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6.xml" ContentType="application/vnd.openxmlformats-officedocument.drawing+xml"/>
  <Override PartName="/xl/charts/chart9.xml" ContentType="application/vnd.openxmlformats-officedocument.drawingml.chart+xml"/>
  <Override PartName="/xl/drawings/drawing27.xml" ContentType="application/vnd.openxmlformats-officedocument.drawing+xml"/>
  <Override PartName="/xl/charts/chart10.xml" ContentType="application/vnd.openxmlformats-officedocument.drawingml.chart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showSheetTabs="0" xWindow="-120" yWindow="-120" windowWidth="20730" windowHeight="11160" tabRatio="0" firstSheet="2" activeTab="2"/>
  </bookViews>
  <sheets>
    <sheet name="PREV_R" sheetId="18" r:id="rId1"/>
    <sheet name="PREV_D" sheetId="19" r:id="rId2"/>
    <sheet name="CAD" sheetId="2" r:id="rId3"/>
    <sheet name="CAD2" sheetId="23" r:id="rId4"/>
    <sheet name="CAD3" sheetId="25" r:id="rId5"/>
    <sheet name="REC" sheetId="1" r:id="rId6"/>
    <sheet name="DES" sheetId="13" r:id="rId7"/>
    <sheet name="CAR" sheetId="14" r:id="rId8"/>
    <sheet name="PG CAR" sheetId="15" r:id="rId9"/>
    <sheet name="EMP ADQ" sheetId="20" r:id="rId10"/>
    <sheet name="EMP CON" sheetId="21" r:id="rId11"/>
    <sheet name="TRANS" sheetId="16" r:id="rId12"/>
    <sheet name="01" sheetId="3" r:id="rId13"/>
    <sheet name="02" sheetId="4" r:id="rId14"/>
    <sheet name="03" sheetId="5" r:id="rId15"/>
    <sheet name="04" sheetId="6" r:id="rId16"/>
    <sheet name="05" sheetId="7" r:id="rId17"/>
    <sheet name="06" sheetId="8" r:id="rId18"/>
    <sheet name="07" sheetId="10" r:id="rId19"/>
    <sheet name="08" sheetId="9" r:id="rId20"/>
    <sheet name="09" sheetId="11" r:id="rId21"/>
    <sheet name="09.1" sheetId="41" r:id="rId22"/>
    <sheet name="10" sheetId="22" r:id="rId23"/>
    <sheet name="11" sheetId="31" r:id="rId24"/>
    <sheet name="12" sheetId="27" r:id="rId25"/>
    <sheet name="13" sheetId="45" r:id="rId26"/>
    <sheet name="14" sheetId="36" r:id="rId27"/>
    <sheet name="CONT" sheetId="42" r:id="rId28"/>
  </sheets>
  <definedNames>
    <definedName name="_xlnm._FilterDatabase" localSheetId="1" hidden="1">PREV_D!$A$8:$A$2865</definedName>
    <definedName name="_xlnm._FilterDatabase" localSheetId="0" hidden="1">PREV_R!$A$8:$A$2913</definedName>
    <definedName name="_xlnm.Print_Area" localSheetId="7">CAR!$A$1:$L$59</definedName>
    <definedName name="_xlnm.Print_Area" localSheetId="6">DES!$A$1:$K$1275</definedName>
    <definedName name="_xlnm.Print_Area" localSheetId="9">'EMP ADQ'!$A$1:$L$142</definedName>
    <definedName name="_xlnm.Print_Area" localSheetId="5">REC!$B$5:$J$1048576</definedName>
    <definedName name="_xlnm.Criteria" localSheetId="1">PREV_D!$O$5:$O$6</definedName>
    <definedName name="_xlnm.Criteria" localSheetId="0">PREV_R!$O$5:$O$6</definedName>
    <definedName name="_xlnm.Print_Titles" localSheetId="5">REC!$8:$8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8" i="13" l="1"/>
  <c r="V8" i="13" s="1"/>
  <c r="J10" i="41" l="1"/>
  <c r="J30" i="41"/>
  <c r="J31" i="41"/>
  <c r="J32" i="41"/>
  <c r="J33" i="41"/>
  <c r="J34" i="41"/>
  <c r="J35" i="41"/>
  <c r="J36" i="41"/>
  <c r="J37" i="41"/>
  <c r="J38" i="41"/>
  <c r="J39" i="41"/>
  <c r="J40" i="41"/>
  <c r="J41" i="41"/>
  <c r="J42" i="41"/>
  <c r="J43" i="41"/>
  <c r="J44" i="41"/>
  <c r="J45" i="41"/>
  <c r="J46" i="41"/>
  <c r="J47" i="41"/>
  <c r="J48" i="41"/>
  <c r="J49" i="41"/>
  <c r="J50" i="41"/>
  <c r="J51" i="41"/>
  <c r="J52" i="41"/>
  <c r="J53" i="41"/>
  <c r="J54" i="41"/>
  <c r="J55" i="41"/>
  <c r="J56" i="41"/>
  <c r="J57" i="41"/>
  <c r="J58" i="41"/>
  <c r="J59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E11" i="41"/>
  <c r="E12" i="41"/>
  <c r="E13" i="41"/>
  <c r="E14" i="4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3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10" i="41"/>
  <c r="M59" i="11"/>
  <c r="M60" i="11"/>
  <c r="M55" i="11"/>
  <c r="M56" i="11"/>
  <c r="M57" i="11"/>
  <c r="M58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10" i="11"/>
  <c r="J666" i="21" l="1"/>
  <c r="J667" i="21"/>
  <c r="J668" i="21"/>
  <c r="J669" i="21"/>
  <c r="J670" i="21"/>
  <c r="J671" i="21"/>
  <c r="J672" i="21"/>
  <c r="J673" i="21"/>
  <c r="J674" i="21"/>
  <c r="J675" i="21"/>
  <c r="J676" i="21"/>
  <c r="J677" i="21"/>
  <c r="J678" i="21"/>
  <c r="J679" i="21"/>
  <c r="J680" i="21"/>
  <c r="J681" i="21"/>
  <c r="J682" i="21"/>
  <c r="J683" i="21"/>
  <c r="J684" i="21"/>
  <c r="J685" i="21"/>
  <c r="J686" i="21"/>
  <c r="J687" i="21"/>
  <c r="J688" i="21"/>
  <c r="J689" i="21"/>
  <c r="J690" i="21"/>
  <c r="J691" i="21"/>
  <c r="J692" i="21"/>
  <c r="J693" i="21"/>
  <c r="J694" i="21"/>
  <c r="J695" i="21"/>
  <c r="J696" i="21"/>
  <c r="J697" i="21"/>
  <c r="J698" i="21"/>
  <c r="J699" i="21"/>
  <c r="J700" i="21"/>
  <c r="J701" i="21"/>
  <c r="J702" i="21"/>
  <c r="J703" i="21"/>
  <c r="J704" i="21"/>
  <c r="J705" i="21"/>
  <c r="J706" i="21"/>
  <c r="J707" i="21"/>
  <c r="J708" i="21"/>
  <c r="J709" i="21"/>
  <c r="J710" i="21"/>
  <c r="J711" i="21"/>
  <c r="J712" i="21"/>
  <c r="J713" i="21"/>
  <c r="J714" i="21"/>
  <c r="J715" i="21"/>
  <c r="J716" i="21"/>
  <c r="J717" i="21"/>
  <c r="J718" i="21"/>
  <c r="J719" i="21"/>
  <c r="J720" i="21"/>
  <c r="J721" i="21"/>
  <c r="J722" i="21"/>
  <c r="J723" i="21"/>
  <c r="J724" i="21"/>
  <c r="J725" i="21"/>
  <c r="J726" i="21"/>
  <c r="J727" i="21"/>
  <c r="J728" i="21"/>
  <c r="J729" i="21"/>
  <c r="J730" i="21"/>
  <c r="J731" i="21"/>
  <c r="J732" i="21"/>
  <c r="J733" i="21"/>
  <c r="J734" i="21"/>
  <c r="J735" i="21"/>
  <c r="J736" i="21"/>
  <c r="J737" i="21"/>
  <c r="J738" i="21"/>
  <c r="J739" i="21"/>
  <c r="J740" i="21"/>
  <c r="J741" i="21"/>
  <c r="J742" i="21"/>
  <c r="J743" i="21"/>
  <c r="J744" i="21"/>
  <c r="J745" i="21"/>
  <c r="J746" i="21"/>
  <c r="J747" i="21"/>
  <c r="J748" i="21"/>
  <c r="J749" i="21"/>
  <c r="J750" i="21"/>
  <c r="J751" i="21"/>
  <c r="J752" i="21"/>
  <c r="J753" i="21"/>
  <c r="J754" i="21"/>
  <c r="J755" i="21"/>
  <c r="J756" i="21"/>
  <c r="J757" i="21"/>
  <c r="J758" i="21"/>
  <c r="J759" i="21"/>
  <c r="J760" i="21"/>
  <c r="J761" i="21"/>
  <c r="J762" i="21"/>
  <c r="J763" i="21"/>
  <c r="J764" i="21"/>
  <c r="J765" i="21"/>
  <c r="J766" i="21"/>
  <c r="J767" i="21"/>
  <c r="J768" i="21"/>
  <c r="J769" i="21"/>
  <c r="J770" i="21"/>
  <c r="J771" i="21"/>
  <c r="J772" i="21"/>
  <c r="J773" i="21"/>
  <c r="J774" i="21"/>
  <c r="J775" i="21"/>
  <c r="J776" i="21"/>
  <c r="J777" i="21"/>
  <c r="J778" i="21"/>
  <c r="J779" i="21"/>
  <c r="J780" i="21"/>
  <c r="J781" i="21"/>
  <c r="J782" i="21"/>
  <c r="J783" i="21"/>
  <c r="J784" i="21"/>
  <c r="J785" i="21"/>
  <c r="J786" i="21"/>
  <c r="J787" i="21"/>
  <c r="J788" i="21"/>
  <c r="J789" i="21"/>
  <c r="J790" i="21"/>
  <c r="J791" i="21"/>
  <c r="J792" i="21"/>
  <c r="J793" i="21"/>
  <c r="J794" i="21"/>
  <c r="J795" i="21"/>
  <c r="J796" i="21"/>
  <c r="J797" i="21"/>
  <c r="J798" i="21"/>
  <c r="J799" i="21"/>
  <c r="J800" i="21"/>
  <c r="J801" i="21"/>
  <c r="J802" i="21"/>
  <c r="J803" i="21"/>
  <c r="J804" i="21"/>
  <c r="J805" i="21"/>
  <c r="J806" i="21"/>
  <c r="J807" i="21"/>
  <c r="J808" i="21"/>
  <c r="J809" i="21"/>
  <c r="J810" i="21"/>
  <c r="J811" i="21"/>
  <c r="J812" i="21"/>
  <c r="J813" i="21"/>
  <c r="J814" i="21"/>
  <c r="J815" i="21"/>
  <c r="J816" i="21"/>
  <c r="J817" i="21"/>
  <c r="J818" i="21"/>
  <c r="J819" i="21"/>
  <c r="J820" i="21"/>
  <c r="J821" i="21"/>
  <c r="J822" i="21"/>
  <c r="J823" i="21"/>
  <c r="J824" i="21"/>
  <c r="J825" i="21"/>
  <c r="J826" i="21"/>
  <c r="J827" i="21"/>
  <c r="J828" i="21"/>
  <c r="J829" i="21"/>
  <c r="J830" i="21"/>
  <c r="J831" i="21"/>
  <c r="J832" i="21"/>
  <c r="J833" i="21"/>
  <c r="J834" i="21"/>
  <c r="J835" i="21"/>
  <c r="J836" i="21"/>
  <c r="J837" i="21"/>
  <c r="J838" i="21"/>
  <c r="J839" i="21"/>
  <c r="J840" i="21"/>
  <c r="J841" i="21"/>
  <c r="J842" i="21"/>
  <c r="J843" i="21"/>
  <c r="J844" i="21"/>
  <c r="J845" i="21"/>
  <c r="J846" i="21"/>
  <c r="J847" i="21"/>
  <c r="J848" i="21"/>
  <c r="J849" i="21"/>
  <c r="J850" i="21"/>
  <c r="J851" i="21"/>
  <c r="J852" i="21"/>
  <c r="J853" i="21"/>
  <c r="J854" i="21"/>
  <c r="J855" i="21"/>
  <c r="J856" i="21"/>
  <c r="J857" i="21"/>
  <c r="J858" i="21"/>
  <c r="J859" i="21"/>
  <c r="J860" i="21"/>
  <c r="J794" i="20"/>
  <c r="J795" i="20"/>
  <c r="J796" i="20"/>
  <c r="J797" i="20"/>
  <c r="J798" i="20"/>
  <c r="J799" i="20"/>
  <c r="J800" i="20"/>
  <c r="J801" i="20"/>
  <c r="J802" i="20"/>
  <c r="J803" i="20"/>
  <c r="J804" i="20"/>
  <c r="J805" i="20"/>
  <c r="J806" i="20"/>
  <c r="J807" i="20"/>
  <c r="J808" i="20"/>
  <c r="J809" i="20"/>
  <c r="J810" i="20"/>
  <c r="J811" i="20"/>
  <c r="J812" i="20"/>
  <c r="J813" i="20"/>
  <c r="J814" i="20"/>
  <c r="J815" i="20"/>
  <c r="J816" i="20"/>
  <c r="J817" i="20"/>
  <c r="J818" i="20"/>
  <c r="J819" i="20"/>
  <c r="J820" i="20"/>
  <c r="J821" i="20"/>
  <c r="J822" i="20"/>
  <c r="J823" i="20"/>
  <c r="J824" i="20"/>
  <c r="J825" i="20"/>
  <c r="J826" i="20"/>
  <c r="J827" i="20"/>
  <c r="J828" i="20"/>
  <c r="J829" i="20"/>
  <c r="J830" i="20"/>
  <c r="J831" i="20"/>
  <c r="J832" i="20"/>
  <c r="J833" i="20"/>
  <c r="J834" i="20"/>
  <c r="J835" i="20"/>
  <c r="J836" i="20"/>
  <c r="J837" i="20"/>
  <c r="J838" i="20"/>
  <c r="J839" i="20"/>
  <c r="J840" i="20"/>
  <c r="J841" i="20"/>
  <c r="J842" i="20"/>
  <c r="J843" i="20"/>
  <c r="J844" i="20"/>
  <c r="J845" i="20"/>
  <c r="J846" i="20"/>
  <c r="J847" i="20"/>
  <c r="J848" i="20"/>
  <c r="J849" i="20"/>
  <c r="J850" i="20"/>
  <c r="J851" i="20"/>
  <c r="J852" i="20"/>
  <c r="J853" i="20"/>
  <c r="J854" i="20"/>
  <c r="J855" i="20"/>
  <c r="J856" i="20"/>
  <c r="J857" i="20"/>
  <c r="J858" i="20"/>
  <c r="J859" i="20"/>
  <c r="J860" i="20"/>
  <c r="J861" i="20"/>
  <c r="J862" i="20"/>
  <c r="J863" i="20"/>
  <c r="J864" i="20"/>
  <c r="J865" i="20"/>
  <c r="J866" i="20"/>
  <c r="J867" i="20"/>
  <c r="J868" i="20"/>
  <c r="J869" i="20"/>
  <c r="J870" i="20"/>
  <c r="J871" i="20"/>
  <c r="J872" i="20"/>
  <c r="J873" i="20"/>
  <c r="J874" i="20"/>
  <c r="J875" i="20"/>
  <c r="J876" i="20"/>
  <c r="J877" i="20"/>
  <c r="J878" i="20"/>
  <c r="J879" i="20"/>
  <c r="J880" i="20"/>
  <c r="J881" i="20"/>
  <c r="P24" i="3" l="1"/>
  <c r="P25" i="3"/>
  <c r="P26" i="3"/>
  <c r="I159" i="16" l="1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I314" i="16"/>
  <c r="I315" i="16"/>
  <c r="I316" i="16"/>
  <c r="I317" i="16"/>
  <c r="I318" i="16"/>
  <c r="I319" i="16"/>
  <c r="I320" i="16"/>
  <c r="I321" i="16"/>
  <c r="I322" i="16"/>
  <c r="I323" i="16"/>
  <c r="I324" i="16"/>
  <c r="I325" i="16"/>
  <c r="I326" i="16"/>
  <c r="I327" i="16"/>
  <c r="I328" i="16"/>
  <c r="I329" i="16"/>
  <c r="I330" i="16"/>
  <c r="I331" i="16"/>
  <c r="I332" i="16"/>
  <c r="I333" i="16"/>
  <c r="I334" i="16"/>
  <c r="I335" i="16"/>
  <c r="I336" i="16"/>
  <c r="I337" i="16"/>
  <c r="I338" i="16"/>
  <c r="I339" i="16"/>
  <c r="I340" i="16"/>
  <c r="I341" i="16"/>
  <c r="I342" i="16"/>
  <c r="I343" i="16"/>
  <c r="I344" i="16"/>
  <c r="I345" i="16"/>
  <c r="I346" i="16"/>
  <c r="I347" i="16"/>
  <c r="I348" i="16"/>
  <c r="I349" i="16"/>
  <c r="I350" i="16"/>
  <c r="I351" i="16"/>
  <c r="I352" i="16"/>
  <c r="I353" i="16"/>
  <c r="I354" i="16"/>
  <c r="I355" i="16"/>
  <c r="I356" i="16"/>
  <c r="I357" i="16"/>
  <c r="I358" i="16"/>
  <c r="I359" i="16"/>
  <c r="I360" i="16"/>
  <c r="I361" i="16"/>
  <c r="I362" i="16"/>
  <c r="I363" i="16"/>
  <c r="I364" i="16"/>
  <c r="I365" i="16"/>
  <c r="I366" i="16"/>
  <c r="I367" i="16"/>
  <c r="I368" i="16"/>
  <c r="I369" i="16"/>
  <c r="I370" i="16"/>
  <c r="I371" i="16"/>
  <c r="I372" i="16"/>
  <c r="I373" i="16"/>
  <c r="I374" i="16"/>
  <c r="I375" i="16"/>
  <c r="I376" i="16"/>
  <c r="I377" i="16"/>
  <c r="I378" i="16"/>
  <c r="I379" i="16"/>
  <c r="I380" i="16"/>
  <c r="I381" i="16"/>
  <c r="I382" i="16"/>
  <c r="I383" i="16"/>
  <c r="I384" i="16"/>
  <c r="I385" i="16"/>
  <c r="I386" i="16"/>
  <c r="I387" i="16"/>
  <c r="I388" i="16"/>
  <c r="I389" i="16"/>
  <c r="I390" i="16"/>
  <c r="I391" i="16"/>
  <c r="I392" i="16"/>
  <c r="I393" i="16"/>
  <c r="I394" i="16"/>
  <c r="I395" i="16"/>
  <c r="I396" i="16"/>
  <c r="I397" i="16"/>
  <c r="I398" i="16"/>
  <c r="I399" i="16"/>
  <c r="I400" i="16"/>
  <c r="I401" i="16"/>
  <c r="I402" i="16"/>
  <c r="I403" i="16"/>
  <c r="I404" i="16"/>
  <c r="I405" i="16"/>
  <c r="I406" i="16"/>
  <c r="I407" i="16"/>
  <c r="I408" i="16"/>
  <c r="I409" i="16"/>
  <c r="I410" i="16"/>
  <c r="I411" i="16"/>
  <c r="I412" i="16"/>
  <c r="I413" i="16"/>
  <c r="I414" i="16"/>
  <c r="I415" i="16"/>
  <c r="I416" i="16"/>
  <c r="I417" i="16"/>
  <c r="I418" i="16"/>
  <c r="I419" i="16"/>
  <c r="I420" i="16"/>
  <c r="I421" i="16"/>
  <c r="I422" i="16"/>
  <c r="I423" i="16"/>
  <c r="I424" i="16"/>
  <c r="I425" i="16"/>
  <c r="I426" i="16"/>
  <c r="I427" i="16"/>
  <c r="I428" i="16"/>
  <c r="I429" i="16"/>
  <c r="I430" i="16"/>
  <c r="I431" i="16"/>
  <c r="I432" i="16"/>
  <c r="I433" i="16"/>
  <c r="I434" i="16"/>
  <c r="I435" i="16"/>
  <c r="I436" i="16"/>
  <c r="I437" i="16"/>
  <c r="I438" i="16"/>
  <c r="I439" i="16"/>
  <c r="I440" i="16"/>
  <c r="I441" i="16"/>
  <c r="I442" i="16"/>
  <c r="I443" i="16"/>
  <c r="I444" i="16"/>
  <c r="I445" i="16"/>
  <c r="I446" i="16"/>
  <c r="I447" i="16"/>
  <c r="I448" i="16"/>
  <c r="I449" i="16"/>
  <c r="I450" i="16"/>
  <c r="I451" i="16"/>
  <c r="I452" i="16"/>
  <c r="I453" i="16"/>
  <c r="I454" i="16"/>
  <c r="I455" i="16"/>
  <c r="I456" i="16"/>
  <c r="I457" i="16"/>
  <c r="I458" i="16"/>
  <c r="I459" i="16"/>
  <c r="I460" i="16"/>
  <c r="I461" i="16"/>
  <c r="I462" i="16"/>
  <c r="I463" i="16"/>
  <c r="I464" i="16"/>
  <c r="I465" i="16"/>
  <c r="I466" i="16"/>
  <c r="I467" i="16"/>
  <c r="I468" i="16"/>
  <c r="I469" i="16"/>
  <c r="I470" i="16"/>
  <c r="I471" i="16"/>
  <c r="I472" i="16"/>
  <c r="I473" i="16"/>
  <c r="I474" i="16"/>
  <c r="I475" i="16"/>
  <c r="I476" i="16"/>
  <c r="I477" i="16"/>
  <c r="I478" i="16"/>
  <c r="I479" i="16"/>
  <c r="I480" i="16"/>
  <c r="I481" i="16"/>
  <c r="I482" i="16"/>
  <c r="I483" i="16"/>
  <c r="I484" i="16"/>
  <c r="I485" i="16"/>
  <c r="I486" i="16"/>
  <c r="I487" i="16"/>
  <c r="I488" i="16"/>
  <c r="I489" i="16"/>
  <c r="I490" i="16"/>
  <c r="I491" i="16"/>
  <c r="I492" i="16"/>
  <c r="I493" i="16"/>
  <c r="I494" i="16"/>
  <c r="I495" i="16"/>
  <c r="I496" i="16"/>
  <c r="I497" i="16"/>
  <c r="I498" i="16"/>
  <c r="I499" i="16"/>
  <c r="I500" i="16"/>
  <c r="I501" i="16"/>
  <c r="I502" i="16"/>
  <c r="I503" i="16"/>
  <c r="I504" i="16"/>
  <c r="I505" i="16"/>
  <c r="I506" i="16"/>
  <c r="I507" i="16"/>
  <c r="I508" i="16"/>
  <c r="I509" i="16"/>
  <c r="I510" i="16"/>
  <c r="I511" i="16"/>
  <c r="I512" i="16"/>
  <c r="I513" i="16"/>
  <c r="I514" i="16"/>
  <c r="I515" i="16"/>
  <c r="I516" i="16"/>
  <c r="I517" i="16"/>
  <c r="I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  <c r="I536" i="16"/>
  <c r="I537" i="16"/>
  <c r="I538" i="16"/>
  <c r="I539" i="16"/>
  <c r="I540" i="16"/>
  <c r="I541" i="16"/>
  <c r="I542" i="16"/>
  <c r="I543" i="16"/>
  <c r="I544" i="16"/>
  <c r="I545" i="16"/>
  <c r="I546" i="16"/>
  <c r="I547" i="16"/>
  <c r="I548" i="16"/>
  <c r="I549" i="16"/>
  <c r="I550" i="16"/>
  <c r="I551" i="16"/>
  <c r="I552" i="16"/>
  <c r="I553" i="16"/>
  <c r="I554" i="16"/>
  <c r="I555" i="16"/>
  <c r="I556" i="16"/>
  <c r="I557" i="16"/>
  <c r="I558" i="16"/>
  <c r="I559" i="16"/>
  <c r="I560" i="16"/>
  <c r="I561" i="16"/>
  <c r="I562" i="16"/>
  <c r="I563" i="16"/>
  <c r="I564" i="16"/>
  <c r="I565" i="16"/>
  <c r="I566" i="16"/>
  <c r="I567" i="16"/>
  <c r="I568" i="16"/>
  <c r="I569" i="16"/>
  <c r="I570" i="16"/>
  <c r="I571" i="16"/>
  <c r="I572" i="16"/>
  <c r="I573" i="16"/>
  <c r="I574" i="16"/>
  <c r="I575" i="16"/>
  <c r="I576" i="16"/>
  <c r="I577" i="16"/>
  <c r="I578" i="16"/>
  <c r="I579" i="16"/>
  <c r="I580" i="16"/>
  <c r="I581" i="16"/>
  <c r="I582" i="16"/>
  <c r="I583" i="16"/>
  <c r="I584" i="16"/>
  <c r="I585" i="16"/>
  <c r="I586" i="16"/>
  <c r="I587" i="16"/>
  <c r="I588" i="16"/>
  <c r="I589" i="16"/>
  <c r="I590" i="16"/>
  <c r="I591" i="16"/>
  <c r="I592" i="16"/>
  <c r="I593" i="16"/>
  <c r="I594" i="16"/>
  <c r="I595" i="16"/>
  <c r="I596" i="16"/>
  <c r="I597" i="16"/>
  <c r="I598" i="16"/>
  <c r="I599" i="16"/>
  <c r="I600" i="16"/>
  <c r="I601" i="16"/>
  <c r="I602" i="16"/>
  <c r="I603" i="16"/>
  <c r="I604" i="16"/>
  <c r="I605" i="16"/>
  <c r="I606" i="16"/>
  <c r="I607" i="16"/>
  <c r="I608" i="16"/>
  <c r="I609" i="16"/>
  <c r="I610" i="16"/>
  <c r="I611" i="16"/>
  <c r="I612" i="16"/>
  <c r="I613" i="16"/>
  <c r="I614" i="16"/>
  <c r="I615" i="16"/>
  <c r="I616" i="16"/>
  <c r="I617" i="16"/>
  <c r="I618" i="16"/>
  <c r="I619" i="16"/>
  <c r="I620" i="16"/>
  <c r="I621" i="16"/>
  <c r="I622" i="16"/>
  <c r="I623" i="16"/>
  <c r="I624" i="16"/>
  <c r="I625" i="16"/>
  <c r="I626" i="16"/>
  <c r="I627" i="16"/>
  <c r="I628" i="16"/>
  <c r="I629" i="16"/>
  <c r="I630" i="16"/>
  <c r="I631" i="16"/>
  <c r="I632" i="16"/>
  <c r="I633" i="16"/>
  <c r="I634" i="16"/>
  <c r="I635" i="16"/>
  <c r="I636" i="16"/>
  <c r="I637" i="16"/>
  <c r="I638" i="16"/>
  <c r="I639" i="16"/>
  <c r="I640" i="16"/>
  <c r="I641" i="16"/>
  <c r="I642" i="16"/>
  <c r="I643" i="16"/>
  <c r="I644" i="16"/>
  <c r="I645" i="16"/>
  <c r="I646" i="16"/>
  <c r="I647" i="16"/>
  <c r="I648" i="16"/>
  <c r="I649" i="16"/>
  <c r="I650" i="16"/>
  <c r="I651" i="16"/>
  <c r="I652" i="16"/>
  <c r="I653" i="16"/>
  <c r="I654" i="16"/>
  <c r="I655" i="16"/>
  <c r="I656" i="16"/>
  <c r="I657" i="16"/>
  <c r="I658" i="16"/>
  <c r="I659" i="16"/>
  <c r="I660" i="16"/>
  <c r="I661" i="16"/>
  <c r="I662" i="16"/>
  <c r="I663" i="16"/>
  <c r="I664" i="16"/>
  <c r="I665" i="16"/>
  <c r="I666" i="16"/>
  <c r="I667" i="16"/>
  <c r="I668" i="16"/>
  <c r="I669" i="16"/>
  <c r="I670" i="16"/>
  <c r="I671" i="16"/>
  <c r="I672" i="16"/>
  <c r="I673" i="16"/>
  <c r="I674" i="16"/>
  <c r="I675" i="16"/>
  <c r="I676" i="16"/>
  <c r="I677" i="16"/>
  <c r="I678" i="16"/>
  <c r="I679" i="16"/>
  <c r="I680" i="16"/>
  <c r="I681" i="16"/>
  <c r="I682" i="16"/>
  <c r="I683" i="16"/>
  <c r="I684" i="16"/>
  <c r="I685" i="16"/>
  <c r="I686" i="16"/>
  <c r="I687" i="16"/>
  <c r="I688" i="16"/>
  <c r="I689" i="16"/>
  <c r="I690" i="16"/>
  <c r="I691" i="16"/>
  <c r="I692" i="16"/>
  <c r="I693" i="16"/>
  <c r="I694" i="16"/>
  <c r="I695" i="16"/>
  <c r="I696" i="16"/>
  <c r="I697" i="16"/>
  <c r="I698" i="16"/>
  <c r="I699" i="16"/>
  <c r="I700" i="16"/>
  <c r="I701" i="16"/>
  <c r="I702" i="16"/>
  <c r="I703" i="16"/>
  <c r="I704" i="16"/>
  <c r="I705" i="16"/>
  <c r="I706" i="16"/>
  <c r="I707" i="16"/>
  <c r="I708" i="16"/>
  <c r="I709" i="16"/>
  <c r="I710" i="16"/>
  <c r="I711" i="16"/>
  <c r="I712" i="16"/>
  <c r="I713" i="16"/>
  <c r="I714" i="16"/>
  <c r="I715" i="16"/>
  <c r="I716" i="16"/>
  <c r="I717" i="16"/>
  <c r="I718" i="16"/>
  <c r="I719" i="16"/>
  <c r="I720" i="16"/>
  <c r="I721" i="16"/>
  <c r="I722" i="16"/>
  <c r="I723" i="16"/>
  <c r="I724" i="16"/>
  <c r="I725" i="16"/>
  <c r="I726" i="16"/>
  <c r="I727" i="16"/>
  <c r="I728" i="16"/>
  <c r="I729" i="16"/>
  <c r="I730" i="16"/>
  <c r="I731" i="16"/>
  <c r="I732" i="16"/>
  <c r="I733" i="16"/>
  <c r="I734" i="16"/>
  <c r="I735" i="16"/>
  <c r="I736" i="16"/>
  <c r="I737" i="16"/>
  <c r="I738" i="16"/>
  <c r="I739" i="16"/>
  <c r="I740" i="16"/>
  <c r="I741" i="16"/>
  <c r="I742" i="16"/>
  <c r="I743" i="16"/>
  <c r="I744" i="16"/>
  <c r="I745" i="16"/>
  <c r="I746" i="16"/>
  <c r="I747" i="16"/>
  <c r="I748" i="16"/>
  <c r="I749" i="16"/>
  <c r="I750" i="16"/>
  <c r="I751" i="16"/>
  <c r="I752" i="16"/>
  <c r="I753" i="16"/>
  <c r="I754" i="16"/>
  <c r="I755" i="16"/>
  <c r="I756" i="16"/>
  <c r="I757" i="16"/>
  <c r="I758" i="16"/>
  <c r="I759" i="16"/>
  <c r="I760" i="16"/>
  <c r="I761" i="16"/>
  <c r="I762" i="16"/>
  <c r="I763" i="16"/>
  <c r="I764" i="16"/>
  <c r="I765" i="16"/>
  <c r="I766" i="16"/>
  <c r="I767" i="16"/>
  <c r="I768" i="16"/>
  <c r="I769" i="16"/>
  <c r="I770" i="16"/>
  <c r="I771" i="16"/>
  <c r="I772" i="16"/>
  <c r="I773" i="16"/>
  <c r="I774" i="16"/>
  <c r="I775" i="16"/>
  <c r="I776" i="16"/>
  <c r="I777" i="16"/>
  <c r="I778" i="16"/>
  <c r="I779" i="16"/>
  <c r="I780" i="16"/>
  <c r="I781" i="16"/>
  <c r="I782" i="16"/>
  <c r="I783" i="16"/>
  <c r="I784" i="16"/>
  <c r="I785" i="16"/>
  <c r="I786" i="16"/>
  <c r="I787" i="16"/>
  <c r="I788" i="16"/>
  <c r="I789" i="16"/>
  <c r="I790" i="16"/>
  <c r="I791" i="16"/>
  <c r="I792" i="16"/>
  <c r="I793" i="16"/>
  <c r="I794" i="16"/>
  <c r="I795" i="16"/>
  <c r="I796" i="16"/>
  <c r="I797" i="16"/>
  <c r="I798" i="16"/>
  <c r="I799" i="16"/>
  <c r="I800" i="16"/>
  <c r="I801" i="16"/>
  <c r="I802" i="16"/>
  <c r="I803" i="16"/>
  <c r="I804" i="16"/>
  <c r="I805" i="16"/>
  <c r="I806" i="16"/>
  <c r="I807" i="16"/>
  <c r="I808" i="16"/>
  <c r="I809" i="16"/>
  <c r="I810" i="16"/>
  <c r="I811" i="16"/>
  <c r="I812" i="16"/>
  <c r="I813" i="16"/>
  <c r="I814" i="16"/>
  <c r="I815" i="16"/>
  <c r="I816" i="16"/>
  <c r="I817" i="16"/>
  <c r="I818" i="16"/>
  <c r="I819" i="16"/>
  <c r="I820" i="16"/>
  <c r="I821" i="16"/>
  <c r="I822" i="16"/>
  <c r="I823" i="16"/>
  <c r="I824" i="16"/>
  <c r="I825" i="16"/>
  <c r="I826" i="16"/>
  <c r="I827" i="16"/>
  <c r="I828" i="16"/>
  <c r="I829" i="16"/>
  <c r="I830" i="16"/>
  <c r="I831" i="16"/>
  <c r="I832" i="16"/>
  <c r="I833" i="16"/>
  <c r="I834" i="16"/>
  <c r="I835" i="16"/>
  <c r="I836" i="16"/>
  <c r="I837" i="16"/>
  <c r="I838" i="16"/>
  <c r="I839" i="16"/>
  <c r="I840" i="16"/>
  <c r="I841" i="16"/>
  <c r="I842" i="16"/>
  <c r="I843" i="16"/>
  <c r="I844" i="16"/>
  <c r="I845" i="16"/>
  <c r="I846" i="16"/>
  <c r="I847" i="16"/>
  <c r="I848" i="16"/>
  <c r="I849" i="16"/>
  <c r="I850" i="16"/>
  <c r="I851" i="16"/>
  <c r="I852" i="16"/>
  <c r="I853" i="16"/>
  <c r="I854" i="16"/>
  <c r="I855" i="16"/>
  <c r="I856" i="16"/>
  <c r="I857" i="16"/>
  <c r="I858" i="16"/>
  <c r="I859" i="16"/>
  <c r="I860" i="16"/>
  <c r="I861" i="16"/>
  <c r="I862" i="16"/>
  <c r="I863" i="16"/>
  <c r="I864" i="16"/>
  <c r="I865" i="16"/>
  <c r="I866" i="16"/>
  <c r="I867" i="16"/>
  <c r="I868" i="16"/>
  <c r="I869" i="16"/>
  <c r="I870" i="16"/>
  <c r="I871" i="16"/>
  <c r="I872" i="16"/>
  <c r="I873" i="16"/>
  <c r="I874" i="16"/>
  <c r="I875" i="16"/>
  <c r="I876" i="16"/>
  <c r="I877" i="16"/>
  <c r="I878" i="16"/>
  <c r="I879" i="16"/>
  <c r="I880" i="16"/>
  <c r="I881" i="16"/>
  <c r="I882" i="16"/>
  <c r="I883" i="16"/>
  <c r="I884" i="16"/>
  <c r="I885" i="16"/>
  <c r="I886" i="16"/>
  <c r="I887" i="16"/>
  <c r="I888" i="16"/>
  <c r="I889" i="16"/>
  <c r="I890" i="16"/>
  <c r="I891" i="16"/>
  <c r="I892" i="16"/>
  <c r="I893" i="16"/>
  <c r="I894" i="16"/>
  <c r="I895" i="16"/>
  <c r="I896" i="16"/>
  <c r="I897" i="16"/>
  <c r="I898" i="16"/>
  <c r="I899" i="16"/>
  <c r="I900" i="16"/>
  <c r="I901" i="16"/>
  <c r="I902" i="16"/>
  <c r="I903" i="16"/>
  <c r="I904" i="16"/>
  <c r="I905" i="16"/>
  <c r="I906" i="16"/>
  <c r="I907" i="16"/>
  <c r="I908" i="16"/>
  <c r="I909" i="16"/>
  <c r="I910" i="16"/>
  <c r="I911" i="16"/>
  <c r="I912" i="16"/>
  <c r="I913" i="16"/>
  <c r="I914" i="16"/>
  <c r="I915" i="16"/>
  <c r="I916" i="16"/>
  <c r="I917" i="16"/>
  <c r="I918" i="16"/>
  <c r="I919" i="16"/>
  <c r="I920" i="16"/>
  <c r="I921" i="16"/>
  <c r="I922" i="16"/>
  <c r="I923" i="16"/>
  <c r="I924" i="16"/>
  <c r="I925" i="16"/>
  <c r="I926" i="16"/>
  <c r="I927" i="16"/>
  <c r="I928" i="16"/>
  <c r="I929" i="16"/>
  <c r="I930" i="16"/>
  <c r="I931" i="16"/>
  <c r="I932" i="16"/>
  <c r="I933" i="16"/>
  <c r="I934" i="16"/>
  <c r="I935" i="16"/>
  <c r="I936" i="16"/>
  <c r="I937" i="16"/>
  <c r="I938" i="16"/>
  <c r="I939" i="16"/>
  <c r="I940" i="16"/>
  <c r="I941" i="16"/>
  <c r="I942" i="16"/>
  <c r="I943" i="16"/>
  <c r="I944" i="16"/>
  <c r="I945" i="16"/>
  <c r="I946" i="16"/>
  <c r="I947" i="16"/>
  <c r="I948" i="16"/>
  <c r="I949" i="16"/>
  <c r="I950" i="16"/>
  <c r="I951" i="16"/>
  <c r="I952" i="16"/>
  <c r="I953" i="16"/>
  <c r="I954" i="16"/>
  <c r="I955" i="16"/>
  <c r="I956" i="16"/>
  <c r="I957" i="16"/>
  <c r="I958" i="16"/>
  <c r="I959" i="16"/>
  <c r="I960" i="16"/>
  <c r="I961" i="16"/>
  <c r="I962" i="16"/>
  <c r="I963" i="16"/>
  <c r="I964" i="16"/>
  <c r="I965" i="16"/>
  <c r="I966" i="16"/>
  <c r="I967" i="16"/>
  <c r="I968" i="16"/>
  <c r="I969" i="16"/>
  <c r="I970" i="16"/>
  <c r="I971" i="16"/>
  <c r="I972" i="16"/>
  <c r="I973" i="16"/>
  <c r="I974" i="16"/>
  <c r="I975" i="16"/>
  <c r="I976" i="16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J205" i="21"/>
  <c r="J206" i="21"/>
  <c r="J207" i="21"/>
  <c r="J208" i="21"/>
  <c r="J209" i="21"/>
  <c r="J210" i="21"/>
  <c r="J211" i="21"/>
  <c r="J212" i="21"/>
  <c r="J213" i="21"/>
  <c r="J214" i="21"/>
  <c r="J215" i="21"/>
  <c r="J216" i="21"/>
  <c r="J217" i="21"/>
  <c r="J218" i="21"/>
  <c r="J219" i="21"/>
  <c r="J220" i="21"/>
  <c r="J221" i="21"/>
  <c r="J222" i="21"/>
  <c r="J223" i="21"/>
  <c r="J224" i="21"/>
  <c r="J225" i="21"/>
  <c r="J226" i="21"/>
  <c r="J227" i="21"/>
  <c r="J228" i="21"/>
  <c r="J229" i="21"/>
  <c r="J230" i="21"/>
  <c r="J231" i="21"/>
  <c r="J232" i="21"/>
  <c r="J233" i="21"/>
  <c r="J234" i="21"/>
  <c r="J235" i="21"/>
  <c r="J236" i="21"/>
  <c r="J237" i="21"/>
  <c r="J238" i="21"/>
  <c r="J239" i="21"/>
  <c r="J240" i="21"/>
  <c r="J241" i="21"/>
  <c r="J242" i="21"/>
  <c r="J243" i="21"/>
  <c r="J244" i="21"/>
  <c r="J245" i="21"/>
  <c r="J246" i="21"/>
  <c r="J247" i="21"/>
  <c r="J248" i="21"/>
  <c r="J249" i="21"/>
  <c r="J250" i="21"/>
  <c r="J251" i="21"/>
  <c r="J252" i="21"/>
  <c r="J253" i="21"/>
  <c r="J254" i="21"/>
  <c r="J255" i="21"/>
  <c r="J256" i="21"/>
  <c r="J257" i="21"/>
  <c r="J258" i="21"/>
  <c r="J259" i="21"/>
  <c r="J260" i="21"/>
  <c r="J261" i="21"/>
  <c r="J262" i="21"/>
  <c r="J263" i="21"/>
  <c r="J264" i="21"/>
  <c r="J265" i="21"/>
  <c r="J266" i="21"/>
  <c r="J267" i="21"/>
  <c r="J268" i="21"/>
  <c r="J269" i="21"/>
  <c r="J270" i="21"/>
  <c r="J271" i="21"/>
  <c r="J272" i="21"/>
  <c r="J273" i="21"/>
  <c r="J274" i="21"/>
  <c r="J275" i="21"/>
  <c r="J276" i="21"/>
  <c r="J277" i="21"/>
  <c r="J278" i="21"/>
  <c r="J279" i="21"/>
  <c r="J280" i="21"/>
  <c r="J281" i="21"/>
  <c r="J282" i="21"/>
  <c r="J283" i="21"/>
  <c r="J284" i="21"/>
  <c r="J285" i="21"/>
  <c r="J286" i="21"/>
  <c r="J287" i="21"/>
  <c r="J288" i="21"/>
  <c r="J289" i="21"/>
  <c r="J290" i="21"/>
  <c r="J291" i="21"/>
  <c r="J292" i="21"/>
  <c r="J293" i="21"/>
  <c r="J294" i="21"/>
  <c r="J295" i="21"/>
  <c r="J296" i="21"/>
  <c r="J297" i="21"/>
  <c r="J298" i="21"/>
  <c r="J299" i="21"/>
  <c r="J300" i="21"/>
  <c r="J301" i="21"/>
  <c r="J302" i="21"/>
  <c r="J303" i="21"/>
  <c r="J304" i="21"/>
  <c r="J305" i="21"/>
  <c r="J306" i="21"/>
  <c r="J307" i="21"/>
  <c r="J308" i="21"/>
  <c r="J309" i="21"/>
  <c r="J310" i="21"/>
  <c r="J311" i="21"/>
  <c r="J312" i="21"/>
  <c r="J313" i="21"/>
  <c r="J314" i="21"/>
  <c r="J315" i="21"/>
  <c r="J316" i="21"/>
  <c r="J317" i="21"/>
  <c r="J318" i="21"/>
  <c r="J319" i="21"/>
  <c r="J320" i="21"/>
  <c r="J321" i="21"/>
  <c r="J322" i="21"/>
  <c r="J323" i="21"/>
  <c r="J324" i="21"/>
  <c r="J325" i="21"/>
  <c r="J326" i="21"/>
  <c r="J327" i="21"/>
  <c r="J328" i="21"/>
  <c r="J329" i="21"/>
  <c r="J330" i="21"/>
  <c r="J331" i="21"/>
  <c r="J332" i="21"/>
  <c r="J333" i="21"/>
  <c r="J334" i="21"/>
  <c r="J335" i="21"/>
  <c r="J336" i="21"/>
  <c r="J337" i="21"/>
  <c r="J338" i="21"/>
  <c r="J339" i="21"/>
  <c r="J340" i="21"/>
  <c r="J341" i="21"/>
  <c r="J342" i="21"/>
  <c r="J343" i="21"/>
  <c r="J344" i="21"/>
  <c r="J345" i="21"/>
  <c r="J346" i="21"/>
  <c r="J347" i="21"/>
  <c r="J348" i="21"/>
  <c r="J349" i="21"/>
  <c r="J350" i="21"/>
  <c r="J351" i="21"/>
  <c r="J352" i="21"/>
  <c r="J353" i="21"/>
  <c r="J354" i="21"/>
  <c r="J355" i="21"/>
  <c r="J356" i="21"/>
  <c r="J357" i="21"/>
  <c r="J358" i="21"/>
  <c r="J359" i="21"/>
  <c r="J360" i="21"/>
  <c r="J361" i="21"/>
  <c r="J362" i="21"/>
  <c r="J363" i="21"/>
  <c r="J364" i="21"/>
  <c r="J365" i="21"/>
  <c r="J366" i="21"/>
  <c r="J367" i="21"/>
  <c r="J368" i="21"/>
  <c r="J369" i="21"/>
  <c r="J370" i="21"/>
  <c r="J371" i="21"/>
  <c r="J372" i="21"/>
  <c r="J373" i="21"/>
  <c r="J374" i="21"/>
  <c r="J375" i="21"/>
  <c r="J376" i="21"/>
  <c r="J377" i="21"/>
  <c r="J378" i="21"/>
  <c r="J379" i="21"/>
  <c r="J380" i="21"/>
  <c r="J381" i="21"/>
  <c r="J382" i="21"/>
  <c r="J383" i="21"/>
  <c r="J384" i="21"/>
  <c r="J385" i="21"/>
  <c r="J386" i="21"/>
  <c r="J387" i="21"/>
  <c r="J388" i="21"/>
  <c r="J389" i="21"/>
  <c r="J390" i="21"/>
  <c r="J391" i="21"/>
  <c r="J392" i="21"/>
  <c r="J393" i="21"/>
  <c r="J394" i="21"/>
  <c r="J395" i="21"/>
  <c r="J396" i="21"/>
  <c r="J397" i="21"/>
  <c r="J398" i="21"/>
  <c r="J399" i="21"/>
  <c r="J400" i="21"/>
  <c r="J401" i="21"/>
  <c r="J402" i="21"/>
  <c r="J403" i="21"/>
  <c r="J404" i="21"/>
  <c r="J405" i="21"/>
  <c r="J406" i="21"/>
  <c r="J407" i="21"/>
  <c r="J408" i="21"/>
  <c r="J409" i="21"/>
  <c r="J410" i="21"/>
  <c r="J411" i="21"/>
  <c r="J412" i="21"/>
  <c r="J413" i="21"/>
  <c r="J414" i="21"/>
  <c r="J415" i="21"/>
  <c r="J416" i="21"/>
  <c r="J417" i="21"/>
  <c r="J418" i="21"/>
  <c r="J419" i="21"/>
  <c r="J420" i="21"/>
  <c r="J421" i="21"/>
  <c r="J422" i="21"/>
  <c r="J423" i="21"/>
  <c r="J424" i="21"/>
  <c r="J425" i="21"/>
  <c r="J426" i="21"/>
  <c r="J427" i="21"/>
  <c r="J428" i="21"/>
  <c r="J429" i="21"/>
  <c r="J430" i="21"/>
  <c r="J431" i="21"/>
  <c r="J432" i="21"/>
  <c r="J433" i="21"/>
  <c r="J434" i="21"/>
  <c r="J435" i="21"/>
  <c r="J436" i="21"/>
  <c r="J437" i="21"/>
  <c r="J438" i="21"/>
  <c r="J439" i="21"/>
  <c r="J440" i="21"/>
  <c r="J441" i="21"/>
  <c r="J442" i="21"/>
  <c r="J443" i="21"/>
  <c r="J444" i="21"/>
  <c r="J445" i="21"/>
  <c r="J446" i="21"/>
  <c r="J447" i="21"/>
  <c r="J448" i="21"/>
  <c r="J449" i="21"/>
  <c r="J450" i="21"/>
  <c r="J451" i="21"/>
  <c r="J452" i="21"/>
  <c r="J453" i="21"/>
  <c r="J454" i="21"/>
  <c r="J455" i="21"/>
  <c r="J456" i="21"/>
  <c r="J457" i="21"/>
  <c r="J458" i="21"/>
  <c r="J459" i="21"/>
  <c r="J460" i="21"/>
  <c r="J461" i="21"/>
  <c r="J462" i="21"/>
  <c r="J463" i="21"/>
  <c r="J464" i="21"/>
  <c r="J465" i="21"/>
  <c r="J466" i="21"/>
  <c r="J467" i="21"/>
  <c r="J468" i="21"/>
  <c r="J469" i="21"/>
  <c r="J470" i="21"/>
  <c r="J471" i="21"/>
  <c r="J472" i="21"/>
  <c r="J473" i="21"/>
  <c r="J474" i="21"/>
  <c r="J475" i="21"/>
  <c r="J476" i="21"/>
  <c r="J477" i="21"/>
  <c r="J478" i="21"/>
  <c r="J479" i="21"/>
  <c r="J480" i="21"/>
  <c r="J481" i="21"/>
  <c r="J482" i="21"/>
  <c r="J483" i="21"/>
  <c r="J484" i="21"/>
  <c r="J485" i="21"/>
  <c r="J486" i="21"/>
  <c r="J487" i="21"/>
  <c r="J488" i="21"/>
  <c r="J489" i="21"/>
  <c r="J490" i="21"/>
  <c r="J491" i="21"/>
  <c r="J492" i="21"/>
  <c r="J493" i="21"/>
  <c r="J494" i="21"/>
  <c r="J495" i="21"/>
  <c r="J496" i="21"/>
  <c r="J497" i="21"/>
  <c r="J498" i="21"/>
  <c r="J499" i="21"/>
  <c r="J500" i="21"/>
  <c r="J501" i="21"/>
  <c r="J502" i="21"/>
  <c r="J503" i="21"/>
  <c r="J504" i="21"/>
  <c r="J505" i="21"/>
  <c r="J506" i="21"/>
  <c r="J507" i="21"/>
  <c r="J508" i="21"/>
  <c r="J509" i="21"/>
  <c r="J510" i="21"/>
  <c r="J511" i="21"/>
  <c r="J512" i="21"/>
  <c r="J513" i="21"/>
  <c r="J514" i="21"/>
  <c r="J515" i="21"/>
  <c r="J516" i="21"/>
  <c r="J517" i="21"/>
  <c r="J518" i="21"/>
  <c r="J519" i="21"/>
  <c r="J520" i="21"/>
  <c r="J521" i="21"/>
  <c r="J522" i="21"/>
  <c r="J523" i="21"/>
  <c r="J524" i="21"/>
  <c r="J525" i="21"/>
  <c r="J526" i="21"/>
  <c r="J527" i="21"/>
  <c r="J528" i="21"/>
  <c r="J529" i="21"/>
  <c r="J530" i="21"/>
  <c r="J531" i="21"/>
  <c r="J532" i="21"/>
  <c r="J533" i="21"/>
  <c r="J534" i="21"/>
  <c r="J535" i="21"/>
  <c r="J536" i="21"/>
  <c r="J537" i="21"/>
  <c r="J538" i="21"/>
  <c r="J539" i="21"/>
  <c r="J540" i="21"/>
  <c r="J541" i="21"/>
  <c r="J542" i="21"/>
  <c r="J543" i="21"/>
  <c r="J544" i="21"/>
  <c r="J545" i="21"/>
  <c r="J546" i="21"/>
  <c r="J547" i="21"/>
  <c r="J548" i="21"/>
  <c r="J549" i="21"/>
  <c r="J550" i="21"/>
  <c r="J551" i="21"/>
  <c r="J552" i="21"/>
  <c r="J553" i="21"/>
  <c r="J554" i="21"/>
  <c r="J555" i="21"/>
  <c r="J556" i="21"/>
  <c r="J557" i="21"/>
  <c r="J558" i="21"/>
  <c r="J559" i="21"/>
  <c r="J560" i="21"/>
  <c r="J561" i="21"/>
  <c r="J562" i="21"/>
  <c r="J563" i="21"/>
  <c r="J564" i="21"/>
  <c r="J565" i="21"/>
  <c r="J566" i="21"/>
  <c r="J567" i="21"/>
  <c r="J568" i="21"/>
  <c r="J569" i="21"/>
  <c r="J570" i="21"/>
  <c r="J571" i="21"/>
  <c r="J572" i="21"/>
  <c r="J573" i="21"/>
  <c r="J574" i="21"/>
  <c r="J575" i="21"/>
  <c r="J576" i="21"/>
  <c r="J577" i="21"/>
  <c r="J578" i="21"/>
  <c r="J579" i="21"/>
  <c r="J580" i="21"/>
  <c r="J581" i="21"/>
  <c r="J582" i="21"/>
  <c r="J583" i="21"/>
  <c r="J584" i="21"/>
  <c r="J585" i="21"/>
  <c r="J586" i="21"/>
  <c r="J587" i="21"/>
  <c r="J588" i="21"/>
  <c r="J589" i="21"/>
  <c r="J590" i="21"/>
  <c r="J591" i="21"/>
  <c r="J592" i="21"/>
  <c r="J593" i="21"/>
  <c r="J594" i="21"/>
  <c r="J595" i="21"/>
  <c r="J596" i="21"/>
  <c r="J597" i="21"/>
  <c r="J598" i="21"/>
  <c r="J599" i="21"/>
  <c r="J600" i="21"/>
  <c r="J601" i="21"/>
  <c r="J602" i="21"/>
  <c r="J603" i="21"/>
  <c r="J604" i="21"/>
  <c r="J605" i="21"/>
  <c r="J606" i="21"/>
  <c r="J607" i="21"/>
  <c r="J608" i="21"/>
  <c r="J609" i="21"/>
  <c r="J610" i="21"/>
  <c r="J611" i="21"/>
  <c r="J612" i="21"/>
  <c r="J613" i="21"/>
  <c r="J614" i="21"/>
  <c r="J615" i="21"/>
  <c r="J616" i="21"/>
  <c r="J617" i="21"/>
  <c r="J618" i="21"/>
  <c r="J619" i="21"/>
  <c r="J620" i="21"/>
  <c r="J621" i="21"/>
  <c r="J622" i="21"/>
  <c r="J623" i="21"/>
  <c r="J624" i="21"/>
  <c r="J625" i="21"/>
  <c r="J626" i="21"/>
  <c r="J627" i="21"/>
  <c r="J628" i="21"/>
  <c r="J629" i="21"/>
  <c r="J630" i="21"/>
  <c r="J631" i="21"/>
  <c r="J632" i="21"/>
  <c r="J633" i="21"/>
  <c r="J634" i="21"/>
  <c r="J635" i="21"/>
  <c r="J636" i="21"/>
  <c r="J637" i="21"/>
  <c r="J638" i="21"/>
  <c r="J639" i="21"/>
  <c r="J640" i="21"/>
  <c r="J641" i="21"/>
  <c r="J642" i="21"/>
  <c r="J643" i="21"/>
  <c r="J644" i="21"/>
  <c r="J645" i="21"/>
  <c r="J646" i="21"/>
  <c r="J647" i="21"/>
  <c r="J648" i="21"/>
  <c r="J649" i="21"/>
  <c r="J650" i="21"/>
  <c r="J651" i="21"/>
  <c r="J652" i="21"/>
  <c r="J653" i="21"/>
  <c r="J654" i="21"/>
  <c r="J655" i="21"/>
  <c r="J656" i="21"/>
  <c r="J657" i="21"/>
  <c r="J658" i="21"/>
  <c r="J659" i="21"/>
  <c r="J660" i="21"/>
  <c r="J661" i="21"/>
  <c r="J662" i="21"/>
  <c r="J663" i="21"/>
  <c r="J664" i="21"/>
  <c r="J665" i="21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J205" i="20"/>
  <c r="J206" i="20"/>
  <c r="J207" i="20"/>
  <c r="J208" i="20"/>
  <c r="J209" i="20"/>
  <c r="J210" i="20"/>
  <c r="J211" i="20"/>
  <c r="J212" i="20"/>
  <c r="J213" i="20"/>
  <c r="J214" i="20"/>
  <c r="J215" i="20"/>
  <c r="J216" i="20"/>
  <c r="J217" i="20"/>
  <c r="J218" i="20"/>
  <c r="J219" i="20"/>
  <c r="J220" i="20"/>
  <c r="J221" i="20"/>
  <c r="J222" i="20"/>
  <c r="J223" i="20"/>
  <c r="J224" i="20"/>
  <c r="J225" i="20"/>
  <c r="J226" i="20"/>
  <c r="J227" i="20"/>
  <c r="J228" i="20"/>
  <c r="J229" i="20"/>
  <c r="J230" i="20"/>
  <c r="J231" i="20"/>
  <c r="J232" i="20"/>
  <c r="J233" i="20"/>
  <c r="J234" i="20"/>
  <c r="J235" i="20"/>
  <c r="J236" i="20"/>
  <c r="J237" i="20"/>
  <c r="J238" i="20"/>
  <c r="J239" i="20"/>
  <c r="J240" i="2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80" i="20"/>
  <c r="J281" i="20"/>
  <c r="J282" i="20"/>
  <c r="J283" i="20"/>
  <c r="J284" i="20"/>
  <c r="J285" i="20"/>
  <c r="J286" i="20"/>
  <c r="J287" i="20"/>
  <c r="J288" i="20"/>
  <c r="J289" i="20"/>
  <c r="J290" i="20"/>
  <c r="J291" i="20"/>
  <c r="J292" i="20"/>
  <c r="J293" i="20"/>
  <c r="J294" i="20"/>
  <c r="J295" i="20"/>
  <c r="J296" i="20"/>
  <c r="J297" i="20"/>
  <c r="J298" i="20"/>
  <c r="J299" i="20"/>
  <c r="J300" i="20"/>
  <c r="J301" i="20"/>
  <c r="J302" i="20"/>
  <c r="J303" i="20"/>
  <c r="J304" i="20"/>
  <c r="J305" i="20"/>
  <c r="J306" i="20"/>
  <c r="J307" i="20"/>
  <c r="J308" i="20"/>
  <c r="J309" i="20"/>
  <c r="J310" i="20"/>
  <c r="J311" i="20"/>
  <c r="J312" i="20"/>
  <c r="J313" i="20"/>
  <c r="J314" i="20"/>
  <c r="J315" i="20"/>
  <c r="J316" i="20"/>
  <c r="J317" i="20"/>
  <c r="J318" i="20"/>
  <c r="J319" i="20"/>
  <c r="J320" i="20"/>
  <c r="J321" i="20"/>
  <c r="J322" i="20"/>
  <c r="J323" i="20"/>
  <c r="J324" i="20"/>
  <c r="J325" i="20"/>
  <c r="J326" i="20"/>
  <c r="J327" i="20"/>
  <c r="J328" i="20"/>
  <c r="J329" i="20"/>
  <c r="J330" i="20"/>
  <c r="J331" i="20"/>
  <c r="J332" i="20"/>
  <c r="J333" i="20"/>
  <c r="J334" i="20"/>
  <c r="J335" i="20"/>
  <c r="J336" i="20"/>
  <c r="J337" i="20"/>
  <c r="J338" i="20"/>
  <c r="J339" i="20"/>
  <c r="J340" i="20"/>
  <c r="J341" i="20"/>
  <c r="J342" i="20"/>
  <c r="J343" i="20"/>
  <c r="J344" i="20"/>
  <c r="J345" i="20"/>
  <c r="J346" i="20"/>
  <c r="J347" i="20"/>
  <c r="J348" i="20"/>
  <c r="J349" i="20"/>
  <c r="J350" i="20"/>
  <c r="J351" i="20"/>
  <c r="J352" i="20"/>
  <c r="J353" i="20"/>
  <c r="J354" i="20"/>
  <c r="J355" i="20"/>
  <c r="J356" i="20"/>
  <c r="J357" i="20"/>
  <c r="J358" i="20"/>
  <c r="J359" i="20"/>
  <c r="J360" i="20"/>
  <c r="J361" i="20"/>
  <c r="J362" i="20"/>
  <c r="J363" i="20"/>
  <c r="J364" i="20"/>
  <c r="J365" i="20"/>
  <c r="J366" i="20"/>
  <c r="J367" i="20"/>
  <c r="J368" i="20"/>
  <c r="J369" i="20"/>
  <c r="J370" i="20"/>
  <c r="J371" i="20"/>
  <c r="J372" i="20"/>
  <c r="J373" i="20"/>
  <c r="J374" i="20"/>
  <c r="J375" i="20"/>
  <c r="J376" i="20"/>
  <c r="J377" i="20"/>
  <c r="J378" i="20"/>
  <c r="J379" i="20"/>
  <c r="J380" i="20"/>
  <c r="J381" i="20"/>
  <c r="J382" i="20"/>
  <c r="J383" i="20"/>
  <c r="J384" i="20"/>
  <c r="J385" i="20"/>
  <c r="J386" i="20"/>
  <c r="J387" i="20"/>
  <c r="J388" i="20"/>
  <c r="J389" i="20"/>
  <c r="J390" i="20"/>
  <c r="J391" i="20"/>
  <c r="J392" i="20"/>
  <c r="J393" i="20"/>
  <c r="J394" i="20"/>
  <c r="J395" i="20"/>
  <c r="J396" i="20"/>
  <c r="J397" i="20"/>
  <c r="J398" i="20"/>
  <c r="J399" i="20"/>
  <c r="J400" i="20"/>
  <c r="J401" i="20"/>
  <c r="J402" i="20"/>
  <c r="J403" i="20"/>
  <c r="J404" i="20"/>
  <c r="J405" i="20"/>
  <c r="J406" i="20"/>
  <c r="J407" i="20"/>
  <c r="J408" i="20"/>
  <c r="J409" i="20"/>
  <c r="J410" i="20"/>
  <c r="J411" i="20"/>
  <c r="J412" i="20"/>
  <c r="J413" i="20"/>
  <c r="J414" i="20"/>
  <c r="J415" i="20"/>
  <c r="J416" i="20"/>
  <c r="J41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3" i="20"/>
  <c r="J434" i="20"/>
  <c r="J435" i="20"/>
  <c r="J436" i="20"/>
  <c r="J437" i="20"/>
  <c r="J438" i="20"/>
  <c r="J43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5" i="20"/>
  <c r="J456" i="20"/>
  <c r="J457" i="20"/>
  <c r="J458" i="20"/>
  <c r="J459" i="20"/>
  <c r="J460" i="20"/>
  <c r="J461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74" i="20"/>
  <c r="J475" i="20"/>
  <c r="J476" i="20"/>
  <c r="J477" i="20"/>
  <c r="J478" i="20"/>
  <c r="J479" i="20"/>
  <c r="J480" i="20"/>
  <c r="J481" i="20"/>
  <c r="J482" i="20"/>
  <c r="J483" i="20"/>
  <c r="J484" i="20"/>
  <c r="J485" i="20"/>
  <c r="J486" i="20"/>
  <c r="J487" i="20"/>
  <c r="J488" i="20"/>
  <c r="J489" i="20"/>
  <c r="J490" i="20"/>
  <c r="J491" i="20"/>
  <c r="J492" i="20"/>
  <c r="J493" i="20"/>
  <c r="J494" i="20"/>
  <c r="J495" i="20"/>
  <c r="J496" i="20"/>
  <c r="J497" i="20"/>
  <c r="J498" i="20"/>
  <c r="J499" i="20"/>
  <c r="J500" i="20"/>
  <c r="J501" i="20"/>
  <c r="J502" i="20"/>
  <c r="J503" i="20"/>
  <c r="J504" i="20"/>
  <c r="J505" i="20"/>
  <c r="J506" i="20"/>
  <c r="J507" i="20"/>
  <c r="J508" i="20"/>
  <c r="J509" i="20"/>
  <c r="J510" i="20"/>
  <c r="J511" i="20"/>
  <c r="J512" i="20"/>
  <c r="J513" i="20"/>
  <c r="J514" i="20"/>
  <c r="J515" i="20"/>
  <c r="J516" i="20"/>
  <c r="J517" i="20"/>
  <c r="J518" i="20"/>
  <c r="J519" i="20"/>
  <c r="J520" i="20"/>
  <c r="J521" i="20"/>
  <c r="J522" i="20"/>
  <c r="J523" i="20"/>
  <c r="J524" i="20"/>
  <c r="J525" i="20"/>
  <c r="J526" i="20"/>
  <c r="J527" i="20"/>
  <c r="J528" i="20"/>
  <c r="J529" i="20"/>
  <c r="J530" i="20"/>
  <c r="J531" i="20"/>
  <c r="J532" i="20"/>
  <c r="J533" i="20"/>
  <c r="J534" i="20"/>
  <c r="J535" i="20"/>
  <c r="J536" i="20"/>
  <c r="J537" i="20"/>
  <c r="J538" i="20"/>
  <c r="J539" i="20"/>
  <c r="J540" i="20"/>
  <c r="J541" i="20"/>
  <c r="J542" i="20"/>
  <c r="J543" i="20"/>
  <c r="J544" i="20"/>
  <c r="J545" i="20"/>
  <c r="J546" i="20"/>
  <c r="J547" i="20"/>
  <c r="J548" i="20"/>
  <c r="J549" i="20"/>
  <c r="J550" i="20"/>
  <c r="J551" i="20"/>
  <c r="J552" i="20"/>
  <c r="J553" i="20"/>
  <c r="J554" i="20"/>
  <c r="J555" i="20"/>
  <c r="J556" i="20"/>
  <c r="J557" i="20"/>
  <c r="J558" i="20"/>
  <c r="J559" i="20"/>
  <c r="J560" i="20"/>
  <c r="J561" i="20"/>
  <c r="J562" i="20"/>
  <c r="J563" i="20"/>
  <c r="J564" i="20"/>
  <c r="J565" i="20"/>
  <c r="J566" i="20"/>
  <c r="J567" i="20"/>
  <c r="J568" i="20"/>
  <c r="J569" i="20"/>
  <c r="J570" i="20"/>
  <c r="J571" i="20"/>
  <c r="J572" i="20"/>
  <c r="J573" i="20"/>
  <c r="J574" i="20"/>
  <c r="J575" i="20"/>
  <c r="J576" i="20"/>
  <c r="J577" i="20"/>
  <c r="J578" i="20"/>
  <c r="J579" i="20"/>
  <c r="J580" i="20"/>
  <c r="J581" i="20"/>
  <c r="J582" i="20"/>
  <c r="J583" i="20"/>
  <c r="J584" i="20"/>
  <c r="J585" i="20"/>
  <c r="J586" i="20"/>
  <c r="J587" i="20"/>
  <c r="J588" i="20"/>
  <c r="J589" i="20"/>
  <c r="J590" i="20"/>
  <c r="J591" i="20"/>
  <c r="J592" i="20"/>
  <c r="J593" i="20"/>
  <c r="J594" i="20"/>
  <c r="J595" i="20"/>
  <c r="J596" i="20"/>
  <c r="J597" i="20"/>
  <c r="J598" i="20"/>
  <c r="J599" i="20"/>
  <c r="J600" i="20"/>
  <c r="J601" i="20"/>
  <c r="J602" i="20"/>
  <c r="J603" i="20"/>
  <c r="J604" i="20"/>
  <c r="J605" i="20"/>
  <c r="J606" i="20"/>
  <c r="J607" i="20"/>
  <c r="J608" i="20"/>
  <c r="J609" i="20"/>
  <c r="J610" i="20"/>
  <c r="J611" i="20"/>
  <c r="J612" i="20"/>
  <c r="J613" i="20"/>
  <c r="J614" i="20"/>
  <c r="J615" i="20"/>
  <c r="J616" i="20"/>
  <c r="J617" i="20"/>
  <c r="J618" i="20"/>
  <c r="J619" i="20"/>
  <c r="J620" i="20"/>
  <c r="J621" i="20"/>
  <c r="J622" i="20"/>
  <c r="J623" i="20"/>
  <c r="J624" i="20"/>
  <c r="J625" i="20"/>
  <c r="J626" i="20"/>
  <c r="J627" i="20"/>
  <c r="J628" i="20"/>
  <c r="J629" i="20"/>
  <c r="J630" i="20"/>
  <c r="J631" i="20"/>
  <c r="J632" i="20"/>
  <c r="J633" i="20"/>
  <c r="J634" i="20"/>
  <c r="J635" i="20"/>
  <c r="J636" i="20"/>
  <c r="J637" i="20"/>
  <c r="J638" i="20"/>
  <c r="J639" i="20"/>
  <c r="J640" i="20"/>
  <c r="J641" i="20"/>
  <c r="J642" i="20"/>
  <c r="J643" i="20"/>
  <c r="J644" i="20"/>
  <c r="J645" i="20"/>
  <c r="J646" i="20"/>
  <c r="J647" i="20"/>
  <c r="J648" i="20"/>
  <c r="J649" i="20"/>
  <c r="J650" i="20"/>
  <c r="J651" i="20"/>
  <c r="J652" i="20"/>
  <c r="J653" i="20"/>
  <c r="J654" i="20"/>
  <c r="J655" i="20"/>
  <c r="J656" i="20"/>
  <c r="J657" i="20"/>
  <c r="J658" i="20"/>
  <c r="J659" i="20"/>
  <c r="J660" i="20"/>
  <c r="J661" i="20"/>
  <c r="J662" i="20"/>
  <c r="J663" i="20"/>
  <c r="J664" i="20"/>
  <c r="J665" i="20"/>
  <c r="J666" i="20"/>
  <c r="J667" i="20"/>
  <c r="J668" i="20"/>
  <c r="J669" i="20"/>
  <c r="J670" i="20"/>
  <c r="J671" i="20"/>
  <c r="J672" i="20"/>
  <c r="J673" i="20"/>
  <c r="J674" i="20"/>
  <c r="J675" i="20"/>
  <c r="J676" i="20"/>
  <c r="J677" i="20"/>
  <c r="J678" i="20"/>
  <c r="J679" i="20"/>
  <c r="J680" i="20"/>
  <c r="J681" i="20"/>
  <c r="J682" i="20"/>
  <c r="J683" i="20"/>
  <c r="J684" i="20"/>
  <c r="J685" i="20"/>
  <c r="J686" i="20"/>
  <c r="J687" i="20"/>
  <c r="J688" i="20"/>
  <c r="J689" i="20"/>
  <c r="J690" i="20"/>
  <c r="J691" i="20"/>
  <c r="J692" i="20"/>
  <c r="J693" i="20"/>
  <c r="J694" i="20"/>
  <c r="J695" i="20"/>
  <c r="J696" i="20"/>
  <c r="J697" i="20"/>
  <c r="J698" i="20"/>
  <c r="J699" i="20"/>
  <c r="J700" i="20"/>
  <c r="J701" i="20"/>
  <c r="J702" i="20"/>
  <c r="J703" i="20"/>
  <c r="J704" i="20"/>
  <c r="J705" i="20"/>
  <c r="J706" i="20"/>
  <c r="J707" i="20"/>
  <c r="J708" i="20"/>
  <c r="J709" i="20"/>
  <c r="J710" i="20"/>
  <c r="J711" i="20"/>
  <c r="J712" i="20"/>
  <c r="J713" i="20"/>
  <c r="J714" i="20"/>
  <c r="J715" i="20"/>
  <c r="J716" i="20"/>
  <c r="J717" i="20"/>
  <c r="J718" i="20"/>
  <c r="J719" i="20"/>
  <c r="J720" i="20"/>
  <c r="J721" i="20"/>
  <c r="J722" i="20"/>
  <c r="J723" i="20"/>
  <c r="J724" i="20"/>
  <c r="J725" i="20"/>
  <c r="J726" i="20"/>
  <c r="J727" i="20"/>
  <c r="J728" i="20"/>
  <c r="J729" i="20"/>
  <c r="J730" i="20"/>
  <c r="J731" i="20"/>
  <c r="J732" i="20"/>
  <c r="J733" i="20"/>
  <c r="J734" i="20"/>
  <c r="J735" i="20"/>
  <c r="J736" i="20"/>
  <c r="J737" i="20"/>
  <c r="J738" i="20"/>
  <c r="J739" i="20"/>
  <c r="J740" i="20"/>
  <c r="J741" i="20"/>
  <c r="J742" i="20"/>
  <c r="J743" i="20"/>
  <c r="J744" i="20"/>
  <c r="J745" i="20"/>
  <c r="J746" i="20"/>
  <c r="J747" i="20"/>
  <c r="J748" i="20"/>
  <c r="J749" i="20"/>
  <c r="J750" i="20"/>
  <c r="J751" i="20"/>
  <c r="J752" i="20"/>
  <c r="J753" i="20"/>
  <c r="J754" i="20"/>
  <c r="J755" i="20"/>
  <c r="J756" i="20"/>
  <c r="J757" i="20"/>
  <c r="J758" i="20"/>
  <c r="J759" i="20"/>
  <c r="J760" i="20"/>
  <c r="J761" i="20"/>
  <c r="J762" i="20"/>
  <c r="J763" i="20"/>
  <c r="J764" i="20"/>
  <c r="J765" i="20"/>
  <c r="J766" i="20"/>
  <c r="J767" i="20"/>
  <c r="J768" i="20"/>
  <c r="J769" i="20"/>
  <c r="J770" i="20"/>
  <c r="J771" i="20"/>
  <c r="J772" i="20"/>
  <c r="J773" i="20"/>
  <c r="J774" i="20"/>
  <c r="J775" i="20"/>
  <c r="J776" i="20"/>
  <c r="J777" i="20"/>
  <c r="J778" i="20"/>
  <c r="J779" i="20"/>
  <c r="J780" i="20"/>
  <c r="J781" i="20"/>
  <c r="J782" i="20"/>
  <c r="J783" i="20"/>
  <c r="J784" i="20"/>
  <c r="J785" i="20"/>
  <c r="J786" i="20"/>
  <c r="J787" i="20"/>
  <c r="J788" i="20"/>
  <c r="J789" i="20"/>
  <c r="J790" i="20"/>
  <c r="J791" i="20"/>
  <c r="J792" i="20"/>
  <c r="J793" i="20"/>
  <c r="J143" i="20"/>
  <c r="J144" i="20"/>
  <c r="J145" i="20"/>
  <c r="J146" i="20"/>
  <c r="J147" i="20"/>
  <c r="J148" i="20"/>
  <c r="J149" i="20"/>
  <c r="J150" i="20"/>
  <c r="J151" i="20"/>
  <c r="J152" i="20"/>
  <c r="J153" i="20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6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234" i="15"/>
  <c r="K235" i="15"/>
  <c r="K236" i="15"/>
  <c r="K237" i="15"/>
  <c r="K238" i="15"/>
  <c r="K239" i="15"/>
  <c r="K240" i="15"/>
  <c r="K241" i="15"/>
  <c r="K242" i="15"/>
  <c r="K243" i="15"/>
  <c r="K244" i="15"/>
  <c r="K245" i="15"/>
  <c r="K246" i="15"/>
  <c r="K247" i="15"/>
  <c r="K248" i="15"/>
  <c r="K249" i="15"/>
  <c r="K250" i="15"/>
  <c r="K251" i="15"/>
  <c r="K252" i="15"/>
  <c r="K253" i="15"/>
  <c r="K254" i="15"/>
  <c r="K255" i="15"/>
  <c r="K256" i="15"/>
  <c r="K257" i="15"/>
  <c r="K258" i="15"/>
  <c r="K259" i="15"/>
  <c r="K260" i="15"/>
  <c r="K261" i="15"/>
  <c r="K262" i="15"/>
  <c r="K263" i="15"/>
  <c r="K264" i="15"/>
  <c r="K265" i="15"/>
  <c r="K266" i="15"/>
  <c r="K267" i="15"/>
  <c r="K268" i="15"/>
  <c r="K269" i="15"/>
  <c r="K270" i="15"/>
  <c r="K271" i="15"/>
  <c r="K272" i="15"/>
  <c r="K273" i="15"/>
  <c r="K274" i="15"/>
  <c r="K275" i="15"/>
  <c r="K276" i="15"/>
  <c r="K277" i="15"/>
  <c r="K278" i="15"/>
  <c r="K279" i="15"/>
  <c r="K280" i="15"/>
  <c r="K281" i="15"/>
  <c r="K282" i="15"/>
  <c r="K283" i="15"/>
  <c r="K284" i="15"/>
  <c r="K285" i="15"/>
  <c r="K286" i="15"/>
  <c r="K287" i="15"/>
  <c r="K288" i="15"/>
  <c r="K289" i="15"/>
  <c r="K290" i="15"/>
  <c r="K291" i="15"/>
  <c r="K292" i="15"/>
  <c r="K293" i="15"/>
  <c r="K294" i="15"/>
  <c r="K295" i="15"/>
  <c r="K296" i="15"/>
  <c r="K297" i="15"/>
  <c r="K298" i="15"/>
  <c r="K299" i="15"/>
  <c r="K300" i="15"/>
  <c r="K301" i="15"/>
  <c r="K302" i="15"/>
  <c r="K303" i="15"/>
  <c r="K304" i="15"/>
  <c r="K305" i="15"/>
  <c r="K306" i="15"/>
  <c r="K307" i="15"/>
  <c r="K308" i="15"/>
  <c r="K309" i="15"/>
  <c r="K310" i="15"/>
  <c r="K311" i="15"/>
  <c r="K312" i="15"/>
  <c r="K313" i="15"/>
  <c r="K314" i="15"/>
  <c r="K315" i="15"/>
  <c r="K316" i="15"/>
  <c r="K317" i="15"/>
  <c r="K318" i="15"/>
  <c r="K319" i="15"/>
  <c r="K320" i="15"/>
  <c r="K321" i="15"/>
  <c r="K322" i="15"/>
  <c r="K323" i="15"/>
  <c r="K324" i="15"/>
  <c r="K325" i="15"/>
  <c r="K326" i="15"/>
  <c r="K327" i="15"/>
  <c r="K328" i="15"/>
  <c r="K329" i="15"/>
  <c r="K330" i="15"/>
  <c r="K331" i="15"/>
  <c r="K332" i="15"/>
  <c r="K333" i="15"/>
  <c r="K334" i="15"/>
  <c r="K335" i="15"/>
  <c r="K336" i="15"/>
  <c r="K337" i="15"/>
  <c r="K338" i="15"/>
  <c r="K339" i="15"/>
  <c r="K340" i="15"/>
  <c r="K341" i="15"/>
  <c r="K342" i="15"/>
  <c r="K343" i="15"/>
  <c r="K344" i="15"/>
  <c r="K345" i="15"/>
  <c r="K346" i="15"/>
  <c r="K347" i="15"/>
  <c r="K348" i="15"/>
  <c r="K349" i="15"/>
  <c r="K350" i="15"/>
  <c r="K351" i="15"/>
  <c r="K352" i="15"/>
  <c r="K353" i="15"/>
  <c r="K354" i="15"/>
  <c r="K355" i="15"/>
  <c r="K356" i="15"/>
  <c r="K357" i="15"/>
  <c r="K358" i="15"/>
  <c r="K359" i="15"/>
  <c r="K360" i="15"/>
  <c r="K361" i="15"/>
  <c r="K362" i="15"/>
  <c r="K363" i="15"/>
  <c r="K364" i="15"/>
  <c r="K365" i="15"/>
  <c r="K366" i="15"/>
  <c r="K367" i="15"/>
  <c r="K368" i="15"/>
  <c r="K369" i="15"/>
  <c r="K370" i="15"/>
  <c r="K371" i="15"/>
  <c r="K372" i="15"/>
  <c r="K373" i="15"/>
  <c r="K374" i="15"/>
  <c r="K375" i="15"/>
  <c r="K376" i="15"/>
  <c r="K377" i="15"/>
  <c r="K378" i="15"/>
  <c r="K379" i="15"/>
  <c r="K380" i="15"/>
  <c r="K381" i="15"/>
  <c r="K382" i="15"/>
  <c r="K383" i="15"/>
  <c r="K384" i="15"/>
  <c r="K385" i="15"/>
  <c r="K386" i="15"/>
  <c r="K387" i="15"/>
  <c r="K388" i="15"/>
  <c r="K389" i="15"/>
  <c r="K390" i="15"/>
  <c r="K391" i="15"/>
  <c r="K392" i="15"/>
  <c r="K393" i="15"/>
  <c r="K394" i="15"/>
  <c r="K395" i="15"/>
  <c r="K396" i="15"/>
  <c r="K397" i="15"/>
  <c r="K398" i="15"/>
  <c r="K399" i="15"/>
  <c r="K400" i="15"/>
  <c r="K401" i="15"/>
  <c r="K402" i="15"/>
  <c r="K403" i="15"/>
  <c r="K404" i="15"/>
  <c r="K405" i="15"/>
  <c r="K406" i="15"/>
  <c r="K407" i="15"/>
  <c r="K408" i="15"/>
  <c r="K409" i="15"/>
  <c r="K410" i="15"/>
  <c r="K411" i="15"/>
  <c r="K412" i="15"/>
  <c r="K413" i="15"/>
  <c r="K414" i="15"/>
  <c r="K415" i="15"/>
  <c r="K416" i="15"/>
  <c r="K417" i="15"/>
  <c r="K418" i="15"/>
  <c r="K419" i="15"/>
  <c r="K420" i="15"/>
  <c r="K421" i="15"/>
  <c r="K422" i="15"/>
  <c r="K423" i="15"/>
  <c r="K424" i="15"/>
  <c r="K425" i="15"/>
  <c r="K426" i="15"/>
  <c r="K427" i="15"/>
  <c r="K428" i="15"/>
  <c r="K429" i="15"/>
  <c r="K430" i="15"/>
  <c r="K431" i="15"/>
  <c r="K432" i="15"/>
  <c r="K433" i="15"/>
  <c r="K434" i="15"/>
  <c r="K435" i="15"/>
  <c r="K436" i="15"/>
  <c r="K437" i="15"/>
  <c r="K438" i="15"/>
  <c r="K439" i="15"/>
  <c r="K440" i="15"/>
  <c r="K441" i="15"/>
  <c r="K442" i="15"/>
  <c r="K443" i="15"/>
  <c r="K444" i="15"/>
  <c r="K445" i="15"/>
  <c r="K446" i="15"/>
  <c r="K447" i="15"/>
  <c r="K448" i="15"/>
  <c r="K449" i="15"/>
  <c r="K450" i="15"/>
  <c r="K451" i="15"/>
  <c r="K452" i="15"/>
  <c r="K453" i="15"/>
  <c r="K454" i="15"/>
  <c r="K455" i="15"/>
  <c r="K456" i="15"/>
  <c r="K457" i="15"/>
  <c r="K458" i="15"/>
  <c r="K459" i="15"/>
  <c r="K460" i="15"/>
  <c r="K461" i="15"/>
  <c r="K462" i="15"/>
  <c r="K463" i="15"/>
  <c r="K464" i="15"/>
  <c r="K465" i="15"/>
  <c r="K466" i="15"/>
  <c r="K467" i="15"/>
  <c r="K468" i="15"/>
  <c r="K469" i="15"/>
  <c r="K470" i="15"/>
  <c r="K471" i="15"/>
  <c r="K472" i="15"/>
  <c r="K473" i="15"/>
  <c r="K474" i="15"/>
  <c r="K475" i="15"/>
  <c r="K476" i="15"/>
  <c r="K477" i="15"/>
  <c r="K478" i="15"/>
  <c r="K479" i="15"/>
  <c r="K480" i="15"/>
  <c r="K481" i="15"/>
  <c r="K482" i="15"/>
  <c r="K483" i="15"/>
  <c r="K484" i="15"/>
  <c r="K485" i="15"/>
  <c r="K486" i="15"/>
  <c r="K487" i="15"/>
  <c r="K488" i="15"/>
  <c r="K489" i="15"/>
  <c r="K490" i="15"/>
  <c r="K491" i="15"/>
  <c r="K492" i="15"/>
  <c r="K493" i="15"/>
  <c r="K494" i="15"/>
  <c r="K495" i="15"/>
  <c r="K496" i="15"/>
  <c r="K497" i="15"/>
  <c r="K498" i="15"/>
  <c r="K499" i="15"/>
  <c r="K500" i="15"/>
  <c r="K501" i="15"/>
  <c r="K502" i="15"/>
  <c r="K503" i="15"/>
  <c r="K504" i="15"/>
  <c r="K505" i="15"/>
  <c r="K506" i="15"/>
  <c r="K507" i="15"/>
  <c r="K508" i="15"/>
  <c r="K509" i="15"/>
  <c r="K510" i="15"/>
  <c r="K511" i="15"/>
  <c r="K512" i="15"/>
  <c r="K513" i="15"/>
  <c r="K514" i="15"/>
  <c r="K515" i="15"/>
  <c r="K516" i="15"/>
  <c r="K517" i="15"/>
  <c r="K518" i="15"/>
  <c r="K519" i="15"/>
  <c r="K520" i="15"/>
  <c r="K521" i="15"/>
  <c r="K522" i="15"/>
  <c r="K523" i="15"/>
  <c r="K524" i="15"/>
  <c r="K525" i="15"/>
  <c r="K526" i="15"/>
  <c r="K527" i="15"/>
  <c r="K528" i="15"/>
  <c r="K529" i="15"/>
  <c r="K530" i="15"/>
  <c r="K531" i="15"/>
  <c r="K532" i="15"/>
  <c r="K533" i="15"/>
  <c r="K534" i="15"/>
  <c r="K535" i="15"/>
  <c r="K536" i="15"/>
  <c r="K537" i="15"/>
  <c r="K538" i="15"/>
  <c r="K539" i="15"/>
  <c r="K540" i="15"/>
  <c r="K541" i="15"/>
  <c r="K542" i="15"/>
  <c r="K543" i="15"/>
  <c r="K544" i="15"/>
  <c r="K545" i="15"/>
  <c r="K546" i="15"/>
  <c r="K547" i="15"/>
  <c r="K548" i="15"/>
  <c r="K549" i="15"/>
  <c r="K550" i="15"/>
  <c r="K551" i="15"/>
  <c r="K552" i="15"/>
  <c r="K553" i="15"/>
  <c r="K554" i="15"/>
  <c r="K555" i="15"/>
  <c r="K556" i="15"/>
  <c r="K557" i="15"/>
  <c r="K558" i="15"/>
  <c r="K559" i="15"/>
  <c r="K560" i="15"/>
  <c r="K561" i="15"/>
  <c r="K562" i="15"/>
  <c r="K563" i="15"/>
  <c r="K564" i="15"/>
  <c r="K565" i="15"/>
  <c r="K566" i="15"/>
  <c r="K567" i="15"/>
  <c r="K568" i="15"/>
  <c r="K569" i="15"/>
  <c r="K570" i="15"/>
  <c r="K571" i="15"/>
  <c r="K572" i="15"/>
  <c r="K573" i="15"/>
  <c r="K574" i="15"/>
  <c r="K575" i="15"/>
  <c r="K576" i="15"/>
  <c r="K577" i="15"/>
  <c r="K578" i="15"/>
  <c r="K579" i="15"/>
  <c r="K580" i="15"/>
  <c r="K581" i="15"/>
  <c r="K582" i="15"/>
  <c r="K583" i="15"/>
  <c r="K584" i="15"/>
  <c r="K585" i="15"/>
  <c r="K586" i="15"/>
  <c r="K587" i="15"/>
  <c r="K588" i="15"/>
  <c r="K589" i="15"/>
  <c r="K590" i="15"/>
  <c r="K591" i="15"/>
  <c r="K592" i="15"/>
  <c r="K593" i="15"/>
  <c r="K594" i="15"/>
  <c r="K595" i="15"/>
  <c r="K596" i="15"/>
  <c r="K597" i="15"/>
  <c r="K598" i="15"/>
  <c r="K599" i="15"/>
  <c r="K600" i="15"/>
  <c r="K601" i="15"/>
  <c r="K602" i="15"/>
  <c r="K603" i="15"/>
  <c r="K604" i="15"/>
  <c r="K605" i="15"/>
  <c r="K606" i="15"/>
  <c r="K607" i="15"/>
  <c r="K608" i="15"/>
  <c r="K609" i="15"/>
  <c r="K610" i="15"/>
  <c r="K611" i="15"/>
  <c r="K612" i="15"/>
  <c r="K613" i="15"/>
  <c r="K614" i="15"/>
  <c r="K615" i="15"/>
  <c r="K616" i="15"/>
  <c r="K617" i="15"/>
  <c r="K618" i="15"/>
  <c r="K619" i="15"/>
  <c r="K620" i="15"/>
  <c r="K621" i="15"/>
  <c r="K622" i="15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276" i="13"/>
  <c r="I1277" i="13"/>
  <c r="I1278" i="13"/>
  <c r="I1279" i="13"/>
  <c r="I1280" i="13"/>
  <c r="I1281" i="13"/>
  <c r="I1282" i="13"/>
  <c r="I1283" i="13"/>
  <c r="I1284" i="13"/>
  <c r="I1285" i="13"/>
  <c r="I1286" i="13"/>
  <c r="I1287" i="13"/>
  <c r="I1288" i="13"/>
  <c r="I1289" i="13"/>
  <c r="I1290" i="13"/>
  <c r="I1291" i="13"/>
  <c r="I1292" i="13"/>
  <c r="I1293" i="13"/>
  <c r="I1294" i="13"/>
  <c r="I1295" i="13"/>
  <c r="I1296" i="13"/>
  <c r="I1297" i="13"/>
  <c r="I1298" i="13"/>
  <c r="I1299" i="13"/>
  <c r="I1300" i="13"/>
  <c r="I1301" i="13"/>
  <c r="I1302" i="13"/>
  <c r="I1303" i="13"/>
  <c r="I1304" i="13"/>
  <c r="I1305" i="13"/>
  <c r="I1306" i="13"/>
  <c r="I1307" i="13"/>
  <c r="I1308" i="13"/>
  <c r="I1309" i="13"/>
  <c r="I1310" i="13"/>
  <c r="I1311" i="13"/>
  <c r="I1312" i="13"/>
  <c r="I1313" i="13"/>
  <c r="I1314" i="13"/>
  <c r="I1315" i="13"/>
  <c r="I1316" i="13"/>
  <c r="I1317" i="13"/>
  <c r="I1318" i="13"/>
  <c r="I1319" i="13"/>
  <c r="I1320" i="13"/>
  <c r="I1321" i="13"/>
  <c r="I1322" i="13"/>
  <c r="I1323" i="13"/>
  <c r="I1324" i="13"/>
  <c r="I1325" i="13"/>
  <c r="I1326" i="13"/>
  <c r="I1327" i="13"/>
  <c r="I1328" i="13"/>
  <c r="I1329" i="13"/>
  <c r="I1330" i="13"/>
  <c r="I1331" i="13"/>
  <c r="I1332" i="13"/>
  <c r="I1333" i="13"/>
  <c r="I1334" i="13"/>
  <c r="I1335" i="13"/>
  <c r="I1336" i="13"/>
  <c r="I1337" i="13"/>
  <c r="I1338" i="13"/>
  <c r="I1339" i="13"/>
  <c r="I1340" i="13"/>
  <c r="I1341" i="13"/>
  <c r="I1342" i="13"/>
  <c r="I1343" i="13"/>
  <c r="I1344" i="13"/>
  <c r="I1345" i="13"/>
  <c r="I1346" i="13"/>
  <c r="I1347" i="13"/>
  <c r="I1348" i="13"/>
  <c r="I1349" i="13"/>
  <c r="I1350" i="13"/>
  <c r="I1351" i="13"/>
  <c r="I1352" i="13"/>
  <c r="I1353" i="13"/>
  <c r="I1354" i="13"/>
  <c r="I1355" i="13"/>
  <c r="I1356" i="13"/>
  <c r="I1357" i="13"/>
  <c r="I1358" i="13"/>
  <c r="I1359" i="13"/>
  <c r="I1360" i="13"/>
  <c r="I1361" i="13"/>
  <c r="I1362" i="13"/>
  <c r="I1363" i="13"/>
  <c r="I1364" i="13"/>
  <c r="I1365" i="13"/>
  <c r="I1366" i="13"/>
  <c r="I1367" i="13"/>
  <c r="I1368" i="13"/>
  <c r="I1369" i="13"/>
  <c r="I1370" i="13"/>
  <c r="I1371" i="13"/>
  <c r="I1372" i="13"/>
  <c r="I1373" i="13"/>
  <c r="I1374" i="13"/>
  <c r="I1375" i="13"/>
  <c r="I1376" i="13"/>
  <c r="I1377" i="13"/>
  <c r="I1378" i="13"/>
  <c r="I1379" i="13"/>
  <c r="I1380" i="13"/>
  <c r="I1381" i="13"/>
  <c r="I1382" i="13"/>
  <c r="I1383" i="13"/>
  <c r="I1384" i="13"/>
  <c r="I1385" i="13"/>
  <c r="I1386" i="13"/>
  <c r="I1387" i="13"/>
  <c r="I1388" i="13"/>
  <c r="I1389" i="13"/>
  <c r="I1390" i="13"/>
  <c r="I1391" i="13"/>
  <c r="I1392" i="13"/>
  <c r="I1393" i="13"/>
  <c r="I1394" i="13"/>
  <c r="I1395" i="13"/>
  <c r="I1396" i="13"/>
  <c r="I1397" i="13"/>
  <c r="I1398" i="13"/>
  <c r="I1399" i="13"/>
  <c r="I1400" i="13"/>
  <c r="I1401" i="13"/>
  <c r="I1402" i="13"/>
  <c r="I1403" i="13"/>
  <c r="I1404" i="13"/>
  <c r="I1405" i="13"/>
  <c r="I1406" i="13"/>
  <c r="I1407" i="13"/>
  <c r="I1408" i="13"/>
  <c r="I1409" i="13"/>
  <c r="I1410" i="13"/>
  <c r="I1411" i="13"/>
  <c r="I1412" i="13"/>
  <c r="I1413" i="13"/>
  <c r="I1414" i="13"/>
  <c r="I1415" i="13"/>
  <c r="I1416" i="13"/>
  <c r="I1417" i="13"/>
  <c r="I1418" i="13"/>
  <c r="I1419" i="13"/>
  <c r="I1420" i="13"/>
  <c r="I1421" i="13"/>
  <c r="I1422" i="13"/>
  <c r="I1423" i="13"/>
  <c r="I1424" i="13"/>
  <c r="I1425" i="13"/>
  <c r="I1426" i="13"/>
  <c r="I1427" i="13"/>
  <c r="I1428" i="13"/>
  <c r="I1429" i="13"/>
  <c r="I1430" i="13"/>
  <c r="I1431" i="13"/>
  <c r="I1432" i="13"/>
  <c r="I1433" i="13"/>
  <c r="I1434" i="13"/>
  <c r="I1435" i="13"/>
  <c r="I1436" i="13"/>
  <c r="I1437" i="13"/>
  <c r="I1438" i="13"/>
  <c r="I1439" i="13"/>
  <c r="I1440" i="13"/>
  <c r="I1441" i="13"/>
  <c r="I1442" i="13"/>
  <c r="I1443" i="13"/>
  <c r="I1444" i="13"/>
  <c r="I1445" i="13"/>
  <c r="I1446" i="13"/>
  <c r="I1447" i="13"/>
  <c r="I1448" i="13"/>
  <c r="I1449" i="13"/>
  <c r="I1450" i="13"/>
  <c r="I1451" i="13"/>
  <c r="I1452" i="13"/>
  <c r="I1453" i="13"/>
  <c r="I1454" i="13"/>
  <c r="I1455" i="13"/>
  <c r="I1456" i="13"/>
  <c r="I1457" i="13"/>
  <c r="I1458" i="13"/>
  <c r="I1459" i="13"/>
  <c r="I1460" i="13"/>
  <c r="I1461" i="13"/>
  <c r="I1462" i="13"/>
  <c r="I1463" i="13"/>
  <c r="I1464" i="13"/>
  <c r="I1465" i="13"/>
  <c r="I1466" i="13"/>
  <c r="I1467" i="13"/>
  <c r="I1468" i="13"/>
  <c r="I1469" i="13"/>
  <c r="I1470" i="13"/>
  <c r="I1471" i="13"/>
  <c r="I1472" i="13"/>
  <c r="I1473" i="13"/>
  <c r="I1474" i="13"/>
  <c r="I1475" i="13"/>
  <c r="I1476" i="13"/>
  <c r="I1477" i="13"/>
  <c r="I1478" i="13"/>
  <c r="I1479" i="13"/>
  <c r="I1480" i="13"/>
  <c r="I1481" i="13"/>
  <c r="I1482" i="13"/>
  <c r="I1483" i="13"/>
  <c r="I1484" i="13"/>
  <c r="I1485" i="13"/>
  <c r="I1486" i="13"/>
  <c r="I1487" i="13"/>
  <c r="I1488" i="13"/>
  <c r="I1489" i="13"/>
  <c r="I1490" i="13"/>
  <c r="I1491" i="13"/>
  <c r="I1492" i="13"/>
  <c r="I1493" i="13"/>
  <c r="I1494" i="13"/>
  <c r="I1495" i="13"/>
  <c r="I1496" i="13"/>
  <c r="I1497" i="13"/>
  <c r="I1498" i="13"/>
  <c r="I1499" i="13"/>
  <c r="I1500" i="13"/>
  <c r="I1501" i="13"/>
  <c r="I1502" i="13"/>
  <c r="I1503" i="13"/>
  <c r="I1504" i="13"/>
  <c r="I1505" i="13"/>
  <c r="I1506" i="13"/>
  <c r="I1507" i="13"/>
  <c r="I1508" i="13"/>
  <c r="I1509" i="13"/>
  <c r="D22" i="6" l="1"/>
  <c r="I158" i="1" l="1"/>
  <c r="BQ9" i="8" l="1"/>
  <c r="BR9" i="8"/>
  <c r="BS9" i="8"/>
  <c r="BT9" i="8"/>
  <c r="BU9" i="8"/>
  <c r="BV9" i="8"/>
  <c r="BW9" i="8"/>
  <c r="BX9" i="8"/>
  <c r="BY9" i="8"/>
  <c r="BZ9" i="8"/>
  <c r="CA9" i="8"/>
  <c r="BP9" i="8"/>
  <c r="CE69" i="8"/>
  <c r="CE66" i="8"/>
  <c r="CC61" i="8"/>
  <c r="CC62" i="8" s="1"/>
  <c r="CC63" i="8" s="1"/>
  <c r="CC64" i="8" s="1"/>
  <c r="CC65" i="8" s="1"/>
  <c r="CC66" i="8" s="1"/>
  <c r="CC67" i="8" s="1"/>
  <c r="CC68" i="8" s="1"/>
  <c r="CC69" i="8" s="1"/>
  <c r="CC70" i="8" s="1"/>
  <c r="CC71" i="8" s="1"/>
  <c r="CC72" i="8" s="1"/>
  <c r="CC73" i="8" s="1"/>
  <c r="CC74" i="8" s="1"/>
  <c r="CC75" i="8" s="1"/>
  <c r="CC76" i="8" s="1"/>
  <c r="CC77" i="8" s="1"/>
  <c r="CC78" i="8" s="1"/>
  <c r="CC79" i="8" s="1"/>
  <c r="CC80" i="8" s="1"/>
  <c r="CC81" i="8" s="1"/>
  <c r="CC82" i="8" s="1"/>
  <c r="CC83" i="8" s="1"/>
  <c r="CC84" i="8" s="1"/>
  <c r="CC85" i="8" s="1"/>
  <c r="CC86" i="8" s="1"/>
  <c r="CC87" i="8" s="1"/>
  <c r="CC88" i="8" s="1"/>
  <c r="CC89" i="8" s="1"/>
  <c r="CC90" i="8" s="1"/>
  <c r="CC91" i="8" s="1"/>
  <c r="CC92" i="8" s="1"/>
  <c r="CC93" i="8" s="1"/>
  <c r="CC94" i="8" s="1"/>
  <c r="CC95" i="8" s="1"/>
  <c r="CC96" i="8" s="1"/>
  <c r="CC97" i="8" s="1"/>
  <c r="CC98" i="8" s="1"/>
  <c r="CC99" i="8" s="1"/>
  <c r="CC100" i="8" s="1"/>
  <c r="CC101" i="8" s="1"/>
  <c r="CC102" i="8" s="1"/>
  <c r="CC103" i="8" s="1"/>
  <c r="CC104" i="8" s="1"/>
  <c r="CC105" i="8" s="1"/>
  <c r="CC106" i="8" s="1"/>
  <c r="CC107" i="8" s="1"/>
  <c r="CC108" i="8" s="1"/>
  <c r="CC109" i="8" s="1"/>
  <c r="CC110" i="8" s="1"/>
  <c r="CC111" i="8" s="1"/>
  <c r="BR69" i="8"/>
  <c r="BR66" i="8"/>
  <c r="BP61" i="8"/>
  <c r="BP62" i="8" s="1"/>
  <c r="BP63" i="8" s="1"/>
  <c r="BP64" i="8" s="1"/>
  <c r="BP65" i="8" s="1"/>
  <c r="BP66" i="8" s="1"/>
  <c r="BP67" i="8" s="1"/>
  <c r="BP68" i="8" s="1"/>
  <c r="BP69" i="8" s="1"/>
  <c r="BP70" i="8" s="1"/>
  <c r="BP71" i="8" s="1"/>
  <c r="BP72" i="8" s="1"/>
  <c r="BP73" i="8" s="1"/>
  <c r="BP74" i="8" s="1"/>
  <c r="BP75" i="8" s="1"/>
  <c r="BP76" i="8" s="1"/>
  <c r="BP77" i="8" s="1"/>
  <c r="BP78" i="8" s="1"/>
  <c r="BP79" i="8" s="1"/>
  <c r="BP80" i="8" s="1"/>
  <c r="BP81" i="8" s="1"/>
  <c r="BP82" i="8" s="1"/>
  <c r="BP83" i="8" s="1"/>
  <c r="BP84" i="8" s="1"/>
  <c r="BP85" i="8" s="1"/>
  <c r="BP86" i="8" s="1"/>
  <c r="BP87" i="8" s="1"/>
  <c r="BP88" i="8" s="1"/>
  <c r="BP89" i="8" s="1"/>
  <c r="BP90" i="8" s="1"/>
  <c r="BP91" i="8" s="1"/>
  <c r="BP92" i="8" s="1"/>
  <c r="BP93" i="8" s="1"/>
  <c r="BP94" i="8" s="1"/>
  <c r="BP95" i="8" s="1"/>
  <c r="BP96" i="8" s="1"/>
  <c r="BP97" i="8" s="1"/>
  <c r="BP98" i="8" s="1"/>
  <c r="BP99" i="8" s="1"/>
  <c r="BP100" i="8" s="1"/>
  <c r="BP101" i="8" s="1"/>
  <c r="BP102" i="8" s="1"/>
  <c r="BP103" i="8" s="1"/>
  <c r="BP104" i="8" s="1"/>
  <c r="BP105" i="8" s="1"/>
  <c r="BP106" i="8" s="1"/>
  <c r="BP107" i="8" s="1"/>
  <c r="BP108" i="8" s="1"/>
  <c r="BP109" i="8" s="1"/>
  <c r="BP110" i="8" s="1"/>
  <c r="BP111" i="8" s="1"/>
  <c r="BE69" i="8"/>
  <c r="BE66" i="8"/>
  <c r="BC61" i="8"/>
  <c r="BC62" i="8" s="1"/>
  <c r="BC63" i="8" s="1"/>
  <c r="BC64" i="8" s="1"/>
  <c r="BC65" i="8" s="1"/>
  <c r="BC66" i="8" s="1"/>
  <c r="BC67" i="8" s="1"/>
  <c r="BC68" i="8" s="1"/>
  <c r="BC69" i="8" s="1"/>
  <c r="BC70" i="8" s="1"/>
  <c r="BC71" i="8" s="1"/>
  <c r="BC72" i="8" s="1"/>
  <c r="BC73" i="8" s="1"/>
  <c r="BC74" i="8" s="1"/>
  <c r="BC75" i="8" s="1"/>
  <c r="BC76" i="8" s="1"/>
  <c r="BC77" i="8" s="1"/>
  <c r="BC78" i="8" s="1"/>
  <c r="BC79" i="8" s="1"/>
  <c r="BC80" i="8" s="1"/>
  <c r="BC81" i="8" s="1"/>
  <c r="BC82" i="8" s="1"/>
  <c r="BC83" i="8" s="1"/>
  <c r="BC84" i="8" s="1"/>
  <c r="BC85" i="8" s="1"/>
  <c r="BC86" i="8" s="1"/>
  <c r="BC87" i="8" s="1"/>
  <c r="BC88" i="8" s="1"/>
  <c r="BC89" i="8" s="1"/>
  <c r="BC90" i="8" s="1"/>
  <c r="BC91" i="8" s="1"/>
  <c r="BC92" i="8" s="1"/>
  <c r="BC93" i="8" s="1"/>
  <c r="BC94" i="8" s="1"/>
  <c r="BC95" i="8" s="1"/>
  <c r="BC96" i="8" s="1"/>
  <c r="BC97" i="8" s="1"/>
  <c r="BC98" i="8" s="1"/>
  <c r="BC99" i="8" s="1"/>
  <c r="BC100" i="8" s="1"/>
  <c r="BC101" i="8" s="1"/>
  <c r="BC102" i="8" s="1"/>
  <c r="BC103" i="8" s="1"/>
  <c r="BC104" i="8" s="1"/>
  <c r="BC105" i="8" s="1"/>
  <c r="BC106" i="8" s="1"/>
  <c r="BC107" i="8" s="1"/>
  <c r="BC108" i="8" s="1"/>
  <c r="BC109" i="8" s="1"/>
  <c r="BC110" i="8" s="1"/>
  <c r="BC111" i="8" s="1"/>
  <c r="BO11" i="36"/>
  <c r="BO12" i="36"/>
  <c r="BO13" i="36"/>
  <c r="BO14" i="36"/>
  <c r="BO15" i="36"/>
  <c r="BO16" i="36"/>
  <c r="BO17" i="36"/>
  <c r="BO18" i="36"/>
  <c r="BO19" i="36"/>
  <c r="BO20" i="36"/>
  <c r="BO21" i="36"/>
  <c r="BO10" i="36"/>
  <c r="AK12" i="27"/>
  <c r="BQ9" i="36"/>
  <c r="AM11" i="27"/>
  <c r="AO12" i="31"/>
  <c r="BL8" i="22"/>
  <c r="AG10" i="6"/>
  <c r="R18" i="2"/>
  <c r="BS5" i="36" s="1"/>
  <c r="CC5" i="8" l="1"/>
  <c r="AI6" i="6"/>
  <c r="AO7" i="27"/>
  <c r="BO9" i="36"/>
  <c r="BP19" i="36" s="1"/>
  <c r="AF7" i="5"/>
  <c r="BN4" i="22"/>
  <c r="AQ8" i="31"/>
  <c r="BP14" i="36" l="1"/>
  <c r="BQ14" i="36" s="1"/>
  <c r="BS14" i="36" s="1"/>
  <c r="BP18" i="36"/>
  <c r="BP10" i="36"/>
  <c r="BQ10" i="36" s="1"/>
  <c r="BS10" i="36" s="1"/>
  <c r="BP13" i="36"/>
  <c r="BP17" i="36"/>
  <c r="BQ17" i="36" s="1"/>
  <c r="BS17" i="36" s="1"/>
  <c r="BP21" i="36"/>
  <c r="BP12" i="36"/>
  <c r="BQ12" i="36" s="1"/>
  <c r="BS12" i="36" s="1"/>
  <c r="BP16" i="36"/>
  <c r="BP20" i="36"/>
  <c r="BQ20" i="36" s="1"/>
  <c r="BS20" i="36" s="1"/>
  <c r="BP11" i="36"/>
  <c r="BP15" i="36"/>
  <c r="BQ15" i="36" s="1"/>
  <c r="BS15" i="36" s="1"/>
  <c r="BQ11" i="36"/>
  <c r="BS11" i="36" s="1"/>
  <c r="BQ19" i="36"/>
  <c r="BS19" i="36" s="1"/>
  <c r="BQ16" i="36"/>
  <c r="BS16" i="36" s="1"/>
  <c r="BQ13" i="36"/>
  <c r="BS13" i="36" s="1"/>
  <c r="BQ21" i="36"/>
  <c r="BS21" i="36" s="1"/>
  <c r="BQ18" i="36"/>
  <c r="BS18" i="36" s="1"/>
  <c r="AR49" i="10"/>
  <c r="AS49" i="10" s="1"/>
  <c r="AR48" i="10"/>
  <c r="AS48" i="10" s="1"/>
  <c r="AR47" i="10"/>
  <c r="AS47" i="10" s="1"/>
  <c r="AQ49" i="10"/>
  <c r="AQ48" i="10"/>
  <c r="AQ47" i="10"/>
  <c r="AL30" i="10"/>
  <c r="AQ30" i="10" s="1"/>
  <c r="AF41" i="10" s="1"/>
  <c r="AM30" i="10"/>
  <c r="AR30" i="10" s="1"/>
  <c r="AL31" i="10"/>
  <c r="AQ31" i="10" s="1"/>
  <c r="AM31" i="10"/>
  <c r="AR31" i="10" s="1"/>
  <c r="AL32" i="10"/>
  <c r="AQ32" i="10" s="1"/>
  <c r="AM32" i="10"/>
  <c r="AR32" i="10" s="1"/>
  <c r="AL33" i="10"/>
  <c r="AQ33" i="10" s="1"/>
  <c r="AM33" i="10"/>
  <c r="AR33" i="10" s="1"/>
  <c r="AL34" i="10"/>
  <c r="AQ34" i="10" s="1"/>
  <c r="AM34" i="10"/>
  <c r="AR34" i="10" s="1"/>
  <c r="AL35" i="10"/>
  <c r="AQ35" i="10" s="1"/>
  <c r="AM35" i="10"/>
  <c r="AR35" i="10" s="1"/>
  <c r="AL36" i="10"/>
  <c r="AQ36" i="10" s="1"/>
  <c r="AM36" i="10"/>
  <c r="AR36" i="10" s="1"/>
  <c r="AL37" i="10"/>
  <c r="AQ37" i="10" s="1"/>
  <c r="AM37" i="10"/>
  <c r="AR37" i="10" s="1"/>
  <c r="AL38" i="10"/>
  <c r="AQ38" i="10" s="1"/>
  <c r="AM38" i="10"/>
  <c r="AR38" i="10" s="1"/>
  <c r="AL39" i="10"/>
  <c r="AQ39" i="10" s="1"/>
  <c r="AM39" i="10"/>
  <c r="AR39" i="10" s="1"/>
  <c r="AL40" i="10"/>
  <c r="AQ40" i="10" s="1"/>
  <c r="AF51" i="10" s="1"/>
  <c r="AM40" i="10"/>
  <c r="AR40" i="10" s="1"/>
  <c r="AM29" i="10"/>
  <c r="AR29" i="10" s="1"/>
  <c r="AL29" i="10"/>
  <c r="AQ29" i="10" s="1"/>
  <c r="AI29" i="10"/>
  <c r="AH29" i="10"/>
  <c r="AI30" i="10"/>
  <c r="AI31" i="10"/>
  <c r="AI32" i="10"/>
  <c r="AI33" i="10"/>
  <c r="AI34" i="10"/>
  <c r="AI35" i="10"/>
  <c r="AI36" i="10"/>
  <c r="AI37" i="10"/>
  <c r="AI38" i="10"/>
  <c r="AI39" i="10"/>
  <c r="AI40" i="10"/>
  <c r="AH30" i="10"/>
  <c r="AH31" i="10"/>
  <c r="AH32" i="10"/>
  <c r="AH33" i="10"/>
  <c r="AH34" i="10"/>
  <c r="AH35" i="10"/>
  <c r="AH36" i="10"/>
  <c r="AH37" i="10"/>
  <c r="AH38" i="10"/>
  <c r="AH39" i="10"/>
  <c r="AH40" i="10"/>
  <c r="AS10" i="36"/>
  <c r="BP9" i="36" l="1"/>
  <c r="AQ50" i="10"/>
  <c r="AQ52" i="10" s="1"/>
  <c r="AR50" i="10"/>
  <c r="AJ29" i="10"/>
  <c r="AJ30" i="10"/>
  <c r="AJ31" i="10"/>
  <c r="AJ32" i="10"/>
  <c r="AJ33" i="10"/>
  <c r="AJ34" i="10"/>
  <c r="AJ35" i="10"/>
  <c r="AJ36" i="10"/>
  <c r="AJ37" i="10"/>
  <c r="AJ38" i="10"/>
  <c r="AJ39" i="10"/>
  <c r="AJ40" i="10"/>
  <c r="AN29" i="10"/>
  <c r="AN30" i="10"/>
  <c r="AN31" i="10"/>
  <c r="AN32" i="10"/>
  <c r="AN33" i="10"/>
  <c r="AN34" i="10"/>
  <c r="AN35" i="10"/>
  <c r="AN36" i="10"/>
  <c r="AN37" i="10"/>
  <c r="AN38" i="10"/>
  <c r="AN39" i="10"/>
  <c r="AN40" i="10"/>
  <c r="AR52" i="10" l="1"/>
  <c r="AS52" i="10" s="1"/>
  <c r="AS50" i="10"/>
  <c r="AF42" i="10"/>
  <c r="AF43" i="10"/>
  <c r="AF44" i="10"/>
  <c r="AF45" i="10"/>
  <c r="AF46" i="10"/>
  <c r="AF47" i="10"/>
  <c r="AF40" i="10"/>
  <c r="R22" i="10"/>
  <c r="BD11" i="36"/>
  <c r="BM11" i="36" s="1"/>
  <c r="AO26" i="36" s="1"/>
  <c r="BE11" i="36"/>
  <c r="BF11" i="36"/>
  <c r="BG11" i="36"/>
  <c r="BH11" i="36"/>
  <c r="BI11" i="36"/>
  <c r="BJ11" i="36"/>
  <c r="BD12" i="36"/>
  <c r="BM12" i="36" s="1"/>
  <c r="AO27" i="36" s="1"/>
  <c r="BE12" i="36"/>
  <c r="BF12" i="36"/>
  <c r="BG12" i="36"/>
  <c r="BH12" i="36"/>
  <c r="BI12" i="36"/>
  <c r="BJ12" i="36"/>
  <c r="BD13" i="36"/>
  <c r="BM13" i="36" s="1"/>
  <c r="AO28" i="36" s="1"/>
  <c r="BE13" i="36"/>
  <c r="BF13" i="36"/>
  <c r="BG13" i="36"/>
  <c r="BH13" i="36"/>
  <c r="BI13" i="36"/>
  <c r="BJ13" i="36"/>
  <c r="BD14" i="36"/>
  <c r="BM14" i="36" s="1"/>
  <c r="AO29" i="36" s="1"/>
  <c r="BE14" i="36"/>
  <c r="BF14" i="36"/>
  <c r="BG14" i="36"/>
  <c r="BH14" i="36"/>
  <c r="BI14" i="36"/>
  <c r="BJ14" i="36"/>
  <c r="BD15" i="36"/>
  <c r="BM15" i="36" s="1"/>
  <c r="AO30" i="36" s="1"/>
  <c r="BE15" i="36"/>
  <c r="BF15" i="36"/>
  <c r="BG15" i="36"/>
  <c r="BH15" i="36"/>
  <c r="BI15" i="36"/>
  <c r="BJ15" i="36"/>
  <c r="BD16" i="36"/>
  <c r="BM16" i="36" s="1"/>
  <c r="AO31" i="36" s="1"/>
  <c r="BE16" i="36"/>
  <c r="BF16" i="36"/>
  <c r="BG16" i="36"/>
  <c r="BH16" i="36"/>
  <c r="BI16" i="36"/>
  <c r="BJ16" i="36"/>
  <c r="BD17" i="36"/>
  <c r="BM17" i="36" s="1"/>
  <c r="AO32" i="36" s="1"/>
  <c r="BE17" i="36"/>
  <c r="BF17" i="36"/>
  <c r="BG17" i="36"/>
  <c r="BH17" i="36"/>
  <c r="BI17" i="36"/>
  <c r="BJ17" i="36"/>
  <c r="BD18" i="36"/>
  <c r="BM18" i="36" s="1"/>
  <c r="AO33" i="36" s="1"/>
  <c r="BE18" i="36"/>
  <c r="BF18" i="36"/>
  <c r="BG18" i="36"/>
  <c r="BH18" i="36"/>
  <c r="BI18" i="36"/>
  <c r="BJ18" i="36"/>
  <c r="BD19" i="36"/>
  <c r="BM19" i="36" s="1"/>
  <c r="AO34" i="36" s="1"/>
  <c r="BE19" i="36"/>
  <c r="BF19" i="36"/>
  <c r="BG19" i="36"/>
  <c r="BH19" i="36"/>
  <c r="BI19" i="36"/>
  <c r="BJ19" i="36"/>
  <c r="BD20" i="36"/>
  <c r="BM20" i="36" s="1"/>
  <c r="AO35" i="36" s="1"/>
  <c r="BE20" i="36"/>
  <c r="BF20" i="36"/>
  <c r="BG20" i="36"/>
  <c r="BH20" i="36"/>
  <c r="BI20" i="36"/>
  <c r="BJ20" i="36"/>
  <c r="BD21" i="36"/>
  <c r="BM21" i="36" s="1"/>
  <c r="AO36" i="36" s="1"/>
  <c r="BE21" i="36"/>
  <c r="BF21" i="36"/>
  <c r="BG21" i="36"/>
  <c r="BH21" i="36"/>
  <c r="BI21" i="36"/>
  <c r="BJ21" i="36"/>
  <c r="BJ10" i="36"/>
  <c r="BI10" i="36"/>
  <c r="BH10" i="36"/>
  <c r="BG10" i="36"/>
  <c r="BF10" i="36"/>
  <c r="BE10" i="36"/>
  <c r="BD10" i="36"/>
  <c r="BM10" i="36" s="1"/>
  <c r="AO25" i="36" s="1"/>
  <c r="AO113" i="45" l="1"/>
  <c r="AO109" i="45"/>
  <c r="AO13" i="45"/>
  <c r="BM13" i="45" s="1"/>
  <c r="AQ114" i="45"/>
  <c r="AS114" i="45"/>
  <c r="AU114" i="45"/>
  <c r="AW114" i="45"/>
  <c r="AY114" i="45"/>
  <c r="AP116" i="45"/>
  <c r="AP139" i="45" s="1"/>
  <c r="AR116" i="45"/>
  <c r="AT116" i="45"/>
  <c r="AT139" i="45" s="1"/>
  <c r="AV116" i="45"/>
  <c r="AV139" i="45" s="1"/>
  <c r="AX116" i="45"/>
  <c r="AZ116" i="45"/>
  <c r="AZ139" i="45" s="1"/>
  <c r="AQ115" i="45"/>
  <c r="AQ138" i="45" s="1"/>
  <c r="AS115" i="45"/>
  <c r="AS138" i="45" s="1"/>
  <c r="AU115" i="45"/>
  <c r="AU138" i="45" s="1"/>
  <c r="AW115" i="45"/>
  <c r="AW138" i="45" s="1"/>
  <c r="AY115" i="45"/>
  <c r="AY138" i="45" s="1"/>
  <c r="AR139" i="45"/>
  <c r="AX139" i="45"/>
  <c r="AY108" i="45"/>
  <c r="AN10" i="3"/>
  <c r="AN12" i="45"/>
  <c r="AQ120" i="45" l="1"/>
  <c r="AP126" i="45"/>
  <c r="AT126" i="45"/>
  <c r="AX126" i="45"/>
  <c r="AO120" i="45"/>
  <c r="AQ126" i="45"/>
  <c r="AQ137" i="45" s="1"/>
  <c r="AS126" i="45"/>
  <c r="AS137" i="45" s="1"/>
  <c r="AU126" i="45"/>
  <c r="AU137" i="45" s="1"/>
  <c r="AW126" i="45"/>
  <c r="AW137" i="45" s="1"/>
  <c r="AY126" i="45"/>
  <c r="AY137" i="45" s="1"/>
  <c r="AO126" i="45"/>
  <c r="AO125" i="45"/>
  <c r="AR126" i="45"/>
  <c r="AV126" i="45"/>
  <c r="AZ126" i="45"/>
  <c r="AO116" i="45"/>
  <c r="AO139" i="45" s="1"/>
  <c r="AO114" i="45"/>
  <c r="AO137" i="45" s="1"/>
  <c r="AO112" i="45"/>
  <c r="AO110" i="45"/>
  <c r="AO108" i="45"/>
  <c r="AZ115" i="45"/>
  <c r="AZ138" i="45" s="1"/>
  <c r="AX115" i="45"/>
  <c r="AX138" i="45" s="1"/>
  <c r="AV115" i="45"/>
  <c r="AV138" i="45" s="1"/>
  <c r="AT115" i="45"/>
  <c r="AT138" i="45" s="1"/>
  <c r="AR115" i="45"/>
  <c r="AR138" i="45" s="1"/>
  <c r="AP115" i="45"/>
  <c r="AP138" i="45" s="1"/>
  <c r="AY116" i="45"/>
  <c r="AY139" i="45" s="1"/>
  <c r="AW116" i="45"/>
  <c r="AW139" i="45" s="1"/>
  <c r="AU116" i="45"/>
  <c r="AU139" i="45" s="1"/>
  <c r="AS116" i="45"/>
  <c r="AS139" i="45" s="1"/>
  <c r="AQ116" i="45"/>
  <c r="AQ139" i="45" s="1"/>
  <c r="AZ114" i="45"/>
  <c r="AZ137" i="45" s="1"/>
  <c r="AX114" i="45"/>
  <c r="AX137" i="45" s="1"/>
  <c r="AV114" i="45"/>
  <c r="AV137" i="45" s="1"/>
  <c r="AT114" i="45"/>
  <c r="AT137" i="45" s="1"/>
  <c r="AR114" i="45"/>
  <c r="AR137" i="45" s="1"/>
  <c r="AP114" i="45"/>
  <c r="AP137" i="45" s="1"/>
  <c r="AO111" i="45"/>
  <c r="AO115" i="45"/>
  <c r="AO138" i="45" s="1"/>
  <c r="AW108" i="45"/>
  <c r="AU108" i="45"/>
  <c r="AZ108" i="45"/>
  <c r="AX108" i="45"/>
  <c r="AV108" i="45"/>
  <c r="AT108" i="45"/>
  <c r="AR108" i="45"/>
  <c r="AP108" i="45"/>
  <c r="AY109" i="45"/>
  <c r="AW109" i="45"/>
  <c r="AU109" i="45"/>
  <c r="AS109" i="45"/>
  <c r="AQ109" i="45"/>
  <c r="AZ110" i="45"/>
  <c r="AX110" i="45"/>
  <c r="AV110" i="45"/>
  <c r="AT110" i="45"/>
  <c r="AR110" i="45"/>
  <c r="AP110" i="45"/>
  <c r="AY111" i="45"/>
  <c r="AW111" i="45"/>
  <c r="AU111" i="45"/>
  <c r="AS111" i="45"/>
  <c r="AQ111" i="45"/>
  <c r="AZ112" i="45"/>
  <c r="AX112" i="45"/>
  <c r="AV112" i="45"/>
  <c r="AT112" i="45"/>
  <c r="AR112" i="45"/>
  <c r="AP112" i="45"/>
  <c r="AY113" i="45"/>
  <c r="AW113" i="45"/>
  <c r="AU113" i="45"/>
  <c r="AS113" i="45"/>
  <c r="AQ113" i="45"/>
  <c r="AO136" i="45"/>
  <c r="AO121" i="45"/>
  <c r="AO132" i="45" s="1"/>
  <c r="AO123" i="45"/>
  <c r="AO134" i="45" s="1"/>
  <c r="AY125" i="45"/>
  <c r="AW125" i="45"/>
  <c r="AU125" i="45"/>
  <c r="AS125" i="45"/>
  <c r="AQ125" i="45"/>
  <c r="AZ124" i="45"/>
  <c r="AX124" i="45"/>
  <c r="AV124" i="45"/>
  <c r="AT124" i="45"/>
  <c r="AR124" i="45"/>
  <c r="AP124" i="45"/>
  <c r="AY123" i="45"/>
  <c r="AW123" i="45"/>
  <c r="AU123" i="45"/>
  <c r="AS123" i="45"/>
  <c r="AQ123" i="45"/>
  <c r="AZ122" i="45"/>
  <c r="AX122" i="45"/>
  <c r="AV122" i="45"/>
  <c r="AT122" i="45"/>
  <c r="AR122" i="45"/>
  <c r="AP122" i="45"/>
  <c r="AY121" i="45"/>
  <c r="AW121" i="45"/>
  <c r="AU121" i="45"/>
  <c r="AS121" i="45"/>
  <c r="AQ121" i="45"/>
  <c r="AZ120" i="45"/>
  <c r="AX120" i="45"/>
  <c r="AV120" i="45"/>
  <c r="AT120" i="45"/>
  <c r="AR120" i="45"/>
  <c r="AP120" i="45"/>
  <c r="AS108" i="45"/>
  <c r="AQ108" i="45"/>
  <c r="AQ131" i="45" s="1"/>
  <c r="AZ109" i="45"/>
  <c r="AX109" i="45"/>
  <c r="AV109" i="45"/>
  <c r="AT109" i="45"/>
  <c r="AR109" i="45"/>
  <c r="AP109" i="45"/>
  <c r="AY110" i="45"/>
  <c r="AW110" i="45"/>
  <c r="AU110" i="45"/>
  <c r="AS110" i="45"/>
  <c r="AQ110" i="45"/>
  <c r="AZ111" i="45"/>
  <c r="AX111" i="45"/>
  <c r="AV111" i="45"/>
  <c r="AT111" i="45"/>
  <c r="AR111" i="45"/>
  <c r="AP111" i="45"/>
  <c r="AY112" i="45"/>
  <c r="AW112" i="45"/>
  <c r="AU112" i="45"/>
  <c r="AS112" i="45"/>
  <c r="AQ112" i="45"/>
  <c r="AZ113" i="45"/>
  <c r="AX113" i="45"/>
  <c r="AV113" i="45"/>
  <c r="AT113" i="45"/>
  <c r="AR113" i="45"/>
  <c r="AP113" i="45"/>
  <c r="AO122" i="45"/>
  <c r="AO133" i="45" s="1"/>
  <c r="AO124" i="45"/>
  <c r="AO135" i="45" s="1"/>
  <c r="AZ125" i="45"/>
  <c r="AX125" i="45"/>
  <c r="AV125" i="45"/>
  <c r="AT125" i="45"/>
  <c r="AR125" i="45"/>
  <c r="AP125" i="45"/>
  <c r="AY124" i="45"/>
  <c r="AW124" i="45"/>
  <c r="AU124" i="45"/>
  <c r="AS124" i="45"/>
  <c r="AQ124" i="45"/>
  <c r="AZ123" i="45"/>
  <c r="AX123" i="45"/>
  <c r="AV123" i="45"/>
  <c r="AT123" i="45"/>
  <c r="AR123" i="45"/>
  <c r="AP123" i="45"/>
  <c r="AY122" i="45"/>
  <c r="AW122" i="45"/>
  <c r="AU122" i="45"/>
  <c r="AS122" i="45"/>
  <c r="AQ122" i="45"/>
  <c r="AZ121" i="45"/>
  <c r="AX121" i="45"/>
  <c r="AV121" i="45"/>
  <c r="AT121" i="45"/>
  <c r="AR121" i="45"/>
  <c r="AP121" i="45"/>
  <c r="AY120" i="45"/>
  <c r="AY131" i="45" s="1"/>
  <c r="AW120" i="45"/>
  <c r="AU120" i="45"/>
  <c r="AS120" i="45"/>
  <c r="BZ27" i="3"/>
  <c r="AK13" i="27"/>
  <c r="AK14" i="27"/>
  <c r="AK15" i="27"/>
  <c r="AK16" i="27"/>
  <c r="AK17" i="27"/>
  <c r="AK18" i="27"/>
  <c r="AK19" i="27"/>
  <c r="AK20" i="27"/>
  <c r="AK21" i="27"/>
  <c r="AK22" i="27"/>
  <c r="AK23" i="27"/>
  <c r="AI12" i="27"/>
  <c r="AI13" i="27"/>
  <c r="AI14" i="27"/>
  <c r="AI15" i="27"/>
  <c r="AI16" i="27"/>
  <c r="AI17" i="27"/>
  <c r="AI18" i="27"/>
  <c r="AI19" i="27"/>
  <c r="AI20" i="27"/>
  <c r="AI21" i="27"/>
  <c r="AI22" i="27"/>
  <c r="AI23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F13" i="31"/>
  <c r="AM14" i="31"/>
  <c r="AM15" i="31"/>
  <c r="AM16" i="31"/>
  <c r="AM17" i="31"/>
  <c r="AM18" i="31"/>
  <c r="AM19" i="31"/>
  <c r="AM20" i="31"/>
  <c r="AM21" i="31"/>
  <c r="AM22" i="31"/>
  <c r="AM23" i="31"/>
  <c r="AM24" i="31"/>
  <c r="AM13" i="31"/>
  <c r="AK13" i="31"/>
  <c r="AF14" i="31"/>
  <c r="AF15" i="31"/>
  <c r="AF16" i="31"/>
  <c r="AF17" i="31"/>
  <c r="AF18" i="31"/>
  <c r="AF19" i="31"/>
  <c r="AF20" i="31"/>
  <c r="AF21" i="31"/>
  <c r="AF22" i="31"/>
  <c r="AF23" i="31"/>
  <c r="AF24" i="31"/>
  <c r="AK14" i="31"/>
  <c r="AK15" i="31"/>
  <c r="AK16" i="31"/>
  <c r="AK17" i="31"/>
  <c r="AK18" i="31"/>
  <c r="AK19" i="31"/>
  <c r="AK20" i="31"/>
  <c r="AK21" i="31"/>
  <c r="AK22" i="31"/>
  <c r="AK23" i="31"/>
  <c r="AK24" i="31"/>
  <c r="BJ10" i="22"/>
  <c r="BJ11" i="22"/>
  <c r="BJ12" i="22"/>
  <c r="BJ13" i="22"/>
  <c r="BJ14" i="22"/>
  <c r="BJ15" i="22"/>
  <c r="BJ16" i="22"/>
  <c r="BJ17" i="22"/>
  <c r="BJ18" i="22"/>
  <c r="BJ19" i="22"/>
  <c r="BJ20" i="22"/>
  <c r="BJ9" i="22"/>
  <c r="BH9" i="22"/>
  <c r="D14" i="22"/>
  <c r="D15" i="22"/>
  <c r="D16" i="22"/>
  <c r="D17" i="22"/>
  <c r="D18" i="22"/>
  <c r="D19" i="22"/>
  <c r="D20" i="22"/>
  <c r="D21" i="22"/>
  <c r="D22" i="22"/>
  <c r="D23" i="22"/>
  <c r="D24" i="22"/>
  <c r="D13" i="22"/>
  <c r="BH10" i="22"/>
  <c r="BH11" i="22"/>
  <c r="BH12" i="22"/>
  <c r="BH13" i="22"/>
  <c r="BH14" i="22"/>
  <c r="BH15" i="22"/>
  <c r="BH16" i="22"/>
  <c r="BH17" i="22"/>
  <c r="BH18" i="22"/>
  <c r="BH19" i="22"/>
  <c r="BH20" i="22"/>
  <c r="D14" i="31" l="1"/>
  <c r="AK11" i="27"/>
  <c r="AL21" i="27" s="1"/>
  <c r="BJ8" i="22"/>
  <c r="BK20" i="22" s="1"/>
  <c r="AM12" i="31"/>
  <c r="AO131" i="45"/>
  <c r="AP132" i="45"/>
  <c r="AT132" i="45"/>
  <c r="AX132" i="45"/>
  <c r="AS132" i="45"/>
  <c r="AW132" i="45"/>
  <c r="AP131" i="45"/>
  <c r="AT131" i="45"/>
  <c r="AX131" i="45"/>
  <c r="AU131" i="45"/>
  <c r="AR132" i="45"/>
  <c r="AV132" i="45"/>
  <c r="AZ132" i="45"/>
  <c r="AS131" i="45"/>
  <c r="AQ132" i="45"/>
  <c r="AU132" i="45"/>
  <c r="AY132" i="45"/>
  <c r="AR131" i="45"/>
  <c r="AV131" i="45"/>
  <c r="AZ131" i="45"/>
  <c r="AW131" i="45"/>
  <c r="AP136" i="45"/>
  <c r="AT136" i="45"/>
  <c r="AX136" i="45"/>
  <c r="AQ135" i="45"/>
  <c r="AU135" i="45"/>
  <c r="AY135" i="45"/>
  <c r="AS136" i="45"/>
  <c r="AW136" i="45"/>
  <c r="AP135" i="45"/>
  <c r="AT135" i="45"/>
  <c r="AX135" i="45"/>
  <c r="AR136" i="45"/>
  <c r="AV136" i="45"/>
  <c r="AZ136" i="45"/>
  <c r="AS135" i="45"/>
  <c r="AW135" i="45"/>
  <c r="AQ136" i="45"/>
  <c r="AU136" i="45"/>
  <c r="AY136" i="45"/>
  <c r="AR135" i="45"/>
  <c r="AV135" i="45"/>
  <c r="AZ135" i="45"/>
  <c r="AX134" i="45"/>
  <c r="AP134" i="45"/>
  <c r="AT134" i="45"/>
  <c r="AQ133" i="45"/>
  <c r="AU133" i="45"/>
  <c r="AY133" i="45"/>
  <c r="AQ134" i="45"/>
  <c r="AU134" i="45"/>
  <c r="AY134" i="45"/>
  <c r="AR133" i="45"/>
  <c r="AV133" i="45"/>
  <c r="AZ133" i="45"/>
  <c r="AR134" i="45"/>
  <c r="AV134" i="45"/>
  <c r="AZ134" i="45"/>
  <c r="AS133" i="45"/>
  <c r="AW133" i="45"/>
  <c r="AS134" i="45"/>
  <c r="AW134" i="45"/>
  <c r="AP133" i="45"/>
  <c r="AT133" i="45"/>
  <c r="AX133" i="45"/>
  <c r="AJ20" i="41"/>
  <c r="AJ21" i="41"/>
  <c r="AJ22" i="41"/>
  <c r="AJ23" i="41"/>
  <c r="AJ24" i="41"/>
  <c r="AJ25" i="41"/>
  <c r="AJ26" i="41"/>
  <c r="AJ27" i="41"/>
  <c r="AJ28" i="41"/>
  <c r="AJ29" i="41"/>
  <c r="AJ30" i="41"/>
  <c r="AJ31" i="41"/>
  <c r="AJ32" i="41"/>
  <c r="AJ33" i="41"/>
  <c r="AJ34" i="41"/>
  <c r="AJ35" i="41"/>
  <c r="AJ36" i="41"/>
  <c r="AJ37" i="41"/>
  <c r="AJ38" i="41"/>
  <c r="AJ39" i="41"/>
  <c r="AJ40" i="41"/>
  <c r="AJ41" i="41"/>
  <c r="AJ42" i="41"/>
  <c r="AJ43" i="41"/>
  <c r="AJ44" i="41"/>
  <c r="AJ45" i="41"/>
  <c r="AJ46" i="41"/>
  <c r="AJ47" i="41"/>
  <c r="AJ48" i="41"/>
  <c r="AJ49" i="41"/>
  <c r="AJ50" i="41"/>
  <c r="AJ51" i="41"/>
  <c r="AJ52" i="41"/>
  <c r="AJ53" i="41"/>
  <c r="AJ54" i="41"/>
  <c r="AJ55" i="41"/>
  <c r="AJ56" i="41"/>
  <c r="AJ57" i="41"/>
  <c r="AJ58" i="41"/>
  <c r="AJ59" i="41"/>
  <c r="AI20" i="41"/>
  <c r="AI21" i="41"/>
  <c r="AI22" i="41"/>
  <c r="AI23" i="41"/>
  <c r="AI24" i="41"/>
  <c r="AI25" i="41"/>
  <c r="AI26" i="41"/>
  <c r="AI27" i="41"/>
  <c r="AI28" i="41"/>
  <c r="AI29" i="41"/>
  <c r="AI30" i="41"/>
  <c r="AI31" i="41"/>
  <c r="AI32" i="41"/>
  <c r="AI33" i="41"/>
  <c r="AI34" i="41"/>
  <c r="AI35" i="41"/>
  <c r="AI36" i="41"/>
  <c r="AI37" i="41"/>
  <c r="AI38" i="41"/>
  <c r="AI39" i="41"/>
  <c r="AI40" i="41"/>
  <c r="AI41" i="41"/>
  <c r="AI42" i="41"/>
  <c r="AI43" i="41"/>
  <c r="AI44" i="41"/>
  <c r="AI45" i="41"/>
  <c r="AI46" i="41"/>
  <c r="AI47" i="41"/>
  <c r="AI48" i="41"/>
  <c r="AI49" i="41"/>
  <c r="AI50" i="41"/>
  <c r="AI51" i="41"/>
  <c r="AI52" i="41"/>
  <c r="AI53" i="41"/>
  <c r="AI54" i="41"/>
  <c r="AI55" i="41"/>
  <c r="AI56" i="41"/>
  <c r="AI57" i="41"/>
  <c r="AI58" i="41"/>
  <c r="AI59" i="41"/>
  <c r="AE18" i="41"/>
  <c r="AE19" i="41"/>
  <c r="AE20" i="41"/>
  <c r="AE21" i="41"/>
  <c r="AE22" i="41"/>
  <c r="AE23" i="41"/>
  <c r="AE24" i="41"/>
  <c r="AE25" i="41"/>
  <c r="AE26" i="41"/>
  <c r="AE27" i="41"/>
  <c r="AE28" i="41"/>
  <c r="AE29" i="41"/>
  <c r="AE30" i="41"/>
  <c r="AE31" i="41"/>
  <c r="AE32" i="41"/>
  <c r="AE33" i="41"/>
  <c r="AE34" i="41"/>
  <c r="AE35" i="41"/>
  <c r="AE36" i="41"/>
  <c r="AE37" i="41"/>
  <c r="AE38" i="41"/>
  <c r="AE39" i="41"/>
  <c r="AE40" i="41"/>
  <c r="AE41" i="41"/>
  <c r="AE42" i="41"/>
  <c r="AE43" i="41"/>
  <c r="AE44" i="41"/>
  <c r="AE45" i="41"/>
  <c r="AE46" i="41"/>
  <c r="AE47" i="41"/>
  <c r="AE48" i="41"/>
  <c r="AE49" i="41"/>
  <c r="AE50" i="41"/>
  <c r="AE51" i="41"/>
  <c r="AE52" i="41"/>
  <c r="AE53" i="41"/>
  <c r="AE54" i="41"/>
  <c r="AE55" i="41"/>
  <c r="AE56" i="41"/>
  <c r="AE57" i="41"/>
  <c r="AE58" i="41"/>
  <c r="AE59" i="41"/>
  <c r="AD18" i="41"/>
  <c r="AD19" i="41"/>
  <c r="AD20" i="41"/>
  <c r="AD21" i="41"/>
  <c r="AD22" i="41"/>
  <c r="AD23" i="41"/>
  <c r="AD24" i="41"/>
  <c r="AD25" i="41"/>
  <c r="AD26" i="41"/>
  <c r="AD27" i="41"/>
  <c r="AD28" i="41"/>
  <c r="AD29" i="41"/>
  <c r="AD30" i="41"/>
  <c r="AD31" i="41"/>
  <c r="AD32" i="41"/>
  <c r="AD33" i="41"/>
  <c r="AD34" i="41"/>
  <c r="AD35" i="41"/>
  <c r="AD36" i="41"/>
  <c r="AD37" i="41"/>
  <c r="AD38" i="41"/>
  <c r="AD39" i="41"/>
  <c r="AD40" i="41"/>
  <c r="AD41" i="41"/>
  <c r="AD42" i="41"/>
  <c r="AD43" i="41"/>
  <c r="AD44" i="41"/>
  <c r="AD45" i="41"/>
  <c r="AD46" i="41"/>
  <c r="AD47" i="41"/>
  <c r="AD48" i="41"/>
  <c r="AD49" i="41"/>
  <c r="AD50" i="41"/>
  <c r="AD51" i="41"/>
  <c r="AD52" i="41"/>
  <c r="AD53" i="41"/>
  <c r="AD54" i="41"/>
  <c r="AD55" i="41"/>
  <c r="AD56" i="41"/>
  <c r="AD57" i="41"/>
  <c r="AD58" i="41"/>
  <c r="AD59" i="41"/>
  <c r="J15" i="9"/>
  <c r="J16" i="9"/>
  <c r="J17" i="9"/>
  <c r="J18" i="9"/>
  <c r="J19" i="9"/>
  <c r="J20" i="9"/>
  <c r="J21" i="9"/>
  <c r="J22" i="9"/>
  <c r="J23" i="9"/>
  <c r="J24" i="9"/>
  <c r="J25" i="9"/>
  <c r="J14" i="9"/>
  <c r="I14" i="9"/>
  <c r="I15" i="9"/>
  <c r="I16" i="9"/>
  <c r="I17" i="9"/>
  <c r="I18" i="9"/>
  <c r="I19" i="9"/>
  <c r="I20" i="9"/>
  <c r="I21" i="9"/>
  <c r="I22" i="9"/>
  <c r="I23" i="9"/>
  <c r="I24" i="9"/>
  <c r="I25" i="9"/>
  <c r="D14" i="9"/>
  <c r="E15" i="9"/>
  <c r="E16" i="9"/>
  <c r="E17" i="9"/>
  <c r="E18" i="9"/>
  <c r="E19" i="9"/>
  <c r="E20" i="9"/>
  <c r="E21" i="9"/>
  <c r="E22" i="9"/>
  <c r="E23" i="9"/>
  <c r="E24" i="9"/>
  <c r="E25" i="9"/>
  <c r="E14" i="9"/>
  <c r="D15" i="9"/>
  <c r="D16" i="9"/>
  <c r="D17" i="9"/>
  <c r="D18" i="9"/>
  <c r="D19" i="9"/>
  <c r="D20" i="9"/>
  <c r="D21" i="9"/>
  <c r="D22" i="9"/>
  <c r="D23" i="9"/>
  <c r="D24" i="9"/>
  <c r="D25" i="9"/>
  <c r="D14" i="4"/>
  <c r="AL14" i="27" l="1"/>
  <c r="AM14" i="27" s="1"/>
  <c r="AO14" i="27" s="1"/>
  <c r="AE30" i="27" s="1"/>
  <c r="AL18" i="27"/>
  <c r="AM18" i="27" s="1"/>
  <c r="AO18" i="27" s="1"/>
  <c r="AE34" i="27" s="1"/>
  <c r="AL22" i="27"/>
  <c r="AN17" i="31"/>
  <c r="AN21" i="31"/>
  <c r="AO21" i="31" s="1"/>
  <c r="AQ21" i="31" s="1"/>
  <c r="AF37" i="31" s="1"/>
  <c r="AN13" i="31"/>
  <c r="BK13" i="22"/>
  <c r="BK17" i="22"/>
  <c r="BK9" i="22"/>
  <c r="BL9" i="22" s="1"/>
  <c r="BN9" i="22" s="1"/>
  <c r="I13" i="22" s="1"/>
  <c r="AL15" i="27"/>
  <c r="AM15" i="27" s="1"/>
  <c r="AO15" i="27" s="1"/>
  <c r="AE31" i="27" s="1"/>
  <c r="AL17" i="27"/>
  <c r="AM17" i="27" s="1"/>
  <c r="AO17" i="27" s="1"/>
  <c r="AE33" i="27" s="1"/>
  <c r="AN14" i="31"/>
  <c r="AO14" i="31" s="1"/>
  <c r="AQ14" i="31" s="1"/>
  <c r="AF30" i="31" s="1"/>
  <c r="AN18" i="31"/>
  <c r="AN22" i="31"/>
  <c r="BK10" i="22"/>
  <c r="BK14" i="22"/>
  <c r="BK18" i="22"/>
  <c r="AL12" i="27"/>
  <c r="AL16" i="27"/>
  <c r="AM16" i="27" s="1"/>
  <c r="AO16" i="27" s="1"/>
  <c r="AE32" i="27" s="1"/>
  <c r="AL20" i="27"/>
  <c r="AM20" i="27" s="1"/>
  <c r="AO20" i="27" s="1"/>
  <c r="AE36" i="27" s="1"/>
  <c r="AN15" i="31"/>
  <c r="AO15" i="31" s="1"/>
  <c r="AQ15" i="31" s="1"/>
  <c r="AF31" i="31" s="1"/>
  <c r="AN19" i="31"/>
  <c r="AO19" i="31" s="1"/>
  <c r="AQ19" i="31" s="1"/>
  <c r="AF35" i="31" s="1"/>
  <c r="AN23" i="31"/>
  <c r="AO23" i="31" s="1"/>
  <c r="AQ23" i="31" s="1"/>
  <c r="AF39" i="31" s="1"/>
  <c r="BK11" i="22"/>
  <c r="BK15" i="22"/>
  <c r="BK19" i="22"/>
  <c r="AL13" i="27"/>
  <c r="AM13" i="27" s="1"/>
  <c r="AO13" i="27" s="1"/>
  <c r="AE29" i="27" s="1"/>
  <c r="AL19" i="27"/>
  <c r="AM19" i="27" s="1"/>
  <c r="AO19" i="27" s="1"/>
  <c r="AE35" i="27" s="1"/>
  <c r="AL23" i="27"/>
  <c r="AM23" i="27" s="1"/>
  <c r="AO23" i="27" s="1"/>
  <c r="AE39" i="27" s="1"/>
  <c r="AN16" i="31"/>
  <c r="AN20" i="31"/>
  <c r="AO20" i="31" s="1"/>
  <c r="AQ20" i="31" s="1"/>
  <c r="AF36" i="31" s="1"/>
  <c r="AN24" i="31"/>
  <c r="AO24" i="31" s="1"/>
  <c r="AQ24" i="31" s="1"/>
  <c r="AF40" i="31" s="1"/>
  <c r="BK12" i="22"/>
  <c r="BK16" i="22"/>
  <c r="AM22" i="27"/>
  <c r="AO22" i="27" s="1"/>
  <c r="AE38" i="27" s="1"/>
  <c r="AO17" i="31"/>
  <c r="AQ17" i="31" s="1"/>
  <c r="AF33" i="31" s="1"/>
  <c r="AM21" i="27"/>
  <c r="AO21" i="27" s="1"/>
  <c r="AE37" i="27" s="1"/>
  <c r="AO16" i="31"/>
  <c r="AQ16" i="31" s="1"/>
  <c r="AF32" i="31" s="1"/>
  <c r="AO18" i="31"/>
  <c r="AQ18" i="31" s="1"/>
  <c r="AF34" i="31" s="1"/>
  <c r="AO22" i="31"/>
  <c r="AQ22" i="31" s="1"/>
  <c r="AF38" i="31" s="1"/>
  <c r="AR69" i="8"/>
  <c r="AE13" i="7"/>
  <c r="D26" i="7"/>
  <c r="E26" i="7"/>
  <c r="F26" i="7"/>
  <c r="G26" i="7"/>
  <c r="H26" i="7"/>
  <c r="I26" i="7"/>
  <c r="J26" i="7"/>
  <c r="K26" i="7"/>
  <c r="L26" i="7"/>
  <c r="M26" i="7"/>
  <c r="N26" i="7"/>
  <c r="O26" i="7"/>
  <c r="D27" i="7"/>
  <c r="E27" i="7"/>
  <c r="F27" i="7"/>
  <c r="G27" i="7"/>
  <c r="H27" i="7"/>
  <c r="I27" i="7"/>
  <c r="J27" i="7"/>
  <c r="K27" i="7"/>
  <c r="L27" i="7"/>
  <c r="M27" i="7"/>
  <c r="N27" i="7"/>
  <c r="O27" i="7"/>
  <c r="D28" i="7"/>
  <c r="E28" i="7"/>
  <c r="F28" i="7"/>
  <c r="G28" i="7"/>
  <c r="H28" i="7"/>
  <c r="I28" i="7"/>
  <c r="J28" i="7"/>
  <c r="K28" i="7"/>
  <c r="L28" i="7"/>
  <c r="M28" i="7"/>
  <c r="N28" i="7"/>
  <c r="O28" i="7"/>
  <c r="D29" i="7"/>
  <c r="E29" i="7"/>
  <c r="F29" i="7"/>
  <c r="G29" i="7"/>
  <c r="H29" i="7"/>
  <c r="I29" i="7"/>
  <c r="J29" i="7"/>
  <c r="K29" i="7"/>
  <c r="L29" i="7"/>
  <c r="M29" i="7"/>
  <c r="N29" i="7"/>
  <c r="O29" i="7"/>
  <c r="D30" i="7"/>
  <c r="E30" i="7"/>
  <c r="F30" i="7"/>
  <c r="G30" i="7"/>
  <c r="H30" i="7"/>
  <c r="I30" i="7"/>
  <c r="J30" i="7"/>
  <c r="K30" i="7"/>
  <c r="L30" i="7"/>
  <c r="M30" i="7"/>
  <c r="N30" i="7"/>
  <c r="O30" i="7"/>
  <c r="D31" i="7"/>
  <c r="E31" i="7"/>
  <c r="F31" i="7"/>
  <c r="G31" i="7"/>
  <c r="H31" i="7"/>
  <c r="I31" i="7"/>
  <c r="J31" i="7"/>
  <c r="K31" i="7"/>
  <c r="L31" i="7"/>
  <c r="M31" i="7"/>
  <c r="N31" i="7"/>
  <c r="O31" i="7"/>
  <c r="D32" i="7"/>
  <c r="E32" i="7"/>
  <c r="F32" i="7"/>
  <c r="G32" i="7"/>
  <c r="H32" i="7"/>
  <c r="I32" i="7"/>
  <c r="J32" i="7"/>
  <c r="K32" i="7"/>
  <c r="L32" i="7"/>
  <c r="M32" i="7"/>
  <c r="N32" i="7"/>
  <c r="O32" i="7"/>
  <c r="D33" i="7"/>
  <c r="E33" i="7"/>
  <c r="F33" i="7"/>
  <c r="G33" i="7"/>
  <c r="H33" i="7"/>
  <c r="I33" i="7"/>
  <c r="J33" i="7"/>
  <c r="K33" i="7"/>
  <c r="L33" i="7"/>
  <c r="M33" i="7"/>
  <c r="N33" i="7"/>
  <c r="O33" i="7"/>
  <c r="D34" i="7"/>
  <c r="E34" i="7"/>
  <c r="F34" i="7"/>
  <c r="G34" i="7"/>
  <c r="H34" i="7"/>
  <c r="I34" i="7"/>
  <c r="J34" i="7"/>
  <c r="K34" i="7"/>
  <c r="L34" i="7"/>
  <c r="M34" i="7"/>
  <c r="N34" i="7"/>
  <c r="O34" i="7"/>
  <c r="D35" i="7"/>
  <c r="E35" i="7"/>
  <c r="F35" i="7"/>
  <c r="G35" i="7"/>
  <c r="H35" i="7"/>
  <c r="I35" i="7"/>
  <c r="J35" i="7"/>
  <c r="K35" i="7"/>
  <c r="L35" i="7"/>
  <c r="M35" i="7"/>
  <c r="N35" i="7"/>
  <c r="O35" i="7"/>
  <c r="D36" i="7"/>
  <c r="E36" i="7"/>
  <c r="F36" i="7"/>
  <c r="G36" i="7"/>
  <c r="H36" i="7"/>
  <c r="I36" i="7"/>
  <c r="J36" i="7"/>
  <c r="K36" i="7"/>
  <c r="L36" i="7"/>
  <c r="M36" i="7"/>
  <c r="N36" i="7"/>
  <c r="O36" i="7"/>
  <c r="D37" i="7"/>
  <c r="E37" i="7"/>
  <c r="F37" i="7"/>
  <c r="G37" i="7"/>
  <c r="H37" i="7"/>
  <c r="I37" i="7"/>
  <c r="J37" i="7"/>
  <c r="K37" i="7"/>
  <c r="L37" i="7"/>
  <c r="M37" i="7"/>
  <c r="N37" i="7"/>
  <c r="O37" i="7"/>
  <c r="D38" i="7"/>
  <c r="E38" i="7"/>
  <c r="F38" i="7"/>
  <c r="G38" i="7"/>
  <c r="H38" i="7"/>
  <c r="I38" i="7"/>
  <c r="J38" i="7"/>
  <c r="K38" i="7"/>
  <c r="L38" i="7"/>
  <c r="M38" i="7"/>
  <c r="N38" i="7"/>
  <c r="O38" i="7"/>
  <c r="D39" i="7"/>
  <c r="E39" i="7"/>
  <c r="F39" i="7"/>
  <c r="G39" i="7"/>
  <c r="H39" i="7"/>
  <c r="I39" i="7"/>
  <c r="J39" i="7"/>
  <c r="K39" i="7"/>
  <c r="L39" i="7"/>
  <c r="M39" i="7"/>
  <c r="N39" i="7"/>
  <c r="O39" i="7"/>
  <c r="D40" i="7"/>
  <c r="E40" i="7"/>
  <c r="F40" i="7"/>
  <c r="G40" i="7"/>
  <c r="H40" i="7"/>
  <c r="I40" i="7"/>
  <c r="J40" i="7"/>
  <c r="K40" i="7"/>
  <c r="L40" i="7"/>
  <c r="M40" i="7"/>
  <c r="N40" i="7"/>
  <c r="O40" i="7"/>
  <c r="D41" i="7"/>
  <c r="E41" i="7"/>
  <c r="F41" i="7"/>
  <c r="G41" i="7"/>
  <c r="H41" i="7"/>
  <c r="I41" i="7"/>
  <c r="J41" i="7"/>
  <c r="K41" i="7"/>
  <c r="L41" i="7"/>
  <c r="M41" i="7"/>
  <c r="N41" i="7"/>
  <c r="O41" i="7"/>
  <c r="D42" i="7"/>
  <c r="E42" i="7"/>
  <c r="F42" i="7"/>
  <c r="G42" i="7"/>
  <c r="H42" i="7"/>
  <c r="I42" i="7"/>
  <c r="J42" i="7"/>
  <c r="K42" i="7"/>
  <c r="L42" i="7"/>
  <c r="M42" i="7"/>
  <c r="N42" i="7"/>
  <c r="O42" i="7"/>
  <c r="D43" i="7"/>
  <c r="E43" i="7"/>
  <c r="F43" i="7"/>
  <c r="G43" i="7"/>
  <c r="H43" i="7"/>
  <c r="I43" i="7"/>
  <c r="J43" i="7"/>
  <c r="K43" i="7"/>
  <c r="L43" i="7"/>
  <c r="M43" i="7"/>
  <c r="N43" i="7"/>
  <c r="O43" i="7"/>
  <c r="D44" i="7"/>
  <c r="E44" i="7"/>
  <c r="F44" i="7"/>
  <c r="G44" i="7"/>
  <c r="H44" i="7"/>
  <c r="I44" i="7"/>
  <c r="J44" i="7"/>
  <c r="K44" i="7"/>
  <c r="L44" i="7"/>
  <c r="M44" i="7"/>
  <c r="N44" i="7"/>
  <c r="O44" i="7"/>
  <c r="D45" i="7"/>
  <c r="E45" i="7"/>
  <c r="F45" i="7"/>
  <c r="G45" i="7"/>
  <c r="H45" i="7"/>
  <c r="I45" i="7"/>
  <c r="J45" i="7"/>
  <c r="K45" i="7"/>
  <c r="L45" i="7"/>
  <c r="M45" i="7"/>
  <c r="N45" i="7"/>
  <c r="O45" i="7"/>
  <c r="D46" i="7"/>
  <c r="E46" i="7"/>
  <c r="F46" i="7"/>
  <c r="G46" i="7"/>
  <c r="H46" i="7"/>
  <c r="I46" i="7"/>
  <c r="J46" i="7"/>
  <c r="K46" i="7"/>
  <c r="L46" i="7"/>
  <c r="M46" i="7"/>
  <c r="N46" i="7"/>
  <c r="O46" i="7"/>
  <c r="D47" i="7"/>
  <c r="E47" i="7"/>
  <c r="F47" i="7"/>
  <c r="G47" i="7"/>
  <c r="H47" i="7"/>
  <c r="I47" i="7"/>
  <c r="J47" i="7"/>
  <c r="K47" i="7"/>
  <c r="L47" i="7"/>
  <c r="M47" i="7"/>
  <c r="N47" i="7"/>
  <c r="O47" i="7"/>
  <c r="D48" i="7"/>
  <c r="E48" i="7"/>
  <c r="F48" i="7"/>
  <c r="G48" i="7"/>
  <c r="H48" i="7"/>
  <c r="I48" i="7"/>
  <c r="J48" i="7"/>
  <c r="K48" i="7"/>
  <c r="L48" i="7"/>
  <c r="M48" i="7"/>
  <c r="N48" i="7"/>
  <c r="O48" i="7"/>
  <c r="D49" i="7"/>
  <c r="E49" i="7"/>
  <c r="F49" i="7"/>
  <c r="G49" i="7"/>
  <c r="H49" i="7"/>
  <c r="I49" i="7"/>
  <c r="J49" i="7"/>
  <c r="K49" i="7"/>
  <c r="L49" i="7"/>
  <c r="M49" i="7"/>
  <c r="N49" i="7"/>
  <c r="O49" i="7"/>
  <c r="D50" i="7"/>
  <c r="E50" i="7"/>
  <c r="F50" i="7"/>
  <c r="G50" i="7"/>
  <c r="H50" i="7"/>
  <c r="I50" i="7"/>
  <c r="J50" i="7"/>
  <c r="K50" i="7"/>
  <c r="L50" i="7"/>
  <c r="M50" i="7"/>
  <c r="N50" i="7"/>
  <c r="O50" i="7"/>
  <c r="D51" i="7"/>
  <c r="E51" i="7"/>
  <c r="F51" i="7"/>
  <c r="G51" i="7"/>
  <c r="H51" i="7"/>
  <c r="I51" i="7"/>
  <c r="J51" i="7"/>
  <c r="K51" i="7"/>
  <c r="L51" i="7"/>
  <c r="M51" i="7"/>
  <c r="N51" i="7"/>
  <c r="O51" i="7"/>
  <c r="D52" i="7"/>
  <c r="E52" i="7"/>
  <c r="F52" i="7"/>
  <c r="G52" i="7"/>
  <c r="H52" i="7"/>
  <c r="I52" i="7"/>
  <c r="J52" i="7"/>
  <c r="K52" i="7"/>
  <c r="L52" i="7"/>
  <c r="M52" i="7"/>
  <c r="N52" i="7"/>
  <c r="O52" i="7"/>
  <c r="D53" i="7"/>
  <c r="E53" i="7"/>
  <c r="F53" i="7"/>
  <c r="G53" i="7"/>
  <c r="H53" i="7"/>
  <c r="I53" i="7"/>
  <c r="J53" i="7"/>
  <c r="K53" i="7"/>
  <c r="L53" i="7"/>
  <c r="M53" i="7"/>
  <c r="N53" i="7"/>
  <c r="O53" i="7"/>
  <c r="D54" i="7"/>
  <c r="E54" i="7"/>
  <c r="F54" i="7"/>
  <c r="G54" i="7"/>
  <c r="H54" i="7"/>
  <c r="I54" i="7"/>
  <c r="J54" i="7"/>
  <c r="K54" i="7"/>
  <c r="L54" i="7"/>
  <c r="M54" i="7"/>
  <c r="N54" i="7"/>
  <c r="O54" i="7"/>
  <c r="D55" i="7"/>
  <c r="E55" i="7"/>
  <c r="F55" i="7"/>
  <c r="G55" i="7"/>
  <c r="H55" i="7"/>
  <c r="I55" i="7"/>
  <c r="J55" i="7"/>
  <c r="K55" i="7"/>
  <c r="L55" i="7"/>
  <c r="M55" i="7"/>
  <c r="N55" i="7"/>
  <c r="O55" i="7"/>
  <c r="D56" i="7"/>
  <c r="E56" i="7"/>
  <c r="F56" i="7"/>
  <c r="G56" i="7"/>
  <c r="H56" i="7"/>
  <c r="I56" i="7"/>
  <c r="J56" i="7"/>
  <c r="K56" i="7"/>
  <c r="L56" i="7"/>
  <c r="M56" i="7"/>
  <c r="N56" i="7"/>
  <c r="O56" i="7"/>
  <c r="D57" i="7"/>
  <c r="E57" i="7"/>
  <c r="F57" i="7"/>
  <c r="G57" i="7"/>
  <c r="H57" i="7"/>
  <c r="I57" i="7"/>
  <c r="J57" i="7"/>
  <c r="K57" i="7"/>
  <c r="L57" i="7"/>
  <c r="M57" i="7"/>
  <c r="N57" i="7"/>
  <c r="O57" i="7"/>
  <c r="D58" i="7"/>
  <c r="E58" i="7"/>
  <c r="F58" i="7"/>
  <c r="G58" i="7"/>
  <c r="H58" i="7"/>
  <c r="I58" i="7"/>
  <c r="J58" i="7"/>
  <c r="K58" i="7"/>
  <c r="L58" i="7"/>
  <c r="M58" i="7"/>
  <c r="N58" i="7"/>
  <c r="O58" i="7"/>
  <c r="D59" i="7"/>
  <c r="E59" i="7"/>
  <c r="F59" i="7"/>
  <c r="G59" i="7"/>
  <c r="H59" i="7"/>
  <c r="I59" i="7"/>
  <c r="J59" i="7"/>
  <c r="K59" i="7"/>
  <c r="L59" i="7"/>
  <c r="M59" i="7"/>
  <c r="N59" i="7"/>
  <c r="O59" i="7"/>
  <c r="AM9" i="3"/>
  <c r="D12" i="6"/>
  <c r="D13" i="6"/>
  <c r="D14" i="6"/>
  <c r="D15" i="6"/>
  <c r="D16" i="6"/>
  <c r="D17" i="6"/>
  <c r="D18" i="6"/>
  <c r="D19" i="6"/>
  <c r="D20" i="6"/>
  <c r="D21" i="6"/>
  <c r="D11" i="6"/>
  <c r="AC11" i="6"/>
  <c r="AE12" i="6"/>
  <c r="AE13" i="6"/>
  <c r="AE14" i="6"/>
  <c r="AE15" i="6"/>
  <c r="AE16" i="6"/>
  <c r="AE17" i="6"/>
  <c r="AE18" i="6"/>
  <c r="AE19" i="6"/>
  <c r="AE20" i="6"/>
  <c r="AE21" i="6"/>
  <c r="AE22" i="6"/>
  <c r="AE11" i="6"/>
  <c r="AC12" i="6"/>
  <c r="AC13" i="6"/>
  <c r="AC14" i="6"/>
  <c r="AC15" i="6"/>
  <c r="AC16" i="6"/>
  <c r="AC17" i="6"/>
  <c r="AC18" i="6"/>
  <c r="AC19" i="6"/>
  <c r="AC20" i="6"/>
  <c r="AC21" i="6"/>
  <c r="AC22" i="6"/>
  <c r="E22" i="4"/>
  <c r="F22" i="4"/>
  <c r="G22" i="4"/>
  <c r="H22" i="4"/>
  <c r="I22" i="4"/>
  <c r="J22" i="4"/>
  <c r="K22" i="4"/>
  <c r="L22" i="4"/>
  <c r="M22" i="4"/>
  <c r="N22" i="4"/>
  <c r="O22" i="4"/>
  <c r="E23" i="4"/>
  <c r="F23" i="4"/>
  <c r="G23" i="4"/>
  <c r="H23" i="4"/>
  <c r="I23" i="4"/>
  <c r="J23" i="4"/>
  <c r="K23" i="4"/>
  <c r="L23" i="4"/>
  <c r="M23" i="4"/>
  <c r="N23" i="4"/>
  <c r="O23" i="4"/>
  <c r="E24" i="4"/>
  <c r="F24" i="4"/>
  <c r="G24" i="4"/>
  <c r="H24" i="4"/>
  <c r="I24" i="4"/>
  <c r="J24" i="4"/>
  <c r="K24" i="4"/>
  <c r="L24" i="4"/>
  <c r="M24" i="4"/>
  <c r="N24" i="4"/>
  <c r="O24" i="4"/>
  <c r="E26" i="4"/>
  <c r="F26" i="4"/>
  <c r="G26" i="4"/>
  <c r="H26" i="4"/>
  <c r="I26" i="4"/>
  <c r="J26" i="4"/>
  <c r="K26" i="4"/>
  <c r="L26" i="4"/>
  <c r="M26" i="4"/>
  <c r="N26" i="4"/>
  <c r="O26" i="4"/>
  <c r="E27" i="4"/>
  <c r="F27" i="4"/>
  <c r="G27" i="4"/>
  <c r="H27" i="4"/>
  <c r="I27" i="4"/>
  <c r="J27" i="4"/>
  <c r="K27" i="4"/>
  <c r="L27" i="4"/>
  <c r="M27" i="4"/>
  <c r="N27" i="4"/>
  <c r="O27" i="4"/>
  <c r="D27" i="4"/>
  <c r="D26" i="4"/>
  <c r="D24" i="4"/>
  <c r="D23" i="4"/>
  <c r="D22" i="4"/>
  <c r="D18" i="4"/>
  <c r="D17" i="4"/>
  <c r="D15" i="4"/>
  <c r="D13" i="4"/>
  <c r="E18" i="4"/>
  <c r="F18" i="4"/>
  <c r="G18" i="4"/>
  <c r="H18" i="4"/>
  <c r="I18" i="4"/>
  <c r="J18" i="4"/>
  <c r="K18" i="4"/>
  <c r="L18" i="4"/>
  <c r="M18" i="4"/>
  <c r="N18" i="4"/>
  <c r="O18" i="4"/>
  <c r="E17" i="4"/>
  <c r="F17" i="4"/>
  <c r="G17" i="4"/>
  <c r="H17" i="4"/>
  <c r="I17" i="4"/>
  <c r="J17" i="4"/>
  <c r="K17" i="4"/>
  <c r="L17" i="4"/>
  <c r="M17" i="4"/>
  <c r="N17" i="4"/>
  <c r="O17" i="4"/>
  <c r="E15" i="4"/>
  <c r="F15" i="4"/>
  <c r="G15" i="4"/>
  <c r="H15" i="4"/>
  <c r="I15" i="4"/>
  <c r="J15" i="4"/>
  <c r="K15" i="4"/>
  <c r="L15" i="4"/>
  <c r="M15" i="4"/>
  <c r="N15" i="4"/>
  <c r="O15" i="4"/>
  <c r="E14" i="4"/>
  <c r="F14" i="4"/>
  <c r="G14" i="4"/>
  <c r="H14" i="4"/>
  <c r="I14" i="4"/>
  <c r="J14" i="4"/>
  <c r="K14" i="4"/>
  <c r="L14" i="4"/>
  <c r="M14" i="4"/>
  <c r="N14" i="4"/>
  <c r="O14" i="4"/>
  <c r="E13" i="4"/>
  <c r="F13" i="4"/>
  <c r="G13" i="4"/>
  <c r="H13" i="4"/>
  <c r="I13" i="4"/>
  <c r="J13" i="4"/>
  <c r="K13" i="4"/>
  <c r="L13" i="4"/>
  <c r="M13" i="4"/>
  <c r="N13" i="4"/>
  <c r="O13" i="4"/>
  <c r="AL19" i="4"/>
  <c r="AM19" i="4"/>
  <c r="AN19" i="4"/>
  <c r="AO19" i="4"/>
  <c r="AP19" i="4"/>
  <c r="AQ19" i="4"/>
  <c r="AR19" i="4"/>
  <c r="AS19" i="4"/>
  <c r="AT19" i="4"/>
  <c r="AU19" i="4"/>
  <c r="AV19" i="4"/>
  <c r="AK19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K14" i="4"/>
  <c r="AL18" i="4"/>
  <c r="AM18" i="4"/>
  <c r="AN18" i="4"/>
  <c r="AO18" i="4"/>
  <c r="AP18" i="4"/>
  <c r="AQ18" i="4"/>
  <c r="AR18" i="4"/>
  <c r="AS18" i="4"/>
  <c r="AT18" i="4"/>
  <c r="AU18" i="4"/>
  <c r="AV18" i="4"/>
  <c r="AK18" i="4"/>
  <c r="AL14" i="4"/>
  <c r="AM14" i="4"/>
  <c r="AN14" i="4"/>
  <c r="AO14" i="4"/>
  <c r="AP14" i="4"/>
  <c r="AQ14" i="4"/>
  <c r="AR14" i="4"/>
  <c r="AS14" i="4"/>
  <c r="AT14" i="4"/>
  <c r="AU14" i="4"/>
  <c r="AV14" i="4"/>
  <c r="AN111" i="3" l="1"/>
  <c r="O25" i="4"/>
  <c r="M25" i="4"/>
  <c r="K25" i="4"/>
  <c r="I25" i="4"/>
  <c r="G25" i="4"/>
  <c r="E25" i="4"/>
  <c r="BL10" i="22"/>
  <c r="BK8" i="22"/>
  <c r="AN12" i="31"/>
  <c r="AO13" i="31"/>
  <c r="AQ13" i="31" s="1"/>
  <c r="AF29" i="31" s="1"/>
  <c r="AM12" i="27"/>
  <c r="AO12" i="27" s="1"/>
  <c r="AE28" i="27" s="1"/>
  <c r="AL11" i="27"/>
  <c r="AE10" i="6"/>
  <c r="AP105" i="3"/>
  <c r="AR105" i="3"/>
  <c r="AT105" i="3"/>
  <c r="AV105" i="3"/>
  <c r="AX105" i="3"/>
  <c r="AO106" i="3"/>
  <c r="AQ106" i="3"/>
  <c r="AS106" i="3"/>
  <c r="AU106" i="3"/>
  <c r="AW106" i="3"/>
  <c r="AY106" i="3"/>
  <c r="AP107" i="3"/>
  <c r="AR107" i="3"/>
  <c r="AT107" i="3"/>
  <c r="AV107" i="3"/>
  <c r="AX107" i="3"/>
  <c r="AO108" i="3"/>
  <c r="AQ108" i="3"/>
  <c r="AS108" i="3"/>
  <c r="AU108" i="3"/>
  <c r="AW108" i="3"/>
  <c r="AY108" i="3"/>
  <c r="AP109" i="3"/>
  <c r="AR109" i="3"/>
  <c r="AT109" i="3"/>
  <c r="AV109" i="3"/>
  <c r="AX109" i="3"/>
  <c r="AO110" i="3"/>
  <c r="AQ110" i="3"/>
  <c r="AS110" i="3"/>
  <c r="AU110" i="3"/>
  <c r="AW110" i="3"/>
  <c r="AY110" i="3"/>
  <c r="AP111" i="3"/>
  <c r="AR111" i="3"/>
  <c r="AT111" i="3"/>
  <c r="AV111" i="3"/>
  <c r="AX111" i="3"/>
  <c r="AO112" i="3"/>
  <c r="AQ112" i="3"/>
  <c r="AS112" i="3"/>
  <c r="AU112" i="3"/>
  <c r="AW112" i="3"/>
  <c r="AY112" i="3"/>
  <c r="AP113" i="3"/>
  <c r="AR113" i="3"/>
  <c r="AT113" i="3"/>
  <c r="AV113" i="3"/>
  <c r="AX113" i="3"/>
  <c r="AN113" i="3"/>
  <c r="AN109" i="3"/>
  <c r="AN107" i="3"/>
  <c r="AN105" i="3"/>
  <c r="AO105" i="3"/>
  <c r="AQ105" i="3"/>
  <c r="AS105" i="3"/>
  <c r="AU105" i="3"/>
  <c r="AW105" i="3"/>
  <c r="AY105" i="3"/>
  <c r="AP106" i="3"/>
  <c r="AR106" i="3"/>
  <c r="AT106" i="3"/>
  <c r="AV106" i="3"/>
  <c r="AX106" i="3"/>
  <c r="AO107" i="3"/>
  <c r="AQ107" i="3"/>
  <c r="AS107" i="3"/>
  <c r="AU107" i="3"/>
  <c r="AW107" i="3"/>
  <c r="AY107" i="3"/>
  <c r="AP108" i="3"/>
  <c r="AR108" i="3"/>
  <c r="AT108" i="3"/>
  <c r="AV108" i="3"/>
  <c r="AX108" i="3"/>
  <c r="AO109" i="3"/>
  <c r="AQ109" i="3"/>
  <c r="AS109" i="3"/>
  <c r="AU109" i="3"/>
  <c r="AW109" i="3"/>
  <c r="AY109" i="3"/>
  <c r="AP110" i="3"/>
  <c r="AR110" i="3"/>
  <c r="AT110" i="3"/>
  <c r="AV110" i="3"/>
  <c r="AX110" i="3"/>
  <c r="AO111" i="3"/>
  <c r="AQ111" i="3"/>
  <c r="AS111" i="3"/>
  <c r="AU111" i="3"/>
  <c r="AW111" i="3"/>
  <c r="AY111" i="3"/>
  <c r="AP112" i="3"/>
  <c r="AR112" i="3"/>
  <c r="AT112" i="3"/>
  <c r="AV112" i="3"/>
  <c r="AX112" i="3"/>
  <c r="AO113" i="3"/>
  <c r="AQ113" i="3"/>
  <c r="AS113" i="3"/>
  <c r="AU113" i="3"/>
  <c r="AW113" i="3"/>
  <c r="AY113" i="3"/>
  <c r="AN112" i="3"/>
  <c r="AN110" i="3"/>
  <c r="AN108" i="3"/>
  <c r="AN106" i="3"/>
  <c r="AR119" i="3"/>
  <c r="N25" i="4"/>
  <c r="L25" i="4"/>
  <c r="J25" i="4"/>
  <c r="H25" i="4"/>
  <c r="F25" i="4"/>
  <c r="AO123" i="3"/>
  <c r="AP123" i="3"/>
  <c r="AQ123" i="3"/>
  <c r="AR123" i="3"/>
  <c r="AS123" i="3"/>
  <c r="AT123" i="3"/>
  <c r="AU123" i="3"/>
  <c r="AV123" i="3"/>
  <c r="AW123" i="3"/>
  <c r="AX123" i="3"/>
  <c r="AY123" i="3"/>
  <c r="AN123" i="3"/>
  <c r="AO117" i="3"/>
  <c r="AP117" i="3"/>
  <c r="AQ117" i="3"/>
  <c r="AR117" i="3"/>
  <c r="AS117" i="3"/>
  <c r="AT117" i="3"/>
  <c r="AU117" i="3"/>
  <c r="AV117" i="3"/>
  <c r="AW117" i="3"/>
  <c r="AX117" i="3"/>
  <c r="AY117" i="3"/>
  <c r="AO118" i="3"/>
  <c r="AP118" i="3"/>
  <c r="AQ118" i="3"/>
  <c r="AR118" i="3"/>
  <c r="AS118" i="3"/>
  <c r="AT118" i="3"/>
  <c r="AU118" i="3"/>
  <c r="AV118" i="3"/>
  <c r="AW118" i="3"/>
  <c r="AX118" i="3"/>
  <c r="AY118" i="3"/>
  <c r="AO119" i="3"/>
  <c r="AO129" i="3" s="1"/>
  <c r="AP119" i="3"/>
  <c r="AQ119" i="3"/>
  <c r="AS119" i="3"/>
  <c r="AT119" i="3"/>
  <c r="AU119" i="3"/>
  <c r="AV119" i="3"/>
  <c r="AW119" i="3"/>
  <c r="AX119" i="3"/>
  <c r="AY119" i="3"/>
  <c r="AO120" i="3"/>
  <c r="AP120" i="3"/>
  <c r="AQ120" i="3"/>
  <c r="AR120" i="3"/>
  <c r="AS120" i="3"/>
  <c r="AT120" i="3"/>
  <c r="AU120" i="3"/>
  <c r="AV120" i="3"/>
  <c r="AW120" i="3"/>
  <c r="AX120" i="3"/>
  <c r="AY120" i="3"/>
  <c r="AO121" i="3"/>
  <c r="AP121" i="3"/>
  <c r="AQ121" i="3"/>
  <c r="AR121" i="3"/>
  <c r="AS121" i="3"/>
  <c r="AT121" i="3"/>
  <c r="AU121" i="3"/>
  <c r="AV121" i="3"/>
  <c r="AW121" i="3"/>
  <c r="AX121" i="3"/>
  <c r="AY121" i="3"/>
  <c r="AO122" i="3"/>
  <c r="AP122" i="3"/>
  <c r="AQ122" i="3"/>
  <c r="AR122" i="3"/>
  <c r="AS122" i="3"/>
  <c r="AT122" i="3"/>
  <c r="AU122" i="3"/>
  <c r="AV122" i="3"/>
  <c r="AW122" i="3"/>
  <c r="AX122" i="3"/>
  <c r="AY122" i="3"/>
  <c r="AN122" i="3"/>
  <c r="AN121" i="3"/>
  <c r="AN120" i="3"/>
  <c r="AN119" i="3"/>
  <c r="AN118" i="3"/>
  <c r="AN128" i="3" s="1"/>
  <c r="AN117" i="3"/>
  <c r="AN127" i="3" l="1"/>
  <c r="BL11" i="22"/>
  <c r="BN10" i="22"/>
  <c r="I14" i="22" s="1"/>
  <c r="AF13" i="6"/>
  <c r="AG13" i="6" s="1"/>
  <c r="AI13" i="6" s="1"/>
  <c r="I13" i="6" s="1"/>
  <c r="AF17" i="6"/>
  <c r="AG17" i="6" s="1"/>
  <c r="AI17" i="6" s="1"/>
  <c r="I17" i="6" s="1"/>
  <c r="AF21" i="6"/>
  <c r="AG21" i="6" s="1"/>
  <c r="AI21" i="6" s="1"/>
  <c r="I21" i="6" s="1"/>
  <c r="AF12" i="6"/>
  <c r="AG12" i="6" s="1"/>
  <c r="AI12" i="6" s="1"/>
  <c r="I12" i="6" s="1"/>
  <c r="AF16" i="6"/>
  <c r="AG16" i="6" s="1"/>
  <c r="AI16" i="6" s="1"/>
  <c r="I16" i="6" s="1"/>
  <c r="AF20" i="6"/>
  <c r="AG20" i="6" s="1"/>
  <c r="AI20" i="6" s="1"/>
  <c r="I20" i="6" s="1"/>
  <c r="AF15" i="6"/>
  <c r="AG15" i="6" s="1"/>
  <c r="AI15" i="6" s="1"/>
  <c r="I15" i="6" s="1"/>
  <c r="AF19" i="6"/>
  <c r="AG19" i="6" s="1"/>
  <c r="AI19" i="6" s="1"/>
  <c r="I19" i="6" s="1"/>
  <c r="AF11" i="6"/>
  <c r="AF14" i="6"/>
  <c r="AG14" i="6" s="1"/>
  <c r="AI14" i="6" s="1"/>
  <c r="I14" i="6" s="1"/>
  <c r="AF18" i="6"/>
  <c r="AG18" i="6" s="1"/>
  <c r="AI18" i="6" s="1"/>
  <c r="I18" i="6" s="1"/>
  <c r="AF22" i="6"/>
  <c r="AG22" i="6" s="1"/>
  <c r="AI22" i="6" s="1"/>
  <c r="I22" i="6" s="1"/>
  <c r="AN132" i="3"/>
  <c r="AN130" i="3"/>
  <c r="AN129" i="3"/>
  <c r="AN131" i="3"/>
  <c r="AY133" i="3"/>
  <c r="AW133" i="3"/>
  <c r="AU133" i="3"/>
  <c r="AS133" i="3"/>
  <c r="AQ133" i="3"/>
  <c r="AO133" i="3"/>
  <c r="AN133" i="3"/>
  <c r="AX133" i="3"/>
  <c r="AV133" i="3"/>
  <c r="AT133" i="3"/>
  <c r="AR133" i="3"/>
  <c r="AP133" i="3"/>
  <c r="AO132" i="3"/>
  <c r="AP132" i="3"/>
  <c r="AQ132" i="3"/>
  <c r="AR132" i="3"/>
  <c r="AS132" i="3"/>
  <c r="AT132" i="3"/>
  <c r="AU132" i="3"/>
  <c r="AV132" i="3"/>
  <c r="AW132" i="3"/>
  <c r="AX132" i="3"/>
  <c r="AY132" i="3"/>
  <c r="AO131" i="3"/>
  <c r="AP131" i="3"/>
  <c r="AQ131" i="3"/>
  <c r="AR131" i="3"/>
  <c r="AS131" i="3"/>
  <c r="AT131" i="3"/>
  <c r="AU131" i="3"/>
  <c r="AV131" i="3"/>
  <c r="AW131" i="3"/>
  <c r="AX131" i="3"/>
  <c r="AY131" i="3"/>
  <c r="AO130" i="3"/>
  <c r="AP130" i="3"/>
  <c r="AQ130" i="3"/>
  <c r="AR130" i="3"/>
  <c r="AS130" i="3"/>
  <c r="AT130" i="3"/>
  <c r="AU130" i="3"/>
  <c r="AV130" i="3"/>
  <c r="AW130" i="3"/>
  <c r="AX130" i="3"/>
  <c r="AY130" i="3"/>
  <c r="AP129" i="3"/>
  <c r="AQ129" i="3"/>
  <c r="AR129" i="3"/>
  <c r="AS129" i="3"/>
  <c r="AT129" i="3"/>
  <c r="AU129" i="3"/>
  <c r="AV129" i="3"/>
  <c r="AW129" i="3"/>
  <c r="AX129" i="3"/>
  <c r="AY129" i="3"/>
  <c r="AO128" i="3"/>
  <c r="AP128" i="3"/>
  <c r="AQ128" i="3"/>
  <c r="AR128" i="3"/>
  <c r="AS128" i="3"/>
  <c r="AT128" i="3"/>
  <c r="AU128" i="3"/>
  <c r="AV128" i="3"/>
  <c r="AW128" i="3"/>
  <c r="AX128" i="3"/>
  <c r="AY128" i="3"/>
  <c r="AO127" i="3"/>
  <c r="AP127" i="3"/>
  <c r="AQ127" i="3"/>
  <c r="AR127" i="3"/>
  <c r="AS127" i="3"/>
  <c r="AT127" i="3"/>
  <c r="AU127" i="3"/>
  <c r="AV127" i="3"/>
  <c r="AW127" i="3"/>
  <c r="AX127" i="3"/>
  <c r="AY127" i="3"/>
  <c r="BL12" i="22" l="1"/>
  <c r="BN11" i="22"/>
  <c r="I15" i="22" s="1"/>
  <c r="AF10" i="6"/>
  <c r="AG11" i="6"/>
  <c r="AI11" i="6" s="1"/>
  <c r="I11" i="6" s="1"/>
  <c r="I23" i="6" s="1"/>
  <c r="BL13" i="22" l="1"/>
  <c r="BN12" i="22"/>
  <c r="I16" i="22" s="1"/>
  <c r="Z10" i="19"/>
  <c r="Z11" i="19" s="1"/>
  <c r="Z12" i="19" s="1"/>
  <c r="Z13" i="19" s="1"/>
  <c r="Z14" i="19" s="1"/>
  <c r="Z15" i="19" s="1"/>
  <c r="Z16" i="19" s="1"/>
  <c r="Z17" i="19" s="1"/>
  <c r="Z18" i="19" s="1"/>
  <c r="Z19" i="19" s="1"/>
  <c r="Z20" i="19" s="1"/>
  <c r="Z21" i="19" s="1"/>
  <c r="Z22" i="19" s="1"/>
  <c r="Z23" i="19" s="1"/>
  <c r="Z24" i="19" s="1"/>
  <c r="Z25" i="19" s="1"/>
  <c r="Z26" i="19" s="1"/>
  <c r="Z27" i="19" s="1"/>
  <c r="Z28" i="19" s="1"/>
  <c r="Z29" i="19" s="1"/>
  <c r="Z30" i="19" s="1"/>
  <c r="Z31" i="19" s="1"/>
  <c r="Z32" i="19" s="1"/>
  <c r="Z33" i="19" s="1"/>
  <c r="Z34" i="19" s="1"/>
  <c r="Z35" i="19" s="1"/>
  <c r="Z36" i="19" s="1"/>
  <c r="Z37" i="19" s="1"/>
  <c r="Z38" i="19" s="1"/>
  <c r="Z39" i="19" s="1"/>
  <c r="Z40" i="19" s="1"/>
  <c r="Z41" i="19" s="1"/>
  <c r="Z42" i="19" s="1"/>
  <c r="Z43" i="19" s="1"/>
  <c r="Z44" i="19" s="1"/>
  <c r="Z45" i="19" s="1"/>
  <c r="Z46" i="19" s="1"/>
  <c r="Z47" i="19" s="1"/>
  <c r="Z48" i="19" s="1"/>
  <c r="Z49" i="19" s="1"/>
  <c r="Z50" i="19" s="1"/>
  <c r="Z51" i="19" s="1"/>
  <c r="Z52" i="19" s="1"/>
  <c r="Z53" i="19" s="1"/>
  <c r="Z54" i="19" s="1"/>
  <c r="Z55" i="19" s="1"/>
  <c r="Z56" i="19" s="1"/>
  <c r="Z57" i="19" s="1"/>
  <c r="Z58" i="19" s="1"/>
  <c r="Z59" i="19" s="1"/>
  <c r="Z60" i="19" s="1"/>
  <c r="A9" i="19"/>
  <c r="A9" i="18"/>
  <c r="Y9" i="18"/>
  <c r="Y10" i="18" s="1"/>
  <c r="Y11" i="18" s="1"/>
  <c r="Y12" i="18" s="1"/>
  <c r="Y13" i="18" s="1"/>
  <c r="Y14" i="18" s="1"/>
  <c r="Y15" i="18" s="1"/>
  <c r="Y16" i="18" s="1"/>
  <c r="Y17" i="18" s="1"/>
  <c r="Y18" i="18" s="1"/>
  <c r="Y19" i="18" s="1"/>
  <c r="Y20" i="18" s="1"/>
  <c r="Y21" i="18" s="1"/>
  <c r="Y22" i="18" s="1"/>
  <c r="Y23" i="18" s="1"/>
  <c r="Y24" i="18" s="1"/>
  <c r="Y25" i="18" s="1"/>
  <c r="Y26" i="18" s="1"/>
  <c r="Y27" i="18" s="1"/>
  <c r="Y28" i="18" s="1"/>
  <c r="Y29" i="18" s="1"/>
  <c r="Y30" i="18" s="1"/>
  <c r="Y31" i="18" s="1"/>
  <c r="Y32" i="18" s="1"/>
  <c r="Y33" i="18" s="1"/>
  <c r="Y34" i="18" s="1"/>
  <c r="Y35" i="18" s="1"/>
  <c r="Y36" i="18" s="1"/>
  <c r="Y37" i="18" s="1"/>
  <c r="Y38" i="18" s="1"/>
  <c r="Y39" i="18" s="1"/>
  <c r="Y40" i="18" s="1"/>
  <c r="Y41" i="18" s="1"/>
  <c r="Y42" i="18" s="1"/>
  <c r="Y43" i="18" s="1"/>
  <c r="Y44" i="18" s="1"/>
  <c r="Y45" i="18" s="1"/>
  <c r="Y46" i="18" s="1"/>
  <c r="Y47" i="18" s="1"/>
  <c r="Y48" i="18" s="1"/>
  <c r="Y49" i="18" s="1"/>
  <c r="Y50" i="18" s="1"/>
  <c r="Y51" i="18" s="1"/>
  <c r="Y52" i="18" s="1"/>
  <c r="Y53" i="18" s="1"/>
  <c r="Y54" i="18" s="1"/>
  <c r="Y55" i="18" s="1"/>
  <c r="Y56" i="18" s="1"/>
  <c r="Y57" i="18" s="1"/>
  <c r="Y58" i="18" s="1"/>
  <c r="Y59" i="18" s="1"/>
  <c r="W9" i="15"/>
  <c r="W10" i="15" s="1"/>
  <c r="W11" i="15" s="1"/>
  <c r="W12" i="15" s="1"/>
  <c r="W13" i="15" s="1"/>
  <c r="W14" i="15" s="1"/>
  <c r="W15" i="15" s="1"/>
  <c r="W16" i="15" s="1"/>
  <c r="W17" i="15" s="1"/>
  <c r="W18" i="15" s="1"/>
  <c r="W19" i="15" s="1"/>
  <c r="W20" i="15" s="1"/>
  <c r="W21" i="15" s="1"/>
  <c r="W22" i="15" s="1"/>
  <c r="W23" i="15" s="1"/>
  <c r="W24" i="15" s="1"/>
  <c r="W25" i="15" s="1"/>
  <c r="W26" i="15" s="1"/>
  <c r="W27" i="15" s="1"/>
  <c r="W28" i="15" s="1"/>
  <c r="W29" i="15" s="1"/>
  <c r="W30" i="15" s="1"/>
  <c r="W31" i="15" s="1"/>
  <c r="W32" i="15" s="1"/>
  <c r="W33" i="15" s="1"/>
  <c r="W34" i="15" s="1"/>
  <c r="W35" i="15" s="1"/>
  <c r="W36" i="15" s="1"/>
  <c r="W37" i="15" s="1"/>
  <c r="W38" i="15" s="1"/>
  <c r="W39" i="15" s="1"/>
  <c r="W40" i="15" s="1"/>
  <c r="W41" i="15" s="1"/>
  <c r="W42" i="15" s="1"/>
  <c r="W43" i="15" s="1"/>
  <c r="W44" i="15" s="1"/>
  <c r="W45" i="15" s="1"/>
  <c r="W46" i="15" s="1"/>
  <c r="W47" i="15" s="1"/>
  <c r="W48" i="15" s="1"/>
  <c r="W49" i="15" s="1"/>
  <c r="W50" i="15" s="1"/>
  <c r="W51" i="15" s="1"/>
  <c r="W52" i="15" s="1"/>
  <c r="W53" i="15" s="1"/>
  <c r="W54" i="15" s="1"/>
  <c r="W55" i="15" s="1"/>
  <c r="W56" i="15" s="1"/>
  <c r="W57" i="15" s="1"/>
  <c r="W58" i="15" s="1"/>
  <c r="W59" i="15" s="1"/>
  <c r="V9" i="14"/>
  <c r="V10" i="14" s="1"/>
  <c r="V11" i="14" s="1"/>
  <c r="V12" i="14" s="1"/>
  <c r="V13" i="14" s="1"/>
  <c r="V14" i="14" s="1"/>
  <c r="V15" i="14" s="1"/>
  <c r="V16" i="14" s="1"/>
  <c r="V17" i="14" s="1"/>
  <c r="V18" i="14" s="1"/>
  <c r="V19" i="14" s="1"/>
  <c r="V20" i="14" s="1"/>
  <c r="V21" i="14" s="1"/>
  <c r="V22" i="14" s="1"/>
  <c r="V23" i="14" s="1"/>
  <c r="V24" i="14" s="1"/>
  <c r="V25" i="14" s="1"/>
  <c r="V26" i="14" s="1"/>
  <c r="V27" i="14" s="1"/>
  <c r="V28" i="14" s="1"/>
  <c r="V29" i="14" s="1"/>
  <c r="V30" i="14" s="1"/>
  <c r="V31" i="14" s="1"/>
  <c r="V32" i="14" s="1"/>
  <c r="V33" i="14" s="1"/>
  <c r="V34" i="14" s="1"/>
  <c r="V35" i="14" s="1"/>
  <c r="V36" i="14" s="1"/>
  <c r="V37" i="14" s="1"/>
  <c r="V38" i="14" s="1"/>
  <c r="V39" i="14" s="1"/>
  <c r="V40" i="14" s="1"/>
  <c r="V41" i="14" s="1"/>
  <c r="V42" i="14" s="1"/>
  <c r="V43" i="14" s="1"/>
  <c r="V44" i="14" s="1"/>
  <c r="V45" i="14" s="1"/>
  <c r="V46" i="14" s="1"/>
  <c r="V47" i="14" s="1"/>
  <c r="V48" i="14" s="1"/>
  <c r="V49" i="14" s="1"/>
  <c r="V50" i="14" s="1"/>
  <c r="V51" i="14" s="1"/>
  <c r="V52" i="14" s="1"/>
  <c r="V53" i="14" s="1"/>
  <c r="V54" i="14" s="1"/>
  <c r="V55" i="14" s="1"/>
  <c r="V56" i="14" s="1"/>
  <c r="V57" i="14" s="1"/>
  <c r="V58" i="14" s="1"/>
  <c r="V59" i="14" s="1"/>
  <c r="BL14" i="22" l="1"/>
  <c r="BN13" i="22"/>
  <c r="I17" i="22" s="1"/>
  <c r="A66" i="18"/>
  <c r="AR10" i="36"/>
  <c r="AT10" i="36" s="1"/>
  <c r="AN13" i="45"/>
  <c r="AQ10" i="27"/>
  <c r="AQ11" i="27" s="1"/>
  <c r="AQ12" i="27" s="1"/>
  <c r="AQ13" i="27" s="1"/>
  <c r="AQ14" i="27" s="1"/>
  <c r="AQ15" i="27" s="1"/>
  <c r="AQ16" i="27" s="1"/>
  <c r="AQ17" i="27" s="1"/>
  <c r="AQ18" i="27" s="1"/>
  <c r="AQ19" i="27" s="1"/>
  <c r="AQ20" i="27" s="1"/>
  <c r="AQ21" i="27" s="1"/>
  <c r="AQ22" i="27" s="1"/>
  <c r="AQ23" i="27" s="1"/>
  <c r="AQ24" i="27" s="1"/>
  <c r="AQ25" i="27" s="1"/>
  <c r="AQ26" i="27" s="1"/>
  <c r="AQ27" i="27" s="1"/>
  <c r="AQ28" i="27" s="1"/>
  <c r="AQ29" i="27" s="1"/>
  <c r="AQ30" i="27" s="1"/>
  <c r="AQ31" i="27" s="1"/>
  <c r="AQ32" i="27" s="1"/>
  <c r="AQ33" i="27" s="1"/>
  <c r="AQ34" i="27" s="1"/>
  <c r="AQ35" i="27" s="1"/>
  <c r="AQ36" i="27" s="1"/>
  <c r="AQ37" i="27" s="1"/>
  <c r="AQ38" i="27" s="1"/>
  <c r="AQ39" i="27" s="1"/>
  <c r="AQ40" i="27" s="1"/>
  <c r="AQ41" i="27" s="1"/>
  <c r="AQ42" i="27" s="1"/>
  <c r="AQ43" i="27" s="1"/>
  <c r="AQ44" i="27" s="1"/>
  <c r="AQ45" i="27" s="1"/>
  <c r="AQ46" i="27" s="1"/>
  <c r="AQ47" i="27" s="1"/>
  <c r="AQ48" i="27" s="1"/>
  <c r="AQ49" i="27" s="1"/>
  <c r="AQ50" i="27" s="1"/>
  <c r="AQ51" i="27" s="1"/>
  <c r="AQ52" i="27" s="1"/>
  <c r="AQ53" i="27" s="1"/>
  <c r="AQ54" i="27" s="1"/>
  <c r="AQ55" i="27" s="1"/>
  <c r="AQ56" i="27" s="1"/>
  <c r="AQ57" i="27" s="1"/>
  <c r="AQ58" i="27" s="1"/>
  <c r="AQ59" i="27" s="1"/>
  <c r="AQ60" i="27" s="1"/>
  <c r="AS11" i="31"/>
  <c r="AS12" i="31" s="1"/>
  <c r="AS13" i="31" s="1"/>
  <c r="AS14" i="31" s="1"/>
  <c r="AS15" i="31" s="1"/>
  <c r="AS16" i="31" s="1"/>
  <c r="AS17" i="31" s="1"/>
  <c r="AS18" i="31" s="1"/>
  <c r="AS19" i="31" s="1"/>
  <c r="AS20" i="31" s="1"/>
  <c r="AS21" i="31" s="1"/>
  <c r="AS22" i="31" s="1"/>
  <c r="AS23" i="31" s="1"/>
  <c r="AS24" i="31" s="1"/>
  <c r="AS25" i="31" s="1"/>
  <c r="AS26" i="31" s="1"/>
  <c r="AS27" i="31" s="1"/>
  <c r="AS28" i="31" s="1"/>
  <c r="AS29" i="31" s="1"/>
  <c r="AS30" i="31" s="1"/>
  <c r="AS31" i="31" s="1"/>
  <c r="AS32" i="31" s="1"/>
  <c r="AS33" i="31" s="1"/>
  <c r="AS34" i="31" s="1"/>
  <c r="AS35" i="31" s="1"/>
  <c r="AS36" i="31" s="1"/>
  <c r="AS37" i="31" s="1"/>
  <c r="AS38" i="31" s="1"/>
  <c r="AS39" i="31" s="1"/>
  <c r="AS40" i="31" s="1"/>
  <c r="AS41" i="31" s="1"/>
  <c r="AS42" i="31" s="1"/>
  <c r="AS43" i="31" s="1"/>
  <c r="AS44" i="31" s="1"/>
  <c r="AS45" i="31" s="1"/>
  <c r="AS46" i="31" s="1"/>
  <c r="AS47" i="31" s="1"/>
  <c r="AS48" i="31" s="1"/>
  <c r="AS49" i="31" s="1"/>
  <c r="AS50" i="31" s="1"/>
  <c r="AS51" i="31" s="1"/>
  <c r="AS52" i="31" s="1"/>
  <c r="AS53" i="31" s="1"/>
  <c r="AS54" i="31" s="1"/>
  <c r="AS55" i="31" s="1"/>
  <c r="AS56" i="31" s="1"/>
  <c r="AS57" i="31" s="1"/>
  <c r="AS58" i="31" s="1"/>
  <c r="AS59" i="31" s="1"/>
  <c r="AS60" i="31" s="1"/>
  <c r="AS61" i="31" s="1"/>
  <c r="AE9" i="22"/>
  <c r="Y10" i="11"/>
  <c r="U14" i="9"/>
  <c r="AX28" i="10"/>
  <c r="AX29" i="10" s="1"/>
  <c r="AX30" i="10" s="1"/>
  <c r="AX31" i="10" s="1"/>
  <c r="AX32" i="10" s="1"/>
  <c r="AX33" i="10" s="1"/>
  <c r="AX34" i="10" s="1"/>
  <c r="AX35" i="10" s="1"/>
  <c r="AX36" i="10" s="1"/>
  <c r="AX37" i="10" s="1"/>
  <c r="AX38" i="10" s="1"/>
  <c r="AX39" i="10" s="1"/>
  <c r="AX40" i="10" s="1"/>
  <c r="AX41" i="10" s="1"/>
  <c r="AX42" i="10" s="1"/>
  <c r="AX43" i="10" s="1"/>
  <c r="AX44" i="10" s="1"/>
  <c r="AX45" i="10" s="1"/>
  <c r="AX46" i="10" s="1"/>
  <c r="AX47" i="10" s="1"/>
  <c r="AX48" i="10" s="1"/>
  <c r="AX49" i="10" s="1"/>
  <c r="AX50" i="10" s="1"/>
  <c r="AX51" i="10" s="1"/>
  <c r="AX52" i="10" s="1"/>
  <c r="AX53" i="10" s="1"/>
  <c r="AX54" i="10" s="1"/>
  <c r="AX55" i="10" s="1"/>
  <c r="AX56" i="10" s="1"/>
  <c r="AX57" i="10" s="1"/>
  <c r="AX58" i="10" s="1"/>
  <c r="AX59" i="10" s="1"/>
  <c r="AX60" i="10" s="1"/>
  <c r="AX61" i="10" s="1"/>
  <c r="AX62" i="10" s="1"/>
  <c r="AX63" i="10" s="1"/>
  <c r="AX64" i="10" s="1"/>
  <c r="AX65" i="10" s="1"/>
  <c r="AX66" i="10" s="1"/>
  <c r="AX67" i="10" s="1"/>
  <c r="AX68" i="10" s="1"/>
  <c r="AX69" i="10" s="1"/>
  <c r="AX70" i="10" s="1"/>
  <c r="AX71" i="10" s="1"/>
  <c r="AX72" i="10" s="1"/>
  <c r="AX73" i="10" s="1"/>
  <c r="AX74" i="10" s="1"/>
  <c r="AX75" i="10" s="1"/>
  <c r="AX76" i="10" s="1"/>
  <c r="AX77" i="10" s="1"/>
  <c r="AX78" i="10" s="1"/>
  <c r="AP61" i="8"/>
  <c r="AP62" i="8" s="1"/>
  <c r="AP63" i="8" s="1"/>
  <c r="AP64" i="8" s="1"/>
  <c r="AP65" i="8" s="1"/>
  <c r="AP66" i="8" s="1"/>
  <c r="AP67" i="8" s="1"/>
  <c r="AP68" i="8" s="1"/>
  <c r="AP69" i="8" s="1"/>
  <c r="AP70" i="8" s="1"/>
  <c r="AP71" i="8" s="1"/>
  <c r="AP72" i="8" s="1"/>
  <c r="AP73" i="8" s="1"/>
  <c r="AP74" i="8" s="1"/>
  <c r="AP75" i="8" s="1"/>
  <c r="AP76" i="8" s="1"/>
  <c r="AP77" i="8" s="1"/>
  <c r="AP78" i="8" s="1"/>
  <c r="AP79" i="8" s="1"/>
  <c r="AP80" i="8" s="1"/>
  <c r="AP81" i="8" s="1"/>
  <c r="AP82" i="8" s="1"/>
  <c r="AP83" i="8" s="1"/>
  <c r="AP84" i="8" s="1"/>
  <c r="AP85" i="8" s="1"/>
  <c r="AP86" i="8" s="1"/>
  <c r="AP87" i="8" s="1"/>
  <c r="AP88" i="8" s="1"/>
  <c r="AP89" i="8" s="1"/>
  <c r="AP90" i="8" s="1"/>
  <c r="AP91" i="8" s="1"/>
  <c r="AP92" i="8" s="1"/>
  <c r="AP93" i="8" s="1"/>
  <c r="AP94" i="8" s="1"/>
  <c r="AP95" i="8" s="1"/>
  <c r="AP96" i="8" s="1"/>
  <c r="AP97" i="8" s="1"/>
  <c r="AP98" i="8" s="1"/>
  <c r="AP99" i="8" s="1"/>
  <c r="AP100" i="8" s="1"/>
  <c r="AP101" i="8" s="1"/>
  <c r="AP102" i="8" s="1"/>
  <c r="AP103" i="8" s="1"/>
  <c r="AP104" i="8" s="1"/>
  <c r="AP105" i="8" s="1"/>
  <c r="AP106" i="8" s="1"/>
  <c r="AP107" i="8" s="1"/>
  <c r="AP108" i="8" s="1"/>
  <c r="AP109" i="8" s="1"/>
  <c r="AP110" i="8" s="1"/>
  <c r="AP111" i="8" s="1"/>
  <c r="Z12" i="7"/>
  <c r="Z13" i="7" s="1"/>
  <c r="Z14" i="7" s="1"/>
  <c r="Z15" i="7" s="1"/>
  <c r="Z16" i="7" s="1"/>
  <c r="Z17" i="7" s="1"/>
  <c r="Z18" i="7" s="1"/>
  <c r="Z19" i="7" s="1"/>
  <c r="Z20" i="7" s="1"/>
  <c r="Z21" i="7" s="1"/>
  <c r="Z22" i="7" s="1"/>
  <c r="Z23" i="7" s="1"/>
  <c r="Z24" i="7" s="1"/>
  <c r="Z25" i="7" s="1"/>
  <c r="Z26" i="7" s="1"/>
  <c r="Z27" i="7" s="1"/>
  <c r="Z28" i="7" s="1"/>
  <c r="Z29" i="7" s="1"/>
  <c r="Z30" i="7" s="1"/>
  <c r="Z31" i="7" s="1"/>
  <c r="Z32" i="7" s="1"/>
  <c r="Z33" i="7" s="1"/>
  <c r="Z34" i="7" s="1"/>
  <c r="Z35" i="7" s="1"/>
  <c r="Z36" i="7" s="1"/>
  <c r="Z37" i="7" s="1"/>
  <c r="Z38" i="7" s="1"/>
  <c r="Z39" i="7" s="1"/>
  <c r="Z40" i="7" s="1"/>
  <c r="Z41" i="7" s="1"/>
  <c r="Z42" i="7" s="1"/>
  <c r="Z43" i="7" s="1"/>
  <c r="Z44" i="7" s="1"/>
  <c r="Z45" i="7" s="1"/>
  <c r="Z46" i="7" s="1"/>
  <c r="Z47" i="7" s="1"/>
  <c r="Z48" i="7" s="1"/>
  <c r="Z49" i="7" s="1"/>
  <c r="Z50" i="7" s="1"/>
  <c r="Z51" i="7" s="1"/>
  <c r="Z52" i="7" s="1"/>
  <c r="Z53" i="7" s="1"/>
  <c r="Z54" i="7" s="1"/>
  <c r="Z55" i="7" s="1"/>
  <c r="Z56" i="7" s="1"/>
  <c r="Z57" i="7" s="1"/>
  <c r="Z58" i="7" s="1"/>
  <c r="Z59" i="7" s="1"/>
  <c r="Z60" i="7" s="1"/>
  <c r="Z61" i="7" s="1"/>
  <c r="Z62" i="7" s="1"/>
  <c r="AK9" i="6"/>
  <c r="AK10" i="6" s="1"/>
  <c r="AK11" i="6" s="1"/>
  <c r="AK12" i="6" s="1"/>
  <c r="AK13" i="6" s="1"/>
  <c r="AK14" i="6" s="1"/>
  <c r="AK15" i="6" s="1"/>
  <c r="AK16" i="6" s="1"/>
  <c r="AK17" i="6" s="1"/>
  <c r="AK18" i="6" s="1"/>
  <c r="AK19" i="6" s="1"/>
  <c r="AK20" i="6" s="1"/>
  <c r="AK21" i="6" s="1"/>
  <c r="AK22" i="6" s="1"/>
  <c r="AK23" i="6" s="1"/>
  <c r="AK24" i="6" s="1"/>
  <c r="AK25" i="6" s="1"/>
  <c r="AK26" i="6" s="1"/>
  <c r="AK27" i="6" s="1"/>
  <c r="AK28" i="6" s="1"/>
  <c r="AK29" i="6" s="1"/>
  <c r="AK30" i="6" s="1"/>
  <c r="AK31" i="6" s="1"/>
  <c r="AK32" i="6" s="1"/>
  <c r="AK33" i="6" s="1"/>
  <c r="AK34" i="6" s="1"/>
  <c r="AK35" i="6" s="1"/>
  <c r="AK36" i="6" s="1"/>
  <c r="AK37" i="6" s="1"/>
  <c r="AK38" i="6" s="1"/>
  <c r="AK39" i="6" s="1"/>
  <c r="AK40" i="6" s="1"/>
  <c r="AK41" i="6" s="1"/>
  <c r="AK42" i="6" s="1"/>
  <c r="AK43" i="6" s="1"/>
  <c r="AK44" i="6" s="1"/>
  <c r="AK45" i="6" s="1"/>
  <c r="AK46" i="6" s="1"/>
  <c r="AK47" i="6" s="1"/>
  <c r="AK48" i="6" s="1"/>
  <c r="AK49" i="6" s="1"/>
  <c r="AK50" i="6" s="1"/>
  <c r="AK51" i="6" s="1"/>
  <c r="AK52" i="6" s="1"/>
  <c r="AK53" i="6" s="1"/>
  <c r="AK54" i="6" s="1"/>
  <c r="AK55" i="6" s="1"/>
  <c r="AK56" i="6" s="1"/>
  <c r="AK57" i="6" s="1"/>
  <c r="AK58" i="6" s="1"/>
  <c r="AK59" i="6" s="1"/>
  <c r="BJ14" i="5"/>
  <c r="BJ15" i="5" s="1"/>
  <c r="BJ16" i="5" s="1"/>
  <c r="BJ17" i="5" s="1"/>
  <c r="BJ18" i="5" s="1"/>
  <c r="BJ19" i="5" s="1"/>
  <c r="BJ20" i="5" s="1"/>
  <c r="BJ21" i="5" s="1"/>
  <c r="BJ22" i="5" s="1"/>
  <c r="BJ23" i="5" s="1"/>
  <c r="BJ24" i="5" s="1"/>
  <c r="BJ25" i="5" s="1"/>
  <c r="BJ26" i="5" s="1"/>
  <c r="BJ27" i="5" s="1"/>
  <c r="BJ28" i="5" s="1"/>
  <c r="BJ29" i="5" s="1"/>
  <c r="BJ30" i="5" s="1"/>
  <c r="BJ31" i="5" s="1"/>
  <c r="BJ32" i="5" s="1"/>
  <c r="BJ33" i="5" s="1"/>
  <c r="BJ34" i="5" s="1"/>
  <c r="BJ35" i="5" s="1"/>
  <c r="BJ36" i="5" s="1"/>
  <c r="BJ37" i="5" s="1"/>
  <c r="BJ38" i="5" s="1"/>
  <c r="BJ39" i="5" s="1"/>
  <c r="BJ40" i="5" s="1"/>
  <c r="BJ41" i="5" s="1"/>
  <c r="BJ42" i="5" s="1"/>
  <c r="BJ43" i="5" s="1"/>
  <c r="BJ44" i="5" s="1"/>
  <c r="BJ45" i="5" s="1"/>
  <c r="BJ46" i="5" s="1"/>
  <c r="BJ47" i="5" s="1"/>
  <c r="BJ48" i="5" s="1"/>
  <c r="BJ49" i="5" s="1"/>
  <c r="BJ50" i="5" s="1"/>
  <c r="BJ51" i="5" s="1"/>
  <c r="BJ52" i="5" s="1"/>
  <c r="BJ53" i="5" s="1"/>
  <c r="BJ54" i="5" s="1"/>
  <c r="BJ55" i="5" s="1"/>
  <c r="BJ56" i="5" s="1"/>
  <c r="BJ57" i="5" s="1"/>
  <c r="BJ58" i="5" s="1"/>
  <c r="BJ59" i="5" s="1"/>
  <c r="BJ60" i="5" s="1"/>
  <c r="BJ61" i="5" s="1"/>
  <c r="BJ62" i="5" s="1"/>
  <c r="BJ63" i="5" s="1"/>
  <c r="BJ64" i="5" s="1"/>
  <c r="Z12" i="4"/>
  <c r="AM10" i="3"/>
  <c r="BL15" i="22" l="1"/>
  <c r="BN14" i="22"/>
  <c r="I18" i="22" s="1"/>
  <c r="AJ31" i="4"/>
  <c r="AG12" i="4"/>
  <c r="AF12" i="4"/>
  <c r="AD12" i="4"/>
  <c r="AH12" i="4"/>
  <c r="AE12" i="4"/>
  <c r="AB12" i="4"/>
  <c r="AC12" i="4"/>
  <c r="U15" i="9"/>
  <c r="W14" i="9"/>
  <c r="AB14" i="9"/>
  <c r="AA14" i="9"/>
  <c r="X14" i="9"/>
  <c r="AY10" i="3"/>
  <c r="BK10" i="3" s="1"/>
  <c r="AO10" i="3"/>
  <c r="AP10" i="3"/>
  <c r="BA10" i="3"/>
  <c r="AU10" i="3"/>
  <c r="AT10" i="3"/>
  <c r="AS10" i="3"/>
  <c r="AR10" i="3"/>
  <c r="AQ10" i="3"/>
  <c r="AV10" i="3"/>
  <c r="BT10" i="3" s="1"/>
  <c r="BG10" i="3"/>
  <c r="BS10" i="3" s="1"/>
  <c r="BF10" i="3"/>
  <c r="BR10" i="3" s="1"/>
  <c r="BE10" i="3"/>
  <c r="BQ10" i="3" s="1"/>
  <c r="BD10" i="3"/>
  <c r="BP10" i="3" s="1"/>
  <c r="BC10" i="3"/>
  <c r="BO10" i="3" s="1"/>
  <c r="BB10" i="3"/>
  <c r="AW10" i="3"/>
  <c r="BU10" i="3" s="1"/>
  <c r="Y11" i="11"/>
  <c r="Z10" i="11"/>
  <c r="N10" i="11" s="1"/>
  <c r="AA10" i="11"/>
  <c r="O10" i="11" s="1"/>
  <c r="AZ13" i="45"/>
  <c r="BL13" i="45" s="1"/>
  <c r="AS13" i="45"/>
  <c r="BQ13" i="45" s="1"/>
  <c r="AU13" i="45"/>
  <c r="BS13" i="45" s="1"/>
  <c r="AR13" i="45"/>
  <c r="BP13" i="45" s="1"/>
  <c r="AT13" i="45"/>
  <c r="BR13" i="45" s="1"/>
  <c r="AV13" i="45"/>
  <c r="BT13" i="45" s="1"/>
  <c r="AX13" i="45"/>
  <c r="BV13" i="45" s="1"/>
  <c r="BG13" i="45"/>
  <c r="BB13" i="45"/>
  <c r="AQ13" i="45"/>
  <c r="BO13" i="45" s="1"/>
  <c r="BF13" i="45"/>
  <c r="BD13" i="45"/>
  <c r="BE13" i="45"/>
  <c r="BH13" i="45"/>
  <c r="AW13" i="45"/>
  <c r="BU13" i="45" s="1"/>
  <c r="AP13" i="45"/>
  <c r="BC13" i="45"/>
  <c r="AE10" i="22"/>
  <c r="AN25" i="36"/>
  <c r="AY10" i="36"/>
  <c r="AW10" i="36"/>
  <c r="AU10" i="36"/>
  <c r="AZ10" i="36"/>
  <c r="AX10" i="36"/>
  <c r="AV10" i="36"/>
  <c r="AR11" i="36"/>
  <c r="AM11" i="3"/>
  <c r="Z13" i="4"/>
  <c r="AN14" i="45"/>
  <c r="BM10" i="3" l="1"/>
  <c r="BN10" i="3"/>
  <c r="BL16" i="22"/>
  <c r="BN15" i="22"/>
  <c r="I19" i="22" s="1"/>
  <c r="AS14" i="45"/>
  <c r="BQ14" i="45" s="1"/>
  <c r="AU14" i="45"/>
  <c r="BS14" i="45" s="1"/>
  <c r="AR14" i="45"/>
  <c r="BP14" i="45" s="1"/>
  <c r="AT14" i="45"/>
  <c r="BR14" i="45" s="1"/>
  <c r="BC14" i="45"/>
  <c r="BE14" i="45"/>
  <c r="BG14" i="45"/>
  <c r="BH14" i="45"/>
  <c r="AW14" i="45"/>
  <c r="BU14" i="45" s="1"/>
  <c r="BF14" i="45"/>
  <c r="BD14" i="45"/>
  <c r="AP14" i="45"/>
  <c r="BN14" i="45" s="1"/>
  <c r="BB14" i="45"/>
  <c r="AX14" i="45"/>
  <c r="BV14" i="45" s="1"/>
  <c r="AV14" i="45"/>
  <c r="BT14" i="45" s="1"/>
  <c r="AQ14" i="45"/>
  <c r="BO14" i="45" s="1"/>
  <c r="AY11" i="3"/>
  <c r="BK11" i="3" s="1"/>
  <c r="BA11" i="3"/>
  <c r="AT11" i="3"/>
  <c r="AS11" i="3"/>
  <c r="AR11" i="3"/>
  <c r="BG11" i="3"/>
  <c r="BF11" i="3"/>
  <c r="BE11" i="3"/>
  <c r="BD11" i="3"/>
  <c r="BC11" i="3"/>
  <c r="BB11" i="3"/>
  <c r="AW11" i="3"/>
  <c r="BU11" i="3" s="1"/>
  <c r="AV11" i="3"/>
  <c r="BT11" i="3" s="1"/>
  <c r="AU11" i="3"/>
  <c r="BS11" i="3" s="1"/>
  <c r="AP11" i="3"/>
  <c r="BN11" i="3" s="1"/>
  <c r="AQ11" i="3"/>
  <c r="BO11" i="3" s="1"/>
  <c r="AO11" i="3"/>
  <c r="AF13" i="4"/>
  <c r="AE13" i="4"/>
  <c r="AD13" i="4"/>
  <c r="AB13" i="4"/>
  <c r="AH13" i="4"/>
  <c r="AG13" i="4"/>
  <c r="AC13" i="4"/>
  <c r="BN13" i="45"/>
  <c r="AO14" i="45"/>
  <c r="BM14" i="45" s="1"/>
  <c r="Y12" i="11"/>
  <c r="AA11" i="11"/>
  <c r="O11" i="11" s="1"/>
  <c r="Z11" i="11"/>
  <c r="N11" i="11" s="1"/>
  <c r="U16" i="9"/>
  <c r="W15" i="9"/>
  <c r="AB15" i="9"/>
  <c r="AA15" i="9"/>
  <c r="X15" i="9"/>
  <c r="AE11" i="22"/>
  <c r="AE12" i="22" s="1"/>
  <c r="AE13" i="22" s="1"/>
  <c r="AE14" i="22" s="1"/>
  <c r="AE15" i="22" s="1"/>
  <c r="AE16" i="22" s="1"/>
  <c r="AE17" i="22" s="1"/>
  <c r="AE18" i="22" s="1"/>
  <c r="AE19" i="22" s="1"/>
  <c r="AE20" i="22" s="1"/>
  <c r="AE21" i="22" s="1"/>
  <c r="AE22" i="22" s="1"/>
  <c r="AE23" i="22" s="1"/>
  <c r="AE24" i="22" s="1"/>
  <c r="AE25" i="22" s="1"/>
  <c r="AE26" i="22" s="1"/>
  <c r="AE27" i="22" s="1"/>
  <c r="AE28" i="22" s="1"/>
  <c r="AE29" i="22" s="1"/>
  <c r="AE30" i="22" s="1"/>
  <c r="AE31" i="22" s="1"/>
  <c r="AE32" i="22" s="1"/>
  <c r="AE33" i="22" s="1"/>
  <c r="AE34" i="22" s="1"/>
  <c r="AE35" i="22" s="1"/>
  <c r="AE36" i="22" s="1"/>
  <c r="AE37" i="22" s="1"/>
  <c r="AE38" i="22" s="1"/>
  <c r="AE39" i="22" s="1"/>
  <c r="AE40" i="22" s="1"/>
  <c r="AE41" i="22" s="1"/>
  <c r="AE42" i="22" s="1"/>
  <c r="AE43" i="22" s="1"/>
  <c r="AE44" i="22" s="1"/>
  <c r="AE45" i="22" s="1"/>
  <c r="AE46" i="22" s="1"/>
  <c r="AE47" i="22" s="1"/>
  <c r="AE48" i="22" s="1"/>
  <c r="AE49" i="22" s="1"/>
  <c r="AE50" i="22" s="1"/>
  <c r="AE51" i="22" s="1"/>
  <c r="AE52" i="22" s="1"/>
  <c r="AE53" i="22" s="1"/>
  <c r="AE54" i="22" s="1"/>
  <c r="AE55" i="22" s="1"/>
  <c r="AE56" i="22" s="1"/>
  <c r="AE57" i="22" s="1"/>
  <c r="AE58" i="22" s="1"/>
  <c r="AE59" i="22" s="1"/>
  <c r="AR12" i="36"/>
  <c r="AZ11" i="36"/>
  <c r="AY11" i="36"/>
  <c r="AX11" i="36"/>
  <c r="AW11" i="36"/>
  <c r="AV11" i="36"/>
  <c r="AU11" i="36"/>
  <c r="AT11" i="36"/>
  <c r="AM12" i="3"/>
  <c r="AN15" i="45"/>
  <c r="AZ14" i="45"/>
  <c r="BL14" i="45" s="1"/>
  <c r="AJ32" i="4"/>
  <c r="Z14" i="4"/>
  <c r="BZ36" i="3"/>
  <c r="N25" i="3" l="1"/>
  <c r="N26" i="3"/>
  <c r="N24" i="3"/>
  <c r="AJ69" i="3"/>
  <c r="BL17" i="22"/>
  <c r="BN16" i="22"/>
  <c r="I20" i="22" s="1"/>
  <c r="BM11" i="3"/>
  <c r="U17" i="9"/>
  <c r="AB16" i="9"/>
  <c r="AA16" i="9"/>
  <c r="X16" i="9"/>
  <c r="W16" i="9"/>
  <c r="BQ11" i="3"/>
  <c r="AS15" i="45"/>
  <c r="BQ15" i="45" s="1"/>
  <c r="AU15" i="45"/>
  <c r="BS15" i="45" s="1"/>
  <c r="AR15" i="45"/>
  <c r="BP15" i="45" s="1"/>
  <c r="AT15" i="45"/>
  <c r="BR15" i="45" s="1"/>
  <c r="BH15" i="45"/>
  <c r="AV15" i="45"/>
  <c r="BT15" i="45" s="1"/>
  <c r="AX15" i="45"/>
  <c r="BV15" i="45" s="1"/>
  <c r="AQ15" i="45"/>
  <c r="BO15" i="45" s="1"/>
  <c r="AP15" i="45"/>
  <c r="BN15" i="45" s="1"/>
  <c r="BF15" i="45"/>
  <c r="BG15" i="45"/>
  <c r="BD15" i="45"/>
  <c r="BE15" i="45"/>
  <c r="BC15" i="45"/>
  <c r="AW15" i="45"/>
  <c r="BU15" i="45" s="1"/>
  <c r="BB15" i="45"/>
  <c r="AH14" i="4"/>
  <c r="AG14" i="4"/>
  <c r="AC14" i="4"/>
  <c r="AF14" i="4"/>
  <c r="AE14" i="4"/>
  <c r="AD14" i="4"/>
  <c r="AB14" i="4"/>
  <c r="AM13" i="3"/>
  <c r="BG12" i="3"/>
  <c r="BF12" i="3"/>
  <c r="BE12" i="3"/>
  <c r="BD12" i="3"/>
  <c r="BC12" i="3"/>
  <c r="BB12" i="3"/>
  <c r="AW12" i="3"/>
  <c r="BU12" i="3" s="1"/>
  <c r="AV12" i="3"/>
  <c r="BT12" i="3" s="1"/>
  <c r="AU12" i="3"/>
  <c r="BS12" i="3" s="1"/>
  <c r="BA12" i="3"/>
  <c r="AT12" i="3"/>
  <c r="AS12" i="3"/>
  <c r="BQ12" i="3" s="1"/>
  <c r="AR12" i="3"/>
  <c r="BP12" i="3" s="1"/>
  <c r="AQ12" i="3"/>
  <c r="AO12" i="3"/>
  <c r="AP12" i="3"/>
  <c r="BN12" i="3" s="1"/>
  <c r="Y13" i="11"/>
  <c r="AA12" i="11"/>
  <c r="O12" i="11" s="1"/>
  <c r="Z12" i="11"/>
  <c r="N12" i="11" s="1"/>
  <c r="BP11" i="3"/>
  <c r="BR11" i="3"/>
  <c r="AR13" i="36"/>
  <c r="AW12" i="36"/>
  <c r="AZ12" i="36"/>
  <c r="AY12" i="36"/>
  <c r="AX12" i="36"/>
  <c r="AU12" i="36"/>
  <c r="AT12" i="36"/>
  <c r="AV12" i="36"/>
  <c r="AY12" i="3"/>
  <c r="BK12" i="3" s="1"/>
  <c r="AM14" i="3"/>
  <c r="AY13" i="3"/>
  <c r="BK13" i="3" s="1"/>
  <c r="AN16" i="45"/>
  <c r="AZ15" i="45"/>
  <c r="BL15" i="45" s="1"/>
  <c r="Z15" i="4"/>
  <c r="AJ33" i="4"/>
  <c r="AJ70" i="3" l="1"/>
  <c r="AK69" i="3"/>
  <c r="AM69" i="3" s="1"/>
  <c r="BR12" i="3"/>
  <c r="BO12" i="3"/>
  <c r="BM12" i="3"/>
  <c r="BL18" i="22"/>
  <c r="BN17" i="22"/>
  <c r="I21" i="22" s="1"/>
  <c r="AF15" i="4"/>
  <c r="AD15" i="4"/>
  <c r="AB15" i="4"/>
  <c r="AH15" i="4"/>
  <c r="AG15" i="4"/>
  <c r="AE15" i="4"/>
  <c r="AC15" i="4"/>
  <c r="AS16" i="45"/>
  <c r="BQ16" i="45" s="1"/>
  <c r="AU16" i="45"/>
  <c r="BS16" i="45" s="1"/>
  <c r="AR16" i="45"/>
  <c r="BP16" i="45" s="1"/>
  <c r="AT16" i="45"/>
  <c r="BR16" i="45" s="1"/>
  <c r="BF16" i="45"/>
  <c r="BD16" i="45"/>
  <c r="BB16" i="45"/>
  <c r="AX16" i="45"/>
  <c r="BV16" i="45" s="1"/>
  <c r="AV16" i="45"/>
  <c r="BT16" i="45" s="1"/>
  <c r="BE16" i="45"/>
  <c r="BG16" i="45"/>
  <c r="BH16" i="45"/>
  <c r="AW16" i="45"/>
  <c r="BU16" i="45" s="1"/>
  <c r="AP16" i="45"/>
  <c r="BN16" i="45" s="1"/>
  <c r="AQ16" i="45"/>
  <c r="BO16" i="45" s="1"/>
  <c r="BC16" i="45"/>
  <c r="BG14" i="3"/>
  <c r="BF14" i="3"/>
  <c r="BE14" i="3"/>
  <c r="BD14" i="3"/>
  <c r="BC14" i="3"/>
  <c r="BB14" i="3"/>
  <c r="AW14" i="3"/>
  <c r="BU14" i="3" s="1"/>
  <c r="AV14" i="3"/>
  <c r="BT14" i="3" s="1"/>
  <c r="AU14" i="3"/>
  <c r="BS14" i="3" s="1"/>
  <c r="BA14" i="3"/>
  <c r="AT14" i="3"/>
  <c r="AS14" i="3"/>
  <c r="BQ14" i="3" s="1"/>
  <c r="AR14" i="3"/>
  <c r="AP14" i="3"/>
  <c r="BN14" i="3" s="1"/>
  <c r="AQ14" i="3"/>
  <c r="BO14" i="3" s="1"/>
  <c r="AO14" i="3"/>
  <c r="BM14" i="3" s="1"/>
  <c r="BA13" i="3"/>
  <c r="AT13" i="3"/>
  <c r="AS13" i="3"/>
  <c r="AR13" i="3"/>
  <c r="BG13" i="3"/>
  <c r="BF13" i="3"/>
  <c r="BE13" i="3"/>
  <c r="BD13" i="3"/>
  <c r="BC13" i="3"/>
  <c r="BB13" i="3"/>
  <c r="AW13" i="3"/>
  <c r="BU13" i="3" s="1"/>
  <c r="AV13" i="3"/>
  <c r="BT13" i="3" s="1"/>
  <c r="AU13" i="3"/>
  <c r="BS13" i="3" s="1"/>
  <c r="AQ13" i="3"/>
  <c r="AO13" i="3"/>
  <c r="BM13" i="3" s="1"/>
  <c r="AP13" i="3"/>
  <c r="BN13" i="3" s="1"/>
  <c r="Y14" i="11"/>
  <c r="AA13" i="11"/>
  <c r="O13" i="11" s="1"/>
  <c r="Z13" i="11"/>
  <c r="N13" i="11" s="1"/>
  <c r="U18" i="9"/>
  <c r="W17" i="9"/>
  <c r="AB17" i="9"/>
  <c r="AA17" i="9"/>
  <c r="X17" i="9"/>
  <c r="AR14" i="36"/>
  <c r="AZ13" i="36"/>
  <c r="AY13" i="36"/>
  <c r="AX13" i="36"/>
  <c r="AW13" i="36"/>
  <c r="AV13" i="36"/>
  <c r="AU13" i="36"/>
  <c r="AT13" i="36"/>
  <c r="Z16" i="4"/>
  <c r="AJ34" i="4"/>
  <c r="AN17" i="45"/>
  <c r="AZ16" i="45"/>
  <c r="BL16" i="45" s="1"/>
  <c r="AM15" i="3"/>
  <c r="AY14" i="3"/>
  <c r="BK14" i="3" s="1"/>
  <c r="AY69" i="3" l="1"/>
  <c r="BK69" i="3" s="1"/>
  <c r="AN69" i="3"/>
  <c r="AO69" i="3"/>
  <c r="BM69" i="3" s="1"/>
  <c r="BE69" i="3"/>
  <c r="BA69" i="3"/>
  <c r="AR69" i="3"/>
  <c r="BP69" i="3" s="1"/>
  <c r="AT69" i="3"/>
  <c r="BR69" i="3" s="1"/>
  <c r="AZ69" i="3"/>
  <c r="BL69" i="3" s="1"/>
  <c r="BC69" i="3"/>
  <c r="AP69" i="3"/>
  <c r="BN69" i="3" s="1"/>
  <c r="AV69" i="3"/>
  <c r="BT69" i="3" s="1"/>
  <c r="BD69" i="3"/>
  <c r="AQ69" i="3"/>
  <c r="BO69" i="3" s="1"/>
  <c r="BB69" i="3"/>
  <c r="BF69" i="3"/>
  <c r="AS69" i="3"/>
  <c r="BQ69" i="3" s="1"/>
  <c r="AU69" i="3"/>
  <c r="BS69" i="3" s="1"/>
  <c r="AK70" i="3"/>
  <c r="AM70" i="3" s="1"/>
  <c r="AJ71" i="3"/>
  <c r="BO13" i="3"/>
  <c r="BN18" i="22"/>
  <c r="I22" i="22" s="1"/>
  <c r="BL19" i="22"/>
  <c r="BA15" i="3"/>
  <c r="AT15" i="3"/>
  <c r="AS15" i="3"/>
  <c r="AR15" i="3"/>
  <c r="BG15" i="3"/>
  <c r="BF15" i="3"/>
  <c r="BE15" i="3"/>
  <c r="BD15" i="3"/>
  <c r="BC15" i="3"/>
  <c r="BB15" i="3"/>
  <c r="AW15" i="3"/>
  <c r="BU15" i="3" s="1"/>
  <c r="AV15" i="3"/>
  <c r="BT15" i="3" s="1"/>
  <c r="AU15" i="3"/>
  <c r="BS15" i="3" s="1"/>
  <c r="AP15" i="3"/>
  <c r="BN15" i="3" s="1"/>
  <c r="AQ15" i="3"/>
  <c r="BO15" i="3" s="1"/>
  <c r="AO15" i="3"/>
  <c r="AS17" i="45"/>
  <c r="BQ17" i="45" s="1"/>
  <c r="AU17" i="45"/>
  <c r="BS17" i="45" s="1"/>
  <c r="AR17" i="45"/>
  <c r="BP17" i="45" s="1"/>
  <c r="AT17" i="45"/>
  <c r="BR17" i="45" s="1"/>
  <c r="AW17" i="45"/>
  <c r="BU17" i="45" s="1"/>
  <c r="BB17" i="45"/>
  <c r="AP17" i="45"/>
  <c r="BN17" i="45" s="1"/>
  <c r="AQ17" i="45"/>
  <c r="BO17" i="45" s="1"/>
  <c r="BD17" i="45"/>
  <c r="BE17" i="45"/>
  <c r="BC17" i="45"/>
  <c r="BF17" i="45"/>
  <c r="BG17" i="45"/>
  <c r="AX17" i="45"/>
  <c r="BV17" i="45" s="1"/>
  <c r="BH17" i="45"/>
  <c r="AV17" i="45"/>
  <c r="BT17" i="45" s="1"/>
  <c r="AH16" i="4"/>
  <c r="AG16" i="4"/>
  <c r="AE16" i="4"/>
  <c r="AC16" i="4"/>
  <c r="AF16" i="4"/>
  <c r="AD16" i="4"/>
  <c r="AB16" i="4"/>
  <c r="U19" i="9"/>
  <c r="AB18" i="9"/>
  <c r="AA18" i="9"/>
  <c r="X18" i="9"/>
  <c r="W18" i="9"/>
  <c r="Y15" i="11"/>
  <c r="AA14" i="11"/>
  <c r="O14" i="11" s="1"/>
  <c r="Z14" i="11"/>
  <c r="N14" i="11" s="1"/>
  <c r="BQ13" i="3"/>
  <c r="BP14" i="3"/>
  <c r="BR14" i="3"/>
  <c r="BP13" i="3"/>
  <c r="BR13" i="3"/>
  <c r="AR15" i="36"/>
  <c r="AW14" i="36"/>
  <c r="AZ14" i="36"/>
  <c r="AY14" i="36"/>
  <c r="AX14" i="36"/>
  <c r="AU14" i="36"/>
  <c r="AT14" i="36"/>
  <c r="AV14" i="36"/>
  <c r="AM16" i="3"/>
  <c r="AY15" i="3"/>
  <c r="BK15" i="3" s="1"/>
  <c r="AN18" i="45"/>
  <c r="AZ17" i="45"/>
  <c r="BL17" i="45" s="1"/>
  <c r="Z17" i="4"/>
  <c r="AJ35" i="4"/>
  <c r="C2861" i="19"/>
  <c r="C2860" i="19"/>
  <c r="C2859" i="19"/>
  <c r="C2858" i="19"/>
  <c r="C2857" i="19"/>
  <c r="C2856" i="19"/>
  <c r="C2855" i="19"/>
  <c r="C2854" i="19"/>
  <c r="C2853" i="19"/>
  <c r="C2852" i="19"/>
  <c r="C2851" i="19"/>
  <c r="C2850" i="19"/>
  <c r="C2849" i="19"/>
  <c r="C2848" i="19"/>
  <c r="C2847" i="19"/>
  <c r="C2846" i="19"/>
  <c r="C2845" i="19"/>
  <c r="C2844" i="19"/>
  <c r="C2843" i="19"/>
  <c r="C2842" i="19"/>
  <c r="C2841" i="19"/>
  <c r="C2840" i="19"/>
  <c r="C2839" i="19"/>
  <c r="C2838" i="19"/>
  <c r="C2837" i="19"/>
  <c r="C2836" i="19"/>
  <c r="C2835" i="19"/>
  <c r="C2834" i="19"/>
  <c r="C2833" i="19"/>
  <c r="C2832" i="19"/>
  <c r="C2831" i="19"/>
  <c r="C2830" i="19"/>
  <c r="C2829" i="19"/>
  <c r="C2828" i="19"/>
  <c r="C2827" i="19"/>
  <c r="C2826" i="19"/>
  <c r="C2825" i="19"/>
  <c r="C2824" i="19"/>
  <c r="C2823" i="19"/>
  <c r="C2822" i="19"/>
  <c r="C2821" i="19"/>
  <c r="C2820" i="19"/>
  <c r="C2819" i="19"/>
  <c r="C2818" i="19"/>
  <c r="C2817" i="19"/>
  <c r="C2816" i="19"/>
  <c r="C2815" i="19"/>
  <c r="C2814" i="19"/>
  <c r="C2813" i="19"/>
  <c r="C2812" i="19"/>
  <c r="C2805" i="19"/>
  <c r="C2804" i="19"/>
  <c r="C2803" i="19"/>
  <c r="C2802" i="19"/>
  <c r="C2801" i="19"/>
  <c r="C2800" i="19"/>
  <c r="C2799" i="19"/>
  <c r="C2798" i="19"/>
  <c r="C2797" i="19"/>
  <c r="C2796" i="19"/>
  <c r="C2795" i="19"/>
  <c r="C2794" i="19"/>
  <c r="C2793" i="19"/>
  <c r="C2792" i="19"/>
  <c r="C2791" i="19"/>
  <c r="C2790" i="19"/>
  <c r="C2789" i="19"/>
  <c r="C2788" i="19"/>
  <c r="C2787" i="19"/>
  <c r="C2786" i="19"/>
  <c r="C2785" i="19"/>
  <c r="C2784" i="19"/>
  <c r="C2783" i="19"/>
  <c r="C2782" i="19"/>
  <c r="C2781" i="19"/>
  <c r="C2780" i="19"/>
  <c r="C2779" i="19"/>
  <c r="C2778" i="19"/>
  <c r="C2777" i="19"/>
  <c r="C2776" i="19"/>
  <c r="C2775" i="19"/>
  <c r="C2774" i="19"/>
  <c r="C2773" i="19"/>
  <c r="C2772" i="19"/>
  <c r="C2771" i="19"/>
  <c r="C2770" i="19"/>
  <c r="C2769" i="19"/>
  <c r="C2768" i="19"/>
  <c r="C2767" i="19"/>
  <c r="C2766" i="19"/>
  <c r="C2765" i="19"/>
  <c r="C2764" i="19"/>
  <c r="C2763" i="19"/>
  <c r="C2762" i="19"/>
  <c r="C2761" i="19"/>
  <c r="C2760" i="19"/>
  <c r="C2759" i="19"/>
  <c r="C2758" i="19"/>
  <c r="C2757" i="19"/>
  <c r="C2756" i="19"/>
  <c r="C2749" i="19"/>
  <c r="C2748" i="19"/>
  <c r="C2747" i="19"/>
  <c r="C2746" i="19"/>
  <c r="C2745" i="19"/>
  <c r="C2744" i="19"/>
  <c r="C2743" i="19"/>
  <c r="C2742" i="19"/>
  <c r="C2741" i="19"/>
  <c r="C2740" i="19"/>
  <c r="C2739" i="19"/>
  <c r="C2738" i="19"/>
  <c r="C2737" i="19"/>
  <c r="C2736" i="19"/>
  <c r="C2735" i="19"/>
  <c r="C2734" i="19"/>
  <c r="C2733" i="19"/>
  <c r="C2732" i="19"/>
  <c r="C2731" i="19"/>
  <c r="C2730" i="19"/>
  <c r="C2729" i="19"/>
  <c r="C2728" i="19"/>
  <c r="C2727" i="19"/>
  <c r="C2726" i="19"/>
  <c r="C2725" i="19"/>
  <c r="C2724" i="19"/>
  <c r="C2723" i="19"/>
  <c r="C2722" i="19"/>
  <c r="C2721" i="19"/>
  <c r="C2720" i="19"/>
  <c r="C2719" i="19"/>
  <c r="C2718" i="19"/>
  <c r="C2717" i="19"/>
  <c r="C2716" i="19"/>
  <c r="C2715" i="19"/>
  <c r="C2714" i="19"/>
  <c r="C2713" i="19"/>
  <c r="C2712" i="19"/>
  <c r="C2711" i="19"/>
  <c r="C2710" i="19"/>
  <c r="C2709" i="19"/>
  <c r="C2708" i="19"/>
  <c r="C2707" i="19"/>
  <c r="C2706" i="19"/>
  <c r="C2705" i="19"/>
  <c r="C2704" i="19"/>
  <c r="C2703" i="19"/>
  <c r="C2702" i="19"/>
  <c r="C2701" i="19"/>
  <c r="C2700" i="19"/>
  <c r="C2693" i="19"/>
  <c r="C2692" i="19"/>
  <c r="C2691" i="19"/>
  <c r="C2690" i="19"/>
  <c r="C2689" i="19"/>
  <c r="C2688" i="19"/>
  <c r="C2687" i="19"/>
  <c r="C2686" i="19"/>
  <c r="C2685" i="19"/>
  <c r="C2684" i="19"/>
  <c r="C2683" i="19"/>
  <c r="C2682" i="19"/>
  <c r="C2681" i="19"/>
  <c r="C2680" i="19"/>
  <c r="C2679" i="19"/>
  <c r="C2678" i="19"/>
  <c r="C2677" i="19"/>
  <c r="C2676" i="19"/>
  <c r="C2675" i="19"/>
  <c r="C2674" i="19"/>
  <c r="C2673" i="19"/>
  <c r="C2672" i="19"/>
  <c r="C2671" i="19"/>
  <c r="C2670" i="19"/>
  <c r="C2669" i="19"/>
  <c r="C2668" i="19"/>
  <c r="C2667" i="19"/>
  <c r="C2666" i="19"/>
  <c r="C2665" i="19"/>
  <c r="C2664" i="19"/>
  <c r="C2663" i="19"/>
  <c r="C2662" i="19"/>
  <c r="C2661" i="19"/>
  <c r="C2660" i="19"/>
  <c r="C2659" i="19"/>
  <c r="C2658" i="19"/>
  <c r="C2657" i="19"/>
  <c r="C2656" i="19"/>
  <c r="C2655" i="19"/>
  <c r="C2654" i="19"/>
  <c r="C2653" i="19"/>
  <c r="C2652" i="19"/>
  <c r="C2651" i="19"/>
  <c r="C2650" i="19"/>
  <c r="C2649" i="19"/>
  <c r="C2648" i="19"/>
  <c r="C2647" i="19"/>
  <c r="C2646" i="19"/>
  <c r="C2645" i="19"/>
  <c r="C2644" i="19"/>
  <c r="C2637" i="19"/>
  <c r="C2636" i="19"/>
  <c r="C2635" i="19"/>
  <c r="C2634" i="19"/>
  <c r="C2633" i="19"/>
  <c r="C2632" i="19"/>
  <c r="C2631" i="19"/>
  <c r="C2630" i="19"/>
  <c r="C2629" i="19"/>
  <c r="C2628" i="19"/>
  <c r="C2627" i="19"/>
  <c r="C2626" i="19"/>
  <c r="C2625" i="19"/>
  <c r="C2624" i="19"/>
  <c r="C2623" i="19"/>
  <c r="C2622" i="19"/>
  <c r="C2621" i="19"/>
  <c r="C2620" i="19"/>
  <c r="C2619" i="19"/>
  <c r="C2618" i="19"/>
  <c r="C2617" i="19"/>
  <c r="C2616" i="19"/>
  <c r="C2615" i="19"/>
  <c r="C2614" i="19"/>
  <c r="C2613" i="19"/>
  <c r="C2612" i="19"/>
  <c r="C2611" i="19"/>
  <c r="C2610" i="19"/>
  <c r="C2609" i="19"/>
  <c r="C2608" i="19"/>
  <c r="C2607" i="19"/>
  <c r="C2606" i="19"/>
  <c r="C2605" i="19"/>
  <c r="C2604" i="19"/>
  <c r="C2603" i="19"/>
  <c r="C2602" i="19"/>
  <c r="C2601" i="19"/>
  <c r="C2600" i="19"/>
  <c r="C2599" i="19"/>
  <c r="C2598" i="19"/>
  <c r="C2597" i="19"/>
  <c r="C2596" i="19"/>
  <c r="C2595" i="19"/>
  <c r="C2594" i="19"/>
  <c r="C2593" i="19"/>
  <c r="C2592" i="19"/>
  <c r="C2591" i="19"/>
  <c r="C2590" i="19"/>
  <c r="C2589" i="19"/>
  <c r="C2588" i="19"/>
  <c r="C2581" i="19"/>
  <c r="C2580" i="19"/>
  <c r="C2579" i="19"/>
  <c r="C2578" i="19"/>
  <c r="C2577" i="19"/>
  <c r="C2576" i="19"/>
  <c r="C2575" i="19"/>
  <c r="C2574" i="19"/>
  <c r="C2573" i="19"/>
  <c r="C2572" i="19"/>
  <c r="C2571" i="19"/>
  <c r="C2570" i="19"/>
  <c r="C2569" i="19"/>
  <c r="C2568" i="19"/>
  <c r="C2567" i="19"/>
  <c r="C2566" i="19"/>
  <c r="C2565" i="19"/>
  <c r="C2564" i="19"/>
  <c r="C2563" i="19"/>
  <c r="C2562" i="19"/>
  <c r="C2561" i="19"/>
  <c r="C2560" i="19"/>
  <c r="C2559" i="19"/>
  <c r="C2558" i="19"/>
  <c r="C2557" i="19"/>
  <c r="C2556" i="19"/>
  <c r="C2555" i="19"/>
  <c r="C2554" i="19"/>
  <c r="C2553" i="19"/>
  <c r="C2552" i="19"/>
  <c r="C2551" i="19"/>
  <c r="C2550" i="19"/>
  <c r="C2549" i="19"/>
  <c r="C2548" i="19"/>
  <c r="C2547" i="19"/>
  <c r="C2546" i="19"/>
  <c r="C2545" i="19"/>
  <c r="C2544" i="19"/>
  <c r="C2543" i="19"/>
  <c r="C2542" i="19"/>
  <c r="C2541" i="19"/>
  <c r="C2540" i="19"/>
  <c r="C2539" i="19"/>
  <c r="C2538" i="19"/>
  <c r="C2537" i="19"/>
  <c r="C2536" i="19"/>
  <c r="C2535" i="19"/>
  <c r="C2534" i="19"/>
  <c r="C2533" i="19"/>
  <c r="C2532" i="19"/>
  <c r="C2525" i="19"/>
  <c r="C2524" i="19"/>
  <c r="C2523" i="19"/>
  <c r="C2522" i="19"/>
  <c r="C2521" i="19"/>
  <c r="C2520" i="19"/>
  <c r="C2519" i="19"/>
  <c r="C2518" i="19"/>
  <c r="C2517" i="19"/>
  <c r="C2516" i="19"/>
  <c r="C2515" i="19"/>
  <c r="C2514" i="19"/>
  <c r="C2513" i="19"/>
  <c r="C2512" i="19"/>
  <c r="C2511" i="19"/>
  <c r="C2510" i="19"/>
  <c r="C2509" i="19"/>
  <c r="C2508" i="19"/>
  <c r="C2507" i="19"/>
  <c r="C2506" i="19"/>
  <c r="C2505" i="19"/>
  <c r="C2504" i="19"/>
  <c r="C2503" i="19"/>
  <c r="C2502" i="19"/>
  <c r="C2501" i="19"/>
  <c r="C2500" i="19"/>
  <c r="C2499" i="19"/>
  <c r="C2498" i="19"/>
  <c r="C2497" i="19"/>
  <c r="C2496" i="19"/>
  <c r="C2495" i="19"/>
  <c r="C2494" i="19"/>
  <c r="C2493" i="19"/>
  <c r="C2492" i="19"/>
  <c r="C2491" i="19"/>
  <c r="C2490" i="19"/>
  <c r="C2489" i="19"/>
  <c r="C2488" i="19"/>
  <c r="C2487" i="19"/>
  <c r="C2486" i="19"/>
  <c r="C2485" i="19"/>
  <c r="C2484" i="19"/>
  <c r="C2483" i="19"/>
  <c r="C2482" i="19"/>
  <c r="C2481" i="19"/>
  <c r="C2480" i="19"/>
  <c r="C2479" i="19"/>
  <c r="C2478" i="19"/>
  <c r="C2477" i="19"/>
  <c r="C2476" i="19"/>
  <c r="C2469" i="19"/>
  <c r="C2468" i="19"/>
  <c r="C2467" i="19"/>
  <c r="C2466" i="19"/>
  <c r="C2465" i="19"/>
  <c r="C2464" i="19"/>
  <c r="C2463" i="19"/>
  <c r="C2462" i="19"/>
  <c r="C2461" i="19"/>
  <c r="C2460" i="19"/>
  <c r="C2459" i="19"/>
  <c r="C2458" i="19"/>
  <c r="C2457" i="19"/>
  <c r="C2456" i="19"/>
  <c r="C2455" i="19"/>
  <c r="C2454" i="19"/>
  <c r="C2453" i="19"/>
  <c r="C2452" i="19"/>
  <c r="C2451" i="19"/>
  <c r="C2450" i="19"/>
  <c r="C2449" i="19"/>
  <c r="C2448" i="19"/>
  <c r="C2447" i="19"/>
  <c r="C2446" i="19"/>
  <c r="C2445" i="19"/>
  <c r="C2444" i="19"/>
  <c r="C2443" i="19"/>
  <c r="C2442" i="19"/>
  <c r="C2441" i="19"/>
  <c r="C2440" i="19"/>
  <c r="C2439" i="19"/>
  <c r="C2438" i="19"/>
  <c r="C2437" i="19"/>
  <c r="C2436" i="19"/>
  <c r="C2435" i="19"/>
  <c r="C2434" i="19"/>
  <c r="C2433" i="19"/>
  <c r="C2432" i="19"/>
  <c r="C2431" i="19"/>
  <c r="C2430" i="19"/>
  <c r="C2429" i="19"/>
  <c r="C2428" i="19"/>
  <c r="C2427" i="19"/>
  <c r="C2426" i="19"/>
  <c r="C2425" i="19"/>
  <c r="C2424" i="19"/>
  <c r="C2423" i="19"/>
  <c r="C2422" i="19"/>
  <c r="C2421" i="19"/>
  <c r="C2420" i="19"/>
  <c r="C2413" i="19"/>
  <c r="C2412" i="19"/>
  <c r="C2411" i="19"/>
  <c r="C2410" i="19"/>
  <c r="C2409" i="19"/>
  <c r="C2408" i="19"/>
  <c r="C2407" i="19"/>
  <c r="C2406" i="19"/>
  <c r="C2405" i="19"/>
  <c r="C2404" i="19"/>
  <c r="C2403" i="19"/>
  <c r="C2402" i="19"/>
  <c r="C2401" i="19"/>
  <c r="C2400" i="19"/>
  <c r="C2399" i="19"/>
  <c r="C2398" i="19"/>
  <c r="C2397" i="19"/>
  <c r="C2396" i="19"/>
  <c r="C2395" i="19"/>
  <c r="C2394" i="19"/>
  <c r="C2393" i="19"/>
  <c r="C2392" i="19"/>
  <c r="C2391" i="19"/>
  <c r="C2390" i="19"/>
  <c r="C2389" i="19"/>
  <c r="C2388" i="19"/>
  <c r="C2387" i="19"/>
  <c r="C2386" i="19"/>
  <c r="C2385" i="19"/>
  <c r="C2384" i="19"/>
  <c r="C2383" i="19"/>
  <c r="C2382" i="19"/>
  <c r="C2381" i="19"/>
  <c r="C2380" i="19"/>
  <c r="C2379" i="19"/>
  <c r="C2378" i="19"/>
  <c r="C2377" i="19"/>
  <c r="C2376" i="19"/>
  <c r="C2375" i="19"/>
  <c r="C2374" i="19"/>
  <c r="C2373" i="19"/>
  <c r="C2372" i="19"/>
  <c r="C2371" i="19"/>
  <c r="C2370" i="19"/>
  <c r="C2369" i="19"/>
  <c r="C2368" i="19"/>
  <c r="C2367" i="19"/>
  <c r="C2366" i="19"/>
  <c r="C2365" i="19"/>
  <c r="C2364" i="19"/>
  <c r="C2357" i="19"/>
  <c r="C2356" i="19"/>
  <c r="C2355" i="19"/>
  <c r="C2354" i="19"/>
  <c r="C2353" i="19"/>
  <c r="C2352" i="19"/>
  <c r="C2351" i="19"/>
  <c r="C2350" i="19"/>
  <c r="C2349" i="19"/>
  <c r="C2348" i="19"/>
  <c r="C2347" i="19"/>
  <c r="C2346" i="19"/>
  <c r="C2345" i="19"/>
  <c r="C2344" i="19"/>
  <c r="C2343" i="19"/>
  <c r="C2342" i="19"/>
  <c r="C2341" i="19"/>
  <c r="C2340" i="19"/>
  <c r="C2339" i="19"/>
  <c r="C2338" i="19"/>
  <c r="C2337" i="19"/>
  <c r="C2336" i="19"/>
  <c r="C2335" i="19"/>
  <c r="C2334" i="19"/>
  <c r="C2333" i="19"/>
  <c r="C2332" i="19"/>
  <c r="C2331" i="19"/>
  <c r="C2330" i="19"/>
  <c r="C2329" i="19"/>
  <c r="C2328" i="19"/>
  <c r="C2327" i="19"/>
  <c r="C2326" i="19"/>
  <c r="C2325" i="19"/>
  <c r="C2324" i="19"/>
  <c r="C2323" i="19"/>
  <c r="C2322" i="19"/>
  <c r="C2321" i="19"/>
  <c r="C2320" i="19"/>
  <c r="C2319" i="19"/>
  <c r="C2318" i="19"/>
  <c r="C2317" i="19"/>
  <c r="C2316" i="19"/>
  <c r="C2315" i="19"/>
  <c r="C2314" i="19"/>
  <c r="C2313" i="19"/>
  <c r="C2312" i="19"/>
  <c r="C2311" i="19"/>
  <c r="C2310" i="19"/>
  <c r="C2309" i="19"/>
  <c r="C2308" i="19"/>
  <c r="C2301" i="19"/>
  <c r="C2300" i="19"/>
  <c r="C2299" i="19"/>
  <c r="C2298" i="19"/>
  <c r="C2297" i="19"/>
  <c r="C2296" i="19"/>
  <c r="C2295" i="19"/>
  <c r="C2294" i="19"/>
  <c r="C2293" i="19"/>
  <c r="C2292" i="19"/>
  <c r="C2291" i="19"/>
  <c r="C2290" i="19"/>
  <c r="C2289" i="19"/>
  <c r="C2288" i="19"/>
  <c r="C2287" i="19"/>
  <c r="C2286" i="19"/>
  <c r="C2285" i="19"/>
  <c r="C2284" i="19"/>
  <c r="C2283" i="19"/>
  <c r="C2282" i="19"/>
  <c r="C2281" i="19"/>
  <c r="C2280" i="19"/>
  <c r="C2279" i="19"/>
  <c r="C2278" i="19"/>
  <c r="C2277" i="19"/>
  <c r="C2276" i="19"/>
  <c r="C2275" i="19"/>
  <c r="C2274" i="19"/>
  <c r="C2273" i="19"/>
  <c r="C2272" i="19"/>
  <c r="C2271" i="19"/>
  <c r="C2270" i="19"/>
  <c r="C2269" i="19"/>
  <c r="C2268" i="19"/>
  <c r="C2267" i="19"/>
  <c r="C2266" i="19"/>
  <c r="C2265" i="19"/>
  <c r="C2264" i="19"/>
  <c r="C2263" i="19"/>
  <c r="C2262" i="19"/>
  <c r="C2261" i="19"/>
  <c r="C2260" i="19"/>
  <c r="C2259" i="19"/>
  <c r="C2258" i="19"/>
  <c r="C2257" i="19"/>
  <c r="C2256" i="19"/>
  <c r="C2255" i="19"/>
  <c r="C2254" i="19"/>
  <c r="C2253" i="19"/>
  <c r="C2252" i="19"/>
  <c r="C2245" i="19"/>
  <c r="C2244" i="19"/>
  <c r="C2243" i="19"/>
  <c r="C2242" i="19"/>
  <c r="C2241" i="19"/>
  <c r="C2240" i="19"/>
  <c r="C2239" i="19"/>
  <c r="C2238" i="19"/>
  <c r="C2237" i="19"/>
  <c r="C2236" i="19"/>
  <c r="C2235" i="19"/>
  <c r="C2234" i="19"/>
  <c r="C2233" i="19"/>
  <c r="C2232" i="19"/>
  <c r="C2231" i="19"/>
  <c r="C2230" i="19"/>
  <c r="C2229" i="19"/>
  <c r="C2228" i="19"/>
  <c r="C2227" i="19"/>
  <c r="C2226" i="19"/>
  <c r="C2225" i="19"/>
  <c r="C2224" i="19"/>
  <c r="C2223" i="19"/>
  <c r="C2222" i="19"/>
  <c r="C2221" i="19"/>
  <c r="C2220" i="19"/>
  <c r="C2219" i="19"/>
  <c r="C2218" i="19"/>
  <c r="C2217" i="19"/>
  <c r="C2216" i="19"/>
  <c r="C2215" i="19"/>
  <c r="C2214" i="19"/>
  <c r="C2213" i="19"/>
  <c r="C2212" i="19"/>
  <c r="C2211" i="19"/>
  <c r="C2210" i="19"/>
  <c r="C2209" i="19"/>
  <c r="C2208" i="19"/>
  <c r="C2207" i="19"/>
  <c r="C2206" i="19"/>
  <c r="C2205" i="19"/>
  <c r="C2204" i="19"/>
  <c r="C2203" i="19"/>
  <c r="C2202" i="19"/>
  <c r="C2201" i="19"/>
  <c r="C2200" i="19"/>
  <c r="C2199" i="19"/>
  <c r="C2198" i="19"/>
  <c r="C2197" i="19"/>
  <c r="C2196" i="19"/>
  <c r="C2189" i="19"/>
  <c r="C2188" i="19"/>
  <c r="C2187" i="19"/>
  <c r="C2186" i="19"/>
  <c r="C2185" i="19"/>
  <c r="C2184" i="19"/>
  <c r="C2183" i="19"/>
  <c r="C2182" i="19"/>
  <c r="C2181" i="19"/>
  <c r="C2180" i="19"/>
  <c r="C2179" i="19"/>
  <c r="C2178" i="19"/>
  <c r="C2177" i="19"/>
  <c r="C2176" i="19"/>
  <c r="C2175" i="19"/>
  <c r="C2174" i="19"/>
  <c r="C2173" i="19"/>
  <c r="C2172" i="19"/>
  <c r="C2171" i="19"/>
  <c r="C2170" i="19"/>
  <c r="C2169" i="19"/>
  <c r="C2168" i="19"/>
  <c r="C2167" i="19"/>
  <c r="C2166" i="19"/>
  <c r="C2165" i="19"/>
  <c r="C2164" i="19"/>
  <c r="C2163" i="19"/>
  <c r="C2162" i="19"/>
  <c r="C2161" i="19"/>
  <c r="C2160" i="19"/>
  <c r="C2159" i="19"/>
  <c r="C2158" i="19"/>
  <c r="C2157" i="19"/>
  <c r="C2156" i="19"/>
  <c r="C2155" i="19"/>
  <c r="C2154" i="19"/>
  <c r="C2153" i="19"/>
  <c r="C2152" i="19"/>
  <c r="C2151" i="19"/>
  <c r="C2150" i="19"/>
  <c r="C2149" i="19"/>
  <c r="C2148" i="19"/>
  <c r="C2147" i="19"/>
  <c r="C2146" i="19"/>
  <c r="C2145" i="19"/>
  <c r="C2144" i="19"/>
  <c r="C2143" i="19"/>
  <c r="C2142" i="19"/>
  <c r="C2141" i="19"/>
  <c r="C2140" i="19"/>
  <c r="C2133" i="19"/>
  <c r="C2132" i="19"/>
  <c r="C2131" i="19"/>
  <c r="C2130" i="19"/>
  <c r="C2129" i="19"/>
  <c r="C2128" i="19"/>
  <c r="C2127" i="19"/>
  <c r="C2126" i="19"/>
  <c r="C2125" i="19"/>
  <c r="C2124" i="19"/>
  <c r="C2123" i="19"/>
  <c r="C2122" i="19"/>
  <c r="C2121" i="19"/>
  <c r="C2120" i="19"/>
  <c r="C2119" i="19"/>
  <c r="C2118" i="19"/>
  <c r="C2117" i="19"/>
  <c r="C2116" i="19"/>
  <c r="C2115" i="19"/>
  <c r="C2114" i="19"/>
  <c r="C2113" i="19"/>
  <c r="C2112" i="19"/>
  <c r="C2111" i="19"/>
  <c r="C2110" i="19"/>
  <c r="C2109" i="19"/>
  <c r="C2108" i="19"/>
  <c r="C2107" i="19"/>
  <c r="C2106" i="19"/>
  <c r="C2105" i="19"/>
  <c r="C2104" i="19"/>
  <c r="C2103" i="19"/>
  <c r="C2102" i="19"/>
  <c r="C2101" i="19"/>
  <c r="C2100" i="19"/>
  <c r="C2099" i="19"/>
  <c r="C2098" i="19"/>
  <c r="C2097" i="19"/>
  <c r="C2096" i="19"/>
  <c r="C2095" i="19"/>
  <c r="C2094" i="19"/>
  <c r="C2093" i="19"/>
  <c r="C2092" i="19"/>
  <c r="C2091" i="19"/>
  <c r="C2090" i="19"/>
  <c r="C2089" i="19"/>
  <c r="C2088" i="19"/>
  <c r="C2087" i="19"/>
  <c r="C2086" i="19"/>
  <c r="C2085" i="19"/>
  <c r="C2084" i="19"/>
  <c r="C2077" i="19"/>
  <c r="C2076" i="19"/>
  <c r="C2075" i="19"/>
  <c r="C2074" i="19"/>
  <c r="C2073" i="19"/>
  <c r="C2072" i="19"/>
  <c r="C2071" i="19"/>
  <c r="C2070" i="19"/>
  <c r="C2069" i="19"/>
  <c r="C2068" i="19"/>
  <c r="C2067" i="19"/>
  <c r="C2066" i="19"/>
  <c r="C2065" i="19"/>
  <c r="C2064" i="19"/>
  <c r="C2063" i="19"/>
  <c r="C2062" i="19"/>
  <c r="C2061" i="19"/>
  <c r="C2060" i="19"/>
  <c r="C2059" i="19"/>
  <c r="C2058" i="19"/>
  <c r="C2057" i="19"/>
  <c r="C2056" i="19"/>
  <c r="C2055" i="19"/>
  <c r="C2054" i="19"/>
  <c r="C2053" i="19"/>
  <c r="C2052" i="19"/>
  <c r="C2051" i="19"/>
  <c r="C2050" i="19"/>
  <c r="C2049" i="19"/>
  <c r="C2048" i="19"/>
  <c r="C2047" i="19"/>
  <c r="C2046" i="19"/>
  <c r="C2045" i="19"/>
  <c r="C2044" i="19"/>
  <c r="C2043" i="19"/>
  <c r="C2042" i="19"/>
  <c r="C2041" i="19"/>
  <c r="C2040" i="19"/>
  <c r="C2039" i="19"/>
  <c r="C2038" i="19"/>
  <c r="C2037" i="19"/>
  <c r="C2036" i="19"/>
  <c r="C2035" i="19"/>
  <c r="C2034" i="19"/>
  <c r="C2033" i="19"/>
  <c r="C2032" i="19"/>
  <c r="C2031" i="19"/>
  <c r="C2030" i="19"/>
  <c r="C2029" i="19"/>
  <c r="C2028" i="19"/>
  <c r="C2021" i="19"/>
  <c r="C2020" i="19"/>
  <c r="C2019" i="19"/>
  <c r="C2018" i="19"/>
  <c r="C2017" i="19"/>
  <c r="C2016" i="19"/>
  <c r="C2015" i="19"/>
  <c r="C2014" i="19"/>
  <c r="C2013" i="19"/>
  <c r="C2012" i="19"/>
  <c r="C2011" i="19"/>
  <c r="C2010" i="19"/>
  <c r="C2009" i="19"/>
  <c r="C2008" i="19"/>
  <c r="C2007" i="19"/>
  <c r="C2006" i="19"/>
  <c r="C2005" i="19"/>
  <c r="C2004" i="19"/>
  <c r="C2003" i="19"/>
  <c r="C2002" i="19"/>
  <c r="C2001" i="19"/>
  <c r="C2000" i="19"/>
  <c r="C1999" i="19"/>
  <c r="C1998" i="19"/>
  <c r="C1997" i="19"/>
  <c r="C1996" i="19"/>
  <c r="C1995" i="19"/>
  <c r="C1994" i="19"/>
  <c r="C1993" i="19"/>
  <c r="C1992" i="19"/>
  <c r="C1991" i="19"/>
  <c r="C1990" i="19"/>
  <c r="C1989" i="19"/>
  <c r="C1988" i="19"/>
  <c r="C1987" i="19"/>
  <c r="C1986" i="19"/>
  <c r="C1985" i="19"/>
  <c r="C1984" i="19"/>
  <c r="C1983" i="19"/>
  <c r="C1982" i="19"/>
  <c r="C1981" i="19"/>
  <c r="C1980" i="19"/>
  <c r="C1979" i="19"/>
  <c r="C1978" i="19"/>
  <c r="C1977" i="19"/>
  <c r="C1976" i="19"/>
  <c r="C1975" i="19"/>
  <c r="C1974" i="19"/>
  <c r="C1973" i="19"/>
  <c r="C1972" i="19"/>
  <c r="C1965" i="19"/>
  <c r="C1964" i="19"/>
  <c r="C1963" i="19"/>
  <c r="C1962" i="19"/>
  <c r="C1961" i="19"/>
  <c r="C1960" i="19"/>
  <c r="C1959" i="19"/>
  <c r="C1958" i="19"/>
  <c r="C1957" i="19"/>
  <c r="C1956" i="19"/>
  <c r="C1955" i="19"/>
  <c r="C1954" i="19"/>
  <c r="C1953" i="19"/>
  <c r="C1952" i="19"/>
  <c r="C1951" i="19"/>
  <c r="C1950" i="19"/>
  <c r="C1949" i="19"/>
  <c r="C1948" i="19"/>
  <c r="C1947" i="19"/>
  <c r="C1946" i="19"/>
  <c r="C1945" i="19"/>
  <c r="C1944" i="19"/>
  <c r="C1943" i="19"/>
  <c r="C1942" i="19"/>
  <c r="C1941" i="19"/>
  <c r="C1940" i="19"/>
  <c r="C1939" i="19"/>
  <c r="C1938" i="19"/>
  <c r="C1937" i="19"/>
  <c r="C1936" i="19"/>
  <c r="C1935" i="19"/>
  <c r="C1934" i="19"/>
  <c r="C1933" i="19"/>
  <c r="C1932" i="19"/>
  <c r="C1931" i="19"/>
  <c r="C1930" i="19"/>
  <c r="C1929" i="19"/>
  <c r="C1928" i="19"/>
  <c r="C1927" i="19"/>
  <c r="C1926" i="19"/>
  <c r="C1925" i="19"/>
  <c r="C1924" i="19"/>
  <c r="C1923" i="19"/>
  <c r="C1922" i="19"/>
  <c r="C1921" i="19"/>
  <c r="C1920" i="19"/>
  <c r="C1919" i="19"/>
  <c r="C1918" i="19"/>
  <c r="C1917" i="19"/>
  <c r="C1916" i="19"/>
  <c r="C1909" i="19"/>
  <c r="C1908" i="19"/>
  <c r="C1907" i="19"/>
  <c r="C1906" i="19"/>
  <c r="C1905" i="19"/>
  <c r="C1904" i="19"/>
  <c r="C1903" i="19"/>
  <c r="C1902" i="19"/>
  <c r="C1901" i="19"/>
  <c r="C1900" i="19"/>
  <c r="C1899" i="19"/>
  <c r="C1898" i="19"/>
  <c r="C1897" i="19"/>
  <c r="C1896" i="19"/>
  <c r="C1895" i="19"/>
  <c r="C1894" i="19"/>
  <c r="C1893" i="19"/>
  <c r="C1892" i="19"/>
  <c r="C1891" i="19"/>
  <c r="C1890" i="19"/>
  <c r="C1889" i="19"/>
  <c r="C1888" i="19"/>
  <c r="C1887" i="19"/>
  <c r="C1886" i="19"/>
  <c r="C1885" i="19"/>
  <c r="C1884" i="19"/>
  <c r="C1883" i="19"/>
  <c r="C1882" i="19"/>
  <c r="C1881" i="19"/>
  <c r="C1880" i="19"/>
  <c r="C1879" i="19"/>
  <c r="C1878" i="19"/>
  <c r="C1877" i="19"/>
  <c r="C1876" i="19"/>
  <c r="C1875" i="19"/>
  <c r="C1874" i="19"/>
  <c r="C1873" i="19"/>
  <c r="C1872" i="19"/>
  <c r="C1871" i="19"/>
  <c r="C1870" i="19"/>
  <c r="C1869" i="19"/>
  <c r="C1868" i="19"/>
  <c r="C1867" i="19"/>
  <c r="C1866" i="19"/>
  <c r="C1865" i="19"/>
  <c r="C1864" i="19"/>
  <c r="C1863" i="19"/>
  <c r="C1862" i="19"/>
  <c r="C1861" i="19"/>
  <c r="C1860" i="19"/>
  <c r="C1853" i="19"/>
  <c r="C1852" i="19"/>
  <c r="C1851" i="19"/>
  <c r="C1850" i="19"/>
  <c r="C1849" i="19"/>
  <c r="C1848" i="19"/>
  <c r="C1847" i="19"/>
  <c r="C1846" i="19"/>
  <c r="C1845" i="19"/>
  <c r="C1844" i="19"/>
  <c r="C1843" i="19"/>
  <c r="C1842" i="19"/>
  <c r="C1841" i="19"/>
  <c r="C1840" i="19"/>
  <c r="C1839" i="19"/>
  <c r="C1838" i="19"/>
  <c r="C1837" i="19"/>
  <c r="C1836" i="19"/>
  <c r="C1835" i="19"/>
  <c r="C1834" i="19"/>
  <c r="C1833" i="19"/>
  <c r="C1832" i="19"/>
  <c r="C1831" i="19"/>
  <c r="C1830" i="19"/>
  <c r="C1829" i="19"/>
  <c r="C1828" i="19"/>
  <c r="C1827" i="19"/>
  <c r="C1826" i="19"/>
  <c r="C1825" i="19"/>
  <c r="C1824" i="19"/>
  <c r="C1823" i="19"/>
  <c r="C1822" i="19"/>
  <c r="C1821" i="19"/>
  <c r="C1820" i="19"/>
  <c r="C1819" i="19"/>
  <c r="C1818" i="19"/>
  <c r="C1817" i="19"/>
  <c r="C1816" i="19"/>
  <c r="C1815" i="19"/>
  <c r="C1814" i="19"/>
  <c r="C1813" i="19"/>
  <c r="C1812" i="19"/>
  <c r="C1811" i="19"/>
  <c r="C1810" i="19"/>
  <c r="C1809" i="19"/>
  <c r="C1808" i="19"/>
  <c r="C1807" i="19"/>
  <c r="C1806" i="19"/>
  <c r="C1805" i="19"/>
  <c r="C1804" i="19"/>
  <c r="C1797" i="19"/>
  <c r="C1796" i="19"/>
  <c r="C1795" i="19"/>
  <c r="C1794" i="19"/>
  <c r="C1793" i="19"/>
  <c r="C1792" i="19"/>
  <c r="C1791" i="19"/>
  <c r="C1790" i="19"/>
  <c r="C1789" i="19"/>
  <c r="C1788" i="19"/>
  <c r="C1787" i="19"/>
  <c r="C1786" i="19"/>
  <c r="C1785" i="19"/>
  <c r="C1784" i="19"/>
  <c r="C1783" i="19"/>
  <c r="C1782" i="19"/>
  <c r="C1781" i="19"/>
  <c r="C1780" i="19"/>
  <c r="C1779" i="19"/>
  <c r="C1778" i="19"/>
  <c r="C1777" i="19"/>
  <c r="C1776" i="19"/>
  <c r="C1775" i="19"/>
  <c r="C1774" i="19"/>
  <c r="C1773" i="19"/>
  <c r="C1772" i="19"/>
  <c r="C1771" i="19"/>
  <c r="C1770" i="19"/>
  <c r="C1769" i="19"/>
  <c r="C1768" i="19"/>
  <c r="C1767" i="19"/>
  <c r="C1766" i="19"/>
  <c r="C1765" i="19"/>
  <c r="C1764" i="19"/>
  <c r="C1763" i="19"/>
  <c r="C1762" i="19"/>
  <c r="C1761" i="19"/>
  <c r="C1760" i="19"/>
  <c r="C1759" i="19"/>
  <c r="C1758" i="19"/>
  <c r="C1757" i="19"/>
  <c r="C1756" i="19"/>
  <c r="C1755" i="19"/>
  <c r="C1754" i="19"/>
  <c r="C1753" i="19"/>
  <c r="C1752" i="19"/>
  <c r="C1751" i="19"/>
  <c r="C1750" i="19"/>
  <c r="C1749" i="19"/>
  <c r="C1748" i="19"/>
  <c r="C1741" i="19"/>
  <c r="C1740" i="19"/>
  <c r="C1739" i="19"/>
  <c r="C1738" i="19"/>
  <c r="C1737" i="19"/>
  <c r="C1736" i="19"/>
  <c r="C1735" i="19"/>
  <c r="C1734" i="19"/>
  <c r="C1733" i="19"/>
  <c r="C1732" i="19"/>
  <c r="C1731" i="19"/>
  <c r="C1730" i="19"/>
  <c r="C1729" i="19"/>
  <c r="C1728" i="19"/>
  <c r="C1727" i="19"/>
  <c r="C1726" i="19"/>
  <c r="C1725" i="19"/>
  <c r="C1724" i="19"/>
  <c r="C1723" i="19"/>
  <c r="C1722" i="19"/>
  <c r="C1721" i="19"/>
  <c r="C1720" i="19"/>
  <c r="C1719" i="19"/>
  <c r="C1718" i="19"/>
  <c r="C1717" i="19"/>
  <c r="C1716" i="19"/>
  <c r="C1715" i="19"/>
  <c r="C1714" i="19"/>
  <c r="C1713" i="19"/>
  <c r="C1712" i="19"/>
  <c r="C1711" i="19"/>
  <c r="C1710" i="19"/>
  <c r="C1709" i="19"/>
  <c r="C1708" i="19"/>
  <c r="C1707" i="19"/>
  <c r="C1706" i="19"/>
  <c r="C1705" i="19"/>
  <c r="C1704" i="19"/>
  <c r="C1703" i="19"/>
  <c r="C1702" i="19"/>
  <c r="C1701" i="19"/>
  <c r="C1700" i="19"/>
  <c r="C1699" i="19"/>
  <c r="C1698" i="19"/>
  <c r="C1697" i="19"/>
  <c r="C1696" i="19"/>
  <c r="C1695" i="19"/>
  <c r="C1694" i="19"/>
  <c r="C1693" i="19"/>
  <c r="C1692" i="19"/>
  <c r="C1685" i="19"/>
  <c r="C1684" i="19"/>
  <c r="C1683" i="19"/>
  <c r="C1682" i="19"/>
  <c r="C1681" i="19"/>
  <c r="C1680" i="19"/>
  <c r="C1679" i="19"/>
  <c r="C1678" i="19"/>
  <c r="C1677" i="19"/>
  <c r="C1676" i="19"/>
  <c r="C1675" i="19"/>
  <c r="C1674" i="19"/>
  <c r="C1673" i="19"/>
  <c r="C1672" i="19"/>
  <c r="C1671" i="19"/>
  <c r="C1670" i="19"/>
  <c r="C1669" i="19"/>
  <c r="C1668" i="19"/>
  <c r="C1667" i="19"/>
  <c r="C1666" i="19"/>
  <c r="C1665" i="19"/>
  <c r="C1664" i="19"/>
  <c r="C1663" i="19"/>
  <c r="C1662" i="19"/>
  <c r="C1661" i="19"/>
  <c r="C1660" i="19"/>
  <c r="C1659" i="19"/>
  <c r="C1658" i="19"/>
  <c r="C1657" i="19"/>
  <c r="C1656" i="19"/>
  <c r="C1655" i="19"/>
  <c r="C1654" i="19"/>
  <c r="C1653" i="19"/>
  <c r="C1652" i="19"/>
  <c r="C1651" i="19"/>
  <c r="C1650" i="19"/>
  <c r="C1649" i="19"/>
  <c r="C1648" i="19"/>
  <c r="C1647" i="19"/>
  <c r="C1646" i="19"/>
  <c r="C1645" i="19"/>
  <c r="C1644" i="19"/>
  <c r="C1643" i="19"/>
  <c r="C1642" i="19"/>
  <c r="C1641" i="19"/>
  <c r="C1640" i="19"/>
  <c r="C1639" i="19"/>
  <c r="C1638" i="19"/>
  <c r="C1637" i="19"/>
  <c r="C1636" i="19"/>
  <c r="C1629" i="19"/>
  <c r="C1628" i="19"/>
  <c r="C1627" i="19"/>
  <c r="C1626" i="19"/>
  <c r="C1625" i="19"/>
  <c r="C1624" i="19"/>
  <c r="C1623" i="19"/>
  <c r="C1622" i="19"/>
  <c r="C1621" i="19"/>
  <c r="C1620" i="19"/>
  <c r="C1619" i="19"/>
  <c r="C1618" i="19"/>
  <c r="C1617" i="19"/>
  <c r="C1616" i="19"/>
  <c r="C1615" i="19"/>
  <c r="C1614" i="19"/>
  <c r="C1613" i="19"/>
  <c r="C1612" i="19"/>
  <c r="C1611" i="19"/>
  <c r="C1610" i="19"/>
  <c r="C1609" i="19"/>
  <c r="C1608" i="19"/>
  <c r="C1607" i="19"/>
  <c r="C1606" i="19"/>
  <c r="C1605" i="19"/>
  <c r="C1604" i="19"/>
  <c r="C1603" i="19"/>
  <c r="C1602" i="19"/>
  <c r="C1601" i="19"/>
  <c r="C1600" i="19"/>
  <c r="C1599" i="19"/>
  <c r="C1598" i="19"/>
  <c r="C1597" i="19"/>
  <c r="C1596" i="19"/>
  <c r="C1595" i="19"/>
  <c r="C1594" i="19"/>
  <c r="C1593" i="19"/>
  <c r="C1592" i="19"/>
  <c r="C1591" i="19"/>
  <c r="C1590" i="19"/>
  <c r="C1589" i="19"/>
  <c r="C1588" i="19"/>
  <c r="C1587" i="19"/>
  <c r="C1586" i="19"/>
  <c r="C1585" i="19"/>
  <c r="C1584" i="19"/>
  <c r="C1583" i="19"/>
  <c r="C1582" i="19"/>
  <c r="C1581" i="19"/>
  <c r="C1580" i="19"/>
  <c r="C1573" i="19"/>
  <c r="C1572" i="19"/>
  <c r="C1571" i="19"/>
  <c r="C1570" i="19"/>
  <c r="C1569" i="19"/>
  <c r="C1568" i="19"/>
  <c r="C1567" i="19"/>
  <c r="C1566" i="19"/>
  <c r="C1565" i="19"/>
  <c r="C1564" i="19"/>
  <c r="C1563" i="19"/>
  <c r="C1562" i="19"/>
  <c r="C1561" i="19"/>
  <c r="C1560" i="19"/>
  <c r="C1559" i="19"/>
  <c r="C1558" i="19"/>
  <c r="C1557" i="19"/>
  <c r="C1556" i="19"/>
  <c r="C1555" i="19"/>
  <c r="C1554" i="19"/>
  <c r="C1553" i="19"/>
  <c r="C1552" i="19"/>
  <c r="C1551" i="19"/>
  <c r="C1550" i="19"/>
  <c r="C1549" i="19"/>
  <c r="C1548" i="19"/>
  <c r="C1547" i="19"/>
  <c r="C1546" i="19"/>
  <c r="C1545" i="19"/>
  <c r="C1544" i="19"/>
  <c r="C1543" i="19"/>
  <c r="C1542" i="19"/>
  <c r="C1541" i="19"/>
  <c r="C1540" i="19"/>
  <c r="C1539" i="19"/>
  <c r="C1538" i="19"/>
  <c r="C1537" i="19"/>
  <c r="C1536" i="19"/>
  <c r="C1535" i="19"/>
  <c r="C1534" i="19"/>
  <c r="C1533" i="19"/>
  <c r="C1532" i="19"/>
  <c r="C1531" i="19"/>
  <c r="C1530" i="19"/>
  <c r="C1529" i="19"/>
  <c r="C1528" i="19"/>
  <c r="C1527" i="19"/>
  <c r="C1526" i="19"/>
  <c r="C1525" i="19"/>
  <c r="C1524" i="19"/>
  <c r="C1517" i="19"/>
  <c r="C1516" i="19"/>
  <c r="C1515" i="19"/>
  <c r="C1514" i="19"/>
  <c r="C1513" i="19"/>
  <c r="C1512" i="19"/>
  <c r="C1511" i="19"/>
  <c r="C1510" i="19"/>
  <c r="C1509" i="19"/>
  <c r="C1508" i="19"/>
  <c r="C1507" i="19"/>
  <c r="C1506" i="19"/>
  <c r="C1505" i="19"/>
  <c r="C1504" i="19"/>
  <c r="C1503" i="19"/>
  <c r="C1502" i="19"/>
  <c r="C1501" i="19"/>
  <c r="C1500" i="19"/>
  <c r="C1499" i="19"/>
  <c r="C1498" i="19"/>
  <c r="C1497" i="19"/>
  <c r="C1496" i="19"/>
  <c r="C1495" i="19"/>
  <c r="C1494" i="19"/>
  <c r="C1493" i="19"/>
  <c r="C1492" i="19"/>
  <c r="C1491" i="19"/>
  <c r="C1490" i="19"/>
  <c r="C1489" i="19"/>
  <c r="C1488" i="19"/>
  <c r="C1487" i="19"/>
  <c r="C1486" i="19"/>
  <c r="C1485" i="19"/>
  <c r="C1484" i="19"/>
  <c r="C1483" i="19"/>
  <c r="C1482" i="19"/>
  <c r="C1481" i="19"/>
  <c r="C1480" i="19"/>
  <c r="C1479" i="19"/>
  <c r="C1478" i="19"/>
  <c r="C1477" i="19"/>
  <c r="C1476" i="19"/>
  <c r="C1475" i="19"/>
  <c r="C1474" i="19"/>
  <c r="C1473" i="19"/>
  <c r="C1472" i="19"/>
  <c r="C1471" i="19"/>
  <c r="C1470" i="19"/>
  <c r="C1469" i="19"/>
  <c r="C1468" i="19"/>
  <c r="C1461" i="19"/>
  <c r="C1460" i="19"/>
  <c r="C1459" i="19"/>
  <c r="C1458" i="19"/>
  <c r="C1457" i="19"/>
  <c r="C1456" i="19"/>
  <c r="C1455" i="19"/>
  <c r="C1454" i="19"/>
  <c r="C1453" i="19"/>
  <c r="C1452" i="19"/>
  <c r="C1451" i="19"/>
  <c r="C1450" i="19"/>
  <c r="C1449" i="19"/>
  <c r="C1448" i="19"/>
  <c r="C1447" i="19"/>
  <c r="C1446" i="19"/>
  <c r="C1445" i="19"/>
  <c r="C1444" i="19"/>
  <c r="C1443" i="19"/>
  <c r="C1442" i="19"/>
  <c r="C1441" i="19"/>
  <c r="C1440" i="19"/>
  <c r="C1439" i="19"/>
  <c r="C1438" i="19"/>
  <c r="C1437" i="19"/>
  <c r="C1436" i="19"/>
  <c r="C1435" i="19"/>
  <c r="C1434" i="19"/>
  <c r="C1433" i="19"/>
  <c r="C1432" i="19"/>
  <c r="C1431" i="19"/>
  <c r="C1430" i="19"/>
  <c r="C1429" i="19"/>
  <c r="C1428" i="19"/>
  <c r="C1427" i="19"/>
  <c r="C1426" i="19"/>
  <c r="C1425" i="19"/>
  <c r="C1424" i="19"/>
  <c r="C1423" i="19"/>
  <c r="C1422" i="19"/>
  <c r="C1421" i="19"/>
  <c r="C1420" i="19"/>
  <c r="C1419" i="19"/>
  <c r="C1418" i="19"/>
  <c r="C1417" i="19"/>
  <c r="C1416" i="19"/>
  <c r="C1415" i="19"/>
  <c r="C1414" i="19"/>
  <c r="C1413" i="19"/>
  <c r="C1412" i="19"/>
  <c r="C1405" i="19"/>
  <c r="C1404" i="19"/>
  <c r="C1403" i="19"/>
  <c r="C1402" i="19"/>
  <c r="C1401" i="19"/>
  <c r="C1400" i="19"/>
  <c r="C1399" i="19"/>
  <c r="C1398" i="19"/>
  <c r="C1397" i="19"/>
  <c r="C1396" i="19"/>
  <c r="C1395" i="19"/>
  <c r="C1394" i="19"/>
  <c r="C1393" i="19"/>
  <c r="C1392" i="19"/>
  <c r="C1391" i="19"/>
  <c r="C1390" i="19"/>
  <c r="C1389" i="19"/>
  <c r="C1388" i="19"/>
  <c r="C1387" i="19"/>
  <c r="C1386" i="19"/>
  <c r="C1385" i="19"/>
  <c r="C1384" i="19"/>
  <c r="C1383" i="19"/>
  <c r="C1382" i="19"/>
  <c r="C1381" i="19"/>
  <c r="C1380" i="19"/>
  <c r="C1379" i="19"/>
  <c r="C1378" i="19"/>
  <c r="C1377" i="19"/>
  <c r="C1376" i="19"/>
  <c r="C1375" i="19"/>
  <c r="C1374" i="19"/>
  <c r="C1373" i="19"/>
  <c r="C1372" i="19"/>
  <c r="C1371" i="19"/>
  <c r="C1370" i="19"/>
  <c r="C1369" i="19"/>
  <c r="C1368" i="19"/>
  <c r="C1367" i="19"/>
  <c r="C1366" i="19"/>
  <c r="C1365" i="19"/>
  <c r="C1364" i="19"/>
  <c r="C1363" i="19"/>
  <c r="C1362" i="19"/>
  <c r="C1361" i="19"/>
  <c r="C1360" i="19"/>
  <c r="C1359" i="19"/>
  <c r="C1358" i="19"/>
  <c r="C1357" i="19"/>
  <c r="C1356" i="19"/>
  <c r="C1349" i="19"/>
  <c r="C1348" i="19"/>
  <c r="C1347" i="19"/>
  <c r="C1346" i="19"/>
  <c r="C1345" i="19"/>
  <c r="C1344" i="19"/>
  <c r="C1343" i="19"/>
  <c r="C1342" i="19"/>
  <c r="C1341" i="19"/>
  <c r="C1340" i="19"/>
  <c r="C1339" i="19"/>
  <c r="C1338" i="19"/>
  <c r="C1337" i="19"/>
  <c r="C1336" i="19"/>
  <c r="C1335" i="19"/>
  <c r="C1334" i="19"/>
  <c r="C1333" i="19"/>
  <c r="C1332" i="19"/>
  <c r="C1331" i="19"/>
  <c r="C1330" i="19"/>
  <c r="C1329" i="19"/>
  <c r="C1328" i="19"/>
  <c r="C1327" i="19"/>
  <c r="C1326" i="19"/>
  <c r="C1325" i="19"/>
  <c r="C1324" i="19"/>
  <c r="C1323" i="19"/>
  <c r="C1322" i="19"/>
  <c r="C1321" i="19"/>
  <c r="C1320" i="19"/>
  <c r="C1319" i="19"/>
  <c r="C1318" i="19"/>
  <c r="C1317" i="19"/>
  <c r="C1316" i="19"/>
  <c r="C1315" i="19"/>
  <c r="C1314" i="19"/>
  <c r="C1313" i="19"/>
  <c r="C1312" i="19"/>
  <c r="C1311" i="19"/>
  <c r="C1310" i="19"/>
  <c r="C1309" i="19"/>
  <c r="C1308" i="19"/>
  <c r="C1307" i="19"/>
  <c r="C1306" i="19"/>
  <c r="C1305" i="19"/>
  <c r="C1304" i="19"/>
  <c r="C1303" i="19"/>
  <c r="C1302" i="19"/>
  <c r="C1301" i="19"/>
  <c r="C1300" i="19"/>
  <c r="C1293" i="19"/>
  <c r="C1292" i="19"/>
  <c r="C1291" i="19"/>
  <c r="C1290" i="19"/>
  <c r="C1289" i="19"/>
  <c r="C1288" i="19"/>
  <c r="C1287" i="19"/>
  <c r="C1286" i="19"/>
  <c r="C1285" i="19"/>
  <c r="C1284" i="19"/>
  <c r="C1283" i="19"/>
  <c r="C1282" i="19"/>
  <c r="C1281" i="19"/>
  <c r="C1280" i="19"/>
  <c r="C1279" i="19"/>
  <c r="C1278" i="19"/>
  <c r="C1277" i="19"/>
  <c r="C1276" i="19"/>
  <c r="C1275" i="19"/>
  <c r="C1274" i="19"/>
  <c r="C1273" i="19"/>
  <c r="C1272" i="19"/>
  <c r="C1271" i="19"/>
  <c r="C1270" i="19"/>
  <c r="C1269" i="19"/>
  <c r="C1268" i="19"/>
  <c r="C1267" i="19"/>
  <c r="C1266" i="19"/>
  <c r="C1265" i="19"/>
  <c r="C1264" i="19"/>
  <c r="C1263" i="19"/>
  <c r="C1262" i="19"/>
  <c r="C1261" i="19"/>
  <c r="C1260" i="19"/>
  <c r="C1259" i="19"/>
  <c r="C1258" i="19"/>
  <c r="C1257" i="19"/>
  <c r="C1256" i="19"/>
  <c r="C1255" i="19"/>
  <c r="C1254" i="19"/>
  <c r="C1253" i="19"/>
  <c r="C1252" i="19"/>
  <c r="C1251" i="19"/>
  <c r="C1250" i="19"/>
  <c r="C1249" i="19"/>
  <c r="C1248" i="19"/>
  <c r="C1247" i="19"/>
  <c r="C1246" i="19"/>
  <c r="C1245" i="19"/>
  <c r="C1244" i="19"/>
  <c r="C1237" i="19"/>
  <c r="C1236" i="19"/>
  <c r="C1235" i="19"/>
  <c r="C1234" i="19"/>
  <c r="C1233" i="19"/>
  <c r="C1232" i="19"/>
  <c r="C1231" i="19"/>
  <c r="C1230" i="19"/>
  <c r="C1229" i="19"/>
  <c r="C1228" i="19"/>
  <c r="C1227" i="19"/>
  <c r="C1226" i="19"/>
  <c r="C1225" i="19"/>
  <c r="C1224" i="19"/>
  <c r="C1223" i="19"/>
  <c r="C1222" i="19"/>
  <c r="C1221" i="19"/>
  <c r="C1220" i="19"/>
  <c r="C1219" i="19"/>
  <c r="C1218" i="19"/>
  <c r="C1217" i="19"/>
  <c r="C1216" i="19"/>
  <c r="C1215" i="19"/>
  <c r="C1214" i="19"/>
  <c r="C1213" i="19"/>
  <c r="C1212" i="19"/>
  <c r="C1211" i="19"/>
  <c r="C1210" i="19"/>
  <c r="C1209" i="19"/>
  <c r="C1208" i="19"/>
  <c r="C1207" i="19"/>
  <c r="C1206" i="19"/>
  <c r="C1205" i="19"/>
  <c r="C1204" i="19"/>
  <c r="C1203" i="19"/>
  <c r="C1202" i="19"/>
  <c r="C1201" i="19"/>
  <c r="C1200" i="19"/>
  <c r="C1199" i="19"/>
  <c r="C1198" i="19"/>
  <c r="C1197" i="19"/>
  <c r="C1196" i="19"/>
  <c r="C1195" i="19"/>
  <c r="C1194" i="19"/>
  <c r="C1193" i="19"/>
  <c r="C1192" i="19"/>
  <c r="C1191" i="19"/>
  <c r="C1190" i="19"/>
  <c r="C1189" i="19"/>
  <c r="C1188" i="19"/>
  <c r="C1181" i="19"/>
  <c r="C1180" i="19"/>
  <c r="C1179" i="19"/>
  <c r="C1178" i="19"/>
  <c r="C1177" i="19"/>
  <c r="C1176" i="19"/>
  <c r="C1175" i="19"/>
  <c r="C1174" i="19"/>
  <c r="C1173" i="19"/>
  <c r="C1172" i="19"/>
  <c r="C1171" i="19"/>
  <c r="C1170" i="19"/>
  <c r="C1169" i="19"/>
  <c r="C1168" i="19"/>
  <c r="C1167" i="19"/>
  <c r="C1166" i="19"/>
  <c r="C1165" i="19"/>
  <c r="C1164" i="19"/>
  <c r="C1163" i="19"/>
  <c r="C1162" i="19"/>
  <c r="C1161" i="19"/>
  <c r="C1160" i="19"/>
  <c r="C1159" i="19"/>
  <c r="C1158" i="19"/>
  <c r="C1157" i="19"/>
  <c r="C1156" i="19"/>
  <c r="C1155" i="19"/>
  <c r="C1154" i="19"/>
  <c r="C1153" i="19"/>
  <c r="C1152" i="19"/>
  <c r="C1151" i="19"/>
  <c r="C1150" i="19"/>
  <c r="C1149" i="19"/>
  <c r="C1148" i="19"/>
  <c r="C1147" i="19"/>
  <c r="C1146" i="19"/>
  <c r="C1145" i="19"/>
  <c r="C1144" i="19"/>
  <c r="C1143" i="19"/>
  <c r="C1142" i="19"/>
  <c r="C1141" i="19"/>
  <c r="C1140" i="19"/>
  <c r="C1139" i="19"/>
  <c r="C1138" i="19"/>
  <c r="C1137" i="19"/>
  <c r="C1136" i="19"/>
  <c r="C1135" i="19"/>
  <c r="C1134" i="19"/>
  <c r="C1133" i="19"/>
  <c r="C1132" i="19"/>
  <c r="C1125" i="19"/>
  <c r="C1124" i="19"/>
  <c r="C1123" i="19"/>
  <c r="C1122" i="19"/>
  <c r="C1121" i="19"/>
  <c r="C1120" i="19"/>
  <c r="C1119" i="19"/>
  <c r="C1118" i="19"/>
  <c r="C1117" i="19"/>
  <c r="C1116" i="19"/>
  <c r="C1115" i="19"/>
  <c r="C1114" i="19"/>
  <c r="C1113" i="19"/>
  <c r="C1112" i="19"/>
  <c r="C1111" i="19"/>
  <c r="C1110" i="19"/>
  <c r="C1109" i="19"/>
  <c r="C1108" i="19"/>
  <c r="C1107" i="19"/>
  <c r="C1106" i="19"/>
  <c r="C1105" i="19"/>
  <c r="C1104" i="19"/>
  <c r="C1103" i="19"/>
  <c r="C1102" i="19"/>
  <c r="C1101" i="19"/>
  <c r="C1100" i="19"/>
  <c r="C1099" i="19"/>
  <c r="C1098" i="19"/>
  <c r="C1097" i="19"/>
  <c r="C1096" i="19"/>
  <c r="C1095" i="19"/>
  <c r="C1094" i="19"/>
  <c r="C1093" i="19"/>
  <c r="C1092" i="19"/>
  <c r="C1091" i="19"/>
  <c r="C1090" i="19"/>
  <c r="C1089" i="19"/>
  <c r="C1088" i="19"/>
  <c r="C1087" i="19"/>
  <c r="C1086" i="19"/>
  <c r="C1085" i="19"/>
  <c r="C1084" i="19"/>
  <c r="C1083" i="19"/>
  <c r="C1082" i="19"/>
  <c r="C1081" i="19"/>
  <c r="C1080" i="19"/>
  <c r="C1079" i="19"/>
  <c r="C1078" i="19"/>
  <c r="C1077" i="19"/>
  <c r="C1076" i="19"/>
  <c r="C1069" i="19"/>
  <c r="C1068" i="19"/>
  <c r="C1067" i="19"/>
  <c r="C1066" i="19"/>
  <c r="C1065" i="19"/>
  <c r="C1064" i="19"/>
  <c r="C1063" i="19"/>
  <c r="C1062" i="19"/>
  <c r="C1061" i="19"/>
  <c r="C1060" i="19"/>
  <c r="C1059" i="19"/>
  <c r="C1058" i="19"/>
  <c r="C1057" i="19"/>
  <c r="C1056" i="19"/>
  <c r="C1055" i="19"/>
  <c r="C1054" i="19"/>
  <c r="C1053" i="19"/>
  <c r="C1052" i="19"/>
  <c r="C1051" i="19"/>
  <c r="C1050" i="19"/>
  <c r="C1049" i="19"/>
  <c r="C1048" i="19"/>
  <c r="C1047" i="19"/>
  <c r="C1046" i="19"/>
  <c r="C1045" i="19"/>
  <c r="C1044" i="19"/>
  <c r="C1043" i="19"/>
  <c r="C1042" i="19"/>
  <c r="C1041" i="19"/>
  <c r="C1040" i="19"/>
  <c r="C1039" i="19"/>
  <c r="C1038" i="19"/>
  <c r="C1037" i="19"/>
  <c r="C1036" i="19"/>
  <c r="C1035" i="19"/>
  <c r="C1034" i="19"/>
  <c r="C1033" i="19"/>
  <c r="C1032" i="19"/>
  <c r="C1031" i="19"/>
  <c r="C1030" i="19"/>
  <c r="C1029" i="19"/>
  <c r="C1028" i="19"/>
  <c r="C1027" i="19"/>
  <c r="C1026" i="19"/>
  <c r="C1025" i="19"/>
  <c r="C1024" i="19"/>
  <c r="C1023" i="19"/>
  <c r="C1022" i="19"/>
  <c r="C1021" i="19"/>
  <c r="C1020" i="19"/>
  <c r="C1013" i="19"/>
  <c r="C1012" i="19"/>
  <c r="C1011" i="19"/>
  <c r="C1010" i="19"/>
  <c r="C1009" i="19"/>
  <c r="C1008" i="19"/>
  <c r="C1007" i="19"/>
  <c r="C1006" i="19"/>
  <c r="C1005" i="19"/>
  <c r="C1004" i="19"/>
  <c r="C1003" i="19"/>
  <c r="C1002" i="19"/>
  <c r="C1001" i="19"/>
  <c r="C1000" i="19"/>
  <c r="C999" i="19"/>
  <c r="C998" i="19"/>
  <c r="C997" i="19"/>
  <c r="C996" i="19"/>
  <c r="C995" i="19"/>
  <c r="C994" i="19"/>
  <c r="C993" i="19"/>
  <c r="C992" i="19"/>
  <c r="C991" i="19"/>
  <c r="C990" i="19"/>
  <c r="C989" i="19"/>
  <c r="C988" i="19"/>
  <c r="C987" i="19"/>
  <c r="C986" i="19"/>
  <c r="C985" i="19"/>
  <c r="C984" i="19"/>
  <c r="C983" i="19"/>
  <c r="C982" i="19"/>
  <c r="C981" i="19"/>
  <c r="C980" i="19"/>
  <c r="C979" i="19"/>
  <c r="C978" i="19"/>
  <c r="C977" i="19"/>
  <c r="C976" i="19"/>
  <c r="C975" i="19"/>
  <c r="C974" i="19"/>
  <c r="C973" i="19"/>
  <c r="C972" i="19"/>
  <c r="C971" i="19"/>
  <c r="C970" i="19"/>
  <c r="C969" i="19"/>
  <c r="C968" i="19"/>
  <c r="C967" i="19"/>
  <c r="C966" i="19"/>
  <c r="C965" i="19"/>
  <c r="C964" i="19"/>
  <c r="C957" i="19"/>
  <c r="C956" i="19"/>
  <c r="C955" i="19"/>
  <c r="C954" i="19"/>
  <c r="C953" i="19"/>
  <c r="C952" i="19"/>
  <c r="C951" i="19"/>
  <c r="C950" i="19"/>
  <c r="C949" i="19"/>
  <c r="C948" i="19"/>
  <c r="C947" i="19"/>
  <c r="C946" i="19"/>
  <c r="C945" i="19"/>
  <c r="C944" i="19"/>
  <c r="C943" i="19"/>
  <c r="C942" i="19"/>
  <c r="C941" i="19"/>
  <c r="C940" i="19"/>
  <c r="C939" i="19"/>
  <c r="C938" i="19"/>
  <c r="C937" i="19"/>
  <c r="C936" i="19"/>
  <c r="C935" i="19"/>
  <c r="C934" i="19"/>
  <c r="C933" i="19"/>
  <c r="C932" i="19"/>
  <c r="C931" i="19"/>
  <c r="C930" i="19"/>
  <c r="C929" i="19"/>
  <c r="C928" i="19"/>
  <c r="C927" i="19"/>
  <c r="C926" i="19"/>
  <c r="C925" i="19"/>
  <c r="C924" i="19"/>
  <c r="C923" i="19"/>
  <c r="C922" i="19"/>
  <c r="C921" i="19"/>
  <c r="C920" i="19"/>
  <c r="C919" i="19"/>
  <c r="C918" i="19"/>
  <c r="C917" i="19"/>
  <c r="C916" i="19"/>
  <c r="C915" i="19"/>
  <c r="C914" i="19"/>
  <c r="C913" i="19"/>
  <c r="C912" i="19"/>
  <c r="C911" i="19"/>
  <c r="C910" i="19"/>
  <c r="C909" i="19"/>
  <c r="C908" i="19"/>
  <c r="C901" i="19"/>
  <c r="C900" i="19"/>
  <c r="C899" i="19"/>
  <c r="C898" i="19"/>
  <c r="C897" i="19"/>
  <c r="C896" i="19"/>
  <c r="C895" i="19"/>
  <c r="C894" i="19"/>
  <c r="C893" i="19"/>
  <c r="C892" i="19"/>
  <c r="C891" i="19"/>
  <c r="C890" i="19"/>
  <c r="C889" i="19"/>
  <c r="C888" i="19"/>
  <c r="C887" i="19"/>
  <c r="C886" i="19"/>
  <c r="C885" i="19"/>
  <c r="C884" i="19"/>
  <c r="C883" i="19"/>
  <c r="C882" i="19"/>
  <c r="C881" i="19"/>
  <c r="C880" i="19"/>
  <c r="C879" i="19"/>
  <c r="C878" i="19"/>
  <c r="C877" i="19"/>
  <c r="C876" i="19"/>
  <c r="C875" i="19"/>
  <c r="C874" i="19"/>
  <c r="C873" i="19"/>
  <c r="C872" i="19"/>
  <c r="C871" i="19"/>
  <c r="C870" i="19"/>
  <c r="C869" i="19"/>
  <c r="C868" i="19"/>
  <c r="C867" i="19"/>
  <c r="C866" i="19"/>
  <c r="C865" i="19"/>
  <c r="C864" i="19"/>
  <c r="C863" i="19"/>
  <c r="C862" i="19"/>
  <c r="C861" i="19"/>
  <c r="C860" i="19"/>
  <c r="C859" i="19"/>
  <c r="C858" i="19"/>
  <c r="C857" i="19"/>
  <c r="C856" i="19"/>
  <c r="C855" i="19"/>
  <c r="C854" i="19"/>
  <c r="C853" i="19"/>
  <c r="C852" i="19"/>
  <c r="C845" i="19"/>
  <c r="C844" i="19"/>
  <c r="C843" i="19"/>
  <c r="C842" i="19"/>
  <c r="C841" i="19"/>
  <c r="C840" i="19"/>
  <c r="C839" i="19"/>
  <c r="C838" i="19"/>
  <c r="C837" i="19"/>
  <c r="C836" i="19"/>
  <c r="C835" i="19"/>
  <c r="C834" i="19"/>
  <c r="C833" i="19"/>
  <c r="C832" i="19"/>
  <c r="C831" i="19"/>
  <c r="C830" i="19"/>
  <c r="C829" i="19"/>
  <c r="C828" i="19"/>
  <c r="C827" i="19"/>
  <c r="C826" i="19"/>
  <c r="C825" i="19"/>
  <c r="C824" i="19"/>
  <c r="C823" i="19"/>
  <c r="C822" i="19"/>
  <c r="C821" i="19"/>
  <c r="C820" i="19"/>
  <c r="C819" i="19"/>
  <c r="C818" i="19"/>
  <c r="C817" i="19"/>
  <c r="C816" i="19"/>
  <c r="C815" i="19"/>
  <c r="C814" i="19"/>
  <c r="C813" i="19"/>
  <c r="C812" i="19"/>
  <c r="C811" i="19"/>
  <c r="C810" i="19"/>
  <c r="C809" i="19"/>
  <c r="C808" i="19"/>
  <c r="C807" i="19"/>
  <c r="C806" i="19"/>
  <c r="C805" i="19"/>
  <c r="C804" i="19"/>
  <c r="C803" i="19"/>
  <c r="C802" i="19"/>
  <c r="C801" i="19"/>
  <c r="C800" i="19"/>
  <c r="C799" i="19"/>
  <c r="C798" i="19"/>
  <c r="C797" i="19"/>
  <c r="C796" i="19"/>
  <c r="C789" i="19"/>
  <c r="C788" i="19"/>
  <c r="C787" i="19"/>
  <c r="C786" i="19"/>
  <c r="C785" i="19"/>
  <c r="C784" i="19"/>
  <c r="C783" i="19"/>
  <c r="C782" i="19"/>
  <c r="C781" i="19"/>
  <c r="C780" i="19"/>
  <c r="C779" i="19"/>
  <c r="C778" i="19"/>
  <c r="C777" i="19"/>
  <c r="C776" i="19"/>
  <c r="C775" i="19"/>
  <c r="C774" i="19"/>
  <c r="C773" i="19"/>
  <c r="C772" i="19"/>
  <c r="C771" i="19"/>
  <c r="C770" i="19"/>
  <c r="C769" i="19"/>
  <c r="C768" i="19"/>
  <c r="C767" i="19"/>
  <c r="C766" i="19"/>
  <c r="C765" i="19"/>
  <c r="C764" i="19"/>
  <c r="C763" i="19"/>
  <c r="C762" i="19"/>
  <c r="C761" i="19"/>
  <c r="C760" i="19"/>
  <c r="C759" i="19"/>
  <c r="C758" i="19"/>
  <c r="C757" i="19"/>
  <c r="C756" i="19"/>
  <c r="C755" i="19"/>
  <c r="C754" i="19"/>
  <c r="C753" i="19"/>
  <c r="C752" i="19"/>
  <c r="C751" i="19"/>
  <c r="C750" i="19"/>
  <c r="C749" i="19"/>
  <c r="C748" i="19"/>
  <c r="C747" i="19"/>
  <c r="C746" i="19"/>
  <c r="C745" i="19"/>
  <c r="C744" i="19"/>
  <c r="C743" i="19"/>
  <c r="C742" i="19"/>
  <c r="C741" i="19"/>
  <c r="C740" i="19"/>
  <c r="C733" i="19"/>
  <c r="C732" i="19"/>
  <c r="C731" i="19"/>
  <c r="C730" i="19"/>
  <c r="C729" i="19"/>
  <c r="C728" i="19"/>
  <c r="C727" i="19"/>
  <c r="C726" i="19"/>
  <c r="C725" i="19"/>
  <c r="C724" i="19"/>
  <c r="C723" i="19"/>
  <c r="C722" i="19"/>
  <c r="C721" i="19"/>
  <c r="C720" i="19"/>
  <c r="C719" i="19"/>
  <c r="C718" i="19"/>
  <c r="C717" i="19"/>
  <c r="C716" i="19"/>
  <c r="C715" i="19"/>
  <c r="C714" i="19"/>
  <c r="C713" i="19"/>
  <c r="C712" i="19"/>
  <c r="C711" i="19"/>
  <c r="C710" i="19"/>
  <c r="C709" i="19"/>
  <c r="C708" i="19"/>
  <c r="C707" i="19"/>
  <c r="C706" i="19"/>
  <c r="C705" i="19"/>
  <c r="C704" i="19"/>
  <c r="C703" i="19"/>
  <c r="C702" i="19"/>
  <c r="C701" i="19"/>
  <c r="C700" i="19"/>
  <c r="C699" i="19"/>
  <c r="C698" i="19"/>
  <c r="C697" i="19"/>
  <c r="C696" i="19"/>
  <c r="C695" i="19"/>
  <c r="C694" i="19"/>
  <c r="C693" i="19"/>
  <c r="C692" i="19"/>
  <c r="C691" i="19"/>
  <c r="C690" i="19"/>
  <c r="C689" i="19"/>
  <c r="C688" i="19"/>
  <c r="C687" i="19"/>
  <c r="C686" i="19"/>
  <c r="C685" i="19"/>
  <c r="C684" i="19"/>
  <c r="C677" i="19"/>
  <c r="C676" i="19"/>
  <c r="C675" i="19"/>
  <c r="C674" i="19"/>
  <c r="C673" i="19"/>
  <c r="C672" i="19"/>
  <c r="C671" i="19"/>
  <c r="C670" i="19"/>
  <c r="C669" i="19"/>
  <c r="C668" i="19"/>
  <c r="C667" i="19"/>
  <c r="C666" i="19"/>
  <c r="C665" i="19"/>
  <c r="C664" i="19"/>
  <c r="C663" i="19"/>
  <c r="C662" i="19"/>
  <c r="C661" i="19"/>
  <c r="C660" i="19"/>
  <c r="C659" i="19"/>
  <c r="C658" i="19"/>
  <c r="C657" i="19"/>
  <c r="C656" i="19"/>
  <c r="C655" i="19"/>
  <c r="C654" i="19"/>
  <c r="C653" i="19"/>
  <c r="C652" i="19"/>
  <c r="C651" i="19"/>
  <c r="C650" i="19"/>
  <c r="C649" i="19"/>
  <c r="C648" i="19"/>
  <c r="C647" i="19"/>
  <c r="C646" i="19"/>
  <c r="C645" i="19"/>
  <c r="C644" i="19"/>
  <c r="C643" i="19"/>
  <c r="C642" i="19"/>
  <c r="C641" i="19"/>
  <c r="C640" i="19"/>
  <c r="C639" i="19"/>
  <c r="C638" i="19"/>
  <c r="C637" i="19"/>
  <c r="C636" i="19"/>
  <c r="C635" i="19"/>
  <c r="C634" i="19"/>
  <c r="C633" i="19"/>
  <c r="C632" i="19"/>
  <c r="C631" i="19"/>
  <c r="C630" i="19"/>
  <c r="C629" i="19"/>
  <c r="C628" i="19"/>
  <c r="C621" i="19"/>
  <c r="C620" i="19"/>
  <c r="C619" i="19"/>
  <c r="C618" i="19"/>
  <c r="C617" i="19"/>
  <c r="C616" i="19"/>
  <c r="C615" i="19"/>
  <c r="C614" i="19"/>
  <c r="C613" i="19"/>
  <c r="C612" i="19"/>
  <c r="C611" i="19"/>
  <c r="C610" i="19"/>
  <c r="C609" i="19"/>
  <c r="C608" i="19"/>
  <c r="C607" i="19"/>
  <c r="C606" i="19"/>
  <c r="C605" i="19"/>
  <c r="C604" i="19"/>
  <c r="C603" i="19"/>
  <c r="C602" i="19"/>
  <c r="C601" i="19"/>
  <c r="C600" i="19"/>
  <c r="C599" i="19"/>
  <c r="C598" i="19"/>
  <c r="C597" i="19"/>
  <c r="C596" i="19"/>
  <c r="C595" i="19"/>
  <c r="C594" i="19"/>
  <c r="C593" i="19"/>
  <c r="C592" i="19"/>
  <c r="C591" i="19"/>
  <c r="C590" i="19"/>
  <c r="C589" i="19"/>
  <c r="C588" i="19"/>
  <c r="C587" i="19"/>
  <c r="C586" i="19"/>
  <c r="C585" i="19"/>
  <c r="C584" i="19"/>
  <c r="C583" i="19"/>
  <c r="C582" i="19"/>
  <c r="C581" i="19"/>
  <c r="C580" i="19"/>
  <c r="C579" i="19"/>
  <c r="C578" i="19"/>
  <c r="C577" i="19"/>
  <c r="C576" i="19"/>
  <c r="C575" i="19"/>
  <c r="C574" i="19"/>
  <c r="C573" i="19"/>
  <c r="C572" i="19"/>
  <c r="C565" i="19"/>
  <c r="C564" i="19"/>
  <c r="C563" i="19"/>
  <c r="C562" i="19"/>
  <c r="C561" i="19"/>
  <c r="C560" i="19"/>
  <c r="C559" i="19"/>
  <c r="C558" i="19"/>
  <c r="C557" i="19"/>
  <c r="C556" i="19"/>
  <c r="C555" i="19"/>
  <c r="C554" i="19"/>
  <c r="C553" i="19"/>
  <c r="C552" i="19"/>
  <c r="C551" i="19"/>
  <c r="C550" i="19"/>
  <c r="C549" i="19"/>
  <c r="C548" i="19"/>
  <c r="C547" i="19"/>
  <c r="C546" i="19"/>
  <c r="C545" i="19"/>
  <c r="C544" i="19"/>
  <c r="C543" i="19"/>
  <c r="C542" i="19"/>
  <c r="C541" i="19"/>
  <c r="C540" i="19"/>
  <c r="C539" i="19"/>
  <c r="C538" i="19"/>
  <c r="C537" i="19"/>
  <c r="C536" i="19"/>
  <c r="C535" i="19"/>
  <c r="C534" i="19"/>
  <c r="C533" i="19"/>
  <c r="C532" i="19"/>
  <c r="C531" i="19"/>
  <c r="C530" i="19"/>
  <c r="C529" i="19"/>
  <c r="C528" i="19"/>
  <c r="C527" i="19"/>
  <c r="C526" i="19"/>
  <c r="C525" i="19"/>
  <c r="C524" i="19"/>
  <c r="C523" i="19"/>
  <c r="C522" i="19"/>
  <c r="C521" i="19"/>
  <c r="C520" i="19"/>
  <c r="C519" i="19"/>
  <c r="C518" i="19"/>
  <c r="C517" i="19"/>
  <c r="C516" i="19"/>
  <c r="C509" i="19"/>
  <c r="C508" i="19"/>
  <c r="C507" i="19"/>
  <c r="C506" i="19"/>
  <c r="C505" i="19"/>
  <c r="C504" i="19"/>
  <c r="C503" i="19"/>
  <c r="C502" i="19"/>
  <c r="C501" i="19"/>
  <c r="C500" i="19"/>
  <c r="C499" i="19"/>
  <c r="C498" i="19"/>
  <c r="C497" i="19"/>
  <c r="C496" i="19"/>
  <c r="C495" i="19"/>
  <c r="C494" i="19"/>
  <c r="C493" i="19"/>
  <c r="C492" i="19"/>
  <c r="C491" i="19"/>
  <c r="C490" i="19"/>
  <c r="C489" i="19"/>
  <c r="C488" i="19"/>
  <c r="C487" i="19"/>
  <c r="C486" i="19"/>
  <c r="C485" i="19"/>
  <c r="C484" i="19"/>
  <c r="C483" i="19"/>
  <c r="C482" i="19"/>
  <c r="C481" i="19"/>
  <c r="C480" i="19"/>
  <c r="C479" i="19"/>
  <c r="C478" i="19"/>
  <c r="C477" i="19"/>
  <c r="C476" i="19"/>
  <c r="C475" i="19"/>
  <c r="C474" i="19"/>
  <c r="C473" i="19"/>
  <c r="C472" i="19"/>
  <c r="C471" i="19"/>
  <c r="C470" i="19"/>
  <c r="C469" i="19"/>
  <c r="C468" i="19"/>
  <c r="C467" i="19"/>
  <c r="C466" i="19"/>
  <c r="C465" i="19"/>
  <c r="C464" i="19"/>
  <c r="C463" i="19"/>
  <c r="C462" i="19"/>
  <c r="C461" i="19"/>
  <c r="C460" i="19"/>
  <c r="C453" i="19"/>
  <c r="C452" i="19"/>
  <c r="C451" i="19"/>
  <c r="C450" i="19"/>
  <c r="C449" i="19"/>
  <c r="C448" i="19"/>
  <c r="C447" i="19"/>
  <c r="C446" i="19"/>
  <c r="C445" i="19"/>
  <c r="C444" i="19"/>
  <c r="C443" i="19"/>
  <c r="C442" i="19"/>
  <c r="C441" i="19"/>
  <c r="C440" i="19"/>
  <c r="C439" i="19"/>
  <c r="C438" i="19"/>
  <c r="C437" i="19"/>
  <c r="C436" i="19"/>
  <c r="C435" i="19"/>
  <c r="C434" i="19"/>
  <c r="C433" i="19"/>
  <c r="C432" i="19"/>
  <c r="C431" i="19"/>
  <c r="C430" i="19"/>
  <c r="C429" i="19"/>
  <c r="C428" i="19"/>
  <c r="C427" i="19"/>
  <c r="C426" i="19"/>
  <c r="C425" i="19"/>
  <c r="C424" i="19"/>
  <c r="C423" i="19"/>
  <c r="C422" i="19"/>
  <c r="C421" i="19"/>
  <c r="C420" i="19"/>
  <c r="C419" i="19"/>
  <c r="C418" i="19"/>
  <c r="C417" i="19"/>
  <c r="C416" i="19"/>
  <c r="C415" i="19"/>
  <c r="C414" i="19"/>
  <c r="C413" i="19"/>
  <c r="C412" i="19"/>
  <c r="C411" i="19"/>
  <c r="C410" i="19"/>
  <c r="C409" i="19"/>
  <c r="C408" i="19"/>
  <c r="C407" i="19"/>
  <c r="C406" i="19"/>
  <c r="C405" i="19"/>
  <c r="C404" i="19"/>
  <c r="C397" i="19"/>
  <c r="C396" i="19"/>
  <c r="C395" i="19"/>
  <c r="C394" i="19"/>
  <c r="C393" i="19"/>
  <c r="C392" i="19"/>
  <c r="C391" i="19"/>
  <c r="C390" i="19"/>
  <c r="C389" i="19"/>
  <c r="C388" i="19"/>
  <c r="C387" i="19"/>
  <c r="C386" i="19"/>
  <c r="C385" i="19"/>
  <c r="C384" i="19"/>
  <c r="C383" i="19"/>
  <c r="C382" i="19"/>
  <c r="C381" i="19"/>
  <c r="C380" i="19"/>
  <c r="C379" i="19"/>
  <c r="C378" i="19"/>
  <c r="C377" i="19"/>
  <c r="C376" i="19"/>
  <c r="C375" i="19"/>
  <c r="C374" i="19"/>
  <c r="C373" i="1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2909" i="18"/>
  <c r="C2908" i="18"/>
  <c r="C2907" i="18"/>
  <c r="C2906" i="18"/>
  <c r="C2905" i="18"/>
  <c r="C2904" i="18"/>
  <c r="C2903" i="18"/>
  <c r="C2902" i="18"/>
  <c r="C2901" i="18"/>
  <c r="C2900" i="18"/>
  <c r="C2899" i="18"/>
  <c r="C2898" i="18"/>
  <c r="C2897" i="18"/>
  <c r="C2896" i="18"/>
  <c r="C2895" i="18"/>
  <c r="C2894" i="18"/>
  <c r="C2893" i="18"/>
  <c r="C2892" i="18"/>
  <c r="C2891" i="18"/>
  <c r="C2890" i="18"/>
  <c r="C2889" i="18"/>
  <c r="C2888" i="18"/>
  <c r="C2887" i="18"/>
  <c r="C2886" i="18"/>
  <c r="C2885" i="18"/>
  <c r="C2884" i="18"/>
  <c r="C2883" i="18"/>
  <c r="C2882" i="18"/>
  <c r="C2881" i="18"/>
  <c r="C2880" i="18"/>
  <c r="C2879" i="18"/>
  <c r="C2878" i="18"/>
  <c r="C2877" i="18"/>
  <c r="C2876" i="18"/>
  <c r="C2875" i="18"/>
  <c r="C2874" i="18"/>
  <c r="C2873" i="18"/>
  <c r="C2872" i="18"/>
  <c r="C2871" i="18"/>
  <c r="C2870" i="18"/>
  <c r="C2869" i="18"/>
  <c r="C2868" i="18"/>
  <c r="C2867" i="18"/>
  <c r="C2866" i="18"/>
  <c r="C2865" i="18"/>
  <c r="C2864" i="18"/>
  <c r="C2863" i="18"/>
  <c r="C2862" i="18"/>
  <c r="C2861" i="18"/>
  <c r="C2860" i="18"/>
  <c r="C2852" i="18"/>
  <c r="C2851" i="18"/>
  <c r="C2850" i="18"/>
  <c r="C2849" i="18"/>
  <c r="C2848" i="18"/>
  <c r="C2847" i="18"/>
  <c r="C2846" i="18"/>
  <c r="C2845" i="18"/>
  <c r="C2844" i="18"/>
  <c r="C2843" i="18"/>
  <c r="C2842" i="18"/>
  <c r="C2841" i="18"/>
  <c r="C2840" i="18"/>
  <c r="C2839" i="18"/>
  <c r="C2838" i="18"/>
  <c r="C2837" i="18"/>
  <c r="C2836" i="18"/>
  <c r="C2835" i="18"/>
  <c r="C2834" i="18"/>
  <c r="C2833" i="18"/>
  <c r="C2832" i="18"/>
  <c r="C2831" i="18"/>
  <c r="C2830" i="18"/>
  <c r="C2829" i="18"/>
  <c r="C2828" i="18"/>
  <c r="C2827" i="18"/>
  <c r="C2826" i="18"/>
  <c r="C2825" i="18"/>
  <c r="C2824" i="18"/>
  <c r="C2823" i="18"/>
  <c r="C2822" i="18"/>
  <c r="C2821" i="18"/>
  <c r="C2820" i="18"/>
  <c r="C2819" i="18"/>
  <c r="C2818" i="18"/>
  <c r="C2817" i="18"/>
  <c r="C2816" i="18"/>
  <c r="C2815" i="18"/>
  <c r="C2814" i="18"/>
  <c r="C2813" i="18"/>
  <c r="C2812" i="18"/>
  <c r="C2811" i="18"/>
  <c r="C2810" i="18"/>
  <c r="C2809" i="18"/>
  <c r="C2808" i="18"/>
  <c r="C2807" i="18"/>
  <c r="C2806" i="18"/>
  <c r="C2805" i="18"/>
  <c r="C2804" i="18"/>
  <c r="C2803" i="18"/>
  <c r="C2795" i="18"/>
  <c r="C2794" i="18"/>
  <c r="C2793" i="18"/>
  <c r="C2792" i="18"/>
  <c r="C2791" i="18"/>
  <c r="C2790" i="18"/>
  <c r="C2789" i="18"/>
  <c r="C2788" i="18"/>
  <c r="C2787" i="18"/>
  <c r="C2786" i="18"/>
  <c r="C2785" i="18"/>
  <c r="C2784" i="18"/>
  <c r="C2783" i="18"/>
  <c r="C2782" i="18"/>
  <c r="C2781" i="18"/>
  <c r="C2780" i="18"/>
  <c r="C2779" i="18"/>
  <c r="C2778" i="18"/>
  <c r="C2777" i="18"/>
  <c r="C2776" i="18"/>
  <c r="C2775" i="18"/>
  <c r="C2774" i="18"/>
  <c r="C2773" i="18"/>
  <c r="C2772" i="18"/>
  <c r="C2771" i="18"/>
  <c r="C2770" i="18"/>
  <c r="C2769" i="18"/>
  <c r="C2768" i="18"/>
  <c r="C2767" i="18"/>
  <c r="C2766" i="18"/>
  <c r="C2765" i="18"/>
  <c r="C2764" i="18"/>
  <c r="C2763" i="18"/>
  <c r="C2762" i="18"/>
  <c r="C2761" i="18"/>
  <c r="C2760" i="18"/>
  <c r="C2759" i="18"/>
  <c r="C2758" i="18"/>
  <c r="C2757" i="18"/>
  <c r="C2756" i="18"/>
  <c r="C2755" i="18"/>
  <c r="C2754" i="18"/>
  <c r="C2753" i="18"/>
  <c r="C2752" i="18"/>
  <c r="C2751" i="18"/>
  <c r="C2750" i="18"/>
  <c r="C2749" i="18"/>
  <c r="C2748" i="18"/>
  <c r="C2747" i="18"/>
  <c r="C2746" i="18"/>
  <c r="C2738" i="18"/>
  <c r="C2737" i="18"/>
  <c r="C2736" i="18"/>
  <c r="C2735" i="18"/>
  <c r="C2734" i="18"/>
  <c r="C2733" i="18"/>
  <c r="C2732" i="18"/>
  <c r="C2731" i="18"/>
  <c r="C2730" i="18"/>
  <c r="C2729" i="18"/>
  <c r="C2728" i="18"/>
  <c r="C2727" i="18"/>
  <c r="C2726" i="18"/>
  <c r="C2725" i="18"/>
  <c r="C2724" i="18"/>
  <c r="C2723" i="18"/>
  <c r="C2722" i="18"/>
  <c r="C2721" i="18"/>
  <c r="C2720" i="18"/>
  <c r="C2719" i="18"/>
  <c r="C2718" i="18"/>
  <c r="C2717" i="18"/>
  <c r="C2716" i="18"/>
  <c r="C2715" i="18"/>
  <c r="C2714" i="18"/>
  <c r="C2713" i="18"/>
  <c r="C2712" i="18"/>
  <c r="C2711" i="18"/>
  <c r="C2710" i="18"/>
  <c r="C2709" i="18"/>
  <c r="C2708" i="18"/>
  <c r="C2707" i="18"/>
  <c r="C2706" i="18"/>
  <c r="C2705" i="18"/>
  <c r="C2704" i="18"/>
  <c r="C2703" i="18"/>
  <c r="C2702" i="18"/>
  <c r="C2701" i="18"/>
  <c r="C2700" i="18"/>
  <c r="C2699" i="18"/>
  <c r="C2698" i="18"/>
  <c r="C2697" i="18"/>
  <c r="C2696" i="18"/>
  <c r="C2695" i="18"/>
  <c r="C2694" i="18"/>
  <c r="C2693" i="18"/>
  <c r="C2692" i="18"/>
  <c r="C2691" i="18"/>
  <c r="C2690" i="18"/>
  <c r="C2689" i="18"/>
  <c r="C2681" i="18"/>
  <c r="C2680" i="18"/>
  <c r="C2679" i="18"/>
  <c r="C2678" i="18"/>
  <c r="C2677" i="18"/>
  <c r="C2676" i="18"/>
  <c r="C2675" i="18"/>
  <c r="C2674" i="18"/>
  <c r="C2673" i="18"/>
  <c r="C2672" i="18"/>
  <c r="C2671" i="18"/>
  <c r="C2670" i="18"/>
  <c r="C2669" i="18"/>
  <c r="C2668" i="18"/>
  <c r="C2667" i="18"/>
  <c r="C2666" i="18"/>
  <c r="C2665" i="18"/>
  <c r="C2664" i="18"/>
  <c r="C2663" i="18"/>
  <c r="C2662" i="18"/>
  <c r="C2661" i="18"/>
  <c r="C2660" i="18"/>
  <c r="C2659" i="18"/>
  <c r="C2658" i="18"/>
  <c r="C2657" i="18"/>
  <c r="C2656" i="18"/>
  <c r="C2655" i="18"/>
  <c r="C2654" i="18"/>
  <c r="C2653" i="18"/>
  <c r="C2652" i="18"/>
  <c r="C2651" i="18"/>
  <c r="C2650" i="18"/>
  <c r="C2649" i="18"/>
  <c r="C2648" i="18"/>
  <c r="C2647" i="18"/>
  <c r="C2646" i="18"/>
  <c r="C2645" i="18"/>
  <c r="C2644" i="18"/>
  <c r="C2643" i="18"/>
  <c r="C2642" i="18"/>
  <c r="C2641" i="18"/>
  <c r="C2640" i="18"/>
  <c r="C2639" i="18"/>
  <c r="C2638" i="18"/>
  <c r="C2637" i="18"/>
  <c r="C2636" i="18"/>
  <c r="C2635" i="18"/>
  <c r="C2634" i="18"/>
  <c r="C2633" i="18"/>
  <c r="C2632" i="18"/>
  <c r="C2624" i="18"/>
  <c r="C2623" i="18"/>
  <c r="C2622" i="18"/>
  <c r="C2621" i="18"/>
  <c r="C2620" i="18"/>
  <c r="C2619" i="18"/>
  <c r="C2618" i="18"/>
  <c r="C2617" i="18"/>
  <c r="C2616" i="18"/>
  <c r="C2615" i="18"/>
  <c r="C2614" i="18"/>
  <c r="C2613" i="18"/>
  <c r="C2612" i="18"/>
  <c r="C2611" i="18"/>
  <c r="C2610" i="18"/>
  <c r="C2609" i="18"/>
  <c r="C2608" i="18"/>
  <c r="C2607" i="18"/>
  <c r="C2606" i="18"/>
  <c r="C2605" i="18"/>
  <c r="C2604" i="18"/>
  <c r="C2603" i="18"/>
  <c r="C2602" i="18"/>
  <c r="C2601" i="18"/>
  <c r="C2600" i="18"/>
  <c r="C2599" i="18"/>
  <c r="C2598" i="18"/>
  <c r="C2597" i="18"/>
  <c r="C2596" i="18"/>
  <c r="C2595" i="18"/>
  <c r="C2594" i="18"/>
  <c r="C2593" i="18"/>
  <c r="C2592" i="18"/>
  <c r="C2591" i="18"/>
  <c r="C2590" i="18"/>
  <c r="C2589" i="18"/>
  <c r="C2588" i="18"/>
  <c r="C2587" i="18"/>
  <c r="C2586" i="18"/>
  <c r="C2585" i="18"/>
  <c r="C2584" i="18"/>
  <c r="C2583" i="18"/>
  <c r="C2582" i="18"/>
  <c r="C2581" i="18"/>
  <c r="C2580" i="18"/>
  <c r="C2579" i="18"/>
  <c r="C2578" i="18"/>
  <c r="C2577" i="18"/>
  <c r="C2576" i="18"/>
  <c r="C2575" i="18"/>
  <c r="C2567" i="18"/>
  <c r="C2566" i="18"/>
  <c r="C2565" i="18"/>
  <c r="C2564" i="18"/>
  <c r="C2563" i="18"/>
  <c r="C2562" i="18"/>
  <c r="C2561" i="18"/>
  <c r="C2560" i="18"/>
  <c r="C2559" i="18"/>
  <c r="C2558" i="18"/>
  <c r="C2557" i="18"/>
  <c r="C2556" i="18"/>
  <c r="C2555" i="18"/>
  <c r="C2554" i="18"/>
  <c r="C2553" i="18"/>
  <c r="C2552" i="18"/>
  <c r="C2551" i="18"/>
  <c r="C2550" i="18"/>
  <c r="C2549" i="18"/>
  <c r="C2548" i="18"/>
  <c r="C2547" i="18"/>
  <c r="C2546" i="18"/>
  <c r="C2545" i="18"/>
  <c r="C2544" i="18"/>
  <c r="C2543" i="18"/>
  <c r="C2542" i="18"/>
  <c r="C2541" i="18"/>
  <c r="C2540" i="18"/>
  <c r="C2539" i="18"/>
  <c r="C2538" i="18"/>
  <c r="C2537" i="18"/>
  <c r="C2536" i="18"/>
  <c r="C2535" i="18"/>
  <c r="C2534" i="18"/>
  <c r="C2533" i="18"/>
  <c r="C2532" i="18"/>
  <c r="C2531" i="18"/>
  <c r="C2530" i="18"/>
  <c r="C2529" i="18"/>
  <c r="C2528" i="18"/>
  <c r="C2527" i="18"/>
  <c r="C2526" i="18"/>
  <c r="C2525" i="18"/>
  <c r="C2524" i="18"/>
  <c r="C2523" i="18"/>
  <c r="C2522" i="18"/>
  <c r="C2521" i="18"/>
  <c r="C2520" i="18"/>
  <c r="C2519" i="18"/>
  <c r="C2518" i="18"/>
  <c r="C2510" i="18"/>
  <c r="C2509" i="18"/>
  <c r="C2508" i="18"/>
  <c r="C2507" i="18"/>
  <c r="C2506" i="18"/>
  <c r="C2505" i="18"/>
  <c r="C2504" i="18"/>
  <c r="C2503" i="18"/>
  <c r="C2502" i="18"/>
  <c r="C2501" i="18"/>
  <c r="C2500" i="18"/>
  <c r="C2499" i="18"/>
  <c r="C2498" i="18"/>
  <c r="C2497" i="18"/>
  <c r="C2496" i="18"/>
  <c r="C2495" i="18"/>
  <c r="C2494" i="18"/>
  <c r="C2493" i="18"/>
  <c r="C2492" i="18"/>
  <c r="C2491" i="18"/>
  <c r="C2490" i="18"/>
  <c r="C2489" i="18"/>
  <c r="C2488" i="18"/>
  <c r="C2487" i="18"/>
  <c r="C2486" i="18"/>
  <c r="C2485" i="18"/>
  <c r="C2484" i="18"/>
  <c r="C2483" i="18"/>
  <c r="C2482" i="18"/>
  <c r="C2481" i="18"/>
  <c r="C2480" i="18"/>
  <c r="C2479" i="18"/>
  <c r="C2478" i="18"/>
  <c r="C2477" i="18"/>
  <c r="C2476" i="18"/>
  <c r="C2475" i="18"/>
  <c r="C2474" i="18"/>
  <c r="C2473" i="18"/>
  <c r="C2472" i="18"/>
  <c r="C2471" i="18"/>
  <c r="C2470" i="18"/>
  <c r="C2469" i="18"/>
  <c r="C2468" i="18"/>
  <c r="C2467" i="18"/>
  <c r="C2466" i="18"/>
  <c r="C2465" i="18"/>
  <c r="C2464" i="18"/>
  <c r="C2463" i="18"/>
  <c r="C2462" i="18"/>
  <c r="C2461" i="18"/>
  <c r="C2453" i="18"/>
  <c r="C2452" i="18"/>
  <c r="C2451" i="18"/>
  <c r="C2450" i="18"/>
  <c r="C2449" i="18"/>
  <c r="C2448" i="18"/>
  <c r="C2447" i="18"/>
  <c r="C2446" i="18"/>
  <c r="C2445" i="18"/>
  <c r="C2444" i="18"/>
  <c r="C2443" i="18"/>
  <c r="C2442" i="18"/>
  <c r="C2441" i="18"/>
  <c r="C2440" i="18"/>
  <c r="C2439" i="18"/>
  <c r="C2438" i="18"/>
  <c r="C2437" i="18"/>
  <c r="C2436" i="18"/>
  <c r="C2435" i="18"/>
  <c r="C2434" i="18"/>
  <c r="C2433" i="18"/>
  <c r="C2432" i="18"/>
  <c r="C2431" i="18"/>
  <c r="C2430" i="18"/>
  <c r="C2429" i="18"/>
  <c r="C2428" i="18"/>
  <c r="C2427" i="18"/>
  <c r="C2426" i="18"/>
  <c r="C2425" i="18"/>
  <c r="C2424" i="18"/>
  <c r="C2423" i="18"/>
  <c r="C2422" i="18"/>
  <c r="C2421" i="18"/>
  <c r="C2420" i="18"/>
  <c r="C2419" i="18"/>
  <c r="C2418" i="18"/>
  <c r="C2417" i="18"/>
  <c r="C2416" i="18"/>
  <c r="C2415" i="18"/>
  <c r="C2414" i="18"/>
  <c r="C2413" i="18"/>
  <c r="C2412" i="18"/>
  <c r="C2411" i="18"/>
  <c r="C2410" i="18"/>
  <c r="C2409" i="18"/>
  <c r="C2408" i="18"/>
  <c r="C2407" i="18"/>
  <c r="C2406" i="18"/>
  <c r="C2405" i="18"/>
  <c r="C2404" i="18"/>
  <c r="C2396" i="18"/>
  <c r="C2395" i="18"/>
  <c r="C2394" i="18"/>
  <c r="C2393" i="18"/>
  <c r="C2392" i="18"/>
  <c r="C2391" i="18"/>
  <c r="C2390" i="18"/>
  <c r="C2389" i="18"/>
  <c r="C2388" i="18"/>
  <c r="C2387" i="18"/>
  <c r="C2386" i="18"/>
  <c r="C2385" i="18"/>
  <c r="C2384" i="18"/>
  <c r="C2383" i="18"/>
  <c r="C2382" i="18"/>
  <c r="C2381" i="18"/>
  <c r="C2380" i="18"/>
  <c r="C2379" i="18"/>
  <c r="C2378" i="18"/>
  <c r="C2377" i="18"/>
  <c r="C2376" i="18"/>
  <c r="C2375" i="18"/>
  <c r="C2374" i="18"/>
  <c r="C2373" i="18"/>
  <c r="C2372" i="18"/>
  <c r="C2371" i="18"/>
  <c r="C2370" i="18"/>
  <c r="C2369" i="18"/>
  <c r="C2368" i="18"/>
  <c r="C2367" i="18"/>
  <c r="C2366" i="18"/>
  <c r="C2365" i="18"/>
  <c r="C2364" i="18"/>
  <c r="C2363" i="18"/>
  <c r="C2362" i="18"/>
  <c r="C2361" i="18"/>
  <c r="C2360" i="18"/>
  <c r="C2359" i="18"/>
  <c r="C2358" i="18"/>
  <c r="C2357" i="18"/>
  <c r="C2356" i="18"/>
  <c r="C2355" i="18"/>
  <c r="C2354" i="18"/>
  <c r="C2353" i="18"/>
  <c r="C2352" i="18"/>
  <c r="C2351" i="18"/>
  <c r="C2350" i="18"/>
  <c r="C2349" i="18"/>
  <c r="C2348" i="18"/>
  <c r="C2347" i="18"/>
  <c r="C2339" i="18"/>
  <c r="C2338" i="18"/>
  <c r="C2337" i="18"/>
  <c r="C2336" i="18"/>
  <c r="C2335" i="18"/>
  <c r="C2334" i="18"/>
  <c r="C2333" i="18"/>
  <c r="C2332" i="18"/>
  <c r="C2331" i="18"/>
  <c r="C2330" i="18"/>
  <c r="C2329" i="18"/>
  <c r="C2328" i="18"/>
  <c r="C2327" i="18"/>
  <c r="C2326" i="18"/>
  <c r="C2325" i="18"/>
  <c r="C2324" i="18"/>
  <c r="C2323" i="18"/>
  <c r="C2322" i="18"/>
  <c r="C2321" i="18"/>
  <c r="C2320" i="18"/>
  <c r="C2319" i="18"/>
  <c r="C2318" i="18"/>
  <c r="C2317" i="18"/>
  <c r="C2316" i="18"/>
  <c r="C2315" i="18"/>
  <c r="C2314" i="18"/>
  <c r="C2313" i="18"/>
  <c r="C2312" i="18"/>
  <c r="C2311" i="18"/>
  <c r="C2310" i="18"/>
  <c r="C2309" i="18"/>
  <c r="C2308" i="18"/>
  <c r="C2307" i="18"/>
  <c r="C2306" i="18"/>
  <c r="C2305" i="18"/>
  <c r="C2304" i="18"/>
  <c r="C2303" i="18"/>
  <c r="C2302" i="18"/>
  <c r="C2301" i="18"/>
  <c r="C2300" i="18"/>
  <c r="C2299" i="18"/>
  <c r="C2298" i="18"/>
  <c r="C2297" i="18"/>
  <c r="C2296" i="18"/>
  <c r="C2295" i="18"/>
  <c r="C2294" i="18"/>
  <c r="C2293" i="18"/>
  <c r="C2292" i="18"/>
  <c r="C2291" i="18"/>
  <c r="C2290" i="18"/>
  <c r="C2282" i="18"/>
  <c r="C2281" i="18"/>
  <c r="C2280" i="18"/>
  <c r="C2279" i="18"/>
  <c r="C2278" i="18"/>
  <c r="C2277" i="18"/>
  <c r="C2276" i="18"/>
  <c r="C2275" i="18"/>
  <c r="C2274" i="18"/>
  <c r="C2273" i="18"/>
  <c r="C2272" i="18"/>
  <c r="C2271" i="18"/>
  <c r="C2270" i="18"/>
  <c r="C2269" i="18"/>
  <c r="C2268" i="18"/>
  <c r="C2267" i="18"/>
  <c r="C2266" i="18"/>
  <c r="C2265" i="18"/>
  <c r="C2264" i="18"/>
  <c r="C2263" i="18"/>
  <c r="C2262" i="18"/>
  <c r="C2261" i="18"/>
  <c r="C2260" i="18"/>
  <c r="C2259" i="18"/>
  <c r="C2258" i="18"/>
  <c r="C2257" i="18"/>
  <c r="C2256" i="18"/>
  <c r="C2255" i="18"/>
  <c r="C2254" i="18"/>
  <c r="C2253" i="18"/>
  <c r="C2252" i="18"/>
  <c r="C2251" i="18"/>
  <c r="C2250" i="18"/>
  <c r="C2249" i="18"/>
  <c r="C2248" i="18"/>
  <c r="C2247" i="18"/>
  <c r="C2246" i="18"/>
  <c r="C2245" i="18"/>
  <c r="C2244" i="18"/>
  <c r="C2243" i="18"/>
  <c r="C2242" i="18"/>
  <c r="C2241" i="18"/>
  <c r="C2240" i="18"/>
  <c r="C2239" i="18"/>
  <c r="C2238" i="18"/>
  <c r="C2237" i="18"/>
  <c r="C2236" i="18"/>
  <c r="C2235" i="18"/>
  <c r="C2234" i="18"/>
  <c r="C2233" i="18"/>
  <c r="C2225" i="18"/>
  <c r="C2224" i="18"/>
  <c r="C2223" i="18"/>
  <c r="C2222" i="18"/>
  <c r="C2221" i="18"/>
  <c r="C2220" i="18"/>
  <c r="C2219" i="18"/>
  <c r="C2218" i="18"/>
  <c r="C2217" i="18"/>
  <c r="C2216" i="18"/>
  <c r="C2215" i="18"/>
  <c r="C2214" i="18"/>
  <c r="C2213" i="18"/>
  <c r="C2212" i="18"/>
  <c r="C2211" i="18"/>
  <c r="C2210" i="18"/>
  <c r="C2209" i="18"/>
  <c r="C2208" i="18"/>
  <c r="C2207" i="18"/>
  <c r="C2206" i="18"/>
  <c r="C2205" i="18"/>
  <c r="C2204" i="18"/>
  <c r="C2203" i="18"/>
  <c r="C2202" i="18"/>
  <c r="C2201" i="18"/>
  <c r="C2200" i="18"/>
  <c r="C2199" i="18"/>
  <c r="C2198" i="18"/>
  <c r="C2197" i="18"/>
  <c r="C2196" i="18"/>
  <c r="C2195" i="18"/>
  <c r="C2194" i="18"/>
  <c r="C2193" i="18"/>
  <c r="C2192" i="18"/>
  <c r="C2191" i="18"/>
  <c r="C2190" i="18"/>
  <c r="C2189" i="18"/>
  <c r="C2188" i="18"/>
  <c r="C2187" i="18"/>
  <c r="C2186" i="18"/>
  <c r="C2185" i="18"/>
  <c r="C2184" i="18"/>
  <c r="C2183" i="18"/>
  <c r="C2182" i="18"/>
  <c r="C2181" i="18"/>
  <c r="C2180" i="18"/>
  <c r="C2179" i="18"/>
  <c r="C2178" i="18"/>
  <c r="C2177" i="18"/>
  <c r="C2176" i="18"/>
  <c r="C2168" i="18"/>
  <c r="C2167" i="18"/>
  <c r="C2166" i="18"/>
  <c r="C2165" i="18"/>
  <c r="C2164" i="18"/>
  <c r="C2163" i="18"/>
  <c r="C2162" i="18"/>
  <c r="C2161" i="18"/>
  <c r="C2160" i="18"/>
  <c r="C2159" i="18"/>
  <c r="C2158" i="18"/>
  <c r="C2157" i="18"/>
  <c r="C2156" i="18"/>
  <c r="C2155" i="18"/>
  <c r="C2154" i="18"/>
  <c r="C2153" i="18"/>
  <c r="C2152" i="18"/>
  <c r="C2151" i="18"/>
  <c r="C2150" i="18"/>
  <c r="C2149" i="18"/>
  <c r="C2148" i="18"/>
  <c r="C2147" i="18"/>
  <c r="C2146" i="18"/>
  <c r="C2145" i="18"/>
  <c r="C2144" i="18"/>
  <c r="C2143" i="18"/>
  <c r="C2142" i="18"/>
  <c r="C2141" i="18"/>
  <c r="C2140" i="18"/>
  <c r="C2139" i="18"/>
  <c r="C2138" i="18"/>
  <c r="C2137" i="18"/>
  <c r="C2136" i="18"/>
  <c r="C2135" i="18"/>
  <c r="C2134" i="18"/>
  <c r="C2133" i="18"/>
  <c r="C2132" i="18"/>
  <c r="C2131" i="18"/>
  <c r="C2130" i="18"/>
  <c r="C2129" i="18"/>
  <c r="C2128" i="18"/>
  <c r="C2127" i="18"/>
  <c r="C2126" i="18"/>
  <c r="C2125" i="18"/>
  <c r="C2124" i="18"/>
  <c r="C2123" i="18"/>
  <c r="C2122" i="18"/>
  <c r="C2121" i="18"/>
  <c r="C2120" i="18"/>
  <c r="C2119" i="18"/>
  <c r="C2111" i="18"/>
  <c r="C2110" i="18"/>
  <c r="C2109" i="18"/>
  <c r="C2108" i="18"/>
  <c r="C2107" i="18"/>
  <c r="C2106" i="18"/>
  <c r="C2105" i="18"/>
  <c r="C2104" i="18"/>
  <c r="C2103" i="18"/>
  <c r="C2102" i="18"/>
  <c r="C2101" i="18"/>
  <c r="C2100" i="18"/>
  <c r="C2099" i="18"/>
  <c r="C2098" i="18"/>
  <c r="C2097" i="18"/>
  <c r="C2096" i="18"/>
  <c r="C2095" i="18"/>
  <c r="C2094" i="18"/>
  <c r="C2093" i="18"/>
  <c r="C2092" i="18"/>
  <c r="C2091" i="18"/>
  <c r="C2090" i="18"/>
  <c r="C2089" i="18"/>
  <c r="C2088" i="18"/>
  <c r="C2087" i="18"/>
  <c r="C2086" i="18"/>
  <c r="C2085" i="18"/>
  <c r="C2084" i="18"/>
  <c r="C2083" i="18"/>
  <c r="C2082" i="18"/>
  <c r="C2081" i="18"/>
  <c r="C2080" i="18"/>
  <c r="C2079" i="18"/>
  <c r="C2078" i="18"/>
  <c r="C2077" i="18"/>
  <c r="C2076" i="18"/>
  <c r="C2075" i="18"/>
  <c r="C2074" i="18"/>
  <c r="C2073" i="18"/>
  <c r="C2072" i="18"/>
  <c r="C2071" i="18"/>
  <c r="C2070" i="18"/>
  <c r="C2069" i="18"/>
  <c r="C2068" i="18"/>
  <c r="C2067" i="18"/>
  <c r="C2066" i="18"/>
  <c r="C2065" i="18"/>
  <c r="C2064" i="18"/>
  <c r="C2063" i="18"/>
  <c r="C2062" i="18"/>
  <c r="C2054" i="18"/>
  <c r="C2053" i="18"/>
  <c r="C2052" i="18"/>
  <c r="C2051" i="18"/>
  <c r="C2050" i="18"/>
  <c r="C2049" i="18"/>
  <c r="C2048" i="18"/>
  <c r="C2047" i="18"/>
  <c r="C2046" i="18"/>
  <c r="C2045" i="18"/>
  <c r="C2044" i="18"/>
  <c r="C2043" i="18"/>
  <c r="C2042" i="18"/>
  <c r="C2041" i="18"/>
  <c r="C2040" i="18"/>
  <c r="C2039" i="18"/>
  <c r="C2038" i="18"/>
  <c r="C2037" i="18"/>
  <c r="C2036" i="18"/>
  <c r="C2035" i="18"/>
  <c r="C2034" i="18"/>
  <c r="C2033" i="18"/>
  <c r="C2032" i="18"/>
  <c r="C2031" i="18"/>
  <c r="C2030" i="18"/>
  <c r="C2029" i="18"/>
  <c r="C2028" i="18"/>
  <c r="C2027" i="18"/>
  <c r="C2026" i="18"/>
  <c r="C2025" i="18"/>
  <c r="C2024" i="18"/>
  <c r="C2023" i="18"/>
  <c r="C2022" i="18"/>
  <c r="C2021" i="18"/>
  <c r="C2020" i="18"/>
  <c r="C2019" i="18"/>
  <c r="C2018" i="18"/>
  <c r="C2017" i="18"/>
  <c r="C2016" i="18"/>
  <c r="C2015" i="18"/>
  <c r="C2014" i="18"/>
  <c r="C2013" i="18"/>
  <c r="C2012" i="18"/>
  <c r="C2011" i="18"/>
  <c r="C2010" i="18"/>
  <c r="C2009" i="18"/>
  <c r="C2008" i="18"/>
  <c r="C2007" i="18"/>
  <c r="C2006" i="18"/>
  <c r="C2005" i="18"/>
  <c r="C1997" i="18"/>
  <c r="C1996" i="18"/>
  <c r="C1995" i="18"/>
  <c r="C1994" i="18"/>
  <c r="C1993" i="18"/>
  <c r="C1992" i="18"/>
  <c r="C1991" i="18"/>
  <c r="C1990" i="18"/>
  <c r="C1989" i="18"/>
  <c r="C1988" i="18"/>
  <c r="C1987" i="18"/>
  <c r="C1986" i="18"/>
  <c r="C1985" i="18"/>
  <c r="C1984" i="18"/>
  <c r="C1983" i="18"/>
  <c r="C1982" i="18"/>
  <c r="C1981" i="18"/>
  <c r="C1980" i="18"/>
  <c r="C1979" i="18"/>
  <c r="C1978" i="18"/>
  <c r="C1977" i="18"/>
  <c r="C1976" i="18"/>
  <c r="C1975" i="18"/>
  <c r="C1974" i="18"/>
  <c r="C1973" i="18"/>
  <c r="C1972" i="18"/>
  <c r="C1971" i="18"/>
  <c r="C1970" i="18"/>
  <c r="C1969" i="18"/>
  <c r="C1968" i="18"/>
  <c r="C1967" i="18"/>
  <c r="C1966" i="18"/>
  <c r="C1965" i="18"/>
  <c r="C1964" i="18"/>
  <c r="C1963" i="18"/>
  <c r="C1962" i="18"/>
  <c r="C1961" i="18"/>
  <c r="C1960" i="18"/>
  <c r="C1959" i="18"/>
  <c r="C1958" i="18"/>
  <c r="C1957" i="18"/>
  <c r="C1956" i="18"/>
  <c r="C1955" i="18"/>
  <c r="C1954" i="18"/>
  <c r="C1953" i="18"/>
  <c r="C1952" i="18"/>
  <c r="C1951" i="18"/>
  <c r="C1950" i="18"/>
  <c r="C1949" i="18"/>
  <c r="C1948" i="18"/>
  <c r="C1940" i="18"/>
  <c r="C1939" i="18"/>
  <c r="C1938" i="18"/>
  <c r="C1937" i="18"/>
  <c r="C1936" i="18"/>
  <c r="C1935" i="18"/>
  <c r="C1934" i="18"/>
  <c r="C1933" i="18"/>
  <c r="C1932" i="18"/>
  <c r="C1931" i="18"/>
  <c r="C1930" i="18"/>
  <c r="C1929" i="18"/>
  <c r="C1928" i="18"/>
  <c r="C1927" i="18"/>
  <c r="C1926" i="18"/>
  <c r="C1925" i="18"/>
  <c r="C1924" i="18"/>
  <c r="C1923" i="18"/>
  <c r="C1922" i="18"/>
  <c r="C1921" i="18"/>
  <c r="C1920" i="18"/>
  <c r="C1919" i="18"/>
  <c r="C1918" i="18"/>
  <c r="C1917" i="18"/>
  <c r="C1916" i="18"/>
  <c r="C1915" i="18"/>
  <c r="C1914" i="18"/>
  <c r="C1913" i="18"/>
  <c r="C1912" i="18"/>
  <c r="C1911" i="18"/>
  <c r="C1910" i="18"/>
  <c r="C1909" i="18"/>
  <c r="C1908" i="18"/>
  <c r="C1907" i="18"/>
  <c r="C1906" i="18"/>
  <c r="C1905" i="18"/>
  <c r="C1904" i="18"/>
  <c r="C1903" i="18"/>
  <c r="C1902" i="18"/>
  <c r="C1901" i="18"/>
  <c r="C1900" i="18"/>
  <c r="C1899" i="18"/>
  <c r="C1898" i="18"/>
  <c r="C1897" i="18"/>
  <c r="C1896" i="18"/>
  <c r="C1895" i="18"/>
  <c r="C1894" i="18"/>
  <c r="C1893" i="18"/>
  <c r="C1892" i="18"/>
  <c r="C1891" i="18"/>
  <c r="C1883" i="18"/>
  <c r="C1882" i="18"/>
  <c r="C1881" i="18"/>
  <c r="C1880" i="18"/>
  <c r="C1879" i="18"/>
  <c r="C1878" i="18"/>
  <c r="C1877" i="18"/>
  <c r="C1876" i="18"/>
  <c r="C1875" i="18"/>
  <c r="C1874" i="18"/>
  <c r="C1873" i="18"/>
  <c r="C1872" i="18"/>
  <c r="C1871" i="18"/>
  <c r="C1870" i="18"/>
  <c r="C1869" i="18"/>
  <c r="C1868" i="18"/>
  <c r="C1867" i="18"/>
  <c r="C1866" i="18"/>
  <c r="C1865" i="18"/>
  <c r="C1864" i="18"/>
  <c r="C1863" i="18"/>
  <c r="C1862" i="18"/>
  <c r="C1861" i="18"/>
  <c r="C1860" i="18"/>
  <c r="C1859" i="18"/>
  <c r="C1858" i="18"/>
  <c r="C1857" i="18"/>
  <c r="C1856" i="18"/>
  <c r="C1855" i="18"/>
  <c r="C1854" i="18"/>
  <c r="C1853" i="18"/>
  <c r="C1852" i="18"/>
  <c r="C1851" i="18"/>
  <c r="C1850" i="18"/>
  <c r="C1849" i="18"/>
  <c r="C1848" i="18"/>
  <c r="C1847" i="18"/>
  <c r="C1846" i="18"/>
  <c r="C1845" i="18"/>
  <c r="C1844" i="18"/>
  <c r="C1843" i="18"/>
  <c r="C1842" i="18"/>
  <c r="C1841" i="18"/>
  <c r="C1840" i="18"/>
  <c r="C1839" i="18"/>
  <c r="C1838" i="18"/>
  <c r="C1837" i="18"/>
  <c r="C1836" i="18"/>
  <c r="C1835" i="18"/>
  <c r="C1834" i="18"/>
  <c r="C1826" i="18"/>
  <c r="C1825" i="18"/>
  <c r="C1824" i="18"/>
  <c r="C1823" i="18"/>
  <c r="C1822" i="18"/>
  <c r="C1821" i="18"/>
  <c r="C1820" i="18"/>
  <c r="C1819" i="18"/>
  <c r="C1818" i="18"/>
  <c r="C1817" i="18"/>
  <c r="C1816" i="18"/>
  <c r="C1815" i="18"/>
  <c r="C1814" i="18"/>
  <c r="C1813" i="18"/>
  <c r="C1812" i="18"/>
  <c r="C1811" i="18"/>
  <c r="C1810" i="18"/>
  <c r="C1809" i="18"/>
  <c r="C1808" i="18"/>
  <c r="C1807" i="18"/>
  <c r="C1806" i="18"/>
  <c r="C1805" i="18"/>
  <c r="C1804" i="18"/>
  <c r="C1803" i="18"/>
  <c r="C1802" i="18"/>
  <c r="C1801" i="18"/>
  <c r="C1800" i="18"/>
  <c r="C1799" i="18"/>
  <c r="C1798" i="18"/>
  <c r="C1797" i="18"/>
  <c r="C1796" i="18"/>
  <c r="C1795" i="18"/>
  <c r="C1794" i="18"/>
  <c r="C1793" i="18"/>
  <c r="C1792" i="18"/>
  <c r="C1791" i="18"/>
  <c r="C1790" i="18"/>
  <c r="C1789" i="18"/>
  <c r="C1788" i="18"/>
  <c r="C1787" i="18"/>
  <c r="C1786" i="18"/>
  <c r="C1785" i="18"/>
  <c r="C1784" i="18"/>
  <c r="C1783" i="18"/>
  <c r="C1782" i="18"/>
  <c r="C1781" i="18"/>
  <c r="C1780" i="18"/>
  <c r="C1779" i="18"/>
  <c r="C1778" i="18"/>
  <c r="C1777" i="18"/>
  <c r="C1769" i="18"/>
  <c r="C1768" i="18"/>
  <c r="C1767" i="18"/>
  <c r="C1766" i="18"/>
  <c r="C1765" i="18"/>
  <c r="C1764" i="18"/>
  <c r="C1763" i="18"/>
  <c r="C1762" i="18"/>
  <c r="C1761" i="18"/>
  <c r="C1760" i="18"/>
  <c r="C1759" i="18"/>
  <c r="C1758" i="18"/>
  <c r="C1757" i="18"/>
  <c r="C1756" i="18"/>
  <c r="C1755" i="18"/>
  <c r="C1754" i="18"/>
  <c r="C1753" i="18"/>
  <c r="C1752" i="18"/>
  <c r="C1751" i="18"/>
  <c r="C1750" i="18"/>
  <c r="C1749" i="18"/>
  <c r="C1748" i="18"/>
  <c r="C1747" i="18"/>
  <c r="C1746" i="18"/>
  <c r="C1745" i="18"/>
  <c r="C1744" i="18"/>
  <c r="C1743" i="18"/>
  <c r="C1742" i="18"/>
  <c r="C1741" i="18"/>
  <c r="C1740" i="18"/>
  <c r="C1739" i="18"/>
  <c r="C1738" i="18"/>
  <c r="C1737" i="18"/>
  <c r="C1736" i="18"/>
  <c r="C1735" i="18"/>
  <c r="C1734" i="18"/>
  <c r="C1733" i="18"/>
  <c r="C1732" i="18"/>
  <c r="C1731" i="18"/>
  <c r="C1730" i="18"/>
  <c r="C1729" i="18"/>
  <c r="C1728" i="18"/>
  <c r="C1727" i="18"/>
  <c r="C1726" i="18"/>
  <c r="C1725" i="18"/>
  <c r="C1724" i="18"/>
  <c r="C1723" i="18"/>
  <c r="C1722" i="18"/>
  <c r="C1721" i="18"/>
  <c r="C1720" i="18"/>
  <c r="C1712" i="18"/>
  <c r="C1711" i="18"/>
  <c r="C1710" i="18"/>
  <c r="C1709" i="18"/>
  <c r="C1708" i="18"/>
  <c r="C1707" i="18"/>
  <c r="C1706" i="18"/>
  <c r="C1705" i="18"/>
  <c r="C1704" i="18"/>
  <c r="C1703" i="18"/>
  <c r="C1702" i="18"/>
  <c r="C1701" i="18"/>
  <c r="C1700" i="18"/>
  <c r="C1699" i="18"/>
  <c r="C1698" i="18"/>
  <c r="C1697" i="18"/>
  <c r="C1696" i="18"/>
  <c r="C1695" i="18"/>
  <c r="C1694" i="18"/>
  <c r="C1693" i="18"/>
  <c r="C1692" i="18"/>
  <c r="C1691" i="18"/>
  <c r="C1690" i="18"/>
  <c r="C1689" i="18"/>
  <c r="C1688" i="18"/>
  <c r="C1687" i="18"/>
  <c r="C1686" i="18"/>
  <c r="C1685" i="18"/>
  <c r="C1684" i="18"/>
  <c r="C1683" i="18"/>
  <c r="C1682" i="18"/>
  <c r="C1681" i="18"/>
  <c r="C1680" i="18"/>
  <c r="C1679" i="18"/>
  <c r="C1678" i="18"/>
  <c r="C1677" i="18"/>
  <c r="C1676" i="18"/>
  <c r="C1675" i="18"/>
  <c r="C1674" i="18"/>
  <c r="C1673" i="18"/>
  <c r="C1672" i="18"/>
  <c r="C1671" i="18"/>
  <c r="C1670" i="18"/>
  <c r="C1669" i="18"/>
  <c r="C1668" i="18"/>
  <c r="C1667" i="18"/>
  <c r="C1666" i="18"/>
  <c r="C1665" i="18"/>
  <c r="C1664" i="18"/>
  <c r="C1663" i="18"/>
  <c r="C1655" i="18"/>
  <c r="C1654" i="18"/>
  <c r="C1653" i="18"/>
  <c r="C1652" i="18"/>
  <c r="C1651" i="18"/>
  <c r="C1650" i="18"/>
  <c r="C1649" i="18"/>
  <c r="C1648" i="18"/>
  <c r="C1647" i="18"/>
  <c r="C1646" i="18"/>
  <c r="C1645" i="18"/>
  <c r="C1644" i="18"/>
  <c r="C1643" i="18"/>
  <c r="C1642" i="18"/>
  <c r="C1641" i="18"/>
  <c r="C1640" i="18"/>
  <c r="C1639" i="18"/>
  <c r="C1638" i="18"/>
  <c r="C1637" i="18"/>
  <c r="C1636" i="18"/>
  <c r="C1635" i="18"/>
  <c r="C1634" i="18"/>
  <c r="C1633" i="18"/>
  <c r="C1632" i="18"/>
  <c r="C1631" i="18"/>
  <c r="C1630" i="18"/>
  <c r="C1629" i="18"/>
  <c r="C1628" i="18"/>
  <c r="C1627" i="18"/>
  <c r="C1626" i="18"/>
  <c r="C1625" i="18"/>
  <c r="C1624" i="18"/>
  <c r="C1623" i="18"/>
  <c r="C1622" i="18"/>
  <c r="C1621" i="18"/>
  <c r="C1620" i="18"/>
  <c r="C1619" i="18"/>
  <c r="C1618" i="18"/>
  <c r="C1617" i="18"/>
  <c r="C1616" i="18"/>
  <c r="C1615" i="18"/>
  <c r="C1614" i="18"/>
  <c r="C1613" i="18"/>
  <c r="C1612" i="18"/>
  <c r="C1611" i="18"/>
  <c r="C1610" i="18"/>
  <c r="C1609" i="18"/>
  <c r="C1608" i="18"/>
  <c r="C1607" i="18"/>
  <c r="C1606" i="18"/>
  <c r="C1598" i="18"/>
  <c r="C1597" i="18"/>
  <c r="C1596" i="18"/>
  <c r="C1595" i="18"/>
  <c r="C1594" i="18"/>
  <c r="C1593" i="18"/>
  <c r="C1592" i="18"/>
  <c r="C1591" i="18"/>
  <c r="C1590" i="18"/>
  <c r="C1589" i="18"/>
  <c r="C1588" i="18"/>
  <c r="C1587" i="18"/>
  <c r="C1586" i="18"/>
  <c r="C1585" i="18"/>
  <c r="C1584" i="18"/>
  <c r="C1583" i="18"/>
  <c r="C1582" i="18"/>
  <c r="C1581" i="18"/>
  <c r="C1580" i="18"/>
  <c r="C1579" i="18"/>
  <c r="C1578" i="18"/>
  <c r="C1577" i="18"/>
  <c r="C1576" i="18"/>
  <c r="C1575" i="18"/>
  <c r="C1574" i="18"/>
  <c r="C1573" i="18"/>
  <c r="C1572" i="18"/>
  <c r="C1571" i="18"/>
  <c r="C1570" i="18"/>
  <c r="C1569" i="18"/>
  <c r="C1568" i="18"/>
  <c r="C1567" i="18"/>
  <c r="C1566" i="18"/>
  <c r="C1565" i="18"/>
  <c r="C1564" i="18"/>
  <c r="C1563" i="18"/>
  <c r="C1562" i="18"/>
  <c r="C1561" i="18"/>
  <c r="C1560" i="18"/>
  <c r="C1559" i="18"/>
  <c r="C1558" i="18"/>
  <c r="C1557" i="18"/>
  <c r="C1556" i="18"/>
  <c r="C1555" i="18"/>
  <c r="C1554" i="18"/>
  <c r="C1553" i="18"/>
  <c r="C1552" i="18"/>
  <c r="C1551" i="18"/>
  <c r="C1550" i="18"/>
  <c r="C1549" i="18"/>
  <c r="C1541" i="18"/>
  <c r="C1540" i="18"/>
  <c r="C1539" i="18"/>
  <c r="C1538" i="18"/>
  <c r="C1537" i="18"/>
  <c r="C1536" i="18"/>
  <c r="C1535" i="18"/>
  <c r="C1534" i="18"/>
  <c r="C1533" i="18"/>
  <c r="C1532" i="18"/>
  <c r="C1531" i="18"/>
  <c r="C1530" i="18"/>
  <c r="C1529" i="18"/>
  <c r="C1528" i="18"/>
  <c r="C1527" i="18"/>
  <c r="C1526" i="18"/>
  <c r="C1525" i="18"/>
  <c r="C1524" i="18"/>
  <c r="C1523" i="18"/>
  <c r="C1522" i="18"/>
  <c r="C1521" i="18"/>
  <c r="C1520" i="18"/>
  <c r="C1519" i="18"/>
  <c r="C1518" i="18"/>
  <c r="C1517" i="18"/>
  <c r="C1516" i="18"/>
  <c r="C1515" i="18"/>
  <c r="C1514" i="18"/>
  <c r="C1513" i="18"/>
  <c r="C1512" i="18"/>
  <c r="C1511" i="18"/>
  <c r="C1510" i="18"/>
  <c r="C1509" i="18"/>
  <c r="C1508" i="18"/>
  <c r="C1507" i="18"/>
  <c r="C1506" i="18"/>
  <c r="C1505" i="18"/>
  <c r="C1504" i="18"/>
  <c r="C1503" i="18"/>
  <c r="C1502" i="18"/>
  <c r="C1501" i="18"/>
  <c r="C1500" i="18"/>
  <c r="C1499" i="18"/>
  <c r="C1498" i="18"/>
  <c r="C1497" i="18"/>
  <c r="C1496" i="18"/>
  <c r="C1495" i="18"/>
  <c r="C1494" i="18"/>
  <c r="C1493" i="18"/>
  <c r="C1492" i="18"/>
  <c r="C1484" i="18"/>
  <c r="C1483" i="18"/>
  <c r="C1482" i="18"/>
  <c r="C1481" i="18"/>
  <c r="C1480" i="18"/>
  <c r="C1479" i="18"/>
  <c r="C1478" i="18"/>
  <c r="C1477" i="18"/>
  <c r="C1476" i="18"/>
  <c r="C1475" i="18"/>
  <c r="C1474" i="18"/>
  <c r="C1473" i="18"/>
  <c r="C1472" i="18"/>
  <c r="C1471" i="18"/>
  <c r="C1470" i="18"/>
  <c r="C1469" i="18"/>
  <c r="C1468" i="18"/>
  <c r="C1467" i="18"/>
  <c r="C1466" i="18"/>
  <c r="C1465" i="18"/>
  <c r="C1464" i="18"/>
  <c r="C1463" i="18"/>
  <c r="C1462" i="18"/>
  <c r="C1461" i="18"/>
  <c r="C1460" i="18"/>
  <c r="C1459" i="18"/>
  <c r="C1458" i="18"/>
  <c r="C1457" i="18"/>
  <c r="C1456" i="18"/>
  <c r="C1455" i="18"/>
  <c r="C1454" i="18"/>
  <c r="C1453" i="18"/>
  <c r="C1452" i="18"/>
  <c r="C1451" i="18"/>
  <c r="C1450" i="18"/>
  <c r="C1449" i="18"/>
  <c r="C1448" i="18"/>
  <c r="C1447" i="18"/>
  <c r="C1446" i="18"/>
  <c r="C1445" i="18"/>
  <c r="C1444" i="18"/>
  <c r="C1443" i="18"/>
  <c r="C1442" i="18"/>
  <c r="C1441" i="18"/>
  <c r="C1440" i="18"/>
  <c r="C1439" i="18"/>
  <c r="C1438" i="18"/>
  <c r="C1437" i="18"/>
  <c r="C1436" i="18"/>
  <c r="C1435" i="18"/>
  <c r="C1427" i="18"/>
  <c r="C1426" i="18"/>
  <c r="C1425" i="18"/>
  <c r="C1424" i="18"/>
  <c r="C1423" i="18"/>
  <c r="C1422" i="18"/>
  <c r="C1421" i="18"/>
  <c r="C1420" i="18"/>
  <c r="C1419" i="18"/>
  <c r="C1418" i="18"/>
  <c r="C1417" i="18"/>
  <c r="C1416" i="18"/>
  <c r="C1415" i="18"/>
  <c r="C1414" i="18"/>
  <c r="C1413" i="18"/>
  <c r="C1412" i="18"/>
  <c r="C1411" i="18"/>
  <c r="C1410" i="18"/>
  <c r="C1409" i="18"/>
  <c r="C1408" i="18"/>
  <c r="C1407" i="18"/>
  <c r="C1406" i="18"/>
  <c r="C1405" i="18"/>
  <c r="C1404" i="18"/>
  <c r="C1403" i="18"/>
  <c r="C1402" i="18"/>
  <c r="C1401" i="18"/>
  <c r="C1400" i="18"/>
  <c r="C1399" i="18"/>
  <c r="C1398" i="18"/>
  <c r="C1397" i="18"/>
  <c r="C1396" i="18"/>
  <c r="C1395" i="18"/>
  <c r="C1394" i="18"/>
  <c r="C1393" i="18"/>
  <c r="C1392" i="18"/>
  <c r="C1391" i="18"/>
  <c r="C1390" i="18"/>
  <c r="C1389" i="18"/>
  <c r="C1388" i="18"/>
  <c r="C1387" i="18"/>
  <c r="C1386" i="18"/>
  <c r="C1385" i="18"/>
  <c r="C1384" i="18"/>
  <c r="C1383" i="18"/>
  <c r="C1382" i="18"/>
  <c r="C1381" i="18"/>
  <c r="C1380" i="18"/>
  <c r="C1379" i="18"/>
  <c r="C1378" i="18"/>
  <c r="C1370" i="18"/>
  <c r="C1369" i="18"/>
  <c r="C1368" i="18"/>
  <c r="C1367" i="18"/>
  <c r="C1366" i="18"/>
  <c r="C1365" i="18"/>
  <c r="C1364" i="18"/>
  <c r="C1363" i="18"/>
  <c r="C1362" i="18"/>
  <c r="C1361" i="18"/>
  <c r="C1360" i="18"/>
  <c r="C1359" i="18"/>
  <c r="C1358" i="18"/>
  <c r="C1357" i="18"/>
  <c r="C1356" i="18"/>
  <c r="C1355" i="18"/>
  <c r="C1354" i="18"/>
  <c r="C1353" i="18"/>
  <c r="C1352" i="18"/>
  <c r="C1351" i="18"/>
  <c r="C1350" i="18"/>
  <c r="C1349" i="18"/>
  <c r="C1348" i="18"/>
  <c r="C1347" i="18"/>
  <c r="C1346" i="18"/>
  <c r="C1345" i="18"/>
  <c r="C1344" i="18"/>
  <c r="C1343" i="18"/>
  <c r="C1342" i="18"/>
  <c r="C1341" i="18"/>
  <c r="C1340" i="18"/>
  <c r="C1339" i="18"/>
  <c r="C1338" i="18"/>
  <c r="C1337" i="18"/>
  <c r="C1336" i="18"/>
  <c r="C1335" i="18"/>
  <c r="C1334" i="18"/>
  <c r="C1333" i="18"/>
  <c r="C1332" i="18"/>
  <c r="C1331" i="18"/>
  <c r="C1330" i="18"/>
  <c r="C1329" i="18"/>
  <c r="C1328" i="18"/>
  <c r="C1327" i="18"/>
  <c r="C1326" i="18"/>
  <c r="C1325" i="18"/>
  <c r="C1324" i="18"/>
  <c r="C1323" i="18"/>
  <c r="C1322" i="18"/>
  <c r="C1321" i="18"/>
  <c r="C1313" i="18"/>
  <c r="C1312" i="18"/>
  <c r="C1311" i="18"/>
  <c r="C1310" i="18"/>
  <c r="C1309" i="18"/>
  <c r="C1308" i="18"/>
  <c r="C1307" i="18"/>
  <c r="C1306" i="18"/>
  <c r="C1305" i="18"/>
  <c r="C1304" i="18"/>
  <c r="C1303" i="18"/>
  <c r="C1302" i="18"/>
  <c r="C1301" i="18"/>
  <c r="C1300" i="18"/>
  <c r="C1299" i="18"/>
  <c r="C1298" i="18"/>
  <c r="C1297" i="18"/>
  <c r="C1296" i="18"/>
  <c r="C1295" i="18"/>
  <c r="C1294" i="18"/>
  <c r="C1293" i="18"/>
  <c r="C1292" i="18"/>
  <c r="C1291" i="18"/>
  <c r="C1290" i="18"/>
  <c r="C1289" i="18"/>
  <c r="C1288" i="18"/>
  <c r="C1287" i="18"/>
  <c r="C1286" i="18"/>
  <c r="C1285" i="18"/>
  <c r="C1284" i="18"/>
  <c r="C1283" i="18"/>
  <c r="C1282" i="18"/>
  <c r="C1281" i="18"/>
  <c r="C1280" i="18"/>
  <c r="C1279" i="18"/>
  <c r="C1278" i="18"/>
  <c r="C1277" i="18"/>
  <c r="C1276" i="18"/>
  <c r="C1275" i="18"/>
  <c r="C1274" i="18"/>
  <c r="C1273" i="18"/>
  <c r="C1272" i="18"/>
  <c r="C1271" i="18"/>
  <c r="C1270" i="18"/>
  <c r="C1269" i="18"/>
  <c r="C1268" i="18"/>
  <c r="C1267" i="18"/>
  <c r="C1266" i="18"/>
  <c r="C1265" i="18"/>
  <c r="C1264" i="18"/>
  <c r="C1256" i="18"/>
  <c r="C1255" i="18"/>
  <c r="C1254" i="18"/>
  <c r="C1253" i="18"/>
  <c r="C1252" i="18"/>
  <c r="C1251" i="18"/>
  <c r="C1250" i="18"/>
  <c r="C1249" i="18"/>
  <c r="C1248" i="18"/>
  <c r="C1247" i="18"/>
  <c r="C1246" i="18"/>
  <c r="C1245" i="18"/>
  <c r="C1244" i="18"/>
  <c r="C1243" i="18"/>
  <c r="C1242" i="18"/>
  <c r="C1241" i="18"/>
  <c r="C1240" i="18"/>
  <c r="C1239" i="18"/>
  <c r="C1238" i="18"/>
  <c r="C1237" i="18"/>
  <c r="C1236" i="18"/>
  <c r="C1235" i="18"/>
  <c r="C1234" i="18"/>
  <c r="C1233" i="18"/>
  <c r="C1232" i="18"/>
  <c r="C1231" i="18"/>
  <c r="C1230" i="18"/>
  <c r="C1229" i="18"/>
  <c r="C1228" i="18"/>
  <c r="C1227" i="18"/>
  <c r="C1226" i="18"/>
  <c r="C1225" i="18"/>
  <c r="C1224" i="18"/>
  <c r="C1223" i="18"/>
  <c r="C1222" i="18"/>
  <c r="C1221" i="18"/>
  <c r="C1220" i="18"/>
  <c r="C1219" i="18"/>
  <c r="C1218" i="18"/>
  <c r="C1217" i="18"/>
  <c r="C1216" i="18"/>
  <c r="C1215" i="18"/>
  <c r="C1214" i="18"/>
  <c r="C1213" i="18"/>
  <c r="C1212" i="18"/>
  <c r="C1211" i="18"/>
  <c r="C1210" i="18"/>
  <c r="C1209" i="18"/>
  <c r="C1208" i="18"/>
  <c r="C1207" i="18"/>
  <c r="C1199" i="18"/>
  <c r="C1198" i="18"/>
  <c r="C1197" i="18"/>
  <c r="C1196" i="18"/>
  <c r="C1195" i="18"/>
  <c r="C1194" i="18"/>
  <c r="C1193" i="18"/>
  <c r="C1192" i="18"/>
  <c r="C1191" i="18"/>
  <c r="C1190" i="18"/>
  <c r="C1189" i="18"/>
  <c r="C1188" i="18"/>
  <c r="C1187" i="18"/>
  <c r="C1186" i="18"/>
  <c r="C1185" i="18"/>
  <c r="C1184" i="18"/>
  <c r="C1183" i="18"/>
  <c r="C1182" i="18"/>
  <c r="C1181" i="18"/>
  <c r="C1180" i="18"/>
  <c r="C1179" i="18"/>
  <c r="C1178" i="18"/>
  <c r="C1177" i="18"/>
  <c r="C1176" i="18"/>
  <c r="C1175" i="18"/>
  <c r="C1174" i="18"/>
  <c r="C1173" i="18"/>
  <c r="C1172" i="18"/>
  <c r="C1171" i="18"/>
  <c r="C1170" i="18"/>
  <c r="C1169" i="18"/>
  <c r="C1168" i="18"/>
  <c r="C1167" i="18"/>
  <c r="C1166" i="18"/>
  <c r="C1165" i="18"/>
  <c r="C1164" i="18"/>
  <c r="C1163" i="18"/>
  <c r="C1162" i="18"/>
  <c r="C1161" i="18"/>
  <c r="C1160" i="18"/>
  <c r="C1159" i="18"/>
  <c r="C1158" i="18"/>
  <c r="C1157" i="18"/>
  <c r="C1156" i="18"/>
  <c r="C1155" i="18"/>
  <c r="C1154" i="18"/>
  <c r="C1153" i="18"/>
  <c r="C1152" i="18"/>
  <c r="C1151" i="18"/>
  <c r="C1150" i="18"/>
  <c r="C1142" i="18"/>
  <c r="C1141" i="18"/>
  <c r="C1140" i="18"/>
  <c r="C1139" i="18"/>
  <c r="C1138" i="18"/>
  <c r="C1137" i="18"/>
  <c r="C1136" i="18"/>
  <c r="C1135" i="18"/>
  <c r="C1134" i="18"/>
  <c r="C1133" i="18"/>
  <c r="C1132" i="18"/>
  <c r="C1131" i="18"/>
  <c r="C1130" i="18"/>
  <c r="C1129" i="18"/>
  <c r="C1128" i="18"/>
  <c r="C1127" i="18"/>
  <c r="C1126" i="18"/>
  <c r="C1125" i="18"/>
  <c r="C1124" i="18"/>
  <c r="C1123" i="18"/>
  <c r="C1122" i="18"/>
  <c r="C1121" i="18"/>
  <c r="C1120" i="18"/>
  <c r="C1119" i="18"/>
  <c r="C1118" i="18"/>
  <c r="C1117" i="18"/>
  <c r="C1116" i="18"/>
  <c r="C1115" i="18"/>
  <c r="C1114" i="18"/>
  <c r="C1113" i="18"/>
  <c r="C1112" i="18"/>
  <c r="C1111" i="18"/>
  <c r="C1110" i="18"/>
  <c r="C1109" i="18"/>
  <c r="C1108" i="18"/>
  <c r="C1107" i="18"/>
  <c r="C1106" i="18"/>
  <c r="C1105" i="18"/>
  <c r="C1104" i="18"/>
  <c r="C1103" i="18"/>
  <c r="C1102" i="18"/>
  <c r="C1101" i="18"/>
  <c r="C1100" i="18"/>
  <c r="C1099" i="18"/>
  <c r="C1098" i="18"/>
  <c r="C1097" i="18"/>
  <c r="C1096" i="18"/>
  <c r="C1095" i="18"/>
  <c r="C1094" i="18"/>
  <c r="C1093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59" i="18"/>
  <c r="C58" i="18"/>
  <c r="C57" i="18"/>
  <c r="C56" i="18"/>
  <c r="C55" i="18"/>
  <c r="C54" i="18"/>
  <c r="C53" i="18"/>
  <c r="C51" i="18"/>
  <c r="C52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AY70" i="3" l="1"/>
  <c r="BK70" i="3" s="1"/>
  <c r="AN70" i="3"/>
  <c r="BL70" i="3" s="1"/>
  <c r="AZ70" i="3"/>
  <c r="BD70" i="3"/>
  <c r="AV70" i="3"/>
  <c r="BT70" i="3" s="1"/>
  <c r="BA70" i="3"/>
  <c r="BB70" i="3"/>
  <c r="BF70" i="3"/>
  <c r="BE70" i="3"/>
  <c r="AU70" i="3"/>
  <c r="BS70" i="3" s="1"/>
  <c r="AS70" i="3"/>
  <c r="BQ70" i="3" s="1"/>
  <c r="AQ70" i="3"/>
  <c r="BO70" i="3" s="1"/>
  <c r="AT70" i="3"/>
  <c r="BR70" i="3" s="1"/>
  <c r="AR70" i="3"/>
  <c r="BP70" i="3" s="1"/>
  <c r="AP70" i="3"/>
  <c r="BN70" i="3" s="1"/>
  <c r="AO70" i="3"/>
  <c r="BM70" i="3" s="1"/>
  <c r="BC70" i="3"/>
  <c r="AJ72" i="3"/>
  <c r="AK71" i="3"/>
  <c r="AM71" i="3" s="1"/>
  <c r="H12" i="3"/>
  <c r="BL20" i="22"/>
  <c r="BN20" i="22" s="1"/>
  <c r="I24" i="22" s="1"/>
  <c r="BN19" i="22"/>
  <c r="I23" i="22" s="1"/>
  <c r="BM15" i="3"/>
  <c r="U20" i="9"/>
  <c r="W19" i="9"/>
  <c r="AB19" i="9"/>
  <c r="AA19" i="9"/>
  <c r="X19" i="9"/>
  <c r="BP15" i="3"/>
  <c r="BR15" i="3"/>
  <c r="AF17" i="4"/>
  <c r="AD17" i="4"/>
  <c r="AB17" i="4"/>
  <c r="AH17" i="4"/>
  <c r="AG17" i="4"/>
  <c r="AE17" i="4"/>
  <c r="AC17" i="4"/>
  <c r="AS18" i="45"/>
  <c r="BQ18" i="45" s="1"/>
  <c r="AU18" i="45"/>
  <c r="BS18" i="45" s="1"/>
  <c r="AR18" i="45"/>
  <c r="BP18" i="45" s="1"/>
  <c r="AT18" i="45"/>
  <c r="BR18" i="45" s="1"/>
  <c r="BC18" i="45"/>
  <c r="BE18" i="45"/>
  <c r="BD18" i="45"/>
  <c r="BH18" i="45"/>
  <c r="AW18" i="45"/>
  <c r="BU18" i="45" s="1"/>
  <c r="BF18" i="45"/>
  <c r="BG18" i="45"/>
  <c r="BB18" i="45"/>
  <c r="AX18" i="45"/>
  <c r="BV18" i="45" s="1"/>
  <c r="AP18" i="45"/>
  <c r="BN18" i="45" s="1"/>
  <c r="AQ18" i="45"/>
  <c r="BO18" i="45" s="1"/>
  <c r="AV18" i="45"/>
  <c r="BT18" i="45" s="1"/>
  <c r="BG16" i="3"/>
  <c r="BF16" i="3"/>
  <c r="BE16" i="3"/>
  <c r="BD16" i="3"/>
  <c r="BC16" i="3"/>
  <c r="BB16" i="3"/>
  <c r="AW16" i="3"/>
  <c r="BU16" i="3" s="1"/>
  <c r="AV16" i="3"/>
  <c r="BT16" i="3" s="1"/>
  <c r="AU16" i="3"/>
  <c r="BS16" i="3" s="1"/>
  <c r="BA16" i="3"/>
  <c r="AT16" i="3"/>
  <c r="AS16" i="3"/>
  <c r="BQ16" i="3" s="1"/>
  <c r="AR16" i="3"/>
  <c r="AQ16" i="3"/>
  <c r="AO16" i="3"/>
  <c r="AP16" i="3"/>
  <c r="BN16" i="3" s="1"/>
  <c r="Y16" i="11"/>
  <c r="AA15" i="11"/>
  <c r="O15" i="11" s="1"/>
  <c r="Z15" i="11"/>
  <c r="N15" i="11" s="1"/>
  <c r="BQ15" i="3"/>
  <c r="AR16" i="36"/>
  <c r="AZ15" i="36"/>
  <c r="AY15" i="36"/>
  <c r="AX15" i="36"/>
  <c r="AW15" i="36"/>
  <c r="AV15" i="36"/>
  <c r="AU15" i="36"/>
  <c r="AT15" i="36"/>
  <c r="Z18" i="4"/>
  <c r="AJ36" i="4"/>
  <c r="AN19" i="45"/>
  <c r="AZ18" i="45"/>
  <c r="BL18" i="45" s="1"/>
  <c r="AM17" i="3"/>
  <c r="AY16" i="3"/>
  <c r="BK16" i="3" s="1"/>
  <c r="BF26" i="36"/>
  <c r="BF27" i="36"/>
  <c r="BF28" i="36"/>
  <c r="BF29" i="36"/>
  <c r="BF30" i="36"/>
  <c r="BF31" i="36"/>
  <c r="BF32" i="36"/>
  <c r="BF33" i="36"/>
  <c r="BF34" i="36"/>
  <c r="BF35" i="36"/>
  <c r="BF36" i="36"/>
  <c r="BF37" i="36"/>
  <c r="BF38" i="36"/>
  <c r="BF39" i="36"/>
  <c r="BF40" i="36"/>
  <c r="BF41" i="36"/>
  <c r="BF42" i="36"/>
  <c r="BF43" i="36"/>
  <c r="BF44" i="36"/>
  <c r="BF25" i="36"/>
  <c r="CE15" i="45"/>
  <c r="CE16" i="45"/>
  <c r="CE17" i="45"/>
  <c r="CE18" i="45"/>
  <c r="CE19" i="45"/>
  <c r="CE20" i="45"/>
  <c r="CE21" i="45"/>
  <c r="CE22" i="45"/>
  <c r="CE23" i="45"/>
  <c r="CE24" i="45"/>
  <c r="CE25" i="45"/>
  <c r="CE26" i="45"/>
  <c r="CE27" i="45"/>
  <c r="CE28" i="45"/>
  <c r="CE29" i="45"/>
  <c r="CE30" i="45"/>
  <c r="CE31" i="45"/>
  <c r="CE32" i="45"/>
  <c r="CE33" i="45"/>
  <c r="CE14" i="45"/>
  <c r="AA33" i="22"/>
  <c r="AA34" i="22"/>
  <c r="AA35" i="22"/>
  <c r="AA36" i="22"/>
  <c r="AA37" i="22"/>
  <c r="AA38" i="22"/>
  <c r="AA39" i="22"/>
  <c r="AA40" i="22"/>
  <c r="AA41" i="22"/>
  <c r="AA42" i="22"/>
  <c r="AA43" i="22"/>
  <c r="AA44" i="22"/>
  <c r="AA45" i="22"/>
  <c r="AA46" i="22"/>
  <c r="AA47" i="22"/>
  <c r="AA48" i="22"/>
  <c r="AA49" i="22"/>
  <c r="AA50" i="22"/>
  <c r="AA51" i="22"/>
  <c r="AA52" i="22"/>
  <c r="AA53" i="22"/>
  <c r="AA54" i="22"/>
  <c r="AA55" i="22"/>
  <c r="AA56" i="22"/>
  <c r="AA32" i="22"/>
  <c r="AA8" i="22"/>
  <c r="AA9" i="22"/>
  <c r="AA10" i="22"/>
  <c r="AA11" i="22"/>
  <c r="AA12" i="22"/>
  <c r="AA13" i="22"/>
  <c r="AA14" i="22"/>
  <c r="AA15" i="22"/>
  <c r="AA16" i="22"/>
  <c r="AA17" i="22"/>
  <c r="AA18" i="22"/>
  <c r="AA19" i="22"/>
  <c r="AA20" i="22"/>
  <c r="AA21" i="22"/>
  <c r="AA22" i="22"/>
  <c r="AA23" i="22"/>
  <c r="AA24" i="22"/>
  <c r="AA25" i="22"/>
  <c r="AA26" i="22"/>
  <c r="AA27" i="22"/>
  <c r="AA28" i="22"/>
  <c r="AA29" i="22"/>
  <c r="AA30" i="22"/>
  <c r="AA31" i="22"/>
  <c r="AA7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32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7" i="22"/>
  <c r="Y11" i="41"/>
  <c r="Y12" i="41"/>
  <c r="Y13" i="41"/>
  <c r="Y14" i="41"/>
  <c r="Y15" i="41"/>
  <c r="Y16" i="41"/>
  <c r="Y17" i="41"/>
  <c r="Y18" i="41"/>
  <c r="Y19" i="41"/>
  <c r="Y20" i="41"/>
  <c r="Y21" i="41"/>
  <c r="Y22" i="41"/>
  <c r="Y23" i="41"/>
  <c r="Y24" i="41"/>
  <c r="Y25" i="41"/>
  <c r="Y26" i="41"/>
  <c r="Y27" i="41"/>
  <c r="Y28" i="41"/>
  <c r="Y29" i="41"/>
  <c r="Y30" i="41"/>
  <c r="Y31" i="41"/>
  <c r="Y32" i="41"/>
  <c r="Y33" i="41"/>
  <c r="Y34" i="41"/>
  <c r="Y35" i="41"/>
  <c r="Y36" i="41"/>
  <c r="Y37" i="41"/>
  <c r="Y38" i="41"/>
  <c r="Y39" i="41"/>
  <c r="Y40" i="41"/>
  <c r="Y41" i="41"/>
  <c r="Y42" i="41"/>
  <c r="Y43" i="41"/>
  <c r="Y44" i="41"/>
  <c r="Y45" i="41"/>
  <c r="Y46" i="41"/>
  <c r="Y47" i="41"/>
  <c r="Y48" i="41"/>
  <c r="Y49" i="41"/>
  <c r="Y50" i="41"/>
  <c r="Y51" i="41"/>
  <c r="Y52" i="41"/>
  <c r="Y53" i="41"/>
  <c r="Y54" i="41"/>
  <c r="Y55" i="41"/>
  <c r="Y56" i="41"/>
  <c r="Y57" i="41"/>
  <c r="Y58" i="41"/>
  <c r="Y59" i="41"/>
  <c r="Y10" i="41"/>
  <c r="T11" i="41"/>
  <c r="T12" i="41"/>
  <c r="T13" i="41"/>
  <c r="T14" i="41"/>
  <c r="T15" i="41"/>
  <c r="T16" i="41"/>
  <c r="T17" i="41"/>
  <c r="T18" i="41"/>
  <c r="T19" i="41"/>
  <c r="T20" i="41"/>
  <c r="T21" i="41"/>
  <c r="T22" i="41"/>
  <c r="T23" i="41"/>
  <c r="T24" i="41"/>
  <c r="T25" i="41"/>
  <c r="T26" i="41"/>
  <c r="T27" i="41"/>
  <c r="T28" i="41"/>
  <c r="T29" i="41"/>
  <c r="T30" i="41"/>
  <c r="T31" i="41"/>
  <c r="T32" i="41"/>
  <c r="T33" i="41"/>
  <c r="T34" i="41"/>
  <c r="T35" i="41"/>
  <c r="T36" i="41"/>
  <c r="T37" i="41"/>
  <c r="T38" i="41"/>
  <c r="T39" i="41"/>
  <c r="T40" i="41"/>
  <c r="T41" i="41"/>
  <c r="T42" i="41"/>
  <c r="T43" i="41"/>
  <c r="T44" i="41"/>
  <c r="T45" i="41"/>
  <c r="T46" i="41"/>
  <c r="T47" i="41"/>
  <c r="T48" i="41"/>
  <c r="T49" i="41"/>
  <c r="T50" i="41"/>
  <c r="T51" i="41"/>
  <c r="T52" i="41"/>
  <c r="T53" i="41"/>
  <c r="T54" i="41"/>
  <c r="T55" i="41"/>
  <c r="T56" i="41"/>
  <c r="T57" i="41"/>
  <c r="T58" i="41"/>
  <c r="T59" i="41"/>
  <c r="T10" i="41"/>
  <c r="AL11" i="11"/>
  <c r="AL12" i="11"/>
  <c r="AL13" i="11"/>
  <c r="AL14" i="11"/>
  <c r="AL15" i="11"/>
  <c r="AL16" i="11"/>
  <c r="AL17" i="11"/>
  <c r="AL18" i="11"/>
  <c r="AL19" i="11"/>
  <c r="AL20" i="11"/>
  <c r="AL21" i="11"/>
  <c r="AL22" i="11"/>
  <c r="AL23" i="11"/>
  <c r="AL24" i="11"/>
  <c r="AL25" i="11"/>
  <c r="AL26" i="11"/>
  <c r="AL27" i="11"/>
  <c r="AL28" i="11"/>
  <c r="AL29" i="11"/>
  <c r="AL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10" i="11"/>
  <c r="AK16" i="9"/>
  <c r="AK17" i="9"/>
  <c r="AK18" i="9"/>
  <c r="AK19" i="9"/>
  <c r="AK20" i="9"/>
  <c r="AK21" i="9"/>
  <c r="AK22" i="9"/>
  <c r="AK23" i="9"/>
  <c r="AK24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15" i="9"/>
  <c r="AH16" i="9"/>
  <c r="AH17" i="9"/>
  <c r="AH18" i="9"/>
  <c r="AH19" i="9"/>
  <c r="AH20" i="9"/>
  <c r="AH21" i="9"/>
  <c r="AH22" i="9"/>
  <c r="AH23" i="9"/>
  <c r="AH24" i="9"/>
  <c r="AH25" i="9"/>
  <c r="AH26" i="9"/>
  <c r="AH27" i="9"/>
  <c r="AH28" i="9"/>
  <c r="AH29" i="9"/>
  <c r="AH30" i="9"/>
  <c r="AH31" i="9"/>
  <c r="AH32" i="9"/>
  <c r="AH33" i="9"/>
  <c r="AH34" i="9"/>
  <c r="AH35" i="9"/>
  <c r="AH36" i="9"/>
  <c r="AH37" i="9"/>
  <c r="AH38" i="9"/>
  <c r="AH39" i="9"/>
  <c r="AH40" i="9"/>
  <c r="AH41" i="9"/>
  <c r="AH42" i="9"/>
  <c r="AH43" i="9"/>
  <c r="AH44" i="9"/>
  <c r="AH45" i="9"/>
  <c r="AH46" i="9"/>
  <c r="AH47" i="9"/>
  <c r="AH48" i="9"/>
  <c r="AH49" i="9"/>
  <c r="AH50" i="9"/>
  <c r="AH51" i="9"/>
  <c r="AH52" i="9"/>
  <c r="AH53" i="9"/>
  <c r="AH54" i="9"/>
  <c r="AH55" i="9"/>
  <c r="AH56" i="9"/>
  <c r="AH57" i="9"/>
  <c r="AH58" i="9"/>
  <c r="AH59" i="9"/>
  <c r="AH60" i="9"/>
  <c r="AH61" i="9"/>
  <c r="AH62" i="9"/>
  <c r="AH63" i="9"/>
  <c r="AH64" i="9"/>
  <c r="AH15" i="9"/>
  <c r="AV29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28" i="10"/>
  <c r="CD12" i="3"/>
  <c r="CD13" i="3"/>
  <c r="CD14" i="3"/>
  <c r="CD15" i="3"/>
  <c r="CD16" i="3"/>
  <c r="CD17" i="3"/>
  <c r="CD18" i="3"/>
  <c r="CD19" i="3"/>
  <c r="CD20" i="3"/>
  <c r="CD21" i="3"/>
  <c r="CD22" i="3"/>
  <c r="CD23" i="3"/>
  <c r="CD24" i="3"/>
  <c r="CD25" i="3"/>
  <c r="CD26" i="3"/>
  <c r="CD27" i="3"/>
  <c r="CD28" i="3"/>
  <c r="CD29" i="3"/>
  <c r="CD30" i="3"/>
  <c r="CD11" i="3"/>
  <c r="BZ33" i="3" s="1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9" i="16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15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9" i="21"/>
  <c r="R16" i="20"/>
  <c r="R17" i="20"/>
  <c r="R18" i="20"/>
  <c r="R19" i="20"/>
  <c r="R20" i="20"/>
  <c r="R21" i="20"/>
  <c r="R22" i="20"/>
  <c r="R23" i="20"/>
  <c r="R24" i="20"/>
  <c r="R25" i="20"/>
  <c r="R26" i="20"/>
  <c r="R27" i="20"/>
  <c r="R28" i="20"/>
  <c r="R29" i="20"/>
  <c r="R30" i="20"/>
  <c r="R31" i="20"/>
  <c r="R32" i="20"/>
  <c r="R33" i="20"/>
  <c r="R34" i="20"/>
  <c r="R35" i="20"/>
  <c r="R36" i="20"/>
  <c r="R37" i="20"/>
  <c r="R38" i="20"/>
  <c r="R39" i="20"/>
  <c r="R40" i="20"/>
  <c r="R41" i="20"/>
  <c r="R42" i="20"/>
  <c r="R43" i="20"/>
  <c r="R44" i="20"/>
  <c r="R45" i="20"/>
  <c r="R46" i="20"/>
  <c r="R47" i="20"/>
  <c r="R48" i="20"/>
  <c r="R49" i="20"/>
  <c r="R50" i="20"/>
  <c r="R51" i="20"/>
  <c r="R52" i="20"/>
  <c r="R53" i="20"/>
  <c r="R54" i="20"/>
  <c r="R55" i="20"/>
  <c r="R56" i="20"/>
  <c r="R57" i="20"/>
  <c r="R58" i="20"/>
  <c r="R59" i="20"/>
  <c r="R60" i="20"/>
  <c r="R61" i="20"/>
  <c r="R62" i="20"/>
  <c r="R63" i="20"/>
  <c r="R64" i="20"/>
  <c r="R15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9" i="20"/>
  <c r="Q10" i="15"/>
  <c r="Q11" i="15"/>
  <c r="Q12" i="15"/>
  <c r="Q13" i="15"/>
  <c r="Q14" i="15"/>
  <c r="Q15" i="15"/>
  <c r="Q16" i="15"/>
  <c r="Q17" i="15"/>
  <c r="Q18" i="15"/>
  <c r="Q19" i="15"/>
  <c r="Q20" i="15"/>
  <c r="Q21" i="15"/>
  <c r="Q22" i="15"/>
  <c r="Q23" i="15"/>
  <c r="Q24" i="15"/>
  <c r="Q25" i="15"/>
  <c r="Q26" i="15"/>
  <c r="Q27" i="15"/>
  <c r="Q28" i="15"/>
  <c r="Q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9" i="15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34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9" i="14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34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9" i="13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34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9" i="1"/>
  <c r="J38" i="5"/>
  <c r="AA38" i="5" s="1"/>
  <c r="J39" i="5"/>
  <c r="AA39" i="5" s="1"/>
  <c r="J40" i="5"/>
  <c r="AA40" i="5" s="1"/>
  <c r="J41" i="5"/>
  <c r="AA41" i="5" s="1"/>
  <c r="J42" i="5"/>
  <c r="AA42" i="5" s="1"/>
  <c r="J43" i="5"/>
  <c r="AA43" i="5" s="1"/>
  <c r="J44" i="5"/>
  <c r="AA44" i="5" s="1"/>
  <c r="J45" i="5"/>
  <c r="AA45" i="5" s="1"/>
  <c r="J46" i="5"/>
  <c r="AA46" i="5" s="1"/>
  <c r="J47" i="5"/>
  <c r="AA47" i="5" s="1"/>
  <c r="J48" i="5"/>
  <c r="AA48" i="5" s="1"/>
  <c r="J49" i="5"/>
  <c r="AA49" i="5" s="1"/>
  <c r="J50" i="5"/>
  <c r="AA50" i="5" s="1"/>
  <c r="J51" i="5"/>
  <c r="AA51" i="5" s="1"/>
  <c r="J52" i="5"/>
  <c r="AA52" i="5" s="1"/>
  <c r="J53" i="5"/>
  <c r="AA53" i="5" s="1"/>
  <c r="J54" i="5"/>
  <c r="AA54" i="5" s="1"/>
  <c r="J55" i="5"/>
  <c r="AA55" i="5" s="1"/>
  <c r="J56" i="5"/>
  <c r="AA56" i="5" s="1"/>
  <c r="J57" i="5"/>
  <c r="AA57" i="5" s="1"/>
  <c r="J58" i="5"/>
  <c r="AA58" i="5" s="1"/>
  <c r="J59" i="5"/>
  <c r="AA59" i="5" s="1"/>
  <c r="J60" i="5"/>
  <c r="AA60" i="5" s="1"/>
  <c r="J61" i="5"/>
  <c r="AA61" i="5" s="1"/>
  <c r="J37" i="5"/>
  <c r="AA37" i="5" s="1"/>
  <c r="J13" i="5"/>
  <c r="AA13" i="5" s="1"/>
  <c r="J14" i="5"/>
  <c r="AA14" i="5" s="1"/>
  <c r="J15" i="5"/>
  <c r="AA15" i="5" s="1"/>
  <c r="J16" i="5"/>
  <c r="AA16" i="5" s="1"/>
  <c r="J17" i="5"/>
  <c r="AA17" i="5" s="1"/>
  <c r="J18" i="5"/>
  <c r="AA18" i="5" s="1"/>
  <c r="J19" i="5"/>
  <c r="AA19" i="5" s="1"/>
  <c r="J20" i="5"/>
  <c r="AA20" i="5" s="1"/>
  <c r="J21" i="5"/>
  <c r="AA21" i="5" s="1"/>
  <c r="J22" i="5"/>
  <c r="AA22" i="5" s="1"/>
  <c r="J23" i="5"/>
  <c r="AA23" i="5" s="1"/>
  <c r="J24" i="5"/>
  <c r="AA24" i="5" s="1"/>
  <c r="J25" i="5"/>
  <c r="AA25" i="5" s="1"/>
  <c r="J26" i="5"/>
  <c r="AA26" i="5" s="1"/>
  <c r="J27" i="5"/>
  <c r="AA27" i="5" s="1"/>
  <c r="J28" i="5"/>
  <c r="AA28" i="5" s="1"/>
  <c r="J29" i="5"/>
  <c r="AA29" i="5" s="1"/>
  <c r="J30" i="5"/>
  <c r="AA30" i="5" s="1"/>
  <c r="J31" i="5"/>
  <c r="AA31" i="5" s="1"/>
  <c r="J32" i="5"/>
  <c r="AA32" i="5" s="1"/>
  <c r="J33" i="5"/>
  <c r="AA33" i="5" s="1"/>
  <c r="J34" i="5"/>
  <c r="AA34" i="5" s="1"/>
  <c r="J35" i="5"/>
  <c r="AA35" i="5" s="1"/>
  <c r="J36" i="5"/>
  <c r="AA36" i="5" s="1"/>
  <c r="J12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37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12" i="5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35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10" i="7"/>
  <c r="C35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1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D25" i="7" l="1"/>
  <c r="F25" i="7"/>
  <c r="H25" i="7"/>
  <c r="J25" i="7"/>
  <c r="L25" i="7"/>
  <c r="N25" i="7"/>
  <c r="E25" i="7"/>
  <c r="G25" i="7"/>
  <c r="I25" i="7"/>
  <c r="K25" i="7"/>
  <c r="M25" i="7"/>
  <c r="O25" i="7"/>
  <c r="D24" i="7"/>
  <c r="F24" i="7"/>
  <c r="H24" i="7"/>
  <c r="J24" i="7"/>
  <c r="L24" i="7"/>
  <c r="N24" i="7"/>
  <c r="E24" i="7"/>
  <c r="G24" i="7"/>
  <c r="I24" i="7"/>
  <c r="K24" i="7"/>
  <c r="M24" i="7"/>
  <c r="O24" i="7"/>
  <c r="D23" i="7"/>
  <c r="F23" i="7"/>
  <c r="H23" i="7"/>
  <c r="J23" i="7"/>
  <c r="L23" i="7"/>
  <c r="N23" i="7"/>
  <c r="E23" i="7"/>
  <c r="G23" i="7"/>
  <c r="I23" i="7"/>
  <c r="K23" i="7"/>
  <c r="M23" i="7"/>
  <c r="O23" i="7"/>
  <c r="D22" i="7"/>
  <c r="F22" i="7"/>
  <c r="H22" i="7"/>
  <c r="J22" i="7"/>
  <c r="L22" i="7"/>
  <c r="N22" i="7"/>
  <c r="E22" i="7"/>
  <c r="G22" i="7"/>
  <c r="I22" i="7"/>
  <c r="K22" i="7"/>
  <c r="M22" i="7"/>
  <c r="O22" i="7"/>
  <c r="D21" i="7"/>
  <c r="F21" i="7"/>
  <c r="H21" i="7"/>
  <c r="J21" i="7"/>
  <c r="L21" i="7"/>
  <c r="N21" i="7"/>
  <c r="E21" i="7"/>
  <c r="G21" i="7"/>
  <c r="I21" i="7"/>
  <c r="K21" i="7"/>
  <c r="M21" i="7"/>
  <c r="O21" i="7"/>
  <c r="D20" i="7"/>
  <c r="F20" i="7"/>
  <c r="H20" i="7"/>
  <c r="J20" i="7"/>
  <c r="L20" i="7"/>
  <c r="N20" i="7"/>
  <c r="E20" i="7"/>
  <c r="G20" i="7"/>
  <c r="I20" i="7"/>
  <c r="K20" i="7"/>
  <c r="M20" i="7"/>
  <c r="O20" i="7"/>
  <c r="D19" i="7"/>
  <c r="F19" i="7"/>
  <c r="H19" i="7"/>
  <c r="J19" i="7"/>
  <c r="L19" i="7"/>
  <c r="N19" i="7"/>
  <c r="E19" i="7"/>
  <c r="G19" i="7"/>
  <c r="I19" i="7"/>
  <c r="K19" i="7"/>
  <c r="M19" i="7"/>
  <c r="O19" i="7"/>
  <c r="AJ73" i="3"/>
  <c r="AK72" i="3"/>
  <c r="AM72" i="3" s="1"/>
  <c r="AY71" i="3"/>
  <c r="BK71" i="3" s="1"/>
  <c r="BA71" i="3"/>
  <c r="BE71" i="3"/>
  <c r="BB71" i="3"/>
  <c r="BC71" i="3"/>
  <c r="BF71" i="3"/>
  <c r="AZ71" i="3"/>
  <c r="AV71" i="3"/>
  <c r="BT71" i="3" s="1"/>
  <c r="AU71" i="3"/>
  <c r="BS71" i="3" s="1"/>
  <c r="AS71" i="3"/>
  <c r="BQ71" i="3" s="1"/>
  <c r="AR71" i="3"/>
  <c r="BP71" i="3" s="1"/>
  <c r="AN71" i="3"/>
  <c r="BL71" i="3" s="1"/>
  <c r="AQ71" i="3"/>
  <c r="BO71" i="3" s="1"/>
  <c r="BD71" i="3"/>
  <c r="AT71" i="3"/>
  <c r="BR71" i="3" s="1"/>
  <c r="AP71" i="3"/>
  <c r="BN71" i="3" s="1"/>
  <c r="AO71" i="3"/>
  <c r="BM71" i="3" s="1"/>
  <c r="BO16" i="3"/>
  <c r="AI19" i="41"/>
  <c r="AJ19" i="41"/>
  <c r="AI17" i="41"/>
  <c r="AJ17" i="41"/>
  <c r="AI15" i="41"/>
  <c r="AJ15" i="41"/>
  <c r="AI13" i="41"/>
  <c r="AJ13" i="41"/>
  <c r="AI11" i="41"/>
  <c r="AJ11" i="41"/>
  <c r="AJ10" i="41"/>
  <c r="AI10" i="41"/>
  <c r="AJ18" i="41"/>
  <c r="AI18" i="41"/>
  <c r="AJ16" i="41"/>
  <c r="AI16" i="41"/>
  <c r="AJ14" i="41"/>
  <c r="AI14" i="41"/>
  <c r="AJ12" i="41"/>
  <c r="AI12" i="41"/>
  <c r="AE10" i="41"/>
  <c r="AD10" i="41"/>
  <c r="AE17" i="41"/>
  <c r="AD17" i="41"/>
  <c r="AE15" i="41"/>
  <c r="AD15" i="41"/>
  <c r="AE13" i="41"/>
  <c r="AD13" i="41"/>
  <c r="AE11" i="41"/>
  <c r="AD11" i="41"/>
  <c r="AE16" i="41"/>
  <c r="AD16" i="41"/>
  <c r="AE14" i="41"/>
  <c r="AD14" i="41"/>
  <c r="AE12" i="41"/>
  <c r="AD12" i="41"/>
  <c r="AF10" i="11"/>
  <c r="AE10" i="11"/>
  <c r="AB12" i="5"/>
  <c r="AA12" i="5"/>
  <c r="E18" i="7"/>
  <c r="G18" i="7"/>
  <c r="I18" i="7"/>
  <c r="K18" i="7"/>
  <c r="M18" i="7"/>
  <c r="O18" i="7"/>
  <c r="D18" i="7"/>
  <c r="F18" i="7"/>
  <c r="H18" i="7"/>
  <c r="J18" i="7"/>
  <c r="L18" i="7"/>
  <c r="N18" i="7"/>
  <c r="E16" i="7"/>
  <c r="G16" i="7"/>
  <c r="I16" i="7"/>
  <c r="K16" i="7"/>
  <c r="M16" i="7"/>
  <c r="O16" i="7"/>
  <c r="D16" i="7"/>
  <c r="F16" i="7"/>
  <c r="H16" i="7"/>
  <c r="J16" i="7"/>
  <c r="L16" i="7"/>
  <c r="N16" i="7"/>
  <c r="E14" i="7"/>
  <c r="G14" i="7"/>
  <c r="I14" i="7"/>
  <c r="K14" i="7"/>
  <c r="M14" i="7"/>
  <c r="O14" i="7"/>
  <c r="D14" i="7"/>
  <c r="F14" i="7"/>
  <c r="H14" i="7"/>
  <c r="J14" i="7"/>
  <c r="L14" i="7"/>
  <c r="N14" i="7"/>
  <c r="E12" i="7"/>
  <c r="G12" i="7"/>
  <c r="I12" i="7"/>
  <c r="K12" i="7"/>
  <c r="M12" i="7"/>
  <c r="O12" i="7"/>
  <c r="D12" i="7"/>
  <c r="F12" i="7"/>
  <c r="H12" i="7"/>
  <c r="J12" i="7"/>
  <c r="L12" i="7"/>
  <c r="N12" i="7"/>
  <c r="D10" i="7"/>
  <c r="N10" i="7"/>
  <c r="L10" i="7"/>
  <c r="J10" i="7"/>
  <c r="H10" i="7"/>
  <c r="F10" i="7"/>
  <c r="O10" i="7"/>
  <c r="M10" i="7"/>
  <c r="K10" i="7"/>
  <c r="I10" i="7"/>
  <c r="G10" i="7"/>
  <c r="E10" i="7"/>
  <c r="E17" i="7"/>
  <c r="G17" i="7"/>
  <c r="I17" i="7"/>
  <c r="K17" i="7"/>
  <c r="M17" i="7"/>
  <c r="O17" i="7"/>
  <c r="D17" i="7"/>
  <c r="F17" i="7"/>
  <c r="H17" i="7"/>
  <c r="J17" i="7"/>
  <c r="L17" i="7"/>
  <c r="N17" i="7"/>
  <c r="E15" i="7"/>
  <c r="G15" i="7"/>
  <c r="I15" i="7"/>
  <c r="K15" i="7"/>
  <c r="M15" i="7"/>
  <c r="O15" i="7"/>
  <c r="D15" i="7"/>
  <c r="F15" i="7"/>
  <c r="H15" i="7"/>
  <c r="J15" i="7"/>
  <c r="L15" i="7"/>
  <c r="N15" i="7"/>
  <c r="E13" i="7"/>
  <c r="G13" i="7"/>
  <c r="I13" i="7"/>
  <c r="K13" i="7"/>
  <c r="M13" i="7"/>
  <c r="O13" i="7"/>
  <c r="D13" i="7"/>
  <c r="F13" i="7"/>
  <c r="H13" i="7"/>
  <c r="J13" i="7"/>
  <c r="L13" i="7"/>
  <c r="N13" i="7"/>
  <c r="E11" i="7"/>
  <c r="G11" i="7"/>
  <c r="I11" i="7"/>
  <c r="K11" i="7"/>
  <c r="M11" i="7"/>
  <c r="O11" i="7"/>
  <c r="D11" i="7"/>
  <c r="F11" i="7"/>
  <c r="H11" i="7"/>
  <c r="J11" i="7"/>
  <c r="L11" i="7"/>
  <c r="N11" i="7"/>
  <c r="BA17" i="3"/>
  <c r="AT17" i="3"/>
  <c r="AS17" i="3"/>
  <c r="AR17" i="3"/>
  <c r="BG17" i="3"/>
  <c r="BF17" i="3"/>
  <c r="BE17" i="3"/>
  <c r="BD17" i="3"/>
  <c r="BC17" i="3"/>
  <c r="BB17" i="3"/>
  <c r="AW17" i="3"/>
  <c r="BU17" i="3" s="1"/>
  <c r="AV17" i="3"/>
  <c r="BT17" i="3" s="1"/>
  <c r="AU17" i="3"/>
  <c r="BS17" i="3" s="1"/>
  <c r="AQ17" i="3"/>
  <c r="AO17" i="3"/>
  <c r="BM17" i="3" s="1"/>
  <c r="AP17" i="3"/>
  <c r="BN17" i="3" s="1"/>
  <c r="AS19" i="45"/>
  <c r="BQ19" i="45" s="1"/>
  <c r="AU19" i="45"/>
  <c r="BS19" i="45" s="1"/>
  <c r="AR19" i="45"/>
  <c r="BP19" i="45" s="1"/>
  <c r="AT19" i="45"/>
  <c r="BR19" i="45" s="1"/>
  <c r="AX19" i="45"/>
  <c r="BV19" i="45" s="1"/>
  <c r="BH19" i="45"/>
  <c r="AV19" i="45"/>
  <c r="BT19" i="45" s="1"/>
  <c r="AQ19" i="45"/>
  <c r="BO19" i="45" s="1"/>
  <c r="AP19" i="45"/>
  <c r="BN19" i="45" s="1"/>
  <c r="BF19" i="45"/>
  <c r="BG19" i="45"/>
  <c r="BE19" i="45"/>
  <c r="BD19" i="45"/>
  <c r="BC19" i="45"/>
  <c r="AW19" i="45"/>
  <c r="BU19" i="45" s="1"/>
  <c r="BB19" i="45"/>
  <c r="AH18" i="4"/>
  <c r="AG18" i="4"/>
  <c r="AE18" i="4"/>
  <c r="AC18" i="4"/>
  <c r="AF18" i="4"/>
  <c r="AD18" i="4"/>
  <c r="AB18" i="4"/>
  <c r="Y17" i="11"/>
  <c r="AA16" i="11"/>
  <c r="O16" i="11" s="1"/>
  <c r="Z16" i="11"/>
  <c r="N16" i="11" s="1"/>
  <c r="BM16" i="3"/>
  <c r="BP16" i="3"/>
  <c r="BR16" i="3"/>
  <c r="U21" i="9"/>
  <c r="AB20" i="9"/>
  <c r="AA20" i="9"/>
  <c r="X20" i="9"/>
  <c r="W20" i="9"/>
  <c r="AS36" i="8"/>
  <c r="AW36" i="8"/>
  <c r="AV36" i="8"/>
  <c r="AQ36" i="8"/>
  <c r="AU36" i="8"/>
  <c r="AY36" i="8"/>
  <c r="AR36" i="8"/>
  <c r="AZ36" i="8"/>
  <c r="AT36" i="8"/>
  <c r="BA36" i="8"/>
  <c r="AX36" i="8"/>
  <c r="AC36" i="8"/>
  <c r="AG36" i="8"/>
  <c r="AK36" i="8"/>
  <c r="AP36" i="8"/>
  <c r="AE36" i="8"/>
  <c r="AI36" i="8"/>
  <c r="AM36" i="8"/>
  <c r="AF36" i="8"/>
  <c r="AJ36" i="8"/>
  <c r="AN36" i="8"/>
  <c r="AD36" i="8"/>
  <c r="AH36" i="8"/>
  <c r="AL36" i="8"/>
  <c r="AP38" i="8"/>
  <c r="AT38" i="8"/>
  <c r="AX38" i="8"/>
  <c r="AV38" i="8"/>
  <c r="AR38" i="8"/>
  <c r="AZ38" i="8"/>
  <c r="AQ38" i="8"/>
  <c r="AU38" i="8"/>
  <c r="AY38" i="8"/>
  <c r="AW38" i="8"/>
  <c r="AC38" i="8"/>
  <c r="AG38" i="8"/>
  <c r="AK38" i="8"/>
  <c r="AS38" i="8"/>
  <c r="BA38" i="8"/>
  <c r="AE38" i="8"/>
  <c r="AI38" i="8"/>
  <c r="AM38" i="8"/>
  <c r="AF38" i="8"/>
  <c r="AJ38" i="8"/>
  <c r="AN38" i="8"/>
  <c r="AD38" i="8"/>
  <c r="AH38" i="8"/>
  <c r="AL38" i="8"/>
  <c r="AR40" i="8"/>
  <c r="AT40" i="8"/>
  <c r="AX40" i="8"/>
  <c r="AP40" i="8"/>
  <c r="AV40" i="8"/>
  <c r="AZ40" i="8"/>
  <c r="AS40" i="8"/>
  <c r="AW40" i="8"/>
  <c r="BA40" i="8"/>
  <c r="AU40" i="8"/>
  <c r="AQ40" i="8"/>
  <c r="AY40" i="8"/>
  <c r="AF40" i="8"/>
  <c r="AJ40" i="8"/>
  <c r="AN40" i="8"/>
  <c r="AG40" i="8"/>
  <c r="AD40" i="8"/>
  <c r="AH40" i="8"/>
  <c r="AL40" i="8"/>
  <c r="AK40" i="8"/>
  <c r="AC40" i="8"/>
  <c r="AM40" i="8"/>
  <c r="AE40" i="8"/>
  <c r="AI40" i="8"/>
  <c r="AR42" i="8"/>
  <c r="AV42" i="8"/>
  <c r="AZ42" i="8"/>
  <c r="AP42" i="8"/>
  <c r="AT42" i="8"/>
  <c r="AX42" i="8"/>
  <c r="AQ42" i="8"/>
  <c r="AU42" i="8"/>
  <c r="AY42" i="8"/>
  <c r="AS42" i="8"/>
  <c r="BA42" i="8"/>
  <c r="AW42" i="8"/>
  <c r="AN42" i="8"/>
  <c r="AJ42" i="8"/>
  <c r="AF42" i="8"/>
  <c r="AG42" i="8"/>
  <c r="AL42" i="8"/>
  <c r="AH42" i="8"/>
  <c r="AD42" i="8"/>
  <c r="AM42" i="8"/>
  <c r="AI42" i="8"/>
  <c r="AE42" i="8"/>
  <c r="AK42" i="8"/>
  <c r="AC42" i="8"/>
  <c r="AP44" i="8"/>
  <c r="AT44" i="8"/>
  <c r="AX44" i="8"/>
  <c r="AR44" i="8"/>
  <c r="AV44" i="8"/>
  <c r="AZ44" i="8"/>
  <c r="AS44" i="8"/>
  <c r="AW44" i="8"/>
  <c r="BA44" i="8"/>
  <c r="AQ44" i="8"/>
  <c r="AY44" i="8"/>
  <c r="AU44" i="8"/>
  <c r="AN44" i="8"/>
  <c r="AJ44" i="8"/>
  <c r="AF44" i="8"/>
  <c r="AK44" i="8"/>
  <c r="AG44" i="8"/>
  <c r="AC44" i="8"/>
  <c r="AL44" i="8"/>
  <c r="AH44" i="8"/>
  <c r="AD44" i="8"/>
  <c r="AM44" i="8"/>
  <c r="AI44" i="8"/>
  <c r="AE44" i="8"/>
  <c r="AR46" i="8"/>
  <c r="AV46" i="8"/>
  <c r="AZ46" i="8"/>
  <c r="AP46" i="8"/>
  <c r="AT46" i="8"/>
  <c r="AX46" i="8"/>
  <c r="AQ46" i="8"/>
  <c r="AU46" i="8"/>
  <c r="AY46" i="8"/>
  <c r="AW46" i="8"/>
  <c r="AS46" i="8"/>
  <c r="BA46" i="8"/>
  <c r="AN46" i="8"/>
  <c r="AJ46" i="8"/>
  <c r="AF46" i="8"/>
  <c r="AK46" i="8"/>
  <c r="AG46" i="8"/>
  <c r="AC46" i="8"/>
  <c r="AL46" i="8"/>
  <c r="AH46" i="8"/>
  <c r="AD46" i="8"/>
  <c r="AM46" i="8"/>
  <c r="AI46" i="8"/>
  <c r="AE46" i="8"/>
  <c r="AP48" i="8"/>
  <c r="AT48" i="8"/>
  <c r="AX48" i="8"/>
  <c r="AR48" i="8"/>
  <c r="AV48" i="8"/>
  <c r="AZ48" i="8"/>
  <c r="AS48" i="8"/>
  <c r="AW48" i="8"/>
  <c r="BA48" i="8"/>
  <c r="AU48" i="8"/>
  <c r="AQ48" i="8"/>
  <c r="AY48" i="8"/>
  <c r="AN48" i="8"/>
  <c r="AJ48" i="8"/>
  <c r="AF48" i="8"/>
  <c r="AK48" i="8"/>
  <c r="AG48" i="8"/>
  <c r="AC48" i="8"/>
  <c r="AL48" i="8"/>
  <c r="AH48" i="8"/>
  <c r="AD48" i="8"/>
  <c r="AM48" i="8"/>
  <c r="AI48" i="8"/>
  <c r="AE48" i="8"/>
  <c r="AR50" i="8"/>
  <c r="AV50" i="8"/>
  <c r="AZ50" i="8"/>
  <c r="AP50" i="8"/>
  <c r="AT50" i="8"/>
  <c r="AX50" i="8"/>
  <c r="AQ50" i="8"/>
  <c r="AU50" i="8"/>
  <c r="AY50" i="8"/>
  <c r="AS50" i="8"/>
  <c r="BA50" i="8"/>
  <c r="AW50" i="8"/>
  <c r="AN50" i="8"/>
  <c r="AJ50" i="8"/>
  <c r="AF50" i="8"/>
  <c r="AK50" i="8"/>
  <c r="AG50" i="8"/>
  <c r="AC50" i="8"/>
  <c r="AL50" i="8"/>
  <c r="AH50" i="8"/>
  <c r="AD50" i="8"/>
  <c r="AM50" i="8"/>
  <c r="AI50" i="8"/>
  <c r="AE50" i="8"/>
  <c r="AP52" i="8"/>
  <c r="AT52" i="8"/>
  <c r="AX52" i="8"/>
  <c r="AR52" i="8"/>
  <c r="AV52" i="8"/>
  <c r="AZ52" i="8"/>
  <c r="AS52" i="8"/>
  <c r="AW52" i="8"/>
  <c r="BA52" i="8"/>
  <c r="AQ52" i="8"/>
  <c r="AY52" i="8"/>
  <c r="AU52" i="8"/>
  <c r="AN52" i="8"/>
  <c r="AJ52" i="8"/>
  <c r="AF52" i="8"/>
  <c r="AK52" i="8"/>
  <c r="AG52" i="8"/>
  <c r="AC52" i="8"/>
  <c r="AL52" i="8"/>
  <c r="AH52" i="8"/>
  <c r="AD52" i="8"/>
  <c r="AM52" i="8"/>
  <c r="AI52" i="8"/>
  <c r="AE52" i="8"/>
  <c r="AR54" i="8"/>
  <c r="AV54" i="8"/>
  <c r="AP54" i="8"/>
  <c r="AT54" i="8"/>
  <c r="AX54" i="8"/>
  <c r="AQ54" i="8"/>
  <c r="AU54" i="8"/>
  <c r="AY54" i="8"/>
  <c r="AZ54" i="8"/>
  <c r="AW54" i="8"/>
  <c r="AS54" i="8"/>
  <c r="BA54" i="8"/>
  <c r="AN54" i="8"/>
  <c r="AJ54" i="8"/>
  <c r="AF54" i="8"/>
  <c r="AK54" i="8"/>
  <c r="AG54" i="8"/>
  <c r="AC54" i="8"/>
  <c r="AL54" i="8"/>
  <c r="AH54" i="8"/>
  <c r="AD54" i="8"/>
  <c r="AM54" i="8"/>
  <c r="AI54" i="8"/>
  <c r="AE54" i="8"/>
  <c r="AR56" i="8"/>
  <c r="AV56" i="8"/>
  <c r="AZ56" i="8"/>
  <c r="AS56" i="8"/>
  <c r="AW56" i="8"/>
  <c r="BA56" i="8"/>
  <c r="AP56" i="8"/>
  <c r="AX56" i="8"/>
  <c r="AU56" i="8"/>
  <c r="AT56" i="8"/>
  <c r="AQ56" i="8"/>
  <c r="AY56" i="8"/>
  <c r="AN56" i="8"/>
  <c r="AJ56" i="8"/>
  <c r="AF56" i="8"/>
  <c r="AK56" i="8"/>
  <c r="AG56" i="8"/>
  <c r="AC56" i="8"/>
  <c r="AL56" i="8"/>
  <c r="AH56" i="8"/>
  <c r="AD56" i="8"/>
  <c r="AM56" i="8"/>
  <c r="AI56" i="8"/>
  <c r="AE56" i="8"/>
  <c r="AP58" i="8"/>
  <c r="AT58" i="8"/>
  <c r="AX58" i="8"/>
  <c r="AQ58" i="8"/>
  <c r="AU58" i="8"/>
  <c r="AY58" i="8"/>
  <c r="AV58" i="8"/>
  <c r="AS58" i="8"/>
  <c r="BA58" i="8"/>
  <c r="AR58" i="8"/>
  <c r="AZ58" i="8"/>
  <c r="AW58" i="8"/>
  <c r="AN58" i="8"/>
  <c r="AJ58" i="8"/>
  <c r="AF58" i="8"/>
  <c r="AK58" i="8"/>
  <c r="AG58" i="8"/>
  <c r="AC58" i="8"/>
  <c r="AL58" i="8"/>
  <c r="AH58" i="8"/>
  <c r="AD58" i="8"/>
  <c r="AM58" i="8"/>
  <c r="AI58" i="8"/>
  <c r="AE58" i="8"/>
  <c r="AR10" i="8"/>
  <c r="AV10" i="8"/>
  <c r="AZ10" i="8"/>
  <c r="AS10" i="8"/>
  <c r="AW10" i="8"/>
  <c r="BA10" i="8"/>
  <c r="AT10" i="8"/>
  <c r="AQ10" i="8"/>
  <c r="AY10" i="8"/>
  <c r="AP10" i="8"/>
  <c r="AX10" i="8"/>
  <c r="AU10" i="8"/>
  <c r="AC10" i="8"/>
  <c r="AL10" i="8"/>
  <c r="AD10" i="8"/>
  <c r="AK10" i="8"/>
  <c r="AG10" i="8"/>
  <c r="AN10" i="8"/>
  <c r="AF10" i="8"/>
  <c r="AJ10" i="8"/>
  <c r="AM10" i="8"/>
  <c r="AI10" i="8"/>
  <c r="AE10" i="8"/>
  <c r="AH10" i="8"/>
  <c r="AS33" i="8"/>
  <c r="AW33" i="8"/>
  <c r="BA33" i="8"/>
  <c r="AR33" i="8"/>
  <c r="AV33" i="8"/>
  <c r="AZ33" i="8"/>
  <c r="AQ33" i="8"/>
  <c r="AU33" i="8"/>
  <c r="AY33" i="8"/>
  <c r="AP33" i="8"/>
  <c r="AT33" i="8"/>
  <c r="AX33" i="8"/>
  <c r="AC33" i="8"/>
  <c r="AG33" i="8"/>
  <c r="AK33" i="8"/>
  <c r="AE33" i="8"/>
  <c r="AI33" i="8"/>
  <c r="AM33" i="8"/>
  <c r="AF33" i="8"/>
  <c r="AJ33" i="8"/>
  <c r="AN33" i="8"/>
  <c r="AD33" i="8"/>
  <c r="AH33" i="8"/>
  <c r="AL33" i="8"/>
  <c r="AQ31" i="8"/>
  <c r="AU31" i="8"/>
  <c r="AY31" i="8"/>
  <c r="AP31" i="8"/>
  <c r="AT31" i="8"/>
  <c r="AX31" i="8"/>
  <c r="AS31" i="8"/>
  <c r="AW31" i="8"/>
  <c r="BA31" i="8"/>
  <c r="AR31" i="8"/>
  <c r="AV31" i="8"/>
  <c r="AZ31" i="8"/>
  <c r="AC31" i="8"/>
  <c r="AG31" i="8"/>
  <c r="AK31" i="8"/>
  <c r="AE31" i="8"/>
  <c r="AI31" i="8"/>
  <c r="AM31" i="8"/>
  <c r="AF31" i="8"/>
  <c r="AJ31" i="8"/>
  <c r="AN31" i="8"/>
  <c r="AD31" i="8"/>
  <c r="AH31" i="8"/>
  <c r="AL31" i="8"/>
  <c r="AS29" i="8"/>
  <c r="AW29" i="8"/>
  <c r="BA29" i="8"/>
  <c r="AR29" i="8"/>
  <c r="AV29" i="8"/>
  <c r="AZ29" i="8"/>
  <c r="AQ29" i="8"/>
  <c r="AU29" i="8"/>
  <c r="AY29" i="8"/>
  <c r="AP29" i="8"/>
  <c r="AT29" i="8"/>
  <c r="AX29" i="8"/>
  <c r="AC29" i="8"/>
  <c r="AG29" i="8"/>
  <c r="AK29" i="8"/>
  <c r="AE29" i="8"/>
  <c r="AI29" i="8"/>
  <c r="AM29" i="8"/>
  <c r="AF29" i="8"/>
  <c r="AJ29" i="8"/>
  <c r="AN29" i="8"/>
  <c r="AD29" i="8"/>
  <c r="AH29" i="8"/>
  <c r="AL29" i="8"/>
  <c r="AQ27" i="8"/>
  <c r="AU27" i="8"/>
  <c r="AY27" i="8"/>
  <c r="AP27" i="8"/>
  <c r="AT27" i="8"/>
  <c r="AX27" i="8"/>
  <c r="AS27" i="8"/>
  <c r="AW27" i="8"/>
  <c r="BA27" i="8"/>
  <c r="AR27" i="8"/>
  <c r="AV27" i="8"/>
  <c r="AZ27" i="8"/>
  <c r="AC27" i="8"/>
  <c r="AG27" i="8"/>
  <c r="AK27" i="8"/>
  <c r="AE27" i="8"/>
  <c r="AI27" i="8"/>
  <c r="AM27" i="8"/>
  <c r="AF27" i="8"/>
  <c r="AJ27" i="8"/>
  <c r="AN27" i="8"/>
  <c r="AD27" i="8"/>
  <c r="AH27" i="8"/>
  <c r="AL27" i="8"/>
  <c r="AS25" i="8"/>
  <c r="AW25" i="8"/>
  <c r="BA25" i="8"/>
  <c r="AR25" i="8"/>
  <c r="AV25" i="8"/>
  <c r="AZ25" i="8"/>
  <c r="AQ25" i="8"/>
  <c r="AU25" i="8"/>
  <c r="AY25" i="8"/>
  <c r="AP25" i="8"/>
  <c r="AT25" i="8"/>
  <c r="AX25" i="8"/>
  <c r="AC25" i="8"/>
  <c r="AG25" i="8"/>
  <c r="AK25" i="8"/>
  <c r="AE25" i="8"/>
  <c r="AI25" i="8"/>
  <c r="AM25" i="8"/>
  <c r="AF25" i="8"/>
  <c r="AJ25" i="8"/>
  <c r="AN25" i="8"/>
  <c r="AD25" i="8"/>
  <c r="AL25" i="8"/>
  <c r="AH25" i="8"/>
  <c r="AP23" i="8"/>
  <c r="AT23" i="8"/>
  <c r="AX23" i="8"/>
  <c r="AS23" i="8"/>
  <c r="AY23" i="8"/>
  <c r="AR23" i="8"/>
  <c r="AV23" i="8"/>
  <c r="AZ23" i="8"/>
  <c r="AQ23" i="8"/>
  <c r="AU23" i="8"/>
  <c r="BA23" i="8"/>
  <c r="AW23" i="8"/>
  <c r="AC23" i="8"/>
  <c r="AG23" i="8"/>
  <c r="AK23" i="8"/>
  <c r="AD23" i="8"/>
  <c r="AH23" i="8"/>
  <c r="AL23" i="8"/>
  <c r="AE23" i="8"/>
  <c r="AI23" i="8"/>
  <c r="AM23" i="8"/>
  <c r="AF23" i="8"/>
  <c r="AJ23" i="8"/>
  <c r="AN23" i="8"/>
  <c r="AR21" i="8"/>
  <c r="AV21" i="8"/>
  <c r="AZ21" i="8"/>
  <c r="AQ21" i="8"/>
  <c r="AU21" i="8"/>
  <c r="AY21" i="8"/>
  <c r="AP21" i="8"/>
  <c r="AT21" i="8"/>
  <c r="AX21" i="8"/>
  <c r="AS21" i="8"/>
  <c r="AW21" i="8"/>
  <c r="BA21" i="8"/>
  <c r="AC21" i="8"/>
  <c r="AG21" i="8"/>
  <c r="AK21" i="8"/>
  <c r="AD21" i="8"/>
  <c r="AH21" i="8"/>
  <c r="AL21" i="8"/>
  <c r="AE21" i="8"/>
  <c r="AI21" i="8"/>
  <c r="AM21" i="8"/>
  <c r="AF21" i="8"/>
  <c r="AJ21" i="8"/>
  <c r="AN21" i="8"/>
  <c r="AP19" i="8"/>
  <c r="AT19" i="8"/>
  <c r="AX19" i="8"/>
  <c r="AS19" i="8"/>
  <c r="AW19" i="8"/>
  <c r="BA19" i="8"/>
  <c r="AR19" i="8"/>
  <c r="AV19" i="8"/>
  <c r="AZ19" i="8"/>
  <c r="AQ19" i="8"/>
  <c r="AU19" i="8"/>
  <c r="AY19" i="8"/>
  <c r="AC19" i="8"/>
  <c r="AG19" i="8"/>
  <c r="AK19" i="8"/>
  <c r="AD19" i="8"/>
  <c r="AH19" i="8"/>
  <c r="AL19" i="8"/>
  <c r="AE19" i="8"/>
  <c r="AI19" i="8"/>
  <c r="AM19" i="8"/>
  <c r="AF19" i="8"/>
  <c r="AJ19" i="8"/>
  <c r="AN19" i="8"/>
  <c r="AR17" i="8"/>
  <c r="AV17" i="8"/>
  <c r="AZ17" i="8"/>
  <c r="AQ17" i="8"/>
  <c r="AU17" i="8"/>
  <c r="AY17" i="8"/>
  <c r="AP17" i="8"/>
  <c r="AT17" i="8"/>
  <c r="AX17" i="8"/>
  <c r="AS17" i="8"/>
  <c r="AW17" i="8"/>
  <c r="BA17" i="8"/>
  <c r="AC17" i="8"/>
  <c r="AG17" i="8"/>
  <c r="AK17" i="8"/>
  <c r="AD17" i="8"/>
  <c r="AH17" i="8"/>
  <c r="AL17" i="8"/>
  <c r="AE17" i="8"/>
  <c r="AI17" i="8"/>
  <c r="AM17" i="8"/>
  <c r="AF17" i="8"/>
  <c r="AJ17" i="8"/>
  <c r="AN17" i="8"/>
  <c r="AP15" i="8"/>
  <c r="AT15" i="8"/>
  <c r="AX15" i="8"/>
  <c r="AS15" i="8"/>
  <c r="AW15" i="8"/>
  <c r="BA15" i="8"/>
  <c r="AR15" i="8"/>
  <c r="AV15" i="8"/>
  <c r="AZ15" i="8"/>
  <c r="AQ15" i="8"/>
  <c r="AU15" i="8"/>
  <c r="AY15" i="8"/>
  <c r="AC15" i="8"/>
  <c r="AG15" i="8"/>
  <c r="AE15" i="8"/>
  <c r="AK15" i="8"/>
  <c r="AD15" i="8"/>
  <c r="AH15" i="8"/>
  <c r="AL15" i="8"/>
  <c r="AI15" i="8"/>
  <c r="AM15" i="8"/>
  <c r="AF15" i="8"/>
  <c r="AJ15" i="8"/>
  <c r="AN15" i="8"/>
  <c r="AR13" i="8"/>
  <c r="AV13" i="8"/>
  <c r="AZ13" i="8"/>
  <c r="AQ13" i="8"/>
  <c r="AU13" i="8"/>
  <c r="AY13" i="8"/>
  <c r="AP13" i="8"/>
  <c r="AT13" i="8"/>
  <c r="AX13" i="8"/>
  <c r="AS13" i="8"/>
  <c r="AW13" i="8"/>
  <c r="BA13" i="8"/>
  <c r="AC13" i="8"/>
  <c r="AG13" i="8"/>
  <c r="AK13" i="8"/>
  <c r="AE13" i="8"/>
  <c r="AM13" i="8"/>
  <c r="AD13" i="8"/>
  <c r="AH13" i="8"/>
  <c r="AL13" i="8"/>
  <c r="AI13" i="8"/>
  <c r="AF13" i="8"/>
  <c r="AJ13" i="8"/>
  <c r="AN13" i="8"/>
  <c r="AP11" i="8"/>
  <c r="AT11" i="8"/>
  <c r="AX11" i="8"/>
  <c r="AS11" i="8"/>
  <c r="AW11" i="8"/>
  <c r="BA11" i="8"/>
  <c r="AR11" i="8"/>
  <c r="AV11" i="8"/>
  <c r="AZ11" i="8"/>
  <c r="AQ11" i="8"/>
  <c r="AU11" i="8"/>
  <c r="AY11" i="8"/>
  <c r="AC11" i="8"/>
  <c r="AG11" i="8"/>
  <c r="AK11" i="8"/>
  <c r="AD11" i="8"/>
  <c r="AH11" i="8"/>
  <c r="AL11" i="8"/>
  <c r="AI11" i="8"/>
  <c r="AF11" i="8"/>
  <c r="AN11" i="8"/>
  <c r="AE11" i="8"/>
  <c r="AM11" i="8"/>
  <c r="AJ11" i="8"/>
  <c r="AS37" i="8"/>
  <c r="AW37" i="8"/>
  <c r="AQ37" i="8"/>
  <c r="AU37" i="8"/>
  <c r="AY37" i="8"/>
  <c r="BA37" i="8"/>
  <c r="AR37" i="8"/>
  <c r="AV37" i="8"/>
  <c r="AZ37" i="8"/>
  <c r="AT37" i="8"/>
  <c r="AC37" i="8"/>
  <c r="AG37" i="8"/>
  <c r="AK37" i="8"/>
  <c r="AP37" i="8"/>
  <c r="AX37" i="8"/>
  <c r="AE37" i="8"/>
  <c r="AI37" i="8"/>
  <c r="AM37" i="8"/>
  <c r="AF37" i="8"/>
  <c r="AJ37" i="8"/>
  <c r="AN37" i="8"/>
  <c r="AD37" i="8"/>
  <c r="AH37" i="8"/>
  <c r="AL37" i="8"/>
  <c r="AS39" i="8"/>
  <c r="AW39" i="8"/>
  <c r="BA39" i="8"/>
  <c r="AQ39" i="8"/>
  <c r="AY39" i="8"/>
  <c r="AU39" i="8"/>
  <c r="AP39" i="8"/>
  <c r="AT39" i="8"/>
  <c r="AX39" i="8"/>
  <c r="AR39" i="8"/>
  <c r="AZ39" i="8"/>
  <c r="AC39" i="8"/>
  <c r="AG39" i="8"/>
  <c r="AK39" i="8"/>
  <c r="AV39" i="8"/>
  <c r="AE39" i="8"/>
  <c r="AI39" i="8"/>
  <c r="AF39" i="8"/>
  <c r="AJ39" i="8"/>
  <c r="AN39" i="8"/>
  <c r="AM39" i="8"/>
  <c r="AD39" i="8"/>
  <c r="AH39" i="8"/>
  <c r="AL39" i="8"/>
  <c r="AS41" i="8"/>
  <c r="AW41" i="8"/>
  <c r="BA41" i="8"/>
  <c r="AQ41" i="8"/>
  <c r="AU41" i="8"/>
  <c r="AY41" i="8"/>
  <c r="AR41" i="8"/>
  <c r="AV41" i="8"/>
  <c r="AZ41" i="8"/>
  <c r="AP41" i="8"/>
  <c r="AX41" i="8"/>
  <c r="AT41" i="8"/>
  <c r="AN41" i="8"/>
  <c r="AJ41" i="8"/>
  <c r="AF41" i="8"/>
  <c r="AK41" i="8"/>
  <c r="AC41" i="8"/>
  <c r="AL41" i="8"/>
  <c r="AH41" i="8"/>
  <c r="AD41" i="8"/>
  <c r="AM41" i="8"/>
  <c r="AI41" i="8"/>
  <c r="AE41" i="8"/>
  <c r="AG41" i="8"/>
  <c r="AQ43" i="8"/>
  <c r="AU43" i="8"/>
  <c r="AY43" i="8"/>
  <c r="AS43" i="8"/>
  <c r="AW43" i="8"/>
  <c r="BA43" i="8"/>
  <c r="AP43" i="8"/>
  <c r="AT43" i="8"/>
  <c r="AX43" i="8"/>
  <c r="AV43" i="8"/>
  <c r="AR43" i="8"/>
  <c r="AZ43" i="8"/>
  <c r="AN43" i="8"/>
  <c r="AJ43" i="8"/>
  <c r="AF43" i="8"/>
  <c r="AK43" i="8"/>
  <c r="AG43" i="8"/>
  <c r="AC43" i="8"/>
  <c r="AL43" i="8"/>
  <c r="AH43" i="8"/>
  <c r="AD43" i="8"/>
  <c r="AM43" i="8"/>
  <c r="AI43" i="8"/>
  <c r="AE43" i="8"/>
  <c r="AS45" i="8"/>
  <c r="AW45" i="8"/>
  <c r="BA45" i="8"/>
  <c r="AQ45" i="8"/>
  <c r="AU45" i="8"/>
  <c r="AY45" i="8"/>
  <c r="AR45" i="8"/>
  <c r="AV45" i="8"/>
  <c r="AZ45" i="8"/>
  <c r="AT45" i="8"/>
  <c r="AP45" i="8"/>
  <c r="AX45" i="8"/>
  <c r="AN45" i="8"/>
  <c r="AJ45" i="8"/>
  <c r="AF45" i="8"/>
  <c r="AK45" i="8"/>
  <c r="AG45" i="8"/>
  <c r="AC45" i="8"/>
  <c r="AL45" i="8"/>
  <c r="AH45" i="8"/>
  <c r="AD45" i="8"/>
  <c r="AM45" i="8"/>
  <c r="AI45" i="8"/>
  <c r="AE45" i="8"/>
  <c r="AQ47" i="8"/>
  <c r="AU47" i="8"/>
  <c r="AY47" i="8"/>
  <c r="AS47" i="8"/>
  <c r="AW47" i="8"/>
  <c r="BA47" i="8"/>
  <c r="AP47" i="8"/>
  <c r="AT47" i="8"/>
  <c r="AX47" i="8"/>
  <c r="AR47" i="8"/>
  <c r="AZ47" i="8"/>
  <c r="AV47" i="8"/>
  <c r="AN47" i="8"/>
  <c r="AJ47" i="8"/>
  <c r="AF47" i="8"/>
  <c r="AK47" i="8"/>
  <c r="AG47" i="8"/>
  <c r="AC47" i="8"/>
  <c r="AL47" i="8"/>
  <c r="AH47" i="8"/>
  <c r="AD47" i="8"/>
  <c r="AM47" i="8"/>
  <c r="AI47" i="8"/>
  <c r="AE47" i="8"/>
  <c r="AS49" i="8"/>
  <c r="AW49" i="8"/>
  <c r="BA49" i="8"/>
  <c r="AQ49" i="8"/>
  <c r="AU49" i="8"/>
  <c r="AY49" i="8"/>
  <c r="AR49" i="8"/>
  <c r="AV49" i="8"/>
  <c r="AZ49" i="8"/>
  <c r="AP49" i="8"/>
  <c r="AX49" i="8"/>
  <c r="AT49" i="8"/>
  <c r="AN49" i="8"/>
  <c r="AJ49" i="8"/>
  <c r="AF49" i="8"/>
  <c r="AK49" i="8"/>
  <c r="AG49" i="8"/>
  <c r="AC49" i="8"/>
  <c r="AL49" i="8"/>
  <c r="AH49" i="8"/>
  <c r="AD49" i="8"/>
  <c r="AM49" i="8"/>
  <c r="AI49" i="8"/>
  <c r="AE49" i="8"/>
  <c r="AQ51" i="8"/>
  <c r="AU51" i="8"/>
  <c r="AY51" i="8"/>
  <c r="AS51" i="8"/>
  <c r="AW51" i="8"/>
  <c r="BA51" i="8"/>
  <c r="AP51" i="8"/>
  <c r="AT51" i="8"/>
  <c r="AX51" i="8"/>
  <c r="AV51" i="8"/>
  <c r="AR51" i="8"/>
  <c r="AZ51" i="8"/>
  <c r="AN51" i="8"/>
  <c r="AJ51" i="8"/>
  <c r="AF51" i="8"/>
  <c r="AK51" i="8"/>
  <c r="AG51" i="8"/>
  <c r="AC51" i="8"/>
  <c r="AL51" i="8"/>
  <c r="AH51" i="8"/>
  <c r="AD51" i="8"/>
  <c r="AM51" i="8"/>
  <c r="AI51" i="8"/>
  <c r="AE51" i="8"/>
  <c r="AS53" i="8"/>
  <c r="AW53" i="8"/>
  <c r="BA53" i="8"/>
  <c r="AQ53" i="8"/>
  <c r="AU53" i="8"/>
  <c r="AY53" i="8"/>
  <c r="AR53" i="8"/>
  <c r="AV53" i="8"/>
  <c r="AZ53" i="8"/>
  <c r="AT53" i="8"/>
  <c r="AP53" i="8"/>
  <c r="AX53" i="8"/>
  <c r="AN53" i="8"/>
  <c r="AJ53" i="8"/>
  <c r="AF53" i="8"/>
  <c r="AK53" i="8"/>
  <c r="AG53" i="8"/>
  <c r="AC53" i="8"/>
  <c r="AL53" i="8"/>
  <c r="AH53" i="8"/>
  <c r="AD53" i="8"/>
  <c r="AM53" i="8"/>
  <c r="AI53" i="8"/>
  <c r="AE53" i="8"/>
  <c r="AS55" i="8"/>
  <c r="AW55" i="8"/>
  <c r="BA55" i="8"/>
  <c r="AP55" i="8"/>
  <c r="AT55" i="8"/>
  <c r="AX55" i="8"/>
  <c r="AU55" i="8"/>
  <c r="AR55" i="8"/>
  <c r="AZ55" i="8"/>
  <c r="AQ55" i="8"/>
  <c r="AY55" i="8"/>
  <c r="AV55" i="8"/>
  <c r="AN55" i="8"/>
  <c r="AJ55" i="8"/>
  <c r="AF55" i="8"/>
  <c r="AK55" i="8"/>
  <c r="AG55" i="8"/>
  <c r="AC55" i="8"/>
  <c r="AL55" i="8"/>
  <c r="AH55" i="8"/>
  <c r="AD55" i="8"/>
  <c r="AM55" i="8"/>
  <c r="AI55" i="8"/>
  <c r="AE55" i="8"/>
  <c r="AQ57" i="8"/>
  <c r="AU57" i="8"/>
  <c r="AY57" i="8"/>
  <c r="AR57" i="8"/>
  <c r="AV57" i="8"/>
  <c r="AZ57" i="8"/>
  <c r="AS57" i="8"/>
  <c r="BA57" i="8"/>
  <c r="AP57" i="8"/>
  <c r="AX57" i="8"/>
  <c r="AW57" i="8"/>
  <c r="AT57" i="8"/>
  <c r="AN57" i="8"/>
  <c r="AJ57" i="8"/>
  <c r="AF57" i="8"/>
  <c r="AK57" i="8"/>
  <c r="AG57" i="8"/>
  <c r="AC57" i="8"/>
  <c r="AL57" i="8"/>
  <c r="AH57" i="8"/>
  <c r="AD57" i="8"/>
  <c r="AM57" i="8"/>
  <c r="AI57" i="8"/>
  <c r="AE57" i="8"/>
  <c r="AS59" i="8"/>
  <c r="AW59" i="8"/>
  <c r="BA59" i="8"/>
  <c r="AP59" i="8"/>
  <c r="AT59" i="8"/>
  <c r="AX59" i="8"/>
  <c r="AQ59" i="8"/>
  <c r="AY59" i="8"/>
  <c r="AV59" i="8"/>
  <c r="AU59" i="8"/>
  <c r="AR59" i="8"/>
  <c r="AZ59" i="8"/>
  <c r="AN59" i="8"/>
  <c r="AJ59" i="8"/>
  <c r="AF59" i="8"/>
  <c r="AK59" i="8"/>
  <c r="AG59" i="8"/>
  <c r="AC59" i="8"/>
  <c r="AL59" i="8"/>
  <c r="AH59" i="8"/>
  <c r="AD59" i="8"/>
  <c r="AM59" i="8"/>
  <c r="AI59" i="8"/>
  <c r="AE59" i="8"/>
  <c r="AR34" i="8"/>
  <c r="AV34" i="8"/>
  <c r="AZ34" i="8"/>
  <c r="AQ34" i="8"/>
  <c r="AU34" i="8"/>
  <c r="AY34" i="8"/>
  <c r="AP34" i="8"/>
  <c r="AT34" i="8"/>
  <c r="AX34" i="8"/>
  <c r="AS34" i="8"/>
  <c r="AW34" i="8"/>
  <c r="BA34" i="8"/>
  <c r="AC34" i="8"/>
  <c r="AG34" i="8"/>
  <c r="AK34" i="8"/>
  <c r="AE34" i="8"/>
  <c r="AI34" i="8"/>
  <c r="AM34" i="8"/>
  <c r="AF34" i="8"/>
  <c r="AJ34" i="8"/>
  <c r="AN34" i="8"/>
  <c r="AD34" i="8"/>
  <c r="AH34" i="8"/>
  <c r="AL34" i="8"/>
  <c r="AP32" i="8"/>
  <c r="AT32" i="8"/>
  <c r="AX32" i="8"/>
  <c r="AS32" i="8"/>
  <c r="AW32" i="8"/>
  <c r="BA32" i="8"/>
  <c r="AR32" i="8"/>
  <c r="AV32" i="8"/>
  <c r="AZ32" i="8"/>
  <c r="AQ32" i="8"/>
  <c r="AU32" i="8"/>
  <c r="AY32" i="8"/>
  <c r="AC32" i="8"/>
  <c r="AG32" i="8"/>
  <c r="AK32" i="8"/>
  <c r="AE32" i="8"/>
  <c r="AI32" i="8"/>
  <c r="AM32" i="8"/>
  <c r="AF32" i="8"/>
  <c r="AJ32" i="8"/>
  <c r="AN32" i="8"/>
  <c r="AD32" i="8"/>
  <c r="AH32" i="8"/>
  <c r="AL32" i="8"/>
  <c r="AR30" i="8"/>
  <c r="AV30" i="8"/>
  <c r="AZ30" i="8"/>
  <c r="AQ30" i="8"/>
  <c r="AU30" i="8"/>
  <c r="AY30" i="8"/>
  <c r="AP30" i="8"/>
  <c r="AT30" i="8"/>
  <c r="AX30" i="8"/>
  <c r="AS30" i="8"/>
  <c r="AW30" i="8"/>
  <c r="BA30" i="8"/>
  <c r="AC30" i="8"/>
  <c r="AG30" i="8"/>
  <c r="AK30" i="8"/>
  <c r="AE30" i="8"/>
  <c r="AI30" i="8"/>
  <c r="AM30" i="8"/>
  <c r="AF30" i="8"/>
  <c r="AJ30" i="8"/>
  <c r="AN30" i="8"/>
  <c r="AD30" i="8"/>
  <c r="AH30" i="8"/>
  <c r="AL30" i="8"/>
  <c r="AP28" i="8"/>
  <c r="AT28" i="8"/>
  <c r="AX28" i="8"/>
  <c r="AS28" i="8"/>
  <c r="AW28" i="8"/>
  <c r="BA28" i="8"/>
  <c r="AR28" i="8"/>
  <c r="AV28" i="8"/>
  <c r="AZ28" i="8"/>
  <c r="AQ28" i="8"/>
  <c r="AU28" i="8"/>
  <c r="AY28" i="8"/>
  <c r="AC28" i="8"/>
  <c r="AG28" i="8"/>
  <c r="AK28" i="8"/>
  <c r="AE28" i="8"/>
  <c r="AI28" i="8"/>
  <c r="AM28" i="8"/>
  <c r="AF28" i="8"/>
  <c r="AJ28" i="8"/>
  <c r="AN28" i="8"/>
  <c r="AD28" i="8"/>
  <c r="AH28" i="8"/>
  <c r="AL28" i="8"/>
  <c r="AR26" i="8"/>
  <c r="AV26" i="8"/>
  <c r="AZ26" i="8"/>
  <c r="AQ26" i="8"/>
  <c r="AU26" i="8"/>
  <c r="AY26" i="8"/>
  <c r="AP26" i="8"/>
  <c r="AT26" i="8"/>
  <c r="AX26" i="8"/>
  <c r="AS26" i="8"/>
  <c r="AW26" i="8"/>
  <c r="BA26" i="8"/>
  <c r="AC26" i="8"/>
  <c r="AG26" i="8"/>
  <c r="AK26" i="8"/>
  <c r="AE26" i="8"/>
  <c r="AI26" i="8"/>
  <c r="AM26" i="8"/>
  <c r="AF26" i="8"/>
  <c r="AJ26" i="8"/>
  <c r="AN26" i="8"/>
  <c r="AD26" i="8"/>
  <c r="AH26" i="8"/>
  <c r="AL26" i="8"/>
  <c r="AP24" i="8"/>
  <c r="AT24" i="8"/>
  <c r="AR24" i="8"/>
  <c r="AX24" i="8"/>
  <c r="AS24" i="8"/>
  <c r="AW24" i="8"/>
  <c r="BA24" i="8"/>
  <c r="AV24" i="8"/>
  <c r="AZ24" i="8"/>
  <c r="AQ24" i="8"/>
  <c r="AU24" i="8"/>
  <c r="AY24" i="8"/>
  <c r="AC24" i="8"/>
  <c r="AG24" i="8"/>
  <c r="AK24" i="8"/>
  <c r="AD24" i="8"/>
  <c r="AH24" i="8"/>
  <c r="AL24" i="8"/>
  <c r="AE24" i="8"/>
  <c r="AI24" i="8"/>
  <c r="AM24" i="8"/>
  <c r="AF24" i="8"/>
  <c r="AJ24" i="8"/>
  <c r="AN24" i="8"/>
  <c r="AQ22" i="8"/>
  <c r="AU22" i="8"/>
  <c r="AY22" i="8"/>
  <c r="AP22" i="8"/>
  <c r="AT22" i="8"/>
  <c r="AX22" i="8"/>
  <c r="AS22" i="8"/>
  <c r="AW22" i="8"/>
  <c r="BA22" i="8"/>
  <c r="AR22" i="8"/>
  <c r="AV22" i="8"/>
  <c r="AZ22" i="8"/>
  <c r="AC22" i="8"/>
  <c r="AG22" i="8"/>
  <c r="AK22" i="8"/>
  <c r="AD22" i="8"/>
  <c r="AH22" i="8"/>
  <c r="AL22" i="8"/>
  <c r="AE22" i="8"/>
  <c r="AI22" i="8"/>
  <c r="AM22" i="8"/>
  <c r="AF22" i="8"/>
  <c r="AJ22" i="8"/>
  <c r="AN22" i="8"/>
  <c r="AS20" i="8"/>
  <c r="AW20" i="8"/>
  <c r="BA20" i="8"/>
  <c r="AR20" i="8"/>
  <c r="AV20" i="8"/>
  <c r="AZ20" i="8"/>
  <c r="AQ20" i="8"/>
  <c r="AU20" i="8"/>
  <c r="AY20" i="8"/>
  <c r="AP20" i="8"/>
  <c r="AT20" i="8"/>
  <c r="AX20" i="8"/>
  <c r="AC20" i="8"/>
  <c r="AG20" i="8"/>
  <c r="AK20" i="8"/>
  <c r="AD20" i="8"/>
  <c r="AH20" i="8"/>
  <c r="AL20" i="8"/>
  <c r="AE20" i="8"/>
  <c r="AI20" i="8"/>
  <c r="AM20" i="8"/>
  <c r="AF20" i="8"/>
  <c r="AJ20" i="8"/>
  <c r="AN20" i="8"/>
  <c r="AQ18" i="8"/>
  <c r="AU18" i="8"/>
  <c r="AY18" i="8"/>
  <c r="AP18" i="8"/>
  <c r="AT18" i="8"/>
  <c r="AX18" i="8"/>
  <c r="AS18" i="8"/>
  <c r="AW18" i="8"/>
  <c r="BA18" i="8"/>
  <c r="AR18" i="8"/>
  <c r="AV18" i="8"/>
  <c r="AZ18" i="8"/>
  <c r="AC18" i="8"/>
  <c r="AG18" i="8"/>
  <c r="AK18" i="8"/>
  <c r="AD18" i="8"/>
  <c r="AH18" i="8"/>
  <c r="AL18" i="8"/>
  <c r="AE18" i="8"/>
  <c r="AI18" i="8"/>
  <c r="AM18" i="8"/>
  <c r="AF18" i="8"/>
  <c r="AJ18" i="8"/>
  <c r="AN18" i="8"/>
  <c r="AS16" i="8"/>
  <c r="AW16" i="8"/>
  <c r="BA16" i="8"/>
  <c r="AR16" i="8"/>
  <c r="AV16" i="8"/>
  <c r="AZ16" i="8"/>
  <c r="AQ16" i="8"/>
  <c r="AU16" i="8"/>
  <c r="AY16" i="8"/>
  <c r="AP16" i="8"/>
  <c r="AT16" i="8"/>
  <c r="AX16" i="8"/>
  <c r="AC16" i="8"/>
  <c r="AG16" i="8"/>
  <c r="AK16" i="8"/>
  <c r="AD16" i="8"/>
  <c r="AH16" i="8"/>
  <c r="AL16" i="8"/>
  <c r="AE16" i="8"/>
  <c r="AI16" i="8"/>
  <c r="AM16" i="8"/>
  <c r="AF16" i="8"/>
  <c r="AJ16" i="8"/>
  <c r="AN16" i="8"/>
  <c r="AQ14" i="8"/>
  <c r="AU14" i="8"/>
  <c r="AY14" i="8"/>
  <c r="AP14" i="8"/>
  <c r="AT14" i="8"/>
  <c r="AX14" i="8"/>
  <c r="AS14" i="8"/>
  <c r="AW14" i="8"/>
  <c r="BA14" i="8"/>
  <c r="AR14" i="8"/>
  <c r="AV14" i="8"/>
  <c r="AZ14" i="8"/>
  <c r="AC14" i="8"/>
  <c r="AG14" i="8"/>
  <c r="AK14" i="8"/>
  <c r="AI14" i="8"/>
  <c r="AD14" i="8"/>
  <c r="AH14" i="8"/>
  <c r="AL14" i="8"/>
  <c r="AE14" i="8"/>
  <c r="AM14" i="8"/>
  <c r="AF14" i="8"/>
  <c r="AJ14" i="8"/>
  <c r="AN14" i="8"/>
  <c r="AS12" i="8"/>
  <c r="AW12" i="8"/>
  <c r="BA12" i="8"/>
  <c r="AR12" i="8"/>
  <c r="AV12" i="8"/>
  <c r="AZ12" i="8"/>
  <c r="AQ12" i="8"/>
  <c r="AU12" i="8"/>
  <c r="AY12" i="8"/>
  <c r="AP12" i="8"/>
  <c r="AT12" i="8"/>
  <c r="AX12" i="8"/>
  <c r="AC12" i="8"/>
  <c r="AG12" i="8"/>
  <c r="AD12" i="8"/>
  <c r="AH12" i="8"/>
  <c r="AK12" i="8"/>
  <c r="AE12" i="8"/>
  <c r="AI12" i="8"/>
  <c r="AL12" i="8"/>
  <c r="AF12" i="8"/>
  <c r="AM12" i="8"/>
  <c r="AJ12" i="8"/>
  <c r="AN12" i="8"/>
  <c r="AQ35" i="8"/>
  <c r="AU35" i="8"/>
  <c r="AY35" i="8"/>
  <c r="AP35" i="8"/>
  <c r="AT35" i="8"/>
  <c r="AX35" i="8"/>
  <c r="BA35" i="8"/>
  <c r="AS35" i="8"/>
  <c r="AW35" i="8"/>
  <c r="AR35" i="8"/>
  <c r="AV35" i="8"/>
  <c r="AZ35" i="8"/>
  <c r="AC35" i="8"/>
  <c r="AG35" i="8"/>
  <c r="AK35" i="8"/>
  <c r="AE35" i="8"/>
  <c r="AI35" i="8"/>
  <c r="AM35" i="8"/>
  <c r="AF35" i="8"/>
  <c r="AJ35" i="8"/>
  <c r="AN35" i="8"/>
  <c r="AD35" i="8"/>
  <c r="AH35" i="8"/>
  <c r="AL35" i="8"/>
  <c r="AR17" i="36"/>
  <c r="AW16" i="36"/>
  <c r="AZ16" i="36"/>
  <c r="AY16" i="36"/>
  <c r="AX16" i="36"/>
  <c r="AU16" i="36"/>
  <c r="AT16" i="36"/>
  <c r="AV16" i="36"/>
  <c r="AM18" i="3"/>
  <c r="AY17" i="3"/>
  <c r="BK17" i="3" s="1"/>
  <c r="AN20" i="45"/>
  <c r="AZ19" i="45"/>
  <c r="BL19" i="45" s="1"/>
  <c r="Z19" i="4"/>
  <c r="AJ37" i="4"/>
  <c r="AY72" i="3" l="1"/>
  <c r="BK72" i="3" s="1"/>
  <c r="BB72" i="3"/>
  <c r="BF72" i="3"/>
  <c r="BC72" i="3"/>
  <c r="AZ72" i="3"/>
  <c r="BD72" i="3"/>
  <c r="AV72" i="3"/>
  <c r="BT72" i="3" s="1"/>
  <c r="AT72" i="3"/>
  <c r="BR72" i="3" s="1"/>
  <c r="AR72" i="3"/>
  <c r="BP72" i="3" s="1"/>
  <c r="AP72" i="3"/>
  <c r="BN72" i="3" s="1"/>
  <c r="AU72" i="3"/>
  <c r="BS72" i="3" s="1"/>
  <c r="AS72" i="3"/>
  <c r="BQ72" i="3" s="1"/>
  <c r="AQ72" i="3"/>
  <c r="BO72" i="3" s="1"/>
  <c r="BA72" i="3"/>
  <c r="AN72" i="3"/>
  <c r="BL72" i="3" s="1"/>
  <c r="BE72" i="3"/>
  <c r="AO72" i="3"/>
  <c r="BM72" i="3" s="1"/>
  <c r="AK73" i="3"/>
  <c r="AM73" i="3" s="1"/>
  <c r="AJ74" i="3"/>
  <c r="AF19" i="4"/>
  <c r="AD19" i="4"/>
  <c r="AB19" i="4"/>
  <c r="AH19" i="4"/>
  <c r="AG19" i="4"/>
  <c r="AE19" i="4"/>
  <c r="AC19" i="4"/>
  <c r="AS20" i="45"/>
  <c r="BQ20" i="45" s="1"/>
  <c r="AU20" i="45"/>
  <c r="BS20" i="45" s="1"/>
  <c r="AR20" i="45"/>
  <c r="BP20" i="45" s="1"/>
  <c r="AT20" i="45"/>
  <c r="BR20" i="45" s="1"/>
  <c r="BF20" i="45"/>
  <c r="BG20" i="45"/>
  <c r="BB20" i="45"/>
  <c r="AX20" i="45"/>
  <c r="BV20" i="45" s="1"/>
  <c r="AV20" i="45"/>
  <c r="BT20" i="45" s="1"/>
  <c r="BE20" i="45"/>
  <c r="BD20" i="45"/>
  <c r="BH20" i="45"/>
  <c r="AW20" i="45"/>
  <c r="BU20" i="45" s="1"/>
  <c r="BC20" i="45"/>
  <c r="AP20" i="45"/>
  <c r="BN20" i="45" s="1"/>
  <c r="AQ20" i="45"/>
  <c r="BO20" i="45" s="1"/>
  <c r="BB18" i="3"/>
  <c r="BG18" i="3"/>
  <c r="BF18" i="3"/>
  <c r="BE18" i="3"/>
  <c r="BD18" i="3"/>
  <c r="BC18" i="3"/>
  <c r="AW18" i="3"/>
  <c r="BU18" i="3" s="1"/>
  <c r="AV18" i="3"/>
  <c r="BT18" i="3" s="1"/>
  <c r="AU18" i="3"/>
  <c r="BS18" i="3" s="1"/>
  <c r="BA18" i="3"/>
  <c r="AT18" i="3"/>
  <c r="BR18" i="3" s="1"/>
  <c r="AS18" i="3"/>
  <c r="BQ18" i="3" s="1"/>
  <c r="AR18" i="3"/>
  <c r="BP18" i="3" s="1"/>
  <c r="AP18" i="3"/>
  <c r="BN18" i="3" s="1"/>
  <c r="AO18" i="3"/>
  <c r="BM18" i="3" s="1"/>
  <c r="AQ18" i="3"/>
  <c r="BO18" i="3" s="1"/>
  <c r="U22" i="9"/>
  <c r="W21" i="9"/>
  <c r="AB21" i="9"/>
  <c r="AA21" i="9"/>
  <c r="X21" i="9"/>
  <c r="Y18" i="11"/>
  <c r="AA17" i="11"/>
  <c r="O17" i="11" s="1"/>
  <c r="Z17" i="11"/>
  <c r="N17" i="11" s="1"/>
  <c r="BO17" i="3"/>
  <c r="BP17" i="3"/>
  <c r="BR17" i="3"/>
  <c r="BQ17" i="3"/>
  <c r="AX9" i="8"/>
  <c r="AY9" i="8"/>
  <c r="BL12" i="8" s="1"/>
  <c r="BA9" i="8"/>
  <c r="BN28" i="8" s="1"/>
  <c r="AS9" i="8"/>
  <c r="BF26" i="8" s="1"/>
  <c r="AV9" i="8"/>
  <c r="BI26" i="8" s="1"/>
  <c r="AU9" i="8"/>
  <c r="BH35" i="8" s="1"/>
  <c r="AP9" i="8"/>
  <c r="AQ9" i="8"/>
  <c r="BD51" i="8" s="1"/>
  <c r="AT9" i="8"/>
  <c r="BG53" i="8" s="1"/>
  <c r="AW9" i="8"/>
  <c r="BJ24" i="8" s="1"/>
  <c r="AZ9" i="8"/>
  <c r="AR9" i="8"/>
  <c r="BE35" i="8" s="1"/>
  <c r="AR18" i="36"/>
  <c r="AZ17" i="36"/>
  <c r="AY17" i="36"/>
  <c r="AX17" i="36"/>
  <c r="AW17" i="36"/>
  <c r="AV17" i="36"/>
  <c r="AU17" i="36"/>
  <c r="AT17" i="36"/>
  <c r="Z20" i="4"/>
  <c r="AJ38" i="4"/>
  <c r="AN21" i="45"/>
  <c r="AZ20" i="45"/>
  <c r="BL20" i="45" s="1"/>
  <c r="AM19" i="3"/>
  <c r="AY18" i="3"/>
  <c r="BK18" i="3" s="1"/>
  <c r="D11" i="19"/>
  <c r="AJ75" i="3" l="1"/>
  <c r="AK74" i="3"/>
  <c r="AM74" i="3" s="1"/>
  <c r="AY73" i="3"/>
  <c r="BK73" i="3" s="1"/>
  <c r="BC73" i="3"/>
  <c r="BD73" i="3"/>
  <c r="BA73" i="3"/>
  <c r="BE73" i="3"/>
  <c r="AZ73" i="3"/>
  <c r="BB73" i="3"/>
  <c r="AT73" i="3"/>
  <c r="BR73" i="3" s="1"/>
  <c r="AR73" i="3"/>
  <c r="BP73" i="3" s="1"/>
  <c r="AV73" i="3"/>
  <c r="BT73" i="3" s="1"/>
  <c r="AU73" i="3"/>
  <c r="BS73" i="3" s="1"/>
  <c r="AQ73" i="3"/>
  <c r="BO73" i="3" s="1"/>
  <c r="AO73" i="3"/>
  <c r="BM73" i="3" s="1"/>
  <c r="AP73" i="3"/>
  <c r="BN73" i="3" s="1"/>
  <c r="BF73" i="3"/>
  <c r="AS73" i="3"/>
  <c r="BQ73" i="3" s="1"/>
  <c r="AN73" i="3"/>
  <c r="BL73" i="3" s="1"/>
  <c r="U23" i="9"/>
  <c r="AB22" i="9"/>
  <c r="AA22" i="9"/>
  <c r="X22" i="9"/>
  <c r="W22" i="9"/>
  <c r="BB19" i="3"/>
  <c r="BA19" i="3"/>
  <c r="AT19" i="3"/>
  <c r="AS19" i="3"/>
  <c r="AR19" i="3"/>
  <c r="BG19" i="3"/>
  <c r="BF19" i="3"/>
  <c r="BE19" i="3"/>
  <c r="BD19" i="3"/>
  <c r="BC19" i="3"/>
  <c r="AW19" i="3"/>
  <c r="BU19" i="3" s="1"/>
  <c r="AV19" i="3"/>
  <c r="BT19" i="3" s="1"/>
  <c r="AU19" i="3"/>
  <c r="AP19" i="3"/>
  <c r="AQ19" i="3"/>
  <c r="AO19" i="3"/>
  <c r="BM19" i="3" s="1"/>
  <c r="AS21" i="45"/>
  <c r="BQ21" i="45" s="1"/>
  <c r="AU21" i="45"/>
  <c r="BS21" i="45" s="1"/>
  <c r="AR21" i="45"/>
  <c r="BP21" i="45" s="1"/>
  <c r="AT21" i="45"/>
  <c r="BR21" i="45" s="1"/>
  <c r="BB21" i="45"/>
  <c r="AW21" i="45"/>
  <c r="BU21" i="45" s="1"/>
  <c r="AP21" i="45"/>
  <c r="BN21" i="45" s="1"/>
  <c r="AQ21" i="45"/>
  <c r="BO21" i="45" s="1"/>
  <c r="BD21" i="45"/>
  <c r="BC21" i="45"/>
  <c r="BF21" i="45"/>
  <c r="BG21" i="45"/>
  <c r="BE21" i="45"/>
  <c r="AV21" i="45"/>
  <c r="BT21" i="45" s="1"/>
  <c r="AX21" i="45"/>
  <c r="BV21" i="45" s="1"/>
  <c r="BH21" i="45"/>
  <c r="AH20" i="4"/>
  <c r="AG20" i="4"/>
  <c r="AE20" i="4"/>
  <c r="AC20" i="4"/>
  <c r="AF20" i="4"/>
  <c r="AD20" i="4"/>
  <c r="AB20" i="4"/>
  <c r="Y19" i="11"/>
  <c r="AA18" i="11"/>
  <c r="O18" i="11" s="1"/>
  <c r="Z18" i="11"/>
  <c r="N18" i="11" s="1"/>
  <c r="BM35" i="8"/>
  <c r="BZ35" i="8" s="1"/>
  <c r="CM35" i="8" s="1"/>
  <c r="N35" i="8" s="1"/>
  <c r="BM14" i="8"/>
  <c r="BZ14" i="8" s="1"/>
  <c r="CM14" i="8" s="1"/>
  <c r="N14" i="8" s="1"/>
  <c r="BM18" i="8"/>
  <c r="BZ18" i="8" s="1"/>
  <c r="CM18" i="8" s="1"/>
  <c r="N18" i="8" s="1"/>
  <c r="BM22" i="8"/>
  <c r="BM59" i="8"/>
  <c r="BZ59" i="8" s="1"/>
  <c r="CM59" i="8" s="1"/>
  <c r="N59" i="8" s="1"/>
  <c r="BM51" i="8"/>
  <c r="BZ51" i="8" s="1"/>
  <c r="CM51" i="8" s="1"/>
  <c r="N51" i="8" s="1"/>
  <c r="BM43" i="8"/>
  <c r="BZ43" i="8" s="1"/>
  <c r="CM43" i="8" s="1"/>
  <c r="N43" i="8" s="1"/>
  <c r="BM26" i="8"/>
  <c r="BZ26" i="8" s="1"/>
  <c r="CM26" i="8" s="1"/>
  <c r="N26" i="8" s="1"/>
  <c r="BM30" i="8"/>
  <c r="BM34" i="8"/>
  <c r="BZ34" i="8" s="1"/>
  <c r="CM34" i="8" s="1"/>
  <c r="N34" i="8" s="1"/>
  <c r="BM47" i="8"/>
  <c r="BZ47" i="8" s="1"/>
  <c r="CM47" i="8" s="1"/>
  <c r="N47" i="8" s="1"/>
  <c r="BM25" i="8"/>
  <c r="BZ25" i="8" s="1"/>
  <c r="CM25" i="8" s="1"/>
  <c r="N25" i="8" s="1"/>
  <c r="BC35" i="8"/>
  <c r="BP35" i="8" s="1"/>
  <c r="CC35" i="8" s="1"/>
  <c r="D35" i="8" s="1"/>
  <c r="BC14" i="8"/>
  <c r="BP14" i="8" s="1"/>
  <c r="CC14" i="8" s="1"/>
  <c r="D14" i="8" s="1"/>
  <c r="BC18" i="8"/>
  <c r="BP18" i="8" s="1"/>
  <c r="CC18" i="8" s="1"/>
  <c r="D18" i="8" s="1"/>
  <c r="BC22" i="8"/>
  <c r="BP22" i="8" s="1"/>
  <c r="CC22" i="8" s="1"/>
  <c r="D22" i="8" s="1"/>
  <c r="BC59" i="8"/>
  <c r="BP59" i="8" s="1"/>
  <c r="CC59" i="8" s="1"/>
  <c r="D59" i="8" s="1"/>
  <c r="BC55" i="8"/>
  <c r="BP55" i="8" s="1"/>
  <c r="CC55" i="8" s="1"/>
  <c r="D55" i="8" s="1"/>
  <c r="BC26" i="8"/>
  <c r="BC30" i="8"/>
  <c r="BP30" i="8" s="1"/>
  <c r="CC30" i="8" s="1"/>
  <c r="D30" i="8" s="1"/>
  <c r="BC34" i="8"/>
  <c r="BC53" i="8"/>
  <c r="BP53" i="8" s="1"/>
  <c r="CC53" i="8" s="1"/>
  <c r="D53" i="8" s="1"/>
  <c r="BC51" i="8"/>
  <c r="BP51" i="8" s="1"/>
  <c r="CC51" i="8" s="1"/>
  <c r="D51" i="8" s="1"/>
  <c r="BC47" i="8"/>
  <c r="BP47" i="8" s="1"/>
  <c r="CC47" i="8" s="1"/>
  <c r="D47" i="8" s="1"/>
  <c r="BC45" i="8"/>
  <c r="BP45" i="8" s="1"/>
  <c r="CC45" i="8" s="1"/>
  <c r="D45" i="8" s="1"/>
  <c r="BC43" i="8"/>
  <c r="BP43" i="8" s="1"/>
  <c r="CC43" i="8" s="1"/>
  <c r="D43" i="8" s="1"/>
  <c r="BC25" i="8"/>
  <c r="BC29" i="8"/>
  <c r="BP29" i="8" s="1"/>
  <c r="CC29" i="8" s="1"/>
  <c r="D29" i="8" s="1"/>
  <c r="BK12" i="8"/>
  <c r="BK16" i="8"/>
  <c r="BX16" i="8" s="1"/>
  <c r="CK16" i="8" s="1"/>
  <c r="L16" i="8" s="1"/>
  <c r="BK20" i="8"/>
  <c r="BX20" i="8" s="1"/>
  <c r="CK20" i="8" s="1"/>
  <c r="L20" i="8" s="1"/>
  <c r="BK24" i="8"/>
  <c r="BX24" i="8" s="1"/>
  <c r="CK24" i="8" s="1"/>
  <c r="L24" i="8" s="1"/>
  <c r="BK53" i="8"/>
  <c r="BX53" i="8" s="1"/>
  <c r="CK53" i="8" s="1"/>
  <c r="L53" i="8" s="1"/>
  <c r="BK45" i="8"/>
  <c r="BX45" i="8" s="1"/>
  <c r="CK45" i="8" s="1"/>
  <c r="L45" i="8" s="1"/>
  <c r="BK28" i="8"/>
  <c r="BK32" i="8"/>
  <c r="BX32" i="8" s="1"/>
  <c r="CK32" i="8" s="1"/>
  <c r="L32" i="8" s="1"/>
  <c r="BK49" i="8"/>
  <c r="BX49" i="8" s="1"/>
  <c r="CK49" i="8" s="1"/>
  <c r="L49" i="8" s="1"/>
  <c r="BK41" i="8"/>
  <c r="BX41" i="8" s="1"/>
  <c r="CK41" i="8" s="1"/>
  <c r="L41" i="8" s="1"/>
  <c r="BK27" i="8"/>
  <c r="BF36" i="8"/>
  <c r="BH36" i="8"/>
  <c r="BU36" i="8" s="1"/>
  <c r="CH36" i="8" s="1"/>
  <c r="I36" i="8" s="1"/>
  <c r="BG36" i="8"/>
  <c r="BT36" i="8" s="1"/>
  <c r="CG36" i="8" s="1"/>
  <c r="H36" i="8" s="1"/>
  <c r="BC36" i="8"/>
  <c r="BP36" i="8" s="1"/>
  <c r="CC36" i="8" s="1"/>
  <c r="D36" i="8" s="1"/>
  <c r="BK38" i="8"/>
  <c r="BX38" i="8" s="1"/>
  <c r="CK38" i="8" s="1"/>
  <c r="L38" i="8" s="1"/>
  <c r="BD38" i="8"/>
  <c r="BQ38" i="8" s="1"/>
  <c r="CD38" i="8" s="1"/>
  <c r="E38" i="8" s="1"/>
  <c r="BN38" i="8"/>
  <c r="CA38" i="8" s="1"/>
  <c r="CN38" i="8" s="1"/>
  <c r="O38" i="8" s="1"/>
  <c r="BK40" i="8"/>
  <c r="BX40" i="8" s="1"/>
  <c r="CK40" i="8" s="1"/>
  <c r="L40" i="8" s="1"/>
  <c r="BF40" i="8"/>
  <c r="BS40" i="8" s="1"/>
  <c r="CF40" i="8" s="1"/>
  <c r="G40" i="8" s="1"/>
  <c r="BD40" i="8"/>
  <c r="BQ40" i="8" s="1"/>
  <c r="CD40" i="8" s="1"/>
  <c r="E40" i="8" s="1"/>
  <c r="BM42" i="8"/>
  <c r="BZ42" i="8" s="1"/>
  <c r="CM42" i="8" s="1"/>
  <c r="N42" i="8" s="1"/>
  <c r="BD42" i="8"/>
  <c r="BQ42" i="8" s="1"/>
  <c r="CD42" i="8" s="1"/>
  <c r="E42" i="8" s="1"/>
  <c r="BN42" i="8"/>
  <c r="CA42" i="8" s="1"/>
  <c r="CN42" i="8" s="1"/>
  <c r="O42" i="8" s="1"/>
  <c r="BK44" i="8"/>
  <c r="BX44" i="8" s="1"/>
  <c r="CK44" i="8" s="1"/>
  <c r="L44" i="8" s="1"/>
  <c r="BF44" i="8"/>
  <c r="BS44" i="8" s="1"/>
  <c r="CF44" i="8" s="1"/>
  <c r="G44" i="8" s="1"/>
  <c r="BL44" i="8"/>
  <c r="BY44" i="8" s="1"/>
  <c r="CL44" i="8" s="1"/>
  <c r="M44" i="8" s="1"/>
  <c r="BM46" i="8"/>
  <c r="BD46" i="8"/>
  <c r="BQ46" i="8" s="1"/>
  <c r="CD46" i="8" s="1"/>
  <c r="E46" i="8" s="1"/>
  <c r="BF46" i="8"/>
  <c r="BS46" i="8" s="1"/>
  <c r="CF46" i="8" s="1"/>
  <c r="G46" i="8" s="1"/>
  <c r="BK48" i="8"/>
  <c r="BX48" i="8" s="1"/>
  <c r="CK48" i="8" s="1"/>
  <c r="L48" i="8" s="1"/>
  <c r="BF48" i="8"/>
  <c r="BS48" i="8" s="1"/>
  <c r="CF48" i="8" s="1"/>
  <c r="G48" i="8" s="1"/>
  <c r="BD48" i="8"/>
  <c r="BQ48" i="8" s="1"/>
  <c r="CD48" i="8" s="1"/>
  <c r="E48" i="8" s="1"/>
  <c r="BM50" i="8"/>
  <c r="BZ50" i="8" s="1"/>
  <c r="CM50" i="8" s="1"/>
  <c r="N50" i="8" s="1"/>
  <c r="BD50" i="8"/>
  <c r="BQ50" i="8" s="1"/>
  <c r="CD50" i="8" s="1"/>
  <c r="E50" i="8" s="1"/>
  <c r="BN50" i="8"/>
  <c r="CA50" i="8" s="1"/>
  <c r="CN50" i="8" s="1"/>
  <c r="O50" i="8" s="1"/>
  <c r="BK52" i="8"/>
  <c r="BX52" i="8" s="1"/>
  <c r="CK52" i="8" s="1"/>
  <c r="L52" i="8" s="1"/>
  <c r="BF52" i="8"/>
  <c r="BS52" i="8" s="1"/>
  <c r="CF52" i="8" s="1"/>
  <c r="G52" i="8" s="1"/>
  <c r="BL52" i="8"/>
  <c r="BY52" i="8" s="1"/>
  <c r="CL52" i="8" s="1"/>
  <c r="M52" i="8" s="1"/>
  <c r="BC54" i="8"/>
  <c r="BP54" i="8" s="1"/>
  <c r="CC54" i="8" s="1"/>
  <c r="D54" i="8" s="1"/>
  <c r="BH54" i="8"/>
  <c r="BU54" i="8" s="1"/>
  <c r="CH54" i="8" s="1"/>
  <c r="I54" i="8" s="1"/>
  <c r="BF54" i="8"/>
  <c r="BS54" i="8" s="1"/>
  <c r="CF54" i="8" s="1"/>
  <c r="G54" i="8" s="1"/>
  <c r="BM56" i="8"/>
  <c r="BZ56" i="8" s="1"/>
  <c r="CM56" i="8" s="1"/>
  <c r="N56" i="8" s="1"/>
  <c r="BC56" i="8"/>
  <c r="BD56" i="8"/>
  <c r="BQ56" i="8" s="1"/>
  <c r="CD56" i="8" s="1"/>
  <c r="E56" i="8" s="1"/>
  <c r="BK58" i="8"/>
  <c r="BX58" i="8" s="1"/>
  <c r="CK58" i="8" s="1"/>
  <c r="L58" i="8" s="1"/>
  <c r="BI58" i="8"/>
  <c r="BV58" i="8" s="1"/>
  <c r="CI58" i="8" s="1"/>
  <c r="J58" i="8" s="1"/>
  <c r="BM58" i="8"/>
  <c r="BZ58" i="8" s="1"/>
  <c r="CM58" i="8" s="1"/>
  <c r="N58" i="8" s="1"/>
  <c r="BM10" i="8"/>
  <c r="BZ10" i="8" s="1"/>
  <c r="CM10" i="8" s="1"/>
  <c r="N10" i="8" s="1"/>
  <c r="BG10" i="8"/>
  <c r="BT10" i="8" s="1"/>
  <c r="CG10" i="8" s="1"/>
  <c r="H10" i="8" s="1"/>
  <c r="BK10" i="8"/>
  <c r="BX10" i="8" s="1"/>
  <c r="CK10" i="8" s="1"/>
  <c r="L10" i="8" s="1"/>
  <c r="BN33" i="8"/>
  <c r="CA33" i="8" s="1"/>
  <c r="CN33" i="8" s="1"/>
  <c r="O33" i="8" s="1"/>
  <c r="BD33" i="8"/>
  <c r="BQ33" i="8" s="1"/>
  <c r="CD33" i="8" s="1"/>
  <c r="E33" i="8" s="1"/>
  <c r="BG33" i="8"/>
  <c r="BT33" i="8" s="1"/>
  <c r="CG33" i="8" s="1"/>
  <c r="H33" i="8" s="1"/>
  <c r="BL31" i="8"/>
  <c r="BY31" i="8" s="1"/>
  <c r="CL31" i="8" s="1"/>
  <c r="M31" i="8" s="1"/>
  <c r="BF31" i="8"/>
  <c r="BS31" i="8" s="1"/>
  <c r="CF31" i="8" s="1"/>
  <c r="G31" i="8" s="1"/>
  <c r="BI31" i="8"/>
  <c r="BV31" i="8" s="1"/>
  <c r="CI31" i="8" s="1"/>
  <c r="J31" i="8" s="1"/>
  <c r="BN29" i="8"/>
  <c r="CA29" i="8" s="1"/>
  <c r="CN29" i="8" s="1"/>
  <c r="O29" i="8" s="1"/>
  <c r="BD29" i="8"/>
  <c r="BQ29" i="8" s="1"/>
  <c r="CD29" i="8" s="1"/>
  <c r="E29" i="8" s="1"/>
  <c r="BG29" i="8"/>
  <c r="BL27" i="8"/>
  <c r="BY27" i="8" s="1"/>
  <c r="CL27" i="8" s="1"/>
  <c r="M27" i="8" s="1"/>
  <c r="BF27" i="8"/>
  <c r="BS27" i="8" s="1"/>
  <c r="CF27" i="8" s="1"/>
  <c r="G27" i="8" s="1"/>
  <c r="BI27" i="8"/>
  <c r="BV27" i="8" s="1"/>
  <c r="CI27" i="8" s="1"/>
  <c r="J27" i="8" s="1"/>
  <c r="BN25" i="8"/>
  <c r="CA25" i="8" s="1"/>
  <c r="CN25" i="8" s="1"/>
  <c r="O25" i="8" s="1"/>
  <c r="BD25" i="8"/>
  <c r="BQ25" i="8" s="1"/>
  <c r="CD25" i="8" s="1"/>
  <c r="E25" i="8" s="1"/>
  <c r="BG25" i="8"/>
  <c r="BT25" i="8" s="1"/>
  <c r="CG25" i="8" s="1"/>
  <c r="H25" i="8" s="1"/>
  <c r="BK23" i="8"/>
  <c r="BX23" i="8" s="1"/>
  <c r="CK23" i="8" s="1"/>
  <c r="L23" i="8" s="1"/>
  <c r="BI23" i="8"/>
  <c r="BV23" i="8" s="1"/>
  <c r="CI23" i="8" s="1"/>
  <c r="J23" i="8" s="1"/>
  <c r="BN23" i="8"/>
  <c r="CA23" i="8" s="1"/>
  <c r="CN23" i="8" s="1"/>
  <c r="O23" i="8" s="1"/>
  <c r="BM21" i="8"/>
  <c r="BZ21" i="8" s="1"/>
  <c r="CM21" i="8" s="1"/>
  <c r="N21" i="8" s="1"/>
  <c r="BC21" i="8"/>
  <c r="BP21" i="8" s="1"/>
  <c r="CC21" i="8" s="1"/>
  <c r="D21" i="8" s="1"/>
  <c r="BJ21" i="8"/>
  <c r="BW21" i="8" s="1"/>
  <c r="CJ21" i="8" s="1"/>
  <c r="K21" i="8" s="1"/>
  <c r="BK19" i="8"/>
  <c r="BX19" i="8" s="1"/>
  <c r="CK19" i="8" s="1"/>
  <c r="L19" i="8" s="1"/>
  <c r="BE19" i="8"/>
  <c r="BR19" i="8" s="1"/>
  <c r="CE19" i="8" s="1"/>
  <c r="F19" i="8" s="1"/>
  <c r="BH19" i="8"/>
  <c r="BU19" i="8" s="1"/>
  <c r="CH19" i="8" s="1"/>
  <c r="I19" i="8" s="1"/>
  <c r="BM17" i="8"/>
  <c r="BC17" i="8"/>
  <c r="BP17" i="8" s="1"/>
  <c r="CC17" i="8" s="1"/>
  <c r="D17" i="8" s="1"/>
  <c r="BJ17" i="8"/>
  <c r="BW17" i="8" s="1"/>
  <c r="CJ17" i="8" s="1"/>
  <c r="K17" i="8" s="1"/>
  <c r="BK15" i="8"/>
  <c r="BX15" i="8" s="1"/>
  <c r="CK15" i="8" s="1"/>
  <c r="L15" i="8" s="1"/>
  <c r="BE15" i="8"/>
  <c r="BR15" i="8" s="1"/>
  <c r="CE15" i="8" s="1"/>
  <c r="F15" i="8" s="1"/>
  <c r="BH15" i="8"/>
  <c r="BU15" i="8" s="1"/>
  <c r="CH15" i="8" s="1"/>
  <c r="I15" i="8" s="1"/>
  <c r="BM13" i="8"/>
  <c r="BZ13" i="8" s="1"/>
  <c r="CM13" i="8" s="1"/>
  <c r="N13" i="8" s="1"/>
  <c r="BC13" i="8"/>
  <c r="BP13" i="8" s="1"/>
  <c r="CC13" i="8" s="1"/>
  <c r="D13" i="8" s="1"/>
  <c r="BJ13" i="8"/>
  <c r="BW13" i="8" s="1"/>
  <c r="CJ13" i="8" s="1"/>
  <c r="K13" i="8" s="1"/>
  <c r="BK11" i="8"/>
  <c r="BX11" i="8" s="1"/>
  <c r="CK11" i="8" s="1"/>
  <c r="L11" i="8" s="1"/>
  <c r="BE11" i="8"/>
  <c r="BR11" i="8" s="1"/>
  <c r="CE11" i="8" s="1"/>
  <c r="F11" i="8" s="1"/>
  <c r="BH11" i="8"/>
  <c r="BU11" i="8" s="1"/>
  <c r="CH11" i="8" s="1"/>
  <c r="I11" i="8" s="1"/>
  <c r="BD37" i="8"/>
  <c r="BQ37" i="8" s="1"/>
  <c r="CD37" i="8" s="1"/>
  <c r="E37" i="8" s="1"/>
  <c r="BE37" i="8"/>
  <c r="BR37" i="8" s="1"/>
  <c r="CE37" i="8" s="1"/>
  <c r="F37" i="8" s="1"/>
  <c r="BK37" i="8"/>
  <c r="BX37" i="8" s="1"/>
  <c r="CK37" i="8" s="1"/>
  <c r="L37" i="8" s="1"/>
  <c r="BN39" i="8"/>
  <c r="CA39" i="8" s="1"/>
  <c r="CN39" i="8" s="1"/>
  <c r="O39" i="8" s="1"/>
  <c r="BC39" i="8"/>
  <c r="BM39" i="8"/>
  <c r="BZ39" i="8" s="1"/>
  <c r="CM39" i="8" s="1"/>
  <c r="N39" i="8" s="1"/>
  <c r="BF41" i="8"/>
  <c r="BS41" i="8" s="1"/>
  <c r="CF41" i="8" s="1"/>
  <c r="G41" i="8" s="1"/>
  <c r="BH41" i="8"/>
  <c r="BU41" i="8" s="1"/>
  <c r="CH41" i="8" s="1"/>
  <c r="I41" i="8" s="1"/>
  <c r="BJ36" i="8"/>
  <c r="BW36" i="8" s="1"/>
  <c r="CJ36" i="8" s="1"/>
  <c r="K36" i="8" s="1"/>
  <c r="BL36" i="8"/>
  <c r="BY36" i="8" s="1"/>
  <c r="CL36" i="8" s="1"/>
  <c r="M36" i="8" s="1"/>
  <c r="BN36" i="8"/>
  <c r="CA36" i="8" s="1"/>
  <c r="CN36" i="8" s="1"/>
  <c r="O36" i="8" s="1"/>
  <c r="BI38" i="8"/>
  <c r="BH38" i="8"/>
  <c r="BU38" i="8" s="1"/>
  <c r="CH38" i="8" s="1"/>
  <c r="I38" i="8" s="1"/>
  <c r="BF38" i="8"/>
  <c r="BS38" i="8" s="1"/>
  <c r="CF38" i="8" s="1"/>
  <c r="G38" i="8" s="1"/>
  <c r="BC40" i="8"/>
  <c r="BP40" i="8" s="1"/>
  <c r="CC40" i="8" s="1"/>
  <c r="D40" i="8" s="1"/>
  <c r="BJ40" i="8"/>
  <c r="BL40" i="8"/>
  <c r="BY40" i="8" s="1"/>
  <c r="CL40" i="8" s="1"/>
  <c r="M40" i="8" s="1"/>
  <c r="BC42" i="8"/>
  <c r="BP42" i="8" s="1"/>
  <c r="CC42" i="8" s="1"/>
  <c r="D42" i="8" s="1"/>
  <c r="BH42" i="8"/>
  <c r="BU42" i="8" s="1"/>
  <c r="CH42" i="8" s="1"/>
  <c r="I42" i="8" s="1"/>
  <c r="BJ42" i="8"/>
  <c r="BE44" i="8"/>
  <c r="BR44" i="8" s="1"/>
  <c r="CE44" i="8" s="1"/>
  <c r="F44" i="8" s="1"/>
  <c r="BJ44" i="8"/>
  <c r="BW44" i="8" s="1"/>
  <c r="CJ44" i="8" s="1"/>
  <c r="K44" i="8" s="1"/>
  <c r="BH44" i="8"/>
  <c r="BU44" i="8" s="1"/>
  <c r="CH44" i="8" s="1"/>
  <c r="I44" i="8" s="1"/>
  <c r="BC46" i="8"/>
  <c r="BH46" i="8"/>
  <c r="BU46" i="8" s="1"/>
  <c r="CH46" i="8" s="1"/>
  <c r="I46" i="8" s="1"/>
  <c r="BN46" i="8"/>
  <c r="CA46" i="8" s="1"/>
  <c r="CN46" i="8" s="1"/>
  <c r="O46" i="8" s="1"/>
  <c r="BE48" i="8"/>
  <c r="BR48" i="8" s="1"/>
  <c r="CE48" i="8" s="1"/>
  <c r="F48" i="8" s="1"/>
  <c r="BJ48" i="8"/>
  <c r="BL48" i="8"/>
  <c r="BY48" i="8" s="1"/>
  <c r="CL48" i="8" s="1"/>
  <c r="M48" i="8" s="1"/>
  <c r="BC50" i="8"/>
  <c r="BP50" i="8" s="1"/>
  <c r="CC50" i="8" s="1"/>
  <c r="D50" i="8" s="1"/>
  <c r="BH50" i="8"/>
  <c r="BU50" i="8" s="1"/>
  <c r="CH50" i="8" s="1"/>
  <c r="I50" i="8" s="1"/>
  <c r="BJ50" i="8"/>
  <c r="BE52" i="8"/>
  <c r="BR52" i="8" s="1"/>
  <c r="CE52" i="8" s="1"/>
  <c r="F52" i="8" s="1"/>
  <c r="BJ52" i="8"/>
  <c r="BW52" i="8" s="1"/>
  <c r="CJ52" i="8" s="1"/>
  <c r="K52" i="8" s="1"/>
  <c r="BH52" i="8"/>
  <c r="BU52" i="8" s="1"/>
  <c r="CH52" i="8" s="1"/>
  <c r="I52" i="8" s="1"/>
  <c r="BG54" i="8"/>
  <c r="BL54" i="8"/>
  <c r="BY54" i="8" s="1"/>
  <c r="CL54" i="8" s="1"/>
  <c r="M54" i="8" s="1"/>
  <c r="BN54" i="8"/>
  <c r="CA54" i="8" s="1"/>
  <c r="CN54" i="8" s="1"/>
  <c r="O54" i="8" s="1"/>
  <c r="BF56" i="8"/>
  <c r="BS56" i="8" s="1"/>
  <c r="CF56" i="8" s="1"/>
  <c r="G56" i="8" s="1"/>
  <c r="BK56" i="8"/>
  <c r="BL56" i="8"/>
  <c r="BY56" i="8" s="1"/>
  <c r="CL56" i="8" s="1"/>
  <c r="M56" i="8" s="1"/>
  <c r="BD58" i="8"/>
  <c r="BQ58" i="8" s="1"/>
  <c r="CD58" i="8" s="1"/>
  <c r="E58" i="8" s="1"/>
  <c r="BF58" i="8"/>
  <c r="BS58" i="8" s="1"/>
  <c r="CF58" i="8" s="1"/>
  <c r="G58" i="8" s="1"/>
  <c r="BJ58" i="8"/>
  <c r="BF10" i="8"/>
  <c r="BS10" i="8" s="1"/>
  <c r="CF10" i="8" s="1"/>
  <c r="G10" i="8" s="1"/>
  <c r="BD10" i="8"/>
  <c r="BQ10" i="8" s="1"/>
  <c r="CD10" i="8" s="1"/>
  <c r="E10" i="8" s="1"/>
  <c r="BH10" i="8"/>
  <c r="BU10" i="8" s="1"/>
  <c r="CH10" i="8" s="1"/>
  <c r="I10" i="8" s="1"/>
  <c r="BE33" i="8"/>
  <c r="BH33" i="8"/>
  <c r="BU33" i="8" s="1"/>
  <c r="CH33" i="8" s="1"/>
  <c r="I33" i="8" s="1"/>
  <c r="BK33" i="8"/>
  <c r="BX33" i="8" s="1"/>
  <c r="CK33" i="8" s="1"/>
  <c r="L33" i="8" s="1"/>
  <c r="BC31" i="8"/>
  <c r="BP31" i="8" s="1"/>
  <c r="CC31" i="8" s="1"/>
  <c r="D31" i="8" s="1"/>
  <c r="BJ31" i="8"/>
  <c r="BM31" i="8"/>
  <c r="BZ31" i="8" s="1"/>
  <c r="CM31" i="8" s="1"/>
  <c r="N31" i="8" s="1"/>
  <c r="BE29" i="8"/>
  <c r="BR29" i="8" s="1"/>
  <c r="CE29" i="8" s="1"/>
  <c r="F29" i="8" s="1"/>
  <c r="BH29" i="8"/>
  <c r="BU29" i="8" s="1"/>
  <c r="CH29" i="8" s="1"/>
  <c r="I29" i="8" s="1"/>
  <c r="BC27" i="8"/>
  <c r="BP27" i="8" s="1"/>
  <c r="CC27" i="8" s="1"/>
  <c r="D27" i="8" s="1"/>
  <c r="BM27" i="8"/>
  <c r="BZ27" i="8" s="1"/>
  <c r="CM27" i="8" s="1"/>
  <c r="N27" i="8" s="1"/>
  <c r="BH25" i="8"/>
  <c r="BU25" i="8" s="1"/>
  <c r="CH25" i="8" s="1"/>
  <c r="I25" i="8" s="1"/>
  <c r="BF23" i="8"/>
  <c r="BS23" i="8" s="1"/>
  <c r="CF23" i="8" s="1"/>
  <c r="G23" i="8" s="1"/>
  <c r="BJ23" i="8"/>
  <c r="BG21" i="8"/>
  <c r="BT21" i="8" s="1"/>
  <c r="CG21" i="8" s="1"/>
  <c r="H21" i="8" s="1"/>
  <c r="BF19" i="8"/>
  <c r="BS19" i="8" s="1"/>
  <c r="CF19" i="8" s="1"/>
  <c r="G19" i="8" s="1"/>
  <c r="BL19" i="8"/>
  <c r="BY19" i="8" s="1"/>
  <c r="CL19" i="8" s="1"/>
  <c r="M19" i="8" s="1"/>
  <c r="BG17" i="8"/>
  <c r="BT17" i="8" s="1"/>
  <c r="CG17" i="8" s="1"/>
  <c r="H17" i="8" s="1"/>
  <c r="BF15" i="8"/>
  <c r="BL15" i="8"/>
  <c r="BG13" i="8"/>
  <c r="BT13" i="8" s="1"/>
  <c r="CG13" i="8" s="1"/>
  <c r="H13" i="8" s="1"/>
  <c r="BF11" i="8"/>
  <c r="BS11" i="8" s="1"/>
  <c r="CF11" i="8" s="1"/>
  <c r="G11" i="8" s="1"/>
  <c r="BL11" i="8"/>
  <c r="BY11" i="8" s="1"/>
  <c r="CL11" i="8" s="1"/>
  <c r="M11" i="8" s="1"/>
  <c r="BI37" i="8"/>
  <c r="BD39" i="8"/>
  <c r="BQ39" i="8" s="1"/>
  <c r="CD39" i="8" s="1"/>
  <c r="E39" i="8" s="1"/>
  <c r="BJ41" i="8"/>
  <c r="BW41" i="8" s="1"/>
  <c r="CJ41" i="8" s="1"/>
  <c r="K41" i="8" s="1"/>
  <c r="BC41" i="8"/>
  <c r="BP41" i="8" s="1"/>
  <c r="CC41" i="8" s="1"/>
  <c r="D41" i="8" s="1"/>
  <c r="BN43" i="8"/>
  <c r="BD43" i="8"/>
  <c r="BQ43" i="8" s="1"/>
  <c r="CD43" i="8" s="1"/>
  <c r="E43" i="8" s="1"/>
  <c r="BK43" i="8"/>
  <c r="BX43" i="8" s="1"/>
  <c r="CK43" i="8" s="1"/>
  <c r="L43" i="8" s="1"/>
  <c r="BH45" i="8"/>
  <c r="BU45" i="8" s="1"/>
  <c r="CH45" i="8" s="1"/>
  <c r="I45" i="8" s="1"/>
  <c r="BD47" i="8"/>
  <c r="BQ47" i="8" s="1"/>
  <c r="CD47" i="8" s="1"/>
  <c r="E47" i="8" s="1"/>
  <c r="BK47" i="8"/>
  <c r="BX47" i="8" s="1"/>
  <c r="CK47" i="8" s="1"/>
  <c r="L47" i="8" s="1"/>
  <c r="BH49" i="8"/>
  <c r="BU49" i="8" s="1"/>
  <c r="CH49" i="8" s="1"/>
  <c r="I49" i="8" s="1"/>
  <c r="BK51" i="8"/>
  <c r="BX51" i="8" s="1"/>
  <c r="CK51" i="8" s="1"/>
  <c r="L51" i="8" s="1"/>
  <c r="BH53" i="8"/>
  <c r="BU53" i="8" s="1"/>
  <c r="CH53" i="8" s="1"/>
  <c r="I53" i="8" s="1"/>
  <c r="BF55" i="8"/>
  <c r="BS55" i="8" s="1"/>
  <c r="CF55" i="8" s="1"/>
  <c r="G55" i="8" s="1"/>
  <c r="BM55" i="8"/>
  <c r="BZ55" i="8" s="1"/>
  <c r="CM55" i="8" s="1"/>
  <c r="N55" i="8" s="1"/>
  <c r="BI57" i="8"/>
  <c r="BV57" i="8" s="1"/>
  <c r="CI57" i="8" s="1"/>
  <c r="J57" i="8" s="1"/>
  <c r="BF59" i="8"/>
  <c r="BS59" i="8" s="1"/>
  <c r="CF59" i="8" s="1"/>
  <c r="G59" i="8" s="1"/>
  <c r="BI59" i="8"/>
  <c r="BV59" i="8" s="1"/>
  <c r="CI59" i="8" s="1"/>
  <c r="J59" i="8" s="1"/>
  <c r="BH34" i="8"/>
  <c r="BU34" i="8" s="1"/>
  <c r="CH34" i="8" s="1"/>
  <c r="I34" i="8" s="1"/>
  <c r="BC32" i="8"/>
  <c r="BP32" i="8" s="1"/>
  <c r="CC32" i="8" s="1"/>
  <c r="D32" i="8" s="1"/>
  <c r="BM32" i="8"/>
  <c r="BZ32" i="8" s="1"/>
  <c r="CM32" i="8" s="1"/>
  <c r="N32" i="8" s="1"/>
  <c r="BH30" i="8"/>
  <c r="BU30" i="8" s="1"/>
  <c r="CH30" i="8" s="1"/>
  <c r="I30" i="8" s="1"/>
  <c r="BC28" i="8"/>
  <c r="BP28" i="8" s="1"/>
  <c r="CC28" i="8" s="1"/>
  <c r="D28" i="8" s="1"/>
  <c r="BM28" i="8"/>
  <c r="BZ28" i="8" s="1"/>
  <c r="CM28" i="8" s="1"/>
  <c r="N28" i="8" s="1"/>
  <c r="BH26" i="8"/>
  <c r="BU26" i="8" s="1"/>
  <c r="CH26" i="8" s="1"/>
  <c r="I26" i="8" s="1"/>
  <c r="BC24" i="8"/>
  <c r="BP24" i="8" s="1"/>
  <c r="CC24" i="8" s="1"/>
  <c r="D24" i="8" s="1"/>
  <c r="BM24" i="8"/>
  <c r="BZ24" i="8" s="1"/>
  <c r="CM24" i="8" s="1"/>
  <c r="N24" i="8" s="1"/>
  <c r="BG22" i="8"/>
  <c r="BT22" i="8" s="1"/>
  <c r="CG22" i="8" s="1"/>
  <c r="H22" i="8" s="1"/>
  <c r="BF20" i="8"/>
  <c r="BS20" i="8" s="1"/>
  <c r="CF20" i="8" s="1"/>
  <c r="G20" i="8" s="1"/>
  <c r="BL20" i="8"/>
  <c r="BY20" i="8" s="1"/>
  <c r="CL20" i="8" s="1"/>
  <c r="M20" i="8" s="1"/>
  <c r="BG18" i="8"/>
  <c r="BT18" i="8" s="1"/>
  <c r="CG18" i="8" s="1"/>
  <c r="H18" i="8" s="1"/>
  <c r="BF16" i="8"/>
  <c r="BS16" i="8" s="1"/>
  <c r="CF16" i="8" s="1"/>
  <c r="G16" i="8" s="1"/>
  <c r="BL16" i="8"/>
  <c r="BY16" i="8" s="1"/>
  <c r="CL16" i="8" s="1"/>
  <c r="M16" i="8" s="1"/>
  <c r="BG14" i="8"/>
  <c r="BT14" i="8" s="1"/>
  <c r="CG14" i="8" s="1"/>
  <c r="H14" i="8" s="1"/>
  <c r="BF12" i="8"/>
  <c r="BS12" i="8" s="1"/>
  <c r="CF12" i="8" s="1"/>
  <c r="G12" i="8" s="1"/>
  <c r="BG35" i="8"/>
  <c r="BT35" i="8" s="1"/>
  <c r="CG35" i="8" s="1"/>
  <c r="H35" i="8" s="1"/>
  <c r="BJ45" i="8"/>
  <c r="BW45" i="8" s="1"/>
  <c r="CJ45" i="8" s="1"/>
  <c r="K45" i="8" s="1"/>
  <c r="BG45" i="8"/>
  <c r="BT45" i="8" s="1"/>
  <c r="CG45" i="8" s="1"/>
  <c r="H45" i="8" s="1"/>
  <c r="BN47" i="8"/>
  <c r="CA47" i="8" s="1"/>
  <c r="CN47" i="8" s="1"/>
  <c r="O47" i="8" s="1"/>
  <c r="BJ49" i="8"/>
  <c r="BW49" i="8" s="1"/>
  <c r="CJ49" i="8" s="1"/>
  <c r="K49" i="8" s="1"/>
  <c r="BC49" i="8"/>
  <c r="BN51" i="8"/>
  <c r="CA51" i="8" s="1"/>
  <c r="CN51" i="8" s="1"/>
  <c r="O51" i="8" s="1"/>
  <c r="BJ53" i="8"/>
  <c r="BW53" i="8" s="1"/>
  <c r="CJ53" i="8" s="1"/>
  <c r="K53" i="8" s="1"/>
  <c r="BK55" i="8"/>
  <c r="BX55" i="8" s="1"/>
  <c r="CK55" i="8" s="1"/>
  <c r="L55" i="8" s="1"/>
  <c r="BH57" i="8"/>
  <c r="BU57" i="8" s="1"/>
  <c r="CH57" i="8" s="1"/>
  <c r="I57" i="8" s="1"/>
  <c r="BK57" i="8"/>
  <c r="BX57" i="8" s="1"/>
  <c r="CK57" i="8" s="1"/>
  <c r="L57" i="8" s="1"/>
  <c r="BK59" i="8"/>
  <c r="BI34" i="8"/>
  <c r="BV34" i="8" s="1"/>
  <c r="CI34" i="8" s="1"/>
  <c r="J34" i="8" s="1"/>
  <c r="BF34" i="8"/>
  <c r="BS34" i="8" s="1"/>
  <c r="CF34" i="8" s="1"/>
  <c r="G34" i="8" s="1"/>
  <c r="BN32" i="8"/>
  <c r="CA32" i="8" s="1"/>
  <c r="CN32" i="8" s="1"/>
  <c r="O32" i="8" s="1"/>
  <c r="BI30" i="8"/>
  <c r="BV30" i="8" s="1"/>
  <c r="CI30" i="8" s="1"/>
  <c r="J30" i="8" s="1"/>
  <c r="BF30" i="8"/>
  <c r="BS30" i="8" s="1"/>
  <c r="CF30" i="8" s="1"/>
  <c r="G30" i="8" s="1"/>
  <c r="BH22" i="8"/>
  <c r="BE22" i="8"/>
  <c r="BR22" i="8" s="1"/>
  <c r="CE22" i="8" s="1"/>
  <c r="F22" i="8" s="1"/>
  <c r="BM20" i="8"/>
  <c r="BZ20" i="8" s="1"/>
  <c r="CM20" i="8" s="1"/>
  <c r="N20" i="8" s="1"/>
  <c r="BH18" i="8"/>
  <c r="BU18" i="8" s="1"/>
  <c r="CH18" i="8" s="1"/>
  <c r="I18" i="8" s="1"/>
  <c r="BE18" i="8"/>
  <c r="BR18" i="8" s="1"/>
  <c r="CE18" i="8" s="1"/>
  <c r="F18" i="8" s="1"/>
  <c r="BM16" i="8"/>
  <c r="BZ16" i="8" s="1"/>
  <c r="CM16" i="8" s="1"/>
  <c r="N16" i="8" s="1"/>
  <c r="BH14" i="8"/>
  <c r="BE14" i="8"/>
  <c r="BM12" i="8"/>
  <c r="BZ12" i="8" s="1"/>
  <c r="CM12" i="8" s="1"/>
  <c r="N12" i="8" s="1"/>
  <c r="BG26" i="8"/>
  <c r="BT26" i="8" s="1"/>
  <c r="CG26" i="8" s="1"/>
  <c r="H26" i="8" s="1"/>
  <c r="BG30" i="8"/>
  <c r="BT30" i="8" s="1"/>
  <c r="CG30" i="8" s="1"/>
  <c r="H30" i="8" s="1"/>
  <c r="BG34" i="8"/>
  <c r="BT34" i="8" s="1"/>
  <c r="CG34" i="8" s="1"/>
  <c r="H34" i="8" s="1"/>
  <c r="BG57" i="8"/>
  <c r="BT57" i="8" s="1"/>
  <c r="CG57" i="8" s="1"/>
  <c r="H57" i="8" s="1"/>
  <c r="BG51" i="8"/>
  <c r="BT51" i="8" s="1"/>
  <c r="CG51" i="8" s="1"/>
  <c r="H51" i="8" s="1"/>
  <c r="BG49" i="8"/>
  <c r="BT49" i="8" s="1"/>
  <c r="CG49" i="8" s="1"/>
  <c r="H49" i="8" s="1"/>
  <c r="BG47" i="8"/>
  <c r="BT47" i="8" s="1"/>
  <c r="CG47" i="8" s="1"/>
  <c r="H47" i="8" s="1"/>
  <c r="BG12" i="8"/>
  <c r="BT12" i="8" s="1"/>
  <c r="CG12" i="8" s="1"/>
  <c r="H12" i="8" s="1"/>
  <c r="BG16" i="8"/>
  <c r="BT16" i="8" s="1"/>
  <c r="CG16" i="8" s="1"/>
  <c r="H16" i="8" s="1"/>
  <c r="BG20" i="8"/>
  <c r="BT20" i="8" s="1"/>
  <c r="CG20" i="8" s="1"/>
  <c r="H20" i="8" s="1"/>
  <c r="BG43" i="8"/>
  <c r="BT43" i="8" s="1"/>
  <c r="CG43" i="8" s="1"/>
  <c r="H43" i="8" s="1"/>
  <c r="BG41" i="8"/>
  <c r="BT41" i="8" s="1"/>
  <c r="CG41" i="8" s="1"/>
  <c r="H41" i="8" s="1"/>
  <c r="BG37" i="8"/>
  <c r="BT37" i="8" s="1"/>
  <c r="CG37" i="8" s="1"/>
  <c r="H37" i="8" s="1"/>
  <c r="BG11" i="8"/>
  <c r="BG15" i="8"/>
  <c r="BT15" i="8" s="1"/>
  <c r="CG15" i="8" s="1"/>
  <c r="H15" i="8" s="1"/>
  <c r="BG19" i="8"/>
  <c r="BG23" i="8"/>
  <c r="BT23" i="8" s="1"/>
  <c r="CG23" i="8" s="1"/>
  <c r="H23" i="8" s="1"/>
  <c r="BI35" i="8"/>
  <c r="BI24" i="8"/>
  <c r="BV24" i="8" s="1"/>
  <c r="CI24" i="8" s="1"/>
  <c r="J24" i="8" s="1"/>
  <c r="BI28" i="8"/>
  <c r="BV28" i="8" s="1"/>
  <c r="CI28" i="8" s="1"/>
  <c r="J28" i="8" s="1"/>
  <c r="BI32" i="8"/>
  <c r="BV32" i="8" s="1"/>
  <c r="CI32" i="8" s="1"/>
  <c r="J32" i="8" s="1"/>
  <c r="BI55" i="8"/>
  <c r="BV55" i="8" s="1"/>
  <c r="CI55" i="8" s="1"/>
  <c r="J55" i="8" s="1"/>
  <c r="BI53" i="8"/>
  <c r="BV53" i="8" s="1"/>
  <c r="CI53" i="8" s="1"/>
  <c r="J53" i="8" s="1"/>
  <c r="BI49" i="8"/>
  <c r="BV49" i="8" s="1"/>
  <c r="CI49" i="8" s="1"/>
  <c r="J49" i="8" s="1"/>
  <c r="BI47" i="8"/>
  <c r="BV47" i="8" s="1"/>
  <c r="CI47" i="8" s="1"/>
  <c r="J47" i="8" s="1"/>
  <c r="BI45" i="8"/>
  <c r="BV45" i="8" s="1"/>
  <c r="CI45" i="8" s="1"/>
  <c r="J45" i="8" s="1"/>
  <c r="BI14" i="8"/>
  <c r="BV14" i="8" s="1"/>
  <c r="CI14" i="8" s="1"/>
  <c r="J14" i="8" s="1"/>
  <c r="BI18" i="8"/>
  <c r="BV18" i="8" s="1"/>
  <c r="CI18" i="8" s="1"/>
  <c r="J18" i="8" s="1"/>
  <c r="BI22" i="8"/>
  <c r="BV22" i="8" s="1"/>
  <c r="CI22" i="8" s="1"/>
  <c r="J22" i="8" s="1"/>
  <c r="BI41" i="8"/>
  <c r="BV41" i="8" s="1"/>
  <c r="CI41" i="8" s="1"/>
  <c r="J41" i="8" s="1"/>
  <c r="BI13" i="8"/>
  <c r="BV13" i="8" s="1"/>
  <c r="CI13" i="8" s="1"/>
  <c r="J13" i="8" s="1"/>
  <c r="BI17" i="8"/>
  <c r="BV17" i="8" s="1"/>
  <c r="CI17" i="8" s="1"/>
  <c r="J17" i="8" s="1"/>
  <c r="BI21" i="8"/>
  <c r="BV21" i="8" s="1"/>
  <c r="CI21" i="8" s="1"/>
  <c r="J21" i="8" s="1"/>
  <c r="BN26" i="8"/>
  <c r="CA26" i="8" s="1"/>
  <c r="CN26" i="8" s="1"/>
  <c r="O26" i="8" s="1"/>
  <c r="BN30" i="8"/>
  <c r="CA30" i="8" s="1"/>
  <c r="CN30" i="8" s="1"/>
  <c r="O30" i="8" s="1"/>
  <c r="BN34" i="8"/>
  <c r="CA34" i="8" s="1"/>
  <c r="CN34" i="8" s="1"/>
  <c r="O34" i="8" s="1"/>
  <c r="BN57" i="8"/>
  <c r="CA57" i="8" s="1"/>
  <c r="CN57" i="8" s="1"/>
  <c r="O57" i="8" s="1"/>
  <c r="BN12" i="8"/>
  <c r="CA12" i="8" s="1"/>
  <c r="CN12" i="8" s="1"/>
  <c r="O12" i="8" s="1"/>
  <c r="BN16" i="8"/>
  <c r="CA16" i="8" s="1"/>
  <c r="CN16" i="8" s="1"/>
  <c r="O16" i="8" s="1"/>
  <c r="BN20" i="8"/>
  <c r="CA20" i="8" s="1"/>
  <c r="CN20" i="8" s="1"/>
  <c r="O20" i="8" s="1"/>
  <c r="BN24" i="8"/>
  <c r="CA24" i="8" s="1"/>
  <c r="CN24" i="8" s="1"/>
  <c r="O24" i="8" s="1"/>
  <c r="BN59" i="8"/>
  <c r="CA59" i="8" s="1"/>
  <c r="CN59" i="8" s="1"/>
  <c r="O59" i="8" s="1"/>
  <c r="BN55" i="8"/>
  <c r="CA55" i="8" s="1"/>
  <c r="CN55" i="8" s="1"/>
  <c r="O55" i="8" s="1"/>
  <c r="BN53" i="8"/>
  <c r="CA53" i="8" s="1"/>
  <c r="CN53" i="8" s="1"/>
  <c r="O53" i="8" s="1"/>
  <c r="BN49" i="8"/>
  <c r="CA49" i="8" s="1"/>
  <c r="CN49" i="8" s="1"/>
  <c r="O49" i="8" s="1"/>
  <c r="BN45" i="8"/>
  <c r="CA45" i="8" s="1"/>
  <c r="CN45" i="8" s="1"/>
  <c r="O45" i="8" s="1"/>
  <c r="BN37" i="8"/>
  <c r="CA37" i="8" s="1"/>
  <c r="CN37" i="8" s="1"/>
  <c r="O37" i="8" s="1"/>
  <c r="BN11" i="8"/>
  <c r="BN15" i="8"/>
  <c r="CA15" i="8" s="1"/>
  <c r="CN15" i="8" s="1"/>
  <c r="O15" i="8" s="1"/>
  <c r="BN19" i="8"/>
  <c r="CA19" i="8" s="1"/>
  <c r="CN19" i="8" s="1"/>
  <c r="O19" i="8" s="1"/>
  <c r="BR14" i="8"/>
  <c r="CE14" i="8" s="1"/>
  <c r="F14" i="8" s="1"/>
  <c r="BE12" i="8"/>
  <c r="BR12" i="8" s="1"/>
  <c r="CE12" i="8" s="1"/>
  <c r="F12" i="8" s="1"/>
  <c r="BE16" i="8"/>
  <c r="BR16" i="8" s="1"/>
  <c r="CE16" i="8" s="1"/>
  <c r="F16" i="8" s="1"/>
  <c r="BE20" i="8"/>
  <c r="BR20" i="8" s="1"/>
  <c r="CE20" i="8" s="1"/>
  <c r="F20" i="8" s="1"/>
  <c r="BE57" i="8"/>
  <c r="BR57" i="8" s="1"/>
  <c r="CE57" i="8" s="1"/>
  <c r="F57" i="8" s="1"/>
  <c r="BE55" i="8"/>
  <c r="BR55" i="8" s="1"/>
  <c r="CE55" i="8" s="1"/>
  <c r="F55" i="8" s="1"/>
  <c r="BE24" i="8"/>
  <c r="BR24" i="8" s="1"/>
  <c r="CE24" i="8" s="1"/>
  <c r="F24" i="8" s="1"/>
  <c r="BE28" i="8"/>
  <c r="BR28" i="8" s="1"/>
  <c r="CE28" i="8" s="1"/>
  <c r="F28" i="8" s="1"/>
  <c r="BE32" i="8"/>
  <c r="BR32" i="8" s="1"/>
  <c r="CE32" i="8" s="1"/>
  <c r="F32" i="8" s="1"/>
  <c r="BE59" i="8"/>
  <c r="BR59" i="8" s="1"/>
  <c r="CE59" i="8" s="1"/>
  <c r="F59" i="8" s="1"/>
  <c r="BE53" i="8"/>
  <c r="BR53" i="8" s="1"/>
  <c r="CE53" i="8" s="1"/>
  <c r="F53" i="8" s="1"/>
  <c r="BE51" i="8"/>
  <c r="BR51" i="8" s="1"/>
  <c r="CE51" i="8" s="1"/>
  <c r="F51" i="8" s="1"/>
  <c r="BE49" i="8"/>
  <c r="BR49" i="8" s="1"/>
  <c r="CE49" i="8" s="1"/>
  <c r="F49" i="8" s="1"/>
  <c r="BE45" i="8"/>
  <c r="BR45" i="8" s="1"/>
  <c r="CE45" i="8" s="1"/>
  <c r="F45" i="8" s="1"/>
  <c r="BE43" i="8"/>
  <c r="BR43" i="8" s="1"/>
  <c r="CE43" i="8" s="1"/>
  <c r="F43" i="8" s="1"/>
  <c r="BE39" i="8"/>
  <c r="BR39" i="8" s="1"/>
  <c r="CE39" i="8" s="1"/>
  <c r="F39" i="8" s="1"/>
  <c r="BE23" i="8"/>
  <c r="BR23" i="8" s="1"/>
  <c r="CE23" i="8" s="1"/>
  <c r="F23" i="8" s="1"/>
  <c r="BE27" i="8"/>
  <c r="BR27" i="8" s="1"/>
  <c r="CE27" i="8" s="1"/>
  <c r="F27" i="8" s="1"/>
  <c r="BJ14" i="8"/>
  <c r="BW14" i="8" s="1"/>
  <c r="CJ14" i="8" s="1"/>
  <c r="K14" i="8" s="1"/>
  <c r="BJ18" i="8"/>
  <c r="BJ22" i="8"/>
  <c r="BW22" i="8" s="1"/>
  <c r="CJ22" i="8" s="1"/>
  <c r="K22" i="8" s="1"/>
  <c r="BJ35" i="8"/>
  <c r="BW35" i="8" s="1"/>
  <c r="CJ35" i="8" s="1"/>
  <c r="K35" i="8" s="1"/>
  <c r="BJ26" i="8"/>
  <c r="BW26" i="8" s="1"/>
  <c r="CJ26" i="8" s="1"/>
  <c r="K26" i="8" s="1"/>
  <c r="BJ30" i="8"/>
  <c r="BW30" i="8" s="1"/>
  <c r="CJ30" i="8" s="1"/>
  <c r="K30" i="8" s="1"/>
  <c r="BJ34" i="8"/>
  <c r="BW34" i="8" s="1"/>
  <c r="CJ34" i="8" s="1"/>
  <c r="K34" i="8" s="1"/>
  <c r="BJ57" i="8"/>
  <c r="BW57" i="8" s="1"/>
  <c r="CJ57" i="8" s="1"/>
  <c r="K57" i="8" s="1"/>
  <c r="BJ39" i="8"/>
  <c r="BW39" i="8" s="1"/>
  <c r="CJ39" i="8" s="1"/>
  <c r="K39" i="8" s="1"/>
  <c r="BJ37" i="8"/>
  <c r="BW37" i="8" s="1"/>
  <c r="CJ37" i="8" s="1"/>
  <c r="K37" i="8" s="1"/>
  <c r="BJ25" i="8"/>
  <c r="BW25" i="8" s="1"/>
  <c r="CJ25" i="8" s="1"/>
  <c r="K25" i="8" s="1"/>
  <c r="BD26" i="8"/>
  <c r="BQ26" i="8" s="1"/>
  <c r="CD26" i="8" s="1"/>
  <c r="E26" i="8" s="1"/>
  <c r="BD30" i="8"/>
  <c r="BQ30" i="8" s="1"/>
  <c r="CD30" i="8" s="1"/>
  <c r="E30" i="8" s="1"/>
  <c r="BD34" i="8"/>
  <c r="BD53" i="8"/>
  <c r="BQ53" i="8" s="1"/>
  <c r="CD53" i="8" s="1"/>
  <c r="E53" i="8" s="1"/>
  <c r="BD49" i="8"/>
  <c r="BQ49" i="8" s="1"/>
  <c r="CD49" i="8" s="1"/>
  <c r="E49" i="8" s="1"/>
  <c r="BD45" i="8"/>
  <c r="BQ45" i="8" s="1"/>
  <c r="CD45" i="8" s="1"/>
  <c r="E45" i="8" s="1"/>
  <c r="BD12" i="8"/>
  <c r="BQ12" i="8" s="1"/>
  <c r="CD12" i="8" s="1"/>
  <c r="E12" i="8" s="1"/>
  <c r="BD16" i="8"/>
  <c r="BQ16" i="8" s="1"/>
  <c r="CD16" i="8" s="1"/>
  <c r="E16" i="8" s="1"/>
  <c r="BD20" i="8"/>
  <c r="BQ20" i="8" s="1"/>
  <c r="CD20" i="8" s="1"/>
  <c r="E20" i="8" s="1"/>
  <c r="BD59" i="8"/>
  <c r="BQ59" i="8" s="1"/>
  <c r="CD59" i="8" s="1"/>
  <c r="E59" i="8" s="1"/>
  <c r="BD41" i="8"/>
  <c r="BQ41" i="8" s="1"/>
  <c r="CD41" i="8" s="1"/>
  <c r="E41" i="8" s="1"/>
  <c r="BD11" i="8"/>
  <c r="BQ11" i="8" s="1"/>
  <c r="CD11" i="8" s="1"/>
  <c r="E11" i="8" s="1"/>
  <c r="BD15" i="8"/>
  <c r="BQ15" i="8" s="1"/>
  <c r="CD15" i="8" s="1"/>
  <c r="E15" i="8" s="1"/>
  <c r="BD19" i="8"/>
  <c r="BQ19" i="8" s="1"/>
  <c r="CD19" i="8" s="1"/>
  <c r="E19" i="8" s="1"/>
  <c r="BU14" i="8"/>
  <c r="CH14" i="8" s="1"/>
  <c r="I14" i="8" s="1"/>
  <c r="BH12" i="8"/>
  <c r="BH16" i="8"/>
  <c r="BU16" i="8" s="1"/>
  <c r="CH16" i="8" s="1"/>
  <c r="I16" i="8" s="1"/>
  <c r="BH20" i="8"/>
  <c r="BU20" i="8" s="1"/>
  <c r="CH20" i="8" s="1"/>
  <c r="I20" i="8" s="1"/>
  <c r="BH24" i="8"/>
  <c r="BH28" i="8"/>
  <c r="BU28" i="8" s="1"/>
  <c r="CH28" i="8" s="1"/>
  <c r="I28" i="8" s="1"/>
  <c r="BH32" i="8"/>
  <c r="BU32" i="8" s="1"/>
  <c r="CH32" i="8" s="1"/>
  <c r="I32" i="8" s="1"/>
  <c r="BH55" i="8"/>
  <c r="BU55" i="8" s="1"/>
  <c r="CH55" i="8" s="1"/>
  <c r="I55" i="8" s="1"/>
  <c r="BH39" i="8"/>
  <c r="BU39" i="8" s="1"/>
  <c r="CH39" i="8" s="1"/>
  <c r="I39" i="8" s="1"/>
  <c r="BH23" i="8"/>
  <c r="BU23" i="8" s="1"/>
  <c r="CH23" i="8" s="1"/>
  <c r="I23" i="8" s="1"/>
  <c r="BH27" i="8"/>
  <c r="BF35" i="8"/>
  <c r="BS35" i="8" s="1"/>
  <c r="CF35" i="8" s="1"/>
  <c r="G35" i="8" s="1"/>
  <c r="BF28" i="8"/>
  <c r="BS28" i="8" s="1"/>
  <c r="CF28" i="8" s="1"/>
  <c r="G28" i="8" s="1"/>
  <c r="BF32" i="8"/>
  <c r="BS32" i="8" s="1"/>
  <c r="CF32" i="8" s="1"/>
  <c r="G32" i="8" s="1"/>
  <c r="BF51" i="8"/>
  <c r="BS51" i="8" s="1"/>
  <c r="CF51" i="8" s="1"/>
  <c r="G51" i="8" s="1"/>
  <c r="BF47" i="8"/>
  <c r="BS47" i="8" s="1"/>
  <c r="CF47" i="8" s="1"/>
  <c r="G47" i="8" s="1"/>
  <c r="BF14" i="8"/>
  <c r="BS14" i="8" s="1"/>
  <c r="CF14" i="8" s="1"/>
  <c r="G14" i="8" s="1"/>
  <c r="BF18" i="8"/>
  <c r="BS18" i="8" s="1"/>
  <c r="CF18" i="8" s="1"/>
  <c r="G18" i="8" s="1"/>
  <c r="BF22" i="8"/>
  <c r="BS22" i="8" s="1"/>
  <c r="CF22" i="8" s="1"/>
  <c r="G22" i="8" s="1"/>
  <c r="BF57" i="8"/>
  <c r="BS57" i="8" s="1"/>
  <c r="CF57" i="8" s="1"/>
  <c r="G57" i="8" s="1"/>
  <c r="BF43" i="8"/>
  <c r="BS43" i="8" s="1"/>
  <c r="CF43" i="8" s="1"/>
  <c r="G43" i="8" s="1"/>
  <c r="BF13" i="8"/>
  <c r="BS13" i="8" s="1"/>
  <c r="CF13" i="8" s="1"/>
  <c r="G13" i="8" s="1"/>
  <c r="BF17" i="8"/>
  <c r="BF21" i="8"/>
  <c r="BS21" i="8" s="1"/>
  <c r="CF21" i="8" s="1"/>
  <c r="G21" i="8" s="1"/>
  <c r="BL24" i="8"/>
  <c r="BY24" i="8" s="1"/>
  <c r="CL24" i="8" s="1"/>
  <c r="M24" i="8" s="1"/>
  <c r="BL28" i="8"/>
  <c r="BY28" i="8" s="1"/>
  <c r="CL28" i="8" s="1"/>
  <c r="M28" i="8" s="1"/>
  <c r="BL32" i="8"/>
  <c r="BY32" i="8" s="1"/>
  <c r="CL32" i="8" s="1"/>
  <c r="M32" i="8" s="1"/>
  <c r="BL59" i="8"/>
  <c r="BY59" i="8" s="1"/>
  <c r="CL59" i="8" s="1"/>
  <c r="M59" i="8" s="1"/>
  <c r="BL35" i="8"/>
  <c r="BY35" i="8" s="1"/>
  <c r="CL35" i="8" s="1"/>
  <c r="M35" i="8" s="1"/>
  <c r="BL14" i="8"/>
  <c r="BY14" i="8" s="1"/>
  <c r="CL14" i="8" s="1"/>
  <c r="M14" i="8" s="1"/>
  <c r="BL18" i="8"/>
  <c r="BY18" i="8" s="1"/>
  <c r="CL18" i="8" s="1"/>
  <c r="M18" i="8" s="1"/>
  <c r="BL22" i="8"/>
  <c r="BY22" i="8" s="1"/>
  <c r="CL22" i="8" s="1"/>
  <c r="M22" i="8" s="1"/>
  <c r="BL57" i="8"/>
  <c r="BY57" i="8" s="1"/>
  <c r="CL57" i="8" s="1"/>
  <c r="M57" i="8" s="1"/>
  <c r="BL55" i="8"/>
  <c r="BY55" i="8" s="1"/>
  <c r="CL55" i="8" s="1"/>
  <c r="M55" i="8" s="1"/>
  <c r="BL51" i="8"/>
  <c r="BY51" i="8" s="1"/>
  <c r="CL51" i="8" s="1"/>
  <c r="M51" i="8" s="1"/>
  <c r="BL47" i="8"/>
  <c r="BY47" i="8" s="1"/>
  <c r="CL47" i="8" s="1"/>
  <c r="M47" i="8" s="1"/>
  <c r="BL43" i="8"/>
  <c r="BY43" i="8" s="1"/>
  <c r="CL43" i="8" s="1"/>
  <c r="M43" i="8" s="1"/>
  <c r="BL13" i="8"/>
  <c r="BY13" i="8" s="1"/>
  <c r="CL13" i="8" s="1"/>
  <c r="M13" i="8" s="1"/>
  <c r="BL17" i="8"/>
  <c r="BL21" i="8"/>
  <c r="BY21" i="8" s="1"/>
  <c r="CL21" i="8" s="1"/>
  <c r="M21" i="8" s="1"/>
  <c r="BI36" i="8"/>
  <c r="BE36" i="8"/>
  <c r="BK36" i="8"/>
  <c r="BX36" i="8" s="1"/>
  <c r="CK36" i="8" s="1"/>
  <c r="L36" i="8" s="1"/>
  <c r="BC38" i="8"/>
  <c r="BP38" i="8" s="1"/>
  <c r="CC38" i="8" s="1"/>
  <c r="D38" i="8" s="1"/>
  <c r="BE38" i="8"/>
  <c r="BR38" i="8" s="1"/>
  <c r="CE38" i="8" s="1"/>
  <c r="F38" i="8" s="1"/>
  <c r="BL38" i="8"/>
  <c r="BY38" i="8" s="1"/>
  <c r="CL38" i="8" s="1"/>
  <c r="M38" i="8" s="1"/>
  <c r="BE40" i="8"/>
  <c r="BR40" i="8" s="1"/>
  <c r="CE40" i="8" s="1"/>
  <c r="F40" i="8" s="1"/>
  <c r="BI40" i="8"/>
  <c r="BV40" i="8" s="1"/>
  <c r="CI40" i="8" s="1"/>
  <c r="J40" i="8" s="1"/>
  <c r="BN40" i="8"/>
  <c r="BE42" i="8"/>
  <c r="BR42" i="8" s="1"/>
  <c r="CE42" i="8" s="1"/>
  <c r="F42" i="8" s="1"/>
  <c r="BG42" i="8"/>
  <c r="BT42" i="8" s="1"/>
  <c r="CG42" i="8" s="1"/>
  <c r="H42" i="8" s="1"/>
  <c r="BL42" i="8"/>
  <c r="BY42" i="8" s="1"/>
  <c r="CL42" i="8" s="1"/>
  <c r="M42" i="8" s="1"/>
  <c r="BC44" i="8"/>
  <c r="BP44" i="8" s="1"/>
  <c r="CC44" i="8" s="1"/>
  <c r="D44" i="8" s="1"/>
  <c r="BI44" i="8"/>
  <c r="BV44" i="8" s="1"/>
  <c r="CI44" i="8" s="1"/>
  <c r="J44" i="8" s="1"/>
  <c r="BN44" i="8"/>
  <c r="CA44" i="8" s="1"/>
  <c r="CN44" i="8" s="1"/>
  <c r="O44" i="8" s="1"/>
  <c r="BE46" i="8"/>
  <c r="BR46" i="8" s="1"/>
  <c r="CE46" i="8" s="1"/>
  <c r="F46" i="8" s="1"/>
  <c r="BG46" i="8"/>
  <c r="BL46" i="8"/>
  <c r="BC48" i="8"/>
  <c r="BP48" i="8" s="1"/>
  <c r="CC48" i="8" s="1"/>
  <c r="D48" i="8" s="1"/>
  <c r="BI48" i="8"/>
  <c r="BV48" i="8" s="1"/>
  <c r="CI48" i="8" s="1"/>
  <c r="J48" i="8" s="1"/>
  <c r="BN48" i="8"/>
  <c r="CA48" i="8" s="1"/>
  <c r="CN48" i="8" s="1"/>
  <c r="O48" i="8" s="1"/>
  <c r="BE50" i="8"/>
  <c r="BR50" i="8" s="1"/>
  <c r="CE50" i="8" s="1"/>
  <c r="F50" i="8" s="1"/>
  <c r="BG50" i="8"/>
  <c r="BT50" i="8" s="1"/>
  <c r="CG50" i="8" s="1"/>
  <c r="H50" i="8" s="1"/>
  <c r="BL50" i="8"/>
  <c r="BY50" i="8" s="1"/>
  <c r="CL50" i="8" s="1"/>
  <c r="M50" i="8" s="1"/>
  <c r="BC52" i="8"/>
  <c r="BI52" i="8"/>
  <c r="BV52" i="8" s="1"/>
  <c r="CI52" i="8" s="1"/>
  <c r="J52" i="8" s="1"/>
  <c r="BN52" i="8"/>
  <c r="CA52" i="8" s="1"/>
  <c r="CN52" i="8" s="1"/>
  <c r="O52" i="8" s="1"/>
  <c r="BE54" i="8"/>
  <c r="BR54" i="8" s="1"/>
  <c r="CE54" i="8" s="1"/>
  <c r="F54" i="8" s="1"/>
  <c r="BK54" i="8"/>
  <c r="BX54" i="8" s="1"/>
  <c r="CK54" i="8" s="1"/>
  <c r="L54" i="8" s="1"/>
  <c r="BM54" i="8"/>
  <c r="BZ54" i="8" s="1"/>
  <c r="CM54" i="8" s="1"/>
  <c r="N54" i="8" s="1"/>
  <c r="BE56" i="8"/>
  <c r="BR56" i="8" s="1"/>
  <c r="CE56" i="8" s="1"/>
  <c r="F56" i="8" s="1"/>
  <c r="BJ56" i="8"/>
  <c r="BW56" i="8" s="1"/>
  <c r="CJ56" i="8" s="1"/>
  <c r="K56" i="8" s="1"/>
  <c r="BH56" i="8"/>
  <c r="BC58" i="8"/>
  <c r="BH58" i="8"/>
  <c r="BU58" i="8" s="1"/>
  <c r="CH58" i="8" s="1"/>
  <c r="I58" i="8" s="1"/>
  <c r="BN58" i="8"/>
  <c r="CA58" i="8" s="1"/>
  <c r="CN58" i="8" s="1"/>
  <c r="O58" i="8" s="1"/>
  <c r="BE10" i="8"/>
  <c r="BR10" i="8" s="1"/>
  <c r="CE10" i="8" s="1"/>
  <c r="F10" i="8" s="1"/>
  <c r="BJ10" i="8"/>
  <c r="BW10" i="8" s="1"/>
  <c r="CJ10" i="8" s="1"/>
  <c r="K10" i="8" s="1"/>
  <c r="BL10" i="8"/>
  <c r="BY10" i="8" s="1"/>
  <c r="CL10" i="8" s="1"/>
  <c r="M10" i="8" s="1"/>
  <c r="BF33" i="8"/>
  <c r="BS33" i="8" s="1"/>
  <c r="CF33" i="8" s="1"/>
  <c r="G33" i="8" s="1"/>
  <c r="BI33" i="8"/>
  <c r="BL33" i="8"/>
  <c r="BY33" i="8" s="1"/>
  <c r="CL33" i="8" s="1"/>
  <c r="M33" i="8" s="1"/>
  <c r="BD31" i="8"/>
  <c r="BQ31" i="8" s="1"/>
  <c r="CD31" i="8" s="1"/>
  <c r="E31" i="8" s="1"/>
  <c r="BG31" i="8"/>
  <c r="BT31" i="8" s="1"/>
  <c r="CG31" i="8" s="1"/>
  <c r="H31" i="8" s="1"/>
  <c r="BN31" i="8"/>
  <c r="CA31" i="8" s="1"/>
  <c r="CN31" i="8" s="1"/>
  <c r="O31" i="8" s="1"/>
  <c r="BF29" i="8"/>
  <c r="BS29" i="8" s="1"/>
  <c r="CF29" i="8" s="1"/>
  <c r="G29" i="8" s="1"/>
  <c r="BI29" i="8"/>
  <c r="BV29" i="8" s="1"/>
  <c r="CI29" i="8" s="1"/>
  <c r="J29" i="8" s="1"/>
  <c r="BL29" i="8"/>
  <c r="BY29" i="8" s="1"/>
  <c r="CL29" i="8" s="1"/>
  <c r="M29" i="8" s="1"/>
  <c r="BD27" i="8"/>
  <c r="BG27" i="8"/>
  <c r="BN27" i="8"/>
  <c r="CA27" i="8" s="1"/>
  <c r="CN27" i="8" s="1"/>
  <c r="O27" i="8" s="1"/>
  <c r="BF25" i="8"/>
  <c r="BS25" i="8" s="1"/>
  <c r="CF25" i="8" s="1"/>
  <c r="G25" i="8" s="1"/>
  <c r="BI25" i="8"/>
  <c r="BV25" i="8" s="1"/>
  <c r="CI25" i="8" s="1"/>
  <c r="J25" i="8" s="1"/>
  <c r="BL25" i="8"/>
  <c r="BY25" i="8" s="1"/>
  <c r="CL25" i="8" s="1"/>
  <c r="M25" i="8" s="1"/>
  <c r="BC23" i="8"/>
  <c r="BP23" i="8" s="1"/>
  <c r="CC23" i="8" s="1"/>
  <c r="D23" i="8" s="1"/>
  <c r="BL23" i="8"/>
  <c r="BY23" i="8" s="1"/>
  <c r="CL23" i="8" s="1"/>
  <c r="M23" i="8" s="1"/>
  <c r="BD23" i="8"/>
  <c r="BE21" i="8"/>
  <c r="BR21" i="8" s="1"/>
  <c r="CE21" i="8" s="1"/>
  <c r="F21" i="8" s="1"/>
  <c r="BH21" i="8"/>
  <c r="BU21" i="8" s="1"/>
  <c r="CH21" i="8" s="1"/>
  <c r="I21" i="8" s="1"/>
  <c r="BK21" i="8"/>
  <c r="BX21" i="8" s="1"/>
  <c r="CK21" i="8" s="1"/>
  <c r="L21" i="8" s="1"/>
  <c r="BC19" i="8"/>
  <c r="BP19" i="8" s="1"/>
  <c r="CC19" i="8" s="1"/>
  <c r="D19" i="8" s="1"/>
  <c r="BJ19" i="8"/>
  <c r="BW19" i="8" s="1"/>
  <c r="CJ19" i="8" s="1"/>
  <c r="K19" i="8" s="1"/>
  <c r="BM19" i="8"/>
  <c r="BZ19" i="8" s="1"/>
  <c r="CM19" i="8" s="1"/>
  <c r="N19" i="8" s="1"/>
  <c r="BE17" i="8"/>
  <c r="BR17" i="8" s="1"/>
  <c r="CE17" i="8" s="1"/>
  <c r="F17" i="8" s="1"/>
  <c r="BH17" i="8"/>
  <c r="BK17" i="8"/>
  <c r="BC15" i="8"/>
  <c r="BP15" i="8" s="1"/>
  <c r="CC15" i="8" s="1"/>
  <c r="D15" i="8" s="1"/>
  <c r="BJ15" i="8"/>
  <c r="BW15" i="8" s="1"/>
  <c r="CJ15" i="8" s="1"/>
  <c r="K15" i="8" s="1"/>
  <c r="BM15" i="8"/>
  <c r="BZ15" i="8" s="1"/>
  <c r="CM15" i="8" s="1"/>
  <c r="N15" i="8" s="1"/>
  <c r="BE13" i="8"/>
  <c r="BR13" i="8" s="1"/>
  <c r="CE13" i="8" s="1"/>
  <c r="F13" i="8" s="1"/>
  <c r="BH13" i="8"/>
  <c r="BU13" i="8" s="1"/>
  <c r="CH13" i="8" s="1"/>
  <c r="I13" i="8" s="1"/>
  <c r="BK13" i="8"/>
  <c r="BX13" i="8" s="1"/>
  <c r="CK13" i="8" s="1"/>
  <c r="L13" i="8" s="1"/>
  <c r="BC11" i="8"/>
  <c r="BJ11" i="8"/>
  <c r="BW11" i="8" s="1"/>
  <c r="CJ11" i="8" s="1"/>
  <c r="K11" i="8" s="1"/>
  <c r="BM11" i="8"/>
  <c r="BZ11" i="8" s="1"/>
  <c r="CM11" i="8" s="1"/>
  <c r="N11" i="8" s="1"/>
  <c r="BF37" i="8"/>
  <c r="BS37" i="8" s="1"/>
  <c r="CF37" i="8" s="1"/>
  <c r="G37" i="8" s="1"/>
  <c r="BL37" i="8"/>
  <c r="BY37" i="8" s="1"/>
  <c r="CL37" i="8" s="1"/>
  <c r="M37" i="8" s="1"/>
  <c r="BM37" i="8"/>
  <c r="BZ37" i="8" s="1"/>
  <c r="CM37" i="8" s="1"/>
  <c r="N37" i="8" s="1"/>
  <c r="BF39" i="8"/>
  <c r="BS39" i="8" s="1"/>
  <c r="CF39" i="8" s="1"/>
  <c r="G39" i="8" s="1"/>
  <c r="BL39" i="8"/>
  <c r="BY39" i="8" s="1"/>
  <c r="CL39" i="8" s="1"/>
  <c r="M39" i="8" s="1"/>
  <c r="BK39" i="8"/>
  <c r="BI39" i="8"/>
  <c r="BN41" i="8"/>
  <c r="CA41" i="8" s="1"/>
  <c r="CN41" i="8" s="1"/>
  <c r="O41" i="8" s="1"/>
  <c r="BE41" i="8"/>
  <c r="BR41" i="8" s="1"/>
  <c r="CE41" i="8" s="1"/>
  <c r="F41" i="8" s="1"/>
  <c r="BD36" i="8"/>
  <c r="BQ36" i="8" s="1"/>
  <c r="CD36" i="8" s="1"/>
  <c r="E36" i="8" s="1"/>
  <c r="BM36" i="8"/>
  <c r="BZ36" i="8" s="1"/>
  <c r="CM36" i="8" s="1"/>
  <c r="N36" i="8" s="1"/>
  <c r="BG38" i="8"/>
  <c r="BT38" i="8" s="1"/>
  <c r="CG38" i="8" s="1"/>
  <c r="H38" i="8" s="1"/>
  <c r="BM38" i="8"/>
  <c r="BZ38" i="8" s="1"/>
  <c r="CM38" i="8" s="1"/>
  <c r="N38" i="8" s="1"/>
  <c r="BJ38" i="8"/>
  <c r="BW38" i="8" s="1"/>
  <c r="CJ38" i="8" s="1"/>
  <c r="K38" i="8" s="1"/>
  <c r="BG40" i="8"/>
  <c r="BT40" i="8" s="1"/>
  <c r="CG40" i="8" s="1"/>
  <c r="H40" i="8" s="1"/>
  <c r="BM40" i="8"/>
  <c r="BZ40" i="8" s="1"/>
  <c r="CM40" i="8" s="1"/>
  <c r="N40" i="8" s="1"/>
  <c r="BH40" i="8"/>
  <c r="BU40" i="8" s="1"/>
  <c r="CH40" i="8" s="1"/>
  <c r="I40" i="8" s="1"/>
  <c r="BI42" i="8"/>
  <c r="BV42" i="8" s="1"/>
  <c r="CI42" i="8" s="1"/>
  <c r="J42" i="8" s="1"/>
  <c r="BK42" i="8"/>
  <c r="BX42" i="8" s="1"/>
  <c r="CK42" i="8" s="1"/>
  <c r="L42" i="8" s="1"/>
  <c r="BF42" i="8"/>
  <c r="BS42" i="8" s="1"/>
  <c r="CF42" i="8" s="1"/>
  <c r="G42" i="8" s="1"/>
  <c r="BG44" i="8"/>
  <c r="BT44" i="8" s="1"/>
  <c r="CG44" i="8" s="1"/>
  <c r="H44" i="8" s="1"/>
  <c r="BM44" i="8"/>
  <c r="BZ44" i="8" s="1"/>
  <c r="CM44" i="8" s="1"/>
  <c r="N44" i="8" s="1"/>
  <c r="BD44" i="8"/>
  <c r="BQ44" i="8" s="1"/>
  <c r="CD44" i="8" s="1"/>
  <c r="E44" i="8" s="1"/>
  <c r="BI46" i="8"/>
  <c r="BV46" i="8" s="1"/>
  <c r="CI46" i="8" s="1"/>
  <c r="J46" i="8" s="1"/>
  <c r="BK46" i="8"/>
  <c r="BX46" i="8" s="1"/>
  <c r="CK46" i="8" s="1"/>
  <c r="L46" i="8" s="1"/>
  <c r="BJ46" i="8"/>
  <c r="BW46" i="8" s="1"/>
  <c r="CJ46" i="8" s="1"/>
  <c r="K46" i="8" s="1"/>
  <c r="BG48" i="8"/>
  <c r="BT48" i="8" s="1"/>
  <c r="CG48" i="8" s="1"/>
  <c r="H48" i="8" s="1"/>
  <c r="BM48" i="8"/>
  <c r="BZ48" i="8" s="1"/>
  <c r="CM48" i="8" s="1"/>
  <c r="N48" i="8" s="1"/>
  <c r="BH48" i="8"/>
  <c r="BU48" i="8" s="1"/>
  <c r="CH48" i="8" s="1"/>
  <c r="I48" i="8" s="1"/>
  <c r="BI50" i="8"/>
  <c r="BV50" i="8" s="1"/>
  <c r="CI50" i="8" s="1"/>
  <c r="J50" i="8" s="1"/>
  <c r="BK50" i="8"/>
  <c r="BX50" i="8" s="1"/>
  <c r="CK50" i="8" s="1"/>
  <c r="L50" i="8" s="1"/>
  <c r="BF50" i="8"/>
  <c r="BS50" i="8" s="1"/>
  <c r="CF50" i="8" s="1"/>
  <c r="G50" i="8" s="1"/>
  <c r="BG52" i="8"/>
  <c r="BT52" i="8" s="1"/>
  <c r="CG52" i="8" s="1"/>
  <c r="H52" i="8" s="1"/>
  <c r="BM52" i="8"/>
  <c r="BZ52" i="8" s="1"/>
  <c r="CM52" i="8" s="1"/>
  <c r="N52" i="8" s="1"/>
  <c r="BD52" i="8"/>
  <c r="BQ52" i="8" s="1"/>
  <c r="CD52" i="8" s="1"/>
  <c r="E52" i="8" s="1"/>
  <c r="BI54" i="8"/>
  <c r="BV54" i="8" s="1"/>
  <c r="CI54" i="8" s="1"/>
  <c r="J54" i="8" s="1"/>
  <c r="BD54" i="8"/>
  <c r="BQ54" i="8" s="1"/>
  <c r="CD54" i="8" s="1"/>
  <c r="E54" i="8" s="1"/>
  <c r="BJ54" i="8"/>
  <c r="BW54" i="8" s="1"/>
  <c r="CJ54" i="8" s="1"/>
  <c r="K54" i="8" s="1"/>
  <c r="BI56" i="8"/>
  <c r="BV56" i="8" s="1"/>
  <c r="CI56" i="8" s="1"/>
  <c r="J56" i="8" s="1"/>
  <c r="BN56" i="8"/>
  <c r="CA56" i="8" s="1"/>
  <c r="CN56" i="8" s="1"/>
  <c r="O56" i="8" s="1"/>
  <c r="BG56" i="8"/>
  <c r="BT56" i="8" s="1"/>
  <c r="CG56" i="8" s="1"/>
  <c r="H56" i="8" s="1"/>
  <c r="BG58" i="8"/>
  <c r="BT58" i="8" s="1"/>
  <c r="CG58" i="8" s="1"/>
  <c r="H58" i="8" s="1"/>
  <c r="BL58" i="8"/>
  <c r="BY58" i="8" s="1"/>
  <c r="CL58" i="8" s="1"/>
  <c r="M58" i="8" s="1"/>
  <c r="BE58" i="8"/>
  <c r="BR58" i="8" s="1"/>
  <c r="CE58" i="8" s="1"/>
  <c r="F58" i="8" s="1"/>
  <c r="BI10" i="8"/>
  <c r="BV10" i="8" s="1"/>
  <c r="CI10" i="8" s="1"/>
  <c r="J10" i="8" s="1"/>
  <c r="BN10" i="8"/>
  <c r="CA10" i="8" s="1"/>
  <c r="CN10" i="8" s="1"/>
  <c r="O10" i="8" s="1"/>
  <c r="BC10" i="8"/>
  <c r="BP10" i="8" s="1"/>
  <c r="CC10" i="8" s="1"/>
  <c r="D10" i="8" s="1"/>
  <c r="BJ33" i="8"/>
  <c r="BW33" i="8" s="1"/>
  <c r="CJ33" i="8" s="1"/>
  <c r="K33" i="8" s="1"/>
  <c r="BM33" i="8"/>
  <c r="BZ33" i="8" s="1"/>
  <c r="CM33" i="8" s="1"/>
  <c r="N33" i="8" s="1"/>
  <c r="BC33" i="8"/>
  <c r="BP33" i="8" s="1"/>
  <c r="CC33" i="8" s="1"/>
  <c r="D33" i="8" s="1"/>
  <c r="BH31" i="8"/>
  <c r="BU31" i="8" s="1"/>
  <c r="CH31" i="8" s="1"/>
  <c r="I31" i="8" s="1"/>
  <c r="BK31" i="8"/>
  <c r="BX31" i="8" s="1"/>
  <c r="CK31" i="8" s="1"/>
  <c r="L31" i="8" s="1"/>
  <c r="BE31" i="8"/>
  <c r="BR31" i="8" s="1"/>
  <c r="CE31" i="8" s="1"/>
  <c r="F31" i="8" s="1"/>
  <c r="BJ29" i="8"/>
  <c r="BW29" i="8" s="1"/>
  <c r="CJ29" i="8" s="1"/>
  <c r="K29" i="8" s="1"/>
  <c r="BM29" i="8"/>
  <c r="BZ29" i="8" s="1"/>
  <c r="CM29" i="8" s="1"/>
  <c r="N29" i="8" s="1"/>
  <c r="BK29" i="8"/>
  <c r="BX29" i="8" s="1"/>
  <c r="CK29" i="8" s="1"/>
  <c r="L29" i="8" s="1"/>
  <c r="BJ27" i="8"/>
  <c r="BW27" i="8" s="1"/>
  <c r="CJ27" i="8" s="1"/>
  <c r="K27" i="8" s="1"/>
  <c r="BE25" i="8"/>
  <c r="BR25" i="8" s="1"/>
  <c r="CE25" i="8" s="1"/>
  <c r="F25" i="8" s="1"/>
  <c r="BK25" i="8"/>
  <c r="BX25" i="8" s="1"/>
  <c r="CK25" i="8" s="1"/>
  <c r="L25" i="8" s="1"/>
  <c r="BM23" i="8"/>
  <c r="BZ23" i="8" s="1"/>
  <c r="CM23" i="8" s="1"/>
  <c r="N23" i="8" s="1"/>
  <c r="BD21" i="8"/>
  <c r="BQ21" i="8" s="1"/>
  <c r="CD21" i="8" s="1"/>
  <c r="E21" i="8" s="1"/>
  <c r="BN21" i="8"/>
  <c r="CA21" i="8" s="1"/>
  <c r="CN21" i="8" s="1"/>
  <c r="O21" i="8" s="1"/>
  <c r="BI19" i="8"/>
  <c r="BV19" i="8" s="1"/>
  <c r="CI19" i="8" s="1"/>
  <c r="J19" i="8" s="1"/>
  <c r="BD17" i="8"/>
  <c r="BQ17" i="8" s="1"/>
  <c r="CD17" i="8" s="1"/>
  <c r="E17" i="8" s="1"/>
  <c r="BN17" i="8"/>
  <c r="CA17" i="8" s="1"/>
  <c r="CN17" i="8" s="1"/>
  <c r="O17" i="8" s="1"/>
  <c r="BI15" i="8"/>
  <c r="BV15" i="8" s="1"/>
  <c r="CI15" i="8" s="1"/>
  <c r="J15" i="8" s="1"/>
  <c r="BD13" i="8"/>
  <c r="BN13" i="8"/>
  <c r="CA13" i="8" s="1"/>
  <c r="CN13" i="8" s="1"/>
  <c r="O13" i="8" s="1"/>
  <c r="BI11" i="8"/>
  <c r="BV11" i="8" s="1"/>
  <c r="CI11" i="8" s="1"/>
  <c r="J11" i="8" s="1"/>
  <c r="BH37" i="8"/>
  <c r="BU37" i="8" s="1"/>
  <c r="CH37" i="8" s="1"/>
  <c r="I37" i="8" s="1"/>
  <c r="BC37" i="8"/>
  <c r="BG39" i="8"/>
  <c r="BT39" i="8" s="1"/>
  <c r="CG39" i="8" s="1"/>
  <c r="H39" i="8" s="1"/>
  <c r="BL41" i="8"/>
  <c r="BY41" i="8" s="1"/>
  <c r="CL41" i="8" s="1"/>
  <c r="M41" i="8" s="1"/>
  <c r="BH43" i="8"/>
  <c r="BU43" i="8" s="1"/>
  <c r="CH43" i="8" s="1"/>
  <c r="I43" i="8" s="1"/>
  <c r="BM41" i="8"/>
  <c r="BZ41" i="8" s="1"/>
  <c r="CM41" i="8" s="1"/>
  <c r="N41" i="8" s="1"/>
  <c r="BJ43" i="8"/>
  <c r="BW43" i="8" s="1"/>
  <c r="CJ43" i="8" s="1"/>
  <c r="K43" i="8" s="1"/>
  <c r="BF45" i="8"/>
  <c r="BS45" i="8" s="1"/>
  <c r="CF45" i="8" s="1"/>
  <c r="G45" i="8" s="1"/>
  <c r="BM45" i="8"/>
  <c r="BZ45" i="8" s="1"/>
  <c r="CM45" i="8" s="1"/>
  <c r="N45" i="8" s="1"/>
  <c r="BJ47" i="8"/>
  <c r="BW47" i="8" s="1"/>
  <c r="CJ47" i="8" s="1"/>
  <c r="K47" i="8" s="1"/>
  <c r="BF49" i="8"/>
  <c r="BS49" i="8" s="1"/>
  <c r="CF49" i="8" s="1"/>
  <c r="G49" i="8" s="1"/>
  <c r="BM49" i="8"/>
  <c r="BZ49" i="8" s="1"/>
  <c r="CM49" i="8" s="1"/>
  <c r="N49" i="8" s="1"/>
  <c r="BJ51" i="8"/>
  <c r="BW51" i="8" s="1"/>
  <c r="CJ51" i="8" s="1"/>
  <c r="K51" i="8" s="1"/>
  <c r="BF53" i="8"/>
  <c r="BS53" i="8" s="1"/>
  <c r="CF53" i="8" s="1"/>
  <c r="G53" i="8" s="1"/>
  <c r="BM53" i="8"/>
  <c r="BZ53" i="8" s="1"/>
  <c r="CM53" i="8" s="1"/>
  <c r="N53" i="8" s="1"/>
  <c r="BG55" i="8"/>
  <c r="BT55" i="8" s="1"/>
  <c r="CG55" i="8" s="1"/>
  <c r="H55" i="8" s="1"/>
  <c r="BD57" i="8"/>
  <c r="BQ57" i="8" s="1"/>
  <c r="CD57" i="8" s="1"/>
  <c r="E57" i="8" s="1"/>
  <c r="BC57" i="8"/>
  <c r="BP57" i="8" s="1"/>
  <c r="CC57" i="8" s="1"/>
  <c r="D57" i="8" s="1"/>
  <c r="BG59" i="8"/>
  <c r="BT59" i="8" s="1"/>
  <c r="CG59" i="8" s="1"/>
  <c r="H59" i="8" s="1"/>
  <c r="BE34" i="8"/>
  <c r="BR34" i="8" s="1"/>
  <c r="CE34" i="8" s="1"/>
  <c r="F34" i="8" s="1"/>
  <c r="BK34" i="8"/>
  <c r="BX34" i="8" s="1"/>
  <c r="CK34" i="8" s="1"/>
  <c r="L34" i="8" s="1"/>
  <c r="BJ32" i="8"/>
  <c r="BW32" i="8" s="1"/>
  <c r="CJ32" i="8" s="1"/>
  <c r="K32" i="8" s="1"/>
  <c r="BE30" i="8"/>
  <c r="BR30" i="8" s="1"/>
  <c r="CE30" i="8" s="1"/>
  <c r="F30" i="8" s="1"/>
  <c r="BK30" i="8"/>
  <c r="BX30" i="8" s="1"/>
  <c r="CK30" i="8" s="1"/>
  <c r="L30" i="8" s="1"/>
  <c r="BJ28" i="8"/>
  <c r="BW28" i="8" s="1"/>
  <c r="CJ28" i="8" s="1"/>
  <c r="K28" i="8" s="1"/>
  <c r="BE26" i="8"/>
  <c r="BR26" i="8" s="1"/>
  <c r="CE26" i="8" s="1"/>
  <c r="F26" i="8" s="1"/>
  <c r="BK26" i="8"/>
  <c r="BX26" i="8" s="1"/>
  <c r="CK26" i="8" s="1"/>
  <c r="L26" i="8" s="1"/>
  <c r="BF24" i="8"/>
  <c r="BS24" i="8" s="1"/>
  <c r="CF24" i="8" s="1"/>
  <c r="G24" i="8" s="1"/>
  <c r="BD22" i="8"/>
  <c r="BQ22" i="8" s="1"/>
  <c r="CD22" i="8" s="1"/>
  <c r="E22" i="8" s="1"/>
  <c r="BN22" i="8"/>
  <c r="CA22" i="8" s="1"/>
  <c r="CN22" i="8" s="1"/>
  <c r="O22" i="8" s="1"/>
  <c r="BI20" i="8"/>
  <c r="BV20" i="8" s="1"/>
  <c r="CI20" i="8" s="1"/>
  <c r="J20" i="8" s="1"/>
  <c r="BD18" i="8"/>
  <c r="BQ18" i="8" s="1"/>
  <c r="CD18" i="8" s="1"/>
  <c r="E18" i="8" s="1"/>
  <c r="BN18" i="8"/>
  <c r="CA18" i="8" s="1"/>
  <c r="CN18" i="8" s="1"/>
  <c r="O18" i="8" s="1"/>
  <c r="BI16" i="8"/>
  <c r="BV16" i="8" s="1"/>
  <c r="CI16" i="8" s="1"/>
  <c r="J16" i="8" s="1"/>
  <c r="BD14" i="8"/>
  <c r="BQ14" i="8" s="1"/>
  <c r="CD14" i="8" s="1"/>
  <c r="E14" i="8" s="1"/>
  <c r="BN14" i="8"/>
  <c r="CA14" i="8" s="1"/>
  <c r="CN14" i="8" s="1"/>
  <c r="O14" i="8" s="1"/>
  <c r="BI12" i="8"/>
  <c r="BV12" i="8" s="1"/>
  <c r="CI12" i="8" s="1"/>
  <c r="J12" i="8" s="1"/>
  <c r="BD35" i="8"/>
  <c r="BQ35" i="8" s="1"/>
  <c r="CD35" i="8" s="1"/>
  <c r="E35" i="8" s="1"/>
  <c r="BI43" i="8"/>
  <c r="BV43" i="8" s="1"/>
  <c r="CI43" i="8" s="1"/>
  <c r="J43" i="8" s="1"/>
  <c r="BL45" i="8"/>
  <c r="BY45" i="8" s="1"/>
  <c r="CL45" i="8" s="1"/>
  <c r="M45" i="8" s="1"/>
  <c r="BH47" i="8"/>
  <c r="BU47" i="8" s="1"/>
  <c r="CH47" i="8" s="1"/>
  <c r="I47" i="8" s="1"/>
  <c r="BE47" i="8"/>
  <c r="BR47" i="8" s="1"/>
  <c r="CE47" i="8" s="1"/>
  <c r="F47" i="8" s="1"/>
  <c r="BL49" i="8"/>
  <c r="BY49" i="8" s="1"/>
  <c r="CL49" i="8" s="1"/>
  <c r="M49" i="8" s="1"/>
  <c r="BH51" i="8"/>
  <c r="BU51" i="8" s="1"/>
  <c r="CH51" i="8" s="1"/>
  <c r="I51" i="8" s="1"/>
  <c r="BI51" i="8"/>
  <c r="BV51" i="8" s="1"/>
  <c r="CI51" i="8" s="1"/>
  <c r="J51" i="8" s="1"/>
  <c r="BL53" i="8"/>
  <c r="BY53" i="8" s="1"/>
  <c r="CL53" i="8" s="1"/>
  <c r="M53" i="8" s="1"/>
  <c r="BJ55" i="8"/>
  <c r="BW55" i="8" s="1"/>
  <c r="CJ55" i="8" s="1"/>
  <c r="K55" i="8" s="1"/>
  <c r="BD55" i="8"/>
  <c r="BM57" i="8"/>
  <c r="BZ57" i="8" s="1"/>
  <c r="CM57" i="8" s="1"/>
  <c r="N57" i="8" s="1"/>
  <c r="BJ59" i="8"/>
  <c r="BW59" i="8" s="1"/>
  <c r="CJ59" i="8" s="1"/>
  <c r="K59" i="8" s="1"/>
  <c r="BH59" i="8"/>
  <c r="BU59" i="8" s="1"/>
  <c r="CH59" i="8" s="1"/>
  <c r="I59" i="8" s="1"/>
  <c r="BL34" i="8"/>
  <c r="BY34" i="8" s="1"/>
  <c r="CL34" i="8" s="1"/>
  <c r="M34" i="8" s="1"/>
  <c r="BG32" i="8"/>
  <c r="BD32" i="8"/>
  <c r="BQ32" i="8" s="1"/>
  <c r="CD32" i="8" s="1"/>
  <c r="E32" i="8" s="1"/>
  <c r="BL30" i="8"/>
  <c r="BG28" i="8"/>
  <c r="BT28" i="8" s="1"/>
  <c r="CG28" i="8" s="1"/>
  <c r="H28" i="8" s="1"/>
  <c r="BD28" i="8"/>
  <c r="BQ28" i="8" s="1"/>
  <c r="CD28" i="8" s="1"/>
  <c r="E28" i="8" s="1"/>
  <c r="BL26" i="8"/>
  <c r="BY26" i="8" s="1"/>
  <c r="CL26" i="8" s="1"/>
  <c r="M26" i="8" s="1"/>
  <c r="BG24" i="8"/>
  <c r="BT24" i="8" s="1"/>
  <c r="CG24" i="8" s="1"/>
  <c r="H24" i="8" s="1"/>
  <c r="BD24" i="8"/>
  <c r="BQ24" i="8" s="1"/>
  <c r="CD24" i="8" s="1"/>
  <c r="E24" i="8" s="1"/>
  <c r="BK22" i="8"/>
  <c r="BX22" i="8" s="1"/>
  <c r="CK22" i="8" s="1"/>
  <c r="L22" i="8" s="1"/>
  <c r="BJ20" i="8"/>
  <c r="BW20" i="8" s="1"/>
  <c r="CJ20" i="8" s="1"/>
  <c r="K20" i="8" s="1"/>
  <c r="BC20" i="8"/>
  <c r="BP20" i="8" s="1"/>
  <c r="CC20" i="8" s="1"/>
  <c r="D20" i="8" s="1"/>
  <c r="BK18" i="8"/>
  <c r="BX18" i="8" s="1"/>
  <c r="CK18" i="8" s="1"/>
  <c r="L18" i="8" s="1"/>
  <c r="BJ16" i="8"/>
  <c r="BW16" i="8" s="1"/>
  <c r="CJ16" i="8" s="1"/>
  <c r="K16" i="8" s="1"/>
  <c r="BC16" i="8"/>
  <c r="BP16" i="8" s="1"/>
  <c r="CC16" i="8" s="1"/>
  <c r="D16" i="8" s="1"/>
  <c r="BK14" i="8"/>
  <c r="BX14" i="8" s="1"/>
  <c r="CK14" i="8" s="1"/>
  <c r="L14" i="8" s="1"/>
  <c r="BJ12" i="8"/>
  <c r="BW12" i="8" s="1"/>
  <c r="CJ12" i="8" s="1"/>
  <c r="K12" i="8" s="1"/>
  <c r="BC12" i="8"/>
  <c r="BP12" i="8" s="1"/>
  <c r="CC12" i="8" s="1"/>
  <c r="D12" i="8" s="1"/>
  <c r="BK35" i="8"/>
  <c r="BX35" i="8" s="1"/>
  <c r="CK35" i="8" s="1"/>
  <c r="L35" i="8" s="1"/>
  <c r="BN35" i="8"/>
  <c r="CA35" i="8" s="1"/>
  <c r="CN35" i="8" s="1"/>
  <c r="O35" i="8" s="1"/>
  <c r="BS36" i="8"/>
  <c r="CF36" i="8" s="1"/>
  <c r="G36" i="8" s="1"/>
  <c r="BV36" i="8"/>
  <c r="CI36" i="8" s="1"/>
  <c r="J36" i="8" s="1"/>
  <c r="BR36" i="8"/>
  <c r="CE36" i="8" s="1"/>
  <c r="F36" i="8" s="1"/>
  <c r="CA40" i="8"/>
  <c r="CN40" i="8" s="1"/>
  <c r="O40" i="8" s="1"/>
  <c r="BZ46" i="8"/>
  <c r="CM46" i="8" s="1"/>
  <c r="N46" i="8" s="1"/>
  <c r="BT46" i="8"/>
  <c r="CG46" i="8" s="1"/>
  <c r="H46" i="8" s="1"/>
  <c r="BY46" i="8"/>
  <c r="CL46" i="8" s="1"/>
  <c r="M46" i="8" s="1"/>
  <c r="BP52" i="8"/>
  <c r="CC52" i="8" s="1"/>
  <c r="D52" i="8" s="1"/>
  <c r="BP56" i="8"/>
  <c r="CC56" i="8" s="1"/>
  <c r="D56" i="8" s="1"/>
  <c r="BU56" i="8"/>
  <c r="CH56" i="8" s="1"/>
  <c r="I56" i="8" s="1"/>
  <c r="BP58" i="8"/>
  <c r="CC58" i="8" s="1"/>
  <c r="D58" i="8" s="1"/>
  <c r="BV33" i="8"/>
  <c r="CI33" i="8" s="1"/>
  <c r="J33" i="8" s="1"/>
  <c r="BT29" i="8"/>
  <c r="CG29" i="8" s="1"/>
  <c r="H29" i="8" s="1"/>
  <c r="BQ27" i="8"/>
  <c r="CD27" i="8" s="1"/>
  <c r="E27" i="8" s="1"/>
  <c r="BT27" i="8"/>
  <c r="CG27" i="8" s="1"/>
  <c r="H27" i="8" s="1"/>
  <c r="BQ23" i="8"/>
  <c r="CD23" i="8" s="1"/>
  <c r="E23" i="8" s="1"/>
  <c r="BZ17" i="8"/>
  <c r="CM17" i="8" s="1"/>
  <c r="N17" i="8" s="1"/>
  <c r="BU17" i="8"/>
  <c r="CH17" i="8" s="1"/>
  <c r="I17" i="8" s="1"/>
  <c r="BX17" i="8"/>
  <c r="CK17" i="8" s="1"/>
  <c r="L17" i="8" s="1"/>
  <c r="BP11" i="8"/>
  <c r="CC11" i="8" s="1"/>
  <c r="D11" i="8" s="1"/>
  <c r="BP39" i="8"/>
  <c r="CC39" i="8" s="1"/>
  <c r="D39" i="8" s="1"/>
  <c r="BX39" i="8"/>
  <c r="CK39" i="8" s="1"/>
  <c r="L39" i="8" s="1"/>
  <c r="BV39" i="8"/>
  <c r="CI39" i="8" s="1"/>
  <c r="J39" i="8" s="1"/>
  <c r="BQ51" i="8"/>
  <c r="CD51" i="8" s="1"/>
  <c r="E51" i="8" s="1"/>
  <c r="BP34" i="8"/>
  <c r="CC34" i="8" s="1"/>
  <c r="D34" i="8" s="1"/>
  <c r="BZ30" i="8"/>
  <c r="CM30" i="8" s="1"/>
  <c r="N30" i="8" s="1"/>
  <c r="BX28" i="8"/>
  <c r="CK28" i="8" s="1"/>
  <c r="L28" i="8" s="1"/>
  <c r="BP26" i="8"/>
  <c r="CC26" i="8" s="1"/>
  <c r="D26" i="8" s="1"/>
  <c r="BU24" i="8"/>
  <c r="CH24" i="8" s="1"/>
  <c r="I24" i="8" s="1"/>
  <c r="BY12" i="8"/>
  <c r="CL12" i="8" s="1"/>
  <c r="M12" i="8" s="1"/>
  <c r="BV35" i="8"/>
  <c r="CI35" i="8" s="1"/>
  <c r="J35" i="8" s="1"/>
  <c r="CA43" i="8"/>
  <c r="CN43" i="8" s="1"/>
  <c r="O43" i="8" s="1"/>
  <c r="BP49" i="8"/>
  <c r="CC49" i="8" s="1"/>
  <c r="D49" i="8" s="1"/>
  <c r="BV26" i="8"/>
  <c r="CI26" i="8" s="1"/>
  <c r="J26" i="8" s="1"/>
  <c r="BS26" i="8"/>
  <c r="CF26" i="8" s="1"/>
  <c r="G26" i="8" s="1"/>
  <c r="BW24" i="8"/>
  <c r="CJ24" i="8" s="1"/>
  <c r="K24" i="8" s="1"/>
  <c r="BU22" i="8"/>
  <c r="CH22" i="8" s="1"/>
  <c r="I22" i="8" s="1"/>
  <c r="BU12" i="8"/>
  <c r="CH12" i="8" s="1"/>
  <c r="I12" i="8" s="1"/>
  <c r="BX12" i="8"/>
  <c r="CK12" i="8" s="1"/>
  <c r="L12" i="8" s="1"/>
  <c r="BU35" i="8"/>
  <c r="CH35" i="8" s="1"/>
  <c r="I35" i="8" s="1"/>
  <c r="BR35" i="8"/>
  <c r="CE35" i="8" s="1"/>
  <c r="F35" i="8" s="1"/>
  <c r="BV38" i="8"/>
  <c r="CI38" i="8" s="1"/>
  <c r="J38" i="8" s="1"/>
  <c r="BW40" i="8"/>
  <c r="CJ40" i="8" s="1"/>
  <c r="K40" i="8" s="1"/>
  <c r="BW42" i="8"/>
  <c r="CJ42" i="8" s="1"/>
  <c r="K42" i="8" s="1"/>
  <c r="BP46" i="8"/>
  <c r="CC46" i="8" s="1"/>
  <c r="D46" i="8" s="1"/>
  <c r="BW48" i="8"/>
  <c r="CJ48" i="8" s="1"/>
  <c r="K48" i="8" s="1"/>
  <c r="BW50" i="8"/>
  <c r="CJ50" i="8" s="1"/>
  <c r="K50" i="8" s="1"/>
  <c r="BT54" i="8"/>
  <c r="CG54" i="8" s="1"/>
  <c r="H54" i="8" s="1"/>
  <c r="BX56" i="8"/>
  <c r="CK56" i="8" s="1"/>
  <c r="L56" i="8" s="1"/>
  <c r="BW58" i="8"/>
  <c r="CJ58" i="8" s="1"/>
  <c r="K58" i="8" s="1"/>
  <c r="BR33" i="8"/>
  <c r="CE33" i="8" s="1"/>
  <c r="F33" i="8" s="1"/>
  <c r="BW31" i="8"/>
  <c r="CJ31" i="8" s="1"/>
  <c r="K31" i="8" s="1"/>
  <c r="BU27" i="8"/>
  <c r="CH27" i="8" s="1"/>
  <c r="I27" i="8" s="1"/>
  <c r="BX27" i="8"/>
  <c r="CK27" i="8" s="1"/>
  <c r="L27" i="8" s="1"/>
  <c r="BP25" i="8"/>
  <c r="CC25" i="8" s="1"/>
  <c r="D25" i="8" s="1"/>
  <c r="BW23" i="8"/>
  <c r="CJ23" i="8" s="1"/>
  <c r="K23" i="8" s="1"/>
  <c r="BT19" i="8"/>
  <c r="CG19" i="8" s="1"/>
  <c r="H19" i="8" s="1"/>
  <c r="BY17" i="8"/>
  <c r="CL17" i="8" s="1"/>
  <c r="M17" i="8" s="1"/>
  <c r="BS17" i="8"/>
  <c r="CF17" i="8" s="1"/>
  <c r="G17" i="8" s="1"/>
  <c r="BS15" i="8"/>
  <c r="CF15" i="8" s="1"/>
  <c r="G15" i="8" s="1"/>
  <c r="BY15" i="8"/>
  <c r="CL15" i="8" s="1"/>
  <c r="M15" i="8" s="1"/>
  <c r="BQ13" i="8"/>
  <c r="CD13" i="8" s="1"/>
  <c r="E13" i="8" s="1"/>
  <c r="BT11" i="8"/>
  <c r="CG11" i="8" s="1"/>
  <c r="H11" i="8" s="1"/>
  <c r="CA11" i="8"/>
  <c r="CN11" i="8" s="1"/>
  <c r="O11" i="8" s="1"/>
  <c r="BV37" i="8"/>
  <c r="CI37" i="8" s="1"/>
  <c r="J37" i="8" s="1"/>
  <c r="BP37" i="8"/>
  <c r="CC37" i="8" s="1"/>
  <c r="D37" i="8" s="1"/>
  <c r="BT53" i="8"/>
  <c r="CG53" i="8" s="1"/>
  <c r="H53" i="8" s="1"/>
  <c r="BQ55" i="8"/>
  <c r="CD55" i="8" s="1"/>
  <c r="E55" i="8" s="1"/>
  <c r="BX59" i="8"/>
  <c r="CK59" i="8" s="1"/>
  <c r="L59" i="8" s="1"/>
  <c r="BQ34" i="8"/>
  <c r="CD34" i="8" s="1"/>
  <c r="E34" i="8" s="1"/>
  <c r="BT32" i="8"/>
  <c r="CG32" i="8" s="1"/>
  <c r="H32" i="8" s="1"/>
  <c r="BY30" i="8"/>
  <c r="CL30" i="8" s="1"/>
  <c r="M30" i="8" s="1"/>
  <c r="CA28" i="8"/>
  <c r="CN28" i="8" s="1"/>
  <c r="O28" i="8" s="1"/>
  <c r="BZ22" i="8"/>
  <c r="CM22" i="8" s="1"/>
  <c r="N22" i="8" s="1"/>
  <c r="BW18" i="8"/>
  <c r="CJ18" i="8" s="1"/>
  <c r="K18" i="8" s="1"/>
  <c r="AR19" i="36"/>
  <c r="AW18" i="36"/>
  <c r="AZ18" i="36"/>
  <c r="AY18" i="36"/>
  <c r="AX18" i="36"/>
  <c r="AU18" i="36"/>
  <c r="AT18" i="36"/>
  <c r="AV18" i="36"/>
  <c r="AM20" i="3"/>
  <c r="AY19" i="3"/>
  <c r="BK19" i="3" s="1"/>
  <c r="Z21" i="4"/>
  <c r="AJ39" i="4"/>
  <c r="AN22" i="45"/>
  <c r="AZ21" i="45"/>
  <c r="BL21" i="45" s="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AY74" i="3" l="1"/>
  <c r="BK74" i="3" s="1"/>
  <c r="AZ74" i="3"/>
  <c r="BD74" i="3"/>
  <c r="BE74" i="3"/>
  <c r="AV74" i="3"/>
  <c r="BT74" i="3" s="1"/>
  <c r="BB74" i="3"/>
  <c r="BF74" i="3"/>
  <c r="BA74" i="3"/>
  <c r="AU74" i="3"/>
  <c r="BS74" i="3" s="1"/>
  <c r="AS74" i="3"/>
  <c r="BQ74" i="3" s="1"/>
  <c r="AQ74" i="3"/>
  <c r="BO74" i="3" s="1"/>
  <c r="AT74" i="3"/>
  <c r="BR74" i="3" s="1"/>
  <c r="AR74" i="3"/>
  <c r="BP74" i="3" s="1"/>
  <c r="AP74" i="3"/>
  <c r="BN74" i="3" s="1"/>
  <c r="BC74" i="3"/>
  <c r="AO74" i="3"/>
  <c r="BM74" i="3" s="1"/>
  <c r="AN74" i="3"/>
  <c r="BL74" i="3" s="1"/>
  <c r="AK75" i="3"/>
  <c r="AM75" i="3" s="1"/>
  <c r="AJ76" i="3"/>
  <c r="BN19" i="3"/>
  <c r="CL9" i="8"/>
  <c r="CH9" i="8"/>
  <c r="CD9" i="8"/>
  <c r="CF9" i="8"/>
  <c r="CK9" i="8"/>
  <c r="CM9" i="8"/>
  <c r="CJ9" i="8"/>
  <c r="CC9" i="8"/>
  <c r="CN9" i="8"/>
  <c r="CI9" i="8"/>
  <c r="CG9" i="8"/>
  <c r="CE9" i="8"/>
  <c r="BO19" i="3"/>
  <c r="BS19" i="3"/>
  <c r="BP19" i="3"/>
  <c r="BR19" i="3"/>
  <c r="AS22" i="45"/>
  <c r="BQ22" i="45" s="1"/>
  <c r="AU22" i="45"/>
  <c r="BS22" i="45" s="1"/>
  <c r="AR22" i="45"/>
  <c r="BP22" i="45" s="1"/>
  <c r="AT22" i="45"/>
  <c r="BR22" i="45" s="1"/>
  <c r="BC22" i="45"/>
  <c r="BE22" i="45"/>
  <c r="BD22" i="45"/>
  <c r="BH22" i="45"/>
  <c r="AW22" i="45"/>
  <c r="BU22" i="45" s="1"/>
  <c r="BF22" i="45"/>
  <c r="BG22" i="45"/>
  <c r="BB22" i="45"/>
  <c r="AX22" i="45"/>
  <c r="BV22" i="45" s="1"/>
  <c r="AV22" i="45"/>
  <c r="BT22" i="45" s="1"/>
  <c r="AP22" i="45"/>
  <c r="BN22" i="45" s="1"/>
  <c r="AQ22" i="45"/>
  <c r="BO22" i="45" s="1"/>
  <c r="AF21" i="4"/>
  <c r="AD21" i="4"/>
  <c r="AB21" i="4"/>
  <c r="AH21" i="4"/>
  <c r="AG21" i="4"/>
  <c r="AE21" i="4"/>
  <c r="AC21" i="4"/>
  <c r="BG20" i="3"/>
  <c r="BF20" i="3"/>
  <c r="BE20" i="3"/>
  <c r="BD20" i="3"/>
  <c r="BC20" i="3"/>
  <c r="AW20" i="3"/>
  <c r="BU20" i="3" s="1"/>
  <c r="AV20" i="3"/>
  <c r="BT20" i="3" s="1"/>
  <c r="AU20" i="3"/>
  <c r="BB20" i="3"/>
  <c r="BA20" i="3"/>
  <c r="AT20" i="3"/>
  <c r="AS20" i="3"/>
  <c r="AR20" i="3"/>
  <c r="AQ20" i="3"/>
  <c r="BO20" i="3" s="1"/>
  <c r="AO20" i="3"/>
  <c r="AP20" i="3"/>
  <c r="BN20" i="3" s="1"/>
  <c r="Y20" i="11"/>
  <c r="AA19" i="11"/>
  <c r="O19" i="11" s="1"/>
  <c r="Z19" i="11"/>
  <c r="N19" i="11" s="1"/>
  <c r="BQ19" i="3"/>
  <c r="U24" i="9"/>
  <c r="W23" i="9"/>
  <c r="AB23" i="9"/>
  <c r="AA23" i="9"/>
  <c r="X23" i="9"/>
  <c r="BC9" i="8"/>
  <c r="BN9" i="8"/>
  <c r="BI9" i="8"/>
  <c r="BK9" i="8"/>
  <c r="BG9" i="8"/>
  <c r="BM9" i="8"/>
  <c r="BH9" i="8"/>
  <c r="BD9" i="8"/>
  <c r="BF9" i="8"/>
  <c r="BL9" i="8"/>
  <c r="BJ9" i="8"/>
  <c r="BE9" i="8"/>
  <c r="AR20" i="36"/>
  <c r="AZ19" i="36"/>
  <c r="AY19" i="36"/>
  <c r="AX19" i="36"/>
  <c r="AW19" i="36"/>
  <c r="AV19" i="36"/>
  <c r="AU19" i="36"/>
  <c r="AT19" i="36"/>
  <c r="AN23" i="45"/>
  <c r="AZ22" i="45"/>
  <c r="BL22" i="45" s="1"/>
  <c r="Z22" i="4"/>
  <c r="AJ40" i="4"/>
  <c r="AM21" i="3"/>
  <c r="AY20" i="3"/>
  <c r="BK20" i="3" s="1"/>
  <c r="I10" i="1"/>
  <c r="AY75" i="3" l="1"/>
  <c r="BK75" i="3" s="1"/>
  <c r="BA75" i="3"/>
  <c r="BE75" i="3"/>
  <c r="BF75" i="3"/>
  <c r="BC75" i="3"/>
  <c r="BB75" i="3"/>
  <c r="BD75" i="3"/>
  <c r="AV75" i="3"/>
  <c r="BT75" i="3" s="1"/>
  <c r="AU75" i="3"/>
  <c r="BS75" i="3" s="1"/>
  <c r="AQ75" i="3"/>
  <c r="BO75" i="3" s="1"/>
  <c r="AZ75" i="3"/>
  <c r="AT75" i="3"/>
  <c r="BR75" i="3" s="1"/>
  <c r="AP75" i="3"/>
  <c r="BN75" i="3" s="1"/>
  <c r="AN75" i="3"/>
  <c r="BL75" i="3" s="1"/>
  <c r="AS75" i="3"/>
  <c r="BQ75" i="3" s="1"/>
  <c r="AR75" i="3"/>
  <c r="BP75" i="3" s="1"/>
  <c r="AO75" i="3"/>
  <c r="BM75" i="3" s="1"/>
  <c r="AK76" i="3"/>
  <c r="AM76" i="3" s="1"/>
  <c r="AJ77" i="3"/>
  <c r="BQ20" i="3"/>
  <c r="BS20" i="3"/>
  <c r="BP20" i="3"/>
  <c r="BR20" i="3"/>
  <c r="BB21" i="3"/>
  <c r="BA21" i="3"/>
  <c r="AT21" i="3"/>
  <c r="AS21" i="3"/>
  <c r="AR21" i="3"/>
  <c r="BG21" i="3"/>
  <c r="BF21" i="3"/>
  <c r="BE21" i="3"/>
  <c r="BD21" i="3"/>
  <c r="BC21" i="3"/>
  <c r="AW21" i="3"/>
  <c r="BU21" i="3" s="1"/>
  <c r="AV21" i="3"/>
  <c r="BT21" i="3" s="1"/>
  <c r="AU21" i="3"/>
  <c r="AQ21" i="3"/>
  <c r="BO21" i="3" s="1"/>
  <c r="AO21" i="3"/>
  <c r="AP21" i="3"/>
  <c r="BN21" i="3" s="1"/>
  <c r="AH22" i="4"/>
  <c r="AG22" i="4"/>
  <c r="AE22" i="4"/>
  <c r="AC22" i="4"/>
  <c r="AF22" i="4"/>
  <c r="AD22" i="4"/>
  <c r="AB22" i="4"/>
  <c r="AS23" i="45"/>
  <c r="BQ23" i="45" s="1"/>
  <c r="AU23" i="45"/>
  <c r="BS23" i="45" s="1"/>
  <c r="AR23" i="45"/>
  <c r="BP23" i="45" s="1"/>
  <c r="AT23" i="45"/>
  <c r="BR23" i="45" s="1"/>
  <c r="BH23" i="45"/>
  <c r="AV23" i="45"/>
  <c r="BT23" i="45" s="1"/>
  <c r="AX23" i="45"/>
  <c r="BV23" i="45" s="1"/>
  <c r="AQ23" i="45"/>
  <c r="BO23" i="45" s="1"/>
  <c r="AP23" i="45"/>
  <c r="BN23" i="45" s="1"/>
  <c r="BF23" i="45"/>
  <c r="BG23" i="45"/>
  <c r="BE23" i="45"/>
  <c r="BD23" i="45"/>
  <c r="BC23" i="45"/>
  <c r="AW23" i="45"/>
  <c r="BU23" i="45" s="1"/>
  <c r="BB23" i="45"/>
  <c r="U25" i="9"/>
  <c r="AB24" i="9"/>
  <c r="AA24" i="9"/>
  <c r="X24" i="9"/>
  <c r="W24" i="9"/>
  <c r="Y21" i="11"/>
  <c r="AA20" i="11"/>
  <c r="O20" i="11" s="1"/>
  <c r="Z20" i="11"/>
  <c r="N20" i="11" s="1"/>
  <c r="BM20" i="3"/>
  <c r="AR21" i="36"/>
  <c r="AW20" i="36"/>
  <c r="AZ20" i="36"/>
  <c r="AY20" i="36"/>
  <c r="AX20" i="36"/>
  <c r="AU20" i="36"/>
  <c r="AT20" i="36"/>
  <c r="AV20" i="36"/>
  <c r="AM22" i="3"/>
  <c r="AY21" i="3"/>
  <c r="BK21" i="3" s="1"/>
  <c r="Z23" i="4"/>
  <c r="AJ41" i="4"/>
  <c r="AN24" i="45"/>
  <c r="AZ23" i="45"/>
  <c r="BL23" i="45" s="1"/>
  <c r="AY76" i="3" l="1"/>
  <c r="BK76" i="3" s="1"/>
  <c r="BB76" i="3"/>
  <c r="BF76" i="3"/>
  <c r="AZ76" i="3"/>
  <c r="BD76" i="3"/>
  <c r="BC76" i="3"/>
  <c r="AT76" i="3"/>
  <c r="BR76" i="3" s="1"/>
  <c r="AR76" i="3"/>
  <c r="BP76" i="3" s="1"/>
  <c r="AP76" i="3"/>
  <c r="BN76" i="3" s="1"/>
  <c r="AV76" i="3"/>
  <c r="BT76" i="3" s="1"/>
  <c r="AU76" i="3"/>
  <c r="BS76" i="3" s="1"/>
  <c r="AS76" i="3"/>
  <c r="BQ76" i="3" s="1"/>
  <c r="AQ76" i="3"/>
  <c r="BO76" i="3" s="1"/>
  <c r="BE76" i="3"/>
  <c r="AN76" i="3"/>
  <c r="BL76" i="3" s="1"/>
  <c r="AO76" i="3"/>
  <c r="BM76" i="3" s="1"/>
  <c r="BA76" i="3"/>
  <c r="AK77" i="3"/>
  <c r="AM77" i="3" s="1"/>
  <c r="AJ78" i="3"/>
  <c r="BM21" i="3"/>
  <c r="U26" i="9"/>
  <c r="W25" i="9"/>
  <c r="AB25" i="9"/>
  <c r="AA25" i="9"/>
  <c r="X25" i="9"/>
  <c r="BQ21" i="3"/>
  <c r="AS24" i="45"/>
  <c r="BQ24" i="45" s="1"/>
  <c r="AU24" i="45"/>
  <c r="BS24" i="45" s="1"/>
  <c r="AR24" i="45"/>
  <c r="BP24" i="45" s="1"/>
  <c r="AT24" i="45"/>
  <c r="BR24" i="45" s="1"/>
  <c r="BF24" i="45"/>
  <c r="BG24" i="45"/>
  <c r="BB24" i="45"/>
  <c r="AX24" i="45"/>
  <c r="BV24" i="45" s="1"/>
  <c r="AV24" i="45"/>
  <c r="BT24" i="45" s="1"/>
  <c r="BE24" i="45"/>
  <c r="BD24" i="45"/>
  <c r="BH24" i="45"/>
  <c r="AW24" i="45"/>
  <c r="BU24" i="45" s="1"/>
  <c r="AP24" i="45"/>
  <c r="BN24" i="45" s="1"/>
  <c r="AQ24" i="45"/>
  <c r="BO24" i="45" s="1"/>
  <c r="BC24" i="45"/>
  <c r="AF23" i="4"/>
  <c r="AD23" i="4"/>
  <c r="AB23" i="4"/>
  <c r="AH23" i="4"/>
  <c r="AG23" i="4"/>
  <c r="AE23" i="4"/>
  <c r="AC23" i="4"/>
  <c r="BG22" i="3"/>
  <c r="BF22" i="3"/>
  <c r="BE22" i="3"/>
  <c r="BD22" i="3"/>
  <c r="BC22" i="3"/>
  <c r="AW22" i="3"/>
  <c r="BU22" i="3" s="1"/>
  <c r="AV22" i="3"/>
  <c r="BT22" i="3" s="1"/>
  <c r="AU22" i="3"/>
  <c r="BB22" i="3"/>
  <c r="BA22" i="3"/>
  <c r="AT22" i="3"/>
  <c r="AS22" i="3"/>
  <c r="AR22" i="3"/>
  <c r="AP22" i="3"/>
  <c r="BN22" i="3" s="1"/>
  <c r="AQ22" i="3"/>
  <c r="BO22" i="3" s="1"/>
  <c r="AO22" i="3"/>
  <c r="Y22" i="11"/>
  <c r="AA21" i="11"/>
  <c r="O21" i="11" s="1"/>
  <c r="Z21" i="11"/>
  <c r="N21" i="11" s="1"/>
  <c r="BS21" i="3"/>
  <c r="BP21" i="3"/>
  <c r="BR21" i="3"/>
  <c r="AR22" i="36"/>
  <c r="AZ21" i="36"/>
  <c r="AY21" i="36"/>
  <c r="AX21" i="36"/>
  <c r="AW21" i="36"/>
  <c r="AV21" i="36"/>
  <c r="AU21" i="36"/>
  <c r="AT21" i="36"/>
  <c r="AN25" i="45"/>
  <c r="AZ24" i="45"/>
  <c r="BL24" i="45" s="1"/>
  <c r="Z24" i="4"/>
  <c r="AJ42" i="4"/>
  <c r="AM23" i="3"/>
  <c r="AY22" i="3"/>
  <c r="BK22" i="3" s="1"/>
  <c r="AK78" i="3" l="1"/>
  <c r="AM78" i="3" s="1"/>
  <c r="AJ79" i="3"/>
  <c r="AY77" i="3"/>
  <c r="BK77" i="3" s="1"/>
  <c r="BC77" i="3"/>
  <c r="AZ77" i="3"/>
  <c r="BA77" i="3"/>
  <c r="BE77" i="3"/>
  <c r="BD77" i="3"/>
  <c r="BF77" i="3"/>
  <c r="AT77" i="3"/>
  <c r="BR77" i="3" s="1"/>
  <c r="AP77" i="3"/>
  <c r="BN77" i="3" s="1"/>
  <c r="BB77" i="3"/>
  <c r="AS77" i="3"/>
  <c r="BQ77" i="3" s="1"/>
  <c r="AO77" i="3"/>
  <c r="BM77" i="3" s="1"/>
  <c r="AR77" i="3"/>
  <c r="BP77" i="3" s="1"/>
  <c r="AV77" i="3"/>
  <c r="BT77" i="3" s="1"/>
  <c r="AU77" i="3"/>
  <c r="BS77" i="3" s="1"/>
  <c r="AQ77" i="3"/>
  <c r="BO77" i="3" s="1"/>
  <c r="AN77" i="3"/>
  <c r="BL77" i="3" s="1"/>
  <c r="BR22" i="3"/>
  <c r="BQ22" i="3"/>
  <c r="BP22" i="3"/>
  <c r="BM22" i="3"/>
  <c r="BS22" i="3"/>
  <c r="BB23" i="3"/>
  <c r="BA23" i="3"/>
  <c r="AT23" i="3"/>
  <c r="AS23" i="3"/>
  <c r="AR23" i="3"/>
  <c r="BG23" i="3"/>
  <c r="BF23" i="3"/>
  <c r="BE23" i="3"/>
  <c r="BD23" i="3"/>
  <c r="BC23" i="3"/>
  <c r="AW23" i="3"/>
  <c r="BU23" i="3" s="1"/>
  <c r="AV23" i="3"/>
  <c r="BT23" i="3" s="1"/>
  <c r="AU23" i="3"/>
  <c r="AP23" i="3"/>
  <c r="AQ23" i="3"/>
  <c r="AO23" i="3"/>
  <c r="BM23" i="3" s="1"/>
  <c r="AH24" i="4"/>
  <c r="AG24" i="4"/>
  <c r="AE24" i="4"/>
  <c r="AC24" i="4"/>
  <c r="AF24" i="4"/>
  <c r="AD24" i="4"/>
  <c r="AB24" i="4"/>
  <c r="AS25" i="45"/>
  <c r="BQ25" i="45" s="1"/>
  <c r="AU25" i="45"/>
  <c r="BS25" i="45" s="1"/>
  <c r="AR25" i="45"/>
  <c r="BP25" i="45" s="1"/>
  <c r="AT25" i="45"/>
  <c r="BR25" i="45" s="1"/>
  <c r="AW25" i="45"/>
  <c r="BU25" i="45" s="1"/>
  <c r="BB25" i="45"/>
  <c r="AP25" i="45"/>
  <c r="BN25" i="45" s="1"/>
  <c r="AQ25" i="45"/>
  <c r="BO25" i="45" s="1"/>
  <c r="BD25" i="45"/>
  <c r="BC25" i="45"/>
  <c r="BF25" i="45"/>
  <c r="BG25" i="45"/>
  <c r="BE25" i="45"/>
  <c r="AX25" i="45"/>
  <c r="BV25" i="45" s="1"/>
  <c r="BH25" i="45"/>
  <c r="AV25" i="45"/>
  <c r="BT25" i="45" s="1"/>
  <c r="Y23" i="11"/>
  <c r="AA22" i="11"/>
  <c r="O22" i="11" s="1"/>
  <c r="Z22" i="11"/>
  <c r="N22" i="11" s="1"/>
  <c r="U27" i="9"/>
  <c r="AB26" i="9"/>
  <c r="AA26" i="9"/>
  <c r="X26" i="9"/>
  <c r="W26" i="9"/>
  <c r="AR23" i="36"/>
  <c r="AW22" i="36"/>
  <c r="AZ22" i="36"/>
  <c r="AY22" i="36"/>
  <c r="AX22" i="36"/>
  <c r="AU22" i="36"/>
  <c r="AT22" i="36"/>
  <c r="AV22" i="36"/>
  <c r="AM24" i="3"/>
  <c r="AY23" i="3"/>
  <c r="BK23" i="3" s="1"/>
  <c r="Z25" i="4"/>
  <c r="AJ43" i="4"/>
  <c r="AN26" i="45"/>
  <c r="AZ25" i="45"/>
  <c r="BL25" i="45" s="1"/>
  <c r="J135" i="21"/>
  <c r="I1270" i="13"/>
  <c r="I1271" i="13"/>
  <c r="I1244" i="13"/>
  <c r="I1245" i="13"/>
  <c r="I1246" i="13"/>
  <c r="I1247" i="13"/>
  <c r="I1248" i="13"/>
  <c r="I1249" i="13"/>
  <c r="I1250" i="13"/>
  <c r="I1251" i="13"/>
  <c r="I1252" i="13"/>
  <c r="I1253" i="13"/>
  <c r="I1254" i="13"/>
  <c r="I1255" i="13"/>
  <c r="I1256" i="13"/>
  <c r="I1257" i="13"/>
  <c r="I1258" i="13"/>
  <c r="I1259" i="13"/>
  <c r="I1260" i="13"/>
  <c r="I1261" i="13"/>
  <c r="I1262" i="13"/>
  <c r="I1263" i="13"/>
  <c r="I1264" i="13"/>
  <c r="I1265" i="13"/>
  <c r="I1266" i="13"/>
  <c r="I1267" i="13"/>
  <c r="I1268" i="13"/>
  <c r="I1269" i="13"/>
  <c r="I1185" i="13"/>
  <c r="I1186" i="13"/>
  <c r="I1187" i="13"/>
  <c r="I1188" i="13"/>
  <c r="I1189" i="13"/>
  <c r="I1190" i="13"/>
  <c r="I1191" i="13"/>
  <c r="I1192" i="13"/>
  <c r="I1193" i="13"/>
  <c r="I1194" i="13"/>
  <c r="I1195" i="13"/>
  <c r="I1196" i="13"/>
  <c r="I1197" i="13"/>
  <c r="I1198" i="13"/>
  <c r="I1199" i="13"/>
  <c r="I1200" i="13"/>
  <c r="I1201" i="13"/>
  <c r="I1202" i="13"/>
  <c r="I1203" i="13"/>
  <c r="I1204" i="13"/>
  <c r="I1205" i="13"/>
  <c r="I1206" i="13"/>
  <c r="I1207" i="13"/>
  <c r="I1208" i="13"/>
  <c r="I1209" i="13"/>
  <c r="I1210" i="13"/>
  <c r="I1211" i="13"/>
  <c r="I1212" i="13"/>
  <c r="I1213" i="13"/>
  <c r="I1214" i="13"/>
  <c r="I1215" i="13"/>
  <c r="I1216" i="13"/>
  <c r="I1217" i="13"/>
  <c r="I1218" i="13"/>
  <c r="I1219" i="13"/>
  <c r="I1220" i="13"/>
  <c r="I1221" i="13"/>
  <c r="I1222" i="13"/>
  <c r="I1223" i="13"/>
  <c r="I1224" i="13"/>
  <c r="I1225" i="13"/>
  <c r="I1226" i="13"/>
  <c r="I1227" i="13"/>
  <c r="I1228" i="13"/>
  <c r="I1229" i="13"/>
  <c r="I1230" i="13"/>
  <c r="I1273" i="13"/>
  <c r="I1274" i="13"/>
  <c r="I1275" i="13"/>
  <c r="I1231" i="13"/>
  <c r="I1232" i="13"/>
  <c r="I1233" i="13"/>
  <c r="I1234" i="13"/>
  <c r="I1235" i="13"/>
  <c r="I1236" i="13"/>
  <c r="I1237" i="13"/>
  <c r="I1238" i="13"/>
  <c r="I1239" i="13"/>
  <c r="I1240" i="13"/>
  <c r="I1241" i="13"/>
  <c r="I1242" i="13"/>
  <c r="I1243" i="13"/>
  <c r="I1183" i="13"/>
  <c r="I1184" i="13"/>
  <c r="I656" i="13"/>
  <c r="I657" i="13"/>
  <c r="I658" i="13"/>
  <c r="I659" i="13"/>
  <c r="I660" i="13"/>
  <c r="I661" i="13"/>
  <c r="I662" i="13"/>
  <c r="I663" i="13"/>
  <c r="I664" i="13"/>
  <c r="I665" i="13"/>
  <c r="I666" i="13"/>
  <c r="I667" i="13"/>
  <c r="I668" i="13"/>
  <c r="I669" i="13"/>
  <c r="I670" i="13"/>
  <c r="I671" i="13"/>
  <c r="I672" i="13"/>
  <c r="I673" i="13"/>
  <c r="I674" i="13"/>
  <c r="I675" i="13"/>
  <c r="I676" i="13"/>
  <c r="I677" i="13"/>
  <c r="I678" i="13"/>
  <c r="I679" i="13"/>
  <c r="I680" i="13"/>
  <c r="I681" i="13"/>
  <c r="I682" i="13"/>
  <c r="I683" i="13"/>
  <c r="I684" i="13"/>
  <c r="I685" i="13"/>
  <c r="I686" i="13"/>
  <c r="I687" i="13"/>
  <c r="I688" i="13"/>
  <c r="I689" i="13"/>
  <c r="I690" i="13"/>
  <c r="I691" i="13"/>
  <c r="I692" i="13"/>
  <c r="I693" i="13"/>
  <c r="I694" i="13"/>
  <c r="I695" i="13"/>
  <c r="I696" i="13"/>
  <c r="I697" i="13"/>
  <c r="I698" i="13"/>
  <c r="I699" i="13"/>
  <c r="I700" i="13"/>
  <c r="I701" i="13"/>
  <c r="I702" i="13"/>
  <c r="I703" i="13"/>
  <c r="I704" i="13"/>
  <c r="I705" i="13"/>
  <c r="I706" i="13"/>
  <c r="I707" i="13"/>
  <c r="I708" i="13"/>
  <c r="I709" i="13"/>
  <c r="I710" i="13"/>
  <c r="I711" i="13"/>
  <c r="I712" i="13"/>
  <c r="I713" i="13"/>
  <c r="I714" i="13"/>
  <c r="I715" i="13"/>
  <c r="I716" i="13"/>
  <c r="I717" i="13"/>
  <c r="I718" i="13"/>
  <c r="I719" i="13"/>
  <c r="I720" i="13"/>
  <c r="I721" i="13"/>
  <c r="I722" i="13"/>
  <c r="I723" i="13"/>
  <c r="I724" i="13"/>
  <c r="I725" i="13"/>
  <c r="I726" i="13"/>
  <c r="I727" i="13"/>
  <c r="I728" i="13"/>
  <c r="I729" i="13"/>
  <c r="I730" i="13"/>
  <c r="I731" i="13"/>
  <c r="I732" i="13"/>
  <c r="I733" i="13"/>
  <c r="I734" i="13"/>
  <c r="I735" i="13"/>
  <c r="I736" i="13"/>
  <c r="I737" i="13"/>
  <c r="I738" i="13"/>
  <c r="I739" i="13"/>
  <c r="I740" i="13"/>
  <c r="I741" i="13"/>
  <c r="I742" i="13"/>
  <c r="I743" i="13"/>
  <c r="I744" i="13"/>
  <c r="I745" i="13"/>
  <c r="I746" i="13"/>
  <c r="I747" i="13"/>
  <c r="I748" i="13"/>
  <c r="I749" i="13"/>
  <c r="I750" i="13"/>
  <c r="I751" i="13"/>
  <c r="I752" i="13"/>
  <c r="I753" i="13"/>
  <c r="I754" i="13"/>
  <c r="I755" i="13"/>
  <c r="I756" i="13"/>
  <c r="I757" i="13"/>
  <c r="I758" i="13"/>
  <c r="I759" i="13"/>
  <c r="I760" i="13"/>
  <c r="I761" i="13"/>
  <c r="I762" i="13"/>
  <c r="I763" i="13"/>
  <c r="I764" i="13"/>
  <c r="I765" i="13"/>
  <c r="I766" i="13"/>
  <c r="I767" i="13"/>
  <c r="I768" i="13"/>
  <c r="I769" i="13"/>
  <c r="I770" i="13"/>
  <c r="I771" i="13"/>
  <c r="I772" i="13"/>
  <c r="I773" i="13"/>
  <c r="I774" i="13"/>
  <c r="I775" i="13"/>
  <c r="I776" i="13"/>
  <c r="I777" i="13"/>
  <c r="I778" i="13"/>
  <c r="I779" i="13"/>
  <c r="I780" i="13"/>
  <c r="I781" i="13"/>
  <c r="I782" i="13"/>
  <c r="I783" i="13"/>
  <c r="I784" i="13"/>
  <c r="I785" i="13"/>
  <c r="I786" i="13"/>
  <c r="I787" i="13"/>
  <c r="I788" i="13"/>
  <c r="I789" i="13"/>
  <c r="I790" i="13"/>
  <c r="I791" i="13"/>
  <c r="I792" i="13"/>
  <c r="I793" i="13"/>
  <c r="I794" i="13"/>
  <c r="I795" i="13"/>
  <c r="I796" i="13"/>
  <c r="I797" i="13"/>
  <c r="I798" i="13"/>
  <c r="I799" i="13"/>
  <c r="I800" i="13"/>
  <c r="I801" i="13"/>
  <c r="I802" i="13"/>
  <c r="I803" i="13"/>
  <c r="I804" i="13"/>
  <c r="I805" i="13"/>
  <c r="I806" i="13"/>
  <c r="I807" i="13"/>
  <c r="I808" i="13"/>
  <c r="I809" i="13"/>
  <c r="I810" i="13"/>
  <c r="I811" i="13"/>
  <c r="I812" i="13"/>
  <c r="I813" i="13"/>
  <c r="I814" i="13"/>
  <c r="I815" i="13"/>
  <c r="I816" i="13"/>
  <c r="I817" i="13"/>
  <c r="I818" i="13"/>
  <c r="I819" i="13"/>
  <c r="I820" i="13"/>
  <c r="I821" i="13"/>
  <c r="I822" i="13"/>
  <c r="I823" i="13"/>
  <c r="I824" i="13"/>
  <c r="I825" i="13"/>
  <c r="I826" i="13"/>
  <c r="I827" i="13"/>
  <c r="I828" i="13"/>
  <c r="I829" i="13"/>
  <c r="I830" i="13"/>
  <c r="I831" i="13"/>
  <c r="I832" i="13"/>
  <c r="I833" i="13"/>
  <c r="I834" i="13"/>
  <c r="I835" i="13"/>
  <c r="I836" i="13"/>
  <c r="I837" i="13"/>
  <c r="I838" i="13"/>
  <c r="I839" i="13"/>
  <c r="I840" i="13"/>
  <c r="I841" i="13"/>
  <c r="I842" i="13"/>
  <c r="I843" i="13"/>
  <c r="I844" i="13"/>
  <c r="I845" i="13"/>
  <c r="I846" i="13"/>
  <c r="I847" i="13"/>
  <c r="I848" i="13"/>
  <c r="I849" i="13"/>
  <c r="I850" i="13"/>
  <c r="I851" i="13"/>
  <c r="I852" i="13"/>
  <c r="I853" i="13"/>
  <c r="I854" i="13"/>
  <c r="I855" i="13"/>
  <c r="I856" i="13"/>
  <c r="I857" i="13"/>
  <c r="I858" i="13"/>
  <c r="I859" i="13"/>
  <c r="I860" i="13"/>
  <c r="I861" i="13"/>
  <c r="I862" i="13"/>
  <c r="I863" i="13"/>
  <c r="I864" i="13"/>
  <c r="I865" i="13"/>
  <c r="I866" i="13"/>
  <c r="I867" i="13"/>
  <c r="I868" i="13"/>
  <c r="I869" i="13"/>
  <c r="I870" i="13"/>
  <c r="I871" i="13"/>
  <c r="I872" i="13"/>
  <c r="I873" i="13"/>
  <c r="I874" i="13"/>
  <c r="I875" i="13"/>
  <c r="I876" i="13"/>
  <c r="I877" i="13"/>
  <c r="I878" i="13"/>
  <c r="I879" i="13"/>
  <c r="I880" i="13"/>
  <c r="I881" i="13"/>
  <c r="I882" i="13"/>
  <c r="I883" i="13"/>
  <c r="I884" i="13"/>
  <c r="I885" i="13"/>
  <c r="I886" i="13"/>
  <c r="I887" i="13"/>
  <c r="I888" i="13"/>
  <c r="I889" i="13"/>
  <c r="I890" i="13"/>
  <c r="I891" i="13"/>
  <c r="I892" i="13"/>
  <c r="I893" i="13"/>
  <c r="I894" i="13"/>
  <c r="I895" i="13"/>
  <c r="I896" i="13"/>
  <c r="I897" i="13"/>
  <c r="I898" i="13"/>
  <c r="I899" i="13"/>
  <c r="I900" i="13"/>
  <c r="I901" i="13"/>
  <c r="I902" i="13"/>
  <c r="I903" i="13"/>
  <c r="I904" i="13"/>
  <c r="I905" i="13"/>
  <c r="I906" i="13"/>
  <c r="I907" i="13"/>
  <c r="I908" i="13"/>
  <c r="I909" i="13"/>
  <c r="I910" i="13"/>
  <c r="I911" i="13"/>
  <c r="I912" i="13"/>
  <c r="I913" i="13"/>
  <c r="I914" i="13"/>
  <c r="I915" i="13"/>
  <c r="I916" i="13"/>
  <c r="I917" i="13"/>
  <c r="I918" i="13"/>
  <c r="I919" i="13"/>
  <c r="I920" i="13"/>
  <c r="I921" i="13"/>
  <c r="I922" i="13"/>
  <c r="I923" i="13"/>
  <c r="I924" i="13"/>
  <c r="I925" i="13"/>
  <c r="I926" i="13"/>
  <c r="I927" i="13"/>
  <c r="I928" i="13"/>
  <c r="I929" i="13"/>
  <c r="I930" i="13"/>
  <c r="I931" i="13"/>
  <c r="I932" i="13"/>
  <c r="I933" i="13"/>
  <c r="I934" i="13"/>
  <c r="I935" i="13"/>
  <c r="I936" i="13"/>
  <c r="I937" i="13"/>
  <c r="I938" i="13"/>
  <c r="I939" i="13"/>
  <c r="I940" i="13"/>
  <c r="I941" i="13"/>
  <c r="I942" i="13"/>
  <c r="I943" i="13"/>
  <c r="I944" i="13"/>
  <c r="I945" i="13"/>
  <c r="I946" i="13"/>
  <c r="I947" i="13"/>
  <c r="I948" i="13"/>
  <c r="I949" i="13"/>
  <c r="I950" i="13"/>
  <c r="I951" i="13"/>
  <c r="I952" i="13"/>
  <c r="I953" i="13"/>
  <c r="I954" i="13"/>
  <c r="I955" i="13"/>
  <c r="I956" i="13"/>
  <c r="I957" i="13"/>
  <c r="I958" i="13"/>
  <c r="I959" i="13"/>
  <c r="I960" i="13"/>
  <c r="I961" i="13"/>
  <c r="I962" i="13"/>
  <c r="I963" i="13"/>
  <c r="I964" i="13"/>
  <c r="I965" i="13"/>
  <c r="I966" i="13"/>
  <c r="I967" i="13"/>
  <c r="I968" i="13"/>
  <c r="I969" i="13"/>
  <c r="I970" i="13"/>
  <c r="I971" i="13"/>
  <c r="I972" i="13"/>
  <c r="I973" i="13"/>
  <c r="I974" i="13"/>
  <c r="I975" i="13"/>
  <c r="I976" i="13"/>
  <c r="I977" i="13"/>
  <c r="I978" i="13"/>
  <c r="I979" i="13"/>
  <c r="I980" i="13"/>
  <c r="I981" i="13"/>
  <c r="I982" i="13"/>
  <c r="I983" i="13"/>
  <c r="I984" i="13"/>
  <c r="I985" i="13"/>
  <c r="I986" i="13"/>
  <c r="I987" i="13"/>
  <c r="I988" i="13"/>
  <c r="I989" i="13"/>
  <c r="I990" i="13"/>
  <c r="I991" i="13"/>
  <c r="I992" i="13"/>
  <c r="I993" i="13"/>
  <c r="I994" i="13"/>
  <c r="I995" i="13"/>
  <c r="I996" i="13"/>
  <c r="I997" i="13"/>
  <c r="I998" i="13"/>
  <c r="I999" i="13"/>
  <c r="I1000" i="13"/>
  <c r="I1001" i="13"/>
  <c r="I1002" i="13"/>
  <c r="I1003" i="13"/>
  <c r="I1004" i="13"/>
  <c r="I1005" i="13"/>
  <c r="I1006" i="13"/>
  <c r="I1007" i="13"/>
  <c r="I1008" i="13"/>
  <c r="I1009" i="13"/>
  <c r="I1010" i="13"/>
  <c r="I1011" i="13"/>
  <c r="I1012" i="13"/>
  <c r="I1013" i="13"/>
  <c r="I1014" i="13"/>
  <c r="I1015" i="13"/>
  <c r="I1016" i="13"/>
  <c r="I1017" i="13"/>
  <c r="I1018" i="13"/>
  <c r="I1019" i="13"/>
  <c r="I1020" i="13"/>
  <c r="I1021" i="13"/>
  <c r="I1022" i="13"/>
  <c r="I1023" i="13"/>
  <c r="I1024" i="13"/>
  <c r="I1025" i="13"/>
  <c r="I1026" i="13"/>
  <c r="I1027" i="13"/>
  <c r="I1028" i="13"/>
  <c r="I1029" i="13"/>
  <c r="I1030" i="13"/>
  <c r="I1031" i="13"/>
  <c r="I1032" i="13"/>
  <c r="I1033" i="13"/>
  <c r="I1034" i="13"/>
  <c r="I1035" i="13"/>
  <c r="I1036" i="13"/>
  <c r="I1037" i="13"/>
  <c r="I1038" i="13"/>
  <c r="I1039" i="13"/>
  <c r="I1040" i="13"/>
  <c r="I1041" i="13"/>
  <c r="I1042" i="13"/>
  <c r="I1043" i="13"/>
  <c r="I1044" i="13"/>
  <c r="I1045" i="13"/>
  <c r="I1046" i="13"/>
  <c r="I1047" i="13"/>
  <c r="I1048" i="13"/>
  <c r="I1049" i="13"/>
  <c r="I1050" i="13"/>
  <c r="I1051" i="13"/>
  <c r="I1052" i="13"/>
  <c r="I1053" i="13"/>
  <c r="I1054" i="13"/>
  <c r="I1055" i="13"/>
  <c r="I1056" i="13"/>
  <c r="I1057" i="13"/>
  <c r="I1058" i="13"/>
  <c r="I1059" i="13"/>
  <c r="I1060" i="13"/>
  <c r="I1061" i="13"/>
  <c r="I1062" i="13"/>
  <c r="I1063" i="13"/>
  <c r="I1064" i="13"/>
  <c r="I1065" i="13"/>
  <c r="I1066" i="13"/>
  <c r="I1067" i="13"/>
  <c r="I1068" i="13"/>
  <c r="I1069" i="13"/>
  <c r="I1070" i="13"/>
  <c r="I1071" i="13"/>
  <c r="I1072" i="13"/>
  <c r="I1073" i="13"/>
  <c r="I1074" i="13"/>
  <c r="I1075" i="13"/>
  <c r="I1076" i="13"/>
  <c r="I1077" i="13"/>
  <c r="I1078" i="13"/>
  <c r="I1079" i="13"/>
  <c r="I1080" i="13"/>
  <c r="I1081" i="13"/>
  <c r="I1082" i="13"/>
  <c r="I1083" i="13"/>
  <c r="I1084" i="13"/>
  <c r="I1085" i="13"/>
  <c r="I1086" i="13"/>
  <c r="I1087" i="13"/>
  <c r="I1088" i="13"/>
  <c r="I1089" i="13"/>
  <c r="I1090" i="13"/>
  <c r="I1091" i="13"/>
  <c r="I1092" i="13"/>
  <c r="I1093" i="13"/>
  <c r="I1094" i="13"/>
  <c r="I1095" i="13"/>
  <c r="I1096" i="13"/>
  <c r="I1097" i="13"/>
  <c r="I1098" i="13"/>
  <c r="I1099" i="13"/>
  <c r="I1100" i="13"/>
  <c r="I1101" i="13"/>
  <c r="I1102" i="13"/>
  <c r="I1103" i="13"/>
  <c r="I1104" i="13"/>
  <c r="I1105" i="13"/>
  <c r="I1106" i="13"/>
  <c r="I1107" i="13"/>
  <c r="I1108" i="13"/>
  <c r="I1109" i="13"/>
  <c r="I1110" i="13"/>
  <c r="I1111" i="13"/>
  <c r="I1112" i="13"/>
  <c r="I1113" i="13"/>
  <c r="I1114" i="13"/>
  <c r="I1115" i="13"/>
  <c r="I1116" i="13"/>
  <c r="I1117" i="13"/>
  <c r="I1118" i="13"/>
  <c r="I1119" i="13"/>
  <c r="I1120" i="13"/>
  <c r="I1121" i="13"/>
  <c r="I1122" i="13"/>
  <c r="I1123" i="13"/>
  <c r="I1124" i="13"/>
  <c r="I1125" i="13"/>
  <c r="I1126" i="13"/>
  <c r="I1127" i="13"/>
  <c r="I1128" i="13"/>
  <c r="I1129" i="13"/>
  <c r="I1130" i="13"/>
  <c r="I1131" i="13"/>
  <c r="I1132" i="13"/>
  <c r="I1133" i="13"/>
  <c r="I1134" i="13"/>
  <c r="I1135" i="13"/>
  <c r="I1136" i="13"/>
  <c r="I1137" i="13"/>
  <c r="I1138" i="13"/>
  <c r="I1139" i="13"/>
  <c r="I1140" i="13"/>
  <c r="I1141" i="13"/>
  <c r="I1142" i="13"/>
  <c r="I1143" i="13"/>
  <c r="I1144" i="13"/>
  <c r="I1145" i="13"/>
  <c r="I1146" i="13"/>
  <c r="I1147" i="13"/>
  <c r="I1148" i="13"/>
  <c r="I1149" i="13"/>
  <c r="I1150" i="13"/>
  <c r="I1151" i="13"/>
  <c r="I1152" i="13"/>
  <c r="I1153" i="13"/>
  <c r="I1154" i="13"/>
  <c r="I1155" i="13"/>
  <c r="I1156" i="13"/>
  <c r="I1157" i="13"/>
  <c r="I1158" i="13"/>
  <c r="I1159" i="13"/>
  <c r="I1160" i="13"/>
  <c r="I1161" i="13"/>
  <c r="I1162" i="13"/>
  <c r="I1163" i="13"/>
  <c r="I1164" i="13"/>
  <c r="I1165" i="13"/>
  <c r="I1166" i="13"/>
  <c r="I1167" i="13"/>
  <c r="I1168" i="13"/>
  <c r="I1169" i="13"/>
  <c r="I1170" i="13"/>
  <c r="I1171" i="13"/>
  <c r="I1172" i="13"/>
  <c r="I1173" i="13"/>
  <c r="I1174" i="13"/>
  <c r="I1175" i="13"/>
  <c r="I1176" i="13"/>
  <c r="I1177" i="13"/>
  <c r="I1178" i="13"/>
  <c r="I1179" i="13"/>
  <c r="I1180" i="13"/>
  <c r="I1181" i="13"/>
  <c r="I1182" i="13"/>
  <c r="AK79" i="3" l="1"/>
  <c r="AM79" i="3" s="1"/>
  <c r="AJ80" i="3"/>
  <c r="AY78" i="3"/>
  <c r="BK78" i="3" s="1"/>
  <c r="AZ78" i="3"/>
  <c r="BD78" i="3"/>
  <c r="BA78" i="3"/>
  <c r="AV78" i="3"/>
  <c r="BT78" i="3" s="1"/>
  <c r="BB78" i="3"/>
  <c r="BF78" i="3"/>
  <c r="BE78" i="3"/>
  <c r="AU78" i="3"/>
  <c r="BS78" i="3" s="1"/>
  <c r="AS78" i="3"/>
  <c r="BQ78" i="3" s="1"/>
  <c r="AQ78" i="3"/>
  <c r="BO78" i="3" s="1"/>
  <c r="AT78" i="3"/>
  <c r="BR78" i="3" s="1"/>
  <c r="AR78" i="3"/>
  <c r="BP78" i="3" s="1"/>
  <c r="AP78" i="3"/>
  <c r="BN78" i="3" s="1"/>
  <c r="AO78" i="3"/>
  <c r="BM78" i="3" s="1"/>
  <c r="AN78" i="3"/>
  <c r="BL78" i="3" s="1"/>
  <c r="BC78" i="3"/>
  <c r="BN23" i="3"/>
  <c r="Y24" i="11"/>
  <c r="AA23" i="11"/>
  <c r="O23" i="11" s="1"/>
  <c r="Z23" i="11"/>
  <c r="N23" i="11" s="1"/>
  <c r="BQ23" i="3"/>
  <c r="AS26" i="45"/>
  <c r="BQ26" i="45" s="1"/>
  <c r="AU26" i="45"/>
  <c r="BS26" i="45" s="1"/>
  <c r="AR26" i="45"/>
  <c r="BP26" i="45" s="1"/>
  <c r="AT26" i="45"/>
  <c r="BR26" i="45" s="1"/>
  <c r="BC26" i="45"/>
  <c r="BE26" i="45"/>
  <c r="BD26" i="45"/>
  <c r="BH26" i="45"/>
  <c r="AW26" i="45"/>
  <c r="BU26" i="45" s="1"/>
  <c r="BF26" i="45"/>
  <c r="BG26" i="45"/>
  <c r="BB26" i="45"/>
  <c r="AX26" i="45"/>
  <c r="BV26" i="45" s="1"/>
  <c r="AP26" i="45"/>
  <c r="BN26" i="45" s="1"/>
  <c r="AQ26" i="45"/>
  <c r="BO26" i="45" s="1"/>
  <c r="AV26" i="45"/>
  <c r="BT26" i="45" s="1"/>
  <c r="AF25" i="4"/>
  <c r="AD25" i="4"/>
  <c r="AB25" i="4"/>
  <c r="AH25" i="4"/>
  <c r="AG25" i="4"/>
  <c r="AE25" i="4"/>
  <c r="AC25" i="4"/>
  <c r="BG24" i="3"/>
  <c r="BF24" i="3"/>
  <c r="BE24" i="3"/>
  <c r="BD24" i="3"/>
  <c r="BC24" i="3"/>
  <c r="AW24" i="3"/>
  <c r="BU24" i="3" s="1"/>
  <c r="AV24" i="3"/>
  <c r="BT24" i="3" s="1"/>
  <c r="AU24" i="3"/>
  <c r="BB24" i="3"/>
  <c r="BA24" i="3"/>
  <c r="AT24" i="3"/>
  <c r="AS24" i="3"/>
  <c r="AR24" i="3"/>
  <c r="AQ24" i="3"/>
  <c r="AO24" i="3"/>
  <c r="AP24" i="3"/>
  <c r="U28" i="9"/>
  <c r="W27" i="9"/>
  <c r="AB27" i="9"/>
  <c r="AA27" i="9"/>
  <c r="X27" i="9"/>
  <c r="BO23" i="3"/>
  <c r="BS23" i="3"/>
  <c r="BP23" i="3"/>
  <c r="BR23" i="3"/>
  <c r="AR24" i="36"/>
  <c r="AZ23" i="36"/>
  <c r="AY23" i="36"/>
  <c r="AX23" i="36"/>
  <c r="AW23" i="36"/>
  <c r="AV23" i="36"/>
  <c r="AU23" i="36"/>
  <c r="AT23" i="36"/>
  <c r="AN27" i="45"/>
  <c r="AZ26" i="45"/>
  <c r="BL26" i="45" s="1"/>
  <c r="Z26" i="4"/>
  <c r="AJ44" i="4"/>
  <c r="AM25" i="3"/>
  <c r="AY24" i="3"/>
  <c r="BK24" i="3" s="1"/>
  <c r="A65" i="19"/>
  <c r="A121" i="19" s="1"/>
  <c r="A177" i="19" s="1"/>
  <c r="A233" i="19" s="1"/>
  <c r="A289" i="19" s="1"/>
  <c r="A345" i="19" s="1"/>
  <c r="A401" i="19" s="1"/>
  <c r="A457" i="19" s="1"/>
  <c r="A513" i="19" s="1"/>
  <c r="A569" i="19" s="1"/>
  <c r="A625" i="19" s="1"/>
  <c r="A681" i="19" s="1"/>
  <c r="A737" i="19" s="1"/>
  <c r="A793" i="19" s="1"/>
  <c r="A849" i="19" s="1"/>
  <c r="A905" i="19" s="1"/>
  <c r="A961" i="19" s="1"/>
  <c r="A1017" i="19" s="1"/>
  <c r="A1073" i="19" s="1"/>
  <c r="A1129" i="19" s="1"/>
  <c r="A1185" i="19" s="1"/>
  <c r="A1241" i="19" s="1"/>
  <c r="A1297" i="19" s="1"/>
  <c r="A1353" i="19" s="1"/>
  <c r="A1409" i="19" s="1"/>
  <c r="A1465" i="19" s="1"/>
  <c r="A1521" i="19" s="1"/>
  <c r="A1577" i="19" s="1"/>
  <c r="A1633" i="19" s="1"/>
  <c r="A1689" i="19" s="1"/>
  <c r="A1745" i="19" s="1"/>
  <c r="A1801" i="19" s="1"/>
  <c r="A1857" i="19" s="1"/>
  <c r="A1913" i="19" s="1"/>
  <c r="A123" i="18"/>
  <c r="A180" i="18" s="1"/>
  <c r="A237" i="18" s="1"/>
  <c r="A294" i="18" s="1"/>
  <c r="A351" i="18" s="1"/>
  <c r="A408" i="18" s="1"/>
  <c r="A465" i="18" s="1"/>
  <c r="A522" i="18" s="1"/>
  <c r="A579" i="18" s="1"/>
  <c r="A636" i="18" s="1"/>
  <c r="A693" i="18" s="1"/>
  <c r="A750" i="18" s="1"/>
  <c r="A807" i="18" s="1"/>
  <c r="A864" i="18" s="1"/>
  <c r="A921" i="18" s="1"/>
  <c r="A978" i="18" s="1"/>
  <c r="A1035" i="18" s="1"/>
  <c r="A1092" i="18" s="1"/>
  <c r="A1149" i="18" s="1"/>
  <c r="A1206" i="18" s="1"/>
  <c r="A1263" i="18" s="1"/>
  <c r="A1320" i="18" s="1"/>
  <c r="A1377" i="18" s="1"/>
  <c r="A1434" i="18" s="1"/>
  <c r="A1491" i="18" s="1"/>
  <c r="A1548" i="18" s="1"/>
  <c r="A1605" i="18" s="1"/>
  <c r="A1662" i="18" s="1"/>
  <c r="A1719" i="18" s="1"/>
  <c r="A1776" i="18" s="1"/>
  <c r="A1833" i="18" s="1"/>
  <c r="A1890" i="18" s="1"/>
  <c r="A1947" i="18" s="1"/>
  <c r="A2004" i="18" s="1"/>
  <c r="A2061" i="18" s="1"/>
  <c r="A2118" i="18" s="1"/>
  <c r="A2175" i="18" s="1"/>
  <c r="A2232" i="18" s="1"/>
  <c r="A2289" i="18" s="1"/>
  <c r="A2346" i="18" s="1"/>
  <c r="A2403" i="18" s="1"/>
  <c r="A2460" i="18" s="1"/>
  <c r="A2517" i="18" s="1"/>
  <c r="A2574" i="18" s="1"/>
  <c r="A2631" i="18" s="1"/>
  <c r="A2688" i="18" s="1"/>
  <c r="A2745" i="18" s="1"/>
  <c r="A2802" i="18" s="1"/>
  <c r="A2859" i="18" s="1"/>
  <c r="AJ81" i="3" l="1"/>
  <c r="AK80" i="3"/>
  <c r="AM80" i="3" s="1"/>
  <c r="AY79" i="3"/>
  <c r="BK79" i="3" s="1"/>
  <c r="BA79" i="3"/>
  <c r="BE79" i="3"/>
  <c r="BB79" i="3"/>
  <c r="BC79" i="3"/>
  <c r="BF79" i="3"/>
  <c r="AV79" i="3"/>
  <c r="BT79" i="3" s="1"/>
  <c r="AU79" i="3"/>
  <c r="BS79" i="3" s="1"/>
  <c r="AZ79" i="3"/>
  <c r="AS79" i="3"/>
  <c r="BQ79" i="3" s="1"/>
  <c r="BD79" i="3"/>
  <c r="AR79" i="3"/>
  <c r="BP79" i="3" s="1"/>
  <c r="AN79" i="3"/>
  <c r="BL79" i="3" s="1"/>
  <c r="AQ79" i="3"/>
  <c r="BO79" i="3" s="1"/>
  <c r="AT79" i="3"/>
  <c r="BR79" i="3" s="1"/>
  <c r="AP79" i="3"/>
  <c r="BN79" i="3" s="1"/>
  <c r="AO79" i="3"/>
  <c r="BM79" i="3" s="1"/>
  <c r="BM24" i="3"/>
  <c r="BR24" i="3"/>
  <c r="BP24" i="3"/>
  <c r="U29" i="9"/>
  <c r="AB28" i="9"/>
  <c r="AA28" i="9"/>
  <c r="X28" i="9"/>
  <c r="W28" i="9"/>
  <c r="BB25" i="3"/>
  <c r="BA25" i="3"/>
  <c r="AT25" i="3"/>
  <c r="AS25" i="3"/>
  <c r="AR25" i="3"/>
  <c r="BG25" i="3"/>
  <c r="BF25" i="3"/>
  <c r="BE25" i="3"/>
  <c r="BD25" i="3"/>
  <c r="BC25" i="3"/>
  <c r="AW25" i="3"/>
  <c r="BU25" i="3" s="1"/>
  <c r="AV25" i="3"/>
  <c r="BT25" i="3" s="1"/>
  <c r="AU25" i="3"/>
  <c r="AQ25" i="3"/>
  <c r="BO25" i="3" s="1"/>
  <c r="AO25" i="3"/>
  <c r="AP25" i="3"/>
  <c r="BN25" i="3" s="1"/>
  <c r="AH26" i="4"/>
  <c r="AG26" i="4"/>
  <c r="AE26" i="4"/>
  <c r="AC26" i="4"/>
  <c r="AF26" i="4"/>
  <c r="AD26" i="4"/>
  <c r="AB26" i="4"/>
  <c r="AS27" i="45"/>
  <c r="BQ27" i="45" s="1"/>
  <c r="AU27" i="45"/>
  <c r="BS27" i="45" s="1"/>
  <c r="AR27" i="45"/>
  <c r="BP27" i="45" s="1"/>
  <c r="AT27" i="45"/>
  <c r="BR27" i="45" s="1"/>
  <c r="AX27" i="45"/>
  <c r="BV27" i="45" s="1"/>
  <c r="BH27" i="45"/>
  <c r="AV27" i="45"/>
  <c r="BT27" i="45" s="1"/>
  <c r="AQ27" i="45"/>
  <c r="BO27" i="45" s="1"/>
  <c r="AP27" i="45"/>
  <c r="BN27" i="45" s="1"/>
  <c r="BF27" i="45"/>
  <c r="BG27" i="45"/>
  <c r="BE27" i="45"/>
  <c r="BD27" i="45"/>
  <c r="BC27" i="45"/>
  <c r="AW27" i="45"/>
  <c r="BU27" i="45" s="1"/>
  <c r="BB27" i="45"/>
  <c r="BN24" i="3"/>
  <c r="BO24" i="3"/>
  <c r="BQ24" i="3"/>
  <c r="BS24" i="3"/>
  <c r="Y25" i="11"/>
  <c r="AA24" i="11"/>
  <c r="O24" i="11" s="1"/>
  <c r="Z24" i="11"/>
  <c r="N24" i="11" s="1"/>
  <c r="AR25" i="36"/>
  <c r="AW24" i="36"/>
  <c r="AZ24" i="36"/>
  <c r="AY24" i="36"/>
  <c r="AX24" i="36"/>
  <c r="AU24" i="36"/>
  <c r="AT24" i="36"/>
  <c r="AV24" i="36"/>
  <c r="AM26" i="3"/>
  <c r="AY25" i="3"/>
  <c r="BK25" i="3" s="1"/>
  <c r="Z27" i="4"/>
  <c r="AJ45" i="4"/>
  <c r="AN28" i="45"/>
  <c r="AZ27" i="45"/>
  <c r="BL27" i="45" s="1"/>
  <c r="A1914" i="19"/>
  <c r="A1969" i="19"/>
  <c r="A2025" i="19" s="1"/>
  <c r="A2081" i="19" s="1"/>
  <c r="A2137" i="19" s="1"/>
  <c r="A2193" i="19" s="1"/>
  <c r="A2249" i="19" s="1"/>
  <c r="A2305" i="19" s="1"/>
  <c r="A2361" i="19" s="1"/>
  <c r="A2417" i="19" s="1"/>
  <c r="A2473" i="19" s="1"/>
  <c r="AY80" i="3" l="1"/>
  <c r="BK80" i="3" s="1"/>
  <c r="BB80" i="3"/>
  <c r="BF80" i="3"/>
  <c r="BC80" i="3"/>
  <c r="AZ80" i="3"/>
  <c r="BD80" i="3"/>
  <c r="AV80" i="3"/>
  <c r="BT80" i="3" s="1"/>
  <c r="AT80" i="3"/>
  <c r="BR80" i="3" s="1"/>
  <c r="AR80" i="3"/>
  <c r="BP80" i="3" s="1"/>
  <c r="AP80" i="3"/>
  <c r="BN80" i="3" s="1"/>
  <c r="BA80" i="3"/>
  <c r="AU80" i="3"/>
  <c r="BS80" i="3" s="1"/>
  <c r="AS80" i="3"/>
  <c r="BQ80" i="3" s="1"/>
  <c r="AQ80" i="3"/>
  <c r="BO80" i="3" s="1"/>
  <c r="AN80" i="3"/>
  <c r="BL80" i="3" s="1"/>
  <c r="AO80" i="3"/>
  <c r="BM80" i="3" s="1"/>
  <c r="BE80" i="3"/>
  <c r="AJ82" i="3"/>
  <c r="AK81" i="3"/>
  <c r="AM81" i="3" s="1"/>
  <c r="BM25" i="3"/>
  <c r="AS28" i="45"/>
  <c r="BQ28" i="45" s="1"/>
  <c r="AU28" i="45"/>
  <c r="BS28" i="45" s="1"/>
  <c r="AR28" i="45"/>
  <c r="BP28" i="45" s="1"/>
  <c r="AT28" i="45"/>
  <c r="BR28" i="45" s="1"/>
  <c r="BF28" i="45"/>
  <c r="BG28" i="45"/>
  <c r="BB28" i="45"/>
  <c r="AX28" i="45"/>
  <c r="BV28" i="45" s="1"/>
  <c r="BE28" i="45"/>
  <c r="BD28" i="45"/>
  <c r="BH28" i="45"/>
  <c r="AW28" i="45"/>
  <c r="BU28" i="45" s="1"/>
  <c r="AV28" i="45"/>
  <c r="BT28" i="45" s="1"/>
  <c r="BC28" i="45"/>
  <c r="AP28" i="45"/>
  <c r="BN28" i="45" s="1"/>
  <c r="AQ28" i="45"/>
  <c r="BO28" i="45" s="1"/>
  <c r="AF27" i="4"/>
  <c r="AD27" i="4"/>
  <c r="AB27" i="4"/>
  <c r="AH27" i="4"/>
  <c r="AG27" i="4"/>
  <c r="AE27" i="4"/>
  <c r="AC27" i="4"/>
  <c r="BG26" i="3"/>
  <c r="BF26" i="3"/>
  <c r="BE26" i="3"/>
  <c r="BD26" i="3"/>
  <c r="BC26" i="3"/>
  <c r="AW26" i="3"/>
  <c r="BU26" i="3" s="1"/>
  <c r="AV26" i="3"/>
  <c r="BT26" i="3" s="1"/>
  <c r="AU26" i="3"/>
  <c r="BS26" i="3" s="1"/>
  <c r="BB26" i="3"/>
  <c r="BA26" i="3"/>
  <c r="AT26" i="3"/>
  <c r="AS26" i="3"/>
  <c r="AR26" i="3"/>
  <c r="AP26" i="3"/>
  <c r="AO26" i="3"/>
  <c r="AQ26" i="3"/>
  <c r="BO26" i="3" s="1"/>
  <c r="BS25" i="3"/>
  <c r="BP25" i="3"/>
  <c r="BR25" i="3"/>
  <c r="Y26" i="11"/>
  <c r="AA25" i="11"/>
  <c r="O25" i="11" s="1"/>
  <c r="Z25" i="11"/>
  <c r="N25" i="11" s="1"/>
  <c r="BQ25" i="3"/>
  <c r="U30" i="9"/>
  <c r="W29" i="9"/>
  <c r="AB29" i="9"/>
  <c r="AA29" i="9"/>
  <c r="X29" i="9"/>
  <c r="AR26" i="36"/>
  <c r="AZ25" i="36"/>
  <c r="AY25" i="36"/>
  <c r="AX25" i="36"/>
  <c r="AW25" i="36"/>
  <c r="AV25" i="36"/>
  <c r="AU25" i="36"/>
  <c r="AT25" i="36"/>
  <c r="AN29" i="45"/>
  <c r="AZ28" i="45"/>
  <c r="BL28" i="45" s="1"/>
  <c r="Z28" i="4"/>
  <c r="AJ46" i="4"/>
  <c r="AM27" i="3"/>
  <c r="AY26" i="3"/>
  <c r="BK26" i="3" s="1"/>
  <c r="A2474" i="19"/>
  <c r="A2529" i="19"/>
  <c r="A2585" i="19" s="1"/>
  <c r="A2641" i="19" s="1"/>
  <c r="A2697" i="19" s="1"/>
  <c r="A2753" i="19" s="1"/>
  <c r="A2809" i="19" s="1"/>
  <c r="AJ83" i="3" l="1"/>
  <c r="AK82" i="3"/>
  <c r="AM82" i="3" s="1"/>
  <c r="AY81" i="3"/>
  <c r="BK81" i="3" s="1"/>
  <c r="BC81" i="3"/>
  <c r="BD81" i="3"/>
  <c r="BA81" i="3"/>
  <c r="BE81" i="3"/>
  <c r="AZ81" i="3"/>
  <c r="AT81" i="3"/>
  <c r="BR81" i="3" s="1"/>
  <c r="BB81" i="3"/>
  <c r="AR81" i="3"/>
  <c r="BP81" i="3" s="1"/>
  <c r="BF81" i="3"/>
  <c r="AV81" i="3"/>
  <c r="BT81" i="3" s="1"/>
  <c r="AU81" i="3"/>
  <c r="BS81" i="3" s="1"/>
  <c r="AQ81" i="3"/>
  <c r="BO81" i="3" s="1"/>
  <c r="AO81" i="3"/>
  <c r="BM81" i="3" s="1"/>
  <c r="AP81" i="3"/>
  <c r="BN81" i="3" s="1"/>
  <c r="AS81" i="3"/>
  <c r="BQ81" i="3" s="1"/>
  <c r="AN81" i="3"/>
  <c r="BL81" i="3" s="1"/>
  <c r="BQ26" i="3"/>
  <c r="BN26" i="3"/>
  <c r="U31" i="9"/>
  <c r="AB30" i="9"/>
  <c r="AA30" i="9"/>
  <c r="X30" i="9"/>
  <c r="W30" i="9"/>
  <c r="Y27" i="11"/>
  <c r="AA26" i="11"/>
  <c r="O26" i="11" s="1"/>
  <c r="Z26" i="11"/>
  <c r="N26" i="11" s="1"/>
  <c r="BB27" i="3"/>
  <c r="BA27" i="3"/>
  <c r="AT27" i="3"/>
  <c r="AS27" i="3"/>
  <c r="AR27" i="3"/>
  <c r="BG27" i="3"/>
  <c r="BF27" i="3"/>
  <c r="BE27" i="3"/>
  <c r="BD27" i="3"/>
  <c r="BC27" i="3"/>
  <c r="AW27" i="3"/>
  <c r="BU27" i="3" s="1"/>
  <c r="AV27" i="3"/>
  <c r="BT27" i="3" s="1"/>
  <c r="AU27" i="3"/>
  <c r="AP27" i="3"/>
  <c r="BN27" i="3" s="1"/>
  <c r="AQ27" i="3"/>
  <c r="AO27" i="3"/>
  <c r="BM27" i="3" s="1"/>
  <c r="AH28" i="4"/>
  <c r="AG28" i="4"/>
  <c r="AE28" i="4"/>
  <c r="AC28" i="4"/>
  <c r="AF28" i="4"/>
  <c r="AD28" i="4"/>
  <c r="AB28" i="4"/>
  <c r="AS29" i="45"/>
  <c r="BQ29" i="45" s="1"/>
  <c r="AU29" i="45"/>
  <c r="BS29" i="45" s="1"/>
  <c r="AR29" i="45"/>
  <c r="BP29" i="45" s="1"/>
  <c r="AT29" i="45"/>
  <c r="BR29" i="45" s="1"/>
  <c r="BB29" i="45"/>
  <c r="AW29" i="45"/>
  <c r="BU29" i="45" s="1"/>
  <c r="AP29" i="45"/>
  <c r="BN29" i="45" s="1"/>
  <c r="AQ29" i="45"/>
  <c r="BO29" i="45" s="1"/>
  <c r="BD29" i="45"/>
  <c r="BC29" i="45"/>
  <c r="BF29" i="45"/>
  <c r="BG29" i="45"/>
  <c r="BE29" i="45"/>
  <c r="AV29" i="45"/>
  <c r="BT29" i="45" s="1"/>
  <c r="AX29" i="45"/>
  <c r="BV29" i="45" s="1"/>
  <c r="BH29" i="45"/>
  <c r="BM26" i="3"/>
  <c r="BP26" i="3"/>
  <c r="BR26" i="3"/>
  <c r="AR27" i="36"/>
  <c r="AZ26" i="36"/>
  <c r="AY26" i="36"/>
  <c r="AX26" i="36"/>
  <c r="AW26" i="36"/>
  <c r="AU26" i="36"/>
  <c r="AV26" i="36"/>
  <c r="AT26" i="36"/>
  <c r="AM28" i="3"/>
  <c r="AY27" i="3"/>
  <c r="BK27" i="3" s="1"/>
  <c r="AN30" i="45"/>
  <c r="AZ29" i="45"/>
  <c r="BL29" i="45" s="1"/>
  <c r="Z29" i="4"/>
  <c r="AJ47" i="4"/>
  <c r="AY82" i="3" l="1"/>
  <c r="BK82" i="3" s="1"/>
  <c r="AZ82" i="3"/>
  <c r="BD82" i="3"/>
  <c r="BE82" i="3"/>
  <c r="AV82" i="3"/>
  <c r="BT82" i="3" s="1"/>
  <c r="BB82" i="3"/>
  <c r="BF82" i="3"/>
  <c r="BA82" i="3"/>
  <c r="AU82" i="3"/>
  <c r="BS82" i="3" s="1"/>
  <c r="AS82" i="3"/>
  <c r="BQ82" i="3" s="1"/>
  <c r="AQ82" i="3"/>
  <c r="BO82" i="3" s="1"/>
  <c r="BC82" i="3"/>
  <c r="AT82" i="3"/>
  <c r="BR82" i="3" s="1"/>
  <c r="AR82" i="3"/>
  <c r="BP82" i="3" s="1"/>
  <c r="AP82" i="3"/>
  <c r="BN82" i="3" s="1"/>
  <c r="AO82" i="3"/>
  <c r="BM82" i="3" s="1"/>
  <c r="AN82" i="3"/>
  <c r="BL82" i="3" s="1"/>
  <c r="AJ84" i="3"/>
  <c r="AK83" i="3"/>
  <c r="AM83" i="3" s="1"/>
  <c r="BS27" i="3"/>
  <c r="BQ27" i="3"/>
  <c r="Y28" i="11"/>
  <c r="AA27" i="11"/>
  <c r="O27" i="11" s="1"/>
  <c r="Z27" i="11"/>
  <c r="N27" i="11" s="1"/>
  <c r="AF29" i="4"/>
  <c r="AD29" i="4"/>
  <c r="AB29" i="4"/>
  <c r="AH29" i="4"/>
  <c r="AG29" i="4"/>
  <c r="AE29" i="4"/>
  <c r="AC29" i="4"/>
  <c r="AS30" i="45"/>
  <c r="BQ30" i="45" s="1"/>
  <c r="AU30" i="45"/>
  <c r="BS30" i="45" s="1"/>
  <c r="AR30" i="45"/>
  <c r="BP30" i="45" s="1"/>
  <c r="AT30" i="45"/>
  <c r="BR30" i="45" s="1"/>
  <c r="BC30" i="45"/>
  <c r="BE30" i="45"/>
  <c r="BD30" i="45"/>
  <c r="BH30" i="45"/>
  <c r="AW30" i="45"/>
  <c r="BU30" i="45" s="1"/>
  <c r="BF30" i="45"/>
  <c r="BG30" i="45"/>
  <c r="BB30" i="45"/>
  <c r="AX30" i="45"/>
  <c r="BV30" i="45" s="1"/>
  <c r="AP30" i="45"/>
  <c r="BN30" i="45" s="1"/>
  <c r="AQ30" i="45"/>
  <c r="BO30" i="45" s="1"/>
  <c r="AV30" i="45"/>
  <c r="BT30" i="45" s="1"/>
  <c r="BG28" i="3"/>
  <c r="BF28" i="3"/>
  <c r="BE28" i="3"/>
  <c r="BD28" i="3"/>
  <c r="BC28" i="3"/>
  <c r="AW28" i="3"/>
  <c r="BU28" i="3" s="1"/>
  <c r="AV28" i="3"/>
  <c r="BT28" i="3" s="1"/>
  <c r="AU28" i="3"/>
  <c r="BB28" i="3"/>
  <c r="BA28" i="3"/>
  <c r="AT28" i="3"/>
  <c r="AS28" i="3"/>
  <c r="BQ28" i="3" s="1"/>
  <c r="AR28" i="3"/>
  <c r="AQ28" i="3"/>
  <c r="AO28" i="3"/>
  <c r="AP28" i="3"/>
  <c r="BO27" i="3"/>
  <c r="BP27" i="3"/>
  <c r="BR27" i="3"/>
  <c r="U32" i="9"/>
  <c r="W31" i="9"/>
  <c r="AB31" i="9"/>
  <c r="AA31" i="9"/>
  <c r="X31" i="9"/>
  <c r="AR28" i="36"/>
  <c r="AZ27" i="36"/>
  <c r="AY27" i="36"/>
  <c r="AX27" i="36"/>
  <c r="AV27" i="36"/>
  <c r="AW27" i="36"/>
  <c r="AU27" i="36"/>
  <c r="AT27" i="36"/>
  <c r="Z30" i="4"/>
  <c r="AJ48" i="4"/>
  <c r="AN31" i="45"/>
  <c r="AZ30" i="45"/>
  <c r="BL30" i="45" s="1"/>
  <c r="AM29" i="3"/>
  <c r="AY28" i="3"/>
  <c r="BK28" i="3" s="1"/>
  <c r="AY83" i="3" l="1"/>
  <c r="BK83" i="3" s="1"/>
  <c r="BA83" i="3"/>
  <c r="BE83" i="3"/>
  <c r="BF83" i="3"/>
  <c r="BC83" i="3"/>
  <c r="BB83" i="3"/>
  <c r="BD83" i="3"/>
  <c r="AV83" i="3"/>
  <c r="BT83" i="3" s="1"/>
  <c r="AU83" i="3"/>
  <c r="BS83" i="3" s="1"/>
  <c r="AQ83" i="3"/>
  <c r="BO83" i="3" s="1"/>
  <c r="AT83" i="3"/>
  <c r="BR83" i="3" s="1"/>
  <c r="AP83" i="3"/>
  <c r="BN83" i="3" s="1"/>
  <c r="AN83" i="3"/>
  <c r="BL83" i="3" s="1"/>
  <c r="AS83" i="3"/>
  <c r="BQ83" i="3" s="1"/>
  <c r="AZ83" i="3"/>
  <c r="AR83" i="3"/>
  <c r="BP83" i="3" s="1"/>
  <c r="AO83" i="3"/>
  <c r="BM83" i="3" s="1"/>
  <c r="AK84" i="3"/>
  <c r="AM84" i="3" s="1"/>
  <c r="AJ85" i="3"/>
  <c r="BO28" i="3"/>
  <c r="BS28" i="3"/>
  <c r="BN28" i="3"/>
  <c r="U33" i="9"/>
  <c r="AB32" i="9"/>
  <c r="AA32" i="9"/>
  <c r="X32" i="9"/>
  <c r="W32" i="9"/>
  <c r="BB29" i="3"/>
  <c r="BA29" i="3"/>
  <c r="AT29" i="3"/>
  <c r="AS29" i="3"/>
  <c r="AR29" i="3"/>
  <c r="BG29" i="3"/>
  <c r="BF29" i="3"/>
  <c r="BE29" i="3"/>
  <c r="BD29" i="3"/>
  <c r="BC29" i="3"/>
  <c r="AW29" i="3"/>
  <c r="BU29" i="3" s="1"/>
  <c r="AV29" i="3"/>
  <c r="BT29" i="3" s="1"/>
  <c r="AU29" i="3"/>
  <c r="AQ29" i="3"/>
  <c r="BO29" i="3" s="1"/>
  <c r="AO29" i="3"/>
  <c r="AP29" i="3"/>
  <c r="AS31" i="45"/>
  <c r="BQ31" i="45" s="1"/>
  <c r="AU31" i="45"/>
  <c r="BS31" i="45" s="1"/>
  <c r="AR31" i="45"/>
  <c r="BP31" i="45" s="1"/>
  <c r="AT31" i="45"/>
  <c r="BR31" i="45" s="1"/>
  <c r="BH31" i="45"/>
  <c r="AV31" i="45"/>
  <c r="BT31" i="45" s="1"/>
  <c r="AX31" i="45"/>
  <c r="BV31" i="45" s="1"/>
  <c r="AQ31" i="45"/>
  <c r="BO31" i="45" s="1"/>
  <c r="AP31" i="45"/>
  <c r="BN31" i="45" s="1"/>
  <c r="BF31" i="45"/>
  <c r="BG31" i="45"/>
  <c r="BE31" i="45"/>
  <c r="BD31" i="45"/>
  <c r="BC31" i="45"/>
  <c r="AW31" i="45"/>
  <c r="BU31" i="45" s="1"/>
  <c r="BB31" i="45"/>
  <c r="AH30" i="4"/>
  <c r="AG30" i="4"/>
  <c r="AE30" i="4"/>
  <c r="AC30" i="4"/>
  <c r="AF30" i="4"/>
  <c r="AD30" i="4"/>
  <c r="AB30" i="4"/>
  <c r="BM28" i="3"/>
  <c r="BP28" i="3"/>
  <c r="BR28" i="3"/>
  <c r="Y29" i="11"/>
  <c r="AA28" i="11"/>
  <c r="O28" i="11" s="1"/>
  <c r="Z28" i="11"/>
  <c r="N28" i="11" s="1"/>
  <c r="AR29" i="36"/>
  <c r="AZ28" i="36"/>
  <c r="AY28" i="36"/>
  <c r="AX28" i="36"/>
  <c r="AW28" i="36"/>
  <c r="AU28" i="36"/>
  <c r="AV28" i="36"/>
  <c r="AT28" i="36"/>
  <c r="AM30" i="3"/>
  <c r="AY29" i="3"/>
  <c r="BK29" i="3" s="1"/>
  <c r="AN32" i="45"/>
  <c r="AZ31" i="45"/>
  <c r="BL31" i="45" s="1"/>
  <c r="Z31" i="4"/>
  <c r="AJ49" i="4"/>
  <c r="AK85" i="3" l="1"/>
  <c r="AM85" i="3" s="1"/>
  <c r="AJ86" i="3"/>
  <c r="AY84" i="3"/>
  <c r="BK84" i="3" s="1"/>
  <c r="BB84" i="3"/>
  <c r="BF84" i="3"/>
  <c r="AZ84" i="3"/>
  <c r="BD84" i="3"/>
  <c r="BC84" i="3"/>
  <c r="AT84" i="3"/>
  <c r="BR84" i="3" s="1"/>
  <c r="AR84" i="3"/>
  <c r="BP84" i="3" s="1"/>
  <c r="AP84" i="3"/>
  <c r="BN84" i="3" s="1"/>
  <c r="BE84" i="3"/>
  <c r="AV84" i="3"/>
  <c r="BT84" i="3" s="1"/>
  <c r="AU84" i="3"/>
  <c r="BS84" i="3" s="1"/>
  <c r="AS84" i="3"/>
  <c r="BQ84" i="3" s="1"/>
  <c r="AQ84" i="3"/>
  <c r="BO84" i="3" s="1"/>
  <c r="AN84" i="3"/>
  <c r="BL84" i="3" s="1"/>
  <c r="BA84" i="3"/>
  <c r="AO84" i="3"/>
  <c r="BM84" i="3" s="1"/>
  <c r="BM29" i="3"/>
  <c r="BN29" i="3"/>
  <c r="AF31" i="4"/>
  <c r="AD31" i="4"/>
  <c r="AB31" i="4"/>
  <c r="AH31" i="4"/>
  <c r="AG31" i="4"/>
  <c r="AE31" i="4"/>
  <c r="AC31" i="4"/>
  <c r="AS32" i="45"/>
  <c r="BQ32" i="45" s="1"/>
  <c r="AU32" i="45"/>
  <c r="BS32" i="45" s="1"/>
  <c r="AR32" i="45"/>
  <c r="BP32" i="45" s="1"/>
  <c r="AT32" i="45"/>
  <c r="BR32" i="45" s="1"/>
  <c r="BF32" i="45"/>
  <c r="BG32" i="45"/>
  <c r="BB32" i="45"/>
  <c r="AX32" i="45"/>
  <c r="BV32" i="45" s="1"/>
  <c r="BE32" i="45"/>
  <c r="BD32" i="45"/>
  <c r="BH32" i="45"/>
  <c r="AW32" i="45"/>
  <c r="BU32" i="45" s="1"/>
  <c r="AV32" i="45"/>
  <c r="BT32" i="45" s="1"/>
  <c r="AP32" i="45"/>
  <c r="BN32" i="45" s="1"/>
  <c r="AQ32" i="45"/>
  <c r="BO32" i="45" s="1"/>
  <c r="BC32" i="45"/>
  <c r="BG30" i="3"/>
  <c r="BF30" i="3"/>
  <c r="BE30" i="3"/>
  <c r="BD30" i="3"/>
  <c r="BC30" i="3"/>
  <c r="AW30" i="3"/>
  <c r="BU30" i="3" s="1"/>
  <c r="AV30" i="3"/>
  <c r="BT30" i="3" s="1"/>
  <c r="AU30" i="3"/>
  <c r="BB30" i="3"/>
  <c r="BA30" i="3"/>
  <c r="AT30" i="3"/>
  <c r="AS30" i="3"/>
  <c r="AR30" i="3"/>
  <c r="AP30" i="3"/>
  <c r="AQ30" i="3"/>
  <c r="BO30" i="3" s="1"/>
  <c r="AO30" i="3"/>
  <c r="BM30" i="3" s="1"/>
  <c r="Y30" i="11"/>
  <c r="AA29" i="11"/>
  <c r="O29" i="11" s="1"/>
  <c r="Z29" i="11"/>
  <c r="N29" i="11" s="1"/>
  <c r="BS29" i="3"/>
  <c r="BP29" i="3"/>
  <c r="BR29" i="3"/>
  <c r="BQ29" i="3"/>
  <c r="U34" i="9"/>
  <c r="W33" i="9"/>
  <c r="AB33" i="9"/>
  <c r="AA33" i="9"/>
  <c r="X33" i="9"/>
  <c r="AR30" i="36"/>
  <c r="AZ29" i="36"/>
  <c r="AY29" i="36"/>
  <c r="AX29" i="36"/>
  <c r="AV29" i="36"/>
  <c r="AW29" i="36"/>
  <c r="AU29" i="36"/>
  <c r="AT29" i="36"/>
  <c r="Z32" i="4"/>
  <c r="AJ50" i="4"/>
  <c r="AN33" i="45"/>
  <c r="AZ32" i="45"/>
  <c r="BL32" i="45" s="1"/>
  <c r="AM31" i="3"/>
  <c r="AY30" i="3"/>
  <c r="BK30" i="3" s="1"/>
  <c r="AK86" i="3" l="1"/>
  <c r="AM86" i="3" s="1"/>
  <c r="AJ87" i="3"/>
  <c r="AY85" i="3"/>
  <c r="BK85" i="3" s="1"/>
  <c r="BC85" i="3"/>
  <c r="AZ85" i="3"/>
  <c r="BA85" i="3"/>
  <c r="BE85" i="3"/>
  <c r="BD85" i="3"/>
  <c r="BF85" i="3"/>
  <c r="AT85" i="3"/>
  <c r="BR85" i="3" s="1"/>
  <c r="AP85" i="3"/>
  <c r="BN85" i="3" s="1"/>
  <c r="AS85" i="3"/>
  <c r="BQ85" i="3" s="1"/>
  <c r="AO85" i="3"/>
  <c r="BM85" i="3" s="1"/>
  <c r="AR85" i="3"/>
  <c r="BP85" i="3" s="1"/>
  <c r="BB85" i="3"/>
  <c r="AV85" i="3"/>
  <c r="BT85" i="3" s="1"/>
  <c r="AU85" i="3"/>
  <c r="BS85" i="3" s="1"/>
  <c r="AQ85" i="3"/>
  <c r="BO85" i="3" s="1"/>
  <c r="AN85" i="3"/>
  <c r="BL85" i="3" s="1"/>
  <c r="BN30" i="3"/>
  <c r="BQ30" i="3"/>
  <c r="BS30" i="3"/>
  <c r="BB31" i="3"/>
  <c r="BA31" i="3"/>
  <c r="AT31" i="3"/>
  <c r="AS31" i="3"/>
  <c r="AR31" i="3"/>
  <c r="BG31" i="3"/>
  <c r="BF31" i="3"/>
  <c r="BE31" i="3"/>
  <c r="BD31" i="3"/>
  <c r="BC31" i="3"/>
  <c r="AW31" i="3"/>
  <c r="BU31" i="3" s="1"/>
  <c r="AV31" i="3"/>
  <c r="BT31" i="3" s="1"/>
  <c r="AU31" i="3"/>
  <c r="AP31" i="3"/>
  <c r="AQ31" i="3"/>
  <c r="AO31" i="3"/>
  <c r="BM31" i="3" s="1"/>
  <c r="AS33" i="45"/>
  <c r="BQ33" i="45" s="1"/>
  <c r="AU33" i="45"/>
  <c r="BS33" i="45" s="1"/>
  <c r="AR33" i="45"/>
  <c r="BP33" i="45" s="1"/>
  <c r="AT33" i="45"/>
  <c r="BR33" i="45" s="1"/>
  <c r="AW33" i="45"/>
  <c r="BU33" i="45" s="1"/>
  <c r="BB33" i="45"/>
  <c r="AP33" i="45"/>
  <c r="BN33" i="45" s="1"/>
  <c r="AQ33" i="45"/>
  <c r="BO33" i="45" s="1"/>
  <c r="BD33" i="45"/>
  <c r="BC33" i="45"/>
  <c r="BF33" i="45"/>
  <c r="BG33" i="45"/>
  <c r="BE33" i="45"/>
  <c r="AX33" i="45"/>
  <c r="BV33" i="45" s="1"/>
  <c r="BH33" i="45"/>
  <c r="AV33" i="45"/>
  <c r="BT33" i="45" s="1"/>
  <c r="AH32" i="4"/>
  <c r="AG32" i="4"/>
  <c r="AE32" i="4"/>
  <c r="AC32" i="4"/>
  <c r="AF32" i="4"/>
  <c r="AD32" i="4"/>
  <c r="AB32" i="4"/>
  <c r="U35" i="9"/>
  <c r="AB34" i="9"/>
  <c r="AA34" i="9"/>
  <c r="X34" i="9"/>
  <c r="W34" i="9"/>
  <c r="Y31" i="11"/>
  <c r="AA30" i="11"/>
  <c r="O30" i="11" s="1"/>
  <c r="Z30" i="11"/>
  <c r="N30" i="11" s="1"/>
  <c r="BP30" i="3"/>
  <c r="BR30" i="3"/>
  <c r="AR31" i="36"/>
  <c r="AZ30" i="36"/>
  <c r="AY30" i="36"/>
  <c r="AX30" i="36"/>
  <c r="AW30" i="36"/>
  <c r="AU30" i="36"/>
  <c r="AV30" i="36"/>
  <c r="AT30" i="36"/>
  <c r="AM32" i="3"/>
  <c r="AY31" i="3"/>
  <c r="BK31" i="3" s="1"/>
  <c r="AN34" i="45"/>
  <c r="AZ33" i="45"/>
  <c r="BL33" i="45" s="1"/>
  <c r="Z33" i="4"/>
  <c r="AJ51" i="4"/>
  <c r="CA39" i="45"/>
  <c r="CA30" i="45"/>
  <c r="AI45" i="45"/>
  <c r="AI29" i="45"/>
  <c r="AI44" i="45"/>
  <c r="AI28" i="45"/>
  <c r="AI43" i="45"/>
  <c r="AI27" i="45"/>
  <c r="AI42" i="45"/>
  <c r="AI26" i="45"/>
  <c r="AI41" i="45"/>
  <c r="AI25" i="45"/>
  <c r="AI40" i="45"/>
  <c r="AI24" i="45"/>
  <c r="AI39" i="45"/>
  <c r="AI23" i="45"/>
  <c r="AI38" i="45"/>
  <c r="AI22" i="45"/>
  <c r="AI37" i="45"/>
  <c r="AI21" i="45"/>
  <c r="AI36" i="45"/>
  <c r="AI20" i="45"/>
  <c r="AI35" i="45"/>
  <c r="AI19" i="45"/>
  <c r="AI34" i="45"/>
  <c r="AI18" i="45"/>
  <c r="AI33" i="45"/>
  <c r="AI17" i="45"/>
  <c r="AI32" i="45"/>
  <c r="AI16" i="45"/>
  <c r="AI31" i="45"/>
  <c r="AI15" i="45"/>
  <c r="AI30" i="45"/>
  <c r="BA9" i="45"/>
  <c r="AM115" i="3"/>
  <c r="AM103" i="3"/>
  <c r="AK72" i="45" l="1"/>
  <c r="AL72" i="45" s="1"/>
  <c r="AN72" i="45" s="1"/>
  <c r="AK87" i="3"/>
  <c r="AM87" i="3" s="1"/>
  <c r="AJ88" i="3"/>
  <c r="AY86" i="3"/>
  <c r="BK86" i="3" s="1"/>
  <c r="AZ86" i="3"/>
  <c r="BD86" i="3"/>
  <c r="BA86" i="3"/>
  <c r="BB86" i="3"/>
  <c r="BF86" i="3"/>
  <c r="BE86" i="3"/>
  <c r="AV86" i="3"/>
  <c r="BT86" i="3" s="1"/>
  <c r="AU86" i="3"/>
  <c r="BS86" i="3" s="1"/>
  <c r="AS86" i="3"/>
  <c r="BQ86" i="3" s="1"/>
  <c r="AQ86" i="3"/>
  <c r="BO86" i="3" s="1"/>
  <c r="AT86" i="3"/>
  <c r="BR86" i="3" s="1"/>
  <c r="AR86" i="3"/>
  <c r="BP86" i="3" s="1"/>
  <c r="AP86" i="3"/>
  <c r="BN86" i="3" s="1"/>
  <c r="AO86" i="3"/>
  <c r="BM86" i="3" s="1"/>
  <c r="BC86" i="3"/>
  <c r="AN86" i="3"/>
  <c r="BL86" i="3" s="1"/>
  <c r="AK73" i="45"/>
  <c r="BN31" i="3"/>
  <c r="BQ31" i="3"/>
  <c r="AF33" i="4"/>
  <c r="AD33" i="4"/>
  <c r="AB33" i="4"/>
  <c r="AH33" i="4"/>
  <c r="AG33" i="4"/>
  <c r="AE33" i="4"/>
  <c r="AC33" i="4"/>
  <c r="AS34" i="45"/>
  <c r="BQ34" i="45" s="1"/>
  <c r="AU34" i="45"/>
  <c r="BS34" i="45" s="1"/>
  <c r="AR34" i="45"/>
  <c r="BP34" i="45" s="1"/>
  <c r="AT34" i="45"/>
  <c r="BR34" i="45" s="1"/>
  <c r="BC34" i="45"/>
  <c r="BE34" i="45"/>
  <c r="BD34" i="45"/>
  <c r="BH34" i="45"/>
  <c r="AW34" i="45"/>
  <c r="BU34" i="45" s="1"/>
  <c r="BF34" i="45"/>
  <c r="BG34" i="45"/>
  <c r="BB34" i="45"/>
  <c r="AX34" i="45"/>
  <c r="BV34" i="45" s="1"/>
  <c r="AP34" i="45"/>
  <c r="BN34" i="45" s="1"/>
  <c r="AQ34" i="45"/>
  <c r="BO34" i="45" s="1"/>
  <c r="AV34" i="45"/>
  <c r="BT34" i="45" s="1"/>
  <c r="BG32" i="3"/>
  <c r="BF32" i="3"/>
  <c r="BE32" i="3"/>
  <c r="BD32" i="3"/>
  <c r="BC32" i="3"/>
  <c r="AW32" i="3"/>
  <c r="BU32" i="3" s="1"/>
  <c r="AV32" i="3"/>
  <c r="BT32" i="3" s="1"/>
  <c r="AU32" i="3"/>
  <c r="BB32" i="3"/>
  <c r="BA32" i="3"/>
  <c r="AT32" i="3"/>
  <c r="AS32" i="3"/>
  <c r="AR32" i="3"/>
  <c r="AQ32" i="3"/>
  <c r="AO32" i="3"/>
  <c r="AP32" i="3"/>
  <c r="U36" i="9"/>
  <c r="W35" i="9"/>
  <c r="AB35" i="9"/>
  <c r="AA35" i="9"/>
  <c r="X35" i="9"/>
  <c r="Y32" i="11"/>
  <c r="AA31" i="11"/>
  <c r="O31" i="11" s="1"/>
  <c r="Z31" i="11"/>
  <c r="N31" i="11" s="1"/>
  <c r="BO31" i="3"/>
  <c r="BS31" i="3"/>
  <c r="BP31" i="3"/>
  <c r="BR31" i="3"/>
  <c r="AG39" i="45"/>
  <c r="AR32" i="36"/>
  <c r="AZ31" i="36"/>
  <c r="AY31" i="36"/>
  <c r="AX31" i="36"/>
  <c r="AV31" i="36"/>
  <c r="AW31" i="36"/>
  <c r="AU31" i="36"/>
  <c r="AT31" i="36"/>
  <c r="AG15" i="45"/>
  <c r="AG31" i="45"/>
  <c r="AG17" i="45"/>
  <c r="AG33" i="45"/>
  <c r="AG19" i="45"/>
  <c r="AG35" i="45"/>
  <c r="AG21" i="45"/>
  <c r="AG37" i="45"/>
  <c r="AG23" i="45"/>
  <c r="AN35" i="45"/>
  <c r="AZ34" i="45"/>
  <c r="BL34" i="45" s="1"/>
  <c r="Z34" i="4"/>
  <c r="AJ52" i="4"/>
  <c r="AM33" i="3"/>
  <c r="AY32" i="3"/>
  <c r="BK32" i="3" s="1"/>
  <c r="AG45" i="45"/>
  <c r="CA36" i="45"/>
  <c r="BA13" i="45" s="1"/>
  <c r="AG25" i="45"/>
  <c r="AG26" i="45"/>
  <c r="AG27" i="45"/>
  <c r="AG28" i="45"/>
  <c r="AG44" i="45"/>
  <c r="AG30" i="45"/>
  <c r="AG16" i="45"/>
  <c r="AG32" i="45"/>
  <c r="AG18" i="45"/>
  <c r="AG34" i="45"/>
  <c r="AG20" i="45"/>
  <c r="AG36" i="45"/>
  <c r="AG22" i="45"/>
  <c r="AG38" i="45"/>
  <c r="AG24" i="45"/>
  <c r="AG40" i="45"/>
  <c r="AG41" i="45"/>
  <c r="AG42" i="45"/>
  <c r="AG43" i="45"/>
  <c r="AG29" i="45"/>
  <c r="AP72" i="45" l="1"/>
  <c r="AQ72" i="45"/>
  <c r="AS72" i="45"/>
  <c r="AU72" i="45"/>
  <c r="BB72" i="45"/>
  <c r="BD72" i="45"/>
  <c r="BF72" i="45"/>
  <c r="AV72" i="45"/>
  <c r="BT72" i="45" s="1"/>
  <c r="BA72" i="45"/>
  <c r="AR72" i="45"/>
  <c r="AT72" i="45"/>
  <c r="AO72" i="45"/>
  <c r="BM72" i="45" s="1"/>
  <c r="BC72" i="45"/>
  <c r="BE72" i="45"/>
  <c r="BG72" i="45"/>
  <c r="AW72" i="45"/>
  <c r="BU72" i="45" s="1"/>
  <c r="AK88" i="3"/>
  <c r="AM88" i="3" s="1"/>
  <c r="AJ89" i="3"/>
  <c r="AY87" i="3"/>
  <c r="BK87" i="3" s="1"/>
  <c r="BA87" i="3"/>
  <c r="BE87" i="3"/>
  <c r="BB87" i="3"/>
  <c r="BC87" i="3"/>
  <c r="BF87" i="3"/>
  <c r="AZ87" i="3"/>
  <c r="AV87" i="3"/>
  <c r="BT87" i="3" s="1"/>
  <c r="AU87" i="3"/>
  <c r="BS87" i="3" s="1"/>
  <c r="AS87" i="3"/>
  <c r="BQ87" i="3" s="1"/>
  <c r="AR87" i="3"/>
  <c r="BP87" i="3" s="1"/>
  <c r="AN87" i="3"/>
  <c r="BL87" i="3" s="1"/>
  <c r="AQ87" i="3"/>
  <c r="BO87" i="3" s="1"/>
  <c r="BD87" i="3"/>
  <c r="AT87" i="3"/>
  <c r="BR87" i="3" s="1"/>
  <c r="AP87" i="3"/>
  <c r="BN87" i="3" s="1"/>
  <c r="AO87" i="3"/>
  <c r="BM87" i="3" s="1"/>
  <c r="BO72" i="45"/>
  <c r="AL73" i="45"/>
  <c r="AN73" i="45" s="1"/>
  <c r="AK74" i="45"/>
  <c r="BQ32" i="3"/>
  <c r="BS32" i="3"/>
  <c r="BO32" i="3"/>
  <c r="BN32" i="3"/>
  <c r="Y33" i="11"/>
  <c r="AA32" i="11"/>
  <c r="O32" i="11" s="1"/>
  <c r="Z32" i="11"/>
  <c r="N32" i="11" s="1"/>
  <c r="BB33" i="3"/>
  <c r="BA33" i="3"/>
  <c r="AT33" i="3"/>
  <c r="AS33" i="3"/>
  <c r="AR33" i="3"/>
  <c r="BG33" i="3"/>
  <c r="BF33" i="3"/>
  <c r="BE33" i="3"/>
  <c r="BD33" i="3"/>
  <c r="BC33" i="3"/>
  <c r="AW33" i="3"/>
  <c r="BU33" i="3" s="1"/>
  <c r="AV33" i="3"/>
  <c r="BT33" i="3" s="1"/>
  <c r="AU33" i="3"/>
  <c r="AQ33" i="3"/>
  <c r="BO33" i="3" s="1"/>
  <c r="AO33" i="3"/>
  <c r="BM33" i="3" s="1"/>
  <c r="AP33" i="3"/>
  <c r="AH34" i="4"/>
  <c r="AG34" i="4"/>
  <c r="AE34" i="4"/>
  <c r="AC34" i="4"/>
  <c r="AF34" i="4"/>
  <c r="AD34" i="4"/>
  <c r="AB34" i="4"/>
  <c r="AS35" i="45"/>
  <c r="BQ35" i="45" s="1"/>
  <c r="AU35" i="45"/>
  <c r="BS35" i="45" s="1"/>
  <c r="AR35" i="45"/>
  <c r="BP35" i="45" s="1"/>
  <c r="AT35" i="45"/>
  <c r="BR35" i="45" s="1"/>
  <c r="AX35" i="45"/>
  <c r="BV35" i="45" s="1"/>
  <c r="BH35" i="45"/>
  <c r="AV35" i="45"/>
  <c r="BT35" i="45" s="1"/>
  <c r="AQ35" i="45"/>
  <c r="BO35" i="45" s="1"/>
  <c r="AP35" i="45"/>
  <c r="BN35" i="45" s="1"/>
  <c r="BF35" i="45"/>
  <c r="BG35" i="45"/>
  <c r="BE35" i="45"/>
  <c r="BD35" i="45"/>
  <c r="BC35" i="45"/>
  <c r="AW35" i="45"/>
  <c r="BU35" i="45" s="1"/>
  <c r="BB35" i="45"/>
  <c r="U37" i="9"/>
  <c r="AB36" i="9"/>
  <c r="AA36" i="9"/>
  <c r="X36" i="9"/>
  <c r="W36" i="9"/>
  <c r="BM32" i="3"/>
  <c r="BP32" i="3"/>
  <c r="BR32" i="3"/>
  <c r="BQ72" i="45"/>
  <c r="BP72" i="45"/>
  <c r="BS72" i="45"/>
  <c r="BN72" i="45"/>
  <c r="AR33" i="36"/>
  <c r="AZ32" i="36"/>
  <c r="AY32" i="36"/>
  <c r="AX32" i="36"/>
  <c r="AW32" i="36"/>
  <c r="AU32" i="36"/>
  <c r="AV32" i="36"/>
  <c r="AT32" i="36"/>
  <c r="Z35" i="4"/>
  <c r="AJ53" i="4"/>
  <c r="AN36" i="45"/>
  <c r="AZ35" i="45"/>
  <c r="BL35" i="45" s="1"/>
  <c r="AM34" i="3"/>
  <c r="AY33" i="3"/>
  <c r="BK33" i="3" s="1"/>
  <c r="Z14" i="9"/>
  <c r="V14" i="9"/>
  <c r="BR72" i="45" l="1"/>
  <c r="AJ15" i="45" s="1"/>
  <c r="BB73" i="45"/>
  <c r="BF73" i="45"/>
  <c r="BC73" i="45"/>
  <c r="BG73" i="45"/>
  <c r="BD73" i="45"/>
  <c r="BA73" i="45"/>
  <c r="BE73" i="45"/>
  <c r="AQ73" i="45"/>
  <c r="BO73" i="45" s="1"/>
  <c r="AU73" i="45"/>
  <c r="BS73" i="45" s="1"/>
  <c r="AO73" i="45"/>
  <c r="BM73" i="45" s="1"/>
  <c r="AR73" i="45"/>
  <c r="BP73" i="45" s="1"/>
  <c r="AV73" i="45"/>
  <c r="BT73" i="45" s="1"/>
  <c r="AS73" i="45"/>
  <c r="BQ73" i="45" s="1"/>
  <c r="AW73" i="45"/>
  <c r="BU73" i="45" s="1"/>
  <c r="AP73" i="45"/>
  <c r="BN73" i="45" s="1"/>
  <c r="AT73" i="45"/>
  <c r="BR73" i="45" s="1"/>
  <c r="AK89" i="3"/>
  <c r="AM89" i="3" s="1"/>
  <c r="AJ90" i="3"/>
  <c r="AY88" i="3"/>
  <c r="BK88" i="3" s="1"/>
  <c r="BB88" i="3"/>
  <c r="BF88" i="3"/>
  <c r="BC88" i="3"/>
  <c r="AZ88" i="3"/>
  <c r="BD88" i="3"/>
  <c r="AT88" i="3"/>
  <c r="BR88" i="3" s="1"/>
  <c r="AR88" i="3"/>
  <c r="BP88" i="3" s="1"/>
  <c r="AP88" i="3"/>
  <c r="BN88" i="3" s="1"/>
  <c r="AV88" i="3"/>
  <c r="BT88" i="3" s="1"/>
  <c r="AU88" i="3"/>
  <c r="BS88" i="3" s="1"/>
  <c r="AS88" i="3"/>
  <c r="BQ88" i="3" s="1"/>
  <c r="AQ88" i="3"/>
  <c r="BO88" i="3" s="1"/>
  <c r="BA88" i="3"/>
  <c r="AN88" i="3"/>
  <c r="BL88" i="3" s="1"/>
  <c r="BE88" i="3"/>
  <c r="AO88" i="3"/>
  <c r="BM88" i="3" s="1"/>
  <c r="AK75" i="45"/>
  <c r="AL74" i="45"/>
  <c r="AN74" i="45" s="1"/>
  <c r="BN33" i="3"/>
  <c r="BS33" i="3"/>
  <c r="BP33" i="3"/>
  <c r="BR33" i="3"/>
  <c r="BG34" i="3"/>
  <c r="BF34" i="3"/>
  <c r="BE34" i="3"/>
  <c r="BD34" i="3"/>
  <c r="BC34" i="3"/>
  <c r="AW34" i="3"/>
  <c r="BU34" i="3" s="1"/>
  <c r="AV34" i="3"/>
  <c r="BT34" i="3" s="1"/>
  <c r="AU34" i="3"/>
  <c r="BB34" i="3"/>
  <c r="BA34" i="3"/>
  <c r="AT34" i="3"/>
  <c r="AS34" i="3"/>
  <c r="BQ34" i="3" s="1"/>
  <c r="AR34" i="3"/>
  <c r="AP34" i="3"/>
  <c r="AO34" i="3"/>
  <c r="AQ34" i="3"/>
  <c r="BO34" i="3" s="1"/>
  <c r="AS36" i="45"/>
  <c r="BQ36" i="45" s="1"/>
  <c r="AU36" i="45"/>
  <c r="BS36" i="45" s="1"/>
  <c r="AR36" i="45"/>
  <c r="BP36" i="45" s="1"/>
  <c r="AT36" i="45"/>
  <c r="BR36" i="45" s="1"/>
  <c r="BF36" i="45"/>
  <c r="BG36" i="45"/>
  <c r="BB36" i="45"/>
  <c r="AX36" i="45"/>
  <c r="BV36" i="45" s="1"/>
  <c r="BE36" i="45"/>
  <c r="BD36" i="45"/>
  <c r="BH36" i="45"/>
  <c r="AW36" i="45"/>
  <c r="BU36" i="45" s="1"/>
  <c r="AV36" i="45"/>
  <c r="BT36" i="45" s="1"/>
  <c r="BC36" i="45"/>
  <c r="AP36" i="45"/>
  <c r="BN36" i="45" s="1"/>
  <c r="AQ36" i="45"/>
  <c r="BO36" i="45" s="1"/>
  <c r="AF35" i="4"/>
  <c r="AD35" i="4"/>
  <c r="AB35" i="4"/>
  <c r="AH35" i="4"/>
  <c r="AG35" i="4"/>
  <c r="AE35" i="4"/>
  <c r="AC35" i="4"/>
  <c r="U38" i="9"/>
  <c r="W37" i="9"/>
  <c r="AB37" i="9"/>
  <c r="AA37" i="9"/>
  <c r="X37" i="9"/>
  <c r="BQ33" i="3"/>
  <c r="Y34" i="11"/>
  <c r="AA33" i="11"/>
  <c r="O33" i="11" s="1"/>
  <c r="Z33" i="11"/>
  <c r="N33" i="11" s="1"/>
  <c r="AR34" i="36"/>
  <c r="AZ33" i="36"/>
  <c r="AY33" i="36"/>
  <c r="AX33" i="36"/>
  <c r="AV33" i="36"/>
  <c r="AW33" i="36"/>
  <c r="AU33" i="36"/>
  <c r="AT33" i="36"/>
  <c r="AM35" i="3"/>
  <c r="AY34" i="3"/>
  <c r="BK34" i="3" s="1"/>
  <c r="AN37" i="45"/>
  <c r="AZ36" i="45"/>
  <c r="BL36" i="45" s="1"/>
  <c r="Z36" i="4"/>
  <c r="AJ54" i="4"/>
  <c r="BC74" i="45" l="1"/>
  <c r="BG74" i="45"/>
  <c r="BD74" i="45"/>
  <c r="BA74" i="45"/>
  <c r="BE74" i="45"/>
  <c r="BB74" i="45"/>
  <c r="BF74" i="45"/>
  <c r="AQ74" i="45"/>
  <c r="BO74" i="45" s="1"/>
  <c r="AU74" i="45"/>
  <c r="BS74" i="45" s="1"/>
  <c r="AR74" i="45"/>
  <c r="BP74" i="45" s="1"/>
  <c r="AV74" i="45"/>
  <c r="BT74" i="45" s="1"/>
  <c r="AO74" i="45"/>
  <c r="BM74" i="45" s="1"/>
  <c r="AS74" i="45"/>
  <c r="BQ74" i="45" s="1"/>
  <c r="AW74" i="45"/>
  <c r="BU74" i="45" s="1"/>
  <c r="AP74" i="45"/>
  <c r="BN74" i="45" s="1"/>
  <c r="AT74" i="45"/>
  <c r="BR74" i="45" s="1"/>
  <c r="AJ91" i="3"/>
  <c r="AK90" i="3"/>
  <c r="AM90" i="3" s="1"/>
  <c r="AY89" i="3"/>
  <c r="BK89" i="3" s="1"/>
  <c r="BC89" i="3"/>
  <c r="BD89" i="3"/>
  <c r="BA89" i="3"/>
  <c r="BE89" i="3"/>
  <c r="AZ89" i="3"/>
  <c r="BB89" i="3"/>
  <c r="AT89" i="3"/>
  <c r="BR89" i="3" s="1"/>
  <c r="AR89" i="3"/>
  <c r="BP89" i="3" s="1"/>
  <c r="AV89" i="3"/>
  <c r="BT89" i="3" s="1"/>
  <c r="AU89" i="3"/>
  <c r="BS89" i="3" s="1"/>
  <c r="AQ89" i="3"/>
  <c r="BO89" i="3" s="1"/>
  <c r="AO89" i="3"/>
  <c r="BM89" i="3" s="1"/>
  <c r="AP89" i="3"/>
  <c r="BN89" i="3" s="1"/>
  <c r="BF89" i="3"/>
  <c r="AS89" i="3"/>
  <c r="BQ89" i="3" s="1"/>
  <c r="AN89" i="3"/>
  <c r="BL89" i="3" s="1"/>
  <c r="AK76" i="45"/>
  <c r="AL75" i="45"/>
  <c r="AN75" i="45" s="1"/>
  <c r="BP34" i="3"/>
  <c r="BR34" i="3"/>
  <c r="BN34" i="3"/>
  <c r="BM34" i="3"/>
  <c r="BS34" i="3"/>
  <c r="AH36" i="4"/>
  <c r="AG36" i="4"/>
  <c r="AE36" i="4"/>
  <c r="AC36" i="4"/>
  <c r="AF36" i="4"/>
  <c r="AD36" i="4"/>
  <c r="AB36" i="4"/>
  <c r="AS37" i="45"/>
  <c r="BQ37" i="45" s="1"/>
  <c r="AU37" i="45"/>
  <c r="BS37" i="45" s="1"/>
  <c r="AR37" i="45"/>
  <c r="BP37" i="45" s="1"/>
  <c r="AT37" i="45"/>
  <c r="BR37" i="45" s="1"/>
  <c r="BB37" i="45"/>
  <c r="AW37" i="45"/>
  <c r="BU37" i="45" s="1"/>
  <c r="AP37" i="45"/>
  <c r="BN37" i="45" s="1"/>
  <c r="AQ37" i="45"/>
  <c r="BO37" i="45" s="1"/>
  <c r="BD37" i="45"/>
  <c r="BC37" i="45"/>
  <c r="BF37" i="45"/>
  <c r="BG37" i="45"/>
  <c r="BE37" i="45"/>
  <c r="AV37" i="45"/>
  <c r="BT37" i="45" s="1"/>
  <c r="AX37" i="45"/>
  <c r="BV37" i="45" s="1"/>
  <c r="BH37" i="45"/>
  <c r="BB35" i="3"/>
  <c r="BA35" i="3"/>
  <c r="AT35" i="3"/>
  <c r="AS35" i="3"/>
  <c r="AR35" i="3"/>
  <c r="BG35" i="3"/>
  <c r="BF35" i="3"/>
  <c r="BE35" i="3"/>
  <c r="BD35" i="3"/>
  <c r="BC35" i="3"/>
  <c r="AW35" i="3"/>
  <c r="BU35" i="3" s="1"/>
  <c r="AV35" i="3"/>
  <c r="BT35" i="3" s="1"/>
  <c r="AU35" i="3"/>
  <c r="AP35" i="3"/>
  <c r="AQ35" i="3"/>
  <c r="AO35" i="3"/>
  <c r="BM35" i="3" s="1"/>
  <c r="Y35" i="11"/>
  <c r="AA34" i="11"/>
  <c r="O34" i="11" s="1"/>
  <c r="Z34" i="11"/>
  <c r="N34" i="11" s="1"/>
  <c r="U39" i="9"/>
  <c r="AB38" i="9"/>
  <c r="AA38" i="9"/>
  <c r="X38" i="9"/>
  <c r="W38" i="9"/>
  <c r="AR35" i="36"/>
  <c r="AZ34" i="36"/>
  <c r="AY34" i="36"/>
  <c r="AX34" i="36"/>
  <c r="AW34" i="36"/>
  <c r="AU34" i="36"/>
  <c r="AV34" i="36"/>
  <c r="AT34" i="36"/>
  <c r="Z37" i="4"/>
  <c r="AJ55" i="4"/>
  <c r="AN38" i="45"/>
  <c r="AZ37" i="45"/>
  <c r="BL37" i="45" s="1"/>
  <c r="AM36" i="3"/>
  <c r="AY35" i="3"/>
  <c r="BK35" i="3" s="1"/>
  <c r="BD75" i="45" l="1"/>
  <c r="BA75" i="45"/>
  <c r="BE75" i="45"/>
  <c r="BB75" i="45"/>
  <c r="BF75" i="45"/>
  <c r="BC75" i="45"/>
  <c r="BG75" i="45"/>
  <c r="AQ75" i="45"/>
  <c r="BO75" i="45" s="1"/>
  <c r="AU75" i="45"/>
  <c r="BS75" i="45" s="1"/>
  <c r="AR75" i="45"/>
  <c r="BP75" i="45" s="1"/>
  <c r="AV75" i="45"/>
  <c r="BT75" i="45" s="1"/>
  <c r="AS75" i="45"/>
  <c r="BQ75" i="45" s="1"/>
  <c r="AW75" i="45"/>
  <c r="BU75" i="45" s="1"/>
  <c r="AO75" i="45"/>
  <c r="BM75" i="45" s="1"/>
  <c r="AP75" i="45"/>
  <c r="BN75" i="45" s="1"/>
  <c r="AT75" i="45"/>
  <c r="BR75" i="45" s="1"/>
  <c r="AY90" i="3"/>
  <c r="BK90" i="3" s="1"/>
  <c r="AZ90" i="3"/>
  <c r="BD90" i="3"/>
  <c r="BE90" i="3"/>
  <c r="BB90" i="3"/>
  <c r="BF90" i="3"/>
  <c r="BA90" i="3"/>
  <c r="AV90" i="3"/>
  <c r="BT90" i="3" s="1"/>
  <c r="AU90" i="3"/>
  <c r="BS90" i="3" s="1"/>
  <c r="AS90" i="3"/>
  <c r="BQ90" i="3" s="1"/>
  <c r="AQ90" i="3"/>
  <c r="BO90" i="3" s="1"/>
  <c r="AT90" i="3"/>
  <c r="BR90" i="3" s="1"/>
  <c r="AR90" i="3"/>
  <c r="BP90" i="3" s="1"/>
  <c r="AP90" i="3"/>
  <c r="BN90" i="3" s="1"/>
  <c r="BC90" i="3"/>
  <c r="AO90" i="3"/>
  <c r="BM90" i="3" s="1"/>
  <c r="AN90" i="3"/>
  <c r="BL90" i="3" s="1"/>
  <c r="AJ92" i="3"/>
  <c r="AK91" i="3"/>
  <c r="AM91" i="3" s="1"/>
  <c r="AK77" i="45"/>
  <c r="AL76" i="45"/>
  <c r="AN76" i="45" s="1"/>
  <c r="BO35" i="3"/>
  <c r="BS35" i="3"/>
  <c r="BG36" i="3"/>
  <c r="BF36" i="3"/>
  <c r="BE36" i="3"/>
  <c r="BD36" i="3"/>
  <c r="BC36" i="3"/>
  <c r="AW36" i="3"/>
  <c r="BU36" i="3" s="1"/>
  <c r="AV36" i="3"/>
  <c r="BT36" i="3" s="1"/>
  <c r="AU36" i="3"/>
  <c r="BB36" i="3"/>
  <c r="BA36" i="3"/>
  <c r="AT36" i="3"/>
  <c r="AS36" i="3"/>
  <c r="AR36" i="3"/>
  <c r="AQ36" i="3"/>
  <c r="BO36" i="3" s="1"/>
  <c r="AO36" i="3"/>
  <c r="AP36" i="3"/>
  <c r="BN36" i="3" s="1"/>
  <c r="AS38" i="45"/>
  <c r="BQ38" i="45" s="1"/>
  <c r="AU38" i="45"/>
  <c r="BS38" i="45" s="1"/>
  <c r="AR38" i="45"/>
  <c r="BP38" i="45" s="1"/>
  <c r="AT38" i="45"/>
  <c r="BR38" i="45" s="1"/>
  <c r="BC38" i="45"/>
  <c r="BE38" i="45"/>
  <c r="BD38" i="45"/>
  <c r="BH38" i="45"/>
  <c r="AW38" i="45"/>
  <c r="BU38" i="45" s="1"/>
  <c r="BF38" i="45"/>
  <c r="BG38" i="45"/>
  <c r="BB38" i="45"/>
  <c r="AX38" i="45"/>
  <c r="BV38" i="45" s="1"/>
  <c r="AP38" i="45"/>
  <c r="BN38" i="45" s="1"/>
  <c r="AQ38" i="45"/>
  <c r="BO38" i="45" s="1"/>
  <c r="AV38" i="45"/>
  <c r="BT38" i="45" s="1"/>
  <c r="AF37" i="4"/>
  <c r="AD37" i="4"/>
  <c r="AB37" i="4"/>
  <c r="AH37" i="4"/>
  <c r="AG37" i="4"/>
  <c r="AE37" i="4"/>
  <c r="AC37" i="4"/>
  <c r="Y36" i="11"/>
  <c r="AA35" i="11"/>
  <c r="O35" i="11" s="1"/>
  <c r="Z35" i="11"/>
  <c r="N35" i="11" s="1"/>
  <c r="BP35" i="3"/>
  <c r="BR35" i="3"/>
  <c r="U40" i="9"/>
  <c r="W39" i="9"/>
  <c r="AB39" i="9"/>
  <c r="AA39" i="9"/>
  <c r="X39" i="9"/>
  <c r="BN35" i="3"/>
  <c r="BQ35" i="3"/>
  <c r="AR36" i="36"/>
  <c r="AZ35" i="36"/>
  <c r="AY35" i="36"/>
  <c r="AX35" i="36"/>
  <c r="AV35" i="36"/>
  <c r="AW35" i="36"/>
  <c r="AU35" i="36"/>
  <c r="AT35" i="36"/>
  <c r="C14" i="10"/>
  <c r="AM37" i="3"/>
  <c r="AY36" i="3"/>
  <c r="BK36" i="3" s="1"/>
  <c r="AN39" i="45"/>
  <c r="AZ38" i="45"/>
  <c r="BL38" i="45" s="1"/>
  <c r="Z38" i="4"/>
  <c r="AJ56" i="4"/>
  <c r="BA76" i="45" l="1"/>
  <c r="BE76" i="45"/>
  <c r="BB76" i="45"/>
  <c r="BF76" i="45"/>
  <c r="BC76" i="45"/>
  <c r="BG76" i="45"/>
  <c r="BD76" i="45"/>
  <c r="AO76" i="45"/>
  <c r="BM76" i="45" s="1"/>
  <c r="AQ76" i="45"/>
  <c r="BO76" i="45" s="1"/>
  <c r="AU76" i="45"/>
  <c r="BS76" i="45" s="1"/>
  <c r="AR76" i="45"/>
  <c r="BP76" i="45" s="1"/>
  <c r="AS76" i="45"/>
  <c r="BQ76" i="45" s="1"/>
  <c r="AW76" i="45"/>
  <c r="BU76" i="45" s="1"/>
  <c r="AP76" i="45"/>
  <c r="BN76" i="45" s="1"/>
  <c r="AT76" i="45"/>
  <c r="BR76" i="45" s="1"/>
  <c r="AV76" i="45"/>
  <c r="BT76" i="45" s="1"/>
  <c r="AK92" i="3"/>
  <c r="AM92" i="3" s="1"/>
  <c r="AJ93" i="3"/>
  <c r="AY91" i="3"/>
  <c r="BK91" i="3" s="1"/>
  <c r="BA91" i="3"/>
  <c r="BE91" i="3"/>
  <c r="BF91" i="3"/>
  <c r="BC91" i="3"/>
  <c r="BB91" i="3"/>
  <c r="BD91" i="3"/>
  <c r="AV91" i="3"/>
  <c r="BT91" i="3" s="1"/>
  <c r="AU91" i="3"/>
  <c r="BS91" i="3" s="1"/>
  <c r="AQ91" i="3"/>
  <c r="BO91" i="3" s="1"/>
  <c r="AZ91" i="3"/>
  <c r="AT91" i="3"/>
  <c r="BR91" i="3" s="1"/>
  <c r="AP91" i="3"/>
  <c r="BN91" i="3" s="1"/>
  <c r="AN91" i="3"/>
  <c r="BL91" i="3" s="1"/>
  <c r="AS91" i="3"/>
  <c r="BQ91" i="3" s="1"/>
  <c r="AR91" i="3"/>
  <c r="BP91" i="3" s="1"/>
  <c r="AO91" i="3"/>
  <c r="BM91" i="3" s="1"/>
  <c r="AK78" i="45"/>
  <c r="AL77" i="45"/>
  <c r="AN77" i="45" s="1"/>
  <c r="BP36" i="3"/>
  <c r="BR36" i="3"/>
  <c r="BQ36" i="3"/>
  <c r="BM36" i="3"/>
  <c r="BS36" i="3"/>
  <c r="Y37" i="11"/>
  <c r="AA36" i="11"/>
  <c r="O36" i="11" s="1"/>
  <c r="Z36" i="11"/>
  <c r="N36" i="11" s="1"/>
  <c r="AH38" i="4"/>
  <c r="AG38" i="4"/>
  <c r="AE38" i="4"/>
  <c r="AC38" i="4"/>
  <c r="AF38" i="4"/>
  <c r="AD38" i="4"/>
  <c r="AB38" i="4"/>
  <c r="AS39" i="45"/>
  <c r="BQ39" i="45" s="1"/>
  <c r="AU39" i="45"/>
  <c r="BS39" i="45" s="1"/>
  <c r="AR39" i="45"/>
  <c r="BP39" i="45" s="1"/>
  <c r="AT39" i="45"/>
  <c r="BR39" i="45" s="1"/>
  <c r="BH39" i="45"/>
  <c r="AV39" i="45"/>
  <c r="BT39" i="45" s="1"/>
  <c r="AX39" i="45"/>
  <c r="BV39" i="45" s="1"/>
  <c r="AQ39" i="45"/>
  <c r="BO39" i="45" s="1"/>
  <c r="AP39" i="45"/>
  <c r="BN39" i="45" s="1"/>
  <c r="BF39" i="45"/>
  <c r="BG39" i="45"/>
  <c r="BE39" i="45"/>
  <c r="BD39" i="45"/>
  <c r="BC39" i="45"/>
  <c r="AW39" i="45"/>
  <c r="BU39" i="45" s="1"/>
  <c r="BB39" i="45"/>
  <c r="BB37" i="3"/>
  <c r="BA37" i="3"/>
  <c r="AT37" i="3"/>
  <c r="AS37" i="3"/>
  <c r="AR37" i="3"/>
  <c r="BG37" i="3"/>
  <c r="BF37" i="3"/>
  <c r="BE37" i="3"/>
  <c r="BD37" i="3"/>
  <c r="BC37" i="3"/>
  <c r="AW37" i="3"/>
  <c r="BU37" i="3" s="1"/>
  <c r="AV37" i="3"/>
  <c r="BT37" i="3" s="1"/>
  <c r="AU37" i="3"/>
  <c r="AQ37" i="3"/>
  <c r="BO37" i="3" s="1"/>
  <c r="AO37" i="3"/>
  <c r="BM37" i="3" s="1"/>
  <c r="AP37" i="3"/>
  <c r="U41" i="9"/>
  <c r="AB40" i="9"/>
  <c r="AA40" i="9"/>
  <c r="X40" i="9"/>
  <c r="W40" i="9"/>
  <c r="AR37" i="36"/>
  <c r="AZ36" i="36"/>
  <c r="AY36" i="36"/>
  <c r="AX36" i="36"/>
  <c r="AW36" i="36"/>
  <c r="AU36" i="36"/>
  <c r="AV36" i="36"/>
  <c r="AT36" i="36"/>
  <c r="Z39" i="4"/>
  <c r="AJ57" i="4"/>
  <c r="AN40" i="45"/>
  <c r="AZ39" i="45"/>
  <c r="BL39" i="45" s="1"/>
  <c r="AM38" i="3"/>
  <c r="AY37" i="3"/>
  <c r="BK37" i="3" s="1"/>
  <c r="I26" i="13"/>
  <c r="I27" i="13"/>
  <c r="BB77" i="45" l="1"/>
  <c r="BF77" i="45"/>
  <c r="BC77" i="45"/>
  <c r="BG77" i="45"/>
  <c r="BD77" i="45"/>
  <c r="BA77" i="45"/>
  <c r="BE77" i="45"/>
  <c r="AQ77" i="45"/>
  <c r="BO77" i="45" s="1"/>
  <c r="AU77" i="45"/>
  <c r="BS77" i="45" s="1"/>
  <c r="AO77" i="45"/>
  <c r="BM77" i="45" s="1"/>
  <c r="AS77" i="45"/>
  <c r="BQ77" i="45" s="1"/>
  <c r="AW77" i="45"/>
  <c r="BU77" i="45" s="1"/>
  <c r="AP77" i="45"/>
  <c r="BN77" i="45" s="1"/>
  <c r="AT77" i="45"/>
  <c r="BR77" i="45" s="1"/>
  <c r="AV77" i="45"/>
  <c r="BT77" i="45" s="1"/>
  <c r="AR77" i="45"/>
  <c r="BP77" i="45" s="1"/>
  <c r="AJ94" i="3"/>
  <c r="AK93" i="3"/>
  <c r="AM93" i="3" s="1"/>
  <c r="AY92" i="3"/>
  <c r="BK92" i="3" s="1"/>
  <c r="BB92" i="3"/>
  <c r="BF92" i="3"/>
  <c r="AZ92" i="3"/>
  <c r="BD92" i="3"/>
  <c r="AT92" i="3"/>
  <c r="BR92" i="3" s="1"/>
  <c r="AR92" i="3"/>
  <c r="BP92" i="3" s="1"/>
  <c r="BC92" i="3"/>
  <c r="AV92" i="3"/>
  <c r="BT92" i="3" s="1"/>
  <c r="AU92" i="3"/>
  <c r="BS92" i="3" s="1"/>
  <c r="AS92" i="3"/>
  <c r="BQ92" i="3" s="1"/>
  <c r="AQ92" i="3"/>
  <c r="BO92" i="3" s="1"/>
  <c r="BE92" i="3"/>
  <c r="AP92" i="3"/>
  <c r="BN92" i="3" s="1"/>
  <c r="AN92" i="3"/>
  <c r="BL92" i="3" s="1"/>
  <c r="AO92" i="3"/>
  <c r="BM92" i="3" s="1"/>
  <c r="BA92" i="3"/>
  <c r="AK79" i="45"/>
  <c r="AL78" i="45"/>
  <c r="AN78" i="45" s="1"/>
  <c r="BN37" i="3"/>
  <c r="BG38" i="3"/>
  <c r="BF38" i="3"/>
  <c r="BE38" i="3"/>
  <c r="BD38" i="3"/>
  <c r="BC38" i="3"/>
  <c r="AW38" i="3"/>
  <c r="BU38" i="3" s="1"/>
  <c r="AV38" i="3"/>
  <c r="BT38" i="3" s="1"/>
  <c r="AU38" i="3"/>
  <c r="BB38" i="3"/>
  <c r="BA38" i="3"/>
  <c r="AT38" i="3"/>
  <c r="BR38" i="3" s="1"/>
  <c r="AS38" i="3"/>
  <c r="AR38" i="3"/>
  <c r="BP38" i="3" s="1"/>
  <c r="AP38" i="3"/>
  <c r="AQ38" i="3"/>
  <c r="BO38" i="3" s="1"/>
  <c r="AO38" i="3"/>
  <c r="BM38" i="3" s="1"/>
  <c r="AS40" i="45"/>
  <c r="BQ40" i="45" s="1"/>
  <c r="AU40" i="45"/>
  <c r="BS40" i="45" s="1"/>
  <c r="AR40" i="45"/>
  <c r="BP40" i="45" s="1"/>
  <c r="AT40" i="45"/>
  <c r="BR40" i="45" s="1"/>
  <c r="BF40" i="45"/>
  <c r="BG40" i="45"/>
  <c r="BB40" i="45"/>
  <c r="AX40" i="45"/>
  <c r="BV40" i="45" s="1"/>
  <c r="BE40" i="45"/>
  <c r="BD40" i="45"/>
  <c r="BH40" i="45"/>
  <c r="AW40" i="45"/>
  <c r="BU40" i="45" s="1"/>
  <c r="AV40" i="45"/>
  <c r="BT40" i="45" s="1"/>
  <c r="AP40" i="45"/>
  <c r="BN40" i="45" s="1"/>
  <c r="AQ40" i="45"/>
  <c r="BO40" i="45" s="1"/>
  <c r="BC40" i="45"/>
  <c r="AF39" i="4"/>
  <c r="AD39" i="4"/>
  <c r="AB39" i="4"/>
  <c r="AH39" i="4"/>
  <c r="AG39" i="4"/>
  <c r="AE39" i="4"/>
  <c r="AC39" i="4"/>
  <c r="BQ37" i="3"/>
  <c r="U42" i="9"/>
  <c r="W41" i="9"/>
  <c r="AB41" i="9"/>
  <c r="AA41" i="9"/>
  <c r="X41" i="9"/>
  <c r="BS37" i="3"/>
  <c r="BP37" i="3"/>
  <c r="BR37" i="3"/>
  <c r="Y38" i="11"/>
  <c r="AA37" i="11"/>
  <c r="O37" i="11" s="1"/>
  <c r="Z37" i="11"/>
  <c r="N37" i="11" s="1"/>
  <c r="AR38" i="36"/>
  <c r="AZ37" i="36"/>
  <c r="AY37" i="36"/>
  <c r="AX37" i="36"/>
  <c r="AV37" i="36"/>
  <c r="AW37" i="36"/>
  <c r="AU37" i="36"/>
  <c r="AT37" i="36"/>
  <c r="AN41" i="45"/>
  <c r="AZ40" i="45"/>
  <c r="BL40" i="45" s="1"/>
  <c r="AM39" i="3"/>
  <c r="AY38" i="3"/>
  <c r="BK38" i="3" s="1"/>
  <c r="Z40" i="4"/>
  <c r="AJ58" i="4"/>
  <c r="AE34" i="10"/>
  <c r="BC78" i="45" l="1"/>
  <c r="BG78" i="45"/>
  <c r="BD78" i="45"/>
  <c r="BA78" i="45"/>
  <c r="BE78" i="45"/>
  <c r="BB78" i="45"/>
  <c r="BF78" i="45"/>
  <c r="AQ78" i="45"/>
  <c r="BO78" i="45" s="1"/>
  <c r="AU78" i="45"/>
  <c r="BS78" i="45" s="1"/>
  <c r="AO78" i="45"/>
  <c r="BM78" i="45" s="1"/>
  <c r="AS78" i="45"/>
  <c r="BQ78" i="45" s="1"/>
  <c r="AW78" i="45"/>
  <c r="BU78" i="45" s="1"/>
  <c r="AP78" i="45"/>
  <c r="BN78" i="45" s="1"/>
  <c r="AT78" i="45"/>
  <c r="BR78" i="45" s="1"/>
  <c r="AV78" i="45"/>
  <c r="BT78" i="45" s="1"/>
  <c r="AR78" i="45"/>
  <c r="BP78" i="45" s="1"/>
  <c r="AY93" i="3"/>
  <c r="BK93" i="3" s="1"/>
  <c r="BC93" i="3"/>
  <c r="AZ93" i="3"/>
  <c r="BA93" i="3"/>
  <c r="BE93" i="3"/>
  <c r="BD93" i="3"/>
  <c r="BF93" i="3"/>
  <c r="AT93" i="3"/>
  <c r="BR93" i="3" s="1"/>
  <c r="BB93" i="3"/>
  <c r="AS93" i="3"/>
  <c r="BQ93" i="3" s="1"/>
  <c r="AO93" i="3"/>
  <c r="BM93" i="3" s="1"/>
  <c r="AR93" i="3"/>
  <c r="BP93" i="3" s="1"/>
  <c r="AV93" i="3"/>
  <c r="BT93" i="3" s="1"/>
  <c r="AU93" i="3"/>
  <c r="BS93" i="3" s="1"/>
  <c r="AQ93" i="3"/>
  <c r="BO93" i="3" s="1"/>
  <c r="AP93" i="3"/>
  <c r="BN93" i="3" s="1"/>
  <c r="AN93" i="3"/>
  <c r="BL93" i="3" s="1"/>
  <c r="AK94" i="3"/>
  <c r="AM94" i="3" s="1"/>
  <c r="AJ95" i="3"/>
  <c r="AK80" i="45"/>
  <c r="AL79" i="45"/>
  <c r="AN79" i="45" s="1"/>
  <c r="BQ38" i="3"/>
  <c r="BN38" i="3"/>
  <c r="BS38" i="3"/>
  <c r="AH40" i="4"/>
  <c r="AG40" i="4"/>
  <c r="AE40" i="4"/>
  <c r="AC40" i="4"/>
  <c r="AF40" i="4"/>
  <c r="AD40" i="4"/>
  <c r="AB40" i="4"/>
  <c r="BB39" i="3"/>
  <c r="BA39" i="3"/>
  <c r="AT39" i="3"/>
  <c r="AS39" i="3"/>
  <c r="AR39" i="3"/>
  <c r="BG39" i="3"/>
  <c r="BF39" i="3"/>
  <c r="BE39" i="3"/>
  <c r="BD39" i="3"/>
  <c r="BC39" i="3"/>
  <c r="AW39" i="3"/>
  <c r="BU39" i="3" s="1"/>
  <c r="AV39" i="3"/>
  <c r="BT39" i="3" s="1"/>
  <c r="AU39" i="3"/>
  <c r="AP39" i="3"/>
  <c r="AQ39" i="3"/>
  <c r="AO39" i="3"/>
  <c r="BM39" i="3" s="1"/>
  <c r="AS41" i="45"/>
  <c r="BQ41" i="45" s="1"/>
  <c r="AU41" i="45"/>
  <c r="BS41" i="45" s="1"/>
  <c r="AR41" i="45"/>
  <c r="BP41" i="45" s="1"/>
  <c r="AT41" i="45"/>
  <c r="BR41" i="45" s="1"/>
  <c r="AW41" i="45"/>
  <c r="BU41" i="45" s="1"/>
  <c r="BB41" i="45"/>
  <c r="AP41" i="45"/>
  <c r="BN41" i="45" s="1"/>
  <c r="AQ41" i="45"/>
  <c r="BO41" i="45" s="1"/>
  <c r="BD41" i="45"/>
  <c r="BC41" i="45"/>
  <c r="BF41" i="45"/>
  <c r="BG41" i="45"/>
  <c r="BE41" i="45"/>
  <c r="AX41" i="45"/>
  <c r="BV41" i="45" s="1"/>
  <c r="BH41" i="45"/>
  <c r="AV41" i="45"/>
  <c r="BT41" i="45" s="1"/>
  <c r="Y39" i="11"/>
  <c r="AA38" i="11"/>
  <c r="O38" i="11" s="1"/>
  <c r="Z38" i="11"/>
  <c r="N38" i="11" s="1"/>
  <c r="U43" i="9"/>
  <c r="AB42" i="9"/>
  <c r="AA42" i="9"/>
  <c r="X42" i="9"/>
  <c r="W42" i="9"/>
  <c r="AR39" i="36"/>
  <c r="AZ38" i="36"/>
  <c r="AY38" i="36"/>
  <c r="AX38" i="36"/>
  <c r="AW38" i="36"/>
  <c r="AU38" i="36"/>
  <c r="AV38" i="36"/>
  <c r="AT38" i="36"/>
  <c r="Z41" i="4"/>
  <c r="AJ59" i="4"/>
  <c r="AM40" i="3"/>
  <c r="AY39" i="3"/>
  <c r="BK39" i="3" s="1"/>
  <c r="AN42" i="45"/>
  <c r="AZ41" i="45"/>
  <c r="BL41" i="45" s="1"/>
  <c r="BD79" i="45" l="1"/>
  <c r="BA79" i="45"/>
  <c r="BE79" i="45"/>
  <c r="BB79" i="45"/>
  <c r="BF79" i="45"/>
  <c r="BC79" i="45"/>
  <c r="BG79" i="45"/>
  <c r="AQ79" i="45"/>
  <c r="BO79" i="45" s="1"/>
  <c r="AU79" i="45"/>
  <c r="BS79" i="45" s="1"/>
  <c r="AS79" i="45"/>
  <c r="BQ79" i="45" s="1"/>
  <c r="AW79" i="45"/>
  <c r="BU79" i="45" s="1"/>
  <c r="AO79" i="45"/>
  <c r="BM79" i="45" s="1"/>
  <c r="AP79" i="45"/>
  <c r="BN79" i="45" s="1"/>
  <c r="AT79" i="45"/>
  <c r="BR79" i="45" s="1"/>
  <c r="AV79" i="45"/>
  <c r="BT79" i="45" s="1"/>
  <c r="AR79" i="45"/>
  <c r="BP79" i="45" s="1"/>
  <c r="AJ96" i="3"/>
  <c r="AK95" i="3"/>
  <c r="AM95" i="3" s="1"/>
  <c r="AY94" i="3"/>
  <c r="BK94" i="3" s="1"/>
  <c r="AZ94" i="3"/>
  <c r="BA94" i="3"/>
  <c r="BE94" i="3"/>
  <c r="AV94" i="3"/>
  <c r="BT94" i="3" s="1"/>
  <c r="AU94" i="3"/>
  <c r="BS94" i="3" s="1"/>
  <c r="AS94" i="3"/>
  <c r="BQ94" i="3" s="1"/>
  <c r="AQ94" i="3"/>
  <c r="BO94" i="3" s="1"/>
  <c r="BC94" i="3"/>
  <c r="AT94" i="3"/>
  <c r="BR94" i="3" s="1"/>
  <c r="AR94" i="3"/>
  <c r="BP94" i="3" s="1"/>
  <c r="BD94" i="3"/>
  <c r="AO94" i="3"/>
  <c r="BM94" i="3" s="1"/>
  <c r="BF94" i="3"/>
  <c r="AP94" i="3"/>
  <c r="BN94" i="3" s="1"/>
  <c r="AN94" i="3"/>
  <c r="BL94" i="3" s="1"/>
  <c r="BB94" i="3"/>
  <c r="AK81" i="45"/>
  <c r="AL80" i="45"/>
  <c r="AN80" i="45" s="1"/>
  <c r="BN39" i="3"/>
  <c r="U44" i="9"/>
  <c r="W43" i="9"/>
  <c r="AB43" i="9"/>
  <c r="AA43" i="9"/>
  <c r="X43" i="9"/>
  <c r="AS42" i="45"/>
  <c r="BQ42" i="45" s="1"/>
  <c r="AU42" i="45"/>
  <c r="BS42" i="45" s="1"/>
  <c r="AR42" i="45"/>
  <c r="BP42" i="45" s="1"/>
  <c r="AT42" i="45"/>
  <c r="BR42" i="45" s="1"/>
  <c r="BC42" i="45"/>
  <c r="BE42" i="45"/>
  <c r="BD42" i="45"/>
  <c r="BH42" i="45"/>
  <c r="AW42" i="45"/>
  <c r="BU42" i="45" s="1"/>
  <c r="BF42" i="45"/>
  <c r="BG42" i="45"/>
  <c r="BB42" i="45"/>
  <c r="AX42" i="45"/>
  <c r="BV42" i="45" s="1"/>
  <c r="AP42" i="45"/>
  <c r="BN42" i="45" s="1"/>
  <c r="AQ42" i="45"/>
  <c r="BO42" i="45" s="1"/>
  <c r="AV42" i="45"/>
  <c r="BT42" i="45" s="1"/>
  <c r="BG40" i="3"/>
  <c r="BF40" i="3"/>
  <c r="BE40" i="3"/>
  <c r="BD40" i="3"/>
  <c r="BC40" i="3"/>
  <c r="AW40" i="3"/>
  <c r="BU40" i="3" s="1"/>
  <c r="AV40" i="3"/>
  <c r="BT40" i="3" s="1"/>
  <c r="AU40" i="3"/>
  <c r="BB40" i="3"/>
  <c r="BA40" i="3"/>
  <c r="AT40" i="3"/>
  <c r="AS40" i="3"/>
  <c r="BQ40" i="3" s="1"/>
  <c r="AR40" i="3"/>
  <c r="AQ40" i="3"/>
  <c r="AO40" i="3"/>
  <c r="AP40" i="3"/>
  <c r="AF41" i="4"/>
  <c r="AD41" i="4"/>
  <c r="AB41" i="4"/>
  <c r="AH41" i="4"/>
  <c r="AG41" i="4"/>
  <c r="AE41" i="4"/>
  <c r="AC41" i="4"/>
  <c r="Y40" i="11"/>
  <c r="AA39" i="11"/>
  <c r="O39" i="11" s="1"/>
  <c r="Z39" i="11"/>
  <c r="N39" i="11" s="1"/>
  <c r="BO39" i="3"/>
  <c r="BS39" i="3"/>
  <c r="BP39" i="3"/>
  <c r="BR39" i="3"/>
  <c r="BQ39" i="3"/>
  <c r="AR40" i="36"/>
  <c r="AZ39" i="36"/>
  <c r="AY39" i="36"/>
  <c r="AX39" i="36"/>
  <c r="AV39" i="36"/>
  <c r="AW39" i="36"/>
  <c r="AU39" i="36"/>
  <c r="AT39" i="36"/>
  <c r="AN43" i="45"/>
  <c r="AZ42" i="45"/>
  <c r="BL42" i="45" s="1"/>
  <c r="AM41" i="3"/>
  <c r="AY40" i="3"/>
  <c r="BK40" i="3" s="1"/>
  <c r="Z42" i="4"/>
  <c r="AJ60" i="4"/>
  <c r="AF31" i="10"/>
  <c r="AE31" i="10" s="1"/>
  <c r="BA80" i="45" l="1"/>
  <c r="BE80" i="45"/>
  <c r="BB80" i="45"/>
  <c r="BF80" i="45"/>
  <c r="BC80" i="45"/>
  <c r="BG80" i="45"/>
  <c r="BD80" i="45"/>
  <c r="AO80" i="45"/>
  <c r="BM80" i="45" s="1"/>
  <c r="AQ80" i="45"/>
  <c r="BO80" i="45" s="1"/>
  <c r="AU80" i="45"/>
  <c r="BS80" i="45" s="1"/>
  <c r="AS80" i="45"/>
  <c r="BQ80" i="45" s="1"/>
  <c r="AW80" i="45"/>
  <c r="BU80" i="45" s="1"/>
  <c r="AP80" i="45"/>
  <c r="BN80" i="45" s="1"/>
  <c r="AT80" i="45"/>
  <c r="BR80" i="45" s="1"/>
  <c r="AV80" i="45"/>
  <c r="BT80" i="45" s="1"/>
  <c r="AR80" i="45"/>
  <c r="BP80" i="45" s="1"/>
  <c r="AY95" i="3"/>
  <c r="BK95" i="3" s="1"/>
  <c r="BB95" i="3"/>
  <c r="BF95" i="3"/>
  <c r="AZ95" i="3"/>
  <c r="BA95" i="3"/>
  <c r="AV95" i="3"/>
  <c r="BT95" i="3" s="1"/>
  <c r="AU95" i="3"/>
  <c r="BS95" i="3" s="1"/>
  <c r="BD95" i="3"/>
  <c r="BE95" i="3"/>
  <c r="AS95" i="3"/>
  <c r="BQ95" i="3" s="1"/>
  <c r="AR95" i="3"/>
  <c r="BP95" i="3" s="1"/>
  <c r="AP95" i="3"/>
  <c r="BN95" i="3" s="1"/>
  <c r="AN95" i="3"/>
  <c r="BL95" i="3" s="1"/>
  <c r="AQ95" i="3"/>
  <c r="BO95" i="3" s="1"/>
  <c r="BC95" i="3"/>
  <c r="AT95" i="3"/>
  <c r="BR95" i="3" s="1"/>
  <c r="AO95" i="3"/>
  <c r="BM95" i="3" s="1"/>
  <c r="AK96" i="3"/>
  <c r="AM96" i="3" s="1"/>
  <c r="AJ97" i="3"/>
  <c r="AK82" i="45"/>
  <c r="AL81" i="45"/>
  <c r="AN81" i="45" s="1"/>
  <c r="BO40" i="3"/>
  <c r="BS40" i="3"/>
  <c r="BN40" i="3"/>
  <c r="BM40" i="3"/>
  <c r="BP40" i="3"/>
  <c r="BR40" i="3"/>
  <c r="AH42" i="4"/>
  <c r="AG42" i="4"/>
  <c r="AE42" i="4"/>
  <c r="AC42" i="4"/>
  <c r="AF42" i="4"/>
  <c r="AD42" i="4"/>
  <c r="AB42" i="4"/>
  <c r="BB41" i="3"/>
  <c r="BA41" i="3"/>
  <c r="AT41" i="3"/>
  <c r="AS41" i="3"/>
  <c r="AR41" i="3"/>
  <c r="BG41" i="3"/>
  <c r="BF41" i="3"/>
  <c r="BE41" i="3"/>
  <c r="BD41" i="3"/>
  <c r="BC41" i="3"/>
  <c r="AW41" i="3"/>
  <c r="BU41" i="3" s="1"/>
  <c r="AV41" i="3"/>
  <c r="BT41" i="3" s="1"/>
  <c r="AU41" i="3"/>
  <c r="AQ41" i="3"/>
  <c r="BO41" i="3" s="1"/>
  <c r="AO41" i="3"/>
  <c r="BM41" i="3" s="1"/>
  <c r="AP41" i="3"/>
  <c r="AS43" i="45"/>
  <c r="BQ43" i="45" s="1"/>
  <c r="AU43" i="45"/>
  <c r="BS43" i="45" s="1"/>
  <c r="AR43" i="45"/>
  <c r="BP43" i="45" s="1"/>
  <c r="AT43" i="45"/>
  <c r="BR43" i="45" s="1"/>
  <c r="AX43" i="45"/>
  <c r="BV43" i="45" s="1"/>
  <c r="BH43" i="45"/>
  <c r="AV43" i="45"/>
  <c r="BT43" i="45" s="1"/>
  <c r="AQ43" i="45"/>
  <c r="BO43" i="45" s="1"/>
  <c r="AP43" i="45"/>
  <c r="BN43" i="45" s="1"/>
  <c r="BF43" i="45"/>
  <c r="BG43" i="45"/>
  <c r="BE43" i="45"/>
  <c r="BD43" i="45"/>
  <c r="BC43" i="45"/>
  <c r="AW43" i="45"/>
  <c r="BU43" i="45" s="1"/>
  <c r="BB43" i="45"/>
  <c r="Y41" i="11"/>
  <c r="AA40" i="11"/>
  <c r="O40" i="11" s="1"/>
  <c r="Z40" i="11"/>
  <c r="N40" i="11" s="1"/>
  <c r="U45" i="9"/>
  <c r="AB44" i="9"/>
  <c r="AA44" i="9"/>
  <c r="X44" i="9"/>
  <c r="W44" i="9"/>
  <c r="AR41" i="36"/>
  <c r="AZ40" i="36"/>
  <c r="AY40" i="36"/>
  <c r="AX40" i="36"/>
  <c r="AW40" i="36"/>
  <c r="AU40" i="36"/>
  <c r="AV40" i="36"/>
  <c r="AT40" i="36"/>
  <c r="Z43" i="4"/>
  <c r="AJ61" i="4"/>
  <c r="AM42" i="3"/>
  <c r="AY41" i="3"/>
  <c r="BK41" i="3" s="1"/>
  <c r="AN44" i="45"/>
  <c r="AZ43" i="45"/>
  <c r="BL43" i="45" s="1"/>
  <c r="AF33" i="10"/>
  <c r="BB81" i="45" l="1"/>
  <c r="BF81" i="45"/>
  <c r="BC81" i="45"/>
  <c r="BG81" i="45"/>
  <c r="BD81" i="45"/>
  <c r="BA81" i="45"/>
  <c r="BE81" i="45"/>
  <c r="AQ81" i="45"/>
  <c r="BO81" i="45" s="1"/>
  <c r="AU81" i="45"/>
  <c r="BS81" i="45" s="1"/>
  <c r="AO81" i="45"/>
  <c r="BM81" i="45" s="1"/>
  <c r="AS81" i="45"/>
  <c r="BQ81" i="45" s="1"/>
  <c r="AW81" i="45"/>
  <c r="BU81" i="45" s="1"/>
  <c r="AP81" i="45"/>
  <c r="BN81" i="45" s="1"/>
  <c r="AT81" i="45"/>
  <c r="BR81" i="45" s="1"/>
  <c r="AV81" i="45"/>
  <c r="BT81" i="45" s="1"/>
  <c r="AR81" i="45"/>
  <c r="BP81" i="45" s="1"/>
  <c r="AY96" i="3"/>
  <c r="BK96" i="3" s="1"/>
  <c r="BC96" i="3"/>
  <c r="BA96" i="3"/>
  <c r="AT96" i="3"/>
  <c r="BR96" i="3" s="1"/>
  <c r="AR96" i="3"/>
  <c r="BP96" i="3" s="1"/>
  <c r="BB96" i="3"/>
  <c r="BE96" i="3"/>
  <c r="AV96" i="3"/>
  <c r="BT96" i="3" s="1"/>
  <c r="AU96" i="3"/>
  <c r="BS96" i="3" s="1"/>
  <c r="AS96" i="3"/>
  <c r="BQ96" i="3" s="1"/>
  <c r="AQ96" i="3"/>
  <c r="BO96" i="3" s="1"/>
  <c r="BF96" i="3"/>
  <c r="AP96" i="3"/>
  <c r="BN96" i="3" s="1"/>
  <c r="AN96" i="3"/>
  <c r="BL96" i="3" s="1"/>
  <c r="AZ96" i="3"/>
  <c r="AO96" i="3"/>
  <c r="BM96" i="3" s="1"/>
  <c r="BD96" i="3"/>
  <c r="AK97" i="3"/>
  <c r="AM97" i="3" s="1"/>
  <c r="AJ98" i="3"/>
  <c r="AK83" i="45"/>
  <c r="AL82" i="45"/>
  <c r="AN82" i="45" s="1"/>
  <c r="BN41" i="3"/>
  <c r="U46" i="9"/>
  <c r="W45" i="9"/>
  <c r="AB45" i="9"/>
  <c r="AA45" i="9"/>
  <c r="X45" i="9"/>
  <c r="BQ41" i="3"/>
  <c r="AS44" i="45"/>
  <c r="BQ44" i="45" s="1"/>
  <c r="AU44" i="45"/>
  <c r="BS44" i="45" s="1"/>
  <c r="AR44" i="45"/>
  <c r="BP44" i="45" s="1"/>
  <c r="AT44" i="45"/>
  <c r="BR44" i="45" s="1"/>
  <c r="BF44" i="45"/>
  <c r="BG44" i="45"/>
  <c r="BB44" i="45"/>
  <c r="AX44" i="45"/>
  <c r="BV44" i="45" s="1"/>
  <c r="BE44" i="45"/>
  <c r="BD44" i="45"/>
  <c r="BH44" i="45"/>
  <c r="AW44" i="45"/>
  <c r="BU44" i="45" s="1"/>
  <c r="AV44" i="45"/>
  <c r="BT44" i="45" s="1"/>
  <c r="BC44" i="45"/>
  <c r="AP44" i="45"/>
  <c r="BN44" i="45" s="1"/>
  <c r="AQ44" i="45"/>
  <c r="BO44" i="45" s="1"/>
  <c r="BG42" i="3"/>
  <c r="BF42" i="3"/>
  <c r="BE42" i="3"/>
  <c r="BD42" i="3"/>
  <c r="BC42" i="3"/>
  <c r="AW42" i="3"/>
  <c r="BU42" i="3" s="1"/>
  <c r="AV42" i="3"/>
  <c r="BT42" i="3" s="1"/>
  <c r="AU42" i="3"/>
  <c r="BB42" i="3"/>
  <c r="BA42" i="3"/>
  <c r="AT42" i="3"/>
  <c r="AS42" i="3"/>
  <c r="AR42" i="3"/>
  <c r="BP42" i="3" s="1"/>
  <c r="AP42" i="3"/>
  <c r="AO42" i="3"/>
  <c r="BM42" i="3" s="1"/>
  <c r="AQ42" i="3"/>
  <c r="AF43" i="4"/>
  <c r="AD43" i="4"/>
  <c r="AB43" i="4"/>
  <c r="AH43" i="4"/>
  <c r="AG43" i="4"/>
  <c r="AE43" i="4"/>
  <c r="AC43" i="4"/>
  <c r="Y42" i="11"/>
  <c r="AA41" i="11"/>
  <c r="O41" i="11" s="1"/>
  <c r="Z41" i="11"/>
  <c r="N41" i="11" s="1"/>
  <c r="BS41" i="3"/>
  <c r="BP41" i="3"/>
  <c r="BR41" i="3"/>
  <c r="AR42" i="36"/>
  <c r="AZ41" i="36"/>
  <c r="AY41" i="36"/>
  <c r="AX41" i="36"/>
  <c r="AV41" i="36"/>
  <c r="AW41" i="36"/>
  <c r="AU41" i="36"/>
  <c r="AT41" i="36"/>
  <c r="AN45" i="45"/>
  <c r="AZ44" i="45"/>
  <c r="BL44" i="45" s="1"/>
  <c r="AM43" i="3"/>
  <c r="AY42" i="3"/>
  <c r="BK42" i="3" s="1"/>
  <c r="Z44" i="4"/>
  <c r="AJ62" i="4"/>
  <c r="I13" i="1"/>
  <c r="I19" i="1"/>
  <c r="I27" i="1"/>
  <c r="I30" i="1"/>
  <c r="I28" i="1"/>
  <c r="I26" i="1"/>
  <c r="I25" i="1"/>
  <c r="I11" i="1"/>
  <c r="I12" i="1"/>
  <c r="I20" i="1"/>
  <c r="I15" i="1"/>
  <c r="I31" i="1"/>
  <c r="I32" i="1"/>
  <c r="I14" i="1"/>
  <c r="I21" i="1"/>
  <c r="I29" i="1"/>
  <c r="I23" i="1"/>
  <c r="I16" i="1"/>
  <c r="I17" i="1"/>
  <c r="I18" i="1"/>
  <c r="I22" i="1"/>
  <c r="I24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9" i="1"/>
  <c r="I10" i="13"/>
  <c r="I9" i="13"/>
  <c r="I25" i="13"/>
  <c r="I36" i="13"/>
  <c r="I14" i="13"/>
  <c r="I37" i="13"/>
  <c r="I38" i="13"/>
  <c r="I23" i="13"/>
  <c r="I12" i="13"/>
  <c r="I13" i="13"/>
  <c r="I28" i="13"/>
  <c r="I33" i="13"/>
  <c r="I43" i="13"/>
  <c r="I20" i="13"/>
  <c r="I42" i="13"/>
  <c r="I40" i="13"/>
  <c r="I34" i="13"/>
  <c r="I19" i="13"/>
  <c r="I18" i="13"/>
  <c r="I11" i="13"/>
  <c r="I41" i="13"/>
  <c r="I35" i="13"/>
  <c r="I39" i="13"/>
  <c r="I24" i="13"/>
  <c r="I32" i="13"/>
  <c r="I16" i="13"/>
  <c r="I31" i="13"/>
  <c r="I17" i="13"/>
  <c r="I22" i="13"/>
  <c r="I21" i="13"/>
  <c r="I30" i="13"/>
  <c r="I15" i="13"/>
  <c r="I29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I176" i="13"/>
  <c r="I177" i="13"/>
  <c r="I178" i="13"/>
  <c r="I179" i="13"/>
  <c r="I180" i="13"/>
  <c r="I181" i="13"/>
  <c r="I182" i="13"/>
  <c r="I183" i="13"/>
  <c r="I184" i="13"/>
  <c r="I185" i="13"/>
  <c r="I186" i="13"/>
  <c r="I187" i="13"/>
  <c r="I188" i="13"/>
  <c r="I189" i="13"/>
  <c r="I190" i="13"/>
  <c r="I191" i="13"/>
  <c r="I192" i="13"/>
  <c r="I193" i="13"/>
  <c r="I194" i="13"/>
  <c r="I195" i="13"/>
  <c r="I196" i="13"/>
  <c r="I197" i="13"/>
  <c r="I198" i="13"/>
  <c r="I199" i="13"/>
  <c r="I200" i="13"/>
  <c r="I201" i="13"/>
  <c r="I202" i="13"/>
  <c r="I203" i="13"/>
  <c r="I204" i="13"/>
  <c r="I205" i="13"/>
  <c r="I206" i="13"/>
  <c r="I207" i="13"/>
  <c r="I208" i="13"/>
  <c r="I209" i="13"/>
  <c r="I210" i="13"/>
  <c r="I211" i="13"/>
  <c r="I212" i="13"/>
  <c r="I213" i="13"/>
  <c r="I214" i="13"/>
  <c r="I215" i="13"/>
  <c r="I216" i="13"/>
  <c r="I217" i="13"/>
  <c r="I218" i="13"/>
  <c r="I219" i="13"/>
  <c r="I220" i="13"/>
  <c r="I221" i="13"/>
  <c r="I222" i="13"/>
  <c r="I223" i="13"/>
  <c r="I224" i="13"/>
  <c r="I225" i="13"/>
  <c r="I226" i="13"/>
  <c r="I227" i="13"/>
  <c r="I1272" i="13"/>
  <c r="I228" i="13"/>
  <c r="I229" i="13"/>
  <c r="I230" i="13"/>
  <c r="I231" i="13"/>
  <c r="I232" i="13"/>
  <c r="I233" i="13"/>
  <c r="I234" i="13"/>
  <c r="I235" i="13"/>
  <c r="I236" i="13"/>
  <c r="I237" i="13"/>
  <c r="I238" i="13"/>
  <c r="I239" i="13"/>
  <c r="I240" i="13"/>
  <c r="I241" i="13"/>
  <c r="I242" i="13"/>
  <c r="I243" i="13"/>
  <c r="I244" i="13"/>
  <c r="I245" i="13"/>
  <c r="I246" i="13"/>
  <c r="I247" i="13"/>
  <c r="I248" i="13"/>
  <c r="I249" i="13"/>
  <c r="I250" i="13"/>
  <c r="I251" i="13"/>
  <c r="I252" i="13"/>
  <c r="I253" i="13"/>
  <c r="I254" i="13"/>
  <c r="I255" i="13"/>
  <c r="I256" i="13"/>
  <c r="I257" i="13"/>
  <c r="I258" i="13"/>
  <c r="I259" i="13"/>
  <c r="I260" i="13"/>
  <c r="I261" i="13"/>
  <c r="I262" i="13"/>
  <c r="I263" i="13"/>
  <c r="I264" i="13"/>
  <c r="I265" i="13"/>
  <c r="I266" i="13"/>
  <c r="I267" i="13"/>
  <c r="I268" i="13"/>
  <c r="I269" i="13"/>
  <c r="I270" i="13"/>
  <c r="I271" i="13"/>
  <c r="I272" i="13"/>
  <c r="I273" i="13"/>
  <c r="I274" i="13"/>
  <c r="I275" i="13"/>
  <c r="I276" i="13"/>
  <c r="I277" i="13"/>
  <c r="I278" i="13"/>
  <c r="I279" i="13"/>
  <c r="I280" i="13"/>
  <c r="I281" i="13"/>
  <c r="I282" i="13"/>
  <c r="I283" i="13"/>
  <c r="I284" i="13"/>
  <c r="I285" i="13"/>
  <c r="I286" i="13"/>
  <c r="I287" i="13"/>
  <c r="I288" i="13"/>
  <c r="I289" i="13"/>
  <c r="I290" i="13"/>
  <c r="I291" i="13"/>
  <c r="I292" i="13"/>
  <c r="I293" i="13"/>
  <c r="I294" i="13"/>
  <c r="I295" i="13"/>
  <c r="I296" i="13"/>
  <c r="I297" i="13"/>
  <c r="I298" i="13"/>
  <c r="I299" i="13"/>
  <c r="I300" i="13"/>
  <c r="I301" i="13"/>
  <c r="I302" i="13"/>
  <c r="I303" i="13"/>
  <c r="I304" i="13"/>
  <c r="I305" i="13"/>
  <c r="I306" i="13"/>
  <c r="I307" i="13"/>
  <c r="I308" i="13"/>
  <c r="I309" i="13"/>
  <c r="I310" i="13"/>
  <c r="I311" i="13"/>
  <c r="I312" i="13"/>
  <c r="I313" i="13"/>
  <c r="I314" i="13"/>
  <c r="I315" i="13"/>
  <c r="I316" i="13"/>
  <c r="I317" i="13"/>
  <c r="I318" i="13"/>
  <c r="I319" i="13"/>
  <c r="I320" i="13"/>
  <c r="I321" i="13"/>
  <c r="I322" i="13"/>
  <c r="I323" i="13"/>
  <c r="I324" i="13"/>
  <c r="I325" i="13"/>
  <c r="I326" i="13"/>
  <c r="I327" i="13"/>
  <c r="I328" i="13"/>
  <c r="I329" i="13"/>
  <c r="I330" i="13"/>
  <c r="I331" i="13"/>
  <c r="I332" i="13"/>
  <c r="I333" i="13"/>
  <c r="I334" i="13"/>
  <c r="I335" i="13"/>
  <c r="I336" i="13"/>
  <c r="I337" i="13"/>
  <c r="I338" i="13"/>
  <c r="I339" i="13"/>
  <c r="I340" i="13"/>
  <c r="I341" i="13"/>
  <c r="I342" i="13"/>
  <c r="I343" i="13"/>
  <c r="I344" i="13"/>
  <c r="I345" i="13"/>
  <c r="I346" i="13"/>
  <c r="I347" i="13"/>
  <c r="I348" i="13"/>
  <c r="I349" i="13"/>
  <c r="I350" i="13"/>
  <c r="I351" i="13"/>
  <c r="I352" i="13"/>
  <c r="I353" i="13"/>
  <c r="I354" i="13"/>
  <c r="I355" i="13"/>
  <c r="I356" i="13"/>
  <c r="I357" i="13"/>
  <c r="I358" i="13"/>
  <c r="I359" i="13"/>
  <c r="I360" i="13"/>
  <c r="I361" i="13"/>
  <c r="I362" i="13"/>
  <c r="I363" i="13"/>
  <c r="I364" i="13"/>
  <c r="I365" i="13"/>
  <c r="I366" i="13"/>
  <c r="I367" i="13"/>
  <c r="I368" i="13"/>
  <c r="I369" i="13"/>
  <c r="I370" i="13"/>
  <c r="I371" i="13"/>
  <c r="I372" i="13"/>
  <c r="I373" i="13"/>
  <c r="I374" i="13"/>
  <c r="I375" i="13"/>
  <c r="I376" i="13"/>
  <c r="I377" i="13"/>
  <c r="I378" i="13"/>
  <c r="I379" i="13"/>
  <c r="I380" i="13"/>
  <c r="I381" i="13"/>
  <c r="I382" i="13"/>
  <c r="I383" i="13"/>
  <c r="I384" i="13"/>
  <c r="I385" i="13"/>
  <c r="I386" i="13"/>
  <c r="I387" i="13"/>
  <c r="I388" i="13"/>
  <c r="I389" i="13"/>
  <c r="I390" i="13"/>
  <c r="I391" i="13"/>
  <c r="I392" i="13"/>
  <c r="I393" i="13"/>
  <c r="I394" i="13"/>
  <c r="I395" i="13"/>
  <c r="I396" i="13"/>
  <c r="I397" i="13"/>
  <c r="I398" i="13"/>
  <c r="I399" i="13"/>
  <c r="I400" i="13"/>
  <c r="I401" i="13"/>
  <c r="I402" i="13"/>
  <c r="I403" i="13"/>
  <c r="I404" i="13"/>
  <c r="I405" i="13"/>
  <c r="I406" i="13"/>
  <c r="I407" i="13"/>
  <c r="I408" i="13"/>
  <c r="I409" i="13"/>
  <c r="I410" i="13"/>
  <c r="I411" i="13"/>
  <c r="I412" i="13"/>
  <c r="I413" i="13"/>
  <c r="I414" i="13"/>
  <c r="I415" i="13"/>
  <c r="I416" i="13"/>
  <c r="I417" i="13"/>
  <c r="I418" i="13"/>
  <c r="I419" i="13"/>
  <c r="I420" i="13"/>
  <c r="I421" i="13"/>
  <c r="I422" i="13"/>
  <c r="I423" i="13"/>
  <c r="I424" i="13"/>
  <c r="I425" i="13"/>
  <c r="I426" i="13"/>
  <c r="I427" i="13"/>
  <c r="I428" i="13"/>
  <c r="I429" i="13"/>
  <c r="I430" i="13"/>
  <c r="I431" i="13"/>
  <c r="I432" i="13"/>
  <c r="I433" i="13"/>
  <c r="I434" i="13"/>
  <c r="I435" i="13"/>
  <c r="I436" i="13"/>
  <c r="I437" i="13"/>
  <c r="I438" i="13"/>
  <c r="I439" i="13"/>
  <c r="I440" i="13"/>
  <c r="I441" i="13"/>
  <c r="I442" i="13"/>
  <c r="I443" i="13"/>
  <c r="I444" i="13"/>
  <c r="I445" i="13"/>
  <c r="I446" i="13"/>
  <c r="I447" i="13"/>
  <c r="I448" i="13"/>
  <c r="I449" i="13"/>
  <c r="I450" i="13"/>
  <c r="I451" i="13"/>
  <c r="I452" i="13"/>
  <c r="I453" i="13"/>
  <c r="I454" i="13"/>
  <c r="I455" i="13"/>
  <c r="I456" i="13"/>
  <c r="I457" i="13"/>
  <c r="I458" i="13"/>
  <c r="I459" i="13"/>
  <c r="I460" i="13"/>
  <c r="I461" i="13"/>
  <c r="I462" i="13"/>
  <c r="I463" i="13"/>
  <c r="I464" i="13"/>
  <c r="I465" i="13"/>
  <c r="I466" i="13"/>
  <c r="I467" i="13"/>
  <c r="I468" i="13"/>
  <c r="I469" i="13"/>
  <c r="I470" i="13"/>
  <c r="I471" i="13"/>
  <c r="I472" i="13"/>
  <c r="I473" i="13"/>
  <c r="I474" i="13"/>
  <c r="I475" i="13"/>
  <c r="I476" i="13"/>
  <c r="I477" i="13"/>
  <c r="I478" i="13"/>
  <c r="I479" i="13"/>
  <c r="I480" i="13"/>
  <c r="I481" i="13"/>
  <c r="I482" i="13"/>
  <c r="I483" i="13"/>
  <c r="I484" i="13"/>
  <c r="I485" i="13"/>
  <c r="I486" i="13"/>
  <c r="I487" i="13"/>
  <c r="I488" i="13"/>
  <c r="I489" i="13"/>
  <c r="I490" i="13"/>
  <c r="I491" i="13"/>
  <c r="I492" i="13"/>
  <c r="I493" i="13"/>
  <c r="I494" i="13"/>
  <c r="I495" i="13"/>
  <c r="I496" i="13"/>
  <c r="I497" i="13"/>
  <c r="I498" i="13"/>
  <c r="I499" i="13"/>
  <c r="I500" i="13"/>
  <c r="I501" i="13"/>
  <c r="I502" i="13"/>
  <c r="I503" i="13"/>
  <c r="I504" i="13"/>
  <c r="I505" i="13"/>
  <c r="I506" i="13"/>
  <c r="I507" i="13"/>
  <c r="I508" i="13"/>
  <c r="I509" i="13"/>
  <c r="I510" i="13"/>
  <c r="I511" i="13"/>
  <c r="I512" i="13"/>
  <c r="I513" i="13"/>
  <c r="I514" i="13"/>
  <c r="I515" i="13"/>
  <c r="I516" i="13"/>
  <c r="I517" i="13"/>
  <c r="I518" i="13"/>
  <c r="I519" i="13"/>
  <c r="I520" i="13"/>
  <c r="I521" i="13"/>
  <c r="I522" i="13"/>
  <c r="I523" i="13"/>
  <c r="I524" i="13"/>
  <c r="I525" i="13"/>
  <c r="I526" i="13"/>
  <c r="I527" i="13"/>
  <c r="I528" i="13"/>
  <c r="I529" i="13"/>
  <c r="I530" i="13"/>
  <c r="I531" i="13"/>
  <c r="I532" i="13"/>
  <c r="I533" i="13"/>
  <c r="I534" i="13"/>
  <c r="I535" i="13"/>
  <c r="I536" i="13"/>
  <c r="I537" i="13"/>
  <c r="I538" i="13"/>
  <c r="I539" i="13"/>
  <c r="I540" i="13"/>
  <c r="I541" i="13"/>
  <c r="I542" i="13"/>
  <c r="I543" i="13"/>
  <c r="I544" i="13"/>
  <c r="I545" i="13"/>
  <c r="I546" i="13"/>
  <c r="I547" i="13"/>
  <c r="I548" i="13"/>
  <c r="I549" i="13"/>
  <c r="I550" i="13"/>
  <c r="I551" i="13"/>
  <c r="I552" i="13"/>
  <c r="I553" i="13"/>
  <c r="I554" i="13"/>
  <c r="I555" i="13"/>
  <c r="I556" i="13"/>
  <c r="I557" i="13"/>
  <c r="I558" i="13"/>
  <c r="I559" i="13"/>
  <c r="I560" i="13"/>
  <c r="I561" i="13"/>
  <c r="I562" i="13"/>
  <c r="I563" i="13"/>
  <c r="I564" i="13"/>
  <c r="I565" i="13"/>
  <c r="I566" i="13"/>
  <c r="I567" i="13"/>
  <c r="I568" i="13"/>
  <c r="I569" i="13"/>
  <c r="I570" i="13"/>
  <c r="I571" i="13"/>
  <c r="I572" i="13"/>
  <c r="I573" i="13"/>
  <c r="I574" i="13"/>
  <c r="I575" i="13"/>
  <c r="I576" i="13"/>
  <c r="I577" i="13"/>
  <c r="I578" i="13"/>
  <c r="I579" i="13"/>
  <c r="I580" i="13"/>
  <c r="I581" i="13"/>
  <c r="I582" i="13"/>
  <c r="I583" i="13"/>
  <c r="I584" i="13"/>
  <c r="I585" i="13"/>
  <c r="I586" i="13"/>
  <c r="I587" i="13"/>
  <c r="I588" i="13"/>
  <c r="I589" i="13"/>
  <c r="I590" i="13"/>
  <c r="I591" i="13"/>
  <c r="I592" i="13"/>
  <c r="I593" i="13"/>
  <c r="I594" i="13"/>
  <c r="I595" i="13"/>
  <c r="I596" i="13"/>
  <c r="I597" i="13"/>
  <c r="I598" i="13"/>
  <c r="I599" i="13"/>
  <c r="I600" i="13"/>
  <c r="I601" i="13"/>
  <c r="I602" i="13"/>
  <c r="I603" i="13"/>
  <c r="I604" i="13"/>
  <c r="I605" i="13"/>
  <c r="I606" i="13"/>
  <c r="I607" i="13"/>
  <c r="I608" i="13"/>
  <c r="I609" i="13"/>
  <c r="I610" i="13"/>
  <c r="I611" i="13"/>
  <c r="I612" i="13"/>
  <c r="I613" i="13"/>
  <c r="I614" i="13"/>
  <c r="I615" i="13"/>
  <c r="I616" i="13"/>
  <c r="I617" i="13"/>
  <c r="I618" i="13"/>
  <c r="I619" i="13"/>
  <c r="I620" i="13"/>
  <c r="I621" i="13"/>
  <c r="I622" i="13"/>
  <c r="I623" i="13"/>
  <c r="I624" i="13"/>
  <c r="I625" i="13"/>
  <c r="I626" i="13"/>
  <c r="I627" i="13"/>
  <c r="I628" i="13"/>
  <c r="I629" i="13"/>
  <c r="I630" i="13"/>
  <c r="I631" i="13"/>
  <c r="I632" i="13"/>
  <c r="I633" i="13"/>
  <c r="I634" i="13"/>
  <c r="I635" i="13"/>
  <c r="I636" i="13"/>
  <c r="I637" i="13"/>
  <c r="I638" i="13"/>
  <c r="I639" i="13"/>
  <c r="I640" i="13"/>
  <c r="I641" i="13"/>
  <c r="I642" i="13"/>
  <c r="I643" i="13"/>
  <c r="I644" i="13"/>
  <c r="I645" i="13"/>
  <c r="I646" i="13"/>
  <c r="I647" i="13"/>
  <c r="I648" i="13"/>
  <c r="I649" i="13"/>
  <c r="I650" i="13"/>
  <c r="I651" i="13"/>
  <c r="I652" i="13"/>
  <c r="I653" i="13"/>
  <c r="I654" i="13"/>
  <c r="I655" i="13"/>
  <c r="BC82" i="45" l="1"/>
  <c r="BG82" i="45"/>
  <c r="BD82" i="45"/>
  <c r="BA82" i="45"/>
  <c r="BE82" i="45"/>
  <c r="BB82" i="45"/>
  <c r="BF82" i="45"/>
  <c r="AQ82" i="45"/>
  <c r="BO82" i="45" s="1"/>
  <c r="AU82" i="45"/>
  <c r="BS82" i="45" s="1"/>
  <c r="AO82" i="45"/>
  <c r="BM82" i="45" s="1"/>
  <c r="AS82" i="45"/>
  <c r="BQ82" i="45" s="1"/>
  <c r="AW82" i="45"/>
  <c r="BU82" i="45" s="1"/>
  <c r="AP82" i="45"/>
  <c r="BN82" i="45" s="1"/>
  <c r="AT82" i="45"/>
  <c r="BR82" i="45" s="1"/>
  <c r="AV82" i="45"/>
  <c r="BT82" i="45" s="1"/>
  <c r="AR82" i="45"/>
  <c r="BP82" i="45" s="1"/>
  <c r="AY97" i="3"/>
  <c r="BK97" i="3" s="1"/>
  <c r="AP97" i="3"/>
  <c r="BN97" i="3" s="1"/>
  <c r="BB97" i="3"/>
  <c r="BF97" i="3"/>
  <c r="AQ97" i="3"/>
  <c r="BO97" i="3" s="1"/>
  <c r="AN97" i="3"/>
  <c r="BL97" i="3" s="1"/>
  <c r="AZ97" i="3"/>
  <c r="BD97" i="3"/>
  <c r="BC97" i="3"/>
  <c r="AR97" i="3"/>
  <c r="BP97" i="3" s="1"/>
  <c r="BA97" i="3"/>
  <c r="AV97" i="3"/>
  <c r="BT97" i="3" s="1"/>
  <c r="AU97" i="3"/>
  <c r="BS97" i="3" s="1"/>
  <c r="AO97" i="3"/>
  <c r="BM97" i="3" s="1"/>
  <c r="AT97" i="3"/>
  <c r="BR97" i="3" s="1"/>
  <c r="BE97" i="3"/>
  <c r="AS97" i="3"/>
  <c r="BQ97" i="3" s="1"/>
  <c r="AK98" i="3"/>
  <c r="AM98" i="3" s="1"/>
  <c r="AJ99" i="3"/>
  <c r="AK99" i="3" s="1"/>
  <c r="AM99" i="3" s="1"/>
  <c r="AK84" i="45"/>
  <c r="AL83" i="45"/>
  <c r="AN83" i="45" s="1"/>
  <c r="BR42" i="3"/>
  <c r="BO42" i="3"/>
  <c r="AH44" i="4"/>
  <c r="AG44" i="4"/>
  <c r="AE44" i="4"/>
  <c r="AC44" i="4"/>
  <c r="AF44" i="4"/>
  <c r="AD44" i="4"/>
  <c r="AB44" i="4"/>
  <c r="BB43" i="3"/>
  <c r="BA43" i="3"/>
  <c r="AT43" i="3"/>
  <c r="AS43" i="3"/>
  <c r="AR43" i="3"/>
  <c r="BG43" i="3"/>
  <c r="BF43" i="3"/>
  <c r="BE43" i="3"/>
  <c r="BD43" i="3"/>
  <c r="BC43" i="3"/>
  <c r="AW43" i="3"/>
  <c r="BU43" i="3" s="1"/>
  <c r="AV43" i="3"/>
  <c r="BT43" i="3" s="1"/>
  <c r="AU43" i="3"/>
  <c r="AP43" i="3"/>
  <c r="AQ43" i="3"/>
  <c r="AO43" i="3"/>
  <c r="BM43" i="3" s="1"/>
  <c r="AS45" i="45"/>
  <c r="BQ45" i="45" s="1"/>
  <c r="AU45" i="45"/>
  <c r="BS45" i="45" s="1"/>
  <c r="AR45" i="45"/>
  <c r="BP45" i="45" s="1"/>
  <c r="AT45" i="45"/>
  <c r="BR45" i="45" s="1"/>
  <c r="BB45" i="45"/>
  <c r="AW45" i="45"/>
  <c r="BU45" i="45" s="1"/>
  <c r="AP45" i="45"/>
  <c r="BN45" i="45" s="1"/>
  <c r="AQ45" i="45"/>
  <c r="BO45" i="45" s="1"/>
  <c r="BD45" i="45"/>
  <c r="BC45" i="45"/>
  <c r="BF45" i="45"/>
  <c r="BG45" i="45"/>
  <c r="BE45" i="45"/>
  <c r="AV45" i="45"/>
  <c r="BT45" i="45" s="1"/>
  <c r="AX45" i="45"/>
  <c r="BV45" i="45" s="1"/>
  <c r="BH45" i="45"/>
  <c r="Y43" i="11"/>
  <c r="AA42" i="11"/>
  <c r="O42" i="11" s="1"/>
  <c r="Z42" i="11"/>
  <c r="N42" i="11" s="1"/>
  <c r="BN42" i="3"/>
  <c r="BQ42" i="3"/>
  <c r="BS42" i="3"/>
  <c r="U47" i="9"/>
  <c r="AB46" i="9"/>
  <c r="AA46" i="9"/>
  <c r="X46" i="9"/>
  <c r="W46" i="9"/>
  <c r="AR43" i="36"/>
  <c r="AZ42" i="36"/>
  <c r="AY42" i="36"/>
  <c r="AX42" i="36"/>
  <c r="AW42" i="36"/>
  <c r="AU42" i="36"/>
  <c r="AV42" i="36"/>
  <c r="AT42" i="36"/>
  <c r="Z45" i="4"/>
  <c r="AJ63" i="4"/>
  <c r="AM44" i="3"/>
  <c r="AY43" i="3"/>
  <c r="BK43" i="3" s="1"/>
  <c r="AN46" i="45"/>
  <c r="AZ45" i="45"/>
  <c r="BL45" i="45" s="1"/>
  <c r="X58" i="42"/>
  <c r="U58" i="42"/>
  <c r="S58" i="42"/>
  <c r="Y58" i="42"/>
  <c r="T58" i="42"/>
  <c r="X57" i="42"/>
  <c r="U57" i="42"/>
  <c r="S57" i="42"/>
  <c r="Y57" i="42"/>
  <c r="T57" i="42"/>
  <c r="X56" i="42"/>
  <c r="U56" i="42"/>
  <c r="S56" i="42"/>
  <c r="Y56" i="42"/>
  <c r="T56" i="42"/>
  <c r="X55" i="42"/>
  <c r="U55" i="42"/>
  <c r="S55" i="42"/>
  <c r="Y55" i="42"/>
  <c r="T55" i="42"/>
  <c r="X54" i="42"/>
  <c r="U54" i="42"/>
  <c r="S54" i="42"/>
  <c r="Y54" i="42"/>
  <c r="T54" i="42"/>
  <c r="X53" i="42"/>
  <c r="U53" i="42"/>
  <c r="S53" i="42"/>
  <c r="Y53" i="42"/>
  <c r="T53" i="42"/>
  <c r="X52" i="42"/>
  <c r="U52" i="42"/>
  <c r="S52" i="42"/>
  <c r="Y52" i="42"/>
  <c r="T52" i="42"/>
  <c r="X51" i="42"/>
  <c r="S51" i="42"/>
  <c r="Y51" i="42"/>
  <c r="X50" i="42"/>
  <c r="U50" i="42"/>
  <c r="S50" i="42"/>
  <c r="Y50" i="42"/>
  <c r="T50" i="42"/>
  <c r="X49" i="42"/>
  <c r="S49" i="42"/>
  <c r="Y49" i="42"/>
  <c r="X48" i="42"/>
  <c r="U48" i="42"/>
  <c r="S48" i="42"/>
  <c r="Y48" i="42"/>
  <c r="T48" i="42"/>
  <c r="X47" i="42"/>
  <c r="S47" i="42"/>
  <c r="Y47" i="42"/>
  <c r="X46" i="42"/>
  <c r="U46" i="42"/>
  <c r="S46" i="42"/>
  <c r="Y46" i="42"/>
  <c r="T46" i="42"/>
  <c r="X45" i="42"/>
  <c r="S45" i="42"/>
  <c r="Y45" i="42"/>
  <c r="T45" i="42"/>
  <c r="X44" i="42"/>
  <c r="U44" i="42"/>
  <c r="S44" i="42"/>
  <c r="T44" i="42"/>
  <c r="Z43" i="42"/>
  <c r="Y43" i="42"/>
  <c r="X43" i="42"/>
  <c r="S43" i="42"/>
  <c r="U43" i="42"/>
  <c r="Z42" i="42"/>
  <c r="Y42" i="42"/>
  <c r="X42" i="42"/>
  <c r="T42" i="42"/>
  <c r="S42" i="42"/>
  <c r="U42" i="42"/>
  <c r="X41" i="42"/>
  <c r="U41" i="42"/>
  <c r="S41" i="42"/>
  <c r="Z41" i="42"/>
  <c r="T41" i="42"/>
  <c r="X40" i="42"/>
  <c r="U40" i="42"/>
  <c r="S40" i="42"/>
  <c r="T40" i="42"/>
  <c r="Y39" i="42"/>
  <c r="X39" i="42"/>
  <c r="S39" i="42"/>
  <c r="Z39" i="42"/>
  <c r="U39" i="42"/>
  <c r="Z38" i="42"/>
  <c r="Y38" i="42"/>
  <c r="X38" i="42"/>
  <c r="S38" i="42"/>
  <c r="U38" i="42"/>
  <c r="Z37" i="42"/>
  <c r="X37" i="42"/>
  <c r="S37" i="42"/>
  <c r="Y37" i="42"/>
  <c r="U37" i="42"/>
  <c r="X36" i="42"/>
  <c r="U36" i="42"/>
  <c r="S36" i="42"/>
  <c r="T36" i="42"/>
  <c r="X35" i="42"/>
  <c r="S35" i="42"/>
  <c r="Z35" i="42"/>
  <c r="U35" i="42"/>
  <c r="Z34" i="42"/>
  <c r="Y34" i="42"/>
  <c r="X34" i="42"/>
  <c r="S34" i="42"/>
  <c r="U34" i="42"/>
  <c r="Z33" i="42"/>
  <c r="X33" i="42"/>
  <c r="S33" i="42"/>
  <c r="Y33" i="42"/>
  <c r="U33" i="42"/>
  <c r="X32" i="42"/>
  <c r="U32" i="42"/>
  <c r="S32" i="42"/>
  <c r="T32" i="42"/>
  <c r="X31" i="42"/>
  <c r="S31" i="42"/>
  <c r="Z31" i="42"/>
  <c r="U31" i="42"/>
  <c r="X30" i="42"/>
  <c r="U30" i="42"/>
  <c r="T30" i="42"/>
  <c r="S30" i="42"/>
  <c r="Z30" i="42"/>
  <c r="Y29" i="42"/>
  <c r="X29" i="42"/>
  <c r="U29" i="42"/>
  <c r="T29" i="42"/>
  <c r="S29" i="42"/>
  <c r="Z29" i="42"/>
  <c r="Z28" i="42"/>
  <c r="X28" i="42"/>
  <c r="U28" i="42"/>
  <c r="T28" i="42"/>
  <c r="S28" i="42"/>
  <c r="Y28" i="42"/>
  <c r="Z27" i="42"/>
  <c r="Y27" i="42"/>
  <c r="X27" i="42"/>
  <c r="U27" i="42"/>
  <c r="T27" i="42"/>
  <c r="S27" i="42"/>
  <c r="X26" i="42"/>
  <c r="U26" i="42"/>
  <c r="T26" i="42"/>
  <c r="S26" i="42"/>
  <c r="Z26" i="42"/>
  <c r="Y25" i="42"/>
  <c r="X25" i="42"/>
  <c r="U25" i="42"/>
  <c r="T25" i="42"/>
  <c r="S25" i="42"/>
  <c r="Z25" i="42"/>
  <c r="AA24" i="42"/>
  <c r="Y24" i="42"/>
  <c r="V24" i="42"/>
  <c r="U24" i="42"/>
  <c r="T24" i="42"/>
  <c r="Z24" i="42"/>
  <c r="Z23" i="42"/>
  <c r="Y23" i="42"/>
  <c r="X23" i="42"/>
  <c r="U23" i="42"/>
  <c r="T23" i="42"/>
  <c r="S23" i="42"/>
  <c r="X22" i="42"/>
  <c r="U22" i="42"/>
  <c r="T22" i="42"/>
  <c r="S22" i="42"/>
  <c r="Z22" i="42"/>
  <c r="Y21" i="42"/>
  <c r="X21" i="42"/>
  <c r="U21" i="42"/>
  <c r="T21" i="42"/>
  <c r="S21" i="42"/>
  <c r="Z21" i="42"/>
  <c r="Z20" i="42"/>
  <c r="X20" i="42"/>
  <c r="U20" i="42"/>
  <c r="T20" i="42"/>
  <c r="S20" i="42"/>
  <c r="Y20" i="42"/>
  <c r="Z19" i="42"/>
  <c r="Y19" i="42"/>
  <c r="X19" i="42"/>
  <c r="U19" i="42"/>
  <c r="T19" i="42"/>
  <c r="S19" i="42"/>
  <c r="X18" i="42"/>
  <c r="U18" i="42"/>
  <c r="T18" i="42"/>
  <c r="S18" i="42"/>
  <c r="Z18" i="42"/>
  <c r="Y17" i="42"/>
  <c r="X17" i="42"/>
  <c r="U17" i="42"/>
  <c r="T17" i="42"/>
  <c r="S17" i="42"/>
  <c r="Z17" i="42"/>
  <c r="Z16" i="42"/>
  <c r="X16" i="42"/>
  <c r="U16" i="42"/>
  <c r="T16" i="42"/>
  <c r="S16" i="42"/>
  <c r="Y16" i="42"/>
  <c r="Z15" i="42"/>
  <c r="Y15" i="42"/>
  <c r="X15" i="42"/>
  <c r="U15" i="42"/>
  <c r="T15" i="42"/>
  <c r="S15" i="42"/>
  <c r="X14" i="42"/>
  <c r="U14" i="42"/>
  <c r="T14" i="42"/>
  <c r="S14" i="42"/>
  <c r="Z14" i="42"/>
  <c r="Y13" i="42"/>
  <c r="X13" i="42"/>
  <c r="U13" i="42"/>
  <c r="T13" i="42"/>
  <c r="S13" i="42"/>
  <c r="Z13" i="42"/>
  <c r="Z12" i="42"/>
  <c r="X12" i="42"/>
  <c r="U12" i="42"/>
  <c r="T12" i="42"/>
  <c r="S12" i="42"/>
  <c r="Y12" i="42"/>
  <c r="X11" i="42"/>
  <c r="U11" i="42"/>
  <c r="T11" i="42"/>
  <c r="S11" i="42"/>
  <c r="Z11" i="42"/>
  <c r="X10" i="42"/>
  <c r="U10" i="42"/>
  <c r="T10" i="42"/>
  <c r="S10" i="42"/>
  <c r="Z10" i="42"/>
  <c r="X9" i="42"/>
  <c r="U9" i="42"/>
  <c r="T9" i="42"/>
  <c r="S9" i="42"/>
  <c r="Z9" i="42"/>
  <c r="BD83" i="45" l="1"/>
  <c r="BA83" i="45"/>
  <c r="BE83" i="45"/>
  <c r="BB83" i="45"/>
  <c r="BF83" i="45"/>
  <c r="BC83" i="45"/>
  <c r="BG83" i="45"/>
  <c r="AQ83" i="45"/>
  <c r="BO83" i="45" s="1"/>
  <c r="AU83" i="45"/>
  <c r="BS83" i="45" s="1"/>
  <c r="AS83" i="45"/>
  <c r="BQ83" i="45" s="1"/>
  <c r="AO83" i="45"/>
  <c r="BM83" i="45" s="1"/>
  <c r="AP83" i="45"/>
  <c r="BN83" i="45" s="1"/>
  <c r="AT83" i="45"/>
  <c r="BR83" i="45" s="1"/>
  <c r="AV83" i="45"/>
  <c r="BT83" i="45" s="1"/>
  <c r="AR83" i="45"/>
  <c r="BP83" i="45" s="1"/>
  <c r="AW83" i="45"/>
  <c r="BU83" i="45" s="1"/>
  <c r="AY99" i="3"/>
  <c r="BK99" i="3" s="1"/>
  <c r="AZ99" i="3"/>
  <c r="BD99" i="3"/>
  <c r="BF99" i="3"/>
  <c r="BE99" i="3"/>
  <c r="BB99" i="3"/>
  <c r="BA99" i="3"/>
  <c r="AV99" i="3"/>
  <c r="BT99" i="3" s="1"/>
  <c r="AU99" i="3"/>
  <c r="BS99" i="3" s="1"/>
  <c r="AQ99" i="3"/>
  <c r="BO99" i="3" s="1"/>
  <c r="BC99" i="3"/>
  <c r="AT99" i="3"/>
  <c r="BR99" i="3" s="1"/>
  <c r="AP99" i="3"/>
  <c r="BN99" i="3" s="1"/>
  <c r="AN99" i="3"/>
  <c r="BL99" i="3" s="1"/>
  <c r="AS99" i="3"/>
  <c r="BQ99" i="3" s="1"/>
  <c r="AR99" i="3"/>
  <c r="BP99" i="3" s="1"/>
  <c r="AO99" i="3"/>
  <c r="BM99" i="3" s="1"/>
  <c r="AY98" i="3"/>
  <c r="BK98" i="3" s="1"/>
  <c r="BC98" i="3"/>
  <c r="BE98" i="3"/>
  <c r="AV98" i="3"/>
  <c r="BT98" i="3" s="1"/>
  <c r="AU98" i="3"/>
  <c r="BS98" i="3" s="1"/>
  <c r="AS98" i="3"/>
  <c r="BQ98" i="3" s="1"/>
  <c r="AQ98" i="3"/>
  <c r="BO98" i="3" s="1"/>
  <c r="BD98" i="3"/>
  <c r="BA98" i="3"/>
  <c r="AT98" i="3"/>
  <c r="BR98" i="3" s="1"/>
  <c r="AR98" i="3"/>
  <c r="BP98" i="3" s="1"/>
  <c r="AZ98" i="3"/>
  <c r="AO98" i="3"/>
  <c r="BM98" i="3" s="1"/>
  <c r="BB98" i="3"/>
  <c r="AP98" i="3"/>
  <c r="BN98" i="3" s="1"/>
  <c r="AN98" i="3"/>
  <c r="BL98" i="3" s="1"/>
  <c r="BF98" i="3"/>
  <c r="Q24" i="3"/>
  <c r="R24" i="3"/>
  <c r="AK85" i="45"/>
  <c r="AL84" i="45"/>
  <c r="AN84" i="45" s="1"/>
  <c r="BN43" i="3"/>
  <c r="U48" i="9"/>
  <c r="W47" i="9"/>
  <c r="AB47" i="9"/>
  <c r="AA47" i="9"/>
  <c r="X47" i="9"/>
  <c r="Y44" i="11"/>
  <c r="AA43" i="11"/>
  <c r="O43" i="11" s="1"/>
  <c r="Z43" i="11"/>
  <c r="N43" i="11" s="1"/>
  <c r="BO43" i="3"/>
  <c r="BS43" i="3"/>
  <c r="BP43" i="3"/>
  <c r="BR43" i="3"/>
  <c r="AS46" i="45"/>
  <c r="BQ46" i="45" s="1"/>
  <c r="AU46" i="45"/>
  <c r="BS46" i="45" s="1"/>
  <c r="AR46" i="45"/>
  <c r="BP46" i="45" s="1"/>
  <c r="AT46" i="45"/>
  <c r="BR46" i="45" s="1"/>
  <c r="BC46" i="45"/>
  <c r="BE46" i="45"/>
  <c r="BD46" i="45"/>
  <c r="BH46" i="45"/>
  <c r="AW46" i="45"/>
  <c r="BU46" i="45" s="1"/>
  <c r="BF46" i="45"/>
  <c r="BG46" i="45"/>
  <c r="BB46" i="45"/>
  <c r="AX46" i="45"/>
  <c r="BV46" i="45" s="1"/>
  <c r="AP46" i="45"/>
  <c r="BN46" i="45" s="1"/>
  <c r="AQ46" i="45"/>
  <c r="BO46" i="45" s="1"/>
  <c r="AV46" i="45"/>
  <c r="BT46" i="45" s="1"/>
  <c r="BG44" i="3"/>
  <c r="BF44" i="3"/>
  <c r="BE44" i="3"/>
  <c r="BD44" i="3"/>
  <c r="BC44" i="3"/>
  <c r="BB44" i="3"/>
  <c r="AW44" i="3"/>
  <c r="BU44" i="3" s="1"/>
  <c r="AV44" i="3"/>
  <c r="BT44" i="3" s="1"/>
  <c r="AU44" i="3"/>
  <c r="BS44" i="3" s="1"/>
  <c r="BA44" i="3"/>
  <c r="AT44" i="3"/>
  <c r="AS44" i="3"/>
  <c r="BQ44" i="3" s="1"/>
  <c r="AR44" i="3"/>
  <c r="AQ44" i="3"/>
  <c r="AO44" i="3"/>
  <c r="AP44" i="3"/>
  <c r="BN44" i="3" s="1"/>
  <c r="AF45" i="4"/>
  <c r="AD45" i="4"/>
  <c r="AB45" i="4"/>
  <c r="AH45" i="4"/>
  <c r="AG45" i="4"/>
  <c r="AE45" i="4"/>
  <c r="AC45" i="4"/>
  <c r="BQ43" i="3"/>
  <c r="AR44" i="36"/>
  <c r="AZ43" i="36"/>
  <c r="AY43" i="36"/>
  <c r="AX43" i="36"/>
  <c r="AV43" i="36"/>
  <c r="AW43" i="36"/>
  <c r="AU43" i="36"/>
  <c r="AT43" i="36"/>
  <c r="AN47" i="45"/>
  <c r="AZ46" i="45"/>
  <c r="BL46" i="45" s="1"/>
  <c r="AM45" i="3"/>
  <c r="AY44" i="3"/>
  <c r="BK44" i="3" s="1"/>
  <c r="Z46" i="4"/>
  <c r="AJ64" i="4"/>
  <c r="W24" i="42"/>
  <c r="V26" i="42"/>
  <c r="AA23" i="42"/>
  <c r="AA15" i="42"/>
  <c r="AA16" i="42"/>
  <c r="V16" i="42"/>
  <c r="V18" i="42"/>
  <c r="V10" i="42"/>
  <c r="V11" i="42"/>
  <c r="V12" i="42"/>
  <c r="V14" i="42"/>
  <c r="AA20" i="42"/>
  <c r="AA27" i="42"/>
  <c r="V28" i="42"/>
  <c r="V30" i="42"/>
  <c r="V54" i="42"/>
  <c r="V58" i="42"/>
  <c r="V9" i="42"/>
  <c r="AA12" i="42"/>
  <c r="AA19" i="42"/>
  <c r="V20" i="42"/>
  <c r="V22" i="42"/>
  <c r="AA28" i="42"/>
  <c r="V46" i="42"/>
  <c r="V48" i="42"/>
  <c r="V50" i="42"/>
  <c r="V52" i="42"/>
  <c r="V56" i="42"/>
  <c r="AA13" i="42"/>
  <c r="AA25" i="42"/>
  <c r="T37" i="42"/>
  <c r="V37" i="42" s="1"/>
  <c r="T49" i="42"/>
  <c r="U49" i="42"/>
  <c r="Y9" i="42"/>
  <c r="AA9" i="42" s="1"/>
  <c r="Y10" i="42"/>
  <c r="AA10" i="42" s="1"/>
  <c r="Y11" i="42"/>
  <c r="AA11" i="42" s="1"/>
  <c r="V13" i="42"/>
  <c r="Y14" i="42"/>
  <c r="AA14" i="42" s="1"/>
  <c r="V17" i="42"/>
  <c r="Y18" i="42"/>
  <c r="AA18" i="42" s="1"/>
  <c r="V21" i="42"/>
  <c r="Y22" i="42"/>
  <c r="AA22" i="42" s="1"/>
  <c r="V25" i="42"/>
  <c r="Y26" i="42"/>
  <c r="AA26" i="42" s="1"/>
  <c r="V29" i="42"/>
  <c r="Y30" i="42"/>
  <c r="T34" i="42"/>
  <c r="V34" i="42" s="1"/>
  <c r="Y35" i="42"/>
  <c r="AA35" i="42" s="1"/>
  <c r="Z40" i="42"/>
  <c r="Y40" i="42"/>
  <c r="Z44" i="42"/>
  <c r="Y44" i="42"/>
  <c r="T51" i="42"/>
  <c r="U51" i="42"/>
  <c r="AA17" i="42"/>
  <c r="AA29" i="42"/>
  <c r="Z32" i="42"/>
  <c r="Y32" i="42"/>
  <c r="T33" i="42"/>
  <c r="V33" i="42" s="1"/>
  <c r="AA21" i="42"/>
  <c r="Z36" i="42"/>
  <c r="Y36" i="42"/>
  <c r="V15" i="42"/>
  <c r="V19" i="42"/>
  <c r="V23" i="42"/>
  <c r="V27" i="42"/>
  <c r="Y31" i="42"/>
  <c r="AA31" i="42" s="1"/>
  <c r="T38" i="42"/>
  <c r="V38" i="42" s="1"/>
  <c r="T47" i="42"/>
  <c r="U47" i="42"/>
  <c r="T35" i="42"/>
  <c r="V35" i="42" s="1"/>
  <c r="V36" i="42"/>
  <c r="V44" i="42"/>
  <c r="Z47" i="42"/>
  <c r="AA47" i="42" s="1"/>
  <c r="Z49" i="42"/>
  <c r="AA49" i="42" s="1"/>
  <c r="Z51" i="42"/>
  <c r="AA51" i="42" s="1"/>
  <c r="Z53" i="42"/>
  <c r="AA53" i="42" s="1"/>
  <c r="Z55" i="42"/>
  <c r="AA55" i="42" s="1"/>
  <c r="Z57" i="42"/>
  <c r="AA57" i="42" s="1"/>
  <c r="T31" i="42"/>
  <c r="V31" i="42" s="1"/>
  <c r="V32" i="42"/>
  <c r="AA33" i="42"/>
  <c r="AA37" i="42"/>
  <c r="T39" i="42"/>
  <c r="V39" i="42" s="1"/>
  <c r="V40" i="42"/>
  <c r="T43" i="42"/>
  <c r="V43" i="42" s="1"/>
  <c r="Z45" i="42"/>
  <c r="AA45" i="42" s="1"/>
  <c r="AA30" i="42"/>
  <c r="AA34" i="42"/>
  <c r="AA38" i="42"/>
  <c r="V41" i="42"/>
  <c r="Y41" i="42"/>
  <c r="AA41" i="42" s="1"/>
  <c r="AA42" i="42"/>
  <c r="V53" i="42"/>
  <c r="V55" i="42"/>
  <c r="V57" i="42"/>
  <c r="AA39" i="42"/>
  <c r="V42" i="42"/>
  <c r="AA43" i="42"/>
  <c r="U45" i="42"/>
  <c r="V45" i="42" s="1"/>
  <c r="Z46" i="42"/>
  <c r="AA46" i="42" s="1"/>
  <c r="Z48" i="42"/>
  <c r="AA48" i="42" s="1"/>
  <c r="Z50" i="42"/>
  <c r="AA50" i="42" s="1"/>
  <c r="Z52" i="42"/>
  <c r="AA52" i="42" s="1"/>
  <c r="Z54" i="42"/>
  <c r="AA54" i="42" s="1"/>
  <c r="Z56" i="42"/>
  <c r="AA56" i="42" s="1"/>
  <c r="Z58" i="42"/>
  <c r="AA58" i="42" s="1"/>
  <c r="I10" i="16"/>
  <c r="I11" i="16"/>
  <c r="I12" i="16"/>
  <c r="I13" i="16"/>
  <c r="I9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48" i="16"/>
  <c r="I149" i="16"/>
  <c r="I150" i="16"/>
  <c r="I151" i="16"/>
  <c r="I152" i="16"/>
  <c r="I153" i="16"/>
  <c r="I154" i="16"/>
  <c r="I155" i="16"/>
  <c r="I156" i="16"/>
  <c r="I157" i="16"/>
  <c r="I158" i="16"/>
  <c r="J9" i="21"/>
  <c r="Q26" i="3" l="1"/>
  <c r="R25" i="3"/>
  <c r="BA84" i="45"/>
  <c r="BE84" i="45"/>
  <c r="BB84" i="45"/>
  <c r="BF84" i="45"/>
  <c r="BC84" i="45"/>
  <c r="BG84" i="45"/>
  <c r="BD84" i="45"/>
  <c r="AO84" i="45"/>
  <c r="BM84" i="45" s="1"/>
  <c r="AP84" i="45"/>
  <c r="BN84" i="45" s="1"/>
  <c r="AT84" i="45"/>
  <c r="BR84" i="45" s="1"/>
  <c r="AU84" i="45"/>
  <c r="BS84" i="45" s="1"/>
  <c r="AV84" i="45"/>
  <c r="BT84" i="45" s="1"/>
  <c r="AQ84" i="45"/>
  <c r="BO84" i="45" s="1"/>
  <c r="AR84" i="45"/>
  <c r="BP84" i="45" s="1"/>
  <c r="AW84" i="45"/>
  <c r="BU84" i="45" s="1"/>
  <c r="AS84" i="45"/>
  <c r="BQ84" i="45" s="1"/>
  <c r="Q25" i="3"/>
  <c r="R26" i="3"/>
  <c r="AK86" i="45"/>
  <c r="AL85" i="45"/>
  <c r="AN85" i="45" s="1"/>
  <c r="BO44" i="3"/>
  <c r="Y45" i="11"/>
  <c r="AA44" i="11"/>
  <c r="O44" i="11" s="1"/>
  <c r="Z44" i="11"/>
  <c r="N44" i="11" s="1"/>
  <c r="AH46" i="4"/>
  <c r="AG46" i="4"/>
  <c r="AE46" i="4"/>
  <c r="AC46" i="4"/>
  <c r="AF46" i="4"/>
  <c r="AD46" i="4"/>
  <c r="AB46" i="4"/>
  <c r="BA45" i="3"/>
  <c r="AT45" i="3"/>
  <c r="AS45" i="3"/>
  <c r="AR45" i="3"/>
  <c r="BG45" i="3"/>
  <c r="BF45" i="3"/>
  <c r="BE45" i="3"/>
  <c r="BD45" i="3"/>
  <c r="BC45" i="3"/>
  <c r="BB45" i="3"/>
  <c r="AW45" i="3"/>
  <c r="BU45" i="3" s="1"/>
  <c r="AV45" i="3"/>
  <c r="BT45" i="3" s="1"/>
  <c r="AU45" i="3"/>
  <c r="BS45" i="3" s="1"/>
  <c r="AQ45" i="3"/>
  <c r="AO45" i="3"/>
  <c r="BM45" i="3" s="1"/>
  <c r="AP45" i="3"/>
  <c r="BN45" i="3" s="1"/>
  <c r="AS47" i="45"/>
  <c r="BQ47" i="45" s="1"/>
  <c r="AU47" i="45"/>
  <c r="BS47" i="45" s="1"/>
  <c r="AR47" i="45"/>
  <c r="BP47" i="45" s="1"/>
  <c r="AT47" i="45"/>
  <c r="BR47" i="45" s="1"/>
  <c r="BH47" i="45"/>
  <c r="AV47" i="45"/>
  <c r="BT47" i="45" s="1"/>
  <c r="AX47" i="45"/>
  <c r="BV47" i="45" s="1"/>
  <c r="AQ47" i="45"/>
  <c r="BO47" i="45" s="1"/>
  <c r="AP47" i="45"/>
  <c r="BN47" i="45" s="1"/>
  <c r="BF47" i="45"/>
  <c r="BG47" i="45"/>
  <c r="BE47" i="45"/>
  <c r="BD47" i="45"/>
  <c r="BC47" i="45"/>
  <c r="AW47" i="45"/>
  <c r="BU47" i="45" s="1"/>
  <c r="BB47" i="45"/>
  <c r="BM44" i="3"/>
  <c r="BP44" i="3"/>
  <c r="BR44" i="3"/>
  <c r="U49" i="9"/>
  <c r="AB48" i="9"/>
  <c r="AA48" i="9"/>
  <c r="X48" i="9"/>
  <c r="W48" i="9"/>
  <c r="AR45" i="36"/>
  <c r="AZ44" i="36"/>
  <c r="AY44" i="36"/>
  <c r="AX44" i="36"/>
  <c r="AW44" i="36"/>
  <c r="AU44" i="36"/>
  <c r="AV44" i="36"/>
  <c r="AT44" i="36"/>
  <c r="Z47" i="4"/>
  <c r="AJ65" i="4"/>
  <c r="AM46" i="3"/>
  <c r="AY45" i="3"/>
  <c r="BK45" i="3" s="1"/>
  <c r="AN48" i="45"/>
  <c r="AZ47" i="45"/>
  <c r="BL47" i="45" s="1"/>
  <c r="AA36" i="42"/>
  <c r="AA44" i="42"/>
  <c r="V49" i="42"/>
  <c r="V47" i="42"/>
  <c r="V51" i="42"/>
  <c r="AA32" i="42"/>
  <c r="AA40" i="42"/>
  <c r="AH59" i="41"/>
  <c r="AC59" i="41"/>
  <c r="AH58" i="41"/>
  <c r="AC58" i="41"/>
  <c r="AH57" i="41"/>
  <c r="AC57" i="41"/>
  <c r="AH56" i="41"/>
  <c r="AC56" i="41"/>
  <c r="AH55" i="41"/>
  <c r="AC55" i="41"/>
  <c r="AH54" i="41"/>
  <c r="AC54" i="41"/>
  <c r="AH53" i="41"/>
  <c r="AC53" i="41"/>
  <c r="AH52" i="41"/>
  <c r="AC52" i="41"/>
  <c r="AH51" i="41"/>
  <c r="AC51" i="41"/>
  <c r="AH50" i="41"/>
  <c r="AC50" i="41"/>
  <c r="AH49" i="41"/>
  <c r="AC49" i="41"/>
  <c r="AH48" i="41"/>
  <c r="AC48" i="41"/>
  <c r="AH47" i="41"/>
  <c r="AC47" i="41"/>
  <c r="AH46" i="41"/>
  <c r="AC46" i="41"/>
  <c r="AH45" i="41"/>
  <c r="AC45" i="41"/>
  <c r="AH44" i="41"/>
  <c r="AC44" i="41"/>
  <c r="AH43" i="41"/>
  <c r="AC43" i="41"/>
  <c r="AH42" i="41"/>
  <c r="AC42" i="41"/>
  <c r="AH41" i="41"/>
  <c r="AC41" i="41"/>
  <c r="AH40" i="41"/>
  <c r="AC40" i="41"/>
  <c r="AH39" i="41"/>
  <c r="AC39" i="41"/>
  <c r="AH38" i="41"/>
  <c r="AC38" i="41"/>
  <c r="AH37" i="41"/>
  <c r="AC37" i="41"/>
  <c r="AH36" i="41"/>
  <c r="AC36" i="41"/>
  <c r="AH35" i="41"/>
  <c r="AC35" i="41"/>
  <c r="AH34" i="41"/>
  <c r="AC34" i="41"/>
  <c r="AH33" i="41"/>
  <c r="AC33" i="41"/>
  <c r="AH32" i="41"/>
  <c r="AC32" i="41"/>
  <c r="AH31" i="41"/>
  <c r="AC31" i="41"/>
  <c r="AH30" i="41"/>
  <c r="AC30" i="41"/>
  <c r="AH29" i="41"/>
  <c r="AC29" i="41"/>
  <c r="AH28" i="41"/>
  <c r="AC28" i="41"/>
  <c r="AH27" i="41"/>
  <c r="AC27" i="41"/>
  <c r="AH26" i="41"/>
  <c r="AC26" i="41"/>
  <c r="AH25" i="41"/>
  <c r="AC25" i="41"/>
  <c r="AH24" i="41"/>
  <c r="AC24" i="41"/>
  <c r="AH23" i="41"/>
  <c r="AC23" i="41"/>
  <c r="AH22" i="41"/>
  <c r="AC22" i="41"/>
  <c r="AH21" i="41"/>
  <c r="AC21" i="41"/>
  <c r="AH20" i="41"/>
  <c r="AC20" i="41"/>
  <c r="AH19" i="41"/>
  <c r="AC19" i="41"/>
  <c r="AH18" i="41"/>
  <c r="AC18" i="41"/>
  <c r="AH17" i="41"/>
  <c r="AC17" i="41"/>
  <c r="AH16" i="41"/>
  <c r="AC16" i="41"/>
  <c r="AH15" i="41"/>
  <c r="AC15" i="41"/>
  <c r="AH14" i="41"/>
  <c r="AC14" i="41"/>
  <c r="AH13" i="41"/>
  <c r="AC13" i="41"/>
  <c r="AH12" i="41"/>
  <c r="AC12" i="41"/>
  <c r="AH11" i="41"/>
  <c r="AC11" i="41"/>
  <c r="AH10" i="41"/>
  <c r="AC10" i="41"/>
  <c r="BB85" i="45" l="1"/>
  <c r="BF85" i="45"/>
  <c r="BC85" i="45"/>
  <c r="BG85" i="45"/>
  <c r="BD85" i="45"/>
  <c r="BA85" i="45"/>
  <c r="BE85" i="45"/>
  <c r="AO85" i="45"/>
  <c r="BM85" i="45" s="1"/>
  <c r="AP85" i="45"/>
  <c r="BN85" i="45" s="1"/>
  <c r="AT85" i="45"/>
  <c r="BR85" i="45" s="1"/>
  <c r="AU85" i="45"/>
  <c r="BS85" i="45" s="1"/>
  <c r="AW85" i="45"/>
  <c r="BU85" i="45" s="1"/>
  <c r="AR85" i="45"/>
  <c r="BP85" i="45" s="1"/>
  <c r="AQ85" i="45"/>
  <c r="BO85" i="45" s="1"/>
  <c r="AV85" i="45"/>
  <c r="BT85" i="45" s="1"/>
  <c r="AS85" i="45"/>
  <c r="BQ85" i="45" s="1"/>
  <c r="AK87" i="45"/>
  <c r="AL86" i="45"/>
  <c r="AN86" i="45" s="1"/>
  <c r="U50" i="9"/>
  <c r="W49" i="9"/>
  <c r="AB49" i="9"/>
  <c r="AA49" i="9"/>
  <c r="X49" i="9"/>
  <c r="BO45" i="3"/>
  <c r="BP45" i="3"/>
  <c r="BR45" i="3"/>
  <c r="AS48" i="45"/>
  <c r="BQ48" i="45" s="1"/>
  <c r="AU48" i="45"/>
  <c r="BS48" i="45" s="1"/>
  <c r="AR48" i="45"/>
  <c r="BP48" i="45" s="1"/>
  <c r="AT48" i="45"/>
  <c r="BR48" i="45" s="1"/>
  <c r="BF48" i="45"/>
  <c r="BG48" i="45"/>
  <c r="BB48" i="45"/>
  <c r="AX48" i="45"/>
  <c r="BV48" i="45" s="1"/>
  <c r="BE48" i="45"/>
  <c r="BD48" i="45"/>
  <c r="BH48" i="45"/>
  <c r="AW48" i="45"/>
  <c r="BU48" i="45" s="1"/>
  <c r="AV48" i="45"/>
  <c r="BT48" i="45" s="1"/>
  <c r="AP48" i="45"/>
  <c r="BN48" i="45" s="1"/>
  <c r="AQ48" i="45"/>
  <c r="BO48" i="45" s="1"/>
  <c r="BC48" i="45"/>
  <c r="BG46" i="3"/>
  <c r="BF46" i="3"/>
  <c r="BE46" i="3"/>
  <c r="BD46" i="3"/>
  <c r="BC46" i="3"/>
  <c r="BB46" i="3"/>
  <c r="AW46" i="3"/>
  <c r="BU46" i="3" s="1"/>
  <c r="AV46" i="3"/>
  <c r="BT46" i="3" s="1"/>
  <c r="AU46" i="3"/>
  <c r="BA46" i="3"/>
  <c r="AT46" i="3"/>
  <c r="AS46" i="3"/>
  <c r="BQ46" i="3" s="1"/>
  <c r="AR46" i="3"/>
  <c r="BP46" i="3" s="1"/>
  <c r="AO46" i="3"/>
  <c r="BM46" i="3" s="1"/>
  <c r="AQ46" i="3"/>
  <c r="BO46" i="3" s="1"/>
  <c r="AP46" i="3"/>
  <c r="BN46" i="3" s="1"/>
  <c r="AF47" i="4"/>
  <c r="AD47" i="4"/>
  <c r="AB47" i="4"/>
  <c r="AH47" i="4"/>
  <c r="AG47" i="4"/>
  <c r="AE47" i="4"/>
  <c r="AC47" i="4"/>
  <c r="BQ45" i="3"/>
  <c r="Y46" i="11"/>
  <c r="AA45" i="11"/>
  <c r="O45" i="11" s="1"/>
  <c r="Z45" i="11"/>
  <c r="N45" i="11" s="1"/>
  <c r="AR46" i="36"/>
  <c r="AZ45" i="36"/>
  <c r="AY45" i="36"/>
  <c r="AX45" i="36"/>
  <c r="AV45" i="36"/>
  <c r="AW45" i="36"/>
  <c r="AU45" i="36"/>
  <c r="AT45" i="36"/>
  <c r="AN49" i="45"/>
  <c r="AZ48" i="45"/>
  <c r="BL48" i="45" s="1"/>
  <c r="AM47" i="3"/>
  <c r="AY46" i="3"/>
  <c r="BK46" i="3" s="1"/>
  <c r="Z48" i="4"/>
  <c r="AJ66" i="4"/>
  <c r="AF50" i="41"/>
  <c r="U50" i="41" s="1"/>
  <c r="F50" i="41" s="1"/>
  <c r="AF20" i="41"/>
  <c r="U20" i="41" s="1"/>
  <c r="F20" i="41" s="1"/>
  <c r="AF44" i="41"/>
  <c r="U44" i="41" s="1"/>
  <c r="F44" i="41" s="1"/>
  <c r="AF36" i="41"/>
  <c r="U36" i="41" s="1"/>
  <c r="F36" i="41" s="1"/>
  <c r="AF32" i="41"/>
  <c r="U32" i="41" s="1"/>
  <c r="F32" i="41" s="1"/>
  <c r="AF40" i="41"/>
  <c r="U40" i="41" s="1"/>
  <c r="F40" i="41" s="1"/>
  <c r="AF30" i="41"/>
  <c r="U30" i="41" s="1"/>
  <c r="F30" i="41" s="1"/>
  <c r="AF34" i="41"/>
  <c r="U34" i="41" s="1"/>
  <c r="F34" i="41" s="1"/>
  <c r="AF38" i="41"/>
  <c r="U38" i="41" s="1"/>
  <c r="F38" i="41" s="1"/>
  <c r="AF42" i="41"/>
  <c r="U42" i="41" s="1"/>
  <c r="F42" i="41" s="1"/>
  <c r="AF46" i="41"/>
  <c r="U46" i="41" s="1"/>
  <c r="F46" i="41" s="1"/>
  <c r="AF31" i="41"/>
  <c r="U31" i="41" s="1"/>
  <c r="F31" i="41" s="1"/>
  <c r="AF33" i="41"/>
  <c r="U33" i="41" s="1"/>
  <c r="F33" i="41" s="1"/>
  <c r="AF35" i="41"/>
  <c r="U35" i="41" s="1"/>
  <c r="F35" i="41" s="1"/>
  <c r="AF37" i="41"/>
  <c r="U37" i="41" s="1"/>
  <c r="F37" i="41" s="1"/>
  <c r="AF39" i="41"/>
  <c r="U39" i="41" s="1"/>
  <c r="F39" i="41" s="1"/>
  <c r="AF41" i="41"/>
  <c r="U41" i="41" s="1"/>
  <c r="F41" i="41" s="1"/>
  <c r="AF43" i="41"/>
  <c r="U43" i="41" s="1"/>
  <c r="F43" i="41" s="1"/>
  <c r="AF45" i="41"/>
  <c r="U45" i="41" s="1"/>
  <c r="F45" i="41" s="1"/>
  <c r="AF48" i="41"/>
  <c r="U48" i="41" s="1"/>
  <c r="F48" i="41" s="1"/>
  <c r="AF10" i="41"/>
  <c r="U10" i="41" s="1"/>
  <c r="F10" i="41" s="1"/>
  <c r="AK22" i="41"/>
  <c r="AK30" i="41"/>
  <c r="AK32" i="41"/>
  <c r="AK34" i="41"/>
  <c r="AF29" i="41"/>
  <c r="U29" i="41" s="1"/>
  <c r="F29" i="41" s="1"/>
  <c r="AF47" i="41"/>
  <c r="U47" i="41" s="1"/>
  <c r="F47" i="41" s="1"/>
  <c r="AF49" i="41"/>
  <c r="U49" i="41" s="1"/>
  <c r="F49" i="41" s="1"/>
  <c r="AF13" i="41"/>
  <c r="U13" i="41" s="1"/>
  <c r="F13" i="41" s="1"/>
  <c r="AF51" i="41"/>
  <c r="U51" i="41" s="1"/>
  <c r="F51" i="41" s="1"/>
  <c r="AF52" i="41"/>
  <c r="U52" i="41" s="1"/>
  <c r="F52" i="41" s="1"/>
  <c r="AF53" i="41"/>
  <c r="U53" i="41" s="1"/>
  <c r="F53" i="41" s="1"/>
  <c r="AF54" i="41"/>
  <c r="U54" i="41" s="1"/>
  <c r="F54" i="41" s="1"/>
  <c r="AF55" i="41"/>
  <c r="U55" i="41" s="1"/>
  <c r="F55" i="41" s="1"/>
  <c r="AF56" i="41"/>
  <c r="U56" i="41" s="1"/>
  <c r="F56" i="41" s="1"/>
  <c r="AF57" i="41"/>
  <c r="U57" i="41" s="1"/>
  <c r="F57" i="41" s="1"/>
  <c r="AF58" i="41"/>
  <c r="U58" i="41" s="1"/>
  <c r="F58" i="41" s="1"/>
  <c r="AF59" i="41"/>
  <c r="U59" i="41" s="1"/>
  <c r="F59" i="41" s="1"/>
  <c r="BC86" i="45" l="1"/>
  <c r="BG86" i="45"/>
  <c r="BD86" i="45"/>
  <c r="BA86" i="45"/>
  <c r="BE86" i="45"/>
  <c r="BB86" i="45"/>
  <c r="BF86" i="45"/>
  <c r="AO86" i="45"/>
  <c r="BM86" i="45" s="1"/>
  <c r="AQ86" i="45"/>
  <c r="BO86" i="45" s="1"/>
  <c r="AU86" i="45"/>
  <c r="BS86" i="45" s="1"/>
  <c r="AS86" i="45"/>
  <c r="BQ86" i="45" s="1"/>
  <c r="AW86" i="45"/>
  <c r="BU86" i="45" s="1"/>
  <c r="AR86" i="45"/>
  <c r="BP86" i="45" s="1"/>
  <c r="AV86" i="45"/>
  <c r="BT86" i="45" s="1"/>
  <c r="AP86" i="45"/>
  <c r="BN86" i="45" s="1"/>
  <c r="AT86" i="45"/>
  <c r="BR86" i="45" s="1"/>
  <c r="AK88" i="45"/>
  <c r="AL87" i="45"/>
  <c r="AN87" i="45" s="1"/>
  <c r="BS46" i="3"/>
  <c r="BR46" i="3"/>
  <c r="AH48" i="4"/>
  <c r="AG48" i="4"/>
  <c r="AE48" i="4"/>
  <c r="AC48" i="4"/>
  <c r="AF48" i="4"/>
  <c r="AD48" i="4"/>
  <c r="AB48" i="4"/>
  <c r="BA47" i="3"/>
  <c r="AU47" i="3"/>
  <c r="AT47" i="3"/>
  <c r="AS47" i="3"/>
  <c r="AR47" i="3"/>
  <c r="BG47" i="3"/>
  <c r="BF47" i="3"/>
  <c r="BE47" i="3"/>
  <c r="BD47" i="3"/>
  <c r="BC47" i="3"/>
  <c r="BB47" i="3"/>
  <c r="AW47" i="3"/>
  <c r="BU47" i="3" s="1"/>
  <c r="AV47" i="3"/>
  <c r="BT47" i="3" s="1"/>
  <c r="AP47" i="3"/>
  <c r="AQ47" i="3"/>
  <c r="BO47" i="3" s="1"/>
  <c r="AO47" i="3"/>
  <c r="AS49" i="45"/>
  <c r="BQ49" i="45" s="1"/>
  <c r="AU49" i="45"/>
  <c r="BS49" i="45" s="1"/>
  <c r="AR49" i="45"/>
  <c r="BP49" i="45" s="1"/>
  <c r="AT49" i="45"/>
  <c r="BR49" i="45" s="1"/>
  <c r="AW49" i="45"/>
  <c r="BU49" i="45" s="1"/>
  <c r="BB49" i="45"/>
  <c r="AP49" i="45"/>
  <c r="BN49" i="45" s="1"/>
  <c r="AQ49" i="45"/>
  <c r="BO49" i="45" s="1"/>
  <c r="BD49" i="45"/>
  <c r="BC49" i="45"/>
  <c r="BF49" i="45"/>
  <c r="BG49" i="45"/>
  <c r="BE49" i="45"/>
  <c r="AX49" i="45"/>
  <c r="BV49" i="45" s="1"/>
  <c r="BH49" i="45"/>
  <c r="AV49" i="45"/>
  <c r="BT49" i="45" s="1"/>
  <c r="Y47" i="11"/>
  <c r="AA46" i="11"/>
  <c r="O46" i="11" s="1"/>
  <c r="Z46" i="11"/>
  <c r="N46" i="11" s="1"/>
  <c r="U51" i="9"/>
  <c r="AB50" i="9"/>
  <c r="AA50" i="9"/>
  <c r="X50" i="9"/>
  <c r="W50" i="9"/>
  <c r="AR47" i="36"/>
  <c r="AZ46" i="36"/>
  <c r="AY46" i="36"/>
  <c r="AX46" i="36"/>
  <c r="AW46" i="36"/>
  <c r="AU46" i="36"/>
  <c r="AV46" i="36"/>
  <c r="AT46" i="36"/>
  <c r="AF23" i="41"/>
  <c r="U23" i="41" s="1"/>
  <c r="F23" i="41" s="1"/>
  <c r="AF11" i="41"/>
  <c r="U11" i="41" s="1"/>
  <c r="F11" i="41" s="1"/>
  <c r="AF17" i="41"/>
  <c r="U17" i="41" s="1"/>
  <c r="F17" i="41" s="1"/>
  <c r="Z49" i="4"/>
  <c r="AJ67" i="4"/>
  <c r="AM48" i="3"/>
  <c r="AY47" i="3"/>
  <c r="BK47" i="3" s="1"/>
  <c r="AN50" i="45"/>
  <c r="AZ49" i="45"/>
  <c r="BL49" i="45" s="1"/>
  <c r="AF15" i="41"/>
  <c r="U15" i="41" s="1"/>
  <c r="F15" i="41" s="1"/>
  <c r="AK42" i="41"/>
  <c r="AK40" i="41"/>
  <c r="AK38" i="41"/>
  <c r="AK36" i="41"/>
  <c r="AF16" i="41"/>
  <c r="U16" i="41" s="1"/>
  <c r="F16" i="41" s="1"/>
  <c r="AF12" i="41"/>
  <c r="U12" i="41" s="1"/>
  <c r="F12" i="41" s="1"/>
  <c r="AK28" i="41"/>
  <c r="Z28" i="41" s="1"/>
  <c r="K28" i="41" s="1"/>
  <c r="AK26" i="41"/>
  <c r="Z26" i="41" s="1"/>
  <c r="K26" i="41" s="1"/>
  <c r="AK45" i="41"/>
  <c r="Z45" i="41" s="1"/>
  <c r="K45" i="41" s="1"/>
  <c r="AK43" i="41"/>
  <c r="Z43" i="41" s="1"/>
  <c r="K43" i="41" s="1"/>
  <c r="AK41" i="41"/>
  <c r="Z41" i="41" s="1"/>
  <c r="K41" i="41" s="1"/>
  <c r="AK39" i="41"/>
  <c r="Z39" i="41" s="1"/>
  <c r="K39" i="41" s="1"/>
  <c r="AK37" i="41"/>
  <c r="Z37" i="41" s="1"/>
  <c r="K37" i="41" s="1"/>
  <c r="AK35" i="41"/>
  <c r="Z35" i="41" s="1"/>
  <c r="K35" i="41" s="1"/>
  <c r="AK33" i="41"/>
  <c r="Z33" i="41" s="1"/>
  <c r="K33" i="41" s="1"/>
  <c r="AK31" i="41"/>
  <c r="Z31" i="41" s="1"/>
  <c r="K31" i="41" s="1"/>
  <c r="AK16" i="41"/>
  <c r="Z16" i="41" s="1"/>
  <c r="K16" i="41" s="1"/>
  <c r="AK58" i="41"/>
  <c r="Z58" i="41" s="1"/>
  <c r="K58" i="41" s="1"/>
  <c r="AK56" i="41"/>
  <c r="Z56" i="41" s="1"/>
  <c r="K56" i="41" s="1"/>
  <c r="AK54" i="41"/>
  <c r="Z54" i="41" s="1"/>
  <c r="K54" i="41" s="1"/>
  <c r="AK52" i="41"/>
  <c r="Z52" i="41" s="1"/>
  <c r="K52" i="41" s="1"/>
  <c r="AK49" i="41"/>
  <c r="Z49" i="41" s="1"/>
  <c r="K49" i="41" s="1"/>
  <c r="AK47" i="41"/>
  <c r="Z47" i="41" s="1"/>
  <c r="K47" i="41" s="1"/>
  <c r="AK29" i="41"/>
  <c r="Z29" i="41" s="1"/>
  <c r="K29" i="41" s="1"/>
  <c r="AK27" i="41"/>
  <c r="Z27" i="41" s="1"/>
  <c r="K27" i="41" s="1"/>
  <c r="AK25" i="41"/>
  <c r="Z25" i="41" s="1"/>
  <c r="K25" i="41" s="1"/>
  <c r="AK23" i="41"/>
  <c r="Z23" i="41" s="1"/>
  <c r="K23" i="41" s="1"/>
  <c r="AK21" i="41"/>
  <c r="Z21" i="41" s="1"/>
  <c r="K21" i="41" s="1"/>
  <c r="AK19" i="41"/>
  <c r="Z19" i="41" s="1"/>
  <c r="K19" i="41" s="1"/>
  <c r="AK17" i="41"/>
  <c r="Z17" i="41" s="1"/>
  <c r="K17" i="41" s="1"/>
  <c r="AK15" i="41"/>
  <c r="Z15" i="41" s="1"/>
  <c r="K15" i="41" s="1"/>
  <c r="AK13" i="41"/>
  <c r="Z13" i="41" s="1"/>
  <c r="K13" i="41" s="1"/>
  <c r="AK11" i="41"/>
  <c r="Z11" i="41" s="1"/>
  <c r="K11" i="41" s="1"/>
  <c r="AK50" i="41"/>
  <c r="Z50" i="41" s="1"/>
  <c r="K50" i="41" s="1"/>
  <c r="AK24" i="41"/>
  <c r="Z24" i="41" s="1"/>
  <c r="K24" i="41" s="1"/>
  <c r="AK18" i="41"/>
  <c r="Z18" i="41" s="1"/>
  <c r="K18" i="41" s="1"/>
  <c r="AK14" i="41"/>
  <c r="Z14" i="41" s="1"/>
  <c r="K14" i="41" s="1"/>
  <c r="AK10" i="41"/>
  <c r="Z10" i="41" s="1"/>
  <c r="K10" i="41" s="1"/>
  <c r="AK44" i="41"/>
  <c r="Z44" i="41" s="1"/>
  <c r="K44" i="41" s="1"/>
  <c r="AK20" i="41"/>
  <c r="Z20" i="41" s="1"/>
  <c r="K20" i="41" s="1"/>
  <c r="AK12" i="41"/>
  <c r="Z12" i="41" s="1"/>
  <c r="K12" i="41" s="1"/>
  <c r="AK59" i="41"/>
  <c r="Z59" i="41" s="1"/>
  <c r="K59" i="41" s="1"/>
  <c r="AK57" i="41"/>
  <c r="Z57" i="41" s="1"/>
  <c r="K57" i="41" s="1"/>
  <c r="AK55" i="41"/>
  <c r="Z55" i="41" s="1"/>
  <c r="K55" i="41" s="1"/>
  <c r="AK53" i="41"/>
  <c r="Z53" i="41" s="1"/>
  <c r="K53" i="41" s="1"/>
  <c r="AK51" i="41"/>
  <c r="Z51" i="41" s="1"/>
  <c r="K51" i="41" s="1"/>
  <c r="AK48" i="41"/>
  <c r="Z48" i="41" s="1"/>
  <c r="K48" i="41" s="1"/>
  <c r="AK46" i="41"/>
  <c r="Z46" i="41" s="1"/>
  <c r="K46" i="41" s="1"/>
  <c r="Z22" i="41"/>
  <c r="K22" i="41" s="1"/>
  <c r="AF21" i="41"/>
  <c r="U21" i="41" s="1"/>
  <c r="F21" i="41" s="1"/>
  <c r="AF19" i="41"/>
  <c r="U19" i="41" s="1"/>
  <c r="F19" i="41" s="1"/>
  <c r="AF14" i="41"/>
  <c r="U14" i="41" s="1"/>
  <c r="F14" i="41" s="1"/>
  <c r="AF22" i="41"/>
  <c r="U22" i="41" s="1"/>
  <c r="F22" i="41" s="1"/>
  <c r="AF25" i="41"/>
  <c r="U25" i="41" s="1"/>
  <c r="F25" i="41" s="1"/>
  <c r="AF24" i="41"/>
  <c r="U24" i="41" s="1"/>
  <c r="F24" i="41" s="1"/>
  <c r="AF28" i="41"/>
  <c r="U28" i="41" s="1"/>
  <c r="F28" i="41" s="1"/>
  <c r="AF26" i="41"/>
  <c r="U26" i="41" s="1"/>
  <c r="F26" i="41" s="1"/>
  <c r="AF18" i="41"/>
  <c r="U18" i="41" s="1"/>
  <c r="F18" i="41" s="1"/>
  <c r="Z42" i="41"/>
  <c r="K42" i="41" s="1"/>
  <c r="Z40" i="41"/>
  <c r="K40" i="41" s="1"/>
  <c r="Z38" i="41"/>
  <c r="K38" i="41" s="1"/>
  <c r="Z36" i="41"/>
  <c r="K36" i="41" s="1"/>
  <c r="Z34" i="41"/>
  <c r="K34" i="41" s="1"/>
  <c r="Z32" i="41"/>
  <c r="K32" i="41" s="1"/>
  <c r="Z30" i="41"/>
  <c r="K30" i="41" s="1"/>
  <c r="AF27" i="41"/>
  <c r="U27" i="41" s="1"/>
  <c r="F27" i="41" s="1"/>
  <c r="BD87" i="45" l="1"/>
  <c r="BA87" i="45"/>
  <c r="BE87" i="45"/>
  <c r="BB87" i="45"/>
  <c r="BF87" i="45"/>
  <c r="BC87" i="45"/>
  <c r="BG87" i="45"/>
  <c r="AO87" i="45"/>
  <c r="BM87" i="45" s="1"/>
  <c r="AQ87" i="45"/>
  <c r="BO87" i="45" s="1"/>
  <c r="AU87" i="45"/>
  <c r="BS87" i="45" s="1"/>
  <c r="AS87" i="45"/>
  <c r="BQ87" i="45" s="1"/>
  <c r="AW87" i="45"/>
  <c r="BU87" i="45" s="1"/>
  <c r="AR87" i="45"/>
  <c r="BP87" i="45" s="1"/>
  <c r="AV87" i="45"/>
  <c r="BT87" i="45" s="1"/>
  <c r="AP87" i="45"/>
  <c r="BN87" i="45" s="1"/>
  <c r="AT87" i="45"/>
  <c r="BR87" i="45" s="1"/>
  <c r="AK89" i="45"/>
  <c r="AL88" i="45"/>
  <c r="AN88" i="45" s="1"/>
  <c r="BM47" i="3"/>
  <c r="Y48" i="11"/>
  <c r="AA47" i="11"/>
  <c r="O47" i="11" s="1"/>
  <c r="Z47" i="11"/>
  <c r="N47" i="11" s="1"/>
  <c r="BP47" i="3"/>
  <c r="BR47" i="3"/>
  <c r="AS50" i="45"/>
  <c r="BQ50" i="45" s="1"/>
  <c r="AU50" i="45"/>
  <c r="BS50" i="45" s="1"/>
  <c r="AR50" i="45"/>
  <c r="BP50" i="45" s="1"/>
  <c r="AT50" i="45"/>
  <c r="BR50" i="45" s="1"/>
  <c r="BC50" i="45"/>
  <c r="BE50" i="45"/>
  <c r="BD50" i="45"/>
  <c r="BH50" i="45"/>
  <c r="AW50" i="45"/>
  <c r="BU50" i="45" s="1"/>
  <c r="BF50" i="45"/>
  <c r="BG50" i="45"/>
  <c r="BB50" i="45"/>
  <c r="AX50" i="45"/>
  <c r="BV50" i="45" s="1"/>
  <c r="AP50" i="45"/>
  <c r="BN50" i="45" s="1"/>
  <c r="AQ50" i="45"/>
  <c r="BO50" i="45" s="1"/>
  <c r="AV50" i="45"/>
  <c r="BT50" i="45" s="1"/>
  <c r="BG48" i="3"/>
  <c r="BF48" i="3"/>
  <c r="BE48" i="3"/>
  <c r="BD48" i="3"/>
  <c r="BC48" i="3"/>
  <c r="BB48" i="3"/>
  <c r="AW48" i="3"/>
  <c r="BU48" i="3" s="1"/>
  <c r="AV48" i="3"/>
  <c r="BT48" i="3" s="1"/>
  <c r="BA48" i="3"/>
  <c r="AU48" i="3"/>
  <c r="BS48" i="3" s="1"/>
  <c r="AT48" i="3"/>
  <c r="AS48" i="3"/>
  <c r="BQ48" i="3" s="1"/>
  <c r="AR48" i="3"/>
  <c r="BP48" i="3" s="1"/>
  <c r="AQ48" i="3"/>
  <c r="AP48" i="3"/>
  <c r="BN48" i="3" s="1"/>
  <c r="AO48" i="3"/>
  <c r="BM48" i="3" s="1"/>
  <c r="AF49" i="4"/>
  <c r="AD49" i="4"/>
  <c r="AB49" i="4"/>
  <c r="AH49" i="4"/>
  <c r="AG49" i="4"/>
  <c r="AE49" i="4"/>
  <c r="AC49" i="4"/>
  <c r="U52" i="9"/>
  <c r="W51" i="9"/>
  <c r="AB51" i="9"/>
  <c r="AA51" i="9"/>
  <c r="X51" i="9"/>
  <c r="BN47" i="3"/>
  <c r="BQ47" i="3"/>
  <c r="BS47" i="3"/>
  <c r="AR48" i="36"/>
  <c r="AZ47" i="36"/>
  <c r="AY47" i="36"/>
  <c r="AX47" i="36"/>
  <c r="AV47" i="36"/>
  <c r="AW47" i="36"/>
  <c r="AU47" i="36"/>
  <c r="AT47" i="36"/>
  <c r="AN51" i="45"/>
  <c r="AZ50" i="45"/>
  <c r="BL50" i="45" s="1"/>
  <c r="AM49" i="3"/>
  <c r="AY48" i="3"/>
  <c r="BK48" i="3" s="1"/>
  <c r="Z50" i="4"/>
  <c r="AJ68" i="4"/>
  <c r="Z9" i="41"/>
  <c r="K9" i="41" s="1"/>
  <c r="U9" i="41"/>
  <c r="F9" i="41" s="1"/>
  <c r="K9" i="14"/>
  <c r="K56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10" i="14"/>
  <c r="K11" i="14"/>
  <c r="K12" i="14"/>
  <c r="K57" i="14"/>
  <c r="K58" i="14"/>
  <c r="K59" i="14"/>
  <c r="K23" i="15"/>
  <c r="K21" i="15"/>
  <c r="K24" i="15"/>
  <c r="K25" i="15"/>
  <c r="K26" i="15"/>
  <c r="K9" i="15"/>
  <c r="K10" i="15"/>
  <c r="K11" i="15"/>
  <c r="K12" i="15"/>
  <c r="K13" i="15"/>
  <c r="K14" i="15"/>
  <c r="K15" i="15"/>
  <c r="K16" i="15"/>
  <c r="K17" i="15"/>
  <c r="K18" i="15"/>
  <c r="K19" i="15"/>
  <c r="K22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20" i="15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9" i="20"/>
  <c r="J10" i="21"/>
  <c r="J11" i="21"/>
  <c r="J12" i="21"/>
  <c r="J13" i="21"/>
  <c r="J131" i="21"/>
  <c r="J132" i="21"/>
  <c r="J133" i="21"/>
  <c r="J134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BA88" i="45" l="1"/>
  <c r="BE88" i="45"/>
  <c r="BB88" i="45"/>
  <c r="BF88" i="45"/>
  <c r="BC88" i="45"/>
  <c r="BG88" i="45"/>
  <c r="BD88" i="45"/>
  <c r="AO88" i="45"/>
  <c r="BM88" i="45" s="1"/>
  <c r="AQ88" i="45"/>
  <c r="BO88" i="45" s="1"/>
  <c r="AU88" i="45"/>
  <c r="BS88" i="45" s="1"/>
  <c r="AS88" i="45"/>
  <c r="BQ88" i="45" s="1"/>
  <c r="AW88" i="45"/>
  <c r="BU88" i="45" s="1"/>
  <c r="AR88" i="45"/>
  <c r="BP88" i="45" s="1"/>
  <c r="AV88" i="45"/>
  <c r="BT88" i="45" s="1"/>
  <c r="AP88" i="45"/>
  <c r="BN88" i="45" s="1"/>
  <c r="AT88" i="45"/>
  <c r="BR88" i="45" s="1"/>
  <c r="AK90" i="45"/>
  <c r="AL89" i="45"/>
  <c r="AN89" i="45" s="1"/>
  <c r="BR48" i="3"/>
  <c r="BO48" i="3"/>
  <c r="AH50" i="4"/>
  <c r="AG50" i="4"/>
  <c r="AE50" i="4"/>
  <c r="AC50" i="4"/>
  <c r="AF50" i="4"/>
  <c r="AD50" i="4"/>
  <c r="AB50" i="4"/>
  <c r="BA49" i="3"/>
  <c r="AU49" i="3"/>
  <c r="AT49" i="3"/>
  <c r="AS49" i="3"/>
  <c r="AR49" i="3"/>
  <c r="BG49" i="3"/>
  <c r="BF49" i="3"/>
  <c r="BE49" i="3"/>
  <c r="BD49" i="3"/>
  <c r="BC49" i="3"/>
  <c r="BB49" i="3"/>
  <c r="AW49" i="3"/>
  <c r="BU49" i="3" s="1"/>
  <c r="AV49" i="3"/>
  <c r="BT49" i="3" s="1"/>
  <c r="AQ49" i="3"/>
  <c r="BO49" i="3" s="1"/>
  <c r="AO49" i="3"/>
  <c r="BM49" i="3" s="1"/>
  <c r="AP49" i="3"/>
  <c r="AS51" i="45"/>
  <c r="BQ51" i="45" s="1"/>
  <c r="AU51" i="45"/>
  <c r="BS51" i="45" s="1"/>
  <c r="AR51" i="45"/>
  <c r="BP51" i="45" s="1"/>
  <c r="AT51" i="45"/>
  <c r="BR51" i="45" s="1"/>
  <c r="AX51" i="45"/>
  <c r="BV51" i="45" s="1"/>
  <c r="BH51" i="45"/>
  <c r="AV51" i="45"/>
  <c r="BT51" i="45" s="1"/>
  <c r="AQ51" i="45"/>
  <c r="BO51" i="45" s="1"/>
  <c r="AP51" i="45"/>
  <c r="BN51" i="45" s="1"/>
  <c r="BF51" i="45"/>
  <c r="BG51" i="45"/>
  <c r="BE51" i="45"/>
  <c r="BD51" i="45"/>
  <c r="BC51" i="45"/>
  <c r="AW51" i="45"/>
  <c r="BU51" i="45" s="1"/>
  <c r="BB51" i="45"/>
  <c r="U53" i="9"/>
  <c r="AB52" i="9"/>
  <c r="AA52" i="9"/>
  <c r="X52" i="9"/>
  <c r="W52" i="9"/>
  <c r="Y49" i="11"/>
  <c r="AA48" i="11"/>
  <c r="O48" i="11" s="1"/>
  <c r="Z48" i="11"/>
  <c r="N48" i="11" s="1"/>
  <c r="AR49" i="36"/>
  <c r="AZ48" i="36"/>
  <c r="AY48" i="36"/>
  <c r="AX48" i="36"/>
  <c r="AW48" i="36"/>
  <c r="AU48" i="36"/>
  <c r="AV48" i="36"/>
  <c r="AT48" i="36"/>
  <c r="Z51" i="4"/>
  <c r="AJ69" i="4"/>
  <c r="AM50" i="3"/>
  <c r="AY49" i="3"/>
  <c r="BK49" i="3" s="1"/>
  <c r="AN52" i="45"/>
  <c r="AZ51" i="45"/>
  <c r="BL51" i="45" s="1"/>
  <c r="AZ6" i="3"/>
  <c r="AZ10" i="3" s="1"/>
  <c r="BL10" i="3" s="1"/>
  <c r="BB89" i="45" l="1"/>
  <c r="BF89" i="45"/>
  <c r="BC89" i="45"/>
  <c r="BG89" i="45"/>
  <c r="BD89" i="45"/>
  <c r="BA89" i="45"/>
  <c r="BE89" i="45"/>
  <c r="AO89" i="45"/>
  <c r="BM89" i="45" s="1"/>
  <c r="AQ89" i="45"/>
  <c r="BO89" i="45" s="1"/>
  <c r="AU89" i="45"/>
  <c r="BS89" i="45" s="1"/>
  <c r="AS89" i="45"/>
  <c r="BQ89" i="45" s="1"/>
  <c r="AW89" i="45"/>
  <c r="BU89" i="45" s="1"/>
  <c r="AR89" i="45"/>
  <c r="BP89" i="45" s="1"/>
  <c r="AV89" i="45"/>
  <c r="BT89" i="45" s="1"/>
  <c r="AP89" i="45"/>
  <c r="BN89" i="45" s="1"/>
  <c r="AT89" i="45"/>
  <c r="BR89" i="45" s="1"/>
  <c r="AK91" i="45"/>
  <c r="AL90" i="45"/>
  <c r="AN90" i="45" s="1"/>
  <c r="AS52" i="45"/>
  <c r="BQ52" i="45" s="1"/>
  <c r="AU52" i="45"/>
  <c r="BS52" i="45" s="1"/>
  <c r="AR52" i="45"/>
  <c r="BP52" i="45" s="1"/>
  <c r="AT52" i="45"/>
  <c r="BR52" i="45" s="1"/>
  <c r="BF52" i="45"/>
  <c r="BG52" i="45"/>
  <c r="BB52" i="45"/>
  <c r="AX52" i="45"/>
  <c r="BV52" i="45" s="1"/>
  <c r="BE52" i="45"/>
  <c r="BD52" i="45"/>
  <c r="BH52" i="45"/>
  <c r="AW52" i="45"/>
  <c r="BU52" i="45" s="1"/>
  <c r="AV52" i="45"/>
  <c r="BT52" i="45" s="1"/>
  <c r="BC52" i="45"/>
  <c r="AP52" i="45"/>
  <c r="BN52" i="45" s="1"/>
  <c r="AQ52" i="45"/>
  <c r="BO52" i="45" s="1"/>
  <c r="BG50" i="3"/>
  <c r="BF50" i="3"/>
  <c r="BE50" i="3"/>
  <c r="BD50" i="3"/>
  <c r="BC50" i="3"/>
  <c r="BB50" i="3"/>
  <c r="AW50" i="3"/>
  <c r="BU50" i="3" s="1"/>
  <c r="AV50" i="3"/>
  <c r="BT50" i="3" s="1"/>
  <c r="BA50" i="3"/>
  <c r="AU50" i="3"/>
  <c r="AT50" i="3"/>
  <c r="AS50" i="3"/>
  <c r="AR50" i="3"/>
  <c r="AP50" i="3"/>
  <c r="BN50" i="3" s="1"/>
  <c r="AQ50" i="3"/>
  <c r="BO50" i="3" s="1"/>
  <c r="AO50" i="3"/>
  <c r="AF51" i="4"/>
  <c r="AD51" i="4"/>
  <c r="AH51" i="4"/>
  <c r="AG51" i="4"/>
  <c r="AE51" i="4"/>
  <c r="AC51" i="4"/>
  <c r="AB51" i="4"/>
  <c r="BP49" i="3"/>
  <c r="BR49" i="3"/>
  <c r="U54" i="9"/>
  <c r="W53" i="9"/>
  <c r="AB53" i="9"/>
  <c r="AA53" i="9"/>
  <c r="X53" i="9"/>
  <c r="Y50" i="11"/>
  <c r="AA49" i="11"/>
  <c r="O49" i="11" s="1"/>
  <c r="Z49" i="11"/>
  <c r="N49" i="11" s="1"/>
  <c r="BN49" i="3"/>
  <c r="BQ49" i="3"/>
  <c r="BS49" i="3"/>
  <c r="AR50" i="36"/>
  <c r="AZ49" i="36"/>
  <c r="AY49" i="36"/>
  <c r="AX49" i="36"/>
  <c r="AV49" i="36"/>
  <c r="AW49" i="36"/>
  <c r="AU49" i="36"/>
  <c r="AT49" i="36"/>
  <c r="AN53" i="45"/>
  <c r="AZ52" i="45"/>
  <c r="BL52" i="45" s="1"/>
  <c r="AM51" i="3"/>
  <c r="AY50" i="3"/>
  <c r="BK50" i="3" s="1"/>
  <c r="Z52" i="4"/>
  <c r="AJ70" i="4"/>
  <c r="BC90" i="45" l="1"/>
  <c r="BG90" i="45"/>
  <c r="BD90" i="45"/>
  <c r="BA90" i="45"/>
  <c r="BE90" i="45"/>
  <c r="BB90" i="45"/>
  <c r="BF90" i="45"/>
  <c r="AO90" i="45"/>
  <c r="BM90" i="45" s="1"/>
  <c r="AQ90" i="45"/>
  <c r="BO90" i="45" s="1"/>
  <c r="AU90" i="45"/>
  <c r="BS90" i="45" s="1"/>
  <c r="AS90" i="45"/>
  <c r="BQ90" i="45" s="1"/>
  <c r="AW90" i="45"/>
  <c r="BU90" i="45" s="1"/>
  <c r="AR90" i="45"/>
  <c r="BP90" i="45" s="1"/>
  <c r="AV90" i="45"/>
  <c r="BT90" i="45" s="1"/>
  <c r="AP90" i="45"/>
  <c r="BN90" i="45" s="1"/>
  <c r="AT90" i="45"/>
  <c r="BR90" i="45" s="1"/>
  <c r="AK92" i="45"/>
  <c r="AL91" i="45"/>
  <c r="AN91" i="45" s="1"/>
  <c r="BP50" i="3"/>
  <c r="BR50" i="3"/>
  <c r="U55" i="9"/>
  <c r="AB54" i="9"/>
  <c r="AA54" i="9"/>
  <c r="X54" i="9"/>
  <c r="W54" i="9"/>
  <c r="BM50" i="3"/>
  <c r="BQ50" i="3"/>
  <c r="BS50" i="3"/>
  <c r="AH52" i="4"/>
  <c r="AG52" i="4"/>
  <c r="AE52" i="4"/>
  <c r="AC52" i="4"/>
  <c r="AF52" i="4"/>
  <c r="AD52" i="4"/>
  <c r="AB52" i="4"/>
  <c r="BA51" i="3"/>
  <c r="AU51" i="3"/>
  <c r="AT51" i="3"/>
  <c r="AS51" i="3"/>
  <c r="AR51" i="3"/>
  <c r="BG51" i="3"/>
  <c r="BF51" i="3"/>
  <c r="BE51" i="3"/>
  <c r="BD51" i="3"/>
  <c r="BC51" i="3"/>
  <c r="BB51" i="3"/>
  <c r="AW51" i="3"/>
  <c r="BU51" i="3" s="1"/>
  <c r="AV51" i="3"/>
  <c r="BT51" i="3" s="1"/>
  <c r="AP51" i="3"/>
  <c r="AQ51" i="3"/>
  <c r="BO51" i="3" s="1"/>
  <c r="AO51" i="3"/>
  <c r="AS53" i="45"/>
  <c r="BQ53" i="45" s="1"/>
  <c r="AU53" i="45"/>
  <c r="BS53" i="45" s="1"/>
  <c r="AR53" i="45"/>
  <c r="BP53" i="45" s="1"/>
  <c r="AT53" i="45"/>
  <c r="BR53" i="45" s="1"/>
  <c r="BB53" i="45"/>
  <c r="AW53" i="45"/>
  <c r="BU53" i="45" s="1"/>
  <c r="AP53" i="45"/>
  <c r="BN53" i="45" s="1"/>
  <c r="AQ53" i="45"/>
  <c r="BO53" i="45" s="1"/>
  <c r="BD53" i="45"/>
  <c r="BC53" i="45"/>
  <c r="BF53" i="45"/>
  <c r="BG53" i="45"/>
  <c r="BE53" i="45"/>
  <c r="AV53" i="45"/>
  <c r="BT53" i="45" s="1"/>
  <c r="AX53" i="45"/>
  <c r="BV53" i="45" s="1"/>
  <c r="BH53" i="45"/>
  <c r="Y51" i="11"/>
  <c r="AA50" i="11"/>
  <c r="O50" i="11" s="1"/>
  <c r="Z50" i="11"/>
  <c r="N50" i="11" s="1"/>
  <c r="AR51" i="36"/>
  <c r="AZ50" i="36"/>
  <c r="AY50" i="36"/>
  <c r="AX50" i="36"/>
  <c r="AW50" i="36"/>
  <c r="AU50" i="36"/>
  <c r="AV50" i="36"/>
  <c r="AT50" i="36"/>
  <c r="Z53" i="4"/>
  <c r="AJ71" i="4"/>
  <c r="AM52" i="3"/>
  <c r="AY51" i="3"/>
  <c r="BK51" i="3" s="1"/>
  <c r="AN54" i="45"/>
  <c r="AZ53" i="45"/>
  <c r="BL53" i="45" s="1"/>
  <c r="BD91" i="45" l="1"/>
  <c r="BA91" i="45"/>
  <c r="BE91" i="45"/>
  <c r="BB91" i="45"/>
  <c r="BF91" i="45"/>
  <c r="BC91" i="45"/>
  <c r="BG91" i="45"/>
  <c r="AO91" i="45"/>
  <c r="BM91" i="45" s="1"/>
  <c r="AQ91" i="45"/>
  <c r="BO91" i="45" s="1"/>
  <c r="AU91" i="45"/>
  <c r="BS91" i="45" s="1"/>
  <c r="AS91" i="45"/>
  <c r="BQ91" i="45" s="1"/>
  <c r="AW91" i="45"/>
  <c r="BU91" i="45" s="1"/>
  <c r="AR91" i="45"/>
  <c r="BP91" i="45" s="1"/>
  <c r="AV91" i="45"/>
  <c r="BT91" i="45" s="1"/>
  <c r="AP91" i="45"/>
  <c r="BN91" i="45" s="1"/>
  <c r="AT91" i="45"/>
  <c r="BR91" i="45" s="1"/>
  <c r="AK93" i="45"/>
  <c r="AL92" i="45"/>
  <c r="AN92" i="45" s="1"/>
  <c r="BM51" i="3"/>
  <c r="Y52" i="11"/>
  <c r="AA51" i="11"/>
  <c r="O51" i="11" s="1"/>
  <c r="Z51" i="11"/>
  <c r="N51" i="11" s="1"/>
  <c r="BP51" i="3"/>
  <c r="BR51" i="3"/>
  <c r="AS54" i="45"/>
  <c r="BQ54" i="45" s="1"/>
  <c r="AU54" i="45"/>
  <c r="BS54" i="45" s="1"/>
  <c r="AR54" i="45"/>
  <c r="BP54" i="45" s="1"/>
  <c r="AT54" i="45"/>
  <c r="BR54" i="45" s="1"/>
  <c r="BC54" i="45"/>
  <c r="BE54" i="45"/>
  <c r="BD54" i="45"/>
  <c r="BH54" i="45"/>
  <c r="AW54" i="45"/>
  <c r="BU54" i="45" s="1"/>
  <c r="BF54" i="45"/>
  <c r="BG54" i="45"/>
  <c r="BB54" i="45"/>
  <c r="AX54" i="45"/>
  <c r="BV54" i="45" s="1"/>
  <c r="AP54" i="45"/>
  <c r="BN54" i="45" s="1"/>
  <c r="AQ54" i="45"/>
  <c r="BO54" i="45" s="1"/>
  <c r="AV54" i="45"/>
  <c r="BT54" i="45" s="1"/>
  <c r="BG52" i="3"/>
  <c r="BF52" i="3"/>
  <c r="BE52" i="3"/>
  <c r="BD52" i="3"/>
  <c r="BC52" i="3"/>
  <c r="BB52" i="3"/>
  <c r="AW52" i="3"/>
  <c r="BU52" i="3" s="1"/>
  <c r="AV52" i="3"/>
  <c r="BT52" i="3" s="1"/>
  <c r="BA52" i="3"/>
  <c r="AU52" i="3"/>
  <c r="BS52" i="3" s="1"/>
  <c r="AT52" i="3"/>
  <c r="AS52" i="3"/>
  <c r="BQ52" i="3" s="1"/>
  <c r="AR52" i="3"/>
  <c r="BP52" i="3" s="1"/>
  <c r="AQ52" i="3"/>
  <c r="AO52" i="3"/>
  <c r="BM52" i="3" s="1"/>
  <c r="AP52" i="3"/>
  <c r="BN52" i="3" s="1"/>
  <c r="AF53" i="4"/>
  <c r="AD53" i="4"/>
  <c r="AH53" i="4"/>
  <c r="AG53" i="4"/>
  <c r="AE53" i="4"/>
  <c r="AC53" i="4"/>
  <c r="AB53" i="4"/>
  <c r="BN51" i="3"/>
  <c r="BQ51" i="3"/>
  <c r="BS51" i="3"/>
  <c r="U56" i="9"/>
  <c r="W55" i="9"/>
  <c r="AB55" i="9"/>
  <c r="AA55" i="9"/>
  <c r="X55" i="9"/>
  <c r="AR52" i="36"/>
  <c r="AZ51" i="36"/>
  <c r="AY51" i="36"/>
  <c r="AX51" i="36"/>
  <c r="AV51" i="36"/>
  <c r="AW51" i="36"/>
  <c r="AU51" i="36"/>
  <c r="AT51" i="36"/>
  <c r="AN55" i="45"/>
  <c r="AZ54" i="45"/>
  <c r="BL54" i="45" s="1"/>
  <c r="AM53" i="3"/>
  <c r="AY52" i="3"/>
  <c r="BK52" i="3" s="1"/>
  <c r="Z54" i="4"/>
  <c r="AJ72" i="4"/>
  <c r="BA92" i="45" l="1"/>
  <c r="BE92" i="45"/>
  <c r="BB92" i="45"/>
  <c r="BF92" i="45"/>
  <c r="BC92" i="45"/>
  <c r="BG92" i="45"/>
  <c r="BD92" i="45"/>
  <c r="AO92" i="45"/>
  <c r="BM92" i="45" s="1"/>
  <c r="AQ92" i="45"/>
  <c r="BO92" i="45" s="1"/>
  <c r="AU92" i="45"/>
  <c r="BS92" i="45" s="1"/>
  <c r="AS92" i="45"/>
  <c r="BQ92" i="45" s="1"/>
  <c r="AW92" i="45"/>
  <c r="BU92" i="45" s="1"/>
  <c r="AR92" i="45"/>
  <c r="BP92" i="45" s="1"/>
  <c r="AV92" i="45"/>
  <c r="BT92" i="45" s="1"/>
  <c r="AP92" i="45"/>
  <c r="BN92" i="45" s="1"/>
  <c r="AT92" i="45"/>
  <c r="BR92" i="45" s="1"/>
  <c r="AK94" i="45"/>
  <c r="AL93" i="45"/>
  <c r="AN93" i="45" s="1"/>
  <c r="BR52" i="3"/>
  <c r="BO52" i="3"/>
  <c r="U57" i="9"/>
  <c r="AB56" i="9"/>
  <c r="AA56" i="9"/>
  <c r="X56" i="9"/>
  <c r="W56" i="9"/>
  <c r="AH54" i="4"/>
  <c r="AG54" i="4"/>
  <c r="AE54" i="4"/>
  <c r="AC54" i="4"/>
  <c r="AF54" i="4"/>
  <c r="AD54" i="4"/>
  <c r="AB54" i="4"/>
  <c r="BA53" i="3"/>
  <c r="AU53" i="3"/>
  <c r="AT53" i="3"/>
  <c r="AS53" i="3"/>
  <c r="AR53" i="3"/>
  <c r="BG53" i="3"/>
  <c r="BF53" i="3"/>
  <c r="BE53" i="3"/>
  <c r="BD53" i="3"/>
  <c r="BC53" i="3"/>
  <c r="BB53" i="3"/>
  <c r="AW53" i="3"/>
  <c r="BU53" i="3" s="1"/>
  <c r="AV53" i="3"/>
  <c r="BT53" i="3" s="1"/>
  <c r="AQ53" i="3"/>
  <c r="BO53" i="3" s="1"/>
  <c r="AO53" i="3"/>
  <c r="BM53" i="3" s="1"/>
  <c r="AP53" i="3"/>
  <c r="AS55" i="45"/>
  <c r="BQ55" i="45" s="1"/>
  <c r="AU55" i="45"/>
  <c r="BS55" i="45" s="1"/>
  <c r="AR55" i="45"/>
  <c r="BP55" i="45" s="1"/>
  <c r="AT55" i="45"/>
  <c r="BR55" i="45" s="1"/>
  <c r="BH55" i="45"/>
  <c r="AV55" i="45"/>
  <c r="BT55" i="45" s="1"/>
  <c r="AX55" i="45"/>
  <c r="BV55" i="45" s="1"/>
  <c r="AQ55" i="45"/>
  <c r="BO55" i="45" s="1"/>
  <c r="AP55" i="45"/>
  <c r="BN55" i="45" s="1"/>
  <c r="BF55" i="45"/>
  <c r="BG55" i="45"/>
  <c r="BE55" i="45"/>
  <c r="BD55" i="45"/>
  <c r="BC55" i="45"/>
  <c r="AW55" i="45"/>
  <c r="BU55" i="45" s="1"/>
  <c r="BB55" i="45"/>
  <c r="Y53" i="11"/>
  <c r="AA52" i="11"/>
  <c r="O52" i="11" s="1"/>
  <c r="Z52" i="11"/>
  <c r="N52" i="11" s="1"/>
  <c r="AR53" i="36"/>
  <c r="AZ52" i="36"/>
  <c r="AY52" i="36"/>
  <c r="AX52" i="36"/>
  <c r="AW52" i="36"/>
  <c r="AU52" i="36"/>
  <c r="AV52" i="36"/>
  <c r="AT52" i="36"/>
  <c r="Z55" i="4"/>
  <c r="AJ73" i="4"/>
  <c r="AM54" i="3"/>
  <c r="AY53" i="3"/>
  <c r="BK53" i="3" s="1"/>
  <c r="AN56" i="45"/>
  <c r="AZ55" i="45"/>
  <c r="BL55" i="45" s="1"/>
  <c r="C8" i="19"/>
  <c r="P2909" i="18"/>
  <c r="P2908" i="18"/>
  <c r="P2907" i="18"/>
  <c r="P2906" i="18"/>
  <c r="P2905" i="18"/>
  <c r="P2904" i="18"/>
  <c r="P2903" i="18"/>
  <c r="P2902" i="18"/>
  <c r="P2901" i="18"/>
  <c r="P2900" i="18"/>
  <c r="P2899" i="18"/>
  <c r="P2898" i="18"/>
  <c r="P2897" i="18"/>
  <c r="P2896" i="18"/>
  <c r="P2895" i="18"/>
  <c r="P2894" i="18"/>
  <c r="P2893" i="18"/>
  <c r="P2892" i="18"/>
  <c r="P2891" i="18"/>
  <c r="P2890" i="18"/>
  <c r="P2889" i="18"/>
  <c r="P2888" i="18"/>
  <c r="P2887" i="18"/>
  <c r="P2886" i="18"/>
  <c r="P2885" i="18"/>
  <c r="P2884" i="18"/>
  <c r="P2883" i="18"/>
  <c r="P2882" i="18"/>
  <c r="P2881" i="18"/>
  <c r="P2880" i="18"/>
  <c r="P2879" i="18"/>
  <c r="P2878" i="18"/>
  <c r="P2877" i="18"/>
  <c r="P2876" i="18"/>
  <c r="P2875" i="18"/>
  <c r="P2874" i="18"/>
  <c r="P2873" i="18"/>
  <c r="P2872" i="18"/>
  <c r="P2871" i="18"/>
  <c r="P2870" i="18"/>
  <c r="P2869" i="18"/>
  <c r="P2868" i="18"/>
  <c r="P2867" i="18"/>
  <c r="P2866" i="18"/>
  <c r="P2865" i="18"/>
  <c r="P2864" i="18"/>
  <c r="P2863" i="18"/>
  <c r="P2862" i="18"/>
  <c r="P2861" i="18"/>
  <c r="P2860" i="18"/>
  <c r="P2852" i="18"/>
  <c r="P2851" i="18"/>
  <c r="P2850" i="18"/>
  <c r="P2849" i="18"/>
  <c r="P2848" i="18"/>
  <c r="P2847" i="18"/>
  <c r="P2846" i="18"/>
  <c r="P2845" i="18"/>
  <c r="P2844" i="18"/>
  <c r="P2843" i="18"/>
  <c r="P2842" i="18"/>
  <c r="P2841" i="18"/>
  <c r="P2840" i="18"/>
  <c r="P2839" i="18"/>
  <c r="P2838" i="18"/>
  <c r="P2837" i="18"/>
  <c r="P2836" i="18"/>
  <c r="P2835" i="18"/>
  <c r="P2834" i="18"/>
  <c r="P2833" i="18"/>
  <c r="P2832" i="18"/>
  <c r="P2831" i="18"/>
  <c r="P2830" i="18"/>
  <c r="P2829" i="18"/>
  <c r="P2828" i="18"/>
  <c r="P2827" i="18"/>
  <c r="P2826" i="18"/>
  <c r="P2825" i="18"/>
  <c r="P2824" i="18"/>
  <c r="P2823" i="18"/>
  <c r="P2822" i="18"/>
  <c r="P2821" i="18"/>
  <c r="P2820" i="18"/>
  <c r="P2819" i="18"/>
  <c r="P2818" i="18"/>
  <c r="P2817" i="18"/>
  <c r="P2816" i="18"/>
  <c r="P2815" i="18"/>
  <c r="P2814" i="18"/>
  <c r="P2813" i="18"/>
  <c r="P2812" i="18"/>
  <c r="P2811" i="18"/>
  <c r="P2810" i="18"/>
  <c r="P2809" i="18"/>
  <c r="P2808" i="18"/>
  <c r="P2807" i="18"/>
  <c r="P2806" i="18"/>
  <c r="P2805" i="18"/>
  <c r="P2804" i="18"/>
  <c r="P2803" i="18"/>
  <c r="P2795" i="18"/>
  <c r="P2794" i="18"/>
  <c r="P2793" i="18"/>
  <c r="P2792" i="18"/>
  <c r="P2791" i="18"/>
  <c r="P2790" i="18"/>
  <c r="P2789" i="18"/>
  <c r="P2788" i="18"/>
  <c r="P2787" i="18"/>
  <c r="P2786" i="18"/>
  <c r="P2785" i="18"/>
  <c r="P2784" i="18"/>
  <c r="P2783" i="18"/>
  <c r="P2782" i="18"/>
  <c r="P2781" i="18"/>
  <c r="P2780" i="18"/>
  <c r="P2779" i="18"/>
  <c r="P2778" i="18"/>
  <c r="P2777" i="18"/>
  <c r="P2776" i="18"/>
  <c r="P2775" i="18"/>
  <c r="P2774" i="18"/>
  <c r="P2773" i="18"/>
  <c r="P2772" i="18"/>
  <c r="P2771" i="18"/>
  <c r="P2770" i="18"/>
  <c r="P2769" i="18"/>
  <c r="P2768" i="18"/>
  <c r="P2767" i="18"/>
  <c r="P2766" i="18"/>
  <c r="P2765" i="18"/>
  <c r="P2764" i="18"/>
  <c r="P2763" i="18"/>
  <c r="P2762" i="18"/>
  <c r="P2761" i="18"/>
  <c r="P2760" i="18"/>
  <c r="P2759" i="18"/>
  <c r="P2758" i="18"/>
  <c r="P2757" i="18"/>
  <c r="P2756" i="18"/>
  <c r="P2755" i="18"/>
  <c r="P2754" i="18"/>
  <c r="P2753" i="18"/>
  <c r="P2752" i="18"/>
  <c r="P2751" i="18"/>
  <c r="P2750" i="18"/>
  <c r="P2749" i="18"/>
  <c r="P2748" i="18"/>
  <c r="P2747" i="18"/>
  <c r="P2746" i="18"/>
  <c r="P2738" i="18"/>
  <c r="P2737" i="18"/>
  <c r="P2736" i="18"/>
  <c r="P2735" i="18"/>
  <c r="P2734" i="18"/>
  <c r="P2733" i="18"/>
  <c r="P2732" i="18"/>
  <c r="P2731" i="18"/>
  <c r="P2730" i="18"/>
  <c r="P2729" i="18"/>
  <c r="P2728" i="18"/>
  <c r="P2727" i="18"/>
  <c r="P2726" i="18"/>
  <c r="P2725" i="18"/>
  <c r="P2724" i="18"/>
  <c r="P2723" i="18"/>
  <c r="P2722" i="18"/>
  <c r="P2721" i="18"/>
  <c r="P2720" i="18"/>
  <c r="P2719" i="18"/>
  <c r="P2718" i="18"/>
  <c r="P2717" i="18"/>
  <c r="P2716" i="18"/>
  <c r="P2715" i="18"/>
  <c r="P2714" i="18"/>
  <c r="P2713" i="18"/>
  <c r="P2712" i="18"/>
  <c r="P2711" i="18"/>
  <c r="P2710" i="18"/>
  <c r="P2709" i="18"/>
  <c r="P2708" i="18"/>
  <c r="P2707" i="18"/>
  <c r="P2706" i="18"/>
  <c r="P2705" i="18"/>
  <c r="P2704" i="18"/>
  <c r="P2703" i="18"/>
  <c r="P2702" i="18"/>
  <c r="P2701" i="18"/>
  <c r="P2700" i="18"/>
  <c r="P2699" i="18"/>
  <c r="P2698" i="18"/>
  <c r="P2697" i="18"/>
  <c r="P2696" i="18"/>
  <c r="P2695" i="18"/>
  <c r="P2694" i="18"/>
  <c r="P2693" i="18"/>
  <c r="P2692" i="18"/>
  <c r="P2691" i="18"/>
  <c r="P2690" i="18"/>
  <c r="P2689" i="18"/>
  <c r="P2681" i="18"/>
  <c r="P2680" i="18"/>
  <c r="P2679" i="18"/>
  <c r="P2678" i="18"/>
  <c r="P2677" i="18"/>
  <c r="P2676" i="18"/>
  <c r="P2675" i="18"/>
  <c r="P2674" i="18"/>
  <c r="P2673" i="18"/>
  <c r="P2672" i="18"/>
  <c r="P2671" i="18"/>
  <c r="P2670" i="18"/>
  <c r="P2669" i="18"/>
  <c r="P2668" i="18"/>
  <c r="P2667" i="18"/>
  <c r="P2666" i="18"/>
  <c r="P2665" i="18"/>
  <c r="P2664" i="18"/>
  <c r="P2663" i="18"/>
  <c r="P2662" i="18"/>
  <c r="P2661" i="18"/>
  <c r="P2660" i="18"/>
  <c r="P2659" i="18"/>
  <c r="P2658" i="18"/>
  <c r="P2657" i="18"/>
  <c r="P2656" i="18"/>
  <c r="P2655" i="18"/>
  <c r="P2654" i="18"/>
  <c r="P2653" i="18"/>
  <c r="P2652" i="18"/>
  <c r="P2651" i="18"/>
  <c r="P2650" i="18"/>
  <c r="P2649" i="18"/>
  <c r="P2648" i="18"/>
  <c r="P2647" i="18"/>
  <c r="P2646" i="18"/>
  <c r="P2645" i="18"/>
  <c r="P2644" i="18"/>
  <c r="P2643" i="18"/>
  <c r="P2642" i="18"/>
  <c r="P2641" i="18"/>
  <c r="P2640" i="18"/>
  <c r="P2639" i="18"/>
  <c r="P2638" i="18"/>
  <c r="P2637" i="18"/>
  <c r="P2636" i="18"/>
  <c r="P2635" i="18"/>
  <c r="P2634" i="18"/>
  <c r="P2633" i="18"/>
  <c r="P2632" i="18"/>
  <c r="P2624" i="18"/>
  <c r="P2623" i="18"/>
  <c r="P2622" i="18"/>
  <c r="P2621" i="18"/>
  <c r="P2620" i="18"/>
  <c r="P2619" i="18"/>
  <c r="P2618" i="18"/>
  <c r="P2617" i="18"/>
  <c r="P2616" i="18"/>
  <c r="P2615" i="18"/>
  <c r="P2614" i="18"/>
  <c r="P2613" i="18"/>
  <c r="P2612" i="18"/>
  <c r="P2611" i="18"/>
  <c r="P2610" i="18"/>
  <c r="P2609" i="18"/>
  <c r="P2608" i="18"/>
  <c r="P2607" i="18"/>
  <c r="P2606" i="18"/>
  <c r="P2605" i="18"/>
  <c r="P2604" i="18"/>
  <c r="P2603" i="18"/>
  <c r="P2602" i="18"/>
  <c r="P2601" i="18"/>
  <c r="P2600" i="18"/>
  <c r="P2599" i="18"/>
  <c r="P2598" i="18"/>
  <c r="P2597" i="18"/>
  <c r="P2596" i="18"/>
  <c r="P2595" i="18"/>
  <c r="P2594" i="18"/>
  <c r="P2593" i="18"/>
  <c r="P2592" i="18"/>
  <c r="P2591" i="18"/>
  <c r="P2590" i="18"/>
  <c r="P2589" i="18"/>
  <c r="P2588" i="18"/>
  <c r="P2587" i="18"/>
  <c r="P2586" i="18"/>
  <c r="P2585" i="18"/>
  <c r="P2584" i="18"/>
  <c r="P2583" i="18"/>
  <c r="P2582" i="18"/>
  <c r="P2581" i="18"/>
  <c r="P2580" i="18"/>
  <c r="P2579" i="18"/>
  <c r="P2578" i="18"/>
  <c r="P2577" i="18"/>
  <c r="P2576" i="18"/>
  <c r="P2575" i="18"/>
  <c r="P2567" i="18"/>
  <c r="P2566" i="18"/>
  <c r="P2565" i="18"/>
  <c r="P2564" i="18"/>
  <c r="P2563" i="18"/>
  <c r="P2562" i="18"/>
  <c r="P2561" i="18"/>
  <c r="P2560" i="18"/>
  <c r="P2559" i="18"/>
  <c r="P2558" i="18"/>
  <c r="P2557" i="18"/>
  <c r="P2556" i="18"/>
  <c r="P2555" i="18"/>
  <c r="P2554" i="18"/>
  <c r="P2553" i="18"/>
  <c r="P2552" i="18"/>
  <c r="P2551" i="18"/>
  <c r="P2550" i="18"/>
  <c r="P2549" i="18"/>
  <c r="P2548" i="18"/>
  <c r="P2547" i="18"/>
  <c r="P2546" i="18"/>
  <c r="P2545" i="18"/>
  <c r="P2544" i="18"/>
  <c r="P2543" i="18"/>
  <c r="P2542" i="18"/>
  <c r="P2541" i="18"/>
  <c r="P2540" i="18"/>
  <c r="P2539" i="18"/>
  <c r="P2538" i="18"/>
  <c r="P2537" i="18"/>
  <c r="P2536" i="18"/>
  <c r="P2535" i="18"/>
  <c r="P2534" i="18"/>
  <c r="P2533" i="18"/>
  <c r="P2532" i="18"/>
  <c r="P2531" i="18"/>
  <c r="P2530" i="18"/>
  <c r="P2529" i="18"/>
  <c r="P2528" i="18"/>
  <c r="P2527" i="18"/>
  <c r="P2526" i="18"/>
  <c r="P2525" i="18"/>
  <c r="P2524" i="18"/>
  <c r="P2523" i="18"/>
  <c r="P2522" i="18"/>
  <c r="P2521" i="18"/>
  <c r="P2520" i="18"/>
  <c r="P2519" i="18"/>
  <c r="P2518" i="18"/>
  <c r="P2510" i="18"/>
  <c r="P2509" i="18"/>
  <c r="P2508" i="18"/>
  <c r="P2507" i="18"/>
  <c r="P2506" i="18"/>
  <c r="P2505" i="18"/>
  <c r="P2504" i="18"/>
  <c r="P2503" i="18"/>
  <c r="P2502" i="18"/>
  <c r="P2501" i="18"/>
  <c r="P2500" i="18"/>
  <c r="P2499" i="18"/>
  <c r="P2498" i="18"/>
  <c r="P2497" i="18"/>
  <c r="P2496" i="18"/>
  <c r="P2495" i="18"/>
  <c r="P2494" i="18"/>
  <c r="P2493" i="18"/>
  <c r="P2492" i="18"/>
  <c r="P2491" i="18"/>
  <c r="P2490" i="18"/>
  <c r="P2489" i="18"/>
  <c r="P2488" i="18"/>
  <c r="P2487" i="18"/>
  <c r="P2486" i="18"/>
  <c r="P2485" i="18"/>
  <c r="P2484" i="18"/>
  <c r="P2483" i="18"/>
  <c r="P2482" i="18"/>
  <c r="P2481" i="18"/>
  <c r="P2480" i="18"/>
  <c r="P2479" i="18"/>
  <c r="P2478" i="18"/>
  <c r="P2477" i="18"/>
  <c r="P2476" i="18"/>
  <c r="P2475" i="18"/>
  <c r="P2474" i="18"/>
  <c r="P2473" i="18"/>
  <c r="P2472" i="18"/>
  <c r="P2471" i="18"/>
  <c r="P2470" i="18"/>
  <c r="P2469" i="18"/>
  <c r="P2468" i="18"/>
  <c r="P2467" i="18"/>
  <c r="P2466" i="18"/>
  <c r="P2465" i="18"/>
  <c r="P2464" i="18"/>
  <c r="P2463" i="18"/>
  <c r="P2462" i="18"/>
  <c r="P2461" i="18"/>
  <c r="P2453" i="18"/>
  <c r="P2452" i="18"/>
  <c r="P2451" i="18"/>
  <c r="P2450" i="18"/>
  <c r="P2449" i="18"/>
  <c r="P2448" i="18"/>
  <c r="P2447" i="18"/>
  <c r="P2446" i="18"/>
  <c r="P2445" i="18"/>
  <c r="P2444" i="18"/>
  <c r="P2443" i="18"/>
  <c r="P2442" i="18"/>
  <c r="P2441" i="18"/>
  <c r="P2440" i="18"/>
  <c r="P2439" i="18"/>
  <c r="P2438" i="18"/>
  <c r="P2437" i="18"/>
  <c r="P2436" i="18"/>
  <c r="P2435" i="18"/>
  <c r="P2434" i="18"/>
  <c r="P2433" i="18"/>
  <c r="P2432" i="18"/>
  <c r="P2431" i="18"/>
  <c r="P2430" i="18"/>
  <c r="P2429" i="18"/>
  <c r="P2428" i="18"/>
  <c r="P2427" i="18"/>
  <c r="P2426" i="18"/>
  <c r="P2425" i="18"/>
  <c r="P2424" i="18"/>
  <c r="P2423" i="18"/>
  <c r="P2422" i="18"/>
  <c r="P2421" i="18"/>
  <c r="P2420" i="18"/>
  <c r="P2419" i="18"/>
  <c r="P2418" i="18"/>
  <c r="P2417" i="18"/>
  <c r="P2416" i="18"/>
  <c r="P2415" i="18"/>
  <c r="P2414" i="18"/>
  <c r="P2413" i="18"/>
  <c r="P2412" i="18"/>
  <c r="P2411" i="18"/>
  <c r="P2410" i="18"/>
  <c r="P2409" i="18"/>
  <c r="P2408" i="18"/>
  <c r="P2407" i="18"/>
  <c r="P2406" i="18"/>
  <c r="P2405" i="18"/>
  <c r="P2404" i="18"/>
  <c r="P2396" i="18"/>
  <c r="P2395" i="18"/>
  <c r="P2394" i="18"/>
  <c r="P2393" i="18"/>
  <c r="P2392" i="18"/>
  <c r="P2391" i="18"/>
  <c r="P2390" i="18"/>
  <c r="P2389" i="18"/>
  <c r="P2388" i="18"/>
  <c r="P2387" i="18"/>
  <c r="P2386" i="18"/>
  <c r="P2385" i="18"/>
  <c r="P2384" i="18"/>
  <c r="P2383" i="18"/>
  <c r="P2382" i="18"/>
  <c r="P2381" i="18"/>
  <c r="P2380" i="18"/>
  <c r="P2379" i="18"/>
  <c r="P2378" i="18"/>
  <c r="P2377" i="18"/>
  <c r="P2376" i="18"/>
  <c r="P2375" i="18"/>
  <c r="P2374" i="18"/>
  <c r="P2373" i="18"/>
  <c r="P2372" i="18"/>
  <c r="P2371" i="18"/>
  <c r="P2370" i="18"/>
  <c r="P2369" i="18"/>
  <c r="P2368" i="18"/>
  <c r="P2367" i="18"/>
  <c r="P2366" i="18"/>
  <c r="P2365" i="18"/>
  <c r="P2364" i="18"/>
  <c r="P2363" i="18"/>
  <c r="P2362" i="18"/>
  <c r="P2361" i="18"/>
  <c r="P2360" i="18"/>
  <c r="P2359" i="18"/>
  <c r="P2358" i="18"/>
  <c r="P2357" i="18"/>
  <c r="P2356" i="18"/>
  <c r="P2355" i="18"/>
  <c r="P2354" i="18"/>
  <c r="P2353" i="18"/>
  <c r="P2352" i="18"/>
  <c r="P2351" i="18"/>
  <c r="P2350" i="18"/>
  <c r="P2349" i="18"/>
  <c r="P2348" i="18"/>
  <c r="P2347" i="18"/>
  <c r="P2339" i="18"/>
  <c r="P2338" i="18"/>
  <c r="P2337" i="18"/>
  <c r="P2336" i="18"/>
  <c r="P2335" i="18"/>
  <c r="P2334" i="18"/>
  <c r="P2333" i="18"/>
  <c r="P2332" i="18"/>
  <c r="P2331" i="18"/>
  <c r="P2330" i="18"/>
  <c r="P2329" i="18"/>
  <c r="P2328" i="18"/>
  <c r="P2327" i="18"/>
  <c r="P2326" i="18"/>
  <c r="P2325" i="18"/>
  <c r="P2324" i="18"/>
  <c r="P2323" i="18"/>
  <c r="P2322" i="18"/>
  <c r="P2321" i="18"/>
  <c r="P2320" i="18"/>
  <c r="P2319" i="18"/>
  <c r="P2318" i="18"/>
  <c r="P2317" i="18"/>
  <c r="P2316" i="18"/>
  <c r="P2315" i="18"/>
  <c r="P2314" i="18"/>
  <c r="P2313" i="18"/>
  <c r="P2312" i="18"/>
  <c r="P2311" i="18"/>
  <c r="P2310" i="18"/>
  <c r="P2309" i="18"/>
  <c r="P2308" i="18"/>
  <c r="P2307" i="18"/>
  <c r="P2306" i="18"/>
  <c r="P2305" i="18"/>
  <c r="P2304" i="18"/>
  <c r="P2303" i="18"/>
  <c r="P2302" i="18"/>
  <c r="P2301" i="18"/>
  <c r="P2300" i="18"/>
  <c r="P2299" i="18"/>
  <c r="P2298" i="18"/>
  <c r="P2297" i="18"/>
  <c r="P2296" i="18"/>
  <c r="P2295" i="18"/>
  <c r="P2294" i="18"/>
  <c r="P2293" i="18"/>
  <c r="P2292" i="18"/>
  <c r="P2291" i="18"/>
  <c r="P2290" i="18"/>
  <c r="P2282" i="18"/>
  <c r="P2281" i="18"/>
  <c r="P2280" i="18"/>
  <c r="P2279" i="18"/>
  <c r="P2278" i="18"/>
  <c r="P2277" i="18"/>
  <c r="P2276" i="18"/>
  <c r="P2275" i="18"/>
  <c r="P2274" i="18"/>
  <c r="P2273" i="18"/>
  <c r="P2272" i="18"/>
  <c r="P2271" i="18"/>
  <c r="P2270" i="18"/>
  <c r="P2269" i="18"/>
  <c r="P2268" i="18"/>
  <c r="P2267" i="18"/>
  <c r="P2266" i="18"/>
  <c r="P2265" i="18"/>
  <c r="P2264" i="18"/>
  <c r="P2263" i="18"/>
  <c r="P2262" i="18"/>
  <c r="P2261" i="18"/>
  <c r="P2260" i="18"/>
  <c r="P2259" i="18"/>
  <c r="P2258" i="18"/>
  <c r="P2257" i="18"/>
  <c r="P2256" i="18"/>
  <c r="P2255" i="18"/>
  <c r="P2254" i="18"/>
  <c r="P2253" i="18"/>
  <c r="P2252" i="18"/>
  <c r="P2251" i="18"/>
  <c r="P2250" i="18"/>
  <c r="P2249" i="18"/>
  <c r="P2248" i="18"/>
  <c r="P2247" i="18"/>
  <c r="P2246" i="18"/>
  <c r="P2245" i="18"/>
  <c r="P2244" i="18"/>
  <c r="P2243" i="18"/>
  <c r="P2242" i="18"/>
  <c r="P2241" i="18"/>
  <c r="P2240" i="18"/>
  <c r="P2239" i="18"/>
  <c r="P2238" i="18"/>
  <c r="P2237" i="18"/>
  <c r="P2236" i="18"/>
  <c r="P2235" i="18"/>
  <c r="P2234" i="18"/>
  <c r="P2233" i="18"/>
  <c r="P2225" i="18"/>
  <c r="P2224" i="18"/>
  <c r="P2223" i="18"/>
  <c r="P2222" i="18"/>
  <c r="P2221" i="18"/>
  <c r="P2220" i="18"/>
  <c r="P2219" i="18"/>
  <c r="P2218" i="18"/>
  <c r="P2217" i="18"/>
  <c r="P2216" i="18"/>
  <c r="P2215" i="18"/>
  <c r="P2214" i="18"/>
  <c r="P2213" i="18"/>
  <c r="P2212" i="18"/>
  <c r="P2211" i="18"/>
  <c r="P2210" i="18"/>
  <c r="P2209" i="18"/>
  <c r="P2208" i="18"/>
  <c r="P2207" i="18"/>
  <c r="P2206" i="18"/>
  <c r="P2205" i="18"/>
  <c r="P2204" i="18"/>
  <c r="P2203" i="18"/>
  <c r="P2202" i="18"/>
  <c r="P2201" i="18"/>
  <c r="P2200" i="18"/>
  <c r="P2199" i="18"/>
  <c r="P2198" i="18"/>
  <c r="P2197" i="18"/>
  <c r="P2196" i="18"/>
  <c r="P2195" i="18"/>
  <c r="P2194" i="18"/>
  <c r="P2193" i="18"/>
  <c r="P2192" i="18"/>
  <c r="P2191" i="18"/>
  <c r="P2190" i="18"/>
  <c r="P2189" i="18"/>
  <c r="P2188" i="18"/>
  <c r="P2187" i="18"/>
  <c r="P2186" i="18"/>
  <c r="P2185" i="18"/>
  <c r="P2184" i="18"/>
  <c r="P2183" i="18"/>
  <c r="P2182" i="18"/>
  <c r="P2181" i="18"/>
  <c r="P2180" i="18"/>
  <c r="P2179" i="18"/>
  <c r="P2178" i="18"/>
  <c r="P2177" i="18"/>
  <c r="P2176" i="18"/>
  <c r="P2168" i="18"/>
  <c r="P2167" i="18"/>
  <c r="P2166" i="18"/>
  <c r="P2165" i="18"/>
  <c r="P2164" i="18"/>
  <c r="P2163" i="18"/>
  <c r="P2162" i="18"/>
  <c r="P2161" i="18"/>
  <c r="P2160" i="18"/>
  <c r="P2159" i="18"/>
  <c r="P2158" i="18"/>
  <c r="P2157" i="18"/>
  <c r="P2156" i="18"/>
  <c r="P2155" i="18"/>
  <c r="P2154" i="18"/>
  <c r="P2153" i="18"/>
  <c r="P2152" i="18"/>
  <c r="P2151" i="18"/>
  <c r="P2150" i="18"/>
  <c r="P2149" i="18"/>
  <c r="P2148" i="18"/>
  <c r="P2147" i="18"/>
  <c r="P2146" i="18"/>
  <c r="P2145" i="18"/>
  <c r="P2144" i="18"/>
  <c r="P2143" i="18"/>
  <c r="P2142" i="18"/>
  <c r="P2141" i="18"/>
  <c r="P2140" i="18"/>
  <c r="P2139" i="18"/>
  <c r="P2138" i="18"/>
  <c r="P2137" i="18"/>
  <c r="P2136" i="18"/>
  <c r="P2135" i="18"/>
  <c r="P2134" i="18"/>
  <c r="P2133" i="18"/>
  <c r="P2132" i="18"/>
  <c r="P2131" i="18"/>
  <c r="P2130" i="18"/>
  <c r="P2129" i="18"/>
  <c r="P2128" i="18"/>
  <c r="P2127" i="18"/>
  <c r="P2126" i="18"/>
  <c r="P2125" i="18"/>
  <c r="P2124" i="18"/>
  <c r="P2123" i="18"/>
  <c r="P2122" i="18"/>
  <c r="P2121" i="18"/>
  <c r="P2120" i="18"/>
  <c r="P2119" i="18"/>
  <c r="P2111" i="18"/>
  <c r="P2110" i="18"/>
  <c r="P2109" i="18"/>
  <c r="P2108" i="18"/>
  <c r="P2107" i="18"/>
  <c r="P2106" i="18"/>
  <c r="P2105" i="18"/>
  <c r="P2104" i="18"/>
  <c r="P2103" i="18"/>
  <c r="P2102" i="18"/>
  <c r="P2101" i="18"/>
  <c r="P2100" i="18"/>
  <c r="P2099" i="18"/>
  <c r="P2098" i="18"/>
  <c r="P2097" i="18"/>
  <c r="P2096" i="18"/>
  <c r="P2095" i="18"/>
  <c r="P2094" i="18"/>
  <c r="P2093" i="18"/>
  <c r="P2092" i="18"/>
  <c r="P2091" i="18"/>
  <c r="P2090" i="18"/>
  <c r="P2089" i="18"/>
  <c r="P2088" i="18"/>
  <c r="P2087" i="18"/>
  <c r="P2086" i="18"/>
  <c r="P2085" i="18"/>
  <c r="P2084" i="18"/>
  <c r="P2083" i="18"/>
  <c r="P2082" i="18"/>
  <c r="P2081" i="18"/>
  <c r="P2080" i="18"/>
  <c r="P2079" i="18"/>
  <c r="P2078" i="18"/>
  <c r="P2077" i="18"/>
  <c r="P2076" i="18"/>
  <c r="P2075" i="18"/>
  <c r="P2074" i="18"/>
  <c r="P2073" i="18"/>
  <c r="P2072" i="18"/>
  <c r="P2071" i="18"/>
  <c r="P2070" i="18"/>
  <c r="P2069" i="18"/>
  <c r="P2068" i="18"/>
  <c r="P2067" i="18"/>
  <c r="P2066" i="18"/>
  <c r="P2065" i="18"/>
  <c r="P2064" i="18"/>
  <c r="P2063" i="18"/>
  <c r="P2062" i="18"/>
  <c r="P2054" i="18"/>
  <c r="P2053" i="18"/>
  <c r="P2052" i="18"/>
  <c r="P2051" i="18"/>
  <c r="P2050" i="18"/>
  <c r="P2049" i="18"/>
  <c r="P2048" i="18"/>
  <c r="P2047" i="18"/>
  <c r="P2046" i="18"/>
  <c r="P2045" i="18"/>
  <c r="P2044" i="18"/>
  <c r="P2043" i="18"/>
  <c r="P2042" i="18"/>
  <c r="P2041" i="18"/>
  <c r="P2040" i="18"/>
  <c r="P2039" i="18"/>
  <c r="P2038" i="18"/>
  <c r="P2037" i="18"/>
  <c r="P2036" i="18"/>
  <c r="P2035" i="18"/>
  <c r="P2034" i="18"/>
  <c r="P2033" i="18"/>
  <c r="P2032" i="18"/>
  <c r="P2031" i="18"/>
  <c r="P2030" i="18"/>
  <c r="P2029" i="18"/>
  <c r="P2028" i="18"/>
  <c r="P2027" i="18"/>
  <c r="P2026" i="18"/>
  <c r="P2025" i="18"/>
  <c r="P2024" i="18"/>
  <c r="P2023" i="18"/>
  <c r="P2022" i="18"/>
  <c r="P2021" i="18"/>
  <c r="P2020" i="18"/>
  <c r="P2019" i="18"/>
  <c r="P2018" i="18"/>
  <c r="P2017" i="18"/>
  <c r="P2016" i="18"/>
  <c r="P2015" i="18"/>
  <c r="P2014" i="18"/>
  <c r="P2013" i="18"/>
  <c r="P2012" i="18"/>
  <c r="P2011" i="18"/>
  <c r="P2010" i="18"/>
  <c r="P2009" i="18"/>
  <c r="P2008" i="18"/>
  <c r="P2007" i="18"/>
  <c r="P2006" i="18"/>
  <c r="P2005" i="18"/>
  <c r="P1997" i="18"/>
  <c r="P1996" i="18"/>
  <c r="P1995" i="18"/>
  <c r="P1994" i="18"/>
  <c r="P1993" i="18"/>
  <c r="P1992" i="18"/>
  <c r="P1991" i="18"/>
  <c r="P1990" i="18"/>
  <c r="P1989" i="18"/>
  <c r="P1988" i="18"/>
  <c r="P1987" i="18"/>
  <c r="P1986" i="18"/>
  <c r="P1985" i="18"/>
  <c r="P1984" i="18"/>
  <c r="P1983" i="18"/>
  <c r="P1982" i="18"/>
  <c r="P1981" i="18"/>
  <c r="P1980" i="18"/>
  <c r="P1979" i="18"/>
  <c r="P1978" i="18"/>
  <c r="P1977" i="18"/>
  <c r="P1976" i="18"/>
  <c r="P1975" i="18"/>
  <c r="P1974" i="18"/>
  <c r="P1973" i="18"/>
  <c r="P1972" i="18"/>
  <c r="P1971" i="18"/>
  <c r="P1970" i="18"/>
  <c r="P1969" i="18"/>
  <c r="P1968" i="18"/>
  <c r="P1967" i="18"/>
  <c r="P1966" i="18"/>
  <c r="P1965" i="18"/>
  <c r="P1964" i="18"/>
  <c r="P1963" i="18"/>
  <c r="P1962" i="18"/>
  <c r="P1961" i="18"/>
  <c r="P1960" i="18"/>
  <c r="P1959" i="18"/>
  <c r="P1958" i="18"/>
  <c r="P1957" i="18"/>
  <c r="P1956" i="18"/>
  <c r="P1955" i="18"/>
  <c r="P1954" i="18"/>
  <c r="P1953" i="18"/>
  <c r="P1952" i="18"/>
  <c r="P1951" i="18"/>
  <c r="P1950" i="18"/>
  <c r="P1949" i="18"/>
  <c r="P1948" i="18"/>
  <c r="P1940" i="18"/>
  <c r="P1939" i="18"/>
  <c r="P1938" i="18"/>
  <c r="P1937" i="18"/>
  <c r="P1936" i="18"/>
  <c r="P1935" i="18"/>
  <c r="P1934" i="18"/>
  <c r="P1933" i="18"/>
  <c r="P1932" i="18"/>
  <c r="P1931" i="18"/>
  <c r="P1930" i="18"/>
  <c r="P1929" i="18"/>
  <c r="P1928" i="18"/>
  <c r="P1927" i="18"/>
  <c r="P1926" i="18"/>
  <c r="P1925" i="18"/>
  <c r="P1924" i="18"/>
  <c r="P1923" i="18"/>
  <c r="P1922" i="18"/>
  <c r="P1921" i="18"/>
  <c r="P1920" i="18"/>
  <c r="P1919" i="18"/>
  <c r="P1918" i="18"/>
  <c r="P1917" i="18"/>
  <c r="P1916" i="18"/>
  <c r="P1915" i="18"/>
  <c r="P1914" i="18"/>
  <c r="P1913" i="18"/>
  <c r="P1912" i="18"/>
  <c r="P1911" i="18"/>
  <c r="P1910" i="18"/>
  <c r="P1909" i="18"/>
  <c r="P1908" i="18"/>
  <c r="P1907" i="18"/>
  <c r="P1906" i="18"/>
  <c r="P1905" i="18"/>
  <c r="P1904" i="18"/>
  <c r="P1903" i="18"/>
  <c r="P1902" i="18"/>
  <c r="P1901" i="18"/>
  <c r="P1900" i="18"/>
  <c r="P1899" i="18"/>
  <c r="P1898" i="18"/>
  <c r="P1897" i="18"/>
  <c r="P1896" i="18"/>
  <c r="P1895" i="18"/>
  <c r="P1894" i="18"/>
  <c r="P1893" i="18"/>
  <c r="P1892" i="18"/>
  <c r="P1891" i="18"/>
  <c r="P1883" i="18"/>
  <c r="P1882" i="18"/>
  <c r="P1881" i="18"/>
  <c r="P1880" i="18"/>
  <c r="P1879" i="18"/>
  <c r="P1878" i="18"/>
  <c r="P1877" i="18"/>
  <c r="P1876" i="18"/>
  <c r="P1875" i="18"/>
  <c r="P1874" i="18"/>
  <c r="P1873" i="18"/>
  <c r="P1872" i="18"/>
  <c r="P1871" i="18"/>
  <c r="P1870" i="18"/>
  <c r="P1869" i="18"/>
  <c r="P1868" i="18"/>
  <c r="P1867" i="18"/>
  <c r="P1866" i="18"/>
  <c r="P1865" i="18"/>
  <c r="P1864" i="18"/>
  <c r="P1863" i="18"/>
  <c r="P1862" i="18"/>
  <c r="P1861" i="18"/>
  <c r="P1860" i="18"/>
  <c r="P1859" i="18"/>
  <c r="P1858" i="18"/>
  <c r="P1857" i="18"/>
  <c r="P1856" i="18"/>
  <c r="P1855" i="18"/>
  <c r="P1854" i="18"/>
  <c r="P1853" i="18"/>
  <c r="P1852" i="18"/>
  <c r="P1851" i="18"/>
  <c r="P1850" i="18"/>
  <c r="P1849" i="18"/>
  <c r="P1848" i="18"/>
  <c r="P1847" i="18"/>
  <c r="P1846" i="18"/>
  <c r="P1845" i="18"/>
  <c r="P1844" i="18"/>
  <c r="P1843" i="18"/>
  <c r="P1842" i="18"/>
  <c r="P1841" i="18"/>
  <c r="P1840" i="18"/>
  <c r="P1839" i="18"/>
  <c r="P1838" i="18"/>
  <c r="P1837" i="18"/>
  <c r="P1836" i="18"/>
  <c r="P1835" i="18"/>
  <c r="P1834" i="18"/>
  <c r="P1826" i="18"/>
  <c r="P1825" i="18"/>
  <c r="P1824" i="18"/>
  <c r="P1823" i="18"/>
  <c r="P1822" i="18"/>
  <c r="P1821" i="18"/>
  <c r="P1820" i="18"/>
  <c r="P1819" i="18"/>
  <c r="P1818" i="18"/>
  <c r="P1817" i="18"/>
  <c r="P1816" i="18"/>
  <c r="P1815" i="18"/>
  <c r="P1814" i="18"/>
  <c r="P1813" i="18"/>
  <c r="P1812" i="18"/>
  <c r="P1811" i="18"/>
  <c r="P1810" i="18"/>
  <c r="P1809" i="18"/>
  <c r="P1808" i="18"/>
  <c r="P1807" i="18"/>
  <c r="P1806" i="18"/>
  <c r="P1805" i="18"/>
  <c r="P1804" i="18"/>
  <c r="P1803" i="18"/>
  <c r="P1802" i="18"/>
  <c r="P1801" i="18"/>
  <c r="P1800" i="18"/>
  <c r="P1799" i="18"/>
  <c r="P1798" i="18"/>
  <c r="P1797" i="18"/>
  <c r="P1796" i="18"/>
  <c r="P1795" i="18"/>
  <c r="P1794" i="18"/>
  <c r="P1793" i="18"/>
  <c r="P1792" i="18"/>
  <c r="P1791" i="18"/>
  <c r="P1790" i="18"/>
  <c r="P1789" i="18"/>
  <c r="P1788" i="18"/>
  <c r="P1787" i="18"/>
  <c r="P1786" i="18"/>
  <c r="P1785" i="18"/>
  <c r="P1784" i="18"/>
  <c r="P1783" i="18"/>
  <c r="P1782" i="18"/>
  <c r="P1781" i="18"/>
  <c r="P1780" i="18"/>
  <c r="P1779" i="18"/>
  <c r="P1778" i="18"/>
  <c r="P1777" i="18"/>
  <c r="P1769" i="18"/>
  <c r="P1768" i="18"/>
  <c r="P1767" i="18"/>
  <c r="P1766" i="18"/>
  <c r="P1765" i="18"/>
  <c r="P1764" i="18"/>
  <c r="P1763" i="18"/>
  <c r="P1762" i="18"/>
  <c r="P1761" i="18"/>
  <c r="P1760" i="18"/>
  <c r="P1759" i="18"/>
  <c r="P1758" i="18"/>
  <c r="P1757" i="18"/>
  <c r="P1756" i="18"/>
  <c r="P1755" i="18"/>
  <c r="P1754" i="18"/>
  <c r="P1753" i="18"/>
  <c r="P1752" i="18"/>
  <c r="P1751" i="18"/>
  <c r="P1750" i="18"/>
  <c r="P1749" i="18"/>
  <c r="P1748" i="18"/>
  <c r="P1747" i="18"/>
  <c r="P1746" i="18"/>
  <c r="P1745" i="18"/>
  <c r="P1744" i="18"/>
  <c r="P1743" i="18"/>
  <c r="P1742" i="18"/>
  <c r="P1741" i="18"/>
  <c r="P1740" i="18"/>
  <c r="P1739" i="18"/>
  <c r="P1738" i="18"/>
  <c r="P1737" i="18"/>
  <c r="P1736" i="18"/>
  <c r="P1735" i="18"/>
  <c r="P1734" i="18"/>
  <c r="P1733" i="18"/>
  <c r="P1732" i="18"/>
  <c r="P1731" i="18"/>
  <c r="P1730" i="18"/>
  <c r="P1729" i="18"/>
  <c r="P1728" i="18"/>
  <c r="P1727" i="18"/>
  <c r="P1726" i="18"/>
  <c r="P1725" i="18"/>
  <c r="P1724" i="18"/>
  <c r="P1723" i="18"/>
  <c r="P1722" i="18"/>
  <c r="P1721" i="18"/>
  <c r="P1720" i="18"/>
  <c r="P1712" i="18"/>
  <c r="P1711" i="18"/>
  <c r="P1710" i="18"/>
  <c r="P1709" i="18"/>
  <c r="P1708" i="18"/>
  <c r="P1707" i="18"/>
  <c r="P1706" i="18"/>
  <c r="P1705" i="18"/>
  <c r="P1704" i="18"/>
  <c r="P1703" i="18"/>
  <c r="P1702" i="18"/>
  <c r="P1701" i="18"/>
  <c r="P1700" i="18"/>
  <c r="P1699" i="18"/>
  <c r="P1698" i="18"/>
  <c r="P1697" i="18"/>
  <c r="P1696" i="18"/>
  <c r="P1695" i="18"/>
  <c r="P1694" i="18"/>
  <c r="P1693" i="18"/>
  <c r="P1692" i="18"/>
  <c r="P1691" i="18"/>
  <c r="P1690" i="18"/>
  <c r="P1689" i="18"/>
  <c r="P1688" i="18"/>
  <c r="P1687" i="18"/>
  <c r="P1686" i="18"/>
  <c r="P1685" i="18"/>
  <c r="P1684" i="18"/>
  <c r="P1683" i="18"/>
  <c r="P1682" i="18"/>
  <c r="P1681" i="18"/>
  <c r="P1680" i="18"/>
  <c r="P1679" i="18"/>
  <c r="P1678" i="18"/>
  <c r="P1677" i="18"/>
  <c r="P1676" i="18"/>
  <c r="P1675" i="18"/>
  <c r="P1674" i="18"/>
  <c r="P1673" i="18"/>
  <c r="P1672" i="18"/>
  <c r="P1671" i="18"/>
  <c r="P1670" i="18"/>
  <c r="P1669" i="18"/>
  <c r="P1668" i="18"/>
  <c r="P1667" i="18"/>
  <c r="P1666" i="18"/>
  <c r="P1665" i="18"/>
  <c r="P1664" i="18"/>
  <c r="P1663" i="18"/>
  <c r="P1655" i="18"/>
  <c r="P1654" i="18"/>
  <c r="P1653" i="18"/>
  <c r="P1652" i="18"/>
  <c r="P1651" i="18"/>
  <c r="P1650" i="18"/>
  <c r="P1649" i="18"/>
  <c r="P1648" i="18"/>
  <c r="P1647" i="18"/>
  <c r="P1646" i="18"/>
  <c r="P1645" i="18"/>
  <c r="P1644" i="18"/>
  <c r="P1643" i="18"/>
  <c r="P1642" i="18"/>
  <c r="P1641" i="18"/>
  <c r="P1640" i="18"/>
  <c r="P1639" i="18"/>
  <c r="P1638" i="18"/>
  <c r="P1637" i="18"/>
  <c r="P1636" i="18"/>
  <c r="P1635" i="18"/>
  <c r="P1634" i="18"/>
  <c r="P1633" i="18"/>
  <c r="P1632" i="18"/>
  <c r="P1631" i="18"/>
  <c r="P1630" i="18"/>
  <c r="P1629" i="18"/>
  <c r="P1628" i="18"/>
  <c r="P1627" i="18"/>
  <c r="P1626" i="18"/>
  <c r="P1625" i="18"/>
  <c r="P1624" i="18"/>
  <c r="P1623" i="18"/>
  <c r="P1622" i="18"/>
  <c r="P1621" i="18"/>
  <c r="P1620" i="18"/>
  <c r="P1619" i="18"/>
  <c r="P1618" i="18"/>
  <c r="P1617" i="18"/>
  <c r="P1616" i="18"/>
  <c r="P1615" i="18"/>
  <c r="P1614" i="18"/>
  <c r="P1613" i="18"/>
  <c r="P1612" i="18"/>
  <c r="P1611" i="18"/>
  <c r="P1610" i="18"/>
  <c r="P1609" i="18"/>
  <c r="P1608" i="18"/>
  <c r="P1607" i="18"/>
  <c r="P1606" i="18"/>
  <c r="P1598" i="18"/>
  <c r="P1597" i="18"/>
  <c r="P1596" i="18"/>
  <c r="P1595" i="18"/>
  <c r="P1594" i="18"/>
  <c r="P1593" i="18"/>
  <c r="P1592" i="18"/>
  <c r="P1591" i="18"/>
  <c r="P1590" i="18"/>
  <c r="P1589" i="18"/>
  <c r="P1588" i="18"/>
  <c r="P1587" i="18"/>
  <c r="P1586" i="18"/>
  <c r="P1585" i="18"/>
  <c r="P1584" i="18"/>
  <c r="P1583" i="18"/>
  <c r="P1582" i="18"/>
  <c r="P1581" i="18"/>
  <c r="P1580" i="18"/>
  <c r="P1579" i="18"/>
  <c r="P1578" i="18"/>
  <c r="P1577" i="18"/>
  <c r="P1576" i="18"/>
  <c r="P1575" i="18"/>
  <c r="P1574" i="18"/>
  <c r="P1573" i="18"/>
  <c r="P1572" i="18"/>
  <c r="P1571" i="18"/>
  <c r="P1570" i="18"/>
  <c r="P1569" i="18"/>
  <c r="P1568" i="18"/>
  <c r="P1567" i="18"/>
  <c r="P1566" i="18"/>
  <c r="P1565" i="18"/>
  <c r="P1564" i="18"/>
  <c r="P1563" i="18"/>
  <c r="P1562" i="18"/>
  <c r="P1561" i="18"/>
  <c r="P1560" i="18"/>
  <c r="P1559" i="18"/>
  <c r="P1558" i="18"/>
  <c r="P1557" i="18"/>
  <c r="P1556" i="18"/>
  <c r="P1555" i="18"/>
  <c r="P1554" i="18"/>
  <c r="P1553" i="18"/>
  <c r="P1552" i="18"/>
  <c r="P1551" i="18"/>
  <c r="P1550" i="18"/>
  <c r="P1549" i="18"/>
  <c r="P1541" i="18"/>
  <c r="P1540" i="18"/>
  <c r="P1539" i="18"/>
  <c r="P1538" i="18"/>
  <c r="P1537" i="18"/>
  <c r="P1536" i="18"/>
  <c r="P1535" i="18"/>
  <c r="P1534" i="18"/>
  <c r="P1533" i="18"/>
  <c r="P1532" i="18"/>
  <c r="P1531" i="18"/>
  <c r="P1530" i="18"/>
  <c r="P1529" i="18"/>
  <c r="P1528" i="18"/>
  <c r="P1527" i="18"/>
  <c r="P1526" i="18"/>
  <c r="P1525" i="18"/>
  <c r="P1524" i="18"/>
  <c r="P1523" i="18"/>
  <c r="P1522" i="18"/>
  <c r="P1521" i="18"/>
  <c r="P1520" i="18"/>
  <c r="P1519" i="18"/>
  <c r="P1518" i="18"/>
  <c r="P1517" i="18"/>
  <c r="P1516" i="18"/>
  <c r="P1515" i="18"/>
  <c r="P1514" i="18"/>
  <c r="P1513" i="18"/>
  <c r="P1512" i="18"/>
  <c r="P1511" i="18"/>
  <c r="P1510" i="18"/>
  <c r="P1509" i="18"/>
  <c r="P1508" i="18"/>
  <c r="P1507" i="18"/>
  <c r="P1506" i="18"/>
  <c r="P1505" i="18"/>
  <c r="P1504" i="18"/>
  <c r="P1503" i="18"/>
  <c r="P1502" i="18"/>
  <c r="P1501" i="18"/>
  <c r="P1500" i="18"/>
  <c r="P1499" i="18"/>
  <c r="P1498" i="18"/>
  <c r="P1497" i="18"/>
  <c r="P1496" i="18"/>
  <c r="P1495" i="18"/>
  <c r="P1494" i="18"/>
  <c r="P1493" i="18"/>
  <c r="P1492" i="18"/>
  <c r="P1484" i="18"/>
  <c r="P1483" i="18"/>
  <c r="P1482" i="18"/>
  <c r="P1481" i="18"/>
  <c r="P1480" i="18"/>
  <c r="P1479" i="18"/>
  <c r="P1478" i="18"/>
  <c r="P1477" i="18"/>
  <c r="P1476" i="18"/>
  <c r="P1475" i="18"/>
  <c r="P1474" i="18"/>
  <c r="P1473" i="18"/>
  <c r="P1472" i="18"/>
  <c r="P1471" i="18"/>
  <c r="P1470" i="18"/>
  <c r="P1469" i="18"/>
  <c r="P1468" i="18"/>
  <c r="P1467" i="18"/>
  <c r="P1466" i="18"/>
  <c r="P1465" i="18"/>
  <c r="P1464" i="18"/>
  <c r="P1463" i="18"/>
  <c r="P1462" i="18"/>
  <c r="P1461" i="18"/>
  <c r="P1460" i="18"/>
  <c r="P1459" i="18"/>
  <c r="P1458" i="18"/>
  <c r="P1457" i="18"/>
  <c r="P1456" i="18"/>
  <c r="P1455" i="18"/>
  <c r="P1454" i="18"/>
  <c r="P1453" i="18"/>
  <c r="P1452" i="18"/>
  <c r="P1451" i="18"/>
  <c r="P1450" i="18"/>
  <c r="P1449" i="18"/>
  <c r="P1448" i="18"/>
  <c r="P1447" i="18"/>
  <c r="P1446" i="18"/>
  <c r="P1445" i="18"/>
  <c r="P1444" i="18"/>
  <c r="P1443" i="18"/>
  <c r="P1442" i="18"/>
  <c r="P1441" i="18"/>
  <c r="P1440" i="18"/>
  <c r="P1439" i="18"/>
  <c r="P1438" i="18"/>
  <c r="P1437" i="18"/>
  <c r="P1436" i="18"/>
  <c r="P1435" i="18"/>
  <c r="P1427" i="18"/>
  <c r="P1426" i="18"/>
  <c r="P1425" i="18"/>
  <c r="P1424" i="18"/>
  <c r="P1423" i="18"/>
  <c r="P1422" i="18"/>
  <c r="P1421" i="18"/>
  <c r="P1420" i="18"/>
  <c r="P1419" i="18"/>
  <c r="P1418" i="18"/>
  <c r="P1417" i="18"/>
  <c r="P1416" i="18"/>
  <c r="P1415" i="18"/>
  <c r="P1414" i="18"/>
  <c r="P1413" i="18"/>
  <c r="P1412" i="18"/>
  <c r="P1411" i="18"/>
  <c r="P1410" i="18"/>
  <c r="P1409" i="18"/>
  <c r="P1408" i="18"/>
  <c r="P1407" i="18"/>
  <c r="P1406" i="18"/>
  <c r="P1405" i="18"/>
  <c r="P1404" i="18"/>
  <c r="P1403" i="18"/>
  <c r="P1402" i="18"/>
  <c r="P1401" i="18"/>
  <c r="P1400" i="18"/>
  <c r="P1399" i="18"/>
  <c r="P1398" i="18"/>
  <c r="P1397" i="18"/>
  <c r="P1396" i="18"/>
  <c r="P1395" i="18"/>
  <c r="P1394" i="18"/>
  <c r="P1393" i="18"/>
  <c r="P1392" i="18"/>
  <c r="P1391" i="18"/>
  <c r="P1390" i="18"/>
  <c r="P1389" i="18"/>
  <c r="P1388" i="18"/>
  <c r="P1387" i="18"/>
  <c r="P1386" i="18"/>
  <c r="P1385" i="18"/>
  <c r="P1384" i="18"/>
  <c r="P1383" i="18"/>
  <c r="P1382" i="18"/>
  <c r="P1381" i="18"/>
  <c r="P1380" i="18"/>
  <c r="P1379" i="18"/>
  <c r="P1378" i="18"/>
  <c r="P1370" i="18"/>
  <c r="P1369" i="18"/>
  <c r="P1368" i="18"/>
  <c r="P1367" i="18"/>
  <c r="P1366" i="18"/>
  <c r="P1365" i="18"/>
  <c r="P1364" i="18"/>
  <c r="P1363" i="18"/>
  <c r="P1362" i="18"/>
  <c r="P1361" i="18"/>
  <c r="P1360" i="18"/>
  <c r="P1359" i="18"/>
  <c r="P1358" i="18"/>
  <c r="P1357" i="18"/>
  <c r="P1356" i="18"/>
  <c r="P1355" i="18"/>
  <c r="P1354" i="18"/>
  <c r="P1353" i="18"/>
  <c r="P1352" i="18"/>
  <c r="P1351" i="18"/>
  <c r="P1350" i="18"/>
  <c r="P1349" i="18"/>
  <c r="P1348" i="18"/>
  <c r="P1347" i="18"/>
  <c r="P1346" i="18"/>
  <c r="P1345" i="18"/>
  <c r="P1344" i="18"/>
  <c r="P1343" i="18"/>
  <c r="P1342" i="18"/>
  <c r="P1341" i="18"/>
  <c r="P1340" i="18"/>
  <c r="P1339" i="18"/>
  <c r="P1338" i="18"/>
  <c r="P1337" i="18"/>
  <c r="P1336" i="18"/>
  <c r="P1335" i="18"/>
  <c r="P1334" i="18"/>
  <c r="P1333" i="18"/>
  <c r="P1332" i="18"/>
  <c r="P1331" i="18"/>
  <c r="P1330" i="18"/>
  <c r="P1329" i="18"/>
  <c r="P1328" i="18"/>
  <c r="P1327" i="18"/>
  <c r="P1326" i="18"/>
  <c r="P1325" i="18"/>
  <c r="P1324" i="18"/>
  <c r="P1323" i="18"/>
  <c r="P1322" i="18"/>
  <c r="P1321" i="18"/>
  <c r="P1313" i="18"/>
  <c r="P1312" i="18"/>
  <c r="P1311" i="18"/>
  <c r="P1310" i="18"/>
  <c r="P1309" i="18"/>
  <c r="P1308" i="18"/>
  <c r="P1307" i="18"/>
  <c r="P1306" i="18"/>
  <c r="P1305" i="18"/>
  <c r="P1304" i="18"/>
  <c r="P1303" i="18"/>
  <c r="P1302" i="18"/>
  <c r="P1301" i="18"/>
  <c r="P1300" i="18"/>
  <c r="P1299" i="18"/>
  <c r="P1298" i="18"/>
  <c r="P1297" i="18"/>
  <c r="P1296" i="18"/>
  <c r="P1295" i="18"/>
  <c r="P1294" i="18"/>
  <c r="P1293" i="18"/>
  <c r="P1292" i="18"/>
  <c r="P1291" i="18"/>
  <c r="P1290" i="18"/>
  <c r="P1289" i="18"/>
  <c r="P1288" i="18"/>
  <c r="P1287" i="18"/>
  <c r="P1286" i="18"/>
  <c r="P1285" i="18"/>
  <c r="P1284" i="18"/>
  <c r="P1283" i="18"/>
  <c r="P1282" i="18"/>
  <c r="P1281" i="18"/>
  <c r="P1280" i="18"/>
  <c r="P1279" i="18"/>
  <c r="P1278" i="18"/>
  <c r="P1277" i="18"/>
  <c r="P1276" i="18"/>
  <c r="P1275" i="18"/>
  <c r="P1274" i="18"/>
  <c r="P1273" i="18"/>
  <c r="P1272" i="18"/>
  <c r="P1271" i="18"/>
  <c r="P1270" i="18"/>
  <c r="P1269" i="18"/>
  <c r="P1268" i="18"/>
  <c r="P1267" i="18"/>
  <c r="P1266" i="18"/>
  <c r="P1265" i="18"/>
  <c r="P1264" i="18"/>
  <c r="P1256" i="18"/>
  <c r="P1255" i="18"/>
  <c r="P1254" i="18"/>
  <c r="P1253" i="18"/>
  <c r="P1252" i="18"/>
  <c r="P1251" i="18"/>
  <c r="P1250" i="18"/>
  <c r="P1249" i="18"/>
  <c r="P1248" i="18"/>
  <c r="P1247" i="18"/>
  <c r="P1246" i="18"/>
  <c r="P1245" i="18"/>
  <c r="P1244" i="18"/>
  <c r="P1243" i="18"/>
  <c r="P1242" i="18"/>
  <c r="P1241" i="18"/>
  <c r="P1240" i="18"/>
  <c r="P1239" i="18"/>
  <c r="P1238" i="18"/>
  <c r="P1237" i="18"/>
  <c r="P1236" i="18"/>
  <c r="P1235" i="18"/>
  <c r="P1234" i="18"/>
  <c r="P1233" i="18"/>
  <c r="P1232" i="18"/>
  <c r="P1231" i="18"/>
  <c r="P1230" i="18"/>
  <c r="P1229" i="18"/>
  <c r="P1228" i="18"/>
  <c r="P1227" i="18"/>
  <c r="P1226" i="18"/>
  <c r="P1225" i="18"/>
  <c r="P1224" i="18"/>
  <c r="P1223" i="18"/>
  <c r="P1222" i="18"/>
  <c r="P1221" i="18"/>
  <c r="P1220" i="18"/>
  <c r="P1219" i="18"/>
  <c r="P1218" i="18"/>
  <c r="P1217" i="18"/>
  <c r="P1216" i="18"/>
  <c r="P1215" i="18"/>
  <c r="P1214" i="18"/>
  <c r="P1213" i="18"/>
  <c r="P1212" i="18"/>
  <c r="P1211" i="18"/>
  <c r="P1210" i="18"/>
  <c r="P1209" i="18"/>
  <c r="P1208" i="18"/>
  <c r="P1207" i="18"/>
  <c r="P1199" i="18"/>
  <c r="P1198" i="18"/>
  <c r="P1197" i="18"/>
  <c r="P1196" i="18"/>
  <c r="P1195" i="18"/>
  <c r="P1194" i="18"/>
  <c r="P1193" i="18"/>
  <c r="P1192" i="18"/>
  <c r="P1191" i="18"/>
  <c r="P1190" i="18"/>
  <c r="P1189" i="18"/>
  <c r="P1188" i="18"/>
  <c r="P1187" i="18"/>
  <c r="P1186" i="18"/>
  <c r="P1185" i="18"/>
  <c r="P1184" i="18"/>
  <c r="P1183" i="18"/>
  <c r="P1182" i="18"/>
  <c r="P1181" i="18"/>
  <c r="P1180" i="18"/>
  <c r="P1179" i="18"/>
  <c r="P1178" i="18"/>
  <c r="P1177" i="18"/>
  <c r="P1176" i="18"/>
  <c r="P1175" i="18"/>
  <c r="P1174" i="18"/>
  <c r="P1173" i="18"/>
  <c r="P1172" i="18"/>
  <c r="P1171" i="18"/>
  <c r="P1170" i="18"/>
  <c r="P1169" i="18"/>
  <c r="P1168" i="18"/>
  <c r="P1167" i="18"/>
  <c r="P1166" i="18"/>
  <c r="P1165" i="18"/>
  <c r="P1164" i="18"/>
  <c r="P1163" i="18"/>
  <c r="P1162" i="18"/>
  <c r="P1161" i="18"/>
  <c r="P1160" i="18"/>
  <c r="P1159" i="18"/>
  <c r="P1158" i="18"/>
  <c r="P1157" i="18"/>
  <c r="P1156" i="18"/>
  <c r="P1155" i="18"/>
  <c r="P1154" i="18"/>
  <c r="P1153" i="18"/>
  <c r="P1152" i="18"/>
  <c r="P1151" i="18"/>
  <c r="P1150" i="18"/>
  <c r="P1142" i="18"/>
  <c r="P1141" i="18"/>
  <c r="P1140" i="18"/>
  <c r="P1139" i="18"/>
  <c r="P1138" i="18"/>
  <c r="P1137" i="18"/>
  <c r="P1136" i="18"/>
  <c r="P1135" i="18"/>
  <c r="P1134" i="18"/>
  <c r="P1133" i="18"/>
  <c r="P1132" i="18"/>
  <c r="P1131" i="18"/>
  <c r="P1130" i="18"/>
  <c r="P1129" i="18"/>
  <c r="P1128" i="18"/>
  <c r="P1127" i="18"/>
  <c r="P1126" i="18"/>
  <c r="P1125" i="18"/>
  <c r="P1124" i="18"/>
  <c r="P1123" i="18"/>
  <c r="P1122" i="18"/>
  <c r="P1121" i="18"/>
  <c r="P1120" i="18"/>
  <c r="P1119" i="18"/>
  <c r="P1118" i="18"/>
  <c r="P1117" i="18"/>
  <c r="P1116" i="18"/>
  <c r="P1115" i="18"/>
  <c r="P1114" i="18"/>
  <c r="P1113" i="18"/>
  <c r="P1112" i="18"/>
  <c r="P1111" i="18"/>
  <c r="P1110" i="18"/>
  <c r="P1109" i="18"/>
  <c r="P1108" i="18"/>
  <c r="P1107" i="18"/>
  <c r="P1106" i="18"/>
  <c r="P1105" i="18"/>
  <c r="P1104" i="18"/>
  <c r="P1103" i="18"/>
  <c r="P1102" i="18"/>
  <c r="P1101" i="18"/>
  <c r="P1100" i="18"/>
  <c r="P1099" i="18"/>
  <c r="P1098" i="18"/>
  <c r="P1097" i="18"/>
  <c r="P1096" i="18"/>
  <c r="P1095" i="18"/>
  <c r="P1094" i="18"/>
  <c r="P1093" i="18"/>
  <c r="P1085" i="18"/>
  <c r="P1084" i="18"/>
  <c r="P1083" i="18"/>
  <c r="P1082" i="18"/>
  <c r="P1081" i="18"/>
  <c r="P1080" i="18"/>
  <c r="P1079" i="18"/>
  <c r="P1078" i="18"/>
  <c r="P1077" i="18"/>
  <c r="P1076" i="18"/>
  <c r="P1075" i="18"/>
  <c r="P1074" i="18"/>
  <c r="P1073" i="18"/>
  <c r="P1072" i="18"/>
  <c r="P1071" i="18"/>
  <c r="P1070" i="18"/>
  <c r="P1069" i="18"/>
  <c r="P1068" i="18"/>
  <c r="P1067" i="18"/>
  <c r="P1066" i="18"/>
  <c r="P1065" i="18"/>
  <c r="P1064" i="18"/>
  <c r="P1063" i="18"/>
  <c r="P1062" i="18"/>
  <c r="P1061" i="18"/>
  <c r="P1060" i="18"/>
  <c r="P1059" i="18"/>
  <c r="P1058" i="18"/>
  <c r="P1057" i="18"/>
  <c r="P1056" i="18"/>
  <c r="P1055" i="18"/>
  <c r="P1054" i="18"/>
  <c r="P1053" i="18"/>
  <c r="P1052" i="18"/>
  <c r="P1051" i="18"/>
  <c r="P1050" i="18"/>
  <c r="P1049" i="18"/>
  <c r="P1048" i="18"/>
  <c r="P1047" i="18"/>
  <c r="P1046" i="18"/>
  <c r="P1045" i="18"/>
  <c r="P1044" i="18"/>
  <c r="P1043" i="18"/>
  <c r="P1042" i="18"/>
  <c r="P1041" i="18"/>
  <c r="P1040" i="18"/>
  <c r="P1039" i="18"/>
  <c r="P1038" i="18"/>
  <c r="P1037" i="18"/>
  <c r="P1036" i="18"/>
  <c r="P1028" i="18"/>
  <c r="P1027" i="18"/>
  <c r="P1026" i="18"/>
  <c r="P1025" i="18"/>
  <c r="P1024" i="18"/>
  <c r="P1023" i="18"/>
  <c r="P1022" i="18"/>
  <c r="P1021" i="18"/>
  <c r="P1020" i="18"/>
  <c r="P1019" i="18"/>
  <c r="P1018" i="18"/>
  <c r="P1017" i="18"/>
  <c r="P1016" i="18"/>
  <c r="P1015" i="18"/>
  <c r="P1014" i="18"/>
  <c r="P1013" i="18"/>
  <c r="P1012" i="18"/>
  <c r="P1011" i="18"/>
  <c r="P1010" i="18"/>
  <c r="P1009" i="18"/>
  <c r="P1008" i="18"/>
  <c r="P1007" i="18"/>
  <c r="P1006" i="18"/>
  <c r="P1005" i="18"/>
  <c r="P1004" i="18"/>
  <c r="P1003" i="18"/>
  <c r="P1002" i="18"/>
  <c r="P1001" i="18"/>
  <c r="P1000" i="18"/>
  <c r="P999" i="18"/>
  <c r="P998" i="18"/>
  <c r="P997" i="18"/>
  <c r="P996" i="18"/>
  <c r="P995" i="18"/>
  <c r="P994" i="18"/>
  <c r="P993" i="18"/>
  <c r="P992" i="18"/>
  <c r="P991" i="18"/>
  <c r="P990" i="18"/>
  <c r="P989" i="18"/>
  <c r="P988" i="18"/>
  <c r="P987" i="18"/>
  <c r="P986" i="18"/>
  <c r="P985" i="18"/>
  <c r="P984" i="18"/>
  <c r="P983" i="18"/>
  <c r="P982" i="18"/>
  <c r="P981" i="18"/>
  <c r="P980" i="18"/>
  <c r="P979" i="18"/>
  <c r="P971" i="18"/>
  <c r="P970" i="18"/>
  <c r="P969" i="18"/>
  <c r="P968" i="18"/>
  <c r="P967" i="18"/>
  <c r="P966" i="18"/>
  <c r="P965" i="18"/>
  <c r="P964" i="18"/>
  <c r="P963" i="18"/>
  <c r="P962" i="18"/>
  <c r="P961" i="18"/>
  <c r="P960" i="18"/>
  <c r="P959" i="18"/>
  <c r="P958" i="18"/>
  <c r="P957" i="18"/>
  <c r="P956" i="18"/>
  <c r="P955" i="18"/>
  <c r="P954" i="18"/>
  <c r="P953" i="18"/>
  <c r="P952" i="18"/>
  <c r="P951" i="18"/>
  <c r="P950" i="18"/>
  <c r="P949" i="18"/>
  <c r="P948" i="18"/>
  <c r="P947" i="18"/>
  <c r="P946" i="18"/>
  <c r="P945" i="18"/>
  <c r="P944" i="18"/>
  <c r="P943" i="18"/>
  <c r="P942" i="18"/>
  <c r="P941" i="18"/>
  <c r="P940" i="18"/>
  <c r="P939" i="18"/>
  <c r="P938" i="18"/>
  <c r="P937" i="18"/>
  <c r="P936" i="18"/>
  <c r="P935" i="18"/>
  <c r="P934" i="18"/>
  <c r="P933" i="18"/>
  <c r="P932" i="18"/>
  <c r="P931" i="18"/>
  <c r="P930" i="18"/>
  <c r="P929" i="18"/>
  <c r="P928" i="18"/>
  <c r="P927" i="18"/>
  <c r="P926" i="18"/>
  <c r="P925" i="18"/>
  <c r="P924" i="18"/>
  <c r="P923" i="18"/>
  <c r="P922" i="18"/>
  <c r="P914" i="18"/>
  <c r="P913" i="18"/>
  <c r="P912" i="18"/>
  <c r="P911" i="18"/>
  <c r="P910" i="18"/>
  <c r="P909" i="18"/>
  <c r="P908" i="18"/>
  <c r="P907" i="18"/>
  <c r="P906" i="18"/>
  <c r="P905" i="18"/>
  <c r="P904" i="18"/>
  <c r="P903" i="18"/>
  <c r="P902" i="18"/>
  <c r="P901" i="18"/>
  <c r="P900" i="18"/>
  <c r="P899" i="18"/>
  <c r="P898" i="18"/>
  <c r="P897" i="18"/>
  <c r="P896" i="18"/>
  <c r="P895" i="18"/>
  <c r="P894" i="18"/>
  <c r="P893" i="18"/>
  <c r="P892" i="18"/>
  <c r="P891" i="18"/>
  <c r="P890" i="18"/>
  <c r="P889" i="18"/>
  <c r="P888" i="18"/>
  <c r="P887" i="18"/>
  <c r="P886" i="18"/>
  <c r="P885" i="18"/>
  <c r="P884" i="18"/>
  <c r="P883" i="18"/>
  <c r="P882" i="18"/>
  <c r="P881" i="18"/>
  <c r="P880" i="18"/>
  <c r="P879" i="18"/>
  <c r="P878" i="18"/>
  <c r="P877" i="18"/>
  <c r="P876" i="18"/>
  <c r="P875" i="18"/>
  <c r="P874" i="18"/>
  <c r="P873" i="18"/>
  <c r="P872" i="18"/>
  <c r="P871" i="18"/>
  <c r="P870" i="18"/>
  <c r="P869" i="18"/>
  <c r="P868" i="18"/>
  <c r="P867" i="18"/>
  <c r="P866" i="18"/>
  <c r="P865" i="18"/>
  <c r="P857" i="18"/>
  <c r="P856" i="18"/>
  <c r="P855" i="18"/>
  <c r="P854" i="18"/>
  <c r="P853" i="18"/>
  <c r="P852" i="18"/>
  <c r="P851" i="18"/>
  <c r="P850" i="18"/>
  <c r="P849" i="18"/>
  <c r="P848" i="18"/>
  <c r="P847" i="18"/>
  <c r="P846" i="18"/>
  <c r="P845" i="18"/>
  <c r="P844" i="18"/>
  <c r="P843" i="18"/>
  <c r="P842" i="18"/>
  <c r="P841" i="18"/>
  <c r="P840" i="18"/>
  <c r="P839" i="18"/>
  <c r="P838" i="18"/>
  <c r="P837" i="18"/>
  <c r="P836" i="18"/>
  <c r="P835" i="18"/>
  <c r="P834" i="18"/>
  <c r="P833" i="18"/>
  <c r="P832" i="18"/>
  <c r="P831" i="18"/>
  <c r="P830" i="18"/>
  <c r="P829" i="18"/>
  <c r="P828" i="18"/>
  <c r="P827" i="18"/>
  <c r="P826" i="18"/>
  <c r="P825" i="18"/>
  <c r="P824" i="18"/>
  <c r="P823" i="18"/>
  <c r="P822" i="18"/>
  <c r="P821" i="18"/>
  <c r="P820" i="18"/>
  <c r="P819" i="18"/>
  <c r="P818" i="18"/>
  <c r="P817" i="18"/>
  <c r="P816" i="18"/>
  <c r="P815" i="18"/>
  <c r="P814" i="18"/>
  <c r="P813" i="18"/>
  <c r="P812" i="18"/>
  <c r="P811" i="18"/>
  <c r="P810" i="18"/>
  <c r="P809" i="18"/>
  <c r="P808" i="18"/>
  <c r="P800" i="18"/>
  <c r="P799" i="18"/>
  <c r="P798" i="18"/>
  <c r="P797" i="18"/>
  <c r="P796" i="18"/>
  <c r="P795" i="18"/>
  <c r="P794" i="18"/>
  <c r="P793" i="18"/>
  <c r="P792" i="18"/>
  <c r="P791" i="18"/>
  <c r="P790" i="18"/>
  <c r="P789" i="18"/>
  <c r="P788" i="18"/>
  <c r="P787" i="18"/>
  <c r="P786" i="18"/>
  <c r="P785" i="18"/>
  <c r="P784" i="18"/>
  <c r="P783" i="18"/>
  <c r="P782" i="18"/>
  <c r="P781" i="18"/>
  <c r="P780" i="18"/>
  <c r="P779" i="18"/>
  <c r="P778" i="18"/>
  <c r="P777" i="18"/>
  <c r="P776" i="18"/>
  <c r="P775" i="18"/>
  <c r="P774" i="18"/>
  <c r="P773" i="18"/>
  <c r="P772" i="18"/>
  <c r="P771" i="18"/>
  <c r="P770" i="18"/>
  <c r="P769" i="18"/>
  <c r="P768" i="18"/>
  <c r="P767" i="18"/>
  <c r="P766" i="18"/>
  <c r="P765" i="18"/>
  <c r="P764" i="18"/>
  <c r="P763" i="18"/>
  <c r="P762" i="18"/>
  <c r="P761" i="18"/>
  <c r="P760" i="18"/>
  <c r="P759" i="18"/>
  <c r="P758" i="18"/>
  <c r="P757" i="18"/>
  <c r="P756" i="18"/>
  <c r="P755" i="18"/>
  <c r="P754" i="18"/>
  <c r="P753" i="18"/>
  <c r="P752" i="18"/>
  <c r="P751" i="18"/>
  <c r="P743" i="18"/>
  <c r="P742" i="18"/>
  <c r="P741" i="18"/>
  <c r="P740" i="18"/>
  <c r="P739" i="18"/>
  <c r="P738" i="18"/>
  <c r="P737" i="18"/>
  <c r="P736" i="18"/>
  <c r="P735" i="18"/>
  <c r="P734" i="18"/>
  <c r="P733" i="18"/>
  <c r="P732" i="18"/>
  <c r="P731" i="18"/>
  <c r="P730" i="18"/>
  <c r="P729" i="18"/>
  <c r="P728" i="18"/>
  <c r="P727" i="18"/>
  <c r="P726" i="18"/>
  <c r="P725" i="18"/>
  <c r="P724" i="18"/>
  <c r="P723" i="18"/>
  <c r="P722" i="18"/>
  <c r="P721" i="18"/>
  <c r="P720" i="18"/>
  <c r="P719" i="18"/>
  <c r="P718" i="18"/>
  <c r="P717" i="18"/>
  <c r="P716" i="18"/>
  <c r="P715" i="18"/>
  <c r="P714" i="18"/>
  <c r="P713" i="18"/>
  <c r="P712" i="18"/>
  <c r="P711" i="18"/>
  <c r="P710" i="18"/>
  <c r="P709" i="18"/>
  <c r="P708" i="18"/>
  <c r="P707" i="18"/>
  <c r="P706" i="18"/>
  <c r="P705" i="18"/>
  <c r="P704" i="18"/>
  <c r="P703" i="18"/>
  <c r="P702" i="18"/>
  <c r="P701" i="18"/>
  <c r="P700" i="18"/>
  <c r="P699" i="18"/>
  <c r="P698" i="18"/>
  <c r="P697" i="18"/>
  <c r="P696" i="18"/>
  <c r="P695" i="18"/>
  <c r="P694" i="18"/>
  <c r="P686" i="18"/>
  <c r="P685" i="18"/>
  <c r="P684" i="18"/>
  <c r="P683" i="18"/>
  <c r="P682" i="18"/>
  <c r="P681" i="18"/>
  <c r="P680" i="18"/>
  <c r="P679" i="18"/>
  <c r="P678" i="18"/>
  <c r="P677" i="18"/>
  <c r="P676" i="18"/>
  <c r="P675" i="18"/>
  <c r="P674" i="18"/>
  <c r="P673" i="18"/>
  <c r="P672" i="18"/>
  <c r="P671" i="18"/>
  <c r="P670" i="18"/>
  <c r="P669" i="18"/>
  <c r="P668" i="18"/>
  <c r="P667" i="18"/>
  <c r="P666" i="18"/>
  <c r="P665" i="18"/>
  <c r="P664" i="18"/>
  <c r="P663" i="18"/>
  <c r="P662" i="18"/>
  <c r="P661" i="18"/>
  <c r="P660" i="18"/>
  <c r="P659" i="18"/>
  <c r="P658" i="18"/>
  <c r="P657" i="18"/>
  <c r="P656" i="18"/>
  <c r="P655" i="18"/>
  <c r="P654" i="18"/>
  <c r="P653" i="18"/>
  <c r="P652" i="18"/>
  <c r="P651" i="18"/>
  <c r="P650" i="18"/>
  <c r="P649" i="18"/>
  <c r="P648" i="18"/>
  <c r="P647" i="18"/>
  <c r="P646" i="18"/>
  <c r="P645" i="18"/>
  <c r="P644" i="18"/>
  <c r="P643" i="18"/>
  <c r="P642" i="18"/>
  <c r="P641" i="18"/>
  <c r="P640" i="18"/>
  <c r="P639" i="18"/>
  <c r="P638" i="18"/>
  <c r="P637" i="18"/>
  <c r="P629" i="18"/>
  <c r="P628" i="18"/>
  <c r="P627" i="18"/>
  <c r="P626" i="18"/>
  <c r="P625" i="18"/>
  <c r="P624" i="18"/>
  <c r="P623" i="18"/>
  <c r="P622" i="18"/>
  <c r="P621" i="18"/>
  <c r="P620" i="18"/>
  <c r="P619" i="18"/>
  <c r="P618" i="18"/>
  <c r="P617" i="18"/>
  <c r="P616" i="18"/>
  <c r="P615" i="18"/>
  <c r="P614" i="18"/>
  <c r="P613" i="18"/>
  <c r="P612" i="18"/>
  <c r="P611" i="18"/>
  <c r="P610" i="18"/>
  <c r="P609" i="18"/>
  <c r="P608" i="18"/>
  <c r="P607" i="18"/>
  <c r="P606" i="18"/>
  <c r="P605" i="18"/>
  <c r="P604" i="18"/>
  <c r="P603" i="18"/>
  <c r="P602" i="18"/>
  <c r="P601" i="18"/>
  <c r="P600" i="18"/>
  <c r="P599" i="18"/>
  <c r="P598" i="18"/>
  <c r="P597" i="18"/>
  <c r="P596" i="18"/>
  <c r="P595" i="18"/>
  <c r="P594" i="18"/>
  <c r="P593" i="18"/>
  <c r="P592" i="18"/>
  <c r="P591" i="18"/>
  <c r="P590" i="18"/>
  <c r="P589" i="18"/>
  <c r="P588" i="18"/>
  <c r="P587" i="18"/>
  <c r="P586" i="18"/>
  <c r="P585" i="18"/>
  <c r="P584" i="18"/>
  <c r="P583" i="18"/>
  <c r="P582" i="18"/>
  <c r="P581" i="18"/>
  <c r="P580" i="18"/>
  <c r="P572" i="18"/>
  <c r="P571" i="18"/>
  <c r="P570" i="18"/>
  <c r="P569" i="18"/>
  <c r="P568" i="18"/>
  <c r="P567" i="18"/>
  <c r="P566" i="18"/>
  <c r="P565" i="18"/>
  <c r="P564" i="18"/>
  <c r="P563" i="18"/>
  <c r="P562" i="18"/>
  <c r="P561" i="18"/>
  <c r="P560" i="18"/>
  <c r="P559" i="18"/>
  <c r="P558" i="18"/>
  <c r="P557" i="18"/>
  <c r="P556" i="18"/>
  <c r="P555" i="18"/>
  <c r="P554" i="18"/>
  <c r="P553" i="18"/>
  <c r="P552" i="18"/>
  <c r="P551" i="18"/>
  <c r="P550" i="18"/>
  <c r="P549" i="18"/>
  <c r="P548" i="18"/>
  <c r="P547" i="18"/>
  <c r="P546" i="18"/>
  <c r="P545" i="18"/>
  <c r="P544" i="18"/>
  <c r="P543" i="18"/>
  <c r="P542" i="18"/>
  <c r="P541" i="18"/>
  <c r="P540" i="18"/>
  <c r="P539" i="18"/>
  <c r="P538" i="18"/>
  <c r="P537" i="18"/>
  <c r="P536" i="18"/>
  <c r="P535" i="18"/>
  <c r="P534" i="18"/>
  <c r="P533" i="18"/>
  <c r="P532" i="18"/>
  <c r="P531" i="18"/>
  <c r="P530" i="18"/>
  <c r="P529" i="18"/>
  <c r="P528" i="18"/>
  <c r="P527" i="18"/>
  <c r="P526" i="18"/>
  <c r="P525" i="18"/>
  <c r="P524" i="18"/>
  <c r="P523" i="18"/>
  <c r="P515" i="18"/>
  <c r="P514" i="18"/>
  <c r="P513" i="18"/>
  <c r="P512" i="18"/>
  <c r="P511" i="18"/>
  <c r="P510" i="18"/>
  <c r="P509" i="18"/>
  <c r="P508" i="18"/>
  <c r="P507" i="18"/>
  <c r="P506" i="18"/>
  <c r="P505" i="18"/>
  <c r="P504" i="18"/>
  <c r="P503" i="18"/>
  <c r="P502" i="18"/>
  <c r="P501" i="18"/>
  <c r="P500" i="18"/>
  <c r="P499" i="18"/>
  <c r="P498" i="18"/>
  <c r="P497" i="18"/>
  <c r="P496" i="18"/>
  <c r="P495" i="18"/>
  <c r="P494" i="18"/>
  <c r="P493" i="18"/>
  <c r="P492" i="18"/>
  <c r="P491" i="18"/>
  <c r="P490" i="18"/>
  <c r="P489" i="18"/>
  <c r="P488" i="18"/>
  <c r="P487" i="18"/>
  <c r="P486" i="18"/>
  <c r="P485" i="18"/>
  <c r="P484" i="18"/>
  <c r="P483" i="18"/>
  <c r="P482" i="18"/>
  <c r="P481" i="18"/>
  <c r="P480" i="18"/>
  <c r="P479" i="18"/>
  <c r="P478" i="18"/>
  <c r="P477" i="18"/>
  <c r="P476" i="18"/>
  <c r="P475" i="18"/>
  <c r="P474" i="18"/>
  <c r="P473" i="18"/>
  <c r="P472" i="18"/>
  <c r="P471" i="18"/>
  <c r="P470" i="18"/>
  <c r="P469" i="18"/>
  <c r="P468" i="18"/>
  <c r="P467" i="18"/>
  <c r="P466" i="18"/>
  <c r="P458" i="18"/>
  <c r="P457" i="18"/>
  <c r="P456" i="18"/>
  <c r="P455" i="18"/>
  <c r="P454" i="18"/>
  <c r="P453" i="18"/>
  <c r="P452" i="18"/>
  <c r="P451" i="18"/>
  <c r="P450" i="18"/>
  <c r="P449" i="18"/>
  <c r="P448" i="18"/>
  <c r="P447" i="18"/>
  <c r="P446" i="18"/>
  <c r="P445" i="18"/>
  <c r="P444" i="18"/>
  <c r="P443" i="18"/>
  <c r="P442" i="18"/>
  <c r="P441" i="18"/>
  <c r="P440" i="18"/>
  <c r="P439" i="18"/>
  <c r="P438" i="18"/>
  <c r="P437" i="18"/>
  <c r="P436" i="18"/>
  <c r="P435" i="18"/>
  <c r="P434" i="18"/>
  <c r="P433" i="18"/>
  <c r="P432" i="18"/>
  <c r="P431" i="18"/>
  <c r="P430" i="18"/>
  <c r="P429" i="18"/>
  <c r="P428" i="18"/>
  <c r="P427" i="18"/>
  <c r="P426" i="18"/>
  <c r="P425" i="18"/>
  <c r="P424" i="18"/>
  <c r="P423" i="18"/>
  <c r="P422" i="18"/>
  <c r="P421" i="18"/>
  <c r="P420" i="18"/>
  <c r="P419" i="18"/>
  <c r="P418" i="18"/>
  <c r="P417" i="18"/>
  <c r="P416" i="18"/>
  <c r="P415" i="18"/>
  <c r="P414" i="18"/>
  <c r="P413" i="18"/>
  <c r="P412" i="18"/>
  <c r="P411" i="18"/>
  <c r="P410" i="18"/>
  <c r="P409" i="18"/>
  <c r="P401" i="18"/>
  <c r="P400" i="18"/>
  <c r="P399" i="18"/>
  <c r="P398" i="18"/>
  <c r="P397" i="18"/>
  <c r="P396" i="18"/>
  <c r="P395" i="18"/>
  <c r="P394" i="18"/>
  <c r="P393" i="18"/>
  <c r="P392" i="18"/>
  <c r="P391" i="18"/>
  <c r="P390" i="18"/>
  <c r="P389" i="18"/>
  <c r="P388" i="18"/>
  <c r="P387" i="18"/>
  <c r="P386" i="18"/>
  <c r="P385" i="18"/>
  <c r="P384" i="18"/>
  <c r="P383" i="18"/>
  <c r="P382" i="18"/>
  <c r="P381" i="18"/>
  <c r="P380" i="18"/>
  <c r="P379" i="18"/>
  <c r="P378" i="18"/>
  <c r="P377" i="18"/>
  <c r="P376" i="18"/>
  <c r="P375" i="18"/>
  <c r="P374" i="18"/>
  <c r="P373" i="18"/>
  <c r="P372" i="18"/>
  <c r="P371" i="18"/>
  <c r="P370" i="18"/>
  <c r="P369" i="18"/>
  <c r="P368" i="18"/>
  <c r="P367" i="18"/>
  <c r="P366" i="18"/>
  <c r="P365" i="18"/>
  <c r="P364" i="18"/>
  <c r="P363" i="18"/>
  <c r="P362" i="18"/>
  <c r="P361" i="18"/>
  <c r="P360" i="18"/>
  <c r="P359" i="18"/>
  <c r="P358" i="18"/>
  <c r="P357" i="18"/>
  <c r="P356" i="18"/>
  <c r="P355" i="18"/>
  <c r="P354" i="18"/>
  <c r="P353" i="18"/>
  <c r="P352" i="18"/>
  <c r="P344" i="18"/>
  <c r="P343" i="18"/>
  <c r="P342" i="18"/>
  <c r="P341" i="18"/>
  <c r="P340" i="18"/>
  <c r="P339" i="18"/>
  <c r="P338" i="18"/>
  <c r="P337" i="18"/>
  <c r="P336" i="18"/>
  <c r="P335" i="18"/>
  <c r="P334" i="18"/>
  <c r="P333" i="18"/>
  <c r="P332" i="18"/>
  <c r="P331" i="18"/>
  <c r="P330" i="18"/>
  <c r="P329" i="18"/>
  <c r="P328" i="18"/>
  <c r="P327" i="18"/>
  <c r="P326" i="18"/>
  <c r="P325" i="18"/>
  <c r="P324" i="18"/>
  <c r="P323" i="18"/>
  <c r="P322" i="18"/>
  <c r="P321" i="18"/>
  <c r="P320" i="18"/>
  <c r="P319" i="18"/>
  <c r="P318" i="18"/>
  <c r="P317" i="18"/>
  <c r="P316" i="18"/>
  <c r="P315" i="18"/>
  <c r="P314" i="18"/>
  <c r="P313" i="18"/>
  <c r="P312" i="18"/>
  <c r="P311" i="18"/>
  <c r="P310" i="18"/>
  <c r="P309" i="18"/>
  <c r="P308" i="18"/>
  <c r="P307" i="18"/>
  <c r="P306" i="18"/>
  <c r="P305" i="18"/>
  <c r="P304" i="18"/>
  <c r="P303" i="18"/>
  <c r="P302" i="18"/>
  <c r="P301" i="18"/>
  <c r="P300" i="18"/>
  <c r="P299" i="18"/>
  <c r="P298" i="18"/>
  <c r="P297" i="18"/>
  <c r="P296" i="18"/>
  <c r="P295" i="18"/>
  <c r="P287" i="18"/>
  <c r="P286" i="18"/>
  <c r="P285" i="18"/>
  <c r="P284" i="18"/>
  <c r="P283" i="18"/>
  <c r="P282" i="18"/>
  <c r="P281" i="18"/>
  <c r="P280" i="18"/>
  <c r="P279" i="18"/>
  <c r="P278" i="18"/>
  <c r="P277" i="18"/>
  <c r="P276" i="18"/>
  <c r="P275" i="18"/>
  <c r="P274" i="18"/>
  <c r="P273" i="18"/>
  <c r="P272" i="18"/>
  <c r="P271" i="18"/>
  <c r="P270" i="18"/>
  <c r="P269" i="18"/>
  <c r="P268" i="18"/>
  <c r="P267" i="18"/>
  <c r="P266" i="18"/>
  <c r="P265" i="18"/>
  <c r="P264" i="18"/>
  <c r="P263" i="18"/>
  <c r="P262" i="18"/>
  <c r="P261" i="18"/>
  <c r="P260" i="18"/>
  <c r="P259" i="18"/>
  <c r="P258" i="18"/>
  <c r="P257" i="18"/>
  <c r="P256" i="18"/>
  <c r="P255" i="18"/>
  <c r="P254" i="18"/>
  <c r="P253" i="18"/>
  <c r="P252" i="18"/>
  <c r="P251" i="18"/>
  <c r="P250" i="18"/>
  <c r="P249" i="18"/>
  <c r="P248" i="18"/>
  <c r="P247" i="18"/>
  <c r="P246" i="18"/>
  <c r="P245" i="18"/>
  <c r="P244" i="18"/>
  <c r="P243" i="18"/>
  <c r="P242" i="18"/>
  <c r="P241" i="18"/>
  <c r="P240" i="18"/>
  <c r="P239" i="18"/>
  <c r="P238" i="18"/>
  <c r="P230" i="18"/>
  <c r="P229" i="18"/>
  <c r="P228" i="18"/>
  <c r="P227" i="18"/>
  <c r="P226" i="18"/>
  <c r="P225" i="18"/>
  <c r="P224" i="18"/>
  <c r="P223" i="18"/>
  <c r="P222" i="18"/>
  <c r="P221" i="18"/>
  <c r="P220" i="18"/>
  <c r="P219" i="18"/>
  <c r="P218" i="18"/>
  <c r="P217" i="18"/>
  <c r="P216" i="18"/>
  <c r="P215" i="18"/>
  <c r="P214" i="18"/>
  <c r="P213" i="18"/>
  <c r="P212" i="18"/>
  <c r="P211" i="18"/>
  <c r="P210" i="18"/>
  <c r="P209" i="18"/>
  <c r="P208" i="18"/>
  <c r="P207" i="18"/>
  <c r="P206" i="18"/>
  <c r="P205" i="18"/>
  <c r="P204" i="18"/>
  <c r="P203" i="18"/>
  <c r="P202" i="18"/>
  <c r="P201" i="18"/>
  <c r="P200" i="18"/>
  <c r="P199" i="18"/>
  <c r="P198" i="18"/>
  <c r="P197" i="18"/>
  <c r="P196" i="18"/>
  <c r="P195" i="18"/>
  <c r="P194" i="18"/>
  <c r="P193" i="18"/>
  <c r="P192" i="18"/>
  <c r="P191" i="18"/>
  <c r="P190" i="18"/>
  <c r="P189" i="18"/>
  <c r="P188" i="18"/>
  <c r="P187" i="18"/>
  <c r="P186" i="18"/>
  <c r="P185" i="18"/>
  <c r="P184" i="18"/>
  <c r="P183" i="18"/>
  <c r="P182" i="18"/>
  <c r="P181" i="18"/>
  <c r="P173" i="18"/>
  <c r="P172" i="18"/>
  <c r="P171" i="18"/>
  <c r="P170" i="18"/>
  <c r="P169" i="18"/>
  <c r="P168" i="18"/>
  <c r="P167" i="18"/>
  <c r="P166" i="18"/>
  <c r="P165" i="18"/>
  <c r="P164" i="18"/>
  <c r="P163" i="18"/>
  <c r="P162" i="18"/>
  <c r="P161" i="18"/>
  <c r="P160" i="18"/>
  <c r="P159" i="18"/>
  <c r="P158" i="18"/>
  <c r="P157" i="18"/>
  <c r="P156" i="18"/>
  <c r="P155" i="18"/>
  <c r="P154" i="18"/>
  <c r="P153" i="18"/>
  <c r="P152" i="18"/>
  <c r="P151" i="18"/>
  <c r="P150" i="18"/>
  <c r="P149" i="18"/>
  <c r="P148" i="18"/>
  <c r="P147" i="18"/>
  <c r="P146" i="18"/>
  <c r="P145" i="18"/>
  <c r="P144" i="18"/>
  <c r="P143" i="18"/>
  <c r="P142" i="18"/>
  <c r="P141" i="18"/>
  <c r="P140" i="18"/>
  <c r="P139" i="18"/>
  <c r="P138" i="18"/>
  <c r="P137" i="18"/>
  <c r="P136" i="18"/>
  <c r="P135" i="18"/>
  <c r="P134" i="18"/>
  <c r="P133" i="18"/>
  <c r="P132" i="18"/>
  <c r="P131" i="18"/>
  <c r="P130" i="18"/>
  <c r="P129" i="18"/>
  <c r="P128" i="18"/>
  <c r="P127" i="18"/>
  <c r="P126" i="18"/>
  <c r="P125" i="18"/>
  <c r="P124" i="18"/>
  <c r="P116" i="18"/>
  <c r="P115" i="18"/>
  <c r="P114" i="18"/>
  <c r="P113" i="18"/>
  <c r="P112" i="18"/>
  <c r="P111" i="18"/>
  <c r="P110" i="18"/>
  <c r="P109" i="18"/>
  <c r="P108" i="18"/>
  <c r="P107" i="18"/>
  <c r="P106" i="18"/>
  <c r="P105" i="18"/>
  <c r="P104" i="18"/>
  <c r="P103" i="18"/>
  <c r="P102" i="18"/>
  <c r="P101" i="18"/>
  <c r="P100" i="18"/>
  <c r="P99" i="18"/>
  <c r="P98" i="18"/>
  <c r="P97" i="18"/>
  <c r="P96" i="18"/>
  <c r="P95" i="18"/>
  <c r="P94" i="18"/>
  <c r="P93" i="18"/>
  <c r="P92" i="18"/>
  <c r="P91" i="18"/>
  <c r="P90" i="18"/>
  <c r="P89" i="18"/>
  <c r="P88" i="18"/>
  <c r="P87" i="18"/>
  <c r="P86" i="18"/>
  <c r="P85" i="18"/>
  <c r="P84" i="18"/>
  <c r="P83" i="18"/>
  <c r="P82" i="18"/>
  <c r="P81" i="18"/>
  <c r="P80" i="18"/>
  <c r="P79" i="18"/>
  <c r="P78" i="18"/>
  <c r="P77" i="18"/>
  <c r="P76" i="18"/>
  <c r="P75" i="18"/>
  <c r="P74" i="18"/>
  <c r="P73" i="18"/>
  <c r="P72" i="18"/>
  <c r="P71" i="18"/>
  <c r="P70" i="18"/>
  <c r="P69" i="18"/>
  <c r="P68" i="18"/>
  <c r="P67" i="18"/>
  <c r="BB93" i="45" l="1"/>
  <c r="BF93" i="45"/>
  <c r="BC93" i="45"/>
  <c r="BG93" i="45"/>
  <c r="BD93" i="45"/>
  <c r="BA93" i="45"/>
  <c r="BE93" i="45"/>
  <c r="AO93" i="45"/>
  <c r="BM93" i="45" s="1"/>
  <c r="AQ93" i="45"/>
  <c r="BO93" i="45" s="1"/>
  <c r="AU93" i="45"/>
  <c r="BS93" i="45" s="1"/>
  <c r="AS93" i="45"/>
  <c r="BQ93" i="45" s="1"/>
  <c r="AR93" i="45"/>
  <c r="BP93" i="45" s="1"/>
  <c r="AV93" i="45"/>
  <c r="BT93" i="45" s="1"/>
  <c r="AW93" i="45"/>
  <c r="BU93" i="45" s="1"/>
  <c r="AP93" i="45"/>
  <c r="BN93" i="45" s="1"/>
  <c r="AT93" i="45"/>
  <c r="BR93" i="45" s="1"/>
  <c r="AK95" i="45"/>
  <c r="AL94" i="45"/>
  <c r="AN94" i="45" s="1"/>
  <c r="Y54" i="11"/>
  <c r="AA53" i="11"/>
  <c r="O53" i="11" s="1"/>
  <c r="Z53" i="11"/>
  <c r="N53" i="11" s="1"/>
  <c r="AS56" i="45"/>
  <c r="BQ56" i="45" s="1"/>
  <c r="AR56" i="45"/>
  <c r="BP56" i="45" s="1"/>
  <c r="AU56" i="45"/>
  <c r="BS56" i="45" s="1"/>
  <c r="AT56" i="45"/>
  <c r="BR56" i="45" s="1"/>
  <c r="BF56" i="45"/>
  <c r="BG56" i="45"/>
  <c r="BB56" i="45"/>
  <c r="AX56" i="45"/>
  <c r="BV56" i="45" s="1"/>
  <c r="BE56" i="45"/>
  <c r="BD56" i="45"/>
  <c r="BH56" i="45"/>
  <c r="AW56" i="45"/>
  <c r="BU56" i="45" s="1"/>
  <c r="AV56" i="45"/>
  <c r="BT56" i="45" s="1"/>
  <c r="AP56" i="45"/>
  <c r="BN56" i="45" s="1"/>
  <c r="AQ56" i="45"/>
  <c r="BO56" i="45" s="1"/>
  <c r="BC56" i="45"/>
  <c r="BG54" i="3"/>
  <c r="BF54" i="3"/>
  <c r="BE54" i="3"/>
  <c r="BD54" i="3"/>
  <c r="BC54" i="3"/>
  <c r="BB54" i="3"/>
  <c r="AW54" i="3"/>
  <c r="BU54" i="3" s="1"/>
  <c r="AV54" i="3"/>
  <c r="BT54" i="3" s="1"/>
  <c r="BA54" i="3"/>
  <c r="AU54" i="3"/>
  <c r="AT54" i="3"/>
  <c r="BR54" i="3" s="1"/>
  <c r="AS54" i="3"/>
  <c r="BQ54" i="3" s="1"/>
  <c r="AR54" i="3"/>
  <c r="BP54" i="3" s="1"/>
  <c r="AO54" i="3"/>
  <c r="AQ54" i="3"/>
  <c r="BO54" i="3" s="1"/>
  <c r="AP54" i="3"/>
  <c r="AF55" i="4"/>
  <c r="AD55" i="4"/>
  <c r="AH55" i="4"/>
  <c r="AG55" i="4"/>
  <c r="AE55" i="4"/>
  <c r="AC55" i="4"/>
  <c r="AB55" i="4"/>
  <c r="BN53" i="3"/>
  <c r="BQ53" i="3"/>
  <c r="BS53" i="3"/>
  <c r="BP53" i="3"/>
  <c r="BR53" i="3"/>
  <c r="U58" i="9"/>
  <c r="W57" i="9"/>
  <c r="AB57" i="9"/>
  <c r="AA57" i="9"/>
  <c r="X57" i="9"/>
  <c r="AR54" i="36"/>
  <c r="AZ53" i="36"/>
  <c r="AY53" i="36"/>
  <c r="AX53" i="36"/>
  <c r="AV53" i="36"/>
  <c r="AW53" i="36"/>
  <c r="AU53" i="36"/>
  <c r="AT53" i="36"/>
  <c r="AN57" i="45"/>
  <c r="AZ56" i="45"/>
  <c r="BL56" i="45" s="1"/>
  <c r="AM55" i="3"/>
  <c r="AY54" i="3"/>
  <c r="BK54" i="3" s="1"/>
  <c r="Z56" i="4"/>
  <c r="AJ74" i="4"/>
  <c r="C8" i="18"/>
  <c r="BC94" i="45" l="1"/>
  <c r="BG94" i="45"/>
  <c r="BD94" i="45"/>
  <c r="BA94" i="45"/>
  <c r="BE94" i="45"/>
  <c r="BB94" i="45"/>
  <c r="BF94" i="45"/>
  <c r="AO94" i="45"/>
  <c r="BM94" i="45" s="1"/>
  <c r="AU94" i="45"/>
  <c r="BS94" i="45" s="1"/>
  <c r="AS94" i="45"/>
  <c r="BQ94" i="45" s="1"/>
  <c r="AQ94" i="45"/>
  <c r="BO94" i="45" s="1"/>
  <c r="AR94" i="45"/>
  <c r="BP94" i="45" s="1"/>
  <c r="AV94" i="45"/>
  <c r="BT94" i="45" s="1"/>
  <c r="AW94" i="45"/>
  <c r="BU94" i="45" s="1"/>
  <c r="AP94" i="45"/>
  <c r="BN94" i="45" s="1"/>
  <c r="AT94" i="45"/>
  <c r="BR94" i="45" s="1"/>
  <c r="AK96" i="45"/>
  <c r="AL95" i="45"/>
  <c r="AN95" i="45" s="1"/>
  <c r="BN54" i="3"/>
  <c r="BS54" i="3"/>
  <c r="U59" i="9"/>
  <c r="AB58" i="9"/>
  <c r="AA58" i="9"/>
  <c r="X58" i="9"/>
  <c r="W58" i="9"/>
  <c r="AH56" i="4"/>
  <c r="AG56" i="4"/>
  <c r="AE56" i="4"/>
  <c r="AC56" i="4"/>
  <c r="AF56" i="4"/>
  <c r="AD56" i="4"/>
  <c r="AB56" i="4"/>
  <c r="BA55" i="3"/>
  <c r="AU55" i="3"/>
  <c r="AT55" i="3"/>
  <c r="AS55" i="3"/>
  <c r="AR55" i="3"/>
  <c r="BG55" i="3"/>
  <c r="BF55" i="3"/>
  <c r="BE55" i="3"/>
  <c r="BD55" i="3"/>
  <c r="BC55" i="3"/>
  <c r="BB55" i="3"/>
  <c r="AW55" i="3"/>
  <c r="BU55" i="3" s="1"/>
  <c r="AV55" i="3"/>
  <c r="BT55" i="3" s="1"/>
  <c r="AP55" i="3"/>
  <c r="AQ55" i="3"/>
  <c r="BO55" i="3" s="1"/>
  <c r="AO55" i="3"/>
  <c r="AS57" i="45"/>
  <c r="BQ57" i="45" s="1"/>
  <c r="AU57" i="45"/>
  <c r="BS57" i="45" s="1"/>
  <c r="AR57" i="45"/>
  <c r="BP57" i="45" s="1"/>
  <c r="AT57" i="45"/>
  <c r="BR57" i="45" s="1"/>
  <c r="AW57" i="45"/>
  <c r="BU57" i="45" s="1"/>
  <c r="BB57" i="45"/>
  <c r="AP57" i="45"/>
  <c r="BN57" i="45" s="1"/>
  <c r="AQ57" i="45"/>
  <c r="BO57" i="45" s="1"/>
  <c r="BD57" i="45"/>
  <c r="BC57" i="45"/>
  <c r="BF57" i="45"/>
  <c r="BG57" i="45"/>
  <c r="BE57" i="45"/>
  <c r="AX57" i="45"/>
  <c r="BV57" i="45" s="1"/>
  <c r="BH57" i="45"/>
  <c r="AV57" i="45"/>
  <c r="BT57" i="45" s="1"/>
  <c r="BM54" i="3"/>
  <c r="Y55" i="11"/>
  <c r="AA54" i="11"/>
  <c r="O54" i="11" s="1"/>
  <c r="Z54" i="11"/>
  <c r="N54" i="11" s="1"/>
  <c r="AR55" i="36"/>
  <c r="AZ54" i="36"/>
  <c r="AY54" i="36"/>
  <c r="AX54" i="36"/>
  <c r="AW54" i="36"/>
  <c r="AU54" i="36"/>
  <c r="AV54" i="36"/>
  <c r="AT54" i="36"/>
  <c r="Z57" i="4"/>
  <c r="AJ75" i="4"/>
  <c r="AM56" i="3"/>
  <c r="AY55" i="3"/>
  <c r="BK55" i="3" s="1"/>
  <c r="AN58" i="45"/>
  <c r="AZ57" i="45"/>
  <c r="BL57" i="45" s="1"/>
  <c r="P40" i="18"/>
  <c r="P2861" i="19"/>
  <c r="P2860" i="19"/>
  <c r="P2859" i="19"/>
  <c r="P2858" i="19"/>
  <c r="P2857" i="19"/>
  <c r="P2856" i="19"/>
  <c r="P2855" i="19"/>
  <c r="P2854" i="19"/>
  <c r="P2853" i="19"/>
  <c r="P2852" i="19"/>
  <c r="P2851" i="19"/>
  <c r="P2850" i="19"/>
  <c r="P2849" i="19"/>
  <c r="P2848" i="19"/>
  <c r="P2847" i="19"/>
  <c r="P2846" i="19"/>
  <c r="P2845" i="19"/>
  <c r="P2844" i="19"/>
  <c r="P2843" i="19"/>
  <c r="P2842" i="19"/>
  <c r="P2841" i="19"/>
  <c r="P2840" i="19"/>
  <c r="P2839" i="19"/>
  <c r="P2838" i="19"/>
  <c r="P2837" i="19"/>
  <c r="P2836" i="19"/>
  <c r="P2835" i="19"/>
  <c r="P2834" i="19"/>
  <c r="P2833" i="19"/>
  <c r="P2832" i="19"/>
  <c r="P2831" i="19"/>
  <c r="P2830" i="19"/>
  <c r="P2829" i="19"/>
  <c r="P2828" i="19"/>
  <c r="P2827" i="19"/>
  <c r="P2826" i="19"/>
  <c r="P2825" i="19"/>
  <c r="P2824" i="19"/>
  <c r="P2823" i="19"/>
  <c r="P2822" i="19"/>
  <c r="P2821" i="19"/>
  <c r="P2820" i="19"/>
  <c r="P2819" i="19"/>
  <c r="P2818" i="19"/>
  <c r="P2817" i="19"/>
  <c r="P2816" i="19"/>
  <c r="P2815" i="19"/>
  <c r="P2814" i="19"/>
  <c r="P2813" i="19"/>
  <c r="P2812" i="19"/>
  <c r="P2805" i="19"/>
  <c r="P2804" i="19"/>
  <c r="P2803" i="19"/>
  <c r="P2802" i="19"/>
  <c r="P2801" i="19"/>
  <c r="P2800" i="19"/>
  <c r="P2799" i="19"/>
  <c r="P2798" i="19"/>
  <c r="P2797" i="19"/>
  <c r="P2796" i="19"/>
  <c r="P2795" i="19"/>
  <c r="P2794" i="19"/>
  <c r="P2793" i="19"/>
  <c r="P2792" i="19"/>
  <c r="P2791" i="19"/>
  <c r="P2790" i="19"/>
  <c r="P2789" i="19"/>
  <c r="P2788" i="19"/>
  <c r="P2787" i="19"/>
  <c r="P2786" i="19"/>
  <c r="P2785" i="19"/>
  <c r="P2784" i="19"/>
  <c r="P2783" i="19"/>
  <c r="P2782" i="19"/>
  <c r="P2781" i="19"/>
  <c r="P2780" i="19"/>
  <c r="P2779" i="19"/>
  <c r="P2778" i="19"/>
  <c r="P2777" i="19"/>
  <c r="P2776" i="19"/>
  <c r="P2775" i="19"/>
  <c r="P2774" i="19"/>
  <c r="P2773" i="19"/>
  <c r="P2772" i="19"/>
  <c r="P2771" i="19"/>
  <c r="P2770" i="19"/>
  <c r="P2769" i="19"/>
  <c r="P2768" i="19"/>
  <c r="P2767" i="19"/>
  <c r="P2766" i="19"/>
  <c r="P2765" i="19"/>
  <c r="P2764" i="19"/>
  <c r="P2763" i="19"/>
  <c r="P2762" i="19"/>
  <c r="P2761" i="19"/>
  <c r="P2760" i="19"/>
  <c r="P2759" i="19"/>
  <c r="P2758" i="19"/>
  <c r="P2757" i="19"/>
  <c r="P2756" i="19"/>
  <c r="P2749" i="19"/>
  <c r="P2748" i="19"/>
  <c r="P2747" i="19"/>
  <c r="P2746" i="19"/>
  <c r="P2745" i="19"/>
  <c r="P2744" i="19"/>
  <c r="P2743" i="19"/>
  <c r="P2742" i="19"/>
  <c r="P2741" i="19"/>
  <c r="P2740" i="19"/>
  <c r="P2739" i="19"/>
  <c r="P2738" i="19"/>
  <c r="P2737" i="19"/>
  <c r="P2736" i="19"/>
  <c r="P2735" i="19"/>
  <c r="P2734" i="19"/>
  <c r="P2733" i="19"/>
  <c r="P2732" i="19"/>
  <c r="P2731" i="19"/>
  <c r="P2730" i="19"/>
  <c r="P2729" i="19"/>
  <c r="P2728" i="19"/>
  <c r="P2727" i="19"/>
  <c r="P2726" i="19"/>
  <c r="P2725" i="19"/>
  <c r="P2724" i="19"/>
  <c r="P2723" i="19"/>
  <c r="P2722" i="19"/>
  <c r="P2721" i="19"/>
  <c r="P2720" i="19"/>
  <c r="P2719" i="19"/>
  <c r="P2718" i="19"/>
  <c r="P2717" i="19"/>
  <c r="P2716" i="19"/>
  <c r="P2715" i="19"/>
  <c r="P2714" i="19"/>
  <c r="P2713" i="19"/>
  <c r="P2712" i="19"/>
  <c r="P2711" i="19"/>
  <c r="P2710" i="19"/>
  <c r="P2709" i="19"/>
  <c r="P2708" i="19"/>
  <c r="P2707" i="19"/>
  <c r="P2706" i="19"/>
  <c r="P2705" i="19"/>
  <c r="P2704" i="19"/>
  <c r="P2703" i="19"/>
  <c r="P2702" i="19"/>
  <c r="P2701" i="19"/>
  <c r="P2700" i="19"/>
  <c r="P2693" i="19"/>
  <c r="P2692" i="19"/>
  <c r="P2691" i="19"/>
  <c r="P2690" i="19"/>
  <c r="P2689" i="19"/>
  <c r="P2688" i="19"/>
  <c r="P2687" i="19"/>
  <c r="P2686" i="19"/>
  <c r="P2685" i="19"/>
  <c r="P2684" i="19"/>
  <c r="P2683" i="19"/>
  <c r="P2682" i="19"/>
  <c r="P2681" i="19"/>
  <c r="P2680" i="19"/>
  <c r="P2679" i="19"/>
  <c r="P2678" i="19"/>
  <c r="P2677" i="19"/>
  <c r="P2676" i="19"/>
  <c r="P2675" i="19"/>
  <c r="P2674" i="19"/>
  <c r="P2673" i="19"/>
  <c r="P2672" i="19"/>
  <c r="P2671" i="19"/>
  <c r="P2670" i="19"/>
  <c r="P2669" i="19"/>
  <c r="P2668" i="19"/>
  <c r="P2667" i="19"/>
  <c r="P2666" i="19"/>
  <c r="P2665" i="19"/>
  <c r="P2664" i="19"/>
  <c r="P2663" i="19"/>
  <c r="P2662" i="19"/>
  <c r="P2661" i="19"/>
  <c r="P2660" i="19"/>
  <c r="P2659" i="19"/>
  <c r="P2658" i="19"/>
  <c r="P2657" i="19"/>
  <c r="P2656" i="19"/>
  <c r="P2655" i="19"/>
  <c r="P2654" i="19"/>
  <c r="P2653" i="19"/>
  <c r="P2652" i="19"/>
  <c r="P2651" i="19"/>
  <c r="P2650" i="19"/>
  <c r="P2649" i="19"/>
  <c r="P2648" i="19"/>
  <c r="P2647" i="19"/>
  <c r="P2646" i="19"/>
  <c r="P2645" i="19"/>
  <c r="P2644" i="19"/>
  <c r="P2637" i="19"/>
  <c r="P2636" i="19"/>
  <c r="P2635" i="19"/>
  <c r="P2634" i="19"/>
  <c r="P2633" i="19"/>
  <c r="P2632" i="19"/>
  <c r="P2631" i="19"/>
  <c r="P2630" i="19"/>
  <c r="P2629" i="19"/>
  <c r="P2628" i="19"/>
  <c r="P2627" i="19"/>
  <c r="P2626" i="19"/>
  <c r="P2625" i="19"/>
  <c r="P2624" i="19"/>
  <c r="P2623" i="19"/>
  <c r="P2622" i="19"/>
  <c r="P2621" i="19"/>
  <c r="P2620" i="19"/>
  <c r="P2619" i="19"/>
  <c r="P2618" i="19"/>
  <c r="P2617" i="19"/>
  <c r="P2616" i="19"/>
  <c r="P2615" i="19"/>
  <c r="P2614" i="19"/>
  <c r="P2613" i="19"/>
  <c r="P2612" i="19"/>
  <c r="P2611" i="19"/>
  <c r="P2610" i="19"/>
  <c r="P2609" i="19"/>
  <c r="P2608" i="19"/>
  <c r="P2607" i="19"/>
  <c r="P2606" i="19"/>
  <c r="P2605" i="19"/>
  <c r="P2604" i="19"/>
  <c r="P2603" i="19"/>
  <c r="P2602" i="19"/>
  <c r="P2601" i="19"/>
  <c r="P2600" i="19"/>
  <c r="P2599" i="19"/>
  <c r="P2598" i="19"/>
  <c r="P2597" i="19"/>
  <c r="P2596" i="19"/>
  <c r="P2595" i="19"/>
  <c r="P2594" i="19"/>
  <c r="P2593" i="19"/>
  <c r="P2592" i="19"/>
  <c r="P2591" i="19"/>
  <c r="P2590" i="19"/>
  <c r="P2589" i="19"/>
  <c r="P2588" i="19"/>
  <c r="P2581" i="19"/>
  <c r="P2580" i="19"/>
  <c r="P2579" i="19"/>
  <c r="P2578" i="19"/>
  <c r="P2577" i="19"/>
  <c r="P2576" i="19"/>
  <c r="P2575" i="19"/>
  <c r="P2574" i="19"/>
  <c r="P2573" i="19"/>
  <c r="P2572" i="19"/>
  <c r="P2571" i="19"/>
  <c r="P2570" i="19"/>
  <c r="P2569" i="19"/>
  <c r="P2568" i="19"/>
  <c r="P2567" i="19"/>
  <c r="P2566" i="19"/>
  <c r="P2565" i="19"/>
  <c r="P2564" i="19"/>
  <c r="P2563" i="19"/>
  <c r="P2562" i="19"/>
  <c r="P2561" i="19"/>
  <c r="P2560" i="19"/>
  <c r="P2559" i="19"/>
  <c r="P2558" i="19"/>
  <c r="P2557" i="19"/>
  <c r="P2556" i="19"/>
  <c r="P2555" i="19"/>
  <c r="P2554" i="19"/>
  <c r="P2553" i="19"/>
  <c r="P2552" i="19"/>
  <c r="P2551" i="19"/>
  <c r="P2550" i="19"/>
  <c r="P2549" i="19"/>
  <c r="P2548" i="19"/>
  <c r="P2547" i="19"/>
  <c r="P2546" i="19"/>
  <c r="P2545" i="19"/>
  <c r="P2544" i="19"/>
  <c r="P2543" i="19"/>
  <c r="P2542" i="19"/>
  <c r="P2541" i="19"/>
  <c r="P2540" i="19"/>
  <c r="P2539" i="19"/>
  <c r="P2538" i="19"/>
  <c r="P2537" i="19"/>
  <c r="P2536" i="19"/>
  <c r="P2535" i="19"/>
  <c r="P2534" i="19"/>
  <c r="P2533" i="19"/>
  <c r="P2532" i="19"/>
  <c r="P2525" i="19"/>
  <c r="P2524" i="19"/>
  <c r="P2523" i="19"/>
  <c r="P2522" i="19"/>
  <c r="P2521" i="19"/>
  <c r="P2520" i="19"/>
  <c r="P2519" i="19"/>
  <c r="P2518" i="19"/>
  <c r="P2517" i="19"/>
  <c r="P2516" i="19"/>
  <c r="P2515" i="19"/>
  <c r="P2514" i="19"/>
  <c r="P2513" i="19"/>
  <c r="P2512" i="19"/>
  <c r="P2511" i="19"/>
  <c r="P2510" i="19"/>
  <c r="P2509" i="19"/>
  <c r="P2508" i="19"/>
  <c r="P2507" i="19"/>
  <c r="P2506" i="19"/>
  <c r="P2505" i="19"/>
  <c r="P2504" i="19"/>
  <c r="P2503" i="19"/>
  <c r="P2502" i="19"/>
  <c r="P2501" i="19"/>
  <c r="P2500" i="19"/>
  <c r="P2499" i="19"/>
  <c r="P2498" i="19"/>
  <c r="P2497" i="19"/>
  <c r="P2496" i="19"/>
  <c r="P2495" i="19"/>
  <c r="P2494" i="19"/>
  <c r="P2493" i="19"/>
  <c r="P2492" i="19"/>
  <c r="P2491" i="19"/>
  <c r="P2490" i="19"/>
  <c r="P2489" i="19"/>
  <c r="P2488" i="19"/>
  <c r="P2487" i="19"/>
  <c r="P2486" i="19"/>
  <c r="P2485" i="19"/>
  <c r="P2484" i="19"/>
  <c r="P2483" i="19"/>
  <c r="P2482" i="19"/>
  <c r="P2481" i="19"/>
  <c r="P2480" i="19"/>
  <c r="P2479" i="19"/>
  <c r="P2478" i="19"/>
  <c r="P2477" i="19"/>
  <c r="P2476" i="19"/>
  <c r="P2469" i="19"/>
  <c r="P2468" i="19"/>
  <c r="P2467" i="19"/>
  <c r="P2466" i="19"/>
  <c r="P2465" i="19"/>
  <c r="P2464" i="19"/>
  <c r="P2463" i="19"/>
  <c r="P2462" i="19"/>
  <c r="P2461" i="19"/>
  <c r="P2460" i="19"/>
  <c r="P2459" i="19"/>
  <c r="P2458" i="19"/>
  <c r="P2457" i="19"/>
  <c r="P2456" i="19"/>
  <c r="P2455" i="19"/>
  <c r="P2454" i="19"/>
  <c r="P2453" i="19"/>
  <c r="P2452" i="19"/>
  <c r="P2451" i="19"/>
  <c r="P2450" i="19"/>
  <c r="P2449" i="19"/>
  <c r="P2448" i="19"/>
  <c r="P2447" i="19"/>
  <c r="P2446" i="19"/>
  <c r="P2445" i="19"/>
  <c r="P2444" i="19"/>
  <c r="P2443" i="19"/>
  <c r="P2442" i="19"/>
  <c r="P2441" i="19"/>
  <c r="P2440" i="19"/>
  <c r="P2439" i="19"/>
  <c r="P2438" i="19"/>
  <c r="P2437" i="19"/>
  <c r="P2436" i="19"/>
  <c r="P2435" i="19"/>
  <c r="P2434" i="19"/>
  <c r="P2433" i="19"/>
  <c r="P2432" i="19"/>
  <c r="P2431" i="19"/>
  <c r="P2430" i="19"/>
  <c r="P2429" i="19"/>
  <c r="P2428" i="19"/>
  <c r="P2427" i="19"/>
  <c r="P2426" i="19"/>
  <c r="P2425" i="19"/>
  <c r="P2424" i="19"/>
  <c r="P2423" i="19"/>
  <c r="P2422" i="19"/>
  <c r="P2421" i="19"/>
  <c r="P2420" i="19"/>
  <c r="P2413" i="19"/>
  <c r="P2412" i="19"/>
  <c r="P2411" i="19"/>
  <c r="P2410" i="19"/>
  <c r="P2409" i="19"/>
  <c r="P2408" i="19"/>
  <c r="P2407" i="19"/>
  <c r="P2406" i="19"/>
  <c r="P2405" i="19"/>
  <c r="P2404" i="19"/>
  <c r="P2403" i="19"/>
  <c r="P2402" i="19"/>
  <c r="P2401" i="19"/>
  <c r="P2400" i="19"/>
  <c r="P2399" i="19"/>
  <c r="P2398" i="19"/>
  <c r="P2397" i="19"/>
  <c r="P2396" i="19"/>
  <c r="P2395" i="19"/>
  <c r="P2394" i="19"/>
  <c r="P2393" i="19"/>
  <c r="P2392" i="19"/>
  <c r="P2391" i="19"/>
  <c r="P2390" i="19"/>
  <c r="P2389" i="19"/>
  <c r="P2388" i="19"/>
  <c r="P2387" i="19"/>
  <c r="P2386" i="19"/>
  <c r="P2385" i="19"/>
  <c r="P2384" i="19"/>
  <c r="P2383" i="19"/>
  <c r="P2382" i="19"/>
  <c r="P2381" i="19"/>
  <c r="P2380" i="19"/>
  <c r="P2379" i="19"/>
  <c r="P2378" i="19"/>
  <c r="P2377" i="19"/>
  <c r="P2376" i="19"/>
  <c r="P2375" i="19"/>
  <c r="P2374" i="19"/>
  <c r="P2373" i="19"/>
  <c r="P2372" i="19"/>
  <c r="P2371" i="19"/>
  <c r="P2370" i="19"/>
  <c r="P2369" i="19"/>
  <c r="P2368" i="19"/>
  <c r="P2367" i="19"/>
  <c r="P2366" i="19"/>
  <c r="P2365" i="19"/>
  <c r="P2364" i="19"/>
  <c r="P2357" i="19"/>
  <c r="P2356" i="19"/>
  <c r="P2355" i="19"/>
  <c r="P2354" i="19"/>
  <c r="P2353" i="19"/>
  <c r="P2352" i="19"/>
  <c r="P2351" i="19"/>
  <c r="P2350" i="19"/>
  <c r="P2349" i="19"/>
  <c r="P2348" i="19"/>
  <c r="P2347" i="19"/>
  <c r="P2346" i="19"/>
  <c r="P2345" i="19"/>
  <c r="P2344" i="19"/>
  <c r="P2343" i="19"/>
  <c r="P2342" i="19"/>
  <c r="P2341" i="19"/>
  <c r="P2340" i="19"/>
  <c r="P2339" i="19"/>
  <c r="P2338" i="19"/>
  <c r="P2337" i="19"/>
  <c r="P2336" i="19"/>
  <c r="P2335" i="19"/>
  <c r="P2334" i="19"/>
  <c r="P2333" i="19"/>
  <c r="P2332" i="19"/>
  <c r="P2331" i="19"/>
  <c r="P2330" i="19"/>
  <c r="P2329" i="19"/>
  <c r="P2328" i="19"/>
  <c r="P2327" i="19"/>
  <c r="P2326" i="19"/>
  <c r="P2325" i="19"/>
  <c r="P2324" i="19"/>
  <c r="P2323" i="19"/>
  <c r="P2322" i="19"/>
  <c r="P2321" i="19"/>
  <c r="P2320" i="19"/>
  <c r="P2319" i="19"/>
  <c r="P2318" i="19"/>
  <c r="P2317" i="19"/>
  <c r="P2316" i="19"/>
  <c r="P2315" i="19"/>
  <c r="P2314" i="19"/>
  <c r="P2313" i="19"/>
  <c r="P2312" i="19"/>
  <c r="P2311" i="19"/>
  <c r="P2310" i="19"/>
  <c r="P2309" i="19"/>
  <c r="P2308" i="19"/>
  <c r="P2301" i="19"/>
  <c r="P2300" i="19"/>
  <c r="P2299" i="19"/>
  <c r="P2298" i="19"/>
  <c r="P2297" i="19"/>
  <c r="P2296" i="19"/>
  <c r="P2295" i="19"/>
  <c r="P2294" i="19"/>
  <c r="P2293" i="19"/>
  <c r="P2292" i="19"/>
  <c r="P2291" i="19"/>
  <c r="P2290" i="19"/>
  <c r="P2289" i="19"/>
  <c r="P2288" i="19"/>
  <c r="P2287" i="19"/>
  <c r="P2286" i="19"/>
  <c r="P2285" i="19"/>
  <c r="P2284" i="19"/>
  <c r="P2283" i="19"/>
  <c r="P2282" i="19"/>
  <c r="P2281" i="19"/>
  <c r="P2280" i="19"/>
  <c r="P2279" i="19"/>
  <c r="P2278" i="19"/>
  <c r="P2277" i="19"/>
  <c r="P2276" i="19"/>
  <c r="P2275" i="19"/>
  <c r="P2274" i="19"/>
  <c r="P2273" i="19"/>
  <c r="P2272" i="19"/>
  <c r="P2271" i="19"/>
  <c r="P2270" i="19"/>
  <c r="P2269" i="19"/>
  <c r="P2268" i="19"/>
  <c r="P2267" i="19"/>
  <c r="P2266" i="19"/>
  <c r="P2265" i="19"/>
  <c r="P2264" i="19"/>
  <c r="P2263" i="19"/>
  <c r="P2262" i="19"/>
  <c r="P2261" i="19"/>
  <c r="P2260" i="19"/>
  <c r="P2259" i="19"/>
  <c r="P2258" i="19"/>
  <c r="P2257" i="19"/>
  <c r="P2256" i="19"/>
  <c r="P2255" i="19"/>
  <c r="P2254" i="19"/>
  <c r="P2253" i="19"/>
  <c r="P2252" i="19"/>
  <c r="P2245" i="19"/>
  <c r="P2244" i="19"/>
  <c r="P2243" i="19"/>
  <c r="P2242" i="19"/>
  <c r="P2241" i="19"/>
  <c r="P2240" i="19"/>
  <c r="P2239" i="19"/>
  <c r="P2238" i="19"/>
  <c r="P2237" i="19"/>
  <c r="P2236" i="19"/>
  <c r="P2235" i="19"/>
  <c r="P2234" i="19"/>
  <c r="P2233" i="19"/>
  <c r="P2232" i="19"/>
  <c r="P2231" i="19"/>
  <c r="P2230" i="19"/>
  <c r="P2229" i="19"/>
  <c r="P2228" i="19"/>
  <c r="P2227" i="19"/>
  <c r="P2226" i="19"/>
  <c r="P2225" i="19"/>
  <c r="P2224" i="19"/>
  <c r="P2223" i="19"/>
  <c r="P2222" i="19"/>
  <c r="P2221" i="19"/>
  <c r="P2220" i="19"/>
  <c r="P2219" i="19"/>
  <c r="P2218" i="19"/>
  <c r="P2217" i="19"/>
  <c r="P2216" i="19"/>
  <c r="P2215" i="19"/>
  <c r="P2214" i="19"/>
  <c r="P2213" i="19"/>
  <c r="P2212" i="19"/>
  <c r="P2211" i="19"/>
  <c r="P2210" i="19"/>
  <c r="P2209" i="19"/>
  <c r="P2208" i="19"/>
  <c r="P2207" i="19"/>
  <c r="P2206" i="19"/>
  <c r="P2205" i="19"/>
  <c r="P2204" i="19"/>
  <c r="P2203" i="19"/>
  <c r="P2202" i="19"/>
  <c r="P2201" i="19"/>
  <c r="P2200" i="19"/>
  <c r="P2199" i="19"/>
  <c r="P2198" i="19"/>
  <c r="P2197" i="19"/>
  <c r="P2196" i="19"/>
  <c r="P2189" i="19"/>
  <c r="P2188" i="19"/>
  <c r="P2187" i="19"/>
  <c r="P2186" i="19"/>
  <c r="P2185" i="19"/>
  <c r="P2184" i="19"/>
  <c r="P2183" i="19"/>
  <c r="P2182" i="19"/>
  <c r="P2181" i="19"/>
  <c r="P2180" i="19"/>
  <c r="P2179" i="19"/>
  <c r="P2178" i="19"/>
  <c r="P2177" i="19"/>
  <c r="P2176" i="19"/>
  <c r="P2175" i="19"/>
  <c r="P2174" i="19"/>
  <c r="P2173" i="19"/>
  <c r="P2172" i="19"/>
  <c r="P2171" i="19"/>
  <c r="P2170" i="19"/>
  <c r="P2169" i="19"/>
  <c r="P2168" i="19"/>
  <c r="P2167" i="19"/>
  <c r="P2166" i="19"/>
  <c r="P2165" i="19"/>
  <c r="P2164" i="19"/>
  <c r="P2163" i="19"/>
  <c r="P2162" i="19"/>
  <c r="P2161" i="19"/>
  <c r="P2160" i="19"/>
  <c r="P2159" i="19"/>
  <c r="P2158" i="19"/>
  <c r="P2157" i="19"/>
  <c r="P2156" i="19"/>
  <c r="P2155" i="19"/>
  <c r="P2154" i="19"/>
  <c r="P2153" i="19"/>
  <c r="P2152" i="19"/>
  <c r="P2151" i="19"/>
  <c r="P2150" i="19"/>
  <c r="P2149" i="19"/>
  <c r="P2148" i="19"/>
  <c r="P2147" i="19"/>
  <c r="P2146" i="19"/>
  <c r="P2145" i="19"/>
  <c r="P2144" i="19"/>
  <c r="P2143" i="19"/>
  <c r="P2142" i="19"/>
  <c r="P2141" i="19"/>
  <c r="P2140" i="19"/>
  <c r="P2133" i="19"/>
  <c r="P2132" i="19"/>
  <c r="P2131" i="19"/>
  <c r="P2130" i="19"/>
  <c r="P2129" i="19"/>
  <c r="P2128" i="19"/>
  <c r="P2127" i="19"/>
  <c r="P2126" i="19"/>
  <c r="P2125" i="19"/>
  <c r="P2124" i="19"/>
  <c r="P2123" i="19"/>
  <c r="P2122" i="19"/>
  <c r="P2121" i="19"/>
  <c r="P2120" i="19"/>
  <c r="P2119" i="19"/>
  <c r="P2118" i="19"/>
  <c r="P2117" i="19"/>
  <c r="P2116" i="19"/>
  <c r="P2115" i="19"/>
  <c r="P2114" i="19"/>
  <c r="P2113" i="19"/>
  <c r="P2112" i="19"/>
  <c r="P2111" i="19"/>
  <c r="P2110" i="19"/>
  <c r="P2109" i="19"/>
  <c r="P2108" i="19"/>
  <c r="P2107" i="19"/>
  <c r="P2106" i="19"/>
  <c r="P2105" i="19"/>
  <c r="P2104" i="19"/>
  <c r="P2103" i="19"/>
  <c r="P2102" i="19"/>
  <c r="P2101" i="19"/>
  <c r="P2100" i="19"/>
  <c r="P2099" i="19"/>
  <c r="P2098" i="19"/>
  <c r="P2097" i="19"/>
  <c r="P2096" i="19"/>
  <c r="P2095" i="19"/>
  <c r="P2094" i="19"/>
  <c r="P2093" i="19"/>
  <c r="P2092" i="19"/>
  <c r="P2091" i="19"/>
  <c r="P2090" i="19"/>
  <c r="P2089" i="19"/>
  <c r="P2088" i="19"/>
  <c r="P2087" i="19"/>
  <c r="P2086" i="19"/>
  <c r="P2085" i="19"/>
  <c r="P2084" i="19"/>
  <c r="P2077" i="19"/>
  <c r="P2076" i="19"/>
  <c r="P2075" i="19"/>
  <c r="P2074" i="19"/>
  <c r="P2073" i="19"/>
  <c r="P2072" i="19"/>
  <c r="P2071" i="19"/>
  <c r="P2070" i="19"/>
  <c r="P2069" i="19"/>
  <c r="P2068" i="19"/>
  <c r="P2067" i="19"/>
  <c r="P2066" i="19"/>
  <c r="P2065" i="19"/>
  <c r="P2064" i="19"/>
  <c r="P2063" i="19"/>
  <c r="P2062" i="19"/>
  <c r="P2061" i="19"/>
  <c r="P2060" i="19"/>
  <c r="P2059" i="19"/>
  <c r="P2058" i="19"/>
  <c r="P2057" i="19"/>
  <c r="P2056" i="19"/>
  <c r="P2055" i="19"/>
  <c r="P2054" i="19"/>
  <c r="P2053" i="19"/>
  <c r="P2052" i="19"/>
  <c r="P2051" i="19"/>
  <c r="P2050" i="19"/>
  <c r="P2049" i="19"/>
  <c r="P2048" i="19"/>
  <c r="P2047" i="19"/>
  <c r="P2046" i="19"/>
  <c r="P2045" i="19"/>
  <c r="P2044" i="19"/>
  <c r="P2043" i="19"/>
  <c r="P2042" i="19"/>
  <c r="P2041" i="19"/>
  <c r="P2040" i="19"/>
  <c r="P2039" i="19"/>
  <c r="P2038" i="19"/>
  <c r="P2037" i="19"/>
  <c r="P2036" i="19"/>
  <c r="P2035" i="19"/>
  <c r="P2034" i="19"/>
  <c r="P2033" i="19"/>
  <c r="P2032" i="19"/>
  <c r="P2031" i="19"/>
  <c r="P2030" i="19"/>
  <c r="P2029" i="19"/>
  <c r="P2028" i="19"/>
  <c r="P2021" i="19"/>
  <c r="P2020" i="19"/>
  <c r="P2019" i="19"/>
  <c r="P2018" i="19"/>
  <c r="P2017" i="19"/>
  <c r="P2016" i="19"/>
  <c r="P2015" i="19"/>
  <c r="P2014" i="19"/>
  <c r="P2013" i="19"/>
  <c r="P2012" i="19"/>
  <c r="P2011" i="19"/>
  <c r="P2010" i="19"/>
  <c r="P2009" i="19"/>
  <c r="P2008" i="19"/>
  <c r="P2007" i="19"/>
  <c r="P2006" i="19"/>
  <c r="P2005" i="19"/>
  <c r="P2004" i="19"/>
  <c r="P2003" i="19"/>
  <c r="P2002" i="19"/>
  <c r="P2001" i="19"/>
  <c r="P2000" i="19"/>
  <c r="P1999" i="19"/>
  <c r="P1998" i="19"/>
  <c r="P1997" i="19"/>
  <c r="P1996" i="19"/>
  <c r="P1995" i="19"/>
  <c r="P1994" i="19"/>
  <c r="P1993" i="19"/>
  <c r="P1992" i="19"/>
  <c r="P1991" i="19"/>
  <c r="P1990" i="19"/>
  <c r="P1989" i="19"/>
  <c r="P1988" i="19"/>
  <c r="P1987" i="19"/>
  <c r="P1986" i="19"/>
  <c r="P1985" i="19"/>
  <c r="P1984" i="19"/>
  <c r="P1983" i="19"/>
  <c r="P1982" i="19"/>
  <c r="P1981" i="19"/>
  <c r="P1980" i="19"/>
  <c r="P1979" i="19"/>
  <c r="P1978" i="19"/>
  <c r="P1977" i="19"/>
  <c r="P1976" i="19"/>
  <c r="P1975" i="19"/>
  <c r="P1974" i="19"/>
  <c r="P1973" i="19"/>
  <c r="P1972" i="19"/>
  <c r="P1965" i="19"/>
  <c r="P1964" i="19"/>
  <c r="P1963" i="19"/>
  <c r="P1962" i="19"/>
  <c r="P1961" i="19"/>
  <c r="P1960" i="19"/>
  <c r="P1959" i="19"/>
  <c r="P1958" i="19"/>
  <c r="P1957" i="19"/>
  <c r="P1956" i="19"/>
  <c r="P1955" i="19"/>
  <c r="P1954" i="19"/>
  <c r="P1953" i="19"/>
  <c r="P1952" i="19"/>
  <c r="P1951" i="19"/>
  <c r="P1950" i="19"/>
  <c r="P1949" i="19"/>
  <c r="P1948" i="19"/>
  <c r="P1947" i="19"/>
  <c r="P1946" i="19"/>
  <c r="P1945" i="19"/>
  <c r="P1944" i="19"/>
  <c r="P1943" i="19"/>
  <c r="P1942" i="19"/>
  <c r="P1941" i="19"/>
  <c r="P1940" i="19"/>
  <c r="P1939" i="19"/>
  <c r="P1938" i="19"/>
  <c r="P1937" i="19"/>
  <c r="P1936" i="19"/>
  <c r="P1935" i="19"/>
  <c r="P1934" i="19"/>
  <c r="P1933" i="19"/>
  <c r="P1932" i="19"/>
  <c r="P1931" i="19"/>
  <c r="P1930" i="19"/>
  <c r="P1929" i="19"/>
  <c r="P1928" i="19"/>
  <c r="P1927" i="19"/>
  <c r="P1926" i="19"/>
  <c r="P1925" i="19"/>
  <c r="P1924" i="19"/>
  <c r="P1923" i="19"/>
  <c r="P1922" i="19"/>
  <c r="P1921" i="19"/>
  <c r="P1920" i="19"/>
  <c r="P1919" i="19"/>
  <c r="P1918" i="19"/>
  <c r="P1917" i="19"/>
  <c r="P1916" i="19"/>
  <c r="P1909" i="19"/>
  <c r="P1908" i="19"/>
  <c r="P1907" i="19"/>
  <c r="P1906" i="19"/>
  <c r="P1905" i="19"/>
  <c r="P1904" i="19"/>
  <c r="P1903" i="19"/>
  <c r="P1902" i="19"/>
  <c r="P1901" i="19"/>
  <c r="P1900" i="19"/>
  <c r="P1899" i="19"/>
  <c r="P1898" i="19"/>
  <c r="P1897" i="19"/>
  <c r="P1896" i="19"/>
  <c r="P1895" i="19"/>
  <c r="P1894" i="19"/>
  <c r="P1893" i="19"/>
  <c r="P1892" i="19"/>
  <c r="P1891" i="19"/>
  <c r="P1890" i="19"/>
  <c r="P1889" i="19"/>
  <c r="P1888" i="19"/>
  <c r="P1887" i="19"/>
  <c r="P1886" i="19"/>
  <c r="P1885" i="19"/>
  <c r="P1884" i="19"/>
  <c r="P1883" i="19"/>
  <c r="P1882" i="19"/>
  <c r="P1881" i="19"/>
  <c r="P1880" i="19"/>
  <c r="P1879" i="19"/>
  <c r="P1878" i="19"/>
  <c r="P1877" i="19"/>
  <c r="P1876" i="19"/>
  <c r="P1875" i="19"/>
  <c r="P1874" i="19"/>
  <c r="P1873" i="19"/>
  <c r="P1872" i="19"/>
  <c r="P1871" i="19"/>
  <c r="P1870" i="19"/>
  <c r="P1869" i="19"/>
  <c r="P1868" i="19"/>
  <c r="P1867" i="19"/>
  <c r="P1866" i="19"/>
  <c r="P1865" i="19"/>
  <c r="P1864" i="19"/>
  <c r="P1863" i="19"/>
  <c r="P1862" i="19"/>
  <c r="P1861" i="19"/>
  <c r="P1860" i="19"/>
  <c r="P1853" i="19"/>
  <c r="P1852" i="19"/>
  <c r="P1851" i="19"/>
  <c r="P1850" i="19"/>
  <c r="P1849" i="19"/>
  <c r="P1848" i="19"/>
  <c r="P1847" i="19"/>
  <c r="P1846" i="19"/>
  <c r="P1845" i="19"/>
  <c r="P1844" i="19"/>
  <c r="P1843" i="19"/>
  <c r="P1842" i="19"/>
  <c r="P1841" i="19"/>
  <c r="P1840" i="19"/>
  <c r="P1839" i="19"/>
  <c r="P1838" i="19"/>
  <c r="P1837" i="19"/>
  <c r="P1836" i="19"/>
  <c r="P1835" i="19"/>
  <c r="P1834" i="19"/>
  <c r="P1833" i="19"/>
  <c r="P1832" i="19"/>
  <c r="P1831" i="19"/>
  <c r="P1830" i="19"/>
  <c r="P1829" i="19"/>
  <c r="P1828" i="19"/>
  <c r="P1827" i="19"/>
  <c r="P1826" i="19"/>
  <c r="P1825" i="19"/>
  <c r="P1824" i="19"/>
  <c r="P1823" i="19"/>
  <c r="P1822" i="19"/>
  <c r="P1821" i="19"/>
  <c r="P1820" i="19"/>
  <c r="P1819" i="19"/>
  <c r="P1818" i="19"/>
  <c r="P1817" i="19"/>
  <c r="P1816" i="19"/>
  <c r="P1815" i="19"/>
  <c r="P1814" i="19"/>
  <c r="P1813" i="19"/>
  <c r="P1812" i="19"/>
  <c r="P1811" i="19"/>
  <c r="P1810" i="19"/>
  <c r="P1809" i="19"/>
  <c r="P1808" i="19"/>
  <c r="P1807" i="19"/>
  <c r="P1806" i="19"/>
  <c r="P1805" i="19"/>
  <c r="P1804" i="19"/>
  <c r="P1797" i="19"/>
  <c r="P1796" i="19"/>
  <c r="P1795" i="19"/>
  <c r="P1794" i="19"/>
  <c r="P1793" i="19"/>
  <c r="P1792" i="19"/>
  <c r="P1791" i="19"/>
  <c r="P1790" i="19"/>
  <c r="P1789" i="19"/>
  <c r="P1788" i="19"/>
  <c r="P1787" i="19"/>
  <c r="P1786" i="19"/>
  <c r="P1785" i="19"/>
  <c r="P1784" i="19"/>
  <c r="P1783" i="19"/>
  <c r="P1782" i="19"/>
  <c r="P1781" i="19"/>
  <c r="P1780" i="19"/>
  <c r="P1779" i="19"/>
  <c r="P1778" i="19"/>
  <c r="P1777" i="19"/>
  <c r="P1776" i="19"/>
  <c r="P1775" i="19"/>
  <c r="P1774" i="19"/>
  <c r="P1773" i="19"/>
  <c r="P1772" i="19"/>
  <c r="P1771" i="19"/>
  <c r="P1770" i="19"/>
  <c r="P1769" i="19"/>
  <c r="P1768" i="19"/>
  <c r="P1767" i="19"/>
  <c r="P1766" i="19"/>
  <c r="P1765" i="19"/>
  <c r="P1764" i="19"/>
  <c r="P1763" i="19"/>
  <c r="P1762" i="19"/>
  <c r="P1761" i="19"/>
  <c r="P1760" i="19"/>
  <c r="P1759" i="19"/>
  <c r="P1758" i="19"/>
  <c r="P1757" i="19"/>
  <c r="P1756" i="19"/>
  <c r="P1755" i="19"/>
  <c r="P1754" i="19"/>
  <c r="P1753" i="19"/>
  <c r="P1752" i="19"/>
  <c r="P1751" i="19"/>
  <c r="P1750" i="19"/>
  <c r="P1749" i="19"/>
  <c r="P1748" i="19"/>
  <c r="P1741" i="19"/>
  <c r="P1740" i="19"/>
  <c r="P1739" i="19"/>
  <c r="P1738" i="19"/>
  <c r="P1737" i="19"/>
  <c r="P1736" i="19"/>
  <c r="P1735" i="19"/>
  <c r="P1734" i="19"/>
  <c r="P1733" i="19"/>
  <c r="P1732" i="19"/>
  <c r="P1731" i="19"/>
  <c r="P1730" i="19"/>
  <c r="P1729" i="19"/>
  <c r="P1728" i="19"/>
  <c r="P1727" i="19"/>
  <c r="P1726" i="19"/>
  <c r="P1725" i="19"/>
  <c r="P1724" i="19"/>
  <c r="P1723" i="19"/>
  <c r="P1722" i="19"/>
  <c r="P1721" i="19"/>
  <c r="P1720" i="19"/>
  <c r="P1719" i="19"/>
  <c r="P1718" i="19"/>
  <c r="P1717" i="19"/>
  <c r="P1716" i="19"/>
  <c r="P1715" i="19"/>
  <c r="P1714" i="19"/>
  <c r="P1713" i="19"/>
  <c r="P1712" i="19"/>
  <c r="P1711" i="19"/>
  <c r="P1710" i="19"/>
  <c r="P1709" i="19"/>
  <c r="P1708" i="19"/>
  <c r="P1707" i="19"/>
  <c r="P1706" i="19"/>
  <c r="P1705" i="19"/>
  <c r="P1704" i="19"/>
  <c r="P1703" i="19"/>
  <c r="P1702" i="19"/>
  <c r="P1701" i="19"/>
  <c r="P1700" i="19"/>
  <c r="P1699" i="19"/>
  <c r="P1698" i="19"/>
  <c r="P1697" i="19"/>
  <c r="P1696" i="19"/>
  <c r="P1695" i="19"/>
  <c r="P1694" i="19"/>
  <c r="P1693" i="19"/>
  <c r="P1692" i="19"/>
  <c r="P1685" i="19"/>
  <c r="P1684" i="19"/>
  <c r="P1683" i="19"/>
  <c r="P1682" i="19"/>
  <c r="P1681" i="19"/>
  <c r="P1680" i="19"/>
  <c r="P1679" i="19"/>
  <c r="P1678" i="19"/>
  <c r="P1677" i="19"/>
  <c r="P1676" i="19"/>
  <c r="P1675" i="19"/>
  <c r="P1674" i="19"/>
  <c r="P1673" i="19"/>
  <c r="P1672" i="19"/>
  <c r="P1671" i="19"/>
  <c r="P1670" i="19"/>
  <c r="P1669" i="19"/>
  <c r="P1668" i="19"/>
  <c r="P1667" i="19"/>
  <c r="P1666" i="19"/>
  <c r="P1665" i="19"/>
  <c r="P1664" i="19"/>
  <c r="P1663" i="19"/>
  <c r="P1662" i="19"/>
  <c r="P1661" i="19"/>
  <c r="P1660" i="19"/>
  <c r="P1659" i="19"/>
  <c r="P1658" i="19"/>
  <c r="P1657" i="19"/>
  <c r="P1656" i="19"/>
  <c r="P1655" i="19"/>
  <c r="P1654" i="19"/>
  <c r="P1653" i="19"/>
  <c r="P1652" i="19"/>
  <c r="P1651" i="19"/>
  <c r="P1650" i="19"/>
  <c r="P1649" i="19"/>
  <c r="P1648" i="19"/>
  <c r="P1647" i="19"/>
  <c r="P1646" i="19"/>
  <c r="P1645" i="19"/>
  <c r="P1644" i="19"/>
  <c r="P1643" i="19"/>
  <c r="P1642" i="19"/>
  <c r="P1641" i="19"/>
  <c r="P1640" i="19"/>
  <c r="P1639" i="19"/>
  <c r="P1638" i="19"/>
  <c r="P1637" i="19"/>
  <c r="P1636" i="19"/>
  <c r="P1629" i="19"/>
  <c r="P1628" i="19"/>
  <c r="P1627" i="19"/>
  <c r="P1626" i="19"/>
  <c r="P1625" i="19"/>
  <c r="P1624" i="19"/>
  <c r="P1623" i="19"/>
  <c r="P1622" i="19"/>
  <c r="P1621" i="19"/>
  <c r="P1620" i="19"/>
  <c r="P1619" i="19"/>
  <c r="P1618" i="19"/>
  <c r="P1617" i="19"/>
  <c r="P1616" i="19"/>
  <c r="P1615" i="19"/>
  <c r="P1614" i="19"/>
  <c r="P1613" i="19"/>
  <c r="P1612" i="19"/>
  <c r="P1611" i="19"/>
  <c r="P1610" i="19"/>
  <c r="P1609" i="19"/>
  <c r="P1608" i="19"/>
  <c r="P1607" i="19"/>
  <c r="P1606" i="19"/>
  <c r="P1605" i="19"/>
  <c r="P1604" i="19"/>
  <c r="P1603" i="19"/>
  <c r="P1602" i="19"/>
  <c r="P1601" i="19"/>
  <c r="P1600" i="19"/>
  <c r="P1599" i="19"/>
  <c r="P1598" i="19"/>
  <c r="P1597" i="19"/>
  <c r="P1596" i="19"/>
  <c r="P1595" i="19"/>
  <c r="P1594" i="19"/>
  <c r="P1593" i="19"/>
  <c r="P1592" i="19"/>
  <c r="P1591" i="19"/>
  <c r="P1590" i="19"/>
  <c r="P1589" i="19"/>
  <c r="P1588" i="19"/>
  <c r="P1587" i="19"/>
  <c r="P1586" i="19"/>
  <c r="P1585" i="19"/>
  <c r="P1584" i="19"/>
  <c r="P1583" i="19"/>
  <c r="P1582" i="19"/>
  <c r="P1581" i="19"/>
  <c r="P1580" i="19"/>
  <c r="P1573" i="19"/>
  <c r="P1572" i="19"/>
  <c r="P1571" i="19"/>
  <c r="P1570" i="19"/>
  <c r="P1569" i="19"/>
  <c r="P1568" i="19"/>
  <c r="P1567" i="19"/>
  <c r="P1566" i="19"/>
  <c r="P1565" i="19"/>
  <c r="P1564" i="19"/>
  <c r="P1563" i="19"/>
  <c r="P1562" i="19"/>
  <c r="P1561" i="19"/>
  <c r="P1560" i="19"/>
  <c r="P1559" i="19"/>
  <c r="P1558" i="19"/>
  <c r="P1557" i="19"/>
  <c r="P1556" i="19"/>
  <c r="P1555" i="19"/>
  <c r="P1554" i="19"/>
  <c r="P1553" i="19"/>
  <c r="P1552" i="19"/>
  <c r="P1551" i="19"/>
  <c r="P1550" i="19"/>
  <c r="P1549" i="19"/>
  <c r="P1548" i="19"/>
  <c r="P1547" i="19"/>
  <c r="P1546" i="19"/>
  <c r="P1545" i="19"/>
  <c r="P1544" i="19"/>
  <c r="P1543" i="19"/>
  <c r="P1542" i="19"/>
  <c r="P1541" i="19"/>
  <c r="P1540" i="19"/>
  <c r="P1539" i="19"/>
  <c r="P1538" i="19"/>
  <c r="P1537" i="19"/>
  <c r="P1536" i="19"/>
  <c r="P1535" i="19"/>
  <c r="P1534" i="19"/>
  <c r="P1533" i="19"/>
  <c r="P1532" i="19"/>
  <c r="P1531" i="19"/>
  <c r="P1530" i="19"/>
  <c r="P1529" i="19"/>
  <c r="P1528" i="19"/>
  <c r="P1527" i="19"/>
  <c r="P1526" i="19"/>
  <c r="P1525" i="19"/>
  <c r="P1524" i="19"/>
  <c r="P1517" i="19"/>
  <c r="P1516" i="19"/>
  <c r="P1515" i="19"/>
  <c r="P1514" i="19"/>
  <c r="P1513" i="19"/>
  <c r="P1512" i="19"/>
  <c r="P1511" i="19"/>
  <c r="P1510" i="19"/>
  <c r="P1509" i="19"/>
  <c r="P1508" i="19"/>
  <c r="P1507" i="19"/>
  <c r="P1506" i="19"/>
  <c r="P1505" i="19"/>
  <c r="P1504" i="19"/>
  <c r="P1503" i="19"/>
  <c r="P1502" i="19"/>
  <c r="P1501" i="19"/>
  <c r="P1500" i="19"/>
  <c r="P1499" i="19"/>
  <c r="P1498" i="19"/>
  <c r="P1497" i="19"/>
  <c r="P1496" i="19"/>
  <c r="P1495" i="19"/>
  <c r="P1494" i="19"/>
  <c r="P1493" i="19"/>
  <c r="P1492" i="19"/>
  <c r="P1491" i="19"/>
  <c r="P1490" i="19"/>
  <c r="P1489" i="19"/>
  <c r="P1488" i="19"/>
  <c r="P1487" i="19"/>
  <c r="P1486" i="19"/>
  <c r="P1485" i="19"/>
  <c r="P1484" i="19"/>
  <c r="P1483" i="19"/>
  <c r="P1482" i="19"/>
  <c r="P1481" i="19"/>
  <c r="P1480" i="19"/>
  <c r="P1479" i="19"/>
  <c r="P1478" i="19"/>
  <c r="P1477" i="19"/>
  <c r="P1476" i="19"/>
  <c r="P1475" i="19"/>
  <c r="P1474" i="19"/>
  <c r="P1473" i="19"/>
  <c r="P1472" i="19"/>
  <c r="P1471" i="19"/>
  <c r="P1470" i="19"/>
  <c r="P1469" i="19"/>
  <c r="P1468" i="19"/>
  <c r="P1461" i="19"/>
  <c r="P1460" i="19"/>
  <c r="P1459" i="19"/>
  <c r="P1458" i="19"/>
  <c r="P1457" i="19"/>
  <c r="P1456" i="19"/>
  <c r="P1455" i="19"/>
  <c r="P1454" i="19"/>
  <c r="P1453" i="19"/>
  <c r="P1452" i="19"/>
  <c r="P1451" i="19"/>
  <c r="P1450" i="19"/>
  <c r="P1449" i="19"/>
  <c r="P1448" i="19"/>
  <c r="P1447" i="19"/>
  <c r="P1446" i="19"/>
  <c r="P1445" i="19"/>
  <c r="P1444" i="19"/>
  <c r="P1443" i="19"/>
  <c r="P1442" i="19"/>
  <c r="P1441" i="19"/>
  <c r="P1440" i="19"/>
  <c r="P1439" i="19"/>
  <c r="P1438" i="19"/>
  <c r="P1437" i="19"/>
  <c r="P1436" i="19"/>
  <c r="P1435" i="19"/>
  <c r="P1434" i="19"/>
  <c r="P1433" i="19"/>
  <c r="P1432" i="19"/>
  <c r="P1431" i="19"/>
  <c r="P1430" i="19"/>
  <c r="P1429" i="19"/>
  <c r="P1428" i="19"/>
  <c r="P1427" i="19"/>
  <c r="P1426" i="19"/>
  <c r="P1425" i="19"/>
  <c r="P1424" i="19"/>
  <c r="P1423" i="19"/>
  <c r="P1422" i="19"/>
  <c r="P1421" i="19"/>
  <c r="P1420" i="19"/>
  <c r="P1419" i="19"/>
  <c r="P1418" i="19"/>
  <c r="P1417" i="19"/>
  <c r="P1416" i="19"/>
  <c r="P1415" i="19"/>
  <c r="P1414" i="19"/>
  <c r="P1413" i="19"/>
  <c r="P1412" i="19"/>
  <c r="P1405" i="19"/>
  <c r="P1404" i="19"/>
  <c r="P1403" i="19"/>
  <c r="P1402" i="19"/>
  <c r="P1401" i="19"/>
  <c r="P1400" i="19"/>
  <c r="P1399" i="19"/>
  <c r="P1398" i="19"/>
  <c r="P1397" i="19"/>
  <c r="P1396" i="19"/>
  <c r="P1395" i="19"/>
  <c r="P1394" i="19"/>
  <c r="P1393" i="19"/>
  <c r="P1392" i="19"/>
  <c r="P1391" i="19"/>
  <c r="P1390" i="19"/>
  <c r="P1389" i="19"/>
  <c r="P1388" i="19"/>
  <c r="P1387" i="19"/>
  <c r="P1386" i="19"/>
  <c r="P1385" i="19"/>
  <c r="P1384" i="19"/>
  <c r="P1383" i="19"/>
  <c r="P1382" i="19"/>
  <c r="P1381" i="19"/>
  <c r="P1380" i="19"/>
  <c r="P1379" i="19"/>
  <c r="P1378" i="19"/>
  <c r="P1377" i="19"/>
  <c r="P1376" i="19"/>
  <c r="P1375" i="19"/>
  <c r="P1374" i="19"/>
  <c r="P1373" i="19"/>
  <c r="P1372" i="19"/>
  <c r="P1371" i="19"/>
  <c r="P1370" i="19"/>
  <c r="P1369" i="19"/>
  <c r="P1368" i="19"/>
  <c r="P1367" i="19"/>
  <c r="P1366" i="19"/>
  <c r="P1365" i="19"/>
  <c r="P1364" i="19"/>
  <c r="P1363" i="19"/>
  <c r="P1362" i="19"/>
  <c r="P1361" i="19"/>
  <c r="P1360" i="19"/>
  <c r="P1359" i="19"/>
  <c r="P1358" i="19"/>
  <c r="P1357" i="19"/>
  <c r="P1356" i="19"/>
  <c r="P1349" i="19"/>
  <c r="P1348" i="19"/>
  <c r="P1347" i="19"/>
  <c r="P1346" i="19"/>
  <c r="P1345" i="19"/>
  <c r="P1344" i="19"/>
  <c r="P1343" i="19"/>
  <c r="P1342" i="19"/>
  <c r="P1341" i="19"/>
  <c r="P1340" i="19"/>
  <c r="P1339" i="19"/>
  <c r="P1338" i="19"/>
  <c r="P1337" i="19"/>
  <c r="P1336" i="19"/>
  <c r="P1335" i="19"/>
  <c r="P1334" i="19"/>
  <c r="P1333" i="19"/>
  <c r="P1332" i="19"/>
  <c r="P1331" i="19"/>
  <c r="P1330" i="19"/>
  <c r="P1329" i="19"/>
  <c r="P1328" i="19"/>
  <c r="P1327" i="19"/>
  <c r="P1326" i="19"/>
  <c r="P1325" i="19"/>
  <c r="P1324" i="19"/>
  <c r="P1323" i="19"/>
  <c r="P1322" i="19"/>
  <c r="P1321" i="19"/>
  <c r="P1320" i="19"/>
  <c r="P1319" i="19"/>
  <c r="P1318" i="19"/>
  <c r="P1317" i="19"/>
  <c r="P1316" i="19"/>
  <c r="P1315" i="19"/>
  <c r="P1314" i="19"/>
  <c r="P1313" i="19"/>
  <c r="P1312" i="19"/>
  <c r="P1311" i="19"/>
  <c r="P1310" i="19"/>
  <c r="P1309" i="19"/>
  <c r="P1308" i="19"/>
  <c r="P1307" i="19"/>
  <c r="P1306" i="19"/>
  <c r="P1305" i="19"/>
  <c r="P1304" i="19"/>
  <c r="P1303" i="19"/>
  <c r="P1302" i="19"/>
  <c r="P1301" i="19"/>
  <c r="P1300" i="19"/>
  <c r="P1293" i="19"/>
  <c r="P1292" i="19"/>
  <c r="P1291" i="19"/>
  <c r="P1290" i="19"/>
  <c r="P1289" i="19"/>
  <c r="P1288" i="19"/>
  <c r="P1287" i="19"/>
  <c r="P1286" i="19"/>
  <c r="P1285" i="19"/>
  <c r="P1284" i="19"/>
  <c r="P1283" i="19"/>
  <c r="P1282" i="19"/>
  <c r="P1281" i="19"/>
  <c r="P1280" i="19"/>
  <c r="P1279" i="19"/>
  <c r="P1278" i="19"/>
  <c r="P1277" i="19"/>
  <c r="P1276" i="19"/>
  <c r="P1275" i="19"/>
  <c r="P1274" i="19"/>
  <c r="P1273" i="19"/>
  <c r="P1272" i="19"/>
  <c r="P1271" i="19"/>
  <c r="P1270" i="19"/>
  <c r="P1269" i="19"/>
  <c r="P1268" i="19"/>
  <c r="P1267" i="19"/>
  <c r="P1266" i="19"/>
  <c r="P1265" i="19"/>
  <c r="P1264" i="19"/>
  <c r="P1263" i="19"/>
  <c r="P1262" i="19"/>
  <c r="P1261" i="19"/>
  <c r="P1260" i="19"/>
  <c r="P1259" i="19"/>
  <c r="P1258" i="19"/>
  <c r="P1257" i="19"/>
  <c r="P1256" i="19"/>
  <c r="P1255" i="19"/>
  <c r="P1254" i="19"/>
  <c r="P1253" i="19"/>
  <c r="P1252" i="19"/>
  <c r="P1251" i="19"/>
  <c r="P1250" i="19"/>
  <c r="P1249" i="19"/>
  <c r="P1248" i="19"/>
  <c r="P1247" i="19"/>
  <c r="P1246" i="19"/>
  <c r="P1245" i="19"/>
  <c r="P1244" i="19"/>
  <c r="P1237" i="19"/>
  <c r="P1236" i="19"/>
  <c r="P1235" i="19"/>
  <c r="P1234" i="19"/>
  <c r="P1233" i="19"/>
  <c r="P1232" i="19"/>
  <c r="P1231" i="19"/>
  <c r="P1230" i="19"/>
  <c r="P1229" i="19"/>
  <c r="P1228" i="19"/>
  <c r="P1227" i="19"/>
  <c r="P1226" i="19"/>
  <c r="P1225" i="19"/>
  <c r="P1224" i="19"/>
  <c r="P1223" i="19"/>
  <c r="P1222" i="19"/>
  <c r="P1221" i="19"/>
  <c r="P1220" i="19"/>
  <c r="P1219" i="19"/>
  <c r="P1218" i="19"/>
  <c r="P1217" i="19"/>
  <c r="P1216" i="19"/>
  <c r="P1215" i="19"/>
  <c r="P1214" i="19"/>
  <c r="P1213" i="19"/>
  <c r="P1212" i="19"/>
  <c r="P1211" i="19"/>
  <c r="P1210" i="19"/>
  <c r="P1209" i="19"/>
  <c r="P1208" i="19"/>
  <c r="P1207" i="19"/>
  <c r="P1206" i="19"/>
  <c r="P1205" i="19"/>
  <c r="P1204" i="19"/>
  <c r="P1203" i="19"/>
  <c r="P1202" i="19"/>
  <c r="P1201" i="19"/>
  <c r="P1200" i="19"/>
  <c r="P1199" i="19"/>
  <c r="P1198" i="19"/>
  <c r="P1197" i="19"/>
  <c r="P1196" i="19"/>
  <c r="P1195" i="19"/>
  <c r="P1194" i="19"/>
  <c r="P1193" i="19"/>
  <c r="P1192" i="19"/>
  <c r="P1191" i="19"/>
  <c r="P1190" i="19"/>
  <c r="P1189" i="19"/>
  <c r="P1188" i="19"/>
  <c r="P1181" i="19"/>
  <c r="P1180" i="19"/>
  <c r="P1179" i="19"/>
  <c r="P1178" i="19"/>
  <c r="P1177" i="19"/>
  <c r="P1176" i="19"/>
  <c r="P1175" i="19"/>
  <c r="P1174" i="19"/>
  <c r="P1173" i="19"/>
  <c r="P1172" i="19"/>
  <c r="P1171" i="19"/>
  <c r="P1170" i="19"/>
  <c r="P1169" i="19"/>
  <c r="P1168" i="19"/>
  <c r="P1167" i="19"/>
  <c r="P1166" i="19"/>
  <c r="P1165" i="19"/>
  <c r="P1164" i="19"/>
  <c r="P1163" i="19"/>
  <c r="P1162" i="19"/>
  <c r="P1161" i="19"/>
  <c r="P1160" i="19"/>
  <c r="P1159" i="19"/>
  <c r="P1158" i="19"/>
  <c r="P1157" i="19"/>
  <c r="P1156" i="19"/>
  <c r="P1155" i="19"/>
  <c r="P1154" i="19"/>
  <c r="P1153" i="19"/>
  <c r="P1152" i="19"/>
  <c r="P1151" i="19"/>
  <c r="P1150" i="19"/>
  <c r="P1149" i="19"/>
  <c r="P1148" i="19"/>
  <c r="P1147" i="19"/>
  <c r="P1146" i="19"/>
  <c r="P1145" i="19"/>
  <c r="P1144" i="19"/>
  <c r="P1143" i="19"/>
  <c r="P1142" i="19"/>
  <c r="P1141" i="19"/>
  <c r="P1140" i="19"/>
  <c r="P1139" i="19"/>
  <c r="P1138" i="19"/>
  <c r="P1137" i="19"/>
  <c r="P1136" i="19"/>
  <c r="P1135" i="19"/>
  <c r="P1134" i="19"/>
  <c r="P1133" i="19"/>
  <c r="P1132" i="19"/>
  <c r="P1125" i="19"/>
  <c r="P1124" i="19"/>
  <c r="P1123" i="19"/>
  <c r="P1122" i="19"/>
  <c r="P1121" i="19"/>
  <c r="P1120" i="19"/>
  <c r="P1119" i="19"/>
  <c r="P1118" i="19"/>
  <c r="P1117" i="19"/>
  <c r="P1116" i="19"/>
  <c r="P1115" i="19"/>
  <c r="P1114" i="19"/>
  <c r="P1113" i="19"/>
  <c r="P1112" i="19"/>
  <c r="P1111" i="19"/>
  <c r="P1110" i="19"/>
  <c r="P1109" i="19"/>
  <c r="P1108" i="19"/>
  <c r="P1107" i="19"/>
  <c r="P1106" i="19"/>
  <c r="P1105" i="19"/>
  <c r="P1104" i="19"/>
  <c r="P1103" i="19"/>
  <c r="P1102" i="19"/>
  <c r="P1101" i="19"/>
  <c r="P1100" i="19"/>
  <c r="P1099" i="19"/>
  <c r="P1098" i="19"/>
  <c r="P1097" i="19"/>
  <c r="P1096" i="19"/>
  <c r="P1095" i="19"/>
  <c r="P1094" i="19"/>
  <c r="P1093" i="19"/>
  <c r="P1092" i="19"/>
  <c r="P1091" i="19"/>
  <c r="P1090" i="19"/>
  <c r="P1089" i="19"/>
  <c r="P1088" i="19"/>
  <c r="P1087" i="19"/>
  <c r="P1086" i="19"/>
  <c r="P1085" i="19"/>
  <c r="P1084" i="19"/>
  <c r="P1083" i="19"/>
  <c r="P1082" i="19"/>
  <c r="P1081" i="19"/>
  <c r="P1080" i="19"/>
  <c r="P1079" i="19"/>
  <c r="P1078" i="19"/>
  <c r="P1077" i="19"/>
  <c r="P1076" i="19"/>
  <c r="P1069" i="19"/>
  <c r="P1068" i="19"/>
  <c r="P1067" i="19"/>
  <c r="P1066" i="19"/>
  <c r="P1065" i="19"/>
  <c r="P1064" i="19"/>
  <c r="P1063" i="19"/>
  <c r="P1062" i="19"/>
  <c r="P1061" i="19"/>
  <c r="P1060" i="19"/>
  <c r="P1059" i="19"/>
  <c r="P1058" i="19"/>
  <c r="P1057" i="19"/>
  <c r="P1056" i="19"/>
  <c r="P1055" i="19"/>
  <c r="P1054" i="19"/>
  <c r="P1053" i="19"/>
  <c r="P1052" i="19"/>
  <c r="P1051" i="19"/>
  <c r="P1050" i="19"/>
  <c r="P1049" i="19"/>
  <c r="P1048" i="19"/>
  <c r="P1047" i="19"/>
  <c r="P1046" i="19"/>
  <c r="P1045" i="19"/>
  <c r="P1044" i="19"/>
  <c r="P1043" i="19"/>
  <c r="P1042" i="19"/>
  <c r="P1041" i="19"/>
  <c r="P1040" i="19"/>
  <c r="P1039" i="19"/>
  <c r="P1038" i="19"/>
  <c r="P1037" i="19"/>
  <c r="P1036" i="19"/>
  <c r="P1035" i="19"/>
  <c r="P1034" i="19"/>
  <c r="P1033" i="19"/>
  <c r="P1032" i="19"/>
  <c r="P1031" i="19"/>
  <c r="P1030" i="19"/>
  <c r="P1029" i="19"/>
  <c r="P1028" i="19"/>
  <c r="P1027" i="19"/>
  <c r="P1026" i="19"/>
  <c r="P1025" i="19"/>
  <c r="P1024" i="19"/>
  <c r="P1023" i="19"/>
  <c r="P1022" i="19"/>
  <c r="P1021" i="19"/>
  <c r="P1020" i="19"/>
  <c r="P1013" i="19"/>
  <c r="P1012" i="19"/>
  <c r="P1011" i="19"/>
  <c r="P1010" i="19"/>
  <c r="P1009" i="19"/>
  <c r="P1008" i="19"/>
  <c r="P1007" i="19"/>
  <c r="P1006" i="19"/>
  <c r="P1005" i="19"/>
  <c r="P1004" i="19"/>
  <c r="P1003" i="19"/>
  <c r="P1002" i="19"/>
  <c r="P1001" i="19"/>
  <c r="P1000" i="19"/>
  <c r="P999" i="19"/>
  <c r="P998" i="19"/>
  <c r="P997" i="19"/>
  <c r="P996" i="19"/>
  <c r="P995" i="19"/>
  <c r="P994" i="19"/>
  <c r="P993" i="19"/>
  <c r="P992" i="19"/>
  <c r="P991" i="19"/>
  <c r="P990" i="19"/>
  <c r="P989" i="19"/>
  <c r="P988" i="19"/>
  <c r="P987" i="19"/>
  <c r="P986" i="19"/>
  <c r="P985" i="19"/>
  <c r="P984" i="19"/>
  <c r="P983" i="19"/>
  <c r="P982" i="19"/>
  <c r="P981" i="19"/>
  <c r="P980" i="19"/>
  <c r="P979" i="19"/>
  <c r="P978" i="19"/>
  <c r="P977" i="19"/>
  <c r="P976" i="19"/>
  <c r="P975" i="19"/>
  <c r="P974" i="19"/>
  <c r="P973" i="19"/>
  <c r="P972" i="19"/>
  <c r="P971" i="19"/>
  <c r="P970" i="19"/>
  <c r="P969" i="19"/>
  <c r="P968" i="19"/>
  <c r="P967" i="19"/>
  <c r="P966" i="19"/>
  <c r="P965" i="19"/>
  <c r="P964" i="19"/>
  <c r="P957" i="19"/>
  <c r="P956" i="19"/>
  <c r="P955" i="19"/>
  <c r="P954" i="19"/>
  <c r="P953" i="19"/>
  <c r="P952" i="19"/>
  <c r="P951" i="19"/>
  <c r="P950" i="19"/>
  <c r="P949" i="19"/>
  <c r="P948" i="19"/>
  <c r="P947" i="19"/>
  <c r="P946" i="19"/>
  <c r="P945" i="19"/>
  <c r="P944" i="19"/>
  <c r="P943" i="19"/>
  <c r="P942" i="19"/>
  <c r="P941" i="19"/>
  <c r="P940" i="19"/>
  <c r="P939" i="19"/>
  <c r="P938" i="19"/>
  <c r="P937" i="19"/>
  <c r="P936" i="19"/>
  <c r="P935" i="19"/>
  <c r="P934" i="19"/>
  <c r="P933" i="19"/>
  <c r="P932" i="19"/>
  <c r="P931" i="19"/>
  <c r="P930" i="19"/>
  <c r="P929" i="19"/>
  <c r="P928" i="19"/>
  <c r="P927" i="19"/>
  <c r="P926" i="19"/>
  <c r="P925" i="19"/>
  <c r="P924" i="19"/>
  <c r="P923" i="19"/>
  <c r="P922" i="19"/>
  <c r="P921" i="19"/>
  <c r="P920" i="19"/>
  <c r="P919" i="19"/>
  <c r="P918" i="19"/>
  <c r="P917" i="19"/>
  <c r="P916" i="19"/>
  <c r="P915" i="19"/>
  <c r="P914" i="19"/>
  <c r="P913" i="19"/>
  <c r="P912" i="19"/>
  <c r="P911" i="19"/>
  <c r="P910" i="19"/>
  <c r="P909" i="19"/>
  <c r="P908" i="19"/>
  <c r="P901" i="19"/>
  <c r="P900" i="19"/>
  <c r="P899" i="19"/>
  <c r="P898" i="19"/>
  <c r="P897" i="19"/>
  <c r="P896" i="19"/>
  <c r="P895" i="19"/>
  <c r="P894" i="19"/>
  <c r="P893" i="19"/>
  <c r="P892" i="19"/>
  <c r="P891" i="19"/>
  <c r="P890" i="19"/>
  <c r="P889" i="19"/>
  <c r="P888" i="19"/>
  <c r="P887" i="19"/>
  <c r="P886" i="19"/>
  <c r="P885" i="19"/>
  <c r="P884" i="19"/>
  <c r="P883" i="19"/>
  <c r="P882" i="19"/>
  <c r="P881" i="19"/>
  <c r="P880" i="19"/>
  <c r="P879" i="19"/>
  <c r="P878" i="19"/>
  <c r="P877" i="19"/>
  <c r="P876" i="19"/>
  <c r="P875" i="19"/>
  <c r="P874" i="19"/>
  <c r="P873" i="19"/>
  <c r="P872" i="19"/>
  <c r="P871" i="19"/>
  <c r="P870" i="19"/>
  <c r="P869" i="19"/>
  <c r="P868" i="19"/>
  <c r="P867" i="19"/>
  <c r="P866" i="19"/>
  <c r="P865" i="19"/>
  <c r="P864" i="19"/>
  <c r="P863" i="19"/>
  <c r="P862" i="19"/>
  <c r="P861" i="19"/>
  <c r="P860" i="19"/>
  <c r="P859" i="19"/>
  <c r="P858" i="19"/>
  <c r="P857" i="19"/>
  <c r="P856" i="19"/>
  <c r="P855" i="19"/>
  <c r="P854" i="19"/>
  <c r="P853" i="19"/>
  <c r="P852" i="19"/>
  <c r="P845" i="19"/>
  <c r="P844" i="19"/>
  <c r="P843" i="19"/>
  <c r="P842" i="19"/>
  <c r="P841" i="19"/>
  <c r="P840" i="19"/>
  <c r="P839" i="19"/>
  <c r="P838" i="19"/>
  <c r="P837" i="19"/>
  <c r="P836" i="19"/>
  <c r="P835" i="19"/>
  <c r="P834" i="19"/>
  <c r="P833" i="19"/>
  <c r="P832" i="19"/>
  <c r="P831" i="19"/>
  <c r="P830" i="19"/>
  <c r="P829" i="19"/>
  <c r="P828" i="19"/>
  <c r="P827" i="19"/>
  <c r="P826" i="19"/>
  <c r="P825" i="19"/>
  <c r="P824" i="19"/>
  <c r="P823" i="19"/>
  <c r="P822" i="19"/>
  <c r="P821" i="19"/>
  <c r="P820" i="19"/>
  <c r="P819" i="19"/>
  <c r="P818" i="19"/>
  <c r="P817" i="19"/>
  <c r="P816" i="19"/>
  <c r="P815" i="19"/>
  <c r="P814" i="19"/>
  <c r="P813" i="19"/>
  <c r="P812" i="19"/>
  <c r="P811" i="19"/>
  <c r="P810" i="19"/>
  <c r="P809" i="19"/>
  <c r="P808" i="19"/>
  <c r="P807" i="19"/>
  <c r="P806" i="19"/>
  <c r="P805" i="19"/>
  <c r="P804" i="19"/>
  <c r="P803" i="19"/>
  <c r="P802" i="19"/>
  <c r="P801" i="19"/>
  <c r="P800" i="19"/>
  <c r="P799" i="19"/>
  <c r="P798" i="19"/>
  <c r="P797" i="19"/>
  <c r="P796" i="19"/>
  <c r="P789" i="19"/>
  <c r="P788" i="19"/>
  <c r="P787" i="19"/>
  <c r="P786" i="19"/>
  <c r="P785" i="19"/>
  <c r="P784" i="19"/>
  <c r="P783" i="19"/>
  <c r="P782" i="19"/>
  <c r="P781" i="19"/>
  <c r="P780" i="19"/>
  <c r="P779" i="19"/>
  <c r="P778" i="19"/>
  <c r="P777" i="19"/>
  <c r="P776" i="19"/>
  <c r="P775" i="19"/>
  <c r="P774" i="19"/>
  <c r="P773" i="19"/>
  <c r="P772" i="19"/>
  <c r="P771" i="19"/>
  <c r="P770" i="19"/>
  <c r="P769" i="19"/>
  <c r="P768" i="19"/>
  <c r="P767" i="19"/>
  <c r="P766" i="19"/>
  <c r="P765" i="19"/>
  <c r="P764" i="19"/>
  <c r="P763" i="19"/>
  <c r="P762" i="19"/>
  <c r="P761" i="19"/>
  <c r="P760" i="19"/>
  <c r="P759" i="19"/>
  <c r="P758" i="19"/>
  <c r="P757" i="19"/>
  <c r="P756" i="19"/>
  <c r="P755" i="19"/>
  <c r="P754" i="19"/>
  <c r="P753" i="19"/>
  <c r="P752" i="19"/>
  <c r="P751" i="19"/>
  <c r="P750" i="19"/>
  <c r="P749" i="19"/>
  <c r="P748" i="19"/>
  <c r="P747" i="19"/>
  <c r="P746" i="19"/>
  <c r="P745" i="19"/>
  <c r="P744" i="19"/>
  <c r="P743" i="19"/>
  <c r="P742" i="19"/>
  <c r="P741" i="19"/>
  <c r="P740" i="19"/>
  <c r="P733" i="19"/>
  <c r="P732" i="19"/>
  <c r="P731" i="19"/>
  <c r="P730" i="19"/>
  <c r="P729" i="19"/>
  <c r="P728" i="19"/>
  <c r="P727" i="19"/>
  <c r="P726" i="19"/>
  <c r="P725" i="19"/>
  <c r="P724" i="19"/>
  <c r="P723" i="19"/>
  <c r="P722" i="19"/>
  <c r="P721" i="19"/>
  <c r="P720" i="19"/>
  <c r="P719" i="19"/>
  <c r="P718" i="19"/>
  <c r="P717" i="19"/>
  <c r="P716" i="19"/>
  <c r="P715" i="19"/>
  <c r="P714" i="19"/>
  <c r="P713" i="19"/>
  <c r="P712" i="19"/>
  <c r="P711" i="19"/>
  <c r="P710" i="19"/>
  <c r="P709" i="19"/>
  <c r="P708" i="19"/>
  <c r="P707" i="19"/>
  <c r="P706" i="19"/>
  <c r="P705" i="19"/>
  <c r="P704" i="19"/>
  <c r="P703" i="19"/>
  <c r="P702" i="19"/>
  <c r="P701" i="19"/>
  <c r="P700" i="19"/>
  <c r="P699" i="19"/>
  <c r="P698" i="19"/>
  <c r="P697" i="19"/>
  <c r="P696" i="19"/>
  <c r="P695" i="19"/>
  <c r="P694" i="19"/>
  <c r="P693" i="19"/>
  <c r="P692" i="19"/>
  <c r="P691" i="19"/>
  <c r="P690" i="19"/>
  <c r="P689" i="19"/>
  <c r="P688" i="19"/>
  <c r="P687" i="19"/>
  <c r="P686" i="19"/>
  <c r="P685" i="19"/>
  <c r="P684" i="19"/>
  <c r="P677" i="19"/>
  <c r="P676" i="19"/>
  <c r="P675" i="19"/>
  <c r="P674" i="19"/>
  <c r="P673" i="19"/>
  <c r="P672" i="19"/>
  <c r="P671" i="19"/>
  <c r="P670" i="19"/>
  <c r="P669" i="19"/>
  <c r="P668" i="19"/>
  <c r="P667" i="19"/>
  <c r="P666" i="19"/>
  <c r="P665" i="19"/>
  <c r="P664" i="19"/>
  <c r="P663" i="19"/>
  <c r="P662" i="19"/>
  <c r="P661" i="19"/>
  <c r="P660" i="19"/>
  <c r="P659" i="19"/>
  <c r="P658" i="19"/>
  <c r="P657" i="19"/>
  <c r="P656" i="19"/>
  <c r="P655" i="19"/>
  <c r="P654" i="19"/>
  <c r="P653" i="19"/>
  <c r="P652" i="19"/>
  <c r="P651" i="19"/>
  <c r="P650" i="19"/>
  <c r="P649" i="19"/>
  <c r="P648" i="19"/>
  <c r="P647" i="19"/>
  <c r="P646" i="19"/>
  <c r="P645" i="19"/>
  <c r="P644" i="19"/>
  <c r="P643" i="19"/>
  <c r="P642" i="19"/>
  <c r="P641" i="19"/>
  <c r="P640" i="19"/>
  <c r="P639" i="19"/>
  <c r="P638" i="19"/>
  <c r="P637" i="19"/>
  <c r="P636" i="19"/>
  <c r="P635" i="19"/>
  <c r="P634" i="19"/>
  <c r="P633" i="19"/>
  <c r="P632" i="19"/>
  <c r="P631" i="19"/>
  <c r="P630" i="19"/>
  <c r="P629" i="19"/>
  <c r="P628" i="19"/>
  <c r="P621" i="19"/>
  <c r="P620" i="19"/>
  <c r="P619" i="19"/>
  <c r="P618" i="19"/>
  <c r="P617" i="19"/>
  <c r="P616" i="19"/>
  <c r="P615" i="19"/>
  <c r="P614" i="19"/>
  <c r="P613" i="19"/>
  <c r="P612" i="19"/>
  <c r="P611" i="19"/>
  <c r="P610" i="19"/>
  <c r="P609" i="19"/>
  <c r="P608" i="19"/>
  <c r="P607" i="19"/>
  <c r="P606" i="19"/>
  <c r="P605" i="19"/>
  <c r="P604" i="19"/>
  <c r="P603" i="19"/>
  <c r="P602" i="19"/>
  <c r="P601" i="19"/>
  <c r="P600" i="19"/>
  <c r="P599" i="19"/>
  <c r="P598" i="19"/>
  <c r="P597" i="19"/>
  <c r="P596" i="19"/>
  <c r="P595" i="19"/>
  <c r="P594" i="19"/>
  <c r="P593" i="19"/>
  <c r="P592" i="19"/>
  <c r="P591" i="19"/>
  <c r="P590" i="19"/>
  <c r="P589" i="19"/>
  <c r="P588" i="19"/>
  <c r="P587" i="19"/>
  <c r="P586" i="19"/>
  <c r="P585" i="19"/>
  <c r="P584" i="19"/>
  <c r="P583" i="19"/>
  <c r="P582" i="19"/>
  <c r="P581" i="19"/>
  <c r="P580" i="19"/>
  <c r="P579" i="19"/>
  <c r="P578" i="19"/>
  <c r="P577" i="19"/>
  <c r="P576" i="19"/>
  <c r="P575" i="19"/>
  <c r="P574" i="19"/>
  <c r="P573" i="19"/>
  <c r="P572" i="19"/>
  <c r="P565" i="19"/>
  <c r="P564" i="19"/>
  <c r="P563" i="19"/>
  <c r="P562" i="19"/>
  <c r="P561" i="19"/>
  <c r="P560" i="19"/>
  <c r="P559" i="19"/>
  <c r="P558" i="19"/>
  <c r="P557" i="19"/>
  <c r="P556" i="19"/>
  <c r="P555" i="19"/>
  <c r="P554" i="19"/>
  <c r="P553" i="19"/>
  <c r="P552" i="19"/>
  <c r="P551" i="19"/>
  <c r="P550" i="19"/>
  <c r="P549" i="19"/>
  <c r="P548" i="19"/>
  <c r="P547" i="19"/>
  <c r="P546" i="19"/>
  <c r="P545" i="19"/>
  <c r="P544" i="19"/>
  <c r="P543" i="19"/>
  <c r="P542" i="19"/>
  <c r="P541" i="19"/>
  <c r="P540" i="19"/>
  <c r="P539" i="19"/>
  <c r="P538" i="19"/>
  <c r="P537" i="19"/>
  <c r="P536" i="19"/>
  <c r="P535" i="19"/>
  <c r="P534" i="19"/>
  <c r="P533" i="19"/>
  <c r="P532" i="19"/>
  <c r="P531" i="19"/>
  <c r="P530" i="19"/>
  <c r="P529" i="19"/>
  <c r="P528" i="19"/>
  <c r="P527" i="19"/>
  <c r="P526" i="19"/>
  <c r="P525" i="19"/>
  <c r="P524" i="19"/>
  <c r="P523" i="19"/>
  <c r="P522" i="19"/>
  <c r="P521" i="19"/>
  <c r="P520" i="19"/>
  <c r="P519" i="19"/>
  <c r="P518" i="19"/>
  <c r="P517" i="19"/>
  <c r="P516" i="19"/>
  <c r="P509" i="19"/>
  <c r="P508" i="19"/>
  <c r="P507" i="19"/>
  <c r="P506" i="19"/>
  <c r="P505" i="19"/>
  <c r="P504" i="19"/>
  <c r="P503" i="19"/>
  <c r="P502" i="19"/>
  <c r="P501" i="19"/>
  <c r="P500" i="19"/>
  <c r="P499" i="19"/>
  <c r="P498" i="19"/>
  <c r="P497" i="19"/>
  <c r="P496" i="19"/>
  <c r="P495" i="19"/>
  <c r="P494" i="19"/>
  <c r="P493" i="19"/>
  <c r="P492" i="19"/>
  <c r="P491" i="19"/>
  <c r="P490" i="19"/>
  <c r="P489" i="19"/>
  <c r="P488" i="19"/>
  <c r="P487" i="19"/>
  <c r="P486" i="19"/>
  <c r="P485" i="19"/>
  <c r="P484" i="19"/>
  <c r="P483" i="19"/>
  <c r="P482" i="19"/>
  <c r="P481" i="19"/>
  <c r="P480" i="19"/>
  <c r="P479" i="19"/>
  <c r="P478" i="19"/>
  <c r="P477" i="19"/>
  <c r="P476" i="19"/>
  <c r="P475" i="19"/>
  <c r="P474" i="19"/>
  <c r="P473" i="19"/>
  <c r="P472" i="19"/>
  <c r="P471" i="19"/>
  <c r="P470" i="19"/>
  <c r="P469" i="19"/>
  <c r="P468" i="19"/>
  <c r="P467" i="19"/>
  <c r="P466" i="19"/>
  <c r="P465" i="19"/>
  <c r="P464" i="19"/>
  <c r="P463" i="19"/>
  <c r="P462" i="19"/>
  <c r="P461" i="19"/>
  <c r="P460" i="19"/>
  <c r="P453" i="19"/>
  <c r="P452" i="19"/>
  <c r="P451" i="19"/>
  <c r="P450" i="19"/>
  <c r="P449" i="19"/>
  <c r="P448" i="19"/>
  <c r="P447" i="19"/>
  <c r="P446" i="19"/>
  <c r="P445" i="19"/>
  <c r="P444" i="19"/>
  <c r="P443" i="19"/>
  <c r="P442" i="19"/>
  <c r="P441" i="19"/>
  <c r="P440" i="19"/>
  <c r="P439" i="19"/>
  <c r="P438" i="19"/>
  <c r="P437" i="19"/>
  <c r="P436" i="19"/>
  <c r="P435" i="19"/>
  <c r="P434" i="19"/>
  <c r="P433" i="19"/>
  <c r="P432" i="19"/>
  <c r="P431" i="19"/>
  <c r="P430" i="19"/>
  <c r="P429" i="19"/>
  <c r="P428" i="19"/>
  <c r="P427" i="19"/>
  <c r="P426" i="19"/>
  <c r="P425" i="19"/>
  <c r="P424" i="19"/>
  <c r="P423" i="19"/>
  <c r="P422" i="19"/>
  <c r="P421" i="19"/>
  <c r="P420" i="19"/>
  <c r="P419" i="19"/>
  <c r="P418" i="19"/>
  <c r="P417" i="19"/>
  <c r="P416" i="19"/>
  <c r="P415" i="19"/>
  <c r="P414" i="19"/>
  <c r="P413" i="19"/>
  <c r="P412" i="19"/>
  <c r="P411" i="19"/>
  <c r="P410" i="19"/>
  <c r="P409" i="19"/>
  <c r="P408" i="19"/>
  <c r="P407" i="19"/>
  <c r="P406" i="19"/>
  <c r="P405" i="19"/>
  <c r="P404" i="19"/>
  <c r="P397" i="19"/>
  <c r="P396" i="19"/>
  <c r="P395" i="19"/>
  <c r="P394" i="19"/>
  <c r="P393" i="19"/>
  <c r="P392" i="19"/>
  <c r="P391" i="19"/>
  <c r="P390" i="19"/>
  <c r="P389" i="19"/>
  <c r="P388" i="19"/>
  <c r="P387" i="19"/>
  <c r="P386" i="19"/>
  <c r="P385" i="19"/>
  <c r="P384" i="19"/>
  <c r="P383" i="19"/>
  <c r="P382" i="19"/>
  <c r="P381" i="19"/>
  <c r="P380" i="19"/>
  <c r="P379" i="19"/>
  <c r="P378" i="19"/>
  <c r="P377" i="19"/>
  <c r="P376" i="19"/>
  <c r="P375" i="19"/>
  <c r="P374" i="19"/>
  <c r="P373" i="19"/>
  <c r="P372" i="19"/>
  <c r="P371" i="19"/>
  <c r="P370" i="19"/>
  <c r="P369" i="19"/>
  <c r="P368" i="19"/>
  <c r="P367" i="19"/>
  <c r="P366" i="19"/>
  <c r="P365" i="19"/>
  <c r="P364" i="19"/>
  <c r="P363" i="19"/>
  <c r="P362" i="19"/>
  <c r="P361" i="19"/>
  <c r="P360" i="19"/>
  <c r="P359" i="19"/>
  <c r="P358" i="19"/>
  <c r="P357" i="19"/>
  <c r="P356" i="19"/>
  <c r="P355" i="19"/>
  <c r="P354" i="19"/>
  <c r="P353" i="19"/>
  <c r="P352" i="19"/>
  <c r="P351" i="19"/>
  <c r="P350" i="19"/>
  <c r="P349" i="19"/>
  <c r="P348" i="19"/>
  <c r="P341" i="19"/>
  <c r="P340" i="19"/>
  <c r="P339" i="19"/>
  <c r="P338" i="19"/>
  <c r="P337" i="19"/>
  <c r="P336" i="19"/>
  <c r="P335" i="19"/>
  <c r="P334" i="19"/>
  <c r="P333" i="19"/>
  <c r="P332" i="19"/>
  <c r="P331" i="19"/>
  <c r="P330" i="19"/>
  <c r="P329" i="19"/>
  <c r="P328" i="19"/>
  <c r="P327" i="19"/>
  <c r="P326" i="19"/>
  <c r="P325" i="19"/>
  <c r="P324" i="19"/>
  <c r="P323" i="19"/>
  <c r="P322" i="19"/>
  <c r="P321" i="19"/>
  <c r="P320" i="19"/>
  <c r="P319" i="19"/>
  <c r="P318" i="19"/>
  <c r="P317" i="19"/>
  <c r="P316" i="19"/>
  <c r="P315" i="19"/>
  <c r="P314" i="19"/>
  <c r="P313" i="19"/>
  <c r="P312" i="19"/>
  <c r="P311" i="19"/>
  <c r="P310" i="19"/>
  <c r="P309" i="19"/>
  <c r="P308" i="19"/>
  <c r="P307" i="19"/>
  <c r="P306" i="19"/>
  <c r="P305" i="19"/>
  <c r="P304" i="19"/>
  <c r="P303" i="19"/>
  <c r="P302" i="19"/>
  <c r="P301" i="19"/>
  <c r="P300" i="19"/>
  <c r="P299" i="19"/>
  <c r="P298" i="19"/>
  <c r="P297" i="19"/>
  <c r="P296" i="19"/>
  <c r="P295" i="19"/>
  <c r="P294" i="19"/>
  <c r="P293" i="19"/>
  <c r="P292" i="19"/>
  <c r="P285" i="19"/>
  <c r="P284" i="19"/>
  <c r="P283" i="19"/>
  <c r="P282" i="19"/>
  <c r="P281" i="19"/>
  <c r="P280" i="19"/>
  <c r="P279" i="19"/>
  <c r="P278" i="19"/>
  <c r="P277" i="19"/>
  <c r="P276" i="19"/>
  <c r="P275" i="19"/>
  <c r="P274" i="19"/>
  <c r="P273" i="19"/>
  <c r="P272" i="19"/>
  <c r="P271" i="19"/>
  <c r="P270" i="19"/>
  <c r="P269" i="19"/>
  <c r="P268" i="19"/>
  <c r="P267" i="19"/>
  <c r="P266" i="19"/>
  <c r="P265" i="19"/>
  <c r="P264" i="19"/>
  <c r="P263" i="19"/>
  <c r="P262" i="19"/>
  <c r="P261" i="19"/>
  <c r="P260" i="19"/>
  <c r="P259" i="19"/>
  <c r="P258" i="19"/>
  <c r="P257" i="19"/>
  <c r="P256" i="19"/>
  <c r="P255" i="19"/>
  <c r="P254" i="19"/>
  <c r="P253" i="19"/>
  <c r="P252" i="19"/>
  <c r="P251" i="19"/>
  <c r="P250" i="19"/>
  <c r="P249" i="19"/>
  <c r="P248" i="19"/>
  <c r="P247" i="19"/>
  <c r="P246" i="19"/>
  <c r="P245" i="19"/>
  <c r="P244" i="19"/>
  <c r="P243" i="19"/>
  <c r="P242" i="19"/>
  <c r="P241" i="19"/>
  <c r="P240" i="19"/>
  <c r="P239" i="19"/>
  <c r="P238" i="19"/>
  <c r="P237" i="19"/>
  <c r="P236" i="19"/>
  <c r="P229" i="19"/>
  <c r="P228" i="19"/>
  <c r="P227" i="19"/>
  <c r="P226" i="19"/>
  <c r="P225" i="19"/>
  <c r="P224" i="19"/>
  <c r="P223" i="19"/>
  <c r="P222" i="19"/>
  <c r="P221" i="19"/>
  <c r="P220" i="19"/>
  <c r="P219" i="19"/>
  <c r="P218" i="19"/>
  <c r="P217" i="19"/>
  <c r="P216" i="19"/>
  <c r="P215" i="19"/>
  <c r="P214" i="19"/>
  <c r="P213" i="19"/>
  <c r="P212" i="19"/>
  <c r="P211" i="19"/>
  <c r="P210" i="19"/>
  <c r="P209" i="19"/>
  <c r="P208" i="19"/>
  <c r="P207" i="19"/>
  <c r="P206" i="19"/>
  <c r="P205" i="19"/>
  <c r="P204" i="19"/>
  <c r="P203" i="19"/>
  <c r="P202" i="19"/>
  <c r="P201" i="19"/>
  <c r="P200" i="19"/>
  <c r="P199" i="19"/>
  <c r="P198" i="19"/>
  <c r="P197" i="19"/>
  <c r="P196" i="19"/>
  <c r="P195" i="19"/>
  <c r="P194" i="19"/>
  <c r="P193" i="19"/>
  <c r="P192" i="19"/>
  <c r="P191" i="19"/>
  <c r="P190" i="19"/>
  <c r="P189" i="19"/>
  <c r="P188" i="19"/>
  <c r="P187" i="19"/>
  <c r="P186" i="19"/>
  <c r="P185" i="19"/>
  <c r="P184" i="19"/>
  <c r="P183" i="19"/>
  <c r="P182" i="19"/>
  <c r="P181" i="19"/>
  <c r="P180" i="19"/>
  <c r="P173" i="19"/>
  <c r="P172" i="19"/>
  <c r="P171" i="19"/>
  <c r="P170" i="19"/>
  <c r="P169" i="19"/>
  <c r="P168" i="19"/>
  <c r="P167" i="19"/>
  <c r="P166" i="19"/>
  <c r="P165" i="19"/>
  <c r="P164" i="19"/>
  <c r="P163" i="19"/>
  <c r="P162" i="19"/>
  <c r="P161" i="19"/>
  <c r="P160" i="19"/>
  <c r="P159" i="19"/>
  <c r="P158" i="19"/>
  <c r="P157" i="19"/>
  <c r="P156" i="19"/>
  <c r="P155" i="19"/>
  <c r="P154" i="19"/>
  <c r="P153" i="19"/>
  <c r="P152" i="19"/>
  <c r="P151" i="19"/>
  <c r="P150" i="19"/>
  <c r="P149" i="19"/>
  <c r="P148" i="19"/>
  <c r="P147" i="19"/>
  <c r="P146" i="19"/>
  <c r="P145" i="19"/>
  <c r="P144" i="19"/>
  <c r="P143" i="19"/>
  <c r="P142" i="19"/>
  <c r="P141" i="19"/>
  <c r="P140" i="19"/>
  <c r="P139" i="19"/>
  <c r="P138" i="19"/>
  <c r="P137" i="19"/>
  <c r="P136" i="19"/>
  <c r="P135" i="19"/>
  <c r="P134" i="19"/>
  <c r="P133" i="19"/>
  <c r="P132" i="19"/>
  <c r="P131" i="19"/>
  <c r="P130" i="19"/>
  <c r="P129" i="19"/>
  <c r="P128" i="19"/>
  <c r="P127" i="19"/>
  <c r="P126" i="19"/>
  <c r="P125" i="19"/>
  <c r="P124" i="19"/>
  <c r="P117" i="19"/>
  <c r="P116" i="19"/>
  <c r="P115" i="19"/>
  <c r="P114" i="19"/>
  <c r="P113" i="19"/>
  <c r="P112" i="19"/>
  <c r="P111" i="19"/>
  <c r="P110" i="19"/>
  <c r="P109" i="19"/>
  <c r="P108" i="19"/>
  <c r="P107" i="19"/>
  <c r="P106" i="19"/>
  <c r="P105" i="19"/>
  <c r="P104" i="19"/>
  <c r="P103" i="19"/>
  <c r="P102" i="19"/>
  <c r="P101" i="19"/>
  <c r="P100" i="19"/>
  <c r="P99" i="19"/>
  <c r="P98" i="19"/>
  <c r="P97" i="19"/>
  <c r="P96" i="19"/>
  <c r="P95" i="19"/>
  <c r="P94" i="19"/>
  <c r="P93" i="19"/>
  <c r="P92" i="19"/>
  <c r="P91" i="19"/>
  <c r="P90" i="19"/>
  <c r="P89" i="19"/>
  <c r="P88" i="19"/>
  <c r="P87" i="19"/>
  <c r="P86" i="19"/>
  <c r="P85" i="19"/>
  <c r="P84" i="19"/>
  <c r="P83" i="19"/>
  <c r="P82" i="19"/>
  <c r="P81" i="19"/>
  <c r="P80" i="19"/>
  <c r="P79" i="19"/>
  <c r="P78" i="19"/>
  <c r="P77" i="19"/>
  <c r="P76" i="19"/>
  <c r="P75" i="19"/>
  <c r="P74" i="19"/>
  <c r="P73" i="19"/>
  <c r="P72" i="19"/>
  <c r="P71" i="19"/>
  <c r="P70" i="19"/>
  <c r="P69" i="19"/>
  <c r="P68" i="19"/>
  <c r="B2546" i="19"/>
  <c r="B2545" i="19"/>
  <c r="B2544" i="19"/>
  <c r="B2542" i="19"/>
  <c r="B2541" i="19"/>
  <c r="B2540" i="19"/>
  <c r="B2538" i="19"/>
  <c r="B2537" i="19"/>
  <c r="B2536" i="19"/>
  <c r="B2535" i="19"/>
  <c r="B2534" i="19"/>
  <c r="B2533" i="19"/>
  <c r="B2532" i="19"/>
  <c r="B2525" i="19"/>
  <c r="B2524" i="19"/>
  <c r="B2523" i="19"/>
  <c r="B2522" i="19"/>
  <c r="B2520" i="19"/>
  <c r="B2519" i="19"/>
  <c r="B2518" i="19"/>
  <c r="B2517" i="19"/>
  <c r="B2516" i="19"/>
  <c r="B2515" i="19"/>
  <c r="B2514" i="19"/>
  <c r="B2512" i="19"/>
  <c r="B2511" i="19"/>
  <c r="B2510" i="19"/>
  <c r="B2509" i="19"/>
  <c r="B2508" i="19"/>
  <c r="B2507" i="19"/>
  <c r="B2506" i="19"/>
  <c r="B2504" i="19"/>
  <c r="B2503" i="19"/>
  <c r="B2502" i="19"/>
  <c r="B2500" i="19"/>
  <c r="B2499" i="19"/>
  <c r="B2498" i="19"/>
  <c r="B2496" i="19"/>
  <c r="B2495" i="19"/>
  <c r="B2494" i="19"/>
  <c r="B2492" i="19"/>
  <c r="B2491" i="19"/>
  <c r="B2490" i="19"/>
  <c r="B2488" i="19"/>
  <c r="B2487" i="19"/>
  <c r="B2486" i="19"/>
  <c r="B2484" i="19"/>
  <c r="B2483" i="19"/>
  <c r="B2482" i="19"/>
  <c r="B2481" i="19"/>
  <c r="B2480" i="19"/>
  <c r="B2479" i="19"/>
  <c r="B2478" i="19"/>
  <c r="B2477" i="19"/>
  <c r="B2476" i="19"/>
  <c r="B2469" i="19"/>
  <c r="B2468" i="19"/>
  <c r="B2466" i="19"/>
  <c r="B2465" i="19"/>
  <c r="B2464" i="19"/>
  <c r="B2463" i="19"/>
  <c r="B2462" i="19"/>
  <c r="B2461" i="19"/>
  <c r="B2460" i="19"/>
  <c r="B2458" i="19"/>
  <c r="B2457" i="19"/>
  <c r="B2456" i="19"/>
  <c r="B2455" i="19"/>
  <c r="B2454" i="19"/>
  <c r="B2453" i="19"/>
  <c r="B2452" i="19"/>
  <c r="B2450" i="19"/>
  <c r="B2449" i="19"/>
  <c r="B2448" i="19"/>
  <c r="B2447" i="19"/>
  <c r="B2446" i="19"/>
  <c r="B2445" i="19"/>
  <c r="B2444" i="19"/>
  <c r="B2443" i="19"/>
  <c r="B2442" i="19"/>
  <c r="B2441" i="19"/>
  <c r="B2440" i="19"/>
  <c r="B2438" i="19"/>
  <c r="B2437" i="19"/>
  <c r="B2436" i="19"/>
  <c r="B2435" i="19"/>
  <c r="B2434" i="19"/>
  <c r="B2433" i="19"/>
  <c r="B2432" i="19"/>
  <c r="B2430" i="19"/>
  <c r="B2429" i="19"/>
  <c r="B2428" i="19"/>
  <c r="B2427" i="19"/>
  <c r="B2426" i="19"/>
  <c r="B2425" i="19"/>
  <c r="B2424" i="19"/>
  <c r="B2423" i="19"/>
  <c r="B2422" i="19"/>
  <c r="B2421" i="19"/>
  <c r="B2420" i="19"/>
  <c r="B2413" i="19"/>
  <c r="B2412" i="19"/>
  <c r="B2411" i="19"/>
  <c r="B2410" i="19"/>
  <c r="B2408" i="19"/>
  <c r="B2407" i="19"/>
  <c r="B2406" i="19"/>
  <c r="B2405" i="19"/>
  <c r="B2404" i="19"/>
  <c r="B2403" i="19"/>
  <c r="B2402" i="19"/>
  <c r="B2400" i="19"/>
  <c r="B2399" i="19"/>
  <c r="B2398" i="19"/>
  <c r="B2397" i="19"/>
  <c r="B2396" i="19"/>
  <c r="B2395" i="19"/>
  <c r="B2394" i="19"/>
  <c r="B2392" i="19"/>
  <c r="B2391" i="19"/>
  <c r="B2390" i="19"/>
  <c r="B2388" i="19"/>
  <c r="B2387" i="19"/>
  <c r="B2386" i="19"/>
  <c r="B2385" i="19"/>
  <c r="B2384" i="19"/>
  <c r="B2383" i="19"/>
  <c r="B2382" i="19"/>
  <c r="B2380" i="19"/>
  <c r="B2379" i="19"/>
  <c r="B2378" i="19"/>
  <c r="B2377" i="19"/>
  <c r="B2376" i="19"/>
  <c r="B2375" i="19"/>
  <c r="B2374" i="19"/>
  <c r="B2373" i="19"/>
  <c r="B2372" i="19"/>
  <c r="B2371" i="19"/>
  <c r="B2370" i="19"/>
  <c r="B2368" i="19"/>
  <c r="B2367" i="19"/>
  <c r="B2366" i="19"/>
  <c r="B2365" i="19"/>
  <c r="B2364" i="19"/>
  <c r="B2357" i="19"/>
  <c r="B2356" i="19"/>
  <c r="B2354" i="19"/>
  <c r="B2353" i="19"/>
  <c r="B2351" i="19"/>
  <c r="B2350" i="19"/>
  <c r="B2346" i="19"/>
  <c r="B2345" i="19"/>
  <c r="B2343" i="19"/>
  <c r="B2342" i="19"/>
  <c r="B2338" i="19"/>
  <c r="B2337" i="19"/>
  <c r="B2335" i="19"/>
  <c r="B2334" i="19"/>
  <c r="B2331" i="19"/>
  <c r="B2330" i="19"/>
  <c r="B2326" i="19"/>
  <c r="B2325" i="19"/>
  <c r="B2323" i="19"/>
  <c r="B2322" i="19"/>
  <c r="B2318" i="19"/>
  <c r="B2317" i="19"/>
  <c r="B2315" i="19"/>
  <c r="B2314" i="19"/>
  <c r="B2313" i="19"/>
  <c r="B2311" i="19"/>
  <c r="B2310" i="19"/>
  <c r="B2309" i="19"/>
  <c r="B2300" i="19"/>
  <c r="B2299" i="19"/>
  <c r="B2297" i="19"/>
  <c r="B2296" i="19"/>
  <c r="B2292" i="19"/>
  <c r="B2291" i="19"/>
  <c r="B2289" i="19"/>
  <c r="B2288" i="19"/>
  <c r="B2284" i="19"/>
  <c r="B2283" i="19"/>
  <c r="B2281" i="19"/>
  <c r="B2280" i="19"/>
  <c r="B2276" i="19"/>
  <c r="B2275" i="19"/>
  <c r="B2273" i="19"/>
  <c r="B2272" i="19"/>
  <c r="B2268" i="19"/>
  <c r="B2267" i="19"/>
  <c r="B2265" i="19"/>
  <c r="B2264" i="19"/>
  <c r="B2260" i="19"/>
  <c r="B2259" i="19"/>
  <c r="B2256" i="19"/>
  <c r="B2255" i="19"/>
  <c r="B2253" i="19"/>
  <c r="B2252" i="19"/>
  <c r="B2242" i="19"/>
  <c r="B2241" i="19"/>
  <c r="B2239" i="19"/>
  <c r="B2238" i="19"/>
  <c r="B2234" i="19"/>
  <c r="B2233" i="19"/>
  <c r="B2231" i="19"/>
  <c r="B2230" i="19"/>
  <c r="B2226" i="19"/>
  <c r="B2225" i="19"/>
  <c r="B2223" i="19"/>
  <c r="B2222" i="19"/>
  <c r="B2218" i="19"/>
  <c r="B2217" i="19"/>
  <c r="B2216" i="19"/>
  <c r="B2214" i="19"/>
  <c r="B2213" i="19"/>
  <c r="B2211" i="19"/>
  <c r="B2210" i="19"/>
  <c r="B2208" i="19"/>
  <c r="B2207" i="19"/>
  <c r="B2206" i="19"/>
  <c r="B2203" i="19"/>
  <c r="B2202" i="19"/>
  <c r="B2199" i="19"/>
  <c r="B2198" i="19"/>
  <c r="B2197" i="19"/>
  <c r="B2188" i="19"/>
  <c r="B2187" i="19"/>
  <c r="B2185" i="19"/>
  <c r="B2184" i="19"/>
  <c r="B2180" i="19"/>
  <c r="B2179" i="19"/>
  <c r="B2177" i="19"/>
  <c r="B2176" i="19"/>
  <c r="B2172" i="19"/>
  <c r="B2171" i="19"/>
  <c r="B2169" i="19"/>
  <c r="B2168" i="19"/>
  <c r="B2164" i="19"/>
  <c r="B2162" i="19"/>
  <c r="B2161" i="19"/>
  <c r="B2160" i="19"/>
  <c r="B2156" i="19"/>
  <c r="B2155" i="19"/>
  <c r="B2154" i="19"/>
  <c r="B2152" i="19"/>
  <c r="B2151" i="19"/>
  <c r="B2149" i="19"/>
  <c r="B2148" i="19"/>
  <c r="B2147" i="19"/>
  <c r="B2145" i="19"/>
  <c r="B2144" i="19"/>
  <c r="B2143" i="19"/>
  <c r="B2141" i="19"/>
  <c r="B2140" i="19"/>
  <c r="B2130" i="19"/>
  <c r="B2129" i="19"/>
  <c r="B2127" i="19"/>
  <c r="B2126" i="19"/>
  <c r="B2122" i="19"/>
  <c r="B2121" i="19"/>
  <c r="B2119" i="19"/>
  <c r="B2118" i="19"/>
  <c r="B2114" i="19"/>
  <c r="B2113" i="19"/>
  <c r="B2111" i="19"/>
  <c r="B2110" i="19"/>
  <c r="B2107" i="19"/>
  <c r="B2106" i="19"/>
  <c r="B2104" i="19"/>
  <c r="B2103" i="19"/>
  <c r="B2102" i="19"/>
  <c r="B2098" i="19"/>
  <c r="B2097" i="19"/>
  <c r="B2096" i="19"/>
  <c r="B2094" i="19"/>
  <c r="B2093" i="19"/>
  <c r="B2091" i="19"/>
  <c r="B2090" i="19"/>
  <c r="B2089" i="19"/>
  <c r="B2087" i="19"/>
  <c r="B2086" i="19"/>
  <c r="B2085" i="19"/>
  <c r="B2076" i="19"/>
  <c r="B2075" i="19"/>
  <c r="B2073" i="19"/>
  <c r="B2072" i="19"/>
  <c r="B2068" i="19"/>
  <c r="B2067" i="19"/>
  <c r="B2065" i="19"/>
  <c r="B2064" i="19"/>
  <c r="B2060" i="19"/>
  <c r="B2059" i="19"/>
  <c r="B2057" i="19"/>
  <c r="B2056" i="19"/>
  <c r="B2052" i="19"/>
  <c r="B2051" i="19"/>
  <c r="B2050" i="19"/>
  <c r="B2048" i="19"/>
  <c r="B2047" i="19"/>
  <c r="B2045" i="19"/>
  <c r="B2044" i="19"/>
  <c r="B2042" i="19"/>
  <c r="B2041" i="19"/>
  <c r="B2040" i="19"/>
  <c r="B2036" i="19"/>
  <c r="B2035" i="19"/>
  <c r="B2032" i="19"/>
  <c r="B2031" i="19"/>
  <c r="B2029" i="19"/>
  <c r="B2028" i="19"/>
  <c r="B2018" i="19"/>
  <c r="B2017" i="19"/>
  <c r="B2015" i="19"/>
  <c r="B2014" i="19"/>
  <c r="B2010" i="19"/>
  <c r="B2009" i="19"/>
  <c r="B2007" i="19"/>
  <c r="B2006" i="19"/>
  <c r="B2002" i="19"/>
  <c r="B2001" i="19"/>
  <c r="B1999" i="19"/>
  <c r="B1998" i="19"/>
  <c r="B1994" i="19"/>
  <c r="B1993" i="19"/>
  <c r="B1992" i="19"/>
  <c r="B1990" i="19"/>
  <c r="B1989" i="19"/>
  <c r="B1988" i="19"/>
  <c r="B1986" i="19"/>
  <c r="B1985" i="19"/>
  <c r="B1984" i="19"/>
  <c r="B1982" i="19"/>
  <c r="B1981" i="19"/>
  <c r="B1979" i="19"/>
  <c r="B1978" i="19"/>
  <c r="B1977" i="19"/>
  <c r="B1975" i="19"/>
  <c r="B1974" i="19"/>
  <c r="B1973" i="19"/>
  <c r="B1925" i="19"/>
  <c r="B1924" i="19"/>
  <c r="B1923" i="19"/>
  <c r="B1921" i="19"/>
  <c r="B1920" i="19"/>
  <c r="B1919" i="19"/>
  <c r="B1917" i="19"/>
  <c r="B1861" i="19"/>
  <c r="B1827" i="19"/>
  <c r="B1825" i="19"/>
  <c r="B1823" i="19"/>
  <c r="B1821" i="19"/>
  <c r="B1819" i="19"/>
  <c r="B1817" i="19"/>
  <c r="B1815" i="19"/>
  <c r="B1813" i="19"/>
  <c r="B1811" i="19"/>
  <c r="B1809" i="19"/>
  <c r="B1807" i="19"/>
  <c r="B1805" i="19"/>
  <c r="B1771" i="19"/>
  <c r="B1769" i="19"/>
  <c r="B1767" i="19"/>
  <c r="B1765" i="19"/>
  <c r="B1763" i="19"/>
  <c r="B1761" i="19"/>
  <c r="B1759" i="19"/>
  <c r="B1757" i="19"/>
  <c r="B1755" i="19"/>
  <c r="B1753" i="19"/>
  <c r="B1749" i="19"/>
  <c r="B1695" i="19"/>
  <c r="B1693" i="19"/>
  <c r="B1637" i="19"/>
  <c r="B1603" i="19"/>
  <c r="B1601" i="19"/>
  <c r="B1599" i="19"/>
  <c r="B1597" i="19"/>
  <c r="B1595" i="19"/>
  <c r="B1593" i="19"/>
  <c r="B1591" i="19"/>
  <c r="B1589" i="19"/>
  <c r="B1587" i="19"/>
  <c r="B1585" i="19"/>
  <c r="B1583" i="19"/>
  <c r="B1581" i="19"/>
  <c r="B1547" i="19"/>
  <c r="B1545" i="19"/>
  <c r="B1543" i="19"/>
  <c r="B1541" i="19"/>
  <c r="B1539" i="19"/>
  <c r="B1537" i="19"/>
  <c r="B1535" i="19"/>
  <c r="B1533" i="19"/>
  <c r="B1531" i="19"/>
  <c r="B1529" i="19"/>
  <c r="B1525" i="19"/>
  <c r="B1471" i="19"/>
  <c r="B1469" i="19"/>
  <c r="B1413" i="19"/>
  <c r="B1379" i="19"/>
  <c r="B1377" i="19"/>
  <c r="B1375" i="19"/>
  <c r="B1373" i="19"/>
  <c r="B1371" i="19"/>
  <c r="B1369" i="19"/>
  <c r="B1367" i="19"/>
  <c r="B1365" i="19"/>
  <c r="B1363" i="19"/>
  <c r="B1361" i="19"/>
  <c r="B1359" i="19"/>
  <c r="B1357" i="19"/>
  <c r="B1323" i="19"/>
  <c r="B1301" i="19"/>
  <c r="B1267" i="19"/>
  <c r="B1265" i="19"/>
  <c r="B1263" i="19"/>
  <c r="B1261" i="19"/>
  <c r="B1259" i="19"/>
  <c r="B1257" i="19"/>
  <c r="B1255" i="19"/>
  <c r="B1253" i="19"/>
  <c r="B1251" i="19"/>
  <c r="B1249" i="19"/>
  <c r="B1247" i="19"/>
  <c r="B1245" i="19"/>
  <c r="B1211" i="19"/>
  <c r="B1209" i="19"/>
  <c r="B1207" i="19"/>
  <c r="B1205" i="19"/>
  <c r="B1203" i="19"/>
  <c r="B1201" i="19"/>
  <c r="B1199" i="19"/>
  <c r="B1197" i="19"/>
  <c r="B1195" i="19"/>
  <c r="B1193" i="19"/>
  <c r="B1189" i="19"/>
  <c r="B1135" i="19"/>
  <c r="B1133" i="19"/>
  <c r="B1077" i="19"/>
  <c r="B1043" i="19"/>
  <c r="B1041" i="19"/>
  <c r="B1039" i="19"/>
  <c r="B1037" i="19"/>
  <c r="B1035" i="19"/>
  <c r="B1033" i="19"/>
  <c r="B1031" i="19"/>
  <c r="B1029" i="19"/>
  <c r="B1027" i="19"/>
  <c r="B1025" i="19"/>
  <c r="B1023" i="19"/>
  <c r="B1021" i="19"/>
  <c r="B987" i="19"/>
  <c r="B985" i="19"/>
  <c r="B983" i="19"/>
  <c r="B981" i="19"/>
  <c r="B979" i="19"/>
  <c r="B977" i="19"/>
  <c r="B975" i="19"/>
  <c r="B973" i="19"/>
  <c r="B971" i="19"/>
  <c r="B969" i="19"/>
  <c r="B965" i="19"/>
  <c r="B911" i="19"/>
  <c r="B909" i="19"/>
  <c r="B853" i="19"/>
  <c r="B819" i="19"/>
  <c r="B817" i="19"/>
  <c r="B815" i="19"/>
  <c r="B813" i="19"/>
  <c r="B811" i="19"/>
  <c r="B809" i="19"/>
  <c r="B807" i="19"/>
  <c r="B805" i="19"/>
  <c r="B803" i="19"/>
  <c r="B801" i="19"/>
  <c r="B799" i="19"/>
  <c r="B797" i="19"/>
  <c r="B763" i="19"/>
  <c r="B761" i="19"/>
  <c r="B759" i="19"/>
  <c r="B757" i="19"/>
  <c r="B755" i="19"/>
  <c r="B753" i="19"/>
  <c r="B751" i="19"/>
  <c r="B749" i="19"/>
  <c r="B747" i="19"/>
  <c r="B745" i="19"/>
  <c r="B741" i="19"/>
  <c r="B687" i="19"/>
  <c r="B685" i="19"/>
  <c r="B629" i="19"/>
  <c r="B595" i="19"/>
  <c r="B593" i="19"/>
  <c r="B591" i="19"/>
  <c r="B589" i="19"/>
  <c r="B587" i="19"/>
  <c r="B585" i="19"/>
  <c r="B583" i="19"/>
  <c r="B581" i="19"/>
  <c r="B579" i="19"/>
  <c r="B577" i="19"/>
  <c r="B575" i="19"/>
  <c r="B573" i="19"/>
  <c r="B539" i="19"/>
  <c r="B537" i="19"/>
  <c r="B535" i="19"/>
  <c r="B533" i="19"/>
  <c r="B531" i="19"/>
  <c r="B529" i="19"/>
  <c r="B527" i="19"/>
  <c r="B525" i="19"/>
  <c r="B523" i="19"/>
  <c r="B521" i="19"/>
  <c r="B517" i="19"/>
  <c r="B463" i="19"/>
  <c r="B461" i="19"/>
  <c r="B405" i="19"/>
  <c r="B371" i="19"/>
  <c r="B369" i="19"/>
  <c r="B367" i="19"/>
  <c r="B365" i="19"/>
  <c r="B363" i="19"/>
  <c r="B361" i="19"/>
  <c r="B359" i="19"/>
  <c r="B357" i="19"/>
  <c r="B355" i="19"/>
  <c r="B353" i="19"/>
  <c r="B351" i="19"/>
  <c r="B349" i="19"/>
  <c r="B315" i="19"/>
  <c r="B313" i="19"/>
  <c r="B311" i="19"/>
  <c r="B309" i="19"/>
  <c r="B307" i="19"/>
  <c r="B305" i="19"/>
  <c r="B303" i="19"/>
  <c r="B301" i="19"/>
  <c r="B299" i="19"/>
  <c r="B297" i="19"/>
  <c r="B293" i="19"/>
  <c r="B239" i="19"/>
  <c r="B237" i="19"/>
  <c r="B181" i="19"/>
  <c r="B147" i="19"/>
  <c r="B145" i="19"/>
  <c r="B143" i="19"/>
  <c r="B141" i="19"/>
  <c r="B139" i="19"/>
  <c r="B137" i="19"/>
  <c r="B135" i="19"/>
  <c r="B133" i="19"/>
  <c r="B131" i="19"/>
  <c r="B129" i="19"/>
  <c r="B127" i="19"/>
  <c r="B125" i="19"/>
  <c r="B91" i="19"/>
  <c r="B89" i="19"/>
  <c r="B87" i="19"/>
  <c r="B85" i="19"/>
  <c r="B83" i="19"/>
  <c r="B81" i="19"/>
  <c r="B79" i="19"/>
  <c r="B77" i="19"/>
  <c r="B75" i="19"/>
  <c r="B73" i="19"/>
  <c r="B69" i="19"/>
  <c r="A2863" i="19"/>
  <c r="A2862" i="19"/>
  <c r="B2861" i="19"/>
  <c r="B2860" i="19"/>
  <c r="B2859" i="19"/>
  <c r="B2858" i="19"/>
  <c r="B2857" i="19"/>
  <c r="B2856" i="19"/>
  <c r="B2855" i="19"/>
  <c r="B2854" i="19"/>
  <c r="B2853" i="19"/>
  <c r="B2852" i="19"/>
  <c r="B2851" i="19"/>
  <c r="B2850" i="19"/>
  <c r="B2849" i="19"/>
  <c r="B2848" i="19"/>
  <c r="B2847" i="19"/>
  <c r="B2846" i="19"/>
  <c r="B2845" i="19"/>
  <c r="B2844" i="19"/>
  <c r="B2843" i="19"/>
  <c r="B2842" i="19"/>
  <c r="B2841" i="19"/>
  <c r="B2840" i="19"/>
  <c r="B2839" i="19"/>
  <c r="B2838" i="19"/>
  <c r="B2837" i="19"/>
  <c r="B2836" i="19"/>
  <c r="B2835" i="19"/>
  <c r="B2834" i="19"/>
  <c r="B2833" i="19"/>
  <c r="B2832" i="19"/>
  <c r="B2831" i="19"/>
  <c r="B2830" i="19"/>
  <c r="B2829" i="19"/>
  <c r="B2828" i="19"/>
  <c r="B2827" i="19"/>
  <c r="B2826" i="19"/>
  <c r="B2825" i="19"/>
  <c r="B2824" i="19"/>
  <c r="B2823" i="19"/>
  <c r="B2822" i="19"/>
  <c r="B2821" i="19"/>
  <c r="B2820" i="19"/>
  <c r="B2819" i="19"/>
  <c r="B2818" i="19"/>
  <c r="B2817" i="19"/>
  <c r="B2816" i="19"/>
  <c r="B2815" i="19"/>
  <c r="B2814" i="19"/>
  <c r="B2813" i="19"/>
  <c r="B2812" i="19"/>
  <c r="O2811" i="19"/>
  <c r="N2811" i="19"/>
  <c r="M2811" i="19"/>
  <c r="L2811" i="19"/>
  <c r="K2811" i="19"/>
  <c r="J2811" i="19"/>
  <c r="I2811" i="19"/>
  <c r="H2811" i="19"/>
  <c r="G2811" i="19"/>
  <c r="F2811" i="19"/>
  <c r="E2811" i="19"/>
  <c r="D2811" i="19"/>
  <c r="A2811" i="19"/>
  <c r="A2810" i="19"/>
  <c r="A2807" i="19"/>
  <c r="A2806" i="19"/>
  <c r="B2805" i="19"/>
  <c r="B2804" i="19"/>
  <c r="B2803" i="19"/>
  <c r="B2802" i="19"/>
  <c r="B2801" i="19"/>
  <c r="B2800" i="19"/>
  <c r="B2799" i="19"/>
  <c r="B2798" i="19"/>
  <c r="B2797" i="19"/>
  <c r="B2796" i="19"/>
  <c r="B2795" i="19"/>
  <c r="B2794" i="19"/>
  <c r="B2793" i="19"/>
  <c r="B2792" i="19"/>
  <c r="B2791" i="19"/>
  <c r="B2790" i="19"/>
  <c r="B2789" i="19"/>
  <c r="B2788" i="19"/>
  <c r="B2787" i="19"/>
  <c r="B2786" i="19"/>
  <c r="B2785" i="19"/>
  <c r="B2784" i="19"/>
  <c r="B2783" i="19"/>
  <c r="B2782" i="19"/>
  <c r="B2781" i="19"/>
  <c r="B2780" i="19"/>
  <c r="B2779" i="19"/>
  <c r="B2778" i="19"/>
  <c r="B2777" i="19"/>
  <c r="B2776" i="19"/>
  <c r="B2775" i="19"/>
  <c r="B2774" i="19"/>
  <c r="B2773" i="19"/>
  <c r="B2772" i="19"/>
  <c r="B2771" i="19"/>
  <c r="B2770" i="19"/>
  <c r="B2769" i="19"/>
  <c r="B2768" i="19"/>
  <c r="B2767" i="19"/>
  <c r="B2766" i="19"/>
  <c r="B2765" i="19"/>
  <c r="B2764" i="19"/>
  <c r="B2763" i="19"/>
  <c r="B2762" i="19"/>
  <c r="B2761" i="19"/>
  <c r="B2760" i="19"/>
  <c r="B2759" i="19"/>
  <c r="B2758" i="19"/>
  <c r="B2757" i="19"/>
  <c r="B2756" i="19"/>
  <c r="O2755" i="19"/>
  <c r="N2755" i="19"/>
  <c r="M2755" i="19"/>
  <c r="L2755" i="19"/>
  <c r="K2755" i="19"/>
  <c r="J2755" i="19"/>
  <c r="I2755" i="19"/>
  <c r="H2755" i="19"/>
  <c r="G2755" i="19"/>
  <c r="F2755" i="19"/>
  <c r="E2755" i="19"/>
  <c r="D2755" i="19"/>
  <c r="A2755" i="19"/>
  <c r="A2754" i="19"/>
  <c r="A2751" i="19"/>
  <c r="A2750" i="19"/>
  <c r="B2749" i="19"/>
  <c r="B2748" i="19"/>
  <c r="B2747" i="19"/>
  <c r="B2746" i="19"/>
  <c r="B2745" i="19"/>
  <c r="B2744" i="19"/>
  <c r="B2743" i="19"/>
  <c r="B2742" i="19"/>
  <c r="B2741" i="19"/>
  <c r="B2740" i="19"/>
  <c r="B2739" i="19"/>
  <c r="B2738" i="19"/>
  <c r="B2737" i="19"/>
  <c r="B2736" i="19"/>
  <c r="B2735" i="19"/>
  <c r="B2734" i="19"/>
  <c r="B2733" i="19"/>
  <c r="B2732" i="19"/>
  <c r="B2731" i="19"/>
  <c r="B2730" i="19"/>
  <c r="B2729" i="19"/>
  <c r="B2728" i="19"/>
  <c r="B2727" i="19"/>
  <c r="B2726" i="19"/>
  <c r="B2725" i="19"/>
  <c r="B2724" i="19"/>
  <c r="B2723" i="19"/>
  <c r="B2722" i="19"/>
  <c r="B2721" i="19"/>
  <c r="B2720" i="19"/>
  <c r="B2719" i="19"/>
  <c r="B2718" i="19"/>
  <c r="B2717" i="19"/>
  <c r="B2716" i="19"/>
  <c r="B2715" i="19"/>
  <c r="B2714" i="19"/>
  <c r="B2713" i="19"/>
  <c r="B2712" i="19"/>
  <c r="B2711" i="19"/>
  <c r="B2710" i="19"/>
  <c r="B2709" i="19"/>
  <c r="B2708" i="19"/>
  <c r="B2707" i="19"/>
  <c r="B2706" i="19"/>
  <c r="B2705" i="19"/>
  <c r="B2704" i="19"/>
  <c r="B2703" i="19"/>
  <c r="B2702" i="19"/>
  <c r="B2701" i="19"/>
  <c r="B2700" i="19"/>
  <c r="O2699" i="19"/>
  <c r="N2699" i="19"/>
  <c r="M2699" i="19"/>
  <c r="L2699" i="19"/>
  <c r="K2699" i="19"/>
  <c r="J2699" i="19"/>
  <c r="I2699" i="19"/>
  <c r="H2699" i="19"/>
  <c r="G2699" i="19"/>
  <c r="F2699" i="19"/>
  <c r="E2699" i="19"/>
  <c r="D2699" i="19"/>
  <c r="A2699" i="19"/>
  <c r="A2698" i="19"/>
  <c r="A2695" i="19"/>
  <c r="A2694" i="19"/>
  <c r="B2693" i="19"/>
  <c r="B2692" i="19"/>
  <c r="B2691" i="19"/>
  <c r="B2690" i="19"/>
  <c r="B2689" i="19"/>
  <c r="B2688" i="19"/>
  <c r="B2687" i="19"/>
  <c r="B2686" i="19"/>
  <c r="B2685" i="19"/>
  <c r="B2684" i="19"/>
  <c r="B2683" i="19"/>
  <c r="B2682" i="19"/>
  <c r="B2681" i="19"/>
  <c r="B2680" i="19"/>
  <c r="B2679" i="19"/>
  <c r="B2678" i="19"/>
  <c r="B2677" i="19"/>
  <c r="B2676" i="19"/>
  <c r="B2675" i="19"/>
  <c r="B2674" i="19"/>
  <c r="B2673" i="19"/>
  <c r="B2672" i="19"/>
  <c r="B2671" i="19"/>
  <c r="B2670" i="19"/>
  <c r="B2669" i="19"/>
  <c r="B2668" i="19"/>
  <c r="B2667" i="19"/>
  <c r="B2666" i="19"/>
  <c r="B2665" i="19"/>
  <c r="B2664" i="19"/>
  <c r="B2663" i="19"/>
  <c r="B2662" i="19"/>
  <c r="B2661" i="19"/>
  <c r="B2660" i="19"/>
  <c r="B2659" i="19"/>
  <c r="B2658" i="19"/>
  <c r="B2657" i="19"/>
  <c r="B2656" i="19"/>
  <c r="B2655" i="19"/>
  <c r="B2654" i="19"/>
  <c r="B2653" i="19"/>
  <c r="B2652" i="19"/>
  <c r="B2651" i="19"/>
  <c r="B2650" i="19"/>
  <c r="B2649" i="19"/>
  <c r="B2648" i="19"/>
  <c r="B2647" i="19"/>
  <c r="B2646" i="19"/>
  <c r="B2645" i="19"/>
  <c r="B2644" i="19"/>
  <c r="O2643" i="19"/>
  <c r="N2643" i="19"/>
  <c r="M2643" i="19"/>
  <c r="L2643" i="19"/>
  <c r="K2643" i="19"/>
  <c r="J2643" i="19"/>
  <c r="I2643" i="19"/>
  <c r="H2643" i="19"/>
  <c r="G2643" i="19"/>
  <c r="F2643" i="19"/>
  <c r="E2643" i="19"/>
  <c r="D2643" i="19"/>
  <c r="A2643" i="19"/>
  <c r="A2642" i="19"/>
  <c r="A2639" i="19"/>
  <c r="A2638" i="19"/>
  <c r="B2637" i="19"/>
  <c r="B2636" i="19"/>
  <c r="B2635" i="19"/>
  <c r="B2634" i="19"/>
  <c r="B2633" i="19"/>
  <c r="B2632" i="19"/>
  <c r="B2631" i="19"/>
  <c r="B2630" i="19"/>
  <c r="B2629" i="19"/>
  <c r="B2628" i="19"/>
  <c r="B2627" i="19"/>
  <c r="B2626" i="19"/>
  <c r="B2625" i="19"/>
  <c r="B2624" i="19"/>
  <c r="B2623" i="19"/>
  <c r="B2622" i="19"/>
  <c r="B2621" i="19"/>
  <c r="B2620" i="19"/>
  <c r="B2619" i="19"/>
  <c r="B2618" i="19"/>
  <c r="B2617" i="19"/>
  <c r="B2616" i="19"/>
  <c r="B2615" i="19"/>
  <c r="B2614" i="19"/>
  <c r="B2613" i="19"/>
  <c r="B2612" i="19"/>
  <c r="B2611" i="19"/>
  <c r="B2610" i="19"/>
  <c r="B2609" i="19"/>
  <c r="B2608" i="19"/>
  <c r="B2607" i="19"/>
  <c r="B2606" i="19"/>
  <c r="B2605" i="19"/>
  <c r="B2604" i="19"/>
  <c r="B2603" i="19"/>
  <c r="B2602" i="19"/>
  <c r="B2601" i="19"/>
  <c r="B2600" i="19"/>
  <c r="B2599" i="19"/>
  <c r="B2598" i="19"/>
  <c r="B2597" i="19"/>
  <c r="B2596" i="19"/>
  <c r="B2595" i="19"/>
  <c r="B2594" i="19"/>
  <c r="B2593" i="19"/>
  <c r="B2592" i="19"/>
  <c r="B2591" i="19"/>
  <c r="B2590" i="19"/>
  <c r="B2589" i="19"/>
  <c r="B2588" i="19"/>
  <c r="O2587" i="19"/>
  <c r="N2587" i="19"/>
  <c r="M2587" i="19"/>
  <c r="L2587" i="19"/>
  <c r="K2587" i="19"/>
  <c r="J2587" i="19"/>
  <c r="I2587" i="19"/>
  <c r="H2587" i="19"/>
  <c r="G2587" i="19"/>
  <c r="F2587" i="19"/>
  <c r="E2587" i="19"/>
  <c r="D2587" i="19"/>
  <c r="A2587" i="19"/>
  <c r="A2586" i="19"/>
  <c r="A2583" i="19"/>
  <c r="A2582" i="19"/>
  <c r="B2581" i="19"/>
  <c r="B2580" i="19"/>
  <c r="B2579" i="19"/>
  <c r="B2578" i="19"/>
  <c r="B2577" i="19"/>
  <c r="B2576" i="19"/>
  <c r="B2575" i="19"/>
  <c r="B2574" i="19"/>
  <c r="B2573" i="19"/>
  <c r="B2572" i="19"/>
  <c r="B2571" i="19"/>
  <c r="B2570" i="19"/>
  <c r="B2569" i="19"/>
  <c r="B2568" i="19"/>
  <c r="B2567" i="19"/>
  <c r="B2566" i="19"/>
  <c r="B2565" i="19"/>
  <c r="B2564" i="19"/>
  <c r="B2563" i="19"/>
  <c r="B2562" i="19"/>
  <c r="B2561" i="19"/>
  <c r="B2560" i="19"/>
  <c r="B2559" i="19"/>
  <c r="B2558" i="19"/>
  <c r="B2557" i="19"/>
  <c r="B2556" i="19"/>
  <c r="B2555" i="19"/>
  <c r="B2554" i="19"/>
  <c r="B2553" i="19"/>
  <c r="B2552" i="19"/>
  <c r="B2551" i="19"/>
  <c r="B2550" i="19"/>
  <c r="B2549" i="19"/>
  <c r="B2548" i="19"/>
  <c r="B2547" i="19"/>
  <c r="B2543" i="19"/>
  <c r="B2539" i="19"/>
  <c r="O2531" i="19"/>
  <c r="N2531" i="19"/>
  <c r="M2531" i="19"/>
  <c r="L2531" i="19"/>
  <c r="K2531" i="19"/>
  <c r="J2531" i="19"/>
  <c r="I2531" i="19"/>
  <c r="H2531" i="19"/>
  <c r="G2531" i="19"/>
  <c r="F2531" i="19"/>
  <c r="E2531" i="19"/>
  <c r="D2531" i="19"/>
  <c r="A2531" i="19"/>
  <c r="A2530" i="19"/>
  <c r="A2527" i="19"/>
  <c r="A2526" i="19"/>
  <c r="B2521" i="19"/>
  <c r="B2513" i="19"/>
  <c r="B2505" i="19"/>
  <c r="B2501" i="19"/>
  <c r="B2497" i="19"/>
  <c r="B2493" i="19"/>
  <c r="B2489" i="19"/>
  <c r="B2485" i="19"/>
  <c r="O2475" i="19"/>
  <c r="N2475" i="19"/>
  <c r="M2475" i="19"/>
  <c r="L2475" i="19"/>
  <c r="K2475" i="19"/>
  <c r="J2475" i="19"/>
  <c r="I2475" i="19"/>
  <c r="H2475" i="19"/>
  <c r="G2475" i="19"/>
  <c r="F2475" i="19"/>
  <c r="E2475" i="19"/>
  <c r="D2475" i="19"/>
  <c r="A2475" i="19"/>
  <c r="A2471" i="19"/>
  <c r="A2470" i="19"/>
  <c r="B2467" i="19"/>
  <c r="B2459" i="19"/>
  <c r="B2451" i="19"/>
  <c r="B2439" i="19"/>
  <c r="B2431" i="19"/>
  <c r="O2419" i="19"/>
  <c r="N2419" i="19"/>
  <c r="M2419" i="19"/>
  <c r="L2419" i="19"/>
  <c r="K2419" i="19"/>
  <c r="J2419" i="19"/>
  <c r="I2419" i="19"/>
  <c r="H2419" i="19"/>
  <c r="G2419" i="19"/>
  <c r="F2419" i="19"/>
  <c r="E2419" i="19"/>
  <c r="D2419" i="19"/>
  <c r="A2419" i="19"/>
  <c r="A2418" i="19"/>
  <c r="A2415" i="19"/>
  <c r="A2414" i="19"/>
  <c r="B2409" i="19"/>
  <c r="B2401" i="19"/>
  <c r="B2393" i="19"/>
  <c r="B2389" i="19"/>
  <c r="B2381" i="19"/>
  <c r="B2369" i="19"/>
  <c r="O2363" i="19"/>
  <c r="N2363" i="19"/>
  <c r="M2363" i="19"/>
  <c r="L2363" i="19"/>
  <c r="K2363" i="19"/>
  <c r="J2363" i="19"/>
  <c r="I2363" i="19"/>
  <c r="H2363" i="19"/>
  <c r="G2363" i="19"/>
  <c r="F2363" i="19"/>
  <c r="E2363" i="19"/>
  <c r="D2363" i="19"/>
  <c r="D2455" i="18" s="1"/>
  <c r="A2363" i="19"/>
  <c r="A2362" i="19"/>
  <c r="A2359" i="19"/>
  <c r="A2358" i="19"/>
  <c r="B2355" i="19"/>
  <c r="B2352" i="19"/>
  <c r="B2349" i="19"/>
  <c r="B2348" i="19"/>
  <c r="B2347" i="19"/>
  <c r="B2344" i="19"/>
  <c r="B2341" i="19"/>
  <c r="B2340" i="19"/>
  <c r="B2339" i="19"/>
  <c r="B2336" i="19"/>
  <c r="B2333" i="19"/>
  <c r="B2332" i="19"/>
  <c r="B2329" i="19"/>
  <c r="B2328" i="19"/>
  <c r="B2327" i="19"/>
  <c r="B2324" i="19"/>
  <c r="B2321" i="19"/>
  <c r="B2320" i="19"/>
  <c r="B2319" i="19"/>
  <c r="B2316" i="19"/>
  <c r="B2312" i="19"/>
  <c r="B2308" i="19"/>
  <c r="O2307" i="19"/>
  <c r="N2307" i="19"/>
  <c r="M2307" i="19"/>
  <c r="L2307" i="19"/>
  <c r="K2307" i="19"/>
  <c r="J2307" i="19"/>
  <c r="I2307" i="19"/>
  <c r="H2307" i="19"/>
  <c r="G2307" i="19"/>
  <c r="F2307" i="19"/>
  <c r="E2307" i="19"/>
  <c r="D2307" i="19"/>
  <c r="A2307" i="19"/>
  <c r="A2306" i="19"/>
  <c r="A2303" i="19"/>
  <c r="A2302" i="19"/>
  <c r="B2301" i="19"/>
  <c r="B2298" i="19"/>
  <c r="B2295" i="19"/>
  <c r="B2294" i="19"/>
  <c r="B2293" i="19"/>
  <c r="B2290" i="19"/>
  <c r="B2287" i="19"/>
  <c r="B2286" i="19"/>
  <c r="B2285" i="19"/>
  <c r="B2282" i="19"/>
  <c r="B2279" i="19"/>
  <c r="B2278" i="19"/>
  <c r="B2277" i="19"/>
  <c r="B2274" i="19"/>
  <c r="B2271" i="19"/>
  <c r="B2270" i="19"/>
  <c r="B2269" i="19"/>
  <c r="B2266" i="19"/>
  <c r="B2263" i="19"/>
  <c r="B2262" i="19"/>
  <c r="B2261" i="19"/>
  <c r="B2258" i="19"/>
  <c r="B2257" i="19"/>
  <c r="B2254" i="19"/>
  <c r="O2251" i="19"/>
  <c r="N2251" i="19"/>
  <c r="M2251" i="19"/>
  <c r="L2251" i="19"/>
  <c r="K2251" i="19"/>
  <c r="J2251" i="19"/>
  <c r="I2251" i="19"/>
  <c r="H2251" i="19"/>
  <c r="G2251" i="19"/>
  <c r="F2251" i="19"/>
  <c r="E2251" i="19"/>
  <c r="D2251" i="19"/>
  <c r="D2341" i="18" s="1"/>
  <c r="A2251" i="19"/>
  <c r="A2250" i="19"/>
  <c r="A2247" i="19"/>
  <c r="A2246" i="19"/>
  <c r="B2245" i="19"/>
  <c r="B2244" i="19"/>
  <c r="B2243" i="19"/>
  <c r="B2240" i="19"/>
  <c r="B2237" i="19"/>
  <c r="B2236" i="19"/>
  <c r="B2235" i="19"/>
  <c r="B2232" i="19"/>
  <c r="B2229" i="19"/>
  <c r="B2228" i="19"/>
  <c r="B2227" i="19"/>
  <c r="B2224" i="19"/>
  <c r="B2221" i="19"/>
  <c r="B2220" i="19"/>
  <c r="B2219" i="19"/>
  <c r="B2215" i="19"/>
  <c r="B2212" i="19"/>
  <c r="B2209" i="19"/>
  <c r="B2205" i="19"/>
  <c r="B2204" i="19"/>
  <c r="B2201" i="19"/>
  <c r="B2200" i="19"/>
  <c r="B2196" i="19"/>
  <c r="O2195" i="19"/>
  <c r="N2195" i="19"/>
  <c r="M2195" i="19"/>
  <c r="L2195" i="19"/>
  <c r="K2195" i="19"/>
  <c r="J2195" i="19"/>
  <c r="I2195" i="19"/>
  <c r="H2195" i="19"/>
  <c r="G2195" i="19"/>
  <c r="F2195" i="19"/>
  <c r="E2195" i="19"/>
  <c r="D2195" i="19"/>
  <c r="A2195" i="19"/>
  <c r="A2194" i="19"/>
  <c r="A2191" i="19"/>
  <c r="A2190" i="19"/>
  <c r="B2189" i="19"/>
  <c r="B2186" i="19"/>
  <c r="B2183" i="19"/>
  <c r="B2182" i="19"/>
  <c r="B2181" i="19"/>
  <c r="B2178" i="19"/>
  <c r="B2175" i="19"/>
  <c r="B2174" i="19"/>
  <c r="B2173" i="19"/>
  <c r="B2170" i="19"/>
  <c r="B2167" i="19"/>
  <c r="B2166" i="19"/>
  <c r="B2165" i="19"/>
  <c r="B2163" i="19"/>
  <c r="B2159" i="19"/>
  <c r="B2158" i="19"/>
  <c r="B2157" i="19"/>
  <c r="B2153" i="19"/>
  <c r="B2150" i="19"/>
  <c r="B2146" i="19"/>
  <c r="B2142" i="19"/>
  <c r="O2139" i="19"/>
  <c r="N2139" i="19"/>
  <c r="M2139" i="19"/>
  <c r="L2139" i="19"/>
  <c r="K2139" i="19"/>
  <c r="J2139" i="19"/>
  <c r="I2139" i="19"/>
  <c r="H2139" i="19"/>
  <c r="G2139" i="19"/>
  <c r="F2139" i="19"/>
  <c r="E2139" i="19"/>
  <c r="D2139" i="19"/>
  <c r="A2139" i="19"/>
  <c r="A2138" i="19"/>
  <c r="A2135" i="19"/>
  <c r="A2134" i="19"/>
  <c r="B2133" i="19"/>
  <c r="B2132" i="19"/>
  <c r="B2131" i="19"/>
  <c r="B2128" i="19"/>
  <c r="B2125" i="19"/>
  <c r="B2124" i="19"/>
  <c r="B2123" i="19"/>
  <c r="B2120" i="19"/>
  <c r="B2117" i="19"/>
  <c r="B2116" i="19"/>
  <c r="B2115" i="19"/>
  <c r="B2112" i="19"/>
  <c r="B2109" i="19"/>
  <c r="B2108" i="19"/>
  <c r="B2105" i="19"/>
  <c r="B2101" i="19"/>
  <c r="B2100" i="19"/>
  <c r="B2099" i="19"/>
  <c r="B2095" i="19"/>
  <c r="B2092" i="19"/>
  <c r="B2088" i="19"/>
  <c r="B2084" i="19"/>
  <c r="O2083" i="19"/>
  <c r="N2083" i="19"/>
  <c r="M2083" i="19"/>
  <c r="L2083" i="19"/>
  <c r="K2083" i="19"/>
  <c r="J2083" i="19"/>
  <c r="I2083" i="19"/>
  <c r="H2083" i="19"/>
  <c r="G2083" i="19"/>
  <c r="F2083" i="19"/>
  <c r="E2083" i="19"/>
  <c r="D2083" i="19"/>
  <c r="D2170" i="18" s="1"/>
  <c r="A2083" i="19"/>
  <c r="A2082" i="19"/>
  <c r="A2079" i="19"/>
  <c r="A2078" i="19"/>
  <c r="B2077" i="19"/>
  <c r="B2074" i="19"/>
  <c r="B2071" i="19"/>
  <c r="B2070" i="19"/>
  <c r="B2069" i="19"/>
  <c r="B2066" i="19"/>
  <c r="B2063" i="19"/>
  <c r="B2062" i="19"/>
  <c r="B2061" i="19"/>
  <c r="B2058" i="19"/>
  <c r="B2055" i="19"/>
  <c r="B2054" i="19"/>
  <c r="B2053" i="19"/>
  <c r="B2049" i="19"/>
  <c r="B2046" i="19"/>
  <c r="B2043" i="19"/>
  <c r="B2039" i="19"/>
  <c r="B2038" i="19"/>
  <c r="B2037" i="19"/>
  <c r="B2034" i="19"/>
  <c r="B2033" i="19"/>
  <c r="B2030" i="19"/>
  <c r="O2027" i="19"/>
  <c r="N2027" i="19"/>
  <c r="M2027" i="19"/>
  <c r="L2027" i="19"/>
  <c r="K2027" i="19"/>
  <c r="J2027" i="19"/>
  <c r="I2027" i="19"/>
  <c r="H2027" i="19"/>
  <c r="G2027" i="19"/>
  <c r="F2027" i="19"/>
  <c r="E2027" i="19"/>
  <c r="D2027" i="19"/>
  <c r="D2113" i="18" s="1"/>
  <c r="A2027" i="19"/>
  <c r="A2026" i="19"/>
  <c r="A2023" i="19"/>
  <c r="A2022" i="19"/>
  <c r="B2021" i="19"/>
  <c r="B2020" i="19"/>
  <c r="B2019" i="19"/>
  <c r="B2016" i="19"/>
  <c r="B2013" i="19"/>
  <c r="B2012" i="19"/>
  <c r="B2011" i="19"/>
  <c r="B2008" i="19"/>
  <c r="B2005" i="19"/>
  <c r="B2004" i="19"/>
  <c r="B2003" i="19"/>
  <c r="B2000" i="19"/>
  <c r="B1997" i="19"/>
  <c r="B1996" i="19"/>
  <c r="B1995" i="19"/>
  <c r="B1991" i="19"/>
  <c r="B1987" i="19"/>
  <c r="B1983" i="19"/>
  <c r="B1980" i="19"/>
  <c r="B1976" i="19"/>
  <c r="B1972" i="19"/>
  <c r="O1971" i="19"/>
  <c r="N1971" i="19"/>
  <c r="M1971" i="19"/>
  <c r="L1971" i="19"/>
  <c r="K1971" i="19"/>
  <c r="J1971" i="19"/>
  <c r="I1971" i="19"/>
  <c r="H1971" i="19"/>
  <c r="G1971" i="19"/>
  <c r="F1971" i="19"/>
  <c r="E1971" i="19"/>
  <c r="D1971" i="19"/>
  <c r="A1971" i="19"/>
  <c r="A1970" i="19"/>
  <c r="A1967" i="19"/>
  <c r="A1966" i="19"/>
  <c r="B1965" i="19"/>
  <c r="B1964" i="19"/>
  <c r="B1963" i="19"/>
  <c r="B1962" i="19"/>
  <c r="B1961" i="19"/>
  <c r="B1960" i="19"/>
  <c r="B1959" i="19"/>
  <c r="B1958" i="19"/>
  <c r="B1957" i="19"/>
  <c r="B1956" i="19"/>
  <c r="B1955" i="19"/>
  <c r="B1954" i="19"/>
  <c r="B1953" i="19"/>
  <c r="B1952" i="19"/>
  <c r="B1951" i="19"/>
  <c r="B1950" i="19"/>
  <c r="B1949" i="19"/>
  <c r="B1948" i="19"/>
  <c r="B1947" i="19"/>
  <c r="B1946" i="19"/>
  <c r="B1945" i="19"/>
  <c r="B1944" i="19"/>
  <c r="B1943" i="19"/>
  <c r="B1942" i="19"/>
  <c r="B1941" i="19"/>
  <c r="B1940" i="19"/>
  <c r="B1939" i="19"/>
  <c r="B1938" i="19"/>
  <c r="B1937" i="19"/>
  <c r="B1936" i="19"/>
  <c r="B1935" i="19"/>
  <c r="B1934" i="19"/>
  <c r="B1933" i="19"/>
  <c r="B1932" i="19"/>
  <c r="B1931" i="19"/>
  <c r="B1930" i="19"/>
  <c r="B1929" i="19"/>
  <c r="B1928" i="19"/>
  <c r="B1927" i="19"/>
  <c r="B1926" i="19"/>
  <c r="B1922" i="19"/>
  <c r="B1918" i="19"/>
  <c r="B1916" i="19"/>
  <c r="O1915" i="19"/>
  <c r="N1915" i="19"/>
  <c r="M1915" i="19"/>
  <c r="L1915" i="19"/>
  <c r="K1915" i="19"/>
  <c r="J1915" i="19"/>
  <c r="I1915" i="19"/>
  <c r="H1915" i="19"/>
  <c r="G1915" i="19"/>
  <c r="F1915" i="19"/>
  <c r="E1915" i="19"/>
  <c r="D1915" i="19"/>
  <c r="D1999" i="18" s="1"/>
  <c r="A1915" i="19"/>
  <c r="A1911" i="19"/>
  <c r="A1910" i="19"/>
  <c r="B1909" i="19"/>
  <c r="B1908" i="19"/>
  <c r="B1907" i="19"/>
  <c r="B1906" i="19"/>
  <c r="B1905" i="19"/>
  <c r="B1904" i="19"/>
  <c r="B1903" i="19"/>
  <c r="B1902" i="19"/>
  <c r="B1901" i="19"/>
  <c r="B1900" i="19"/>
  <c r="B1899" i="19"/>
  <c r="B1898" i="19"/>
  <c r="B1897" i="19"/>
  <c r="B1896" i="19"/>
  <c r="B1895" i="19"/>
  <c r="B1894" i="19"/>
  <c r="B1893" i="19"/>
  <c r="B1892" i="19"/>
  <c r="B1891" i="19"/>
  <c r="B1890" i="19"/>
  <c r="B1889" i="19"/>
  <c r="B1888" i="19"/>
  <c r="B1887" i="19"/>
  <c r="B1886" i="19"/>
  <c r="B1885" i="19"/>
  <c r="B1884" i="19"/>
  <c r="B1883" i="19"/>
  <c r="B1882" i="19"/>
  <c r="B1881" i="19"/>
  <c r="B1880" i="19"/>
  <c r="B1879" i="19"/>
  <c r="B1878" i="19"/>
  <c r="B1877" i="19"/>
  <c r="B1876" i="19"/>
  <c r="B1875" i="19"/>
  <c r="B1874" i="19"/>
  <c r="B1873" i="19"/>
  <c r="B1872" i="19"/>
  <c r="B1871" i="19"/>
  <c r="B1870" i="19"/>
  <c r="B1869" i="19"/>
  <c r="B1868" i="19"/>
  <c r="B1867" i="19"/>
  <c r="B1866" i="19"/>
  <c r="B1865" i="19"/>
  <c r="B1864" i="19"/>
  <c r="B1863" i="19"/>
  <c r="B1862" i="19"/>
  <c r="B1860" i="19"/>
  <c r="O1859" i="19"/>
  <c r="N1859" i="19"/>
  <c r="M1859" i="19"/>
  <c r="L1859" i="19"/>
  <c r="K1859" i="19"/>
  <c r="J1859" i="19"/>
  <c r="I1859" i="19"/>
  <c r="H1859" i="19"/>
  <c r="G1859" i="19"/>
  <c r="F1859" i="19"/>
  <c r="E1859" i="19"/>
  <c r="D1859" i="19"/>
  <c r="A1859" i="19"/>
  <c r="A1858" i="19"/>
  <c r="A1855" i="19"/>
  <c r="A1854" i="19"/>
  <c r="B1853" i="19"/>
  <c r="B1852" i="19"/>
  <c r="B1851" i="19"/>
  <c r="B1850" i="19"/>
  <c r="B1849" i="19"/>
  <c r="B1848" i="19"/>
  <c r="B1847" i="19"/>
  <c r="B1846" i="19"/>
  <c r="B1845" i="19"/>
  <c r="B1844" i="19"/>
  <c r="B1843" i="19"/>
  <c r="B1842" i="19"/>
  <c r="B1841" i="19"/>
  <c r="B1840" i="19"/>
  <c r="B1839" i="19"/>
  <c r="B1838" i="19"/>
  <c r="B1837" i="19"/>
  <c r="B1836" i="19"/>
  <c r="B1835" i="19"/>
  <c r="B1834" i="19"/>
  <c r="B1833" i="19"/>
  <c r="B1832" i="19"/>
  <c r="B1831" i="19"/>
  <c r="B1830" i="19"/>
  <c r="B1829" i="19"/>
  <c r="B1828" i="19"/>
  <c r="B1826" i="19"/>
  <c r="B1824" i="19"/>
  <c r="B1822" i="19"/>
  <c r="B1820" i="19"/>
  <c r="B1818" i="19"/>
  <c r="B1816" i="19"/>
  <c r="B1814" i="19"/>
  <c r="B1812" i="19"/>
  <c r="B1810" i="19"/>
  <c r="B1808" i="19"/>
  <c r="B1806" i="19"/>
  <c r="B1804" i="19"/>
  <c r="O1803" i="19"/>
  <c r="N1803" i="19"/>
  <c r="M1803" i="19"/>
  <c r="L1803" i="19"/>
  <c r="K1803" i="19"/>
  <c r="J1803" i="19"/>
  <c r="I1803" i="19"/>
  <c r="H1803" i="19"/>
  <c r="G1803" i="19"/>
  <c r="F1803" i="19"/>
  <c r="E1803" i="19"/>
  <c r="D1803" i="19"/>
  <c r="A1803" i="19"/>
  <c r="A1802" i="19"/>
  <c r="A1799" i="19"/>
  <c r="A1798" i="19"/>
  <c r="B1797" i="19"/>
  <c r="B1796" i="19"/>
  <c r="B1795" i="19"/>
  <c r="B1794" i="19"/>
  <c r="B1793" i="19"/>
  <c r="B1792" i="19"/>
  <c r="B1791" i="19"/>
  <c r="B1790" i="19"/>
  <c r="B1789" i="19"/>
  <c r="B1788" i="19"/>
  <c r="B1787" i="19"/>
  <c r="B1786" i="19"/>
  <c r="B1785" i="19"/>
  <c r="B1784" i="19"/>
  <c r="B1783" i="19"/>
  <c r="B1782" i="19"/>
  <c r="B1781" i="19"/>
  <c r="B1780" i="19"/>
  <c r="B1779" i="19"/>
  <c r="B1778" i="19"/>
  <c r="B1777" i="19"/>
  <c r="B1776" i="19"/>
  <c r="B1775" i="19"/>
  <c r="B1774" i="19"/>
  <c r="B1773" i="19"/>
  <c r="B1772" i="19"/>
  <c r="B1770" i="19"/>
  <c r="B1768" i="19"/>
  <c r="B1766" i="19"/>
  <c r="B1764" i="19"/>
  <c r="B1762" i="19"/>
  <c r="B1760" i="19"/>
  <c r="B1758" i="19"/>
  <c r="B1756" i="19"/>
  <c r="B1754" i="19"/>
  <c r="B1752" i="19"/>
  <c r="B1751" i="19"/>
  <c r="B1750" i="19"/>
  <c r="B1748" i="19"/>
  <c r="O1747" i="19"/>
  <c r="N1747" i="19"/>
  <c r="M1747" i="19"/>
  <c r="L1747" i="19"/>
  <c r="K1747" i="19"/>
  <c r="J1747" i="19"/>
  <c r="I1747" i="19"/>
  <c r="H1747" i="19"/>
  <c r="G1747" i="19"/>
  <c r="F1747" i="19"/>
  <c r="E1747" i="19"/>
  <c r="D1747" i="19"/>
  <c r="A1747" i="19"/>
  <c r="A1746" i="19"/>
  <c r="A1743" i="19"/>
  <c r="A1742" i="19"/>
  <c r="B1741" i="19"/>
  <c r="B1740" i="19"/>
  <c r="B1739" i="19"/>
  <c r="B1738" i="19"/>
  <c r="B1737" i="19"/>
  <c r="B1736" i="19"/>
  <c r="B1735" i="19"/>
  <c r="B1734" i="19"/>
  <c r="B1733" i="19"/>
  <c r="B1732" i="19"/>
  <c r="B1731" i="19"/>
  <c r="B1730" i="19"/>
  <c r="B1729" i="19"/>
  <c r="B1728" i="19"/>
  <c r="B1727" i="19"/>
  <c r="B1726" i="19"/>
  <c r="B1725" i="19"/>
  <c r="B1724" i="19"/>
  <c r="B1723" i="19"/>
  <c r="B1722" i="19"/>
  <c r="B1721" i="19"/>
  <c r="B1720" i="19"/>
  <c r="B1719" i="19"/>
  <c r="B1718" i="19"/>
  <c r="B1717" i="19"/>
  <c r="B1716" i="19"/>
  <c r="B1715" i="19"/>
  <c r="B1714" i="19"/>
  <c r="B1713" i="19"/>
  <c r="B1712" i="19"/>
  <c r="B1711" i="19"/>
  <c r="B1710" i="19"/>
  <c r="B1709" i="19"/>
  <c r="B1708" i="19"/>
  <c r="B1707" i="19"/>
  <c r="B1706" i="19"/>
  <c r="B1705" i="19"/>
  <c r="B1704" i="19"/>
  <c r="B1703" i="19"/>
  <c r="B1702" i="19"/>
  <c r="B1701" i="19"/>
  <c r="B1700" i="19"/>
  <c r="B1699" i="19"/>
  <c r="B1698" i="19"/>
  <c r="B1697" i="19"/>
  <c r="B1696" i="19"/>
  <c r="B1694" i="19"/>
  <c r="B1692" i="19"/>
  <c r="O1691" i="19"/>
  <c r="N1691" i="19"/>
  <c r="M1691" i="19"/>
  <c r="L1691" i="19"/>
  <c r="K1691" i="19"/>
  <c r="J1691" i="19"/>
  <c r="I1691" i="19"/>
  <c r="H1691" i="19"/>
  <c r="G1691" i="19"/>
  <c r="F1691" i="19"/>
  <c r="E1691" i="19"/>
  <c r="D1691" i="19"/>
  <c r="A1691" i="19"/>
  <c r="A1690" i="19"/>
  <c r="A1687" i="19"/>
  <c r="A1686" i="19"/>
  <c r="B1685" i="19"/>
  <c r="B1684" i="19"/>
  <c r="B1683" i="19"/>
  <c r="B1682" i="19"/>
  <c r="B1681" i="19"/>
  <c r="B1680" i="19"/>
  <c r="B1679" i="19"/>
  <c r="B1678" i="19"/>
  <c r="B1677" i="19"/>
  <c r="B1676" i="19"/>
  <c r="B1675" i="19"/>
  <c r="B1674" i="19"/>
  <c r="B1673" i="19"/>
  <c r="B1672" i="19"/>
  <c r="B1671" i="19"/>
  <c r="B1670" i="19"/>
  <c r="B1669" i="19"/>
  <c r="B1668" i="19"/>
  <c r="B1667" i="19"/>
  <c r="B1666" i="19"/>
  <c r="B1665" i="19"/>
  <c r="B1664" i="19"/>
  <c r="B1663" i="19"/>
  <c r="B1662" i="19"/>
  <c r="B1661" i="19"/>
  <c r="B1660" i="19"/>
  <c r="B1659" i="19"/>
  <c r="B1658" i="19"/>
  <c r="B1657" i="19"/>
  <c r="B1656" i="19"/>
  <c r="B1655" i="19"/>
  <c r="B1654" i="19"/>
  <c r="B1653" i="19"/>
  <c r="B1652" i="19"/>
  <c r="B1651" i="19"/>
  <c r="B1650" i="19"/>
  <c r="B1649" i="19"/>
  <c r="B1648" i="19"/>
  <c r="B1647" i="19"/>
  <c r="B1646" i="19"/>
  <c r="B1645" i="19"/>
  <c r="B1644" i="19"/>
  <c r="B1643" i="19"/>
  <c r="B1642" i="19"/>
  <c r="B1641" i="19"/>
  <c r="B1640" i="19"/>
  <c r="B1639" i="19"/>
  <c r="B1638" i="19"/>
  <c r="B1636" i="19"/>
  <c r="O1635" i="19"/>
  <c r="N1635" i="19"/>
  <c r="M1635" i="19"/>
  <c r="L1635" i="19"/>
  <c r="K1635" i="19"/>
  <c r="J1635" i="19"/>
  <c r="I1635" i="19"/>
  <c r="H1635" i="19"/>
  <c r="G1635" i="19"/>
  <c r="F1635" i="19"/>
  <c r="E1635" i="19"/>
  <c r="D1635" i="19"/>
  <c r="D1714" i="18" s="1"/>
  <c r="A1635" i="19"/>
  <c r="A1634" i="19"/>
  <c r="A1631" i="19"/>
  <c r="A1630" i="19"/>
  <c r="B1629" i="19"/>
  <c r="B1628" i="19"/>
  <c r="B1627" i="19"/>
  <c r="B1626" i="19"/>
  <c r="B1625" i="19"/>
  <c r="B1624" i="19"/>
  <c r="B1623" i="19"/>
  <c r="B1622" i="19"/>
  <c r="B1621" i="19"/>
  <c r="B1620" i="19"/>
  <c r="B1619" i="19"/>
  <c r="B1618" i="19"/>
  <c r="B1617" i="19"/>
  <c r="B1616" i="19"/>
  <c r="B1615" i="19"/>
  <c r="B1614" i="19"/>
  <c r="B1613" i="19"/>
  <c r="B1612" i="19"/>
  <c r="B1611" i="19"/>
  <c r="B1610" i="19"/>
  <c r="B1609" i="19"/>
  <c r="B1608" i="19"/>
  <c r="B1607" i="19"/>
  <c r="B1606" i="19"/>
  <c r="B1605" i="19"/>
  <c r="B1604" i="19"/>
  <c r="B1602" i="19"/>
  <c r="B1600" i="19"/>
  <c r="B1598" i="19"/>
  <c r="B1596" i="19"/>
  <c r="B1594" i="19"/>
  <c r="B1592" i="19"/>
  <c r="B1590" i="19"/>
  <c r="B1588" i="19"/>
  <c r="B1586" i="19"/>
  <c r="B1584" i="19"/>
  <c r="B1582" i="19"/>
  <c r="B1580" i="19"/>
  <c r="O1579" i="19"/>
  <c r="N1579" i="19"/>
  <c r="M1579" i="19"/>
  <c r="L1579" i="19"/>
  <c r="K1579" i="19"/>
  <c r="J1579" i="19"/>
  <c r="I1579" i="19"/>
  <c r="H1579" i="19"/>
  <c r="G1579" i="19"/>
  <c r="F1579" i="19"/>
  <c r="E1579" i="19"/>
  <c r="D1579" i="19"/>
  <c r="A1579" i="19"/>
  <c r="A1578" i="19"/>
  <c r="A1575" i="19"/>
  <c r="A1574" i="19"/>
  <c r="B1573" i="19"/>
  <c r="B1572" i="19"/>
  <c r="B1571" i="19"/>
  <c r="B1570" i="19"/>
  <c r="B1569" i="19"/>
  <c r="B1568" i="19"/>
  <c r="B1567" i="19"/>
  <c r="B1566" i="19"/>
  <c r="B1565" i="19"/>
  <c r="B1564" i="19"/>
  <c r="B1563" i="19"/>
  <c r="B1562" i="19"/>
  <c r="B1561" i="19"/>
  <c r="B1560" i="19"/>
  <c r="B1559" i="19"/>
  <c r="B1558" i="19"/>
  <c r="B1557" i="19"/>
  <c r="B1556" i="19"/>
  <c r="B1555" i="19"/>
  <c r="B1554" i="19"/>
  <c r="B1553" i="19"/>
  <c r="B1552" i="19"/>
  <c r="B1551" i="19"/>
  <c r="B1550" i="19"/>
  <c r="B1549" i="19"/>
  <c r="B1548" i="19"/>
  <c r="B1546" i="19"/>
  <c r="B1544" i="19"/>
  <c r="B1542" i="19"/>
  <c r="B1540" i="19"/>
  <c r="B1538" i="19"/>
  <c r="B1536" i="19"/>
  <c r="B1534" i="19"/>
  <c r="B1532" i="19"/>
  <c r="B1530" i="19"/>
  <c r="B1528" i="19"/>
  <c r="B1527" i="19"/>
  <c r="B1526" i="19"/>
  <c r="B1524" i="19"/>
  <c r="O1523" i="19"/>
  <c r="N1523" i="19"/>
  <c r="M1523" i="19"/>
  <c r="L1523" i="19"/>
  <c r="K1523" i="19"/>
  <c r="J1523" i="19"/>
  <c r="I1523" i="19"/>
  <c r="H1523" i="19"/>
  <c r="G1523" i="19"/>
  <c r="F1523" i="19"/>
  <c r="E1523" i="19"/>
  <c r="D1523" i="19"/>
  <c r="A1523" i="19"/>
  <c r="A1522" i="19"/>
  <c r="A1519" i="19"/>
  <c r="A1518" i="19"/>
  <c r="B1517" i="19"/>
  <c r="B1516" i="19"/>
  <c r="B1515" i="19"/>
  <c r="B1514" i="19"/>
  <c r="B1513" i="19"/>
  <c r="B1512" i="19"/>
  <c r="B1511" i="19"/>
  <c r="B1510" i="19"/>
  <c r="B1509" i="19"/>
  <c r="B1508" i="19"/>
  <c r="B1507" i="19"/>
  <c r="B1506" i="19"/>
  <c r="B1505" i="19"/>
  <c r="B1504" i="19"/>
  <c r="B1503" i="19"/>
  <c r="B1502" i="19"/>
  <c r="B1501" i="19"/>
  <c r="B1500" i="19"/>
  <c r="B1499" i="19"/>
  <c r="B1498" i="19"/>
  <c r="B1497" i="19"/>
  <c r="B1496" i="19"/>
  <c r="B1495" i="19"/>
  <c r="B1494" i="19"/>
  <c r="B1493" i="19"/>
  <c r="B1492" i="19"/>
  <c r="B1491" i="19"/>
  <c r="B1490" i="19"/>
  <c r="B1489" i="19"/>
  <c r="B1488" i="19"/>
  <c r="B1487" i="19"/>
  <c r="B1486" i="19"/>
  <c r="B1485" i="19"/>
  <c r="B1484" i="19"/>
  <c r="B1483" i="19"/>
  <c r="B1482" i="19"/>
  <c r="B1481" i="19"/>
  <c r="B1480" i="19"/>
  <c r="B1479" i="19"/>
  <c r="B1478" i="19"/>
  <c r="B1477" i="19"/>
  <c r="B1476" i="19"/>
  <c r="B1475" i="19"/>
  <c r="B1474" i="19"/>
  <c r="B1473" i="19"/>
  <c r="B1472" i="19"/>
  <c r="B1470" i="19"/>
  <c r="B1468" i="19"/>
  <c r="O1467" i="19"/>
  <c r="N1467" i="19"/>
  <c r="M1467" i="19"/>
  <c r="L1467" i="19"/>
  <c r="K1467" i="19"/>
  <c r="J1467" i="19"/>
  <c r="I1467" i="19"/>
  <c r="H1467" i="19"/>
  <c r="G1467" i="19"/>
  <c r="F1467" i="19"/>
  <c r="E1467" i="19"/>
  <c r="D1467" i="19"/>
  <c r="A1467" i="19"/>
  <c r="A1466" i="19"/>
  <c r="A1463" i="19"/>
  <c r="A1462" i="19"/>
  <c r="B1461" i="19"/>
  <c r="B1460" i="19"/>
  <c r="B1459" i="19"/>
  <c r="B1458" i="19"/>
  <c r="B1457" i="19"/>
  <c r="B1456" i="19"/>
  <c r="B1455" i="19"/>
  <c r="B1454" i="19"/>
  <c r="B1453" i="19"/>
  <c r="B1452" i="19"/>
  <c r="B1451" i="19"/>
  <c r="B1450" i="19"/>
  <c r="B1449" i="19"/>
  <c r="B1448" i="19"/>
  <c r="B1447" i="19"/>
  <c r="B1446" i="19"/>
  <c r="B1445" i="19"/>
  <c r="B1444" i="19"/>
  <c r="B1443" i="19"/>
  <c r="B1442" i="19"/>
  <c r="B1441" i="19"/>
  <c r="B1440" i="19"/>
  <c r="B1439" i="19"/>
  <c r="B1438" i="19"/>
  <c r="B1437" i="19"/>
  <c r="B1436" i="19"/>
  <c r="B1435" i="19"/>
  <c r="B1434" i="19"/>
  <c r="B1433" i="19"/>
  <c r="B1432" i="19"/>
  <c r="B1431" i="19"/>
  <c r="B1430" i="19"/>
  <c r="B1429" i="19"/>
  <c r="B1428" i="19"/>
  <c r="B1427" i="19"/>
  <c r="B1426" i="19"/>
  <c r="B1425" i="19"/>
  <c r="B1424" i="19"/>
  <c r="B1423" i="19"/>
  <c r="B1422" i="19"/>
  <c r="B1421" i="19"/>
  <c r="B1420" i="19"/>
  <c r="B1419" i="19"/>
  <c r="B1418" i="19"/>
  <c r="B1417" i="19"/>
  <c r="B1416" i="19"/>
  <c r="B1415" i="19"/>
  <c r="B1414" i="19"/>
  <c r="B1412" i="19"/>
  <c r="O1411" i="19"/>
  <c r="N1411" i="19"/>
  <c r="M1411" i="19"/>
  <c r="L1411" i="19"/>
  <c r="K1411" i="19"/>
  <c r="J1411" i="19"/>
  <c r="I1411" i="19"/>
  <c r="H1411" i="19"/>
  <c r="G1411" i="19"/>
  <c r="F1411" i="19"/>
  <c r="E1411" i="19"/>
  <c r="D1411" i="19"/>
  <c r="A1411" i="19"/>
  <c r="A1410" i="19"/>
  <c r="A1407" i="19"/>
  <c r="A1406" i="19"/>
  <c r="B1405" i="19"/>
  <c r="B1404" i="19"/>
  <c r="B1403" i="19"/>
  <c r="B1402" i="19"/>
  <c r="B1401" i="19"/>
  <c r="B1400" i="19"/>
  <c r="B1399" i="19"/>
  <c r="B1398" i="19"/>
  <c r="B1397" i="19"/>
  <c r="B1396" i="19"/>
  <c r="B1395" i="19"/>
  <c r="B1394" i="19"/>
  <c r="B1393" i="19"/>
  <c r="B1392" i="19"/>
  <c r="B1391" i="19"/>
  <c r="B1390" i="19"/>
  <c r="B1389" i="19"/>
  <c r="B1388" i="19"/>
  <c r="B1387" i="19"/>
  <c r="B1386" i="19"/>
  <c r="B1385" i="19"/>
  <c r="B1384" i="19"/>
  <c r="B1383" i="19"/>
  <c r="B1382" i="19"/>
  <c r="B1381" i="19"/>
  <c r="B1380" i="19"/>
  <c r="B1378" i="19"/>
  <c r="B1376" i="19"/>
  <c r="B1374" i="19"/>
  <c r="B1372" i="19"/>
  <c r="B1370" i="19"/>
  <c r="B1368" i="19"/>
  <c r="B1366" i="19"/>
  <c r="B1364" i="19"/>
  <c r="B1362" i="19"/>
  <c r="B1360" i="19"/>
  <c r="B1358" i="19"/>
  <c r="B1356" i="19"/>
  <c r="O1355" i="19"/>
  <c r="N1355" i="19"/>
  <c r="M1355" i="19"/>
  <c r="L1355" i="19"/>
  <c r="K1355" i="19"/>
  <c r="J1355" i="19"/>
  <c r="I1355" i="19"/>
  <c r="H1355" i="19"/>
  <c r="G1355" i="19"/>
  <c r="F1355" i="19"/>
  <c r="E1355" i="19"/>
  <c r="D1355" i="19"/>
  <c r="D1429" i="18" s="1"/>
  <c r="A1355" i="19"/>
  <c r="A1354" i="19"/>
  <c r="A1351" i="19"/>
  <c r="A1350" i="19"/>
  <c r="B1349" i="19"/>
  <c r="B1348" i="19"/>
  <c r="B1347" i="19"/>
  <c r="B1346" i="19"/>
  <c r="B1345" i="19"/>
  <c r="B1344" i="19"/>
  <c r="B1343" i="19"/>
  <c r="B1342" i="19"/>
  <c r="B1341" i="19"/>
  <c r="B1340" i="19"/>
  <c r="B1339" i="19"/>
  <c r="B1338" i="19"/>
  <c r="B1337" i="19"/>
  <c r="B1336" i="19"/>
  <c r="B1335" i="19"/>
  <c r="B1334" i="19"/>
  <c r="B1333" i="19"/>
  <c r="B1332" i="19"/>
  <c r="B1331" i="19"/>
  <c r="B1330" i="19"/>
  <c r="B1329" i="19"/>
  <c r="B1328" i="19"/>
  <c r="B1327" i="19"/>
  <c r="B1326" i="19"/>
  <c r="B1325" i="19"/>
  <c r="B1324" i="19"/>
  <c r="B1322" i="19"/>
  <c r="B1321" i="19"/>
  <c r="B1320" i="19"/>
  <c r="B1319" i="19"/>
  <c r="B1318" i="19"/>
  <c r="B1317" i="19"/>
  <c r="B1316" i="19"/>
  <c r="B1315" i="19"/>
  <c r="B1314" i="19"/>
  <c r="B1313" i="19"/>
  <c r="B1312" i="19"/>
  <c r="B1311" i="19"/>
  <c r="B1310" i="19"/>
  <c r="B1309" i="19"/>
  <c r="B1308" i="19"/>
  <c r="B1307" i="19"/>
  <c r="B1306" i="19"/>
  <c r="B1305" i="19"/>
  <c r="B1304" i="19"/>
  <c r="B1303" i="19"/>
  <c r="B1302" i="19"/>
  <c r="B1300" i="19"/>
  <c r="O1299" i="19"/>
  <c r="N1299" i="19"/>
  <c r="M1299" i="19"/>
  <c r="L1299" i="19"/>
  <c r="K1299" i="19"/>
  <c r="J1299" i="19"/>
  <c r="I1299" i="19"/>
  <c r="H1299" i="19"/>
  <c r="G1299" i="19"/>
  <c r="F1299" i="19"/>
  <c r="E1299" i="19"/>
  <c r="D1299" i="19"/>
  <c r="A1299" i="19"/>
  <c r="A1298" i="19"/>
  <c r="A1295" i="19"/>
  <c r="A1294" i="19"/>
  <c r="B1293" i="19"/>
  <c r="B1292" i="19"/>
  <c r="B1291" i="19"/>
  <c r="B1290" i="19"/>
  <c r="B1289" i="19"/>
  <c r="B1288" i="19"/>
  <c r="B1287" i="19"/>
  <c r="B1286" i="19"/>
  <c r="B1285" i="19"/>
  <c r="B1284" i="19"/>
  <c r="B1283" i="19"/>
  <c r="B1282" i="19"/>
  <c r="B1281" i="19"/>
  <c r="B1280" i="19"/>
  <c r="B1279" i="19"/>
  <c r="B1278" i="19"/>
  <c r="B1277" i="19"/>
  <c r="B1276" i="19"/>
  <c r="B1275" i="19"/>
  <c r="B1274" i="19"/>
  <c r="B1273" i="19"/>
  <c r="B1272" i="19"/>
  <c r="B1271" i="19"/>
  <c r="B1270" i="19"/>
  <c r="B1269" i="19"/>
  <c r="B1268" i="19"/>
  <c r="B1266" i="19"/>
  <c r="B1264" i="19"/>
  <c r="B1262" i="19"/>
  <c r="B1260" i="19"/>
  <c r="B1258" i="19"/>
  <c r="B1256" i="19"/>
  <c r="B1254" i="19"/>
  <c r="B1252" i="19"/>
  <c r="B1250" i="19"/>
  <c r="B1248" i="19"/>
  <c r="B1246" i="19"/>
  <c r="B1244" i="19"/>
  <c r="O1243" i="19"/>
  <c r="N1243" i="19"/>
  <c r="M1243" i="19"/>
  <c r="L1243" i="19"/>
  <c r="K1243" i="19"/>
  <c r="J1243" i="19"/>
  <c r="I1243" i="19"/>
  <c r="H1243" i="19"/>
  <c r="G1243" i="19"/>
  <c r="F1243" i="19"/>
  <c r="E1243" i="19"/>
  <c r="D1243" i="19"/>
  <c r="A1243" i="19"/>
  <c r="A1242" i="19"/>
  <c r="A1239" i="19"/>
  <c r="A1238" i="19"/>
  <c r="B1237" i="19"/>
  <c r="B1236" i="19"/>
  <c r="B1235" i="19"/>
  <c r="B1234" i="19"/>
  <c r="B1233" i="19"/>
  <c r="B1232" i="19"/>
  <c r="B1231" i="19"/>
  <c r="B1230" i="19"/>
  <c r="B1229" i="19"/>
  <c r="B1228" i="19"/>
  <c r="B1227" i="19"/>
  <c r="B1226" i="19"/>
  <c r="B1225" i="19"/>
  <c r="B1224" i="19"/>
  <c r="B1223" i="19"/>
  <c r="B1222" i="19"/>
  <c r="B1221" i="19"/>
  <c r="B1220" i="19"/>
  <c r="B1219" i="19"/>
  <c r="B1218" i="19"/>
  <c r="B1217" i="19"/>
  <c r="B1216" i="19"/>
  <c r="B1215" i="19"/>
  <c r="B1214" i="19"/>
  <c r="B1213" i="19"/>
  <c r="B1212" i="19"/>
  <c r="B1210" i="19"/>
  <c r="B1208" i="19"/>
  <c r="B1206" i="19"/>
  <c r="B1204" i="19"/>
  <c r="B1202" i="19"/>
  <c r="B1200" i="19"/>
  <c r="B1198" i="19"/>
  <c r="B1196" i="19"/>
  <c r="B1194" i="19"/>
  <c r="B1192" i="19"/>
  <c r="B1191" i="19"/>
  <c r="B1190" i="19"/>
  <c r="B1188" i="19"/>
  <c r="O1187" i="19"/>
  <c r="N1187" i="19"/>
  <c r="M1187" i="19"/>
  <c r="L1187" i="19"/>
  <c r="K1187" i="19"/>
  <c r="J1187" i="19"/>
  <c r="I1187" i="19"/>
  <c r="H1187" i="19"/>
  <c r="G1187" i="19"/>
  <c r="F1187" i="19"/>
  <c r="E1187" i="19"/>
  <c r="D1187" i="19"/>
  <c r="A1187" i="19"/>
  <c r="A1186" i="19"/>
  <c r="A1183" i="19"/>
  <c r="A1182" i="19"/>
  <c r="B1181" i="19"/>
  <c r="B1180" i="19"/>
  <c r="B1179" i="19"/>
  <c r="B1178" i="19"/>
  <c r="B1177" i="19"/>
  <c r="B1176" i="19"/>
  <c r="B1175" i="19"/>
  <c r="B1174" i="19"/>
  <c r="B1173" i="19"/>
  <c r="B1172" i="19"/>
  <c r="B1171" i="19"/>
  <c r="B1170" i="19"/>
  <c r="B1169" i="19"/>
  <c r="B1168" i="19"/>
  <c r="B1167" i="19"/>
  <c r="B1166" i="19"/>
  <c r="B1165" i="19"/>
  <c r="B1164" i="19"/>
  <c r="B1163" i="19"/>
  <c r="B1162" i="19"/>
  <c r="B1161" i="19"/>
  <c r="B1160" i="19"/>
  <c r="B1159" i="19"/>
  <c r="B1158" i="19"/>
  <c r="B1157" i="19"/>
  <c r="B1156" i="19"/>
  <c r="B1155" i="19"/>
  <c r="B1154" i="19"/>
  <c r="B1153" i="19"/>
  <c r="B1152" i="19"/>
  <c r="B1151" i="19"/>
  <c r="B1150" i="19"/>
  <c r="B1149" i="19"/>
  <c r="B1148" i="19"/>
  <c r="B1147" i="19"/>
  <c r="B1146" i="19"/>
  <c r="B1145" i="19"/>
  <c r="B1144" i="19"/>
  <c r="B1143" i="19"/>
  <c r="B1142" i="19"/>
  <c r="B1141" i="19"/>
  <c r="B1140" i="19"/>
  <c r="B1139" i="19"/>
  <c r="B1138" i="19"/>
  <c r="B1137" i="19"/>
  <c r="B1136" i="19"/>
  <c r="B1134" i="19"/>
  <c r="B1132" i="19"/>
  <c r="O1131" i="19"/>
  <c r="N1131" i="19"/>
  <c r="M1131" i="19"/>
  <c r="L1131" i="19"/>
  <c r="K1131" i="19"/>
  <c r="J1131" i="19"/>
  <c r="I1131" i="19"/>
  <c r="H1131" i="19"/>
  <c r="G1131" i="19"/>
  <c r="F1131" i="19"/>
  <c r="E1131" i="19"/>
  <c r="D1131" i="19"/>
  <c r="A1131" i="19"/>
  <c r="A1130" i="19"/>
  <c r="A1127" i="19"/>
  <c r="A1126" i="19"/>
  <c r="B1125" i="19"/>
  <c r="B1124" i="19"/>
  <c r="B1123" i="19"/>
  <c r="B1122" i="19"/>
  <c r="B1121" i="19"/>
  <c r="B1120" i="19"/>
  <c r="B1119" i="19"/>
  <c r="B1118" i="19"/>
  <c r="B1117" i="19"/>
  <c r="B1116" i="19"/>
  <c r="B1115" i="19"/>
  <c r="B1114" i="19"/>
  <c r="B1113" i="19"/>
  <c r="B1112" i="19"/>
  <c r="B1111" i="19"/>
  <c r="B1110" i="19"/>
  <c r="B1109" i="19"/>
  <c r="B1108" i="19"/>
  <c r="B1107" i="19"/>
  <c r="B1106" i="19"/>
  <c r="B1105" i="19"/>
  <c r="B1104" i="19"/>
  <c r="B1103" i="19"/>
  <c r="B1102" i="19"/>
  <c r="B1101" i="19"/>
  <c r="B1100" i="19"/>
  <c r="B1099" i="19"/>
  <c r="B1098" i="19"/>
  <c r="B1097" i="19"/>
  <c r="B1096" i="19"/>
  <c r="B1095" i="19"/>
  <c r="B1094" i="19"/>
  <c r="B1093" i="19"/>
  <c r="B1092" i="19"/>
  <c r="B1091" i="19"/>
  <c r="B1090" i="19"/>
  <c r="B1089" i="19"/>
  <c r="B1088" i="19"/>
  <c r="B1087" i="19"/>
  <c r="B1086" i="19"/>
  <c r="B1085" i="19"/>
  <c r="B1084" i="19"/>
  <c r="B1083" i="19"/>
  <c r="B1082" i="19"/>
  <c r="B1081" i="19"/>
  <c r="B1080" i="19"/>
  <c r="B1079" i="19"/>
  <c r="B1078" i="19"/>
  <c r="B1076" i="19"/>
  <c r="O1075" i="19"/>
  <c r="N1075" i="19"/>
  <c r="M1075" i="19"/>
  <c r="L1075" i="19"/>
  <c r="K1075" i="19"/>
  <c r="J1075" i="19"/>
  <c r="I1075" i="19"/>
  <c r="H1075" i="19"/>
  <c r="G1075" i="19"/>
  <c r="F1075" i="19"/>
  <c r="E1075" i="19"/>
  <c r="D1075" i="19"/>
  <c r="A1075" i="19"/>
  <c r="A1074" i="19"/>
  <c r="A1071" i="19"/>
  <c r="A1070" i="19"/>
  <c r="B1069" i="19"/>
  <c r="B1068" i="19"/>
  <c r="B1067" i="19"/>
  <c r="B1066" i="19"/>
  <c r="B1065" i="19"/>
  <c r="B1064" i="19"/>
  <c r="B1063" i="19"/>
  <c r="B1062" i="19"/>
  <c r="B1061" i="19"/>
  <c r="B1060" i="19"/>
  <c r="B1059" i="19"/>
  <c r="B1058" i="19"/>
  <c r="B1057" i="19"/>
  <c r="B1056" i="19"/>
  <c r="B1055" i="19"/>
  <c r="B1054" i="19"/>
  <c r="B1053" i="19"/>
  <c r="B1052" i="19"/>
  <c r="B1051" i="19"/>
  <c r="B1050" i="19"/>
  <c r="B1049" i="19"/>
  <c r="B1048" i="19"/>
  <c r="B1047" i="19"/>
  <c r="B1046" i="19"/>
  <c r="B1045" i="19"/>
  <c r="B1044" i="19"/>
  <c r="B1042" i="19"/>
  <c r="B1040" i="19"/>
  <c r="B1038" i="19"/>
  <c r="B1036" i="19"/>
  <c r="B1034" i="19"/>
  <c r="B1032" i="19"/>
  <c r="B1030" i="19"/>
  <c r="B1028" i="19"/>
  <c r="B1026" i="19"/>
  <c r="B1024" i="19"/>
  <c r="B1022" i="19"/>
  <c r="B1020" i="19"/>
  <c r="O1019" i="19"/>
  <c r="N1019" i="19"/>
  <c r="M1019" i="19"/>
  <c r="L1019" i="19"/>
  <c r="K1019" i="19"/>
  <c r="J1019" i="19"/>
  <c r="I1019" i="19"/>
  <c r="H1019" i="19"/>
  <c r="G1019" i="19"/>
  <c r="F1019" i="19"/>
  <c r="E1019" i="19"/>
  <c r="D1019" i="19"/>
  <c r="D1087" i="18" s="1"/>
  <c r="A1019" i="19"/>
  <c r="A1018" i="19"/>
  <c r="A1015" i="19"/>
  <c r="A1014" i="19"/>
  <c r="B1013" i="19"/>
  <c r="B1012" i="19"/>
  <c r="B1011" i="19"/>
  <c r="B1010" i="19"/>
  <c r="B1009" i="19"/>
  <c r="B1008" i="19"/>
  <c r="B1007" i="19"/>
  <c r="B1006" i="19"/>
  <c r="B1005" i="19"/>
  <c r="B1004" i="19"/>
  <c r="B1003" i="19"/>
  <c r="B1002" i="19"/>
  <c r="B1001" i="19"/>
  <c r="B1000" i="19"/>
  <c r="B999" i="19"/>
  <c r="B998" i="19"/>
  <c r="B997" i="19"/>
  <c r="B996" i="19"/>
  <c r="B995" i="19"/>
  <c r="B994" i="19"/>
  <c r="B993" i="19"/>
  <c r="B992" i="19"/>
  <c r="B991" i="19"/>
  <c r="B990" i="19"/>
  <c r="B989" i="19"/>
  <c r="B988" i="19"/>
  <c r="B986" i="19"/>
  <c r="B984" i="19"/>
  <c r="B982" i="19"/>
  <c r="B980" i="19"/>
  <c r="B978" i="19"/>
  <c r="B976" i="19"/>
  <c r="B974" i="19"/>
  <c r="B972" i="19"/>
  <c r="B970" i="19"/>
  <c r="B968" i="19"/>
  <c r="B967" i="19"/>
  <c r="B966" i="19"/>
  <c r="B964" i="19"/>
  <c r="O963" i="19"/>
  <c r="N963" i="19"/>
  <c r="M963" i="19"/>
  <c r="L963" i="19"/>
  <c r="K963" i="19"/>
  <c r="J963" i="19"/>
  <c r="I963" i="19"/>
  <c r="H963" i="19"/>
  <c r="G963" i="19"/>
  <c r="F963" i="19"/>
  <c r="E963" i="19"/>
  <c r="D963" i="19"/>
  <c r="A963" i="19"/>
  <c r="A962" i="19"/>
  <c r="A959" i="19"/>
  <c r="A958" i="19"/>
  <c r="B957" i="19"/>
  <c r="B956" i="19"/>
  <c r="B955" i="19"/>
  <c r="B954" i="19"/>
  <c r="B953" i="19"/>
  <c r="B952" i="19"/>
  <c r="B951" i="19"/>
  <c r="B950" i="19"/>
  <c r="B949" i="19"/>
  <c r="B948" i="19"/>
  <c r="B947" i="19"/>
  <c r="B946" i="19"/>
  <c r="B945" i="19"/>
  <c r="B944" i="19"/>
  <c r="B943" i="19"/>
  <c r="B942" i="19"/>
  <c r="B941" i="19"/>
  <c r="B940" i="19"/>
  <c r="B939" i="19"/>
  <c r="B938" i="19"/>
  <c r="B937" i="19"/>
  <c r="B936" i="19"/>
  <c r="B935" i="19"/>
  <c r="B934" i="19"/>
  <c r="B933" i="19"/>
  <c r="B932" i="19"/>
  <c r="B931" i="19"/>
  <c r="B930" i="19"/>
  <c r="B929" i="19"/>
  <c r="B928" i="19"/>
  <c r="B927" i="19"/>
  <c r="B926" i="19"/>
  <c r="B925" i="19"/>
  <c r="B924" i="19"/>
  <c r="B923" i="19"/>
  <c r="B922" i="19"/>
  <c r="B921" i="19"/>
  <c r="B920" i="19"/>
  <c r="B919" i="19"/>
  <c r="B918" i="19"/>
  <c r="B917" i="19"/>
  <c r="B916" i="19"/>
  <c r="B915" i="19"/>
  <c r="B914" i="19"/>
  <c r="B913" i="19"/>
  <c r="B912" i="19"/>
  <c r="B910" i="19"/>
  <c r="B908" i="19"/>
  <c r="O907" i="19"/>
  <c r="N907" i="19"/>
  <c r="M907" i="19"/>
  <c r="L907" i="19"/>
  <c r="K907" i="19"/>
  <c r="J907" i="19"/>
  <c r="I907" i="19"/>
  <c r="H907" i="19"/>
  <c r="G907" i="19"/>
  <c r="F907" i="19"/>
  <c r="E907" i="19"/>
  <c r="D907" i="19"/>
  <c r="A907" i="19"/>
  <c r="A906" i="19"/>
  <c r="A903" i="19"/>
  <c r="A902" i="19"/>
  <c r="B901" i="19"/>
  <c r="B900" i="19"/>
  <c r="B899" i="19"/>
  <c r="B898" i="19"/>
  <c r="B897" i="19"/>
  <c r="B896" i="19"/>
  <c r="B895" i="19"/>
  <c r="B894" i="19"/>
  <c r="B893" i="19"/>
  <c r="B892" i="19"/>
  <c r="B891" i="19"/>
  <c r="B890" i="19"/>
  <c r="B889" i="19"/>
  <c r="B888" i="19"/>
  <c r="B887" i="19"/>
  <c r="B886" i="19"/>
  <c r="B885" i="19"/>
  <c r="B884" i="19"/>
  <c r="B883" i="19"/>
  <c r="B882" i="19"/>
  <c r="B881" i="19"/>
  <c r="B880" i="19"/>
  <c r="B879" i="19"/>
  <c r="B878" i="19"/>
  <c r="B877" i="19"/>
  <c r="B876" i="19"/>
  <c r="B875" i="19"/>
  <c r="B874" i="19"/>
  <c r="B873" i="19"/>
  <c r="B872" i="19"/>
  <c r="B871" i="19"/>
  <c r="B870" i="19"/>
  <c r="B869" i="19"/>
  <c r="B868" i="19"/>
  <c r="B867" i="19"/>
  <c r="B866" i="19"/>
  <c r="B865" i="19"/>
  <c r="B864" i="19"/>
  <c r="B863" i="19"/>
  <c r="B862" i="19"/>
  <c r="B861" i="19"/>
  <c r="B860" i="19"/>
  <c r="B859" i="19"/>
  <c r="B858" i="19"/>
  <c r="B857" i="19"/>
  <c r="B856" i="19"/>
  <c r="B855" i="19"/>
  <c r="B854" i="19"/>
  <c r="B852" i="19"/>
  <c r="O851" i="19"/>
  <c r="N851" i="19"/>
  <c r="M851" i="19"/>
  <c r="L851" i="19"/>
  <c r="K851" i="19"/>
  <c r="J851" i="19"/>
  <c r="I851" i="19"/>
  <c r="H851" i="19"/>
  <c r="G851" i="19"/>
  <c r="F851" i="19"/>
  <c r="E851" i="19"/>
  <c r="D851" i="19"/>
  <c r="D916" i="18" s="1"/>
  <c r="A851" i="19"/>
  <c r="A850" i="19"/>
  <c r="A847" i="19"/>
  <c r="A846" i="19"/>
  <c r="B845" i="19"/>
  <c r="B844" i="19"/>
  <c r="B843" i="19"/>
  <c r="B842" i="19"/>
  <c r="B841" i="19"/>
  <c r="B840" i="19"/>
  <c r="B839" i="19"/>
  <c r="B838" i="19"/>
  <c r="B837" i="19"/>
  <c r="B836" i="19"/>
  <c r="B835" i="19"/>
  <c r="B834" i="19"/>
  <c r="B833" i="19"/>
  <c r="B832" i="19"/>
  <c r="B831" i="19"/>
  <c r="B830" i="19"/>
  <c r="B829" i="19"/>
  <c r="B828" i="19"/>
  <c r="B827" i="19"/>
  <c r="B826" i="19"/>
  <c r="B825" i="19"/>
  <c r="B824" i="19"/>
  <c r="B823" i="19"/>
  <c r="B822" i="19"/>
  <c r="B821" i="19"/>
  <c r="B820" i="19"/>
  <c r="B818" i="19"/>
  <c r="B816" i="19"/>
  <c r="B814" i="19"/>
  <c r="B812" i="19"/>
  <c r="B810" i="19"/>
  <c r="B808" i="19"/>
  <c r="B806" i="19"/>
  <c r="B804" i="19"/>
  <c r="B802" i="19"/>
  <c r="B800" i="19"/>
  <c r="B798" i="19"/>
  <c r="B796" i="19"/>
  <c r="O795" i="19"/>
  <c r="N795" i="19"/>
  <c r="M795" i="19"/>
  <c r="L795" i="19"/>
  <c r="K795" i="19"/>
  <c r="J795" i="19"/>
  <c r="I795" i="19"/>
  <c r="H795" i="19"/>
  <c r="G795" i="19"/>
  <c r="F795" i="19"/>
  <c r="E795" i="19"/>
  <c r="D795" i="19"/>
  <c r="A795" i="19"/>
  <c r="A794" i="19"/>
  <c r="A791" i="19"/>
  <c r="A790" i="19"/>
  <c r="B789" i="19"/>
  <c r="B788" i="19"/>
  <c r="B787" i="19"/>
  <c r="B786" i="19"/>
  <c r="B785" i="19"/>
  <c r="B784" i="19"/>
  <c r="B783" i="19"/>
  <c r="B782" i="19"/>
  <c r="B781" i="19"/>
  <c r="B780" i="19"/>
  <c r="B779" i="19"/>
  <c r="B778" i="19"/>
  <c r="B777" i="19"/>
  <c r="B776" i="19"/>
  <c r="B775" i="19"/>
  <c r="B774" i="19"/>
  <c r="B773" i="19"/>
  <c r="B772" i="19"/>
  <c r="B771" i="19"/>
  <c r="B770" i="19"/>
  <c r="B769" i="19"/>
  <c r="B768" i="19"/>
  <c r="B767" i="19"/>
  <c r="B766" i="19"/>
  <c r="B765" i="19"/>
  <c r="B764" i="19"/>
  <c r="B762" i="19"/>
  <c r="B760" i="19"/>
  <c r="B758" i="19"/>
  <c r="B756" i="19"/>
  <c r="B754" i="19"/>
  <c r="B752" i="19"/>
  <c r="B750" i="19"/>
  <c r="B748" i="19"/>
  <c r="B746" i="19"/>
  <c r="B744" i="19"/>
  <c r="B743" i="19"/>
  <c r="B742" i="19"/>
  <c r="B740" i="19"/>
  <c r="O739" i="19"/>
  <c r="N739" i="19"/>
  <c r="M739" i="19"/>
  <c r="L739" i="19"/>
  <c r="K739" i="19"/>
  <c r="J739" i="19"/>
  <c r="I739" i="19"/>
  <c r="H739" i="19"/>
  <c r="G739" i="19"/>
  <c r="F739" i="19"/>
  <c r="E739" i="19"/>
  <c r="D739" i="19"/>
  <c r="D802" i="18" s="1"/>
  <c r="A739" i="19"/>
  <c r="A738" i="19"/>
  <c r="A735" i="19"/>
  <c r="A734" i="19"/>
  <c r="B733" i="19"/>
  <c r="B732" i="19"/>
  <c r="B731" i="19"/>
  <c r="B730" i="19"/>
  <c r="B729" i="19"/>
  <c r="B728" i="19"/>
  <c r="B727" i="19"/>
  <c r="B726" i="19"/>
  <c r="B725" i="19"/>
  <c r="B724" i="19"/>
  <c r="B723" i="19"/>
  <c r="B722" i="19"/>
  <c r="B721" i="19"/>
  <c r="B720" i="19"/>
  <c r="B719" i="19"/>
  <c r="B718" i="19"/>
  <c r="B717" i="19"/>
  <c r="B716" i="19"/>
  <c r="B715" i="19"/>
  <c r="B714" i="19"/>
  <c r="B713" i="19"/>
  <c r="B712" i="19"/>
  <c r="B711" i="19"/>
  <c r="B710" i="19"/>
  <c r="B709" i="19"/>
  <c r="B708" i="19"/>
  <c r="B707" i="19"/>
  <c r="B706" i="19"/>
  <c r="B705" i="19"/>
  <c r="B704" i="19"/>
  <c r="B703" i="19"/>
  <c r="B702" i="19"/>
  <c r="B701" i="19"/>
  <c r="B700" i="19"/>
  <c r="B699" i="19"/>
  <c r="B698" i="19"/>
  <c r="B697" i="19"/>
  <c r="B696" i="19"/>
  <c r="B695" i="19"/>
  <c r="B694" i="19"/>
  <c r="B693" i="19"/>
  <c r="B692" i="19"/>
  <c r="B691" i="19"/>
  <c r="B690" i="19"/>
  <c r="B689" i="19"/>
  <c r="B688" i="19"/>
  <c r="B686" i="19"/>
  <c r="B684" i="19"/>
  <c r="O683" i="19"/>
  <c r="N683" i="19"/>
  <c r="M683" i="19"/>
  <c r="L683" i="19"/>
  <c r="K683" i="19"/>
  <c r="J683" i="19"/>
  <c r="I683" i="19"/>
  <c r="H683" i="19"/>
  <c r="G683" i="19"/>
  <c r="F683" i="19"/>
  <c r="E683" i="19"/>
  <c r="D683" i="19"/>
  <c r="A683" i="19"/>
  <c r="A682" i="19"/>
  <c r="A679" i="19"/>
  <c r="A678" i="19"/>
  <c r="B677" i="19"/>
  <c r="B676" i="19"/>
  <c r="B675" i="19"/>
  <c r="B674" i="19"/>
  <c r="B673" i="19"/>
  <c r="B672" i="19"/>
  <c r="B671" i="19"/>
  <c r="B670" i="19"/>
  <c r="B669" i="19"/>
  <c r="B668" i="19"/>
  <c r="B667" i="19"/>
  <c r="B666" i="19"/>
  <c r="B665" i="19"/>
  <c r="B664" i="19"/>
  <c r="B663" i="19"/>
  <c r="B662" i="19"/>
  <c r="B661" i="19"/>
  <c r="B660" i="19"/>
  <c r="B659" i="19"/>
  <c r="B658" i="19"/>
  <c r="B657" i="19"/>
  <c r="B656" i="19"/>
  <c r="B655" i="19"/>
  <c r="B654" i="19"/>
  <c r="B653" i="19"/>
  <c r="B652" i="19"/>
  <c r="B651" i="19"/>
  <c r="B650" i="19"/>
  <c r="B649" i="19"/>
  <c r="B648" i="19"/>
  <c r="B647" i="19"/>
  <c r="B646" i="19"/>
  <c r="B645" i="19"/>
  <c r="B644" i="19"/>
  <c r="B643" i="19"/>
  <c r="B642" i="19"/>
  <c r="B641" i="19"/>
  <c r="B640" i="19"/>
  <c r="B639" i="19"/>
  <c r="B638" i="19"/>
  <c r="B637" i="19"/>
  <c r="B636" i="19"/>
  <c r="B635" i="19"/>
  <c r="B634" i="19"/>
  <c r="B633" i="19"/>
  <c r="B632" i="19"/>
  <c r="B631" i="19"/>
  <c r="B630" i="19"/>
  <c r="B628" i="19"/>
  <c r="O627" i="19"/>
  <c r="N627" i="19"/>
  <c r="M627" i="19"/>
  <c r="L627" i="19"/>
  <c r="K627" i="19"/>
  <c r="J627" i="19"/>
  <c r="I627" i="19"/>
  <c r="H627" i="19"/>
  <c r="G627" i="19"/>
  <c r="F627" i="19"/>
  <c r="E627" i="19"/>
  <c r="D627" i="19"/>
  <c r="A627" i="19"/>
  <c r="A626" i="19"/>
  <c r="A623" i="19"/>
  <c r="A622" i="19"/>
  <c r="B621" i="19"/>
  <c r="B620" i="19"/>
  <c r="B619" i="19"/>
  <c r="B618" i="19"/>
  <c r="B617" i="19"/>
  <c r="B616" i="19"/>
  <c r="B615" i="19"/>
  <c r="B614" i="19"/>
  <c r="B613" i="19"/>
  <c r="B612" i="19"/>
  <c r="B611" i="19"/>
  <c r="B610" i="19"/>
  <c r="B609" i="19"/>
  <c r="B608" i="19"/>
  <c r="B607" i="19"/>
  <c r="B606" i="19"/>
  <c r="B605" i="19"/>
  <c r="B604" i="19"/>
  <c r="B603" i="19"/>
  <c r="B602" i="19"/>
  <c r="B601" i="19"/>
  <c r="B600" i="19"/>
  <c r="B599" i="19"/>
  <c r="B598" i="19"/>
  <c r="B597" i="19"/>
  <c r="B596" i="19"/>
  <c r="B594" i="19"/>
  <c r="B592" i="19"/>
  <c r="B590" i="19"/>
  <c r="B588" i="19"/>
  <c r="B586" i="19"/>
  <c r="B584" i="19"/>
  <c r="B582" i="19"/>
  <c r="B580" i="19"/>
  <c r="B578" i="19"/>
  <c r="B576" i="19"/>
  <c r="B574" i="19"/>
  <c r="B572" i="19"/>
  <c r="O571" i="19"/>
  <c r="N571" i="19"/>
  <c r="M571" i="19"/>
  <c r="L571" i="19"/>
  <c r="K571" i="19"/>
  <c r="J571" i="19"/>
  <c r="I571" i="19"/>
  <c r="H571" i="19"/>
  <c r="G571" i="19"/>
  <c r="F571" i="19"/>
  <c r="E571" i="19"/>
  <c r="D571" i="19"/>
  <c r="A571" i="19"/>
  <c r="A570" i="19"/>
  <c r="A567" i="19"/>
  <c r="A566" i="19"/>
  <c r="B565" i="19"/>
  <c r="B564" i="19"/>
  <c r="B563" i="19"/>
  <c r="B562" i="19"/>
  <c r="B561" i="19"/>
  <c r="B560" i="19"/>
  <c r="B559" i="19"/>
  <c r="B558" i="19"/>
  <c r="B557" i="19"/>
  <c r="B556" i="19"/>
  <c r="B555" i="19"/>
  <c r="B554" i="19"/>
  <c r="B553" i="19"/>
  <c r="B552" i="19"/>
  <c r="B551" i="19"/>
  <c r="B550" i="19"/>
  <c r="B549" i="19"/>
  <c r="B548" i="19"/>
  <c r="B547" i="19"/>
  <c r="B546" i="19"/>
  <c r="B545" i="19"/>
  <c r="B544" i="19"/>
  <c r="B543" i="19"/>
  <c r="B542" i="19"/>
  <c r="B541" i="19"/>
  <c r="B540" i="19"/>
  <c r="B538" i="19"/>
  <c r="B536" i="19"/>
  <c r="B534" i="19"/>
  <c r="B532" i="19"/>
  <c r="B530" i="19"/>
  <c r="B528" i="19"/>
  <c r="B526" i="19"/>
  <c r="B524" i="19"/>
  <c r="B522" i="19"/>
  <c r="B520" i="19"/>
  <c r="B519" i="19"/>
  <c r="B518" i="19"/>
  <c r="B516" i="19"/>
  <c r="O515" i="19"/>
  <c r="N515" i="19"/>
  <c r="M515" i="19"/>
  <c r="L515" i="19"/>
  <c r="K515" i="19"/>
  <c r="J515" i="19"/>
  <c r="I515" i="19"/>
  <c r="H515" i="19"/>
  <c r="G515" i="19"/>
  <c r="F515" i="19"/>
  <c r="E515" i="19"/>
  <c r="D515" i="19"/>
  <c r="A515" i="19"/>
  <c r="A514" i="19"/>
  <c r="A511" i="19"/>
  <c r="A510" i="19"/>
  <c r="B509" i="19"/>
  <c r="B508" i="19"/>
  <c r="B507" i="19"/>
  <c r="B506" i="19"/>
  <c r="B505" i="19"/>
  <c r="B504" i="19"/>
  <c r="B503" i="19"/>
  <c r="B502" i="19"/>
  <c r="B501" i="19"/>
  <c r="B500" i="19"/>
  <c r="B499" i="19"/>
  <c r="B498" i="19"/>
  <c r="B497" i="19"/>
  <c r="B496" i="19"/>
  <c r="B495" i="19"/>
  <c r="B494" i="19"/>
  <c r="B493" i="19"/>
  <c r="B492" i="19"/>
  <c r="B491" i="19"/>
  <c r="B490" i="19"/>
  <c r="B489" i="19"/>
  <c r="B488" i="19"/>
  <c r="B487" i="19"/>
  <c r="B486" i="19"/>
  <c r="B485" i="19"/>
  <c r="B484" i="19"/>
  <c r="B483" i="19"/>
  <c r="B482" i="19"/>
  <c r="B481" i="19"/>
  <c r="B480" i="19"/>
  <c r="B479" i="19"/>
  <c r="B478" i="19"/>
  <c r="B477" i="19"/>
  <c r="B476" i="19"/>
  <c r="B475" i="19"/>
  <c r="B474" i="19"/>
  <c r="B473" i="19"/>
  <c r="B472" i="19"/>
  <c r="B471" i="19"/>
  <c r="B470" i="19"/>
  <c r="B469" i="19"/>
  <c r="B468" i="19"/>
  <c r="B467" i="19"/>
  <c r="B466" i="19"/>
  <c r="B465" i="19"/>
  <c r="B464" i="19"/>
  <c r="B462" i="19"/>
  <c r="B460" i="19"/>
  <c r="O459" i="19"/>
  <c r="N459" i="19"/>
  <c r="M459" i="19"/>
  <c r="L459" i="19"/>
  <c r="K459" i="19"/>
  <c r="J459" i="19"/>
  <c r="I459" i="19"/>
  <c r="H459" i="19"/>
  <c r="G459" i="19"/>
  <c r="F459" i="19"/>
  <c r="E459" i="19"/>
  <c r="D459" i="19"/>
  <c r="A459" i="19"/>
  <c r="A458" i="19"/>
  <c r="A455" i="19"/>
  <c r="A454" i="19"/>
  <c r="B453" i="19"/>
  <c r="B452" i="19"/>
  <c r="B451" i="19"/>
  <c r="B450" i="19"/>
  <c r="B449" i="19"/>
  <c r="B448" i="19"/>
  <c r="B447" i="19"/>
  <c r="B446" i="19"/>
  <c r="B445" i="19"/>
  <c r="B444" i="19"/>
  <c r="B443" i="19"/>
  <c r="B442" i="19"/>
  <c r="B441" i="19"/>
  <c r="B440" i="19"/>
  <c r="B439" i="19"/>
  <c r="B438" i="19"/>
  <c r="B437" i="19"/>
  <c r="B436" i="19"/>
  <c r="B435" i="19"/>
  <c r="B434" i="19"/>
  <c r="B433" i="19"/>
  <c r="B432" i="19"/>
  <c r="B431" i="19"/>
  <c r="B430" i="19"/>
  <c r="B429" i="19"/>
  <c r="B428" i="19"/>
  <c r="B427" i="19"/>
  <c r="B426" i="19"/>
  <c r="B425" i="19"/>
  <c r="B424" i="19"/>
  <c r="B423" i="19"/>
  <c r="B422" i="19"/>
  <c r="B421" i="19"/>
  <c r="B420" i="19"/>
  <c r="B419" i="19"/>
  <c r="B418" i="19"/>
  <c r="B417" i="19"/>
  <c r="B416" i="19"/>
  <c r="B415" i="19"/>
  <c r="B414" i="19"/>
  <c r="B413" i="19"/>
  <c r="B412" i="19"/>
  <c r="B411" i="19"/>
  <c r="B410" i="19"/>
  <c r="B409" i="19"/>
  <c r="B408" i="19"/>
  <c r="B407" i="19"/>
  <c r="B406" i="19"/>
  <c r="B404" i="19"/>
  <c r="O403" i="19"/>
  <c r="N403" i="19"/>
  <c r="M403" i="19"/>
  <c r="L403" i="19"/>
  <c r="K403" i="19"/>
  <c r="J403" i="19"/>
  <c r="I403" i="19"/>
  <c r="H403" i="19"/>
  <c r="G403" i="19"/>
  <c r="F403" i="19"/>
  <c r="E403" i="19"/>
  <c r="D403" i="19"/>
  <c r="A403" i="19"/>
  <c r="A402" i="19"/>
  <c r="A399" i="19"/>
  <c r="A398" i="19"/>
  <c r="B397" i="19"/>
  <c r="B396" i="19"/>
  <c r="B395" i="19"/>
  <c r="B394" i="19"/>
  <c r="B393" i="19"/>
  <c r="B392" i="19"/>
  <c r="B391" i="19"/>
  <c r="B390" i="19"/>
  <c r="B389" i="19"/>
  <c r="B388" i="19"/>
  <c r="B387" i="19"/>
  <c r="B386" i="19"/>
  <c r="B385" i="19"/>
  <c r="B384" i="19"/>
  <c r="B383" i="19"/>
  <c r="B382" i="19"/>
  <c r="B381" i="19"/>
  <c r="B380" i="19"/>
  <c r="B379" i="19"/>
  <c r="B378" i="19"/>
  <c r="B377" i="19"/>
  <c r="B376" i="19"/>
  <c r="B375" i="19"/>
  <c r="B374" i="19"/>
  <c r="B373" i="19"/>
  <c r="B372" i="19"/>
  <c r="B370" i="19"/>
  <c r="B368" i="19"/>
  <c r="B366" i="19"/>
  <c r="B364" i="19"/>
  <c r="B362" i="19"/>
  <c r="B360" i="19"/>
  <c r="B358" i="19"/>
  <c r="B356" i="19"/>
  <c r="B354" i="19"/>
  <c r="B352" i="19"/>
  <c r="B350" i="19"/>
  <c r="B348" i="19"/>
  <c r="O347" i="19"/>
  <c r="N347" i="19"/>
  <c r="M347" i="19"/>
  <c r="L347" i="19"/>
  <c r="K347" i="19"/>
  <c r="J347" i="19"/>
  <c r="I347" i="19"/>
  <c r="H347" i="19"/>
  <c r="G347" i="19"/>
  <c r="F347" i="19"/>
  <c r="E347" i="19"/>
  <c r="D347" i="19"/>
  <c r="A347" i="19"/>
  <c r="A346" i="19"/>
  <c r="A343" i="19"/>
  <c r="A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4" i="19"/>
  <c r="B312" i="19"/>
  <c r="B310" i="19"/>
  <c r="B308" i="19"/>
  <c r="B306" i="19"/>
  <c r="B304" i="19"/>
  <c r="B302" i="19"/>
  <c r="B300" i="19"/>
  <c r="B298" i="19"/>
  <c r="B296" i="19"/>
  <c r="B295" i="19"/>
  <c r="B294" i="19"/>
  <c r="B292" i="19"/>
  <c r="O291" i="19"/>
  <c r="N291" i="19"/>
  <c r="M291" i="19"/>
  <c r="L291" i="19"/>
  <c r="K291" i="19"/>
  <c r="J291" i="19"/>
  <c r="I291" i="19"/>
  <c r="H291" i="19"/>
  <c r="G291" i="19"/>
  <c r="F291" i="19"/>
  <c r="E291" i="19"/>
  <c r="D291" i="19"/>
  <c r="A291" i="19"/>
  <c r="A290" i="19"/>
  <c r="A287" i="19"/>
  <c r="A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8" i="19"/>
  <c r="B236" i="19"/>
  <c r="O235" i="19"/>
  <c r="N235" i="19"/>
  <c r="M235" i="19"/>
  <c r="L235" i="19"/>
  <c r="K235" i="19"/>
  <c r="J235" i="19"/>
  <c r="I235" i="19"/>
  <c r="H235" i="19"/>
  <c r="G235" i="19"/>
  <c r="F235" i="19"/>
  <c r="E235" i="19"/>
  <c r="D235" i="19"/>
  <c r="A235" i="19"/>
  <c r="A234" i="19"/>
  <c r="A231" i="19"/>
  <c r="A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0" i="19"/>
  <c r="O179" i="19"/>
  <c r="N179" i="19"/>
  <c r="M179" i="19"/>
  <c r="L179" i="19"/>
  <c r="K179" i="19"/>
  <c r="J179" i="19"/>
  <c r="I179" i="19"/>
  <c r="H179" i="19"/>
  <c r="G179" i="19"/>
  <c r="F179" i="19"/>
  <c r="E179" i="19"/>
  <c r="D179" i="19"/>
  <c r="A179" i="19"/>
  <c r="A178" i="19"/>
  <c r="A175" i="19"/>
  <c r="A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6" i="19"/>
  <c r="B144" i="19"/>
  <c r="B142" i="19"/>
  <c r="B140" i="19"/>
  <c r="B138" i="19"/>
  <c r="B136" i="19"/>
  <c r="B134" i="19"/>
  <c r="B132" i="19"/>
  <c r="B130" i="19"/>
  <c r="B128" i="19"/>
  <c r="B126" i="19"/>
  <c r="B124" i="19"/>
  <c r="O123" i="19"/>
  <c r="N123" i="19"/>
  <c r="M123" i="19"/>
  <c r="L123" i="19"/>
  <c r="K123" i="19"/>
  <c r="J123" i="19"/>
  <c r="I123" i="19"/>
  <c r="H123" i="19"/>
  <c r="G123" i="19"/>
  <c r="F123" i="19"/>
  <c r="E123" i="19"/>
  <c r="D123" i="19"/>
  <c r="A123" i="19"/>
  <c r="A122" i="19"/>
  <c r="A119" i="19"/>
  <c r="A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0" i="19"/>
  <c r="B88" i="19"/>
  <c r="B86" i="19"/>
  <c r="B84" i="19"/>
  <c r="B82" i="19"/>
  <c r="B80" i="19"/>
  <c r="B78" i="19"/>
  <c r="B76" i="19"/>
  <c r="B74" i="19"/>
  <c r="B72" i="19"/>
  <c r="B71" i="19"/>
  <c r="B70" i="19"/>
  <c r="B68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A67" i="19"/>
  <c r="A66" i="19"/>
  <c r="A63" i="19"/>
  <c r="A62" i="19"/>
  <c r="A11" i="19"/>
  <c r="A10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38" i="19"/>
  <c r="P39" i="19"/>
  <c r="P40" i="19"/>
  <c r="P41" i="19"/>
  <c r="P42" i="19"/>
  <c r="P43" i="19"/>
  <c r="P44" i="19"/>
  <c r="P45" i="19"/>
  <c r="P46" i="19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12" i="19"/>
  <c r="BD95" i="45" l="1"/>
  <c r="BA95" i="45"/>
  <c r="BE95" i="45"/>
  <c r="BB95" i="45"/>
  <c r="BF95" i="45"/>
  <c r="BC95" i="45"/>
  <c r="BG95" i="45"/>
  <c r="AO95" i="45"/>
  <c r="BM95" i="45" s="1"/>
  <c r="AW95" i="45"/>
  <c r="BU95" i="45" s="1"/>
  <c r="AS95" i="45"/>
  <c r="BQ95" i="45" s="1"/>
  <c r="AQ95" i="45"/>
  <c r="BO95" i="45" s="1"/>
  <c r="AR95" i="45"/>
  <c r="BP95" i="45" s="1"/>
  <c r="AV95" i="45"/>
  <c r="BT95" i="45" s="1"/>
  <c r="AU95" i="45"/>
  <c r="BS95" i="45" s="1"/>
  <c r="AP95" i="45"/>
  <c r="BN95" i="45" s="1"/>
  <c r="AT95" i="45"/>
  <c r="BR95" i="45" s="1"/>
  <c r="AK97" i="45"/>
  <c r="AL96" i="45"/>
  <c r="AN96" i="45" s="1"/>
  <c r="BM55" i="3"/>
  <c r="Y56" i="11"/>
  <c r="AA55" i="11"/>
  <c r="O55" i="11" s="1"/>
  <c r="Z55" i="11"/>
  <c r="N55" i="11" s="1"/>
  <c r="BN55" i="3"/>
  <c r="BQ55" i="3"/>
  <c r="BS55" i="3"/>
  <c r="AS58" i="45"/>
  <c r="BQ58" i="45" s="1"/>
  <c r="AU58" i="45"/>
  <c r="BS58" i="45" s="1"/>
  <c r="AT58" i="45"/>
  <c r="BR58" i="45" s="1"/>
  <c r="AR58" i="45"/>
  <c r="BP58" i="45" s="1"/>
  <c r="BC58" i="45"/>
  <c r="BE58" i="45"/>
  <c r="BD58" i="45"/>
  <c r="BH58" i="45"/>
  <c r="AW58" i="45"/>
  <c r="BU58" i="45" s="1"/>
  <c r="BF58" i="45"/>
  <c r="BG58" i="45"/>
  <c r="BB58" i="45"/>
  <c r="AX58" i="45"/>
  <c r="BV58" i="45" s="1"/>
  <c r="AP58" i="45"/>
  <c r="BN58" i="45" s="1"/>
  <c r="AQ58" i="45"/>
  <c r="BO58" i="45" s="1"/>
  <c r="AV58" i="45"/>
  <c r="BT58" i="45" s="1"/>
  <c r="BG56" i="3"/>
  <c r="BF56" i="3"/>
  <c r="BE56" i="3"/>
  <c r="BD56" i="3"/>
  <c r="BC56" i="3"/>
  <c r="BB56" i="3"/>
  <c r="AW56" i="3"/>
  <c r="BU56" i="3" s="1"/>
  <c r="AV56" i="3"/>
  <c r="BT56" i="3" s="1"/>
  <c r="BA56" i="3"/>
  <c r="AU56" i="3"/>
  <c r="AT56" i="3"/>
  <c r="AS56" i="3"/>
  <c r="BQ56" i="3" s="1"/>
  <c r="AR56" i="3"/>
  <c r="AQ56" i="3"/>
  <c r="BO56" i="3" s="1"/>
  <c r="AP56" i="3"/>
  <c r="AO56" i="3"/>
  <c r="BM56" i="3" s="1"/>
  <c r="AF57" i="4"/>
  <c r="AD57" i="4"/>
  <c r="AH57" i="4"/>
  <c r="AG57" i="4"/>
  <c r="AE57" i="4"/>
  <c r="AC57" i="4"/>
  <c r="AB57" i="4"/>
  <c r="BP55" i="3"/>
  <c r="BR55" i="3"/>
  <c r="U60" i="9"/>
  <c r="W59" i="9"/>
  <c r="AB59" i="9"/>
  <c r="AA59" i="9"/>
  <c r="X59" i="9"/>
  <c r="AR56" i="36"/>
  <c r="AZ55" i="36"/>
  <c r="AY55" i="36"/>
  <c r="AX55" i="36"/>
  <c r="AV55" i="36"/>
  <c r="AW55" i="36"/>
  <c r="AU55" i="36"/>
  <c r="AT55" i="36"/>
  <c r="AN59" i="45"/>
  <c r="AZ58" i="45"/>
  <c r="BL58" i="45" s="1"/>
  <c r="AM57" i="3"/>
  <c r="AY56" i="3"/>
  <c r="BK56" i="3" s="1"/>
  <c r="Z58" i="4"/>
  <c r="AJ76" i="4"/>
  <c r="A1872" i="19"/>
  <c r="A2656" i="19"/>
  <c r="A2658" i="19"/>
  <c r="A89" i="19"/>
  <c r="A91" i="19"/>
  <c r="A93" i="19"/>
  <c r="A95" i="19"/>
  <c r="A97" i="19"/>
  <c r="A99" i="19"/>
  <c r="A101" i="19"/>
  <c r="A103" i="19"/>
  <c r="A105" i="19"/>
  <c r="A107" i="19"/>
  <c r="A109" i="19"/>
  <c r="A111" i="19"/>
  <c r="A113" i="19"/>
  <c r="A115" i="19"/>
  <c r="A145" i="19"/>
  <c r="A147" i="19"/>
  <c r="A149" i="19"/>
  <c r="A151" i="19"/>
  <c r="A153" i="19"/>
  <c r="A155" i="19"/>
  <c r="A157" i="19"/>
  <c r="A159" i="19"/>
  <c r="A161" i="19"/>
  <c r="A163" i="19"/>
  <c r="A165" i="19"/>
  <c r="A167" i="19"/>
  <c r="A169" i="19"/>
  <c r="A171" i="19"/>
  <c r="A201" i="19"/>
  <c r="A203" i="19"/>
  <c r="A205" i="19"/>
  <c r="A207" i="19"/>
  <c r="A209" i="19"/>
  <c r="A211" i="19"/>
  <c r="A213" i="19"/>
  <c r="A215" i="19"/>
  <c r="A217" i="19"/>
  <c r="A219" i="19"/>
  <c r="A221" i="19"/>
  <c r="A223" i="19"/>
  <c r="A225" i="19"/>
  <c r="A227" i="19"/>
  <c r="A257" i="19"/>
  <c r="A259" i="19"/>
  <c r="A261" i="19"/>
  <c r="A263" i="19"/>
  <c r="A265" i="19"/>
  <c r="A267" i="19"/>
  <c r="A269" i="19"/>
  <c r="A271" i="19"/>
  <c r="A273" i="19"/>
  <c r="A275" i="19"/>
  <c r="A277" i="19"/>
  <c r="A279" i="19"/>
  <c r="A281" i="19"/>
  <c r="A283" i="19"/>
  <c r="A313" i="19"/>
  <c r="A315" i="19"/>
  <c r="A317" i="19"/>
  <c r="A319" i="19"/>
  <c r="A321" i="19"/>
  <c r="A323" i="19"/>
  <c r="A325" i="19"/>
  <c r="A327" i="19"/>
  <c r="A329" i="19"/>
  <c r="A331" i="19"/>
  <c r="A333" i="19"/>
  <c r="A335" i="19"/>
  <c r="A337" i="19"/>
  <c r="A339" i="19"/>
  <c r="A369" i="19"/>
  <c r="A371" i="19"/>
  <c r="A373" i="19"/>
  <c r="A375" i="19"/>
  <c r="A377" i="19"/>
  <c r="A379" i="19"/>
  <c r="A381" i="19"/>
  <c r="A383" i="19"/>
  <c r="A385" i="19"/>
  <c r="A387" i="19"/>
  <c r="A389" i="19"/>
  <c r="A391" i="19"/>
  <c r="A393" i="19"/>
  <c r="A395" i="19"/>
  <c r="A425" i="19"/>
  <c r="A427" i="19"/>
  <c r="A429" i="19"/>
  <c r="A431" i="19"/>
  <c r="A433" i="19"/>
  <c r="A435" i="19"/>
  <c r="A437" i="19"/>
  <c r="A439" i="19"/>
  <c r="A441" i="19"/>
  <c r="A443" i="19"/>
  <c r="A445" i="19"/>
  <c r="A447" i="19"/>
  <c r="A449" i="19"/>
  <c r="A451" i="19"/>
  <c r="A481" i="19"/>
  <c r="A483" i="19"/>
  <c r="A485" i="19"/>
  <c r="A487" i="19"/>
  <c r="A489" i="19"/>
  <c r="A491" i="19"/>
  <c r="A493" i="19"/>
  <c r="A495" i="19"/>
  <c r="A497" i="19"/>
  <c r="A499" i="19"/>
  <c r="A501" i="19"/>
  <c r="A503" i="19"/>
  <c r="A505" i="19"/>
  <c r="A507" i="19"/>
  <c r="A537" i="19"/>
  <c r="A539" i="19"/>
  <c r="A541" i="19"/>
  <c r="A543" i="19"/>
  <c r="A545" i="19"/>
  <c r="A547" i="19"/>
  <c r="A549" i="19"/>
  <c r="A551" i="19"/>
  <c r="A553" i="19"/>
  <c r="A555" i="19"/>
  <c r="A557" i="19"/>
  <c r="A559" i="19"/>
  <c r="A561" i="19"/>
  <c r="A563" i="19"/>
  <c r="A593" i="19"/>
  <c r="A595" i="19"/>
  <c r="A597" i="19"/>
  <c r="A599" i="19"/>
  <c r="A601" i="19"/>
  <c r="A603" i="19"/>
  <c r="A605" i="19"/>
  <c r="A607" i="19"/>
  <c r="A609" i="19"/>
  <c r="A611" i="19"/>
  <c r="A613" i="19"/>
  <c r="A615" i="19"/>
  <c r="A617" i="19"/>
  <c r="A619" i="19"/>
  <c r="A649" i="19"/>
  <c r="A651" i="19"/>
  <c r="A653" i="19"/>
  <c r="A655" i="19"/>
  <c r="A657" i="19"/>
  <c r="A659" i="19"/>
  <c r="A661" i="19"/>
  <c r="A663" i="19"/>
  <c r="A665" i="19"/>
  <c r="A667" i="19"/>
  <c r="A669" i="19"/>
  <c r="A671" i="19"/>
  <c r="A673" i="19"/>
  <c r="A675" i="19"/>
  <c r="A705" i="19"/>
  <c r="A707" i="19"/>
  <c r="A709" i="19"/>
  <c r="A711" i="19"/>
  <c r="A713" i="19"/>
  <c r="A715" i="19"/>
  <c r="A717" i="19"/>
  <c r="A719" i="19"/>
  <c r="A721" i="19"/>
  <c r="A723" i="19"/>
  <c r="A725" i="19"/>
  <c r="A727" i="19"/>
  <c r="A729" i="19"/>
  <c r="A731" i="19"/>
  <c r="A761" i="19"/>
  <c r="A763" i="19"/>
  <c r="A765" i="19"/>
  <c r="A767" i="19"/>
  <c r="A769" i="19"/>
  <c r="A771" i="19"/>
  <c r="A773" i="19"/>
  <c r="A775" i="19"/>
  <c r="A777" i="19"/>
  <c r="A779" i="19"/>
  <c r="A781" i="19"/>
  <c r="A783" i="19"/>
  <c r="A785" i="19"/>
  <c r="A787" i="19"/>
  <c r="A817" i="19"/>
  <c r="A819" i="19"/>
  <c r="A821" i="19"/>
  <c r="A823" i="19"/>
  <c r="A825" i="19"/>
  <c r="A827" i="19"/>
  <c r="A829" i="19"/>
  <c r="A831" i="19"/>
  <c r="A833" i="19"/>
  <c r="A835" i="19"/>
  <c r="A837" i="19"/>
  <c r="A839" i="19"/>
  <c r="A841" i="19"/>
  <c r="A843" i="19"/>
  <c r="A873" i="19"/>
  <c r="A875" i="19"/>
  <c r="A877" i="19"/>
  <c r="A879" i="19"/>
  <c r="A881" i="19"/>
  <c r="A883" i="19"/>
  <c r="A885" i="19"/>
  <c r="A887" i="19"/>
  <c r="A889" i="19"/>
  <c r="A891" i="19"/>
  <c r="A893" i="19"/>
  <c r="A895" i="19"/>
  <c r="A897" i="19"/>
  <c r="A899" i="19"/>
  <c r="A929" i="19"/>
  <c r="A931" i="19"/>
  <c r="A933" i="19"/>
  <c r="A935" i="19"/>
  <c r="A937" i="19"/>
  <c r="A939" i="19"/>
  <c r="A941" i="19"/>
  <c r="A943" i="19"/>
  <c r="A945" i="19"/>
  <c r="A947" i="19"/>
  <c r="A949" i="19"/>
  <c r="A88" i="19"/>
  <c r="A90" i="19"/>
  <c r="A94" i="19"/>
  <c r="A96" i="19"/>
  <c r="A98" i="19"/>
  <c r="A100" i="19"/>
  <c r="A102" i="19"/>
  <c r="A104" i="19"/>
  <c r="A106" i="19"/>
  <c r="A108" i="19"/>
  <c r="A110" i="19"/>
  <c r="A112" i="19"/>
  <c r="A114" i="19"/>
  <c r="A116" i="19"/>
  <c r="A144" i="19"/>
  <c r="A146" i="19"/>
  <c r="A150" i="19"/>
  <c r="A152" i="19"/>
  <c r="A154" i="19"/>
  <c r="A156" i="19"/>
  <c r="A158" i="19"/>
  <c r="A160" i="19"/>
  <c r="A162" i="19"/>
  <c r="A164" i="19"/>
  <c r="A166" i="19"/>
  <c r="A168" i="19"/>
  <c r="A170" i="19"/>
  <c r="A172" i="19"/>
  <c r="A200" i="19"/>
  <c r="A202" i="19"/>
  <c r="A206" i="19"/>
  <c r="A208" i="19"/>
  <c r="A210" i="19"/>
  <c r="A212" i="19"/>
  <c r="A214" i="19"/>
  <c r="A216" i="19"/>
  <c r="A218" i="19"/>
  <c r="A220" i="19"/>
  <c r="A222" i="19"/>
  <c r="A224" i="19"/>
  <c r="A226" i="19"/>
  <c r="A228" i="19"/>
  <c r="A256" i="19"/>
  <c r="A258" i="19"/>
  <c r="A262" i="19"/>
  <c r="A264" i="19"/>
  <c r="A266" i="19"/>
  <c r="A268" i="19"/>
  <c r="A270" i="19"/>
  <c r="A272" i="19"/>
  <c r="A274" i="19"/>
  <c r="A276" i="19"/>
  <c r="A278" i="19"/>
  <c r="A280" i="19"/>
  <c r="A282" i="19"/>
  <c r="A284" i="19"/>
  <c r="A312" i="19"/>
  <c r="A314" i="19"/>
  <c r="A318" i="19"/>
  <c r="A320" i="19"/>
  <c r="A322" i="19"/>
  <c r="A324" i="19"/>
  <c r="A326" i="19"/>
  <c r="A328" i="19"/>
  <c r="A330" i="19"/>
  <c r="A332" i="19"/>
  <c r="A334" i="19"/>
  <c r="A336" i="19"/>
  <c r="A338" i="19"/>
  <c r="A340" i="19"/>
  <c r="A368" i="19"/>
  <c r="A370" i="19"/>
  <c r="A374" i="19"/>
  <c r="A376" i="19"/>
  <c r="A378" i="19"/>
  <c r="A380" i="19"/>
  <c r="A382" i="19"/>
  <c r="A384" i="19"/>
  <c r="A386" i="19"/>
  <c r="A388" i="19"/>
  <c r="A390" i="19"/>
  <c r="A392" i="19"/>
  <c r="A394" i="19"/>
  <c r="A396" i="19"/>
  <c r="A424" i="19"/>
  <c r="A426" i="19"/>
  <c r="A430" i="19"/>
  <c r="A432" i="19"/>
  <c r="A434" i="19"/>
  <c r="A436" i="19"/>
  <c r="A438" i="19"/>
  <c r="A440" i="19"/>
  <c r="A442" i="19"/>
  <c r="A444" i="19"/>
  <c r="A446" i="19"/>
  <c r="A448" i="19"/>
  <c r="A450" i="19"/>
  <c r="A452" i="19"/>
  <c r="A480" i="19"/>
  <c r="A482" i="19"/>
  <c r="A486" i="19"/>
  <c r="A488" i="19"/>
  <c r="A490" i="19"/>
  <c r="A492" i="19"/>
  <c r="A494" i="19"/>
  <c r="A496" i="19"/>
  <c r="A498" i="19"/>
  <c r="A500" i="19"/>
  <c r="A502" i="19"/>
  <c r="A504" i="19"/>
  <c r="A506" i="19"/>
  <c r="A508" i="19"/>
  <c r="A536" i="19"/>
  <c r="A538" i="19"/>
  <c r="A542" i="19"/>
  <c r="A544" i="19"/>
  <c r="A546" i="19"/>
  <c r="A548" i="19"/>
  <c r="A550" i="19"/>
  <c r="A552" i="19"/>
  <c r="A554" i="19"/>
  <c r="A556" i="19"/>
  <c r="A558" i="19"/>
  <c r="A560" i="19"/>
  <c r="A562" i="19"/>
  <c r="A564" i="19"/>
  <c r="A592" i="19"/>
  <c r="A594" i="19"/>
  <c r="A598" i="19"/>
  <c r="A600" i="19"/>
  <c r="A602" i="19"/>
  <c r="A604" i="19"/>
  <c r="A606" i="19"/>
  <c r="A608" i="19"/>
  <c r="A610" i="19"/>
  <c r="A612" i="19"/>
  <c r="A614" i="19"/>
  <c r="A616" i="19"/>
  <c r="A618" i="19"/>
  <c r="A620" i="19"/>
  <c r="A648" i="19"/>
  <c r="A650" i="19"/>
  <c r="A654" i="19"/>
  <c r="A656" i="19"/>
  <c r="A658" i="19"/>
  <c r="A660" i="19"/>
  <c r="A662" i="19"/>
  <c r="A664" i="19"/>
  <c r="A666" i="19"/>
  <c r="A668" i="19"/>
  <c r="A670" i="19"/>
  <c r="A672" i="19"/>
  <c r="A674" i="19"/>
  <c r="A676" i="19"/>
  <c r="A704" i="19"/>
  <c r="A706" i="19"/>
  <c r="A710" i="19"/>
  <c r="A712" i="19"/>
  <c r="A714" i="19"/>
  <c r="A716" i="19"/>
  <c r="A718" i="19"/>
  <c r="A720" i="19"/>
  <c r="A722" i="19"/>
  <c r="A724" i="19"/>
  <c r="A726" i="19"/>
  <c r="A728" i="19"/>
  <c r="A730" i="19"/>
  <c r="A732" i="19"/>
  <c r="A760" i="19"/>
  <c r="A762" i="19"/>
  <c r="A766" i="19"/>
  <c r="A768" i="19"/>
  <c r="A770" i="19"/>
  <c r="A772" i="19"/>
  <c r="A774" i="19"/>
  <c r="A776" i="19"/>
  <c r="A778" i="19"/>
  <c r="A780" i="19"/>
  <c r="A782" i="19"/>
  <c r="A784" i="19"/>
  <c r="A786" i="19"/>
  <c r="A788" i="19"/>
  <c r="A816" i="19"/>
  <c r="A818" i="19"/>
  <c r="A822" i="19"/>
  <c r="A824" i="19"/>
  <c r="A826" i="19"/>
  <c r="A828" i="19"/>
  <c r="A830" i="19"/>
  <c r="A832" i="19"/>
  <c r="A834" i="19"/>
  <c r="A836" i="19"/>
  <c r="A838" i="19"/>
  <c r="A840" i="19"/>
  <c r="A842" i="19"/>
  <c r="A844" i="19"/>
  <c r="A872" i="19"/>
  <c r="A874" i="19"/>
  <c r="A878" i="19"/>
  <c r="A880" i="19"/>
  <c r="A882" i="19"/>
  <c r="A884" i="19"/>
  <c r="A886" i="19"/>
  <c r="A888" i="19"/>
  <c r="A890" i="19"/>
  <c r="A892" i="19"/>
  <c r="A894" i="19"/>
  <c r="A896" i="19"/>
  <c r="A898" i="19"/>
  <c r="A900" i="19"/>
  <c r="A928" i="19"/>
  <c r="A930" i="19"/>
  <c r="A934" i="19"/>
  <c r="A936" i="19"/>
  <c r="A938" i="19"/>
  <c r="A940" i="19"/>
  <c r="A942" i="19"/>
  <c r="A944" i="19"/>
  <c r="A946" i="19"/>
  <c r="A948" i="19"/>
  <c r="A950" i="19"/>
  <c r="A951" i="19"/>
  <c r="A953" i="19"/>
  <c r="A955" i="19"/>
  <c r="A985" i="19"/>
  <c r="A987" i="19"/>
  <c r="A989" i="19"/>
  <c r="A991" i="19"/>
  <c r="A993" i="19"/>
  <c r="A995" i="19"/>
  <c r="A997" i="19"/>
  <c r="A999" i="19"/>
  <c r="A1001" i="19"/>
  <c r="A1003" i="19"/>
  <c r="A1005" i="19"/>
  <c r="A1007" i="19"/>
  <c r="A1009" i="19"/>
  <c r="A1011" i="19"/>
  <c r="A1041" i="19"/>
  <c r="A1043" i="19"/>
  <c r="A1045" i="19"/>
  <c r="A1047" i="19"/>
  <c r="A1049" i="19"/>
  <c r="A1051" i="19"/>
  <c r="A1053" i="19"/>
  <c r="A1055" i="19"/>
  <c r="A1057" i="19"/>
  <c r="A1059" i="19"/>
  <c r="A1061" i="19"/>
  <c r="A1063" i="19"/>
  <c r="A1065" i="19"/>
  <c r="A1067" i="19"/>
  <c r="A1097" i="19"/>
  <c r="A1099" i="19"/>
  <c r="A1101" i="19"/>
  <c r="A1103" i="19"/>
  <c r="A1105" i="19"/>
  <c r="A1107" i="19"/>
  <c r="A1109" i="19"/>
  <c r="A1111" i="19"/>
  <c r="A1113" i="19"/>
  <c r="A1115" i="19"/>
  <c r="A1117" i="19"/>
  <c r="A1119" i="19"/>
  <c r="A1121" i="19"/>
  <c r="A1123" i="19"/>
  <c r="A1153" i="19"/>
  <c r="A1155" i="19"/>
  <c r="A1157" i="19"/>
  <c r="A1159" i="19"/>
  <c r="A1161" i="19"/>
  <c r="A1163" i="19"/>
  <c r="A1165" i="19"/>
  <c r="A1167" i="19"/>
  <c r="A1169" i="19"/>
  <c r="A1171" i="19"/>
  <c r="A1173" i="19"/>
  <c r="A1175" i="19"/>
  <c r="A1177" i="19"/>
  <c r="A1179" i="19"/>
  <c r="A1209" i="19"/>
  <c r="A1211" i="19"/>
  <c r="A1213" i="19"/>
  <c r="A1215" i="19"/>
  <c r="A1217" i="19"/>
  <c r="A1219" i="19"/>
  <c r="A1221" i="19"/>
  <c r="A1223" i="19"/>
  <c r="A1225" i="19"/>
  <c r="A1227" i="19"/>
  <c r="A1229" i="19"/>
  <c r="A1231" i="19"/>
  <c r="A1233" i="19"/>
  <c r="A1235" i="19"/>
  <c r="A1265" i="19"/>
  <c r="A1267" i="19"/>
  <c r="A1269" i="19"/>
  <c r="A1271" i="19"/>
  <c r="A1273" i="19"/>
  <c r="A1275" i="19"/>
  <c r="A1277" i="19"/>
  <c r="A1279" i="19"/>
  <c r="A1281" i="19"/>
  <c r="A1283" i="19"/>
  <c r="A1285" i="19"/>
  <c r="A1287" i="19"/>
  <c r="A1289" i="19"/>
  <c r="A1291" i="19"/>
  <c r="A1321" i="19"/>
  <c r="A1323" i="19"/>
  <c r="A1325" i="19"/>
  <c r="A1327" i="19"/>
  <c r="A1329" i="19"/>
  <c r="A1331" i="19"/>
  <c r="A1333" i="19"/>
  <c r="A1335" i="19"/>
  <c r="A1337" i="19"/>
  <c r="A1339" i="19"/>
  <c r="A1341" i="19"/>
  <c r="A1343" i="19"/>
  <c r="A1345" i="19"/>
  <c r="A1347" i="19"/>
  <c r="A1377" i="19"/>
  <c r="A1379" i="19"/>
  <c r="A1381" i="19"/>
  <c r="A1383" i="19"/>
  <c r="A1385" i="19"/>
  <c r="A1387" i="19"/>
  <c r="A1389" i="19"/>
  <c r="A1391" i="19"/>
  <c r="A1393" i="19"/>
  <c r="A1395" i="19"/>
  <c r="A1397" i="19"/>
  <c r="A1399" i="19"/>
  <c r="A1401" i="19"/>
  <c r="A1403" i="19"/>
  <c r="A1433" i="19"/>
  <c r="A1435" i="19"/>
  <c r="A1437" i="19"/>
  <c r="A1439" i="19"/>
  <c r="A1441" i="19"/>
  <c r="A1443" i="19"/>
  <c r="A1445" i="19"/>
  <c r="A1447" i="19"/>
  <c r="A1449" i="19"/>
  <c r="A1451" i="19"/>
  <c r="A1453" i="19"/>
  <c r="A1455" i="19"/>
  <c r="A1457" i="19"/>
  <c r="A1459" i="19"/>
  <c r="A1489" i="19"/>
  <c r="A1491" i="19"/>
  <c r="A1493" i="19"/>
  <c r="A1495" i="19"/>
  <c r="A1497" i="19"/>
  <c r="A1499" i="19"/>
  <c r="A1501" i="19"/>
  <c r="A1503" i="19"/>
  <c r="A1505" i="19"/>
  <c r="A1507" i="19"/>
  <c r="A1509" i="19"/>
  <c r="A1511" i="19"/>
  <c r="A1513" i="19"/>
  <c r="A1515" i="19"/>
  <c r="A1545" i="19"/>
  <c r="A1547" i="19"/>
  <c r="A1549" i="19"/>
  <c r="A1551" i="19"/>
  <c r="A1553" i="19"/>
  <c r="A1555" i="19"/>
  <c r="A1557" i="19"/>
  <c r="A1559" i="19"/>
  <c r="A1561" i="19"/>
  <c r="A1563" i="19"/>
  <c r="A1565" i="19"/>
  <c r="A1567" i="19"/>
  <c r="A1569" i="19"/>
  <c r="A1571" i="19"/>
  <c r="A1601" i="19"/>
  <c r="A1603" i="19"/>
  <c r="A1605" i="19"/>
  <c r="A1607" i="19"/>
  <c r="A1609" i="19"/>
  <c r="A1611" i="19"/>
  <c r="A1613" i="19"/>
  <c r="A1615" i="19"/>
  <c r="A1617" i="19"/>
  <c r="A1619" i="19"/>
  <c r="A1621" i="19"/>
  <c r="A1623" i="19"/>
  <c r="A1625" i="19"/>
  <c r="A952" i="19"/>
  <c r="A954" i="19"/>
  <c r="A956" i="19"/>
  <c r="A984" i="19"/>
  <c r="A986" i="19"/>
  <c r="A990" i="19"/>
  <c r="A992" i="19"/>
  <c r="A994" i="19"/>
  <c r="A996" i="19"/>
  <c r="A998" i="19"/>
  <c r="A1000" i="19"/>
  <c r="A1002" i="19"/>
  <c r="A1004" i="19"/>
  <c r="A1006" i="19"/>
  <c r="A1008" i="19"/>
  <c r="A1010" i="19"/>
  <c r="A1012" i="19"/>
  <c r="A1040" i="19"/>
  <c r="A1042" i="19"/>
  <c r="A1046" i="19"/>
  <c r="A1048" i="19"/>
  <c r="A1050" i="19"/>
  <c r="A1052" i="19"/>
  <c r="A1054" i="19"/>
  <c r="A1056" i="19"/>
  <c r="A1058" i="19"/>
  <c r="A1060" i="19"/>
  <c r="A1062" i="19"/>
  <c r="A1064" i="19"/>
  <c r="A1066" i="19"/>
  <c r="A1068" i="19"/>
  <c r="A1096" i="19"/>
  <c r="A1098" i="19"/>
  <c r="A1102" i="19"/>
  <c r="A1104" i="19"/>
  <c r="A1106" i="19"/>
  <c r="A1108" i="19"/>
  <c r="A1110" i="19"/>
  <c r="A1112" i="19"/>
  <c r="A1114" i="19"/>
  <c r="A1116" i="19"/>
  <c r="A1118" i="19"/>
  <c r="A1120" i="19"/>
  <c r="A1122" i="19"/>
  <c r="A1124" i="19"/>
  <c r="A1152" i="19"/>
  <c r="A1154" i="19"/>
  <c r="A1158" i="19"/>
  <c r="A1160" i="19"/>
  <c r="A1162" i="19"/>
  <c r="A1164" i="19"/>
  <c r="A1166" i="19"/>
  <c r="A1168" i="19"/>
  <c r="A1170" i="19"/>
  <c r="A1172" i="19"/>
  <c r="A1174" i="19"/>
  <c r="A1176" i="19"/>
  <c r="A1178" i="19"/>
  <c r="A1180" i="19"/>
  <c r="A1208" i="19"/>
  <c r="A1210" i="19"/>
  <c r="A1214" i="19"/>
  <c r="A1216" i="19"/>
  <c r="A1218" i="19"/>
  <c r="A1220" i="19"/>
  <c r="A1222" i="19"/>
  <c r="A1224" i="19"/>
  <c r="A1226" i="19"/>
  <c r="A1228" i="19"/>
  <c r="A1230" i="19"/>
  <c r="A1232" i="19"/>
  <c r="A1234" i="19"/>
  <c r="A1236" i="19"/>
  <c r="A1264" i="19"/>
  <c r="A1266" i="19"/>
  <c r="A1270" i="19"/>
  <c r="A1272" i="19"/>
  <c r="A1274" i="19"/>
  <c r="A1276" i="19"/>
  <c r="A1278" i="19"/>
  <c r="A1280" i="19"/>
  <c r="A1282" i="19"/>
  <c r="A1284" i="19"/>
  <c r="A1286" i="19"/>
  <c r="A1288" i="19"/>
  <c r="A1290" i="19"/>
  <c r="A1292" i="19"/>
  <c r="A1320" i="19"/>
  <c r="A1322" i="19"/>
  <c r="A1326" i="19"/>
  <c r="A1328" i="19"/>
  <c r="A1330" i="19"/>
  <c r="A1332" i="19"/>
  <c r="A1334" i="19"/>
  <c r="A1336" i="19"/>
  <c r="A1338" i="19"/>
  <c r="A1340" i="19"/>
  <c r="A1342" i="19"/>
  <c r="A1344" i="19"/>
  <c r="A1346" i="19"/>
  <c r="A1348" i="19"/>
  <c r="A1376" i="19"/>
  <c r="A1378" i="19"/>
  <c r="A1382" i="19"/>
  <c r="A1384" i="19"/>
  <c r="A1386" i="19"/>
  <c r="A1388" i="19"/>
  <c r="A1390" i="19"/>
  <c r="A1392" i="19"/>
  <c r="A1394" i="19"/>
  <c r="A1396" i="19"/>
  <c r="A1398" i="19"/>
  <c r="A1400" i="19"/>
  <c r="A1402" i="19"/>
  <c r="A1404" i="19"/>
  <c r="A1432" i="19"/>
  <c r="A1434" i="19"/>
  <c r="A1438" i="19"/>
  <c r="A1440" i="19"/>
  <c r="A1442" i="19"/>
  <c r="A1444" i="19"/>
  <c r="A1446" i="19"/>
  <c r="A1448" i="19"/>
  <c r="A1450" i="19"/>
  <c r="A1452" i="19"/>
  <c r="A1454" i="19"/>
  <c r="A1456" i="19"/>
  <c r="A1458" i="19"/>
  <c r="A1460" i="19"/>
  <c r="A1488" i="19"/>
  <c r="A1490" i="19"/>
  <c r="A1494" i="19"/>
  <c r="A1496" i="19"/>
  <c r="A1498" i="19"/>
  <c r="A1500" i="19"/>
  <c r="A1502" i="19"/>
  <c r="A1504" i="19"/>
  <c r="A1506" i="19"/>
  <c r="A1508" i="19"/>
  <c r="A1510" i="19"/>
  <c r="A1512" i="19"/>
  <c r="A1514" i="19"/>
  <c r="A1516" i="19"/>
  <c r="A1544" i="19"/>
  <c r="A1546" i="19"/>
  <c r="A1550" i="19"/>
  <c r="A1552" i="19"/>
  <c r="A1554" i="19"/>
  <c r="A1556" i="19"/>
  <c r="A1558" i="19"/>
  <c r="A1560" i="19"/>
  <c r="A1562" i="19"/>
  <c r="A1564" i="19"/>
  <c r="A1566" i="19"/>
  <c r="A1568" i="19"/>
  <c r="A1570" i="19"/>
  <c r="A1572" i="19"/>
  <c r="A1600" i="19"/>
  <c r="A1602" i="19"/>
  <c r="A1606" i="19"/>
  <c r="A1608" i="19"/>
  <c r="A1610" i="19"/>
  <c r="A1612" i="19"/>
  <c r="A1614" i="19"/>
  <c r="A1616" i="19"/>
  <c r="A1618" i="19"/>
  <c r="A1620" i="19"/>
  <c r="A1622" i="19"/>
  <c r="A1624" i="19"/>
  <c r="A1626" i="19"/>
  <c r="A1627" i="19"/>
  <c r="A1657" i="19"/>
  <c r="A1659" i="19"/>
  <c r="A1661" i="19"/>
  <c r="A1663" i="19"/>
  <c r="A1665" i="19"/>
  <c r="A1667" i="19"/>
  <c r="A1669" i="19"/>
  <c r="A1671" i="19"/>
  <c r="A1673" i="19"/>
  <c r="A1675" i="19"/>
  <c r="A1677" i="19"/>
  <c r="A1679" i="19"/>
  <c r="A1681" i="19"/>
  <c r="A1683" i="19"/>
  <c r="A1713" i="19"/>
  <c r="A1715" i="19"/>
  <c r="A1717" i="19"/>
  <c r="A1719" i="19"/>
  <c r="A1721" i="19"/>
  <c r="A1723" i="19"/>
  <c r="A1725" i="19"/>
  <c r="A1727" i="19"/>
  <c r="A1729" i="19"/>
  <c r="A1731" i="19"/>
  <c r="A1733" i="19"/>
  <c r="A1735" i="19"/>
  <c r="A1737" i="19"/>
  <c r="A1739" i="19"/>
  <c r="A1769" i="19"/>
  <c r="A1771" i="19"/>
  <c r="A1773" i="19"/>
  <c r="A1775" i="19"/>
  <c r="A1777" i="19"/>
  <c r="A1779" i="19"/>
  <c r="A1781" i="19"/>
  <c r="A1783" i="19"/>
  <c r="A1785" i="19"/>
  <c r="A1787" i="19"/>
  <c r="A1789" i="19"/>
  <c r="A1791" i="19"/>
  <c r="A1793" i="19"/>
  <c r="A1795" i="19"/>
  <c r="A1825" i="19"/>
  <c r="A1827" i="19"/>
  <c r="A1829" i="19"/>
  <c r="A1831" i="19"/>
  <c r="A1833" i="19"/>
  <c r="A1835" i="19"/>
  <c r="A1837" i="19"/>
  <c r="A1839" i="19"/>
  <c r="A1841" i="19"/>
  <c r="A1843" i="19"/>
  <c r="A1845" i="19"/>
  <c r="A1847" i="19"/>
  <c r="A1849" i="19"/>
  <c r="A1851" i="19"/>
  <c r="A1881" i="19"/>
  <c r="A1883" i="19"/>
  <c r="A1885" i="19"/>
  <c r="A1887" i="19"/>
  <c r="A1889" i="19"/>
  <c r="A1891" i="19"/>
  <c r="A1893" i="19"/>
  <c r="A1895" i="19"/>
  <c r="A1897" i="19"/>
  <c r="A1899" i="19"/>
  <c r="A1901" i="19"/>
  <c r="A1903" i="19"/>
  <c r="A1905" i="19"/>
  <c r="A1907" i="19"/>
  <c r="A1936" i="19"/>
  <c r="A1938" i="19"/>
  <c r="A1942" i="19"/>
  <c r="A1944" i="19"/>
  <c r="A1946" i="19"/>
  <c r="A1948" i="19"/>
  <c r="A1950" i="19"/>
  <c r="A1952" i="19"/>
  <c r="A1954" i="19"/>
  <c r="A1956" i="19"/>
  <c r="A1958" i="19"/>
  <c r="A1960" i="19"/>
  <c r="A1962" i="19"/>
  <c r="A1964" i="19"/>
  <c r="A1992" i="19"/>
  <c r="A1995" i="19"/>
  <c r="A1997" i="19"/>
  <c r="A2000" i="19"/>
  <c r="A2003" i="19"/>
  <c r="A2005" i="19"/>
  <c r="A2008" i="19"/>
  <c r="A2011" i="19"/>
  <c r="A2013" i="19"/>
  <c r="A2016" i="19"/>
  <c r="A2019" i="19"/>
  <c r="A2050" i="19"/>
  <c r="A2053" i="19"/>
  <c r="A2055" i="19"/>
  <c r="A2058" i="19"/>
  <c r="A2061" i="19"/>
  <c r="A2063" i="19"/>
  <c r="A2066" i="19"/>
  <c r="A2069" i="19"/>
  <c r="A2071" i="19"/>
  <c r="A2074" i="19"/>
  <c r="A2104" i="19"/>
  <c r="A2107" i="19"/>
  <c r="A2109" i="19"/>
  <c r="A2112" i="19"/>
  <c r="A2115" i="19"/>
  <c r="A2117" i="19"/>
  <c r="A2120" i="19"/>
  <c r="A2123" i="19"/>
  <c r="A2125" i="19"/>
  <c r="A2128" i="19"/>
  <c r="A2131" i="19"/>
  <c r="A2161" i="19"/>
  <c r="A2163" i="19"/>
  <c r="A2166" i="19"/>
  <c r="A2169" i="19"/>
  <c r="A2171" i="19"/>
  <c r="A2174" i="19"/>
  <c r="A2177" i="19"/>
  <c r="A2179" i="19"/>
  <c r="A2182" i="19"/>
  <c r="A2185" i="19"/>
  <c r="A2187" i="19"/>
  <c r="A2216" i="19"/>
  <c r="A2219" i="19"/>
  <c r="A2221" i="19"/>
  <c r="A2224" i="19"/>
  <c r="A2227" i="19"/>
  <c r="A2229" i="19"/>
  <c r="A2232" i="19"/>
  <c r="A2235" i="19"/>
  <c r="A2237" i="19"/>
  <c r="A2240" i="19"/>
  <c r="A2243" i="19"/>
  <c r="A2274" i="19"/>
  <c r="A2277" i="19"/>
  <c r="A2279" i="19"/>
  <c r="A2282" i="19"/>
  <c r="A2285" i="19"/>
  <c r="A2287" i="19"/>
  <c r="A2290" i="19"/>
  <c r="A2293" i="19"/>
  <c r="A2295" i="19"/>
  <c r="A2298" i="19"/>
  <c r="A2328" i="19"/>
  <c r="A2331" i="19"/>
  <c r="A2333" i="19"/>
  <c r="A2336" i="19"/>
  <c r="A2339" i="19"/>
  <c r="A2341" i="19"/>
  <c r="A2344" i="19"/>
  <c r="A2347" i="19"/>
  <c r="A2349" i="19"/>
  <c r="A2352" i="19"/>
  <c r="A2355" i="19"/>
  <c r="A2385" i="19"/>
  <c r="A2393" i="19"/>
  <c r="A2401" i="19"/>
  <c r="A2409" i="19"/>
  <c r="A2443" i="19"/>
  <c r="A2451" i="19"/>
  <c r="A2459" i="19"/>
  <c r="A2467" i="19"/>
  <c r="A2501" i="19"/>
  <c r="A2509" i="19"/>
  <c r="A1628" i="19"/>
  <c r="A1656" i="19"/>
  <c r="A1658" i="19"/>
  <c r="A1662" i="19"/>
  <c r="A1664" i="19"/>
  <c r="A1666" i="19"/>
  <c r="A1668" i="19"/>
  <c r="A1670" i="19"/>
  <c r="A1672" i="19"/>
  <c r="A1674" i="19"/>
  <c r="A1676" i="19"/>
  <c r="A1678" i="19"/>
  <c r="A1680" i="19"/>
  <c r="A1682" i="19"/>
  <c r="A1684" i="19"/>
  <c r="A1712" i="19"/>
  <c r="A1714" i="19"/>
  <c r="A1718" i="19"/>
  <c r="A1720" i="19"/>
  <c r="A1722" i="19"/>
  <c r="A1724" i="19"/>
  <c r="A1726" i="19"/>
  <c r="A1728" i="19"/>
  <c r="A1730" i="19"/>
  <c r="A1732" i="19"/>
  <c r="A1734" i="19"/>
  <c r="A1736" i="19"/>
  <c r="A1738" i="19"/>
  <c r="A1740" i="19"/>
  <c r="A1768" i="19"/>
  <c r="A1770" i="19"/>
  <c r="A1774" i="19"/>
  <c r="A1776" i="19"/>
  <c r="A1778" i="19"/>
  <c r="A1780" i="19"/>
  <c r="A1782" i="19"/>
  <c r="A1784" i="19"/>
  <c r="A1786" i="19"/>
  <c r="A1788" i="19"/>
  <c r="A1790" i="19"/>
  <c r="A1792" i="19"/>
  <c r="A1794" i="19"/>
  <c r="A1796" i="19"/>
  <c r="A1824" i="19"/>
  <c r="A1826" i="19"/>
  <c r="A1830" i="19"/>
  <c r="A1832" i="19"/>
  <c r="A1834" i="19"/>
  <c r="A1836" i="19"/>
  <c r="A1838" i="19"/>
  <c r="A1840" i="19"/>
  <c r="A1842" i="19"/>
  <c r="A1844" i="19"/>
  <c r="A1846" i="19"/>
  <c r="A1848" i="19"/>
  <c r="A1850" i="19"/>
  <c r="A1852" i="19"/>
  <c r="A1874" i="19"/>
  <c r="A1876" i="19"/>
  <c r="A1878" i="19"/>
  <c r="A1880" i="19"/>
  <c r="A1882" i="19"/>
  <c r="A1886" i="19"/>
  <c r="A1888" i="19"/>
  <c r="A1890" i="19"/>
  <c r="A1892" i="19"/>
  <c r="A1894" i="19"/>
  <c r="A1896" i="19"/>
  <c r="A1898" i="19"/>
  <c r="A1900" i="19"/>
  <c r="A1902" i="19"/>
  <c r="A1904" i="19"/>
  <c r="A1906" i="19"/>
  <c r="A1908" i="19"/>
  <c r="A1937" i="19"/>
  <c r="A1939" i="19"/>
  <c r="A1941" i="19"/>
  <c r="A1943" i="19"/>
  <c r="A1945" i="19"/>
  <c r="A1947" i="19"/>
  <c r="A1949" i="19"/>
  <c r="A1951" i="19"/>
  <c r="A1953" i="19"/>
  <c r="A1955" i="19"/>
  <c r="A1957" i="19"/>
  <c r="A1959" i="19"/>
  <c r="A1961" i="19"/>
  <c r="A1963" i="19"/>
  <c r="A1993" i="19"/>
  <c r="A1999" i="19"/>
  <c r="A2001" i="19"/>
  <c r="A2004" i="19"/>
  <c r="A2007" i="19"/>
  <c r="A2009" i="19"/>
  <c r="A2012" i="19"/>
  <c r="A2015" i="19"/>
  <c r="A2017" i="19"/>
  <c r="A2020" i="19"/>
  <c r="A2049" i="19"/>
  <c r="A2051" i="19"/>
  <c r="A2054" i="19"/>
  <c r="A2057" i="19"/>
  <c r="A2059" i="19"/>
  <c r="A2062" i="19"/>
  <c r="A2065" i="19"/>
  <c r="A2067" i="19"/>
  <c r="A2070" i="19"/>
  <c r="A2073" i="19"/>
  <c r="A2075" i="19"/>
  <c r="A2105" i="19"/>
  <c r="A2111" i="19"/>
  <c r="A2113" i="19"/>
  <c r="A2116" i="19"/>
  <c r="A2119" i="19"/>
  <c r="A2121" i="19"/>
  <c r="A2124" i="19"/>
  <c r="A2127" i="19"/>
  <c r="A2129" i="19"/>
  <c r="A2132" i="19"/>
  <c r="A2162" i="19"/>
  <c r="A2165" i="19"/>
  <c r="A2167" i="19"/>
  <c r="A2170" i="19"/>
  <c r="A2173" i="19"/>
  <c r="A2175" i="19"/>
  <c r="A2178" i="19"/>
  <c r="A2181" i="19"/>
  <c r="A2183" i="19"/>
  <c r="A2186" i="19"/>
  <c r="A2217" i="19"/>
  <c r="A2223" i="19"/>
  <c r="A2225" i="19"/>
  <c r="A2228" i="19"/>
  <c r="A2231" i="19"/>
  <c r="A2233" i="19"/>
  <c r="A2236" i="19"/>
  <c r="A2239" i="19"/>
  <c r="A2241" i="19"/>
  <c r="A2244" i="19"/>
  <c r="A2273" i="19"/>
  <c r="A2275" i="19"/>
  <c r="A2278" i="19"/>
  <c r="A2281" i="19"/>
  <c r="A2283" i="19"/>
  <c r="A2286" i="19"/>
  <c r="A2289" i="19"/>
  <c r="A2291" i="19"/>
  <c r="A2294" i="19"/>
  <c r="A2297" i="19"/>
  <c r="A2299" i="19"/>
  <c r="A2329" i="19"/>
  <c r="A2335" i="19"/>
  <c r="A2337" i="19"/>
  <c r="A2340" i="19"/>
  <c r="A2343" i="19"/>
  <c r="A2345" i="19"/>
  <c r="A2348" i="19"/>
  <c r="A2351" i="19"/>
  <c r="A2353" i="19"/>
  <c r="A2389" i="19"/>
  <c r="A2397" i="19"/>
  <c r="A2405" i="19"/>
  <c r="A2447" i="19"/>
  <c r="A2455" i="19"/>
  <c r="A2463" i="19"/>
  <c r="A2497" i="19"/>
  <c r="A2505" i="19"/>
  <c r="A2517" i="19"/>
  <c r="A2553" i="19"/>
  <c r="A2555" i="19"/>
  <c r="A2557" i="19"/>
  <c r="A2559" i="19"/>
  <c r="A2561" i="19"/>
  <c r="A2563" i="19"/>
  <c r="A2565" i="19"/>
  <c r="A2567" i="19"/>
  <c r="A2569" i="19"/>
  <c r="A2571" i="19"/>
  <c r="A2573" i="19"/>
  <c r="A2575" i="19"/>
  <c r="A2577" i="19"/>
  <c r="A2579" i="19"/>
  <c r="A2609" i="19"/>
  <c r="A2611" i="19"/>
  <c r="A2613" i="19"/>
  <c r="A2615" i="19"/>
  <c r="A2617" i="19"/>
  <c r="A2619" i="19"/>
  <c r="A2621" i="19"/>
  <c r="A2623" i="19"/>
  <c r="A2625" i="19"/>
  <c r="A2627" i="19"/>
  <c r="A2629" i="19"/>
  <c r="A2631" i="19"/>
  <c r="A2633" i="19"/>
  <c r="A2635" i="19"/>
  <c r="A2665" i="19"/>
  <c r="A2667" i="19"/>
  <c r="A2669" i="19"/>
  <c r="A2671" i="19"/>
  <c r="A2673" i="19"/>
  <c r="A2675" i="19"/>
  <c r="A2677" i="19"/>
  <c r="A2679" i="19"/>
  <c r="A2681" i="19"/>
  <c r="A2683" i="19"/>
  <c r="A2685" i="19"/>
  <c r="A2687" i="19"/>
  <c r="A2689" i="19"/>
  <c r="A2691" i="19"/>
  <c r="A2721" i="19"/>
  <c r="A2723" i="19"/>
  <c r="A2725" i="19"/>
  <c r="A2727" i="19"/>
  <c r="A2729" i="19"/>
  <c r="A2731" i="19"/>
  <c r="A2733" i="19"/>
  <c r="A2735" i="19"/>
  <c r="A2737" i="19"/>
  <c r="A2739" i="19"/>
  <c r="A2741" i="19"/>
  <c r="A2743" i="19"/>
  <c r="A2745" i="19"/>
  <c r="A2747" i="19"/>
  <c r="A2777" i="19"/>
  <c r="A2779" i="19"/>
  <c r="A2781" i="19"/>
  <c r="A2783" i="19"/>
  <c r="A2785" i="19"/>
  <c r="A2787" i="19"/>
  <c r="A2789" i="19"/>
  <c r="A2791" i="19"/>
  <c r="A2793" i="19"/>
  <c r="A2795" i="19"/>
  <c r="A2797" i="19"/>
  <c r="A2799" i="19"/>
  <c r="A2801" i="19"/>
  <c r="A2803" i="19"/>
  <c r="A2833" i="19"/>
  <c r="A2835" i="19"/>
  <c r="A2837" i="19"/>
  <c r="A2839" i="19"/>
  <c r="A2841" i="19"/>
  <c r="A2843" i="19"/>
  <c r="A2845" i="19"/>
  <c r="A2847" i="19"/>
  <c r="A2849" i="19"/>
  <c r="A2851" i="19"/>
  <c r="A2853" i="19"/>
  <c r="A2855" i="19"/>
  <c r="A2857" i="19"/>
  <c r="A2859" i="19"/>
  <c r="A2513" i="19"/>
  <c r="A2521" i="19"/>
  <c r="A2552" i="19"/>
  <c r="A2554" i="19"/>
  <c r="A2558" i="19"/>
  <c r="A2560" i="19"/>
  <c r="A2562" i="19"/>
  <c r="A2564" i="19"/>
  <c r="A2566" i="19"/>
  <c r="A2568" i="19"/>
  <c r="A2570" i="19"/>
  <c r="A2572" i="19"/>
  <c r="A2574" i="19"/>
  <c r="A2576" i="19"/>
  <c r="A2578" i="19"/>
  <c r="A2580" i="19"/>
  <c r="A2608" i="19"/>
  <c r="A2610" i="19"/>
  <c r="A2614" i="19"/>
  <c r="A2616" i="19"/>
  <c r="A2618" i="19"/>
  <c r="A2620" i="19"/>
  <c r="A2622" i="19"/>
  <c r="A2624" i="19"/>
  <c r="A2626" i="19"/>
  <c r="A2628" i="19"/>
  <c r="A2630" i="19"/>
  <c r="A2632" i="19"/>
  <c r="A2634" i="19"/>
  <c r="A2636" i="19"/>
  <c r="A2660" i="19"/>
  <c r="A2662" i="19"/>
  <c r="A2664" i="19"/>
  <c r="A2666" i="19"/>
  <c r="A2670" i="19"/>
  <c r="A2672" i="19"/>
  <c r="A2674" i="19"/>
  <c r="A2676" i="19"/>
  <c r="A2678" i="19"/>
  <c r="A2680" i="19"/>
  <c r="A2682" i="19"/>
  <c r="A2684" i="19"/>
  <c r="A2686" i="19"/>
  <c r="A2688" i="19"/>
  <c r="A2690" i="19"/>
  <c r="A2692" i="19"/>
  <c r="A2720" i="19"/>
  <c r="A2722" i="19"/>
  <c r="A2726" i="19"/>
  <c r="A2728" i="19"/>
  <c r="A2730" i="19"/>
  <c r="A2732" i="19"/>
  <c r="A2734" i="19"/>
  <c r="A2736" i="19"/>
  <c r="A2738" i="19"/>
  <c r="A2740" i="19"/>
  <c r="A2742" i="19"/>
  <c r="A2744" i="19"/>
  <c r="A2746" i="19"/>
  <c r="A2748" i="19"/>
  <c r="A2776" i="19"/>
  <c r="A2778" i="19"/>
  <c r="A2782" i="19"/>
  <c r="A2784" i="19"/>
  <c r="A2786" i="19"/>
  <c r="A2788" i="19"/>
  <c r="A2790" i="19"/>
  <c r="A2792" i="19"/>
  <c r="A2794" i="19"/>
  <c r="A2796" i="19"/>
  <c r="A2798" i="19"/>
  <c r="A2800" i="19"/>
  <c r="A2802" i="19"/>
  <c r="A2804" i="19"/>
  <c r="A2832" i="19"/>
  <c r="A2834" i="19"/>
  <c r="A2838" i="19"/>
  <c r="A2840" i="19"/>
  <c r="A2842" i="19"/>
  <c r="A2844" i="19"/>
  <c r="A2846" i="19"/>
  <c r="A2848" i="19"/>
  <c r="A2850" i="19"/>
  <c r="A2852" i="19"/>
  <c r="A2854" i="19"/>
  <c r="A2856" i="19"/>
  <c r="A2858" i="19"/>
  <c r="A2860" i="19"/>
  <c r="A1994" i="19"/>
  <c r="A1998" i="19"/>
  <c r="A2002" i="19"/>
  <c r="A2006" i="19"/>
  <c r="A2010" i="19"/>
  <c r="A2014" i="19"/>
  <c r="A2018" i="19"/>
  <c r="A2387" i="19"/>
  <c r="A2391" i="19"/>
  <c r="A2395" i="19"/>
  <c r="A2399" i="19"/>
  <c r="A2403" i="19"/>
  <c r="A2407" i="19"/>
  <c r="A2411" i="19"/>
  <c r="A2441" i="19"/>
  <c r="A2445" i="19"/>
  <c r="A2449" i="19"/>
  <c r="A2453" i="19"/>
  <c r="A2457" i="19"/>
  <c r="A2461" i="19"/>
  <c r="A2465" i="19"/>
  <c r="A2499" i="19"/>
  <c r="A2503" i="19"/>
  <c r="A2507" i="19"/>
  <c r="A2511" i="19"/>
  <c r="A2515" i="19"/>
  <c r="A2519" i="19"/>
  <c r="A2523" i="19"/>
  <c r="A2048" i="19"/>
  <c r="A2056" i="19"/>
  <c r="A2060" i="19"/>
  <c r="A2064" i="19"/>
  <c r="A2068" i="19"/>
  <c r="A2072" i="19"/>
  <c r="A2076" i="19"/>
  <c r="A2106" i="19"/>
  <c r="A2110" i="19"/>
  <c r="A2114" i="19"/>
  <c r="A2118" i="19"/>
  <c r="A2122" i="19"/>
  <c r="A2126" i="19"/>
  <c r="A2130" i="19"/>
  <c r="A2160" i="19"/>
  <c r="A2168" i="19"/>
  <c r="A2172" i="19"/>
  <c r="A2176" i="19"/>
  <c r="A2180" i="19"/>
  <c r="A2184" i="19"/>
  <c r="A2188" i="19"/>
  <c r="A2218" i="19"/>
  <c r="A2222" i="19"/>
  <c r="A2226" i="19"/>
  <c r="A2230" i="19"/>
  <c r="A2234" i="19"/>
  <c r="A2238" i="19"/>
  <c r="A2242" i="19"/>
  <c r="A2272" i="19"/>
  <c r="A2280" i="19"/>
  <c r="A2284" i="19"/>
  <c r="A2288" i="19"/>
  <c r="A2292" i="19"/>
  <c r="A2296" i="19"/>
  <c r="A2300" i="19"/>
  <c r="A2330" i="19"/>
  <c r="A2334" i="19"/>
  <c r="A2338" i="19"/>
  <c r="A2342" i="19"/>
  <c r="A2346" i="19"/>
  <c r="A2350" i="19"/>
  <c r="A2354" i="19"/>
  <c r="A2356" i="19"/>
  <c r="A2384" i="19"/>
  <c r="A2386" i="19"/>
  <c r="A2390" i="19"/>
  <c r="A2392" i="19"/>
  <c r="A2394" i="19"/>
  <c r="A2396" i="19"/>
  <c r="A2398" i="19"/>
  <c r="A2400" i="19"/>
  <c r="A2402" i="19"/>
  <c r="A2404" i="19"/>
  <c r="A2406" i="19"/>
  <c r="A2408" i="19"/>
  <c r="A2410" i="19"/>
  <c r="A2412" i="19"/>
  <c r="A2440" i="19"/>
  <c r="A2442" i="19"/>
  <c r="A2446" i="19"/>
  <c r="A2448" i="19"/>
  <c r="A2450" i="19"/>
  <c r="A2452" i="19"/>
  <c r="A2454" i="19"/>
  <c r="A2456" i="19"/>
  <c r="A2458" i="19"/>
  <c r="A2460" i="19"/>
  <c r="A2462" i="19"/>
  <c r="A2464" i="19"/>
  <c r="A2466" i="19"/>
  <c r="A2468" i="19"/>
  <c r="A2496" i="19"/>
  <c r="A2498" i="19"/>
  <c r="A2502" i="19"/>
  <c r="A2504" i="19"/>
  <c r="A2506" i="19"/>
  <c r="A2508" i="19"/>
  <c r="A2510" i="19"/>
  <c r="A2512" i="19"/>
  <c r="A2514" i="19"/>
  <c r="A2516" i="19"/>
  <c r="A2518" i="19"/>
  <c r="A2520" i="19"/>
  <c r="A2522" i="19"/>
  <c r="A2524" i="19"/>
  <c r="A2435" i="19"/>
  <c r="A81" i="19"/>
  <c r="A83" i="19"/>
  <c r="A85" i="19"/>
  <c r="A87" i="19"/>
  <c r="A137" i="19"/>
  <c r="A139" i="19"/>
  <c r="A141" i="19"/>
  <c r="A143" i="19"/>
  <c r="A193" i="19"/>
  <c r="A195" i="19"/>
  <c r="A197" i="19"/>
  <c r="A199" i="19"/>
  <c r="A249" i="19"/>
  <c r="A251" i="19"/>
  <c r="A253" i="19"/>
  <c r="A255" i="19"/>
  <c r="A305" i="19"/>
  <c r="A307" i="19"/>
  <c r="A309" i="19"/>
  <c r="A311" i="19"/>
  <c r="A361" i="19"/>
  <c r="A363" i="19"/>
  <c r="A365" i="19"/>
  <c r="A367" i="19"/>
  <c r="A417" i="19"/>
  <c r="A419" i="19"/>
  <c r="A421" i="19"/>
  <c r="A423" i="19"/>
  <c r="A473" i="19"/>
  <c r="A475" i="19"/>
  <c r="A477" i="19"/>
  <c r="A80" i="19"/>
  <c r="A82" i="19"/>
  <c r="A84" i="19"/>
  <c r="A86" i="19"/>
  <c r="A136" i="19"/>
  <c r="A138" i="19"/>
  <c r="A140" i="19"/>
  <c r="A142" i="19"/>
  <c r="A192" i="19"/>
  <c r="A194" i="19"/>
  <c r="A196" i="19"/>
  <c r="A198" i="19"/>
  <c r="A248" i="19"/>
  <c r="A250" i="19"/>
  <c r="A252" i="19"/>
  <c r="A254" i="19"/>
  <c r="A304" i="19"/>
  <c r="A306" i="19"/>
  <c r="A308" i="19"/>
  <c r="A310" i="19"/>
  <c r="A360" i="19"/>
  <c r="A362" i="19"/>
  <c r="A364" i="19"/>
  <c r="A366" i="19"/>
  <c r="A416" i="19"/>
  <c r="A418" i="19"/>
  <c r="A420" i="19"/>
  <c r="A422" i="19"/>
  <c r="A472" i="19"/>
  <c r="A474" i="19"/>
  <c r="A476" i="19"/>
  <c r="A479" i="19"/>
  <c r="A529" i="19"/>
  <c r="A531" i="19"/>
  <c r="A533" i="19"/>
  <c r="A535" i="19"/>
  <c r="A585" i="19"/>
  <c r="A587" i="19"/>
  <c r="A589" i="19"/>
  <c r="A591" i="19"/>
  <c r="A641" i="19"/>
  <c r="A643" i="19"/>
  <c r="A645" i="19"/>
  <c r="A647" i="19"/>
  <c r="A697" i="19"/>
  <c r="A699" i="19"/>
  <c r="A701" i="19"/>
  <c r="A703" i="19"/>
  <c r="A753" i="19"/>
  <c r="A755" i="19"/>
  <c r="A757" i="19"/>
  <c r="A759" i="19"/>
  <c r="A809" i="19"/>
  <c r="A811" i="19"/>
  <c r="A813" i="19"/>
  <c r="A815" i="19"/>
  <c r="A865" i="19"/>
  <c r="A867" i="19"/>
  <c r="A869" i="19"/>
  <c r="A871" i="19"/>
  <c r="A921" i="19"/>
  <c r="A923" i="19"/>
  <c r="A925" i="19"/>
  <c r="A927" i="19"/>
  <c r="A977" i="19"/>
  <c r="A979" i="19"/>
  <c r="A981" i="19"/>
  <c r="A983" i="19"/>
  <c r="A1033" i="19"/>
  <c r="A1035" i="19"/>
  <c r="A1037" i="19"/>
  <c r="A1039" i="19"/>
  <c r="A1089" i="19"/>
  <c r="A1091" i="19"/>
  <c r="A1093" i="19"/>
  <c r="A1095" i="19"/>
  <c r="A1145" i="19"/>
  <c r="A1147" i="19"/>
  <c r="A1149" i="19"/>
  <c r="A1151" i="19"/>
  <c r="A1201" i="19"/>
  <c r="A1203" i="19"/>
  <c r="A1205" i="19"/>
  <c r="A1207" i="19"/>
  <c r="A1257" i="19"/>
  <c r="A1259" i="19"/>
  <c r="A1261" i="19"/>
  <c r="A1263" i="19"/>
  <c r="A1313" i="19"/>
  <c r="A1315" i="19"/>
  <c r="A1317" i="19"/>
  <c r="A1319" i="19"/>
  <c r="A1369" i="19"/>
  <c r="A1371" i="19"/>
  <c r="A1373" i="19"/>
  <c r="A1375" i="19"/>
  <c r="A1425" i="19"/>
  <c r="A1427" i="19"/>
  <c r="A1429" i="19"/>
  <c r="A1431" i="19"/>
  <c r="A1481" i="19"/>
  <c r="A1483" i="19"/>
  <c r="A1485" i="19"/>
  <c r="A1487" i="19"/>
  <c r="A1537" i="19"/>
  <c r="A1539" i="19"/>
  <c r="A1541" i="19"/>
  <c r="A1543" i="19"/>
  <c r="A1593" i="19"/>
  <c r="A1595" i="19"/>
  <c r="A1597" i="19"/>
  <c r="A1599" i="19"/>
  <c r="A1649" i="19"/>
  <c r="A1651" i="19"/>
  <c r="A1653" i="19"/>
  <c r="A1655" i="19"/>
  <c r="A478" i="19"/>
  <c r="A528" i="19"/>
  <c r="A530" i="19"/>
  <c r="A532" i="19"/>
  <c r="A534" i="19"/>
  <c r="A584" i="19"/>
  <c r="A586" i="19"/>
  <c r="A588" i="19"/>
  <c r="A590" i="19"/>
  <c r="A640" i="19"/>
  <c r="A642" i="19"/>
  <c r="A644" i="19"/>
  <c r="A646" i="19"/>
  <c r="A696" i="19"/>
  <c r="A698" i="19"/>
  <c r="A700" i="19"/>
  <c r="A702" i="19"/>
  <c r="A752" i="19"/>
  <c r="A754" i="19"/>
  <c r="A756" i="19"/>
  <c r="A758" i="19"/>
  <c r="A808" i="19"/>
  <c r="A810" i="19"/>
  <c r="A812" i="19"/>
  <c r="A814" i="19"/>
  <c r="A864" i="19"/>
  <c r="A866" i="19"/>
  <c r="A868" i="19"/>
  <c r="A870" i="19"/>
  <c r="A920" i="19"/>
  <c r="A922" i="19"/>
  <c r="A924" i="19"/>
  <c r="A926" i="19"/>
  <c r="A976" i="19"/>
  <c r="A978" i="19"/>
  <c r="A980" i="19"/>
  <c r="A982" i="19"/>
  <c r="A1032" i="19"/>
  <c r="A1034" i="19"/>
  <c r="A1036" i="19"/>
  <c r="A1038" i="19"/>
  <c r="A1088" i="19"/>
  <c r="A1090" i="19"/>
  <c r="A1092" i="19"/>
  <c r="A1094" i="19"/>
  <c r="A1144" i="19"/>
  <c r="A1146" i="19"/>
  <c r="A1148" i="19"/>
  <c r="A1150" i="19"/>
  <c r="A1200" i="19"/>
  <c r="A1202" i="19"/>
  <c r="A1204" i="19"/>
  <c r="A1206" i="19"/>
  <c r="A1256" i="19"/>
  <c r="A1258" i="19"/>
  <c r="A1260" i="19"/>
  <c r="A1262" i="19"/>
  <c r="A1312" i="19"/>
  <c r="A1314" i="19"/>
  <c r="A1316" i="19"/>
  <c r="A1318" i="19"/>
  <c r="A1368" i="19"/>
  <c r="A1370" i="19"/>
  <c r="A1372" i="19"/>
  <c r="A1374" i="19"/>
  <c r="A1424" i="19"/>
  <c r="A1426" i="19"/>
  <c r="A1428" i="19"/>
  <c r="A1430" i="19"/>
  <c r="A1480" i="19"/>
  <c r="A1482" i="19"/>
  <c r="A1484" i="19"/>
  <c r="A1486" i="19"/>
  <c r="A1536" i="19"/>
  <c r="A1538" i="19"/>
  <c r="A1540" i="19"/>
  <c r="A1542" i="19"/>
  <c r="A1592" i="19"/>
  <c r="A1594" i="19"/>
  <c r="A1596" i="19"/>
  <c r="A1598" i="19"/>
  <c r="A1648" i="19"/>
  <c r="A1650" i="19"/>
  <c r="A1652" i="19"/>
  <c r="A1654" i="19"/>
  <c r="A1705" i="19"/>
  <c r="A1707" i="19"/>
  <c r="A1709" i="19"/>
  <c r="A1711" i="19"/>
  <c r="A1761" i="19"/>
  <c r="A1763" i="19"/>
  <c r="A1765" i="19"/>
  <c r="A1767" i="19"/>
  <c r="A1817" i="19"/>
  <c r="A1819" i="19"/>
  <c r="A1821" i="19"/>
  <c r="A1823" i="19"/>
  <c r="A1873" i="19"/>
  <c r="A1875" i="19"/>
  <c r="A1877" i="19"/>
  <c r="A1879" i="19"/>
  <c r="A1928" i="19"/>
  <c r="A1930" i="19"/>
  <c r="A1932" i="19"/>
  <c r="A1934" i="19"/>
  <c r="A1984" i="19"/>
  <c r="A1986" i="19"/>
  <c r="A1988" i="19"/>
  <c r="A1990" i="19"/>
  <c r="A2042" i="19"/>
  <c r="A2045" i="19"/>
  <c r="A2047" i="19"/>
  <c r="A2096" i="19"/>
  <c r="A2099" i="19"/>
  <c r="A2101" i="19"/>
  <c r="A2153" i="19"/>
  <c r="A2155" i="19"/>
  <c r="A2158" i="19"/>
  <c r="A2208" i="19"/>
  <c r="A2211" i="19"/>
  <c r="A2213" i="19"/>
  <c r="A2266" i="19"/>
  <c r="A2269" i="19"/>
  <c r="A2271" i="19"/>
  <c r="A2320" i="19"/>
  <c r="A2323" i="19"/>
  <c r="A2325" i="19"/>
  <c r="A2377" i="19"/>
  <c r="A2493" i="19"/>
  <c r="A2547" i="19"/>
  <c r="A2549" i="19"/>
  <c r="A2551" i="19"/>
  <c r="A2601" i="19"/>
  <c r="A2603" i="19"/>
  <c r="A2605" i="19"/>
  <c r="A2607" i="19"/>
  <c r="A2657" i="19"/>
  <c r="A2659" i="19"/>
  <c r="A2661" i="19"/>
  <c r="A2663" i="19"/>
  <c r="A2713" i="19"/>
  <c r="A2715" i="19"/>
  <c r="A2717" i="19"/>
  <c r="A2719" i="19"/>
  <c r="A2769" i="19"/>
  <c r="A2771" i="19"/>
  <c r="A2773" i="19"/>
  <c r="A2775" i="19"/>
  <c r="A2825" i="19"/>
  <c r="A2827" i="19"/>
  <c r="A2829" i="19"/>
  <c r="A2831" i="19"/>
  <c r="A2379" i="19"/>
  <c r="A2383" i="19"/>
  <c r="A2433" i="19"/>
  <c r="A2437" i="19"/>
  <c r="A2491" i="19"/>
  <c r="A2495" i="19"/>
  <c r="A2545" i="19"/>
  <c r="A1704" i="19"/>
  <c r="A1706" i="19"/>
  <c r="A1708" i="19"/>
  <c r="A1710" i="19"/>
  <c r="A1760" i="19"/>
  <c r="A1762" i="19"/>
  <c r="A1764" i="19"/>
  <c r="A1766" i="19"/>
  <c r="A1816" i="19"/>
  <c r="A1818" i="19"/>
  <c r="A1820" i="19"/>
  <c r="A1822" i="19"/>
  <c r="A1929" i="19"/>
  <c r="A1931" i="19"/>
  <c r="A1933" i="19"/>
  <c r="A1935" i="19"/>
  <c r="A1985" i="19"/>
  <c r="A1987" i="19"/>
  <c r="A1989" i="19"/>
  <c r="A1991" i="19"/>
  <c r="A2041" i="19"/>
  <c r="A2043" i="19"/>
  <c r="A2046" i="19"/>
  <c r="A2097" i="19"/>
  <c r="A2100" i="19"/>
  <c r="A2103" i="19"/>
  <c r="A2154" i="19"/>
  <c r="A2157" i="19"/>
  <c r="A2159" i="19"/>
  <c r="A2209" i="19"/>
  <c r="A2212" i="19"/>
  <c r="A2215" i="19"/>
  <c r="A2265" i="19"/>
  <c r="A2267" i="19"/>
  <c r="A2270" i="19"/>
  <c r="A2321" i="19"/>
  <c r="A2324" i="19"/>
  <c r="A2327" i="19"/>
  <c r="A2381" i="19"/>
  <c r="A2439" i="19"/>
  <c r="A2489" i="19"/>
  <c r="A2548" i="19"/>
  <c r="A2550" i="19"/>
  <c r="A2600" i="19"/>
  <c r="A2602" i="19"/>
  <c r="A2604" i="19"/>
  <c r="A2606" i="19"/>
  <c r="A2712" i="19"/>
  <c r="A2714" i="19"/>
  <c r="A2716" i="19"/>
  <c r="A2718" i="19"/>
  <c r="A2768" i="19"/>
  <c r="A2770" i="19"/>
  <c r="A2772" i="19"/>
  <c r="A2774" i="19"/>
  <c r="A2824" i="19"/>
  <c r="A2826" i="19"/>
  <c r="A2828" i="19"/>
  <c r="A2830" i="19"/>
  <c r="A2040" i="19"/>
  <c r="A2044" i="19"/>
  <c r="A2098" i="19"/>
  <c r="A2102" i="19"/>
  <c r="A2152" i="19"/>
  <c r="A2156" i="19"/>
  <c r="A2210" i="19"/>
  <c r="A2214" i="19"/>
  <c r="A2264" i="19"/>
  <c r="A2268" i="19"/>
  <c r="A2322" i="19"/>
  <c r="A2326" i="19"/>
  <c r="A2376" i="19"/>
  <c r="A2378" i="19"/>
  <c r="A2380" i="19"/>
  <c r="A2382" i="19"/>
  <c r="A2432" i="19"/>
  <c r="A2434" i="19"/>
  <c r="A2436" i="19"/>
  <c r="A2438" i="19"/>
  <c r="A2488" i="19"/>
  <c r="A2490" i="19"/>
  <c r="A2492" i="19"/>
  <c r="A2494" i="19"/>
  <c r="A2544" i="19"/>
  <c r="A2546" i="19"/>
  <c r="A79" i="19"/>
  <c r="A135" i="19"/>
  <c r="A191" i="19"/>
  <c r="A247" i="19"/>
  <c r="A303" i="19"/>
  <c r="A359" i="19"/>
  <c r="A415" i="19"/>
  <c r="A471" i="19"/>
  <c r="A527" i="19"/>
  <c r="A583" i="19"/>
  <c r="A639" i="19"/>
  <c r="A695" i="19"/>
  <c r="A751" i="19"/>
  <c r="A807" i="19"/>
  <c r="A863" i="19"/>
  <c r="A919" i="19"/>
  <c r="A975" i="19"/>
  <c r="A1031" i="19"/>
  <c r="A1087" i="19"/>
  <c r="A1143" i="19"/>
  <c r="A1199" i="19"/>
  <c r="A1255" i="19"/>
  <c r="A1311" i="19"/>
  <c r="A1367" i="19"/>
  <c r="A1423" i="19"/>
  <c r="A1479" i="19"/>
  <c r="A1535" i="19"/>
  <c r="A1591" i="19"/>
  <c r="A1647" i="19"/>
  <c r="A1703" i="19"/>
  <c r="A1759" i="19"/>
  <c r="A1815" i="19"/>
  <c r="A1871" i="19"/>
  <c r="A2039" i="19"/>
  <c r="A2263" i="19"/>
  <c r="A2599" i="19"/>
  <c r="A2655" i="19"/>
  <c r="A2711" i="19"/>
  <c r="A2767" i="19"/>
  <c r="A2823" i="19"/>
  <c r="A2375" i="19"/>
  <c r="A2487" i="19"/>
  <c r="A1927" i="19"/>
  <c r="A1983" i="19"/>
  <c r="A2095" i="19"/>
  <c r="A2151" i="19"/>
  <c r="A2207" i="19"/>
  <c r="A2319" i="19"/>
  <c r="A2431" i="19"/>
  <c r="A2543" i="19"/>
  <c r="E118" i="18"/>
  <c r="G118" i="18"/>
  <c r="I118" i="18"/>
  <c r="K118" i="18"/>
  <c r="M118" i="18"/>
  <c r="O118" i="18"/>
  <c r="D118" i="18"/>
  <c r="F118" i="18"/>
  <c r="H118" i="18"/>
  <c r="J118" i="18"/>
  <c r="L118" i="18"/>
  <c r="N118" i="18"/>
  <c r="A1758" i="19"/>
  <c r="A1772" i="19"/>
  <c r="A1814" i="19"/>
  <c r="A1828" i="19"/>
  <c r="A1870" i="19"/>
  <c r="A1884" i="19"/>
  <c r="A1926" i="19"/>
  <c r="A1940" i="19"/>
  <c r="A1982" i="19"/>
  <c r="A2201" i="19"/>
  <c r="A2205" i="19"/>
  <c r="A2556" i="19"/>
  <c r="A2592" i="19"/>
  <c r="A2594" i="19"/>
  <c r="A2596" i="19"/>
  <c r="A2598" i="19"/>
  <c r="A2612" i="19"/>
  <c r="A2650" i="19"/>
  <c r="A2652" i="19"/>
  <c r="A2654" i="19"/>
  <c r="A2668" i="19"/>
  <c r="A2704" i="19"/>
  <c r="A2706" i="19"/>
  <c r="A2708" i="19"/>
  <c r="A2710" i="19"/>
  <c r="A2724" i="19"/>
  <c r="A2760" i="19"/>
  <c r="A2762" i="19"/>
  <c r="A2764" i="19"/>
  <c r="A2766" i="19"/>
  <c r="A2780" i="19"/>
  <c r="A2816" i="19"/>
  <c r="A2818" i="19"/>
  <c r="A2820" i="19"/>
  <c r="A2822" i="19"/>
  <c r="A2836" i="19"/>
  <c r="A1996" i="19"/>
  <c r="A2108" i="19"/>
  <c r="A2220" i="19"/>
  <c r="A2332" i="19"/>
  <c r="A92" i="19"/>
  <c r="A148" i="19"/>
  <c r="A204" i="19"/>
  <c r="A260" i="19"/>
  <c r="A316" i="19"/>
  <c r="A372" i="19"/>
  <c r="A428" i="19"/>
  <c r="A484" i="19"/>
  <c r="A540" i="19"/>
  <c r="A596" i="19"/>
  <c r="A652" i="19"/>
  <c r="A708" i="19"/>
  <c r="A764" i="19"/>
  <c r="A820" i="19"/>
  <c r="A876" i="19"/>
  <c r="A932" i="19"/>
  <c r="A988" i="19"/>
  <c r="A1044" i="19"/>
  <c r="A1100" i="19"/>
  <c r="A1156" i="19"/>
  <c r="A1212" i="19"/>
  <c r="A1268" i="19"/>
  <c r="A1324" i="19"/>
  <c r="A1380" i="19"/>
  <c r="A1436" i="19"/>
  <c r="A1492" i="19"/>
  <c r="A1548" i="19"/>
  <c r="A1604" i="19"/>
  <c r="A1660" i="19"/>
  <c r="A1716" i="19"/>
  <c r="A2052" i="19"/>
  <c r="A2164" i="19"/>
  <c r="A2276" i="19"/>
  <c r="A2388" i="19"/>
  <c r="A2444" i="19"/>
  <c r="A2500" i="19"/>
  <c r="A2038" i="19"/>
  <c r="A2262" i="19"/>
  <c r="A78" i="19"/>
  <c r="A134" i="19"/>
  <c r="A190" i="19"/>
  <c r="A246" i="19"/>
  <c r="A302" i="19"/>
  <c r="A358" i="19"/>
  <c r="A414" i="19"/>
  <c r="A470" i="19"/>
  <c r="A526" i="19"/>
  <c r="A582" i="19"/>
  <c r="A638" i="19"/>
  <c r="A694" i="19"/>
  <c r="A750" i="19"/>
  <c r="A806" i="19"/>
  <c r="A862" i="19"/>
  <c r="A918" i="19"/>
  <c r="A974" i="19"/>
  <c r="A1030" i="19"/>
  <c r="A1086" i="19"/>
  <c r="A1142" i="19"/>
  <c r="A1198" i="19"/>
  <c r="A1254" i="19"/>
  <c r="A1310" i="19"/>
  <c r="A1366" i="19"/>
  <c r="A1422" i="19"/>
  <c r="A1478" i="19"/>
  <c r="A1534" i="19"/>
  <c r="A1590" i="19"/>
  <c r="A1646" i="19"/>
  <c r="A1702" i="19"/>
  <c r="A2150" i="19"/>
  <c r="A2094" i="19"/>
  <c r="A2206" i="19"/>
  <c r="A2318" i="19"/>
  <c r="A2374" i="19"/>
  <c r="A2430" i="19"/>
  <c r="A2486" i="19"/>
  <c r="A2542" i="19"/>
  <c r="A133" i="19"/>
  <c r="A301" i="19"/>
  <c r="A357" i="19"/>
  <c r="A413" i="19"/>
  <c r="A469" i="19"/>
  <c r="A525" i="19"/>
  <c r="A581" i="19"/>
  <c r="A637" i="19"/>
  <c r="A693" i="19"/>
  <c r="A749" i="19"/>
  <c r="A805" i="19"/>
  <c r="A861" i="19"/>
  <c r="A917" i="19"/>
  <c r="A973" i="19"/>
  <c r="A1029" i="19"/>
  <c r="A1085" i="19"/>
  <c r="A1141" i="19"/>
  <c r="A1197" i="19"/>
  <c r="A1253" i="19"/>
  <c r="A1309" i="19"/>
  <c r="A1365" i="19"/>
  <c r="A1421" i="19"/>
  <c r="A1477" i="19"/>
  <c r="A1533" i="19"/>
  <c r="A1589" i="19"/>
  <c r="A1645" i="19"/>
  <c r="A1701" i="19"/>
  <c r="A1757" i="19"/>
  <c r="A1813" i="19"/>
  <c r="A1869" i="19"/>
  <c r="A1925" i="19"/>
  <c r="A1981" i="19"/>
  <c r="A2149" i="19"/>
  <c r="A2373" i="19"/>
  <c r="A2485" i="19"/>
  <c r="A2597" i="19"/>
  <c r="A2653" i="19"/>
  <c r="A2709" i="19"/>
  <c r="A2765" i="19"/>
  <c r="A2821" i="19"/>
  <c r="A2429" i="19"/>
  <c r="A2541" i="19"/>
  <c r="A77" i="19"/>
  <c r="A189" i="19"/>
  <c r="A245" i="19"/>
  <c r="A2037" i="19"/>
  <c r="A2093" i="19"/>
  <c r="A2261" i="19"/>
  <c r="A2317" i="19"/>
  <c r="A73" i="19"/>
  <c r="A75" i="19"/>
  <c r="A129" i="19"/>
  <c r="A131" i="19"/>
  <c r="A185" i="19"/>
  <c r="A187" i="19"/>
  <c r="A241" i="19"/>
  <c r="A243" i="19"/>
  <c r="A297" i="19"/>
  <c r="A299" i="19"/>
  <c r="A353" i="19"/>
  <c r="A355" i="19"/>
  <c r="A409" i="19"/>
  <c r="A411" i="19"/>
  <c r="A465" i="19"/>
  <c r="A467" i="19"/>
  <c r="A521" i="19"/>
  <c r="A523" i="19"/>
  <c r="A577" i="19"/>
  <c r="A579" i="19"/>
  <c r="A633" i="19"/>
  <c r="A635" i="19"/>
  <c r="A689" i="19"/>
  <c r="A691" i="19"/>
  <c r="A745" i="19"/>
  <c r="A747" i="19"/>
  <c r="A801" i="19"/>
  <c r="A803" i="19"/>
  <c r="A857" i="19"/>
  <c r="A72" i="19"/>
  <c r="A74" i="19"/>
  <c r="A76" i="19"/>
  <c r="A128" i="19"/>
  <c r="A130" i="19"/>
  <c r="A132" i="19"/>
  <c r="A184" i="19"/>
  <c r="A186" i="19"/>
  <c r="A188" i="19"/>
  <c r="A240" i="19"/>
  <c r="A242" i="19"/>
  <c r="A244" i="19"/>
  <c r="A296" i="19"/>
  <c r="A298" i="19"/>
  <c r="A300" i="19"/>
  <c r="A352" i="19"/>
  <c r="A354" i="19"/>
  <c r="A356" i="19"/>
  <c r="A408" i="19"/>
  <c r="A410" i="19"/>
  <c r="A412" i="19"/>
  <c r="A464" i="19"/>
  <c r="A466" i="19"/>
  <c r="A468" i="19"/>
  <c r="A520" i="19"/>
  <c r="A522" i="19"/>
  <c r="A524" i="19"/>
  <c r="A576" i="19"/>
  <c r="A578" i="19"/>
  <c r="A580" i="19"/>
  <c r="A632" i="19"/>
  <c r="A634" i="19"/>
  <c r="A636" i="19"/>
  <c r="A688" i="19"/>
  <c r="A690" i="19"/>
  <c r="A692" i="19"/>
  <c r="A744" i="19"/>
  <c r="A746" i="19"/>
  <c r="A748" i="19"/>
  <c r="A800" i="19"/>
  <c r="A802" i="19"/>
  <c r="A804" i="19"/>
  <c r="A856" i="19"/>
  <c r="A858" i="19"/>
  <c r="A859" i="19"/>
  <c r="A913" i="19"/>
  <c r="A915" i="19"/>
  <c r="A969" i="19"/>
  <c r="A971" i="19"/>
  <c r="A1025" i="19"/>
  <c r="A1027" i="19"/>
  <c r="A1081" i="19"/>
  <c r="A1083" i="19"/>
  <c r="A1137" i="19"/>
  <c r="A1139" i="19"/>
  <c r="A1193" i="19"/>
  <c r="A1195" i="19"/>
  <c r="A1249" i="19"/>
  <c r="A1251" i="19"/>
  <c r="A1305" i="19"/>
  <c r="A1307" i="19"/>
  <c r="A1361" i="19"/>
  <c r="A1363" i="19"/>
  <c r="A1417" i="19"/>
  <c r="A1419" i="19"/>
  <c r="A1473" i="19"/>
  <c r="A1475" i="19"/>
  <c r="A1529" i="19"/>
  <c r="A1531" i="19"/>
  <c r="A1585" i="19"/>
  <c r="A1587" i="19"/>
  <c r="A1641" i="19"/>
  <c r="A1643" i="19"/>
  <c r="A1697" i="19"/>
  <c r="A1699" i="19"/>
  <c r="A1753" i="19"/>
  <c r="A1755" i="19"/>
  <c r="A1809" i="19"/>
  <c r="A1811" i="19"/>
  <c r="A1865" i="19"/>
  <c r="A1867" i="19"/>
  <c r="A1921" i="19"/>
  <c r="A1923" i="19"/>
  <c r="A1977" i="19"/>
  <c r="A1979" i="19"/>
  <c r="A2034" i="19"/>
  <c r="A2089" i="19"/>
  <c r="A2092" i="19"/>
  <c r="A2146" i="19"/>
  <c r="A2204" i="19"/>
  <c r="A2258" i="19"/>
  <c r="A2313" i="19"/>
  <c r="A2316" i="19"/>
  <c r="A2539" i="19"/>
  <c r="A2593" i="19"/>
  <c r="A2595" i="19"/>
  <c r="A2649" i="19"/>
  <c r="A2651" i="19"/>
  <c r="A2705" i="19"/>
  <c r="A2707" i="19"/>
  <c r="A2761" i="19"/>
  <c r="A2763" i="19"/>
  <c r="A2817" i="19"/>
  <c r="A2819" i="19"/>
  <c r="A2035" i="19"/>
  <c r="A2203" i="19"/>
  <c r="A2259" i="19"/>
  <c r="A2371" i="19"/>
  <c r="A2425" i="19"/>
  <c r="A2427" i="19"/>
  <c r="A2483" i="19"/>
  <c r="A2537" i="19"/>
  <c r="A860" i="19"/>
  <c r="A912" i="19"/>
  <c r="A914" i="19"/>
  <c r="A916" i="19"/>
  <c r="A968" i="19"/>
  <c r="A970" i="19"/>
  <c r="A972" i="19"/>
  <c r="A1024" i="19"/>
  <c r="A1026" i="19"/>
  <c r="A1028" i="19"/>
  <c r="A1080" i="19"/>
  <c r="A1082" i="19"/>
  <c r="A1084" i="19"/>
  <c r="A1136" i="19"/>
  <c r="A1138" i="19"/>
  <c r="A1140" i="19"/>
  <c r="A1192" i="19"/>
  <c r="A1194" i="19"/>
  <c r="A1196" i="19"/>
  <c r="A1248" i="19"/>
  <c r="A1250" i="19"/>
  <c r="A1252" i="19"/>
  <c r="A1304" i="19"/>
  <c r="A1306" i="19"/>
  <c r="A1308" i="19"/>
  <c r="A1360" i="19"/>
  <c r="A1362" i="19"/>
  <c r="A1364" i="19"/>
  <c r="A1416" i="19"/>
  <c r="A1418" i="19"/>
  <c r="A1420" i="19"/>
  <c r="A1472" i="19"/>
  <c r="A1474" i="19"/>
  <c r="A1476" i="19"/>
  <c r="A1528" i="19"/>
  <c r="A1530" i="19"/>
  <c r="A1532" i="19"/>
  <c r="A1584" i="19"/>
  <c r="A1586" i="19"/>
  <c r="A1588" i="19"/>
  <c r="A1640" i="19"/>
  <c r="A1642" i="19"/>
  <c r="A1644" i="19"/>
  <c r="A1696" i="19"/>
  <c r="A1698" i="19"/>
  <c r="A1700" i="19"/>
  <c r="A1752" i="19"/>
  <c r="A1754" i="19"/>
  <c r="A1756" i="19"/>
  <c r="A1808" i="19"/>
  <c r="A1810" i="19"/>
  <c r="A1812" i="19"/>
  <c r="A1864" i="19"/>
  <c r="A1866" i="19"/>
  <c r="A1868" i="19"/>
  <c r="A1920" i="19"/>
  <c r="A1922" i="19"/>
  <c r="A1924" i="19"/>
  <c r="A1976" i="19"/>
  <c r="A1978" i="19"/>
  <c r="A1980" i="19"/>
  <c r="A2033" i="19"/>
  <c r="A2091" i="19"/>
  <c r="A2145" i="19"/>
  <c r="A2147" i="19"/>
  <c r="A2257" i="19"/>
  <c r="A2315" i="19"/>
  <c r="A2369" i="19"/>
  <c r="A2481" i="19"/>
  <c r="A2036" i="19"/>
  <c r="A2090" i="19"/>
  <c r="A2144" i="19"/>
  <c r="A2148" i="19"/>
  <c r="A2202" i="19"/>
  <c r="A2260" i="19"/>
  <c r="A2314" i="19"/>
  <c r="A2368" i="19"/>
  <c r="A2370" i="19"/>
  <c r="A2372" i="19"/>
  <c r="A2426" i="19"/>
  <c r="A2428" i="19"/>
  <c r="A2482" i="19"/>
  <c r="A2484" i="19"/>
  <c r="A2538" i="19"/>
  <c r="A2540" i="19"/>
  <c r="A2312" i="19"/>
  <c r="A2200" i="19"/>
  <c r="A2032" i="19"/>
  <c r="A2256" i="19"/>
  <c r="A2480" i="19"/>
  <c r="A2088" i="19"/>
  <c r="A2648" i="19"/>
  <c r="A2424" i="19"/>
  <c r="A2536" i="19"/>
  <c r="A183" i="19"/>
  <c r="A1079" i="19"/>
  <c r="A1303" i="19"/>
  <c r="A407" i="19"/>
  <c r="A855" i="19"/>
  <c r="A2591" i="19"/>
  <c r="A2703" i="19"/>
  <c r="A2815" i="19"/>
  <c r="A1863" i="19"/>
  <c r="A1975" i="19"/>
  <c r="A2087" i="19"/>
  <c r="A2199" i="19"/>
  <c r="A2311" i="19"/>
  <c r="A2423" i="19"/>
  <c r="A2535" i="19"/>
  <c r="A71" i="19"/>
  <c r="A519" i="19"/>
  <c r="A743" i="19"/>
  <c r="A1191" i="19"/>
  <c r="A1415" i="19"/>
  <c r="A2647" i="19"/>
  <c r="A2759" i="19"/>
  <c r="A295" i="19"/>
  <c r="A631" i="19"/>
  <c r="A967" i="19"/>
  <c r="A1527" i="19"/>
  <c r="A1639" i="19"/>
  <c r="A1751" i="19"/>
  <c r="A127" i="19"/>
  <c r="A239" i="19"/>
  <c r="A351" i="19"/>
  <c r="A463" i="19"/>
  <c r="A575" i="19"/>
  <c r="A687" i="19"/>
  <c r="A799" i="19"/>
  <c r="A911" i="19"/>
  <c r="A1023" i="19"/>
  <c r="A1135" i="19"/>
  <c r="A1247" i="19"/>
  <c r="A1359" i="19"/>
  <c r="A1471" i="19"/>
  <c r="A1583" i="19"/>
  <c r="A1695" i="19"/>
  <c r="A1807" i="19"/>
  <c r="A1919" i="19"/>
  <c r="A2031" i="19"/>
  <c r="A2143" i="19"/>
  <c r="A2255" i="19"/>
  <c r="A2367" i="19"/>
  <c r="A2479" i="19"/>
  <c r="D175" i="18"/>
  <c r="F175" i="18"/>
  <c r="H175" i="18"/>
  <c r="J175" i="18"/>
  <c r="L175" i="18"/>
  <c r="N175" i="18"/>
  <c r="E232" i="18"/>
  <c r="G232" i="18"/>
  <c r="I232" i="18"/>
  <c r="K232" i="18"/>
  <c r="M232" i="18"/>
  <c r="O232" i="18"/>
  <c r="D289" i="18"/>
  <c r="F289" i="18"/>
  <c r="H289" i="18"/>
  <c r="J289" i="18"/>
  <c r="L289" i="18"/>
  <c r="N289" i="18"/>
  <c r="E346" i="18"/>
  <c r="G346" i="18"/>
  <c r="I346" i="18"/>
  <c r="K346" i="18"/>
  <c r="M346" i="18"/>
  <c r="O346" i="18"/>
  <c r="D403" i="18"/>
  <c r="F403" i="18"/>
  <c r="H403" i="18"/>
  <c r="J403" i="18"/>
  <c r="L403" i="18"/>
  <c r="N403" i="18"/>
  <c r="E460" i="18"/>
  <c r="G460" i="18"/>
  <c r="I460" i="18"/>
  <c r="K460" i="18"/>
  <c r="M460" i="18"/>
  <c r="O460" i="18"/>
  <c r="D517" i="18"/>
  <c r="F517" i="18"/>
  <c r="H517" i="18"/>
  <c r="J517" i="18"/>
  <c r="L517" i="18"/>
  <c r="N517" i="18"/>
  <c r="E574" i="18"/>
  <c r="G574" i="18"/>
  <c r="I574" i="18"/>
  <c r="K574" i="18"/>
  <c r="M574" i="18"/>
  <c r="O574" i="18"/>
  <c r="D631" i="18"/>
  <c r="F631" i="18"/>
  <c r="H631" i="18"/>
  <c r="J631" i="18"/>
  <c r="L631" i="18"/>
  <c r="N631" i="18"/>
  <c r="E688" i="18"/>
  <c r="G688" i="18"/>
  <c r="I688" i="18"/>
  <c r="K688" i="18"/>
  <c r="M688" i="18"/>
  <c r="O688" i="18"/>
  <c r="D745" i="18"/>
  <c r="F745" i="18"/>
  <c r="H745" i="18"/>
  <c r="J745" i="18"/>
  <c r="L745" i="18"/>
  <c r="N745" i="18"/>
  <c r="E802" i="18"/>
  <c r="G802" i="18"/>
  <c r="I802" i="18"/>
  <c r="K802" i="18"/>
  <c r="M802" i="18"/>
  <c r="O802" i="18"/>
  <c r="D859" i="18"/>
  <c r="F859" i="18"/>
  <c r="H859" i="18"/>
  <c r="J859" i="18"/>
  <c r="L859" i="18"/>
  <c r="N859" i="18"/>
  <c r="E916" i="18"/>
  <c r="G916" i="18"/>
  <c r="I916" i="18"/>
  <c r="K916" i="18"/>
  <c r="M916" i="18"/>
  <c r="O916" i="18"/>
  <c r="D973" i="18"/>
  <c r="F973" i="18"/>
  <c r="H973" i="18"/>
  <c r="J973" i="18"/>
  <c r="L973" i="18"/>
  <c r="N973" i="18"/>
  <c r="E1030" i="18"/>
  <c r="G1030" i="18"/>
  <c r="I1030" i="18"/>
  <c r="K1030" i="18"/>
  <c r="M1030" i="18"/>
  <c r="O1030" i="18"/>
  <c r="F1087" i="18"/>
  <c r="H1087" i="18"/>
  <c r="J1087" i="18"/>
  <c r="L1087" i="18"/>
  <c r="N1087" i="18"/>
  <c r="E1144" i="18"/>
  <c r="G1144" i="18"/>
  <c r="I1144" i="18"/>
  <c r="K1144" i="18"/>
  <c r="M1144" i="18"/>
  <c r="O1144" i="18"/>
  <c r="D1201" i="18"/>
  <c r="F1201" i="18"/>
  <c r="H1201" i="18"/>
  <c r="J1201" i="18"/>
  <c r="L1201" i="18"/>
  <c r="N1201" i="18"/>
  <c r="E1258" i="18"/>
  <c r="G1258" i="18"/>
  <c r="I1258" i="18"/>
  <c r="K1258" i="18"/>
  <c r="M1258" i="18"/>
  <c r="O1258" i="18"/>
  <c r="P1243" i="19"/>
  <c r="D1315" i="18"/>
  <c r="F1315" i="18"/>
  <c r="H1315" i="18"/>
  <c r="J1315" i="18"/>
  <c r="L1315" i="18"/>
  <c r="N1315" i="18"/>
  <c r="E1372" i="18"/>
  <c r="G1372" i="18"/>
  <c r="I1372" i="18"/>
  <c r="K1372" i="18"/>
  <c r="M1372" i="18"/>
  <c r="O1372" i="18"/>
  <c r="F1429" i="18"/>
  <c r="H1429" i="18"/>
  <c r="J1429" i="18"/>
  <c r="L1429" i="18"/>
  <c r="N1429" i="18"/>
  <c r="E1486" i="18"/>
  <c r="G1486" i="18"/>
  <c r="I1486" i="18"/>
  <c r="K1486" i="18"/>
  <c r="M1486" i="18"/>
  <c r="O1486" i="18"/>
  <c r="P1467" i="19"/>
  <c r="D1543" i="18"/>
  <c r="F1543" i="18"/>
  <c r="H1543" i="18"/>
  <c r="J1543" i="18"/>
  <c r="L1543" i="18"/>
  <c r="N1543" i="18"/>
  <c r="E1600" i="18"/>
  <c r="G1600" i="18"/>
  <c r="I1600" i="18"/>
  <c r="K1600" i="18"/>
  <c r="M1600" i="18"/>
  <c r="O1600" i="18"/>
  <c r="D1657" i="18"/>
  <c r="F1657" i="18"/>
  <c r="H1657" i="18"/>
  <c r="J1657" i="18"/>
  <c r="L1657" i="18"/>
  <c r="N1657" i="18"/>
  <c r="E1714" i="18"/>
  <c r="G1714" i="18"/>
  <c r="I1714" i="18"/>
  <c r="K1714" i="18"/>
  <c r="M1714" i="18"/>
  <c r="O1714" i="18"/>
  <c r="D1771" i="18"/>
  <c r="F1771" i="18"/>
  <c r="H1771" i="18"/>
  <c r="J1771" i="18"/>
  <c r="L1771" i="18"/>
  <c r="N1771" i="18"/>
  <c r="E1828" i="18"/>
  <c r="G1828" i="18"/>
  <c r="I1828" i="18"/>
  <c r="K1828" i="18"/>
  <c r="M1828" i="18"/>
  <c r="O1828" i="18"/>
  <c r="D1885" i="18"/>
  <c r="F1885" i="18"/>
  <c r="H1885" i="18"/>
  <c r="J1885" i="18"/>
  <c r="L1885" i="18"/>
  <c r="N1885" i="18"/>
  <c r="E1942" i="18"/>
  <c r="G1942" i="18"/>
  <c r="I1942" i="18"/>
  <c r="K1942" i="18"/>
  <c r="M1942" i="18"/>
  <c r="O1942" i="18"/>
  <c r="F1999" i="18"/>
  <c r="H1999" i="18"/>
  <c r="J1999" i="18"/>
  <c r="L1999" i="18"/>
  <c r="N1999" i="18"/>
  <c r="E2056" i="18"/>
  <c r="G2056" i="18"/>
  <c r="I2056" i="18"/>
  <c r="K2056" i="18"/>
  <c r="M2056" i="18"/>
  <c r="O2056" i="18"/>
  <c r="F2113" i="18"/>
  <c r="H2113" i="18"/>
  <c r="J2113" i="18"/>
  <c r="L2113" i="18"/>
  <c r="N2113" i="18"/>
  <c r="E2170" i="18"/>
  <c r="G2170" i="18"/>
  <c r="I2170" i="18"/>
  <c r="K2170" i="18"/>
  <c r="M2170" i="18"/>
  <c r="O2170" i="18"/>
  <c r="D2227" i="18"/>
  <c r="F2227" i="18"/>
  <c r="H2227" i="18"/>
  <c r="J2227" i="18"/>
  <c r="L2227" i="18"/>
  <c r="N2227" i="18"/>
  <c r="E2284" i="18"/>
  <c r="G2284" i="18"/>
  <c r="I2284" i="18"/>
  <c r="K2284" i="18"/>
  <c r="M2284" i="18"/>
  <c r="O2284" i="18"/>
  <c r="F2341" i="18"/>
  <c r="H2341" i="18"/>
  <c r="J2341" i="18"/>
  <c r="L2341" i="18"/>
  <c r="N2341" i="18"/>
  <c r="D2398" i="18"/>
  <c r="F2398" i="18"/>
  <c r="H2398" i="18"/>
  <c r="J2398" i="18"/>
  <c r="L2398" i="18"/>
  <c r="N2398" i="18"/>
  <c r="E2455" i="18"/>
  <c r="G2455" i="18"/>
  <c r="I2455" i="18"/>
  <c r="K2455" i="18"/>
  <c r="M2455" i="18"/>
  <c r="O2455" i="18"/>
  <c r="D2512" i="18"/>
  <c r="F2512" i="18"/>
  <c r="H2512" i="18"/>
  <c r="J2512" i="18"/>
  <c r="L2512" i="18"/>
  <c r="N2512" i="18"/>
  <c r="E2569" i="18"/>
  <c r="G2569" i="18"/>
  <c r="I2569" i="18"/>
  <c r="K2569" i="18"/>
  <c r="M2569" i="18"/>
  <c r="O2569" i="18"/>
  <c r="D2626" i="18"/>
  <c r="F2626" i="18"/>
  <c r="H2626" i="18"/>
  <c r="J2626" i="18"/>
  <c r="L2626" i="18"/>
  <c r="N2626" i="18"/>
  <c r="D2683" i="18"/>
  <c r="F2683" i="18"/>
  <c r="H2683" i="18"/>
  <c r="J2683" i="18"/>
  <c r="L2683" i="18"/>
  <c r="N2683" i="18"/>
  <c r="E2740" i="18"/>
  <c r="G2740" i="18"/>
  <c r="I2740" i="18"/>
  <c r="K2740" i="18"/>
  <c r="M2740" i="18"/>
  <c r="O2740" i="18"/>
  <c r="D2797" i="18"/>
  <c r="F2797" i="18"/>
  <c r="H2797" i="18"/>
  <c r="J2797" i="18"/>
  <c r="L2797" i="18"/>
  <c r="N2797" i="18"/>
  <c r="E2854" i="18"/>
  <c r="G2854" i="18"/>
  <c r="I2854" i="18"/>
  <c r="K2854" i="18"/>
  <c r="M2854" i="18"/>
  <c r="O2854" i="18"/>
  <c r="D2911" i="18"/>
  <c r="F2911" i="18"/>
  <c r="H2911" i="18"/>
  <c r="J2911" i="18"/>
  <c r="L2911" i="18"/>
  <c r="N2911" i="18"/>
  <c r="E175" i="18"/>
  <c r="G175" i="18"/>
  <c r="I175" i="18"/>
  <c r="K175" i="18"/>
  <c r="M175" i="18"/>
  <c r="O175" i="18"/>
  <c r="D232" i="18"/>
  <c r="F232" i="18"/>
  <c r="H232" i="18"/>
  <c r="J232" i="18"/>
  <c r="L232" i="18"/>
  <c r="N232" i="18"/>
  <c r="E289" i="18"/>
  <c r="G289" i="18"/>
  <c r="I289" i="18"/>
  <c r="K289" i="18"/>
  <c r="M289" i="18"/>
  <c r="O289" i="18"/>
  <c r="D346" i="18"/>
  <c r="F346" i="18"/>
  <c r="H346" i="18"/>
  <c r="J346" i="18"/>
  <c r="L346" i="18"/>
  <c r="N346" i="18"/>
  <c r="E403" i="18"/>
  <c r="G403" i="18"/>
  <c r="I403" i="18"/>
  <c r="K403" i="18"/>
  <c r="M403" i="18"/>
  <c r="O403" i="18"/>
  <c r="D460" i="18"/>
  <c r="F460" i="18"/>
  <c r="H460" i="18"/>
  <c r="J460" i="18"/>
  <c r="L460" i="18"/>
  <c r="N460" i="18"/>
  <c r="E517" i="18"/>
  <c r="G517" i="18"/>
  <c r="I517" i="18"/>
  <c r="K517" i="18"/>
  <c r="M517" i="18"/>
  <c r="O517" i="18"/>
  <c r="D574" i="18"/>
  <c r="F574" i="18"/>
  <c r="H574" i="18"/>
  <c r="J574" i="18"/>
  <c r="L574" i="18"/>
  <c r="N574" i="18"/>
  <c r="E631" i="18"/>
  <c r="G631" i="18"/>
  <c r="I631" i="18"/>
  <c r="K631" i="18"/>
  <c r="M631" i="18"/>
  <c r="O631" i="18"/>
  <c r="D688" i="18"/>
  <c r="F688" i="18"/>
  <c r="H688" i="18"/>
  <c r="J688" i="18"/>
  <c r="L688" i="18"/>
  <c r="N688" i="18"/>
  <c r="E745" i="18"/>
  <c r="G745" i="18"/>
  <c r="I745" i="18"/>
  <c r="K745" i="18"/>
  <c r="M745" i="18"/>
  <c r="O745" i="18"/>
  <c r="F802" i="18"/>
  <c r="H802" i="18"/>
  <c r="J802" i="18"/>
  <c r="L802" i="18"/>
  <c r="N802" i="18"/>
  <c r="E859" i="18"/>
  <c r="G859" i="18"/>
  <c r="I859" i="18"/>
  <c r="K859" i="18"/>
  <c r="M859" i="18"/>
  <c r="O859" i="18"/>
  <c r="F916" i="18"/>
  <c r="H916" i="18"/>
  <c r="J916" i="18"/>
  <c r="L916" i="18"/>
  <c r="N916" i="18"/>
  <c r="E973" i="18"/>
  <c r="G973" i="18"/>
  <c r="I973" i="18"/>
  <c r="K973" i="18"/>
  <c r="M973" i="18"/>
  <c r="O973" i="18"/>
  <c r="D1030" i="18"/>
  <c r="F1030" i="18"/>
  <c r="H1030" i="18"/>
  <c r="J1030" i="18"/>
  <c r="L1030" i="18"/>
  <c r="N1030" i="18"/>
  <c r="E1087" i="18"/>
  <c r="G1087" i="18"/>
  <c r="I1087" i="18"/>
  <c r="K1087" i="18"/>
  <c r="M1087" i="18"/>
  <c r="O1087" i="18"/>
  <c r="D1144" i="18"/>
  <c r="F1144" i="18"/>
  <c r="H1144" i="18"/>
  <c r="J1144" i="18"/>
  <c r="L1144" i="18"/>
  <c r="N1144" i="18"/>
  <c r="E1201" i="18"/>
  <c r="G1201" i="18"/>
  <c r="I1201" i="18"/>
  <c r="K1201" i="18"/>
  <c r="M1201" i="18"/>
  <c r="O1201" i="18"/>
  <c r="D1258" i="18"/>
  <c r="F1258" i="18"/>
  <c r="H1258" i="18"/>
  <c r="J1258" i="18"/>
  <c r="L1258" i="18"/>
  <c r="N1258" i="18"/>
  <c r="E1315" i="18"/>
  <c r="G1315" i="18"/>
  <c r="I1315" i="18"/>
  <c r="K1315" i="18"/>
  <c r="M1315" i="18"/>
  <c r="O1315" i="18"/>
  <c r="D1372" i="18"/>
  <c r="F1372" i="18"/>
  <c r="H1372" i="18"/>
  <c r="J1372" i="18"/>
  <c r="L1372" i="18"/>
  <c r="N1372" i="18"/>
  <c r="E1429" i="18"/>
  <c r="G1429" i="18"/>
  <c r="I1429" i="18"/>
  <c r="K1429" i="18"/>
  <c r="M1429" i="18"/>
  <c r="O1429" i="18"/>
  <c r="D1486" i="18"/>
  <c r="F1486" i="18"/>
  <c r="H1486" i="18"/>
  <c r="J1486" i="18"/>
  <c r="L1486" i="18"/>
  <c r="N1486" i="18"/>
  <c r="E1543" i="18"/>
  <c r="G1543" i="18"/>
  <c r="I1543" i="18"/>
  <c r="K1543" i="18"/>
  <c r="M1543" i="18"/>
  <c r="O1543" i="18"/>
  <c r="D1600" i="18"/>
  <c r="F1600" i="18"/>
  <c r="H1600" i="18"/>
  <c r="J1600" i="18"/>
  <c r="L1600" i="18"/>
  <c r="N1600" i="18"/>
  <c r="E1657" i="18"/>
  <c r="G1657" i="18"/>
  <c r="I1657" i="18"/>
  <c r="K1657" i="18"/>
  <c r="M1657" i="18"/>
  <c r="O1657" i="18"/>
  <c r="F1714" i="18"/>
  <c r="H1714" i="18"/>
  <c r="J1714" i="18"/>
  <c r="L1714" i="18"/>
  <c r="N1714" i="18"/>
  <c r="E1771" i="18"/>
  <c r="G1771" i="18"/>
  <c r="I1771" i="18"/>
  <c r="K1771" i="18"/>
  <c r="M1771" i="18"/>
  <c r="O1771" i="18"/>
  <c r="D1828" i="18"/>
  <c r="F1828" i="18"/>
  <c r="H1828" i="18"/>
  <c r="J1828" i="18"/>
  <c r="L1828" i="18"/>
  <c r="N1828" i="18"/>
  <c r="E1885" i="18"/>
  <c r="G1885" i="18"/>
  <c r="I1885" i="18"/>
  <c r="K1885" i="18"/>
  <c r="M1885" i="18"/>
  <c r="O1885" i="18"/>
  <c r="D1942" i="18"/>
  <c r="F1942" i="18"/>
  <c r="H1942" i="18"/>
  <c r="J1942" i="18"/>
  <c r="L1942" i="18"/>
  <c r="N1942" i="18"/>
  <c r="E1999" i="18"/>
  <c r="G1999" i="18"/>
  <c r="I1999" i="18"/>
  <c r="K1999" i="18"/>
  <c r="M1999" i="18"/>
  <c r="O1999" i="18"/>
  <c r="D2056" i="18"/>
  <c r="F2056" i="18"/>
  <c r="H2056" i="18"/>
  <c r="J2056" i="18"/>
  <c r="L2056" i="18"/>
  <c r="N2056" i="18"/>
  <c r="E2113" i="18"/>
  <c r="G2113" i="18"/>
  <c r="I2113" i="18"/>
  <c r="K2113" i="18"/>
  <c r="M2113" i="18"/>
  <c r="O2113" i="18"/>
  <c r="F2170" i="18"/>
  <c r="H2170" i="18"/>
  <c r="J2170" i="18"/>
  <c r="L2170" i="18"/>
  <c r="N2170" i="18"/>
  <c r="E2227" i="18"/>
  <c r="G2227" i="18"/>
  <c r="I2227" i="18"/>
  <c r="K2227" i="18"/>
  <c r="M2227" i="18"/>
  <c r="O2227" i="18"/>
  <c r="D2284" i="18"/>
  <c r="F2284" i="18"/>
  <c r="H2284" i="18"/>
  <c r="J2284" i="18"/>
  <c r="L2284" i="18"/>
  <c r="N2284" i="18"/>
  <c r="E2341" i="18"/>
  <c r="G2341" i="18"/>
  <c r="I2341" i="18"/>
  <c r="K2341" i="18"/>
  <c r="M2341" i="18"/>
  <c r="O2341" i="18"/>
  <c r="E2398" i="18"/>
  <c r="G2398" i="18"/>
  <c r="I2398" i="18"/>
  <c r="K2398" i="18"/>
  <c r="M2398" i="18"/>
  <c r="O2398" i="18"/>
  <c r="F2455" i="18"/>
  <c r="H2455" i="18"/>
  <c r="J2455" i="18"/>
  <c r="L2455" i="18"/>
  <c r="N2455" i="18"/>
  <c r="E2512" i="18"/>
  <c r="G2512" i="18"/>
  <c r="I2512" i="18"/>
  <c r="K2512" i="18"/>
  <c r="M2512" i="18"/>
  <c r="O2512" i="18"/>
  <c r="D2569" i="18"/>
  <c r="F2569" i="18"/>
  <c r="H2569" i="18"/>
  <c r="J2569" i="18"/>
  <c r="L2569" i="18"/>
  <c r="N2569" i="18"/>
  <c r="E2626" i="18"/>
  <c r="G2626" i="18"/>
  <c r="I2626" i="18"/>
  <c r="K2626" i="18"/>
  <c r="M2626" i="18"/>
  <c r="O2626" i="18"/>
  <c r="E2683" i="18"/>
  <c r="G2683" i="18"/>
  <c r="I2683" i="18"/>
  <c r="K2683" i="18"/>
  <c r="M2683" i="18"/>
  <c r="O2683" i="18"/>
  <c r="D2740" i="18"/>
  <c r="F2740" i="18"/>
  <c r="H2740" i="18"/>
  <c r="J2740" i="18"/>
  <c r="L2740" i="18"/>
  <c r="N2740" i="18"/>
  <c r="E2797" i="18"/>
  <c r="G2797" i="18"/>
  <c r="I2797" i="18"/>
  <c r="K2797" i="18"/>
  <c r="M2797" i="18"/>
  <c r="O2797" i="18"/>
  <c r="P2755" i="19"/>
  <c r="D2854" i="18"/>
  <c r="F2854" i="18"/>
  <c r="H2854" i="18"/>
  <c r="J2854" i="18"/>
  <c r="L2854" i="18"/>
  <c r="N2854" i="18"/>
  <c r="A2756" i="19"/>
  <c r="A2758" i="19"/>
  <c r="E2911" i="18"/>
  <c r="G2911" i="18"/>
  <c r="I2911" i="18"/>
  <c r="K2911" i="18"/>
  <c r="M2911" i="18"/>
  <c r="O2911" i="18"/>
  <c r="P1915" i="19"/>
  <c r="A2646" i="19"/>
  <c r="A68" i="19"/>
  <c r="A70" i="19"/>
  <c r="A125" i="19"/>
  <c r="A173" i="19"/>
  <c r="A180" i="19"/>
  <c r="A182" i="19"/>
  <c r="A237" i="19"/>
  <c r="A285" i="19"/>
  <c r="A292" i="19"/>
  <c r="A294" i="19"/>
  <c r="A349" i="19"/>
  <c r="A397" i="19"/>
  <c r="A404" i="19"/>
  <c r="A406" i="19"/>
  <c r="A461" i="19"/>
  <c r="A509" i="19"/>
  <c r="A516" i="19"/>
  <c r="A518" i="19"/>
  <c r="A573" i="19"/>
  <c r="A69" i="19"/>
  <c r="A117" i="19"/>
  <c r="A124" i="19"/>
  <c r="A126" i="19"/>
  <c r="A181" i="19"/>
  <c r="A229" i="19"/>
  <c r="A236" i="19"/>
  <c r="A238" i="19"/>
  <c r="A293" i="19"/>
  <c r="A341" i="19"/>
  <c r="A348" i="19"/>
  <c r="A350" i="19"/>
  <c r="A405" i="19"/>
  <c r="A453" i="19"/>
  <c r="A460" i="19"/>
  <c r="A462" i="19"/>
  <c r="A517" i="19"/>
  <c r="A565" i="19"/>
  <c r="A572" i="19"/>
  <c r="A621" i="19"/>
  <c r="A628" i="19"/>
  <c r="A630" i="19"/>
  <c r="A685" i="19"/>
  <c r="A733" i="19"/>
  <c r="A741" i="19"/>
  <c r="A789" i="19"/>
  <c r="A797" i="19"/>
  <c r="A845" i="19"/>
  <c r="A852" i="19"/>
  <c r="A854" i="19"/>
  <c r="A909" i="19"/>
  <c r="A957" i="19"/>
  <c r="A964" i="19"/>
  <c r="A966" i="19"/>
  <c r="A1021" i="19"/>
  <c r="A1069" i="19"/>
  <c r="A1076" i="19"/>
  <c r="A1078" i="19"/>
  <c r="A1133" i="19"/>
  <c r="A1181" i="19"/>
  <c r="A1188" i="19"/>
  <c r="A1190" i="19"/>
  <c r="A1245" i="19"/>
  <c r="A1293" i="19"/>
  <c r="A1300" i="19"/>
  <c r="A1302" i="19"/>
  <c r="A1357" i="19"/>
  <c r="A1405" i="19"/>
  <c r="A1412" i="19"/>
  <c r="A1414" i="19"/>
  <c r="A1469" i="19"/>
  <c r="A1517" i="19"/>
  <c r="A1524" i="19"/>
  <c r="A1526" i="19"/>
  <c r="A1581" i="19"/>
  <c r="A1629" i="19"/>
  <c r="A1636" i="19"/>
  <c r="A1638" i="19"/>
  <c r="A1693" i="19"/>
  <c r="A1741" i="19"/>
  <c r="A1748" i="19"/>
  <c r="A1750" i="19"/>
  <c r="A1805" i="19"/>
  <c r="A1853" i="19"/>
  <c r="A1860" i="19"/>
  <c r="A1862" i="19"/>
  <c r="A1916" i="19"/>
  <c r="A1918" i="19"/>
  <c r="A1973" i="19"/>
  <c r="A2021" i="19"/>
  <c r="A2028" i="19"/>
  <c r="A2030" i="19"/>
  <c r="A2085" i="19"/>
  <c r="A2133" i="19"/>
  <c r="A2140" i="19"/>
  <c r="A2142" i="19"/>
  <c r="A2197" i="19"/>
  <c r="A2245" i="19"/>
  <c r="A2252" i="19"/>
  <c r="A2254" i="19"/>
  <c r="A2301" i="19"/>
  <c r="A2308" i="19"/>
  <c r="A2310" i="19"/>
  <c r="A2365" i="19"/>
  <c r="A2413" i="19"/>
  <c r="A2420" i="19"/>
  <c r="A2422" i="19"/>
  <c r="A2477" i="19"/>
  <c r="A2525" i="19"/>
  <c r="A2532" i="19"/>
  <c r="A2534" i="19"/>
  <c r="A2581" i="19"/>
  <c r="A2588" i="19"/>
  <c r="A2590" i="19"/>
  <c r="A2645" i="19"/>
  <c r="A2701" i="19"/>
  <c r="A2749" i="19"/>
  <c r="A2813" i="19"/>
  <c r="A2861" i="19"/>
  <c r="A574" i="19"/>
  <c r="A629" i="19"/>
  <c r="A677" i="19"/>
  <c r="A684" i="19"/>
  <c r="A686" i="19"/>
  <c r="A740" i="19"/>
  <c r="A742" i="19"/>
  <c r="A796" i="19"/>
  <c r="A798" i="19"/>
  <c r="A853" i="19"/>
  <c r="A901" i="19"/>
  <c r="A908" i="19"/>
  <c r="A910" i="19"/>
  <c r="A965" i="19"/>
  <c r="A1013" i="19"/>
  <c r="A1020" i="19"/>
  <c r="A1022" i="19"/>
  <c r="A1077" i="19"/>
  <c r="A1125" i="19"/>
  <c r="A1132" i="19"/>
  <c r="A1134" i="19"/>
  <c r="A1189" i="19"/>
  <c r="A1237" i="19"/>
  <c r="A1244" i="19"/>
  <c r="A1246" i="19"/>
  <c r="A1301" i="19"/>
  <c r="A1349" i="19"/>
  <c r="A1356" i="19"/>
  <c r="A1358" i="19"/>
  <c r="A1413" i="19"/>
  <c r="A1461" i="19"/>
  <c r="A1468" i="19"/>
  <c r="A1470" i="19"/>
  <c r="A1525" i="19"/>
  <c r="A1573" i="19"/>
  <c r="A1580" i="19"/>
  <c r="A1582" i="19"/>
  <c r="A1637" i="19"/>
  <c r="A1685" i="19"/>
  <c r="A1692" i="19"/>
  <c r="A1694" i="19"/>
  <c r="A1749" i="19"/>
  <c r="A1797" i="19"/>
  <c r="A1804" i="19"/>
  <c r="A1806" i="19"/>
  <c r="A1861" i="19"/>
  <c r="A1909" i="19"/>
  <c r="A1917" i="19"/>
  <c r="A1965" i="19"/>
  <c r="A1972" i="19"/>
  <c r="A1974" i="19"/>
  <c r="A2029" i="19"/>
  <c r="A2077" i="19"/>
  <c r="A2084" i="19"/>
  <c r="A2086" i="19"/>
  <c r="A2141" i="19"/>
  <c r="A2189" i="19"/>
  <c r="A2196" i="19"/>
  <c r="A2198" i="19"/>
  <c r="A2253" i="19"/>
  <c r="A2309" i="19"/>
  <c r="A2357" i="19"/>
  <c r="A2364" i="19"/>
  <c r="A2366" i="19"/>
  <c r="A2421" i="19"/>
  <c r="A2469" i="19"/>
  <c r="A2476" i="19"/>
  <c r="A2478" i="19"/>
  <c r="A2533" i="19"/>
  <c r="A2589" i="19"/>
  <c r="A2637" i="19"/>
  <c r="A2644" i="19"/>
  <c r="A2693" i="19"/>
  <c r="A2700" i="19"/>
  <c r="A2702" i="19"/>
  <c r="A2757" i="19"/>
  <c r="A2805" i="19"/>
  <c r="A2812" i="19"/>
  <c r="A2814" i="19"/>
  <c r="P1299" i="19"/>
  <c r="P1355" i="19"/>
  <c r="P1635" i="19"/>
  <c r="P2027" i="19"/>
  <c r="P2363" i="19"/>
  <c r="P739" i="19"/>
  <c r="P851" i="19"/>
  <c r="P1019" i="19"/>
  <c r="P2251" i="19"/>
  <c r="P2643" i="19"/>
  <c r="P2475" i="19"/>
  <c r="P2587" i="19"/>
  <c r="P2531" i="19"/>
  <c r="P2699" i="19"/>
  <c r="P2811" i="19"/>
  <c r="P1859" i="19"/>
  <c r="P1971" i="19"/>
  <c r="P2083" i="19"/>
  <c r="P2139" i="19"/>
  <c r="P2195" i="19"/>
  <c r="P2307" i="19"/>
  <c r="P2419" i="19"/>
  <c r="P1411" i="19"/>
  <c r="P1523" i="19"/>
  <c r="P1579" i="19"/>
  <c r="P1691" i="19"/>
  <c r="P1747" i="19"/>
  <c r="P1803" i="19"/>
  <c r="P627" i="19"/>
  <c r="P795" i="19"/>
  <c r="P907" i="19"/>
  <c r="P683" i="19"/>
  <c r="P963" i="19"/>
  <c r="P1075" i="19"/>
  <c r="P1131" i="19"/>
  <c r="P1187" i="19"/>
  <c r="P571" i="19"/>
  <c r="P515" i="19"/>
  <c r="P459" i="19"/>
  <c r="P403" i="19"/>
  <c r="P347" i="19"/>
  <c r="P291" i="19"/>
  <c r="P235" i="19"/>
  <c r="P179" i="19"/>
  <c r="P123" i="19"/>
  <c r="P67" i="19"/>
  <c r="P10" i="18"/>
  <c r="P11" i="18"/>
  <c r="P12" i="18"/>
  <c r="P13" i="18"/>
  <c r="P14" i="18"/>
  <c r="P15" i="18"/>
  <c r="P16" i="18"/>
  <c r="P17" i="18"/>
  <c r="P18" i="18"/>
  <c r="P19" i="18"/>
  <c r="P20" i="18"/>
  <c r="P21" i="18"/>
  <c r="P22" i="18"/>
  <c r="P23" i="18"/>
  <c r="P24" i="18"/>
  <c r="P25" i="18"/>
  <c r="P26" i="18"/>
  <c r="P27" i="18"/>
  <c r="P28" i="18"/>
  <c r="P29" i="18"/>
  <c r="P30" i="18"/>
  <c r="P31" i="18"/>
  <c r="P32" i="18"/>
  <c r="P33" i="18"/>
  <c r="P34" i="18"/>
  <c r="P35" i="18"/>
  <c r="P36" i="18"/>
  <c r="P37" i="18"/>
  <c r="P38" i="18"/>
  <c r="P39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P58" i="18"/>
  <c r="P59" i="18"/>
  <c r="E11" i="19"/>
  <c r="E61" i="18" s="1"/>
  <c r="F11" i="19"/>
  <c r="F61" i="18" s="1"/>
  <c r="G11" i="19"/>
  <c r="G61" i="18" s="1"/>
  <c r="H11" i="19"/>
  <c r="H61" i="18" s="1"/>
  <c r="I11" i="19"/>
  <c r="I61" i="18" s="1"/>
  <c r="J11" i="19"/>
  <c r="J61" i="18" s="1"/>
  <c r="K11" i="19"/>
  <c r="K61" i="18" s="1"/>
  <c r="L11" i="19"/>
  <c r="L61" i="18" s="1"/>
  <c r="M11" i="19"/>
  <c r="M61" i="18" s="1"/>
  <c r="N11" i="19"/>
  <c r="N61" i="18" s="1"/>
  <c r="O11" i="19"/>
  <c r="O61" i="18" s="1"/>
  <c r="D61" i="18"/>
  <c r="BA96" i="45" l="1"/>
  <c r="BE96" i="45"/>
  <c r="BB96" i="45"/>
  <c r="BF96" i="45"/>
  <c r="BC96" i="45"/>
  <c r="BG96" i="45"/>
  <c r="BD96" i="45"/>
  <c r="AO96" i="45"/>
  <c r="BM96" i="45" s="1"/>
  <c r="AU96" i="45"/>
  <c r="BS96" i="45" s="1"/>
  <c r="AS96" i="45"/>
  <c r="BQ96" i="45" s="1"/>
  <c r="AQ96" i="45"/>
  <c r="BO96" i="45" s="1"/>
  <c r="AR96" i="45"/>
  <c r="BP96" i="45" s="1"/>
  <c r="AV96" i="45"/>
  <c r="BT96" i="45" s="1"/>
  <c r="AW96" i="45"/>
  <c r="BU96" i="45" s="1"/>
  <c r="AP96" i="45"/>
  <c r="BN96" i="45" s="1"/>
  <c r="AT96" i="45"/>
  <c r="BR96" i="45" s="1"/>
  <c r="AK98" i="45"/>
  <c r="AL97" i="45"/>
  <c r="AN97" i="45" s="1"/>
  <c r="BS56" i="3"/>
  <c r="BN56" i="3"/>
  <c r="BP56" i="3"/>
  <c r="BR56" i="3"/>
  <c r="AH58" i="4"/>
  <c r="AG58" i="4"/>
  <c r="AE58" i="4"/>
  <c r="AC58" i="4"/>
  <c r="AF58" i="4"/>
  <c r="AD58" i="4"/>
  <c r="AB58" i="4"/>
  <c r="BA57" i="3"/>
  <c r="AU57" i="3"/>
  <c r="AT57" i="3"/>
  <c r="AS57" i="3"/>
  <c r="AR57" i="3"/>
  <c r="BG57" i="3"/>
  <c r="BF57" i="3"/>
  <c r="BE57" i="3"/>
  <c r="BD57" i="3"/>
  <c r="BC57" i="3"/>
  <c r="BB57" i="3"/>
  <c r="AW57" i="3"/>
  <c r="BU57" i="3" s="1"/>
  <c r="AV57" i="3"/>
  <c r="BT57" i="3" s="1"/>
  <c r="AQ57" i="3"/>
  <c r="BO57" i="3" s="1"/>
  <c r="AO57" i="3"/>
  <c r="BM57" i="3" s="1"/>
  <c r="AP57" i="3"/>
  <c r="AS59" i="45"/>
  <c r="BQ59" i="45" s="1"/>
  <c r="AU59" i="45"/>
  <c r="BS59" i="45" s="1"/>
  <c r="AT59" i="45"/>
  <c r="BR59" i="45" s="1"/>
  <c r="AR59" i="45"/>
  <c r="BP59" i="45" s="1"/>
  <c r="AX59" i="45"/>
  <c r="BV59" i="45" s="1"/>
  <c r="BH59" i="45"/>
  <c r="AV59" i="45"/>
  <c r="BT59" i="45" s="1"/>
  <c r="AQ59" i="45"/>
  <c r="BO59" i="45" s="1"/>
  <c r="AP59" i="45"/>
  <c r="BN59" i="45" s="1"/>
  <c r="BF59" i="45"/>
  <c r="BG59" i="45"/>
  <c r="BE59" i="45"/>
  <c r="BD59" i="45"/>
  <c r="BC59" i="45"/>
  <c r="AW59" i="45"/>
  <c r="BU59" i="45" s="1"/>
  <c r="BB59" i="45"/>
  <c r="U61" i="9"/>
  <c r="AB60" i="9"/>
  <c r="AA60" i="9"/>
  <c r="X60" i="9"/>
  <c r="W60" i="9"/>
  <c r="Y57" i="11"/>
  <c r="AA56" i="11"/>
  <c r="O56" i="11" s="1"/>
  <c r="Z56" i="11"/>
  <c r="N56" i="11" s="1"/>
  <c r="AR57" i="36"/>
  <c r="AZ56" i="36"/>
  <c r="AY56" i="36"/>
  <c r="AX56" i="36"/>
  <c r="AW56" i="36"/>
  <c r="AU56" i="36"/>
  <c r="AV56" i="36"/>
  <c r="AT56" i="36"/>
  <c r="P118" i="18"/>
  <c r="Z59" i="4"/>
  <c r="AJ77" i="4"/>
  <c r="AM58" i="3"/>
  <c r="AY57" i="3"/>
  <c r="BK57" i="3" s="1"/>
  <c r="AN60" i="45"/>
  <c r="AZ59" i="45"/>
  <c r="BL59" i="45" s="1"/>
  <c r="P61" i="18"/>
  <c r="P2113" i="18"/>
  <c r="P1999" i="18"/>
  <c r="P2455" i="18"/>
  <c r="P2341" i="18"/>
  <c r="P1429" i="18"/>
  <c r="P1087" i="18"/>
  <c r="P2170" i="18"/>
  <c r="P1714" i="18"/>
  <c r="P916" i="18"/>
  <c r="P802" i="18"/>
  <c r="P2911" i="18"/>
  <c r="P2797" i="18"/>
  <c r="P2683" i="18"/>
  <c r="P2626" i="18"/>
  <c r="P2512" i="18"/>
  <c r="P2398" i="18"/>
  <c r="P2227" i="18"/>
  <c r="P1885" i="18"/>
  <c r="P1771" i="18"/>
  <c r="P1657" i="18"/>
  <c r="P1543" i="18"/>
  <c r="P1315" i="18"/>
  <c r="P1201" i="18"/>
  <c r="P973" i="18"/>
  <c r="P859" i="18"/>
  <c r="P745" i="18"/>
  <c r="P631" i="18"/>
  <c r="P517" i="18"/>
  <c r="P403" i="18"/>
  <c r="P289" i="18"/>
  <c r="P175" i="18"/>
  <c r="P2854" i="18"/>
  <c r="P2740" i="18"/>
  <c r="P2569" i="18"/>
  <c r="P2284" i="18"/>
  <c r="P2056" i="18"/>
  <c r="P1942" i="18"/>
  <c r="P1828" i="18"/>
  <c r="P1600" i="18"/>
  <c r="P1486" i="18"/>
  <c r="P1372" i="18"/>
  <c r="P1258" i="18"/>
  <c r="P1144" i="18"/>
  <c r="P1030" i="18"/>
  <c r="P688" i="18"/>
  <c r="P574" i="18"/>
  <c r="P460" i="18"/>
  <c r="P346" i="18"/>
  <c r="P232" i="18"/>
  <c r="P11" i="19"/>
  <c r="A2913" i="18"/>
  <c r="A2912" i="18"/>
  <c r="A2911" i="18"/>
  <c r="A2910" i="18"/>
  <c r="B2909" i="18"/>
  <c r="A2909" i="18" s="1"/>
  <c r="B2908" i="18"/>
  <c r="A2908" i="18" s="1"/>
  <c r="B2907" i="18"/>
  <c r="A2907" i="18" s="1"/>
  <c r="B2906" i="18"/>
  <c r="A2906" i="18" s="1"/>
  <c r="B2905" i="18"/>
  <c r="A2905" i="18" s="1"/>
  <c r="B2904" i="18"/>
  <c r="A2904" i="18" s="1"/>
  <c r="B2903" i="18"/>
  <c r="A2903" i="18" s="1"/>
  <c r="B2902" i="18"/>
  <c r="A2902" i="18" s="1"/>
  <c r="B2901" i="18"/>
  <c r="A2901" i="18" s="1"/>
  <c r="B2900" i="18"/>
  <c r="A2900" i="18" s="1"/>
  <c r="B2899" i="18"/>
  <c r="A2899" i="18" s="1"/>
  <c r="B2898" i="18"/>
  <c r="A2898" i="18" s="1"/>
  <c r="B2897" i="18"/>
  <c r="A2897" i="18" s="1"/>
  <c r="B2896" i="18"/>
  <c r="A2896" i="18" s="1"/>
  <c r="B2895" i="18"/>
  <c r="A2895" i="18" s="1"/>
  <c r="B2894" i="18"/>
  <c r="A2894" i="18" s="1"/>
  <c r="B2893" i="18"/>
  <c r="A2893" i="18" s="1"/>
  <c r="B2892" i="18"/>
  <c r="A2892" i="18" s="1"/>
  <c r="B2891" i="18"/>
  <c r="A2891" i="18" s="1"/>
  <c r="B2890" i="18"/>
  <c r="A2890" i="18" s="1"/>
  <c r="B2889" i="18"/>
  <c r="A2889" i="18" s="1"/>
  <c r="B2888" i="18"/>
  <c r="A2888" i="18" s="1"/>
  <c r="B2887" i="18"/>
  <c r="A2887" i="18" s="1"/>
  <c r="B2886" i="18"/>
  <c r="A2886" i="18" s="1"/>
  <c r="B2885" i="18"/>
  <c r="A2885" i="18" s="1"/>
  <c r="B2884" i="18"/>
  <c r="A2884" i="18" s="1"/>
  <c r="B2883" i="18"/>
  <c r="A2883" i="18" s="1"/>
  <c r="B2882" i="18"/>
  <c r="A2882" i="18" s="1"/>
  <c r="B2881" i="18"/>
  <c r="A2881" i="18" s="1"/>
  <c r="B2880" i="18"/>
  <c r="A2880" i="18" s="1"/>
  <c r="B2879" i="18"/>
  <c r="A2879" i="18" s="1"/>
  <c r="B2878" i="18"/>
  <c r="A2878" i="18" s="1"/>
  <c r="B2877" i="18"/>
  <c r="A2877" i="18" s="1"/>
  <c r="B2876" i="18"/>
  <c r="A2876" i="18" s="1"/>
  <c r="B2875" i="18"/>
  <c r="A2875" i="18" s="1"/>
  <c r="B2874" i="18"/>
  <c r="A2874" i="18" s="1"/>
  <c r="B2873" i="18"/>
  <c r="A2873" i="18" s="1"/>
  <c r="B2872" i="18"/>
  <c r="A2872" i="18" s="1"/>
  <c r="B2871" i="18"/>
  <c r="A2871" i="18" s="1"/>
  <c r="B2870" i="18"/>
  <c r="A2870" i="18" s="1"/>
  <c r="B2869" i="18"/>
  <c r="A2869" i="18" s="1"/>
  <c r="B2868" i="18"/>
  <c r="A2868" i="18" s="1"/>
  <c r="B2867" i="18"/>
  <c r="A2867" i="18" s="1"/>
  <c r="B2866" i="18"/>
  <c r="A2866" i="18" s="1"/>
  <c r="B2865" i="18"/>
  <c r="A2865" i="18" s="1"/>
  <c r="B2864" i="18"/>
  <c r="A2864" i="18" s="1"/>
  <c r="B2863" i="18"/>
  <c r="A2863" i="18" s="1"/>
  <c r="B2862" i="18"/>
  <c r="A2862" i="18" s="1"/>
  <c r="B2861" i="18"/>
  <c r="A2861" i="18" s="1"/>
  <c r="B2860" i="18"/>
  <c r="A2860" i="18" s="1"/>
  <c r="P2859" i="18"/>
  <c r="O2859" i="18"/>
  <c r="N2859" i="18"/>
  <c r="M2859" i="18"/>
  <c r="L2859" i="18"/>
  <c r="K2859" i="18"/>
  <c r="J2859" i="18"/>
  <c r="I2859" i="18"/>
  <c r="H2859" i="18"/>
  <c r="G2859" i="18"/>
  <c r="F2859" i="18"/>
  <c r="E2859" i="18"/>
  <c r="D2859" i="18"/>
  <c r="A2856" i="18"/>
  <c r="A2855" i="18"/>
  <c r="A2854" i="18"/>
  <c r="A2853" i="18"/>
  <c r="B2852" i="18"/>
  <c r="A2852" i="18" s="1"/>
  <c r="B2851" i="18"/>
  <c r="A2851" i="18" s="1"/>
  <c r="B2850" i="18"/>
  <c r="A2850" i="18" s="1"/>
  <c r="B2849" i="18"/>
  <c r="A2849" i="18" s="1"/>
  <c r="B2848" i="18"/>
  <c r="A2848" i="18" s="1"/>
  <c r="B2847" i="18"/>
  <c r="A2847" i="18" s="1"/>
  <c r="B2846" i="18"/>
  <c r="A2846" i="18" s="1"/>
  <c r="B2845" i="18"/>
  <c r="A2845" i="18" s="1"/>
  <c r="B2844" i="18"/>
  <c r="A2844" i="18" s="1"/>
  <c r="B2843" i="18"/>
  <c r="A2843" i="18" s="1"/>
  <c r="B2842" i="18"/>
  <c r="A2842" i="18" s="1"/>
  <c r="B2841" i="18"/>
  <c r="A2841" i="18" s="1"/>
  <c r="B2840" i="18"/>
  <c r="A2840" i="18" s="1"/>
  <c r="B2839" i="18"/>
  <c r="A2839" i="18" s="1"/>
  <c r="B2838" i="18"/>
  <c r="A2838" i="18" s="1"/>
  <c r="B2837" i="18"/>
  <c r="A2837" i="18" s="1"/>
  <c r="B2836" i="18"/>
  <c r="A2836" i="18" s="1"/>
  <c r="B2835" i="18"/>
  <c r="A2835" i="18" s="1"/>
  <c r="B2834" i="18"/>
  <c r="A2834" i="18" s="1"/>
  <c r="B2833" i="18"/>
  <c r="A2833" i="18" s="1"/>
  <c r="B2832" i="18"/>
  <c r="A2832" i="18" s="1"/>
  <c r="B2831" i="18"/>
  <c r="A2831" i="18" s="1"/>
  <c r="B2830" i="18"/>
  <c r="A2830" i="18" s="1"/>
  <c r="B2829" i="18"/>
  <c r="A2829" i="18" s="1"/>
  <c r="B2828" i="18"/>
  <c r="A2828" i="18" s="1"/>
  <c r="B2827" i="18"/>
  <c r="A2827" i="18" s="1"/>
  <c r="B2826" i="18"/>
  <c r="A2826" i="18" s="1"/>
  <c r="B2825" i="18"/>
  <c r="A2825" i="18" s="1"/>
  <c r="B2824" i="18"/>
  <c r="A2824" i="18" s="1"/>
  <c r="B2823" i="18"/>
  <c r="A2823" i="18" s="1"/>
  <c r="B2822" i="18"/>
  <c r="A2822" i="18" s="1"/>
  <c r="B2821" i="18"/>
  <c r="A2821" i="18" s="1"/>
  <c r="B2820" i="18"/>
  <c r="A2820" i="18" s="1"/>
  <c r="B2819" i="18"/>
  <c r="A2819" i="18" s="1"/>
  <c r="B2818" i="18"/>
  <c r="A2818" i="18" s="1"/>
  <c r="B2817" i="18"/>
  <c r="A2817" i="18" s="1"/>
  <c r="B2816" i="18"/>
  <c r="A2816" i="18" s="1"/>
  <c r="B2815" i="18"/>
  <c r="A2815" i="18" s="1"/>
  <c r="B2814" i="18"/>
  <c r="A2814" i="18" s="1"/>
  <c r="B2813" i="18"/>
  <c r="A2813" i="18" s="1"/>
  <c r="B2812" i="18"/>
  <c r="A2812" i="18" s="1"/>
  <c r="B2811" i="18"/>
  <c r="A2811" i="18" s="1"/>
  <c r="B2810" i="18"/>
  <c r="A2810" i="18" s="1"/>
  <c r="B2809" i="18"/>
  <c r="A2809" i="18" s="1"/>
  <c r="B2808" i="18"/>
  <c r="A2808" i="18" s="1"/>
  <c r="B2807" i="18"/>
  <c r="A2807" i="18" s="1"/>
  <c r="B2806" i="18"/>
  <c r="A2806" i="18" s="1"/>
  <c r="B2805" i="18"/>
  <c r="A2805" i="18" s="1"/>
  <c r="B2804" i="18"/>
  <c r="A2804" i="18" s="1"/>
  <c r="B2803" i="18"/>
  <c r="A2803" i="18" s="1"/>
  <c r="P2802" i="18"/>
  <c r="O2802" i="18"/>
  <c r="N2802" i="18"/>
  <c r="M2802" i="18"/>
  <c r="L2802" i="18"/>
  <c r="K2802" i="18"/>
  <c r="J2802" i="18"/>
  <c r="I2802" i="18"/>
  <c r="H2802" i="18"/>
  <c r="G2802" i="18"/>
  <c r="F2802" i="18"/>
  <c r="E2802" i="18"/>
  <c r="D2802" i="18"/>
  <c r="A2799" i="18"/>
  <c r="A2798" i="18"/>
  <c r="A2797" i="18"/>
  <c r="A2796" i="18"/>
  <c r="B2795" i="18"/>
  <c r="A2795" i="18" s="1"/>
  <c r="B2794" i="18"/>
  <c r="A2794" i="18" s="1"/>
  <c r="B2793" i="18"/>
  <c r="A2793" i="18" s="1"/>
  <c r="B2792" i="18"/>
  <c r="A2792" i="18" s="1"/>
  <c r="B2791" i="18"/>
  <c r="A2791" i="18" s="1"/>
  <c r="B2790" i="18"/>
  <c r="A2790" i="18" s="1"/>
  <c r="B2789" i="18"/>
  <c r="A2789" i="18" s="1"/>
  <c r="B2788" i="18"/>
  <c r="A2788" i="18" s="1"/>
  <c r="B2787" i="18"/>
  <c r="A2787" i="18" s="1"/>
  <c r="B2786" i="18"/>
  <c r="A2786" i="18" s="1"/>
  <c r="B2785" i="18"/>
  <c r="A2785" i="18" s="1"/>
  <c r="B2784" i="18"/>
  <c r="A2784" i="18" s="1"/>
  <c r="B2783" i="18"/>
  <c r="A2783" i="18" s="1"/>
  <c r="B2782" i="18"/>
  <c r="A2782" i="18" s="1"/>
  <c r="B2781" i="18"/>
  <c r="A2781" i="18" s="1"/>
  <c r="B2780" i="18"/>
  <c r="A2780" i="18" s="1"/>
  <c r="B2779" i="18"/>
  <c r="A2779" i="18" s="1"/>
  <c r="B2778" i="18"/>
  <c r="A2778" i="18" s="1"/>
  <c r="B2777" i="18"/>
  <c r="A2777" i="18" s="1"/>
  <c r="B2776" i="18"/>
  <c r="A2776" i="18" s="1"/>
  <c r="B2775" i="18"/>
  <c r="A2775" i="18" s="1"/>
  <c r="B2774" i="18"/>
  <c r="A2774" i="18" s="1"/>
  <c r="B2773" i="18"/>
  <c r="A2773" i="18" s="1"/>
  <c r="B2772" i="18"/>
  <c r="A2772" i="18" s="1"/>
  <c r="B2771" i="18"/>
  <c r="A2771" i="18" s="1"/>
  <c r="B2770" i="18"/>
  <c r="A2770" i="18" s="1"/>
  <c r="B2769" i="18"/>
  <c r="A2769" i="18" s="1"/>
  <c r="B2768" i="18"/>
  <c r="A2768" i="18" s="1"/>
  <c r="B2767" i="18"/>
  <c r="A2767" i="18" s="1"/>
  <c r="B2766" i="18"/>
  <c r="A2766" i="18" s="1"/>
  <c r="B2765" i="18"/>
  <c r="A2765" i="18" s="1"/>
  <c r="B2764" i="18"/>
  <c r="A2764" i="18" s="1"/>
  <c r="B2763" i="18"/>
  <c r="A2763" i="18" s="1"/>
  <c r="B2762" i="18"/>
  <c r="A2762" i="18" s="1"/>
  <c r="B2761" i="18"/>
  <c r="A2761" i="18" s="1"/>
  <c r="B2760" i="18"/>
  <c r="A2760" i="18" s="1"/>
  <c r="B2759" i="18"/>
  <c r="A2759" i="18" s="1"/>
  <c r="B2758" i="18"/>
  <c r="A2758" i="18" s="1"/>
  <c r="B2757" i="18"/>
  <c r="A2757" i="18" s="1"/>
  <c r="B2756" i="18"/>
  <c r="A2756" i="18" s="1"/>
  <c r="B2755" i="18"/>
  <c r="A2755" i="18" s="1"/>
  <c r="B2754" i="18"/>
  <c r="A2754" i="18" s="1"/>
  <c r="B2753" i="18"/>
  <c r="A2753" i="18" s="1"/>
  <c r="B2752" i="18"/>
  <c r="A2752" i="18" s="1"/>
  <c r="B2751" i="18"/>
  <c r="A2751" i="18" s="1"/>
  <c r="B2750" i="18"/>
  <c r="A2750" i="18" s="1"/>
  <c r="B2749" i="18"/>
  <c r="A2749" i="18" s="1"/>
  <c r="B2748" i="18"/>
  <c r="A2748" i="18" s="1"/>
  <c r="B2747" i="18"/>
  <c r="A2747" i="18" s="1"/>
  <c r="B2746" i="18"/>
  <c r="A2746" i="18" s="1"/>
  <c r="P2745" i="18"/>
  <c r="O2745" i="18"/>
  <c r="N2745" i="18"/>
  <c r="M2745" i="18"/>
  <c r="L2745" i="18"/>
  <c r="K2745" i="18"/>
  <c r="J2745" i="18"/>
  <c r="I2745" i="18"/>
  <c r="H2745" i="18"/>
  <c r="G2745" i="18"/>
  <c r="F2745" i="18"/>
  <c r="E2745" i="18"/>
  <c r="D2745" i="18"/>
  <c r="A2742" i="18"/>
  <c r="A2741" i="18"/>
  <c r="A2740" i="18"/>
  <c r="A2739" i="18"/>
  <c r="B2738" i="18"/>
  <c r="A2738" i="18" s="1"/>
  <c r="B2737" i="18"/>
  <c r="A2737" i="18" s="1"/>
  <c r="B2736" i="18"/>
  <c r="A2736" i="18" s="1"/>
  <c r="B2735" i="18"/>
  <c r="A2735" i="18" s="1"/>
  <c r="B2734" i="18"/>
  <c r="A2734" i="18" s="1"/>
  <c r="B2733" i="18"/>
  <c r="A2733" i="18" s="1"/>
  <c r="B2732" i="18"/>
  <c r="A2732" i="18" s="1"/>
  <c r="B2731" i="18"/>
  <c r="A2731" i="18" s="1"/>
  <c r="B2730" i="18"/>
  <c r="A2730" i="18" s="1"/>
  <c r="B2729" i="18"/>
  <c r="A2729" i="18" s="1"/>
  <c r="B2728" i="18"/>
  <c r="A2728" i="18" s="1"/>
  <c r="B2727" i="18"/>
  <c r="A2727" i="18" s="1"/>
  <c r="B2726" i="18"/>
  <c r="A2726" i="18" s="1"/>
  <c r="B2725" i="18"/>
  <c r="A2725" i="18" s="1"/>
  <c r="B2724" i="18"/>
  <c r="A2724" i="18" s="1"/>
  <c r="B2723" i="18"/>
  <c r="A2723" i="18" s="1"/>
  <c r="B2722" i="18"/>
  <c r="A2722" i="18" s="1"/>
  <c r="B2721" i="18"/>
  <c r="A2721" i="18" s="1"/>
  <c r="B2720" i="18"/>
  <c r="A2720" i="18" s="1"/>
  <c r="B2719" i="18"/>
  <c r="A2719" i="18" s="1"/>
  <c r="B2718" i="18"/>
  <c r="A2718" i="18" s="1"/>
  <c r="B2717" i="18"/>
  <c r="A2717" i="18" s="1"/>
  <c r="B2716" i="18"/>
  <c r="A2716" i="18" s="1"/>
  <c r="B2715" i="18"/>
  <c r="A2715" i="18" s="1"/>
  <c r="B2714" i="18"/>
  <c r="A2714" i="18" s="1"/>
  <c r="B2713" i="18"/>
  <c r="A2713" i="18" s="1"/>
  <c r="B2712" i="18"/>
  <c r="A2712" i="18" s="1"/>
  <c r="B2711" i="18"/>
  <c r="A2711" i="18" s="1"/>
  <c r="B2710" i="18"/>
  <c r="A2710" i="18" s="1"/>
  <c r="B2709" i="18"/>
  <c r="A2709" i="18" s="1"/>
  <c r="B2708" i="18"/>
  <c r="A2708" i="18" s="1"/>
  <c r="B2707" i="18"/>
  <c r="A2707" i="18" s="1"/>
  <c r="B2706" i="18"/>
  <c r="A2706" i="18" s="1"/>
  <c r="B2705" i="18"/>
  <c r="A2705" i="18" s="1"/>
  <c r="B2704" i="18"/>
  <c r="A2704" i="18" s="1"/>
  <c r="B2703" i="18"/>
  <c r="A2703" i="18" s="1"/>
  <c r="B2702" i="18"/>
  <c r="A2702" i="18" s="1"/>
  <c r="B2701" i="18"/>
  <c r="A2701" i="18" s="1"/>
  <c r="B2700" i="18"/>
  <c r="A2700" i="18" s="1"/>
  <c r="B2699" i="18"/>
  <c r="A2699" i="18" s="1"/>
  <c r="B2698" i="18"/>
  <c r="A2698" i="18" s="1"/>
  <c r="B2697" i="18"/>
  <c r="A2697" i="18" s="1"/>
  <c r="B2696" i="18"/>
  <c r="A2696" i="18" s="1"/>
  <c r="B2695" i="18"/>
  <c r="A2695" i="18" s="1"/>
  <c r="B2694" i="18"/>
  <c r="A2694" i="18" s="1"/>
  <c r="B2693" i="18"/>
  <c r="A2693" i="18" s="1"/>
  <c r="B2692" i="18"/>
  <c r="A2692" i="18" s="1"/>
  <c r="B2691" i="18"/>
  <c r="A2691" i="18" s="1"/>
  <c r="B2690" i="18"/>
  <c r="A2690" i="18" s="1"/>
  <c r="B2689" i="18"/>
  <c r="A2689" i="18" s="1"/>
  <c r="P2688" i="18"/>
  <c r="P2742" i="18" s="1"/>
  <c r="O2688" i="18"/>
  <c r="N2688" i="18"/>
  <c r="M2688" i="18"/>
  <c r="L2688" i="18"/>
  <c r="K2688" i="18"/>
  <c r="J2688" i="18"/>
  <c r="I2688" i="18"/>
  <c r="H2688" i="18"/>
  <c r="G2688" i="18"/>
  <c r="F2688" i="18"/>
  <c r="E2688" i="18"/>
  <c r="D2688" i="18"/>
  <c r="A2685" i="18"/>
  <c r="A2684" i="18"/>
  <c r="A2683" i="18"/>
  <c r="A2682" i="18"/>
  <c r="B2681" i="18"/>
  <c r="A2681" i="18" s="1"/>
  <c r="B2680" i="18"/>
  <c r="A2680" i="18" s="1"/>
  <c r="B2679" i="18"/>
  <c r="A2679" i="18" s="1"/>
  <c r="B2678" i="18"/>
  <c r="A2678" i="18" s="1"/>
  <c r="B2677" i="18"/>
  <c r="A2677" i="18" s="1"/>
  <c r="B2676" i="18"/>
  <c r="A2676" i="18" s="1"/>
  <c r="B2675" i="18"/>
  <c r="A2675" i="18" s="1"/>
  <c r="B2674" i="18"/>
  <c r="A2674" i="18" s="1"/>
  <c r="B2673" i="18"/>
  <c r="A2673" i="18" s="1"/>
  <c r="B2672" i="18"/>
  <c r="A2672" i="18" s="1"/>
  <c r="B2671" i="18"/>
  <c r="A2671" i="18" s="1"/>
  <c r="B2670" i="18"/>
  <c r="A2670" i="18" s="1"/>
  <c r="B2669" i="18"/>
  <c r="A2669" i="18" s="1"/>
  <c r="B2668" i="18"/>
  <c r="A2668" i="18" s="1"/>
  <c r="B2667" i="18"/>
  <c r="A2667" i="18" s="1"/>
  <c r="B2666" i="18"/>
  <c r="A2666" i="18" s="1"/>
  <c r="B2665" i="18"/>
  <c r="A2665" i="18" s="1"/>
  <c r="B2664" i="18"/>
  <c r="A2664" i="18" s="1"/>
  <c r="B2663" i="18"/>
  <c r="A2663" i="18" s="1"/>
  <c r="B2662" i="18"/>
  <c r="A2662" i="18" s="1"/>
  <c r="B2661" i="18"/>
  <c r="A2661" i="18" s="1"/>
  <c r="B2660" i="18"/>
  <c r="A2660" i="18" s="1"/>
  <c r="B2659" i="18"/>
  <c r="A2659" i="18" s="1"/>
  <c r="B2658" i="18"/>
  <c r="A2658" i="18" s="1"/>
  <c r="B2657" i="18"/>
  <c r="A2657" i="18" s="1"/>
  <c r="B2656" i="18"/>
  <c r="A2656" i="18" s="1"/>
  <c r="B2655" i="18"/>
  <c r="A2655" i="18" s="1"/>
  <c r="B2654" i="18"/>
  <c r="A2654" i="18" s="1"/>
  <c r="B2653" i="18"/>
  <c r="A2653" i="18" s="1"/>
  <c r="B2652" i="18"/>
  <c r="A2652" i="18" s="1"/>
  <c r="B2651" i="18"/>
  <c r="A2651" i="18" s="1"/>
  <c r="B2650" i="18"/>
  <c r="A2650" i="18" s="1"/>
  <c r="B2649" i="18"/>
  <c r="A2649" i="18" s="1"/>
  <c r="B2648" i="18"/>
  <c r="A2648" i="18" s="1"/>
  <c r="B2647" i="18"/>
  <c r="A2647" i="18" s="1"/>
  <c r="B2646" i="18"/>
  <c r="A2646" i="18" s="1"/>
  <c r="B2645" i="18"/>
  <c r="A2645" i="18" s="1"/>
  <c r="B2644" i="18"/>
  <c r="A2644" i="18" s="1"/>
  <c r="B2643" i="18"/>
  <c r="A2643" i="18" s="1"/>
  <c r="B2642" i="18"/>
  <c r="A2642" i="18" s="1"/>
  <c r="B2641" i="18"/>
  <c r="A2641" i="18" s="1"/>
  <c r="B2640" i="18"/>
  <c r="A2640" i="18" s="1"/>
  <c r="B2639" i="18"/>
  <c r="A2639" i="18" s="1"/>
  <c r="B2638" i="18"/>
  <c r="A2638" i="18" s="1"/>
  <c r="B2637" i="18"/>
  <c r="A2637" i="18" s="1"/>
  <c r="B2636" i="18"/>
  <c r="A2636" i="18" s="1"/>
  <c r="B2635" i="18"/>
  <c r="A2635" i="18" s="1"/>
  <c r="B2634" i="18"/>
  <c r="A2634" i="18" s="1"/>
  <c r="B2633" i="18"/>
  <c r="A2633" i="18" s="1"/>
  <c r="B2632" i="18"/>
  <c r="A2632" i="18" s="1"/>
  <c r="P2631" i="18"/>
  <c r="O2631" i="18"/>
  <c r="N2631" i="18"/>
  <c r="M2631" i="18"/>
  <c r="L2631" i="18"/>
  <c r="K2631" i="18"/>
  <c r="J2631" i="18"/>
  <c r="I2631" i="18"/>
  <c r="H2631" i="18"/>
  <c r="G2631" i="18"/>
  <c r="F2631" i="18"/>
  <c r="E2631" i="18"/>
  <c r="D2631" i="18"/>
  <c r="A2628" i="18"/>
  <c r="A2627" i="18"/>
  <c r="A2626" i="18"/>
  <c r="A2625" i="18"/>
  <c r="B2624" i="18"/>
  <c r="A2624" i="18" s="1"/>
  <c r="B2623" i="18"/>
  <c r="A2623" i="18" s="1"/>
  <c r="B2622" i="18"/>
  <c r="A2622" i="18" s="1"/>
  <c r="B2621" i="18"/>
  <c r="A2621" i="18" s="1"/>
  <c r="B2620" i="18"/>
  <c r="A2620" i="18" s="1"/>
  <c r="B2619" i="18"/>
  <c r="A2619" i="18" s="1"/>
  <c r="B2618" i="18"/>
  <c r="A2618" i="18" s="1"/>
  <c r="B2617" i="18"/>
  <c r="A2617" i="18" s="1"/>
  <c r="B2616" i="18"/>
  <c r="A2616" i="18" s="1"/>
  <c r="B2615" i="18"/>
  <c r="A2615" i="18" s="1"/>
  <c r="B2614" i="18"/>
  <c r="A2614" i="18" s="1"/>
  <c r="B2613" i="18"/>
  <c r="A2613" i="18" s="1"/>
  <c r="B2612" i="18"/>
  <c r="A2612" i="18" s="1"/>
  <c r="B2611" i="18"/>
  <c r="A2611" i="18" s="1"/>
  <c r="B2610" i="18"/>
  <c r="A2610" i="18" s="1"/>
  <c r="B2609" i="18"/>
  <c r="A2609" i="18" s="1"/>
  <c r="B2608" i="18"/>
  <c r="A2608" i="18" s="1"/>
  <c r="B2607" i="18"/>
  <c r="A2607" i="18" s="1"/>
  <c r="B2606" i="18"/>
  <c r="A2606" i="18" s="1"/>
  <c r="B2605" i="18"/>
  <c r="A2605" i="18" s="1"/>
  <c r="B2604" i="18"/>
  <c r="A2604" i="18" s="1"/>
  <c r="B2603" i="18"/>
  <c r="A2603" i="18" s="1"/>
  <c r="B2602" i="18"/>
  <c r="A2602" i="18" s="1"/>
  <c r="B2601" i="18"/>
  <c r="A2601" i="18" s="1"/>
  <c r="B2600" i="18"/>
  <c r="A2600" i="18" s="1"/>
  <c r="B2599" i="18"/>
  <c r="A2599" i="18" s="1"/>
  <c r="B2598" i="18"/>
  <c r="A2598" i="18" s="1"/>
  <c r="B2597" i="18"/>
  <c r="A2597" i="18" s="1"/>
  <c r="B2596" i="18"/>
  <c r="A2596" i="18" s="1"/>
  <c r="B2595" i="18"/>
  <c r="A2595" i="18" s="1"/>
  <c r="B2594" i="18"/>
  <c r="A2594" i="18" s="1"/>
  <c r="B2593" i="18"/>
  <c r="A2593" i="18" s="1"/>
  <c r="B2592" i="18"/>
  <c r="A2592" i="18" s="1"/>
  <c r="B2591" i="18"/>
  <c r="A2591" i="18" s="1"/>
  <c r="B2590" i="18"/>
  <c r="A2590" i="18" s="1"/>
  <c r="B2589" i="18"/>
  <c r="A2589" i="18" s="1"/>
  <c r="B2588" i="18"/>
  <c r="A2588" i="18" s="1"/>
  <c r="B2587" i="18"/>
  <c r="A2587" i="18" s="1"/>
  <c r="B2586" i="18"/>
  <c r="A2586" i="18" s="1"/>
  <c r="B2585" i="18"/>
  <c r="A2585" i="18" s="1"/>
  <c r="B2584" i="18"/>
  <c r="A2584" i="18" s="1"/>
  <c r="B2583" i="18"/>
  <c r="A2583" i="18" s="1"/>
  <c r="B2582" i="18"/>
  <c r="A2582" i="18" s="1"/>
  <c r="B2581" i="18"/>
  <c r="A2581" i="18" s="1"/>
  <c r="B2580" i="18"/>
  <c r="A2580" i="18" s="1"/>
  <c r="B2579" i="18"/>
  <c r="A2579" i="18" s="1"/>
  <c r="B2578" i="18"/>
  <c r="A2578" i="18" s="1"/>
  <c r="B2577" i="18"/>
  <c r="A2577" i="18" s="1"/>
  <c r="B2576" i="18"/>
  <c r="A2576" i="18" s="1"/>
  <c r="B2575" i="18"/>
  <c r="A2575" i="18" s="1"/>
  <c r="P2574" i="18"/>
  <c r="O2574" i="18"/>
  <c r="N2574" i="18"/>
  <c r="M2574" i="18"/>
  <c r="L2574" i="18"/>
  <c r="K2574" i="18"/>
  <c r="J2574" i="18"/>
  <c r="I2574" i="18"/>
  <c r="H2574" i="18"/>
  <c r="G2574" i="18"/>
  <c r="F2574" i="18"/>
  <c r="E2574" i="18"/>
  <c r="D2574" i="18"/>
  <c r="A2571" i="18"/>
  <c r="A2570" i="18"/>
  <c r="A2569" i="18"/>
  <c r="A2568" i="18"/>
  <c r="B2567" i="18"/>
  <c r="A2567" i="18" s="1"/>
  <c r="B2566" i="18"/>
  <c r="A2566" i="18" s="1"/>
  <c r="B2565" i="18"/>
  <c r="A2565" i="18" s="1"/>
  <c r="B2564" i="18"/>
  <c r="A2564" i="18" s="1"/>
  <c r="B2563" i="18"/>
  <c r="A2563" i="18" s="1"/>
  <c r="B2562" i="18"/>
  <c r="A2562" i="18" s="1"/>
  <c r="B2561" i="18"/>
  <c r="A2561" i="18" s="1"/>
  <c r="B2560" i="18"/>
  <c r="A2560" i="18" s="1"/>
  <c r="B2559" i="18"/>
  <c r="A2559" i="18" s="1"/>
  <c r="B2558" i="18"/>
  <c r="A2558" i="18" s="1"/>
  <c r="B2557" i="18"/>
  <c r="A2557" i="18" s="1"/>
  <c r="B2556" i="18"/>
  <c r="A2556" i="18" s="1"/>
  <c r="B2555" i="18"/>
  <c r="A2555" i="18" s="1"/>
  <c r="B2554" i="18"/>
  <c r="A2554" i="18" s="1"/>
  <c r="B2553" i="18"/>
  <c r="A2553" i="18" s="1"/>
  <c r="B2552" i="18"/>
  <c r="A2552" i="18" s="1"/>
  <c r="B2551" i="18"/>
  <c r="A2551" i="18" s="1"/>
  <c r="B2550" i="18"/>
  <c r="A2550" i="18" s="1"/>
  <c r="B2549" i="18"/>
  <c r="A2549" i="18" s="1"/>
  <c r="B2548" i="18"/>
  <c r="A2548" i="18" s="1"/>
  <c r="B2547" i="18"/>
  <c r="A2547" i="18" s="1"/>
  <c r="B2546" i="18"/>
  <c r="A2546" i="18" s="1"/>
  <c r="B2545" i="18"/>
  <c r="A2545" i="18" s="1"/>
  <c r="B2544" i="18"/>
  <c r="A2544" i="18" s="1"/>
  <c r="B2543" i="18"/>
  <c r="A2543" i="18" s="1"/>
  <c r="B2542" i="18"/>
  <c r="A2542" i="18" s="1"/>
  <c r="B2541" i="18"/>
  <c r="A2541" i="18" s="1"/>
  <c r="B2540" i="18"/>
  <c r="A2540" i="18" s="1"/>
  <c r="B2539" i="18"/>
  <c r="A2539" i="18" s="1"/>
  <c r="B2538" i="18"/>
  <c r="A2538" i="18" s="1"/>
  <c r="B2537" i="18"/>
  <c r="A2537" i="18" s="1"/>
  <c r="B2536" i="18"/>
  <c r="A2536" i="18" s="1"/>
  <c r="B2535" i="18"/>
  <c r="A2535" i="18" s="1"/>
  <c r="B2534" i="18"/>
  <c r="A2534" i="18" s="1"/>
  <c r="B2533" i="18"/>
  <c r="A2533" i="18" s="1"/>
  <c r="B2532" i="18"/>
  <c r="A2532" i="18" s="1"/>
  <c r="B2531" i="18"/>
  <c r="A2531" i="18" s="1"/>
  <c r="B2530" i="18"/>
  <c r="A2530" i="18" s="1"/>
  <c r="B2529" i="18"/>
  <c r="A2529" i="18" s="1"/>
  <c r="B2528" i="18"/>
  <c r="A2528" i="18" s="1"/>
  <c r="B2527" i="18"/>
  <c r="A2527" i="18" s="1"/>
  <c r="B2526" i="18"/>
  <c r="A2526" i="18" s="1"/>
  <c r="B2525" i="18"/>
  <c r="A2525" i="18" s="1"/>
  <c r="B2524" i="18"/>
  <c r="A2524" i="18" s="1"/>
  <c r="B2523" i="18"/>
  <c r="A2523" i="18" s="1"/>
  <c r="B2522" i="18"/>
  <c r="A2522" i="18" s="1"/>
  <c r="B2521" i="18"/>
  <c r="A2521" i="18" s="1"/>
  <c r="B2520" i="18"/>
  <c r="A2520" i="18" s="1"/>
  <c r="B2519" i="18"/>
  <c r="A2519" i="18" s="1"/>
  <c r="B2518" i="18"/>
  <c r="A2518" i="18" s="1"/>
  <c r="P2517" i="18"/>
  <c r="O2517" i="18"/>
  <c r="N2517" i="18"/>
  <c r="M2517" i="18"/>
  <c r="L2517" i="18"/>
  <c r="K2517" i="18"/>
  <c r="J2517" i="18"/>
  <c r="I2517" i="18"/>
  <c r="H2517" i="18"/>
  <c r="G2517" i="18"/>
  <c r="F2517" i="18"/>
  <c r="E2517" i="18"/>
  <c r="D2517" i="18"/>
  <c r="A2514" i="18"/>
  <c r="A2513" i="18"/>
  <c r="A2512" i="18"/>
  <c r="A2511" i="18"/>
  <c r="B2510" i="18"/>
  <c r="A2510" i="18" s="1"/>
  <c r="B2509" i="18"/>
  <c r="A2509" i="18" s="1"/>
  <c r="B2508" i="18"/>
  <c r="A2508" i="18" s="1"/>
  <c r="B2507" i="18"/>
  <c r="A2507" i="18" s="1"/>
  <c r="B2506" i="18"/>
  <c r="A2506" i="18" s="1"/>
  <c r="B2505" i="18"/>
  <c r="A2505" i="18" s="1"/>
  <c r="B2504" i="18"/>
  <c r="A2504" i="18" s="1"/>
  <c r="B2503" i="18"/>
  <c r="A2503" i="18" s="1"/>
  <c r="B2502" i="18"/>
  <c r="A2502" i="18" s="1"/>
  <c r="B2501" i="18"/>
  <c r="A2501" i="18" s="1"/>
  <c r="B2500" i="18"/>
  <c r="A2500" i="18" s="1"/>
  <c r="B2499" i="18"/>
  <c r="A2499" i="18" s="1"/>
  <c r="B2498" i="18"/>
  <c r="A2498" i="18" s="1"/>
  <c r="B2497" i="18"/>
  <c r="A2497" i="18" s="1"/>
  <c r="B2496" i="18"/>
  <c r="A2496" i="18" s="1"/>
  <c r="B2495" i="18"/>
  <c r="A2495" i="18" s="1"/>
  <c r="B2494" i="18"/>
  <c r="A2494" i="18" s="1"/>
  <c r="B2493" i="18"/>
  <c r="A2493" i="18" s="1"/>
  <c r="B2492" i="18"/>
  <c r="A2492" i="18" s="1"/>
  <c r="B2491" i="18"/>
  <c r="A2491" i="18" s="1"/>
  <c r="B2490" i="18"/>
  <c r="A2490" i="18" s="1"/>
  <c r="B2489" i="18"/>
  <c r="A2489" i="18" s="1"/>
  <c r="B2488" i="18"/>
  <c r="A2488" i="18" s="1"/>
  <c r="B2487" i="18"/>
  <c r="A2487" i="18" s="1"/>
  <c r="B2486" i="18"/>
  <c r="A2486" i="18" s="1"/>
  <c r="B2485" i="18"/>
  <c r="A2485" i="18" s="1"/>
  <c r="B2484" i="18"/>
  <c r="A2484" i="18" s="1"/>
  <c r="B2483" i="18"/>
  <c r="A2483" i="18" s="1"/>
  <c r="B2482" i="18"/>
  <c r="A2482" i="18" s="1"/>
  <c r="B2481" i="18"/>
  <c r="A2481" i="18" s="1"/>
  <c r="B2480" i="18"/>
  <c r="A2480" i="18" s="1"/>
  <c r="B2479" i="18"/>
  <c r="A2479" i="18" s="1"/>
  <c r="B2478" i="18"/>
  <c r="A2478" i="18" s="1"/>
  <c r="B2477" i="18"/>
  <c r="A2477" i="18" s="1"/>
  <c r="B2476" i="18"/>
  <c r="A2476" i="18" s="1"/>
  <c r="B2475" i="18"/>
  <c r="A2475" i="18" s="1"/>
  <c r="B2474" i="18"/>
  <c r="A2474" i="18" s="1"/>
  <c r="B2473" i="18"/>
  <c r="A2473" i="18" s="1"/>
  <c r="B2472" i="18"/>
  <c r="A2472" i="18" s="1"/>
  <c r="B2471" i="18"/>
  <c r="A2471" i="18" s="1"/>
  <c r="B2470" i="18"/>
  <c r="A2470" i="18" s="1"/>
  <c r="B2469" i="18"/>
  <c r="A2469" i="18" s="1"/>
  <c r="B2468" i="18"/>
  <c r="A2468" i="18" s="1"/>
  <c r="B2467" i="18"/>
  <c r="A2467" i="18" s="1"/>
  <c r="B2466" i="18"/>
  <c r="A2466" i="18" s="1"/>
  <c r="B2465" i="18"/>
  <c r="A2465" i="18" s="1"/>
  <c r="B2464" i="18"/>
  <c r="A2464" i="18" s="1"/>
  <c r="B2463" i="18"/>
  <c r="A2463" i="18" s="1"/>
  <c r="B2462" i="18"/>
  <c r="A2462" i="18" s="1"/>
  <c r="B2461" i="18"/>
  <c r="A2461" i="18" s="1"/>
  <c r="P2460" i="18"/>
  <c r="O2460" i="18"/>
  <c r="N2460" i="18"/>
  <c r="M2460" i="18"/>
  <c r="L2460" i="18"/>
  <c r="K2460" i="18"/>
  <c r="J2460" i="18"/>
  <c r="I2460" i="18"/>
  <c r="H2460" i="18"/>
  <c r="G2460" i="18"/>
  <c r="F2460" i="18"/>
  <c r="E2460" i="18"/>
  <c r="D2460" i="18"/>
  <c r="A2457" i="18"/>
  <c r="A2456" i="18"/>
  <c r="A2455" i="18"/>
  <c r="A2454" i="18"/>
  <c r="B2453" i="18"/>
  <c r="A2453" i="18" s="1"/>
  <c r="B2452" i="18"/>
  <c r="A2452" i="18" s="1"/>
  <c r="B2451" i="18"/>
  <c r="A2451" i="18" s="1"/>
  <c r="B2450" i="18"/>
  <c r="A2450" i="18" s="1"/>
  <c r="B2449" i="18"/>
  <c r="A2449" i="18" s="1"/>
  <c r="B2448" i="18"/>
  <c r="A2448" i="18" s="1"/>
  <c r="B2447" i="18"/>
  <c r="A2447" i="18" s="1"/>
  <c r="B2446" i="18"/>
  <c r="A2446" i="18" s="1"/>
  <c r="B2445" i="18"/>
  <c r="A2445" i="18" s="1"/>
  <c r="B2444" i="18"/>
  <c r="A2444" i="18" s="1"/>
  <c r="B2443" i="18"/>
  <c r="A2443" i="18" s="1"/>
  <c r="B2442" i="18"/>
  <c r="A2442" i="18" s="1"/>
  <c r="B2441" i="18"/>
  <c r="A2441" i="18" s="1"/>
  <c r="B2440" i="18"/>
  <c r="A2440" i="18" s="1"/>
  <c r="B2439" i="18"/>
  <c r="A2439" i="18" s="1"/>
  <c r="B2438" i="18"/>
  <c r="A2438" i="18" s="1"/>
  <c r="B2437" i="18"/>
  <c r="A2437" i="18" s="1"/>
  <c r="B2436" i="18"/>
  <c r="A2436" i="18" s="1"/>
  <c r="B2435" i="18"/>
  <c r="A2435" i="18" s="1"/>
  <c r="B2434" i="18"/>
  <c r="A2434" i="18" s="1"/>
  <c r="B2433" i="18"/>
  <c r="A2433" i="18" s="1"/>
  <c r="B2432" i="18"/>
  <c r="A2432" i="18" s="1"/>
  <c r="B2431" i="18"/>
  <c r="A2431" i="18" s="1"/>
  <c r="B2430" i="18"/>
  <c r="A2430" i="18" s="1"/>
  <c r="B2429" i="18"/>
  <c r="A2429" i="18" s="1"/>
  <c r="B2428" i="18"/>
  <c r="A2428" i="18" s="1"/>
  <c r="B2427" i="18"/>
  <c r="A2427" i="18" s="1"/>
  <c r="B2426" i="18"/>
  <c r="A2426" i="18" s="1"/>
  <c r="B2425" i="18"/>
  <c r="A2425" i="18" s="1"/>
  <c r="B2424" i="18"/>
  <c r="A2424" i="18" s="1"/>
  <c r="B2423" i="18"/>
  <c r="A2423" i="18" s="1"/>
  <c r="B2422" i="18"/>
  <c r="A2422" i="18" s="1"/>
  <c r="B2421" i="18"/>
  <c r="A2421" i="18" s="1"/>
  <c r="B2420" i="18"/>
  <c r="A2420" i="18" s="1"/>
  <c r="B2419" i="18"/>
  <c r="A2419" i="18" s="1"/>
  <c r="B2418" i="18"/>
  <c r="A2418" i="18" s="1"/>
  <c r="B2417" i="18"/>
  <c r="A2417" i="18" s="1"/>
  <c r="B2416" i="18"/>
  <c r="A2416" i="18" s="1"/>
  <c r="B2415" i="18"/>
  <c r="A2415" i="18" s="1"/>
  <c r="B2414" i="18"/>
  <c r="A2414" i="18" s="1"/>
  <c r="B2413" i="18"/>
  <c r="A2413" i="18" s="1"/>
  <c r="B2412" i="18"/>
  <c r="A2412" i="18" s="1"/>
  <c r="B2411" i="18"/>
  <c r="A2411" i="18" s="1"/>
  <c r="B2410" i="18"/>
  <c r="A2410" i="18" s="1"/>
  <c r="B2409" i="18"/>
  <c r="A2409" i="18" s="1"/>
  <c r="B2408" i="18"/>
  <c r="A2408" i="18" s="1"/>
  <c r="B2407" i="18"/>
  <c r="A2407" i="18" s="1"/>
  <c r="B2406" i="18"/>
  <c r="A2406" i="18" s="1"/>
  <c r="B2405" i="18"/>
  <c r="A2405" i="18" s="1"/>
  <c r="B2404" i="18"/>
  <c r="A2404" i="18" s="1"/>
  <c r="P2403" i="18"/>
  <c r="O2403" i="18"/>
  <c r="N2403" i="18"/>
  <c r="M2403" i="18"/>
  <c r="L2403" i="18"/>
  <c r="K2403" i="18"/>
  <c r="J2403" i="18"/>
  <c r="I2403" i="18"/>
  <c r="H2403" i="18"/>
  <c r="G2403" i="18"/>
  <c r="F2403" i="18"/>
  <c r="E2403" i="18"/>
  <c r="D2403" i="18"/>
  <c r="A2400" i="18"/>
  <c r="A2399" i="18"/>
  <c r="A2398" i="18"/>
  <c r="A2397" i="18"/>
  <c r="B2396" i="18"/>
  <c r="A2396" i="18" s="1"/>
  <c r="B2395" i="18"/>
  <c r="A2395" i="18" s="1"/>
  <c r="B2394" i="18"/>
  <c r="A2394" i="18" s="1"/>
  <c r="B2393" i="18"/>
  <c r="A2393" i="18" s="1"/>
  <c r="B2392" i="18"/>
  <c r="A2392" i="18" s="1"/>
  <c r="B2391" i="18"/>
  <c r="A2391" i="18" s="1"/>
  <c r="B2390" i="18"/>
  <c r="A2390" i="18" s="1"/>
  <c r="B2389" i="18"/>
  <c r="A2389" i="18" s="1"/>
  <c r="B2388" i="18"/>
  <c r="A2388" i="18" s="1"/>
  <c r="B2387" i="18"/>
  <c r="A2387" i="18" s="1"/>
  <c r="B2386" i="18"/>
  <c r="A2386" i="18" s="1"/>
  <c r="B2385" i="18"/>
  <c r="A2385" i="18" s="1"/>
  <c r="B2384" i="18"/>
  <c r="A2384" i="18" s="1"/>
  <c r="B2383" i="18"/>
  <c r="A2383" i="18" s="1"/>
  <c r="B2382" i="18"/>
  <c r="A2382" i="18" s="1"/>
  <c r="B2381" i="18"/>
  <c r="A2381" i="18" s="1"/>
  <c r="B2380" i="18"/>
  <c r="A2380" i="18" s="1"/>
  <c r="B2379" i="18"/>
  <c r="A2379" i="18" s="1"/>
  <c r="B2378" i="18"/>
  <c r="A2378" i="18" s="1"/>
  <c r="B2377" i="18"/>
  <c r="A2377" i="18" s="1"/>
  <c r="B2376" i="18"/>
  <c r="A2376" i="18" s="1"/>
  <c r="B2375" i="18"/>
  <c r="A2375" i="18" s="1"/>
  <c r="B2374" i="18"/>
  <c r="A2374" i="18" s="1"/>
  <c r="B2373" i="18"/>
  <c r="A2373" i="18" s="1"/>
  <c r="B2372" i="18"/>
  <c r="A2372" i="18" s="1"/>
  <c r="B2371" i="18"/>
  <c r="A2371" i="18" s="1"/>
  <c r="B2370" i="18"/>
  <c r="A2370" i="18" s="1"/>
  <c r="B2369" i="18"/>
  <c r="A2369" i="18" s="1"/>
  <c r="B2368" i="18"/>
  <c r="A2368" i="18" s="1"/>
  <c r="B2367" i="18"/>
  <c r="A2367" i="18" s="1"/>
  <c r="B2366" i="18"/>
  <c r="A2366" i="18" s="1"/>
  <c r="B2365" i="18"/>
  <c r="A2365" i="18" s="1"/>
  <c r="B2364" i="18"/>
  <c r="A2364" i="18" s="1"/>
  <c r="B2363" i="18"/>
  <c r="A2363" i="18" s="1"/>
  <c r="B2362" i="18"/>
  <c r="A2362" i="18" s="1"/>
  <c r="B2361" i="18"/>
  <c r="A2361" i="18" s="1"/>
  <c r="B2360" i="18"/>
  <c r="A2360" i="18" s="1"/>
  <c r="B2359" i="18"/>
  <c r="A2359" i="18" s="1"/>
  <c r="B2358" i="18"/>
  <c r="A2358" i="18" s="1"/>
  <c r="B2357" i="18"/>
  <c r="A2357" i="18" s="1"/>
  <c r="B2356" i="18"/>
  <c r="A2356" i="18" s="1"/>
  <c r="B2355" i="18"/>
  <c r="A2355" i="18" s="1"/>
  <c r="B2354" i="18"/>
  <c r="A2354" i="18" s="1"/>
  <c r="B2353" i="18"/>
  <c r="A2353" i="18" s="1"/>
  <c r="B2352" i="18"/>
  <c r="A2352" i="18" s="1"/>
  <c r="B2351" i="18"/>
  <c r="A2351" i="18" s="1"/>
  <c r="B2350" i="18"/>
  <c r="A2350" i="18" s="1"/>
  <c r="B2349" i="18"/>
  <c r="A2349" i="18" s="1"/>
  <c r="B2348" i="18"/>
  <c r="A2348" i="18" s="1"/>
  <c r="B2347" i="18"/>
  <c r="A2347" i="18" s="1"/>
  <c r="P2346" i="18"/>
  <c r="P2400" i="18" s="1"/>
  <c r="O2346" i="18"/>
  <c r="N2346" i="18"/>
  <c r="M2346" i="18"/>
  <c r="L2346" i="18"/>
  <c r="K2346" i="18"/>
  <c r="J2346" i="18"/>
  <c r="I2346" i="18"/>
  <c r="H2346" i="18"/>
  <c r="G2346" i="18"/>
  <c r="F2346" i="18"/>
  <c r="E2346" i="18"/>
  <c r="D2346" i="18"/>
  <c r="A2343" i="18"/>
  <c r="A2342" i="18"/>
  <c r="A2341" i="18"/>
  <c r="A2340" i="18"/>
  <c r="B2339" i="18"/>
  <c r="A2339" i="18" s="1"/>
  <c r="B2338" i="18"/>
  <c r="A2338" i="18" s="1"/>
  <c r="B2337" i="18"/>
  <c r="A2337" i="18" s="1"/>
  <c r="B2336" i="18"/>
  <c r="A2336" i="18" s="1"/>
  <c r="B2335" i="18"/>
  <c r="A2335" i="18" s="1"/>
  <c r="B2334" i="18"/>
  <c r="A2334" i="18" s="1"/>
  <c r="B2333" i="18"/>
  <c r="A2333" i="18" s="1"/>
  <c r="B2332" i="18"/>
  <c r="A2332" i="18" s="1"/>
  <c r="B2331" i="18"/>
  <c r="A2331" i="18" s="1"/>
  <c r="B2330" i="18"/>
  <c r="A2330" i="18" s="1"/>
  <c r="B2329" i="18"/>
  <c r="A2329" i="18" s="1"/>
  <c r="B2328" i="18"/>
  <c r="A2328" i="18" s="1"/>
  <c r="B2327" i="18"/>
  <c r="A2327" i="18" s="1"/>
  <c r="B2326" i="18"/>
  <c r="A2326" i="18" s="1"/>
  <c r="B2325" i="18"/>
  <c r="A2325" i="18" s="1"/>
  <c r="B2324" i="18"/>
  <c r="A2324" i="18" s="1"/>
  <c r="B2323" i="18"/>
  <c r="A2323" i="18" s="1"/>
  <c r="B2322" i="18"/>
  <c r="A2322" i="18" s="1"/>
  <c r="B2321" i="18"/>
  <c r="A2321" i="18" s="1"/>
  <c r="B2320" i="18"/>
  <c r="A2320" i="18" s="1"/>
  <c r="B2319" i="18"/>
  <c r="A2319" i="18" s="1"/>
  <c r="B2318" i="18"/>
  <c r="A2318" i="18" s="1"/>
  <c r="B2317" i="18"/>
  <c r="A2317" i="18" s="1"/>
  <c r="B2316" i="18"/>
  <c r="A2316" i="18" s="1"/>
  <c r="B2315" i="18"/>
  <c r="A2315" i="18" s="1"/>
  <c r="B2314" i="18"/>
  <c r="A2314" i="18" s="1"/>
  <c r="B2313" i="18"/>
  <c r="A2313" i="18" s="1"/>
  <c r="B2312" i="18"/>
  <c r="A2312" i="18" s="1"/>
  <c r="B2311" i="18"/>
  <c r="A2311" i="18" s="1"/>
  <c r="B2310" i="18"/>
  <c r="A2310" i="18" s="1"/>
  <c r="B2309" i="18"/>
  <c r="A2309" i="18" s="1"/>
  <c r="B2308" i="18"/>
  <c r="A2308" i="18" s="1"/>
  <c r="B2307" i="18"/>
  <c r="A2307" i="18" s="1"/>
  <c r="B2306" i="18"/>
  <c r="A2306" i="18" s="1"/>
  <c r="B2305" i="18"/>
  <c r="A2305" i="18" s="1"/>
  <c r="B2304" i="18"/>
  <c r="A2304" i="18" s="1"/>
  <c r="B2303" i="18"/>
  <c r="A2303" i="18" s="1"/>
  <c r="B2302" i="18"/>
  <c r="A2302" i="18" s="1"/>
  <c r="B2301" i="18"/>
  <c r="A2301" i="18" s="1"/>
  <c r="B2300" i="18"/>
  <c r="A2300" i="18" s="1"/>
  <c r="B2299" i="18"/>
  <c r="A2299" i="18" s="1"/>
  <c r="B2298" i="18"/>
  <c r="A2298" i="18" s="1"/>
  <c r="B2297" i="18"/>
  <c r="A2297" i="18" s="1"/>
  <c r="B2296" i="18"/>
  <c r="A2296" i="18" s="1"/>
  <c r="B2295" i="18"/>
  <c r="A2295" i="18" s="1"/>
  <c r="B2294" i="18"/>
  <c r="A2294" i="18" s="1"/>
  <c r="B2293" i="18"/>
  <c r="A2293" i="18" s="1"/>
  <c r="B2292" i="18"/>
  <c r="A2292" i="18" s="1"/>
  <c r="B2291" i="18"/>
  <c r="A2291" i="18" s="1"/>
  <c r="B2290" i="18"/>
  <c r="A2290" i="18" s="1"/>
  <c r="P2289" i="18"/>
  <c r="O2289" i="18"/>
  <c r="N2289" i="18"/>
  <c r="M2289" i="18"/>
  <c r="L2289" i="18"/>
  <c r="K2289" i="18"/>
  <c r="J2289" i="18"/>
  <c r="I2289" i="18"/>
  <c r="H2289" i="18"/>
  <c r="G2289" i="18"/>
  <c r="F2289" i="18"/>
  <c r="E2289" i="18"/>
  <c r="D2289" i="18"/>
  <c r="A2286" i="18"/>
  <c r="A2285" i="18"/>
  <c r="A2284" i="18"/>
  <c r="A2283" i="18"/>
  <c r="B2282" i="18"/>
  <c r="A2282" i="18" s="1"/>
  <c r="B2281" i="18"/>
  <c r="A2281" i="18" s="1"/>
  <c r="B2280" i="18"/>
  <c r="A2280" i="18" s="1"/>
  <c r="B2279" i="18"/>
  <c r="A2279" i="18" s="1"/>
  <c r="B2278" i="18"/>
  <c r="A2278" i="18" s="1"/>
  <c r="B2277" i="18"/>
  <c r="A2277" i="18" s="1"/>
  <c r="B2276" i="18"/>
  <c r="A2276" i="18" s="1"/>
  <c r="B2275" i="18"/>
  <c r="A2275" i="18" s="1"/>
  <c r="B2274" i="18"/>
  <c r="A2274" i="18" s="1"/>
  <c r="B2273" i="18"/>
  <c r="A2273" i="18" s="1"/>
  <c r="B2272" i="18"/>
  <c r="A2272" i="18" s="1"/>
  <c r="B2271" i="18"/>
  <c r="A2271" i="18" s="1"/>
  <c r="B2270" i="18"/>
  <c r="A2270" i="18" s="1"/>
  <c r="B2269" i="18"/>
  <c r="A2269" i="18" s="1"/>
  <c r="B2268" i="18"/>
  <c r="A2268" i="18" s="1"/>
  <c r="B2267" i="18"/>
  <c r="A2267" i="18" s="1"/>
  <c r="B2266" i="18"/>
  <c r="A2266" i="18" s="1"/>
  <c r="B2265" i="18"/>
  <c r="A2265" i="18" s="1"/>
  <c r="B2264" i="18"/>
  <c r="A2264" i="18" s="1"/>
  <c r="B2263" i="18"/>
  <c r="A2263" i="18" s="1"/>
  <c r="B2262" i="18"/>
  <c r="A2262" i="18" s="1"/>
  <c r="B2261" i="18"/>
  <c r="A2261" i="18" s="1"/>
  <c r="B2260" i="18"/>
  <c r="A2260" i="18" s="1"/>
  <c r="B2259" i="18"/>
  <c r="A2259" i="18" s="1"/>
  <c r="B2258" i="18"/>
  <c r="A2258" i="18" s="1"/>
  <c r="B2257" i="18"/>
  <c r="A2257" i="18" s="1"/>
  <c r="B2256" i="18"/>
  <c r="A2256" i="18" s="1"/>
  <c r="B2255" i="18"/>
  <c r="A2255" i="18" s="1"/>
  <c r="B2254" i="18"/>
  <c r="A2254" i="18" s="1"/>
  <c r="B2253" i="18"/>
  <c r="A2253" i="18" s="1"/>
  <c r="B2252" i="18"/>
  <c r="A2252" i="18" s="1"/>
  <c r="B2251" i="18"/>
  <c r="A2251" i="18" s="1"/>
  <c r="B2250" i="18"/>
  <c r="A2250" i="18" s="1"/>
  <c r="B2249" i="18"/>
  <c r="A2249" i="18" s="1"/>
  <c r="B2248" i="18"/>
  <c r="A2248" i="18" s="1"/>
  <c r="B2247" i="18"/>
  <c r="A2247" i="18" s="1"/>
  <c r="B2246" i="18"/>
  <c r="A2246" i="18" s="1"/>
  <c r="B2245" i="18"/>
  <c r="A2245" i="18" s="1"/>
  <c r="B2244" i="18"/>
  <c r="A2244" i="18" s="1"/>
  <c r="B2243" i="18"/>
  <c r="A2243" i="18" s="1"/>
  <c r="B2242" i="18"/>
  <c r="A2242" i="18" s="1"/>
  <c r="B2241" i="18"/>
  <c r="A2241" i="18" s="1"/>
  <c r="B2240" i="18"/>
  <c r="A2240" i="18" s="1"/>
  <c r="B2239" i="18"/>
  <c r="A2239" i="18" s="1"/>
  <c r="B2238" i="18"/>
  <c r="A2238" i="18" s="1"/>
  <c r="B2237" i="18"/>
  <c r="A2237" i="18" s="1"/>
  <c r="B2236" i="18"/>
  <c r="A2236" i="18" s="1"/>
  <c r="B2235" i="18"/>
  <c r="A2235" i="18" s="1"/>
  <c r="B2234" i="18"/>
  <c r="A2234" i="18" s="1"/>
  <c r="B2233" i="18"/>
  <c r="A2233" i="18" s="1"/>
  <c r="P2232" i="18"/>
  <c r="P2286" i="18" s="1"/>
  <c r="O2232" i="18"/>
  <c r="N2232" i="18"/>
  <c r="M2232" i="18"/>
  <c r="L2232" i="18"/>
  <c r="K2232" i="18"/>
  <c r="J2232" i="18"/>
  <c r="I2232" i="18"/>
  <c r="H2232" i="18"/>
  <c r="G2232" i="18"/>
  <c r="F2232" i="18"/>
  <c r="E2232" i="18"/>
  <c r="D2232" i="18"/>
  <c r="A2229" i="18"/>
  <c r="A2228" i="18"/>
  <c r="A2227" i="18"/>
  <c r="A2226" i="18"/>
  <c r="B2225" i="18"/>
  <c r="A2225" i="18" s="1"/>
  <c r="B2224" i="18"/>
  <c r="A2224" i="18" s="1"/>
  <c r="B2223" i="18"/>
  <c r="A2223" i="18" s="1"/>
  <c r="B2222" i="18"/>
  <c r="A2222" i="18" s="1"/>
  <c r="B2221" i="18"/>
  <c r="A2221" i="18" s="1"/>
  <c r="B2220" i="18"/>
  <c r="A2220" i="18" s="1"/>
  <c r="B2219" i="18"/>
  <c r="A2219" i="18" s="1"/>
  <c r="B2218" i="18"/>
  <c r="A2218" i="18" s="1"/>
  <c r="B2217" i="18"/>
  <c r="A2217" i="18" s="1"/>
  <c r="B2216" i="18"/>
  <c r="A2216" i="18" s="1"/>
  <c r="B2215" i="18"/>
  <c r="A2215" i="18" s="1"/>
  <c r="B2214" i="18"/>
  <c r="A2214" i="18" s="1"/>
  <c r="B2213" i="18"/>
  <c r="A2213" i="18" s="1"/>
  <c r="B2212" i="18"/>
  <c r="A2212" i="18" s="1"/>
  <c r="B2211" i="18"/>
  <c r="A2211" i="18" s="1"/>
  <c r="B2210" i="18"/>
  <c r="A2210" i="18" s="1"/>
  <c r="B2209" i="18"/>
  <c r="A2209" i="18" s="1"/>
  <c r="B2208" i="18"/>
  <c r="A2208" i="18" s="1"/>
  <c r="B2207" i="18"/>
  <c r="A2207" i="18" s="1"/>
  <c r="B2206" i="18"/>
  <c r="A2206" i="18" s="1"/>
  <c r="B2205" i="18"/>
  <c r="A2205" i="18" s="1"/>
  <c r="B2204" i="18"/>
  <c r="A2204" i="18" s="1"/>
  <c r="B2203" i="18"/>
  <c r="A2203" i="18" s="1"/>
  <c r="B2202" i="18"/>
  <c r="A2202" i="18" s="1"/>
  <c r="B2201" i="18"/>
  <c r="A2201" i="18" s="1"/>
  <c r="B2200" i="18"/>
  <c r="A2200" i="18" s="1"/>
  <c r="B2199" i="18"/>
  <c r="A2199" i="18" s="1"/>
  <c r="B2198" i="18"/>
  <c r="A2198" i="18" s="1"/>
  <c r="B2197" i="18"/>
  <c r="A2197" i="18" s="1"/>
  <c r="B2196" i="18"/>
  <c r="A2196" i="18" s="1"/>
  <c r="B2195" i="18"/>
  <c r="A2195" i="18" s="1"/>
  <c r="B2194" i="18"/>
  <c r="A2194" i="18" s="1"/>
  <c r="B2193" i="18"/>
  <c r="A2193" i="18" s="1"/>
  <c r="B2192" i="18"/>
  <c r="A2192" i="18" s="1"/>
  <c r="B2191" i="18"/>
  <c r="A2191" i="18" s="1"/>
  <c r="B2190" i="18"/>
  <c r="A2190" i="18" s="1"/>
  <c r="B2189" i="18"/>
  <c r="A2189" i="18" s="1"/>
  <c r="B2188" i="18"/>
  <c r="A2188" i="18" s="1"/>
  <c r="B2187" i="18"/>
  <c r="A2187" i="18" s="1"/>
  <c r="B2186" i="18"/>
  <c r="A2186" i="18" s="1"/>
  <c r="B2185" i="18"/>
  <c r="A2185" i="18" s="1"/>
  <c r="B2184" i="18"/>
  <c r="A2184" i="18" s="1"/>
  <c r="B2183" i="18"/>
  <c r="A2183" i="18" s="1"/>
  <c r="B2182" i="18"/>
  <c r="A2182" i="18" s="1"/>
  <c r="B2181" i="18"/>
  <c r="A2181" i="18" s="1"/>
  <c r="B2180" i="18"/>
  <c r="A2180" i="18" s="1"/>
  <c r="B2179" i="18"/>
  <c r="A2179" i="18" s="1"/>
  <c r="B2178" i="18"/>
  <c r="A2178" i="18" s="1"/>
  <c r="B2177" i="18"/>
  <c r="A2177" i="18" s="1"/>
  <c r="B2176" i="18"/>
  <c r="A2176" i="18" s="1"/>
  <c r="P2175" i="18"/>
  <c r="O2175" i="18"/>
  <c r="N2175" i="18"/>
  <c r="M2175" i="18"/>
  <c r="L2175" i="18"/>
  <c r="K2175" i="18"/>
  <c r="J2175" i="18"/>
  <c r="I2175" i="18"/>
  <c r="H2175" i="18"/>
  <c r="G2175" i="18"/>
  <c r="F2175" i="18"/>
  <c r="E2175" i="18"/>
  <c r="D2175" i="18"/>
  <c r="A2172" i="18"/>
  <c r="A2171" i="18"/>
  <c r="A2170" i="18"/>
  <c r="A2169" i="18"/>
  <c r="B2168" i="18"/>
  <c r="A2168" i="18" s="1"/>
  <c r="B2167" i="18"/>
  <c r="A2167" i="18" s="1"/>
  <c r="B2166" i="18"/>
  <c r="A2166" i="18" s="1"/>
  <c r="B2165" i="18"/>
  <c r="A2165" i="18" s="1"/>
  <c r="B2164" i="18"/>
  <c r="A2164" i="18" s="1"/>
  <c r="B2163" i="18"/>
  <c r="A2163" i="18" s="1"/>
  <c r="B2162" i="18"/>
  <c r="A2162" i="18" s="1"/>
  <c r="B2161" i="18"/>
  <c r="A2161" i="18" s="1"/>
  <c r="B2160" i="18"/>
  <c r="A2160" i="18" s="1"/>
  <c r="B2159" i="18"/>
  <c r="A2159" i="18" s="1"/>
  <c r="B2158" i="18"/>
  <c r="A2158" i="18" s="1"/>
  <c r="B2157" i="18"/>
  <c r="A2157" i="18" s="1"/>
  <c r="B2156" i="18"/>
  <c r="A2156" i="18" s="1"/>
  <c r="B2155" i="18"/>
  <c r="A2155" i="18" s="1"/>
  <c r="B2154" i="18"/>
  <c r="A2154" i="18" s="1"/>
  <c r="B2153" i="18"/>
  <c r="A2153" i="18" s="1"/>
  <c r="B2152" i="18"/>
  <c r="A2152" i="18" s="1"/>
  <c r="B2151" i="18"/>
  <c r="A2151" i="18" s="1"/>
  <c r="B2150" i="18"/>
  <c r="A2150" i="18" s="1"/>
  <c r="B2149" i="18"/>
  <c r="A2149" i="18" s="1"/>
  <c r="B2148" i="18"/>
  <c r="A2148" i="18" s="1"/>
  <c r="B2147" i="18"/>
  <c r="A2147" i="18" s="1"/>
  <c r="B2146" i="18"/>
  <c r="A2146" i="18" s="1"/>
  <c r="B2145" i="18"/>
  <c r="A2145" i="18" s="1"/>
  <c r="B2144" i="18"/>
  <c r="A2144" i="18" s="1"/>
  <c r="B2143" i="18"/>
  <c r="A2143" i="18" s="1"/>
  <c r="B2142" i="18"/>
  <c r="A2142" i="18" s="1"/>
  <c r="B2141" i="18"/>
  <c r="A2141" i="18" s="1"/>
  <c r="B2140" i="18"/>
  <c r="A2140" i="18" s="1"/>
  <c r="B2139" i="18"/>
  <c r="A2139" i="18" s="1"/>
  <c r="B2138" i="18"/>
  <c r="A2138" i="18" s="1"/>
  <c r="B2137" i="18"/>
  <c r="A2137" i="18" s="1"/>
  <c r="B2136" i="18"/>
  <c r="A2136" i="18" s="1"/>
  <c r="B2135" i="18"/>
  <c r="A2135" i="18" s="1"/>
  <c r="B2134" i="18"/>
  <c r="A2134" i="18" s="1"/>
  <c r="B2133" i="18"/>
  <c r="A2133" i="18" s="1"/>
  <c r="B2132" i="18"/>
  <c r="A2132" i="18" s="1"/>
  <c r="B2131" i="18"/>
  <c r="A2131" i="18" s="1"/>
  <c r="B2130" i="18"/>
  <c r="A2130" i="18" s="1"/>
  <c r="B2129" i="18"/>
  <c r="A2129" i="18" s="1"/>
  <c r="B2128" i="18"/>
  <c r="A2128" i="18" s="1"/>
  <c r="B2127" i="18"/>
  <c r="A2127" i="18" s="1"/>
  <c r="B2126" i="18"/>
  <c r="A2126" i="18" s="1"/>
  <c r="B2125" i="18"/>
  <c r="A2125" i="18" s="1"/>
  <c r="B2124" i="18"/>
  <c r="A2124" i="18" s="1"/>
  <c r="B2123" i="18"/>
  <c r="A2123" i="18" s="1"/>
  <c r="B2122" i="18"/>
  <c r="A2122" i="18" s="1"/>
  <c r="B2121" i="18"/>
  <c r="A2121" i="18" s="1"/>
  <c r="B2120" i="18"/>
  <c r="A2120" i="18" s="1"/>
  <c r="B2119" i="18"/>
  <c r="A2119" i="18" s="1"/>
  <c r="P2118" i="18"/>
  <c r="O2118" i="18"/>
  <c r="N2118" i="18"/>
  <c r="M2118" i="18"/>
  <c r="L2118" i="18"/>
  <c r="K2118" i="18"/>
  <c r="J2118" i="18"/>
  <c r="I2118" i="18"/>
  <c r="H2118" i="18"/>
  <c r="G2118" i="18"/>
  <c r="F2118" i="18"/>
  <c r="E2118" i="18"/>
  <c r="D2118" i="18"/>
  <c r="A2115" i="18"/>
  <c r="A2114" i="18"/>
  <c r="A2113" i="18"/>
  <c r="A2112" i="18"/>
  <c r="B2111" i="18"/>
  <c r="A2111" i="18" s="1"/>
  <c r="B2110" i="18"/>
  <c r="A2110" i="18" s="1"/>
  <c r="B2109" i="18"/>
  <c r="A2109" i="18" s="1"/>
  <c r="B2108" i="18"/>
  <c r="A2108" i="18" s="1"/>
  <c r="B2107" i="18"/>
  <c r="A2107" i="18" s="1"/>
  <c r="B2106" i="18"/>
  <c r="A2106" i="18" s="1"/>
  <c r="B2105" i="18"/>
  <c r="A2105" i="18" s="1"/>
  <c r="B2104" i="18"/>
  <c r="A2104" i="18" s="1"/>
  <c r="B2103" i="18"/>
  <c r="A2103" i="18" s="1"/>
  <c r="B2102" i="18"/>
  <c r="A2102" i="18" s="1"/>
  <c r="B2101" i="18"/>
  <c r="A2101" i="18" s="1"/>
  <c r="B2100" i="18"/>
  <c r="A2100" i="18" s="1"/>
  <c r="B2099" i="18"/>
  <c r="A2099" i="18" s="1"/>
  <c r="B2098" i="18"/>
  <c r="A2098" i="18" s="1"/>
  <c r="B2097" i="18"/>
  <c r="A2097" i="18" s="1"/>
  <c r="B2096" i="18"/>
  <c r="A2096" i="18" s="1"/>
  <c r="B2095" i="18"/>
  <c r="A2095" i="18" s="1"/>
  <c r="B2094" i="18"/>
  <c r="A2094" i="18" s="1"/>
  <c r="B2093" i="18"/>
  <c r="A2093" i="18" s="1"/>
  <c r="B2092" i="18"/>
  <c r="A2092" i="18" s="1"/>
  <c r="B2091" i="18"/>
  <c r="A2091" i="18" s="1"/>
  <c r="B2090" i="18"/>
  <c r="A2090" i="18" s="1"/>
  <c r="B2089" i="18"/>
  <c r="A2089" i="18" s="1"/>
  <c r="B2088" i="18"/>
  <c r="A2088" i="18" s="1"/>
  <c r="B2087" i="18"/>
  <c r="A2087" i="18" s="1"/>
  <c r="B2086" i="18"/>
  <c r="A2086" i="18" s="1"/>
  <c r="B2085" i="18"/>
  <c r="A2085" i="18" s="1"/>
  <c r="B2084" i="18"/>
  <c r="A2084" i="18" s="1"/>
  <c r="B2083" i="18"/>
  <c r="A2083" i="18" s="1"/>
  <c r="B2082" i="18"/>
  <c r="A2082" i="18" s="1"/>
  <c r="B2081" i="18"/>
  <c r="A2081" i="18" s="1"/>
  <c r="B2080" i="18"/>
  <c r="A2080" i="18" s="1"/>
  <c r="B2079" i="18"/>
  <c r="A2079" i="18" s="1"/>
  <c r="B2078" i="18"/>
  <c r="A2078" i="18" s="1"/>
  <c r="B2077" i="18"/>
  <c r="A2077" i="18" s="1"/>
  <c r="B2076" i="18"/>
  <c r="A2076" i="18" s="1"/>
  <c r="B2075" i="18"/>
  <c r="A2075" i="18" s="1"/>
  <c r="B2074" i="18"/>
  <c r="A2074" i="18" s="1"/>
  <c r="B2073" i="18"/>
  <c r="A2073" i="18" s="1"/>
  <c r="B2072" i="18"/>
  <c r="A2072" i="18" s="1"/>
  <c r="B2071" i="18"/>
  <c r="A2071" i="18" s="1"/>
  <c r="B2070" i="18"/>
  <c r="A2070" i="18" s="1"/>
  <c r="B2069" i="18"/>
  <c r="A2069" i="18" s="1"/>
  <c r="B2068" i="18"/>
  <c r="A2068" i="18" s="1"/>
  <c r="B2067" i="18"/>
  <c r="A2067" i="18" s="1"/>
  <c r="B2066" i="18"/>
  <c r="A2066" i="18" s="1"/>
  <c r="B2065" i="18"/>
  <c r="A2065" i="18" s="1"/>
  <c r="B2064" i="18"/>
  <c r="A2064" i="18" s="1"/>
  <c r="B2063" i="18"/>
  <c r="A2063" i="18" s="1"/>
  <c r="B2062" i="18"/>
  <c r="A2062" i="18" s="1"/>
  <c r="P2061" i="18"/>
  <c r="O2061" i="18"/>
  <c r="N2061" i="18"/>
  <c r="M2061" i="18"/>
  <c r="L2061" i="18"/>
  <c r="K2061" i="18"/>
  <c r="J2061" i="18"/>
  <c r="I2061" i="18"/>
  <c r="H2061" i="18"/>
  <c r="G2061" i="18"/>
  <c r="F2061" i="18"/>
  <c r="E2061" i="18"/>
  <c r="D2061" i="18"/>
  <c r="A2058" i="18"/>
  <c r="A2057" i="18"/>
  <c r="A2056" i="18"/>
  <c r="A2055" i="18"/>
  <c r="B2054" i="18"/>
  <c r="A2054" i="18" s="1"/>
  <c r="B2053" i="18"/>
  <c r="A2053" i="18" s="1"/>
  <c r="B2052" i="18"/>
  <c r="A2052" i="18" s="1"/>
  <c r="B2051" i="18"/>
  <c r="A2051" i="18" s="1"/>
  <c r="B2050" i="18"/>
  <c r="A2050" i="18" s="1"/>
  <c r="B2049" i="18"/>
  <c r="A2049" i="18" s="1"/>
  <c r="B2048" i="18"/>
  <c r="A2048" i="18" s="1"/>
  <c r="B2047" i="18"/>
  <c r="A2047" i="18" s="1"/>
  <c r="B2046" i="18"/>
  <c r="A2046" i="18" s="1"/>
  <c r="B2045" i="18"/>
  <c r="A2045" i="18" s="1"/>
  <c r="B2044" i="18"/>
  <c r="A2044" i="18" s="1"/>
  <c r="B2043" i="18"/>
  <c r="A2043" i="18" s="1"/>
  <c r="B2042" i="18"/>
  <c r="A2042" i="18" s="1"/>
  <c r="B2041" i="18"/>
  <c r="A2041" i="18" s="1"/>
  <c r="B2040" i="18"/>
  <c r="A2040" i="18" s="1"/>
  <c r="B2039" i="18"/>
  <c r="A2039" i="18" s="1"/>
  <c r="B2038" i="18"/>
  <c r="A2038" i="18" s="1"/>
  <c r="B2037" i="18"/>
  <c r="A2037" i="18" s="1"/>
  <c r="B2036" i="18"/>
  <c r="A2036" i="18" s="1"/>
  <c r="B2035" i="18"/>
  <c r="A2035" i="18" s="1"/>
  <c r="B2034" i="18"/>
  <c r="A2034" i="18" s="1"/>
  <c r="B2033" i="18"/>
  <c r="A2033" i="18" s="1"/>
  <c r="B2032" i="18"/>
  <c r="A2032" i="18" s="1"/>
  <c r="B2031" i="18"/>
  <c r="A2031" i="18" s="1"/>
  <c r="B2030" i="18"/>
  <c r="A2030" i="18" s="1"/>
  <c r="B2029" i="18"/>
  <c r="A2029" i="18" s="1"/>
  <c r="B2028" i="18"/>
  <c r="A2028" i="18" s="1"/>
  <c r="B2027" i="18"/>
  <c r="A2027" i="18" s="1"/>
  <c r="B2026" i="18"/>
  <c r="A2026" i="18" s="1"/>
  <c r="B2025" i="18"/>
  <c r="A2025" i="18" s="1"/>
  <c r="B2024" i="18"/>
  <c r="A2024" i="18" s="1"/>
  <c r="B2023" i="18"/>
  <c r="A2023" i="18" s="1"/>
  <c r="B2022" i="18"/>
  <c r="A2022" i="18" s="1"/>
  <c r="B2021" i="18"/>
  <c r="A2021" i="18" s="1"/>
  <c r="B2020" i="18"/>
  <c r="A2020" i="18" s="1"/>
  <c r="B2019" i="18"/>
  <c r="A2019" i="18" s="1"/>
  <c r="B2018" i="18"/>
  <c r="A2018" i="18" s="1"/>
  <c r="B2017" i="18"/>
  <c r="A2017" i="18" s="1"/>
  <c r="B2016" i="18"/>
  <c r="A2016" i="18" s="1"/>
  <c r="B2015" i="18"/>
  <c r="A2015" i="18" s="1"/>
  <c r="B2014" i="18"/>
  <c r="A2014" i="18" s="1"/>
  <c r="B2013" i="18"/>
  <c r="A2013" i="18" s="1"/>
  <c r="B2012" i="18"/>
  <c r="A2012" i="18" s="1"/>
  <c r="B2011" i="18"/>
  <c r="A2011" i="18" s="1"/>
  <c r="B2010" i="18"/>
  <c r="A2010" i="18" s="1"/>
  <c r="B2009" i="18"/>
  <c r="A2009" i="18" s="1"/>
  <c r="B2008" i="18"/>
  <c r="A2008" i="18" s="1"/>
  <c r="B2007" i="18"/>
  <c r="A2007" i="18" s="1"/>
  <c r="B2006" i="18"/>
  <c r="A2006" i="18" s="1"/>
  <c r="B2005" i="18"/>
  <c r="A2005" i="18" s="1"/>
  <c r="P2004" i="18"/>
  <c r="O2004" i="18"/>
  <c r="N2004" i="18"/>
  <c r="M2004" i="18"/>
  <c r="L2004" i="18"/>
  <c r="K2004" i="18"/>
  <c r="J2004" i="18"/>
  <c r="I2004" i="18"/>
  <c r="H2004" i="18"/>
  <c r="G2004" i="18"/>
  <c r="F2004" i="18"/>
  <c r="E2004" i="18"/>
  <c r="D2004" i="18"/>
  <c r="A2001" i="18"/>
  <c r="A2000" i="18"/>
  <c r="A1999" i="18"/>
  <c r="A1998" i="18"/>
  <c r="B1997" i="18"/>
  <c r="A1997" i="18" s="1"/>
  <c r="B1996" i="18"/>
  <c r="A1996" i="18" s="1"/>
  <c r="B1995" i="18"/>
  <c r="A1995" i="18" s="1"/>
  <c r="B1994" i="18"/>
  <c r="A1994" i="18" s="1"/>
  <c r="B1993" i="18"/>
  <c r="A1993" i="18" s="1"/>
  <c r="B1992" i="18"/>
  <c r="A1992" i="18" s="1"/>
  <c r="B1991" i="18"/>
  <c r="A1991" i="18" s="1"/>
  <c r="B1990" i="18"/>
  <c r="A1990" i="18" s="1"/>
  <c r="B1989" i="18"/>
  <c r="A1989" i="18" s="1"/>
  <c r="B1988" i="18"/>
  <c r="A1988" i="18" s="1"/>
  <c r="B1987" i="18"/>
  <c r="A1987" i="18" s="1"/>
  <c r="B1986" i="18"/>
  <c r="A1986" i="18" s="1"/>
  <c r="B1985" i="18"/>
  <c r="A1985" i="18" s="1"/>
  <c r="B1984" i="18"/>
  <c r="A1984" i="18" s="1"/>
  <c r="B1983" i="18"/>
  <c r="A1983" i="18" s="1"/>
  <c r="B1982" i="18"/>
  <c r="A1982" i="18" s="1"/>
  <c r="B1981" i="18"/>
  <c r="A1981" i="18" s="1"/>
  <c r="B1980" i="18"/>
  <c r="A1980" i="18" s="1"/>
  <c r="B1979" i="18"/>
  <c r="A1979" i="18" s="1"/>
  <c r="B1978" i="18"/>
  <c r="A1978" i="18" s="1"/>
  <c r="B1977" i="18"/>
  <c r="A1977" i="18" s="1"/>
  <c r="B1976" i="18"/>
  <c r="A1976" i="18" s="1"/>
  <c r="B1975" i="18"/>
  <c r="A1975" i="18" s="1"/>
  <c r="B1974" i="18"/>
  <c r="A1974" i="18" s="1"/>
  <c r="B1973" i="18"/>
  <c r="A1973" i="18" s="1"/>
  <c r="B1972" i="18"/>
  <c r="A1972" i="18" s="1"/>
  <c r="B1971" i="18"/>
  <c r="A1971" i="18" s="1"/>
  <c r="B1970" i="18"/>
  <c r="A1970" i="18" s="1"/>
  <c r="B1969" i="18"/>
  <c r="A1969" i="18" s="1"/>
  <c r="B1968" i="18"/>
  <c r="A1968" i="18" s="1"/>
  <c r="B1967" i="18"/>
  <c r="A1967" i="18" s="1"/>
  <c r="B1966" i="18"/>
  <c r="A1966" i="18" s="1"/>
  <c r="B1965" i="18"/>
  <c r="A1965" i="18" s="1"/>
  <c r="B1964" i="18"/>
  <c r="A1964" i="18" s="1"/>
  <c r="B1963" i="18"/>
  <c r="A1963" i="18" s="1"/>
  <c r="B1962" i="18"/>
  <c r="A1962" i="18" s="1"/>
  <c r="B1961" i="18"/>
  <c r="A1961" i="18" s="1"/>
  <c r="B1960" i="18"/>
  <c r="A1960" i="18" s="1"/>
  <c r="B1959" i="18"/>
  <c r="A1959" i="18" s="1"/>
  <c r="B1958" i="18"/>
  <c r="A1958" i="18" s="1"/>
  <c r="B1957" i="18"/>
  <c r="A1957" i="18" s="1"/>
  <c r="B1956" i="18"/>
  <c r="A1956" i="18" s="1"/>
  <c r="B1955" i="18"/>
  <c r="A1955" i="18" s="1"/>
  <c r="B1954" i="18"/>
  <c r="A1954" i="18" s="1"/>
  <c r="B1953" i="18"/>
  <c r="A1953" i="18" s="1"/>
  <c r="B1952" i="18"/>
  <c r="A1952" i="18" s="1"/>
  <c r="B1951" i="18"/>
  <c r="A1951" i="18" s="1"/>
  <c r="B1950" i="18"/>
  <c r="A1950" i="18" s="1"/>
  <c r="B1949" i="18"/>
  <c r="A1949" i="18" s="1"/>
  <c r="B1948" i="18"/>
  <c r="A1948" i="18" s="1"/>
  <c r="P1947" i="18"/>
  <c r="O1947" i="18"/>
  <c r="N1947" i="18"/>
  <c r="M1947" i="18"/>
  <c r="L1947" i="18"/>
  <c r="K1947" i="18"/>
  <c r="J1947" i="18"/>
  <c r="I1947" i="18"/>
  <c r="H1947" i="18"/>
  <c r="G1947" i="18"/>
  <c r="F1947" i="18"/>
  <c r="E1947" i="18"/>
  <c r="D1947" i="18"/>
  <c r="A1944" i="18"/>
  <c r="A1943" i="18"/>
  <c r="A1942" i="18"/>
  <c r="A1941" i="18"/>
  <c r="B1940" i="18"/>
  <c r="A1940" i="18" s="1"/>
  <c r="B1939" i="18"/>
  <c r="A1939" i="18" s="1"/>
  <c r="B1938" i="18"/>
  <c r="A1938" i="18" s="1"/>
  <c r="B1937" i="18"/>
  <c r="A1937" i="18" s="1"/>
  <c r="B1936" i="18"/>
  <c r="A1936" i="18" s="1"/>
  <c r="B1935" i="18"/>
  <c r="A1935" i="18" s="1"/>
  <c r="B1934" i="18"/>
  <c r="A1934" i="18" s="1"/>
  <c r="B1933" i="18"/>
  <c r="A1933" i="18" s="1"/>
  <c r="B1932" i="18"/>
  <c r="A1932" i="18" s="1"/>
  <c r="B1931" i="18"/>
  <c r="A1931" i="18" s="1"/>
  <c r="B1930" i="18"/>
  <c r="A1930" i="18" s="1"/>
  <c r="B1929" i="18"/>
  <c r="A1929" i="18" s="1"/>
  <c r="B1928" i="18"/>
  <c r="A1928" i="18" s="1"/>
  <c r="B1927" i="18"/>
  <c r="A1927" i="18" s="1"/>
  <c r="B1926" i="18"/>
  <c r="A1926" i="18" s="1"/>
  <c r="B1925" i="18"/>
  <c r="A1925" i="18" s="1"/>
  <c r="B1924" i="18"/>
  <c r="A1924" i="18" s="1"/>
  <c r="B1923" i="18"/>
  <c r="A1923" i="18" s="1"/>
  <c r="B1922" i="18"/>
  <c r="A1922" i="18" s="1"/>
  <c r="B1921" i="18"/>
  <c r="A1921" i="18" s="1"/>
  <c r="B1920" i="18"/>
  <c r="A1920" i="18" s="1"/>
  <c r="B1919" i="18"/>
  <c r="A1919" i="18" s="1"/>
  <c r="B1918" i="18"/>
  <c r="A1918" i="18" s="1"/>
  <c r="B1917" i="18"/>
  <c r="A1917" i="18" s="1"/>
  <c r="B1916" i="18"/>
  <c r="A1916" i="18" s="1"/>
  <c r="B1915" i="18"/>
  <c r="A1915" i="18" s="1"/>
  <c r="B1914" i="18"/>
  <c r="A1914" i="18" s="1"/>
  <c r="B1913" i="18"/>
  <c r="A1913" i="18" s="1"/>
  <c r="B1912" i="18"/>
  <c r="A1912" i="18" s="1"/>
  <c r="B1911" i="18"/>
  <c r="A1911" i="18" s="1"/>
  <c r="B1910" i="18"/>
  <c r="A1910" i="18" s="1"/>
  <c r="B1909" i="18"/>
  <c r="A1909" i="18" s="1"/>
  <c r="B1908" i="18"/>
  <c r="A1908" i="18" s="1"/>
  <c r="B1907" i="18"/>
  <c r="A1907" i="18" s="1"/>
  <c r="B1906" i="18"/>
  <c r="A1906" i="18" s="1"/>
  <c r="B1905" i="18"/>
  <c r="A1905" i="18" s="1"/>
  <c r="B1904" i="18"/>
  <c r="A1904" i="18" s="1"/>
  <c r="B1903" i="18"/>
  <c r="A1903" i="18" s="1"/>
  <c r="B1902" i="18"/>
  <c r="A1902" i="18" s="1"/>
  <c r="B1901" i="18"/>
  <c r="A1901" i="18" s="1"/>
  <c r="B1900" i="18"/>
  <c r="A1900" i="18" s="1"/>
  <c r="B1899" i="18"/>
  <c r="A1899" i="18" s="1"/>
  <c r="B1898" i="18"/>
  <c r="A1898" i="18" s="1"/>
  <c r="B1897" i="18"/>
  <c r="A1897" i="18" s="1"/>
  <c r="B1896" i="18"/>
  <c r="A1896" i="18" s="1"/>
  <c r="B1895" i="18"/>
  <c r="A1895" i="18" s="1"/>
  <c r="B1894" i="18"/>
  <c r="A1894" i="18" s="1"/>
  <c r="B1893" i="18"/>
  <c r="A1893" i="18" s="1"/>
  <c r="B1892" i="18"/>
  <c r="A1892" i="18" s="1"/>
  <c r="B1891" i="18"/>
  <c r="A1891" i="18" s="1"/>
  <c r="P1890" i="18"/>
  <c r="O1890" i="18"/>
  <c r="N1890" i="18"/>
  <c r="M1890" i="18"/>
  <c r="L1890" i="18"/>
  <c r="K1890" i="18"/>
  <c r="J1890" i="18"/>
  <c r="I1890" i="18"/>
  <c r="H1890" i="18"/>
  <c r="G1890" i="18"/>
  <c r="F1890" i="18"/>
  <c r="E1890" i="18"/>
  <c r="D1890" i="18"/>
  <c r="A1887" i="18"/>
  <c r="A1886" i="18"/>
  <c r="A1885" i="18"/>
  <c r="A1884" i="18"/>
  <c r="B1883" i="18"/>
  <c r="A1883" i="18" s="1"/>
  <c r="B1882" i="18"/>
  <c r="A1882" i="18" s="1"/>
  <c r="B1881" i="18"/>
  <c r="A1881" i="18" s="1"/>
  <c r="B1880" i="18"/>
  <c r="A1880" i="18" s="1"/>
  <c r="B1879" i="18"/>
  <c r="A1879" i="18" s="1"/>
  <c r="B1878" i="18"/>
  <c r="A1878" i="18" s="1"/>
  <c r="B1877" i="18"/>
  <c r="A1877" i="18" s="1"/>
  <c r="B1876" i="18"/>
  <c r="A1876" i="18" s="1"/>
  <c r="B1875" i="18"/>
  <c r="A1875" i="18" s="1"/>
  <c r="B1874" i="18"/>
  <c r="A1874" i="18" s="1"/>
  <c r="B1873" i="18"/>
  <c r="A1873" i="18" s="1"/>
  <c r="B1872" i="18"/>
  <c r="A1872" i="18" s="1"/>
  <c r="B1871" i="18"/>
  <c r="A1871" i="18" s="1"/>
  <c r="B1870" i="18"/>
  <c r="A1870" i="18" s="1"/>
  <c r="B1869" i="18"/>
  <c r="A1869" i="18" s="1"/>
  <c r="B1868" i="18"/>
  <c r="A1868" i="18" s="1"/>
  <c r="B1867" i="18"/>
  <c r="A1867" i="18" s="1"/>
  <c r="B1866" i="18"/>
  <c r="A1866" i="18" s="1"/>
  <c r="B1865" i="18"/>
  <c r="A1865" i="18" s="1"/>
  <c r="B1864" i="18"/>
  <c r="A1864" i="18" s="1"/>
  <c r="B1863" i="18"/>
  <c r="A1863" i="18" s="1"/>
  <c r="B1862" i="18"/>
  <c r="A1862" i="18" s="1"/>
  <c r="B1861" i="18"/>
  <c r="A1861" i="18" s="1"/>
  <c r="B1860" i="18"/>
  <c r="A1860" i="18" s="1"/>
  <c r="B1859" i="18"/>
  <c r="A1859" i="18" s="1"/>
  <c r="B1858" i="18"/>
  <c r="A1858" i="18" s="1"/>
  <c r="B1857" i="18"/>
  <c r="A1857" i="18" s="1"/>
  <c r="B1856" i="18"/>
  <c r="A1856" i="18" s="1"/>
  <c r="B1855" i="18"/>
  <c r="A1855" i="18" s="1"/>
  <c r="B1854" i="18"/>
  <c r="A1854" i="18" s="1"/>
  <c r="B1853" i="18"/>
  <c r="A1853" i="18" s="1"/>
  <c r="B1852" i="18"/>
  <c r="A1852" i="18" s="1"/>
  <c r="B1851" i="18"/>
  <c r="A1851" i="18" s="1"/>
  <c r="B1850" i="18"/>
  <c r="A1850" i="18" s="1"/>
  <c r="B1849" i="18"/>
  <c r="A1849" i="18" s="1"/>
  <c r="B1848" i="18"/>
  <c r="A1848" i="18" s="1"/>
  <c r="B1847" i="18"/>
  <c r="A1847" i="18" s="1"/>
  <c r="B1846" i="18"/>
  <c r="A1846" i="18" s="1"/>
  <c r="B1845" i="18"/>
  <c r="A1845" i="18" s="1"/>
  <c r="B1844" i="18"/>
  <c r="A1844" i="18" s="1"/>
  <c r="B1843" i="18"/>
  <c r="A1843" i="18" s="1"/>
  <c r="B1842" i="18"/>
  <c r="A1842" i="18" s="1"/>
  <c r="B1841" i="18"/>
  <c r="A1841" i="18" s="1"/>
  <c r="B1840" i="18"/>
  <c r="A1840" i="18" s="1"/>
  <c r="B1839" i="18"/>
  <c r="A1839" i="18" s="1"/>
  <c r="B1838" i="18"/>
  <c r="A1838" i="18" s="1"/>
  <c r="B1837" i="18"/>
  <c r="A1837" i="18" s="1"/>
  <c r="B1836" i="18"/>
  <c r="A1836" i="18" s="1"/>
  <c r="B1835" i="18"/>
  <c r="A1835" i="18" s="1"/>
  <c r="B1834" i="18"/>
  <c r="A1834" i="18" s="1"/>
  <c r="P1833" i="18"/>
  <c r="O1833" i="18"/>
  <c r="N1833" i="18"/>
  <c r="M1833" i="18"/>
  <c r="L1833" i="18"/>
  <c r="K1833" i="18"/>
  <c r="J1833" i="18"/>
  <c r="I1833" i="18"/>
  <c r="H1833" i="18"/>
  <c r="G1833" i="18"/>
  <c r="F1833" i="18"/>
  <c r="E1833" i="18"/>
  <c r="D1833" i="18"/>
  <c r="A1830" i="18"/>
  <c r="A1829" i="18"/>
  <c r="A1828" i="18"/>
  <c r="A1827" i="18"/>
  <c r="B1826" i="18"/>
  <c r="A1826" i="18" s="1"/>
  <c r="B1825" i="18"/>
  <c r="A1825" i="18" s="1"/>
  <c r="B1824" i="18"/>
  <c r="A1824" i="18" s="1"/>
  <c r="B1823" i="18"/>
  <c r="A1823" i="18" s="1"/>
  <c r="B1822" i="18"/>
  <c r="A1822" i="18" s="1"/>
  <c r="B1821" i="18"/>
  <c r="A1821" i="18" s="1"/>
  <c r="B1820" i="18"/>
  <c r="A1820" i="18" s="1"/>
  <c r="B1819" i="18"/>
  <c r="A1819" i="18" s="1"/>
  <c r="B1818" i="18"/>
  <c r="A1818" i="18" s="1"/>
  <c r="B1817" i="18"/>
  <c r="A1817" i="18" s="1"/>
  <c r="B1816" i="18"/>
  <c r="A1816" i="18" s="1"/>
  <c r="B1815" i="18"/>
  <c r="A1815" i="18" s="1"/>
  <c r="B1814" i="18"/>
  <c r="A1814" i="18" s="1"/>
  <c r="B1813" i="18"/>
  <c r="A1813" i="18" s="1"/>
  <c r="B1812" i="18"/>
  <c r="A1812" i="18" s="1"/>
  <c r="B1811" i="18"/>
  <c r="A1811" i="18" s="1"/>
  <c r="B1810" i="18"/>
  <c r="A1810" i="18" s="1"/>
  <c r="B1809" i="18"/>
  <c r="A1809" i="18" s="1"/>
  <c r="B1808" i="18"/>
  <c r="A1808" i="18" s="1"/>
  <c r="B1807" i="18"/>
  <c r="A1807" i="18" s="1"/>
  <c r="B1806" i="18"/>
  <c r="A1806" i="18" s="1"/>
  <c r="B1805" i="18"/>
  <c r="A1805" i="18" s="1"/>
  <c r="B1804" i="18"/>
  <c r="A1804" i="18" s="1"/>
  <c r="B1803" i="18"/>
  <c r="A1803" i="18" s="1"/>
  <c r="B1802" i="18"/>
  <c r="A1802" i="18" s="1"/>
  <c r="B1801" i="18"/>
  <c r="A1801" i="18" s="1"/>
  <c r="B1800" i="18"/>
  <c r="A1800" i="18" s="1"/>
  <c r="B1799" i="18"/>
  <c r="A1799" i="18" s="1"/>
  <c r="B1798" i="18"/>
  <c r="A1798" i="18" s="1"/>
  <c r="B1797" i="18"/>
  <c r="A1797" i="18" s="1"/>
  <c r="B1796" i="18"/>
  <c r="A1796" i="18" s="1"/>
  <c r="B1795" i="18"/>
  <c r="A1795" i="18" s="1"/>
  <c r="B1794" i="18"/>
  <c r="A1794" i="18" s="1"/>
  <c r="B1793" i="18"/>
  <c r="A1793" i="18" s="1"/>
  <c r="B1792" i="18"/>
  <c r="A1792" i="18" s="1"/>
  <c r="B1791" i="18"/>
  <c r="A1791" i="18" s="1"/>
  <c r="B1790" i="18"/>
  <c r="A1790" i="18" s="1"/>
  <c r="B1789" i="18"/>
  <c r="A1789" i="18" s="1"/>
  <c r="B1788" i="18"/>
  <c r="A1788" i="18" s="1"/>
  <c r="B1787" i="18"/>
  <c r="A1787" i="18" s="1"/>
  <c r="B1786" i="18"/>
  <c r="A1786" i="18" s="1"/>
  <c r="B1785" i="18"/>
  <c r="A1785" i="18" s="1"/>
  <c r="B1784" i="18"/>
  <c r="A1784" i="18" s="1"/>
  <c r="B1783" i="18"/>
  <c r="A1783" i="18" s="1"/>
  <c r="B1782" i="18"/>
  <c r="A1782" i="18" s="1"/>
  <c r="B1781" i="18"/>
  <c r="A1781" i="18" s="1"/>
  <c r="B1780" i="18"/>
  <c r="A1780" i="18" s="1"/>
  <c r="B1779" i="18"/>
  <c r="A1779" i="18" s="1"/>
  <c r="B1778" i="18"/>
  <c r="A1778" i="18" s="1"/>
  <c r="B1777" i="18"/>
  <c r="A1777" i="18" s="1"/>
  <c r="P1776" i="18"/>
  <c r="O1776" i="18"/>
  <c r="N1776" i="18"/>
  <c r="M1776" i="18"/>
  <c r="L1776" i="18"/>
  <c r="K1776" i="18"/>
  <c r="J1776" i="18"/>
  <c r="I1776" i="18"/>
  <c r="H1776" i="18"/>
  <c r="G1776" i="18"/>
  <c r="F1776" i="18"/>
  <c r="E1776" i="18"/>
  <c r="D1776" i="18"/>
  <c r="A1773" i="18"/>
  <c r="A1772" i="18"/>
  <c r="A1771" i="18"/>
  <c r="A1770" i="18"/>
  <c r="B1769" i="18"/>
  <c r="A1769" i="18" s="1"/>
  <c r="B1768" i="18"/>
  <c r="A1768" i="18" s="1"/>
  <c r="B1767" i="18"/>
  <c r="A1767" i="18" s="1"/>
  <c r="B1766" i="18"/>
  <c r="A1766" i="18" s="1"/>
  <c r="B1765" i="18"/>
  <c r="A1765" i="18" s="1"/>
  <c r="B1764" i="18"/>
  <c r="A1764" i="18" s="1"/>
  <c r="B1763" i="18"/>
  <c r="A1763" i="18" s="1"/>
  <c r="B1762" i="18"/>
  <c r="A1762" i="18" s="1"/>
  <c r="B1761" i="18"/>
  <c r="A1761" i="18" s="1"/>
  <c r="B1760" i="18"/>
  <c r="A1760" i="18" s="1"/>
  <c r="B1759" i="18"/>
  <c r="A1759" i="18" s="1"/>
  <c r="B1758" i="18"/>
  <c r="A1758" i="18" s="1"/>
  <c r="B1757" i="18"/>
  <c r="A1757" i="18" s="1"/>
  <c r="B1756" i="18"/>
  <c r="A1756" i="18" s="1"/>
  <c r="B1755" i="18"/>
  <c r="A1755" i="18" s="1"/>
  <c r="B1754" i="18"/>
  <c r="A1754" i="18" s="1"/>
  <c r="B1753" i="18"/>
  <c r="A1753" i="18" s="1"/>
  <c r="B1752" i="18"/>
  <c r="A1752" i="18" s="1"/>
  <c r="B1751" i="18"/>
  <c r="A1751" i="18" s="1"/>
  <c r="B1750" i="18"/>
  <c r="A1750" i="18" s="1"/>
  <c r="B1749" i="18"/>
  <c r="A1749" i="18" s="1"/>
  <c r="B1748" i="18"/>
  <c r="A1748" i="18" s="1"/>
  <c r="B1747" i="18"/>
  <c r="A1747" i="18" s="1"/>
  <c r="B1746" i="18"/>
  <c r="A1746" i="18" s="1"/>
  <c r="B1745" i="18"/>
  <c r="A1745" i="18" s="1"/>
  <c r="B1744" i="18"/>
  <c r="A1744" i="18" s="1"/>
  <c r="B1743" i="18"/>
  <c r="A1743" i="18" s="1"/>
  <c r="B1742" i="18"/>
  <c r="A1742" i="18" s="1"/>
  <c r="B1741" i="18"/>
  <c r="A1741" i="18" s="1"/>
  <c r="B1740" i="18"/>
  <c r="A1740" i="18" s="1"/>
  <c r="B1739" i="18"/>
  <c r="A1739" i="18" s="1"/>
  <c r="B1738" i="18"/>
  <c r="A1738" i="18" s="1"/>
  <c r="B1737" i="18"/>
  <c r="A1737" i="18" s="1"/>
  <c r="B1736" i="18"/>
  <c r="A1736" i="18" s="1"/>
  <c r="B1735" i="18"/>
  <c r="A1735" i="18" s="1"/>
  <c r="B1734" i="18"/>
  <c r="A1734" i="18" s="1"/>
  <c r="B1733" i="18"/>
  <c r="A1733" i="18" s="1"/>
  <c r="B1732" i="18"/>
  <c r="A1732" i="18" s="1"/>
  <c r="B1731" i="18"/>
  <c r="A1731" i="18" s="1"/>
  <c r="B1730" i="18"/>
  <c r="A1730" i="18" s="1"/>
  <c r="B1729" i="18"/>
  <c r="A1729" i="18" s="1"/>
  <c r="B1728" i="18"/>
  <c r="A1728" i="18" s="1"/>
  <c r="B1727" i="18"/>
  <c r="A1727" i="18" s="1"/>
  <c r="B1726" i="18"/>
  <c r="A1726" i="18" s="1"/>
  <c r="B1725" i="18"/>
  <c r="A1725" i="18" s="1"/>
  <c r="B1724" i="18"/>
  <c r="A1724" i="18" s="1"/>
  <c r="B1723" i="18"/>
  <c r="A1723" i="18" s="1"/>
  <c r="B1722" i="18"/>
  <c r="A1722" i="18" s="1"/>
  <c r="B1721" i="18"/>
  <c r="A1721" i="18" s="1"/>
  <c r="B1720" i="18"/>
  <c r="A1720" i="18" s="1"/>
  <c r="P1719" i="18"/>
  <c r="O1719" i="18"/>
  <c r="N1719" i="18"/>
  <c r="M1719" i="18"/>
  <c r="L1719" i="18"/>
  <c r="K1719" i="18"/>
  <c r="J1719" i="18"/>
  <c r="I1719" i="18"/>
  <c r="H1719" i="18"/>
  <c r="G1719" i="18"/>
  <c r="F1719" i="18"/>
  <c r="E1719" i="18"/>
  <c r="D1719" i="18"/>
  <c r="A1716" i="18"/>
  <c r="A1715" i="18"/>
  <c r="A1714" i="18"/>
  <c r="A1713" i="18"/>
  <c r="B1712" i="18"/>
  <c r="A1712" i="18" s="1"/>
  <c r="B1711" i="18"/>
  <c r="A1711" i="18" s="1"/>
  <c r="B1710" i="18"/>
  <c r="A1710" i="18" s="1"/>
  <c r="B1709" i="18"/>
  <c r="A1709" i="18" s="1"/>
  <c r="B1708" i="18"/>
  <c r="A1708" i="18" s="1"/>
  <c r="B1707" i="18"/>
  <c r="A1707" i="18" s="1"/>
  <c r="B1706" i="18"/>
  <c r="A1706" i="18" s="1"/>
  <c r="B1705" i="18"/>
  <c r="A1705" i="18" s="1"/>
  <c r="B1704" i="18"/>
  <c r="A1704" i="18" s="1"/>
  <c r="B1703" i="18"/>
  <c r="A1703" i="18" s="1"/>
  <c r="B1702" i="18"/>
  <c r="A1702" i="18" s="1"/>
  <c r="B1701" i="18"/>
  <c r="A1701" i="18" s="1"/>
  <c r="B1700" i="18"/>
  <c r="A1700" i="18" s="1"/>
  <c r="B1699" i="18"/>
  <c r="A1699" i="18" s="1"/>
  <c r="B1698" i="18"/>
  <c r="A1698" i="18" s="1"/>
  <c r="B1697" i="18"/>
  <c r="A1697" i="18" s="1"/>
  <c r="B1696" i="18"/>
  <c r="A1696" i="18" s="1"/>
  <c r="B1695" i="18"/>
  <c r="A1695" i="18" s="1"/>
  <c r="B1694" i="18"/>
  <c r="A1694" i="18" s="1"/>
  <c r="B1693" i="18"/>
  <c r="A1693" i="18" s="1"/>
  <c r="B1692" i="18"/>
  <c r="A1692" i="18" s="1"/>
  <c r="B1691" i="18"/>
  <c r="A1691" i="18" s="1"/>
  <c r="B1690" i="18"/>
  <c r="A1690" i="18" s="1"/>
  <c r="B1689" i="18"/>
  <c r="A1689" i="18" s="1"/>
  <c r="B1688" i="18"/>
  <c r="A1688" i="18" s="1"/>
  <c r="B1687" i="18"/>
  <c r="A1687" i="18" s="1"/>
  <c r="B1686" i="18"/>
  <c r="A1686" i="18" s="1"/>
  <c r="B1685" i="18"/>
  <c r="A1685" i="18" s="1"/>
  <c r="B1684" i="18"/>
  <c r="A1684" i="18" s="1"/>
  <c r="B1683" i="18"/>
  <c r="A1683" i="18" s="1"/>
  <c r="B1682" i="18"/>
  <c r="A1682" i="18" s="1"/>
  <c r="B1681" i="18"/>
  <c r="A1681" i="18" s="1"/>
  <c r="B1680" i="18"/>
  <c r="A1680" i="18" s="1"/>
  <c r="B1679" i="18"/>
  <c r="A1679" i="18" s="1"/>
  <c r="B1678" i="18"/>
  <c r="A1678" i="18" s="1"/>
  <c r="B1677" i="18"/>
  <c r="A1677" i="18" s="1"/>
  <c r="B1676" i="18"/>
  <c r="A1676" i="18" s="1"/>
  <c r="B1675" i="18"/>
  <c r="A1675" i="18" s="1"/>
  <c r="B1674" i="18"/>
  <c r="A1674" i="18" s="1"/>
  <c r="B1673" i="18"/>
  <c r="A1673" i="18" s="1"/>
  <c r="B1672" i="18"/>
  <c r="A1672" i="18" s="1"/>
  <c r="B1671" i="18"/>
  <c r="A1671" i="18" s="1"/>
  <c r="B1670" i="18"/>
  <c r="A1670" i="18" s="1"/>
  <c r="B1669" i="18"/>
  <c r="A1669" i="18" s="1"/>
  <c r="B1668" i="18"/>
  <c r="A1668" i="18" s="1"/>
  <c r="B1667" i="18"/>
  <c r="A1667" i="18" s="1"/>
  <c r="B1666" i="18"/>
  <c r="A1666" i="18" s="1"/>
  <c r="B1665" i="18"/>
  <c r="A1665" i="18" s="1"/>
  <c r="B1664" i="18"/>
  <c r="A1664" i="18" s="1"/>
  <c r="B1663" i="18"/>
  <c r="A1663" i="18" s="1"/>
  <c r="P1662" i="18"/>
  <c r="O1662" i="18"/>
  <c r="N1662" i="18"/>
  <c r="M1662" i="18"/>
  <c r="L1662" i="18"/>
  <c r="K1662" i="18"/>
  <c r="J1662" i="18"/>
  <c r="I1662" i="18"/>
  <c r="H1662" i="18"/>
  <c r="G1662" i="18"/>
  <c r="F1662" i="18"/>
  <c r="E1662" i="18"/>
  <c r="D1662" i="18"/>
  <c r="A1659" i="18"/>
  <c r="A1658" i="18"/>
  <c r="A1657" i="18"/>
  <c r="A1656" i="18"/>
  <c r="B1655" i="18"/>
  <c r="A1655" i="18" s="1"/>
  <c r="B1654" i="18"/>
  <c r="A1654" i="18" s="1"/>
  <c r="B1653" i="18"/>
  <c r="A1653" i="18" s="1"/>
  <c r="B1652" i="18"/>
  <c r="A1652" i="18" s="1"/>
  <c r="B1651" i="18"/>
  <c r="A1651" i="18" s="1"/>
  <c r="B1650" i="18"/>
  <c r="A1650" i="18" s="1"/>
  <c r="B1649" i="18"/>
  <c r="A1649" i="18" s="1"/>
  <c r="B1648" i="18"/>
  <c r="A1648" i="18" s="1"/>
  <c r="B1647" i="18"/>
  <c r="A1647" i="18" s="1"/>
  <c r="B1646" i="18"/>
  <c r="A1646" i="18" s="1"/>
  <c r="B1645" i="18"/>
  <c r="A1645" i="18" s="1"/>
  <c r="B1644" i="18"/>
  <c r="A1644" i="18" s="1"/>
  <c r="B1643" i="18"/>
  <c r="A1643" i="18" s="1"/>
  <c r="B1642" i="18"/>
  <c r="A1642" i="18" s="1"/>
  <c r="B1641" i="18"/>
  <c r="A1641" i="18" s="1"/>
  <c r="B1640" i="18"/>
  <c r="A1640" i="18" s="1"/>
  <c r="B1639" i="18"/>
  <c r="A1639" i="18" s="1"/>
  <c r="B1638" i="18"/>
  <c r="A1638" i="18" s="1"/>
  <c r="B1637" i="18"/>
  <c r="A1637" i="18" s="1"/>
  <c r="B1636" i="18"/>
  <c r="A1636" i="18" s="1"/>
  <c r="B1635" i="18"/>
  <c r="A1635" i="18" s="1"/>
  <c r="B1634" i="18"/>
  <c r="A1634" i="18" s="1"/>
  <c r="B1633" i="18"/>
  <c r="A1633" i="18" s="1"/>
  <c r="B1632" i="18"/>
  <c r="A1632" i="18" s="1"/>
  <c r="B1631" i="18"/>
  <c r="A1631" i="18" s="1"/>
  <c r="B1630" i="18"/>
  <c r="A1630" i="18" s="1"/>
  <c r="B1629" i="18"/>
  <c r="A1629" i="18" s="1"/>
  <c r="B1628" i="18"/>
  <c r="A1628" i="18" s="1"/>
  <c r="B1627" i="18"/>
  <c r="A1627" i="18" s="1"/>
  <c r="B1626" i="18"/>
  <c r="A1626" i="18" s="1"/>
  <c r="B1625" i="18"/>
  <c r="A1625" i="18" s="1"/>
  <c r="B1624" i="18"/>
  <c r="A1624" i="18" s="1"/>
  <c r="B1623" i="18"/>
  <c r="A1623" i="18" s="1"/>
  <c r="B1622" i="18"/>
  <c r="A1622" i="18" s="1"/>
  <c r="B1621" i="18"/>
  <c r="A1621" i="18" s="1"/>
  <c r="B1620" i="18"/>
  <c r="A1620" i="18" s="1"/>
  <c r="B1619" i="18"/>
  <c r="A1619" i="18" s="1"/>
  <c r="B1618" i="18"/>
  <c r="A1618" i="18" s="1"/>
  <c r="B1617" i="18"/>
  <c r="A1617" i="18" s="1"/>
  <c r="B1616" i="18"/>
  <c r="A1616" i="18" s="1"/>
  <c r="B1615" i="18"/>
  <c r="A1615" i="18" s="1"/>
  <c r="B1614" i="18"/>
  <c r="A1614" i="18" s="1"/>
  <c r="B1613" i="18"/>
  <c r="A1613" i="18" s="1"/>
  <c r="B1612" i="18"/>
  <c r="A1612" i="18" s="1"/>
  <c r="B1611" i="18"/>
  <c r="A1611" i="18" s="1"/>
  <c r="B1610" i="18"/>
  <c r="A1610" i="18" s="1"/>
  <c r="B1609" i="18"/>
  <c r="A1609" i="18" s="1"/>
  <c r="B1608" i="18"/>
  <c r="A1608" i="18" s="1"/>
  <c r="B1607" i="18"/>
  <c r="A1607" i="18" s="1"/>
  <c r="B1606" i="18"/>
  <c r="A1606" i="18" s="1"/>
  <c r="P1605" i="18"/>
  <c r="O1605" i="18"/>
  <c r="N1605" i="18"/>
  <c r="M1605" i="18"/>
  <c r="L1605" i="18"/>
  <c r="K1605" i="18"/>
  <c r="J1605" i="18"/>
  <c r="I1605" i="18"/>
  <c r="H1605" i="18"/>
  <c r="G1605" i="18"/>
  <c r="F1605" i="18"/>
  <c r="E1605" i="18"/>
  <c r="D1605" i="18"/>
  <c r="A1602" i="18"/>
  <c r="A1601" i="18"/>
  <c r="A1600" i="18"/>
  <c r="A1599" i="18"/>
  <c r="B1598" i="18"/>
  <c r="A1598" i="18" s="1"/>
  <c r="B1597" i="18"/>
  <c r="A1597" i="18" s="1"/>
  <c r="B1596" i="18"/>
  <c r="A1596" i="18" s="1"/>
  <c r="B1595" i="18"/>
  <c r="A1595" i="18" s="1"/>
  <c r="B1594" i="18"/>
  <c r="A1594" i="18" s="1"/>
  <c r="B1593" i="18"/>
  <c r="A1593" i="18" s="1"/>
  <c r="B1592" i="18"/>
  <c r="A1592" i="18" s="1"/>
  <c r="B1591" i="18"/>
  <c r="A1591" i="18" s="1"/>
  <c r="B1590" i="18"/>
  <c r="A1590" i="18" s="1"/>
  <c r="B1589" i="18"/>
  <c r="A1589" i="18" s="1"/>
  <c r="B1588" i="18"/>
  <c r="A1588" i="18" s="1"/>
  <c r="B1587" i="18"/>
  <c r="A1587" i="18" s="1"/>
  <c r="B1586" i="18"/>
  <c r="A1586" i="18" s="1"/>
  <c r="B1585" i="18"/>
  <c r="A1585" i="18" s="1"/>
  <c r="B1584" i="18"/>
  <c r="A1584" i="18" s="1"/>
  <c r="B1583" i="18"/>
  <c r="A1583" i="18" s="1"/>
  <c r="B1582" i="18"/>
  <c r="A1582" i="18" s="1"/>
  <c r="B1581" i="18"/>
  <c r="A1581" i="18" s="1"/>
  <c r="B1580" i="18"/>
  <c r="A1580" i="18" s="1"/>
  <c r="B1579" i="18"/>
  <c r="A1579" i="18" s="1"/>
  <c r="B1578" i="18"/>
  <c r="A1578" i="18" s="1"/>
  <c r="B1577" i="18"/>
  <c r="A1577" i="18" s="1"/>
  <c r="B1576" i="18"/>
  <c r="A1576" i="18" s="1"/>
  <c r="B1575" i="18"/>
  <c r="A1575" i="18" s="1"/>
  <c r="B1574" i="18"/>
  <c r="A1574" i="18" s="1"/>
  <c r="B1573" i="18"/>
  <c r="A1573" i="18" s="1"/>
  <c r="B1572" i="18"/>
  <c r="A1572" i="18" s="1"/>
  <c r="B1571" i="18"/>
  <c r="A1571" i="18" s="1"/>
  <c r="B1570" i="18"/>
  <c r="A1570" i="18" s="1"/>
  <c r="B1569" i="18"/>
  <c r="A1569" i="18" s="1"/>
  <c r="B1568" i="18"/>
  <c r="A1568" i="18" s="1"/>
  <c r="B1567" i="18"/>
  <c r="A1567" i="18" s="1"/>
  <c r="B1566" i="18"/>
  <c r="A1566" i="18" s="1"/>
  <c r="B1565" i="18"/>
  <c r="A1565" i="18" s="1"/>
  <c r="B1564" i="18"/>
  <c r="A1564" i="18" s="1"/>
  <c r="B1563" i="18"/>
  <c r="A1563" i="18" s="1"/>
  <c r="B1562" i="18"/>
  <c r="A1562" i="18" s="1"/>
  <c r="B1561" i="18"/>
  <c r="A1561" i="18" s="1"/>
  <c r="B1560" i="18"/>
  <c r="A1560" i="18" s="1"/>
  <c r="B1559" i="18"/>
  <c r="A1559" i="18" s="1"/>
  <c r="B1558" i="18"/>
  <c r="A1558" i="18" s="1"/>
  <c r="B1557" i="18"/>
  <c r="A1557" i="18" s="1"/>
  <c r="B1556" i="18"/>
  <c r="A1556" i="18" s="1"/>
  <c r="B1555" i="18"/>
  <c r="A1555" i="18" s="1"/>
  <c r="B1554" i="18"/>
  <c r="A1554" i="18" s="1"/>
  <c r="B1553" i="18"/>
  <c r="A1553" i="18" s="1"/>
  <c r="B1552" i="18"/>
  <c r="A1552" i="18" s="1"/>
  <c r="B1551" i="18"/>
  <c r="A1551" i="18" s="1"/>
  <c r="B1550" i="18"/>
  <c r="A1550" i="18" s="1"/>
  <c r="B1549" i="18"/>
  <c r="A1549" i="18" s="1"/>
  <c r="P1548" i="18"/>
  <c r="O1548" i="18"/>
  <c r="N1548" i="18"/>
  <c r="M1548" i="18"/>
  <c r="L1548" i="18"/>
  <c r="K1548" i="18"/>
  <c r="J1548" i="18"/>
  <c r="I1548" i="18"/>
  <c r="H1548" i="18"/>
  <c r="G1548" i="18"/>
  <c r="F1548" i="18"/>
  <c r="E1548" i="18"/>
  <c r="D1548" i="18"/>
  <c r="A1545" i="18"/>
  <c r="A1544" i="18"/>
  <c r="A1543" i="18"/>
  <c r="A1542" i="18"/>
  <c r="B1541" i="18"/>
  <c r="A1541" i="18" s="1"/>
  <c r="B1540" i="18"/>
  <c r="A1540" i="18" s="1"/>
  <c r="B1539" i="18"/>
  <c r="A1539" i="18" s="1"/>
  <c r="B1538" i="18"/>
  <c r="A1538" i="18" s="1"/>
  <c r="B1537" i="18"/>
  <c r="A1537" i="18" s="1"/>
  <c r="B1536" i="18"/>
  <c r="A1536" i="18" s="1"/>
  <c r="B1535" i="18"/>
  <c r="A1535" i="18" s="1"/>
  <c r="B1534" i="18"/>
  <c r="A1534" i="18" s="1"/>
  <c r="B1533" i="18"/>
  <c r="A1533" i="18" s="1"/>
  <c r="B1532" i="18"/>
  <c r="A1532" i="18" s="1"/>
  <c r="B1531" i="18"/>
  <c r="A1531" i="18" s="1"/>
  <c r="B1530" i="18"/>
  <c r="A1530" i="18" s="1"/>
  <c r="B1529" i="18"/>
  <c r="A1529" i="18" s="1"/>
  <c r="B1528" i="18"/>
  <c r="A1528" i="18" s="1"/>
  <c r="B1527" i="18"/>
  <c r="A1527" i="18" s="1"/>
  <c r="B1526" i="18"/>
  <c r="A1526" i="18" s="1"/>
  <c r="B1525" i="18"/>
  <c r="A1525" i="18" s="1"/>
  <c r="B1524" i="18"/>
  <c r="A1524" i="18" s="1"/>
  <c r="B1523" i="18"/>
  <c r="A1523" i="18" s="1"/>
  <c r="B1522" i="18"/>
  <c r="A1522" i="18" s="1"/>
  <c r="B1521" i="18"/>
  <c r="A1521" i="18" s="1"/>
  <c r="B1520" i="18"/>
  <c r="A1520" i="18" s="1"/>
  <c r="B1519" i="18"/>
  <c r="A1519" i="18" s="1"/>
  <c r="B1518" i="18"/>
  <c r="A1518" i="18" s="1"/>
  <c r="B1517" i="18"/>
  <c r="A1517" i="18" s="1"/>
  <c r="B1516" i="18"/>
  <c r="A1516" i="18" s="1"/>
  <c r="B1515" i="18"/>
  <c r="A1515" i="18" s="1"/>
  <c r="B1514" i="18"/>
  <c r="A1514" i="18" s="1"/>
  <c r="B1513" i="18"/>
  <c r="A1513" i="18" s="1"/>
  <c r="B1512" i="18"/>
  <c r="A1512" i="18" s="1"/>
  <c r="B1511" i="18"/>
  <c r="A1511" i="18" s="1"/>
  <c r="B1510" i="18"/>
  <c r="A1510" i="18" s="1"/>
  <c r="B1509" i="18"/>
  <c r="A1509" i="18" s="1"/>
  <c r="B1508" i="18"/>
  <c r="A1508" i="18" s="1"/>
  <c r="B1507" i="18"/>
  <c r="A1507" i="18" s="1"/>
  <c r="B1506" i="18"/>
  <c r="A1506" i="18" s="1"/>
  <c r="B1505" i="18"/>
  <c r="A1505" i="18" s="1"/>
  <c r="B1504" i="18"/>
  <c r="A1504" i="18" s="1"/>
  <c r="B1503" i="18"/>
  <c r="A1503" i="18" s="1"/>
  <c r="B1502" i="18"/>
  <c r="A1502" i="18" s="1"/>
  <c r="B1501" i="18"/>
  <c r="A1501" i="18" s="1"/>
  <c r="B1500" i="18"/>
  <c r="A1500" i="18" s="1"/>
  <c r="B1499" i="18"/>
  <c r="A1499" i="18" s="1"/>
  <c r="B1498" i="18"/>
  <c r="A1498" i="18" s="1"/>
  <c r="B1497" i="18"/>
  <c r="A1497" i="18" s="1"/>
  <c r="B1496" i="18"/>
  <c r="A1496" i="18" s="1"/>
  <c r="B1495" i="18"/>
  <c r="A1495" i="18" s="1"/>
  <c r="B1494" i="18"/>
  <c r="A1494" i="18" s="1"/>
  <c r="B1493" i="18"/>
  <c r="A1493" i="18" s="1"/>
  <c r="B1492" i="18"/>
  <c r="A1492" i="18" s="1"/>
  <c r="P1491" i="18"/>
  <c r="P1545" i="18" s="1"/>
  <c r="O1491" i="18"/>
  <c r="N1491" i="18"/>
  <c r="M1491" i="18"/>
  <c r="L1491" i="18"/>
  <c r="K1491" i="18"/>
  <c r="J1491" i="18"/>
  <c r="I1491" i="18"/>
  <c r="H1491" i="18"/>
  <c r="G1491" i="18"/>
  <c r="F1491" i="18"/>
  <c r="E1491" i="18"/>
  <c r="D1491" i="18"/>
  <c r="A1488" i="18"/>
  <c r="A1487" i="18"/>
  <c r="A1486" i="18"/>
  <c r="A1485" i="18"/>
  <c r="B1484" i="18"/>
  <c r="A1484" i="18" s="1"/>
  <c r="B1483" i="18"/>
  <c r="A1483" i="18" s="1"/>
  <c r="B1482" i="18"/>
  <c r="A1482" i="18" s="1"/>
  <c r="B1481" i="18"/>
  <c r="A1481" i="18" s="1"/>
  <c r="B1480" i="18"/>
  <c r="A1480" i="18" s="1"/>
  <c r="B1479" i="18"/>
  <c r="A1479" i="18" s="1"/>
  <c r="B1478" i="18"/>
  <c r="A1478" i="18" s="1"/>
  <c r="B1477" i="18"/>
  <c r="A1477" i="18" s="1"/>
  <c r="B1476" i="18"/>
  <c r="A1476" i="18" s="1"/>
  <c r="B1475" i="18"/>
  <c r="A1475" i="18" s="1"/>
  <c r="B1474" i="18"/>
  <c r="A1474" i="18" s="1"/>
  <c r="B1473" i="18"/>
  <c r="A1473" i="18" s="1"/>
  <c r="B1472" i="18"/>
  <c r="A1472" i="18" s="1"/>
  <c r="B1471" i="18"/>
  <c r="A1471" i="18" s="1"/>
  <c r="B1470" i="18"/>
  <c r="A1470" i="18" s="1"/>
  <c r="B1469" i="18"/>
  <c r="A1469" i="18" s="1"/>
  <c r="B1468" i="18"/>
  <c r="A1468" i="18" s="1"/>
  <c r="B1467" i="18"/>
  <c r="A1467" i="18" s="1"/>
  <c r="B1466" i="18"/>
  <c r="A1466" i="18" s="1"/>
  <c r="B1465" i="18"/>
  <c r="A1465" i="18" s="1"/>
  <c r="B1464" i="18"/>
  <c r="A1464" i="18" s="1"/>
  <c r="B1463" i="18"/>
  <c r="A1463" i="18" s="1"/>
  <c r="B1462" i="18"/>
  <c r="A1462" i="18" s="1"/>
  <c r="B1461" i="18"/>
  <c r="A1461" i="18" s="1"/>
  <c r="B1460" i="18"/>
  <c r="A1460" i="18" s="1"/>
  <c r="B1459" i="18"/>
  <c r="A1459" i="18" s="1"/>
  <c r="B1458" i="18"/>
  <c r="A1458" i="18" s="1"/>
  <c r="B1457" i="18"/>
  <c r="A1457" i="18" s="1"/>
  <c r="B1456" i="18"/>
  <c r="A1456" i="18" s="1"/>
  <c r="B1455" i="18"/>
  <c r="A1455" i="18" s="1"/>
  <c r="B1454" i="18"/>
  <c r="A1454" i="18" s="1"/>
  <c r="B1453" i="18"/>
  <c r="A1453" i="18" s="1"/>
  <c r="B1452" i="18"/>
  <c r="A1452" i="18" s="1"/>
  <c r="B1451" i="18"/>
  <c r="A1451" i="18" s="1"/>
  <c r="B1450" i="18"/>
  <c r="A1450" i="18" s="1"/>
  <c r="B1449" i="18"/>
  <c r="A1449" i="18" s="1"/>
  <c r="B1448" i="18"/>
  <c r="A1448" i="18" s="1"/>
  <c r="B1447" i="18"/>
  <c r="A1447" i="18" s="1"/>
  <c r="B1446" i="18"/>
  <c r="A1446" i="18" s="1"/>
  <c r="B1445" i="18"/>
  <c r="A1445" i="18" s="1"/>
  <c r="B1444" i="18"/>
  <c r="A1444" i="18" s="1"/>
  <c r="B1443" i="18"/>
  <c r="A1443" i="18" s="1"/>
  <c r="B1442" i="18"/>
  <c r="A1442" i="18" s="1"/>
  <c r="B1441" i="18"/>
  <c r="A1441" i="18" s="1"/>
  <c r="B1440" i="18"/>
  <c r="A1440" i="18" s="1"/>
  <c r="B1439" i="18"/>
  <c r="A1439" i="18" s="1"/>
  <c r="B1438" i="18"/>
  <c r="A1438" i="18" s="1"/>
  <c r="B1437" i="18"/>
  <c r="A1437" i="18" s="1"/>
  <c r="B1436" i="18"/>
  <c r="A1436" i="18" s="1"/>
  <c r="B1435" i="18"/>
  <c r="A1435" i="18" s="1"/>
  <c r="P1434" i="18"/>
  <c r="P1488" i="18" s="1"/>
  <c r="O1434" i="18"/>
  <c r="N1434" i="18"/>
  <c r="M1434" i="18"/>
  <c r="L1434" i="18"/>
  <c r="K1434" i="18"/>
  <c r="J1434" i="18"/>
  <c r="I1434" i="18"/>
  <c r="H1434" i="18"/>
  <c r="G1434" i="18"/>
  <c r="F1434" i="18"/>
  <c r="E1434" i="18"/>
  <c r="D1434" i="18"/>
  <c r="A1431" i="18"/>
  <c r="A1430" i="18"/>
  <c r="A1429" i="18"/>
  <c r="A1428" i="18"/>
  <c r="B1427" i="18"/>
  <c r="A1427" i="18" s="1"/>
  <c r="B1426" i="18"/>
  <c r="A1426" i="18" s="1"/>
  <c r="B1425" i="18"/>
  <c r="A1425" i="18" s="1"/>
  <c r="B1424" i="18"/>
  <c r="A1424" i="18" s="1"/>
  <c r="B1423" i="18"/>
  <c r="A1423" i="18" s="1"/>
  <c r="B1422" i="18"/>
  <c r="A1422" i="18" s="1"/>
  <c r="B1421" i="18"/>
  <c r="A1421" i="18" s="1"/>
  <c r="B1420" i="18"/>
  <c r="A1420" i="18" s="1"/>
  <c r="B1419" i="18"/>
  <c r="A1419" i="18" s="1"/>
  <c r="B1418" i="18"/>
  <c r="A1418" i="18" s="1"/>
  <c r="B1417" i="18"/>
  <c r="A1417" i="18" s="1"/>
  <c r="B1416" i="18"/>
  <c r="A1416" i="18" s="1"/>
  <c r="B1415" i="18"/>
  <c r="A1415" i="18" s="1"/>
  <c r="B1414" i="18"/>
  <c r="A1414" i="18" s="1"/>
  <c r="B1413" i="18"/>
  <c r="A1413" i="18" s="1"/>
  <c r="B1412" i="18"/>
  <c r="A1412" i="18" s="1"/>
  <c r="B1411" i="18"/>
  <c r="A1411" i="18" s="1"/>
  <c r="B1410" i="18"/>
  <c r="A1410" i="18" s="1"/>
  <c r="B1409" i="18"/>
  <c r="A1409" i="18" s="1"/>
  <c r="B1408" i="18"/>
  <c r="A1408" i="18" s="1"/>
  <c r="B1407" i="18"/>
  <c r="A1407" i="18" s="1"/>
  <c r="B1406" i="18"/>
  <c r="A1406" i="18" s="1"/>
  <c r="B1405" i="18"/>
  <c r="A1405" i="18" s="1"/>
  <c r="B1404" i="18"/>
  <c r="A1404" i="18" s="1"/>
  <c r="B1403" i="18"/>
  <c r="A1403" i="18" s="1"/>
  <c r="B1402" i="18"/>
  <c r="A1402" i="18" s="1"/>
  <c r="B1401" i="18"/>
  <c r="A1401" i="18" s="1"/>
  <c r="B1400" i="18"/>
  <c r="A1400" i="18" s="1"/>
  <c r="B1399" i="18"/>
  <c r="A1399" i="18" s="1"/>
  <c r="B1398" i="18"/>
  <c r="A1398" i="18" s="1"/>
  <c r="B1397" i="18"/>
  <c r="A1397" i="18" s="1"/>
  <c r="B1396" i="18"/>
  <c r="A1396" i="18" s="1"/>
  <c r="B1395" i="18"/>
  <c r="A1395" i="18" s="1"/>
  <c r="B1394" i="18"/>
  <c r="A1394" i="18" s="1"/>
  <c r="B1393" i="18"/>
  <c r="A1393" i="18" s="1"/>
  <c r="B1392" i="18"/>
  <c r="A1392" i="18" s="1"/>
  <c r="B1391" i="18"/>
  <c r="A1391" i="18" s="1"/>
  <c r="B1390" i="18"/>
  <c r="A1390" i="18" s="1"/>
  <c r="B1389" i="18"/>
  <c r="A1389" i="18" s="1"/>
  <c r="B1388" i="18"/>
  <c r="A1388" i="18" s="1"/>
  <c r="B1387" i="18"/>
  <c r="A1387" i="18" s="1"/>
  <c r="B1386" i="18"/>
  <c r="A1386" i="18" s="1"/>
  <c r="B1385" i="18"/>
  <c r="A1385" i="18" s="1"/>
  <c r="B1384" i="18"/>
  <c r="A1384" i="18" s="1"/>
  <c r="B1383" i="18"/>
  <c r="A1383" i="18" s="1"/>
  <c r="B1382" i="18"/>
  <c r="A1382" i="18" s="1"/>
  <c r="B1381" i="18"/>
  <c r="A1381" i="18" s="1"/>
  <c r="B1380" i="18"/>
  <c r="A1380" i="18" s="1"/>
  <c r="B1379" i="18"/>
  <c r="A1379" i="18" s="1"/>
  <c r="B1378" i="18"/>
  <c r="A1378" i="18" s="1"/>
  <c r="P1377" i="18"/>
  <c r="P1431" i="18" s="1"/>
  <c r="O1377" i="18"/>
  <c r="N1377" i="18"/>
  <c r="M1377" i="18"/>
  <c r="L1377" i="18"/>
  <c r="K1377" i="18"/>
  <c r="J1377" i="18"/>
  <c r="I1377" i="18"/>
  <c r="H1377" i="18"/>
  <c r="G1377" i="18"/>
  <c r="F1377" i="18"/>
  <c r="E1377" i="18"/>
  <c r="D1377" i="18"/>
  <c r="A1374" i="18"/>
  <c r="A1373" i="18"/>
  <c r="A1372" i="18"/>
  <c r="A1371" i="18"/>
  <c r="B1370" i="18"/>
  <c r="A1370" i="18" s="1"/>
  <c r="B1369" i="18"/>
  <c r="A1369" i="18" s="1"/>
  <c r="B1368" i="18"/>
  <c r="A1368" i="18" s="1"/>
  <c r="B1367" i="18"/>
  <c r="A1367" i="18" s="1"/>
  <c r="B1366" i="18"/>
  <c r="A1366" i="18" s="1"/>
  <c r="B1365" i="18"/>
  <c r="A1365" i="18" s="1"/>
  <c r="B1364" i="18"/>
  <c r="A1364" i="18" s="1"/>
  <c r="B1363" i="18"/>
  <c r="A1363" i="18" s="1"/>
  <c r="B1362" i="18"/>
  <c r="A1362" i="18" s="1"/>
  <c r="B1361" i="18"/>
  <c r="A1361" i="18" s="1"/>
  <c r="B1360" i="18"/>
  <c r="A1360" i="18" s="1"/>
  <c r="B1359" i="18"/>
  <c r="A1359" i="18" s="1"/>
  <c r="B1358" i="18"/>
  <c r="A1358" i="18" s="1"/>
  <c r="B1357" i="18"/>
  <c r="A1357" i="18" s="1"/>
  <c r="B1356" i="18"/>
  <c r="A1356" i="18" s="1"/>
  <c r="B1355" i="18"/>
  <c r="A1355" i="18" s="1"/>
  <c r="B1354" i="18"/>
  <c r="A1354" i="18" s="1"/>
  <c r="B1353" i="18"/>
  <c r="A1353" i="18" s="1"/>
  <c r="B1352" i="18"/>
  <c r="A1352" i="18" s="1"/>
  <c r="B1351" i="18"/>
  <c r="A1351" i="18" s="1"/>
  <c r="B1350" i="18"/>
  <c r="A1350" i="18" s="1"/>
  <c r="B1349" i="18"/>
  <c r="A1349" i="18" s="1"/>
  <c r="B1348" i="18"/>
  <c r="A1348" i="18" s="1"/>
  <c r="B1347" i="18"/>
  <c r="A1347" i="18" s="1"/>
  <c r="B1346" i="18"/>
  <c r="A1346" i="18" s="1"/>
  <c r="B1345" i="18"/>
  <c r="A1345" i="18" s="1"/>
  <c r="B1344" i="18"/>
  <c r="A1344" i="18" s="1"/>
  <c r="B1343" i="18"/>
  <c r="A1343" i="18" s="1"/>
  <c r="B1342" i="18"/>
  <c r="A1342" i="18" s="1"/>
  <c r="B1341" i="18"/>
  <c r="A1341" i="18" s="1"/>
  <c r="B1340" i="18"/>
  <c r="A1340" i="18" s="1"/>
  <c r="B1339" i="18"/>
  <c r="A1339" i="18" s="1"/>
  <c r="B1338" i="18"/>
  <c r="A1338" i="18" s="1"/>
  <c r="B1337" i="18"/>
  <c r="A1337" i="18" s="1"/>
  <c r="B1336" i="18"/>
  <c r="A1336" i="18" s="1"/>
  <c r="B1335" i="18"/>
  <c r="A1335" i="18" s="1"/>
  <c r="B1334" i="18"/>
  <c r="A1334" i="18" s="1"/>
  <c r="B1333" i="18"/>
  <c r="A1333" i="18" s="1"/>
  <c r="B1332" i="18"/>
  <c r="A1332" i="18" s="1"/>
  <c r="B1331" i="18"/>
  <c r="A1331" i="18" s="1"/>
  <c r="B1330" i="18"/>
  <c r="A1330" i="18" s="1"/>
  <c r="B1329" i="18"/>
  <c r="A1329" i="18" s="1"/>
  <c r="B1328" i="18"/>
  <c r="A1328" i="18" s="1"/>
  <c r="B1327" i="18"/>
  <c r="A1327" i="18" s="1"/>
  <c r="B1326" i="18"/>
  <c r="A1326" i="18" s="1"/>
  <c r="B1325" i="18"/>
  <c r="A1325" i="18" s="1"/>
  <c r="B1324" i="18"/>
  <c r="A1324" i="18" s="1"/>
  <c r="B1323" i="18"/>
  <c r="A1323" i="18" s="1"/>
  <c r="B1322" i="18"/>
  <c r="A1322" i="18" s="1"/>
  <c r="B1321" i="18"/>
  <c r="A1321" i="18" s="1"/>
  <c r="P1320" i="18"/>
  <c r="P1374" i="18" s="1"/>
  <c r="O1320" i="18"/>
  <c r="N1320" i="18"/>
  <c r="M1320" i="18"/>
  <c r="L1320" i="18"/>
  <c r="K1320" i="18"/>
  <c r="J1320" i="18"/>
  <c r="I1320" i="18"/>
  <c r="H1320" i="18"/>
  <c r="G1320" i="18"/>
  <c r="F1320" i="18"/>
  <c r="E1320" i="18"/>
  <c r="D1320" i="18"/>
  <c r="A1317" i="18"/>
  <c r="A1316" i="18"/>
  <c r="A1315" i="18"/>
  <c r="A1314" i="18"/>
  <c r="B1313" i="18"/>
  <c r="A1313" i="18" s="1"/>
  <c r="B1312" i="18"/>
  <c r="A1312" i="18" s="1"/>
  <c r="B1311" i="18"/>
  <c r="A1311" i="18" s="1"/>
  <c r="B1310" i="18"/>
  <c r="A1310" i="18" s="1"/>
  <c r="B1309" i="18"/>
  <c r="A1309" i="18" s="1"/>
  <c r="B1308" i="18"/>
  <c r="A1308" i="18" s="1"/>
  <c r="B1307" i="18"/>
  <c r="A1307" i="18" s="1"/>
  <c r="B1306" i="18"/>
  <c r="A1306" i="18" s="1"/>
  <c r="B1305" i="18"/>
  <c r="A1305" i="18" s="1"/>
  <c r="B1304" i="18"/>
  <c r="A1304" i="18" s="1"/>
  <c r="B1303" i="18"/>
  <c r="A1303" i="18" s="1"/>
  <c r="B1302" i="18"/>
  <c r="A1302" i="18" s="1"/>
  <c r="B1301" i="18"/>
  <c r="A1301" i="18" s="1"/>
  <c r="B1300" i="18"/>
  <c r="A1300" i="18" s="1"/>
  <c r="B1299" i="18"/>
  <c r="A1299" i="18" s="1"/>
  <c r="B1298" i="18"/>
  <c r="A1298" i="18" s="1"/>
  <c r="B1297" i="18"/>
  <c r="A1297" i="18" s="1"/>
  <c r="B1296" i="18"/>
  <c r="A1296" i="18" s="1"/>
  <c r="B1295" i="18"/>
  <c r="A1295" i="18" s="1"/>
  <c r="B1294" i="18"/>
  <c r="A1294" i="18" s="1"/>
  <c r="B1293" i="18"/>
  <c r="A1293" i="18" s="1"/>
  <c r="B1292" i="18"/>
  <c r="A1292" i="18" s="1"/>
  <c r="B1291" i="18"/>
  <c r="A1291" i="18" s="1"/>
  <c r="B1290" i="18"/>
  <c r="A1290" i="18" s="1"/>
  <c r="B1289" i="18"/>
  <c r="A1289" i="18" s="1"/>
  <c r="B1288" i="18"/>
  <c r="A1288" i="18" s="1"/>
  <c r="B1287" i="18"/>
  <c r="A1287" i="18" s="1"/>
  <c r="B1286" i="18"/>
  <c r="A1286" i="18" s="1"/>
  <c r="B1285" i="18"/>
  <c r="A1285" i="18" s="1"/>
  <c r="B1284" i="18"/>
  <c r="A1284" i="18" s="1"/>
  <c r="B1283" i="18"/>
  <c r="A1283" i="18" s="1"/>
  <c r="B1282" i="18"/>
  <c r="A1282" i="18" s="1"/>
  <c r="B1281" i="18"/>
  <c r="A1281" i="18" s="1"/>
  <c r="B1280" i="18"/>
  <c r="A1280" i="18" s="1"/>
  <c r="B1279" i="18"/>
  <c r="A1279" i="18" s="1"/>
  <c r="B1278" i="18"/>
  <c r="A1278" i="18" s="1"/>
  <c r="B1277" i="18"/>
  <c r="A1277" i="18" s="1"/>
  <c r="B1276" i="18"/>
  <c r="A1276" i="18" s="1"/>
  <c r="B1275" i="18"/>
  <c r="A1275" i="18" s="1"/>
  <c r="B1274" i="18"/>
  <c r="A1274" i="18" s="1"/>
  <c r="B1273" i="18"/>
  <c r="A1273" i="18" s="1"/>
  <c r="B1272" i="18"/>
  <c r="A1272" i="18" s="1"/>
  <c r="B1271" i="18"/>
  <c r="A1271" i="18" s="1"/>
  <c r="B1270" i="18"/>
  <c r="A1270" i="18" s="1"/>
  <c r="B1269" i="18"/>
  <c r="A1269" i="18" s="1"/>
  <c r="B1268" i="18"/>
  <c r="A1268" i="18" s="1"/>
  <c r="B1267" i="18"/>
  <c r="A1267" i="18" s="1"/>
  <c r="B1266" i="18"/>
  <c r="A1266" i="18" s="1"/>
  <c r="B1265" i="18"/>
  <c r="A1265" i="18" s="1"/>
  <c r="B1264" i="18"/>
  <c r="A1264" i="18" s="1"/>
  <c r="P1263" i="18"/>
  <c r="O1263" i="18"/>
  <c r="N1263" i="18"/>
  <c r="M1263" i="18"/>
  <c r="L1263" i="18"/>
  <c r="K1263" i="18"/>
  <c r="J1263" i="18"/>
  <c r="I1263" i="18"/>
  <c r="H1263" i="18"/>
  <c r="G1263" i="18"/>
  <c r="F1263" i="18"/>
  <c r="E1263" i="18"/>
  <c r="D1263" i="18"/>
  <c r="A1260" i="18"/>
  <c r="A1259" i="18"/>
  <c r="A1258" i="18"/>
  <c r="A1257" i="18"/>
  <c r="B1256" i="18"/>
  <c r="A1256" i="18" s="1"/>
  <c r="B1255" i="18"/>
  <c r="A1255" i="18" s="1"/>
  <c r="B1254" i="18"/>
  <c r="A1254" i="18" s="1"/>
  <c r="B1253" i="18"/>
  <c r="A1253" i="18" s="1"/>
  <c r="B1252" i="18"/>
  <c r="A1252" i="18" s="1"/>
  <c r="B1251" i="18"/>
  <c r="A1251" i="18" s="1"/>
  <c r="B1250" i="18"/>
  <c r="A1250" i="18" s="1"/>
  <c r="B1249" i="18"/>
  <c r="A1249" i="18" s="1"/>
  <c r="B1248" i="18"/>
  <c r="A1248" i="18" s="1"/>
  <c r="B1247" i="18"/>
  <c r="A1247" i="18" s="1"/>
  <c r="B1246" i="18"/>
  <c r="A1246" i="18" s="1"/>
  <c r="B1245" i="18"/>
  <c r="A1245" i="18" s="1"/>
  <c r="B1244" i="18"/>
  <c r="A1244" i="18" s="1"/>
  <c r="B1243" i="18"/>
  <c r="A1243" i="18" s="1"/>
  <c r="B1242" i="18"/>
  <c r="A1242" i="18" s="1"/>
  <c r="B1241" i="18"/>
  <c r="A1241" i="18" s="1"/>
  <c r="B1240" i="18"/>
  <c r="A1240" i="18" s="1"/>
  <c r="B1239" i="18"/>
  <c r="A1239" i="18" s="1"/>
  <c r="B1238" i="18"/>
  <c r="A1238" i="18" s="1"/>
  <c r="B1237" i="18"/>
  <c r="A1237" i="18" s="1"/>
  <c r="B1236" i="18"/>
  <c r="A1236" i="18" s="1"/>
  <c r="B1235" i="18"/>
  <c r="A1235" i="18" s="1"/>
  <c r="B1234" i="18"/>
  <c r="A1234" i="18" s="1"/>
  <c r="B1233" i="18"/>
  <c r="A1233" i="18" s="1"/>
  <c r="B1232" i="18"/>
  <c r="A1232" i="18" s="1"/>
  <c r="B1231" i="18"/>
  <c r="A1231" i="18" s="1"/>
  <c r="B1230" i="18"/>
  <c r="A1230" i="18" s="1"/>
  <c r="B1229" i="18"/>
  <c r="A1229" i="18" s="1"/>
  <c r="B1228" i="18"/>
  <c r="A1228" i="18" s="1"/>
  <c r="B1227" i="18"/>
  <c r="A1227" i="18" s="1"/>
  <c r="B1226" i="18"/>
  <c r="A1226" i="18" s="1"/>
  <c r="B1225" i="18"/>
  <c r="A1225" i="18" s="1"/>
  <c r="B1224" i="18"/>
  <c r="A1224" i="18" s="1"/>
  <c r="B1223" i="18"/>
  <c r="A1223" i="18" s="1"/>
  <c r="B1222" i="18"/>
  <c r="A1222" i="18" s="1"/>
  <c r="B1221" i="18"/>
  <c r="A1221" i="18" s="1"/>
  <c r="B1220" i="18"/>
  <c r="A1220" i="18" s="1"/>
  <c r="B1219" i="18"/>
  <c r="A1219" i="18" s="1"/>
  <c r="B1218" i="18"/>
  <c r="A1218" i="18" s="1"/>
  <c r="B1217" i="18"/>
  <c r="A1217" i="18" s="1"/>
  <c r="B1216" i="18"/>
  <c r="A1216" i="18" s="1"/>
  <c r="B1215" i="18"/>
  <c r="A1215" i="18" s="1"/>
  <c r="B1214" i="18"/>
  <c r="A1214" i="18" s="1"/>
  <c r="B1213" i="18"/>
  <c r="A1213" i="18" s="1"/>
  <c r="B1212" i="18"/>
  <c r="A1212" i="18" s="1"/>
  <c r="B1211" i="18"/>
  <c r="A1211" i="18" s="1"/>
  <c r="B1210" i="18"/>
  <c r="A1210" i="18" s="1"/>
  <c r="B1209" i="18"/>
  <c r="A1209" i="18" s="1"/>
  <c r="B1208" i="18"/>
  <c r="A1208" i="18" s="1"/>
  <c r="B1207" i="18"/>
  <c r="A1207" i="18" s="1"/>
  <c r="P1206" i="18"/>
  <c r="O1206" i="18"/>
  <c r="N1206" i="18"/>
  <c r="M1206" i="18"/>
  <c r="L1206" i="18"/>
  <c r="K1206" i="18"/>
  <c r="J1206" i="18"/>
  <c r="I1206" i="18"/>
  <c r="H1206" i="18"/>
  <c r="G1206" i="18"/>
  <c r="F1206" i="18"/>
  <c r="E1206" i="18"/>
  <c r="D1206" i="18"/>
  <c r="A1203" i="18"/>
  <c r="A1202" i="18"/>
  <c r="A1201" i="18"/>
  <c r="A1200" i="18"/>
  <c r="B1199" i="18"/>
  <c r="A1199" i="18" s="1"/>
  <c r="B1198" i="18"/>
  <c r="A1198" i="18" s="1"/>
  <c r="B1197" i="18"/>
  <c r="A1197" i="18" s="1"/>
  <c r="B1196" i="18"/>
  <c r="A1196" i="18" s="1"/>
  <c r="B1195" i="18"/>
  <c r="A1195" i="18" s="1"/>
  <c r="B1194" i="18"/>
  <c r="A1194" i="18" s="1"/>
  <c r="B1193" i="18"/>
  <c r="A1193" i="18" s="1"/>
  <c r="B1192" i="18"/>
  <c r="A1192" i="18" s="1"/>
  <c r="B1191" i="18"/>
  <c r="A1191" i="18" s="1"/>
  <c r="B1190" i="18"/>
  <c r="A1190" i="18" s="1"/>
  <c r="B1189" i="18"/>
  <c r="A1189" i="18" s="1"/>
  <c r="B1188" i="18"/>
  <c r="A1188" i="18" s="1"/>
  <c r="B1187" i="18"/>
  <c r="A1187" i="18" s="1"/>
  <c r="B1186" i="18"/>
  <c r="A1186" i="18" s="1"/>
  <c r="B1185" i="18"/>
  <c r="A1185" i="18" s="1"/>
  <c r="B1184" i="18"/>
  <c r="A1184" i="18" s="1"/>
  <c r="B1183" i="18"/>
  <c r="A1183" i="18" s="1"/>
  <c r="B1182" i="18"/>
  <c r="A1182" i="18" s="1"/>
  <c r="B1181" i="18"/>
  <c r="A1181" i="18" s="1"/>
  <c r="B1180" i="18"/>
  <c r="A1180" i="18" s="1"/>
  <c r="B1179" i="18"/>
  <c r="A1179" i="18" s="1"/>
  <c r="B1178" i="18"/>
  <c r="A1178" i="18" s="1"/>
  <c r="B1177" i="18"/>
  <c r="A1177" i="18" s="1"/>
  <c r="B1176" i="18"/>
  <c r="A1176" i="18" s="1"/>
  <c r="B1175" i="18"/>
  <c r="A1175" i="18" s="1"/>
  <c r="B1174" i="18"/>
  <c r="A1174" i="18" s="1"/>
  <c r="B1173" i="18"/>
  <c r="A1173" i="18" s="1"/>
  <c r="B1172" i="18"/>
  <c r="A1172" i="18" s="1"/>
  <c r="B1171" i="18"/>
  <c r="A1171" i="18" s="1"/>
  <c r="B1170" i="18"/>
  <c r="A1170" i="18" s="1"/>
  <c r="B1169" i="18"/>
  <c r="A1169" i="18" s="1"/>
  <c r="B1168" i="18"/>
  <c r="A1168" i="18" s="1"/>
  <c r="B1167" i="18"/>
  <c r="A1167" i="18" s="1"/>
  <c r="B1166" i="18"/>
  <c r="A1166" i="18" s="1"/>
  <c r="B1165" i="18"/>
  <c r="A1165" i="18" s="1"/>
  <c r="B1164" i="18"/>
  <c r="A1164" i="18" s="1"/>
  <c r="B1163" i="18"/>
  <c r="A1163" i="18" s="1"/>
  <c r="B1162" i="18"/>
  <c r="A1162" i="18" s="1"/>
  <c r="B1161" i="18"/>
  <c r="A1161" i="18" s="1"/>
  <c r="B1160" i="18"/>
  <c r="A1160" i="18" s="1"/>
  <c r="B1159" i="18"/>
  <c r="A1159" i="18" s="1"/>
  <c r="B1158" i="18"/>
  <c r="A1158" i="18" s="1"/>
  <c r="B1157" i="18"/>
  <c r="A1157" i="18" s="1"/>
  <c r="B1156" i="18"/>
  <c r="A1156" i="18" s="1"/>
  <c r="B1155" i="18"/>
  <c r="A1155" i="18" s="1"/>
  <c r="B1154" i="18"/>
  <c r="A1154" i="18" s="1"/>
  <c r="B1153" i="18"/>
  <c r="A1153" i="18" s="1"/>
  <c r="B1152" i="18"/>
  <c r="A1152" i="18" s="1"/>
  <c r="B1151" i="18"/>
  <c r="A1151" i="18" s="1"/>
  <c r="B1150" i="18"/>
  <c r="A1150" i="18" s="1"/>
  <c r="P1149" i="18"/>
  <c r="O1149" i="18"/>
  <c r="N1149" i="18"/>
  <c r="M1149" i="18"/>
  <c r="L1149" i="18"/>
  <c r="K1149" i="18"/>
  <c r="J1149" i="18"/>
  <c r="I1149" i="18"/>
  <c r="H1149" i="18"/>
  <c r="G1149" i="18"/>
  <c r="F1149" i="18"/>
  <c r="E1149" i="18"/>
  <c r="D1149" i="18"/>
  <c r="A1146" i="18"/>
  <c r="A1145" i="18"/>
  <c r="A1144" i="18"/>
  <c r="A1143" i="18"/>
  <c r="B1142" i="18"/>
  <c r="A1142" i="18" s="1"/>
  <c r="B1141" i="18"/>
  <c r="A1141" i="18" s="1"/>
  <c r="B1140" i="18"/>
  <c r="A1140" i="18" s="1"/>
  <c r="B1139" i="18"/>
  <c r="A1139" i="18" s="1"/>
  <c r="B1138" i="18"/>
  <c r="A1138" i="18" s="1"/>
  <c r="B1137" i="18"/>
  <c r="A1137" i="18" s="1"/>
  <c r="B1136" i="18"/>
  <c r="A1136" i="18" s="1"/>
  <c r="B1135" i="18"/>
  <c r="A1135" i="18" s="1"/>
  <c r="B1134" i="18"/>
  <c r="A1134" i="18" s="1"/>
  <c r="B1133" i="18"/>
  <c r="A1133" i="18" s="1"/>
  <c r="B1132" i="18"/>
  <c r="A1132" i="18" s="1"/>
  <c r="B1131" i="18"/>
  <c r="A1131" i="18" s="1"/>
  <c r="B1130" i="18"/>
  <c r="A1130" i="18" s="1"/>
  <c r="B1129" i="18"/>
  <c r="A1129" i="18" s="1"/>
  <c r="B1128" i="18"/>
  <c r="A1128" i="18" s="1"/>
  <c r="B1127" i="18"/>
  <c r="A1127" i="18" s="1"/>
  <c r="B1126" i="18"/>
  <c r="A1126" i="18" s="1"/>
  <c r="B1125" i="18"/>
  <c r="A1125" i="18" s="1"/>
  <c r="B1124" i="18"/>
  <c r="A1124" i="18" s="1"/>
  <c r="B1123" i="18"/>
  <c r="A1123" i="18" s="1"/>
  <c r="B1122" i="18"/>
  <c r="A1122" i="18" s="1"/>
  <c r="B1121" i="18"/>
  <c r="A1121" i="18" s="1"/>
  <c r="B1120" i="18"/>
  <c r="A1120" i="18" s="1"/>
  <c r="B1119" i="18"/>
  <c r="A1119" i="18" s="1"/>
  <c r="B1118" i="18"/>
  <c r="A1118" i="18" s="1"/>
  <c r="B1117" i="18"/>
  <c r="A1117" i="18" s="1"/>
  <c r="B1116" i="18"/>
  <c r="A1116" i="18" s="1"/>
  <c r="B1115" i="18"/>
  <c r="A1115" i="18" s="1"/>
  <c r="B1114" i="18"/>
  <c r="A1114" i="18" s="1"/>
  <c r="B1113" i="18"/>
  <c r="A1113" i="18" s="1"/>
  <c r="B1112" i="18"/>
  <c r="A1112" i="18" s="1"/>
  <c r="B1111" i="18"/>
  <c r="A1111" i="18" s="1"/>
  <c r="B1110" i="18"/>
  <c r="A1110" i="18" s="1"/>
  <c r="B1109" i="18"/>
  <c r="A1109" i="18" s="1"/>
  <c r="B1108" i="18"/>
  <c r="A1108" i="18" s="1"/>
  <c r="B1107" i="18"/>
  <c r="A1107" i="18" s="1"/>
  <c r="B1106" i="18"/>
  <c r="A1106" i="18" s="1"/>
  <c r="B1105" i="18"/>
  <c r="A1105" i="18" s="1"/>
  <c r="B1104" i="18"/>
  <c r="A1104" i="18" s="1"/>
  <c r="B1103" i="18"/>
  <c r="A1103" i="18" s="1"/>
  <c r="B1102" i="18"/>
  <c r="A1102" i="18" s="1"/>
  <c r="B1101" i="18"/>
  <c r="A1101" i="18" s="1"/>
  <c r="B1100" i="18"/>
  <c r="A1100" i="18" s="1"/>
  <c r="B1099" i="18"/>
  <c r="A1099" i="18" s="1"/>
  <c r="B1098" i="18"/>
  <c r="A1098" i="18" s="1"/>
  <c r="B1097" i="18"/>
  <c r="A1097" i="18" s="1"/>
  <c r="B1096" i="18"/>
  <c r="A1096" i="18" s="1"/>
  <c r="B1095" i="18"/>
  <c r="A1095" i="18" s="1"/>
  <c r="B1094" i="18"/>
  <c r="A1094" i="18" s="1"/>
  <c r="B1093" i="18"/>
  <c r="A1093" i="18" s="1"/>
  <c r="P1092" i="18"/>
  <c r="P1146" i="18" s="1"/>
  <c r="O1092" i="18"/>
  <c r="N1092" i="18"/>
  <c r="M1092" i="18"/>
  <c r="L1092" i="18"/>
  <c r="K1092" i="18"/>
  <c r="J1092" i="18"/>
  <c r="I1092" i="18"/>
  <c r="H1092" i="18"/>
  <c r="G1092" i="18"/>
  <c r="F1092" i="18"/>
  <c r="E1092" i="18"/>
  <c r="D1092" i="18"/>
  <c r="A1089" i="18"/>
  <c r="A1088" i="18"/>
  <c r="A1087" i="18"/>
  <c r="A1086" i="18"/>
  <c r="B1085" i="18"/>
  <c r="A1085" i="18" s="1"/>
  <c r="B1084" i="18"/>
  <c r="A1084" i="18" s="1"/>
  <c r="B1083" i="18"/>
  <c r="A1083" i="18" s="1"/>
  <c r="B1082" i="18"/>
  <c r="A1082" i="18" s="1"/>
  <c r="B1081" i="18"/>
  <c r="A1081" i="18" s="1"/>
  <c r="B1080" i="18"/>
  <c r="A1080" i="18" s="1"/>
  <c r="B1079" i="18"/>
  <c r="A1079" i="18" s="1"/>
  <c r="B1078" i="18"/>
  <c r="A1078" i="18" s="1"/>
  <c r="B1077" i="18"/>
  <c r="A1077" i="18" s="1"/>
  <c r="B1076" i="18"/>
  <c r="A1076" i="18" s="1"/>
  <c r="B1075" i="18"/>
  <c r="A1075" i="18" s="1"/>
  <c r="B1074" i="18"/>
  <c r="A1074" i="18" s="1"/>
  <c r="B1073" i="18"/>
  <c r="A1073" i="18" s="1"/>
  <c r="B1072" i="18"/>
  <c r="A1072" i="18" s="1"/>
  <c r="B1071" i="18"/>
  <c r="A1071" i="18" s="1"/>
  <c r="B1070" i="18"/>
  <c r="A1070" i="18" s="1"/>
  <c r="B1069" i="18"/>
  <c r="A1069" i="18" s="1"/>
  <c r="B1068" i="18"/>
  <c r="A1068" i="18" s="1"/>
  <c r="B1067" i="18"/>
  <c r="A1067" i="18" s="1"/>
  <c r="B1066" i="18"/>
  <c r="A1066" i="18" s="1"/>
  <c r="B1065" i="18"/>
  <c r="A1065" i="18" s="1"/>
  <c r="B1064" i="18"/>
  <c r="A1064" i="18" s="1"/>
  <c r="B1063" i="18"/>
  <c r="A1063" i="18" s="1"/>
  <c r="B1062" i="18"/>
  <c r="A1062" i="18" s="1"/>
  <c r="B1061" i="18"/>
  <c r="A1061" i="18" s="1"/>
  <c r="B1060" i="18"/>
  <c r="A1060" i="18" s="1"/>
  <c r="B1059" i="18"/>
  <c r="A1059" i="18" s="1"/>
  <c r="B1058" i="18"/>
  <c r="A1058" i="18" s="1"/>
  <c r="B1057" i="18"/>
  <c r="A1057" i="18" s="1"/>
  <c r="B1056" i="18"/>
  <c r="A1056" i="18" s="1"/>
  <c r="B1055" i="18"/>
  <c r="A1055" i="18" s="1"/>
  <c r="B1054" i="18"/>
  <c r="A1054" i="18" s="1"/>
  <c r="B1053" i="18"/>
  <c r="A1053" i="18" s="1"/>
  <c r="B1052" i="18"/>
  <c r="A1052" i="18" s="1"/>
  <c r="B1051" i="18"/>
  <c r="A1051" i="18" s="1"/>
  <c r="B1050" i="18"/>
  <c r="A1050" i="18" s="1"/>
  <c r="B1049" i="18"/>
  <c r="A1049" i="18" s="1"/>
  <c r="B1048" i="18"/>
  <c r="A1048" i="18" s="1"/>
  <c r="B1047" i="18"/>
  <c r="A1047" i="18" s="1"/>
  <c r="B1046" i="18"/>
  <c r="A1046" i="18" s="1"/>
  <c r="B1045" i="18"/>
  <c r="A1045" i="18" s="1"/>
  <c r="B1044" i="18"/>
  <c r="A1044" i="18" s="1"/>
  <c r="B1043" i="18"/>
  <c r="A1043" i="18" s="1"/>
  <c r="B1042" i="18"/>
  <c r="A1042" i="18" s="1"/>
  <c r="B1041" i="18"/>
  <c r="A1041" i="18" s="1"/>
  <c r="B1040" i="18"/>
  <c r="A1040" i="18" s="1"/>
  <c r="B1039" i="18"/>
  <c r="A1039" i="18" s="1"/>
  <c r="B1038" i="18"/>
  <c r="A1038" i="18" s="1"/>
  <c r="B1037" i="18"/>
  <c r="A1037" i="18" s="1"/>
  <c r="B1036" i="18"/>
  <c r="A1036" i="18" s="1"/>
  <c r="P1035" i="18"/>
  <c r="O1035" i="18"/>
  <c r="N1035" i="18"/>
  <c r="M1035" i="18"/>
  <c r="L1035" i="18"/>
  <c r="K1035" i="18"/>
  <c r="J1035" i="18"/>
  <c r="I1035" i="18"/>
  <c r="H1035" i="18"/>
  <c r="G1035" i="18"/>
  <c r="F1035" i="18"/>
  <c r="E1035" i="18"/>
  <c r="D1035" i="18"/>
  <c r="A1032" i="18"/>
  <c r="A1031" i="18"/>
  <c r="A1030" i="18"/>
  <c r="A1029" i="18"/>
  <c r="B1028" i="18"/>
  <c r="A1028" i="18" s="1"/>
  <c r="B1027" i="18"/>
  <c r="A1027" i="18" s="1"/>
  <c r="B1026" i="18"/>
  <c r="A1026" i="18" s="1"/>
  <c r="B1025" i="18"/>
  <c r="A1025" i="18" s="1"/>
  <c r="B1024" i="18"/>
  <c r="A1024" i="18" s="1"/>
  <c r="B1023" i="18"/>
  <c r="A1023" i="18" s="1"/>
  <c r="B1022" i="18"/>
  <c r="A1022" i="18" s="1"/>
  <c r="B1021" i="18"/>
  <c r="A1021" i="18" s="1"/>
  <c r="B1020" i="18"/>
  <c r="A1020" i="18" s="1"/>
  <c r="B1019" i="18"/>
  <c r="A1019" i="18" s="1"/>
  <c r="B1018" i="18"/>
  <c r="A1018" i="18" s="1"/>
  <c r="B1017" i="18"/>
  <c r="A1017" i="18" s="1"/>
  <c r="B1016" i="18"/>
  <c r="A1016" i="18" s="1"/>
  <c r="B1015" i="18"/>
  <c r="A1015" i="18" s="1"/>
  <c r="B1014" i="18"/>
  <c r="A1014" i="18" s="1"/>
  <c r="B1013" i="18"/>
  <c r="A1013" i="18" s="1"/>
  <c r="B1012" i="18"/>
  <c r="A1012" i="18" s="1"/>
  <c r="B1011" i="18"/>
  <c r="A1011" i="18" s="1"/>
  <c r="B1010" i="18"/>
  <c r="A1010" i="18" s="1"/>
  <c r="B1009" i="18"/>
  <c r="A1009" i="18" s="1"/>
  <c r="B1008" i="18"/>
  <c r="A1008" i="18" s="1"/>
  <c r="B1007" i="18"/>
  <c r="A1007" i="18" s="1"/>
  <c r="B1006" i="18"/>
  <c r="A1006" i="18" s="1"/>
  <c r="B1005" i="18"/>
  <c r="A1005" i="18" s="1"/>
  <c r="B1004" i="18"/>
  <c r="A1004" i="18" s="1"/>
  <c r="B1003" i="18"/>
  <c r="A1003" i="18" s="1"/>
  <c r="B1002" i="18"/>
  <c r="A1002" i="18" s="1"/>
  <c r="B1001" i="18"/>
  <c r="A1001" i="18" s="1"/>
  <c r="B1000" i="18"/>
  <c r="A1000" i="18" s="1"/>
  <c r="B999" i="18"/>
  <c r="A999" i="18" s="1"/>
  <c r="B998" i="18"/>
  <c r="A998" i="18" s="1"/>
  <c r="B997" i="18"/>
  <c r="A997" i="18" s="1"/>
  <c r="B996" i="18"/>
  <c r="A996" i="18" s="1"/>
  <c r="B995" i="18"/>
  <c r="A995" i="18" s="1"/>
  <c r="B994" i="18"/>
  <c r="A994" i="18" s="1"/>
  <c r="B993" i="18"/>
  <c r="A993" i="18" s="1"/>
  <c r="B992" i="18"/>
  <c r="A992" i="18" s="1"/>
  <c r="B991" i="18"/>
  <c r="A991" i="18" s="1"/>
  <c r="B990" i="18"/>
  <c r="A990" i="18" s="1"/>
  <c r="B989" i="18"/>
  <c r="A989" i="18" s="1"/>
  <c r="B988" i="18"/>
  <c r="A988" i="18" s="1"/>
  <c r="B987" i="18"/>
  <c r="A987" i="18" s="1"/>
  <c r="B986" i="18"/>
  <c r="A986" i="18" s="1"/>
  <c r="B985" i="18"/>
  <c r="A985" i="18" s="1"/>
  <c r="B984" i="18"/>
  <c r="A984" i="18" s="1"/>
  <c r="B983" i="18"/>
  <c r="A983" i="18" s="1"/>
  <c r="B982" i="18"/>
  <c r="A982" i="18" s="1"/>
  <c r="B981" i="18"/>
  <c r="A981" i="18" s="1"/>
  <c r="B980" i="18"/>
  <c r="A980" i="18" s="1"/>
  <c r="B979" i="18"/>
  <c r="A979" i="18" s="1"/>
  <c r="P978" i="18"/>
  <c r="P1032" i="18" s="1"/>
  <c r="O978" i="18"/>
  <c r="N978" i="18"/>
  <c r="M978" i="18"/>
  <c r="L978" i="18"/>
  <c r="K978" i="18"/>
  <c r="J978" i="18"/>
  <c r="I978" i="18"/>
  <c r="H978" i="18"/>
  <c r="G978" i="18"/>
  <c r="F978" i="18"/>
  <c r="E978" i="18"/>
  <c r="D978" i="18"/>
  <c r="A975" i="18"/>
  <c r="A974" i="18"/>
  <c r="A973" i="18"/>
  <c r="A972" i="18"/>
  <c r="B971" i="18"/>
  <c r="A971" i="18" s="1"/>
  <c r="B970" i="18"/>
  <c r="A970" i="18" s="1"/>
  <c r="B969" i="18"/>
  <c r="A969" i="18" s="1"/>
  <c r="B968" i="18"/>
  <c r="A968" i="18" s="1"/>
  <c r="B967" i="18"/>
  <c r="A967" i="18" s="1"/>
  <c r="B966" i="18"/>
  <c r="A966" i="18" s="1"/>
  <c r="B965" i="18"/>
  <c r="A965" i="18" s="1"/>
  <c r="B964" i="18"/>
  <c r="A964" i="18" s="1"/>
  <c r="B963" i="18"/>
  <c r="A963" i="18" s="1"/>
  <c r="B962" i="18"/>
  <c r="A962" i="18" s="1"/>
  <c r="B961" i="18"/>
  <c r="A961" i="18" s="1"/>
  <c r="B960" i="18"/>
  <c r="A960" i="18" s="1"/>
  <c r="B959" i="18"/>
  <c r="A959" i="18" s="1"/>
  <c r="B958" i="18"/>
  <c r="A958" i="18" s="1"/>
  <c r="B957" i="18"/>
  <c r="A957" i="18" s="1"/>
  <c r="B956" i="18"/>
  <c r="A956" i="18" s="1"/>
  <c r="B955" i="18"/>
  <c r="A955" i="18" s="1"/>
  <c r="B954" i="18"/>
  <c r="A954" i="18" s="1"/>
  <c r="B953" i="18"/>
  <c r="A953" i="18" s="1"/>
  <c r="B952" i="18"/>
  <c r="A952" i="18" s="1"/>
  <c r="B951" i="18"/>
  <c r="A951" i="18" s="1"/>
  <c r="B950" i="18"/>
  <c r="A950" i="18" s="1"/>
  <c r="B949" i="18"/>
  <c r="A949" i="18" s="1"/>
  <c r="B948" i="18"/>
  <c r="A948" i="18" s="1"/>
  <c r="B947" i="18"/>
  <c r="A947" i="18" s="1"/>
  <c r="B946" i="18"/>
  <c r="A946" i="18" s="1"/>
  <c r="B945" i="18"/>
  <c r="A945" i="18" s="1"/>
  <c r="B944" i="18"/>
  <c r="A944" i="18" s="1"/>
  <c r="B943" i="18"/>
  <c r="A943" i="18" s="1"/>
  <c r="B942" i="18"/>
  <c r="A942" i="18" s="1"/>
  <c r="B941" i="18"/>
  <c r="A941" i="18" s="1"/>
  <c r="B940" i="18"/>
  <c r="A940" i="18" s="1"/>
  <c r="B939" i="18"/>
  <c r="A939" i="18" s="1"/>
  <c r="B938" i="18"/>
  <c r="A938" i="18" s="1"/>
  <c r="B937" i="18"/>
  <c r="A937" i="18" s="1"/>
  <c r="B936" i="18"/>
  <c r="A936" i="18" s="1"/>
  <c r="B935" i="18"/>
  <c r="A935" i="18" s="1"/>
  <c r="B934" i="18"/>
  <c r="A934" i="18" s="1"/>
  <c r="B933" i="18"/>
  <c r="A933" i="18" s="1"/>
  <c r="B932" i="18"/>
  <c r="A932" i="18" s="1"/>
  <c r="B931" i="18"/>
  <c r="A931" i="18" s="1"/>
  <c r="B930" i="18"/>
  <c r="A930" i="18" s="1"/>
  <c r="B929" i="18"/>
  <c r="A929" i="18" s="1"/>
  <c r="B928" i="18"/>
  <c r="A928" i="18" s="1"/>
  <c r="B927" i="18"/>
  <c r="A927" i="18" s="1"/>
  <c r="B926" i="18"/>
  <c r="A926" i="18" s="1"/>
  <c r="B925" i="18"/>
  <c r="A925" i="18" s="1"/>
  <c r="B924" i="18"/>
  <c r="A924" i="18" s="1"/>
  <c r="B923" i="18"/>
  <c r="A923" i="18" s="1"/>
  <c r="B922" i="18"/>
  <c r="A922" i="18" s="1"/>
  <c r="P921" i="18"/>
  <c r="O921" i="18"/>
  <c r="N921" i="18"/>
  <c r="M921" i="18"/>
  <c r="L921" i="18"/>
  <c r="K921" i="18"/>
  <c r="J921" i="18"/>
  <c r="I921" i="18"/>
  <c r="H921" i="18"/>
  <c r="G921" i="18"/>
  <c r="F921" i="18"/>
  <c r="E921" i="18"/>
  <c r="D921" i="18"/>
  <c r="A918" i="18"/>
  <c r="A917" i="18"/>
  <c r="A916" i="18"/>
  <c r="A915" i="18"/>
  <c r="B914" i="18"/>
  <c r="A914" i="18" s="1"/>
  <c r="B913" i="18"/>
  <c r="A913" i="18" s="1"/>
  <c r="B912" i="18"/>
  <c r="A912" i="18" s="1"/>
  <c r="B911" i="18"/>
  <c r="A911" i="18" s="1"/>
  <c r="B910" i="18"/>
  <c r="A910" i="18" s="1"/>
  <c r="B909" i="18"/>
  <c r="A909" i="18" s="1"/>
  <c r="B908" i="18"/>
  <c r="A908" i="18" s="1"/>
  <c r="B907" i="18"/>
  <c r="A907" i="18" s="1"/>
  <c r="B906" i="18"/>
  <c r="A906" i="18" s="1"/>
  <c r="B905" i="18"/>
  <c r="A905" i="18" s="1"/>
  <c r="B904" i="18"/>
  <c r="A904" i="18" s="1"/>
  <c r="B903" i="18"/>
  <c r="A903" i="18" s="1"/>
  <c r="B902" i="18"/>
  <c r="A902" i="18" s="1"/>
  <c r="B901" i="18"/>
  <c r="A901" i="18" s="1"/>
  <c r="B900" i="18"/>
  <c r="A900" i="18" s="1"/>
  <c r="B899" i="18"/>
  <c r="A899" i="18" s="1"/>
  <c r="B898" i="18"/>
  <c r="A898" i="18" s="1"/>
  <c r="B897" i="18"/>
  <c r="A897" i="18" s="1"/>
  <c r="B896" i="18"/>
  <c r="A896" i="18" s="1"/>
  <c r="B895" i="18"/>
  <c r="A895" i="18" s="1"/>
  <c r="B894" i="18"/>
  <c r="A894" i="18" s="1"/>
  <c r="B893" i="18"/>
  <c r="A893" i="18" s="1"/>
  <c r="B892" i="18"/>
  <c r="A892" i="18" s="1"/>
  <c r="B891" i="18"/>
  <c r="A891" i="18" s="1"/>
  <c r="B890" i="18"/>
  <c r="A890" i="18" s="1"/>
  <c r="B889" i="18"/>
  <c r="A889" i="18" s="1"/>
  <c r="B888" i="18"/>
  <c r="A888" i="18" s="1"/>
  <c r="B887" i="18"/>
  <c r="A887" i="18" s="1"/>
  <c r="B886" i="18"/>
  <c r="A886" i="18" s="1"/>
  <c r="B885" i="18"/>
  <c r="A885" i="18" s="1"/>
  <c r="B884" i="18"/>
  <c r="A884" i="18" s="1"/>
  <c r="B883" i="18"/>
  <c r="A883" i="18" s="1"/>
  <c r="B882" i="18"/>
  <c r="A882" i="18" s="1"/>
  <c r="B881" i="18"/>
  <c r="A881" i="18" s="1"/>
  <c r="B880" i="18"/>
  <c r="A880" i="18" s="1"/>
  <c r="B879" i="18"/>
  <c r="A879" i="18" s="1"/>
  <c r="B878" i="18"/>
  <c r="A878" i="18" s="1"/>
  <c r="B877" i="18"/>
  <c r="A877" i="18" s="1"/>
  <c r="B876" i="18"/>
  <c r="A876" i="18" s="1"/>
  <c r="B875" i="18"/>
  <c r="A875" i="18" s="1"/>
  <c r="B874" i="18"/>
  <c r="A874" i="18" s="1"/>
  <c r="B873" i="18"/>
  <c r="A873" i="18" s="1"/>
  <c r="B872" i="18"/>
  <c r="A872" i="18" s="1"/>
  <c r="B871" i="18"/>
  <c r="A871" i="18" s="1"/>
  <c r="B870" i="18"/>
  <c r="A870" i="18" s="1"/>
  <c r="B869" i="18"/>
  <c r="A869" i="18" s="1"/>
  <c r="B868" i="18"/>
  <c r="A868" i="18" s="1"/>
  <c r="B867" i="18"/>
  <c r="A867" i="18" s="1"/>
  <c r="B866" i="18"/>
  <c r="A866" i="18" s="1"/>
  <c r="B865" i="18"/>
  <c r="A865" i="18" s="1"/>
  <c r="P864" i="18"/>
  <c r="P918" i="18" s="1"/>
  <c r="O864" i="18"/>
  <c r="N864" i="18"/>
  <c r="M864" i="18"/>
  <c r="L864" i="18"/>
  <c r="K864" i="18"/>
  <c r="J864" i="18"/>
  <c r="I864" i="18"/>
  <c r="H864" i="18"/>
  <c r="G864" i="18"/>
  <c r="F864" i="18"/>
  <c r="E864" i="18"/>
  <c r="D864" i="18"/>
  <c r="A861" i="18"/>
  <c r="A860" i="18"/>
  <c r="A859" i="18"/>
  <c r="A858" i="18"/>
  <c r="B857" i="18"/>
  <c r="A857" i="18" s="1"/>
  <c r="B856" i="18"/>
  <c r="A856" i="18" s="1"/>
  <c r="B855" i="18"/>
  <c r="A855" i="18" s="1"/>
  <c r="B854" i="18"/>
  <c r="A854" i="18" s="1"/>
  <c r="B853" i="18"/>
  <c r="A853" i="18" s="1"/>
  <c r="B852" i="18"/>
  <c r="A852" i="18" s="1"/>
  <c r="B851" i="18"/>
  <c r="A851" i="18" s="1"/>
  <c r="B850" i="18"/>
  <c r="A850" i="18" s="1"/>
  <c r="B849" i="18"/>
  <c r="A849" i="18" s="1"/>
  <c r="B848" i="18"/>
  <c r="A848" i="18" s="1"/>
  <c r="B847" i="18"/>
  <c r="A847" i="18" s="1"/>
  <c r="B846" i="18"/>
  <c r="A846" i="18" s="1"/>
  <c r="B845" i="18"/>
  <c r="A845" i="18" s="1"/>
  <c r="B844" i="18"/>
  <c r="A844" i="18" s="1"/>
  <c r="B843" i="18"/>
  <c r="A843" i="18" s="1"/>
  <c r="B842" i="18"/>
  <c r="A842" i="18" s="1"/>
  <c r="B841" i="18"/>
  <c r="A841" i="18" s="1"/>
  <c r="B840" i="18"/>
  <c r="A840" i="18" s="1"/>
  <c r="B839" i="18"/>
  <c r="A839" i="18" s="1"/>
  <c r="B838" i="18"/>
  <c r="A838" i="18" s="1"/>
  <c r="B837" i="18"/>
  <c r="A837" i="18" s="1"/>
  <c r="B836" i="18"/>
  <c r="A836" i="18" s="1"/>
  <c r="B835" i="18"/>
  <c r="A835" i="18" s="1"/>
  <c r="B834" i="18"/>
  <c r="A834" i="18" s="1"/>
  <c r="B833" i="18"/>
  <c r="A833" i="18" s="1"/>
  <c r="B832" i="18"/>
  <c r="A832" i="18" s="1"/>
  <c r="B831" i="18"/>
  <c r="A831" i="18" s="1"/>
  <c r="B830" i="18"/>
  <c r="A830" i="18" s="1"/>
  <c r="B829" i="18"/>
  <c r="A829" i="18" s="1"/>
  <c r="B828" i="18"/>
  <c r="A828" i="18" s="1"/>
  <c r="B827" i="18"/>
  <c r="A827" i="18" s="1"/>
  <c r="B826" i="18"/>
  <c r="A826" i="18" s="1"/>
  <c r="B825" i="18"/>
  <c r="A825" i="18" s="1"/>
  <c r="B824" i="18"/>
  <c r="A824" i="18" s="1"/>
  <c r="B823" i="18"/>
  <c r="A823" i="18" s="1"/>
  <c r="B822" i="18"/>
  <c r="A822" i="18" s="1"/>
  <c r="B821" i="18"/>
  <c r="A821" i="18" s="1"/>
  <c r="B820" i="18"/>
  <c r="A820" i="18" s="1"/>
  <c r="B819" i="18"/>
  <c r="A819" i="18" s="1"/>
  <c r="B818" i="18"/>
  <c r="A818" i="18" s="1"/>
  <c r="B817" i="18"/>
  <c r="A817" i="18" s="1"/>
  <c r="B816" i="18"/>
  <c r="A816" i="18" s="1"/>
  <c r="B815" i="18"/>
  <c r="A815" i="18" s="1"/>
  <c r="B814" i="18"/>
  <c r="A814" i="18" s="1"/>
  <c r="B813" i="18"/>
  <c r="A813" i="18" s="1"/>
  <c r="B812" i="18"/>
  <c r="A812" i="18" s="1"/>
  <c r="B811" i="18"/>
  <c r="A811" i="18" s="1"/>
  <c r="B810" i="18"/>
  <c r="A810" i="18" s="1"/>
  <c r="B809" i="18"/>
  <c r="A809" i="18" s="1"/>
  <c r="B808" i="18"/>
  <c r="A808" i="18" s="1"/>
  <c r="P807" i="18"/>
  <c r="P861" i="18" s="1"/>
  <c r="O807" i="18"/>
  <c r="N807" i="18"/>
  <c r="M807" i="18"/>
  <c r="L807" i="18"/>
  <c r="K807" i="18"/>
  <c r="J807" i="18"/>
  <c r="I807" i="18"/>
  <c r="H807" i="18"/>
  <c r="G807" i="18"/>
  <c r="F807" i="18"/>
  <c r="E807" i="18"/>
  <c r="D807" i="18"/>
  <c r="A804" i="18"/>
  <c r="A803" i="18"/>
  <c r="A802" i="18"/>
  <c r="A801" i="18"/>
  <c r="B800" i="18"/>
  <c r="A800" i="18" s="1"/>
  <c r="B799" i="18"/>
  <c r="A799" i="18" s="1"/>
  <c r="B798" i="18"/>
  <c r="A798" i="18" s="1"/>
  <c r="B797" i="18"/>
  <c r="A797" i="18" s="1"/>
  <c r="B796" i="18"/>
  <c r="A796" i="18" s="1"/>
  <c r="B795" i="18"/>
  <c r="A795" i="18" s="1"/>
  <c r="B794" i="18"/>
  <c r="A794" i="18" s="1"/>
  <c r="B793" i="18"/>
  <c r="A793" i="18" s="1"/>
  <c r="B792" i="18"/>
  <c r="A792" i="18" s="1"/>
  <c r="B791" i="18"/>
  <c r="A791" i="18" s="1"/>
  <c r="B790" i="18"/>
  <c r="A790" i="18" s="1"/>
  <c r="B789" i="18"/>
  <c r="A789" i="18" s="1"/>
  <c r="B788" i="18"/>
  <c r="A788" i="18" s="1"/>
  <c r="B787" i="18"/>
  <c r="A787" i="18" s="1"/>
  <c r="B786" i="18"/>
  <c r="A786" i="18" s="1"/>
  <c r="B785" i="18"/>
  <c r="A785" i="18" s="1"/>
  <c r="B784" i="18"/>
  <c r="A784" i="18" s="1"/>
  <c r="B783" i="18"/>
  <c r="A783" i="18" s="1"/>
  <c r="B782" i="18"/>
  <c r="A782" i="18" s="1"/>
  <c r="B781" i="18"/>
  <c r="A781" i="18" s="1"/>
  <c r="B780" i="18"/>
  <c r="A780" i="18" s="1"/>
  <c r="B779" i="18"/>
  <c r="A779" i="18" s="1"/>
  <c r="B778" i="18"/>
  <c r="A778" i="18" s="1"/>
  <c r="B777" i="18"/>
  <c r="A777" i="18" s="1"/>
  <c r="B776" i="18"/>
  <c r="A776" i="18" s="1"/>
  <c r="B775" i="18"/>
  <c r="A775" i="18" s="1"/>
  <c r="B774" i="18"/>
  <c r="A774" i="18" s="1"/>
  <c r="B773" i="18"/>
  <c r="A773" i="18" s="1"/>
  <c r="B772" i="18"/>
  <c r="A772" i="18" s="1"/>
  <c r="B771" i="18"/>
  <c r="A771" i="18" s="1"/>
  <c r="B770" i="18"/>
  <c r="A770" i="18" s="1"/>
  <c r="B769" i="18"/>
  <c r="A769" i="18" s="1"/>
  <c r="B768" i="18"/>
  <c r="A768" i="18" s="1"/>
  <c r="B767" i="18"/>
  <c r="A767" i="18" s="1"/>
  <c r="B766" i="18"/>
  <c r="A766" i="18" s="1"/>
  <c r="B765" i="18"/>
  <c r="A765" i="18" s="1"/>
  <c r="B764" i="18"/>
  <c r="A764" i="18" s="1"/>
  <c r="B763" i="18"/>
  <c r="A763" i="18" s="1"/>
  <c r="B762" i="18"/>
  <c r="A762" i="18" s="1"/>
  <c r="B761" i="18"/>
  <c r="A761" i="18" s="1"/>
  <c r="B760" i="18"/>
  <c r="A760" i="18" s="1"/>
  <c r="B759" i="18"/>
  <c r="A759" i="18" s="1"/>
  <c r="B758" i="18"/>
  <c r="A758" i="18" s="1"/>
  <c r="B757" i="18"/>
  <c r="A757" i="18" s="1"/>
  <c r="B756" i="18"/>
  <c r="A756" i="18" s="1"/>
  <c r="B755" i="18"/>
  <c r="A755" i="18" s="1"/>
  <c r="B754" i="18"/>
  <c r="A754" i="18" s="1"/>
  <c r="B753" i="18"/>
  <c r="A753" i="18" s="1"/>
  <c r="B752" i="18"/>
  <c r="A752" i="18" s="1"/>
  <c r="B751" i="18"/>
  <c r="A751" i="18" s="1"/>
  <c r="P750" i="18"/>
  <c r="P804" i="18" s="1"/>
  <c r="O750" i="18"/>
  <c r="N750" i="18"/>
  <c r="M750" i="18"/>
  <c r="L750" i="18"/>
  <c r="K750" i="18"/>
  <c r="J750" i="18"/>
  <c r="I750" i="18"/>
  <c r="H750" i="18"/>
  <c r="G750" i="18"/>
  <c r="F750" i="18"/>
  <c r="E750" i="18"/>
  <c r="D750" i="18"/>
  <c r="A747" i="18"/>
  <c r="A746" i="18"/>
  <c r="A745" i="18"/>
  <c r="A744" i="18"/>
  <c r="B743" i="18"/>
  <c r="A743" i="18" s="1"/>
  <c r="B742" i="18"/>
  <c r="A742" i="18" s="1"/>
  <c r="B741" i="18"/>
  <c r="A741" i="18" s="1"/>
  <c r="B740" i="18"/>
  <c r="A740" i="18" s="1"/>
  <c r="B739" i="18"/>
  <c r="A739" i="18" s="1"/>
  <c r="B738" i="18"/>
  <c r="A738" i="18" s="1"/>
  <c r="B737" i="18"/>
  <c r="A737" i="18" s="1"/>
  <c r="B736" i="18"/>
  <c r="A736" i="18" s="1"/>
  <c r="B735" i="18"/>
  <c r="A735" i="18" s="1"/>
  <c r="B734" i="18"/>
  <c r="A734" i="18" s="1"/>
  <c r="B733" i="18"/>
  <c r="A733" i="18" s="1"/>
  <c r="B732" i="18"/>
  <c r="A732" i="18" s="1"/>
  <c r="B731" i="18"/>
  <c r="A731" i="18" s="1"/>
  <c r="B730" i="18"/>
  <c r="A730" i="18" s="1"/>
  <c r="B729" i="18"/>
  <c r="A729" i="18" s="1"/>
  <c r="B728" i="18"/>
  <c r="A728" i="18" s="1"/>
  <c r="B727" i="18"/>
  <c r="A727" i="18" s="1"/>
  <c r="B726" i="18"/>
  <c r="A726" i="18" s="1"/>
  <c r="B725" i="18"/>
  <c r="A725" i="18" s="1"/>
  <c r="B724" i="18"/>
  <c r="A724" i="18" s="1"/>
  <c r="B723" i="18"/>
  <c r="A723" i="18" s="1"/>
  <c r="B722" i="18"/>
  <c r="A722" i="18" s="1"/>
  <c r="B721" i="18"/>
  <c r="A721" i="18" s="1"/>
  <c r="B720" i="18"/>
  <c r="A720" i="18" s="1"/>
  <c r="B719" i="18"/>
  <c r="A719" i="18" s="1"/>
  <c r="B718" i="18"/>
  <c r="A718" i="18" s="1"/>
  <c r="B717" i="18"/>
  <c r="A717" i="18" s="1"/>
  <c r="B716" i="18"/>
  <c r="A716" i="18" s="1"/>
  <c r="B715" i="18"/>
  <c r="A715" i="18" s="1"/>
  <c r="B714" i="18"/>
  <c r="A714" i="18" s="1"/>
  <c r="B713" i="18"/>
  <c r="A713" i="18" s="1"/>
  <c r="B712" i="18"/>
  <c r="A712" i="18" s="1"/>
  <c r="B711" i="18"/>
  <c r="A711" i="18" s="1"/>
  <c r="B710" i="18"/>
  <c r="A710" i="18" s="1"/>
  <c r="B709" i="18"/>
  <c r="A709" i="18" s="1"/>
  <c r="B708" i="18"/>
  <c r="A708" i="18" s="1"/>
  <c r="B707" i="18"/>
  <c r="A707" i="18" s="1"/>
  <c r="B706" i="18"/>
  <c r="A706" i="18" s="1"/>
  <c r="B705" i="18"/>
  <c r="A705" i="18" s="1"/>
  <c r="B704" i="18"/>
  <c r="A704" i="18" s="1"/>
  <c r="B703" i="18"/>
  <c r="A703" i="18" s="1"/>
  <c r="B702" i="18"/>
  <c r="A702" i="18" s="1"/>
  <c r="B701" i="18"/>
  <c r="A701" i="18" s="1"/>
  <c r="B700" i="18"/>
  <c r="A700" i="18" s="1"/>
  <c r="B699" i="18"/>
  <c r="A699" i="18" s="1"/>
  <c r="B698" i="18"/>
  <c r="A698" i="18" s="1"/>
  <c r="B697" i="18"/>
  <c r="A697" i="18" s="1"/>
  <c r="B696" i="18"/>
  <c r="A696" i="18" s="1"/>
  <c r="B695" i="18"/>
  <c r="A695" i="18" s="1"/>
  <c r="B694" i="18"/>
  <c r="A694" i="18" s="1"/>
  <c r="P693" i="18"/>
  <c r="O693" i="18"/>
  <c r="N693" i="18"/>
  <c r="M693" i="18"/>
  <c r="L693" i="18"/>
  <c r="K693" i="18"/>
  <c r="J693" i="18"/>
  <c r="I693" i="18"/>
  <c r="H693" i="18"/>
  <c r="G693" i="18"/>
  <c r="F693" i="18"/>
  <c r="E693" i="18"/>
  <c r="D693" i="18"/>
  <c r="A690" i="18"/>
  <c r="A689" i="18"/>
  <c r="A688" i="18"/>
  <c r="A687" i="18"/>
  <c r="B686" i="18"/>
  <c r="A686" i="18" s="1"/>
  <c r="B685" i="18"/>
  <c r="A685" i="18" s="1"/>
  <c r="B684" i="18"/>
  <c r="A684" i="18" s="1"/>
  <c r="B683" i="18"/>
  <c r="A683" i="18" s="1"/>
  <c r="B682" i="18"/>
  <c r="A682" i="18" s="1"/>
  <c r="B681" i="18"/>
  <c r="A681" i="18" s="1"/>
  <c r="B680" i="18"/>
  <c r="A680" i="18" s="1"/>
  <c r="B679" i="18"/>
  <c r="A679" i="18" s="1"/>
  <c r="B678" i="18"/>
  <c r="A678" i="18" s="1"/>
  <c r="B677" i="18"/>
  <c r="A677" i="18" s="1"/>
  <c r="B676" i="18"/>
  <c r="A676" i="18" s="1"/>
  <c r="B675" i="18"/>
  <c r="A675" i="18" s="1"/>
  <c r="B674" i="18"/>
  <c r="A674" i="18" s="1"/>
  <c r="B673" i="18"/>
  <c r="A673" i="18" s="1"/>
  <c r="B672" i="18"/>
  <c r="A672" i="18" s="1"/>
  <c r="B671" i="18"/>
  <c r="A671" i="18" s="1"/>
  <c r="B670" i="18"/>
  <c r="A670" i="18" s="1"/>
  <c r="B669" i="18"/>
  <c r="A669" i="18" s="1"/>
  <c r="B668" i="18"/>
  <c r="A668" i="18" s="1"/>
  <c r="B667" i="18"/>
  <c r="A667" i="18" s="1"/>
  <c r="B666" i="18"/>
  <c r="A666" i="18" s="1"/>
  <c r="B665" i="18"/>
  <c r="A665" i="18" s="1"/>
  <c r="B664" i="18"/>
  <c r="A664" i="18" s="1"/>
  <c r="B663" i="18"/>
  <c r="A663" i="18" s="1"/>
  <c r="B662" i="18"/>
  <c r="A662" i="18" s="1"/>
  <c r="B661" i="18"/>
  <c r="A661" i="18" s="1"/>
  <c r="B660" i="18"/>
  <c r="A660" i="18" s="1"/>
  <c r="B659" i="18"/>
  <c r="A659" i="18" s="1"/>
  <c r="B658" i="18"/>
  <c r="A658" i="18" s="1"/>
  <c r="B657" i="18"/>
  <c r="A657" i="18" s="1"/>
  <c r="B656" i="18"/>
  <c r="A656" i="18" s="1"/>
  <c r="B655" i="18"/>
  <c r="A655" i="18" s="1"/>
  <c r="B654" i="18"/>
  <c r="A654" i="18" s="1"/>
  <c r="B653" i="18"/>
  <c r="A653" i="18" s="1"/>
  <c r="B652" i="18"/>
  <c r="A652" i="18" s="1"/>
  <c r="B651" i="18"/>
  <c r="A651" i="18" s="1"/>
  <c r="B650" i="18"/>
  <c r="A650" i="18" s="1"/>
  <c r="B649" i="18"/>
  <c r="A649" i="18" s="1"/>
  <c r="B648" i="18"/>
  <c r="A648" i="18" s="1"/>
  <c r="B647" i="18"/>
  <c r="A647" i="18" s="1"/>
  <c r="B646" i="18"/>
  <c r="A646" i="18" s="1"/>
  <c r="B645" i="18"/>
  <c r="A645" i="18" s="1"/>
  <c r="B644" i="18"/>
  <c r="A644" i="18" s="1"/>
  <c r="B643" i="18"/>
  <c r="A643" i="18" s="1"/>
  <c r="B642" i="18"/>
  <c r="A642" i="18" s="1"/>
  <c r="B641" i="18"/>
  <c r="A641" i="18" s="1"/>
  <c r="B640" i="18"/>
  <c r="A640" i="18" s="1"/>
  <c r="B639" i="18"/>
  <c r="A639" i="18" s="1"/>
  <c r="B638" i="18"/>
  <c r="A638" i="18" s="1"/>
  <c r="B637" i="18"/>
  <c r="A637" i="18" s="1"/>
  <c r="P636" i="18"/>
  <c r="P690" i="18" s="1"/>
  <c r="O636" i="18"/>
  <c r="N636" i="18"/>
  <c r="M636" i="18"/>
  <c r="L636" i="18"/>
  <c r="K636" i="18"/>
  <c r="J636" i="18"/>
  <c r="I636" i="18"/>
  <c r="H636" i="18"/>
  <c r="G636" i="18"/>
  <c r="F636" i="18"/>
  <c r="E636" i="18"/>
  <c r="D636" i="18"/>
  <c r="A633" i="18"/>
  <c r="A632" i="18"/>
  <c r="A631" i="18"/>
  <c r="A630" i="18"/>
  <c r="B629" i="18"/>
  <c r="A629" i="18" s="1"/>
  <c r="B628" i="18"/>
  <c r="A628" i="18" s="1"/>
  <c r="B627" i="18"/>
  <c r="A627" i="18" s="1"/>
  <c r="B626" i="18"/>
  <c r="A626" i="18" s="1"/>
  <c r="B625" i="18"/>
  <c r="A625" i="18" s="1"/>
  <c r="B624" i="18"/>
  <c r="A624" i="18" s="1"/>
  <c r="B623" i="18"/>
  <c r="A623" i="18" s="1"/>
  <c r="B622" i="18"/>
  <c r="A622" i="18" s="1"/>
  <c r="B621" i="18"/>
  <c r="A621" i="18" s="1"/>
  <c r="B620" i="18"/>
  <c r="A620" i="18" s="1"/>
  <c r="B619" i="18"/>
  <c r="A619" i="18" s="1"/>
  <c r="B618" i="18"/>
  <c r="A618" i="18" s="1"/>
  <c r="B617" i="18"/>
  <c r="A617" i="18" s="1"/>
  <c r="B616" i="18"/>
  <c r="A616" i="18" s="1"/>
  <c r="B615" i="18"/>
  <c r="A615" i="18" s="1"/>
  <c r="B614" i="18"/>
  <c r="A614" i="18" s="1"/>
  <c r="B613" i="18"/>
  <c r="A613" i="18" s="1"/>
  <c r="B612" i="18"/>
  <c r="A612" i="18" s="1"/>
  <c r="B611" i="18"/>
  <c r="A611" i="18" s="1"/>
  <c r="B610" i="18"/>
  <c r="A610" i="18" s="1"/>
  <c r="B609" i="18"/>
  <c r="A609" i="18" s="1"/>
  <c r="B608" i="18"/>
  <c r="A608" i="18" s="1"/>
  <c r="B607" i="18"/>
  <c r="A607" i="18" s="1"/>
  <c r="B606" i="18"/>
  <c r="A606" i="18" s="1"/>
  <c r="B605" i="18"/>
  <c r="A605" i="18" s="1"/>
  <c r="B604" i="18"/>
  <c r="A604" i="18" s="1"/>
  <c r="B603" i="18"/>
  <c r="A603" i="18" s="1"/>
  <c r="B602" i="18"/>
  <c r="A602" i="18" s="1"/>
  <c r="B601" i="18"/>
  <c r="A601" i="18" s="1"/>
  <c r="B600" i="18"/>
  <c r="A600" i="18" s="1"/>
  <c r="B599" i="18"/>
  <c r="A599" i="18" s="1"/>
  <c r="B598" i="18"/>
  <c r="A598" i="18" s="1"/>
  <c r="B597" i="18"/>
  <c r="A597" i="18" s="1"/>
  <c r="B596" i="18"/>
  <c r="A596" i="18" s="1"/>
  <c r="B595" i="18"/>
  <c r="A595" i="18" s="1"/>
  <c r="B594" i="18"/>
  <c r="A594" i="18" s="1"/>
  <c r="B593" i="18"/>
  <c r="A593" i="18" s="1"/>
  <c r="B592" i="18"/>
  <c r="A592" i="18" s="1"/>
  <c r="B591" i="18"/>
  <c r="A591" i="18" s="1"/>
  <c r="B590" i="18"/>
  <c r="A590" i="18" s="1"/>
  <c r="B589" i="18"/>
  <c r="A589" i="18" s="1"/>
  <c r="B588" i="18"/>
  <c r="A588" i="18" s="1"/>
  <c r="B587" i="18"/>
  <c r="A587" i="18" s="1"/>
  <c r="B586" i="18"/>
  <c r="A586" i="18" s="1"/>
  <c r="B585" i="18"/>
  <c r="A585" i="18" s="1"/>
  <c r="B584" i="18"/>
  <c r="A584" i="18" s="1"/>
  <c r="B583" i="18"/>
  <c r="A583" i="18" s="1"/>
  <c r="B582" i="18"/>
  <c r="A582" i="18" s="1"/>
  <c r="B581" i="18"/>
  <c r="A581" i="18" s="1"/>
  <c r="B580" i="18"/>
  <c r="A580" i="18" s="1"/>
  <c r="P579" i="18"/>
  <c r="P633" i="18" s="1"/>
  <c r="O579" i="18"/>
  <c r="N579" i="18"/>
  <c r="M579" i="18"/>
  <c r="L579" i="18"/>
  <c r="K579" i="18"/>
  <c r="J579" i="18"/>
  <c r="I579" i="18"/>
  <c r="H579" i="18"/>
  <c r="G579" i="18"/>
  <c r="F579" i="18"/>
  <c r="E579" i="18"/>
  <c r="D579" i="18"/>
  <c r="A576" i="18"/>
  <c r="A575" i="18"/>
  <c r="A574" i="18"/>
  <c r="A573" i="18"/>
  <c r="B572" i="18"/>
  <c r="A572" i="18" s="1"/>
  <c r="B571" i="18"/>
  <c r="A571" i="18" s="1"/>
  <c r="B570" i="18"/>
  <c r="A570" i="18" s="1"/>
  <c r="B569" i="18"/>
  <c r="A569" i="18" s="1"/>
  <c r="B568" i="18"/>
  <c r="A568" i="18" s="1"/>
  <c r="B567" i="18"/>
  <c r="A567" i="18" s="1"/>
  <c r="B566" i="18"/>
  <c r="A566" i="18" s="1"/>
  <c r="B565" i="18"/>
  <c r="A565" i="18" s="1"/>
  <c r="B564" i="18"/>
  <c r="A564" i="18" s="1"/>
  <c r="B563" i="18"/>
  <c r="A563" i="18" s="1"/>
  <c r="B562" i="18"/>
  <c r="A562" i="18" s="1"/>
  <c r="B561" i="18"/>
  <c r="A561" i="18" s="1"/>
  <c r="B560" i="18"/>
  <c r="A560" i="18" s="1"/>
  <c r="B559" i="18"/>
  <c r="A559" i="18" s="1"/>
  <c r="B558" i="18"/>
  <c r="A558" i="18" s="1"/>
  <c r="B557" i="18"/>
  <c r="A557" i="18" s="1"/>
  <c r="B556" i="18"/>
  <c r="A556" i="18" s="1"/>
  <c r="B555" i="18"/>
  <c r="A555" i="18" s="1"/>
  <c r="B554" i="18"/>
  <c r="A554" i="18" s="1"/>
  <c r="B553" i="18"/>
  <c r="A553" i="18" s="1"/>
  <c r="B552" i="18"/>
  <c r="A552" i="18" s="1"/>
  <c r="B551" i="18"/>
  <c r="A551" i="18" s="1"/>
  <c r="B550" i="18"/>
  <c r="A550" i="18" s="1"/>
  <c r="B549" i="18"/>
  <c r="A549" i="18" s="1"/>
  <c r="B548" i="18"/>
  <c r="A548" i="18" s="1"/>
  <c r="B547" i="18"/>
  <c r="A547" i="18" s="1"/>
  <c r="B546" i="18"/>
  <c r="A546" i="18" s="1"/>
  <c r="B545" i="18"/>
  <c r="A545" i="18" s="1"/>
  <c r="B544" i="18"/>
  <c r="A544" i="18" s="1"/>
  <c r="B543" i="18"/>
  <c r="A543" i="18" s="1"/>
  <c r="B542" i="18"/>
  <c r="A542" i="18" s="1"/>
  <c r="B541" i="18"/>
  <c r="A541" i="18" s="1"/>
  <c r="B540" i="18"/>
  <c r="A540" i="18" s="1"/>
  <c r="B539" i="18"/>
  <c r="A539" i="18" s="1"/>
  <c r="B538" i="18"/>
  <c r="A538" i="18" s="1"/>
  <c r="B537" i="18"/>
  <c r="A537" i="18" s="1"/>
  <c r="B536" i="18"/>
  <c r="A536" i="18" s="1"/>
  <c r="B535" i="18"/>
  <c r="A535" i="18" s="1"/>
  <c r="B534" i="18"/>
  <c r="A534" i="18" s="1"/>
  <c r="B533" i="18"/>
  <c r="A533" i="18" s="1"/>
  <c r="B532" i="18"/>
  <c r="A532" i="18" s="1"/>
  <c r="B531" i="18"/>
  <c r="A531" i="18" s="1"/>
  <c r="B530" i="18"/>
  <c r="A530" i="18" s="1"/>
  <c r="B529" i="18"/>
  <c r="A529" i="18" s="1"/>
  <c r="B528" i="18"/>
  <c r="A528" i="18" s="1"/>
  <c r="B527" i="18"/>
  <c r="A527" i="18" s="1"/>
  <c r="B526" i="18"/>
  <c r="A526" i="18" s="1"/>
  <c r="B525" i="18"/>
  <c r="A525" i="18" s="1"/>
  <c r="B524" i="18"/>
  <c r="A524" i="18" s="1"/>
  <c r="B523" i="18"/>
  <c r="A523" i="18" s="1"/>
  <c r="P522" i="18"/>
  <c r="P576" i="18" s="1"/>
  <c r="O522" i="18"/>
  <c r="N522" i="18"/>
  <c r="M522" i="18"/>
  <c r="L522" i="18"/>
  <c r="K522" i="18"/>
  <c r="J522" i="18"/>
  <c r="I522" i="18"/>
  <c r="H522" i="18"/>
  <c r="G522" i="18"/>
  <c r="F522" i="18"/>
  <c r="E522" i="18"/>
  <c r="D522" i="18"/>
  <c r="A519" i="18"/>
  <c r="A518" i="18"/>
  <c r="A517" i="18"/>
  <c r="A516" i="18"/>
  <c r="B515" i="18"/>
  <c r="A515" i="18" s="1"/>
  <c r="B514" i="18"/>
  <c r="A514" i="18" s="1"/>
  <c r="B513" i="18"/>
  <c r="A513" i="18" s="1"/>
  <c r="B512" i="18"/>
  <c r="A512" i="18" s="1"/>
  <c r="B511" i="18"/>
  <c r="A511" i="18" s="1"/>
  <c r="B510" i="18"/>
  <c r="A510" i="18" s="1"/>
  <c r="B509" i="18"/>
  <c r="A509" i="18" s="1"/>
  <c r="B508" i="18"/>
  <c r="A508" i="18" s="1"/>
  <c r="B507" i="18"/>
  <c r="A507" i="18" s="1"/>
  <c r="B506" i="18"/>
  <c r="A506" i="18" s="1"/>
  <c r="B505" i="18"/>
  <c r="A505" i="18" s="1"/>
  <c r="B504" i="18"/>
  <c r="A504" i="18" s="1"/>
  <c r="B503" i="18"/>
  <c r="A503" i="18" s="1"/>
  <c r="B502" i="18"/>
  <c r="A502" i="18" s="1"/>
  <c r="B501" i="18"/>
  <c r="A501" i="18" s="1"/>
  <c r="B500" i="18"/>
  <c r="A500" i="18" s="1"/>
  <c r="B499" i="18"/>
  <c r="A499" i="18" s="1"/>
  <c r="B498" i="18"/>
  <c r="A498" i="18" s="1"/>
  <c r="B497" i="18"/>
  <c r="A497" i="18" s="1"/>
  <c r="B496" i="18"/>
  <c r="A496" i="18" s="1"/>
  <c r="B495" i="18"/>
  <c r="A495" i="18" s="1"/>
  <c r="B494" i="18"/>
  <c r="A494" i="18" s="1"/>
  <c r="B493" i="18"/>
  <c r="A493" i="18" s="1"/>
  <c r="B492" i="18"/>
  <c r="A492" i="18" s="1"/>
  <c r="B491" i="18"/>
  <c r="A491" i="18" s="1"/>
  <c r="B490" i="18"/>
  <c r="A490" i="18" s="1"/>
  <c r="B489" i="18"/>
  <c r="A489" i="18" s="1"/>
  <c r="B488" i="18"/>
  <c r="A488" i="18" s="1"/>
  <c r="B487" i="18"/>
  <c r="A487" i="18" s="1"/>
  <c r="B486" i="18"/>
  <c r="A486" i="18" s="1"/>
  <c r="B485" i="18"/>
  <c r="A485" i="18" s="1"/>
  <c r="B484" i="18"/>
  <c r="A484" i="18" s="1"/>
  <c r="B483" i="18"/>
  <c r="A483" i="18" s="1"/>
  <c r="B482" i="18"/>
  <c r="A482" i="18" s="1"/>
  <c r="B481" i="18"/>
  <c r="A481" i="18" s="1"/>
  <c r="B480" i="18"/>
  <c r="A480" i="18" s="1"/>
  <c r="B479" i="18"/>
  <c r="A479" i="18" s="1"/>
  <c r="B478" i="18"/>
  <c r="A478" i="18" s="1"/>
  <c r="B477" i="18"/>
  <c r="A477" i="18" s="1"/>
  <c r="B476" i="18"/>
  <c r="A476" i="18" s="1"/>
  <c r="B475" i="18"/>
  <c r="A475" i="18" s="1"/>
  <c r="B474" i="18"/>
  <c r="A474" i="18" s="1"/>
  <c r="B473" i="18"/>
  <c r="A473" i="18" s="1"/>
  <c r="B472" i="18"/>
  <c r="A472" i="18" s="1"/>
  <c r="B471" i="18"/>
  <c r="A471" i="18" s="1"/>
  <c r="B470" i="18"/>
  <c r="A470" i="18" s="1"/>
  <c r="B469" i="18"/>
  <c r="A469" i="18" s="1"/>
  <c r="B468" i="18"/>
  <c r="A468" i="18" s="1"/>
  <c r="B467" i="18"/>
  <c r="A467" i="18" s="1"/>
  <c r="B466" i="18"/>
  <c r="A466" i="18" s="1"/>
  <c r="P465" i="18"/>
  <c r="O465" i="18"/>
  <c r="N465" i="18"/>
  <c r="M465" i="18"/>
  <c r="L465" i="18"/>
  <c r="K465" i="18"/>
  <c r="J465" i="18"/>
  <c r="I465" i="18"/>
  <c r="H465" i="18"/>
  <c r="G465" i="18"/>
  <c r="F465" i="18"/>
  <c r="E465" i="18"/>
  <c r="D465" i="18"/>
  <c r="A462" i="18"/>
  <c r="A461" i="18"/>
  <c r="A460" i="18"/>
  <c r="A459" i="18"/>
  <c r="B458" i="18"/>
  <c r="A458" i="18" s="1"/>
  <c r="B457" i="18"/>
  <c r="A457" i="18" s="1"/>
  <c r="B456" i="18"/>
  <c r="A456" i="18" s="1"/>
  <c r="B455" i="18"/>
  <c r="A455" i="18" s="1"/>
  <c r="B454" i="18"/>
  <c r="A454" i="18" s="1"/>
  <c r="B453" i="18"/>
  <c r="A453" i="18" s="1"/>
  <c r="B452" i="18"/>
  <c r="A452" i="18" s="1"/>
  <c r="B451" i="18"/>
  <c r="A451" i="18" s="1"/>
  <c r="B450" i="18"/>
  <c r="A450" i="18" s="1"/>
  <c r="B449" i="18"/>
  <c r="A449" i="18" s="1"/>
  <c r="B448" i="18"/>
  <c r="A448" i="18" s="1"/>
  <c r="B447" i="18"/>
  <c r="A447" i="18" s="1"/>
  <c r="B446" i="18"/>
  <c r="A446" i="18" s="1"/>
  <c r="B445" i="18"/>
  <c r="A445" i="18" s="1"/>
  <c r="B444" i="18"/>
  <c r="A444" i="18" s="1"/>
  <c r="B443" i="18"/>
  <c r="A443" i="18" s="1"/>
  <c r="B442" i="18"/>
  <c r="A442" i="18" s="1"/>
  <c r="B441" i="18"/>
  <c r="A441" i="18" s="1"/>
  <c r="B440" i="18"/>
  <c r="A440" i="18" s="1"/>
  <c r="B439" i="18"/>
  <c r="A439" i="18" s="1"/>
  <c r="B438" i="18"/>
  <c r="A438" i="18" s="1"/>
  <c r="B437" i="18"/>
  <c r="A437" i="18" s="1"/>
  <c r="B436" i="18"/>
  <c r="A436" i="18" s="1"/>
  <c r="B435" i="18"/>
  <c r="A435" i="18" s="1"/>
  <c r="B434" i="18"/>
  <c r="A434" i="18" s="1"/>
  <c r="B433" i="18"/>
  <c r="A433" i="18" s="1"/>
  <c r="B432" i="18"/>
  <c r="A432" i="18" s="1"/>
  <c r="B431" i="18"/>
  <c r="A431" i="18" s="1"/>
  <c r="B430" i="18"/>
  <c r="A430" i="18" s="1"/>
  <c r="B429" i="18"/>
  <c r="A429" i="18" s="1"/>
  <c r="B428" i="18"/>
  <c r="A428" i="18" s="1"/>
  <c r="B427" i="18"/>
  <c r="A427" i="18" s="1"/>
  <c r="B426" i="18"/>
  <c r="A426" i="18" s="1"/>
  <c r="B425" i="18"/>
  <c r="A425" i="18" s="1"/>
  <c r="B424" i="18"/>
  <c r="A424" i="18" s="1"/>
  <c r="B423" i="18"/>
  <c r="A423" i="18" s="1"/>
  <c r="B422" i="18"/>
  <c r="A422" i="18" s="1"/>
  <c r="B421" i="18"/>
  <c r="A421" i="18" s="1"/>
  <c r="B420" i="18"/>
  <c r="A420" i="18" s="1"/>
  <c r="B419" i="18"/>
  <c r="A419" i="18" s="1"/>
  <c r="B418" i="18"/>
  <c r="A418" i="18" s="1"/>
  <c r="B417" i="18"/>
  <c r="A417" i="18" s="1"/>
  <c r="B416" i="18"/>
  <c r="A416" i="18" s="1"/>
  <c r="B415" i="18"/>
  <c r="A415" i="18" s="1"/>
  <c r="B414" i="18"/>
  <c r="A414" i="18" s="1"/>
  <c r="B413" i="18"/>
  <c r="A413" i="18" s="1"/>
  <c r="B412" i="18"/>
  <c r="A412" i="18" s="1"/>
  <c r="B411" i="18"/>
  <c r="A411" i="18" s="1"/>
  <c r="B410" i="18"/>
  <c r="A410" i="18" s="1"/>
  <c r="B409" i="18"/>
  <c r="A409" i="18" s="1"/>
  <c r="P408" i="18"/>
  <c r="O408" i="18"/>
  <c r="N408" i="18"/>
  <c r="M408" i="18"/>
  <c r="L408" i="18"/>
  <c r="K408" i="18"/>
  <c r="J408" i="18"/>
  <c r="I408" i="18"/>
  <c r="H408" i="18"/>
  <c r="G408" i="18"/>
  <c r="F408" i="18"/>
  <c r="E408" i="18"/>
  <c r="D408" i="18"/>
  <c r="A405" i="18"/>
  <c r="A404" i="18"/>
  <c r="A403" i="18"/>
  <c r="A402" i="18"/>
  <c r="B401" i="18"/>
  <c r="A401" i="18" s="1"/>
  <c r="B400" i="18"/>
  <c r="A400" i="18" s="1"/>
  <c r="B399" i="18"/>
  <c r="A399" i="18" s="1"/>
  <c r="B398" i="18"/>
  <c r="A398" i="18" s="1"/>
  <c r="B397" i="18"/>
  <c r="A397" i="18" s="1"/>
  <c r="B396" i="18"/>
  <c r="A396" i="18" s="1"/>
  <c r="B395" i="18"/>
  <c r="A395" i="18" s="1"/>
  <c r="B394" i="18"/>
  <c r="A394" i="18" s="1"/>
  <c r="B393" i="18"/>
  <c r="A393" i="18" s="1"/>
  <c r="B392" i="18"/>
  <c r="A392" i="18" s="1"/>
  <c r="B391" i="18"/>
  <c r="A391" i="18" s="1"/>
  <c r="B390" i="18"/>
  <c r="A390" i="18" s="1"/>
  <c r="B389" i="18"/>
  <c r="A389" i="18" s="1"/>
  <c r="B388" i="18"/>
  <c r="A388" i="18" s="1"/>
  <c r="B387" i="18"/>
  <c r="A387" i="18" s="1"/>
  <c r="B386" i="18"/>
  <c r="A386" i="18" s="1"/>
  <c r="B385" i="18"/>
  <c r="A385" i="18" s="1"/>
  <c r="B384" i="18"/>
  <c r="A384" i="18" s="1"/>
  <c r="B383" i="18"/>
  <c r="A383" i="18" s="1"/>
  <c r="B382" i="18"/>
  <c r="A382" i="18" s="1"/>
  <c r="B381" i="18"/>
  <c r="A381" i="18" s="1"/>
  <c r="B380" i="18"/>
  <c r="A380" i="18" s="1"/>
  <c r="B379" i="18"/>
  <c r="A379" i="18" s="1"/>
  <c r="B378" i="18"/>
  <c r="A378" i="18" s="1"/>
  <c r="B377" i="18"/>
  <c r="A377" i="18" s="1"/>
  <c r="B376" i="18"/>
  <c r="A376" i="18" s="1"/>
  <c r="B375" i="18"/>
  <c r="A375" i="18" s="1"/>
  <c r="B374" i="18"/>
  <c r="A374" i="18" s="1"/>
  <c r="B373" i="18"/>
  <c r="A373" i="18" s="1"/>
  <c r="B372" i="18"/>
  <c r="A372" i="18" s="1"/>
  <c r="B371" i="18"/>
  <c r="A371" i="18" s="1"/>
  <c r="B370" i="18"/>
  <c r="A370" i="18" s="1"/>
  <c r="B369" i="18"/>
  <c r="A369" i="18" s="1"/>
  <c r="B368" i="18"/>
  <c r="A368" i="18" s="1"/>
  <c r="B367" i="18"/>
  <c r="A367" i="18" s="1"/>
  <c r="B366" i="18"/>
  <c r="A366" i="18" s="1"/>
  <c r="B365" i="18"/>
  <c r="A365" i="18" s="1"/>
  <c r="B364" i="18"/>
  <c r="A364" i="18" s="1"/>
  <c r="B363" i="18"/>
  <c r="A363" i="18" s="1"/>
  <c r="B362" i="18"/>
  <c r="A362" i="18" s="1"/>
  <c r="B361" i="18"/>
  <c r="A361" i="18" s="1"/>
  <c r="B360" i="18"/>
  <c r="A360" i="18" s="1"/>
  <c r="B359" i="18"/>
  <c r="A359" i="18" s="1"/>
  <c r="B358" i="18"/>
  <c r="A358" i="18" s="1"/>
  <c r="B357" i="18"/>
  <c r="A357" i="18" s="1"/>
  <c r="B356" i="18"/>
  <c r="A356" i="18" s="1"/>
  <c r="B355" i="18"/>
  <c r="A355" i="18" s="1"/>
  <c r="B354" i="18"/>
  <c r="A354" i="18" s="1"/>
  <c r="B353" i="18"/>
  <c r="A353" i="18" s="1"/>
  <c r="B352" i="18"/>
  <c r="A352" i="18" s="1"/>
  <c r="P351" i="18"/>
  <c r="P405" i="18" s="1"/>
  <c r="O351" i="18"/>
  <c r="N351" i="18"/>
  <c r="M351" i="18"/>
  <c r="L351" i="18"/>
  <c r="K351" i="18"/>
  <c r="J351" i="18"/>
  <c r="I351" i="18"/>
  <c r="H351" i="18"/>
  <c r="G351" i="18"/>
  <c r="F351" i="18"/>
  <c r="E351" i="18"/>
  <c r="D351" i="18"/>
  <c r="A348" i="18"/>
  <c r="A347" i="18"/>
  <c r="A346" i="18"/>
  <c r="A345" i="18"/>
  <c r="B344" i="18"/>
  <c r="A344" i="18" s="1"/>
  <c r="B343" i="18"/>
  <c r="A343" i="18" s="1"/>
  <c r="B342" i="18"/>
  <c r="A342" i="18" s="1"/>
  <c r="B341" i="18"/>
  <c r="A341" i="18" s="1"/>
  <c r="B340" i="18"/>
  <c r="A340" i="18" s="1"/>
  <c r="B339" i="18"/>
  <c r="A339" i="18" s="1"/>
  <c r="B338" i="18"/>
  <c r="A338" i="18" s="1"/>
  <c r="B337" i="18"/>
  <c r="A337" i="18" s="1"/>
  <c r="B336" i="18"/>
  <c r="A336" i="18" s="1"/>
  <c r="B335" i="18"/>
  <c r="A335" i="18" s="1"/>
  <c r="B334" i="18"/>
  <c r="A334" i="18" s="1"/>
  <c r="B333" i="18"/>
  <c r="A333" i="18" s="1"/>
  <c r="B332" i="18"/>
  <c r="A332" i="18" s="1"/>
  <c r="B331" i="18"/>
  <c r="A331" i="18" s="1"/>
  <c r="B330" i="18"/>
  <c r="A330" i="18" s="1"/>
  <c r="B329" i="18"/>
  <c r="A329" i="18" s="1"/>
  <c r="B328" i="18"/>
  <c r="A328" i="18" s="1"/>
  <c r="B327" i="18"/>
  <c r="A327" i="18" s="1"/>
  <c r="B326" i="18"/>
  <c r="A326" i="18" s="1"/>
  <c r="B325" i="18"/>
  <c r="A325" i="18" s="1"/>
  <c r="B324" i="18"/>
  <c r="A324" i="18" s="1"/>
  <c r="B323" i="18"/>
  <c r="A323" i="18" s="1"/>
  <c r="B322" i="18"/>
  <c r="A322" i="18" s="1"/>
  <c r="B321" i="18"/>
  <c r="A321" i="18" s="1"/>
  <c r="B320" i="18"/>
  <c r="A320" i="18" s="1"/>
  <c r="B319" i="18"/>
  <c r="A319" i="18" s="1"/>
  <c r="B318" i="18"/>
  <c r="A318" i="18" s="1"/>
  <c r="B317" i="18"/>
  <c r="A317" i="18" s="1"/>
  <c r="B316" i="18"/>
  <c r="A316" i="18" s="1"/>
  <c r="B315" i="18"/>
  <c r="A315" i="18" s="1"/>
  <c r="B314" i="18"/>
  <c r="A314" i="18" s="1"/>
  <c r="B313" i="18"/>
  <c r="A313" i="18" s="1"/>
  <c r="B312" i="18"/>
  <c r="A312" i="18" s="1"/>
  <c r="B311" i="18"/>
  <c r="A311" i="18" s="1"/>
  <c r="B310" i="18"/>
  <c r="A310" i="18" s="1"/>
  <c r="B309" i="18"/>
  <c r="A309" i="18" s="1"/>
  <c r="B308" i="18"/>
  <c r="A308" i="18" s="1"/>
  <c r="B307" i="18"/>
  <c r="A307" i="18" s="1"/>
  <c r="B306" i="18"/>
  <c r="A306" i="18" s="1"/>
  <c r="B305" i="18"/>
  <c r="A305" i="18" s="1"/>
  <c r="B304" i="18"/>
  <c r="A304" i="18" s="1"/>
  <c r="B303" i="18"/>
  <c r="A303" i="18" s="1"/>
  <c r="B302" i="18"/>
  <c r="A302" i="18" s="1"/>
  <c r="B301" i="18"/>
  <c r="A301" i="18" s="1"/>
  <c r="B300" i="18"/>
  <c r="A300" i="18" s="1"/>
  <c r="B299" i="18"/>
  <c r="A299" i="18" s="1"/>
  <c r="B298" i="18"/>
  <c r="A298" i="18" s="1"/>
  <c r="B297" i="18"/>
  <c r="A297" i="18" s="1"/>
  <c r="B296" i="18"/>
  <c r="A296" i="18" s="1"/>
  <c r="B295" i="18"/>
  <c r="A295" i="18" s="1"/>
  <c r="P294" i="18"/>
  <c r="P348" i="18" s="1"/>
  <c r="O294" i="18"/>
  <c r="N294" i="18"/>
  <c r="M294" i="18"/>
  <c r="L294" i="18"/>
  <c r="K294" i="18"/>
  <c r="J294" i="18"/>
  <c r="I294" i="18"/>
  <c r="H294" i="18"/>
  <c r="G294" i="18"/>
  <c r="F294" i="18"/>
  <c r="E294" i="18"/>
  <c r="D294" i="18"/>
  <c r="A291" i="18"/>
  <c r="A290" i="18"/>
  <c r="A289" i="18"/>
  <c r="A288" i="18"/>
  <c r="B287" i="18"/>
  <c r="A287" i="18" s="1"/>
  <c r="B286" i="18"/>
  <c r="A286" i="18" s="1"/>
  <c r="B285" i="18"/>
  <c r="A285" i="18" s="1"/>
  <c r="B284" i="18"/>
  <c r="A284" i="18" s="1"/>
  <c r="B283" i="18"/>
  <c r="A283" i="18" s="1"/>
  <c r="B282" i="18"/>
  <c r="A282" i="18" s="1"/>
  <c r="B281" i="18"/>
  <c r="A281" i="18" s="1"/>
  <c r="B280" i="18"/>
  <c r="A280" i="18" s="1"/>
  <c r="B279" i="18"/>
  <c r="A279" i="18" s="1"/>
  <c r="B278" i="18"/>
  <c r="A278" i="18" s="1"/>
  <c r="B277" i="18"/>
  <c r="A277" i="18" s="1"/>
  <c r="B276" i="18"/>
  <c r="A276" i="18" s="1"/>
  <c r="B275" i="18"/>
  <c r="A275" i="18" s="1"/>
  <c r="B274" i="18"/>
  <c r="A274" i="18" s="1"/>
  <c r="B273" i="18"/>
  <c r="A273" i="18" s="1"/>
  <c r="B272" i="18"/>
  <c r="A272" i="18" s="1"/>
  <c r="B271" i="18"/>
  <c r="A271" i="18" s="1"/>
  <c r="B270" i="18"/>
  <c r="A270" i="18" s="1"/>
  <c r="B269" i="18"/>
  <c r="A269" i="18" s="1"/>
  <c r="B268" i="18"/>
  <c r="A268" i="18" s="1"/>
  <c r="B267" i="18"/>
  <c r="A267" i="18" s="1"/>
  <c r="B266" i="18"/>
  <c r="A266" i="18" s="1"/>
  <c r="B265" i="18"/>
  <c r="A265" i="18" s="1"/>
  <c r="B264" i="18"/>
  <c r="A264" i="18" s="1"/>
  <c r="B263" i="18"/>
  <c r="A263" i="18" s="1"/>
  <c r="B262" i="18"/>
  <c r="A262" i="18" s="1"/>
  <c r="B261" i="18"/>
  <c r="A261" i="18" s="1"/>
  <c r="B260" i="18"/>
  <c r="A260" i="18" s="1"/>
  <c r="B259" i="18"/>
  <c r="A259" i="18" s="1"/>
  <c r="B258" i="18"/>
  <c r="A258" i="18" s="1"/>
  <c r="B257" i="18"/>
  <c r="A257" i="18" s="1"/>
  <c r="B256" i="18"/>
  <c r="A256" i="18" s="1"/>
  <c r="B255" i="18"/>
  <c r="A255" i="18" s="1"/>
  <c r="B254" i="18"/>
  <c r="A254" i="18" s="1"/>
  <c r="B253" i="18"/>
  <c r="A253" i="18" s="1"/>
  <c r="B252" i="18"/>
  <c r="A252" i="18" s="1"/>
  <c r="B251" i="18"/>
  <c r="A251" i="18" s="1"/>
  <c r="B250" i="18"/>
  <c r="A250" i="18" s="1"/>
  <c r="B249" i="18"/>
  <c r="A249" i="18" s="1"/>
  <c r="B248" i="18"/>
  <c r="A248" i="18" s="1"/>
  <c r="B247" i="18"/>
  <c r="A247" i="18" s="1"/>
  <c r="B246" i="18"/>
  <c r="A246" i="18" s="1"/>
  <c r="B245" i="18"/>
  <c r="A245" i="18" s="1"/>
  <c r="B244" i="18"/>
  <c r="A244" i="18" s="1"/>
  <c r="B243" i="18"/>
  <c r="A243" i="18" s="1"/>
  <c r="B242" i="18"/>
  <c r="A242" i="18" s="1"/>
  <c r="B241" i="18"/>
  <c r="A241" i="18" s="1"/>
  <c r="B240" i="18"/>
  <c r="A240" i="18" s="1"/>
  <c r="B239" i="18"/>
  <c r="A239" i="18" s="1"/>
  <c r="B238" i="18"/>
  <c r="A238" i="18" s="1"/>
  <c r="P237" i="18"/>
  <c r="O237" i="18"/>
  <c r="N237" i="18"/>
  <c r="M237" i="18"/>
  <c r="L237" i="18"/>
  <c r="K237" i="18"/>
  <c r="J237" i="18"/>
  <c r="I237" i="18"/>
  <c r="H237" i="18"/>
  <c r="G237" i="18"/>
  <c r="F237" i="18"/>
  <c r="E237" i="18"/>
  <c r="D237" i="18"/>
  <c r="A234" i="18"/>
  <c r="A233" i="18"/>
  <c r="A232" i="18"/>
  <c r="A231" i="18"/>
  <c r="B230" i="18"/>
  <c r="A230" i="18" s="1"/>
  <c r="B229" i="18"/>
  <c r="A229" i="18" s="1"/>
  <c r="B228" i="18"/>
  <c r="A228" i="18" s="1"/>
  <c r="B227" i="18"/>
  <c r="A227" i="18" s="1"/>
  <c r="B226" i="18"/>
  <c r="A226" i="18" s="1"/>
  <c r="B225" i="18"/>
  <c r="A225" i="18" s="1"/>
  <c r="B224" i="18"/>
  <c r="A224" i="18" s="1"/>
  <c r="B223" i="18"/>
  <c r="A223" i="18" s="1"/>
  <c r="B222" i="18"/>
  <c r="A222" i="18" s="1"/>
  <c r="B221" i="18"/>
  <c r="A221" i="18" s="1"/>
  <c r="B220" i="18"/>
  <c r="A220" i="18" s="1"/>
  <c r="B219" i="18"/>
  <c r="A219" i="18" s="1"/>
  <c r="B218" i="18"/>
  <c r="A218" i="18" s="1"/>
  <c r="B217" i="18"/>
  <c r="A217" i="18" s="1"/>
  <c r="B216" i="18"/>
  <c r="A216" i="18" s="1"/>
  <c r="B215" i="18"/>
  <c r="A215" i="18" s="1"/>
  <c r="B214" i="18"/>
  <c r="A214" i="18" s="1"/>
  <c r="B213" i="18"/>
  <c r="A213" i="18" s="1"/>
  <c r="B212" i="18"/>
  <c r="A212" i="18" s="1"/>
  <c r="B211" i="18"/>
  <c r="A211" i="18" s="1"/>
  <c r="B210" i="18"/>
  <c r="A210" i="18" s="1"/>
  <c r="B209" i="18"/>
  <c r="A209" i="18" s="1"/>
  <c r="B208" i="18"/>
  <c r="A208" i="18" s="1"/>
  <c r="B207" i="18"/>
  <c r="A207" i="18" s="1"/>
  <c r="B206" i="18"/>
  <c r="A206" i="18" s="1"/>
  <c r="B205" i="18"/>
  <c r="A205" i="18" s="1"/>
  <c r="B204" i="18"/>
  <c r="A204" i="18" s="1"/>
  <c r="B203" i="18"/>
  <c r="A203" i="18" s="1"/>
  <c r="B202" i="18"/>
  <c r="A202" i="18" s="1"/>
  <c r="B201" i="18"/>
  <c r="A201" i="18" s="1"/>
  <c r="B200" i="18"/>
  <c r="A200" i="18" s="1"/>
  <c r="B199" i="18"/>
  <c r="A199" i="18" s="1"/>
  <c r="B198" i="18"/>
  <c r="A198" i="18" s="1"/>
  <c r="B197" i="18"/>
  <c r="A197" i="18" s="1"/>
  <c r="B196" i="18"/>
  <c r="A196" i="18" s="1"/>
  <c r="B195" i="18"/>
  <c r="A195" i="18" s="1"/>
  <c r="B194" i="18"/>
  <c r="A194" i="18" s="1"/>
  <c r="B193" i="18"/>
  <c r="A193" i="18" s="1"/>
  <c r="B192" i="18"/>
  <c r="A192" i="18" s="1"/>
  <c r="B191" i="18"/>
  <c r="A191" i="18" s="1"/>
  <c r="B190" i="18"/>
  <c r="A190" i="18" s="1"/>
  <c r="B189" i="18"/>
  <c r="A189" i="18" s="1"/>
  <c r="B188" i="18"/>
  <c r="A188" i="18" s="1"/>
  <c r="B187" i="18"/>
  <c r="A187" i="18" s="1"/>
  <c r="B186" i="18"/>
  <c r="A186" i="18" s="1"/>
  <c r="B185" i="18"/>
  <c r="A185" i="18" s="1"/>
  <c r="B184" i="18"/>
  <c r="A184" i="18" s="1"/>
  <c r="B183" i="18"/>
  <c r="A183" i="18" s="1"/>
  <c r="B182" i="18"/>
  <c r="A182" i="18" s="1"/>
  <c r="B181" i="18"/>
  <c r="A181" i="18" s="1"/>
  <c r="P180" i="18"/>
  <c r="P234" i="18" s="1"/>
  <c r="O180" i="18"/>
  <c r="N180" i="18"/>
  <c r="M180" i="18"/>
  <c r="L180" i="18"/>
  <c r="K180" i="18"/>
  <c r="J180" i="18"/>
  <c r="I180" i="18"/>
  <c r="H180" i="18"/>
  <c r="G180" i="18"/>
  <c r="F180" i="18"/>
  <c r="E180" i="18"/>
  <c r="D180" i="18"/>
  <c r="A177" i="18"/>
  <c r="A176" i="18"/>
  <c r="A175" i="18"/>
  <c r="A174" i="18"/>
  <c r="B173" i="18"/>
  <c r="A173" i="18" s="1"/>
  <c r="B172" i="18"/>
  <c r="A172" i="18" s="1"/>
  <c r="B171" i="18"/>
  <c r="A171" i="18" s="1"/>
  <c r="B170" i="18"/>
  <c r="A170" i="18" s="1"/>
  <c r="B169" i="18"/>
  <c r="A169" i="18" s="1"/>
  <c r="B168" i="18"/>
  <c r="A168" i="18" s="1"/>
  <c r="B167" i="18"/>
  <c r="A167" i="18" s="1"/>
  <c r="B166" i="18"/>
  <c r="A166" i="18" s="1"/>
  <c r="B165" i="18"/>
  <c r="A165" i="18" s="1"/>
  <c r="B164" i="18"/>
  <c r="A164" i="18" s="1"/>
  <c r="B163" i="18"/>
  <c r="A163" i="18" s="1"/>
  <c r="B162" i="18"/>
  <c r="A162" i="18" s="1"/>
  <c r="B161" i="18"/>
  <c r="A161" i="18" s="1"/>
  <c r="B160" i="18"/>
  <c r="A160" i="18" s="1"/>
  <c r="B159" i="18"/>
  <c r="A159" i="18" s="1"/>
  <c r="B158" i="18"/>
  <c r="A158" i="18" s="1"/>
  <c r="B157" i="18"/>
  <c r="A157" i="18" s="1"/>
  <c r="B156" i="18"/>
  <c r="A156" i="18" s="1"/>
  <c r="B155" i="18"/>
  <c r="A155" i="18" s="1"/>
  <c r="B154" i="18"/>
  <c r="A154" i="18" s="1"/>
  <c r="B153" i="18"/>
  <c r="A153" i="18" s="1"/>
  <c r="B152" i="18"/>
  <c r="A152" i="18" s="1"/>
  <c r="B151" i="18"/>
  <c r="A151" i="18" s="1"/>
  <c r="B150" i="18"/>
  <c r="A150" i="18" s="1"/>
  <c r="B149" i="18"/>
  <c r="A149" i="18" s="1"/>
  <c r="B148" i="18"/>
  <c r="A148" i="18" s="1"/>
  <c r="B147" i="18"/>
  <c r="A147" i="18" s="1"/>
  <c r="B146" i="18"/>
  <c r="A146" i="18" s="1"/>
  <c r="B145" i="18"/>
  <c r="A145" i="18" s="1"/>
  <c r="B144" i="18"/>
  <c r="A144" i="18" s="1"/>
  <c r="B143" i="18"/>
  <c r="A143" i="18" s="1"/>
  <c r="B142" i="18"/>
  <c r="A142" i="18" s="1"/>
  <c r="B141" i="18"/>
  <c r="A141" i="18" s="1"/>
  <c r="B140" i="18"/>
  <c r="A140" i="18" s="1"/>
  <c r="B139" i="18"/>
  <c r="A139" i="18" s="1"/>
  <c r="B138" i="18"/>
  <c r="A138" i="18" s="1"/>
  <c r="B137" i="18"/>
  <c r="A137" i="18" s="1"/>
  <c r="B136" i="18"/>
  <c r="A136" i="18" s="1"/>
  <c r="B135" i="18"/>
  <c r="A135" i="18" s="1"/>
  <c r="B134" i="18"/>
  <c r="A134" i="18" s="1"/>
  <c r="B133" i="18"/>
  <c r="A133" i="18" s="1"/>
  <c r="B132" i="18"/>
  <c r="A132" i="18" s="1"/>
  <c r="B131" i="18"/>
  <c r="A131" i="18" s="1"/>
  <c r="B130" i="18"/>
  <c r="A130" i="18" s="1"/>
  <c r="B129" i="18"/>
  <c r="A129" i="18" s="1"/>
  <c r="B128" i="18"/>
  <c r="A128" i="18" s="1"/>
  <c r="B127" i="18"/>
  <c r="A127" i="18" s="1"/>
  <c r="B126" i="18"/>
  <c r="A126" i="18" s="1"/>
  <c r="B125" i="18"/>
  <c r="A125" i="18" s="1"/>
  <c r="B124" i="18"/>
  <c r="A124" i="18" s="1"/>
  <c r="P123" i="18"/>
  <c r="P177" i="18" s="1"/>
  <c r="O123" i="18"/>
  <c r="N123" i="18"/>
  <c r="M123" i="18"/>
  <c r="L123" i="18"/>
  <c r="K123" i="18"/>
  <c r="J123" i="18"/>
  <c r="I123" i="18"/>
  <c r="H123" i="18"/>
  <c r="G123" i="18"/>
  <c r="F123" i="18"/>
  <c r="E123" i="18"/>
  <c r="D123" i="18"/>
  <c r="A120" i="18"/>
  <c r="A119" i="18"/>
  <c r="A118" i="18"/>
  <c r="A117" i="18"/>
  <c r="B116" i="18"/>
  <c r="A116" i="18" s="1"/>
  <c r="B115" i="18"/>
  <c r="A115" i="18" s="1"/>
  <c r="B114" i="18"/>
  <c r="A114" i="18" s="1"/>
  <c r="B113" i="18"/>
  <c r="A113" i="18" s="1"/>
  <c r="B112" i="18"/>
  <c r="A112" i="18" s="1"/>
  <c r="B111" i="18"/>
  <c r="A111" i="18" s="1"/>
  <c r="B110" i="18"/>
  <c r="A110" i="18" s="1"/>
  <c r="B109" i="18"/>
  <c r="A109" i="18" s="1"/>
  <c r="B108" i="18"/>
  <c r="A108" i="18" s="1"/>
  <c r="B107" i="18"/>
  <c r="A107" i="18" s="1"/>
  <c r="B106" i="18"/>
  <c r="A106" i="18" s="1"/>
  <c r="B105" i="18"/>
  <c r="A105" i="18" s="1"/>
  <c r="B104" i="18"/>
  <c r="A104" i="18" s="1"/>
  <c r="B103" i="18"/>
  <c r="A103" i="18" s="1"/>
  <c r="B102" i="18"/>
  <c r="A102" i="18" s="1"/>
  <c r="B101" i="18"/>
  <c r="A101" i="18" s="1"/>
  <c r="B100" i="18"/>
  <c r="A100" i="18" s="1"/>
  <c r="B99" i="18"/>
  <c r="A99" i="18" s="1"/>
  <c r="B98" i="18"/>
  <c r="A98" i="18" s="1"/>
  <c r="B97" i="18"/>
  <c r="A97" i="18" s="1"/>
  <c r="B96" i="18"/>
  <c r="A96" i="18" s="1"/>
  <c r="B95" i="18"/>
  <c r="A95" i="18" s="1"/>
  <c r="B94" i="18"/>
  <c r="A94" i="18" s="1"/>
  <c r="B93" i="18"/>
  <c r="A93" i="18" s="1"/>
  <c r="B92" i="18"/>
  <c r="A92" i="18" s="1"/>
  <c r="B91" i="18"/>
  <c r="A91" i="18" s="1"/>
  <c r="B90" i="18"/>
  <c r="A90" i="18" s="1"/>
  <c r="B89" i="18"/>
  <c r="A89" i="18" s="1"/>
  <c r="B88" i="18"/>
  <c r="A88" i="18" s="1"/>
  <c r="B87" i="18"/>
  <c r="A87" i="18" s="1"/>
  <c r="B86" i="18"/>
  <c r="A86" i="18" s="1"/>
  <c r="B85" i="18"/>
  <c r="A85" i="18" s="1"/>
  <c r="B84" i="18"/>
  <c r="A84" i="18" s="1"/>
  <c r="B83" i="18"/>
  <c r="A83" i="18" s="1"/>
  <c r="B82" i="18"/>
  <c r="A82" i="18" s="1"/>
  <c r="B81" i="18"/>
  <c r="A81" i="18" s="1"/>
  <c r="B80" i="18"/>
  <c r="A80" i="18" s="1"/>
  <c r="B79" i="18"/>
  <c r="A79" i="18" s="1"/>
  <c r="B78" i="18"/>
  <c r="A78" i="18" s="1"/>
  <c r="B77" i="18"/>
  <c r="A77" i="18" s="1"/>
  <c r="B76" i="18"/>
  <c r="A76" i="18" s="1"/>
  <c r="B75" i="18"/>
  <c r="A75" i="18" s="1"/>
  <c r="B74" i="18"/>
  <c r="A74" i="18" s="1"/>
  <c r="B73" i="18"/>
  <c r="A73" i="18" s="1"/>
  <c r="B72" i="18"/>
  <c r="A72" i="18" s="1"/>
  <c r="B71" i="18"/>
  <c r="A71" i="18" s="1"/>
  <c r="B70" i="18"/>
  <c r="A70" i="18" s="1"/>
  <c r="B69" i="18"/>
  <c r="A69" i="18" s="1"/>
  <c r="B68" i="18"/>
  <c r="A68" i="18" s="1"/>
  <c r="B67" i="18"/>
  <c r="A67" i="18" s="1"/>
  <c r="P66" i="18"/>
  <c r="P120" i="18" s="1"/>
  <c r="O66" i="18"/>
  <c r="O65" i="19" s="1"/>
  <c r="O119" i="19" s="1"/>
  <c r="N66" i="18"/>
  <c r="N65" i="19" s="1"/>
  <c r="N119" i="19" s="1"/>
  <c r="M66" i="18"/>
  <c r="M65" i="19" s="1"/>
  <c r="M119" i="19" s="1"/>
  <c r="L66" i="18"/>
  <c r="L65" i="19" s="1"/>
  <c r="L119" i="19" s="1"/>
  <c r="K66" i="18"/>
  <c r="K65" i="19" s="1"/>
  <c r="K119" i="19" s="1"/>
  <c r="J66" i="18"/>
  <c r="J65" i="19" s="1"/>
  <c r="J119" i="19" s="1"/>
  <c r="I66" i="18"/>
  <c r="I65" i="19" s="1"/>
  <c r="I119" i="19" s="1"/>
  <c r="H66" i="18"/>
  <c r="H65" i="19" s="1"/>
  <c r="H119" i="19" s="1"/>
  <c r="G66" i="18"/>
  <c r="G65" i="19" s="1"/>
  <c r="G119" i="19" s="1"/>
  <c r="F66" i="18"/>
  <c r="F65" i="19" s="1"/>
  <c r="F119" i="19" s="1"/>
  <c r="E66" i="18"/>
  <c r="E65" i="19" s="1"/>
  <c r="E119" i="19" s="1"/>
  <c r="D66" i="18"/>
  <c r="D65" i="19" s="1"/>
  <c r="D119" i="19" s="1"/>
  <c r="A60" i="18"/>
  <c r="BB97" i="45" l="1"/>
  <c r="BA97" i="45"/>
  <c r="BD97" i="45"/>
  <c r="BE97" i="45"/>
  <c r="AO97" i="45"/>
  <c r="BM97" i="45" s="1"/>
  <c r="BF97" i="45"/>
  <c r="BC97" i="45"/>
  <c r="BG97" i="45"/>
  <c r="AW97" i="45"/>
  <c r="BU97" i="45" s="1"/>
  <c r="AQ97" i="45"/>
  <c r="BO97" i="45" s="1"/>
  <c r="AS97" i="45"/>
  <c r="BQ97" i="45" s="1"/>
  <c r="AR97" i="45"/>
  <c r="BP97" i="45" s="1"/>
  <c r="AV97" i="45"/>
  <c r="BT97" i="45" s="1"/>
  <c r="AU97" i="45"/>
  <c r="BS97" i="45" s="1"/>
  <c r="AP97" i="45"/>
  <c r="BN97" i="45" s="1"/>
  <c r="AT97" i="45"/>
  <c r="BR97" i="45" s="1"/>
  <c r="AK99" i="45"/>
  <c r="AL98" i="45"/>
  <c r="AN98" i="45" s="1"/>
  <c r="U62" i="9"/>
  <c r="W61" i="9"/>
  <c r="AB61" i="9"/>
  <c r="AA61" i="9"/>
  <c r="X61" i="9"/>
  <c r="BP57" i="3"/>
  <c r="BR57" i="3"/>
  <c r="AS60" i="45"/>
  <c r="BQ60" i="45" s="1"/>
  <c r="AU60" i="45"/>
  <c r="BS60" i="45" s="1"/>
  <c r="AT60" i="45"/>
  <c r="BR60" i="45" s="1"/>
  <c r="AR60" i="45"/>
  <c r="BP60" i="45" s="1"/>
  <c r="BF60" i="45"/>
  <c r="BG60" i="45"/>
  <c r="BB60" i="45"/>
  <c r="AX60" i="45"/>
  <c r="BV60" i="45" s="1"/>
  <c r="BE60" i="45"/>
  <c r="BD60" i="45"/>
  <c r="BH60" i="45"/>
  <c r="AV60" i="45"/>
  <c r="BT60" i="45" s="1"/>
  <c r="BC60" i="45"/>
  <c r="AW60" i="45"/>
  <c r="BU60" i="45" s="1"/>
  <c r="AP60" i="45"/>
  <c r="BN60" i="45" s="1"/>
  <c r="AQ60" i="45"/>
  <c r="BO60" i="45" s="1"/>
  <c r="BG58" i="3"/>
  <c r="BF58" i="3"/>
  <c r="BE58" i="3"/>
  <c r="BD58" i="3"/>
  <c r="BC58" i="3"/>
  <c r="BB58" i="3"/>
  <c r="AW58" i="3"/>
  <c r="BU58" i="3" s="1"/>
  <c r="AV58" i="3"/>
  <c r="BT58" i="3" s="1"/>
  <c r="BA58" i="3"/>
  <c r="AU58" i="3"/>
  <c r="AT58" i="3"/>
  <c r="BR58" i="3" s="1"/>
  <c r="AS58" i="3"/>
  <c r="AR58" i="3"/>
  <c r="BP58" i="3" s="1"/>
  <c r="AP58" i="3"/>
  <c r="BN58" i="3" s="1"/>
  <c r="AQ58" i="3"/>
  <c r="BO58" i="3" s="1"/>
  <c r="AO58" i="3"/>
  <c r="AF59" i="4"/>
  <c r="AD59" i="4"/>
  <c r="AH59" i="4"/>
  <c r="AG59" i="4"/>
  <c r="AE59" i="4"/>
  <c r="AC59" i="4"/>
  <c r="AB59" i="4"/>
  <c r="Y58" i="11"/>
  <c r="AA57" i="11"/>
  <c r="O57" i="11" s="1"/>
  <c r="Z57" i="11"/>
  <c r="N57" i="11" s="1"/>
  <c r="BN57" i="3"/>
  <c r="BQ57" i="3"/>
  <c r="BS57" i="3"/>
  <c r="AR58" i="36"/>
  <c r="AZ57" i="36"/>
  <c r="AY57" i="36"/>
  <c r="AX57" i="36"/>
  <c r="AV57" i="36"/>
  <c r="AW57" i="36"/>
  <c r="AU57" i="36"/>
  <c r="AT57" i="36"/>
  <c r="AN61" i="45"/>
  <c r="AZ60" i="45"/>
  <c r="BL60" i="45" s="1"/>
  <c r="AM59" i="3"/>
  <c r="AY58" i="3"/>
  <c r="BK58" i="3" s="1"/>
  <c r="Z60" i="4"/>
  <c r="AJ78" i="4"/>
  <c r="P519" i="18"/>
  <c r="P975" i="18"/>
  <c r="P1089" i="18"/>
  <c r="P2343" i="18"/>
  <c r="P2799" i="18"/>
  <c r="P1830" i="18"/>
  <c r="P2571" i="18"/>
  <c r="P2628" i="18"/>
  <c r="P1887" i="18"/>
  <c r="P65" i="19"/>
  <c r="P119" i="19" s="1"/>
  <c r="P2856" i="18"/>
  <c r="P2001" i="18"/>
  <c r="P2058" i="18"/>
  <c r="P1716" i="18"/>
  <c r="P1659" i="18"/>
  <c r="P1260" i="18"/>
  <c r="P1317" i="18"/>
  <c r="P747" i="18"/>
  <c r="P291" i="18"/>
  <c r="P2685" i="18"/>
  <c r="P1944" i="18"/>
  <c r="P2229" i="18"/>
  <c r="P2115" i="18"/>
  <c r="P2913" i="18"/>
  <c r="P1602" i="18"/>
  <c r="P2172" i="18"/>
  <c r="P462" i="18"/>
  <c r="P1203" i="18"/>
  <c r="P1773" i="18"/>
  <c r="P2457" i="18"/>
  <c r="P2514" i="18"/>
  <c r="D177" i="18"/>
  <c r="D121" i="19"/>
  <c r="D175" i="19" s="1"/>
  <c r="F177" i="18"/>
  <c r="F121" i="19"/>
  <c r="F175" i="19" s="1"/>
  <c r="H177" i="18"/>
  <c r="H121" i="19"/>
  <c r="H175" i="19" s="1"/>
  <c r="J177" i="18"/>
  <c r="J121" i="19"/>
  <c r="J175" i="19" s="1"/>
  <c r="L177" i="18"/>
  <c r="L121" i="19"/>
  <c r="L175" i="19" s="1"/>
  <c r="N177" i="18"/>
  <c r="N121" i="19"/>
  <c r="N175" i="19" s="1"/>
  <c r="D291" i="18"/>
  <c r="D233" i="19"/>
  <c r="D287" i="19" s="1"/>
  <c r="F291" i="18"/>
  <c r="F233" i="19"/>
  <c r="F287" i="19" s="1"/>
  <c r="H291" i="18"/>
  <c r="H233" i="19"/>
  <c r="H287" i="19" s="1"/>
  <c r="J291" i="18"/>
  <c r="J233" i="19"/>
  <c r="J287" i="19" s="1"/>
  <c r="L291" i="18"/>
  <c r="L233" i="19"/>
  <c r="L287" i="19" s="1"/>
  <c r="N291" i="18"/>
  <c r="N233" i="19"/>
  <c r="N287" i="19" s="1"/>
  <c r="D348" i="18"/>
  <c r="D289" i="19"/>
  <c r="D343" i="19" s="1"/>
  <c r="F348" i="18"/>
  <c r="F289" i="19"/>
  <c r="F343" i="19" s="1"/>
  <c r="H348" i="18"/>
  <c r="H289" i="19"/>
  <c r="H343" i="19" s="1"/>
  <c r="J348" i="18"/>
  <c r="J289" i="19"/>
  <c r="J343" i="19" s="1"/>
  <c r="L348" i="18"/>
  <c r="L289" i="19"/>
  <c r="L343" i="19" s="1"/>
  <c r="N348" i="18"/>
  <c r="N289" i="19"/>
  <c r="N343" i="19" s="1"/>
  <c r="E405" i="18"/>
  <c r="E345" i="19"/>
  <c r="E399" i="19" s="1"/>
  <c r="G405" i="18"/>
  <c r="G345" i="19"/>
  <c r="G399" i="19" s="1"/>
  <c r="I405" i="18"/>
  <c r="I345" i="19"/>
  <c r="I399" i="19" s="1"/>
  <c r="K405" i="18"/>
  <c r="K345" i="19"/>
  <c r="K399" i="19" s="1"/>
  <c r="M405" i="18"/>
  <c r="M345" i="19"/>
  <c r="M399" i="19" s="1"/>
  <c r="O405" i="18"/>
  <c r="O345" i="19"/>
  <c r="O399" i="19" s="1"/>
  <c r="D462" i="18"/>
  <c r="D401" i="19"/>
  <c r="D455" i="19" s="1"/>
  <c r="F462" i="18"/>
  <c r="F401" i="19"/>
  <c r="F455" i="19" s="1"/>
  <c r="H462" i="18"/>
  <c r="H401" i="19"/>
  <c r="H455" i="19" s="1"/>
  <c r="J462" i="18"/>
  <c r="J401" i="19"/>
  <c r="J455" i="19" s="1"/>
  <c r="L462" i="18"/>
  <c r="L401" i="19"/>
  <c r="L455" i="19" s="1"/>
  <c r="N462" i="18"/>
  <c r="N401" i="19"/>
  <c r="N455" i="19" s="1"/>
  <c r="D519" i="18"/>
  <c r="D457" i="19"/>
  <c r="D511" i="19" s="1"/>
  <c r="F519" i="18"/>
  <c r="F457" i="19"/>
  <c r="F511" i="19" s="1"/>
  <c r="H519" i="18"/>
  <c r="H457" i="19"/>
  <c r="H511" i="19" s="1"/>
  <c r="J519" i="18"/>
  <c r="J457" i="19"/>
  <c r="J511" i="19" s="1"/>
  <c r="L519" i="18"/>
  <c r="L457" i="19"/>
  <c r="L511" i="19" s="1"/>
  <c r="N519" i="18"/>
  <c r="N457" i="19"/>
  <c r="N511" i="19" s="1"/>
  <c r="E576" i="18"/>
  <c r="E513" i="19"/>
  <c r="E567" i="19" s="1"/>
  <c r="G576" i="18"/>
  <c r="G513" i="19"/>
  <c r="G567" i="19" s="1"/>
  <c r="I576" i="18"/>
  <c r="I513" i="19"/>
  <c r="I567" i="19" s="1"/>
  <c r="K576" i="18"/>
  <c r="K513" i="19"/>
  <c r="K567" i="19" s="1"/>
  <c r="M576" i="18"/>
  <c r="M513" i="19"/>
  <c r="M567" i="19" s="1"/>
  <c r="O576" i="18"/>
  <c r="O513" i="19"/>
  <c r="O567" i="19" s="1"/>
  <c r="E633" i="18"/>
  <c r="E569" i="19"/>
  <c r="E623" i="19" s="1"/>
  <c r="G633" i="18"/>
  <c r="G569" i="19"/>
  <c r="G623" i="19" s="1"/>
  <c r="I633" i="18"/>
  <c r="I569" i="19"/>
  <c r="I623" i="19" s="1"/>
  <c r="K633" i="18"/>
  <c r="K569" i="19"/>
  <c r="K623" i="19" s="1"/>
  <c r="M633" i="18"/>
  <c r="M569" i="19"/>
  <c r="M623" i="19" s="1"/>
  <c r="O633" i="18"/>
  <c r="O569" i="19"/>
  <c r="O623" i="19" s="1"/>
  <c r="E690" i="18"/>
  <c r="E625" i="19"/>
  <c r="E679" i="19" s="1"/>
  <c r="G690" i="18"/>
  <c r="G625" i="19"/>
  <c r="G679" i="19" s="1"/>
  <c r="I690" i="18"/>
  <c r="I625" i="19"/>
  <c r="I679" i="19" s="1"/>
  <c r="K690" i="18"/>
  <c r="K625" i="19"/>
  <c r="K679" i="19" s="1"/>
  <c r="M690" i="18"/>
  <c r="M625" i="19"/>
  <c r="M679" i="19" s="1"/>
  <c r="O690" i="18"/>
  <c r="O625" i="19"/>
  <c r="O679" i="19" s="1"/>
  <c r="E747" i="18"/>
  <c r="E681" i="19"/>
  <c r="E735" i="19" s="1"/>
  <c r="G747" i="18"/>
  <c r="G681" i="19"/>
  <c r="G735" i="19" s="1"/>
  <c r="I747" i="18"/>
  <c r="I681" i="19"/>
  <c r="I735" i="19" s="1"/>
  <c r="K747" i="18"/>
  <c r="K681" i="19"/>
  <c r="K735" i="19" s="1"/>
  <c r="M747" i="18"/>
  <c r="M681" i="19"/>
  <c r="M735" i="19" s="1"/>
  <c r="O747" i="18"/>
  <c r="O681" i="19"/>
  <c r="O735" i="19" s="1"/>
  <c r="E804" i="18"/>
  <c r="E737" i="19"/>
  <c r="E791" i="19" s="1"/>
  <c r="G804" i="18"/>
  <c r="G737" i="19"/>
  <c r="G791" i="19" s="1"/>
  <c r="I804" i="18"/>
  <c r="I737" i="19"/>
  <c r="I791" i="19" s="1"/>
  <c r="K804" i="18"/>
  <c r="K737" i="19"/>
  <c r="K791" i="19" s="1"/>
  <c r="M804" i="18"/>
  <c r="M737" i="19"/>
  <c r="M791" i="19" s="1"/>
  <c r="O804" i="18"/>
  <c r="O737" i="19"/>
  <c r="O791" i="19" s="1"/>
  <c r="D861" i="18"/>
  <c r="D793" i="19"/>
  <c r="D847" i="19" s="1"/>
  <c r="F861" i="18"/>
  <c r="F793" i="19"/>
  <c r="F847" i="19" s="1"/>
  <c r="H861" i="18"/>
  <c r="H793" i="19"/>
  <c r="H847" i="19" s="1"/>
  <c r="J861" i="18"/>
  <c r="J793" i="19"/>
  <c r="J847" i="19" s="1"/>
  <c r="L861" i="18"/>
  <c r="L793" i="19"/>
  <c r="L847" i="19" s="1"/>
  <c r="N861" i="18"/>
  <c r="N793" i="19"/>
  <c r="N847" i="19" s="1"/>
  <c r="E918" i="18"/>
  <c r="E849" i="19"/>
  <c r="E903" i="19" s="1"/>
  <c r="G918" i="18"/>
  <c r="G849" i="19"/>
  <c r="G903" i="19" s="1"/>
  <c r="I918" i="18"/>
  <c r="I849" i="19"/>
  <c r="I903" i="19" s="1"/>
  <c r="K918" i="18"/>
  <c r="K849" i="19"/>
  <c r="K903" i="19" s="1"/>
  <c r="M918" i="18"/>
  <c r="M849" i="19"/>
  <c r="M903" i="19" s="1"/>
  <c r="O918" i="18"/>
  <c r="O849" i="19"/>
  <c r="O903" i="19" s="1"/>
  <c r="D975" i="18"/>
  <c r="D905" i="19"/>
  <c r="D959" i="19" s="1"/>
  <c r="F975" i="18"/>
  <c r="F905" i="19"/>
  <c r="F959" i="19" s="1"/>
  <c r="H975" i="18"/>
  <c r="H905" i="19"/>
  <c r="H959" i="19" s="1"/>
  <c r="J975" i="18"/>
  <c r="J905" i="19"/>
  <c r="J959" i="19" s="1"/>
  <c r="L975" i="18"/>
  <c r="L905" i="19"/>
  <c r="L959" i="19" s="1"/>
  <c r="N975" i="18"/>
  <c r="N905" i="19"/>
  <c r="N959" i="19" s="1"/>
  <c r="D1032" i="18"/>
  <c r="D961" i="19"/>
  <c r="D1015" i="19" s="1"/>
  <c r="F1032" i="18"/>
  <c r="F961" i="19"/>
  <c r="F1015" i="19" s="1"/>
  <c r="H1032" i="18"/>
  <c r="H961" i="19"/>
  <c r="H1015" i="19" s="1"/>
  <c r="J1032" i="18"/>
  <c r="J961" i="19"/>
  <c r="J1015" i="19" s="1"/>
  <c r="L1032" i="18"/>
  <c r="L961" i="19"/>
  <c r="L1015" i="19" s="1"/>
  <c r="N1032" i="18"/>
  <c r="N961" i="19"/>
  <c r="N1015" i="19" s="1"/>
  <c r="E1089" i="18"/>
  <c r="E1017" i="19"/>
  <c r="E1071" i="19" s="1"/>
  <c r="G1089" i="18"/>
  <c r="G1017" i="19"/>
  <c r="G1071" i="19" s="1"/>
  <c r="I1089" i="18"/>
  <c r="I1017" i="19"/>
  <c r="I1071" i="19" s="1"/>
  <c r="K1089" i="18"/>
  <c r="K1017" i="19"/>
  <c r="K1071" i="19" s="1"/>
  <c r="M1089" i="18"/>
  <c r="M1017" i="19"/>
  <c r="M1071" i="19" s="1"/>
  <c r="O1089" i="18"/>
  <c r="O1017" i="19"/>
  <c r="O1071" i="19" s="1"/>
  <c r="E1146" i="18"/>
  <c r="E1073" i="19"/>
  <c r="E1127" i="19" s="1"/>
  <c r="G1146" i="18"/>
  <c r="G1073" i="19"/>
  <c r="G1127" i="19" s="1"/>
  <c r="I1146" i="18"/>
  <c r="I1073" i="19"/>
  <c r="I1127" i="19" s="1"/>
  <c r="K1146" i="18"/>
  <c r="K1073" i="19"/>
  <c r="K1127" i="19" s="1"/>
  <c r="M1146" i="18"/>
  <c r="M1073" i="19"/>
  <c r="M1127" i="19" s="1"/>
  <c r="O1146" i="18"/>
  <c r="O1073" i="19"/>
  <c r="O1127" i="19" s="1"/>
  <c r="E1203" i="18"/>
  <c r="E1129" i="19"/>
  <c r="E1183" i="19" s="1"/>
  <c r="G1203" i="18"/>
  <c r="G1129" i="19"/>
  <c r="G1183" i="19" s="1"/>
  <c r="I1203" i="18"/>
  <c r="I1129" i="19"/>
  <c r="I1183" i="19" s="1"/>
  <c r="K1203" i="18"/>
  <c r="K1129" i="19"/>
  <c r="K1183" i="19" s="1"/>
  <c r="M1203" i="18"/>
  <c r="M1129" i="19"/>
  <c r="M1183" i="19" s="1"/>
  <c r="O1203" i="18"/>
  <c r="O1129" i="19"/>
  <c r="O1183" i="19" s="1"/>
  <c r="E1260" i="18"/>
  <c r="E1185" i="19"/>
  <c r="E1239" i="19" s="1"/>
  <c r="G1260" i="18"/>
  <c r="G1185" i="19"/>
  <c r="G1239" i="19" s="1"/>
  <c r="I1260" i="18"/>
  <c r="I1185" i="19"/>
  <c r="I1239" i="19" s="1"/>
  <c r="K1260" i="18"/>
  <c r="K1185" i="19"/>
  <c r="K1239" i="19" s="1"/>
  <c r="M1260" i="18"/>
  <c r="M1185" i="19"/>
  <c r="M1239" i="19" s="1"/>
  <c r="O1260" i="18"/>
  <c r="O1185" i="19"/>
  <c r="O1239" i="19" s="1"/>
  <c r="D1317" i="18"/>
  <c r="D1241" i="19"/>
  <c r="D1295" i="19" s="1"/>
  <c r="F1317" i="18"/>
  <c r="F1241" i="19"/>
  <c r="F1295" i="19" s="1"/>
  <c r="H1317" i="18"/>
  <c r="H1241" i="19"/>
  <c r="H1295" i="19" s="1"/>
  <c r="J1317" i="18"/>
  <c r="J1241" i="19"/>
  <c r="J1295" i="19" s="1"/>
  <c r="L1317" i="18"/>
  <c r="L1241" i="19"/>
  <c r="L1295" i="19" s="1"/>
  <c r="N1317" i="18"/>
  <c r="N1241" i="19"/>
  <c r="N1295" i="19" s="1"/>
  <c r="D1374" i="18"/>
  <c r="D1297" i="19"/>
  <c r="D1351" i="19" s="1"/>
  <c r="F1374" i="18"/>
  <c r="F1297" i="19"/>
  <c r="F1351" i="19" s="1"/>
  <c r="H1374" i="18"/>
  <c r="H1297" i="19"/>
  <c r="H1351" i="19" s="1"/>
  <c r="J1374" i="18"/>
  <c r="J1297" i="19"/>
  <c r="J1351" i="19" s="1"/>
  <c r="L1374" i="18"/>
  <c r="L1297" i="19"/>
  <c r="L1351" i="19" s="1"/>
  <c r="N1374" i="18"/>
  <c r="N1297" i="19"/>
  <c r="N1351" i="19" s="1"/>
  <c r="E1431" i="18"/>
  <c r="E1353" i="19"/>
  <c r="E1407" i="19" s="1"/>
  <c r="G1431" i="18"/>
  <c r="G1353" i="19"/>
  <c r="G1407" i="19" s="1"/>
  <c r="I1431" i="18"/>
  <c r="I1353" i="19"/>
  <c r="I1407" i="19" s="1"/>
  <c r="K1431" i="18"/>
  <c r="K1353" i="19"/>
  <c r="K1407" i="19" s="1"/>
  <c r="M1431" i="18"/>
  <c r="M1353" i="19"/>
  <c r="M1407" i="19" s="1"/>
  <c r="O1431" i="18"/>
  <c r="O1353" i="19"/>
  <c r="O1407" i="19" s="1"/>
  <c r="D1488" i="18"/>
  <c r="D1409" i="19"/>
  <c r="D1463" i="19" s="1"/>
  <c r="F1488" i="18"/>
  <c r="F1409" i="19"/>
  <c r="F1463" i="19" s="1"/>
  <c r="H1488" i="18"/>
  <c r="H1409" i="19"/>
  <c r="H1463" i="19" s="1"/>
  <c r="J1488" i="18"/>
  <c r="J1409" i="19"/>
  <c r="J1463" i="19" s="1"/>
  <c r="L1488" i="18"/>
  <c r="L1409" i="19"/>
  <c r="L1463" i="19" s="1"/>
  <c r="N1488" i="18"/>
  <c r="N1409" i="19"/>
  <c r="N1463" i="19" s="1"/>
  <c r="D1545" i="18"/>
  <c r="D1465" i="19"/>
  <c r="D1519" i="19" s="1"/>
  <c r="F1545" i="18"/>
  <c r="F1465" i="19"/>
  <c r="F1519" i="19" s="1"/>
  <c r="H1545" i="18"/>
  <c r="H1465" i="19"/>
  <c r="H1519" i="19" s="1"/>
  <c r="J1545" i="18"/>
  <c r="J1465" i="19"/>
  <c r="J1519" i="19" s="1"/>
  <c r="L1545" i="18"/>
  <c r="L1465" i="19"/>
  <c r="L1519" i="19" s="1"/>
  <c r="N1545" i="18"/>
  <c r="N1465" i="19"/>
  <c r="N1519" i="19" s="1"/>
  <c r="E1602" i="18"/>
  <c r="E1521" i="19"/>
  <c r="E1575" i="19" s="1"/>
  <c r="G1602" i="18"/>
  <c r="G1521" i="19"/>
  <c r="G1575" i="19" s="1"/>
  <c r="I1602" i="18"/>
  <c r="I1521" i="19"/>
  <c r="I1575" i="19" s="1"/>
  <c r="K1602" i="18"/>
  <c r="K1521" i="19"/>
  <c r="K1575" i="19" s="1"/>
  <c r="M1602" i="18"/>
  <c r="M1521" i="19"/>
  <c r="M1575" i="19" s="1"/>
  <c r="O1602" i="18"/>
  <c r="O1521" i="19"/>
  <c r="O1575" i="19" s="1"/>
  <c r="E1659" i="18"/>
  <c r="E1577" i="19"/>
  <c r="E1631" i="19" s="1"/>
  <c r="G1659" i="18"/>
  <c r="G1577" i="19"/>
  <c r="G1631" i="19" s="1"/>
  <c r="I1659" i="18"/>
  <c r="I1577" i="19"/>
  <c r="I1631" i="19" s="1"/>
  <c r="K1659" i="18"/>
  <c r="K1577" i="19"/>
  <c r="K1631" i="19" s="1"/>
  <c r="M1659" i="18"/>
  <c r="M1577" i="19"/>
  <c r="M1631" i="19" s="1"/>
  <c r="O1659" i="18"/>
  <c r="O1577" i="19"/>
  <c r="O1631" i="19" s="1"/>
  <c r="D1716" i="18"/>
  <c r="D1633" i="19"/>
  <c r="D1687" i="19" s="1"/>
  <c r="F1716" i="18"/>
  <c r="F1633" i="19"/>
  <c r="F1687" i="19" s="1"/>
  <c r="H1716" i="18"/>
  <c r="H1633" i="19"/>
  <c r="H1687" i="19" s="1"/>
  <c r="J1716" i="18"/>
  <c r="J1633" i="19"/>
  <c r="J1687" i="19" s="1"/>
  <c r="L1716" i="18"/>
  <c r="L1633" i="19"/>
  <c r="L1687" i="19" s="1"/>
  <c r="N1716" i="18"/>
  <c r="N1633" i="19"/>
  <c r="N1687" i="19" s="1"/>
  <c r="D1773" i="18"/>
  <c r="D1689" i="19"/>
  <c r="D1743" i="19" s="1"/>
  <c r="F1773" i="18"/>
  <c r="F1689" i="19"/>
  <c r="F1743" i="19" s="1"/>
  <c r="H1773" i="18"/>
  <c r="H1689" i="19"/>
  <c r="H1743" i="19" s="1"/>
  <c r="J1773" i="18"/>
  <c r="J1689" i="19"/>
  <c r="J1743" i="19" s="1"/>
  <c r="L1773" i="18"/>
  <c r="L1689" i="19"/>
  <c r="L1743" i="19" s="1"/>
  <c r="N1773" i="18"/>
  <c r="N1689" i="19"/>
  <c r="N1743" i="19" s="1"/>
  <c r="D1830" i="18"/>
  <c r="D1745" i="19"/>
  <c r="D1799" i="19" s="1"/>
  <c r="F1830" i="18"/>
  <c r="F1745" i="19"/>
  <c r="F1799" i="19" s="1"/>
  <c r="H1830" i="18"/>
  <c r="H1745" i="19"/>
  <c r="H1799" i="19" s="1"/>
  <c r="J1830" i="18"/>
  <c r="J1745" i="19"/>
  <c r="J1799" i="19" s="1"/>
  <c r="L1830" i="18"/>
  <c r="L1745" i="19"/>
  <c r="L1799" i="19" s="1"/>
  <c r="N1830" i="18"/>
  <c r="N1745" i="19"/>
  <c r="N1799" i="19" s="1"/>
  <c r="D1887" i="18"/>
  <c r="D1801" i="19"/>
  <c r="D1855" i="19" s="1"/>
  <c r="F1887" i="18"/>
  <c r="F1801" i="19"/>
  <c r="F1855" i="19" s="1"/>
  <c r="H1887" i="18"/>
  <c r="H1801" i="19"/>
  <c r="H1855" i="19" s="1"/>
  <c r="J1887" i="18"/>
  <c r="J1801" i="19"/>
  <c r="J1855" i="19" s="1"/>
  <c r="L1887" i="18"/>
  <c r="L1801" i="19"/>
  <c r="L1855" i="19" s="1"/>
  <c r="N1887" i="18"/>
  <c r="N1801" i="19"/>
  <c r="N1855" i="19" s="1"/>
  <c r="D1944" i="18"/>
  <c r="D1857" i="19"/>
  <c r="D1911" i="19" s="1"/>
  <c r="F1944" i="18"/>
  <c r="F1857" i="19"/>
  <c r="F1911" i="19" s="1"/>
  <c r="H1944" i="18"/>
  <c r="H1857" i="19"/>
  <c r="H1911" i="19" s="1"/>
  <c r="J1944" i="18"/>
  <c r="J1857" i="19"/>
  <c r="J1911" i="19" s="1"/>
  <c r="L1944" i="18"/>
  <c r="L1857" i="19"/>
  <c r="L1911" i="19" s="1"/>
  <c r="N1944" i="18"/>
  <c r="N1857" i="19"/>
  <c r="N1911" i="19" s="1"/>
  <c r="E2001" i="18"/>
  <c r="E1913" i="19"/>
  <c r="E1967" i="19" s="1"/>
  <c r="G2001" i="18"/>
  <c r="G1913" i="19"/>
  <c r="G1967" i="19" s="1"/>
  <c r="I2001" i="18"/>
  <c r="I1913" i="19"/>
  <c r="I1967" i="19" s="1"/>
  <c r="K2001" i="18"/>
  <c r="K1913" i="19"/>
  <c r="K1967" i="19" s="1"/>
  <c r="M2001" i="18"/>
  <c r="M1913" i="19"/>
  <c r="M1967" i="19" s="1"/>
  <c r="O2001" i="18"/>
  <c r="O1913" i="19"/>
  <c r="O1967" i="19" s="1"/>
  <c r="D2058" i="18"/>
  <c r="D1969" i="19"/>
  <c r="D2023" i="19" s="1"/>
  <c r="F2058" i="18"/>
  <c r="F1969" i="19"/>
  <c r="F2023" i="19" s="1"/>
  <c r="H2058" i="18"/>
  <c r="H1969" i="19"/>
  <c r="H2023" i="19" s="1"/>
  <c r="J2058" i="18"/>
  <c r="J1969" i="19"/>
  <c r="J2023" i="19" s="1"/>
  <c r="L2058" i="18"/>
  <c r="L1969" i="19"/>
  <c r="L2023" i="19" s="1"/>
  <c r="N2058" i="18"/>
  <c r="N1969" i="19"/>
  <c r="N2023" i="19" s="1"/>
  <c r="D2115" i="18"/>
  <c r="D2025" i="19"/>
  <c r="D2079" i="19" s="1"/>
  <c r="F2115" i="18"/>
  <c r="F2025" i="19"/>
  <c r="F2079" i="19" s="1"/>
  <c r="H2115" i="18"/>
  <c r="H2025" i="19"/>
  <c r="H2079" i="19" s="1"/>
  <c r="J2115" i="18"/>
  <c r="J2025" i="19"/>
  <c r="J2079" i="19" s="1"/>
  <c r="L2115" i="18"/>
  <c r="L2025" i="19"/>
  <c r="L2079" i="19" s="1"/>
  <c r="N2115" i="18"/>
  <c r="N2025" i="19"/>
  <c r="N2079" i="19" s="1"/>
  <c r="D2172" i="18"/>
  <c r="D2081" i="19"/>
  <c r="D2135" i="19" s="1"/>
  <c r="F2172" i="18"/>
  <c r="F2081" i="19"/>
  <c r="F2135" i="19" s="1"/>
  <c r="H2172" i="18"/>
  <c r="H2081" i="19"/>
  <c r="H2135" i="19" s="1"/>
  <c r="J2172" i="18"/>
  <c r="J2081" i="19"/>
  <c r="J2135" i="19" s="1"/>
  <c r="L2172" i="18"/>
  <c r="L2081" i="19"/>
  <c r="L2135" i="19" s="1"/>
  <c r="N2172" i="18"/>
  <c r="N2081" i="19"/>
  <c r="N2135" i="19" s="1"/>
  <c r="E2229" i="18"/>
  <c r="E2137" i="19"/>
  <c r="E2191" i="19" s="1"/>
  <c r="G2229" i="18"/>
  <c r="G2137" i="19"/>
  <c r="G2191" i="19" s="1"/>
  <c r="I2229" i="18"/>
  <c r="I2137" i="19"/>
  <c r="I2191" i="19" s="1"/>
  <c r="K2229" i="18"/>
  <c r="K2137" i="19"/>
  <c r="K2191" i="19" s="1"/>
  <c r="M2229" i="18"/>
  <c r="M2137" i="19"/>
  <c r="M2191" i="19" s="1"/>
  <c r="O2229" i="18"/>
  <c r="O2137" i="19"/>
  <c r="O2191" i="19" s="1"/>
  <c r="E2286" i="18"/>
  <c r="E2193" i="19"/>
  <c r="E2247" i="19" s="1"/>
  <c r="G2286" i="18"/>
  <c r="G2193" i="19"/>
  <c r="G2247" i="19" s="1"/>
  <c r="I2286" i="18"/>
  <c r="I2193" i="19"/>
  <c r="I2247" i="19" s="1"/>
  <c r="K2286" i="18"/>
  <c r="K2193" i="19"/>
  <c r="K2247" i="19" s="1"/>
  <c r="M2286" i="18"/>
  <c r="M2193" i="19"/>
  <c r="M2247" i="19" s="1"/>
  <c r="O2286" i="18"/>
  <c r="O2193" i="19"/>
  <c r="O2247" i="19" s="1"/>
  <c r="D2343" i="18"/>
  <c r="D2249" i="19"/>
  <c r="D2303" i="19" s="1"/>
  <c r="F2343" i="18"/>
  <c r="F2249" i="19"/>
  <c r="F2303" i="19" s="1"/>
  <c r="H2343" i="18"/>
  <c r="H2249" i="19"/>
  <c r="H2303" i="19" s="1"/>
  <c r="J2343" i="18"/>
  <c r="J2249" i="19"/>
  <c r="J2303" i="19" s="1"/>
  <c r="L2343" i="18"/>
  <c r="L2249" i="19"/>
  <c r="L2303" i="19" s="1"/>
  <c r="N2343" i="18"/>
  <c r="N2249" i="19"/>
  <c r="N2303" i="19" s="1"/>
  <c r="D2400" i="18"/>
  <c r="D2305" i="19"/>
  <c r="D2359" i="19" s="1"/>
  <c r="F2400" i="18"/>
  <c r="F2305" i="19"/>
  <c r="F2359" i="19" s="1"/>
  <c r="H2400" i="18"/>
  <c r="H2305" i="19"/>
  <c r="H2359" i="19" s="1"/>
  <c r="J2400" i="18"/>
  <c r="J2305" i="19"/>
  <c r="J2359" i="19" s="1"/>
  <c r="L2400" i="18"/>
  <c r="L2305" i="19"/>
  <c r="L2359" i="19" s="1"/>
  <c r="N2400" i="18"/>
  <c r="N2305" i="19"/>
  <c r="N2359" i="19" s="1"/>
  <c r="D2457" i="18"/>
  <c r="D2361" i="19"/>
  <c r="D2415" i="19" s="1"/>
  <c r="F2457" i="18"/>
  <c r="F2361" i="19"/>
  <c r="F2415" i="19" s="1"/>
  <c r="H2457" i="18"/>
  <c r="H2361" i="19"/>
  <c r="H2415" i="19" s="1"/>
  <c r="J2457" i="18"/>
  <c r="J2361" i="19"/>
  <c r="J2415" i="19" s="1"/>
  <c r="L2457" i="18"/>
  <c r="L2361" i="19"/>
  <c r="L2415" i="19" s="1"/>
  <c r="N2457" i="18"/>
  <c r="N2361" i="19"/>
  <c r="N2415" i="19" s="1"/>
  <c r="D2514" i="18"/>
  <c r="D2417" i="19"/>
  <c r="D2471" i="19" s="1"/>
  <c r="F2514" i="18"/>
  <c r="F2417" i="19"/>
  <c r="F2471" i="19" s="1"/>
  <c r="H2514" i="18"/>
  <c r="H2417" i="19"/>
  <c r="H2471" i="19" s="1"/>
  <c r="J2514" i="18"/>
  <c r="J2417" i="19"/>
  <c r="J2471" i="19" s="1"/>
  <c r="L2514" i="18"/>
  <c r="L2417" i="19"/>
  <c r="L2471" i="19" s="1"/>
  <c r="N2514" i="18"/>
  <c r="N2417" i="19"/>
  <c r="N2471" i="19" s="1"/>
  <c r="D2571" i="18"/>
  <c r="D2473" i="19"/>
  <c r="D2527" i="19" s="1"/>
  <c r="F2571" i="18"/>
  <c r="F2473" i="19"/>
  <c r="F2527" i="19" s="1"/>
  <c r="H2571" i="18"/>
  <c r="H2473" i="19"/>
  <c r="H2527" i="19" s="1"/>
  <c r="J2571" i="18"/>
  <c r="J2473" i="19"/>
  <c r="J2527" i="19" s="1"/>
  <c r="L2571" i="18"/>
  <c r="L2473" i="19"/>
  <c r="L2527" i="19" s="1"/>
  <c r="N2571" i="18"/>
  <c r="N2473" i="19"/>
  <c r="N2527" i="19" s="1"/>
  <c r="D2628" i="18"/>
  <c r="D2529" i="19"/>
  <c r="D2583" i="19" s="1"/>
  <c r="F2628" i="18"/>
  <c r="F2529" i="19"/>
  <c r="F2583" i="19" s="1"/>
  <c r="H2628" i="18"/>
  <c r="H2529" i="19"/>
  <c r="H2583" i="19" s="1"/>
  <c r="J2628" i="18"/>
  <c r="J2529" i="19"/>
  <c r="J2583" i="19" s="1"/>
  <c r="L2628" i="18"/>
  <c r="L2529" i="19"/>
  <c r="L2583" i="19" s="1"/>
  <c r="N2628" i="18"/>
  <c r="N2529" i="19"/>
  <c r="N2583" i="19" s="1"/>
  <c r="E2685" i="18"/>
  <c r="E2585" i="19"/>
  <c r="E2639" i="19" s="1"/>
  <c r="G2685" i="18"/>
  <c r="G2585" i="19"/>
  <c r="G2639" i="19" s="1"/>
  <c r="I2685" i="18"/>
  <c r="I2585" i="19"/>
  <c r="I2639" i="19" s="1"/>
  <c r="K2685" i="18"/>
  <c r="K2585" i="19"/>
  <c r="K2639" i="19" s="1"/>
  <c r="M2685" i="18"/>
  <c r="M2585" i="19"/>
  <c r="M2639" i="19" s="1"/>
  <c r="O2685" i="18"/>
  <c r="O2585" i="19"/>
  <c r="O2639" i="19" s="1"/>
  <c r="D2742" i="18"/>
  <c r="D2641" i="19"/>
  <c r="D2695" i="19" s="1"/>
  <c r="F2742" i="18"/>
  <c r="F2641" i="19"/>
  <c r="F2695" i="19" s="1"/>
  <c r="H2742" i="18"/>
  <c r="H2641" i="19"/>
  <c r="H2695" i="19" s="1"/>
  <c r="J2742" i="18"/>
  <c r="J2641" i="19"/>
  <c r="J2695" i="19" s="1"/>
  <c r="L2742" i="18"/>
  <c r="L2641" i="19"/>
  <c r="L2695" i="19" s="1"/>
  <c r="N2742" i="18"/>
  <c r="N2641" i="19"/>
  <c r="N2695" i="19" s="1"/>
  <c r="E2799" i="18"/>
  <c r="E2697" i="19"/>
  <c r="E2751" i="19" s="1"/>
  <c r="G2799" i="18"/>
  <c r="G2697" i="19"/>
  <c r="G2751" i="19" s="1"/>
  <c r="I2799" i="18"/>
  <c r="I2697" i="19"/>
  <c r="I2751" i="19" s="1"/>
  <c r="K2799" i="18"/>
  <c r="K2697" i="19"/>
  <c r="K2751" i="19" s="1"/>
  <c r="M2799" i="18"/>
  <c r="M2697" i="19"/>
  <c r="M2751" i="19" s="1"/>
  <c r="O2799" i="18"/>
  <c r="O2697" i="19"/>
  <c r="O2751" i="19" s="1"/>
  <c r="D2856" i="18"/>
  <c r="D2753" i="19"/>
  <c r="D2807" i="19" s="1"/>
  <c r="F2856" i="18"/>
  <c r="F2753" i="19"/>
  <c r="F2807" i="19" s="1"/>
  <c r="H2856" i="18"/>
  <c r="H2753" i="19"/>
  <c r="H2807" i="19" s="1"/>
  <c r="J2856" i="18"/>
  <c r="J2753" i="19"/>
  <c r="J2807" i="19" s="1"/>
  <c r="L2856" i="18"/>
  <c r="L2753" i="19"/>
  <c r="L2807" i="19" s="1"/>
  <c r="N2856" i="18"/>
  <c r="N2753" i="19"/>
  <c r="N2807" i="19" s="1"/>
  <c r="E2913" i="18"/>
  <c r="E2809" i="19"/>
  <c r="E2863" i="19" s="1"/>
  <c r="G2913" i="18"/>
  <c r="G2809" i="19"/>
  <c r="G2863" i="19" s="1"/>
  <c r="I2913" i="18"/>
  <c r="I2809" i="19"/>
  <c r="I2863" i="19" s="1"/>
  <c r="K2913" i="18"/>
  <c r="K2809" i="19"/>
  <c r="K2863" i="19" s="1"/>
  <c r="M2913" i="18"/>
  <c r="M2809" i="19"/>
  <c r="M2863" i="19" s="1"/>
  <c r="O2913" i="18"/>
  <c r="O2809" i="19"/>
  <c r="O2863" i="19" s="1"/>
  <c r="E177" i="18"/>
  <c r="E121" i="19"/>
  <c r="E175" i="19" s="1"/>
  <c r="G177" i="18"/>
  <c r="G121" i="19"/>
  <c r="G175" i="19" s="1"/>
  <c r="I177" i="18"/>
  <c r="I121" i="19"/>
  <c r="I175" i="19" s="1"/>
  <c r="K177" i="18"/>
  <c r="K121" i="19"/>
  <c r="K175" i="19" s="1"/>
  <c r="M177" i="18"/>
  <c r="M121" i="19"/>
  <c r="M175" i="19" s="1"/>
  <c r="O177" i="18"/>
  <c r="O121" i="19"/>
  <c r="O175" i="19" s="1"/>
  <c r="E291" i="18"/>
  <c r="E233" i="19"/>
  <c r="E287" i="19" s="1"/>
  <c r="G291" i="18"/>
  <c r="G233" i="19"/>
  <c r="G287" i="19" s="1"/>
  <c r="I291" i="18"/>
  <c r="I233" i="19"/>
  <c r="I287" i="19" s="1"/>
  <c r="K291" i="18"/>
  <c r="K233" i="19"/>
  <c r="K287" i="19" s="1"/>
  <c r="M291" i="18"/>
  <c r="M233" i="19"/>
  <c r="M287" i="19" s="1"/>
  <c r="O291" i="18"/>
  <c r="O233" i="19"/>
  <c r="O287" i="19" s="1"/>
  <c r="E348" i="18"/>
  <c r="E289" i="19"/>
  <c r="E343" i="19" s="1"/>
  <c r="G348" i="18"/>
  <c r="G289" i="19"/>
  <c r="G343" i="19" s="1"/>
  <c r="I348" i="18"/>
  <c r="I289" i="19"/>
  <c r="I343" i="19" s="1"/>
  <c r="K348" i="18"/>
  <c r="K289" i="19"/>
  <c r="K343" i="19" s="1"/>
  <c r="M348" i="18"/>
  <c r="M289" i="19"/>
  <c r="M343" i="19" s="1"/>
  <c r="O348" i="18"/>
  <c r="O289" i="19"/>
  <c r="O343" i="19" s="1"/>
  <c r="D405" i="18"/>
  <c r="D345" i="19"/>
  <c r="D399" i="19" s="1"/>
  <c r="F405" i="18"/>
  <c r="F345" i="19"/>
  <c r="F399" i="19" s="1"/>
  <c r="H405" i="18"/>
  <c r="H345" i="19"/>
  <c r="H399" i="19" s="1"/>
  <c r="J405" i="18"/>
  <c r="J345" i="19"/>
  <c r="J399" i="19" s="1"/>
  <c r="L405" i="18"/>
  <c r="L345" i="19"/>
  <c r="L399" i="19" s="1"/>
  <c r="N405" i="18"/>
  <c r="N345" i="19"/>
  <c r="N399" i="19" s="1"/>
  <c r="E462" i="18"/>
  <c r="E401" i="19"/>
  <c r="E455" i="19" s="1"/>
  <c r="G462" i="18"/>
  <c r="G401" i="19"/>
  <c r="G455" i="19" s="1"/>
  <c r="I462" i="18"/>
  <c r="I401" i="19"/>
  <c r="I455" i="19" s="1"/>
  <c r="K462" i="18"/>
  <c r="K401" i="19"/>
  <c r="K455" i="19" s="1"/>
  <c r="M462" i="18"/>
  <c r="M401" i="19"/>
  <c r="M455" i="19" s="1"/>
  <c r="O462" i="18"/>
  <c r="O401" i="19"/>
  <c r="O455" i="19" s="1"/>
  <c r="E519" i="18"/>
  <c r="E457" i="19"/>
  <c r="E511" i="19" s="1"/>
  <c r="G519" i="18"/>
  <c r="G457" i="19"/>
  <c r="G511" i="19" s="1"/>
  <c r="I519" i="18"/>
  <c r="I457" i="19"/>
  <c r="I511" i="19" s="1"/>
  <c r="K519" i="18"/>
  <c r="K457" i="19"/>
  <c r="K511" i="19" s="1"/>
  <c r="M519" i="18"/>
  <c r="M457" i="19"/>
  <c r="M511" i="19" s="1"/>
  <c r="O519" i="18"/>
  <c r="O457" i="19"/>
  <c r="O511" i="19" s="1"/>
  <c r="D576" i="18"/>
  <c r="D513" i="19"/>
  <c r="D567" i="19" s="1"/>
  <c r="F576" i="18"/>
  <c r="F513" i="19"/>
  <c r="F567" i="19" s="1"/>
  <c r="H576" i="18"/>
  <c r="H513" i="19"/>
  <c r="H567" i="19" s="1"/>
  <c r="J576" i="18"/>
  <c r="J513" i="19"/>
  <c r="J567" i="19" s="1"/>
  <c r="L576" i="18"/>
  <c r="L513" i="19"/>
  <c r="L567" i="19" s="1"/>
  <c r="N576" i="18"/>
  <c r="N513" i="19"/>
  <c r="N567" i="19" s="1"/>
  <c r="D633" i="18"/>
  <c r="D569" i="19"/>
  <c r="D623" i="19" s="1"/>
  <c r="F633" i="18"/>
  <c r="F569" i="19"/>
  <c r="F623" i="19" s="1"/>
  <c r="H633" i="18"/>
  <c r="H569" i="19"/>
  <c r="H623" i="19" s="1"/>
  <c r="J633" i="18"/>
  <c r="J569" i="19"/>
  <c r="J623" i="19" s="1"/>
  <c r="L633" i="18"/>
  <c r="L569" i="19"/>
  <c r="L623" i="19" s="1"/>
  <c r="N633" i="18"/>
  <c r="N569" i="19"/>
  <c r="N623" i="19" s="1"/>
  <c r="D690" i="18"/>
  <c r="D625" i="19"/>
  <c r="D679" i="19" s="1"/>
  <c r="F690" i="18"/>
  <c r="F625" i="19"/>
  <c r="F679" i="19" s="1"/>
  <c r="H690" i="18"/>
  <c r="H625" i="19"/>
  <c r="H679" i="19" s="1"/>
  <c r="J690" i="18"/>
  <c r="J625" i="19"/>
  <c r="J679" i="19" s="1"/>
  <c r="L690" i="18"/>
  <c r="L625" i="19"/>
  <c r="L679" i="19" s="1"/>
  <c r="N690" i="18"/>
  <c r="N625" i="19"/>
  <c r="N679" i="19" s="1"/>
  <c r="D747" i="18"/>
  <c r="D681" i="19"/>
  <c r="D735" i="19" s="1"/>
  <c r="F747" i="18"/>
  <c r="F681" i="19"/>
  <c r="F735" i="19" s="1"/>
  <c r="H747" i="18"/>
  <c r="H681" i="19"/>
  <c r="H735" i="19" s="1"/>
  <c r="J747" i="18"/>
  <c r="J681" i="19"/>
  <c r="J735" i="19" s="1"/>
  <c r="L747" i="18"/>
  <c r="L681" i="19"/>
  <c r="L735" i="19" s="1"/>
  <c r="N747" i="18"/>
  <c r="N681" i="19"/>
  <c r="N735" i="19" s="1"/>
  <c r="D804" i="18"/>
  <c r="D737" i="19"/>
  <c r="D791" i="19" s="1"/>
  <c r="F804" i="18"/>
  <c r="F737" i="19"/>
  <c r="F791" i="19" s="1"/>
  <c r="H804" i="18"/>
  <c r="H737" i="19"/>
  <c r="H791" i="19" s="1"/>
  <c r="J804" i="18"/>
  <c r="J737" i="19"/>
  <c r="J791" i="19" s="1"/>
  <c r="L804" i="18"/>
  <c r="L737" i="19"/>
  <c r="L791" i="19" s="1"/>
  <c r="N804" i="18"/>
  <c r="N737" i="19"/>
  <c r="N791" i="19" s="1"/>
  <c r="E861" i="18"/>
  <c r="E793" i="19"/>
  <c r="E847" i="19" s="1"/>
  <c r="G861" i="18"/>
  <c r="G793" i="19"/>
  <c r="G847" i="19" s="1"/>
  <c r="I861" i="18"/>
  <c r="I793" i="19"/>
  <c r="I847" i="19" s="1"/>
  <c r="K861" i="18"/>
  <c r="K793" i="19"/>
  <c r="K847" i="19" s="1"/>
  <c r="M861" i="18"/>
  <c r="M793" i="19"/>
  <c r="M847" i="19" s="1"/>
  <c r="O861" i="18"/>
  <c r="O793" i="19"/>
  <c r="O847" i="19" s="1"/>
  <c r="D918" i="18"/>
  <c r="D849" i="19"/>
  <c r="D903" i="19" s="1"/>
  <c r="F918" i="18"/>
  <c r="F849" i="19"/>
  <c r="F903" i="19" s="1"/>
  <c r="H918" i="18"/>
  <c r="H849" i="19"/>
  <c r="H903" i="19" s="1"/>
  <c r="J918" i="18"/>
  <c r="J849" i="19"/>
  <c r="J903" i="19" s="1"/>
  <c r="L918" i="18"/>
  <c r="L849" i="19"/>
  <c r="L903" i="19" s="1"/>
  <c r="N918" i="18"/>
  <c r="N849" i="19"/>
  <c r="N903" i="19" s="1"/>
  <c r="E975" i="18"/>
  <c r="E905" i="19"/>
  <c r="E959" i="19" s="1"/>
  <c r="G975" i="18"/>
  <c r="G905" i="19"/>
  <c r="G959" i="19" s="1"/>
  <c r="I975" i="18"/>
  <c r="I905" i="19"/>
  <c r="I959" i="19" s="1"/>
  <c r="K975" i="18"/>
  <c r="K905" i="19"/>
  <c r="K959" i="19" s="1"/>
  <c r="M975" i="18"/>
  <c r="M905" i="19"/>
  <c r="M959" i="19" s="1"/>
  <c r="O975" i="18"/>
  <c r="O905" i="19"/>
  <c r="O959" i="19" s="1"/>
  <c r="E1032" i="18"/>
  <c r="E961" i="19"/>
  <c r="E1015" i="19" s="1"/>
  <c r="G1032" i="18"/>
  <c r="G961" i="19"/>
  <c r="G1015" i="19" s="1"/>
  <c r="I1032" i="18"/>
  <c r="I961" i="19"/>
  <c r="I1015" i="19" s="1"/>
  <c r="K1032" i="18"/>
  <c r="K961" i="19"/>
  <c r="K1015" i="19" s="1"/>
  <c r="M1032" i="18"/>
  <c r="M961" i="19"/>
  <c r="M1015" i="19" s="1"/>
  <c r="O1032" i="18"/>
  <c r="O961" i="19"/>
  <c r="O1015" i="19" s="1"/>
  <c r="D1089" i="18"/>
  <c r="D1017" i="19"/>
  <c r="D1071" i="19" s="1"/>
  <c r="F1089" i="18"/>
  <c r="F1017" i="19"/>
  <c r="F1071" i="19" s="1"/>
  <c r="H1089" i="18"/>
  <c r="H1017" i="19"/>
  <c r="H1071" i="19" s="1"/>
  <c r="J1089" i="18"/>
  <c r="J1017" i="19"/>
  <c r="J1071" i="19" s="1"/>
  <c r="L1089" i="18"/>
  <c r="L1017" i="19"/>
  <c r="L1071" i="19" s="1"/>
  <c r="N1089" i="18"/>
  <c r="N1017" i="19"/>
  <c r="N1071" i="19" s="1"/>
  <c r="D1146" i="18"/>
  <c r="D1073" i="19"/>
  <c r="D1127" i="19" s="1"/>
  <c r="F1146" i="18"/>
  <c r="F1073" i="19"/>
  <c r="F1127" i="19" s="1"/>
  <c r="H1146" i="18"/>
  <c r="H1073" i="19"/>
  <c r="H1127" i="19" s="1"/>
  <c r="J1146" i="18"/>
  <c r="J1073" i="19"/>
  <c r="J1127" i="19" s="1"/>
  <c r="L1146" i="18"/>
  <c r="L1073" i="19"/>
  <c r="L1127" i="19" s="1"/>
  <c r="N1146" i="18"/>
  <c r="N1073" i="19"/>
  <c r="N1127" i="19" s="1"/>
  <c r="D1203" i="18"/>
  <c r="D1129" i="19"/>
  <c r="D1183" i="19" s="1"/>
  <c r="F1203" i="18"/>
  <c r="F1129" i="19"/>
  <c r="F1183" i="19" s="1"/>
  <c r="H1203" i="18"/>
  <c r="H1129" i="19"/>
  <c r="H1183" i="19" s="1"/>
  <c r="J1203" i="18"/>
  <c r="J1129" i="19"/>
  <c r="J1183" i="19" s="1"/>
  <c r="L1203" i="18"/>
  <c r="L1129" i="19"/>
  <c r="L1183" i="19" s="1"/>
  <c r="N1203" i="18"/>
  <c r="N1129" i="19"/>
  <c r="N1183" i="19" s="1"/>
  <c r="D1260" i="18"/>
  <c r="D1185" i="19"/>
  <c r="D1239" i="19" s="1"/>
  <c r="F1260" i="18"/>
  <c r="F1185" i="19"/>
  <c r="F1239" i="19" s="1"/>
  <c r="H1260" i="18"/>
  <c r="H1185" i="19"/>
  <c r="H1239" i="19" s="1"/>
  <c r="J1260" i="18"/>
  <c r="J1185" i="19"/>
  <c r="J1239" i="19" s="1"/>
  <c r="L1260" i="18"/>
  <c r="L1185" i="19"/>
  <c r="L1239" i="19" s="1"/>
  <c r="N1260" i="18"/>
  <c r="N1185" i="19"/>
  <c r="N1239" i="19" s="1"/>
  <c r="E1317" i="18"/>
  <c r="E1241" i="19"/>
  <c r="E1295" i="19" s="1"/>
  <c r="G1317" i="18"/>
  <c r="G1241" i="19"/>
  <c r="G1295" i="19" s="1"/>
  <c r="I1317" i="18"/>
  <c r="I1241" i="19"/>
  <c r="I1295" i="19" s="1"/>
  <c r="K1317" i="18"/>
  <c r="K1241" i="19"/>
  <c r="K1295" i="19" s="1"/>
  <c r="M1317" i="18"/>
  <c r="M1241" i="19"/>
  <c r="M1295" i="19" s="1"/>
  <c r="O1317" i="18"/>
  <c r="O1241" i="19"/>
  <c r="O1295" i="19" s="1"/>
  <c r="E1374" i="18"/>
  <c r="E1297" i="19"/>
  <c r="E1351" i="19" s="1"/>
  <c r="G1374" i="18"/>
  <c r="G1297" i="19"/>
  <c r="G1351" i="19" s="1"/>
  <c r="I1374" i="18"/>
  <c r="I1297" i="19"/>
  <c r="I1351" i="19" s="1"/>
  <c r="K1374" i="18"/>
  <c r="K1297" i="19"/>
  <c r="K1351" i="19" s="1"/>
  <c r="M1374" i="18"/>
  <c r="M1297" i="19"/>
  <c r="M1351" i="19" s="1"/>
  <c r="O1374" i="18"/>
  <c r="O1297" i="19"/>
  <c r="O1351" i="19" s="1"/>
  <c r="D1431" i="18"/>
  <c r="D1353" i="19"/>
  <c r="D1407" i="19" s="1"/>
  <c r="F1431" i="18"/>
  <c r="F1353" i="19"/>
  <c r="F1407" i="19" s="1"/>
  <c r="H1431" i="18"/>
  <c r="H1353" i="19"/>
  <c r="H1407" i="19" s="1"/>
  <c r="J1431" i="18"/>
  <c r="J1353" i="19"/>
  <c r="J1407" i="19" s="1"/>
  <c r="L1431" i="18"/>
  <c r="L1353" i="19"/>
  <c r="L1407" i="19" s="1"/>
  <c r="N1431" i="18"/>
  <c r="N1353" i="19"/>
  <c r="N1407" i="19" s="1"/>
  <c r="E1488" i="18"/>
  <c r="E1409" i="19"/>
  <c r="E1463" i="19" s="1"/>
  <c r="G1488" i="18"/>
  <c r="G1409" i="19"/>
  <c r="G1463" i="19" s="1"/>
  <c r="I1488" i="18"/>
  <c r="I1409" i="19"/>
  <c r="I1463" i="19" s="1"/>
  <c r="K1488" i="18"/>
  <c r="K1409" i="19"/>
  <c r="K1463" i="19" s="1"/>
  <c r="M1488" i="18"/>
  <c r="M1409" i="19"/>
  <c r="M1463" i="19" s="1"/>
  <c r="O1488" i="18"/>
  <c r="O1409" i="19"/>
  <c r="O1463" i="19" s="1"/>
  <c r="E1545" i="18"/>
  <c r="E1465" i="19"/>
  <c r="E1519" i="19" s="1"/>
  <c r="G1545" i="18"/>
  <c r="G1465" i="19"/>
  <c r="G1519" i="19" s="1"/>
  <c r="I1545" i="18"/>
  <c r="I1465" i="19"/>
  <c r="I1519" i="19" s="1"/>
  <c r="K1545" i="18"/>
  <c r="K1465" i="19"/>
  <c r="K1519" i="19" s="1"/>
  <c r="M1545" i="18"/>
  <c r="M1465" i="19"/>
  <c r="M1519" i="19" s="1"/>
  <c r="O1545" i="18"/>
  <c r="O1465" i="19"/>
  <c r="O1519" i="19" s="1"/>
  <c r="D1602" i="18"/>
  <c r="D1521" i="19"/>
  <c r="D1575" i="19" s="1"/>
  <c r="F1602" i="18"/>
  <c r="F1521" i="19"/>
  <c r="F1575" i="19" s="1"/>
  <c r="H1602" i="18"/>
  <c r="H1521" i="19"/>
  <c r="H1575" i="19" s="1"/>
  <c r="J1602" i="18"/>
  <c r="J1521" i="19"/>
  <c r="J1575" i="19" s="1"/>
  <c r="L1602" i="18"/>
  <c r="L1521" i="19"/>
  <c r="L1575" i="19" s="1"/>
  <c r="N1602" i="18"/>
  <c r="N1521" i="19"/>
  <c r="N1575" i="19" s="1"/>
  <c r="D1659" i="18"/>
  <c r="D1577" i="19"/>
  <c r="D1631" i="19" s="1"/>
  <c r="F1659" i="18"/>
  <c r="F1577" i="19"/>
  <c r="F1631" i="19" s="1"/>
  <c r="H1659" i="18"/>
  <c r="H1577" i="19"/>
  <c r="H1631" i="19" s="1"/>
  <c r="J1659" i="18"/>
  <c r="J1577" i="19"/>
  <c r="J1631" i="19" s="1"/>
  <c r="L1659" i="18"/>
  <c r="L1577" i="19"/>
  <c r="L1631" i="19" s="1"/>
  <c r="N1659" i="18"/>
  <c r="N1577" i="19"/>
  <c r="N1631" i="19" s="1"/>
  <c r="E1716" i="18"/>
  <c r="E1633" i="19"/>
  <c r="E1687" i="19" s="1"/>
  <c r="G1716" i="18"/>
  <c r="G1633" i="19"/>
  <c r="G1687" i="19" s="1"/>
  <c r="I1716" i="18"/>
  <c r="I1633" i="19"/>
  <c r="I1687" i="19" s="1"/>
  <c r="K1716" i="18"/>
  <c r="K1633" i="19"/>
  <c r="K1687" i="19" s="1"/>
  <c r="M1716" i="18"/>
  <c r="M1633" i="19"/>
  <c r="M1687" i="19" s="1"/>
  <c r="O1716" i="18"/>
  <c r="O1633" i="19"/>
  <c r="O1687" i="19" s="1"/>
  <c r="E1773" i="18"/>
  <c r="E1689" i="19"/>
  <c r="E1743" i="19" s="1"/>
  <c r="G1773" i="18"/>
  <c r="G1689" i="19"/>
  <c r="G1743" i="19" s="1"/>
  <c r="I1773" i="18"/>
  <c r="I1689" i="19"/>
  <c r="I1743" i="19" s="1"/>
  <c r="K1773" i="18"/>
  <c r="K1689" i="19"/>
  <c r="K1743" i="19" s="1"/>
  <c r="M1773" i="18"/>
  <c r="M1689" i="19"/>
  <c r="M1743" i="19" s="1"/>
  <c r="O1773" i="18"/>
  <c r="O1689" i="19"/>
  <c r="O1743" i="19" s="1"/>
  <c r="E1830" i="18"/>
  <c r="E1745" i="19"/>
  <c r="E1799" i="19" s="1"/>
  <c r="G1830" i="18"/>
  <c r="G1745" i="19"/>
  <c r="G1799" i="19" s="1"/>
  <c r="I1830" i="18"/>
  <c r="I1745" i="19"/>
  <c r="I1799" i="19" s="1"/>
  <c r="K1830" i="18"/>
  <c r="K1745" i="19"/>
  <c r="K1799" i="19" s="1"/>
  <c r="M1830" i="18"/>
  <c r="M1745" i="19"/>
  <c r="M1799" i="19" s="1"/>
  <c r="O1830" i="18"/>
  <c r="O1745" i="19"/>
  <c r="O1799" i="19" s="1"/>
  <c r="E1887" i="18"/>
  <c r="E1801" i="19"/>
  <c r="E1855" i="19" s="1"/>
  <c r="G1887" i="18"/>
  <c r="G1801" i="19"/>
  <c r="G1855" i="19" s="1"/>
  <c r="I1887" i="18"/>
  <c r="I1801" i="19"/>
  <c r="I1855" i="19" s="1"/>
  <c r="K1887" i="18"/>
  <c r="K1801" i="19"/>
  <c r="K1855" i="19" s="1"/>
  <c r="M1887" i="18"/>
  <c r="M1801" i="19"/>
  <c r="M1855" i="19" s="1"/>
  <c r="O1887" i="18"/>
  <c r="O1801" i="19"/>
  <c r="O1855" i="19" s="1"/>
  <c r="E1944" i="18"/>
  <c r="E1857" i="19"/>
  <c r="E1911" i="19" s="1"/>
  <c r="G1944" i="18"/>
  <c r="G1857" i="19"/>
  <c r="G1911" i="19" s="1"/>
  <c r="I1944" i="18"/>
  <c r="I1857" i="19"/>
  <c r="I1911" i="19" s="1"/>
  <c r="K1944" i="18"/>
  <c r="K1857" i="19"/>
  <c r="K1911" i="19" s="1"/>
  <c r="M1944" i="18"/>
  <c r="M1857" i="19"/>
  <c r="M1911" i="19" s="1"/>
  <c r="O1944" i="18"/>
  <c r="O1857" i="19"/>
  <c r="O1911" i="19" s="1"/>
  <c r="D2001" i="18"/>
  <c r="D1913" i="19"/>
  <c r="D1967" i="19" s="1"/>
  <c r="F2001" i="18"/>
  <c r="F1913" i="19"/>
  <c r="F1967" i="19" s="1"/>
  <c r="H2001" i="18"/>
  <c r="H1913" i="19"/>
  <c r="H1967" i="19" s="1"/>
  <c r="J2001" i="18"/>
  <c r="J1913" i="19"/>
  <c r="J1967" i="19" s="1"/>
  <c r="L2001" i="18"/>
  <c r="L1913" i="19"/>
  <c r="L1967" i="19" s="1"/>
  <c r="N2001" i="18"/>
  <c r="N1913" i="19"/>
  <c r="N1967" i="19" s="1"/>
  <c r="E2058" i="18"/>
  <c r="E1969" i="19"/>
  <c r="E2023" i="19" s="1"/>
  <c r="G2058" i="18"/>
  <c r="G1969" i="19"/>
  <c r="G2023" i="19" s="1"/>
  <c r="I2058" i="18"/>
  <c r="I1969" i="19"/>
  <c r="I2023" i="19" s="1"/>
  <c r="K2058" i="18"/>
  <c r="K1969" i="19"/>
  <c r="K2023" i="19" s="1"/>
  <c r="M2058" i="18"/>
  <c r="M1969" i="19"/>
  <c r="M2023" i="19" s="1"/>
  <c r="O2058" i="18"/>
  <c r="O1969" i="19"/>
  <c r="O2023" i="19" s="1"/>
  <c r="E2115" i="18"/>
  <c r="E2025" i="19"/>
  <c r="E2079" i="19" s="1"/>
  <c r="G2115" i="18"/>
  <c r="G2025" i="19"/>
  <c r="G2079" i="19" s="1"/>
  <c r="I2115" i="18"/>
  <c r="I2025" i="19"/>
  <c r="I2079" i="19" s="1"/>
  <c r="K2115" i="18"/>
  <c r="K2025" i="19"/>
  <c r="K2079" i="19" s="1"/>
  <c r="M2115" i="18"/>
  <c r="M2025" i="19"/>
  <c r="M2079" i="19" s="1"/>
  <c r="O2115" i="18"/>
  <c r="O2025" i="19"/>
  <c r="O2079" i="19" s="1"/>
  <c r="E2172" i="18"/>
  <c r="E2081" i="19"/>
  <c r="E2135" i="19" s="1"/>
  <c r="G2172" i="18"/>
  <c r="G2081" i="19"/>
  <c r="G2135" i="19" s="1"/>
  <c r="I2172" i="18"/>
  <c r="I2081" i="19"/>
  <c r="I2135" i="19" s="1"/>
  <c r="K2172" i="18"/>
  <c r="K2081" i="19"/>
  <c r="K2135" i="19" s="1"/>
  <c r="M2172" i="18"/>
  <c r="M2081" i="19"/>
  <c r="M2135" i="19" s="1"/>
  <c r="O2172" i="18"/>
  <c r="O2081" i="19"/>
  <c r="O2135" i="19" s="1"/>
  <c r="D2229" i="18"/>
  <c r="D2137" i="19"/>
  <c r="D2191" i="19" s="1"/>
  <c r="F2229" i="18"/>
  <c r="F2137" i="19"/>
  <c r="F2191" i="19" s="1"/>
  <c r="H2229" i="18"/>
  <c r="H2137" i="19"/>
  <c r="H2191" i="19" s="1"/>
  <c r="J2229" i="18"/>
  <c r="J2137" i="19"/>
  <c r="J2191" i="19" s="1"/>
  <c r="L2229" i="18"/>
  <c r="L2137" i="19"/>
  <c r="L2191" i="19" s="1"/>
  <c r="N2229" i="18"/>
  <c r="N2137" i="19"/>
  <c r="N2191" i="19" s="1"/>
  <c r="D2286" i="18"/>
  <c r="D2193" i="19"/>
  <c r="D2247" i="19" s="1"/>
  <c r="F2286" i="18"/>
  <c r="F2193" i="19"/>
  <c r="F2247" i="19" s="1"/>
  <c r="H2286" i="18"/>
  <c r="H2193" i="19"/>
  <c r="H2247" i="19" s="1"/>
  <c r="J2286" i="18"/>
  <c r="J2193" i="19"/>
  <c r="J2247" i="19" s="1"/>
  <c r="L2286" i="18"/>
  <c r="L2193" i="19"/>
  <c r="L2247" i="19" s="1"/>
  <c r="N2286" i="18"/>
  <c r="N2193" i="19"/>
  <c r="N2247" i="19" s="1"/>
  <c r="E2343" i="18"/>
  <c r="E2249" i="19"/>
  <c r="E2303" i="19" s="1"/>
  <c r="G2343" i="18"/>
  <c r="G2249" i="19"/>
  <c r="G2303" i="19" s="1"/>
  <c r="I2343" i="18"/>
  <c r="I2249" i="19"/>
  <c r="I2303" i="19" s="1"/>
  <c r="K2343" i="18"/>
  <c r="K2249" i="19"/>
  <c r="K2303" i="19" s="1"/>
  <c r="M2343" i="18"/>
  <c r="M2249" i="19"/>
  <c r="M2303" i="19" s="1"/>
  <c r="O2343" i="18"/>
  <c r="O2249" i="19"/>
  <c r="O2303" i="19" s="1"/>
  <c r="E2400" i="18"/>
  <c r="E2305" i="19"/>
  <c r="E2359" i="19" s="1"/>
  <c r="G2400" i="18"/>
  <c r="G2305" i="19"/>
  <c r="G2359" i="19" s="1"/>
  <c r="I2400" i="18"/>
  <c r="I2305" i="19"/>
  <c r="I2359" i="19" s="1"/>
  <c r="K2400" i="18"/>
  <c r="K2305" i="19"/>
  <c r="K2359" i="19" s="1"/>
  <c r="M2400" i="18"/>
  <c r="M2305" i="19"/>
  <c r="M2359" i="19" s="1"/>
  <c r="O2400" i="18"/>
  <c r="O2305" i="19"/>
  <c r="O2359" i="19" s="1"/>
  <c r="E2457" i="18"/>
  <c r="E2361" i="19"/>
  <c r="E2415" i="19" s="1"/>
  <c r="G2457" i="18"/>
  <c r="G2361" i="19"/>
  <c r="G2415" i="19" s="1"/>
  <c r="I2457" i="18"/>
  <c r="I2361" i="19"/>
  <c r="I2415" i="19" s="1"/>
  <c r="K2457" i="18"/>
  <c r="K2361" i="19"/>
  <c r="K2415" i="19" s="1"/>
  <c r="M2457" i="18"/>
  <c r="M2361" i="19"/>
  <c r="M2415" i="19" s="1"/>
  <c r="O2457" i="18"/>
  <c r="O2361" i="19"/>
  <c r="O2415" i="19" s="1"/>
  <c r="E2514" i="18"/>
  <c r="E2417" i="19"/>
  <c r="E2471" i="19" s="1"/>
  <c r="G2514" i="18"/>
  <c r="G2417" i="19"/>
  <c r="G2471" i="19" s="1"/>
  <c r="I2514" i="18"/>
  <c r="I2417" i="19"/>
  <c r="I2471" i="19" s="1"/>
  <c r="K2514" i="18"/>
  <c r="K2417" i="19"/>
  <c r="K2471" i="19" s="1"/>
  <c r="M2514" i="18"/>
  <c r="M2417" i="19"/>
  <c r="M2471" i="19" s="1"/>
  <c r="O2514" i="18"/>
  <c r="O2417" i="19"/>
  <c r="O2471" i="19" s="1"/>
  <c r="E2571" i="18"/>
  <c r="E2473" i="19"/>
  <c r="E2527" i="19" s="1"/>
  <c r="G2571" i="18"/>
  <c r="G2473" i="19"/>
  <c r="G2527" i="19" s="1"/>
  <c r="I2571" i="18"/>
  <c r="I2473" i="19"/>
  <c r="I2527" i="19" s="1"/>
  <c r="K2571" i="18"/>
  <c r="K2473" i="19"/>
  <c r="K2527" i="19" s="1"/>
  <c r="M2571" i="18"/>
  <c r="M2473" i="19"/>
  <c r="M2527" i="19" s="1"/>
  <c r="O2571" i="18"/>
  <c r="O2473" i="19"/>
  <c r="O2527" i="19" s="1"/>
  <c r="E2628" i="18"/>
  <c r="E2529" i="19"/>
  <c r="E2583" i="19" s="1"/>
  <c r="G2628" i="18"/>
  <c r="G2529" i="19"/>
  <c r="G2583" i="19" s="1"/>
  <c r="I2628" i="18"/>
  <c r="I2529" i="19"/>
  <c r="I2583" i="19" s="1"/>
  <c r="K2628" i="18"/>
  <c r="K2529" i="19"/>
  <c r="K2583" i="19" s="1"/>
  <c r="M2628" i="18"/>
  <c r="M2529" i="19"/>
  <c r="M2583" i="19" s="1"/>
  <c r="O2628" i="18"/>
  <c r="O2529" i="19"/>
  <c r="O2583" i="19" s="1"/>
  <c r="D2685" i="18"/>
  <c r="D2585" i="19"/>
  <c r="D2639" i="19" s="1"/>
  <c r="F2685" i="18"/>
  <c r="F2585" i="19"/>
  <c r="F2639" i="19" s="1"/>
  <c r="H2685" i="18"/>
  <c r="H2585" i="19"/>
  <c r="H2639" i="19" s="1"/>
  <c r="J2685" i="18"/>
  <c r="J2585" i="19"/>
  <c r="J2639" i="19" s="1"/>
  <c r="L2685" i="18"/>
  <c r="L2585" i="19"/>
  <c r="L2639" i="19" s="1"/>
  <c r="N2685" i="18"/>
  <c r="N2585" i="19"/>
  <c r="N2639" i="19" s="1"/>
  <c r="E2742" i="18"/>
  <c r="E2641" i="19"/>
  <c r="E2695" i="19" s="1"/>
  <c r="G2742" i="18"/>
  <c r="G2641" i="19"/>
  <c r="G2695" i="19" s="1"/>
  <c r="I2742" i="18"/>
  <c r="I2641" i="19"/>
  <c r="I2695" i="19" s="1"/>
  <c r="K2742" i="18"/>
  <c r="K2641" i="19"/>
  <c r="K2695" i="19" s="1"/>
  <c r="M2742" i="18"/>
  <c r="M2641" i="19"/>
  <c r="M2695" i="19" s="1"/>
  <c r="O2742" i="18"/>
  <c r="O2641" i="19"/>
  <c r="O2695" i="19" s="1"/>
  <c r="D2799" i="18"/>
  <c r="D2697" i="19"/>
  <c r="D2751" i="19" s="1"/>
  <c r="F2799" i="18"/>
  <c r="F2697" i="19"/>
  <c r="F2751" i="19" s="1"/>
  <c r="H2799" i="18"/>
  <c r="H2697" i="19"/>
  <c r="H2751" i="19" s="1"/>
  <c r="J2799" i="18"/>
  <c r="J2697" i="19"/>
  <c r="J2751" i="19" s="1"/>
  <c r="L2799" i="18"/>
  <c r="L2697" i="19"/>
  <c r="L2751" i="19" s="1"/>
  <c r="N2799" i="18"/>
  <c r="N2697" i="19"/>
  <c r="N2751" i="19" s="1"/>
  <c r="E2856" i="18"/>
  <c r="E2753" i="19"/>
  <c r="E2807" i="19" s="1"/>
  <c r="G2856" i="18"/>
  <c r="G2753" i="19"/>
  <c r="G2807" i="19" s="1"/>
  <c r="I2856" i="18"/>
  <c r="I2753" i="19"/>
  <c r="I2807" i="19" s="1"/>
  <c r="K2856" i="18"/>
  <c r="K2753" i="19"/>
  <c r="K2807" i="19" s="1"/>
  <c r="M2856" i="18"/>
  <c r="M2753" i="19"/>
  <c r="M2807" i="19" s="1"/>
  <c r="O2856" i="18"/>
  <c r="O2753" i="19"/>
  <c r="O2807" i="19" s="1"/>
  <c r="D2913" i="18"/>
  <c r="D2809" i="19"/>
  <c r="D2863" i="19" s="1"/>
  <c r="F2913" i="18"/>
  <c r="F2809" i="19"/>
  <c r="F2863" i="19" s="1"/>
  <c r="H2913" i="18"/>
  <c r="H2809" i="19"/>
  <c r="H2863" i="19" s="1"/>
  <c r="J2913" i="18"/>
  <c r="J2809" i="19"/>
  <c r="J2863" i="19" s="1"/>
  <c r="L2913" i="18"/>
  <c r="L2809" i="19"/>
  <c r="L2863" i="19" s="1"/>
  <c r="N2913" i="18"/>
  <c r="N2809" i="19"/>
  <c r="N2863" i="19" s="1"/>
  <c r="D234" i="18"/>
  <c r="D177" i="19"/>
  <c r="D231" i="19" s="1"/>
  <c r="F234" i="18"/>
  <c r="F177" i="19"/>
  <c r="F231" i="19" s="1"/>
  <c r="H234" i="18"/>
  <c r="H177" i="19"/>
  <c r="H231" i="19" s="1"/>
  <c r="J234" i="18"/>
  <c r="J177" i="19"/>
  <c r="J231" i="19" s="1"/>
  <c r="L234" i="18"/>
  <c r="L177" i="19"/>
  <c r="L231" i="19" s="1"/>
  <c r="N234" i="18"/>
  <c r="N177" i="19"/>
  <c r="N231" i="19" s="1"/>
  <c r="E234" i="18"/>
  <c r="E177" i="19"/>
  <c r="E231" i="19" s="1"/>
  <c r="G234" i="18"/>
  <c r="G177" i="19"/>
  <c r="G231" i="19" s="1"/>
  <c r="I234" i="18"/>
  <c r="I177" i="19"/>
  <c r="I231" i="19" s="1"/>
  <c r="K234" i="18"/>
  <c r="K177" i="19"/>
  <c r="K231" i="19" s="1"/>
  <c r="M234" i="18"/>
  <c r="M177" i="19"/>
  <c r="M231" i="19" s="1"/>
  <c r="O234" i="18"/>
  <c r="O177" i="19"/>
  <c r="O231" i="19" s="1"/>
  <c r="D120" i="18"/>
  <c r="F120" i="18"/>
  <c r="H120" i="18"/>
  <c r="J120" i="18"/>
  <c r="L120" i="18"/>
  <c r="N120" i="18"/>
  <c r="E120" i="18"/>
  <c r="G120" i="18"/>
  <c r="I120" i="18"/>
  <c r="K120" i="18"/>
  <c r="M120" i="18"/>
  <c r="O120" i="18"/>
  <c r="D9" i="18"/>
  <c r="D9" i="19" s="1"/>
  <c r="A63" i="18"/>
  <c r="A62" i="18"/>
  <c r="A61" i="18"/>
  <c r="B12" i="18"/>
  <c r="BA98" i="45" l="1"/>
  <c r="BE98" i="45"/>
  <c r="BB98" i="45"/>
  <c r="BF98" i="45"/>
  <c r="BC98" i="45"/>
  <c r="BG98" i="45"/>
  <c r="AO98" i="45"/>
  <c r="BM98" i="45" s="1"/>
  <c r="BD98" i="45"/>
  <c r="AW98" i="45"/>
  <c r="BU98" i="45" s="1"/>
  <c r="AQ98" i="45"/>
  <c r="BO98" i="45" s="1"/>
  <c r="AS98" i="45"/>
  <c r="BQ98" i="45" s="1"/>
  <c r="AR98" i="45"/>
  <c r="BP98" i="45" s="1"/>
  <c r="AV98" i="45"/>
  <c r="BT98" i="45" s="1"/>
  <c r="AU98" i="45"/>
  <c r="BS98" i="45" s="1"/>
  <c r="AP98" i="45"/>
  <c r="BN98" i="45" s="1"/>
  <c r="AT98" i="45"/>
  <c r="BR98" i="45" s="1"/>
  <c r="AK100" i="45"/>
  <c r="AL99" i="45"/>
  <c r="AN99" i="45" s="1"/>
  <c r="AH60" i="4"/>
  <c r="AG60" i="4"/>
  <c r="AE60" i="4"/>
  <c r="AC60" i="4"/>
  <c r="AF60" i="4"/>
  <c r="AD60" i="4"/>
  <c r="AB60" i="4"/>
  <c r="BA59" i="3"/>
  <c r="AU59" i="3"/>
  <c r="AT59" i="3"/>
  <c r="AS59" i="3"/>
  <c r="AR59" i="3"/>
  <c r="BG59" i="3"/>
  <c r="BF59" i="3"/>
  <c r="BE59" i="3"/>
  <c r="BD59" i="3"/>
  <c r="BC59" i="3"/>
  <c r="BB59" i="3"/>
  <c r="AW59" i="3"/>
  <c r="BU59" i="3" s="1"/>
  <c r="AV59" i="3"/>
  <c r="BT59" i="3" s="1"/>
  <c r="AP59" i="3"/>
  <c r="AO59" i="3"/>
  <c r="BM59" i="3" s="1"/>
  <c r="AQ59" i="3"/>
  <c r="BO59" i="3" s="1"/>
  <c r="AS61" i="45"/>
  <c r="BQ61" i="45" s="1"/>
  <c r="AU61" i="45"/>
  <c r="BS61" i="45" s="1"/>
  <c r="AT61" i="45"/>
  <c r="BR61" i="45" s="1"/>
  <c r="AR61" i="45"/>
  <c r="BP61" i="45" s="1"/>
  <c r="BB61" i="45"/>
  <c r="AW61" i="45"/>
  <c r="BU61" i="45" s="1"/>
  <c r="AP61" i="45"/>
  <c r="BN61" i="45" s="1"/>
  <c r="AQ61" i="45"/>
  <c r="BO61" i="45" s="1"/>
  <c r="BD61" i="45"/>
  <c r="BC61" i="45"/>
  <c r="BF61" i="45"/>
  <c r="BG61" i="45"/>
  <c r="BE61" i="45"/>
  <c r="AV61" i="45"/>
  <c r="BT61" i="45" s="1"/>
  <c r="AX61" i="45"/>
  <c r="BV61" i="45" s="1"/>
  <c r="BH61" i="45"/>
  <c r="Y59" i="11"/>
  <c r="AA58" i="11"/>
  <c r="O58" i="11" s="1"/>
  <c r="Z58" i="11"/>
  <c r="N58" i="11" s="1"/>
  <c r="BM58" i="3"/>
  <c r="BQ58" i="3"/>
  <c r="BS58" i="3"/>
  <c r="U63" i="9"/>
  <c r="AB62" i="9"/>
  <c r="AA62" i="9"/>
  <c r="X62" i="9"/>
  <c r="W62" i="9"/>
  <c r="AR59" i="36"/>
  <c r="AZ58" i="36"/>
  <c r="AY58" i="36"/>
  <c r="AX58" i="36"/>
  <c r="AW58" i="36"/>
  <c r="AU58" i="36"/>
  <c r="AV58" i="36"/>
  <c r="AT58" i="36"/>
  <c r="Z61" i="4"/>
  <c r="AJ79" i="4"/>
  <c r="AM60" i="3"/>
  <c r="AY59" i="3"/>
  <c r="BK59" i="3" s="1"/>
  <c r="AN62" i="45"/>
  <c r="AZ61" i="45"/>
  <c r="BL61" i="45" s="1"/>
  <c r="P2809" i="19"/>
  <c r="P2863" i="19" s="1"/>
  <c r="P2193" i="19"/>
  <c r="P2247" i="19" s="1"/>
  <c r="P2137" i="19"/>
  <c r="P2191" i="19" s="1"/>
  <c r="P1577" i="19"/>
  <c r="P1631" i="19" s="1"/>
  <c r="P1521" i="19"/>
  <c r="P1575" i="19" s="1"/>
  <c r="P1353" i="19"/>
  <c r="P1407" i="19" s="1"/>
  <c r="P1185" i="19"/>
  <c r="P1239" i="19" s="1"/>
  <c r="P1129" i="19"/>
  <c r="P1183" i="19" s="1"/>
  <c r="P1073" i="19"/>
  <c r="P1127" i="19" s="1"/>
  <c r="P1017" i="19"/>
  <c r="P1071" i="19" s="1"/>
  <c r="P849" i="19"/>
  <c r="P903" i="19" s="1"/>
  <c r="P737" i="19"/>
  <c r="P791" i="19" s="1"/>
  <c r="P681" i="19"/>
  <c r="P735" i="19" s="1"/>
  <c r="P625" i="19"/>
  <c r="P679" i="19" s="1"/>
  <c r="P569" i="19"/>
  <c r="P623" i="19" s="1"/>
  <c r="P513" i="19"/>
  <c r="P567" i="19" s="1"/>
  <c r="P345" i="19"/>
  <c r="P399" i="19" s="1"/>
  <c r="P2753" i="19"/>
  <c r="P2807" i="19" s="1"/>
  <c r="P2641" i="19"/>
  <c r="P2695" i="19" s="1"/>
  <c r="P2529" i="19"/>
  <c r="P2583" i="19" s="1"/>
  <c r="P2473" i="19"/>
  <c r="P2527" i="19" s="1"/>
  <c r="P2417" i="19"/>
  <c r="P2471" i="19" s="1"/>
  <c r="P2361" i="19"/>
  <c r="P2415" i="19" s="1"/>
  <c r="P2305" i="19"/>
  <c r="P2359" i="19" s="1"/>
  <c r="P2249" i="19"/>
  <c r="P2303" i="19" s="1"/>
  <c r="P2081" i="19"/>
  <c r="P2135" i="19" s="1"/>
  <c r="P2025" i="19"/>
  <c r="P2079" i="19" s="1"/>
  <c r="P1969" i="19"/>
  <c r="P2023" i="19" s="1"/>
  <c r="P1857" i="19"/>
  <c r="P1911" i="19" s="1"/>
  <c r="P1801" i="19"/>
  <c r="P1855" i="19" s="1"/>
  <c r="P1745" i="19"/>
  <c r="P1799" i="19" s="1"/>
  <c r="P1689" i="19"/>
  <c r="P1743" i="19" s="1"/>
  <c r="P1633" i="19"/>
  <c r="P1687" i="19" s="1"/>
  <c r="P1465" i="19"/>
  <c r="P1519" i="19" s="1"/>
  <c r="P1409" i="19"/>
  <c r="P1463" i="19" s="1"/>
  <c r="P1297" i="19"/>
  <c r="P1351" i="19" s="1"/>
  <c r="P1241" i="19"/>
  <c r="P1295" i="19" s="1"/>
  <c r="P961" i="19"/>
  <c r="P1015" i="19" s="1"/>
  <c r="P905" i="19"/>
  <c r="P959" i="19" s="1"/>
  <c r="P793" i="19"/>
  <c r="P847" i="19" s="1"/>
  <c r="P457" i="19"/>
  <c r="P511" i="19" s="1"/>
  <c r="P401" i="19"/>
  <c r="P455" i="19" s="1"/>
  <c r="P289" i="19"/>
  <c r="P343" i="19" s="1"/>
  <c r="P233" i="19"/>
  <c r="P287" i="19" s="1"/>
  <c r="P121" i="19"/>
  <c r="P175" i="19" s="1"/>
  <c r="P2697" i="19"/>
  <c r="P2751" i="19" s="1"/>
  <c r="P2585" i="19"/>
  <c r="P2639" i="19" s="1"/>
  <c r="P1913" i="19"/>
  <c r="P1967" i="19" s="1"/>
  <c r="P177" i="19"/>
  <c r="P231" i="19" s="1"/>
  <c r="D63" i="19"/>
  <c r="E9" i="18"/>
  <c r="F9" i="18"/>
  <c r="G9" i="18"/>
  <c r="H9" i="18"/>
  <c r="I9" i="18"/>
  <c r="J9" i="18"/>
  <c r="K9" i="18"/>
  <c r="L9" i="18"/>
  <c r="M9" i="18"/>
  <c r="M9" i="19" s="1"/>
  <c r="M63" i="19" s="1"/>
  <c r="N9" i="18"/>
  <c r="O9" i="18"/>
  <c r="D63" i="18"/>
  <c r="B59" i="18"/>
  <c r="A59" i="18" s="1"/>
  <c r="BB99" i="45" l="1"/>
  <c r="BF99" i="45"/>
  <c r="BC99" i="45"/>
  <c r="BG99" i="45"/>
  <c r="BD99" i="45"/>
  <c r="BA99" i="45"/>
  <c r="BE99" i="45"/>
  <c r="AO99" i="45"/>
  <c r="BM99" i="45" s="1"/>
  <c r="AW99" i="45"/>
  <c r="BU99" i="45" s="1"/>
  <c r="AQ99" i="45"/>
  <c r="BO99" i="45" s="1"/>
  <c r="AS99" i="45"/>
  <c r="BQ99" i="45" s="1"/>
  <c r="AR99" i="45"/>
  <c r="BP99" i="45" s="1"/>
  <c r="AV99" i="45"/>
  <c r="BT99" i="45" s="1"/>
  <c r="AU99" i="45"/>
  <c r="BS99" i="45" s="1"/>
  <c r="AP99" i="45"/>
  <c r="BN99" i="45" s="1"/>
  <c r="AT99" i="45"/>
  <c r="BR99" i="45" s="1"/>
  <c r="AK101" i="45"/>
  <c r="AL100" i="45"/>
  <c r="AN100" i="45" s="1"/>
  <c r="BP59" i="3"/>
  <c r="BR59" i="3"/>
  <c r="U64" i="9"/>
  <c r="W63" i="9"/>
  <c r="AB63" i="9"/>
  <c r="AA63" i="9"/>
  <c r="X63" i="9"/>
  <c r="Y60" i="11"/>
  <c r="AA59" i="11"/>
  <c r="O59" i="11" s="1"/>
  <c r="Z59" i="11"/>
  <c r="N59" i="11" s="1"/>
  <c r="AS62" i="45"/>
  <c r="BQ62" i="45" s="1"/>
  <c r="AU62" i="45"/>
  <c r="BS62" i="45" s="1"/>
  <c r="AT62" i="45"/>
  <c r="BR62" i="45" s="1"/>
  <c r="AR62" i="45"/>
  <c r="BP62" i="45" s="1"/>
  <c r="BC62" i="45"/>
  <c r="BE62" i="45"/>
  <c r="BD62" i="45"/>
  <c r="BH62" i="45"/>
  <c r="AW62" i="45"/>
  <c r="BU62" i="45" s="1"/>
  <c r="BF62" i="45"/>
  <c r="BG62" i="45"/>
  <c r="BB62" i="45"/>
  <c r="AX62" i="45"/>
  <c r="BV62" i="45" s="1"/>
  <c r="AP62" i="45"/>
  <c r="BN62" i="45" s="1"/>
  <c r="AQ62" i="45"/>
  <c r="BO62" i="45" s="1"/>
  <c r="AV62" i="45"/>
  <c r="BT62" i="45" s="1"/>
  <c r="AY60" i="3"/>
  <c r="BK60" i="3" s="1"/>
  <c r="BG60" i="3"/>
  <c r="BF60" i="3"/>
  <c r="BE60" i="3"/>
  <c r="BD60" i="3"/>
  <c r="BC60" i="3"/>
  <c r="BB60" i="3"/>
  <c r="AW60" i="3"/>
  <c r="BU60" i="3" s="1"/>
  <c r="AV60" i="3"/>
  <c r="BT60" i="3" s="1"/>
  <c r="AP60" i="3"/>
  <c r="BA60" i="3"/>
  <c r="AU60" i="3"/>
  <c r="BS60" i="3" s="1"/>
  <c r="AT60" i="3"/>
  <c r="BR60" i="3" s="1"/>
  <c r="AS60" i="3"/>
  <c r="BQ60" i="3" s="1"/>
  <c r="AR60" i="3"/>
  <c r="BP60" i="3" s="1"/>
  <c r="AO60" i="3"/>
  <c r="BM60" i="3" s="1"/>
  <c r="AQ60" i="3"/>
  <c r="BO60" i="3" s="1"/>
  <c r="AF61" i="4"/>
  <c r="AD61" i="4"/>
  <c r="AH61" i="4"/>
  <c r="AG61" i="4"/>
  <c r="AE61" i="4"/>
  <c r="AC61" i="4"/>
  <c r="AB61" i="4"/>
  <c r="BN59" i="3"/>
  <c r="BQ59" i="3"/>
  <c r="BS59" i="3"/>
  <c r="AR60" i="36"/>
  <c r="AZ59" i="36"/>
  <c r="AY59" i="36"/>
  <c r="AX59" i="36"/>
  <c r="AV59" i="36"/>
  <c r="AW59" i="36"/>
  <c r="AU59" i="36"/>
  <c r="AT59" i="36"/>
  <c r="AN63" i="45"/>
  <c r="AZ62" i="45"/>
  <c r="BL62" i="45" s="1"/>
  <c r="Z62" i="4"/>
  <c r="AJ80" i="4"/>
  <c r="N63" i="18"/>
  <c r="N9" i="19"/>
  <c r="N63" i="19" s="1"/>
  <c r="L63" i="18"/>
  <c r="L9" i="19"/>
  <c r="L63" i="19" s="1"/>
  <c r="J63" i="18"/>
  <c r="J9" i="19"/>
  <c r="J63" i="19" s="1"/>
  <c r="H63" i="18"/>
  <c r="H9" i="19"/>
  <c r="H63" i="19" s="1"/>
  <c r="F63" i="18"/>
  <c r="F9" i="19"/>
  <c r="F63" i="19" s="1"/>
  <c r="O63" i="18"/>
  <c r="O9" i="19"/>
  <c r="O63" i="19" s="1"/>
  <c r="K63" i="18"/>
  <c r="K9" i="19"/>
  <c r="K63" i="19" s="1"/>
  <c r="I63" i="18"/>
  <c r="I9" i="19"/>
  <c r="I63" i="19" s="1"/>
  <c r="G63" i="18"/>
  <c r="G9" i="19"/>
  <c r="G63" i="19" s="1"/>
  <c r="E63" i="18"/>
  <c r="E9" i="19"/>
  <c r="M63" i="18"/>
  <c r="P9" i="18"/>
  <c r="P63" i="18" s="1"/>
  <c r="BC100" i="45" l="1"/>
  <c r="BG100" i="45"/>
  <c r="AO100" i="45"/>
  <c r="BM100" i="45" s="1"/>
  <c r="BD100" i="45"/>
  <c r="BA100" i="45"/>
  <c r="BE100" i="45"/>
  <c r="BB100" i="45"/>
  <c r="BF100" i="45"/>
  <c r="AW100" i="45"/>
  <c r="BU100" i="45" s="1"/>
  <c r="AQ100" i="45"/>
  <c r="BO100" i="45" s="1"/>
  <c r="AS100" i="45"/>
  <c r="BQ100" i="45" s="1"/>
  <c r="AR100" i="45"/>
  <c r="BP100" i="45" s="1"/>
  <c r="AV100" i="45"/>
  <c r="BT100" i="45" s="1"/>
  <c r="AU100" i="45"/>
  <c r="BS100" i="45" s="1"/>
  <c r="AP100" i="45"/>
  <c r="BN100" i="45" s="1"/>
  <c r="AT100" i="45"/>
  <c r="BR100" i="45" s="1"/>
  <c r="AK102" i="45"/>
  <c r="AL102" i="45" s="1"/>
  <c r="AN102" i="45" s="1"/>
  <c r="AL101" i="45"/>
  <c r="AN101" i="45" s="1"/>
  <c r="BN60" i="3"/>
  <c r="AJ81" i="4"/>
  <c r="AH62" i="4"/>
  <c r="AG62" i="4"/>
  <c r="AE62" i="4"/>
  <c r="AC62" i="4"/>
  <c r="AF62" i="4"/>
  <c r="AD62" i="4"/>
  <c r="AB62" i="4"/>
  <c r="AZ63" i="45"/>
  <c r="BL63" i="45" s="1"/>
  <c r="AS63" i="45"/>
  <c r="BQ63" i="45" s="1"/>
  <c r="AU63" i="45"/>
  <c r="BS63" i="45" s="1"/>
  <c r="AR63" i="45"/>
  <c r="BP63" i="45" s="1"/>
  <c r="AT63" i="45"/>
  <c r="BR63" i="45" s="1"/>
  <c r="BH63" i="45"/>
  <c r="AV63" i="45"/>
  <c r="BT63" i="45" s="1"/>
  <c r="AX63" i="45"/>
  <c r="BV63" i="45" s="1"/>
  <c r="AQ63" i="45"/>
  <c r="BO63" i="45" s="1"/>
  <c r="AP63" i="45"/>
  <c r="BN63" i="45" s="1"/>
  <c r="BF63" i="45"/>
  <c r="BE63" i="45"/>
  <c r="BD63" i="45"/>
  <c r="BG63" i="45"/>
  <c r="BC63" i="45"/>
  <c r="AW63" i="45"/>
  <c r="BU63" i="45" s="1"/>
  <c r="BB63" i="45"/>
  <c r="AA60" i="11"/>
  <c r="O60" i="11" s="1"/>
  <c r="Z60" i="11"/>
  <c r="N60" i="11" s="1"/>
  <c r="AB64" i="9"/>
  <c r="AA64" i="9"/>
  <c r="X64" i="9"/>
  <c r="W64" i="9"/>
  <c r="AZ60" i="36"/>
  <c r="AY60" i="36"/>
  <c r="AX60" i="36"/>
  <c r="AW60" i="36"/>
  <c r="AU60" i="36"/>
  <c r="AV60" i="36"/>
  <c r="AT60" i="36"/>
  <c r="E63" i="19"/>
  <c r="P9" i="19"/>
  <c r="P63" i="19" s="1"/>
  <c r="BA102" i="45" l="1"/>
  <c r="BE102" i="45"/>
  <c r="BB102" i="45"/>
  <c r="BF102" i="45"/>
  <c r="BC102" i="45"/>
  <c r="BG102" i="45"/>
  <c r="AO102" i="45"/>
  <c r="BM102" i="45" s="1"/>
  <c r="BD102" i="45"/>
  <c r="AQ102" i="45"/>
  <c r="BO102" i="45" s="1"/>
  <c r="AW102" i="45"/>
  <c r="BU102" i="45" s="1"/>
  <c r="AS102" i="45"/>
  <c r="BQ102" i="45" s="1"/>
  <c r="AR102" i="45"/>
  <c r="BP102" i="45" s="1"/>
  <c r="AV102" i="45"/>
  <c r="BT102" i="45" s="1"/>
  <c r="AU102" i="45"/>
  <c r="BS102" i="45" s="1"/>
  <c r="AP102" i="45"/>
  <c r="BN102" i="45" s="1"/>
  <c r="AT102" i="45"/>
  <c r="BR102" i="45" s="1"/>
  <c r="BD101" i="45"/>
  <c r="BA101" i="45"/>
  <c r="BE101" i="45"/>
  <c r="AO101" i="45"/>
  <c r="BM101" i="45" s="1"/>
  <c r="BB101" i="45"/>
  <c r="BF101" i="45"/>
  <c r="BC101" i="45"/>
  <c r="BG101" i="45"/>
  <c r="AW101" i="45"/>
  <c r="BU101" i="45" s="1"/>
  <c r="AQ101" i="45"/>
  <c r="BO101" i="45" s="1"/>
  <c r="AS101" i="45"/>
  <c r="BQ101" i="45" s="1"/>
  <c r="AR101" i="45"/>
  <c r="BP101" i="45" s="1"/>
  <c r="AV101" i="45"/>
  <c r="BT101" i="45" s="1"/>
  <c r="AU101" i="45"/>
  <c r="BS101" i="45" s="1"/>
  <c r="AP101" i="45"/>
  <c r="BN101" i="45" s="1"/>
  <c r="AT101" i="45"/>
  <c r="BR101" i="45" s="1"/>
  <c r="P12" i="3"/>
  <c r="P13" i="3"/>
  <c r="P14" i="3"/>
  <c r="P15" i="3"/>
  <c r="P16" i="3"/>
  <c r="P17" i="3"/>
  <c r="P18" i="3"/>
  <c r="P19" i="3"/>
  <c r="P20" i="3"/>
  <c r="P21" i="3"/>
  <c r="P22" i="3"/>
  <c r="P23" i="3"/>
  <c r="P11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12" i="3"/>
  <c r="AS11" i="36" l="1"/>
  <c r="AS12" i="36" s="1"/>
  <c r="AS13" i="36" s="1"/>
  <c r="AS14" i="36" s="1"/>
  <c r="AS15" i="36" s="1"/>
  <c r="AS16" i="36" s="1"/>
  <c r="AS17" i="36" s="1"/>
  <c r="AS18" i="36" s="1"/>
  <c r="AS19" i="36" s="1"/>
  <c r="AS20" i="36" s="1"/>
  <c r="AS21" i="36" s="1"/>
  <c r="AS22" i="36" s="1"/>
  <c r="AS23" i="36" s="1"/>
  <c r="AS24" i="36" s="1"/>
  <c r="AS25" i="36" s="1"/>
  <c r="AS26" i="36" s="1"/>
  <c r="AS27" i="36" s="1"/>
  <c r="AS28" i="36" s="1"/>
  <c r="AS29" i="36" s="1"/>
  <c r="AS30" i="36" s="1"/>
  <c r="AS31" i="36" s="1"/>
  <c r="AS32" i="36" s="1"/>
  <c r="AS33" i="36" s="1"/>
  <c r="AS34" i="36" s="1"/>
  <c r="AS35" i="36" s="1"/>
  <c r="AS36" i="36" s="1"/>
  <c r="AS37" i="36" s="1"/>
  <c r="AS38" i="36" s="1"/>
  <c r="AS39" i="36" s="1"/>
  <c r="AS40" i="36" s="1"/>
  <c r="AS41" i="36" s="1"/>
  <c r="AS42" i="36" s="1"/>
  <c r="AS43" i="36" s="1"/>
  <c r="AS44" i="36" s="1"/>
  <c r="AS45" i="36" s="1"/>
  <c r="AS46" i="36" s="1"/>
  <c r="AS47" i="36" s="1"/>
  <c r="AS48" i="36" s="1"/>
  <c r="AS49" i="36" s="1"/>
  <c r="AS50" i="36" s="1"/>
  <c r="AS51" i="36" s="1"/>
  <c r="AS52" i="36" s="1"/>
  <c r="AS53" i="36" s="1"/>
  <c r="AS54" i="36" s="1"/>
  <c r="AS55" i="36" s="1"/>
  <c r="AS56" i="36" s="1"/>
  <c r="AS57" i="36" s="1"/>
  <c r="AS58" i="36" s="1"/>
  <c r="AS59" i="36" s="1"/>
  <c r="AS60" i="36" s="1"/>
  <c r="C11" i="10" l="1"/>
  <c r="O11" i="10"/>
  <c r="I11" i="10"/>
  <c r="R19" i="10"/>
  <c r="O19" i="10"/>
  <c r="L19" i="10"/>
  <c r="I19" i="10"/>
  <c r="F19" i="10"/>
  <c r="C19" i="10"/>
  <c r="R11" i="10"/>
  <c r="L11" i="10"/>
  <c r="F11" i="10"/>
  <c r="AS29" i="10" l="1"/>
  <c r="D14" i="10" s="1"/>
  <c r="AF48" i="10"/>
  <c r="AF50" i="10"/>
  <c r="AF49" i="10"/>
  <c r="B13" i="19"/>
  <c r="A13" i="19" s="1"/>
  <c r="AH10" i="11" l="1"/>
  <c r="AH11" i="11"/>
  <c r="AH12" i="11"/>
  <c r="AH13" i="11"/>
  <c r="AH14" i="11"/>
  <c r="AH15" i="11"/>
  <c r="AH16" i="11"/>
  <c r="AH17" i="11"/>
  <c r="AH18" i="11"/>
  <c r="AH19" i="11"/>
  <c r="AH20" i="11"/>
  <c r="AH21" i="11"/>
  <c r="AH22" i="11"/>
  <c r="AH23" i="11"/>
  <c r="AH24" i="11"/>
  <c r="AH25" i="11"/>
  <c r="AH26" i="11"/>
  <c r="AH27" i="11"/>
  <c r="AH28" i="11"/>
  <c r="AH29" i="11"/>
  <c r="H29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10" i="11"/>
  <c r="AM11" i="11"/>
  <c r="AM12" i="11"/>
  <c r="AM13" i="11"/>
  <c r="AM14" i="11"/>
  <c r="AM15" i="11"/>
  <c r="AM16" i="11"/>
  <c r="AM17" i="11"/>
  <c r="AM18" i="11"/>
  <c r="AM19" i="11"/>
  <c r="AM20" i="11"/>
  <c r="AM21" i="11"/>
  <c r="AM22" i="11"/>
  <c r="AM23" i="11"/>
  <c r="AM24" i="11"/>
  <c r="AM25" i="11"/>
  <c r="AM26" i="11"/>
  <c r="AM27" i="11"/>
  <c r="AM28" i="11"/>
  <c r="AM29" i="11"/>
  <c r="AM10" i="11"/>
  <c r="D26" i="11"/>
  <c r="D27" i="11"/>
  <c r="D28" i="11"/>
  <c r="D29" i="11"/>
  <c r="D10" i="11"/>
  <c r="AF28" i="11" l="1"/>
  <c r="AF26" i="11"/>
  <c r="AF24" i="11"/>
  <c r="AF22" i="11"/>
  <c r="AF20" i="11"/>
  <c r="AF18" i="11"/>
  <c r="AF16" i="11"/>
  <c r="AF14" i="11"/>
  <c r="AF12" i="11"/>
  <c r="AF29" i="11"/>
  <c r="AF27" i="11"/>
  <c r="AF25" i="11"/>
  <c r="AF23" i="11"/>
  <c r="AF21" i="11"/>
  <c r="AF19" i="11"/>
  <c r="AF17" i="11"/>
  <c r="AF15" i="11"/>
  <c r="AF13" i="11"/>
  <c r="AF11" i="11"/>
  <c r="D25" i="11"/>
  <c r="D23" i="11"/>
  <c r="AU23" i="11"/>
  <c r="D21" i="11"/>
  <c r="AU21" i="11"/>
  <c r="D19" i="11"/>
  <c r="AU19" i="11"/>
  <c r="D17" i="11"/>
  <c r="AU17" i="11"/>
  <c r="D15" i="11"/>
  <c r="AU15" i="11"/>
  <c r="D13" i="11"/>
  <c r="AU13" i="11"/>
  <c r="D11" i="11"/>
  <c r="AU11" i="11"/>
  <c r="AU10" i="11"/>
  <c r="AU29" i="11"/>
  <c r="AU27" i="11"/>
  <c r="AU25" i="11"/>
  <c r="D24" i="11"/>
  <c r="AU24" i="11"/>
  <c r="D22" i="11"/>
  <c r="AU22" i="11"/>
  <c r="D20" i="11"/>
  <c r="AU20" i="11"/>
  <c r="D18" i="11"/>
  <c r="AU18" i="11"/>
  <c r="D16" i="11"/>
  <c r="AU16" i="11"/>
  <c r="D14" i="11"/>
  <c r="AU14" i="11"/>
  <c r="D12" i="11"/>
  <c r="AU12" i="11"/>
  <c r="AU28" i="11"/>
  <c r="AU26" i="11"/>
  <c r="E12" i="3" l="1"/>
  <c r="N12" i="3"/>
  <c r="N14" i="3"/>
  <c r="N16" i="3"/>
  <c r="N18" i="3"/>
  <c r="N20" i="3"/>
  <c r="N22" i="3"/>
  <c r="E13" i="3"/>
  <c r="E15" i="3"/>
  <c r="E17" i="3"/>
  <c r="E19" i="3"/>
  <c r="E21" i="3"/>
  <c r="E23" i="3"/>
  <c r="E25" i="3"/>
  <c r="N13" i="3"/>
  <c r="N15" i="3"/>
  <c r="N17" i="3"/>
  <c r="N19" i="3"/>
  <c r="N21" i="3"/>
  <c r="N23" i="3"/>
  <c r="N11" i="3"/>
  <c r="E14" i="3"/>
  <c r="E16" i="3"/>
  <c r="E18" i="3"/>
  <c r="E20" i="3"/>
  <c r="E22" i="3"/>
  <c r="E24" i="3"/>
  <c r="E26" i="3"/>
  <c r="AS40" i="10" l="1"/>
  <c r="S22" i="10" s="1"/>
  <c r="AS35" i="10"/>
  <c r="D22" i="10" s="1"/>
  <c r="O22" i="10"/>
  <c r="AS32" i="10"/>
  <c r="M14" i="10" s="1"/>
  <c r="AS36" i="10"/>
  <c r="G22" i="10" s="1"/>
  <c r="AA12" i="4"/>
  <c r="L14" i="10" l="1"/>
  <c r="F22" i="10"/>
  <c r="C22" i="10"/>
  <c r="L22" i="10"/>
  <c r="AS38" i="10"/>
  <c r="M22" i="10" s="1"/>
  <c r="I22" i="10"/>
  <c r="AS37" i="10"/>
  <c r="J22" i="10" s="1"/>
  <c r="AS39" i="10"/>
  <c r="P22" i="10" s="1"/>
  <c r="I14" i="10"/>
  <c r="AS31" i="10"/>
  <c r="J14" i="10" s="1"/>
  <c r="R14" i="10"/>
  <c r="AS34" i="10"/>
  <c r="S14" i="10" s="1"/>
  <c r="O14" i="10"/>
  <c r="AS33" i="10"/>
  <c r="P14" i="10" s="1"/>
  <c r="F14" i="10"/>
  <c r="AS30" i="10"/>
  <c r="G14" i="10" s="1"/>
  <c r="J6" i="21"/>
  <c r="J6" i="20"/>
  <c r="AR66" i="8"/>
  <c r="AB17" i="7"/>
  <c r="AP25" i="11" l="1"/>
  <c r="AQ23" i="11"/>
  <c r="AQ19" i="11"/>
  <c r="AQ15" i="11"/>
  <c r="AQ11" i="11"/>
  <c r="AQ22" i="11"/>
  <c r="AP22" i="11"/>
  <c r="AQ18" i="11"/>
  <c r="AP18" i="11"/>
  <c r="AQ14" i="11"/>
  <c r="AP14" i="11"/>
  <c r="AP21" i="11"/>
  <c r="AP17" i="11"/>
  <c r="AP13" i="11"/>
  <c r="AP10" i="11"/>
  <c r="AQ29" i="11"/>
  <c r="AQ10" i="11"/>
  <c r="AQ21" i="11"/>
  <c r="AQ17" i="11"/>
  <c r="AQ13" i="11"/>
  <c r="AP28" i="11"/>
  <c r="AQ27" i="11"/>
  <c r="AQ24" i="11"/>
  <c r="AP24" i="11"/>
  <c r="AQ20" i="11"/>
  <c r="AP20" i="11"/>
  <c r="AQ16" i="11"/>
  <c r="AP16" i="11"/>
  <c r="AP26" i="11"/>
  <c r="AQ12" i="11"/>
  <c r="AQ28" i="11"/>
  <c r="AQ25" i="11"/>
  <c r="AP12" i="11"/>
  <c r="AQ26" i="11"/>
  <c r="AP23" i="11"/>
  <c r="AP15" i="11"/>
  <c r="AP11" i="11"/>
  <c r="AP27" i="11"/>
  <c r="AP19" i="11"/>
  <c r="AP29" i="11"/>
  <c r="AR23" i="11"/>
  <c r="AR19" i="11"/>
  <c r="AR15" i="11"/>
  <c r="AR11" i="11"/>
  <c r="AS29" i="11"/>
  <c r="AS23" i="11"/>
  <c r="AS19" i="11"/>
  <c r="AS15" i="11"/>
  <c r="AS11" i="11"/>
  <c r="AR28" i="11"/>
  <c r="AS27" i="11"/>
  <c r="AS22" i="11"/>
  <c r="AR22" i="11"/>
  <c r="AS18" i="11"/>
  <c r="AR18" i="11"/>
  <c r="AS14" i="11"/>
  <c r="AR14" i="11"/>
  <c r="AR29" i="11"/>
  <c r="AS28" i="11"/>
  <c r="AR21" i="11"/>
  <c r="AR17" i="11"/>
  <c r="AR13" i="11"/>
  <c r="AR10" i="11"/>
  <c r="AR26" i="11"/>
  <c r="AS25" i="11"/>
  <c r="AS21" i="11"/>
  <c r="AS17" i="11"/>
  <c r="AS13" i="11"/>
  <c r="AS24" i="11"/>
  <c r="AR16" i="11"/>
  <c r="AR12" i="11"/>
  <c r="AR24" i="11"/>
  <c r="AS16" i="11"/>
  <c r="AR27" i="11"/>
  <c r="AS26" i="11"/>
  <c r="AR25" i="11"/>
  <c r="AS20" i="11"/>
  <c r="AS12" i="11"/>
  <c r="AS10" i="11"/>
  <c r="AR20" i="11"/>
  <c r="BL28" i="5"/>
  <c r="Y12" i="5" l="1"/>
  <c r="BL29" i="5"/>
  <c r="Y20" i="5"/>
  <c r="AD11" i="5"/>
  <c r="E36" i="5"/>
  <c r="E32" i="5"/>
  <c r="E28" i="5"/>
  <c r="E24" i="5"/>
  <c r="E20" i="5"/>
  <c r="E16" i="5"/>
  <c r="E37" i="5"/>
  <c r="E58" i="5"/>
  <c r="E54" i="5"/>
  <c r="E50" i="5"/>
  <c r="E46" i="5"/>
  <c r="E42" i="5"/>
  <c r="E38" i="5"/>
  <c r="E33" i="5"/>
  <c r="E29" i="5"/>
  <c r="E25" i="5"/>
  <c r="E21" i="5"/>
  <c r="E17" i="5"/>
  <c r="E13" i="5"/>
  <c r="E59" i="5"/>
  <c r="E55" i="5"/>
  <c r="E51" i="5"/>
  <c r="E47" i="5"/>
  <c r="E43" i="5"/>
  <c r="E39" i="5"/>
  <c r="E12" i="5"/>
  <c r="Y35" i="5"/>
  <c r="Y33" i="5"/>
  <c r="Y31" i="5"/>
  <c r="Y29" i="5"/>
  <c r="Y27" i="5"/>
  <c r="Y25" i="5"/>
  <c r="Y23" i="5"/>
  <c r="Y21" i="5"/>
  <c r="Y19" i="5"/>
  <c r="Y17" i="5"/>
  <c r="Y15" i="5"/>
  <c r="Y13" i="5"/>
  <c r="Y61" i="5"/>
  <c r="AF61" i="5" s="1"/>
  <c r="Y59" i="5"/>
  <c r="AF59" i="5" s="1"/>
  <c r="Y57" i="5"/>
  <c r="AF57" i="5" s="1"/>
  <c r="Y55" i="5"/>
  <c r="AF55" i="5" s="1"/>
  <c r="Y53" i="5"/>
  <c r="AF53" i="5" s="1"/>
  <c r="Y51" i="5"/>
  <c r="AF51" i="5" s="1"/>
  <c r="Y49" i="5"/>
  <c r="AF49" i="5" s="1"/>
  <c r="Y47" i="5"/>
  <c r="AF47" i="5" s="1"/>
  <c r="Y45" i="5"/>
  <c r="AF45" i="5" s="1"/>
  <c r="Y43" i="5"/>
  <c r="Y41" i="5"/>
  <c r="Y39" i="5"/>
  <c r="Y36" i="5"/>
  <c r="Y34" i="5"/>
  <c r="Y32" i="5"/>
  <c r="Y30" i="5"/>
  <c r="Y28" i="5"/>
  <c r="Y26" i="5"/>
  <c r="Y24" i="5"/>
  <c r="Y22" i="5"/>
  <c r="Y18" i="5"/>
  <c r="Y16" i="5"/>
  <c r="Y14" i="5"/>
  <c r="Y37" i="5"/>
  <c r="Y60" i="5"/>
  <c r="AF60" i="5" s="1"/>
  <c r="Y58" i="5"/>
  <c r="AF58" i="5" s="1"/>
  <c r="Y56" i="5"/>
  <c r="AF56" i="5" s="1"/>
  <c r="Y54" i="5"/>
  <c r="AF54" i="5" s="1"/>
  <c r="Y52" i="5"/>
  <c r="AF52" i="5" s="1"/>
  <c r="Y50" i="5"/>
  <c r="AF50" i="5" s="1"/>
  <c r="Y48" i="5"/>
  <c r="AF48" i="5" s="1"/>
  <c r="Y46" i="5"/>
  <c r="AF46" i="5" s="1"/>
  <c r="Y44" i="5"/>
  <c r="AF44" i="5" s="1"/>
  <c r="Y42" i="5"/>
  <c r="Y40" i="5"/>
  <c r="Y38" i="5"/>
  <c r="E34" i="5"/>
  <c r="E30" i="5"/>
  <c r="E26" i="5"/>
  <c r="E22" i="5"/>
  <c r="E18" i="5"/>
  <c r="E14" i="5"/>
  <c r="E60" i="5"/>
  <c r="E56" i="5"/>
  <c r="E52" i="5"/>
  <c r="E48" i="5"/>
  <c r="E44" i="5"/>
  <c r="E40" i="5"/>
  <c r="E35" i="5"/>
  <c r="E31" i="5"/>
  <c r="E27" i="5"/>
  <c r="E23" i="5"/>
  <c r="E19" i="5"/>
  <c r="E15" i="5"/>
  <c r="E61" i="5"/>
  <c r="E57" i="5"/>
  <c r="E53" i="5"/>
  <c r="E49" i="5"/>
  <c r="E45" i="5"/>
  <c r="E41" i="5"/>
  <c r="W12" i="5"/>
  <c r="W35" i="5"/>
  <c r="W33" i="5"/>
  <c r="W31" i="5"/>
  <c r="W29" i="5"/>
  <c r="W27" i="5"/>
  <c r="W25" i="5"/>
  <c r="W23" i="5"/>
  <c r="W21" i="5"/>
  <c r="W19" i="5"/>
  <c r="W17" i="5"/>
  <c r="W15" i="5"/>
  <c r="W13" i="5"/>
  <c r="W61" i="5"/>
  <c r="W59" i="5"/>
  <c r="W57" i="5"/>
  <c r="W55" i="5"/>
  <c r="W53" i="5"/>
  <c r="W51" i="5"/>
  <c r="W49" i="5"/>
  <c r="W47" i="5"/>
  <c r="W45" i="5"/>
  <c r="W43" i="5"/>
  <c r="W41" i="5"/>
  <c r="W39" i="5"/>
  <c r="W36" i="5"/>
  <c r="W34" i="5"/>
  <c r="W32" i="5"/>
  <c r="W30" i="5"/>
  <c r="W28" i="5"/>
  <c r="W26" i="5"/>
  <c r="W24" i="5"/>
  <c r="W22" i="5"/>
  <c r="W20" i="5"/>
  <c r="W18" i="5"/>
  <c r="W16" i="5"/>
  <c r="W14" i="5"/>
  <c r="W37" i="5"/>
  <c r="W60" i="5"/>
  <c r="W58" i="5"/>
  <c r="W56" i="5"/>
  <c r="W54" i="5"/>
  <c r="W52" i="5"/>
  <c r="W50" i="5"/>
  <c r="W48" i="5"/>
  <c r="W46" i="5"/>
  <c r="W44" i="5"/>
  <c r="K44" i="5" s="1"/>
  <c r="W42" i="5"/>
  <c r="W40" i="5"/>
  <c r="W38" i="5"/>
  <c r="J26" i="9"/>
  <c r="V15" i="9"/>
  <c r="V16" i="9" s="1"/>
  <c r="Z15" i="9"/>
  <c r="Z16" i="9" s="1"/>
  <c r="I26" i="9"/>
  <c r="E26" i="9"/>
  <c r="D26" i="9"/>
  <c r="B12" i="19"/>
  <c r="B14" i="19"/>
  <c r="A14" i="19" s="1"/>
  <c r="B15" i="19"/>
  <c r="A15" i="19" s="1"/>
  <c r="B16" i="19"/>
  <c r="B17" i="19"/>
  <c r="A17" i="19" s="1"/>
  <c r="B18" i="19"/>
  <c r="A18" i="19" s="1"/>
  <c r="B19" i="19"/>
  <c r="A19" i="19" s="1"/>
  <c r="B20" i="19"/>
  <c r="A20" i="19" s="1"/>
  <c r="B21" i="19"/>
  <c r="A21" i="19" s="1"/>
  <c r="B22" i="19"/>
  <c r="A22" i="19" s="1"/>
  <c r="B23" i="19"/>
  <c r="A23" i="19" s="1"/>
  <c r="B24" i="19"/>
  <c r="A24" i="19" s="1"/>
  <c r="B25" i="19"/>
  <c r="A25" i="19" s="1"/>
  <c r="B26" i="19"/>
  <c r="A26" i="19" s="1"/>
  <c r="B27" i="19"/>
  <c r="A27" i="19" s="1"/>
  <c r="B28" i="19"/>
  <c r="A28" i="19" s="1"/>
  <c r="B29" i="19"/>
  <c r="A29" i="19" s="1"/>
  <c r="B30" i="19"/>
  <c r="A30" i="19" s="1"/>
  <c r="B31" i="19"/>
  <c r="A31" i="19" s="1"/>
  <c r="B32" i="19"/>
  <c r="A32" i="19" s="1"/>
  <c r="B33" i="19"/>
  <c r="A33" i="19" s="1"/>
  <c r="B34" i="19"/>
  <c r="A34" i="19" s="1"/>
  <c r="B35" i="19"/>
  <c r="A35" i="19" s="1"/>
  <c r="B36" i="19"/>
  <c r="A36" i="19" s="1"/>
  <c r="B37" i="19"/>
  <c r="A37" i="19" s="1"/>
  <c r="B38" i="19"/>
  <c r="A38" i="19" s="1"/>
  <c r="B39" i="19"/>
  <c r="A39" i="19" s="1"/>
  <c r="B40" i="19"/>
  <c r="A40" i="19" s="1"/>
  <c r="B41" i="19"/>
  <c r="A41" i="19" s="1"/>
  <c r="B42" i="19"/>
  <c r="A42" i="19" s="1"/>
  <c r="B43" i="19"/>
  <c r="A43" i="19" s="1"/>
  <c r="B44" i="19"/>
  <c r="A44" i="19" s="1"/>
  <c r="B45" i="19"/>
  <c r="A45" i="19" s="1"/>
  <c r="B46" i="19"/>
  <c r="A46" i="19" s="1"/>
  <c r="B47" i="19"/>
  <c r="A47" i="19" s="1"/>
  <c r="B48" i="19"/>
  <c r="A48" i="19" s="1"/>
  <c r="B49" i="19"/>
  <c r="A49" i="19" s="1"/>
  <c r="B50" i="19"/>
  <c r="A50" i="19" s="1"/>
  <c r="B51" i="19"/>
  <c r="A51" i="19" s="1"/>
  <c r="B52" i="19"/>
  <c r="A52" i="19" s="1"/>
  <c r="B53" i="19"/>
  <c r="A53" i="19" s="1"/>
  <c r="B54" i="19"/>
  <c r="A54" i="19" s="1"/>
  <c r="B55" i="19"/>
  <c r="A55" i="19" s="1"/>
  <c r="B56" i="19"/>
  <c r="A56" i="19" s="1"/>
  <c r="B57" i="19"/>
  <c r="A57" i="19" s="1"/>
  <c r="B58" i="19"/>
  <c r="A58" i="19" s="1"/>
  <c r="B59" i="19"/>
  <c r="A59" i="19" s="1"/>
  <c r="B60" i="19"/>
  <c r="A60" i="19" s="1"/>
  <c r="B61" i="19"/>
  <c r="A61" i="19" s="1"/>
  <c r="Y11" i="5" l="1"/>
  <c r="A12" i="19"/>
  <c r="AT10" i="22" s="1"/>
  <c r="Z17" i="9"/>
  <c r="Z18" i="9" s="1"/>
  <c r="Z19" i="9" s="1"/>
  <c r="Z20" i="9" s="1"/>
  <c r="Z21" i="9" s="1"/>
  <c r="Z22" i="9" s="1"/>
  <c r="Z23" i="9" s="1"/>
  <c r="Z24" i="9" s="1"/>
  <c r="Z25" i="9" s="1"/>
  <c r="Z26" i="9" s="1"/>
  <c r="Z27" i="9" s="1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Z62" i="9" s="1"/>
  <c r="Z63" i="9" s="1"/>
  <c r="Z64" i="9" s="1"/>
  <c r="V17" i="9"/>
  <c r="V18" i="9" s="1"/>
  <c r="V19" i="9" s="1"/>
  <c r="V20" i="9" s="1"/>
  <c r="V21" i="9" s="1"/>
  <c r="V22" i="9" s="1"/>
  <c r="V23" i="9" s="1"/>
  <c r="V24" i="9" s="1"/>
  <c r="V25" i="9" s="1"/>
  <c r="V26" i="9" s="1"/>
  <c r="V27" i="9" s="1"/>
  <c r="V28" i="9" s="1"/>
  <c r="V29" i="9" s="1"/>
  <c r="V30" i="9" s="1"/>
  <c r="V31" i="9" s="1"/>
  <c r="V32" i="9" s="1"/>
  <c r="V33" i="9" s="1"/>
  <c r="V34" i="9" s="1"/>
  <c r="V35" i="9" s="1"/>
  <c r="V36" i="9" s="1"/>
  <c r="V37" i="9" s="1"/>
  <c r="V38" i="9" s="1"/>
  <c r="V39" i="9" s="1"/>
  <c r="V40" i="9" s="1"/>
  <c r="V41" i="9" s="1"/>
  <c r="V42" i="9" s="1"/>
  <c r="V43" i="9" s="1"/>
  <c r="V44" i="9" s="1"/>
  <c r="V45" i="9" s="1"/>
  <c r="V46" i="9" s="1"/>
  <c r="V47" i="9" s="1"/>
  <c r="V48" i="9" s="1"/>
  <c r="V49" i="9" s="1"/>
  <c r="V50" i="9" s="1"/>
  <c r="V51" i="9" s="1"/>
  <c r="V52" i="9" s="1"/>
  <c r="V53" i="9" s="1"/>
  <c r="V54" i="9" s="1"/>
  <c r="V55" i="9" s="1"/>
  <c r="V56" i="9" s="1"/>
  <c r="V57" i="9" s="1"/>
  <c r="V58" i="9" s="1"/>
  <c r="V59" i="9" s="1"/>
  <c r="V60" i="9" s="1"/>
  <c r="V61" i="9" s="1"/>
  <c r="V62" i="9" s="1"/>
  <c r="V63" i="9" s="1"/>
  <c r="V64" i="9" s="1"/>
  <c r="A16" i="19"/>
  <c r="BB38" i="22" s="1"/>
  <c r="BB9" i="22" l="1"/>
  <c r="AA11" i="5"/>
  <c r="AC34" i="5" s="1"/>
  <c r="AD34" i="5" s="1"/>
  <c r="AF34" i="5" s="1"/>
  <c r="K34" i="5" s="1"/>
  <c r="AW12" i="5"/>
  <c r="J11" i="6"/>
  <c r="K13" i="9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F13" i="9"/>
  <c r="F14" i="9" s="1"/>
  <c r="F15" i="9" s="1"/>
  <c r="F16" i="9" s="1"/>
  <c r="F17" i="9" s="1"/>
  <c r="F18" i="9" s="1"/>
  <c r="F19" i="9" s="1"/>
  <c r="F20" i="9" s="1"/>
  <c r="F21" i="9" s="1"/>
  <c r="F22" i="9" s="1"/>
  <c r="F23" i="9" s="1"/>
  <c r="F24" i="9" s="1"/>
  <c r="F25" i="9" s="1"/>
  <c r="AY57" i="22"/>
  <c r="BC58" i="22"/>
  <c r="AU56" i="22"/>
  <c r="BC54" i="22"/>
  <c r="AY53" i="22"/>
  <c r="AU52" i="22"/>
  <c r="BC50" i="22"/>
  <c r="AY49" i="22"/>
  <c r="AU48" i="22"/>
  <c r="BC46" i="22"/>
  <c r="AY45" i="22"/>
  <c r="AU44" i="22"/>
  <c r="BC42" i="22"/>
  <c r="AY41" i="22"/>
  <c r="AU40" i="22"/>
  <c r="BC38" i="22"/>
  <c r="BA9" i="22"/>
  <c r="BD58" i="22"/>
  <c r="AZ57" i="22"/>
  <c r="AV56" i="22"/>
  <c r="BD54" i="22"/>
  <c r="AZ53" i="22"/>
  <c r="AV52" i="22"/>
  <c r="BD50" i="22"/>
  <c r="AZ49" i="22"/>
  <c r="AV48" i="22"/>
  <c r="BD46" i="22"/>
  <c r="AZ45" i="22"/>
  <c r="AV44" i="22"/>
  <c r="BD42" i="22"/>
  <c r="AZ41" i="22"/>
  <c r="AV40" i="22"/>
  <c r="BD38" i="22"/>
  <c r="AZ9" i="22"/>
  <c r="AS59" i="22"/>
  <c r="BA57" i="22"/>
  <c r="AW56" i="22"/>
  <c r="AS55" i="22"/>
  <c r="BA53" i="22"/>
  <c r="AW52" i="22"/>
  <c r="AS51" i="22"/>
  <c r="BA49" i="22"/>
  <c r="AW48" i="22"/>
  <c r="AS47" i="22"/>
  <c r="BA45" i="22"/>
  <c r="AW44" i="22"/>
  <c r="AS43" i="22"/>
  <c r="BA41" i="22"/>
  <c r="AW40" i="22"/>
  <c r="AS39" i="22"/>
  <c r="AY9" i="22"/>
  <c r="AT59" i="22"/>
  <c r="BB57" i="22"/>
  <c r="AX56" i="22"/>
  <c r="AT55" i="22"/>
  <c r="BB53" i="22"/>
  <c r="AX52" i="22"/>
  <c r="AT51" i="22"/>
  <c r="BB49" i="22"/>
  <c r="AX48" i="22"/>
  <c r="AT47" i="22"/>
  <c r="BB45" i="22"/>
  <c r="AX44" i="22"/>
  <c r="AT43" i="22"/>
  <c r="BB41" i="22"/>
  <c r="AX40" i="22"/>
  <c r="AT39" i="22"/>
  <c r="BC59" i="22"/>
  <c r="AY58" i="22"/>
  <c r="AU57" i="22"/>
  <c r="BC55" i="22"/>
  <c r="AY54" i="22"/>
  <c r="AU53" i="22"/>
  <c r="BC51" i="22"/>
  <c r="AY50" i="22"/>
  <c r="AU49" i="22"/>
  <c r="BC47" i="22"/>
  <c r="AY46" i="22"/>
  <c r="AU45" i="22"/>
  <c r="BC43" i="22"/>
  <c r="AY42" i="22"/>
  <c r="AU41" i="22"/>
  <c r="BC39" i="22"/>
  <c r="AY38" i="22"/>
  <c r="BD59" i="22"/>
  <c r="AZ58" i="22"/>
  <c r="AV57" i="22"/>
  <c r="BD55" i="22"/>
  <c r="AZ54" i="22"/>
  <c r="AV53" i="22"/>
  <c r="BD51" i="22"/>
  <c r="AZ50" i="22"/>
  <c r="AV49" i="22"/>
  <c r="BD47" i="22"/>
  <c r="AZ46" i="22"/>
  <c r="AV45" i="22"/>
  <c r="BD43" i="22"/>
  <c r="AZ42" i="22"/>
  <c r="AV41" i="22"/>
  <c r="BD39" i="22"/>
  <c r="AZ38" i="22"/>
  <c r="BD9" i="22"/>
  <c r="BA58" i="22"/>
  <c r="AW57" i="22"/>
  <c r="AS56" i="22"/>
  <c r="BA54" i="22"/>
  <c r="AW53" i="22"/>
  <c r="AS52" i="22"/>
  <c r="BA50" i="22"/>
  <c r="AW49" i="22"/>
  <c r="AS48" i="22"/>
  <c r="BA46" i="22"/>
  <c r="AW45" i="22"/>
  <c r="AS44" i="22"/>
  <c r="BA42" i="22"/>
  <c r="AW41" i="22"/>
  <c r="AS40" i="22"/>
  <c r="BA38" i="22"/>
  <c r="BC9" i="22"/>
  <c r="BB58" i="22"/>
  <c r="AX57" i="22"/>
  <c r="AT56" i="22"/>
  <c r="BB54" i="22"/>
  <c r="AX53" i="22"/>
  <c r="AT52" i="22"/>
  <c r="BB50" i="22"/>
  <c r="AX49" i="22"/>
  <c r="AT48" i="22"/>
  <c r="BB46" i="22"/>
  <c r="AX45" i="22"/>
  <c r="AT44" i="22"/>
  <c r="BB42" i="22"/>
  <c r="AX41" i="22"/>
  <c r="AT40" i="22"/>
  <c r="AF39" i="27"/>
  <c r="BA10" i="22"/>
  <c r="AS12" i="22"/>
  <c r="AW13" i="22"/>
  <c r="BA14" i="22"/>
  <c r="AS16" i="22"/>
  <c r="AW17" i="22"/>
  <c r="BA18" i="22"/>
  <c r="AS20" i="22"/>
  <c r="AW21" i="22"/>
  <c r="BA22" i="22"/>
  <c r="AS24" i="22"/>
  <c r="AV11" i="22"/>
  <c r="AZ12" i="22"/>
  <c r="BD13" i="22"/>
  <c r="AV15" i="22"/>
  <c r="AZ16" i="22"/>
  <c r="BD17" i="22"/>
  <c r="AV19" i="22"/>
  <c r="AZ20" i="22"/>
  <c r="BD21" i="22"/>
  <c r="AV23" i="22"/>
  <c r="AY24" i="22"/>
  <c r="BC25" i="22"/>
  <c r="AU27" i="22"/>
  <c r="AY28" i="22"/>
  <c r="BC29" i="22"/>
  <c r="AU31" i="22"/>
  <c r="AY32" i="22"/>
  <c r="BC33" i="22"/>
  <c r="AU35" i="22"/>
  <c r="AY36" i="22"/>
  <c r="BC37" i="22"/>
  <c r="BD24" i="22"/>
  <c r="AV26" i="22"/>
  <c r="AZ27" i="22"/>
  <c r="BD28" i="22"/>
  <c r="AV30" i="22"/>
  <c r="AZ31" i="22"/>
  <c r="BD32" i="22"/>
  <c r="AV34" i="22"/>
  <c r="AZ35" i="22"/>
  <c r="BD36" i="22"/>
  <c r="AW10" i="22"/>
  <c r="BA11" i="22"/>
  <c r="AS13" i="22"/>
  <c r="AW14" i="22"/>
  <c r="BA15" i="22"/>
  <c r="AS17" i="22"/>
  <c r="AW18" i="22"/>
  <c r="BA19" i="22"/>
  <c r="AS21" i="22"/>
  <c r="AW22" i="22"/>
  <c r="BA23" i="22"/>
  <c r="BD10" i="22"/>
  <c r="AV12" i="22"/>
  <c r="AZ13" i="22"/>
  <c r="BD14" i="22"/>
  <c r="AV16" i="22"/>
  <c r="AZ17" i="22"/>
  <c r="BD18" i="22"/>
  <c r="AV20" i="22"/>
  <c r="AZ21" i="22"/>
  <c r="BD22" i="22"/>
  <c r="AU24" i="22"/>
  <c r="AY25" i="22"/>
  <c r="BC26" i="22"/>
  <c r="AU28" i="22"/>
  <c r="AY29" i="22"/>
  <c r="BC30" i="22"/>
  <c r="AU32" i="22"/>
  <c r="AY33" i="22"/>
  <c r="BC34" i="22"/>
  <c r="AU36" i="22"/>
  <c r="AY37" i="22"/>
  <c r="AZ24" i="22"/>
  <c r="BD25" i="22"/>
  <c r="AV27" i="22"/>
  <c r="AZ28" i="22"/>
  <c r="BD29" i="22"/>
  <c r="AV31" i="22"/>
  <c r="AZ32" i="22"/>
  <c r="BD33" i="22"/>
  <c r="AV35" i="22"/>
  <c r="AZ36" i="22"/>
  <c r="BD37" i="22"/>
  <c r="AS10" i="22"/>
  <c r="AW11" i="22"/>
  <c r="BA12" i="22"/>
  <c r="AS14" i="22"/>
  <c r="AW15" i="22"/>
  <c r="BA16" i="22"/>
  <c r="AS18" i="22"/>
  <c r="AW19" i="22"/>
  <c r="BA20" i="22"/>
  <c r="AS22" i="22"/>
  <c r="AW23" i="22"/>
  <c r="AZ10" i="22"/>
  <c r="BD11" i="22"/>
  <c r="AV13" i="22"/>
  <c r="AZ14" i="22"/>
  <c r="BD15" i="22"/>
  <c r="AV17" i="22"/>
  <c r="AZ18" i="22"/>
  <c r="BD19" i="22"/>
  <c r="AV21" i="22"/>
  <c r="AZ22" i="22"/>
  <c r="BD23" i="22"/>
  <c r="AU25" i="22"/>
  <c r="AY26" i="22"/>
  <c r="BC27" i="22"/>
  <c r="AU29" i="22"/>
  <c r="AY30" i="22"/>
  <c r="BC31" i="22"/>
  <c r="AU33" i="22"/>
  <c r="AY34" i="22"/>
  <c r="BC35" i="22"/>
  <c r="AU37" i="22"/>
  <c r="AV24" i="22"/>
  <c r="AZ25" i="22"/>
  <c r="BD26" i="22"/>
  <c r="AV28" i="22"/>
  <c r="AZ29" i="22"/>
  <c r="BD30" i="22"/>
  <c r="AV32" i="22"/>
  <c r="AZ33" i="22"/>
  <c r="BD34" i="22"/>
  <c r="AV36" i="22"/>
  <c r="AZ37" i="22"/>
  <c r="AS11" i="22"/>
  <c r="AW12" i="22"/>
  <c r="BA13" i="22"/>
  <c r="AS15" i="22"/>
  <c r="AW16" i="22"/>
  <c r="BA17" i="22"/>
  <c r="AS19" i="22"/>
  <c r="AW20" i="22"/>
  <c r="BA21" i="22"/>
  <c r="AS23" i="22"/>
  <c r="AV10" i="22"/>
  <c r="AZ11" i="22"/>
  <c r="BD12" i="22"/>
  <c r="AV14" i="22"/>
  <c r="AZ15" i="22"/>
  <c r="BD16" i="22"/>
  <c r="AV18" i="22"/>
  <c r="AZ19" i="22"/>
  <c r="BD20" i="22"/>
  <c r="AV22" i="22"/>
  <c r="AZ23" i="22"/>
  <c r="BC24" i="22"/>
  <c r="AU26" i="22"/>
  <c r="AY27" i="22"/>
  <c r="BC28" i="22"/>
  <c r="AU30" i="22"/>
  <c r="AY31" i="22"/>
  <c r="BC32" i="22"/>
  <c r="AU34" i="22"/>
  <c r="AY35" i="22"/>
  <c r="BC36" i="22"/>
  <c r="AU38" i="22"/>
  <c r="AV25" i="22"/>
  <c r="AZ26" i="22"/>
  <c r="BD27" i="22"/>
  <c r="AV29" i="22"/>
  <c r="AZ30" i="22"/>
  <c r="BD31" i="22"/>
  <c r="AV33" i="22"/>
  <c r="AZ34" i="22"/>
  <c r="BD35" i="22"/>
  <c r="AV37" i="22"/>
  <c r="BC10" i="22"/>
  <c r="AU12" i="22"/>
  <c r="AY13" i="22"/>
  <c r="BC14" i="22"/>
  <c r="AU16" i="22"/>
  <c r="AY17" i="22"/>
  <c r="BC18" i="22"/>
  <c r="AU20" i="22"/>
  <c r="AY21" i="22"/>
  <c r="BC22" i="22"/>
  <c r="AX11" i="22"/>
  <c r="BB12" i="22"/>
  <c r="AT14" i="22"/>
  <c r="AX15" i="22"/>
  <c r="BB16" i="22"/>
  <c r="AT18" i="22"/>
  <c r="AX19" i="22"/>
  <c r="BB20" i="22"/>
  <c r="AT22" i="22"/>
  <c r="AX23" i="22"/>
  <c r="BA24" i="22"/>
  <c r="AS26" i="22"/>
  <c r="AW27" i="22"/>
  <c r="BA28" i="22"/>
  <c r="AS30" i="22"/>
  <c r="AW31" i="22"/>
  <c r="BA32" i="22"/>
  <c r="AS34" i="22"/>
  <c r="AW35" i="22"/>
  <c r="BA36" i="22"/>
  <c r="AS38" i="22"/>
  <c r="AT25" i="22"/>
  <c r="AX26" i="22"/>
  <c r="BB27" i="22"/>
  <c r="AT29" i="22"/>
  <c r="AX30" i="22"/>
  <c r="BB31" i="22"/>
  <c r="AT33" i="22"/>
  <c r="AX34" i="22"/>
  <c r="BB35" i="22"/>
  <c r="AT37" i="22"/>
  <c r="AX38" i="22"/>
  <c r="AU11" i="22"/>
  <c r="AY12" i="22"/>
  <c r="BC13" i="22"/>
  <c r="AU15" i="22"/>
  <c r="AY16" i="22"/>
  <c r="BC17" i="22"/>
  <c r="AU19" i="22"/>
  <c r="AY20" i="22"/>
  <c r="BC21" i="22"/>
  <c r="AU23" i="22"/>
  <c r="AX10" i="22"/>
  <c r="BB11" i="22"/>
  <c r="AT13" i="22"/>
  <c r="AX14" i="22"/>
  <c r="BB15" i="22"/>
  <c r="AT17" i="22"/>
  <c r="AX18" i="22"/>
  <c r="BB19" i="22"/>
  <c r="AT21" i="22"/>
  <c r="AX22" i="22"/>
  <c r="BB23" i="22"/>
  <c r="AS25" i="22"/>
  <c r="AW26" i="22"/>
  <c r="BA27" i="22"/>
  <c r="AS29" i="22"/>
  <c r="AW30" i="22"/>
  <c r="BA31" i="22"/>
  <c r="AS33" i="22"/>
  <c r="AW34" i="22"/>
  <c r="BA35" i="22"/>
  <c r="AS37" i="22"/>
  <c r="AW38" i="22"/>
  <c r="AX25" i="22"/>
  <c r="BB26" i="22"/>
  <c r="AT28" i="22"/>
  <c r="AX29" i="22"/>
  <c r="BB30" i="22"/>
  <c r="AT32" i="22"/>
  <c r="AX33" i="22"/>
  <c r="BB34" i="22"/>
  <c r="AT36" i="22"/>
  <c r="AX37" i="22"/>
  <c r="AU10" i="22"/>
  <c r="AY11" i="22"/>
  <c r="BC12" i="22"/>
  <c r="AU14" i="22"/>
  <c r="AY15" i="22"/>
  <c r="BC16" i="22"/>
  <c r="AU18" i="22"/>
  <c r="AY19" i="22"/>
  <c r="BC20" i="22"/>
  <c r="AU22" i="22"/>
  <c r="AY23" i="22"/>
  <c r="BB10" i="22"/>
  <c r="AT12" i="22"/>
  <c r="AX13" i="22"/>
  <c r="BB14" i="22"/>
  <c r="AT16" i="22"/>
  <c r="AX17" i="22"/>
  <c r="BB18" i="22"/>
  <c r="AT20" i="22"/>
  <c r="AX21" i="22"/>
  <c r="BB22" i="22"/>
  <c r="AT24" i="22"/>
  <c r="AW25" i="22"/>
  <c r="BA26" i="22"/>
  <c r="AS28" i="22"/>
  <c r="AW29" i="22"/>
  <c r="BA30" i="22"/>
  <c r="AS32" i="22"/>
  <c r="AW33" i="22"/>
  <c r="BA34" i="22"/>
  <c r="AS36" i="22"/>
  <c r="AW37" i="22"/>
  <c r="AX24" i="22"/>
  <c r="BB25" i="22"/>
  <c r="AT27" i="22"/>
  <c r="AX28" i="22"/>
  <c r="BB29" i="22"/>
  <c r="AT31" i="22"/>
  <c r="AX32" i="22"/>
  <c r="BB33" i="22"/>
  <c r="AT35" i="22"/>
  <c r="AX36" i="22"/>
  <c r="BB37" i="22"/>
  <c r="AY10" i="22"/>
  <c r="BC11" i="22"/>
  <c r="AU13" i="22"/>
  <c r="AY14" i="22"/>
  <c r="BC15" i="22"/>
  <c r="AU17" i="22"/>
  <c r="AY18" i="22"/>
  <c r="BC19" i="22"/>
  <c r="AU21" i="22"/>
  <c r="AY22" i="22"/>
  <c r="BC23" i="22"/>
  <c r="AT11" i="22"/>
  <c r="AX12" i="22"/>
  <c r="BB13" i="22"/>
  <c r="AT15" i="22"/>
  <c r="AX16" i="22"/>
  <c r="BB17" i="22"/>
  <c r="AT19" i="22"/>
  <c r="AX20" i="22"/>
  <c r="BB21" i="22"/>
  <c r="AT23" i="22"/>
  <c r="AW24" i="22"/>
  <c r="BA25" i="22"/>
  <c r="AS27" i="22"/>
  <c r="AW28" i="22"/>
  <c r="BA29" i="22"/>
  <c r="AS31" i="22"/>
  <c r="AW32" i="22"/>
  <c r="BA33" i="22"/>
  <c r="AS35" i="22"/>
  <c r="AW36" i="22"/>
  <c r="BA37" i="22"/>
  <c r="BB24" i="22"/>
  <c r="AT26" i="22"/>
  <c r="AX27" i="22"/>
  <c r="BB28" i="22"/>
  <c r="AT30" i="22"/>
  <c r="AX31" i="22"/>
  <c r="BB32" i="22"/>
  <c r="AT34" i="22"/>
  <c r="AX35" i="22"/>
  <c r="BB36" i="22"/>
  <c r="AT38" i="22"/>
  <c r="AY59" i="22"/>
  <c r="AU58" i="22"/>
  <c r="BC56" i="22"/>
  <c r="AY55" i="22"/>
  <c r="AU54" i="22"/>
  <c r="BC52" i="22"/>
  <c r="AY51" i="22"/>
  <c r="AU50" i="22"/>
  <c r="BC48" i="22"/>
  <c r="AY47" i="22"/>
  <c r="AU46" i="22"/>
  <c r="BC44" i="22"/>
  <c r="AY43" i="22"/>
  <c r="AU42" i="22"/>
  <c r="BC40" i="22"/>
  <c r="AY39" i="22"/>
  <c r="AS9" i="22"/>
  <c r="J13" i="22" s="1"/>
  <c r="AZ59" i="22"/>
  <c r="AV58" i="22"/>
  <c r="BD56" i="22"/>
  <c r="AZ55" i="22"/>
  <c r="AV54" i="22"/>
  <c r="BD52" i="22"/>
  <c r="AZ51" i="22"/>
  <c r="AV50" i="22"/>
  <c r="BD48" i="22"/>
  <c r="AZ47" i="22"/>
  <c r="AV46" i="22"/>
  <c r="BD44" i="22"/>
  <c r="AZ43" i="22"/>
  <c r="AV42" i="22"/>
  <c r="BD40" i="22"/>
  <c r="AZ39" i="22"/>
  <c r="AV38" i="22"/>
  <c r="BA59" i="22"/>
  <c r="AW58" i="22"/>
  <c r="AS57" i="22"/>
  <c r="BA55" i="22"/>
  <c r="AW54" i="22"/>
  <c r="AS53" i="22"/>
  <c r="BA51" i="22"/>
  <c r="AW50" i="22"/>
  <c r="AS49" i="22"/>
  <c r="BA47" i="22"/>
  <c r="AW46" i="22"/>
  <c r="AS45" i="22"/>
  <c r="BA43" i="22"/>
  <c r="AW42" i="22"/>
  <c r="AS41" i="22"/>
  <c r="BA39" i="22"/>
  <c r="AT9" i="22"/>
  <c r="BB59" i="22"/>
  <c r="AX58" i="22"/>
  <c r="AT57" i="22"/>
  <c r="BB55" i="22"/>
  <c r="AX54" i="22"/>
  <c r="AT53" i="22"/>
  <c r="BB51" i="22"/>
  <c r="AX50" i="22"/>
  <c r="AT49" i="22"/>
  <c r="BB47" i="22"/>
  <c r="AX46" i="22"/>
  <c r="AT45" i="22"/>
  <c r="BB43" i="22"/>
  <c r="AX42" i="22"/>
  <c r="AT41" i="22"/>
  <c r="BB39" i="22"/>
  <c r="AX9" i="22"/>
  <c r="J18" i="22" s="1"/>
  <c r="AU59" i="22"/>
  <c r="BC57" i="22"/>
  <c r="AY56" i="22"/>
  <c r="AU55" i="22"/>
  <c r="BC53" i="22"/>
  <c r="AY52" i="22"/>
  <c r="AU51" i="22"/>
  <c r="BC49" i="22"/>
  <c r="AY48" i="22"/>
  <c r="AU47" i="22"/>
  <c r="BC45" i="22"/>
  <c r="AY44" i="22"/>
  <c r="AU43" i="22"/>
  <c r="BC41" i="22"/>
  <c r="AY40" i="22"/>
  <c r="AU39" i="22"/>
  <c r="AW9" i="22"/>
  <c r="AV59" i="22"/>
  <c r="BD57" i="22"/>
  <c r="AZ56" i="22"/>
  <c r="AV55" i="22"/>
  <c r="BD53" i="22"/>
  <c r="AZ52" i="22"/>
  <c r="AV51" i="22"/>
  <c r="BD49" i="22"/>
  <c r="AZ48" i="22"/>
  <c r="AV47" i="22"/>
  <c r="BD45" i="22"/>
  <c r="AZ44" i="22"/>
  <c r="AV43" i="22"/>
  <c r="BD41" i="22"/>
  <c r="AZ40" i="22"/>
  <c r="AV39" i="22"/>
  <c r="AV9" i="22"/>
  <c r="AW59" i="22"/>
  <c r="AS58" i="22"/>
  <c r="BA56" i="22"/>
  <c r="AW55" i="22"/>
  <c r="AS54" i="22"/>
  <c r="BA52" i="22"/>
  <c r="AW51" i="22"/>
  <c r="AS50" i="22"/>
  <c r="BA48" i="22"/>
  <c r="AW47" i="22"/>
  <c r="AS46" i="22"/>
  <c r="BA44" i="22"/>
  <c r="AW43" i="22"/>
  <c r="AS42" i="22"/>
  <c r="BA40" i="22"/>
  <c r="AW39" i="22"/>
  <c r="AU9" i="22"/>
  <c r="J15" i="22" s="1"/>
  <c r="AX59" i="22"/>
  <c r="AT58" i="22"/>
  <c r="BB56" i="22"/>
  <c r="AX55" i="22"/>
  <c r="AT54" i="22"/>
  <c r="BB52" i="22"/>
  <c r="AX51" i="22"/>
  <c r="AT50" i="22"/>
  <c r="BB48" i="22"/>
  <c r="AX47" i="22"/>
  <c r="AT46" i="22"/>
  <c r="BB44" i="22"/>
  <c r="AX43" i="22"/>
  <c r="AT42" i="22"/>
  <c r="BB40" i="22"/>
  <c r="AX39" i="22"/>
  <c r="AG39" i="31"/>
  <c r="AG30" i="31"/>
  <c r="AG34" i="31"/>
  <c r="AG38" i="31"/>
  <c r="AG29" i="31"/>
  <c r="AG33" i="31"/>
  <c r="AG37" i="31"/>
  <c r="AG32" i="31"/>
  <c r="AG36" i="31"/>
  <c r="AG40" i="31"/>
  <c r="AG31" i="31"/>
  <c r="AG35" i="31"/>
  <c r="J22" i="6"/>
  <c r="J18" i="6"/>
  <c r="J14" i="6"/>
  <c r="J21" i="6"/>
  <c r="J17" i="6"/>
  <c r="J13" i="6"/>
  <c r="J20" i="6"/>
  <c r="J16" i="6"/>
  <c r="J12" i="6"/>
  <c r="J19" i="6"/>
  <c r="J15" i="6"/>
  <c r="AF28" i="27"/>
  <c r="AF36" i="27"/>
  <c r="AF33" i="27"/>
  <c r="AF30" i="27"/>
  <c r="AF38" i="27"/>
  <c r="AF35" i="27"/>
  <c r="AF32" i="27"/>
  <c r="AF29" i="27"/>
  <c r="AF37" i="27"/>
  <c r="AF34" i="27"/>
  <c r="AF31" i="27"/>
  <c r="BH12" i="5"/>
  <c r="BF12" i="5"/>
  <c r="BD12" i="5"/>
  <c r="BB12" i="5"/>
  <c r="AZ12" i="5"/>
  <c r="AX12" i="5"/>
  <c r="BG12" i="5"/>
  <c r="BE12" i="5"/>
  <c r="BC12" i="5"/>
  <c r="BA12" i="5"/>
  <c r="AY12" i="5"/>
  <c r="AW60" i="5"/>
  <c r="AY60" i="5"/>
  <c r="BA60" i="5"/>
  <c r="BC60" i="5"/>
  <c r="BE60" i="5"/>
  <c r="BG60" i="5"/>
  <c r="AX60" i="5"/>
  <c r="AZ60" i="5"/>
  <c r="BB60" i="5"/>
  <c r="BD60" i="5"/>
  <c r="BF60" i="5"/>
  <c r="BH60" i="5"/>
  <c r="AW58" i="5"/>
  <c r="AY58" i="5"/>
  <c r="BA58" i="5"/>
  <c r="BC58" i="5"/>
  <c r="BE58" i="5"/>
  <c r="BG58" i="5"/>
  <c r="AX58" i="5"/>
  <c r="AZ58" i="5"/>
  <c r="BB58" i="5"/>
  <c r="BD58" i="5"/>
  <c r="BF58" i="5"/>
  <c r="BH58" i="5"/>
  <c r="AW56" i="5"/>
  <c r="AY56" i="5"/>
  <c r="BA56" i="5"/>
  <c r="BC56" i="5"/>
  <c r="BE56" i="5"/>
  <c r="BG56" i="5"/>
  <c r="AX56" i="5"/>
  <c r="AZ56" i="5"/>
  <c r="BB56" i="5"/>
  <c r="BD56" i="5"/>
  <c r="BF56" i="5"/>
  <c r="BH56" i="5"/>
  <c r="AW54" i="5"/>
  <c r="AY54" i="5"/>
  <c r="BA54" i="5"/>
  <c r="BC54" i="5"/>
  <c r="BE54" i="5"/>
  <c r="BG54" i="5"/>
  <c r="AX54" i="5"/>
  <c r="AZ54" i="5"/>
  <c r="BB54" i="5"/>
  <c r="BD54" i="5"/>
  <c r="BF54" i="5"/>
  <c r="BH54" i="5"/>
  <c r="AW52" i="5"/>
  <c r="AY52" i="5"/>
  <c r="BA52" i="5"/>
  <c r="BC52" i="5"/>
  <c r="BE52" i="5"/>
  <c r="BG52" i="5"/>
  <c r="AX52" i="5"/>
  <c r="AZ52" i="5"/>
  <c r="BB52" i="5"/>
  <c r="BD52" i="5"/>
  <c r="BF52" i="5"/>
  <c r="BH52" i="5"/>
  <c r="AW50" i="5"/>
  <c r="AY50" i="5"/>
  <c r="BA50" i="5"/>
  <c r="BC50" i="5"/>
  <c r="BE50" i="5"/>
  <c r="BG50" i="5"/>
  <c r="AX50" i="5"/>
  <c r="AZ50" i="5"/>
  <c r="BB50" i="5"/>
  <c r="BD50" i="5"/>
  <c r="BF50" i="5"/>
  <c r="BH50" i="5"/>
  <c r="AW48" i="5"/>
  <c r="AY48" i="5"/>
  <c r="BA48" i="5"/>
  <c r="BC48" i="5"/>
  <c r="BE48" i="5"/>
  <c r="BG48" i="5"/>
  <c r="AX48" i="5"/>
  <c r="AZ48" i="5"/>
  <c r="BB48" i="5"/>
  <c r="BD48" i="5"/>
  <c r="BF48" i="5"/>
  <c r="BH48" i="5"/>
  <c r="AW46" i="5"/>
  <c r="AY46" i="5"/>
  <c r="BA46" i="5"/>
  <c r="BC46" i="5"/>
  <c r="BE46" i="5"/>
  <c r="BG46" i="5"/>
  <c r="AX46" i="5"/>
  <c r="AZ46" i="5"/>
  <c r="BB46" i="5"/>
  <c r="BD46" i="5"/>
  <c r="BF46" i="5"/>
  <c r="BH46" i="5"/>
  <c r="AW44" i="5"/>
  <c r="AY44" i="5"/>
  <c r="BA44" i="5"/>
  <c r="BC44" i="5"/>
  <c r="BE44" i="5"/>
  <c r="BG44" i="5"/>
  <c r="AX44" i="5"/>
  <c r="AZ44" i="5"/>
  <c r="BB44" i="5"/>
  <c r="BD44" i="5"/>
  <c r="BF44" i="5"/>
  <c r="BH44" i="5"/>
  <c r="AW42" i="5"/>
  <c r="AY42" i="5"/>
  <c r="BA42" i="5"/>
  <c r="BC42" i="5"/>
  <c r="BE42" i="5"/>
  <c r="BG42" i="5"/>
  <c r="AX42" i="5"/>
  <c r="AZ42" i="5"/>
  <c r="BB42" i="5"/>
  <c r="BD42" i="5"/>
  <c r="BF42" i="5"/>
  <c r="BH42" i="5"/>
  <c r="AW40" i="5"/>
  <c r="AY40" i="5"/>
  <c r="BA40" i="5"/>
  <c r="BC40" i="5"/>
  <c r="BE40" i="5"/>
  <c r="BG40" i="5"/>
  <c r="AX40" i="5"/>
  <c r="AZ40" i="5"/>
  <c r="BB40" i="5"/>
  <c r="BD40" i="5"/>
  <c r="BF40" i="5"/>
  <c r="BH40" i="5"/>
  <c r="AW38" i="5"/>
  <c r="AY38" i="5"/>
  <c r="BA38" i="5"/>
  <c r="BC38" i="5"/>
  <c r="BE38" i="5"/>
  <c r="BG38" i="5"/>
  <c r="AX38" i="5"/>
  <c r="AZ38" i="5"/>
  <c r="BB38" i="5"/>
  <c r="BD38" i="5"/>
  <c r="BF38" i="5"/>
  <c r="BH38" i="5"/>
  <c r="AW36" i="5"/>
  <c r="AY36" i="5"/>
  <c r="BA36" i="5"/>
  <c r="BC36" i="5"/>
  <c r="BE36" i="5"/>
  <c r="BG36" i="5"/>
  <c r="AX36" i="5"/>
  <c r="AZ36" i="5"/>
  <c r="BB36" i="5"/>
  <c r="BD36" i="5"/>
  <c r="BF36" i="5"/>
  <c r="BH36" i="5"/>
  <c r="AW34" i="5"/>
  <c r="AY34" i="5"/>
  <c r="BA34" i="5"/>
  <c r="BC34" i="5"/>
  <c r="BE34" i="5"/>
  <c r="BG34" i="5"/>
  <c r="AX34" i="5"/>
  <c r="AZ34" i="5"/>
  <c r="BB34" i="5"/>
  <c r="BD34" i="5"/>
  <c r="BF34" i="5"/>
  <c r="BH34" i="5"/>
  <c r="AW32" i="5"/>
  <c r="AY32" i="5"/>
  <c r="BA32" i="5"/>
  <c r="BC32" i="5"/>
  <c r="BE32" i="5"/>
  <c r="BG32" i="5"/>
  <c r="AX32" i="5"/>
  <c r="AZ32" i="5"/>
  <c r="BB32" i="5"/>
  <c r="BD32" i="5"/>
  <c r="BF32" i="5"/>
  <c r="BH32" i="5"/>
  <c r="AW30" i="5"/>
  <c r="AY30" i="5"/>
  <c r="BA30" i="5"/>
  <c r="BC30" i="5"/>
  <c r="BE30" i="5"/>
  <c r="BG30" i="5"/>
  <c r="AX30" i="5"/>
  <c r="AZ30" i="5"/>
  <c r="BB30" i="5"/>
  <c r="BD30" i="5"/>
  <c r="BF30" i="5"/>
  <c r="BH30" i="5"/>
  <c r="AW28" i="5"/>
  <c r="AY28" i="5"/>
  <c r="BA28" i="5"/>
  <c r="BC28" i="5"/>
  <c r="BE28" i="5"/>
  <c r="BG28" i="5"/>
  <c r="AX28" i="5"/>
  <c r="AZ28" i="5"/>
  <c r="BB28" i="5"/>
  <c r="BD28" i="5"/>
  <c r="BF28" i="5"/>
  <c r="BH28" i="5"/>
  <c r="AW26" i="5"/>
  <c r="AY26" i="5"/>
  <c r="BA26" i="5"/>
  <c r="BC26" i="5"/>
  <c r="BE26" i="5"/>
  <c r="BG26" i="5"/>
  <c r="AX26" i="5"/>
  <c r="AZ26" i="5"/>
  <c r="BB26" i="5"/>
  <c r="BD26" i="5"/>
  <c r="BF26" i="5"/>
  <c r="BH26" i="5"/>
  <c r="AW24" i="5"/>
  <c r="AY24" i="5"/>
  <c r="BA24" i="5"/>
  <c r="BC24" i="5"/>
  <c r="BE24" i="5"/>
  <c r="BG24" i="5"/>
  <c r="AX24" i="5"/>
  <c r="AZ24" i="5"/>
  <c r="BB24" i="5"/>
  <c r="BD24" i="5"/>
  <c r="BF24" i="5"/>
  <c r="BH24" i="5"/>
  <c r="AW22" i="5"/>
  <c r="AY22" i="5"/>
  <c r="BA22" i="5"/>
  <c r="BC22" i="5"/>
  <c r="BE22" i="5"/>
  <c r="BG22" i="5"/>
  <c r="AX22" i="5"/>
  <c r="AZ22" i="5"/>
  <c r="BB22" i="5"/>
  <c r="BD22" i="5"/>
  <c r="BF22" i="5"/>
  <c r="BH22" i="5"/>
  <c r="AW20" i="5"/>
  <c r="AY20" i="5"/>
  <c r="BA20" i="5"/>
  <c r="BC20" i="5"/>
  <c r="BE20" i="5"/>
  <c r="BG20" i="5"/>
  <c r="AX20" i="5"/>
  <c r="AZ20" i="5"/>
  <c r="BB20" i="5"/>
  <c r="BD20" i="5"/>
  <c r="BF20" i="5"/>
  <c r="BH20" i="5"/>
  <c r="AW18" i="5"/>
  <c r="AY18" i="5"/>
  <c r="BA18" i="5"/>
  <c r="BC18" i="5"/>
  <c r="BE18" i="5"/>
  <c r="BG18" i="5"/>
  <c r="AX18" i="5"/>
  <c r="AZ18" i="5"/>
  <c r="BB18" i="5"/>
  <c r="BD18" i="5"/>
  <c r="BF18" i="5"/>
  <c r="BH18" i="5"/>
  <c r="AW16" i="5"/>
  <c r="AY16" i="5"/>
  <c r="BA16" i="5"/>
  <c r="BC16" i="5"/>
  <c r="BE16" i="5"/>
  <c r="BG16" i="5"/>
  <c r="AX16" i="5"/>
  <c r="AZ16" i="5"/>
  <c r="BB16" i="5"/>
  <c r="BD16" i="5"/>
  <c r="BF16" i="5"/>
  <c r="BH16" i="5"/>
  <c r="AW14" i="5"/>
  <c r="AY14" i="5"/>
  <c r="BA14" i="5"/>
  <c r="BC14" i="5"/>
  <c r="BE14" i="5"/>
  <c r="BG14" i="5"/>
  <c r="AX14" i="5"/>
  <c r="AZ14" i="5"/>
  <c r="BB14" i="5"/>
  <c r="BD14" i="5"/>
  <c r="BF14" i="5"/>
  <c r="BH14" i="5"/>
  <c r="AW61" i="5"/>
  <c r="AY61" i="5"/>
  <c r="BA61" i="5"/>
  <c r="BC61" i="5"/>
  <c r="BE61" i="5"/>
  <c r="BG61" i="5"/>
  <c r="AX61" i="5"/>
  <c r="AZ61" i="5"/>
  <c r="BB61" i="5"/>
  <c r="BD61" i="5"/>
  <c r="BF61" i="5"/>
  <c r="BH61" i="5"/>
  <c r="AW59" i="5"/>
  <c r="AY59" i="5"/>
  <c r="BA59" i="5"/>
  <c r="BC59" i="5"/>
  <c r="BE59" i="5"/>
  <c r="BG59" i="5"/>
  <c r="AX59" i="5"/>
  <c r="AZ59" i="5"/>
  <c r="BB59" i="5"/>
  <c r="BD59" i="5"/>
  <c r="BF59" i="5"/>
  <c r="BH59" i="5"/>
  <c r="AW57" i="5"/>
  <c r="AY57" i="5"/>
  <c r="BA57" i="5"/>
  <c r="BC57" i="5"/>
  <c r="BE57" i="5"/>
  <c r="BG57" i="5"/>
  <c r="AX57" i="5"/>
  <c r="AZ57" i="5"/>
  <c r="BB57" i="5"/>
  <c r="BD57" i="5"/>
  <c r="BF57" i="5"/>
  <c r="BH57" i="5"/>
  <c r="AW55" i="5"/>
  <c r="AY55" i="5"/>
  <c r="BA55" i="5"/>
  <c r="BC55" i="5"/>
  <c r="BE55" i="5"/>
  <c r="BG55" i="5"/>
  <c r="AX55" i="5"/>
  <c r="AZ55" i="5"/>
  <c r="BB55" i="5"/>
  <c r="BD55" i="5"/>
  <c r="BF55" i="5"/>
  <c r="BH55" i="5"/>
  <c r="AW53" i="5"/>
  <c r="AY53" i="5"/>
  <c r="BA53" i="5"/>
  <c r="BC53" i="5"/>
  <c r="BE53" i="5"/>
  <c r="BG53" i="5"/>
  <c r="AX53" i="5"/>
  <c r="AZ53" i="5"/>
  <c r="BB53" i="5"/>
  <c r="BD53" i="5"/>
  <c r="BF53" i="5"/>
  <c r="BH53" i="5"/>
  <c r="AW51" i="5"/>
  <c r="AY51" i="5"/>
  <c r="BA51" i="5"/>
  <c r="BC51" i="5"/>
  <c r="BE51" i="5"/>
  <c r="BG51" i="5"/>
  <c r="AX51" i="5"/>
  <c r="AZ51" i="5"/>
  <c r="BB51" i="5"/>
  <c r="BD51" i="5"/>
  <c r="BF51" i="5"/>
  <c r="BH51" i="5"/>
  <c r="AW49" i="5"/>
  <c r="AY49" i="5"/>
  <c r="BA49" i="5"/>
  <c r="BC49" i="5"/>
  <c r="BE49" i="5"/>
  <c r="BG49" i="5"/>
  <c r="AX49" i="5"/>
  <c r="AZ49" i="5"/>
  <c r="BB49" i="5"/>
  <c r="BD49" i="5"/>
  <c r="BF49" i="5"/>
  <c r="BH49" i="5"/>
  <c r="AW47" i="5"/>
  <c r="AY47" i="5"/>
  <c r="BA47" i="5"/>
  <c r="BC47" i="5"/>
  <c r="BE47" i="5"/>
  <c r="BG47" i="5"/>
  <c r="AX47" i="5"/>
  <c r="AZ47" i="5"/>
  <c r="BB47" i="5"/>
  <c r="BD47" i="5"/>
  <c r="BF47" i="5"/>
  <c r="BH47" i="5"/>
  <c r="AW45" i="5"/>
  <c r="AY45" i="5"/>
  <c r="BA45" i="5"/>
  <c r="BC45" i="5"/>
  <c r="BE45" i="5"/>
  <c r="BG45" i="5"/>
  <c r="AX45" i="5"/>
  <c r="AZ45" i="5"/>
  <c r="BB45" i="5"/>
  <c r="BD45" i="5"/>
  <c r="BF45" i="5"/>
  <c r="BH45" i="5"/>
  <c r="AW43" i="5"/>
  <c r="AY43" i="5"/>
  <c r="BA43" i="5"/>
  <c r="BC43" i="5"/>
  <c r="BE43" i="5"/>
  <c r="BG43" i="5"/>
  <c r="AX43" i="5"/>
  <c r="AZ43" i="5"/>
  <c r="BB43" i="5"/>
  <c r="BD43" i="5"/>
  <c r="BF43" i="5"/>
  <c r="BH43" i="5"/>
  <c r="AW41" i="5"/>
  <c r="AY41" i="5"/>
  <c r="AX41" i="5"/>
  <c r="AZ41" i="5"/>
  <c r="BA41" i="5"/>
  <c r="BC41" i="5"/>
  <c r="BE41" i="5"/>
  <c r="BG41" i="5"/>
  <c r="BB41" i="5"/>
  <c r="BD41" i="5"/>
  <c r="BF41" i="5"/>
  <c r="BH41" i="5"/>
  <c r="AW39" i="5"/>
  <c r="AY39" i="5"/>
  <c r="BA39" i="5"/>
  <c r="BC39" i="5"/>
  <c r="BE39" i="5"/>
  <c r="BG39" i="5"/>
  <c r="AX39" i="5"/>
  <c r="AZ39" i="5"/>
  <c r="BB39" i="5"/>
  <c r="BD39" i="5"/>
  <c r="BF39" i="5"/>
  <c r="BH39" i="5"/>
  <c r="AW37" i="5"/>
  <c r="AY37" i="5"/>
  <c r="BA37" i="5"/>
  <c r="BC37" i="5"/>
  <c r="BE37" i="5"/>
  <c r="BG37" i="5"/>
  <c r="AX37" i="5"/>
  <c r="AZ37" i="5"/>
  <c r="BB37" i="5"/>
  <c r="BD37" i="5"/>
  <c r="BF37" i="5"/>
  <c r="BH37" i="5"/>
  <c r="AW35" i="5"/>
  <c r="AY35" i="5"/>
  <c r="BA35" i="5"/>
  <c r="BC35" i="5"/>
  <c r="BE35" i="5"/>
  <c r="BG35" i="5"/>
  <c r="AX35" i="5"/>
  <c r="AZ35" i="5"/>
  <c r="BB35" i="5"/>
  <c r="BD35" i="5"/>
  <c r="BF35" i="5"/>
  <c r="BH35" i="5"/>
  <c r="AW33" i="5"/>
  <c r="AY33" i="5"/>
  <c r="BA33" i="5"/>
  <c r="BC33" i="5"/>
  <c r="BE33" i="5"/>
  <c r="BG33" i="5"/>
  <c r="AX33" i="5"/>
  <c r="AZ33" i="5"/>
  <c r="BB33" i="5"/>
  <c r="BD33" i="5"/>
  <c r="BF33" i="5"/>
  <c r="BH33" i="5"/>
  <c r="AW31" i="5"/>
  <c r="AY31" i="5"/>
  <c r="BA31" i="5"/>
  <c r="BC31" i="5"/>
  <c r="BE31" i="5"/>
  <c r="BG31" i="5"/>
  <c r="AX31" i="5"/>
  <c r="AZ31" i="5"/>
  <c r="BB31" i="5"/>
  <c r="BD31" i="5"/>
  <c r="BF31" i="5"/>
  <c r="BH31" i="5"/>
  <c r="AW29" i="5"/>
  <c r="AY29" i="5"/>
  <c r="BA29" i="5"/>
  <c r="BC29" i="5"/>
  <c r="BE29" i="5"/>
  <c r="BG29" i="5"/>
  <c r="AX29" i="5"/>
  <c r="AZ29" i="5"/>
  <c r="BB29" i="5"/>
  <c r="BD29" i="5"/>
  <c r="BF29" i="5"/>
  <c r="BH29" i="5"/>
  <c r="AW27" i="5"/>
  <c r="AY27" i="5"/>
  <c r="BA27" i="5"/>
  <c r="BC27" i="5"/>
  <c r="BE27" i="5"/>
  <c r="BG27" i="5"/>
  <c r="AX27" i="5"/>
  <c r="AZ27" i="5"/>
  <c r="BB27" i="5"/>
  <c r="BD27" i="5"/>
  <c r="BF27" i="5"/>
  <c r="BH27" i="5"/>
  <c r="AW25" i="5"/>
  <c r="AY25" i="5"/>
  <c r="BA25" i="5"/>
  <c r="BC25" i="5"/>
  <c r="BE25" i="5"/>
  <c r="BG25" i="5"/>
  <c r="AX25" i="5"/>
  <c r="AZ25" i="5"/>
  <c r="BB25" i="5"/>
  <c r="BD25" i="5"/>
  <c r="BF25" i="5"/>
  <c r="BH25" i="5"/>
  <c r="AW23" i="5"/>
  <c r="AY23" i="5"/>
  <c r="BA23" i="5"/>
  <c r="BC23" i="5"/>
  <c r="BE23" i="5"/>
  <c r="BG23" i="5"/>
  <c r="AX23" i="5"/>
  <c r="AZ23" i="5"/>
  <c r="BB23" i="5"/>
  <c r="BD23" i="5"/>
  <c r="BF23" i="5"/>
  <c r="BH23" i="5"/>
  <c r="AW21" i="5"/>
  <c r="AY21" i="5"/>
  <c r="BA21" i="5"/>
  <c r="BC21" i="5"/>
  <c r="BE21" i="5"/>
  <c r="BG21" i="5"/>
  <c r="AX21" i="5"/>
  <c r="AZ21" i="5"/>
  <c r="BB21" i="5"/>
  <c r="BD21" i="5"/>
  <c r="BF21" i="5"/>
  <c r="BH21" i="5"/>
  <c r="AW19" i="5"/>
  <c r="AY19" i="5"/>
  <c r="BA19" i="5"/>
  <c r="BC19" i="5"/>
  <c r="BE19" i="5"/>
  <c r="BG19" i="5"/>
  <c r="AX19" i="5"/>
  <c r="AZ19" i="5"/>
  <c r="BB19" i="5"/>
  <c r="BD19" i="5"/>
  <c r="BF19" i="5"/>
  <c r="BH19" i="5"/>
  <c r="AW17" i="5"/>
  <c r="AY17" i="5"/>
  <c r="BA17" i="5"/>
  <c r="BC17" i="5"/>
  <c r="BE17" i="5"/>
  <c r="BG17" i="5"/>
  <c r="AX17" i="5"/>
  <c r="AZ17" i="5"/>
  <c r="BB17" i="5"/>
  <c r="BD17" i="5"/>
  <c r="BF17" i="5"/>
  <c r="BH17" i="5"/>
  <c r="AW15" i="5"/>
  <c r="AY15" i="5"/>
  <c r="BA15" i="5"/>
  <c r="BC15" i="5"/>
  <c r="BE15" i="5"/>
  <c r="BG15" i="5"/>
  <c r="AX15" i="5"/>
  <c r="AZ15" i="5"/>
  <c r="BB15" i="5"/>
  <c r="BD15" i="5"/>
  <c r="BF15" i="5"/>
  <c r="BH15" i="5"/>
  <c r="AW13" i="5"/>
  <c r="AY13" i="5"/>
  <c r="BA13" i="5"/>
  <c r="BC13" i="5"/>
  <c r="BE13" i="5"/>
  <c r="BG13" i="5"/>
  <c r="AX13" i="5"/>
  <c r="AZ13" i="5"/>
  <c r="BB13" i="5"/>
  <c r="BD13" i="5"/>
  <c r="BF13" i="5"/>
  <c r="BH13" i="5"/>
  <c r="B11" i="18"/>
  <c r="A11" i="18" s="1"/>
  <c r="B13" i="18"/>
  <c r="A13" i="18" s="1"/>
  <c r="B14" i="18"/>
  <c r="A14" i="18" s="1"/>
  <c r="B15" i="18"/>
  <c r="A15" i="18" s="1"/>
  <c r="B16" i="18"/>
  <c r="A16" i="18" s="1"/>
  <c r="B17" i="18"/>
  <c r="A17" i="18" s="1"/>
  <c r="B18" i="18"/>
  <c r="A18" i="18" s="1"/>
  <c r="B19" i="18"/>
  <c r="A19" i="18" s="1"/>
  <c r="B20" i="18"/>
  <c r="A20" i="18" s="1"/>
  <c r="B21" i="18"/>
  <c r="A21" i="18" s="1"/>
  <c r="B22" i="18"/>
  <c r="A22" i="18" s="1"/>
  <c r="B23" i="18"/>
  <c r="A23" i="18" s="1"/>
  <c r="B24" i="18"/>
  <c r="A24" i="18" s="1"/>
  <c r="B25" i="18"/>
  <c r="A25" i="18" s="1"/>
  <c r="B26" i="18"/>
  <c r="A26" i="18" s="1"/>
  <c r="B27" i="18"/>
  <c r="A27" i="18" s="1"/>
  <c r="B28" i="18"/>
  <c r="A28" i="18" s="1"/>
  <c r="B29" i="18"/>
  <c r="A29" i="18" s="1"/>
  <c r="B30" i="18"/>
  <c r="A30" i="18" s="1"/>
  <c r="B31" i="18"/>
  <c r="A31" i="18" s="1"/>
  <c r="B32" i="18"/>
  <c r="A32" i="18" s="1"/>
  <c r="B33" i="18"/>
  <c r="A33" i="18" s="1"/>
  <c r="B34" i="18"/>
  <c r="A34" i="18" s="1"/>
  <c r="B35" i="18"/>
  <c r="A35" i="18" s="1"/>
  <c r="B36" i="18"/>
  <c r="A36" i="18" s="1"/>
  <c r="B37" i="18"/>
  <c r="A37" i="18" s="1"/>
  <c r="B38" i="18"/>
  <c r="A38" i="18" s="1"/>
  <c r="B39" i="18"/>
  <c r="A39" i="18" s="1"/>
  <c r="B40" i="18"/>
  <c r="A40" i="18" s="1"/>
  <c r="B41" i="18"/>
  <c r="A41" i="18" s="1"/>
  <c r="B42" i="18"/>
  <c r="A42" i="18" s="1"/>
  <c r="B43" i="18"/>
  <c r="A43" i="18" s="1"/>
  <c r="B44" i="18"/>
  <c r="A44" i="18" s="1"/>
  <c r="B45" i="18"/>
  <c r="A45" i="18" s="1"/>
  <c r="B46" i="18"/>
  <c r="A46" i="18" s="1"/>
  <c r="B47" i="18"/>
  <c r="A47" i="18" s="1"/>
  <c r="B48" i="18"/>
  <c r="A48" i="18" s="1"/>
  <c r="B49" i="18"/>
  <c r="A49" i="18" s="1"/>
  <c r="B50" i="18"/>
  <c r="A50" i="18" s="1"/>
  <c r="B51" i="18"/>
  <c r="A51" i="18" s="1"/>
  <c r="B52" i="18"/>
  <c r="A52" i="18" s="1"/>
  <c r="B53" i="18"/>
  <c r="A53" i="18" s="1"/>
  <c r="B54" i="18"/>
  <c r="A54" i="18" s="1"/>
  <c r="B55" i="18"/>
  <c r="A55" i="18" s="1"/>
  <c r="B56" i="18"/>
  <c r="A56" i="18" s="1"/>
  <c r="B57" i="18"/>
  <c r="A57" i="18" s="1"/>
  <c r="B58" i="18"/>
  <c r="A58" i="18" s="1"/>
  <c r="B10" i="18"/>
  <c r="A10" i="18" s="1"/>
  <c r="I6" i="16"/>
  <c r="K6" i="15"/>
  <c r="K6" i="14"/>
  <c r="I6" i="13"/>
  <c r="E18" i="31" l="1"/>
  <c r="L12" i="5"/>
  <c r="AC61" i="5"/>
  <c r="AD61" i="5" s="1"/>
  <c r="K61" i="5" s="1"/>
  <c r="AC12" i="5"/>
  <c r="AC18" i="5"/>
  <c r="AD18" i="5" s="1"/>
  <c r="AF18" i="5" s="1"/>
  <c r="K18" i="5" s="1"/>
  <c r="AC50" i="5"/>
  <c r="AD50" i="5" s="1"/>
  <c r="K50" i="5" s="1"/>
  <c r="AC26" i="5"/>
  <c r="AD26" i="5" s="1"/>
  <c r="AF26" i="5" s="1"/>
  <c r="K26" i="5" s="1"/>
  <c r="AC42" i="5"/>
  <c r="AD42" i="5" s="1"/>
  <c r="AF42" i="5" s="1"/>
  <c r="K42" i="5" s="1"/>
  <c r="AC58" i="5"/>
  <c r="AD58" i="5" s="1"/>
  <c r="K58" i="5" s="1"/>
  <c r="AC14" i="5"/>
  <c r="AD14" i="5" s="1"/>
  <c r="AF14" i="5" s="1"/>
  <c r="K14" i="5" s="1"/>
  <c r="AC22" i="5"/>
  <c r="AD22" i="5" s="1"/>
  <c r="AF22" i="5" s="1"/>
  <c r="K22" i="5" s="1"/>
  <c r="AC30" i="5"/>
  <c r="AD30" i="5" s="1"/>
  <c r="AF30" i="5" s="1"/>
  <c r="K30" i="5" s="1"/>
  <c r="AC38" i="5"/>
  <c r="AD38" i="5" s="1"/>
  <c r="AF38" i="5" s="1"/>
  <c r="K38" i="5" s="1"/>
  <c r="AC46" i="5"/>
  <c r="AD46" i="5" s="1"/>
  <c r="K46" i="5" s="1"/>
  <c r="AC54" i="5"/>
  <c r="AD54" i="5" s="1"/>
  <c r="K54" i="5" s="1"/>
  <c r="AD12" i="5"/>
  <c r="AF12" i="5" s="1"/>
  <c r="K12" i="5" s="1"/>
  <c r="AC15" i="5"/>
  <c r="AD15" i="5" s="1"/>
  <c r="AF15" i="5" s="1"/>
  <c r="K15" i="5" s="1"/>
  <c r="AC36" i="5"/>
  <c r="AD36" i="5" s="1"/>
  <c r="AF36" i="5" s="1"/>
  <c r="K36" i="5" s="1"/>
  <c r="AC47" i="5"/>
  <c r="AD47" i="5" s="1"/>
  <c r="K47" i="5" s="1"/>
  <c r="AC17" i="5"/>
  <c r="AD17" i="5" s="1"/>
  <c r="AF17" i="5" s="1"/>
  <c r="K17" i="5" s="1"/>
  <c r="AC31" i="5"/>
  <c r="AD31" i="5" s="1"/>
  <c r="AF31" i="5" s="1"/>
  <c r="K31" i="5" s="1"/>
  <c r="AC20" i="5"/>
  <c r="AD20" i="5" s="1"/>
  <c r="AF20" i="5" s="1"/>
  <c r="K20" i="5" s="1"/>
  <c r="AC52" i="5"/>
  <c r="AD52" i="5" s="1"/>
  <c r="K52" i="5" s="1"/>
  <c r="AC23" i="5"/>
  <c r="AD23" i="5" s="1"/>
  <c r="AF23" i="5" s="1"/>
  <c r="K23" i="5" s="1"/>
  <c r="AC39" i="5"/>
  <c r="AD39" i="5" s="1"/>
  <c r="AF39" i="5" s="1"/>
  <c r="K39" i="5" s="1"/>
  <c r="AC55" i="5"/>
  <c r="AD55" i="5" s="1"/>
  <c r="K55" i="5" s="1"/>
  <c r="AC28" i="5"/>
  <c r="AD28" i="5" s="1"/>
  <c r="AF28" i="5" s="1"/>
  <c r="K28" i="5" s="1"/>
  <c r="AC44" i="5"/>
  <c r="AD44" i="5" s="1"/>
  <c r="AC60" i="5"/>
  <c r="AD60" i="5" s="1"/>
  <c r="K60" i="5" s="1"/>
  <c r="AC25" i="5"/>
  <c r="AD25" i="5" s="1"/>
  <c r="AF25" i="5" s="1"/>
  <c r="K25" i="5" s="1"/>
  <c r="AC33" i="5"/>
  <c r="AD33" i="5" s="1"/>
  <c r="AF33" i="5" s="1"/>
  <c r="K33" i="5" s="1"/>
  <c r="AC19" i="5"/>
  <c r="AD19" i="5" s="1"/>
  <c r="AF19" i="5" s="1"/>
  <c r="K19" i="5" s="1"/>
  <c r="AC27" i="5"/>
  <c r="AD27" i="5" s="1"/>
  <c r="AF27" i="5" s="1"/>
  <c r="K27" i="5" s="1"/>
  <c r="AC35" i="5"/>
  <c r="AD35" i="5" s="1"/>
  <c r="AF35" i="5" s="1"/>
  <c r="K35" i="5" s="1"/>
  <c r="AC43" i="5"/>
  <c r="AD43" i="5" s="1"/>
  <c r="AF43" i="5" s="1"/>
  <c r="K43" i="5" s="1"/>
  <c r="AC51" i="5"/>
  <c r="AD51" i="5" s="1"/>
  <c r="K51" i="5" s="1"/>
  <c r="AC59" i="5"/>
  <c r="AD59" i="5" s="1"/>
  <c r="K59" i="5" s="1"/>
  <c r="AC16" i="5"/>
  <c r="AD16" i="5" s="1"/>
  <c r="AF16" i="5" s="1"/>
  <c r="K16" i="5" s="1"/>
  <c r="AC24" i="5"/>
  <c r="AD24" i="5" s="1"/>
  <c r="AF24" i="5" s="1"/>
  <c r="K24" i="5" s="1"/>
  <c r="AC32" i="5"/>
  <c r="AD32" i="5" s="1"/>
  <c r="AF32" i="5" s="1"/>
  <c r="K32" i="5" s="1"/>
  <c r="AC40" i="5"/>
  <c r="AD40" i="5" s="1"/>
  <c r="AF40" i="5" s="1"/>
  <c r="K40" i="5" s="1"/>
  <c r="AC48" i="5"/>
  <c r="AD48" i="5" s="1"/>
  <c r="K48" i="5" s="1"/>
  <c r="AC56" i="5"/>
  <c r="AD56" i="5" s="1"/>
  <c r="K56" i="5" s="1"/>
  <c r="AC13" i="5"/>
  <c r="AD13" i="5" s="1"/>
  <c r="AF13" i="5" s="1"/>
  <c r="K13" i="5" s="1"/>
  <c r="AC21" i="5"/>
  <c r="AD21" i="5" s="1"/>
  <c r="AF21" i="5" s="1"/>
  <c r="K21" i="5" s="1"/>
  <c r="AC29" i="5"/>
  <c r="AD29" i="5" s="1"/>
  <c r="AF29" i="5" s="1"/>
  <c r="K29" i="5" s="1"/>
  <c r="AC37" i="5"/>
  <c r="AD37" i="5" s="1"/>
  <c r="AF37" i="5" s="1"/>
  <c r="K37" i="5" s="1"/>
  <c r="AC45" i="5"/>
  <c r="AD45" i="5" s="1"/>
  <c r="K45" i="5" s="1"/>
  <c r="AC53" i="5"/>
  <c r="AD53" i="5" s="1"/>
  <c r="K53" i="5" s="1"/>
  <c r="AC41" i="5"/>
  <c r="AD41" i="5" s="1"/>
  <c r="AF41" i="5" s="1"/>
  <c r="K41" i="5" s="1"/>
  <c r="AC49" i="5"/>
  <c r="AD49" i="5" s="1"/>
  <c r="K49" i="5" s="1"/>
  <c r="AC57" i="5"/>
  <c r="AD57" i="5" s="1"/>
  <c r="K57" i="5" s="1"/>
  <c r="A12" i="18"/>
  <c r="AG13" i="31" s="1"/>
  <c r="AJ12" i="5"/>
  <c r="J17" i="22"/>
  <c r="J24" i="22"/>
  <c r="J22" i="22"/>
  <c r="K22" i="22" s="1"/>
  <c r="J14" i="22"/>
  <c r="J23" i="22"/>
  <c r="J16" i="22"/>
  <c r="J19" i="22"/>
  <c r="J21" i="22"/>
  <c r="J20" i="22"/>
  <c r="AN61" i="5"/>
  <c r="AT134" i="3"/>
  <c r="AW134" i="3"/>
  <c r="AO134" i="3"/>
  <c r="AV134" i="3"/>
  <c r="AY134" i="3"/>
  <c r="AQ134" i="3"/>
  <c r="AY135" i="3"/>
  <c r="AQ135" i="3"/>
  <c r="AT135" i="3"/>
  <c r="AW135" i="3"/>
  <c r="AO135" i="3"/>
  <c r="AV135" i="3"/>
  <c r="AX134" i="3"/>
  <c r="AP134" i="3"/>
  <c r="AS134" i="3"/>
  <c r="AN134" i="3"/>
  <c r="AR134" i="3"/>
  <c r="AU134" i="3"/>
  <c r="AU135" i="3"/>
  <c r="AX135" i="3"/>
  <c r="AP135" i="3"/>
  <c r="AS135" i="3"/>
  <c r="AN135" i="3"/>
  <c r="AR135" i="3"/>
  <c r="AT61" i="5"/>
  <c r="AO61" i="5"/>
  <c r="AJ61" i="5"/>
  <c r="AM61" i="5"/>
  <c r="AS61" i="5"/>
  <c r="L13" i="5"/>
  <c r="AF20" i="27"/>
  <c r="AF16" i="27"/>
  <c r="AF12" i="27"/>
  <c r="AG22" i="31"/>
  <c r="AG18" i="31"/>
  <c r="AG14" i="31"/>
  <c r="AF21" i="27"/>
  <c r="AF53" i="27" s="1"/>
  <c r="AF17" i="27"/>
  <c r="AF13" i="27"/>
  <c r="AG21" i="31"/>
  <c r="AG17" i="31"/>
  <c r="AF10" i="22"/>
  <c r="AH10" i="22"/>
  <c r="AJ10" i="22"/>
  <c r="AL10" i="22"/>
  <c r="AN10" i="22"/>
  <c r="AP10" i="22"/>
  <c r="AF11" i="22"/>
  <c r="AH11" i="22"/>
  <c r="AJ11" i="22"/>
  <c r="AL11" i="22"/>
  <c r="AN11" i="22"/>
  <c r="AP11" i="22"/>
  <c r="AF12" i="22"/>
  <c r="AH12" i="22"/>
  <c r="AJ12" i="22"/>
  <c r="AL12" i="22"/>
  <c r="AN12" i="22"/>
  <c r="AP12" i="22"/>
  <c r="AF13" i="22"/>
  <c r="AH13" i="22"/>
  <c r="AJ13" i="22"/>
  <c r="AL13" i="22"/>
  <c r="AN13" i="22"/>
  <c r="AP13" i="22"/>
  <c r="AF14" i="22"/>
  <c r="AH14" i="22"/>
  <c r="AJ14" i="22"/>
  <c r="AL14" i="22"/>
  <c r="AN14" i="22"/>
  <c r="AP14" i="22"/>
  <c r="AF15" i="22"/>
  <c r="AH15" i="22"/>
  <c r="AJ15" i="22"/>
  <c r="AL15" i="22"/>
  <c r="AN15" i="22"/>
  <c r="AP15" i="22"/>
  <c r="AF16" i="22"/>
  <c r="AH16" i="22"/>
  <c r="AJ16" i="22"/>
  <c r="AL16" i="22"/>
  <c r="AN16" i="22"/>
  <c r="AP16" i="22"/>
  <c r="AF17" i="22"/>
  <c r="AH17" i="22"/>
  <c r="AJ17" i="22"/>
  <c r="AL17" i="22"/>
  <c r="AN17" i="22"/>
  <c r="AP17" i="22"/>
  <c r="AF18" i="22"/>
  <c r="AH18" i="22"/>
  <c r="AJ18" i="22"/>
  <c r="AL18" i="22"/>
  <c r="AN18" i="22"/>
  <c r="AP18" i="22"/>
  <c r="AF19" i="22"/>
  <c r="AH19" i="22"/>
  <c r="AJ19" i="22"/>
  <c r="AL19" i="22"/>
  <c r="AN19" i="22"/>
  <c r="AP19" i="22"/>
  <c r="AF20" i="22"/>
  <c r="AH20" i="22"/>
  <c r="AJ20" i="22"/>
  <c r="AL20" i="22"/>
  <c r="AN20" i="22"/>
  <c r="AP20" i="22"/>
  <c r="AF21" i="22"/>
  <c r="AH21" i="22"/>
  <c r="AJ21" i="22"/>
  <c r="AL21" i="22"/>
  <c r="AN21" i="22"/>
  <c r="AP21" i="22"/>
  <c r="AF22" i="22"/>
  <c r="AH22" i="22"/>
  <c r="AJ22" i="22"/>
  <c r="AL22" i="22"/>
  <c r="AN22" i="22"/>
  <c r="AP22" i="22"/>
  <c r="AF23" i="22"/>
  <c r="AH23" i="22"/>
  <c r="AJ23" i="22"/>
  <c r="AL23" i="22"/>
  <c r="AN23" i="22"/>
  <c r="AP23" i="22"/>
  <c r="AF24" i="22"/>
  <c r="AG10" i="22"/>
  <c r="AI10" i="22"/>
  <c r="AK10" i="22"/>
  <c r="AM10" i="22"/>
  <c r="AO10" i="22"/>
  <c r="AQ10" i="22"/>
  <c r="AG11" i="22"/>
  <c r="AI11" i="22"/>
  <c r="AK11" i="22"/>
  <c r="AM11" i="22"/>
  <c r="AO11" i="22"/>
  <c r="AQ11" i="22"/>
  <c r="AG12" i="22"/>
  <c r="AI12" i="22"/>
  <c r="AK12" i="22"/>
  <c r="AM12" i="22"/>
  <c r="AO12" i="22"/>
  <c r="AQ12" i="22"/>
  <c r="AG13" i="22"/>
  <c r="AI13" i="22"/>
  <c r="AK13" i="22"/>
  <c r="AM13" i="22"/>
  <c r="AO13" i="22"/>
  <c r="AQ13" i="22"/>
  <c r="AG14" i="22"/>
  <c r="AI14" i="22"/>
  <c r="AK14" i="22"/>
  <c r="AM14" i="22"/>
  <c r="AO14" i="22"/>
  <c r="AQ14" i="22"/>
  <c r="AG15" i="22"/>
  <c r="AI15" i="22"/>
  <c r="AK15" i="22"/>
  <c r="AM15" i="22"/>
  <c r="AO15" i="22"/>
  <c r="AQ15" i="22"/>
  <c r="AG16" i="22"/>
  <c r="AI16" i="22"/>
  <c r="AK16" i="22"/>
  <c r="AM16" i="22"/>
  <c r="AO16" i="22"/>
  <c r="AQ16" i="22"/>
  <c r="AG17" i="22"/>
  <c r="AI17" i="22"/>
  <c r="AK17" i="22"/>
  <c r="AM17" i="22"/>
  <c r="AO17" i="22"/>
  <c r="AQ17" i="22"/>
  <c r="AG18" i="22"/>
  <c r="AI18" i="22"/>
  <c r="AK18" i="22"/>
  <c r="AM18" i="22"/>
  <c r="AO18" i="22"/>
  <c r="AQ18" i="22"/>
  <c r="AG19" i="22"/>
  <c r="AI19" i="22"/>
  <c r="AK19" i="22"/>
  <c r="AM19" i="22"/>
  <c r="AO19" i="22"/>
  <c r="AQ19" i="22"/>
  <c r="AG20" i="22"/>
  <c r="AI20" i="22"/>
  <c r="AK20" i="22"/>
  <c r="AM20" i="22"/>
  <c r="AO20" i="22"/>
  <c r="AQ20" i="22"/>
  <c r="AG21" i="22"/>
  <c r="AI21" i="22"/>
  <c r="AK21" i="22"/>
  <c r="AM21" i="22"/>
  <c r="AO21" i="22"/>
  <c r="AQ21" i="22"/>
  <c r="AG22" i="22"/>
  <c r="AI22" i="22"/>
  <c r="AK22" i="22"/>
  <c r="AM22" i="22"/>
  <c r="AO22" i="22"/>
  <c r="AQ22" i="22"/>
  <c r="AG23" i="22"/>
  <c r="AI23" i="22"/>
  <c r="AK23" i="22"/>
  <c r="AM23" i="22"/>
  <c r="AO23" i="22"/>
  <c r="AQ23" i="22"/>
  <c r="AG24" i="22"/>
  <c r="AH24" i="22"/>
  <c r="AJ24" i="22"/>
  <c r="AL24" i="22"/>
  <c r="AN24" i="22"/>
  <c r="AP24" i="22"/>
  <c r="AF25" i="22"/>
  <c r="AH25" i="22"/>
  <c r="AJ25" i="22"/>
  <c r="AL25" i="22"/>
  <c r="AN25" i="22"/>
  <c r="AP25" i="22"/>
  <c r="AF26" i="22"/>
  <c r="AH26" i="22"/>
  <c r="AJ26" i="22"/>
  <c r="AL26" i="22"/>
  <c r="AN26" i="22"/>
  <c r="AP26" i="22"/>
  <c r="AF27" i="22"/>
  <c r="AH27" i="22"/>
  <c r="AJ27" i="22"/>
  <c r="AL27" i="22"/>
  <c r="AN27" i="22"/>
  <c r="AP27" i="22"/>
  <c r="AF28" i="22"/>
  <c r="AH28" i="22"/>
  <c r="AJ28" i="22"/>
  <c r="AL28" i="22"/>
  <c r="AN28" i="22"/>
  <c r="AP28" i="22"/>
  <c r="AF29" i="22"/>
  <c r="AH29" i="22"/>
  <c r="AJ29" i="22"/>
  <c r="AL29" i="22"/>
  <c r="AN29" i="22"/>
  <c r="AP29" i="22"/>
  <c r="AF30" i="22"/>
  <c r="AH30" i="22"/>
  <c r="AJ30" i="22"/>
  <c r="AL30" i="22"/>
  <c r="AN30" i="22"/>
  <c r="AP30" i="22"/>
  <c r="AF31" i="22"/>
  <c r="AH31" i="22"/>
  <c r="AJ31" i="22"/>
  <c r="AL31" i="22"/>
  <c r="AN31" i="22"/>
  <c r="AP31" i="22"/>
  <c r="AF32" i="22"/>
  <c r="AH32" i="22"/>
  <c r="AJ32" i="22"/>
  <c r="AL32" i="22"/>
  <c r="AN32" i="22"/>
  <c r="AP32" i="22"/>
  <c r="AF33" i="22"/>
  <c r="AH33" i="22"/>
  <c r="AJ33" i="22"/>
  <c r="AL33" i="22"/>
  <c r="AN33" i="22"/>
  <c r="AP33" i="22"/>
  <c r="AF34" i="22"/>
  <c r="AH34" i="22"/>
  <c r="AJ34" i="22"/>
  <c r="AL34" i="22"/>
  <c r="AN34" i="22"/>
  <c r="AP34" i="22"/>
  <c r="AF35" i="22"/>
  <c r="AH35" i="22"/>
  <c r="AJ35" i="22"/>
  <c r="AL35" i="22"/>
  <c r="AN35" i="22"/>
  <c r="AP35" i="22"/>
  <c r="AF36" i="22"/>
  <c r="AH36" i="22"/>
  <c r="AJ36" i="22"/>
  <c r="AL36" i="22"/>
  <c r="AN36" i="22"/>
  <c r="AP36" i="22"/>
  <c r="AF37" i="22"/>
  <c r="AH37" i="22"/>
  <c r="AJ37" i="22"/>
  <c r="AL37" i="22"/>
  <c r="AN37" i="22"/>
  <c r="AP37" i="22"/>
  <c r="AF38" i="22"/>
  <c r="AH38" i="22"/>
  <c r="AI24" i="22"/>
  <c r="AK24" i="22"/>
  <c r="AM24" i="22"/>
  <c r="AO24" i="22"/>
  <c r="AQ24" i="22"/>
  <c r="AG25" i="22"/>
  <c r="AI25" i="22"/>
  <c r="AK25" i="22"/>
  <c r="AM25" i="22"/>
  <c r="AO25" i="22"/>
  <c r="AQ25" i="22"/>
  <c r="AG26" i="22"/>
  <c r="AI26" i="22"/>
  <c r="AK26" i="22"/>
  <c r="AM26" i="22"/>
  <c r="AO26" i="22"/>
  <c r="AQ26" i="22"/>
  <c r="AG27" i="22"/>
  <c r="AI27" i="22"/>
  <c r="AK27" i="22"/>
  <c r="AM27" i="22"/>
  <c r="AO27" i="22"/>
  <c r="AQ27" i="22"/>
  <c r="AG28" i="22"/>
  <c r="AI28" i="22"/>
  <c r="AK28" i="22"/>
  <c r="AM28" i="22"/>
  <c r="AO28" i="22"/>
  <c r="AQ28" i="22"/>
  <c r="AG29" i="22"/>
  <c r="AI29" i="22"/>
  <c r="AK29" i="22"/>
  <c r="AM29" i="22"/>
  <c r="AO29" i="22"/>
  <c r="AQ29" i="22"/>
  <c r="AG30" i="22"/>
  <c r="AI30" i="22"/>
  <c r="AK30" i="22"/>
  <c r="AM30" i="22"/>
  <c r="AO30" i="22"/>
  <c r="AQ30" i="22"/>
  <c r="AG31" i="22"/>
  <c r="AI31" i="22"/>
  <c r="AK31" i="22"/>
  <c r="AM31" i="22"/>
  <c r="AO31" i="22"/>
  <c r="AQ31" i="22"/>
  <c r="AG32" i="22"/>
  <c r="AI32" i="22"/>
  <c r="AK32" i="22"/>
  <c r="AM32" i="22"/>
  <c r="AO32" i="22"/>
  <c r="AQ32" i="22"/>
  <c r="AG33" i="22"/>
  <c r="AI33" i="22"/>
  <c r="AK33" i="22"/>
  <c r="AM33" i="22"/>
  <c r="AO33" i="22"/>
  <c r="AQ33" i="22"/>
  <c r="AG34" i="22"/>
  <c r="AI34" i="22"/>
  <c r="AK34" i="22"/>
  <c r="AM34" i="22"/>
  <c r="AO34" i="22"/>
  <c r="AQ34" i="22"/>
  <c r="AG35" i="22"/>
  <c r="AI35" i="22"/>
  <c r="AK35" i="22"/>
  <c r="AM35" i="22"/>
  <c r="AO35" i="22"/>
  <c r="AQ35" i="22"/>
  <c r="AG36" i="22"/>
  <c r="AI36" i="22"/>
  <c r="AK36" i="22"/>
  <c r="AM36" i="22"/>
  <c r="AO36" i="22"/>
  <c r="AQ36" i="22"/>
  <c r="AG37" i="22"/>
  <c r="AI37" i="22"/>
  <c r="AK37" i="22"/>
  <c r="AM37" i="22"/>
  <c r="AO37" i="22"/>
  <c r="AQ37" i="22"/>
  <c r="AG38" i="22"/>
  <c r="AI38" i="22"/>
  <c r="AJ38" i="22"/>
  <c r="AL38" i="22"/>
  <c r="AN38" i="22"/>
  <c r="AP38" i="22"/>
  <c r="AF39" i="22"/>
  <c r="AH39" i="22"/>
  <c r="AJ39" i="22"/>
  <c r="AL39" i="22"/>
  <c r="AN39" i="22"/>
  <c r="AP39" i="22"/>
  <c r="AF40" i="22"/>
  <c r="AH40" i="22"/>
  <c r="AJ40" i="22"/>
  <c r="AL40" i="22"/>
  <c r="AN40" i="22"/>
  <c r="AP40" i="22"/>
  <c r="AF41" i="22"/>
  <c r="AH41" i="22"/>
  <c r="AJ41" i="22"/>
  <c r="AL41" i="22"/>
  <c r="AN41" i="22"/>
  <c r="AP41" i="22"/>
  <c r="AF42" i="22"/>
  <c r="AH42" i="22"/>
  <c r="AJ42" i="22"/>
  <c r="AL42" i="22"/>
  <c r="AN42" i="22"/>
  <c r="AP42" i="22"/>
  <c r="AF43" i="22"/>
  <c r="AH43" i="22"/>
  <c r="AJ43" i="22"/>
  <c r="AL43" i="22"/>
  <c r="AN43" i="22"/>
  <c r="AP43" i="22"/>
  <c r="AF44" i="22"/>
  <c r="AH44" i="22"/>
  <c r="AJ44" i="22"/>
  <c r="AL44" i="22"/>
  <c r="AN44" i="22"/>
  <c r="AP44" i="22"/>
  <c r="AF45" i="22"/>
  <c r="AH45" i="22"/>
  <c r="AJ45" i="22"/>
  <c r="AL45" i="22"/>
  <c r="AN45" i="22"/>
  <c r="AP45" i="22"/>
  <c r="AF46" i="22"/>
  <c r="AH46" i="22"/>
  <c r="AJ46" i="22"/>
  <c r="AL46" i="22"/>
  <c r="AN46" i="22"/>
  <c r="AP46" i="22"/>
  <c r="AF47" i="22"/>
  <c r="AH47" i="22"/>
  <c r="AJ47" i="22"/>
  <c r="AL47" i="22"/>
  <c r="AN47" i="22"/>
  <c r="AP47" i="22"/>
  <c r="AF48" i="22"/>
  <c r="AH48" i="22"/>
  <c r="AJ48" i="22"/>
  <c r="AL48" i="22"/>
  <c r="AN48" i="22"/>
  <c r="AP48" i="22"/>
  <c r="AF49" i="22"/>
  <c r="AH49" i="22"/>
  <c r="AJ49" i="22"/>
  <c r="AL49" i="22"/>
  <c r="AN49" i="22"/>
  <c r="AP49" i="22"/>
  <c r="AF50" i="22"/>
  <c r="AH50" i="22"/>
  <c r="AJ50" i="22"/>
  <c r="AL50" i="22"/>
  <c r="AN50" i="22"/>
  <c r="AP50" i="22"/>
  <c r="AF51" i="22"/>
  <c r="AH51" i="22"/>
  <c r="AJ51" i="22"/>
  <c r="AL51" i="22"/>
  <c r="AN51" i="22"/>
  <c r="AP51" i="22"/>
  <c r="AF52" i="22"/>
  <c r="AH52" i="22"/>
  <c r="AJ52" i="22"/>
  <c r="AL52" i="22"/>
  <c r="AN52" i="22"/>
  <c r="AP52" i="22"/>
  <c r="AF53" i="22"/>
  <c r="AH53" i="22"/>
  <c r="AJ53" i="22"/>
  <c r="AL53" i="22"/>
  <c r="AN53" i="22"/>
  <c r="AP53" i="22"/>
  <c r="AF54" i="22"/>
  <c r="AH54" i="22"/>
  <c r="AJ54" i="22"/>
  <c r="AL54" i="22"/>
  <c r="AN54" i="22"/>
  <c r="AP54" i="22"/>
  <c r="AF55" i="22"/>
  <c r="AH55" i="22"/>
  <c r="AJ55" i="22"/>
  <c r="AL55" i="22"/>
  <c r="AN55" i="22"/>
  <c r="AP55" i="22"/>
  <c r="AF56" i="22"/>
  <c r="AH56" i="22"/>
  <c r="AJ56" i="22"/>
  <c r="AL56" i="22"/>
  <c r="AN56" i="22"/>
  <c r="AP56" i="22"/>
  <c r="AF57" i="22"/>
  <c r="AH57" i="22"/>
  <c r="AJ57" i="22"/>
  <c r="AL57" i="22"/>
  <c r="AN57" i="22"/>
  <c r="AP57" i="22"/>
  <c r="AF58" i="22"/>
  <c r="AH58" i="22"/>
  <c r="AJ58" i="22"/>
  <c r="AL58" i="22"/>
  <c r="AN58" i="22"/>
  <c r="AP58" i="22"/>
  <c r="AF59" i="22"/>
  <c r="AH59" i="22"/>
  <c r="AJ59" i="22"/>
  <c r="AL59" i="22"/>
  <c r="AN59" i="22"/>
  <c r="AP59" i="22"/>
  <c r="AQ9" i="22"/>
  <c r="E24" i="22" s="1"/>
  <c r="AO9" i="22"/>
  <c r="E22" i="22" s="1"/>
  <c r="AM9" i="22"/>
  <c r="E20" i="22" s="1"/>
  <c r="AK9" i="22"/>
  <c r="E18" i="22" s="1"/>
  <c r="AI9" i="22"/>
  <c r="E16" i="22" s="1"/>
  <c r="AG9" i="22"/>
  <c r="E14" i="22" s="1"/>
  <c r="E21" i="6"/>
  <c r="E19" i="6"/>
  <c r="E17" i="6"/>
  <c r="E15" i="6"/>
  <c r="E13" i="6"/>
  <c r="E11" i="6"/>
  <c r="AK38" i="22"/>
  <c r="AM38" i="22"/>
  <c r="AO38" i="22"/>
  <c r="AQ38" i="22"/>
  <c r="AG39" i="22"/>
  <c r="AI39" i="22"/>
  <c r="AK39" i="22"/>
  <c r="AM39" i="22"/>
  <c r="AO39" i="22"/>
  <c r="AQ39" i="22"/>
  <c r="AG40" i="22"/>
  <c r="AI40" i="22"/>
  <c r="AK40" i="22"/>
  <c r="AM40" i="22"/>
  <c r="AO40" i="22"/>
  <c r="AQ40" i="22"/>
  <c r="AG41" i="22"/>
  <c r="AI41" i="22"/>
  <c r="AK41" i="22"/>
  <c r="AM41" i="22"/>
  <c r="AO41" i="22"/>
  <c r="AQ41" i="22"/>
  <c r="AG42" i="22"/>
  <c r="AI42" i="22"/>
  <c r="AK42" i="22"/>
  <c r="AM42" i="22"/>
  <c r="AO42" i="22"/>
  <c r="AQ42" i="22"/>
  <c r="AG43" i="22"/>
  <c r="AI43" i="22"/>
  <c r="AK43" i="22"/>
  <c r="AM43" i="22"/>
  <c r="AO43" i="22"/>
  <c r="AQ43" i="22"/>
  <c r="AG44" i="22"/>
  <c r="AI44" i="22"/>
  <c r="AK44" i="22"/>
  <c r="AM44" i="22"/>
  <c r="AO44" i="22"/>
  <c r="AQ44" i="22"/>
  <c r="AG45" i="22"/>
  <c r="AI45" i="22"/>
  <c r="AK45" i="22"/>
  <c r="AM45" i="22"/>
  <c r="AO45" i="22"/>
  <c r="AQ45" i="22"/>
  <c r="AG46" i="22"/>
  <c r="AI46" i="22"/>
  <c r="AK46" i="22"/>
  <c r="AM46" i="22"/>
  <c r="AO46" i="22"/>
  <c r="AQ46" i="22"/>
  <c r="AG47" i="22"/>
  <c r="AI47" i="22"/>
  <c r="AK47" i="22"/>
  <c r="AM47" i="22"/>
  <c r="AO47" i="22"/>
  <c r="AQ47" i="22"/>
  <c r="AG48" i="22"/>
  <c r="AI48" i="22"/>
  <c r="AK48" i="22"/>
  <c r="AM48" i="22"/>
  <c r="AO48" i="22"/>
  <c r="AQ48" i="22"/>
  <c r="AG49" i="22"/>
  <c r="AI49" i="22"/>
  <c r="AK49" i="22"/>
  <c r="AM49" i="22"/>
  <c r="AO49" i="22"/>
  <c r="AQ49" i="22"/>
  <c r="AG50" i="22"/>
  <c r="AI50" i="22"/>
  <c r="AK50" i="22"/>
  <c r="AM50" i="22"/>
  <c r="AO50" i="22"/>
  <c r="AQ50" i="22"/>
  <c r="AG51" i="22"/>
  <c r="AI51" i="22"/>
  <c r="AK51" i="22"/>
  <c r="AM51" i="22"/>
  <c r="AO51" i="22"/>
  <c r="AQ51" i="22"/>
  <c r="AG52" i="22"/>
  <c r="AI52" i="22"/>
  <c r="AK52" i="22"/>
  <c r="AM52" i="22"/>
  <c r="AO52" i="22"/>
  <c r="AQ52" i="22"/>
  <c r="AG53" i="22"/>
  <c r="AI53" i="22"/>
  <c r="AK53" i="22"/>
  <c r="AM53" i="22"/>
  <c r="AO53" i="22"/>
  <c r="AQ53" i="22"/>
  <c r="AG54" i="22"/>
  <c r="AI54" i="22"/>
  <c r="AK54" i="22"/>
  <c r="AM54" i="22"/>
  <c r="AO54" i="22"/>
  <c r="AQ54" i="22"/>
  <c r="AG55" i="22"/>
  <c r="AI55" i="22"/>
  <c r="AK55" i="22"/>
  <c r="AM55" i="22"/>
  <c r="AO55" i="22"/>
  <c r="AQ55" i="22"/>
  <c r="AG56" i="22"/>
  <c r="AI56" i="22"/>
  <c r="AK56" i="22"/>
  <c r="AM56" i="22"/>
  <c r="AO56" i="22"/>
  <c r="AQ56" i="22"/>
  <c r="AG57" i="22"/>
  <c r="AI57" i="22"/>
  <c r="AK57" i="22"/>
  <c r="AM57" i="22"/>
  <c r="AO57" i="22"/>
  <c r="AQ57" i="22"/>
  <c r="AG58" i="22"/>
  <c r="AI58" i="22"/>
  <c r="AK58" i="22"/>
  <c r="AM58" i="22"/>
  <c r="AO58" i="22"/>
  <c r="AQ58" i="22"/>
  <c r="AG59" i="22"/>
  <c r="AI59" i="22"/>
  <c r="AK59" i="22"/>
  <c r="AM59" i="22"/>
  <c r="AO59" i="22"/>
  <c r="AQ59" i="22"/>
  <c r="AP9" i="22"/>
  <c r="E23" i="22" s="1"/>
  <c r="AN9" i="22"/>
  <c r="AL9" i="22"/>
  <c r="E19" i="22" s="1"/>
  <c r="AJ9" i="22"/>
  <c r="E17" i="22" s="1"/>
  <c r="AH9" i="22"/>
  <c r="E15" i="22" s="1"/>
  <c r="AF9" i="22"/>
  <c r="E22" i="6"/>
  <c r="E20" i="6"/>
  <c r="E18" i="6"/>
  <c r="E16" i="6"/>
  <c r="E14" i="6"/>
  <c r="E12" i="6"/>
  <c r="AU12" i="5"/>
  <c r="AS12" i="5"/>
  <c r="AQ12" i="5"/>
  <c r="AO12" i="5"/>
  <c r="AM12" i="5"/>
  <c r="AK12" i="5"/>
  <c r="AT12" i="5"/>
  <c r="AR12" i="5"/>
  <c r="AP12" i="5"/>
  <c r="AN12" i="5"/>
  <c r="AL12" i="5"/>
  <c r="AJ14" i="5"/>
  <c r="AN14" i="5"/>
  <c r="AR14" i="5"/>
  <c r="AJ15" i="5"/>
  <c r="AN15" i="5"/>
  <c r="AR15" i="5"/>
  <c r="AJ16" i="5"/>
  <c r="AN16" i="5"/>
  <c r="AR16" i="5"/>
  <c r="AJ17" i="5"/>
  <c r="AN17" i="5"/>
  <c r="AR17" i="5"/>
  <c r="AJ18" i="5"/>
  <c r="AN18" i="5"/>
  <c r="AR18" i="5"/>
  <c r="AJ19" i="5"/>
  <c r="AN19" i="5"/>
  <c r="AR19" i="5"/>
  <c r="AJ20" i="5"/>
  <c r="AN20" i="5"/>
  <c r="AR20" i="5"/>
  <c r="AJ21" i="5"/>
  <c r="AN21" i="5"/>
  <c r="AR21" i="5"/>
  <c r="AJ22" i="5"/>
  <c r="AN22" i="5"/>
  <c r="AR22" i="5"/>
  <c r="AJ23" i="5"/>
  <c r="AN23" i="5"/>
  <c r="AR23" i="5"/>
  <c r="AJ24" i="5"/>
  <c r="AN24" i="5"/>
  <c r="AR24" i="5"/>
  <c r="AJ25" i="5"/>
  <c r="AN25" i="5"/>
  <c r="AR25" i="5"/>
  <c r="AJ26" i="5"/>
  <c r="AN26" i="5"/>
  <c r="AR26" i="5"/>
  <c r="AJ27" i="5"/>
  <c r="AN27" i="5"/>
  <c r="AR27" i="5"/>
  <c r="AJ28" i="5"/>
  <c r="AN28" i="5"/>
  <c r="AR28" i="5"/>
  <c r="AJ29" i="5"/>
  <c r="AN29" i="5"/>
  <c r="AR29" i="5"/>
  <c r="AJ30" i="5"/>
  <c r="AN30" i="5"/>
  <c r="AR30" i="5"/>
  <c r="AJ31" i="5"/>
  <c r="AN31" i="5"/>
  <c r="AR31" i="5"/>
  <c r="AJ32" i="5"/>
  <c r="AN32" i="5"/>
  <c r="AR32" i="5"/>
  <c r="AJ33" i="5"/>
  <c r="AN33" i="5"/>
  <c r="AR33" i="5"/>
  <c r="AJ34" i="5"/>
  <c r="AN34" i="5"/>
  <c r="AR34" i="5"/>
  <c r="AJ35" i="5"/>
  <c r="AN35" i="5"/>
  <c r="AR35" i="5"/>
  <c r="AJ36" i="5"/>
  <c r="AN36" i="5"/>
  <c r="AR36" i="5"/>
  <c r="AJ37" i="5"/>
  <c r="AN37" i="5"/>
  <c r="AR37" i="5"/>
  <c r="AJ38" i="5"/>
  <c r="AN38" i="5"/>
  <c r="AR38" i="5"/>
  <c r="AJ39" i="5"/>
  <c r="AN39" i="5"/>
  <c r="AR39" i="5"/>
  <c r="AJ40" i="5"/>
  <c r="AN40" i="5"/>
  <c r="AR40" i="5"/>
  <c r="AJ41" i="5"/>
  <c r="AK14" i="5"/>
  <c r="AO14" i="5"/>
  <c r="AS14" i="5"/>
  <c r="AK15" i="5"/>
  <c r="AO15" i="5"/>
  <c r="AS15" i="5"/>
  <c r="AK16" i="5"/>
  <c r="AO16" i="5"/>
  <c r="AS16" i="5"/>
  <c r="AK17" i="5"/>
  <c r="AO17" i="5"/>
  <c r="AS17" i="5"/>
  <c r="AK18" i="5"/>
  <c r="AO18" i="5"/>
  <c r="AS18" i="5"/>
  <c r="AK19" i="5"/>
  <c r="AO19" i="5"/>
  <c r="AS19" i="5"/>
  <c r="AK20" i="5"/>
  <c r="AO20" i="5"/>
  <c r="AS20" i="5"/>
  <c r="AK21" i="5"/>
  <c r="AO21" i="5"/>
  <c r="AS21" i="5"/>
  <c r="AK22" i="5"/>
  <c r="AO22" i="5"/>
  <c r="AS22" i="5"/>
  <c r="AK23" i="5"/>
  <c r="AO23" i="5"/>
  <c r="AS23" i="5"/>
  <c r="AK24" i="5"/>
  <c r="AO24" i="5"/>
  <c r="AS24" i="5"/>
  <c r="AK25" i="5"/>
  <c r="AO25" i="5"/>
  <c r="AS25" i="5"/>
  <c r="AK26" i="5"/>
  <c r="AO26" i="5"/>
  <c r="AS26" i="5"/>
  <c r="AK27" i="5"/>
  <c r="AO27" i="5"/>
  <c r="AS27" i="5"/>
  <c r="AK28" i="5"/>
  <c r="AO28" i="5"/>
  <c r="AS28" i="5"/>
  <c r="AK29" i="5"/>
  <c r="AO29" i="5"/>
  <c r="AS29" i="5"/>
  <c r="AK30" i="5"/>
  <c r="AO30" i="5"/>
  <c r="AS30" i="5"/>
  <c r="AK31" i="5"/>
  <c r="AO31" i="5"/>
  <c r="AS31" i="5"/>
  <c r="AK32" i="5"/>
  <c r="AO32" i="5"/>
  <c r="AS32" i="5"/>
  <c r="AK33" i="5"/>
  <c r="AO33" i="5"/>
  <c r="AS33" i="5"/>
  <c r="AK34" i="5"/>
  <c r="AO34" i="5"/>
  <c r="AS34" i="5"/>
  <c r="AK35" i="5"/>
  <c r="AO35" i="5"/>
  <c r="AS35" i="5"/>
  <c r="AK36" i="5"/>
  <c r="AO36" i="5"/>
  <c r="AS36" i="5"/>
  <c r="AK37" i="5"/>
  <c r="AO37" i="5"/>
  <c r="AS37" i="5"/>
  <c r="AK38" i="5"/>
  <c r="AO38" i="5"/>
  <c r="AS38" i="5"/>
  <c r="AK39" i="5"/>
  <c r="AO39" i="5"/>
  <c r="AS39" i="5"/>
  <c r="AK40" i="5"/>
  <c r="AO40" i="5"/>
  <c r="AS40" i="5"/>
  <c r="AK41" i="5"/>
  <c r="AN41" i="5"/>
  <c r="AR41" i="5"/>
  <c r="AJ42" i="5"/>
  <c r="AN42" i="5"/>
  <c r="AR42" i="5"/>
  <c r="AJ43" i="5"/>
  <c r="AN43" i="5"/>
  <c r="AL14" i="5"/>
  <c r="AP14" i="5"/>
  <c r="AT14" i="5"/>
  <c r="AL15" i="5"/>
  <c r="AP15" i="5"/>
  <c r="AT15" i="5"/>
  <c r="AL16" i="5"/>
  <c r="AP16" i="5"/>
  <c r="AT16" i="5"/>
  <c r="AL17" i="5"/>
  <c r="AP17" i="5"/>
  <c r="AT17" i="5"/>
  <c r="AL18" i="5"/>
  <c r="AP18" i="5"/>
  <c r="AT18" i="5"/>
  <c r="AL19" i="5"/>
  <c r="AP19" i="5"/>
  <c r="AT19" i="5"/>
  <c r="AL20" i="5"/>
  <c r="AP20" i="5"/>
  <c r="AT20" i="5"/>
  <c r="AL21" i="5"/>
  <c r="AP21" i="5"/>
  <c r="AT21" i="5"/>
  <c r="AL22" i="5"/>
  <c r="AP22" i="5"/>
  <c r="AT22" i="5"/>
  <c r="AL23" i="5"/>
  <c r="AP23" i="5"/>
  <c r="AT23" i="5"/>
  <c r="AL24" i="5"/>
  <c r="AP24" i="5"/>
  <c r="AT24" i="5"/>
  <c r="AL25" i="5"/>
  <c r="AP25" i="5"/>
  <c r="AT25" i="5"/>
  <c r="AL26" i="5"/>
  <c r="AP26" i="5"/>
  <c r="AT26" i="5"/>
  <c r="AL27" i="5"/>
  <c r="AP27" i="5"/>
  <c r="AT27" i="5"/>
  <c r="AL28" i="5"/>
  <c r="AP28" i="5"/>
  <c r="AT28" i="5"/>
  <c r="AL29" i="5"/>
  <c r="AP29" i="5"/>
  <c r="AT29" i="5"/>
  <c r="AL30" i="5"/>
  <c r="AP30" i="5"/>
  <c r="AT30" i="5"/>
  <c r="AL31" i="5"/>
  <c r="AP31" i="5"/>
  <c r="AT31" i="5"/>
  <c r="AL32" i="5"/>
  <c r="AP32" i="5"/>
  <c r="AT32" i="5"/>
  <c r="AL33" i="5"/>
  <c r="AP33" i="5"/>
  <c r="AT33" i="5"/>
  <c r="AL34" i="5"/>
  <c r="AP34" i="5"/>
  <c r="AT34" i="5"/>
  <c r="AL35" i="5"/>
  <c r="AP35" i="5"/>
  <c r="AT35" i="5"/>
  <c r="AL36" i="5"/>
  <c r="AP36" i="5"/>
  <c r="AT36" i="5"/>
  <c r="AL37" i="5"/>
  <c r="AP37" i="5"/>
  <c r="AT37" i="5"/>
  <c r="AL38" i="5"/>
  <c r="AP38" i="5"/>
  <c r="AT38" i="5"/>
  <c r="AL39" i="5"/>
  <c r="AP39" i="5"/>
  <c r="AT39" i="5"/>
  <c r="AL40" i="5"/>
  <c r="AP40" i="5"/>
  <c r="AT40" i="5"/>
  <c r="AL41" i="5"/>
  <c r="AM14" i="5"/>
  <c r="AQ14" i="5"/>
  <c r="AU14" i="5"/>
  <c r="AM15" i="5"/>
  <c r="AQ15" i="5"/>
  <c r="AU15" i="5"/>
  <c r="AM16" i="5"/>
  <c r="AQ16" i="5"/>
  <c r="AU16" i="5"/>
  <c r="AM17" i="5"/>
  <c r="AQ17" i="5"/>
  <c r="AU17" i="5"/>
  <c r="AM18" i="5"/>
  <c r="AQ18" i="5"/>
  <c r="AU18" i="5"/>
  <c r="AM19" i="5"/>
  <c r="AQ19" i="5"/>
  <c r="AU19" i="5"/>
  <c r="AM20" i="5"/>
  <c r="AQ20" i="5"/>
  <c r="AU20" i="5"/>
  <c r="AM21" i="5"/>
  <c r="AQ21" i="5"/>
  <c r="AU21" i="5"/>
  <c r="AM22" i="5"/>
  <c r="AQ22" i="5"/>
  <c r="AU22" i="5"/>
  <c r="AM23" i="5"/>
  <c r="AQ23" i="5"/>
  <c r="AU23" i="5"/>
  <c r="AM24" i="5"/>
  <c r="AQ24" i="5"/>
  <c r="AU24" i="5"/>
  <c r="AM25" i="5"/>
  <c r="AQ25" i="5"/>
  <c r="AU25" i="5"/>
  <c r="AM26" i="5"/>
  <c r="AQ26" i="5"/>
  <c r="AU26" i="5"/>
  <c r="AM27" i="5"/>
  <c r="AQ27" i="5"/>
  <c r="AU27" i="5"/>
  <c r="AM28" i="5"/>
  <c r="AQ28" i="5"/>
  <c r="AU28" i="5"/>
  <c r="AM29" i="5"/>
  <c r="AQ29" i="5"/>
  <c r="AU29" i="5"/>
  <c r="AM30" i="5"/>
  <c r="AQ30" i="5"/>
  <c r="AU30" i="5"/>
  <c r="AM31" i="5"/>
  <c r="AQ31" i="5"/>
  <c r="AU31" i="5"/>
  <c r="AM32" i="5"/>
  <c r="AQ32" i="5"/>
  <c r="AU32" i="5"/>
  <c r="AM33" i="5"/>
  <c r="AQ33" i="5"/>
  <c r="AU33" i="5"/>
  <c r="AM34" i="5"/>
  <c r="AQ34" i="5"/>
  <c r="AU34" i="5"/>
  <c r="AM35" i="5"/>
  <c r="AQ35" i="5"/>
  <c r="AU35" i="5"/>
  <c r="AM36" i="5"/>
  <c r="AQ36" i="5"/>
  <c r="AU36" i="5"/>
  <c r="AM37" i="5"/>
  <c r="AQ37" i="5"/>
  <c r="AU37" i="5"/>
  <c r="AM38" i="5"/>
  <c r="AQ38" i="5"/>
  <c r="AU38" i="5"/>
  <c r="AM39" i="5"/>
  <c r="AQ39" i="5"/>
  <c r="AU39" i="5"/>
  <c r="AM40" i="5"/>
  <c r="AQ40" i="5"/>
  <c r="AU40" i="5"/>
  <c r="AM41" i="5"/>
  <c r="AP41" i="5"/>
  <c r="AT41" i="5"/>
  <c r="AL42" i="5"/>
  <c r="AP42" i="5"/>
  <c r="AT42" i="5"/>
  <c r="AL43" i="5"/>
  <c r="AP43" i="5"/>
  <c r="AT43" i="5"/>
  <c r="AL44" i="5"/>
  <c r="AP44" i="5"/>
  <c r="AT44" i="5"/>
  <c r="AL45" i="5"/>
  <c r="AP45" i="5"/>
  <c r="AT45" i="5"/>
  <c r="AL46" i="5"/>
  <c r="AP46" i="5"/>
  <c r="AT46" i="5"/>
  <c r="AL47" i="5"/>
  <c r="AP47" i="5"/>
  <c r="AT47" i="5"/>
  <c r="AL48" i="5"/>
  <c r="AP48" i="5"/>
  <c r="AT48" i="5"/>
  <c r="AL49" i="5"/>
  <c r="AP49" i="5"/>
  <c r="AT49" i="5"/>
  <c r="AL50" i="5"/>
  <c r="AP50" i="5"/>
  <c r="AT50" i="5"/>
  <c r="AL51" i="5"/>
  <c r="AP51" i="5"/>
  <c r="AT51" i="5"/>
  <c r="AL52" i="5"/>
  <c r="AP52" i="5"/>
  <c r="AT52" i="5"/>
  <c r="AL53" i="5"/>
  <c r="AP53" i="5"/>
  <c r="AT53" i="5"/>
  <c r="AL54" i="5"/>
  <c r="AP54" i="5"/>
  <c r="AT54" i="5"/>
  <c r="AL55" i="5"/>
  <c r="AP55" i="5"/>
  <c r="AT55" i="5"/>
  <c r="AL56" i="5"/>
  <c r="AP56" i="5"/>
  <c r="AT56" i="5"/>
  <c r="AL57" i="5"/>
  <c r="AP57" i="5"/>
  <c r="AT57" i="5"/>
  <c r="AL58" i="5"/>
  <c r="AP58" i="5"/>
  <c r="AT58" i="5"/>
  <c r="AL59" i="5"/>
  <c r="AP59" i="5"/>
  <c r="AT59" i="5"/>
  <c r="AL60" i="5"/>
  <c r="AP60" i="5"/>
  <c r="AT60" i="5"/>
  <c r="AQ41" i="5"/>
  <c r="AU41" i="5"/>
  <c r="AM42" i="5"/>
  <c r="AQ42" i="5"/>
  <c r="AU42" i="5"/>
  <c r="AM43" i="5"/>
  <c r="AQ43" i="5"/>
  <c r="AU43" i="5"/>
  <c r="AM44" i="5"/>
  <c r="AQ44" i="5"/>
  <c r="AU44" i="5"/>
  <c r="AM45" i="5"/>
  <c r="AQ45" i="5"/>
  <c r="AU45" i="5"/>
  <c r="AM46" i="5"/>
  <c r="AQ46" i="5"/>
  <c r="AU46" i="5"/>
  <c r="AM47" i="5"/>
  <c r="AQ47" i="5"/>
  <c r="AU47" i="5"/>
  <c r="AM48" i="5"/>
  <c r="AQ48" i="5"/>
  <c r="AU48" i="5"/>
  <c r="AM49" i="5"/>
  <c r="AQ49" i="5"/>
  <c r="AU49" i="5"/>
  <c r="AM50" i="5"/>
  <c r="AQ50" i="5"/>
  <c r="AU50" i="5"/>
  <c r="AM51" i="5"/>
  <c r="AQ51" i="5"/>
  <c r="AU51" i="5"/>
  <c r="AM52" i="5"/>
  <c r="AQ52" i="5"/>
  <c r="AU52" i="5"/>
  <c r="AM53" i="5"/>
  <c r="AQ53" i="5"/>
  <c r="AU53" i="5"/>
  <c r="AM54" i="5"/>
  <c r="AQ54" i="5"/>
  <c r="AU54" i="5"/>
  <c r="AM55" i="5"/>
  <c r="AQ55" i="5"/>
  <c r="AU55" i="5"/>
  <c r="AM56" i="5"/>
  <c r="AQ56" i="5"/>
  <c r="AU56" i="5"/>
  <c r="AM57" i="5"/>
  <c r="AQ57" i="5"/>
  <c r="AU57" i="5"/>
  <c r="AM58" i="5"/>
  <c r="AQ58" i="5"/>
  <c r="AU58" i="5"/>
  <c r="AM59" i="5"/>
  <c r="AQ59" i="5"/>
  <c r="AU59" i="5"/>
  <c r="AM60" i="5"/>
  <c r="AQ60" i="5"/>
  <c r="AU60" i="5"/>
  <c r="AR43" i="5"/>
  <c r="AJ44" i="5"/>
  <c r="AN44" i="5"/>
  <c r="AR44" i="5"/>
  <c r="AJ45" i="5"/>
  <c r="AN45" i="5"/>
  <c r="AR45" i="5"/>
  <c r="AJ46" i="5"/>
  <c r="AN46" i="5"/>
  <c r="AR46" i="5"/>
  <c r="AJ47" i="5"/>
  <c r="AN47" i="5"/>
  <c r="AR47" i="5"/>
  <c r="AJ48" i="5"/>
  <c r="AN48" i="5"/>
  <c r="AR48" i="5"/>
  <c r="AJ49" i="5"/>
  <c r="AN49" i="5"/>
  <c r="AR49" i="5"/>
  <c r="AJ50" i="5"/>
  <c r="AN50" i="5"/>
  <c r="AR50" i="5"/>
  <c r="AJ51" i="5"/>
  <c r="AN51" i="5"/>
  <c r="AR51" i="5"/>
  <c r="AJ52" i="5"/>
  <c r="AN52" i="5"/>
  <c r="AR52" i="5"/>
  <c r="AJ53" i="5"/>
  <c r="AN53" i="5"/>
  <c r="AR53" i="5"/>
  <c r="AJ54" i="5"/>
  <c r="AN54" i="5"/>
  <c r="AR54" i="5"/>
  <c r="AJ55" i="5"/>
  <c r="AN55" i="5"/>
  <c r="AR55" i="5"/>
  <c r="AJ56" i="5"/>
  <c r="AN56" i="5"/>
  <c r="AR56" i="5"/>
  <c r="AJ57" i="5"/>
  <c r="AN57" i="5"/>
  <c r="AR57" i="5"/>
  <c r="AJ58" i="5"/>
  <c r="AN58" i="5"/>
  <c r="AR58" i="5"/>
  <c r="AJ59" i="5"/>
  <c r="AN59" i="5"/>
  <c r="AR59" i="5"/>
  <c r="AJ60" i="5"/>
  <c r="AN60" i="5"/>
  <c r="AR60" i="5"/>
  <c r="AO41" i="5"/>
  <c r="AS41" i="5"/>
  <c r="AK42" i="5"/>
  <c r="AO42" i="5"/>
  <c r="AS42" i="5"/>
  <c r="AK43" i="5"/>
  <c r="AO43" i="5"/>
  <c r="AS43" i="5"/>
  <c r="AK44" i="5"/>
  <c r="AO44" i="5"/>
  <c r="AS44" i="5"/>
  <c r="AK45" i="5"/>
  <c r="AO45" i="5"/>
  <c r="AS45" i="5"/>
  <c r="AK46" i="5"/>
  <c r="AO46" i="5"/>
  <c r="AS46" i="5"/>
  <c r="AK47" i="5"/>
  <c r="AO47" i="5"/>
  <c r="AS47" i="5"/>
  <c r="AK48" i="5"/>
  <c r="AO48" i="5"/>
  <c r="AS48" i="5"/>
  <c r="AK49" i="5"/>
  <c r="AO49" i="5"/>
  <c r="AS49" i="5"/>
  <c r="AK50" i="5"/>
  <c r="AO50" i="5"/>
  <c r="AS50" i="5"/>
  <c r="AK51" i="5"/>
  <c r="AO51" i="5"/>
  <c r="AS51" i="5"/>
  <c r="AK52" i="5"/>
  <c r="AO52" i="5"/>
  <c r="AS52" i="5"/>
  <c r="AK53" i="5"/>
  <c r="AO53" i="5"/>
  <c r="AS53" i="5"/>
  <c r="AK54" i="5"/>
  <c r="AO54" i="5"/>
  <c r="AS54" i="5"/>
  <c r="AK55" i="5"/>
  <c r="AO55" i="5"/>
  <c r="AS55" i="5"/>
  <c r="AK56" i="5"/>
  <c r="AO56" i="5"/>
  <c r="AS56" i="5"/>
  <c r="AK57" i="5"/>
  <c r="AO57" i="5"/>
  <c r="AS57" i="5"/>
  <c r="AK58" i="5"/>
  <c r="AO58" i="5"/>
  <c r="AS58" i="5"/>
  <c r="AK59" i="5"/>
  <c r="AO59" i="5"/>
  <c r="AS59" i="5"/>
  <c r="AK60" i="5"/>
  <c r="AO60" i="5"/>
  <c r="AS60" i="5"/>
  <c r="AJ13" i="5"/>
  <c r="AL13" i="5"/>
  <c r="AN13" i="5"/>
  <c r="AP13" i="5"/>
  <c r="AR13" i="5"/>
  <c r="AT13" i="5"/>
  <c r="AK13" i="5"/>
  <c r="AM13" i="5"/>
  <c r="AO13" i="5"/>
  <c r="AQ13" i="5"/>
  <c r="AS13" i="5"/>
  <c r="AU13" i="5"/>
  <c r="AN27" i="36"/>
  <c r="AN35" i="36"/>
  <c r="AN28" i="36"/>
  <c r="AN36" i="36"/>
  <c r="AN33" i="36"/>
  <c r="AN30" i="36"/>
  <c r="AN31" i="36"/>
  <c r="AN32" i="36"/>
  <c r="AN29" i="36"/>
  <c r="AN26" i="36"/>
  <c r="AN34" i="36"/>
  <c r="AG21" i="27"/>
  <c r="AG17" i="27"/>
  <c r="AG16" i="27"/>
  <c r="AG20" i="27"/>
  <c r="L15" i="5"/>
  <c r="L17" i="5"/>
  <c r="L19" i="5"/>
  <c r="L21" i="5"/>
  <c r="L23" i="5"/>
  <c r="L25" i="5"/>
  <c r="L27" i="5"/>
  <c r="L29" i="5"/>
  <c r="L31" i="5"/>
  <c r="L33" i="5"/>
  <c r="L35" i="5"/>
  <c r="L37" i="5"/>
  <c r="L39" i="5"/>
  <c r="L41" i="5"/>
  <c r="L43" i="5"/>
  <c r="L45" i="5"/>
  <c r="L47" i="5"/>
  <c r="L49" i="5"/>
  <c r="L51" i="5"/>
  <c r="L53" i="5"/>
  <c r="L55" i="5"/>
  <c r="L57" i="5"/>
  <c r="L59" i="5"/>
  <c r="L61" i="5"/>
  <c r="L14" i="5"/>
  <c r="L16" i="5"/>
  <c r="L18" i="5"/>
  <c r="L20" i="5"/>
  <c r="L22" i="5"/>
  <c r="L24" i="5"/>
  <c r="L26" i="5"/>
  <c r="L28" i="5"/>
  <c r="L30" i="5"/>
  <c r="L32" i="5"/>
  <c r="L34" i="5"/>
  <c r="L38" i="5"/>
  <c r="L40" i="5"/>
  <c r="L42" i="5"/>
  <c r="L44" i="5"/>
  <c r="L46" i="5"/>
  <c r="L48" i="5"/>
  <c r="L50" i="5"/>
  <c r="L52" i="5"/>
  <c r="L54" i="5"/>
  <c r="L56" i="5"/>
  <c r="L58" i="5"/>
  <c r="L60" i="5"/>
  <c r="AT28" i="11"/>
  <c r="AT24" i="11"/>
  <c r="AT20" i="11"/>
  <c r="AT16" i="11"/>
  <c r="AT12" i="11"/>
  <c r="AT29" i="11"/>
  <c r="AT23" i="11"/>
  <c r="AT19" i="11"/>
  <c r="AT15" i="11"/>
  <c r="AT11" i="11"/>
  <c r="AT26" i="11"/>
  <c r="AT27" i="11"/>
  <c r="AT22" i="11"/>
  <c r="AT18" i="11"/>
  <c r="AT21" i="11"/>
  <c r="AT13" i="11"/>
  <c r="AT14" i="11"/>
  <c r="AT10" i="11"/>
  <c r="AT25" i="11"/>
  <c r="AT17" i="11"/>
  <c r="AE26" i="11"/>
  <c r="AG26" i="11" s="1"/>
  <c r="AI26" i="11" s="1"/>
  <c r="AE18" i="11"/>
  <c r="AG18" i="11" s="1"/>
  <c r="AI18" i="11" s="1"/>
  <c r="AE25" i="11"/>
  <c r="AG25" i="11" s="1"/>
  <c r="AI25" i="11" s="1"/>
  <c r="AE17" i="11"/>
  <c r="AG17" i="11" s="1"/>
  <c r="AI17" i="11" s="1"/>
  <c r="AE24" i="11"/>
  <c r="AG24" i="11" s="1"/>
  <c r="AI24" i="11" s="1"/>
  <c r="AE16" i="11"/>
  <c r="AG16" i="11" s="1"/>
  <c r="AI16" i="11" s="1"/>
  <c r="AE23" i="11"/>
  <c r="AG23" i="11" s="1"/>
  <c r="AI23" i="11" s="1"/>
  <c r="AE15" i="11"/>
  <c r="AG15" i="11" s="1"/>
  <c r="AI15" i="11" s="1"/>
  <c r="AG10" i="11"/>
  <c r="AI10" i="11" s="1"/>
  <c r="AE22" i="11"/>
  <c r="AG22" i="11" s="1"/>
  <c r="AI22" i="11" s="1"/>
  <c r="AE14" i="11"/>
  <c r="AG14" i="11" s="1"/>
  <c r="AI14" i="11" s="1"/>
  <c r="AE29" i="11"/>
  <c r="AG29" i="11" s="1"/>
  <c r="AI29" i="11" s="1"/>
  <c r="AE21" i="11"/>
  <c r="AG21" i="11" s="1"/>
  <c r="AI21" i="11" s="1"/>
  <c r="AE13" i="11"/>
  <c r="AG13" i="11" s="1"/>
  <c r="AI13" i="11" s="1"/>
  <c r="AE12" i="11"/>
  <c r="AG12" i="11" s="1"/>
  <c r="AI12" i="11" s="1"/>
  <c r="AE19" i="11"/>
  <c r="AG19" i="11" s="1"/>
  <c r="AI19" i="11" s="1"/>
  <c r="AE28" i="11"/>
  <c r="AG28" i="11" s="1"/>
  <c r="AI28" i="11" s="1"/>
  <c r="AE20" i="11"/>
  <c r="AG20" i="11" s="1"/>
  <c r="AI20" i="11" s="1"/>
  <c r="AE11" i="11"/>
  <c r="AG11" i="11" s="1"/>
  <c r="AI11" i="11" s="1"/>
  <c r="AE27" i="11"/>
  <c r="AG27" i="11" s="1"/>
  <c r="AI27" i="11" s="1"/>
  <c r="AV21" i="11"/>
  <c r="AV17" i="11"/>
  <c r="AV13" i="11"/>
  <c r="AV26" i="11"/>
  <c r="AV27" i="11"/>
  <c r="AV24" i="11"/>
  <c r="AV20" i="11"/>
  <c r="AV16" i="11"/>
  <c r="AV12" i="11"/>
  <c r="AV25" i="11"/>
  <c r="AV23" i="11"/>
  <c r="AV19" i="11"/>
  <c r="AV15" i="11"/>
  <c r="AV11" i="11"/>
  <c r="AV28" i="11"/>
  <c r="AV18" i="11"/>
  <c r="AV29" i="11"/>
  <c r="AV14" i="11"/>
  <c r="AV10" i="11"/>
  <c r="AV22" i="11"/>
  <c r="AN21" i="11"/>
  <c r="AN17" i="11"/>
  <c r="AN13" i="11"/>
  <c r="AN10" i="11"/>
  <c r="AN26" i="11"/>
  <c r="AN24" i="11"/>
  <c r="AN20" i="11"/>
  <c r="AN16" i="11"/>
  <c r="AN12" i="11"/>
  <c r="AN23" i="11"/>
  <c r="AN19" i="11"/>
  <c r="AN15" i="11"/>
  <c r="AN11" i="11"/>
  <c r="AN14" i="11"/>
  <c r="AN27" i="11"/>
  <c r="AN22" i="11"/>
  <c r="AN29" i="11"/>
  <c r="AN25" i="11"/>
  <c r="AN28" i="11"/>
  <c r="AN18" i="11"/>
  <c r="L36" i="5"/>
  <c r="E21" i="22"/>
  <c r="F19" i="5"/>
  <c r="G19" i="5" s="1"/>
  <c r="I6" i="1"/>
  <c r="AG15" i="31" l="1"/>
  <c r="AG19" i="31"/>
  <c r="AG23" i="31"/>
  <c r="AF15" i="27"/>
  <c r="AF19" i="27"/>
  <c r="AF23" i="27"/>
  <c r="AG16" i="31"/>
  <c r="AG20" i="31"/>
  <c r="AG24" i="31"/>
  <c r="AF14" i="27"/>
  <c r="AG14" i="27" s="1"/>
  <c r="AF18" i="27"/>
  <c r="AF22" i="27"/>
  <c r="AG22" i="27" s="1"/>
  <c r="AK61" i="5"/>
  <c r="AP61" i="5"/>
  <c r="AU61" i="5"/>
  <c r="AR61" i="5"/>
  <c r="AL61" i="5"/>
  <c r="F61" i="5" s="1"/>
  <c r="G61" i="5" s="1"/>
  <c r="AQ61" i="5"/>
  <c r="E14" i="31"/>
  <c r="F12" i="5"/>
  <c r="AC11" i="5"/>
  <c r="E13" i="22"/>
  <c r="E25" i="22" s="1"/>
  <c r="E16" i="4"/>
  <c r="K17" i="22"/>
  <c r="K23" i="22"/>
  <c r="K16" i="22"/>
  <c r="AN11" i="3"/>
  <c r="K19" i="22"/>
  <c r="D16" i="4"/>
  <c r="K18" i="22"/>
  <c r="K15" i="22"/>
  <c r="K20" i="22"/>
  <c r="J25" i="22"/>
  <c r="F57" i="5"/>
  <c r="G57" i="5" s="1"/>
  <c r="F55" i="5"/>
  <c r="G55" i="5" s="1"/>
  <c r="F53" i="5"/>
  <c r="G53" i="5" s="1"/>
  <c r="F51" i="5"/>
  <c r="G51" i="5" s="1"/>
  <c r="F49" i="5"/>
  <c r="G49" i="5" s="1"/>
  <c r="F47" i="5"/>
  <c r="G47" i="5" s="1"/>
  <c r="F45" i="5"/>
  <c r="G45" i="5" s="1"/>
  <c r="E22" i="31"/>
  <c r="F59" i="5"/>
  <c r="G59" i="5" s="1"/>
  <c r="F60" i="5"/>
  <c r="G60" i="5" s="1"/>
  <c r="F58" i="5"/>
  <c r="G58" i="5" s="1"/>
  <c r="F56" i="5"/>
  <c r="G56" i="5" s="1"/>
  <c r="F54" i="5"/>
  <c r="G54" i="5" s="1"/>
  <c r="F52" i="5"/>
  <c r="G52" i="5" s="1"/>
  <c r="F50" i="5"/>
  <c r="G50" i="5" s="1"/>
  <c r="F46" i="5"/>
  <c r="G46" i="5" s="1"/>
  <c r="F44" i="5"/>
  <c r="G44" i="5" s="1"/>
  <c r="AJ21" i="45"/>
  <c r="K24" i="22"/>
  <c r="K21" i="22"/>
  <c r="K14" i="22"/>
  <c r="F48" i="5"/>
  <c r="G48" i="5" s="1"/>
  <c r="K13" i="22"/>
  <c r="Q25" i="45"/>
  <c r="AJ38" i="45"/>
  <c r="E11" i="5"/>
  <c r="Q26" i="45"/>
  <c r="AJ34" i="45"/>
  <c r="AK27" i="45"/>
  <c r="AJ17" i="45"/>
  <c r="AJ24" i="45"/>
  <c r="AJ28" i="45"/>
  <c r="AJ32" i="45"/>
  <c r="AJ35" i="45"/>
  <c r="AJ41" i="45"/>
  <c r="AJ26" i="45"/>
  <c r="AJ30" i="45"/>
  <c r="AJ45" i="45"/>
  <c r="L11" i="5"/>
  <c r="F13" i="5"/>
  <c r="G13" i="5" s="1"/>
  <c r="AJ29" i="45"/>
  <c r="AJ37" i="45"/>
  <c r="AG15" i="27"/>
  <c r="Z9" i="11"/>
  <c r="N9" i="11" s="1"/>
  <c r="AA9" i="11"/>
  <c r="O9" i="11" s="1"/>
  <c r="D25" i="4"/>
  <c r="AF55" i="27"/>
  <c r="AF49" i="27"/>
  <c r="AF48" i="27"/>
  <c r="Q11" i="3"/>
  <c r="AF54" i="27"/>
  <c r="AG23" i="27"/>
  <c r="F43" i="5"/>
  <c r="G43" i="5" s="1"/>
  <c r="F41" i="5"/>
  <c r="G41" i="5" s="1"/>
  <c r="F39" i="5"/>
  <c r="G39" i="5" s="1"/>
  <c r="F37" i="5"/>
  <c r="G37" i="5" s="1"/>
  <c r="F35" i="5"/>
  <c r="G35" i="5" s="1"/>
  <c r="F33" i="5"/>
  <c r="G33" i="5" s="1"/>
  <c r="F31" i="5"/>
  <c r="G31" i="5" s="1"/>
  <c r="F29" i="5"/>
  <c r="G29" i="5" s="1"/>
  <c r="F27" i="5"/>
  <c r="G27" i="5" s="1"/>
  <c r="F25" i="5"/>
  <c r="G25" i="5" s="1"/>
  <c r="F23" i="5"/>
  <c r="G23" i="5" s="1"/>
  <c r="F21" i="5"/>
  <c r="G21" i="5" s="1"/>
  <c r="F17" i="5"/>
  <c r="G17" i="5" s="1"/>
  <c r="F15" i="5"/>
  <c r="G15" i="5" s="1"/>
  <c r="F42" i="5"/>
  <c r="G42" i="5" s="1"/>
  <c r="F40" i="5"/>
  <c r="G40" i="5" s="1"/>
  <c r="F38" i="5"/>
  <c r="G38" i="5" s="1"/>
  <c r="F36" i="5"/>
  <c r="G36" i="5" s="1"/>
  <c r="F34" i="5"/>
  <c r="G34" i="5" s="1"/>
  <c r="F32" i="5"/>
  <c r="G32" i="5" s="1"/>
  <c r="F30" i="5"/>
  <c r="G30" i="5" s="1"/>
  <c r="F28" i="5"/>
  <c r="G28" i="5" s="1"/>
  <c r="F26" i="5"/>
  <c r="G26" i="5" s="1"/>
  <c r="F24" i="5"/>
  <c r="G24" i="5" s="1"/>
  <c r="F22" i="5"/>
  <c r="G22" i="5" s="1"/>
  <c r="F20" i="5"/>
  <c r="G20" i="5" s="1"/>
  <c r="F18" i="5"/>
  <c r="G18" i="5" s="1"/>
  <c r="F16" i="5"/>
  <c r="G16" i="5" s="1"/>
  <c r="F14" i="5"/>
  <c r="G14" i="5" s="1"/>
  <c r="AF45" i="27"/>
  <c r="AF47" i="27"/>
  <c r="AG18" i="27"/>
  <c r="AE50" i="27"/>
  <c r="AF46" i="27"/>
  <c r="AF50" i="27"/>
  <c r="AF52" i="27"/>
  <c r="AE52" i="27"/>
  <c r="AG13" i="27"/>
  <c r="AG25" i="31"/>
  <c r="AG41" i="31"/>
  <c r="AF44" i="27"/>
  <c r="AF24" i="27"/>
  <c r="AF40" i="27"/>
  <c r="O16" i="4"/>
  <c r="G16" i="4"/>
  <c r="O15" i="6"/>
  <c r="O21" i="6"/>
  <c r="O18" i="6"/>
  <c r="O17" i="6"/>
  <c r="O13" i="6"/>
  <c r="O20" i="6"/>
  <c r="O19" i="6"/>
  <c r="AE48" i="27"/>
  <c r="F20" i="22"/>
  <c r="O22" i="6"/>
  <c r="O14" i="6"/>
  <c r="O16" i="6"/>
  <c r="O12" i="6"/>
  <c r="F21" i="6"/>
  <c r="F17" i="6"/>
  <c r="F13" i="6"/>
  <c r="F18" i="6"/>
  <c r="F12" i="6"/>
  <c r="F22" i="6"/>
  <c r="F14" i="6"/>
  <c r="F20" i="6"/>
  <c r="F19" i="6"/>
  <c r="F15" i="6"/>
  <c r="F16" i="6"/>
  <c r="O11" i="6"/>
  <c r="E23" i="6"/>
  <c r="J23" i="6"/>
  <c r="AG31" i="27"/>
  <c r="N19" i="6"/>
  <c r="N20" i="6"/>
  <c r="N12" i="6"/>
  <c r="K18" i="6"/>
  <c r="F22" i="22"/>
  <c r="AE53" i="27"/>
  <c r="N16" i="4"/>
  <c r="BC10" i="36"/>
  <c r="BK10" i="36" s="1"/>
  <c r="AE49" i="27"/>
  <c r="AG29" i="27"/>
  <c r="AE44" i="27"/>
  <c r="AE55" i="27"/>
  <c r="AE46" i="27"/>
  <c r="AE54" i="27"/>
  <c r="AG12" i="27"/>
  <c r="AE24" i="27"/>
  <c r="N22" i="6"/>
  <c r="N14" i="6"/>
  <c r="N21" i="6"/>
  <c r="N13" i="6"/>
  <c r="K16" i="4"/>
  <c r="I16" i="4"/>
  <c r="F23" i="22"/>
  <c r="F18" i="22"/>
  <c r="F17" i="22"/>
  <c r="F16" i="4"/>
  <c r="F19" i="22"/>
  <c r="F14" i="22"/>
  <c r="F24" i="22"/>
  <c r="K11" i="6"/>
  <c r="N16" i="6"/>
  <c r="F15" i="22"/>
  <c r="F21" i="22"/>
  <c r="F16" i="22"/>
  <c r="M16" i="4"/>
  <c r="H16" i="4"/>
  <c r="L16" i="4"/>
  <c r="J16" i="4"/>
  <c r="P35" i="7"/>
  <c r="P19" i="7"/>
  <c r="P58" i="7"/>
  <c r="P42" i="7"/>
  <c r="P34" i="7"/>
  <c r="P26" i="7"/>
  <c r="P18" i="7"/>
  <c r="P43" i="7"/>
  <c r="P27" i="7"/>
  <c r="P44" i="7"/>
  <c r="P36" i="7"/>
  <c r="P28" i="7"/>
  <c r="P20" i="7"/>
  <c r="P12" i="7"/>
  <c r="P37" i="7"/>
  <c r="P29" i="7"/>
  <c r="P21" i="7"/>
  <c r="P50" i="7"/>
  <c r="P59" i="7"/>
  <c r="P51" i="7"/>
  <c r="P11" i="7"/>
  <c r="P40" i="7"/>
  <c r="P32" i="7"/>
  <c r="P24" i="7"/>
  <c r="P16" i="7"/>
  <c r="P56" i="7"/>
  <c r="P48" i="7"/>
  <c r="P57" i="7"/>
  <c r="P49" i="7"/>
  <c r="P41" i="7"/>
  <c r="P54" i="7"/>
  <c r="P46" i="7"/>
  <c r="P38" i="7"/>
  <c r="P30" i="7"/>
  <c r="P22" i="7"/>
  <c r="P14" i="7"/>
  <c r="P55" i="7"/>
  <c r="P47" i="7"/>
  <c r="P39" i="7"/>
  <c r="P31" i="7"/>
  <c r="P23" i="7"/>
  <c r="P15" i="7"/>
  <c r="P10" i="7"/>
  <c r="P52" i="7"/>
  <c r="P53" i="7"/>
  <c r="P45" i="7"/>
  <c r="P13" i="7"/>
  <c r="AO10" i="11"/>
  <c r="AW10" i="11" s="1"/>
  <c r="E10" i="11" s="1"/>
  <c r="AO21" i="11"/>
  <c r="AW21" i="11" s="1"/>
  <c r="E21" i="11" s="1"/>
  <c r="AO17" i="11"/>
  <c r="AW17" i="11" s="1"/>
  <c r="E17" i="11" s="1"/>
  <c r="AO13" i="11"/>
  <c r="AW13" i="11" s="1"/>
  <c r="E13" i="11" s="1"/>
  <c r="AO24" i="11"/>
  <c r="AW24" i="11" s="1"/>
  <c r="E24" i="11" s="1"/>
  <c r="AO20" i="11"/>
  <c r="AW20" i="11" s="1"/>
  <c r="E20" i="11" s="1"/>
  <c r="AO16" i="11"/>
  <c r="AW16" i="11" s="1"/>
  <c r="E16" i="11" s="1"/>
  <c r="AO12" i="11"/>
  <c r="AW12" i="11" s="1"/>
  <c r="E12" i="11" s="1"/>
  <c r="AO29" i="11"/>
  <c r="AW29" i="11" s="1"/>
  <c r="E29" i="11" s="1"/>
  <c r="AO23" i="11"/>
  <c r="AW23" i="11" s="1"/>
  <c r="E23" i="11" s="1"/>
  <c r="AO19" i="11"/>
  <c r="AW19" i="11" s="1"/>
  <c r="E19" i="11" s="1"/>
  <c r="AO15" i="11"/>
  <c r="AW15" i="11" s="1"/>
  <c r="E15" i="11" s="1"/>
  <c r="AO11" i="11"/>
  <c r="AW11" i="11" s="1"/>
  <c r="E11" i="11" s="1"/>
  <c r="AO22" i="11"/>
  <c r="AW22" i="11" s="1"/>
  <c r="E22" i="11" s="1"/>
  <c r="AO26" i="11"/>
  <c r="AW26" i="11" s="1"/>
  <c r="E26" i="11" s="1"/>
  <c r="AO14" i="11"/>
  <c r="AW14" i="11" s="1"/>
  <c r="E14" i="11" s="1"/>
  <c r="AO27" i="11"/>
  <c r="AW27" i="11" s="1"/>
  <c r="E27" i="11" s="1"/>
  <c r="AO18" i="11"/>
  <c r="AW18" i="11" s="1"/>
  <c r="E18" i="11" s="1"/>
  <c r="AO28" i="11"/>
  <c r="AW28" i="11" s="1"/>
  <c r="E28" i="11" s="1"/>
  <c r="AO25" i="11"/>
  <c r="AW25" i="11" s="1"/>
  <c r="E25" i="11" s="1"/>
  <c r="N17" i="6"/>
  <c r="P33" i="7"/>
  <c r="P25" i="7"/>
  <c r="P17" i="7"/>
  <c r="I20" i="11"/>
  <c r="J20" i="11"/>
  <c r="I13" i="11"/>
  <c r="J13" i="11"/>
  <c r="J22" i="11"/>
  <c r="I22" i="11"/>
  <c r="I16" i="11"/>
  <c r="J16" i="11"/>
  <c r="J18" i="11"/>
  <c r="I18" i="11"/>
  <c r="D25" i="22"/>
  <c r="J28" i="11"/>
  <c r="I28" i="11"/>
  <c r="J21" i="11"/>
  <c r="I21" i="11"/>
  <c r="J10" i="11"/>
  <c r="I10" i="11"/>
  <c r="J24" i="11"/>
  <c r="I24" i="11"/>
  <c r="I26" i="11"/>
  <c r="J26" i="11"/>
  <c r="AA13" i="4"/>
  <c r="J27" i="11"/>
  <c r="I27" i="11"/>
  <c r="I19" i="11"/>
  <c r="J19" i="11"/>
  <c r="I29" i="11"/>
  <c r="J29" i="11"/>
  <c r="J15" i="11"/>
  <c r="I15" i="11"/>
  <c r="I17" i="11"/>
  <c r="J17" i="11"/>
  <c r="J11" i="11"/>
  <c r="I11" i="11"/>
  <c r="J12" i="11"/>
  <c r="I12" i="11"/>
  <c r="I14" i="11"/>
  <c r="J14" i="11"/>
  <c r="I23" i="11"/>
  <c r="J23" i="11"/>
  <c r="J25" i="11"/>
  <c r="I25" i="11"/>
  <c r="F13" i="22"/>
  <c r="D23" i="6"/>
  <c r="F11" i="6"/>
  <c r="AF51" i="27" l="1"/>
  <c r="AG19" i="27"/>
  <c r="AG24" i="27" s="1"/>
  <c r="M60" i="5"/>
  <c r="M41" i="5"/>
  <c r="M45" i="5"/>
  <c r="M61" i="5"/>
  <c r="M28" i="5"/>
  <c r="M43" i="5"/>
  <c r="M59" i="5"/>
  <c r="M33" i="5"/>
  <c r="M29" i="5"/>
  <c r="M31" i="5"/>
  <c r="M19" i="5"/>
  <c r="M39" i="5"/>
  <c r="M44" i="5"/>
  <c r="M40" i="5"/>
  <c r="M24" i="5"/>
  <c r="M48" i="5"/>
  <c r="M32" i="5"/>
  <c r="M22" i="5"/>
  <c r="M54" i="5"/>
  <c r="M46" i="5"/>
  <c r="M14" i="5"/>
  <c r="M13" i="5"/>
  <c r="M34" i="5"/>
  <c r="M57" i="5"/>
  <c r="M53" i="5"/>
  <c r="M20" i="5"/>
  <c r="M35" i="5"/>
  <c r="M51" i="5"/>
  <c r="M17" i="5"/>
  <c r="M21" i="5"/>
  <c r="M37" i="5"/>
  <c r="M15" i="5"/>
  <c r="M47" i="5"/>
  <c r="M23" i="5"/>
  <c r="M55" i="5"/>
  <c r="M49" i="5"/>
  <c r="M27" i="5"/>
  <c r="M56" i="5"/>
  <c r="M58" i="5"/>
  <c r="M52" i="5"/>
  <c r="M36" i="5"/>
  <c r="M25" i="5"/>
  <c r="M16" i="5"/>
  <c r="M38" i="5"/>
  <c r="M26" i="5"/>
  <c r="M42" i="5"/>
  <c r="M30" i="5"/>
  <c r="M18" i="5"/>
  <c r="M50" i="5"/>
  <c r="AO15" i="45"/>
  <c r="BM15" i="45" s="1"/>
  <c r="AC15" i="31"/>
  <c r="AK45" i="45"/>
  <c r="AJ25" i="45"/>
  <c r="I25" i="22"/>
  <c r="K25" i="22"/>
  <c r="AK36" i="45"/>
  <c r="P9" i="7"/>
  <c r="P10" i="8"/>
  <c r="AK29" i="45"/>
  <c r="AK35" i="45"/>
  <c r="AK20" i="45"/>
  <c r="AK31" i="45"/>
  <c r="AK37" i="45"/>
  <c r="AK42" i="45"/>
  <c r="R11" i="3"/>
  <c r="AK25" i="45"/>
  <c r="AK32" i="45"/>
  <c r="AK24" i="45"/>
  <c r="I17" i="3"/>
  <c r="H23" i="3"/>
  <c r="AJ42" i="45"/>
  <c r="AJ31" i="45"/>
  <c r="AJ20" i="45"/>
  <c r="AJ22" i="45"/>
  <c r="R17" i="3"/>
  <c r="AK30" i="45"/>
  <c r="AK39" i="45"/>
  <c r="AJ39" i="45"/>
  <c r="AK34" i="45"/>
  <c r="AK22" i="45"/>
  <c r="P17" i="6"/>
  <c r="P13" i="6"/>
  <c r="P56" i="8"/>
  <c r="P39" i="8"/>
  <c r="P43" i="8"/>
  <c r="AK26" i="45"/>
  <c r="AJ18" i="45"/>
  <c r="H15" i="3"/>
  <c r="AK43" i="45"/>
  <c r="AK23" i="45"/>
  <c r="I20" i="3"/>
  <c r="Q17" i="3"/>
  <c r="AJ33" i="45"/>
  <c r="Q14" i="3"/>
  <c r="AK19" i="45"/>
  <c r="AK44" i="45"/>
  <c r="AK21" i="45"/>
  <c r="AJ43" i="45"/>
  <c r="AK33" i="45"/>
  <c r="R14" i="3"/>
  <c r="AJ19" i="45"/>
  <c r="H16" i="3"/>
  <c r="AJ27" i="45"/>
  <c r="H24" i="3"/>
  <c r="R20" i="3"/>
  <c r="I22" i="3"/>
  <c r="I25" i="3"/>
  <c r="P33" i="8"/>
  <c r="P21" i="8"/>
  <c r="P41" i="8"/>
  <c r="P18" i="8"/>
  <c r="P32" i="8"/>
  <c r="P51" i="8"/>
  <c r="P45" i="8"/>
  <c r="P31" i="8"/>
  <c r="P26" i="8"/>
  <c r="P25" i="8"/>
  <c r="P30" i="8"/>
  <c r="P16" i="8"/>
  <c r="P53" i="8"/>
  <c r="P15" i="8"/>
  <c r="P38" i="8"/>
  <c r="P36" i="8"/>
  <c r="P42" i="8"/>
  <c r="P57" i="8"/>
  <c r="P44" i="8"/>
  <c r="P55" i="8"/>
  <c r="K11" i="5"/>
  <c r="M11" i="5" s="1"/>
  <c r="P13" i="8"/>
  <c r="P11" i="8"/>
  <c r="P50" i="8"/>
  <c r="P24" i="8"/>
  <c r="P27" i="8"/>
  <c r="P54" i="8"/>
  <c r="P46" i="8"/>
  <c r="P47" i="8"/>
  <c r="P58" i="8"/>
  <c r="P12" i="8"/>
  <c r="P20" i="8"/>
  <c r="P34" i="8"/>
  <c r="P40" i="8"/>
  <c r="P23" i="8"/>
  <c r="P29" i="8"/>
  <c r="P14" i="8"/>
  <c r="P28" i="8"/>
  <c r="P35" i="8"/>
  <c r="P52" i="8"/>
  <c r="P37" i="8"/>
  <c r="P59" i="8"/>
  <c r="P49" i="8"/>
  <c r="P19" i="8"/>
  <c r="P22" i="8"/>
  <c r="P17" i="8"/>
  <c r="P48" i="8"/>
  <c r="G12" i="5"/>
  <c r="F11" i="5"/>
  <c r="G11" i="5" s="1"/>
  <c r="M12" i="5"/>
  <c r="Q20" i="3"/>
  <c r="Q23" i="3"/>
  <c r="H22" i="3"/>
  <c r="Q18" i="3"/>
  <c r="H26" i="3"/>
  <c r="H19" i="3"/>
  <c r="Q16" i="3"/>
  <c r="H25" i="3"/>
  <c r="Q21" i="3"/>
  <c r="H18" i="3"/>
  <c r="Q12" i="3"/>
  <c r="AG47" i="27"/>
  <c r="AA14" i="4"/>
  <c r="AA15" i="4" s="1"/>
  <c r="AA16" i="4" s="1"/>
  <c r="AA17" i="4" s="1"/>
  <c r="AA18" i="4" s="1"/>
  <c r="AA19" i="4" s="1"/>
  <c r="AA20" i="4" s="1"/>
  <c r="AA21" i="4" s="1"/>
  <c r="AA22" i="4" s="1"/>
  <c r="AA23" i="4" s="1"/>
  <c r="AA24" i="4" s="1"/>
  <c r="AA25" i="4" s="1"/>
  <c r="AA26" i="4" s="1"/>
  <c r="AA27" i="4" s="1"/>
  <c r="AA28" i="4" s="1"/>
  <c r="AA29" i="4" s="1"/>
  <c r="AA30" i="4" s="1"/>
  <c r="AA31" i="4" s="1"/>
  <c r="AA32" i="4" s="1"/>
  <c r="AA33" i="4" s="1"/>
  <c r="AA34" i="4" s="1"/>
  <c r="AA35" i="4" s="1"/>
  <c r="AA36" i="4" s="1"/>
  <c r="AA37" i="4" s="1"/>
  <c r="AA38" i="4" s="1"/>
  <c r="AA39" i="4" s="1"/>
  <c r="AA40" i="4" s="1"/>
  <c r="AA41" i="4" s="1"/>
  <c r="AA42" i="4" s="1"/>
  <c r="AA43" i="4" s="1"/>
  <c r="AA44" i="4" s="1"/>
  <c r="AA45" i="4" s="1"/>
  <c r="AA46" i="4" s="1"/>
  <c r="AA47" i="4" s="1"/>
  <c r="AA48" i="4" s="1"/>
  <c r="AA49" i="4" s="1"/>
  <c r="AA50" i="4" s="1"/>
  <c r="AA51" i="4" s="1"/>
  <c r="AA52" i="4" s="1"/>
  <c r="AA53" i="4" s="1"/>
  <c r="AA54" i="4" s="1"/>
  <c r="AA55" i="4" s="1"/>
  <c r="AA56" i="4" s="1"/>
  <c r="AA57" i="4" s="1"/>
  <c r="AA58" i="4" s="1"/>
  <c r="AA59" i="4" s="1"/>
  <c r="AA60" i="4" s="1"/>
  <c r="AA61" i="4" s="1"/>
  <c r="AA62" i="4" s="1"/>
  <c r="F14" i="31"/>
  <c r="I9" i="11"/>
  <c r="J9" i="11"/>
  <c r="E9" i="11"/>
  <c r="P21" i="6"/>
  <c r="P14" i="6"/>
  <c r="P12" i="6"/>
  <c r="P19" i="6"/>
  <c r="P16" i="6"/>
  <c r="P22" i="6"/>
  <c r="P20" i="6"/>
  <c r="K19" i="6"/>
  <c r="AF56" i="27"/>
  <c r="AG45" i="27"/>
  <c r="AE47" i="27"/>
  <c r="AG36" i="27"/>
  <c r="AG52" i="27" s="1"/>
  <c r="N18" i="6"/>
  <c r="P18" i="6" s="1"/>
  <c r="AG32" i="27"/>
  <c r="AG48" i="27" s="1"/>
  <c r="K20" i="6"/>
  <c r="AG37" i="27"/>
  <c r="AG53" i="27" s="1"/>
  <c r="O23" i="6"/>
  <c r="F23" i="6"/>
  <c r="K12" i="6"/>
  <c r="AG33" i="27"/>
  <c r="AG49" i="27" s="1"/>
  <c r="K17" i="6"/>
  <c r="K22" i="6"/>
  <c r="AG34" i="27"/>
  <c r="AG50" i="27" s="1"/>
  <c r="AG28" i="27"/>
  <c r="AG44" i="27" s="1"/>
  <c r="AG38" i="27"/>
  <c r="AG54" i="27" s="1"/>
  <c r="AG39" i="27"/>
  <c r="AG55" i="27" s="1"/>
  <c r="AE45" i="27"/>
  <c r="K21" i="6"/>
  <c r="K13" i="6"/>
  <c r="AG30" i="27"/>
  <c r="AG46" i="27" s="1"/>
  <c r="AE40" i="27"/>
  <c r="AG35" i="27"/>
  <c r="AG51" i="27" s="1"/>
  <c r="K14" i="6"/>
  <c r="AE51" i="27"/>
  <c r="N11" i="6"/>
  <c r="P11" i="6" s="1"/>
  <c r="K16" i="6"/>
  <c r="N15" i="6"/>
  <c r="P15" i="6" s="1"/>
  <c r="K15" i="6"/>
  <c r="F25" i="22"/>
  <c r="AO16" i="45" l="1"/>
  <c r="BM16" i="45" s="1"/>
  <c r="AJ36" i="45"/>
  <c r="I12" i="3"/>
  <c r="AJ40" i="45"/>
  <c r="H21" i="3"/>
  <c r="I19" i="3"/>
  <c r="R15" i="3"/>
  <c r="I23" i="3"/>
  <c r="R23" i="3"/>
  <c r="R19" i="3"/>
  <c r="I15" i="3"/>
  <c r="I18" i="3"/>
  <c r="R13" i="3"/>
  <c r="Q22" i="3"/>
  <c r="Q13" i="3"/>
  <c r="I26" i="3"/>
  <c r="H13" i="3"/>
  <c r="H20" i="3"/>
  <c r="H14" i="3"/>
  <c r="AJ23" i="45"/>
  <c r="AK38" i="45"/>
  <c r="Q15" i="3"/>
  <c r="AK28" i="45"/>
  <c r="Q23" i="45"/>
  <c r="AK18" i="45"/>
  <c r="AK17" i="45"/>
  <c r="AK40" i="45"/>
  <c r="AK41" i="45"/>
  <c r="P9" i="8"/>
  <c r="I24" i="3"/>
  <c r="H17" i="3"/>
  <c r="R21" i="3"/>
  <c r="R16" i="3"/>
  <c r="R12" i="3"/>
  <c r="I14" i="3"/>
  <c r="I21" i="3"/>
  <c r="D11" i="4"/>
  <c r="D20" i="4" s="1"/>
  <c r="AK16" i="45"/>
  <c r="AJ16" i="45"/>
  <c r="AK15" i="45"/>
  <c r="Q20" i="45"/>
  <c r="Q22" i="45"/>
  <c r="Q19" i="45"/>
  <c r="P23" i="6"/>
  <c r="AJ44" i="45"/>
  <c r="Q16" i="45"/>
  <c r="I13" i="3"/>
  <c r="I16" i="3"/>
  <c r="AN12" i="3"/>
  <c r="Q19" i="3"/>
  <c r="AG56" i="27"/>
  <c r="K23" i="6"/>
  <c r="AE56" i="27"/>
  <c r="AG40" i="27"/>
  <c r="N23" i="6"/>
  <c r="AO17" i="45" l="1"/>
  <c r="BM17" i="45" s="1"/>
  <c r="AO107" i="45"/>
  <c r="AP107" i="45" s="1"/>
  <c r="AQ107" i="45" s="1"/>
  <c r="AR107" i="45" s="1"/>
  <c r="AS107" i="45" s="1"/>
  <c r="AT107" i="45" s="1"/>
  <c r="AU107" i="45" s="1"/>
  <c r="AV107" i="45" s="1"/>
  <c r="AW107" i="45" s="1"/>
  <c r="AX107" i="45" s="1"/>
  <c r="AY107" i="45" s="1"/>
  <c r="AZ107" i="45" s="1"/>
  <c r="BC11" i="36"/>
  <c r="AP25" i="36"/>
  <c r="AO18" i="45"/>
  <c r="BM18" i="45" s="1"/>
  <c r="R18" i="3"/>
  <c r="R22" i="3"/>
  <c r="E11" i="4"/>
  <c r="E20" i="4" s="1"/>
  <c r="D29" i="4"/>
  <c r="Q15" i="45"/>
  <c r="CD37" i="3"/>
  <c r="Q17" i="45"/>
  <c r="AN13" i="3"/>
  <c r="CD38" i="3"/>
  <c r="CE37" i="3"/>
  <c r="BA14" i="45"/>
  <c r="AZ11" i="3"/>
  <c r="BL11" i="3" s="1"/>
  <c r="BK11" i="36" l="1"/>
  <c r="BC12" i="36" s="1"/>
  <c r="BK12" i="36" s="1"/>
  <c r="AO19" i="45"/>
  <c r="BM19" i="45" s="1"/>
  <c r="AN14" i="3"/>
  <c r="CE38" i="3"/>
  <c r="AK10" i="3" s="1"/>
  <c r="AJ10" i="3"/>
  <c r="F11" i="4"/>
  <c r="F20" i="4" s="1"/>
  <c r="E29" i="4"/>
  <c r="BA15" i="45"/>
  <c r="AZ12" i="3"/>
  <c r="BL12" i="3" s="1"/>
  <c r="AP26" i="36" l="1"/>
  <c r="BC13" i="36"/>
  <c r="BK13" i="36" s="1"/>
  <c r="AP27" i="36"/>
  <c r="AO20" i="45"/>
  <c r="BM20" i="45" s="1"/>
  <c r="AN15" i="3"/>
  <c r="F29" i="4"/>
  <c r="G11" i="4"/>
  <c r="G20" i="4" s="1"/>
  <c r="AZ13" i="3"/>
  <c r="BA16" i="45"/>
  <c r="AO119" i="45" s="1"/>
  <c r="AO130" i="45" s="1"/>
  <c r="BC14" i="36" l="1"/>
  <c r="BK14" i="36" s="1"/>
  <c r="AP28" i="36"/>
  <c r="AO21" i="45"/>
  <c r="BM21" i="45" s="1"/>
  <c r="AZ14" i="3"/>
  <c r="BL14" i="3" s="1"/>
  <c r="BL13" i="3"/>
  <c r="AN16" i="3"/>
  <c r="H11" i="4"/>
  <c r="H20" i="4" s="1"/>
  <c r="G29" i="4"/>
  <c r="BA17" i="45"/>
  <c r="AP29" i="36" l="1"/>
  <c r="BC15" i="36"/>
  <c r="BK15" i="36" s="1"/>
  <c r="AO22" i="45"/>
  <c r="BM22" i="45" s="1"/>
  <c r="AZ15" i="3"/>
  <c r="BL15" i="3" s="1"/>
  <c r="AN17" i="3"/>
  <c r="I11" i="4"/>
  <c r="I20" i="4" s="1"/>
  <c r="H29" i="4"/>
  <c r="BA18" i="45"/>
  <c r="AP30" i="36" l="1"/>
  <c r="BC16" i="36"/>
  <c r="BK16" i="36" s="1"/>
  <c r="AO23" i="45"/>
  <c r="BM23" i="45" s="1"/>
  <c r="AZ16" i="3"/>
  <c r="BL16" i="3" s="1"/>
  <c r="AN18" i="3"/>
  <c r="J11" i="4"/>
  <c r="J20" i="4" s="1"/>
  <c r="I29" i="4"/>
  <c r="BA19" i="45"/>
  <c r="BC17" i="36" l="1"/>
  <c r="BK17" i="36" s="1"/>
  <c r="AP31" i="36"/>
  <c r="AZ17" i="3"/>
  <c r="BL17" i="3" s="1"/>
  <c r="AO24" i="45"/>
  <c r="BM24" i="45" s="1"/>
  <c r="AN19" i="3"/>
  <c r="K11" i="4"/>
  <c r="K20" i="4" s="1"/>
  <c r="J29" i="4"/>
  <c r="BA20" i="45"/>
  <c r="AZ18" i="3" l="1"/>
  <c r="BL18" i="3" s="1"/>
  <c r="AP32" i="36"/>
  <c r="BC18" i="36"/>
  <c r="BK18" i="36" s="1"/>
  <c r="AO25" i="45"/>
  <c r="BM25" i="45" s="1"/>
  <c r="AN20" i="3"/>
  <c r="L11" i="4"/>
  <c r="L20" i="4" s="1"/>
  <c r="K29" i="4"/>
  <c r="BA21" i="45"/>
  <c r="AZ19" i="3" l="1"/>
  <c r="BL19" i="3" s="1"/>
  <c r="AP33" i="36"/>
  <c r="BC19" i="36"/>
  <c r="BK19" i="36" s="1"/>
  <c r="AO26" i="45"/>
  <c r="BM26" i="45" s="1"/>
  <c r="AN21" i="3"/>
  <c r="M11" i="4"/>
  <c r="M20" i="4" s="1"/>
  <c r="L29" i="4"/>
  <c r="BA22" i="45"/>
  <c r="AZ20" i="3" l="1"/>
  <c r="BL20" i="3" s="1"/>
  <c r="BC20" i="36"/>
  <c r="BK20" i="36" s="1"/>
  <c r="AP34" i="36"/>
  <c r="AO27" i="45"/>
  <c r="BM27" i="45" s="1"/>
  <c r="AN22" i="3"/>
  <c r="N11" i="4"/>
  <c r="N20" i="4" s="1"/>
  <c r="M29" i="4"/>
  <c r="BA23" i="45"/>
  <c r="AZ21" i="3" l="1"/>
  <c r="BL21" i="3" s="1"/>
  <c r="BC21" i="36"/>
  <c r="BK21" i="36" s="1"/>
  <c r="AP36" i="36" s="1"/>
  <c r="AP35" i="36"/>
  <c r="AO28" i="45"/>
  <c r="BM28" i="45" s="1"/>
  <c r="AN23" i="3"/>
  <c r="O11" i="4"/>
  <c r="O20" i="4" s="1"/>
  <c r="O29" i="4" s="1"/>
  <c r="N29" i="4"/>
  <c r="BA24" i="45"/>
  <c r="AZ22" i="3" l="1"/>
  <c r="BL22" i="3" s="1"/>
  <c r="AO29" i="45"/>
  <c r="BM29" i="45" s="1"/>
  <c r="AN24" i="3"/>
  <c r="BA25" i="45"/>
  <c r="AZ23" i="3" l="1"/>
  <c r="AN116" i="3" s="1"/>
  <c r="AO116" i="3" s="1"/>
  <c r="AP116" i="3" s="1"/>
  <c r="AQ116" i="3" s="1"/>
  <c r="AR116" i="3" s="1"/>
  <c r="AS116" i="3" s="1"/>
  <c r="AT116" i="3" s="1"/>
  <c r="AU116" i="3" s="1"/>
  <c r="AV116" i="3" s="1"/>
  <c r="AW116" i="3" s="1"/>
  <c r="AX116" i="3" s="1"/>
  <c r="AO30" i="45"/>
  <c r="BM30" i="45" s="1"/>
  <c r="AN25" i="3"/>
  <c r="BA26" i="45"/>
  <c r="BL23" i="3" l="1"/>
  <c r="AZ24" i="3"/>
  <c r="BL24" i="3" s="1"/>
  <c r="AO31" i="45"/>
  <c r="BM31" i="45" s="1"/>
  <c r="AN26" i="3"/>
  <c r="AY116" i="3"/>
  <c r="BA27" i="45"/>
  <c r="AZ25" i="3" l="1"/>
  <c r="BL25" i="3" s="1"/>
  <c r="AO32" i="45"/>
  <c r="BM32" i="45" s="1"/>
  <c r="AN27" i="3"/>
  <c r="AP119" i="45"/>
  <c r="AP130" i="45" s="1"/>
  <c r="BA28" i="45"/>
  <c r="AZ26" i="3" l="1"/>
  <c r="BL26" i="3" s="1"/>
  <c r="AO33" i="45"/>
  <c r="BM33" i="45" s="1"/>
  <c r="AN28" i="3"/>
  <c r="AQ119" i="45"/>
  <c r="AQ130" i="45" s="1"/>
  <c r="BA29" i="45"/>
  <c r="AZ27" i="3" l="1"/>
  <c r="BL27" i="3" s="1"/>
  <c r="AO34" i="45"/>
  <c r="BM34" i="45" s="1"/>
  <c r="AN29" i="3"/>
  <c r="AR119" i="45"/>
  <c r="AR130" i="45" s="1"/>
  <c r="BA30" i="45"/>
  <c r="AZ28" i="3" l="1"/>
  <c r="BL28" i="3" s="1"/>
  <c r="AO35" i="45"/>
  <c r="BM35" i="45" s="1"/>
  <c r="AN30" i="3"/>
  <c r="AS119" i="45"/>
  <c r="AS130" i="45" s="1"/>
  <c r="BA31" i="45"/>
  <c r="AZ29" i="3" l="1"/>
  <c r="BL29" i="3" s="1"/>
  <c r="AO36" i="45"/>
  <c r="BM36" i="45" s="1"/>
  <c r="AN31" i="3"/>
  <c r="AT119" i="45"/>
  <c r="AT130" i="45" s="1"/>
  <c r="BA32" i="45"/>
  <c r="AZ30" i="3" l="1"/>
  <c r="BL30" i="3" s="1"/>
  <c r="AO37" i="45"/>
  <c r="BM37" i="45" s="1"/>
  <c r="AN32" i="3"/>
  <c r="AU119" i="45"/>
  <c r="AU130" i="45" s="1"/>
  <c r="BA33" i="45"/>
  <c r="AZ31" i="3" l="1"/>
  <c r="BL31" i="3" s="1"/>
  <c r="AO38" i="45"/>
  <c r="BM38" i="45" s="1"/>
  <c r="AN33" i="3"/>
  <c r="AV119" i="45"/>
  <c r="AV130" i="45" s="1"/>
  <c r="AL14" i="45" s="1"/>
  <c r="BA34" i="45"/>
  <c r="AZ32" i="3" l="1"/>
  <c r="BL32" i="3" s="1"/>
  <c r="AO39" i="45"/>
  <c r="BM39" i="45" s="1"/>
  <c r="AN34" i="3"/>
  <c r="AW119" i="45"/>
  <c r="AW130" i="45" s="1"/>
  <c r="BA35" i="45"/>
  <c r="AZ33" i="3" l="1"/>
  <c r="BL33" i="3" s="1"/>
  <c r="AO40" i="45"/>
  <c r="BM40" i="45" s="1"/>
  <c r="AN35" i="3"/>
  <c r="AX119" i="45"/>
  <c r="AX130" i="45" s="1"/>
  <c r="Q13" i="45"/>
  <c r="Q28" i="45" s="1"/>
  <c r="AL15" i="45"/>
  <c r="AL16" i="45" s="1"/>
  <c r="AL17" i="45" s="1"/>
  <c r="AL18" i="45" s="1"/>
  <c r="AL19" i="45" s="1"/>
  <c r="AL20" i="45" s="1"/>
  <c r="AL21" i="45" s="1"/>
  <c r="AL22" i="45" s="1"/>
  <c r="AL23" i="45" s="1"/>
  <c r="AL24" i="45" s="1"/>
  <c r="AL25" i="45" s="1"/>
  <c r="AL26" i="45" s="1"/>
  <c r="AL27" i="45" s="1"/>
  <c r="AL28" i="45" s="1"/>
  <c r="AL29" i="45" s="1"/>
  <c r="AL30" i="45" s="1"/>
  <c r="AL31" i="45" s="1"/>
  <c r="AL32" i="45" s="1"/>
  <c r="AL33" i="45" s="1"/>
  <c r="AL34" i="45" s="1"/>
  <c r="AL35" i="45" s="1"/>
  <c r="AL36" i="45" s="1"/>
  <c r="AL37" i="45" s="1"/>
  <c r="AL38" i="45" s="1"/>
  <c r="AL39" i="45" s="1"/>
  <c r="AL40" i="45" s="1"/>
  <c r="AL41" i="45" s="1"/>
  <c r="AL42" i="45" s="1"/>
  <c r="AL43" i="45" s="1"/>
  <c r="AL44" i="45" s="1"/>
  <c r="AL45" i="45" s="1"/>
  <c r="BA36" i="45"/>
  <c r="AZ34" i="3" l="1"/>
  <c r="BL34" i="3" s="1"/>
  <c r="AO41" i="45"/>
  <c r="BM41" i="45" s="1"/>
  <c r="AN36" i="3"/>
  <c r="AY119" i="45"/>
  <c r="AY130" i="45" s="1"/>
  <c r="BA37" i="45"/>
  <c r="AZ35" i="3" l="1"/>
  <c r="BL35" i="3" s="1"/>
  <c r="AO42" i="45"/>
  <c r="BM42" i="45" s="1"/>
  <c r="AN37" i="3"/>
  <c r="AZ119" i="45"/>
  <c r="AZ130" i="45" s="1"/>
  <c r="BA38" i="45"/>
  <c r="AZ36" i="3" l="1"/>
  <c r="BL36" i="3" s="1"/>
  <c r="AO43" i="45"/>
  <c r="BM43" i="45" s="1"/>
  <c r="AN38" i="3"/>
  <c r="BA39" i="45"/>
  <c r="AZ37" i="3" l="1"/>
  <c r="BL37" i="3" s="1"/>
  <c r="AO44" i="45"/>
  <c r="BM44" i="45" s="1"/>
  <c r="AN39" i="3"/>
  <c r="BA40" i="45"/>
  <c r="AZ38" i="3" l="1"/>
  <c r="BL38" i="3" s="1"/>
  <c r="AO45" i="45"/>
  <c r="BM45" i="45" s="1"/>
  <c r="AN40" i="3"/>
  <c r="BA41" i="45"/>
  <c r="AZ39" i="3" l="1"/>
  <c r="BL39" i="3" s="1"/>
  <c r="AO46" i="45"/>
  <c r="BM46" i="45" s="1"/>
  <c r="AN41" i="3"/>
  <c r="BA42" i="45"/>
  <c r="AZ40" i="3"/>
  <c r="BL40" i="3" s="1"/>
  <c r="AO47" i="45" l="1"/>
  <c r="BM47" i="45" s="1"/>
  <c r="AN42" i="3"/>
  <c r="BA43" i="45"/>
  <c r="AZ41" i="3"/>
  <c r="BL41" i="3" s="1"/>
  <c r="AO48" i="45" l="1"/>
  <c r="BM48" i="45" s="1"/>
  <c r="AN43" i="3"/>
  <c r="BA44" i="45"/>
  <c r="AZ42" i="3"/>
  <c r="BL42" i="3" s="1"/>
  <c r="AO49" i="45" l="1"/>
  <c r="BM49" i="45" s="1"/>
  <c r="AN44" i="3"/>
  <c r="BA45" i="45"/>
  <c r="AZ43" i="3"/>
  <c r="BL43" i="3" s="1"/>
  <c r="AO50" i="45" l="1"/>
  <c r="BM50" i="45" s="1"/>
  <c r="AN45" i="3"/>
  <c r="BA46" i="45"/>
  <c r="AZ44" i="3"/>
  <c r="BL44" i="3" s="1"/>
  <c r="AO51" i="45" l="1"/>
  <c r="BM51" i="45" s="1"/>
  <c r="AN46" i="3"/>
  <c r="BA47" i="45"/>
  <c r="AZ45" i="3"/>
  <c r="BL45" i="3" s="1"/>
  <c r="AO52" i="45" l="1"/>
  <c r="BM52" i="45" s="1"/>
  <c r="AN47" i="3"/>
  <c r="BA48" i="45"/>
  <c r="AZ46" i="3"/>
  <c r="BL46" i="3" s="1"/>
  <c r="AO53" i="45" l="1"/>
  <c r="BM53" i="45" s="1"/>
  <c r="AN48" i="3"/>
  <c r="BA49" i="45"/>
  <c r="AZ47" i="3"/>
  <c r="BL47" i="3" s="1"/>
  <c r="AO54" i="45" l="1"/>
  <c r="BM54" i="45" s="1"/>
  <c r="AN49" i="3"/>
  <c r="BA50" i="45"/>
  <c r="AZ48" i="3"/>
  <c r="BL48" i="3" s="1"/>
  <c r="AO55" i="45" l="1"/>
  <c r="BM55" i="45" s="1"/>
  <c r="AN50" i="3"/>
  <c r="BA51" i="45"/>
  <c r="AZ49" i="3"/>
  <c r="BL49" i="3" s="1"/>
  <c r="AO56" i="45" l="1"/>
  <c r="BM56" i="45" s="1"/>
  <c r="AN51" i="3"/>
  <c r="BA52" i="45"/>
  <c r="AZ50" i="3"/>
  <c r="BL50" i="3" s="1"/>
  <c r="AO57" i="45" l="1"/>
  <c r="BM57" i="45" s="1"/>
  <c r="AN52" i="3"/>
  <c r="BA53" i="45"/>
  <c r="AZ51" i="3"/>
  <c r="BL51" i="3" s="1"/>
  <c r="AO58" i="45" l="1"/>
  <c r="BM58" i="45" s="1"/>
  <c r="AN53" i="3"/>
  <c r="BA54" i="45"/>
  <c r="AZ52" i="3"/>
  <c r="BL52" i="3" s="1"/>
  <c r="AO59" i="45" l="1"/>
  <c r="BM59" i="45" s="1"/>
  <c r="AN54" i="3"/>
  <c r="BA55" i="45"/>
  <c r="AZ53" i="3"/>
  <c r="BL53" i="3" s="1"/>
  <c r="AO60" i="45" l="1"/>
  <c r="BM60" i="45" s="1"/>
  <c r="AN55" i="3"/>
  <c r="BA56" i="45"/>
  <c r="AZ54" i="3"/>
  <c r="BL54" i="3" s="1"/>
  <c r="AO61" i="45" l="1"/>
  <c r="BM61" i="45" s="1"/>
  <c r="AN56" i="3"/>
  <c r="BA57" i="45"/>
  <c r="AZ55" i="3"/>
  <c r="BL55" i="3" s="1"/>
  <c r="AO62" i="45" l="1"/>
  <c r="BM62" i="45" s="1"/>
  <c r="AN57" i="3"/>
  <c r="BA58" i="45"/>
  <c r="AZ56" i="3"/>
  <c r="BL56" i="3" s="1"/>
  <c r="AO63" i="45" l="1"/>
  <c r="BM63" i="45" s="1"/>
  <c r="AN58" i="3"/>
  <c r="BA59" i="45"/>
  <c r="AZ57" i="3"/>
  <c r="BL57" i="3" s="1"/>
  <c r="AN59" i="3" l="1"/>
  <c r="BA60" i="45"/>
  <c r="AZ58" i="3"/>
  <c r="BL58" i="3" s="1"/>
  <c r="AN60" i="3" l="1"/>
  <c r="BA61" i="45"/>
  <c r="AZ59" i="3"/>
  <c r="BL59" i="3" s="1"/>
  <c r="AN104" i="3" l="1"/>
  <c r="AN126" i="3" s="1"/>
  <c r="BA62" i="45"/>
  <c r="AZ60" i="3"/>
  <c r="BL60" i="3" s="1"/>
  <c r="AH39" i="31"/>
  <c r="AH35" i="31"/>
  <c r="AH40" i="31"/>
  <c r="AH14" i="31"/>
  <c r="AH33" i="31"/>
  <c r="AH37" i="31"/>
  <c r="AH31" i="31"/>
  <c r="AH38" i="31"/>
  <c r="AH20" i="31"/>
  <c r="AH36" i="31"/>
  <c r="AH34" i="31"/>
  <c r="AO104" i="3" l="1"/>
  <c r="AO126" i="3" s="1"/>
  <c r="AH32" i="31"/>
  <c r="BA63" i="45"/>
  <c r="AH29" i="31"/>
  <c r="AH13" i="31"/>
  <c r="AH17" i="31"/>
  <c r="AH24" i="31"/>
  <c r="AH23" i="31"/>
  <c r="AH15" i="31"/>
  <c r="AF25" i="31"/>
  <c r="AH16" i="31"/>
  <c r="AH22" i="31"/>
  <c r="AH21" i="31"/>
  <c r="AH19" i="31"/>
  <c r="AH18" i="31"/>
  <c r="AH30" i="31" l="1"/>
  <c r="D18" i="31"/>
  <c r="AP104" i="3"/>
  <c r="AP126" i="3" s="1"/>
  <c r="AF41" i="31"/>
  <c r="AH41" i="31"/>
  <c r="AH25" i="31"/>
  <c r="AQ104" i="3" l="1"/>
  <c r="AQ126" i="3" s="1"/>
  <c r="AC16" i="31"/>
  <c r="D22" i="31"/>
  <c r="F22" i="31" s="1"/>
  <c r="F18" i="31"/>
  <c r="AR104" i="3" l="1"/>
  <c r="AR126" i="3" s="1"/>
  <c r="AS104" i="3" l="1"/>
  <c r="AS126" i="3" s="1"/>
  <c r="AT104" i="3" l="1"/>
  <c r="AT126" i="3" s="1"/>
  <c r="AU104" i="3" l="1"/>
  <c r="AU126" i="3" s="1"/>
  <c r="AV104" i="3" l="1"/>
  <c r="AV126" i="3" s="1"/>
  <c r="AW104" i="3" l="1"/>
  <c r="AW126" i="3" s="1"/>
  <c r="AX104" i="3" l="1"/>
  <c r="AX126" i="3" s="1"/>
  <c r="AY104" i="3" l="1"/>
  <c r="J11" i="3" l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S11" i="3" s="1"/>
  <c r="S12" i="3" s="1"/>
  <c r="S13" i="3" s="1"/>
  <c r="S14" i="3" s="1"/>
  <c r="S15" i="3" s="1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AY126" i="3"/>
</calcChain>
</file>

<file path=xl/sharedStrings.xml><?xml version="1.0" encoding="utf-8"?>
<sst xmlns="http://schemas.openxmlformats.org/spreadsheetml/2006/main" count="3041" uniqueCount="280">
  <si>
    <t>Data</t>
  </si>
  <si>
    <t>Categoria</t>
  </si>
  <si>
    <t>Descrição</t>
  </si>
  <si>
    <t>Status</t>
  </si>
  <si>
    <t>Vencimento</t>
  </si>
  <si>
    <t>Banco</t>
  </si>
  <si>
    <t>Receita</t>
  </si>
  <si>
    <t>Despesa</t>
  </si>
  <si>
    <t>Contas Bancárias</t>
  </si>
  <si>
    <t>Cartão de Crédito</t>
  </si>
  <si>
    <t>Emprestimos Adquiridos</t>
  </si>
  <si>
    <t>Emprestimos Concedidos</t>
  </si>
  <si>
    <t>Devedor</t>
  </si>
  <si>
    <t>Credor</t>
  </si>
  <si>
    <t>Receitas</t>
  </si>
  <si>
    <t>Despesas</t>
  </si>
  <si>
    <t>Saldo Inicial</t>
  </si>
  <si>
    <t>Limite</t>
  </si>
  <si>
    <t>Total</t>
  </si>
  <si>
    <t>Entrada</t>
  </si>
  <si>
    <t>/</t>
  </si>
  <si>
    <t>Saída</t>
  </si>
  <si>
    <t>Saldo</t>
  </si>
  <si>
    <t>Saldo Final</t>
  </si>
  <si>
    <t>( + ) Receitas</t>
  </si>
  <si>
    <t>( + ) Empréstimos Recebidos</t>
  </si>
  <si>
    <t>( - ) Despesas</t>
  </si>
  <si>
    <t>( - ) Empréstimos Concedidos</t>
  </si>
  <si>
    <t>( - ) Empréstimos Pagos</t>
  </si>
  <si>
    <t>( + ) Empréstimos a Receber</t>
  </si>
  <si>
    <t xml:space="preserve">( + ) Empréstimos a Adquirir </t>
  </si>
  <si>
    <t>( - ) Despesas a Pagar</t>
  </si>
  <si>
    <t>( - ) Empréstimos a Conceder</t>
  </si>
  <si>
    <t>( - ) Empréstimos a Pagar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</si>
  <si>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</si>
  <si>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</si>
  <si>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</si>
  <si>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</si>
  <si>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</si>
  <si>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</si>
  <si>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</si>
  <si>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</si>
  <si>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</si>
  <si>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</si>
  <si>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</si>
  <si>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</si>
  <si>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Realizado</t>
  </si>
  <si>
    <t>Meta</t>
  </si>
  <si>
    <t>Diferença</t>
  </si>
  <si>
    <t>Mês</t>
  </si>
  <si>
    <t>Categorias</t>
  </si>
  <si>
    <t>Empréstimos Adquiridos</t>
  </si>
  <si>
    <t>Adquirido</t>
  </si>
  <si>
    <t>Pago</t>
  </si>
  <si>
    <t>Empréstimos Concedidos</t>
  </si>
  <si>
    <t>saldo</t>
  </si>
  <si>
    <t>Cartão</t>
  </si>
  <si>
    <t>Fatura</t>
  </si>
  <si>
    <t>Saldo a Receber</t>
  </si>
  <si>
    <t>Ano</t>
  </si>
  <si>
    <t>Efetivado</t>
  </si>
  <si>
    <t>Pendente</t>
  </si>
  <si>
    <t>MÊS</t>
  </si>
  <si>
    <t>Valor</t>
  </si>
  <si>
    <t>Banco de Origem</t>
  </si>
  <si>
    <t>Banco Destino</t>
  </si>
  <si>
    <t>RECEITA</t>
  </si>
  <si>
    <t>DESPESA</t>
  </si>
  <si>
    <t>PREVISÃO DA RECEITA</t>
  </si>
  <si>
    <t>PREVISÃO DA DESPESA</t>
  </si>
  <si>
    <t>CARTAO</t>
  </si>
  <si>
    <t>CARTÃO</t>
  </si>
  <si>
    <t>Efetivado / Pendente</t>
  </si>
  <si>
    <t>( + ) Receitas a Receber</t>
  </si>
  <si>
    <t>Situação</t>
  </si>
  <si>
    <t>Empréstimo Adquirido</t>
  </si>
  <si>
    <t>Empréstimo Pago</t>
  </si>
  <si>
    <t>Empréstimo Concedido</t>
  </si>
  <si>
    <t>Empréstimo Recebido</t>
  </si>
  <si>
    <t xml:space="preserve">( + ) Empréstimos Adquiridos </t>
  </si>
  <si>
    <t>PAGO</t>
  </si>
  <si>
    <t>A PAGAR</t>
  </si>
  <si>
    <t>PG CARTÃO</t>
  </si>
  <si>
    <t>EMP. ADQ</t>
  </si>
  <si>
    <t>EMP PAG</t>
  </si>
  <si>
    <t>EMP CONC</t>
  </si>
  <si>
    <t>EMP REC</t>
  </si>
  <si>
    <t>SALDO</t>
  </si>
  <si>
    <t>Concedido</t>
  </si>
  <si>
    <t>Recebido</t>
  </si>
  <si>
    <t>EMP. PAG</t>
  </si>
  <si>
    <t>EMP COM</t>
  </si>
  <si>
    <t>Saldo do Ano Anterior</t>
  </si>
  <si>
    <t>cartão</t>
  </si>
  <si>
    <t>pg cartão</t>
  </si>
  <si>
    <t>Mês de Referência</t>
  </si>
  <si>
    <t>Ano de Referência</t>
  </si>
  <si>
    <t>DES</t>
  </si>
  <si>
    <t>EMP. PG</t>
  </si>
  <si>
    <t>EMP. COM</t>
  </si>
  <si>
    <t>EMP. REC</t>
  </si>
  <si>
    <t>TRANS REA</t>
  </si>
  <si>
    <t>TRANSF REC</t>
  </si>
  <si>
    <t>PG CARTAO</t>
  </si>
  <si>
    <t>STATUS</t>
  </si>
  <si>
    <t>SALDO INICIAL</t>
  </si>
  <si>
    <t>SALDO FINAL</t>
  </si>
  <si>
    <t>FATURA</t>
  </si>
  <si>
    <t>PG FATURA</t>
  </si>
  <si>
    <t>FATURA ATUAL</t>
  </si>
  <si>
    <t>LIMITE</t>
  </si>
  <si>
    <t>LIMITE ATUAL</t>
  </si>
  <si>
    <t>EMP ADQ</t>
  </si>
  <si>
    <t>ADQUIRIDOS</t>
  </si>
  <si>
    <t>CONCEDIDOS</t>
  </si>
  <si>
    <t xml:space="preserve">Realizado </t>
  </si>
  <si>
    <t>GRÁFICO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</si>
  <si>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</si>
  <si>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</si>
  <si>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</si>
  <si>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</si>
  <si>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</si>
  <si>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</si>
  <si>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</si>
  <si>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</si>
  <si>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</si>
  <si>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</si>
  <si>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</si>
  <si>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</si>
  <si>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Lucro / Prejuizo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</si>
  <si>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</si>
  <si>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</si>
  <si>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</si>
  <si>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</si>
  <si>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</si>
  <si>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</si>
  <si>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</si>
  <si>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</si>
  <si>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</si>
  <si>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</si>
  <si>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</si>
  <si>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</si>
  <si>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Valor Pago:</t>
  </si>
  <si>
    <t>Todos os Bancos</t>
  </si>
  <si>
    <t>banco</t>
  </si>
  <si>
    <t xml:space="preserve">Status: </t>
  </si>
  <si>
    <t xml:space="preserve">Ano: </t>
  </si>
  <si>
    <t xml:space="preserve">Banco: </t>
  </si>
  <si>
    <t xml:space="preserve">Mês: </t>
  </si>
  <si>
    <t xml:space="preserve">Credor: </t>
  </si>
  <si>
    <t xml:space="preserve">Devedor: </t>
  </si>
  <si>
    <t xml:space="preserve">Total R$ </t>
  </si>
  <si>
    <t>1.01</t>
  </si>
  <si>
    <t>1.02</t>
  </si>
  <si>
    <t>1.03</t>
  </si>
  <si>
    <t>1.04</t>
  </si>
  <si>
    <t>1.05</t>
  </si>
  <si>
    <t>1.06</t>
  </si>
  <si>
    <t>1.07</t>
  </si>
  <si>
    <t>1.08</t>
  </si>
  <si>
    <t>1.09</t>
  </si>
  <si>
    <t>1.10</t>
  </si>
  <si>
    <t>1.11</t>
  </si>
  <si>
    <t>1.12</t>
  </si>
  <si>
    <t>1.13</t>
  </si>
  <si>
    <t>1.14</t>
  </si>
  <si>
    <t>1.15</t>
  </si>
  <si>
    <t>1.16</t>
  </si>
  <si>
    <t>1.17</t>
  </si>
  <si>
    <t>1.18</t>
  </si>
  <si>
    <t>1.19</t>
  </si>
  <si>
    <t>1.20</t>
  </si>
  <si>
    <t>1.21</t>
  </si>
  <si>
    <t>1.22</t>
  </si>
  <si>
    <t>1.23</t>
  </si>
  <si>
    <t>1.24</t>
  </si>
  <si>
    <t>1.25</t>
  </si>
  <si>
    <t>1.26</t>
  </si>
  <si>
    <t>1.27</t>
  </si>
  <si>
    <t>1.28</t>
  </si>
  <si>
    <t>1.29</t>
  </si>
  <si>
    <t>1.30</t>
  </si>
  <si>
    <t>1.31</t>
  </si>
  <si>
    <t>1.32</t>
  </si>
  <si>
    <t>1.33</t>
  </si>
  <si>
    <t>1.34</t>
  </si>
  <si>
    <t>1.35</t>
  </si>
  <si>
    <t>1.36</t>
  </si>
  <si>
    <t>1.37</t>
  </si>
  <si>
    <t>1.38</t>
  </si>
  <si>
    <t>1.39</t>
  </si>
  <si>
    <t>1.40</t>
  </si>
  <si>
    <t>1.41</t>
  </si>
  <si>
    <t>1.42</t>
  </si>
  <si>
    <t>1.43</t>
  </si>
  <si>
    <t>1.44</t>
  </si>
  <si>
    <t>1.45</t>
  </si>
  <si>
    <t>1.46</t>
  </si>
  <si>
    <t>1.47</t>
  </si>
  <si>
    <t>1.48</t>
  </si>
  <si>
    <t>1.49</t>
  </si>
  <si>
    <t>1.50</t>
  </si>
  <si>
    <t>( + ) RECEITAS</t>
  </si>
  <si>
    <t>(  - ) DESPESAS</t>
  </si>
  <si>
    <t>(  = ) SALDO</t>
  </si>
  <si>
    <t>Saldo a Pagar</t>
  </si>
  <si>
    <t>Lançamentos das Receitas</t>
  </si>
  <si>
    <t>Lançamentos das Despesas</t>
  </si>
  <si>
    <t>Lançamentos das Despesas dos Cartões de Crédito</t>
  </si>
  <si>
    <t>Lançamento dos Empréstimos Concedidos</t>
  </si>
  <si>
    <t>Lançamento dos Empréstimos Adquiridos</t>
  </si>
  <si>
    <t>Lançamentos das Transferências Bancárias</t>
  </si>
  <si>
    <t xml:space="preserve">Categoria: </t>
  </si>
  <si>
    <t xml:space="preserve">Cartão de Crédito: </t>
  </si>
  <si>
    <t>Categorias das Despesas</t>
  </si>
  <si>
    <t>Categorias das Receitas</t>
  </si>
  <si>
    <t>Faturas dos Cartões de Crédito</t>
  </si>
  <si>
    <t>SOMA BANCOS</t>
  </si>
  <si>
    <t>Faturas</t>
  </si>
  <si>
    <t>Previsão</t>
  </si>
  <si>
    <t>https://www.facebook.com/ACS-Investimetos-100935784932348/?modal=admin_todo_tour</t>
  </si>
  <si>
    <t>Pagamento dos Cartões de Crédito</t>
  </si>
  <si>
    <t>Meta Atingida</t>
  </si>
  <si>
    <t>LUCRO / PREJUIZO</t>
  </si>
  <si>
    <t>Despesa Realizada</t>
  </si>
  <si>
    <t>Receita Realizada</t>
  </si>
  <si>
    <t>Anos</t>
  </si>
  <si>
    <t>1.00</t>
  </si>
  <si>
    <t>acsinvestimentosltda@gmail.com</t>
  </si>
  <si>
    <t>Limite Total</t>
  </si>
  <si>
    <t>Limite Atual</t>
  </si>
  <si>
    <t>Compra - Cartão</t>
  </si>
  <si>
    <t>Pagamento Cartão</t>
  </si>
  <si>
    <t>Valor Gasto Atual</t>
  </si>
  <si>
    <t>GRAFICO ROSCA</t>
  </si>
  <si>
    <t>TRANSF. RECEBIDA</t>
  </si>
  <si>
    <t>TRANSF. REALIZADA</t>
  </si>
  <si>
    <t>( + ) Empréstimos Adquiridos</t>
  </si>
  <si>
    <t>( + ) Transferências Recebidas</t>
  </si>
  <si>
    <t>( - ) Transferências Realizadas</t>
  </si>
  <si>
    <t>( + ) Receitas Recebidas</t>
  </si>
  <si>
    <t>( - ) Pagamento de Despesas</t>
  </si>
  <si>
    <t>( - ) Pagamento de Cartões</t>
  </si>
  <si>
    <t>Disponibilidade</t>
  </si>
  <si>
    <t>Entradas</t>
  </si>
  <si>
    <t>Saídas</t>
  </si>
  <si>
    <t>Extrato das Movimentações Bancárias do Mês</t>
  </si>
  <si>
    <t>Movimentações Financeiras durante o Ano</t>
  </si>
  <si>
    <t>Comparação Mensal do Realizado versus Previsto</t>
  </si>
  <si>
    <t>Comparação Anual do Realizado versus Previsto</t>
  </si>
  <si>
    <t>Analise da Execução das Receitas por Categorias</t>
  </si>
  <si>
    <t>Analise da Execução das Despesas por Categorias</t>
  </si>
  <si>
    <t xml:space="preserve">Analise Mensal das Metas Previstas </t>
  </si>
  <si>
    <t xml:space="preserve">Analise Anual das Metas Previstas </t>
  </si>
  <si>
    <t>Analise do Fluxo de Caixa Mensal</t>
  </si>
  <si>
    <t>Falta Pagar:</t>
  </si>
  <si>
    <t>Falta Pagar</t>
  </si>
  <si>
    <t xml:space="preserve"> Aperte nos icones (televisão) das abas da planilha para assistir aos vídeos de demonstração.</t>
  </si>
  <si>
    <t>https://www.youtube.com/playlist?list=PLQlqTaZKH-aErERAsO0FWaPU6kpSrA2gk</t>
  </si>
  <si>
    <t>Analise da Execução Financeira das Receitas, Despesas e Disponibilidade</t>
  </si>
  <si>
    <t>Ano de Inicio da Planilha</t>
  </si>
  <si>
    <t>TODOS OS BANCOS</t>
  </si>
  <si>
    <t>Status - Ajuste</t>
  </si>
  <si>
    <t>TODOS / BANCOS</t>
  </si>
  <si>
    <t>SALDO INICIAL CADASTRO</t>
  </si>
  <si>
    <t>Todos os Cartões</t>
  </si>
  <si>
    <t>Lançamento da Despesa</t>
  </si>
  <si>
    <t>%</t>
  </si>
  <si>
    <t>RESULTADO</t>
  </si>
  <si>
    <t>RESULTADO CARTÃO</t>
  </si>
  <si>
    <t>MêS</t>
  </si>
  <si>
    <t>Considerar nos Relatórios as DESPESAS com CARTÃO DE CRÉDITO pela Mês de:</t>
  </si>
  <si>
    <t>Pagamento da Fatura</t>
  </si>
  <si>
    <t>TESTE</t>
  </si>
  <si>
    <t>Seu limite para teste acabou, compre a versão ilimitada para continuar com seu controle financeiro</t>
  </si>
  <si>
    <r>
      <t xml:space="preserve">Clique na Imagem ou envie um e-mail para: </t>
    </r>
    <r>
      <rPr>
        <b/>
        <sz val="14"/>
        <color theme="1"/>
        <rFont val="Calibri"/>
        <family val="2"/>
        <scheme val="minor"/>
      </rPr>
      <t>acsinvestimentosltda@gmail.com</t>
    </r>
  </si>
  <si>
    <r>
      <t xml:space="preserve">Clique na Imagem ou envie um e-mail para: </t>
    </r>
    <r>
      <rPr>
        <b/>
        <sz val="16"/>
        <color theme="1"/>
        <rFont val="Calibri"/>
        <family val="2"/>
        <scheme val="minor"/>
      </rPr>
      <t>acsinvestimentosltda@gmail.com</t>
    </r>
  </si>
  <si>
    <t>Envie um e-mail</t>
  </si>
  <si>
    <t>Versão: teste</t>
  </si>
  <si>
    <t>BANCO DO BRASIL S.A.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</si>
</sst>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d/mm/yy;@"/>
    <numFmt numFmtId="165" formatCode="#,##0.00_ ;\-#,##0.00\ "/>
    <numFmt numFmtId="166" formatCode="#,##0.00;[Red]#,##0.00"/>
    <numFmt numFmtId="167" formatCode="#,##0_ ;\-#,##0\ "/>
    <numFmt numFmtId="168" formatCode="#,##0.00_ ;[Red]\-#,##0.00\ "/>
    <numFmt numFmtId="169" formatCode="0_ ;\-0\ "/>
    <numFmt numFmtId="170" formatCode="_-* #,##0.0_-;\-* #,##0.0_-;_-* &quot;-&quot;?_-;_-@_-"/>
    <numFmt numFmtId="171" formatCode="&quot;R$&quot;\ #,##0.00"/>
  </numFmts>
  <fonts count="4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8"/>
      <color theme="2" tint="-0.499984740745262"/>
      <name val="Cambria"/>
      <family val="1"/>
      <scheme val="major"/>
    </font>
    <font>
      <b/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1"/>
      <name val="Cambria"/>
      <family val="1"/>
      <scheme val="major"/>
    </font>
    <font>
      <sz val="11"/>
      <color theme="4" tint="-0.499984740745262"/>
      <name val="Calibri"/>
      <family val="2"/>
      <scheme val="minor"/>
    </font>
    <font>
      <sz val="14"/>
      <color theme="1" tint="0.34998626667073579"/>
      <name val="Cambria"/>
      <family val="1"/>
      <scheme val="major"/>
    </font>
    <font>
      <sz val="18"/>
      <color theme="3" tint="-0.499984740745262"/>
      <name val="Cambria"/>
      <family val="1"/>
      <scheme val="maj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rgb="FFC00000"/>
      <name val="Cambria"/>
      <family val="1"/>
      <scheme val="major"/>
    </font>
    <font>
      <sz val="14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2"/>
      <color rgb="FF00642D"/>
      <name val="Calibri"/>
      <family val="2"/>
      <scheme val="minor"/>
    </font>
    <font>
      <sz val="18"/>
      <color theme="1"/>
      <name val="Cambria"/>
      <family val="1"/>
      <scheme val="major"/>
    </font>
    <font>
      <sz val="11"/>
      <color rgb="FF18243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rgb="FFFFFF00"/>
      <name val="Cambria"/>
      <family val="1"/>
      <scheme val="major"/>
    </font>
    <font>
      <sz val="16"/>
      <color theme="1"/>
      <name val="Calibri"/>
      <family val="2"/>
      <scheme val="minor"/>
    </font>
    <font>
      <sz val="14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1F4F9"/>
        <bgColor indexed="64"/>
      </patternFill>
    </fill>
    <fill>
      <patternFill patternType="solid">
        <fgColor rgb="FF182438"/>
        <bgColor indexed="64"/>
      </patternFill>
    </fill>
    <fill>
      <patternFill patternType="solid">
        <fgColor rgb="FFD7DFE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1B9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A24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rgb="FF0070C0"/>
      </top>
      <bottom style="medium">
        <color rgb="FF0070C0"/>
      </bottom>
      <diagonal/>
    </border>
    <border>
      <left/>
      <right/>
      <top style="thin">
        <color rgb="FFC00000"/>
      </top>
      <bottom style="medium">
        <color rgb="FFC00000"/>
      </bottom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rgb="FF007E39"/>
      </top>
      <bottom/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rgb="FFFFC00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medium">
        <color rgb="FFC00000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auto="1"/>
      </right>
      <top style="thin">
        <color theme="1" tint="0.34998626667073579"/>
      </top>
      <bottom style="medium">
        <color rgb="FFC00000"/>
      </bottom>
      <diagonal/>
    </border>
    <border>
      <left style="thin">
        <color auto="1"/>
      </left>
      <right style="thin">
        <color theme="1" tint="0.34998626667073579"/>
      </right>
      <top style="thin">
        <color theme="1" tint="0.34998626667073579"/>
      </top>
      <bottom style="medium">
        <color rgb="FFC00000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medium">
        <color rgb="FFC00000"/>
      </bottom>
      <diagonal/>
    </border>
    <border>
      <left/>
      <right style="thin">
        <color auto="1"/>
      </right>
      <top style="thin">
        <color theme="1" tint="0.34998626667073579"/>
      </top>
      <bottom style="medium">
        <color rgb="FFC00000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1" tint="0.34998626667073579"/>
      </top>
      <bottom/>
      <diagonal/>
    </border>
    <border>
      <left style="thin">
        <color auto="1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medium">
        <color rgb="FF0070C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rgb="FFC0000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rgb="FF0070C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medium">
        <color rgb="FF0070C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ck">
        <color theme="1" tint="0.499984740745262"/>
      </top>
      <bottom style="thin">
        <color theme="1" tint="0.34998626667073579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 style="thin">
        <color theme="0" tint="-0.34998626667073579"/>
      </right>
      <top/>
      <bottom/>
      <diagonal/>
    </border>
    <border>
      <left/>
      <right/>
      <top style="thin">
        <color theme="1" tint="0.34998626667073579"/>
      </top>
      <bottom style="thin">
        <color theme="0" tint="-0.499984740745262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0" tint="-0.499984740745262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</borders>
  <cellStyleXfs count="4">
    <xf numFmtId="0" fontId="0" fillId="0" borderId="0"/>
    <xf numFmtId="9" fontId="1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44" fontId="17" fillId="0" borderId="0" applyFont="0" applyFill="0" applyBorder="0" applyAlignment="0" applyProtection="0"/>
  </cellStyleXfs>
  <cellXfs count="526">
    <xf numFmtId="0" fontId="0" fillId="0" borderId="0" xfId="0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applyBorder="1" applyAlignment="1">
      <alignment vertical="center"/>
    </xf>
    <xf numFmtId="4" fontId="0" fillId="0" borderId="1" xfId="0" applyNumberFormat="1" applyBorder="1"/>
    <xf numFmtId="0" fontId="0" fillId="3" borderId="1" xfId="0" applyFill="1" applyBorder="1" applyAlignment="1">
      <alignment horizontal="center" vertical="center"/>
    </xf>
    <xf numFmtId="0" fontId="0" fillId="0" borderId="0" xfId="0" applyBorder="1"/>
    <xf numFmtId="0" fontId="1" fillId="0" borderId="0" xfId="0" applyFont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43" fontId="0" fillId="0" borderId="0" xfId="0" applyNumberFormat="1"/>
    <xf numFmtId="4" fontId="0" fillId="0" borderId="0" xfId="0" applyNumberFormat="1"/>
    <xf numFmtId="166" fontId="0" fillId="0" borderId="1" xfId="0" applyNumberFormat="1" applyBorder="1"/>
    <xf numFmtId="0" fontId="0" fillId="0" borderId="0" xfId="0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43" fontId="1" fillId="0" borderId="0" xfId="0" applyNumberFormat="1" applyFont="1" applyFill="1" applyBorder="1" applyAlignment="1">
      <alignment vertical="center"/>
    </xf>
    <xf numFmtId="4" fontId="1" fillId="0" borderId="0" xfId="0" applyNumberFormat="1" applyFont="1" applyFill="1" applyBorder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right"/>
    </xf>
    <xf numFmtId="43" fontId="0" fillId="0" borderId="11" xfId="0" applyNumberFormat="1" applyBorder="1" applyAlignment="1">
      <alignment vertical="center"/>
    </xf>
    <xf numFmtId="43" fontId="1" fillId="7" borderId="11" xfId="0" applyNumberFormat="1" applyFont="1" applyFill="1" applyBorder="1" applyAlignment="1">
      <alignment vertical="center"/>
    </xf>
    <xf numFmtId="43" fontId="0" fillId="0" borderId="11" xfId="0" applyNumberFormat="1" applyBorder="1"/>
    <xf numFmtId="0" fontId="1" fillId="7" borderId="11" xfId="0" applyFont="1" applyFill="1" applyBorder="1"/>
    <xf numFmtId="43" fontId="0" fillId="0" borderId="11" xfId="0" applyNumberFormat="1" applyFill="1" applyBorder="1" applyAlignment="1">
      <alignment vertical="center"/>
    </xf>
    <xf numFmtId="43" fontId="0" fillId="0" borderId="25" xfId="0" applyNumberFormat="1" applyBorder="1" applyAlignment="1">
      <alignment vertical="center"/>
    </xf>
    <xf numFmtId="43" fontId="0" fillId="0" borderId="25" xfId="0" applyNumberFormat="1" applyFill="1" applyBorder="1" applyAlignment="1">
      <alignment vertical="center"/>
    </xf>
    <xf numFmtId="43" fontId="3" fillId="0" borderId="25" xfId="0" applyNumberFormat="1" applyFont="1" applyFill="1" applyBorder="1" applyAlignment="1">
      <alignment vertical="center"/>
    </xf>
    <xf numFmtId="43" fontId="4" fillId="0" borderId="25" xfId="0" applyNumberFormat="1" applyFont="1" applyFill="1" applyBorder="1" applyAlignment="1">
      <alignment vertical="center"/>
    </xf>
    <xf numFmtId="0" fontId="0" fillId="0" borderId="24" xfId="0" applyBorder="1"/>
    <xf numFmtId="43" fontId="0" fillId="0" borderId="12" xfId="0" applyNumberFormat="1" applyBorder="1" applyAlignment="1">
      <alignment vertical="center"/>
    </xf>
    <xf numFmtId="0" fontId="1" fillId="2" borderId="15" xfId="0" applyFont="1" applyFill="1" applyBorder="1" applyAlignment="1">
      <alignment horizontal="center" vertical="center"/>
    </xf>
    <xf numFmtId="43" fontId="0" fillId="0" borderId="26" xfId="0" applyNumberFormat="1" applyBorder="1" applyAlignment="1">
      <alignment vertical="center"/>
    </xf>
    <xf numFmtId="165" fontId="7" fillId="2" borderId="11" xfId="0" applyNumberFormat="1" applyFont="1" applyFill="1" applyBorder="1" applyAlignment="1">
      <alignment horizontal="right" vertical="center"/>
    </xf>
    <xf numFmtId="0" fontId="1" fillId="2" borderId="1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5" fontId="9" fillId="0" borderId="11" xfId="0" applyNumberFormat="1" applyFont="1" applyBorder="1" applyProtection="1">
      <protection locked="0"/>
    </xf>
    <xf numFmtId="165" fontId="9" fillId="0" borderId="25" xfId="0" applyNumberFormat="1" applyFont="1" applyBorder="1" applyProtection="1">
      <protection locked="0"/>
    </xf>
    <xf numFmtId="0" fontId="10" fillId="0" borderId="0" xfId="0" applyFont="1"/>
    <xf numFmtId="165" fontId="8" fillId="0" borderId="26" xfId="0" applyNumberFormat="1" applyFont="1" applyBorder="1" applyProtection="1">
      <protection locked="0"/>
    </xf>
    <xf numFmtId="0" fontId="10" fillId="0" borderId="0" xfId="0" applyFont="1" applyBorder="1"/>
    <xf numFmtId="0" fontId="10" fillId="0" borderId="0" xfId="0" applyFont="1" applyAlignment="1">
      <alignment horizontal="left" vertical="center"/>
    </xf>
    <xf numFmtId="0" fontId="0" fillId="0" borderId="0" xfId="0" applyProtection="1"/>
    <xf numFmtId="165" fontId="7" fillId="2" borderId="11" xfId="0" applyNumberFormat="1" applyFont="1" applyFill="1" applyBorder="1" applyAlignment="1" applyProtection="1">
      <alignment horizontal="right" vertical="center"/>
    </xf>
    <xf numFmtId="0" fontId="0" fillId="0" borderId="1" xfId="0" applyBorder="1" applyAlignment="1" applyProtection="1">
      <alignment horizontal="center" vertical="center"/>
      <protection locked="0"/>
    </xf>
    <xf numFmtId="165" fontId="9" fillId="7" borderId="11" xfId="0" applyNumberFormat="1" applyFont="1" applyFill="1" applyBorder="1" applyProtection="1"/>
    <xf numFmtId="0" fontId="0" fillId="2" borderId="29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/>
    <xf numFmtId="43" fontId="1" fillId="7" borderId="15" xfId="0" applyNumberFormat="1" applyFont="1" applyFill="1" applyBorder="1" applyAlignment="1">
      <alignment vertical="center"/>
    </xf>
    <xf numFmtId="43" fontId="0" fillId="0" borderId="15" xfId="0" applyNumberFormat="1" applyBorder="1" applyAlignment="1">
      <alignment vertical="center"/>
    </xf>
    <xf numFmtId="43" fontId="1" fillId="7" borderId="25" xfId="0" applyNumberFormat="1" applyFont="1" applyFill="1" applyBorder="1" applyAlignment="1">
      <alignment vertical="center"/>
    </xf>
    <xf numFmtId="0" fontId="0" fillId="11" borderId="0" xfId="0" applyFill="1"/>
    <xf numFmtId="0" fontId="15" fillId="0" borderId="0" xfId="0" applyFont="1" applyFill="1" applyBorder="1" applyAlignment="1">
      <alignment vertical="center"/>
    </xf>
    <xf numFmtId="0" fontId="0" fillId="12" borderId="0" xfId="0" applyFill="1"/>
    <xf numFmtId="0" fontId="1" fillId="12" borderId="0" xfId="0" applyFont="1" applyFill="1" applyAlignment="1">
      <alignment horizontal="right"/>
    </xf>
    <xf numFmtId="0" fontId="0" fillId="12" borderId="0" xfId="0" applyFill="1" applyAlignment="1">
      <alignment vertical="center"/>
    </xf>
    <xf numFmtId="0" fontId="0" fillId="12" borderId="0" xfId="0" applyFill="1" applyBorder="1" applyAlignment="1">
      <alignment vertical="center"/>
    </xf>
    <xf numFmtId="165" fontId="3" fillId="0" borderId="11" xfId="0" applyNumberFormat="1" applyFont="1" applyBorder="1" applyAlignment="1">
      <alignment vertical="center"/>
    </xf>
    <xf numFmtId="165" fontId="4" fillId="0" borderId="11" xfId="0" applyNumberFormat="1" applyFont="1" applyBorder="1" applyAlignment="1">
      <alignment vertical="center"/>
    </xf>
    <xf numFmtId="0" fontId="1" fillId="0" borderId="0" xfId="0" applyFont="1" applyAlignment="1">
      <alignment horizontal="right"/>
    </xf>
    <xf numFmtId="0" fontId="1" fillId="2" borderId="11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164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vertical="center"/>
      <protection locked="0"/>
    </xf>
    <xf numFmtId="4" fontId="0" fillId="0" borderId="0" xfId="0" applyNumberFormat="1" applyFill="1" applyAlignment="1" applyProtection="1">
      <alignment horizontal="right" vertical="center"/>
      <protection locked="0"/>
    </xf>
    <xf numFmtId="0" fontId="0" fillId="11" borderId="0" xfId="0" applyFill="1" applyProtection="1"/>
    <xf numFmtId="0" fontId="1" fillId="4" borderId="12" xfId="0" applyFont="1" applyFill="1" applyBorder="1" applyAlignment="1" applyProtection="1">
      <alignment horizontal="right" vertical="center"/>
    </xf>
    <xf numFmtId="4" fontId="1" fillId="4" borderId="14" xfId="0" applyNumberFormat="1" applyFont="1" applyFill="1" applyBorder="1" applyAlignment="1" applyProtection="1">
      <alignment horizontal="left" vertical="center"/>
    </xf>
    <xf numFmtId="0" fontId="0" fillId="4" borderId="4" xfId="0" applyFill="1" applyBorder="1" applyAlignment="1" applyProtection="1">
      <alignment horizontal="center" vertical="center"/>
    </xf>
    <xf numFmtId="0" fontId="0" fillId="0" borderId="0" xfId="0" applyFont="1" applyProtection="1"/>
    <xf numFmtId="0" fontId="1" fillId="6" borderId="12" xfId="0" applyFont="1" applyFill="1" applyBorder="1" applyAlignment="1" applyProtection="1">
      <alignment horizontal="right" vertical="center"/>
    </xf>
    <xf numFmtId="0" fontId="0" fillId="6" borderId="5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1" fillId="5" borderId="12" xfId="0" applyFont="1" applyFill="1" applyBorder="1" applyAlignment="1" applyProtection="1">
      <alignment horizontal="right" vertical="center"/>
    </xf>
    <xf numFmtId="0" fontId="0" fillId="5" borderId="10" xfId="0" applyFill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/>
    </xf>
    <xf numFmtId="0" fontId="0" fillId="5" borderId="6" xfId="0" applyFill="1" applyBorder="1" applyAlignment="1" applyProtection="1">
      <alignment horizontal="center" vertical="center"/>
    </xf>
    <xf numFmtId="0" fontId="0" fillId="5" borderId="6" xfId="0" applyFill="1" applyBorder="1" applyAlignment="1" applyProtection="1">
      <alignment horizontal="center" vertical="center" wrapText="1"/>
    </xf>
    <xf numFmtId="0" fontId="1" fillId="8" borderId="12" xfId="0" applyFont="1" applyFill="1" applyBorder="1" applyAlignment="1" applyProtection="1">
      <alignment horizontal="right" vertical="center"/>
    </xf>
    <xf numFmtId="0" fontId="0" fillId="2" borderId="7" xfId="0" applyFill="1" applyBorder="1" applyAlignment="1" applyProtection="1">
      <alignment horizontal="center" vertical="center"/>
    </xf>
    <xf numFmtId="4" fontId="0" fillId="0" borderId="0" xfId="0" applyNumberFormat="1" applyFill="1" applyAlignment="1" applyProtection="1">
      <alignment horizontal="center" vertical="center"/>
      <protection locked="0"/>
    </xf>
    <xf numFmtId="164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4" fontId="0" fillId="0" borderId="0" xfId="0" applyNumberFormat="1" applyFill="1" applyBorder="1" applyAlignment="1" applyProtection="1">
      <alignment horizontal="right" vertical="center"/>
      <protection locked="0"/>
    </xf>
    <xf numFmtId="0" fontId="0" fillId="10" borderId="26" xfId="0" applyFill="1" applyBorder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vertical="center"/>
      <protection locked="0"/>
    </xf>
    <xf numFmtId="0" fontId="4" fillId="0" borderId="26" xfId="0" applyFont="1" applyBorder="1" applyAlignment="1" applyProtection="1">
      <alignment vertical="center"/>
      <protection locked="0"/>
    </xf>
    <xf numFmtId="0" fontId="0" fillId="0" borderId="26" xfId="0" applyBorder="1" applyAlignment="1" applyProtection="1">
      <alignment vertical="center"/>
      <protection locked="0"/>
    </xf>
    <xf numFmtId="4" fontId="0" fillId="0" borderId="26" xfId="0" applyNumberFormat="1" applyBorder="1" applyAlignment="1" applyProtection="1">
      <alignment vertical="center"/>
      <protection locked="0"/>
    </xf>
    <xf numFmtId="0" fontId="0" fillId="0" borderId="25" xfId="0" applyBorder="1" applyAlignment="1" applyProtection="1">
      <alignment vertical="center"/>
      <protection locked="0"/>
    </xf>
    <xf numFmtId="4" fontId="0" fillId="0" borderId="11" xfId="0" applyNumberFormat="1" applyBorder="1" applyAlignment="1" applyProtection="1">
      <alignment vertical="center"/>
      <protection locked="0"/>
    </xf>
    <xf numFmtId="0" fontId="0" fillId="0" borderId="11" xfId="0" applyBorder="1" applyAlignment="1" applyProtection="1">
      <alignment vertical="center"/>
      <protection locked="0"/>
    </xf>
    <xf numFmtId="2" fontId="0" fillId="0" borderId="26" xfId="0" applyNumberFormat="1" applyBorder="1" applyAlignment="1" applyProtection="1">
      <alignment vertical="center"/>
      <protection locked="0"/>
    </xf>
    <xf numFmtId="165" fontId="9" fillId="7" borderId="25" xfId="0" applyNumberFormat="1" applyFont="1" applyFill="1" applyBorder="1" applyProtection="1"/>
    <xf numFmtId="0" fontId="11" fillId="2" borderId="1" xfId="0" applyFont="1" applyFill="1" applyBorder="1" applyAlignment="1">
      <alignment horizontal="center" vertical="center"/>
    </xf>
    <xf numFmtId="43" fontId="1" fillId="2" borderId="11" xfId="0" applyNumberFormat="1" applyFont="1" applyFill="1" applyBorder="1"/>
    <xf numFmtId="0" fontId="0" fillId="14" borderId="8" xfId="0" applyFill="1" applyBorder="1" applyAlignment="1" applyProtection="1">
      <alignment horizontal="center" vertical="center"/>
    </xf>
    <xf numFmtId="0" fontId="1" fillId="14" borderId="12" xfId="0" applyFont="1" applyFill="1" applyBorder="1" applyAlignment="1" applyProtection="1">
      <alignment horizontal="right" vertical="center"/>
    </xf>
    <xf numFmtId="0" fontId="1" fillId="12" borderId="0" xfId="0" applyFont="1" applyFill="1" applyAlignment="1">
      <alignment horizontal="right" vertical="center"/>
    </xf>
    <xf numFmtId="165" fontId="8" fillId="0" borderId="3" xfId="0" applyNumberFormat="1" applyFont="1" applyBorder="1"/>
    <xf numFmtId="165" fontId="18" fillId="0" borderId="26" xfId="0" applyNumberFormat="1" applyFont="1" applyBorder="1"/>
    <xf numFmtId="0" fontId="1" fillId="0" borderId="0" xfId="0" applyFont="1" applyFill="1" applyBorder="1" applyAlignment="1">
      <alignment horizontal="center" vertical="center"/>
    </xf>
    <xf numFmtId="0" fontId="0" fillId="12" borderId="0" xfId="0" applyFill="1" applyBorder="1"/>
    <xf numFmtId="0" fontId="14" fillId="12" borderId="0" xfId="0" applyFont="1" applyFill="1" applyAlignment="1"/>
    <xf numFmtId="43" fontId="0" fillId="12" borderId="0" xfId="0" applyNumberFormat="1" applyFill="1"/>
    <xf numFmtId="0" fontId="0" fillId="12" borderId="0" xfId="0" applyNumberFormat="1" applyFill="1"/>
    <xf numFmtId="0" fontId="0" fillId="13" borderId="26" xfId="0" applyFill="1" applyBorder="1" applyAlignment="1" applyProtection="1">
      <alignment horizontal="center" vertical="center"/>
      <protection locked="0"/>
    </xf>
    <xf numFmtId="0" fontId="0" fillId="13" borderId="0" xfId="0" applyFill="1"/>
    <xf numFmtId="0" fontId="1" fillId="12" borderId="0" xfId="0" applyFont="1" applyFill="1" applyBorder="1" applyAlignment="1">
      <alignment vertical="center"/>
    </xf>
    <xf numFmtId="0" fontId="1" fillId="12" borderId="0" xfId="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43" fontId="0" fillId="12" borderId="0" xfId="0" applyNumberFormat="1" applyFill="1" applyBorder="1" applyAlignment="1">
      <alignment vertical="center"/>
    </xf>
    <xf numFmtId="43" fontId="1" fillId="12" borderId="0" xfId="0" applyNumberFormat="1" applyFont="1" applyFill="1" applyBorder="1" applyAlignment="1">
      <alignment vertical="center"/>
    </xf>
    <xf numFmtId="4" fontId="1" fillId="12" borderId="0" xfId="0" applyNumberFormat="1" applyFont="1" applyFill="1" applyBorder="1" applyAlignment="1">
      <alignment vertical="center"/>
    </xf>
    <xf numFmtId="0" fontId="0" fillId="13" borderId="0" xfId="0" applyFill="1" applyAlignment="1">
      <alignment vertical="center"/>
    </xf>
    <xf numFmtId="0" fontId="0" fillId="0" borderId="0" xfId="0" applyFill="1" applyAlignment="1">
      <alignment vertical="center"/>
    </xf>
    <xf numFmtId="43" fontId="1" fillId="0" borderId="0" xfId="0" applyNumberFormat="1" applyFont="1" applyFill="1" applyBorder="1"/>
    <xf numFmtId="43" fontId="4" fillId="0" borderId="0" xfId="0" applyNumberFormat="1" applyFont="1" applyFill="1" applyBorder="1"/>
    <xf numFmtId="43" fontId="0" fillId="0" borderId="0" xfId="0" applyNumberFormat="1" applyFill="1" applyBorder="1"/>
    <xf numFmtId="165" fontId="1" fillId="0" borderId="0" xfId="0" applyNumberFormat="1" applyFont="1" applyFill="1" applyBorder="1" applyAlignment="1">
      <alignment horizontal="center"/>
    </xf>
    <xf numFmtId="0" fontId="21" fillId="0" borderId="0" xfId="0" applyFont="1" applyFill="1" applyBorder="1"/>
    <xf numFmtId="0" fontId="21" fillId="0" borderId="0" xfId="0" applyFont="1" applyFill="1" applyBorder="1" applyAlignment="1">
      <alignment horizontal="center" vertical="center"/>
    </xf>
    <xf numFmtId="43" fontId="20" fillId="0" borderId="0" xfId="0" applyNumberFormat="1" applyFont="1" applyFill="1" applyBorder="1"/>
    <xf numFmtId="43" fontId="21" fillId="0" borderId="0" xfId="0" applyNumberFormat="1" applyFont="1" applyFill="1" applyBorder="1"/>
    <xf numFmtId="43" fontId="1" fillId="2" borderId="25" xfId="0" applyNumberFormat="1" applyFont="1" applyFill="1" applyBorder="1"/>
    <xf numFmtId="0" fontId="1" fillId="2" borderId="44" xfId="0" applyFont="1" applyFill="1" applyBorder="1" applyAlignment="1">
      <alignment horizontal="center" vertical="center"/>
    </xf>
    <xf numFmtId="165" fontId="7" fillId="2" borderId="44" xfId="0" applyNumberFormat="1" applyFont="1" applyFill="1" applyBorder="1" applyAlignment="1">
      <alignment horizontal="right" vertical="center"/>
    </xf>
    <xf numFmtId="165" fontId="7" fillId="2" borderId="44" xfId="0" applyNumberFormat="1" applyFont="1" applyFill="1" applyBorder="1" applyAlignment="1" applyProtection="1">
      <alignment horizontal="right" vertical="center"/>
    </xf>
    <xf numFmtId="0" fontId="1" fillId="2" borderId="45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165" fontId="7" fillId="2" borderId="34" xfId="0" applyNumberFormat="1" applyFont="1" applyFill="1" applyBorder="1" applyAlignment="1">
      <alignment horizontal="right" vertical="center"/>
    </xf>
    <xf numFmtId="43" fontId="1" fillId="2" borderId="26" xfId="0" applyNumberFormat="1" applyFont="1" applyFill="1" applyBorder="1"/>
    <xf numFmtId="43" fontId="1" fillId="2" borderId="29" xfId="0" applyNumberFormat="1" applyFont="1" applyFill="1" applyBorder="1"/>
    <xf numFmtId="165" fontId="8" fillId="0" borderId="29" xfId="0" applyNumberFormat="1" applyFont="1" applyBorder="1" applyProtection="1">
      <protection locked="0"/>
    </xf>
    <xf numFmtId="165" fontId="8" fillId="2" borderId="29" xfId="0" applyNumberFormat="1" applyFont="1" applyFill="1" applyBorder="1"/>
    <xf numFmtId="165" fontId="8" fillId="2" borderId="26" xfId="0" applyNumberFormat="1" applyFont="1" applyFill="1" applyBorder="1"/>
    <xf numFmtId="165" fontId="23" fillId="2" borderId="34" xfId="0" applyNumberFormat="1" applyFont="1" applyFill="1" applyBorder="1" applyAlignment="1">
      <alignment horizontal="right" vertical="center"/>
    </xf>
    <xf numFmtId="165" fontId="23" fillId="2" borderId="44" xfId="0" applyNumberFormat="1" applyFont="1" applyFill="1" applyBorder="1" applyAlignment="1">
      <alignment horizontal="right" vertical="center"/>
    </xf>
    <xf numFmtId="165" fontId="23" fillId="2" borderId="44" xfId="0" applyNumberFormat="1" applyFont="1" applyFill="1" applyBorder="1" applyAlignment="1" applyProtection="1">
      <alignment horizontal="right" vertical="center"/>
    </xf>
    <xf numFmtId="165" fontId="23" fillId="2" borderId="11" xfId="0" applyNumberFormat="1" applyFont="1" applyFill="1" applyBorder="1" applyAlignment="1">
      <alignment horizontal="right" vertical="center"/>
    </xf>
    <xf numFmtId="165" fontId="23" fillId="2" borderId="11" xfId="0" applyNumberFormat="1" applyFont="1" applyFill="1" applyBorder="1" applyAlignment="1" applyProtection="1">
      <alignment horizontal="right" vertical="center"/>
    </xf>
    <xf numFmtId="0" fontId="1" fillId="2" borderId="46" xfId="0" applyFont="1" applyFill="1" applyBorder="1" applyAlignment="1">
      <alignment horizontal="center" vertical="center"/>
    </xf>
    <xf numFmtId="165" fontId="7" fillId="2" borderId="46" xfId="0" applyNumberFormat="1" applyFont="1" applyFill="1" applyBorder="1" applyAlignment="1">
      <alignment horizontal="right" vertical="center"/>
    </xf>
    <xf numFmtId="0" fontId="0" fillId="2" borderId="35" xfId="0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0" fillId="12" borderId="0" xfId="0" applyFill="1" applyBorder="1" applyAlignment="1">
      <alignment horizontal="center" vertical="center"/>
    </xf>
    <xf numFmtId="0" fontId="1" fillId="12" borderId="0" xfId="0" applyFont="1" applyFill="1" applyAlignment="1">
      <alignment horizontal="right"/>
    </xf>
    <xf numFmtId="0" fontId="0" fillId="12" borderId="0" xfId="0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43" fontId="10" fillId="0" borderId="0" xfId="0" applyNumberFormat="1" applyFont="1" applyBorder="1"/>
    <xf numFmtId="0" fontId="10" fillId="0" borderId="0" xfId="0" applyFont="1" applyFill="1" applyBorder="1" applyAlignment="1">
      <alignment horizontal="center" vertical="center"/>
    </xf>
    <xf numFmtId="43" fontId="0" fillId="0" borderId="15" xfId="0" applyNumberFormat="1" applyBorder="1"/>
    <xf numFmtId="0" fontId="1" fillId="7" borderId="15" xfId="0" applyFont="1" applyFill="1" applyBorder="1"/>
    <xf numFmtId="0" fontId="1" fillId="2" borderId="49" xfId="0" applyFont="1" applyFill="1" applyBorder="1" applyAlignment="1">
      <alignment horizontal="center" vertical="center"/>
    </xf>
    <xf numFmtId="43" fontId="0" fillId="0" borderId="49" xfId="0" applyNumberFormat="1" applyBorder="1" applyAlignment="1">
      <alignment vertical="center"/>
    </xf>
    <xf numFmtId="0" fontId="1" fillId="12" borderId="0" xfId="0" applyFont="1" applyFill="1" applyBorder="1" applyAlignment="1">
      <alignment horizontal="right"/>
    </xf>
    <xf numFmtId="0" fontId="6" fillId="12" borderId="0" xfId="0" applyFont="1" applyFill="1" applyAlignment="1"/>
    <xf numFmtId="0" fontId="1" fillId="12" borderId="0" xfId="0" applyFont="1" applyFill="1" applyAlignment="1">
      <alignment horizontal="center" vertical="center"/>
    </xf>
    <xf numFmtId="0" fontId="0" fillId="13" borderId="36" xfId="0" applyFill="1" applyBorder="1" applyAlignment="1">
      <alignment vertical="center"/>
    </xf>
    <xf numFmtId="0" fontId="0" fillId="13" borderId="42" xfId="0" applyFill="1" applyBorder="1" applyAlignment="1">
      <alignment vertical="center"/>
    </xf>
    <xf numFmtId="0" fontId="0" fillId="13" borderId="37" xfId="0" applyFill="1" applyBorder="1" applyAlignment="1">
      <alignment vertical="center"/>
    </xf>
    <xf numFmtId="0" fontId="0" fillId="13" borderId="38" xfId="0" applyFill="1" applyBorder="1" applyAlignment="1">
      <alignment vertical="center"/>
    </xf>
    <xf numFmtId="0" fontId="0" fillId="13" borderId="0" xfId="0" applyFill="1" applyBorder="1" applyAlignment="1">
      <alignment vertical="center"/>
    </xf>
    <xf numFmtId="0" fontId="0" fillId="13" borderId="39" xfId="0" applyFill="1" applyBorder="1" applyAlignment="1">
      <alignment vertical="center"/>
    </xf>
    <xf numFmtId="0" fontId="0" fillId="13" borderId="40" xfId="0" applyFill="1" applyBorder="1" applyAlignment="1">
      <alignment vertical="center"/>
    </xf>
    <xf numFmtId="0" fontId="0" fillId="13" borderId="43" xfId="0" applyFill="1" applyBorder="1" applyAlignment="1">
      <alignment vertical="center"/>
    </xf>
    <xf numFmtId="0" fontId="0" fillId="13" borderId="41" xfId="0" applyFill="1" applyBorder="1" applyAlignment="1">
      <alignment vertical="center"/>
    </xf>
    <xf numFmtId="43" fontId="0" fillId="13" borderId="38" xfId="0" applyNumberFormat="1" applyFill="1" applyBorder="1" applyAlignment="1">
      <alignment vertical="center"/>
    </xf>
    <xf numFmtId="0" fontId="1" fillId="12" borderId="0" xfId="0" applyFont="1" applyFill="1" applyAlignment="1">
      <alignment vertical="center"/>
    </xf>
    <xf numFmtId="165" fontId="1" fillId="0" borderId="0" xfId="0" applyNumberFormat="1" applyFont="1" applyFill="1" applyBorder="1" applyAlignment="1">
      <alignment horizontal="center" vertical="center"/>
    </xf>
    <xf numFmtId="43" fontId="1" fillId="7" borderId="26" xfId="0" applyNumberFormat="1" applyFont="1" applyFill="1" applyBorder="1" applyAlignment="1">
      <alignment vertical="center"/>
    </xf>
    <xf numFmtId="0" fontId="1" fillId="7" borderId="26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vertical="center"/>
    </xf>
    <xf numFmtId="43" fontId="1" fillId="2" borderId="14" xfId="0" applyNumberFormat="1" applyFont="1" applyFill="1" applyBorder="1" applyAlignment="1">
      <alignment vertical="center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43" fontId="21" fillId="0" borderId="11" xfId="0" applyNumberFormat="1" applyFont="1" applyBorder="1" applyAlignment="1">
      <alignment vertical="center"/>
    </xf>
    <xf numFmtId="43" fontId="21" fillId="0" borderId="25" xfId="0" applyNumberFormat="1" applyFont="1" applyBorder="1" applyAlignment="1">
      <alignment vertical="center"/>
    </xf>
    <xf numFmtId="0" fontId="26" fillId="2" borderId="15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43" fontId="1" fillId="2" borderId="26" xfId="0" applyNumberFormat="1" applyFont="1" applyFill="1" applyBorder="1" applyAlignment="1">
      <alignment vertical="center"/>
    </xf>
    <xf numFmtId="167" fontId="0" fillId="2" borderId="26" xfId="0" applyNumberFormat="1" applyFill="1" applyBorder="1" applyAlignment="1">
      <alignment vertical="center"/>
    </xf>
    <xf numFmtId="43" fontId="1" fillId="2" borderId="26" xfId="0" applyNumberFormat="1" applyFont="1" applyFill="1" applyBorder="1" applyAlignment="1">
      <alignment horizontal="center" vertical="center"/>
    </xf>
    <xf numFmtId="165" fontId="1" fillId="2" borderId="26" xfId="0" applyNumberFormat="1" applyFont="1" applyFill="1" applyBorder="1" applyAlignment="1">
      <alignment vertical="center"/>
    </xf>
    <xf numFmtId="43" fontId="5" fillId="2" borderId="11" xfId="0" applyNumberFormat="1" applyFont="1" applyFill="1" applyBorder="1" applyAlignment="1">
      <alignment vertical="center"/>
    </xf>
    <xf numFmtId="43" fontId="2" fillId="2" borderId="11" xfId="0" applyNumberFormat="1" applyFont="1" applyFill="1" applyBorder="1" applyAlignment="1">
      <alignment vertical="center"/>
    </xf>
    <xf numFmtId="43" fontId="1" fillId="2" borderId="11" xfId="0" applyNumberFormat="1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/>
    </xf>
    <xf numFmtId="43" fontId="1" fillId="2" borderId="49" xfId="0" applyNumberFormat="1" applyFont="1" applyFill="1" applyBorder="1"/>
    <xf numFmtId="0" fontId="5" fillId="2" borderId="32" xfId="0" applyFont="1" applyFill="1" applyBorder="1" applyAlignment="1">
      <alignment horizontal="center" vertical="center"/>
    </xf>
    <xf numFmtId="0" fontId="5" fillId="2" borderId="33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43" fontId="1" fillId="2" borderId="16" xfId="0" applyNumberFormat="1" applyFont="1" applyFill="1" applyBorder="1"/>
    <xf numFmtId="43" fontId="1" fillId="2" borderId="14" xfId="0" applyNumberFormat="1" applyFont="1" applyFill="1" applyBorder="1" applyAlignment="1">
      <alignment horizontal="center" vertical="center"/>
    </xf>
    <xf numFmtId="43" fontId="5" fillId="2" borderId="49" xfId="0" applyNumberFormat="1" applyFont="1" applyFill="1" applyBorder="1" applyAlignment="1">
      <alignment vertical="center"/>
    </xf>
    <xf numFmtId="43" fontId="2" fillId="2" borderId="49" xfId="0" applyNumberFormat="1" applyFont="1" applyFill="1" applyBorder="1" applyAlignment="1">
      <alignment vertical="center"/>
    </xf>
    <xf numFmtId="0" fontId="10" fillId="15" borderId="52" xfId="0" applyFont="1" applyFill="1" applyBorder="1" applyAlignment="1">
      <alignment horizontal="center" vertical="center"/>
    </xf>
    <xf numFmtId="0" fontId="10" fillId="15" borderId="53" xfId="0" applyFont="1" applyFill="1" applyBorder="1" applyAlignment="1">
      <alignment horizontal="center" vertical="center"/>
    </xf>
    <xf numFmtId="0" fontId="10" fillId="15" borderId="38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" fillId="2" borderId="26" xfId="0" applyFont="1" applyFill="1" applyBorder="1" applyAlignment="1">
      <alignment horizontal="center" vertical="center"/>
    </xf>
    <xf numFmtId="165" fontId="28" fillId="0" borderId="16" xfId="0" applyNumberFormat="1" applyFont="1" applyBorder="1"/>
    <xf numFmtId="165" fontId="29" fillId="0" borderId="26" xfId="0" applyNumberFormat="1" applyFont="1" applyBorder="1"/>
    <xf numFmtId="0" fontId="0" fillId="0" borderId="0" xfId="0" applyFill="1"/>
    <xf numFmtId="0" fontId="0" fillId="13" borderId="1" xfId="0" applyFill="1" applyBorder="1" applyAlignment="1" applyProtection="1">
      <alignment horizontal="center" vertical="center"/>
      <protection locked="0"/>
    </xf>
    <xf numFmtId="43" fontId="0" fillId="13" borderId="1" xfId="0" applyNumberForma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12" borderId="0" xfId="0" applyFill="1" applyAlignment="1" applyProtection="1">
      <alignment vertical="center"/>
    </xf>
    <xf numFmtId="0" fontId="0" fillId="12" borderId="0" xfId="0" applyFill="1" applyBorder="1" applyAlignment="1" applyProtection="1">
      <alignment vertical="center"/>
    </xf>
    <xf numFmtId="0" fontId="14" fillId="12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/>
    </xf>
    <xf numFmtId="0" fontId="0" fillId="12" borderId="0" xfId="0" applyFill="1" applyBorder="1" applyAlignment="1" applyProtection="1">
      <alignment horizontal="center" vertical="center"/>
    </xf>
    <xf numFmtId="43" fontId="0" fillId="12" borderId="0" xfId="0" applyNumberFormat="1" applyFill="1" applyBorder="1" applyAlignment="1" applyProtection="1">
      <alignment horizontal="center" vertical="center"/>
    </xf>
    <xf numFmtId="0" fontId="14" fillId="12" borderId="0" xfId="0" applyFont="1" applyFill="1" applyBorder="1" applyAlignment="1" applyProtection="1">
      <alignment vertical="center"/>
    </xf>
    <xf numFmtId="0" fontId="0" fillId="13" borderId="0" xfId="0" applyFill="1" applyAlignment="1" applyProtection="1">
      <alignment vertical="center"/>
    </xf>
    <xf numFmtId="43" fontId="0" fillId="12" borderId="0" xfId="0" applyNumberFormat="1" applyFill="1" applyBorder="1" applyAlignment="1" applyProtection="1">
      <alignment vertical="center"/>
    </xf>
    <xf numFmtId="4" fontId="0" fillId="13" borderId="0" xfId="0" applyNumberFormat="1" applyFill="1" applyAlignment="1" applyProtection="1">
      <alignment vertical="center"/>
    </xf>
    <xf numFmtId="4" fontId="3" fillId="13" borderId="0" xfId="0" applyNumberFormat="1" applyFont="1" applyFill="1" applyAlignment="1" applyProtection="1">
      <alignment vertical="center"/>
    </xf>
    <xf numFmtId="4" fontId="4" fillId="13" borderId="0" xfId="0" applyNumberFormat="1" applyFont="1" applyFill="1" applyAlignment="1" applyProtection="1">
      <alignment vertical="center"/>
    </xf>
    <xf numFmtId="4" fontId="1" fillId="12" borderId="0" xfId="0" applyNumberFormat="1" applyFont="1" applyFill="1" applyBorder="1" applyAlignment="1" applyProtection="1">
      <alignment vertical="center"/>
    </xf>
    <xf numFmtId="0" fontId="0" fillId="0" borderId="54" xfId="0" applyBorder="1" applyAlignment="1" applyProtection="1">
      <alignment vertical="center"/>
    </xf>
    <xf numFmtId="0" fontId="0" fillId="13" borderId="54" xfId="0" applyFill="1" applyBorder="1" applyAlignment="1" applyProtection="1">
      <alignment vertical="center"/>
    </xf>
    <xf numFmtId="0" fontId="1" fillId="2" borderId="25" xfId="0" applyFont="1" applyFill="1" applyBorder="1" applyAlignment="1">
      <alignment horizontal="center" vertical="center"/>
    </xf>
    <xf numFmtId="0" fontId="5" fillId="13" borderId="0" xfId="0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1" fillId="13" borderId="0" xfId="0" applyFont="1" applyFill="1" applyAlignment="1" applyProtection="1">
      <alignment vertical="center"/>
    </xf>
    <xf numFmtId="0" fontId="30" fillId="13" borderId="54" xfId="0" applyFont="1" applyFill="1" applyBorder="1" applyAlignment="1" applyProtection="1">
      <alignment vertical="center"/>
    </xf>
    <xf numFmtId="4" fontId="30" fillId="13" borderId="54" xfId="0" applyNumberFormat="1" applyFont="1" applyFill="1" applyBorder="1" applyAlignment="1" applyProtection="1">
      <alignment vertical="center"/>
    </xf>
    <xf numFmtId="0" fontId="13" fillId="0" borderId="0" xfId="0" applyFont="1" applyAlignment="1" applyProtection="1"/>
    <xf numFmtId="165" fontId="7" fillId="16" borderId="11" xfId="0" applyNumberFormat="1" applyFont="1" applyFill="1" applyBorder="1" applyAlignment="1">
      <alignment horizontal="right" vertical="center"/>
    </xf>
    <xf numFmtId="0" fontId="1" fillId="2" borderId="26" xfId="0" applyFont="1" applyFill="1" applyBorder="1" applyAlignment="1">
      <alignment horizontal="center" vertical="center"/>
    </xf>
    <xf numFmtId="0" fontId="10" fillId="0" borderId="0" xfId="0" applyFont="1" applyFill="1" applyBorder="1"/>
    <xf numFmtId="0" fontId="10" fillId="0" borderId="0" xfId="0" applyFont="1" applyFill="1"/>
    <xf numFmtId="169" fontId="10" fillId="0" borderId="0" xfId="0" applyNumberFormat="1" applyFont="1" applyFill="1" applyBorder="1"/>
    <xf numFmtId="0" fontId="1" fillId="12" borderId="0" xfId="0" applyFont="1" applyFill="1" applyAlignment="1">
      <alignment horizontal="right"/>
    </xf>
    <xf numFmtId="0" fontId="0" fillId="3" borderId="1" xfId="0" applyFill="1" applyBorder="1" applyAlignment="1">
      <alignment horizontal="center" vertical="center"/>
    </xf>
    <xf numFmtId="0" fontId="35" fillId="11" borderId="0" xfId="0" applyFont="1" applyFill="1"/>
    <xf numFmtId="0" fontId="35" fillId="11" borderId="0" xfId="0" applyFont="1" applyFill="1" applyAlignment="1">
      <alignment horizontal="center"/>
    </xf>
    <xf numFmtId="43" fontId="21" fillId="0" borderId="25" xfId="0" applyNumberFormat="1" applyFont="1" applyFill="1" applyBorder="1" applyAlignment="1">
      <alignment vertical="center"/>
    </xf>
    <xf numFmtId="0" fontId="35" fillId="9" borderId="0" xfId="0" applyFont="1" applyFill="1"/>
    <xf numFmtId="0" fontId="35" fillId="0" borderId="0" xfId="0" applyFont="1"/>
    <xf numFmtId="165" fontId="2" fillId="2" borderId="19" xfId="0" applyNumberFormat="1" applyFont="1" applyFill="1" applyBorder="1" applyAlignment="1">
      <alignment horizontal="center" vertical="center"/>
    </xf>
    <xf numFmtId="165" fontId="5" fillId="2" borderId="15" xfId="0" applyNumberFormat="1" applyFont="1" applyFill="1" applyBorder="1" applyAlignment="1">
      <alignment horizontal="center" vertical="center"/>
    </xf>
    <xf numFmtId="171" fontId="1" fillId="13" borderId="26" xfId="3" applyNumberFormat="1" applyFont="1" applyFill="1" applyBorder="1" applyAlignment="1">
      <alignment horizontal="center" vertical="center"/>
    </xf>
    <xf numFmtId="171" fontId="1" fillId="13" borderId="26" xfId="3" applyNumberFormat="1" applyFont="1" applyFill="1" applyBorder="1" applyAlignment="1">
      <alignment horizontal="center" vertical="center" wrapText="1"/>
    </xf>
    <xf numFmtId="7" fontId="1" fillId="0" borderId="26" xfId="0" applyNumberFormat="1" applyFont="1" applyFill="1" applyBorder="1" applyAlignment="1">
      <alignment horizontal="center" vertical="center"/>
    </xf>
    <xf numFmtId="0" fontId="0" fillId="13" borderId="0" xfId="0" applyFill="1" applyProtection="1"/>
    <xf numFmtId="0" fontId="37" fillId="17" borderId="0" xfId="0" applyFont="1" applyFill="1" applyBorder="1" applyAlignment="1">
      <alignment horizontal="center"/>
    </xf>
    <xf numFmtId="168" fontId="37" fillId="17" borderId="0" xfId="0" applyNumberFormat="1" applyFont="1" applyFill="1" applyBorder="1" applyAlignment="1">
      <alignment horizontal="center" vertical="top"/>
    </xf>
    <xf numFmtId="0" fontId="37" fillId="17" borderId="57" xfId="0" applyFont="1" applyFill="1" applyBorder="1" applyAlignment="1">
      <alignment horizontal="center"/>
    </xf>
    <xf numFmtId="0" fontId="37" fillId="18" borderId="0" xfId="0" applyFont="1" applyFill="1" applyBorder="1" applyAlignment="1">
      <alignment horizontal="center"/>
    </xf>
    <xf numFmtId="168" fontId="37" fillId="18" borderId="0" xfId="0" applyNumberFormat="1" applyFont="1" applyFill="1" applyBorder="1" applyAlignment="1">
      <alignment horizontal="center" vertical="top"/>
    </xf>
    <xf numFmtId="0" fontId="37" fillId="16" borderId="0" xfId="0" applyFont="1" applyFill="1" applyBorder="1" applyAlignment="1">
      <alignment horizontal="center"/>
    </xf>
    <xf numFmtId="0" fontId="37" fillId="18" borderId="57" xfId="0" applyFont="1" applyFill="1" applyBorder="1" applyAlignment="1">
      <alignment horizontal="center"/>
    </xf>
    <xf numFmtId="168" fontId="37" fillId="18" borderId="57" xfId="0" applyNumberFormat="1" applyFont="1" applyFill="1" applyBorder="1" applyAlignment="1">
      <alignment horizontal="center" vertical="top"/>
    </xf>
    <xf numFmtId="0" fontId="37" fillId="16" borderId="57" xfId="0" applyFont="1" applyFill="1" applyBorder="1" applyAlignment="1">
      <alignment horizontal="center"/>
    </xf>
    <xf numFmtId="165" fontId="37" fillId="18" borderId="57" xfId="0" applyNumberFormat="1" applyFont="1" applyFill="1" applyBorder="1" applyAlignment="1">
      <alignment horizontal="center" vertical="top"/>
    </xf>
    <xf numFmtId="165" fontId="37" fillId="17" borderId="57" xfId="0" applyNumberFormat="1" applyFont="1" applyFill="1" applyBorder="1" applyAlignment="1">
      <alignment horizontal="center" vertical="top"/>
    </xf>
    <xf numFmtId="165" fontId="37" fillId="16" borderId="57" xfId="0" applyNumberFormat="1" applyFont="1" applyFill="1" applyBorder="1" applyAlignment="1">
      <alignment horizontal="center" vertical="top"/>
    </xf>
    <xf numFmtId="0" fontId="37" fillId="17" borderId="58" xfId="0" applyFont="1" applyFill="1" applyBorder="1" applyAlignment="1">
      <alignment horizontal="center"/>
    </xf>
    <xf numFmtId="168" fontId="37" fillId="17" borderId="58" xfId="0" applyNumberFormat="1" applyFont="1" applyFill="1" applyBorder="1" applyAlignment="1">
      <alignment horizontal="center" vertical="top"/>
    </xf>
    <xf numFmtId="0" fontId="10" fillId="15" borderId="0" xfId="0" applyFont="1" applyFill="1" applyBorder="1" applyAlignment="1">
      <alignment horizontal="right" vertical="center"/>
    </xf>
    <xf numFmtId="43" fontId="10" fillId="15" borderId="0" xfId="0" applyNumberFormat="1" applyFont="1" applyFill="1" applyBorder="1" applyAlignment="1">
      <alignment horizontal="left" vertical="center"/>
    </xf>
    <xf numFmtId="0" fontId="10" fillId="15" borderId="0" xfId="0" applyFont="1" applyFill="1" applyBorder="1" applyAlignment="1">
      <alignment horizontal="center" vertical="center"/>
    </xf>
    <xf numFmtId="0" fontId="10" fillId="15" borderId="59" xfId="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/>
    </xf>
    <xf numFmtId="0" fontId="10" fillId="15" borderId="60" xfId="0" applyFont="1" applyFill="1" applyBorder="1" applyAlignment="1">
      <alignment horizontal="center" vertical="center"/>
    </xf>
    <xf numFmtId="165" fontId="10" fillId="15" borderId="0" xfId="0" applyNumberFormat="1" applyFont="1" applyFill="1" applyBorder="1" applyAlignment="1">
      <alignment horizontal="center" vertical="center"/>
    </xf>
    <xf numFmtId="165" fontId="10" fillId="15" borderId="59" xfId="0" applyNumberFormat="1" applyFont="1" applyFill="1" applyBorder="1" applyAlignment="1">
      <alignment horizontal="center" vertical="center"/>
    </xf>
    <xf numFmtId="165" fontId="0" fillId="12" borderId="0" xfId="0" applyNumberFormat="1" applyFill="1" applyBorder="1" applyAlignment="1">
      <alignment horizontal="center"/>
    </xf>
    <xf numFmtId="43" fontId="1" fillId="0" borderId="0" xfId="0" applyNumberFormat="1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0" fillId="2" borderId="26" xfId="0" applyFont="1" applyFill="1" applyBorder="1" applyAlignment="1" applyProtection="1">
      <alignment horizontal="center" vertical="center"/>
    </xf>
    <xf numFmtId="0" fontId="1" fillId="2" borderId="21" xfId="0" applyFont="1" applyFill="1" applyBorder="1" applyAlignment="1" applyProtection="1">
      <alignment horizontal="center" vertical="center"/>
    </xf>
    <xf numFmtId="0" fontId="1" fillId="2" borderId="14" xfId="0" applyFont="1" applyFill="1" applyBorder="1" applyAlignment="1" applyProtection="1">
      <alignment horizontal="center" vertical="center"/>
    </xf>
    <xf numFmtId="0" fontId="0" fillId="2" borderId="26" xfId="0" applyFill="1" applyBorder="1" applyAlignment="1" applyProtection="1">
      <alignment horizontal="center" vertical="center"/>
    </xf>
    <xf numFmtId="0" fontId="0" fillId="2" borderId="29" xfId="0" applyFill="1" applyBorder="1" applyAlignment="1" applyProtection="1">
      <alignment horizontal="center" vertical="center"/>
    </xf>
    <xf numFmtId="0" fontId="1" fillId="2" borderId="29" xfId="0" applyFont="1" applyFill="1" applyBorder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164" fontId="0" fillId="0" borderId="0" xfId="0" applyNumberFormat="1" applyFill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21" fillId="0" borderId="0" xfId="0" applyFont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Fill="1" applyAlignment="1">
      <alignment vertical="center"/>
    </xf>
    <xf numFmtId="0" fontId="21" fillId="0" borderId="0" xfId="0" applyFont="1"/>
    <xf numFmtId="168" fontId="1" fillId="2" borderId="11" xfId="0" applyNumberFormat="1" applyFont="1" applyFill="1" applyBorder="1" applyAlignment="1">
      <alignment vertical="center"/>
    </xf>
    <xf numFmtId="4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 applyProtection="1">
      <alignment horizontal="center" vertical="center"/>
    </xf>
    <xf numFmtId="0" fontId="21" fillId="0" borderId="0" xfId="0" applyFont="1" applyBorder="1"/>
    <xf numFmtId="0" fontId="21" fillId="13" borderId="0" xfId="0" applyFont="1" applyFill="1"/>
    <xf numFmtId="43" fontId="20" fillId="0" borderId="0" xfId="0" applyNumberFormat="1" applyFont="1" applyFill="1" applyBorder="1" applyAlignment="1">
      <alignment horizontal="left" vertical="center"/>
    </xf>
    <xf numFmtId="4" fontId="37" fillId="16" borderId="0" xfId="0" applyNumberFormat="1" applyFont="1" applyFill="1" applyBorder="1" applyAlignment="1">
      <alignment horizontal="center" vertical="top"/>
    </xf>
    <xf numFmtId="4" fontId="37" fillId="16" borderId="57" xfId="0" applyNumberFormat="1" applyFont="1" applyFill="1" applyBorder="1" applyAlignment="1">
      <alignment horizontal="center" vertical="top"/>
    </xf>
    <xf numFmtId="43" fontId="1" fillId="2" borderId="26" xfId="0" applyNumberFormat="1" applyFont="1" applyFill="1" applyBorder="1" applyAlignment="1"/>
    <xf numFmtId="0" fontId="21" fillId="12" borderId="0" xfId="0" applyFont="1" applyFill="1"/>
    <xf numFmtId="0" fontId="0" fillId="0" borderId="0" xfId="0" applyFont="1" applyAlignment="1" applyProtection="1">
      <alignment vertical="center"/>
    </xf>
    <xf numFmtId="0" fontId="0" fillId="0" borderId="0" xfId="0" applyFont="1" applyAlignment="1">
      <alignment vertical="center"/>
    </xf>
    <xf numFmtId="0" fontId="1" fillId="0" borderId="0" xfId="0" applyFont="1"/>
    <xf numFmtId="0" fontId="21" fillId="0" borderId="0" xfId="0" applyFont="1" applyAlignment="1" applyProtection="1">
      <alignment vertical="center"/>
    </xf>
    <xf numFmtId="171" fontId="20" fillId="13" borderId="26" xfId="3" applyNumberFormat="1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 wrapText="1"/>
    </xf>
    <xf numFmtId="0" fontId="10" fillId="0" borderId="0" xfId="0" applyFont="1" applyFill="1" applyBorder="1" applyProtection="1"/>
    <xf numFmtId="4" fontId="1" fillId="6" borderId="13" xfId="0" applyNumberFormat="1" applyFont="1" applyFill="1" applyBorder="1" applyAlignment="1" applyProtection="1">
      <alignment horizontal="left" vertical="center"/>
    </xf>
    <xf numFmtId="4" fontId="1" fillId="5" borderId="13" xfId="0" applyNumberFormat="1" applyFont="1" applyFill="1" applyBorder="1" applyAlignment="1" applyProtection="1">
      <alignment horizontal="left" vertical="center"/>
    </xf>
    <xf numFmtId="4" fontId="1" fillId="8" borderId="13" xfId="0" applyNumberFormat="1" applyFont="1" applyFill="1" applyBorder="1" applyAlignment="1" applyProtection="1">
      <alignment horizontal="left" vertical="center"/>
    </xf>
    <xf numFmtId="4" fontId="1" fillId="14" borderId="13" xfId="0" applyNumberFormat="1" applyFont="1" applyFill="1" applyBorder="1" applyAlignment="1" applyProtection="1">
      <alignment horizontal="left" vertical="center"/>
    </xf>
    <xf numFmtId="0" fontId="0" fillId="0" borderId="0" xfId="0" applyFont="1" applyFill="1" applyBorder="1" applyProtection="1"/>
    <xf numFmtId="0" fontId="0" fillId="0" borderId="0" xfId="0" applyFont="1" applyFill="1" applyBorder="1"/>
    <xf numFmtId="0" fontId="21" fillId="0" borderId="0" xfId="0" applyFont="1" applyFill="1" applyBorder="1" applyProtection="1"/>
    <xf numFmtId="0" fontId="21" fillId="0" borderId="0" xfId="0" applyFont="1" applyFill="1"/>
    <xf numFmtId="0" fontId="21" fillId="0" borderId="0" xfId="0" applyFont="1" applyProtection="1"/>
    <xf numFmtId="169" fontId="21" fillId="0" borderId="0" xfId="0" applyNumberFormat="1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12" borderId="0" xfId="0" applyFont="1" applyFill="1" applyAlignment="1">
      <alignment vertical="center"/>
    </xf>
    <xf numFmtId="0" fontId="21" fillId="12" borderId="0" xfId="0" applyFont="1" applyFill="1" applyBorder="1" applyAlignment="1">
      <alignment vertical="center"/>
    </xf>
    <xf numFmtId="0" fontId="20" fillId="12" borderId="0" xfId="0" applyFont="1" applyFill="1" applyAlignment="1">
      <alignment horizontal="right" vertical="center"/>
    </xf>
    <xf numFmtId="0" fontId="21" fillId="13" borderId="26" xfId="0" applyFont="1" applyFill="1" applyBorder="1" applyAlignment="1" applyProtection="1">
      <alignment horizontal="center" vertical="center"/>
      <protection locked="0"/>
    </xf>
    <xf numFmtId="43" fontId="21" fillId="12" borderId="0" xfId="0" applyNumberFormat="1" applyFont="1" applyFill="1" applyBorder="1" applyAlignment="1">
      <alignment vertical="center"/>
    </xf>
    <xf numFmtId="4" fontId="20" fillId="12" borderId="0" xfId="0" applyNumberFormat="1" applyFont="1" applyFill="1" applyBorder="1" applyAlignment="1">
      <alignment vertical="center"/>
    </xf>
    <xf numFmtId="43" fontId="20" fillId="12" borderId="0" xfId="0" applyNumberFormat="1" applyFont="1" applyFill="1" applyBorder="1" applyAlignment="1">
      <alignment vertical="center"/>
    </xf>
    <xf numFmtId="0" fontId="21" fillId="12" borderId="0" xfId="0" applyFont="1" applyFill="1" applyAlignment="1" applyProtection="1">
      <alignment vertical="center"/>
    </xf>
    <xf numFmtId="4" fontId="21" fillId="0" borderId="0" xfId="0" applyNumberFormat="1" applyFont="1" applyFill="1" applyBorder="1" applyAlignment="1" applyProtection="1">
      <alignment vertical="center"/>
    </xf>
    <xf numFmtId="0" fontId="21" fillId="0" borderId="0" xfId="0" applyFont="1" applyFill="1" applyBorder="1" applyAlignment="1">
      <alignment horizontal="right"/>
    </xf>
    <xf numFmtId="0" fontId="14" fillId="0" borderId="0" xfId="0" applyFont="1" applyAlignment="1"/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Alignment="1">
      <alignment vertical="center"/>
    </xf>
    <xf numFmtId="0" fontId="10" fillId="0" borderId="0" xfId="0" applyFont="1" applyFill="1" applyBorder="1" applyAlignment="1">
      <alignment vertical="center"/>
    </xf>
    <xf numFmtId="43" fontId="10" fillId="0" borderId="0" xfId="0" applyNumberFormat="1" applyFont="1" applyFill="1" applyBorder="1" applyAlignment="1">
      <alignment vertical="center"/>
    </xf>
    <xf numFmtId="4" fontId="10" fillId="0" borderId="0" xfId="0" applyNumberFormat="1" applyFont="1" applyFill="1" applyBorder="1" applyAlignment="1">
      <alignment vertical="center"/>
    </xf>
    <xf numFmtId="4" fontId="10" fillId="0" borderId="0" xfId="0" applyNumberFormat="1" applyFont="1" applyFill="1" applyBorder="1" applyAlignment="1">
      <alignment horizontal="center" vertical="center"/>
    </xf>
    <xf numFmtId="4" fontId="1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right"/>
    </xf>
    <xf numFmtId="43" fontId="10" fillId="0" borderId="0" xfId="0" applyNumberFormat="1" applyFont="1" applyFill="1" applyBorder="1"/>
    <xf numFmtId="170" fontId="10" fillId="0" borderId="0" xfId="0" applyNumberFormat="1" applyFont="1" applyFill="1" applyBorder="1" applyAlignment="1">
      <alignment horizontal="center" vertical="center"/>
    </xf>
    <xf numFmtId="171" fontId="10" fillId="0" borderId="0" xfId="0" applyNumberFormat="1" applyFont="1" applyFill="1" applyBorder="1"/>
    <xf numFmtId="9" fontId="10" fillId="0" borderId="0" xfId="1" applyFont="1" applyFill="1" applyBorder="1" applyAlignment="1"/>
    <xf numFmtId="0" fontId="10" fillId="0" borderId="0" xfId="0" applyFont="1" applyFill="1" applyBorder="1" applyAlignment="1"/>
    <xf numFmtId="165" fontId="10" fillId="0" borderId="0" xfId="3" applyNumberFormat="1" applyFont="1" applyFill="1" applyBorder="1"/>
    <xf numFmtId="171" fontId="10" fillId="0" borderId="0" xfId="0" applyNumberFormat="1" applyFont="1" applyFill="1" applyBorder="1" applyAlignment="1">
      <alignment horizontal="center" vertical="center"/>
    </xf>
    <xf numFmtId="171" fontId="10" fillId="0" borderId="0" xfId="0" applyNumberFormat="1" applyFont="1" applyFill="1" applyBorder="1" applyAlignment="1">
      <alignment horizontal="center"/>
    </xf>
    <xf numFmtId="0" fontId="38" fillId="0" borderId="0" xfId="0" applyFont="1" applyFill="1" applyBorder="1"/>
    <xf numFmtId="4" fontId="38" fillId="0" borderId="0" xfId="0" applyNumberFormat="1" applyFont="1" applyFill="1" applyBorder="1"/>
    <xf numFmtId="4" fontId="38" fillId="0" borderId="0" xfId="0" applyNumberFormat="1" applyFont="1" applyFill="1" applyBorder="1" applyAlignment="1">
      <alignment vertical="center"/>
    </xf>
    <xf numFmtId="2" fontId="10" fillId="0" borderId="0" xfId="0" applyNumberFormat="1" applyFont="1" applyFill="1" applyBorder="1" applyAlignment="1">
      <alignment vertical="center"/>
    </xf>
    <xf numFmtId="43" fontId="38" fillId="0" borderId="0" xfId="0" applyNumberFormat="1" applyFont="1" applyFill="1" applyBorder="1" applyAlignment="1">
      <alignment vertical="center"/>
    </xf>
    <xf numFmtId="9" fontId="10" fillId="0" borderId="0" xfId="1" applyFont="1" applyFill="1" applyBorder="1" applyAlignment="1">
      <alignment vertical="center"/>
    </xf>
    <xf numFmtId="43" fontId="38" fillId="0" borderId="0" xfId="0" applyNumberFormat="1" applyFont="1" applyFill="1" applyBorder="1"/>
    <xf numFmtId="0" fontId="10" fillId="0" borderId="0" xfId="0" applyFont="1" applyFill="1" applyBorder="1" applyAlignment="1" applyProtection="1">
      <alignment vertical="center"/>
    </xf>
    <xf numFmtId="0" fontId="10" fillId="0" borderId="0" xfId="0" applyFont="1" applyFill="1" applyBorder="1" applyAlignment="1">
      <alignment horizontal="right" vertical="center"/>
    </xf>
    <xf numFmtId="43" fontId="38" fillId="0" borderId="0" xfId="0" applyNumberFormat="1" applyFont="1" applyFill="1" applyBorder="1" applyAlignment="1">
      <alignment horizontal="center" vertical="center" wrapText="1"/>
    </xf>
    <xf numFmtId="169" fontId="10" fillId="0" borderId="0" xfId="0" applyNumberFormat="1" applyFont="1" applyFill="1" applyBorder="1" applyAlignment="1">
      <alignment horizontal="center" vertical="center"/>
    </xf>
    <xf numFmtId="169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vertical="center"/>
    </xf>
    <xf numFmtId="0" fontId="21" fillId="0" borderId="0" xfId="0" applyFont="1" applyFill="1" applyAlignment="1">
      <alignment horizontal="center" vertical="center"/>
    </xf>
    <xf numFmtId="4" fontId="10" fillId="0" borderId="0" xfId="0" applyNumberFormat="1" applyFont="1" applyFill="1" applyBorder="1" applyAlignment="1" applyProtection="1">
      <alignment vertical="center"/>
    </xf>
    <xf numFmtId="0" fontId="10" fillId="0" borderId="0" xfId="0" applyFont="1" applyFill="1" applyBorder="1" applyAlignment="1" applyProtection="1">
      <alignment horizontal="right" vertical="center"/>
    </xf>
    <xf numFmtId="43" fontId="10" fillId="0" borderId="0" xfId="0" applyNumberFormat="1" applyFont="1" applyFill="1" applyBorder="1" applyAlignment="1" applyProtection="1">
      <alignment vertical="center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Alignment="1" applyProtection="1">
      <alignment vertical="center"/>
    </xf>
    <xf numFmtId="0" fontId="38" fillId="0" borderId="0" xfId="0" applyFont="1" applyFill="1" applyBorder="1" applyAlignment="1" applyProtection="1">
      <alignment horizontal="center" vertical="center"/>
    </xf>
    <xf numFmtId="0" fontId="38" fillId="0" borderId="0" xfId="0" applyFont="1" applyFill="1" applyBorder="1" applyAlignment="1" applyProtection="1">
      <alignment vertical="center"/>
    </xf>
    <xf numFmtId="43" fontId="38" fillId="0" borderId="0" xfId="0" applyNumberFormat="1" applyFont="1" applyFill="1" applyBorder="1" applyAlignment="1" applyProtection="1">
      <alignment vertical="center"/>
    </xf>
    <xf numFmtId="14" fontId="10" fillId="0" borderId="0" xfId="0" applyNumberFormat="1" applyFont="1" applyFill="1" applyBorder="1" applyAlignment="1" applyProtection="1">
      <alignment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38" fillId="0" borderId="0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169" fontId="21" fillId="7" borderId="26" xfId="0" applyNumberFormat="1" applyFont="1" applyFill="1" applyBorder="1" applyAlignment="1">
      <alignment horizontal="center" vertical="center"/>
    </xf>
    <xf numFmtId="43" fontId="0" fillId="0" borderId="11" xfId="0" applyNumberFormat="1" applyBorder="1" applyAlignment="1" applyProtection="1">
      <alignment vertical="center"/>
      <protection locked="0"/>
    </xf>
    <xf numFmtId="43" fontId="0" fillId="0" borderId="15" xfId="0" applyNumberFormat="1" applyBorder="1" applyAlignment="1" applyProtection="1">
      <alignment vertical="center"/>
      <protection locked="0"/>
    </xf>
    <xf numFmtId="43" fontId="0" fillId="0" borderId="26" xfId="0" applyNumberFormat="1" applyBorder="1" applyAlignment="1" applyProtection="1">
      <alignment vertical="center"/>
      <protection locked="0"/>
    </xf>
    <xf numFmtId="43" fontId="4" fillId="13" borderId="25" xfId="0" applyNumberFormat="1" applyFont="1" applyFill="1" applyBorder="1" applyAlignment="1" applyProtection="1">
      <alignment vertical="center"/>
      <protection locked="0"/>
    </xf>
    <xf numFmtId="43" fontId="12" fillId="13" borderId="25" xfId="0" applyNumberFormat="1" applyFont="1" applyFill="1" applyBorder="1" applyAlignment="1" applyProtection="1">
      <alignment vertical="center"/>
      <protection locked="0"/>
    </xf>
    <xf numFmtId="43" fontId="4" fillId="0" borderId="11" xfId="0" applyNumberFormat="1" applyFont="1" applyBorder="1" applyAlignment="1" applyProtection="1">
      <alignment vertical="center"/>
      <protection locked="0"/>
    </xf>
    <xf numFmtId="43" fontId="12" fillId="0" borderId="11" xfId="0" applyNumberFormat="1" applyFont="1" applyBorder="1" applyAlignment="1" applyProtection="1">
      <alignment vertical="center"/>
      <protection locked="0"/>
    </xf>
    <xf numFmtId="43" fontId="4" fillId="0" borderId="15" xfId="0" applyNumberFormat="1" applyFont="1" applyBorder="1" applyAlignment="1" applyProtection="1">
      <alignment vertical="center"/>
      <protection locked="0"/>
    </xf>
    <xf numFmtId="43" fontId="12" fillId="0" borderId="15" xfId="0" applyNumberFormat="1" applyFont="1" applyBorder="1" applyAlignment="1" applyProtection="1">
      <alignment vertical="center"/>
      <protection locked="0"/>
    </xf>
    <xf numFmtId="43" fontId="4" fillId="0" borderId="26" xfId="0" applyNumberFormat="1" applyFont="1" applyBorder="1" applyAlignment="1" applyProtection="1">
      <alignment vertical="center"/>
      <protection locked="0"/>
    </xf>
    <xf numFmtId="43" fontId="12" fillId="0" borderId="26" xfId="0" applyNumberFormat="1" applyFont="1" applyBorder="1" applyAlignment="1" applyProtection="1">
      <alignment vertical="center"/>
      <protection locked="0"/>
    </xf>
    <xf numFmtId="43" fontId="12" fillId="0" borderId="55" xfId="0" applyNumberFormat="1" applyFont="1" applyBorder="1" applyAlignment="1" applyProtection="1">
      <alignment vertical="center"/>
      <protection locked="0"/>
    </xf>
    <xf numFmtId="43" fontId="15" fillId="0" borderId="25" xfId="0" applyNumberFormat="1" applyFont="1" applyFill="1" applyBorder="1" applyAlignment="1" applyProtection="1">
      <alignment vertical="center"/>
      <protection locked="0"/>
    </xf>
    <xf numFmtId="43" fontId="20" fillId="0" borderId="0" xfId="0" applyNumberFormat="1" applyFont="1" applyFill="1" applyBorder="1" applyAlignment="1">
      <alignment horizontal="center" vertical="center"/>
    </xf>
    <xf numFmtId="4" fontId="21" fillId="0" borderId="0" xfId="0" applyNumberFormat="1" applyFont="1" applyFill="1" applyBorder="1"/>
    <xf numFmtId="166" fontId="21" fillId="0" borderId="0" xfId="0" applyNumberFormat="1" applyFont="1" applyFill="1" applyBorder="1"/>
    <xf numFmtId="165" fontId="20" fillId="0" borderId="0" xfId="0" applyNumberFormat="1" applyFont="1" applyFill="1" applyBorder="1" applyAlignment="1">
      <alignment horizontal="center"/>
    </xf>
    <xf numFmtId="0" fontId="1" fillId="7" borderId="31" xfId="0" applyFont="1" applyFill="1" applyBorder="1" applyAlignment="1">
      <alignment horizontal="center" vertical="center"/>
    </xf>
    <xf numFmtId="43" fontId="1" fillId="7" borderId="55" xfId="0" applyNumberFormat="1" applyFont="1" applyFill="1" applyBorder="1"/>
    <xf numFmtId="43" fontId="4" fillId="0" borderId="25" xfId="0" applyNumberFormat="1" applyFont="1" applyBorder="1" applyProtection="1">
      <protection locked="0"/>
    </xf>
    <xf numFmtId="43" fontId="0" fillId="0" borderId="25" xfId="0" applyNumberFormat="1" applyFill="1" applyBorder="1" applyProtection="1">
      <protection locked="0"/>
    </xf>
    <xf numFmtId="0" fontId="10" fillId="0" borderId="0" xfId="0" applyFont="1" applyFill="1" applyBorder="1" applyAlignment="1">
      <alignment horizontal="center"/>
    </xf>
    <xf numFmtId="0" fontId="0" fillId="12" borderId="0" xfId="0" applyFill="1" applyBorder="1" applyAlignment="1"/>
    <xf numFmtId="0" fontId="1" fillId="2" borderId="29" xfId="0" applyFont="1" applyFill="1" applyBorder="1" applyAlignment="1">
      <alignment horizontal="center" vertical="center"/>
    </xf>
    <xf numFmtId="0" fontId="10" fillId="0" borderId="0" xfId="0" applyFont="1" applyProtection="1"/>
    <xf numFmtId="0" fontId="10" fillId="0" borderId="1" xfId="0" applyFont="1" applyBorder="1" applyProtection="1"/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 applyProtection="1">
      <alignment horizontal="center" vertical="center"/>
    </xf>
    <xf numFmtId="0" fontId="0" fillId="2" borderId="61" xfId="0" applyFill="1" applyBorder="1" applyAlignment="1">
      <alignment horizontal="center" vertical="center"/>
    </xf>
    <xf numFmtId="0" fontId="0" fillId="2" borderId="61" xfId="0" applyFill="1" applyBorder="1" applyAlignment="1">
      <alignment vertical="center"/>
    </xf>
    <xf numFmtId="43" fontId="21" fillId="0" borderId="62" xfId="0" applyNumberFormat="1" applyFont="1" applyBorder="1" applyAlignment="1">
      <alignment vertical="center"/>
    </xf>
    <xf numFmtId="43" fontId="0" fillId="0" borderId="62" xfId="0" applyNumberFormat="1" applyBorder="1" applyAlignment="1">
      <alignment vertical="center"/>
    </xf>
    <xf numFmtId="0" fontId="0" fillId="2" borderId="63" xfId="0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</xf>
    <xf numFmtId="16" fontId="0" fillId="0" borderId="0" xfId="0" applyNumberFormat="1" applyProtection="1"/>
    <xf numFmtId="0" fontId="45" fillId="0" borderId="0" xfId="0" applyFont="1" applyBorder="1" applyAlignment="1">
      <alignment vertical="center"/>
    </xf>
    <xf numFmtId="0" fontId="10" fillId="0" borderId="0" xfId="0" applyFont="1" applyFill="1" applyBorder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center" vertical="center" wrapText="1"/>
    </xf>
    <xf numFmtId="0" fontId="0" fillId="13" borderId="35" xfId="0" applyFill="1" applyBorder="1" applyAlignment="1" applyProtection="1">
      <alignment horizontal="center" vertical="center"/>
      <protection locked="0"/>
    </xf>
    <xf numFmtId="0" fontId="0" fillId="13" borderId="29" xfId="0" applyFill="1" applyBorder="1" applyAlignment="1" applyProtection="1">
      <alignment horizontal="center" vertical="center"/>
      <protection locked="0"/>
    </xf>
    <xf numFmtId="0" fontId="38" fillId="0" borderId="0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 wrapText="1"/>
    </xf>
    <xf numFmtId="0" fontId="1" fillId="2" borderId="30" xfId="0" applyFont="1" applyFill="1" applyBorder="1" applyAlignment="1" applyProtection="1">
      <alignment horizontal="center" vertical="center"/>
    </xf>
    <xf numFmtId="0" fontId="1" fillId="2" borderId="31" xfId="0" applyFont="1" applyFill="1" applyBorder="1" applyAlignment="1" applyProtection="1">
      <alignment horizontal="center" vertical="center"/>
    </xf>
    <xf numFmtId="0" fontId="25" fillId="0" borderId="1" xfId="0" applyFont="1" applyBorder="1" applyAlignment="1" applyProtection="1">
      <alignment horizontal="center" vertical="center" wrapText="1"/>
    </xf>
    <xf numFmtId="0" fontId="13" fillId="0" borderId="0" xfId="0" applyFont="1" applyAlignment="1" applyProtection="1">
      <alignment horizontal="left"/>
    </xf>
    <xf numFmtId="0" fontId="10" fillId="0" borderId="1" xfId="0" applyFont="1" applyBorder="1" applyAlignment="1" applyProtection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38" fillId="0" borderId="0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43" fontId="0" fillId="10" borderId="26" xfId="0" applyNumberFormat="1" applyFill="1" applyBorder="1" applyAlignment="1" applyProtection="1">
      <alignment horizontal="center" vertical="center"/>
      <protection locked="0"/>
    </xf>
    <xf numFmtId="0" fontId="0" fillId="10" borderId="26" xfId="0" applyFill="1" applyBorder="1" applyAlignment="1" applyProtection="1">
      <alignment horizontal="center" vertical="center"/>
      <protection locked="0"/>
    </xf>
    <xf numFmtId="0" fontId="42" fillId="19" borderId="0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left"/>
    </xf>
    <xf numFmtId="0" fontId="40" fillId="19" borderId="0" xfId="0" applyFont="1" applyFill="1" applyBorder="1" applyAlignment="1">
      <alignment horizontal="center" vertical="center" wrapText="1"/>
    </xf>
    <xf numFmtId="0" fontId="40" fillId="19" borderId="64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 vertical="center"/>
    </xf>
    <xf numFmtId="0" fontId="31" fillId="2" borderId="47" xfId="0" applyFont="1" applyFill="1" applyBorder="1" applyAlignment="1">
      <alignment horizontal="center" vertical="center"/>
    </xf>
    <xf numFmtId="0" fontId="32" fillId="2" borderId="47" xfId="0" applyFont="1" applyFill="1" applyBorder="1" applyAlignment="1">
      <alignment horizontal="center" vertical="center"/>
    </xf>
    <xf numFmtId="4" fontId="38" fillId="0" borderId="0" xfId="0" applyNumberFormat="1" applyFont="1" applyFill="1" applyBorder="1" applyAlignment="1">
      <alignment horizontal="center" vertical="center" wrapText="1"/>
    </xf>
    <xf numFmtId="4" fontId="38" fillId="0" borderId="0" xfId="0" applyNumberFormat="1" applyFont="1" applyFill="1" applyBorder="1" applyAlignment="1">
      <alignment horizontal="center" vertical="center"/>
    </xf>
    <xf numFmtId="0" fontId="39" fillId="19" borderId="0" xfId="0" applyFont="1" applyFill="1" applyAlignment="1">
      <alignment horizontal="center" vertical="center" wrapText="1"/>
    </xf>
    <xf numFmtId="0" fontId="31" fillId="2" borderId="11" xfId="0" applyFont="1" applyFill="1" applyBorder="1" applyAlignment="1">
      <alignment horizontal="center" vertical="center"/>
    </xf>
    <xf numFmtId="0" fontId="32" fillId="2" borderId="11" xfId="0" applyFont="1" applyFill="1" applyBorder="1" applyAlignment="1">
      <alignment horizontal="center" vertical="center"/>
    </xf>
    <xf numFmtId="0" fontId="33" fillId="2" borderId="11" xfId="0" applyFont="1" applyFill="1" applyBorder="1" applyAlignment="1">
      <alignment horizontal="center" vertical="center"/>
    </xf>
    <xf numFmtId="0" fontId="0" fillId="10" borderId="27" xfId="0" applyFill="1" applyBorder="1" applyAlignment="1" applyProtection="1">
      <alignment horizontal="center" vertical="center"/>
      <protection locked="0"/>
    </xf>
    <xf numFmtId="0" fontId="0" fillId="10" borderId="28" xfId="0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27" fillId="15" borderId="38" xfId="0" applyNumberFormat="1" applyFont="1" applyFill="1" applyBorder="1" applyAlignment="1">
      <alignment horizontal="center" vertical="center"/>
    </xf>
    <xf numFmtId="165" fontId="27" fillId="15" borderId="39" xfId="0" applyNumberFormat="1" applyFont="1" applyFill="1" applyBorder="1" applyAlignment="1">
      <alignment horizontal="center" vertical="center"/>
    </xf>
    <xf numFmtId="0" fontId="10" fillId="15" borderId="36" xfId="0" applyFont="1" applyFill="1" applyBorder="1" applyAlignment="1">
      <alignment horizontal="center" vertical="center"/>
    </xf>
    <xf numFmtId="0" fontId="10" fillId="15" borderId="37" xfId="0" applyFont="1" applyFill="1" applyBorder="1" applyAlignment="1">
      <alignment horizontal="center" vertical="center"/>
    </xf>
    <xf numFmtId="0" fontId="10" fillId="15" borderId="0" xfId="0" applyFont="1" applyFill="1" applyBorder="1" applyAlignment="1">
      <alignment horizontal="center" vertical="center"/>
    </xf>
    <xf numFmtId="0" fontId="14" fillId="12" borderId="0" xfId="0" applyFont="1" applyFill="1" applyAlignment="1">
      <alignment horizontal="left"/>
    </xf>
    <xf numFmtId="0" fontId="0" fillId="13" borderId="11" xfId="0" applyFill="1" applyBorder="1" applyAlignment="1" applyProtection="1">
      <alignment horizontal="center" vertical="center"/>
      <protection locked="0"/>
    </xf>
    <xf numFmtId="0" fontId="1" fillId="12" borderId="0" xfId="0" applyFont="1" applyFill="1" applyAlignment="1">
      <alignment horizontal="right"/>
    </xf>
    <xf numFmtId="0" fontId="1" fillId="12" borderId="22" xfId="0" applyFont="1" applyFill="1" applyBorder="1" applyAlignment="1">
      <alignment horizontal="right"/>
    </xf>
    <xf numFmtId="0" fontId="0" fillId="12" borderId="0" xfId="0" applyFill="1" applyBorder="1" applyAlignment="1">
      <alignment horizontal="center" vertical="center"/>
    </xf>
    <xf numFmtId="0" fontId="10" fillId="15" borderId="50" xfId="0" applyFont="1" applyFill="1" applyBorder="1" applyAlignment="1">
      <alignment horizontal="center" vertical="center"/>
    </xf>
    <xf numFmtId="0" fontId="10" fillId="15" borderId="51" xfId="0" applyFont="1" applyFill="1" applyBorder="1" applyAlignment="1">
      <alignment horizontal="center" vertical="center"/>
    </xf>
    <xf numFmtId="165" fontId="27" fillId="15" borderId="52" xfId="0" applyNumberFormat="1" applyFont="1" applyFill="1" applyBorder="1" applyAlignment="1">
      <alignment horizontal="center" vertical="center"/>
    </xf>
    <xf numFmtId="165" fontId="27" fillId="15" borderId="53" xfId="0" applyNumberFormat="1" applyFont="1" applyFill="1" applyBorder="1" applyAlignment="1">
      <alignment horizontal="center" vertical="center"/>
    </xf>
    <xf numFmtId="0" fontId="10" fillId="15" borderId="42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left"/>
    </xf>
    <xf numFmtId="43" fontId="0" fillId="13" borderId="30" xfId="0" applyNumberFormat="1" applyFill="1" applyBorder="1" applyAlignment="1" applyProtection="1">
      <alignment horizontal="center" vertical="center"/>
      <protection locked="0"/>
    </xf>
    <xf numFmtId="43" fontId="0" fillId="13" borderId="31" xfId="0" applyNumberFormat="1" applyFill="1" applyBorder="1" applyAlignment="1" applyProtection="1">
      <alignment horizontal="center" vertical="center"/>
      <protection locked="0"/>
    </xf>
    <xf numFmtId="0" fontId="38" fillId="0" borderId="0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/>
    </xf>
    <xf numFmtId="0" fontId="1" fillId="2" borderId="35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20" fillId="2" borderId="35" xfId="0" applyFont="1" applyFill="1" applyBorder="1" applyAlignment="1">
      <alignment horizontal="center" vertical="center" wrapText="1"/>
    </xf>
    <xf numFmtId="0" fontId="20" fillId="2" borderId="29" xfId="0" applyFont="1" applyFill="1" applyBorder="1" applyAlignment="1">
      <alignment horizontal="center" vertical="center" wrapText="1"/>
    </xf>
    <xf numFmtId="43" fontId="20" fillId="0" borderId="0" xfId="0" applyNumberFormat="1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43" fontId="1" fillId="0" borderId="0" xfId="0" applyNumberFormat="1" applyFont="1" applyFill="1" applyBorder="1" applyAlignment="1">
      <alignment horizontal="center"/>
    </xf>
    <xf numFmtId="43" fontId="0" fillId="13" borderId="26" xfId="0" applyNumberFormat="1" applyFill="1" applyBorder="1" applyAlignment="1" applyProtection="1">
      <alignment horizontal="center" vertical="center"/>
      <protection locked="0"/>
    </xf>
    <xf numFmtId="0" fontId="24" fillId="12" borderId="0" xfId="0" applyFont="1" applyFill="1" applyAlignment="1">
      <alignment horizontal="left"/>
    </xf>
    <xf numFmtId="0" fontId="34" fillId="12" borderId="0" xfId="0" applyFont="1" applyFill="1" applyAlignment="1">
      <alignment horizontal="left"/>
    </xf>
    <xf numFmtId="0" fontId="36" fillId="0" borderId="56" xfId="0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25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top"/>
    </xf>
    <xf numFmtId="0" fontId="34" fillId="12" borderId="0" xfId="0" applyFont="1" applyFill="1" applyAlignment="1" applyProtection="1">
      <alignment horizontal="left"/>
    </xf>
    <xf numFmtId="0" fontId="10" fillId="0" borderId="0" xfId="0" applyFont="1" applyFill="1" applyBorder="1" applyAlignment="1" applyProtection="1">
      <alignment horizontal="center" vertical="center" wrapText="1"/>
    </xf>
    <xf numFmtId="0" fontId="38" fillId="0" borderId="0" xfId="0" applyFont="1" applyFill="1" applyBorder="1" applyAlignment="1" applyProtection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43" fontId="19" fillId="0" borderId="0" xfId="2" applyNumberFormat="1" applyFill="1" applyBorder="1" applyAlignment="1"/>
    <xf numFmtId="43" fontId="22" fillId="0" borderId="0" xfId="2" applyNumberFormat="1" applyFont="1" applyFill="1" applyBorder="1" applyAlignment="1"/>
    <xf numFmtId="0" fontId="45" fillId="0" borderId="0" xfId="0" applyFont="1" applyAlignment="1">
      <alignment horizontal="center" vertical="center"/>
    </xf>
    <xf numFmtId="43" fontId="19" fillId="0" borderId="0" xfId="2" applyNumberFormat="1" applyFill="1" applyBorder="1" applyAlignment="1">
      <alignment horizontal="left"/>
    </xf>
    <xf numFmtId="43" fontId="21" fillId="0" borderId="0" xfId="0" applyNumberFormat="1" applyFont="1" applyFill="1" applyBorder="1" applyAlignment="1">
      <alignment horizontal="left"/>
    </xf>
    <xf numFmtId="43" fontId="20" fillId="0" borderId="0" xfId="0" applyNumberFormat="1" applyFont="1" applyFill="1" applyBorder="1" applyAlignment="1">
      <alignment horizontal="left" vertical="center"/>
    </xf>
    <xf numFmtId="43" fontId="19" fillId="0" borderId="0" xfId="2" applyNumberFormat="1" applyFill="1" applyBorder="1" applyAlignment="1">
      <alignment horizontal="left" vertical="center"/>
    </xf>
    <xf numFmtId="43" fontId="44" fillId="0" borderId="1" xfId="0" applyNumberFormat="1" applyFont="1" applyFill="1" applyBorder="1" applyAlignment="1">
      <alignment horizontal="center"/>
    </xf>
  </cellXfs>
  <cellStyles count="4">
    <cellStyle name="Hiperlink" xfId="2" builtinId="8"/>
    <cellStyle name="Moeda" xfId="3" builtinId="4"/>
    <cellStyle name="Normal" xfId="0" builtinId="0"/>
    <cellStyle name="Porcentagem" xfId="1" builtinId="5"/>
  </cellStyles>
  <dxfs count="736">
    <dxf>
      <font>
        <color rgb="FFC00000"/>
      </font>
    </dxf>
    <dxf>
      <font>
        <color rgb="FFC00000"/>
      </font>
    </dxf>
    <dxf>
      <font>
        <color rgb="FFC00000"/>
      </font>
      <fill>
        <patternFill patternType="solid">
          <bgColor theme="5" tint="0.79998168889431442"/>
        </patternFill>
      </fill>
    </dxf>
    <dxf>
      <font>
        <color theme="3" tint="-0.499984740745262"/>
      </font>
      <fill>
        <patternFill patternType="none">
          <bgColor auto="1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8" tint="-0.24994659260841701"/>
      </font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theme="5" tint="0.59996337778862885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rgb="FF820000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color theme="0" tint="-0.24994659260841701"/>
      </font>
    </dxf>
    <dxf>
      <font>
        <color theme="0" tint="-0.14996795556505021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color theme="0" tint="-0.24994659260841701"/>
      </font>
    </dxf>
    <dxf>
      <font>
        <color theme="0" tint="-0.14996795556505021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auto="1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rgb="FF002060"/>
      </font>
      <fill>
        <patternFill>
          <bgColor theme="0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4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007E39"/>
        </bottom>
      </border>
    </dxf>
    <dxf>
      <fill>
        <patternFill patternType="solid">
          <fgColor indexed="64"/>
          <bgColor rgb="FFB5F9B8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 val="0"/>
        <i val="0"/>
        <color rgb="FFC00000"/>
      </font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4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medium">
          <color theme="1" tint="0.499984740745262"/>
        </bottom>
      </border>
    </dxf>
    <dxf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 val="0"/>
        <i val="0"/>
        <color rgb="FFC00000"/>
      </font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4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medium">
          <color theme="1" tint="0.499984740745262"/>
        </bottom>
      </border>
    </dxf>
    <dxf>
      <fill>
        <patternFill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 val="0"/>
        <i val="0"/>
        <color rgb="FFC00000"/>
      </font>
    </dxf>
    <dxf>
      <numFmt numFmtId="164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4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medium">
          <color theme="9" tint="-0.249977111117893"/>
        </bottom>
      </border>
    </dxf>
    <dxf>
      <fill>
        <patternFill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C00000"/>
      </font>
    </dxf>
    <dxf>
      <font>
        <color rgb="FFC00000"/>
      </font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4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9" tint="-0.249977111117893"/>
        </bottom>
      </border>
    </dxf>
    <dxf>
      <fill>
        <patternFill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C00000"/>
      </font>
    </dxf>
    <dxf>
      <font>
        <color rgb="FFC00000"/>
      </font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color rgb="FFC00000"/>
      </font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4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C00000"/>
        </bottom>
      </border>
    </dxf>
    <dxf>
      <fill>
        <patternFill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 val="0"/>
        <i val="0"/>
        <color rgb="FFC00000"/>
      </font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4" formatCode="#,##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4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medium">
          <color rgb="FF0070C0"/>
        </bottom>
      </border>
    </dxf>
    <dxf>
      <fill>
        <patternFill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 val="0"/>
        <i val="0"/>
        <color rgb="FFC00000"/>
      </font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rgb="FFECCCCA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ont>
        <color theme="0" tint="-0.24994659260841701"/>
      </font>
    </dxf>
    <dxf>
      <font>
        <color theme="0" tint="-0.14996795556505021"/>
      </font>
    </dxf>
    <dxf>
      <fill>
        <patternFill>
          <bgColor theme="5" tint="0.79998168889431442"/>
        </patternFill>
      </fill>
    </dxf>
    <dxf>
      <fill>
        <patternFill>
          <bgColor rgb="FF8CFE8C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color theme="1"/>
      </font>
      <border>
        <bottom style="thin">
          <color theme="1"/>
        </bottom>
      </border>
    </dxf>
    <dxf>
      <font>
        <color theme="1"/>
      </font>
      <border>
        <top style="thin">
          <color theme="1"/>
        </top>
        <bottom style="thin">
          <color theme="1"/>
        </bottom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3" defaultTableStyle="TableStyleLight1" defaultPivotStyle="PivotStyleLight16">
    <tableStyle name="Estilo de Tabela 1" pivot="0" count="1">
      <tableStyleElement type="headerRow" dxfId="735"/>
    </tableStyle>
    <tableStyle name="FINANÇAS" pivot="0" count="1">
      <tableStyleElement type="wholeTable" dxfId="734"/>
    </tableStyle>
    <tableStyle name="TableStyleLight1 2" pivot="0" count="7">
      <tableStyleElement type="wholeTable" dxfId="733"/>
      <tableStyleElement type="headerRow" dxfId="732"/>
      <tableStyleElement type="totalRow" dxfId="731"/>
      <tableStyleElement type="firstColumn" dxfId="730"/>
      <tableStyleElement type="lastColumn" dxfId="729"/>
      <tableStyleElement type="firstRowStripe" dxfId="728"/>
      <tableStyleElement type="firstColumnStripe" dxfId="727"/>
    </tableStyle>
  </tableStyles>
  <colors>
    <mruColors>
      <color rgb="FF182438"/>
      <color rgb="FF04FC04"/>
      <color rgb="FF8CFE8C"/>
      <color rgb="FFD7DFED"/>
      <color rgb="FF00A249"/>
      <color rgb="FF0F3551"/>
      <color rgb="FF233551"/>
      <color rgb="FF820000"/>
      <color rgb="FFFF2929"/>
      <color rgb="FFFF05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effectLst>
                <a:innerShdw blurRad="406400">
                  <a:schemeClr val="tx2">
                    <a:lumMod val="75000"/>
                  </a:schemeClr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6B1-4589-9B94-89D94C07934E}"/>
              </c:ext>
            </c:extLst>
          </c:dPt>
          <c:dPt>
            <c:idx val="1"/>
            <c:bubble3D val="0"/>
            <c:spPr>
              <a:effectLst>
                <a:innerShdw blurRad="469900">
                  <a:srgbClr val="C00000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6B1-4589-9B94-89D94C0793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'01'!$AJ$9:$AK$9</c:f>
              <c:strCache>
                <c:ptCount val="2"/>
                <c:pt idx="0">
                  <c:v>Entradas</c:v>
                </c:pt>
                <c:pt idx="1">
                  <c:v>Saídas</c:v>
                </c:pt>
              </c:strCache>
            </c:strRef>
          </c:cat>
          <c:val>
            <c:numRef>
              <c:f>'01'!$AJ$10:$AK$10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6B1-4589-9B94-89D94C0793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t"/>
      <c:layout>
        <c:manualLayout>
          <c:xMode val="edge"/>
          <c:yMode val="edge"/>
          <c:x val="9.2923421337038736E-2"/>
          <c:y val="5.9115331171838814E-2"/>
          <c:w val="0.7994472749729814"/>
          <c:h val="0.11531665894704339"/>
        </c:manualLayout>
      </c:layout>
      <c:overlay val="0"/>
      <c:txPr>
        <a:bodyPr/>
        <a:lstStyle/>
        <a:p>
          <a:pPr>
            <a:defRPr sz="1400"/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>
      <a:solidFill>
        <a:schemeClr val="bg1">
          <a:lumMod val="75000"/>
          <a:alpha val="98000"/>
        </a:schemeClr>
      </a:solidFill>
    </a:ln>
    <a:effectLst/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>
                <a:solidFill>
                  <a:schemeClr val="accent4">
                    <a:lumMod val="50000"/>
                  </a:schemeClr>
                </a:solidFill>
              </a:rPr>
              <a:t>Faturas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'07'!$AF$39</c:f>
              <c:strCache>
                <c:ptCount val="1"/>
                <c:pt idx="0">
                  <c:v>Faturas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50800" dir="5400000" algn="ctr" rotWithShape="0">
                  <a:srgbClr val="000000">
                    <a:alpha val="43137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9E3-44F0-AA36-EBB9749B0682}"/>
              </c:ext>
            </c:extLst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'07'!$AE$40:$AE$51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'07'!$AF$40:$AF$51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B29-4561-BA10-D35923168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228589952"/>
        <c:axId val="228591488"/>
      </c:barChart>
      <c:catAx>
        <c:axId val="2285899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591488"/>
        <c:crosses val="autoZero"/>
        <c:auto val="1"/>
        <c:lblAlgn val="ctr"/>
        <c:lblOffset val="100"/>
        <c:noMultiLvlLbl val="0"/>
      </c:catAx>
      <c:valAx>
        <c:axId val="22859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58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  <a:effectLst>
              <a:softEdge rad="0"/>
            </a:effectLst>
          </c:spPr>
          <c:dPt>
            <c:idx val="0"/>
            <c:bubble3D val="0"/>
            <c:spPr>
              <a:solidFill>
                <a:srgbClr val="002060"/>
              </a:solidFill>
              <a:ln w="152400">
                <a:solidFill>
                  <a:srgbClr val="002060"/>
                </a:solidFill>
              </a:ln>
              <a:effectLst>
                <a:softEdge rad="0"/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6B1-4589-9B94-89D94C07934E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25000">
                    <a:srgbClr val="C00000"/>
                  </a:gs>
                  <a:gs pos="58000">
                    <a:srgbClr val="7E0000"/>
                  </a:gs>
                  <a:gs pos="93000">
                    <a:srgbClr val="AC0400"/>
                  </a:gs>
                </a:gsLst>
                <a:path path="circle">
                  <a:fillToRect l="50000" t="130000" r="50000" b="-30000"/>
                </a:path>
                <a:tileRect/>
              </a:gradFill>
              <a:ln w="0">
                <a:solidFill>
                  <a:schemeClr val="bg1">
                    <a:lumMod val="50000"/>
                  </a:schemeClr>
                </a:solidFill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  <a:softEdge rad="0"/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6B1-4589-9B94-89D94C07934E}"/>
              </c:ext>
            </c:extLst>
          </c:dPt>
          <c:val>
            <c:numRef>
              <c:f>'07'!$AE$31:$AF$31</c:f>
              <c:numCache>
                <c:formatCode>"R$"\ #,##0.00</c:formatCode>
                <c:ptCount val="2"/>
                <c:pt idx="0" formatCode="_(* #,##0.00_);_(* \(#,##0.00\);_(* &quot;-&quot;??_);_(@_)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6B1-4589-9B94-89D94C079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'11'!$AC$15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7A4-41A1-9B5A-0E342DE8DAD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27"/>
        <c:axId val="211432192"/>
        <c:axId val="211433728"/>
      </c:barChart>
      <c:catAx>
        <c:axId val="211432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1433728"/>
        <c:crosses val="autoZero"/>
        <c:auto val="1"/>
        <c:lblAlgn val="ctr"/>
        <c:lblOffset val="100"/>
        <c:noMultiLvlLbl val="0"/>
      </c:catAx>
      <c:valAx>
        <c:axId val="211433728"/>
        <c:scaling>
          <c:orientation val="minMax"/>
          <c:max val="1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432192"/>
        <c:crosses val="autoZero"/>
        <c:crossBetween val="between"/>
      </c:valAx>
      <c:spPr>
        <a:solidFill>
          <a:srgbClr val="D7DFED"/>
        </a:solidFill>
        <a:ln w="25400"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E0000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'11'!$AC$16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7A4-41A1-9B5A-0E342DE8DAD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27"/>
        <c:axId val="242113536"/>
        <c:axId val="242115328"/>
      </c:barChart>
      <c:catAx>
        <c:axId val="242113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42115328"/>
        <c:crosses val="autoZero"/>
        <c:auto val="1"/>
        <c:lblAlgn val="ctr"/>
        <c:lblOffset val="100"/>
        <c:noMultiLvlLbl val="0"/>
      </c:catAx>
      <c:valAx>
        <c:axId val="242115328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2113536"/>
        <c:crosses val="autoZero"/>
        <c:crossBetween val="between"/>
      </c:valAx>
      <c:spPr>
        <a:solidFill>
          <a:srgbClr val="D7DFED"/>
        </a:solidFill>
        <a:ln w="25400"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j-ea"/>
                <a:cs typeface="+mj-cs"/>
              </a:defRPr>
            </a:pPr>
            <a:r>
              <a:rPr lang="pt-BR">
                <a:solidFill>
                  <a:schemeClr val="accent1">
                    <a:lumMod val="50000"/>
                  </a:schemeClr>
                </a:solidFill>
                <a:latin typeface="+mn-lt"/>
              </a:rPr>
              <a:t>Receita X Previsão</a:t>
            </a:r>
          </a:p>
        </c:rich>
      </c:tx>
      <c:layout>
        <c:manualLayout>
          <c:xMode val="edge"/>
          <c:yMode val="edge"/>
          <c:x val="2.7769865050054601E-2"/>
          <c:y val="3.206412151039685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750855921770841"/>
          <c:y val="0.24221834909328388"/>
          <c:w val="0.85417285671149512"/>
          <c:h val="0.60708953716576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'12'!$AE$11</c:f>
              <c:strCache>
                <c:ptCount val="1"/>
                <c:pt idx="0">
                  <c:v>Receita</c:v>
                </c:pt>
              </c:strCache>
            </c:strRef>
          </c:tx>
          <c:spPr>
            <a:solidFill>
              <a:srgbClr val="002060">
                <a:alpha val="86000"/>
              </a:srgbClr>
            </a:solidFill>
            <a:ln>
              <a:noFill/>
            </a:ln>
            <a:effectLst>
              <a:innerShdw blurRad="139700">
                <a:schemeClr val="tx2">
                  <a:lumMod val="75000"/>
                </a:schemeClr>
              </a:innerShdw>
            </a:effectLst>
            <a:scene3d>
              <a:camera prst="orthographicFront"/>
              <a:lightRig rig="threePt" dir="t"/>
            </a:scene3d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'12'!$AD$12:$AD$23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'12'!$AE$12:$AE$23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03-4B69-802E-D5C6D53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242618368"/>
        <c:axId val="242619904"/>
      </c:barChart>
      <c:lineChart>
        <c:grouping val="standard"/>
        <c:varyColors val="0"/>
        <c:ser>
          <c:idx val="1"/>
          <c:order val="1"/>
          <c:tx>
            <c:strRef>
              <c:f>'12'!$AF$11</c:f>
              <c:strCache>
                <c:ptCount val="1"/>
                <c:pt idx="0">
                  <c:v>Previsão</c:v>
                </c:pt>
              </c:strCache>
            </c:strRef>
          </c:tx>
          <c:spPr>
            <a:ln w="19050" cap="flat" cmpd="sng" algn="ctr">
              <a:solidFill>
                <a:schemeClr val="accent6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'12'!$AD$12:$AD$23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'12'!$AF$12:$AF$23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403-4B69-802E-D5C6D53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618368"/>
        <c:axId val="242619904"/>
      </c:lineChart>
      <c:catAx>
        <c:axId val="242618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2619904"/>
        <c:crosses val="autoZero"/>
        <c:auto val="1"/>
        <c:lblAlgn val="ctr"/>
        <c:lblOffset val="100"/>
        <c:noMultiLvlLbl val="0"/>
      </c:catAx>
      <c:valAx>
        <c:axId val="24261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261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8971286553782551"/>
          <c:y val="7.187707238580629E-2"/>
          <c:w val="0.30022010080598333"/>
          <c:h val="9.01809729314854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j-ea"/>
                <a:cs typeface="+mj-cs"/>
              </a:defRPr>
            </a:pPr>
            <a:r>
              <a:rPr lang="pt-BR">
                <a:solidFill>
                  <a:srgbClr val="C00000"/>
                </a:solidFill>
                <a:latin typeface="+mn-lt"/>
              </a:rPr>
              <a:t>Despesa X Previsão</a:t>
            </a:r>
          </a:p>
        </c:rich>
      </c:tx>
      <c:layout>
        <c:manualLayout>
          <c:xMode val="edge"/>
          <c:yMode val="edge"/>
          <c:x val="3.6808213132650466E-2"/>
          <c:y val="3.206412151039685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11032912921282"/>
          <c:y val="0.24221834909328388"/>
          <c:w val="0.87029085081179014"/>
          <c:h val="0.596401496662301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'12'!$AE$27</c:f>
              <c:strCache>
                <c:ptCount val="1"/>
                <c:pt idx="0">
                  <c:v>Despesa</c:v>
                </c:pt>
              </c:strCache>
            </c:strRef>
          </c:tx>
          <c:spPr>
            <a:solidFill>
              <a:srgbClr val="AC0400">
                <a:alpha val="83000"/>
              </a:srgbClr>
            </a:solidFill>
            <a:ln>
              <a:noFill/>
            </a:ln>
            <a:effectLst>
              <a:innerShdw blurRad="114300">
                <a:srgbClr val="FF0000">
                  <a:alpha val="96000"/>
                </a:srgbClr>
              </a:innerShdw>
            </a:effectLst>
            <a:scene3d>
              <a:camera prst="orthographicFront"/>
              <a:lightRig rig="threePt" dir="t"/>
            </a:scene3d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'12'!$AD$28:$AD$39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'12'!$AE$28:$AE$39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03-4B69-802E-D5C6D53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3"/>
        <c:axId val="242662400"/>
        <c:axId val="242664192"/>
      </c:barChart>
      <c:lineChart>
        <c:grouping val="standard"/>
        <c:varyColors val="0"/>
        <c:ser>
          <c:idx val="1"/>
          <c:order val="1"/>
          <c:tx>
            <c:strRef>
              <c:f>'12'!$AF$27</c:f>
              <c:strCache>
                <c:ptCount val="1"/>
                <c:pt idx="0">
                  <c:v>Previsão</c:v>
                </c:pt>
              </c:strCache>
            </c:strRef>
          </c:tx>
          <c:spPr>
            <a:ln w="19050" cap="flat" cmpd="sng" algn="ctr">
              <a:solidFill>
                <a:schemeClr val="accent6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'12'!$AD$28:$AD$39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'12'!$AF$28:$AF$39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403-4B69-802E-D5C6D53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662400"/>
        <c:axId val="242664192"/>
      </c:lineChart>
      <c:catAx>
        <c:axId val="24266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2664192"/>
        <c:crosses val="autoZero"/>
        <c:auto val="1"/>
        <c:lblAlgn val="ctr"/>
        <c:lblOffset val="100"/>
        <c:noMultiLvlLbl val="0"/>
      </c:catAx>
      <c:valAx>
        <c:axId val="24266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266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6582862982835112"/>
          <c:y val="6.1189031882340664E-2"/>
          <c:w val="0.31023046013053679"/>
          <c:h val="9.01809729314854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j-ea"/>
                <a:cs typeface="+mj-cs"/>
              </a:defRPr>
            </a:pPr>
            <a:r>
              <a:rPr lang="pt-BR">
                <a:solidFill>
                  <a:schemeClr val="accent3">
                    <a:lumMod val="50000"/>
                  </a:schemeClr>
                </a:solidFill>
                <a:latin typeface="+mn-lt"/>
              </a:rPr>
              <a:t>Lucro</a:t>
            </a:r>
            <a:r>
              <a:rPr lang="pt-BR" baseline="0">
                <a:solidFill>
                  <a:schemeClr val="accent3">
                    <a:lumMod val="50000"/>
                  </a:schemeClr>
                </a:solidFill>
                <a:latin typeface="+mn-lt"/>
              </a:rPr>
              <a:t>/Prejuizo</a:t>
            </a:r>
            <a:r>
              <a:rPr lang="pt-BR">
                <a:solidFill>
                  <a:schemeClr val="accent3">
                    <a:lumMod val="50000"/>
                  </a:schemeClr>
                </a:solidFill>
                <a:latin typeface="+mn-lt"/>
              </a:rPr>
              <a:t> X Previsão</a:t>
            </a:r>
          </a:p>
        </c:rich>
      </c:tx>
      <c:layout>
        <c:manualLayout>
          <c:xMode val="edge"/>
          <c:yMode val="edge"/>
          <c:x val="0.39225316049467618"/>
          <c:y val="6.104986876640419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1151967357792068E-2"/>
          <c:y val="0.37995283198295859"/>
          <c:w val="0.92603871677612348"/>
          <c:h val="0.5137669747803264"/>
        </c:manualLayout>
      </c:layout>
      <c:lineChart>
        <c:grouping val="standard"/>
        <c:varyColors val="0"/>
        <c:ser>
          <c:idx val="0"/>
          <c:order val="0"/>
          <c:tx>
            <c:strRef>
              <c:f>'12'!$AE$43</c:f>
              <c:strCache>
                <c:ptCount val="1"/>
                <c:pt idx="0">
                  <c:v>Lucro / Prejuizo</c:v>
                </c:pt>
              </c:strCache>
            </c:strRef>
          </c:tx>
          <c:spPr>
            <a:effectLst>
              <a:outerShdw blurRad="50800" dist="50800" dir="5400000" algn="ctr" rotWithShape="0">
                <a:srgbClr val="000000">
                  <a:alpha val="50000"/>
                </a:srgbClr>
              </a:outerShdw>
            </a:effectLst>
          </c:spPr>
          <c:marker>
            <c:symbol val="none"/>
          </c:marker>
          <c:cat>
            <c:strRef>
              <c:f>'12'!$AD$44:$AD$55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'12'!$AE$44:$AE$55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403-4B69-802E-D5C6D53F47DA}"/>
            </c:ext>
          </c:extLst>
        </c:ser>
        <c:ser>
          <c:idx val="1"/>
          <c:order val="1"/>
          <c:tx>
            <c:strRef>
              <c:f>'12'!$AF$43</c:f>
              <c:strCache>
                <c:ptCount val="1"/>
                <c:pt idx="0">
                  <c:v>Previsão</c:v>
                </c:pt>
              </c:strCache>
            </c:strRef>
          </c:tx>
          <c:spPr>
            <a:ln w="25400" cap="flat" cmpd="sng" algn="ctr">
              <a:solidFill>
                <a:schemeClr val="accent6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'12'!$AD$44:$AD$55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'12'!$AF$44:$AF$55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403-4B69-802E-D5C6D53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112192"/>
        <c:axId val="243113984"/>
      </c:lineChart>
      <c:catAx>
        <c:axId val="2431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3113984"/>
        <c:crosses val="autoZero"/>
        <c:auto val="1"/>
        <c:lblAlgn val="ctr"/>
        <c:lblOffset val="100"/>
        <c:noMultiLvlLbl val="0"/>
      </c:catAx>
      <c:valAx>
        <c:axId val="24311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 ;[Red]\-#,##0.0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311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8971286553782551"/>
          <c:y val="7.187707238580629E-2"/>
          <c:w val="0.30022010080598333"/>
          <c:h val="9.01809729314854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j-ea"/>
                <a:cs typeface="+mj-cs"/>
              </a:defRPr>
            </a:pPr>
            <a:r>
              <a:rPr lang="pt-BR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rPr>
              <a:t>Saldo Durante</a:t>
            </a:r>
            <a:r>
              <a:rPr lang="pt-BR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rPr>
              <a:t> o</a:t>
            </a:r>
            <a:r>
              <a:rPr lang="pt-BR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rPr>
              <a:t> Mês</a:t>
            </a:r>
          </a:p>
        </c:rich>
      </c:tx>
      <c:layout>
        <c:manualLayout>
          <c:xMode val="edge"/>
          <c:yMode val="edge"/>
          <c:x val="0.4045121536720917"/>
          <c:y val="3.590898162469174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9383735494117411E-2"/>
          <c:y val="0.16359125778592021"/>
          <c:w val="0.90342492775823735"/>
          <c:h val="0.68834886722963207"/>
        </c:manualLayout>
      </c:layout>
      <c:lineChart>
        <c:grouping val="standard"/>
        <c:varyColors val="0"/>
        <c:ser>
          <c:idx val="0"/>
          <c:order val="0"/>
          <c:spPr>
            <a:effectLst>
              <a:outerShdw blurRad="50800" dist="50800" dir="5400000" algn="ctr" rotWithShape="0">
                <a:schemeClr val="bg1">
                  <a:lumMod val="50000"/>
                  <a:alpha val="84000"/>
                </a:schemeClr>
              </a:outerShdw>
            </a:effectLst>
          </c:spPr>
          <c:marker>
            <c:symbol val="none"/>
          </c:marker>
          <c:cat>
            <c:numRef>
              <c:f>'13'!$AD$15:$AD$46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cat>
          <c:val>
            <c:numRef>
              <c:f>'13'!$AL$14:$AL$45</c:f>
              <c:numCache>
                <c:formatCode>_(* #,##0.00_);_(* \(#,##0.00\);_(* "-"??_);_(@_)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122368"/>
        <c:axId val="244123904"/>
      </c:lineChart>
      <c:catAx>
        <c:axId val="24412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4123904"/>
        <c:crosses val="autoZero"/>
        <c:auto val="1"/>
        <c:lblAlgn val="ctr"/>
        <c:lblOffset val="100"/>
        <c:noMultiLvlLbl val="0"/>
      </c:catAx>
      <c:valAx>
        <c:axId val="24412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 ;[Red]\-#,##0.0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412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RECEITAS / DESPESAS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5.953607150457544E-2"/>
          <c:y val="0.21821319469780903"/>
          <c:w val="0.92767694796650857"/>
          <c:h val="0.648974885808532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'14'!$AN$24</c:f>
              <c:strCache>
                <c:ptCount val="1"/>
                <c:pt idx="0">
                  <c:v>Receita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chemeClr val="tx1">
                  <a:lumMod val="50000"/>
                  <a:lumOff val="50000"/>
                  <a:alpha val="50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824C-4B8A-9DF6-AE43976B9DFB}"/>
              </c:ext>
            </c:extLst>
          </c:dPt>
          <c:cat>
            <c:strRef>
              <c:f>'14'!$AM$25:$AM$36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'14'!$AN$25:$AN$36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24C-4B8A-9DF6-AE43976B9DFB}"/>
            </c:ext>
          </c:extLst>
        </c:ser>
        <c:ser>
          <c:idx val="1"/>
          <c:order val="1"/>
          <c:tx>
            <c:strRef>
              <c:f>'14'!$AO$24</c:f>
              <c:strCache>
                <c:ptCount val="1"/>
                <c:pt idx="0">
                  <c:v>Despesa</c:v>
                </c:pt>
              </c:strCache>
            </c:strRef>
          </c:tx>
          <c:spPr>
            <a:solidFill>
              <a:srgbClr val="FF2929"/>
            </a:solidFill>
            <a:ln>
              <a:solidFill>
                <a:schemeClr val="tx1">
                  <a:lumMod val="50000"/>
                  <a:lumOff val="50000"/>
                  <a:alpha val="50000"/>
                </a:schemeClr>
              </a:solidFill>
            </a:ln>
            <a:effectLst>
              <a:innerShdw blurRad="304800">
                <a:srgbClr val="C00000"/>
              </a:innerShdw>
            </a:effectLst>
          </c:spPr>
          <c:invertIfNegative val="0"/>
          <c:cat>
            <c:strRef>
              <c:f>'14'!$AM$25:$AM$36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'14'!$AO$25:$AO$36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24C-4B8A-9DF6-AE43976B9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1"/>
        <c:overlap val="-10"/>
        <c:axId val="243326336"/>
        <c:axId val="243467392"/>
      </c:barChart>
      <c:lineChart>
        <c:grouping val="standard"/>
        <c:varyColors val="0"/>
        <c:ser>
          <c:idx val="2"/>
          <c:order val="2"/>
          <c:tx>
            <c:strRef>
              <c:f>'14'!$AP$24</c:f>
              <c:strCache>
                <c:ptCount val="1"/>
                <c:pt idx="0">
                  <c:v>Disponibilidade</c:v>
                </c:pt>
              </c:strCache>
            </c:strRef>
          </c:tx>
          <c:spPr>
            <a:ln>
              <a:round/>
            </a:ln>
          </c:spPr>
          <c:marker>
            <c:symbol val="none"/>
          </c:marker>
          <c:dLbls>
            <c:spPr>
              <a:noFill/>
            </c:spPr>
            <c:txPr>
              <a:bodyPr/>
              <a:lstStyle/>
              <a:p>
                <a:pPr>
                  <a:defRPr sz="1100" b="1"/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'14'!$AM$25:$AM$36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'14'!$AP$25:$AP$36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326336"/>
        <c:axId val="243467392"/>
      </c:lineChart>
      <c:catAx>
        <c:axId val="24332633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0"/>
        <c:majorTickMark val="none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crossAx val="243467392"/>
        <c:crosses val="autoZero"/>
        <c:auto val="1"/>
        <c:lblAlgn val="ctr"/>
        <c:lblOffset val="100"/>
        <c:noMultiLvlLbl val="0"/>
      </c:catAx>
      <c:valAx>
        <c:axId val="2434673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#,##0.00_ ;[Red]\-#,##0.00\ 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crossAx val="24332633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4304469721961355"/>
          <c:y val="4.2279855297640861E-2"/>
          <c:w val="0.33488032029491371"/>
          <c:h val="6.9927725547082528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image" Target="../media/image1.png"/><Relationship Id="rId5" Type="http://schemas.openxmlformats.org/officeDocument/2006/relationships/hyperlink" Target="#'07'!A1"/><Relationship Id="rId10" Type="http://schemas.openxmlformats.org/officeDocument/2006/relationships/hyperlink" Target="https://www.youtube.com/watch?v=dy0jZnLY9EE" TargetMode="External"/><Relationship Id="rId4" Type="http://schemas.openxmlformats.org/officeDocument/2006/relationships/hyperlink" Target="#'01'!A1"/><Relationship Id="rId9" Type="http://schemas.openxmlformats.org/officeDocument/2006/relationships/hyperlink" Target="#PREV_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image" Target="../media/image1.png"/><Relationship Id="rId5" Type="http://schemas.openxmlformats.org/officeDocument/2006/relationships/hyperlink" Target="#'07'!A1"/><Relationship Id="rId10" Type="http://schemas.openxmlformats.org/officeDocument/2006/relationships/hyperlink" Target="https://www.youtube.com/watch?v=dy0jZnLY9EE" TargetMode="External"/><Relationship Id="rId4" Type="http://schemas.openxmlformats.org/officeDocument/2006/relationships/hyperlink" Target="#'01'!A1"/><Relationship Id="rId9" Type="http://schemas.openxmlformats.org/officeDocument/2006/relationships/hyperlink" Target="#PREV_D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image" Target="../media/image1.png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https://www.youtube.com/watch?v=9V2utb7qoHE" TargetMode="External"/><Relationship Id="rId5" Type="http://schemas.openxmlformats.org/officeDocument/2006/relationships/hyperlink" Target="#'07'!A1"/><Relationship Id="rId10" Type="http://schemas.openxmlformats.org/officeDocument/2006/relationships/hyperlink" Target="#'CAD3'!A1"/><Relationship Id="rId4" Type="http://schemas.openxmlformats.org/officeDocument/2006/relationships/hyperlink" Target="#'01'!A1"/><Relationship Id="rId9" Type="http://schemas.openxmlformats.org/officeDocument/2006/relationships/hyperlink" Target="#'CAD2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https://go.hotmart.com/Y36783215H?dp=1" TargetMode="External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image" Target="../media/image1.png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https://www.youtube.com/watch?v=9V2utb7qoHE" TargetMode="External"/><Relationship Id="rId5" Type="http://schemas.openxmlformats.org/officeDocument/2006/relationships/hyperlink" Target="#'07'!A1"/><Relationship Id="rId10" Type="http://schemas.openxmlformats.org/officeDocument/2006/relationships/hyperlink" Target="#'CAD2'!A1"/><Relationship Id="rId4" Type="http://schemas.openxmlformats.org/officeDocument/2006/relationships/hyperlink" Target="#'01'!A1"/><Relationship Id="rId9" Type="http://schemas.openxmlformats.org/officeDocument/2006/relationships/hyperlink" Target="#'CAD3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https://go.hotmart.com/Y36783215H?dp=1" TargetMode="External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image" Target="../media/image1.png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https://www.youtube.com/watch?v=9V2utb7qoHE" TargetMode="External"/><Relationship Id="rId5" Type="http://schemas.openxmlformats.org/officeDocument/2006/relationships/hyperlink" Target="#'07'!A1"/><Relationship Id="rId10" Type="http://schemas.openxmlformats.org/officeDocument/2006/relationships/hyperlink" Target="#'CAD3'!A1"/><Relationship Id="rId4" Type="http://schemas.openxmlformats.org/officeDocument/2006/relationships/hyperlink" Target="#'01'!A1"/><Relationship Id="rId9" Type="http://schemas.openxmlformats.org/officeDocument/2006/relationships/hyperlink" Target="#'CAD2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CAR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DES!A1"/><Relationship Id="rId2" Type="http://schemas.openxmlformats.org/officeDocument/2006/relationships/hyperlink" Target="#PREV_R!A1"/><Relationship Id="rId16" Type="http://schemas.openxmlformats.org/officeDocument/2006/relationships/image" Target="../media/image1.png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TRANS!A1"/><Relationship Id="rId5" Type="http://schemas.openxmlformats.org/officeDocument/2006/relationships/hyperlink" Target="#'07'!A1"/><Relationship Id="rId15" Type="http://schemas.openxmlformats.org/officeDocument/2006/relationships/hyperlink" Target="https://www.youtube.com/watch?v=omcLOjljSrc" TargetMode="External"/><Relationship Id="rId10" Type="http://schemas.openxmlformats.org/officeDocument/2006/relationships/hyperlink" Target="#'EMP CON'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'PG CAR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DES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CAR!A1"/><Relationship Id="rId2" Type="http://schemas.openxmlformats.org/officeDocument/2006/relationships/hyperlink" Target="#PREV_R!A1"/><Relationship Id="rId16" Type="http://schemas.openxmlformats.org/officeDocument/2006/relationships/image" Target="../media/image1.png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TRANS!A1"/><Relationship Id="rId5" Type="http://schemas.openxmlformats.org/officeDocument/2006/relationships/hyperlink" Target="#'07'!A1"/><Relationship Id="rId15" Type="http://schemas.openxmlformats.org/officeDocument/2006/relationships/hyperlink" Target="https://www.youtube.com/watch?v=omcLOjljSrc" TargetMode="External"/><Relationship Id="rId10" Type="http://schemas.openxmlformats.org/officeDocument/2006/relationships/hyperlink" Target="#'EMP CON'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'PG CAR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PG CAR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DES!A1"/><Relationship Id="rId2" Type="http://schemas.openxmlformats.org/officeDocument/2006/relationships/hyperlink" Target="#PREV_R!A1"/><Relationship Id="rId16" Type="http://schemas.openxmlformats.org/officeDocument/2006/relationships/image" Target="../media/image1.png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TRANS!A1"/><Relationship Id="rId5" Type="http://schemas.openxmlformats.org/officeDocument/2006/relationships/hyperlink" Target="#'07'!A1"/><Relationship Id="rId15" Type="http://schemas.openxmlformats.org/officeDocument/2006/relationships/hyperlink" Target="https://www.youtube.com/watch?v=omcLOjljSrc" TargetMode="External"/><Relationship Id="rId10" Type="http://schemas.openxmlformats.org/officeDocument/2006/relationships/hyperlink" Target="#'EMP CON'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CAR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CAR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DES!A1"/><Relationship Id="rId2" Type="http://schemas.openxmlformats.org/officeDocument/2006/relationships/hyperlink" Target="#PREV_R!A1"/><Relationship Id="rId16" Type="http://schemas.openxmlformats.org/officeDocument/2006/relationships/image" Target="../media/image1.png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TRANS!A1"/><Relationship Id="rId5" Type="http://schemas.openxmlformats.org/officeDocument/2006/relationships/hyperlink" Target="#'07'!A1"/><Relationship Id="rId15" Type="http://schemas.openxmlformats.org/officeDocument/2006/relationships/hyperlink" Target="https://www.youtube.com/watch?v=omcLOjljSrc" TargetMode="External"/><Relationship Id="rId10" Type="http://schemas.openxmlformats.org/officeDocument/2006/relationships/hyperlink" Target="#'EMP CON'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'PG CAR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PG CAR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CAR!A1"/><Relationship Id="rId2" Type="http://schemas.openxmlformats.org/officeDocument/2006/relationships/hyperlink" Target="#PREV_R!A1"/><Relationship Id="rId16" Type="http://schemas.openxmlformats.org/officeDocument/2006/relationships/image" Target="../media/image1.png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DES!A1"/><Relationship Id="rId5" Type="http://schemas.openxmlformats.org/officeDocument/2006/relationships/hyperlink" Target="#'07'!A1"/><Relationship Id="rId15" Type="http://schemas.openxmlformats.org/officeDocument/2006/relationships/hyperlink" Target="https://www.youtube.com/watch?v=omcLOjljSrc" TargetMode="External"/><Relationship Id="rId10" Type="http://schemas.openxmlformats.org/officeDocument/2006/relationships/hyperlink" Target="#TRANS!A1"/><Relationship Id="rId4" Type="http://schemas.openxmlformats.org/officeDocument/2006/relationships/hyperlink" Target="#'01'!A1"/><Relationship Id="rId9" Type="http://schemas.openxmlformats.org/officeDocument/2006/relationships/hyperlink" Target="#'EMP CON'!A1"/><Relationship Id="rId14" Type="http://schemas.openxmlformats.org/officeDocument/2006/relationships/hyperlink" Target="#'EMP ADQ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EMP CON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CAR!A1"/><Relationship Id="rId2" Type="http://schemas.openxmlformats.org/officeDocument/2006/relationships/hyperlink" Target="#PREV_R!A1"/><Relationship Id="rId16" Type="http://schemas.openxmlformats.org/officeDocument/2006/relationships/image" Target="../media/image1.png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DES!A1"/><Relationship Id="rId5" Type="http://schemas.openxmlformats.org/officeDocument/2006/relationships/hyperlink" Target="#'07'!A1"/><Relationship Id="rId15" Type="http://schemas.openxmlformats.org/officeDocument/2006/relationships/hyperlink" Target="https://www.youtube.com/watch?v=omcLOjljSrc" TargetMode="External"/><Relationship Id="rId10" Type="http://schemas.openxmlformats.org/officeDocument/2006/relationships/hyperlink" Target="#TRANS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'PG CAR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TRANS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CAR!A1"/><Relationship Id="rId2" Type="http://schemas.openxmlformats.org/officeDocument/2006/relationships/hyperlink" Target="#PREV_R!A1"/><Relationship Id="rId16" Type="http://schemas.openxmlformats.org/officeDocument/2006/relationships/image" Target="../media/image1.png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DES!A1"/><Relationship Id="rId5" Type="http://schemas.openxmlformats.org/officeDocument/2006/relationships/hyperlink" Target="#'07'!A1"/><Relationship Id="rId15" Type="http://schemas.openxmlformats.org/officeDocument/2006/relationships/hyperlink" Target="https://www.youtube.com/watch?v=omcLOjljSrc" TargetMode="External"/><Relationship Id="rId10" Type="http://schemas.openxmlformats.org/officeDocument/2006/relationships/hyperlink" Target="#'EMP CON'!A1"/><Relationship Id="rId4" Type="http://schemas.openxmlformats.org/officeDocument/2006/relationships/hyperlink" Target="#'01'!A1"/><Relationship Id="rId9" Type="http://schemas.openxmlformats.org/officeDocument/2006/relationships/hyperlink" Target="#'EMP ADQ'!A1"/><Relationship Id="rId14" Type="http://schemas.openxmlformats.org/officeDocument/2006/relationships/hyperlink" Target="#'PG CAR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2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3'!A1"/><Relationship Id="rId2" Type="http://schemas.openxmlformats.org/officeDocument/2006/relationships/hyperlink" Target="#PREV_R!A1"/><Relationship Id="rId16" Type="http://schemas.openxmlformats.org/officeDocument/2006/relationships/chart" Target="../charts/chart1.xml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6'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05'!A1"/><Relationship Id="rId4" Type="http://schemas.openxmlformats.org/officeDocument/2006/relationships/hyperlink" Target="#'01'!A1"/><Relationship Id="rId9" Type="http://schemas.openxmlformats.org/officeDocument/2006/relationships/hyperlink" Target="#'04'!A1"/><Relationship Id="rId14" Type="http://schemas.openxmlformats.org/officeDocument/2006/relationships/hyperlink" Target="https://www.youtube.com/watch?v=bSjJjoYq6Ys" TargetMode="Externa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2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3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6'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05'!A1"/><Relationship Id="rId4" Type="http://schemas.openxmlformats.org/officeDocument/2006/relationships/hyperlink" Target="#'01'!A1"/><Relationship Id="rId9" Type="http://schemas.openxmlformats.org/officeDocument/2006/relationships/hyperlink" Target="#'04'!A1"/><Relationship Id="rId14" Type="http://schemas.openxmlformats.org/officeDocument/2006/relationships/hyperlink" Target="https://www.youtube.com/watch?v=bSjJjoYq6Ys" TargetMode="Externa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3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2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6'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05'!A1"/><Relationship Id="rId4" Type="http://schemas.openxmlformats.org/officeDocument/2006/relationships/hyperlink" Target="#'01'!A1"/><Relationship Id="rId9" Type="http://schemas.openxmlformats.org/officeDocument/2006/relationships/hyperlink" Target="#'04'!A1"/><Relationship Id="rId14" Type="http://schemas.openxmlformats.org/officeDocument/2006/relationships/hyperlink" Target="https://www.youtube.com/watch?v=bSjJjoYq6Ys" TargetMode="Externa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4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3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2'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06'!A1"/><Relationship Id="rId4" Type="http://schemas.openxmlformats.org/officeDocument/2006/relationships/hyperlink" Target="#'01'!A1"/><Relationship Id="rId9" Type="http://schemas.openxmlformats.org/officeDocument/2006/relationships/hyperlink" Target="#'05'!A1"/><Relationship Id="rId14" Type="http://schemas.openxmlformats.org/officeDocument/2006/relationships/hyperlink" Target="https://www.youtube.com/watch?v=bSjJjoYq6Ys" TargetMode="Externa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5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4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3'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02'!A1"/><Relationship Id="rId4" Type="http://schemas.openxmlformats.org/officeDocument/2006/relationships/hyperlink" Target="#'01'!A1"/><Relationship Id="rId9" Type="http://schemas.openxmlformats.org/officeDocument/2006/relationships/hyperlink" Target="#'06'!A1"/><Relationship Id="rId14" Type="http://schemas.openxmlformats.org/officeDocument/2006/relationships/hyperlink" Target="https://www.youtube.com/watch?v=bSjJjoYq6Ys" TargetMode="Externa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#'06'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hyperlink" Target="#'05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04'!A1"/><Relationship Id="rId5" Type="http://schemas.openxmlformats.org/officeDocument/2006/relationships/hyperlink" Target="#'07'!A1"/><Relationship Id="rId15" Type="http://schemas.openxmlformats.org/officeDocument/2006/relationships/image" Target="../media/image1.png"/><Relationship Id="rId10" Type="http://schemas.openxmlformats.org/officeDocument/2006/relationships/hyperlink" Target="#'03'!A1"/><Relationship Id="rId4" Type="http://schemas.openxmlformats.org/officeDocument/2006/relationships/hyperlink" Target="#'01'!A1"/><Relationship Id="rId9" Type="http://schemas.openxmlformats.org/officeDocument/2006/relationships/hyperlink" Target="#'02'!A1"/><Relationship Id="rId14" Type="http://schemas.openxmlformats.org/officeDocument/2006/relationships/hyperlink" Target="https://www.youtube.com/watch?v=bSjJjoYq6Ys" TargetMode="Externa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https://www.youtube.com/watch?v=miwFrYxwcwA" TargetMode="External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chart" Target="../charts/chart3.xml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chart" Target="../charts/chart2.xml"/><Relationship Id="rId5" Type="http://schemas.openxmlformats.org/officeDocument/2006/relationships/hyperlink" Target="#'07'!A1"/><Relationship Id="rId10" Type="http://schemas.openxmlformats.org/officeDocument/2006/relationships/hyperlink" Target="#'08'!A1"/><Relationship Id="rId4" Type="http://schemas.openxmlformats.org/officeDocument/2006/relationships/hyperlink" Target="#'01'!A1"/><Relationship Id="rId9" Type="http://schemas.openxmlformats.org/officeDocument/2006/relationships/hyperlink" Target="#'10'!A1"/><Relationship Id="rId14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image" Target="../media/image1.png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https://www.youtube.com/watch?v=miwFrYxwcwA" TargetMode="External"/><Relationship Id="rId5" Type="http://schemas.openxmlformats.org/officeDocument/2006/relationships/hyperlink" Target="#'07'!A1"/><Relationship Id="rId10" Type="http://schemas.openxmlformats.org/officeDocument/2006/relationships/hyperlink" Target="#'10'!A1"/><Relationship Id="rId4" Type="http://schemas.openxmlformats.org/officeDocument/2006/relationships/hyperlink" Target="#'01'!A1"/><Relationship Id="rId9" Type="http://schemas.openxmlformats.org/officeDocument/2006/relationships/hyperlink" Target="#'08'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image" Target="../media/image1.png"/><Relationship Id="rId5" Type="http://schemas.openxmlformats.org/officeDocument/2006/relationships/hyperlink" Target="#'07'!A1"/><Relationship Id="rId10" Type="http://schemas.openxmlformats.org/officeDocument/2006/relationships/hyperlink" Target="https://www.youtube.com/watch?v=Y4WrvPRLWPY" TargetMode="External"/><Relationship Id="rId4" Type="http://schemas.openxmlformats.org/officeDocument/2006/relationships/hyperlink" Target="#'01'!A1"/><Relationship Id="rId9" Type="http://schemas.openxmlformats.org/officeDocument/2006/relationships/hyperlink" Target="#'09.1'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image" Target="../media/image1.png"/><Relationship Id="rId5" Type="http://schemas.openxmlformats.org/officeDocument/2006/relationships/hyperlink" Target="#'07'!A1"/><Relationship Id="rId10" Type="http://schemas.openxmlformats.org/officeDocument/2006/relationships/hyperlink" Target="https://www.youtube.com/watch?v=Y4WrvPRLWPY" TargetMode="External"/><Relationship Id="rId4" Type="http://schemas.openxmlformats.org/officeDocument/2006/relationships/hyperlink" Target="#'01'!A1"/><Relationship Id="rId9" Type="http://schemas.openxmlformats.org/officeDocument/2006/relationships/hyperlink" Target="#'09.1'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3" Type="http://schemas.openxmlformats.org/officeDocument/2006/relationships/hyperlink" Target="#REC!A1"/><Relationship Id="rId7" Type="http://schemas.openxmlformats.org/officeDocument/2006/relationships/hyperlink" Target="#'09'!A1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image" Target="../media/image1.png"/><Relationship Id="rId5" Type="http://schemas.openxmlformats.org/officeDocument/2006/relationships/hyperlink" Target="#'07'!A1"/><Relationship Id="rId10" Type="http://schemas.openxmlformats.org/officeDocument/2006/relationships/hyperlink" Target="https://www.youtube.com/watch?v=miwFrYxwcwA" TargetMode="External"/><Relationship Id="rId4" Type="http://schemas.openxmlformats.org/officeDocument/2006/relationships/hyperlink" Target="#'01'!A1"/><Relationship Id="rId9" Type="http://schemas.openxmlformats.org/officeDocument/2006/relationships/hyperlink" Target="#'08'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11'!A1"/><Relationship Id="rId13" Type="http://schemas.openxmlformats.org/officeDocument/2006/relationships/hyperlink" Target="#'13'!A1"/><Relationship Id="rId3" Type="http://schemas.openxmlformats.org/officeDocument/2006/relationships/hyperlink" Target="#CAD!A1"/><Relationship Id="rId7" Type="http://schemas.openxmlformats.org/officeDocument/2006/relationships/hyperlink" Target="#'07'!A1"/><Relationship Id="rId12" Type="http://schemas.openxmlformats.org/officeDocument/2006/relationships/hyperlink" Target="#'14'!A1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hyperlink" Target="#'01'!A1"/><Relationship Id="rId11" Type="http://schemas.openxmlformats.org/officeDocument/2006/relationships/hyperlink" Target="#'12'!A1"/><Relationship Id="rId5" Type="http://schemas.openxmlformats.org/officeDocument/2006/relationships/hyperlink" Target="#REC!A1"/><Relationship Id="rId15" Type="http://schemas.openxmlformats.org/officeDocument/2006/relationships/image" Target="../media/image1.png"/><Relationship Id="rId10" Type="http://schemas.openxmlformats.org/officeDocument/2006/relationships/hyperlink" Target="#cont!A1"/><Relationship Id="rId4" Type="http://schemas.openxmlformats.org/officeDocument/2006/relationships/hyperlink" Target="#PREV_R!A1"/><Relationship Id="rId9" Type="http://schemas.openxmlformats.org/officeDocument/2006/relationships/hyperlink" Target="#'09'!A1"/><Relationship Id="rId14" Type="http://schemas.openxmlformats.org/officeDocument/2006/relationships/hyperlink" Target="https://www.youtube.com/watch?v=oeRRUPo_ep4" TargetMode="Externa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chart" Target="../charts/chart7.xml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chart" Target="../charts/chart6.xml"/><Relationship Id="rId2" Type="http://schemas.openxmlformats.org/officeDocument/2006/relationships/hyperlink" Target="#PREV_R!A1"/><Relationship Id="rId16" Type="http://schemas.openxmlformats.org/officeDocument/2006/relationships/image" Target="../media/image1.png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12'!A1"/><Relationship Id="rId5" Type="http://schemas.openxmlformats.org/officeDocument/2006/relationships/hyperlink" Target="#'07'!A1"/><Relationship Id="rId15" Type="http://schemas.openxmlformats.org/officeDocument/2006/relationships/hyperlink" Target="https://www.youtube.com/watch?v=oeRRUPo_ep4" TargetMode="External"/><Relationship Id="rId10" Type="http://schemas.openxmlformats.org/officeDocument/2006/relationships/hyperlink" Target="#'13'!A1"/><Relationship Id="rId4" Type="http://schemas.openxmlformats.org/officeDocument/2006/relationships/hyperlink" Target="#'01'!A1"/><Relationship Id="rId9" Type="http://schemas.openxmlformats.org/officeDocument/2006/relationships/hyperlink" Target="#'14'!A1"/><Relationship Id="rId14" Type="http://schemas.openxmlformats.org/officeDocument/2006/relationships/chart" Target="../charts/chart8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https://www.youtube.com/watch?v=oeRRUPo_ep4" TargetMode="External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chart" Target="../charts/chart9.xml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13'!A1"/><Relationship Id="rId5" Type="http://schemas.openxmlformats.org/officeDocument/2006/relationships/hyperlink" Target="#'07'!A1"/><Relationship Id="rId10" Type="http://schemas.openxmlformats.org/officeDocument/2006/relationships/hyperlink" Target="#'14'!A1"/><Relationship Id="rId4" Type="http://schemas.openxmlformats.org/officeDocument/2006/relationships/hyperlink" Target="#'01'!A1"/><Relationship Id="rId9" Type="http://schemas.openxmlformats.org/officeDocument/2006/relationships/hyperlink" Target="#'12'!A1"/><Relationship Id="rId14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cont!A1"/><Relationship Id="rId13" Type="http://schemas.openxmlformats.org/officeDocument/2006/relationships/hyperlink" Target="https://www.youtube.com/watch?v=oeRRUPo_ep4" TargetMode="External"/><Relationship Id="rId3" Type="http://schemas.openxmlformats.org/officeDocument/2006/relationships/hyperlink" Target="#REC!A1"/><Relationship Id="rId7" Type="http://schemas.openxmlformats.org/officeDocument/2006/relationships/hyperlink" Target="#'09'!A1"/><Relationship Id="rId12" Type="http://schemas.openxmlformats.org/officeDocument/2006/relationships/chart" Target="../charts/chart10.xml"/><Relationship Id="rId2" Type="http://schemas.openxmlformats.org/officeDocument/2006/relationships/hyperlink" Target="#PREV_R!A1"/><Relationship Id="rId1" Type="http://schemas.openxmlformats.org/officeDocument/2006/relationships/hyperlink" Target="#CAD!A1"/><Relationship Id="rId6" Type="http://schemas.openxmlformats.org/officeDocument/2006/relationships/hyperlink" Target="#'11'!A1"/><Relationship Id="rId11" Type="http://schemas.openxmlformats.org/officeDocument/2006/relationships/hyperlink" Target="#'14'!A1"/><Relationship Id="rId5" Type="http://schemas.openxmlformats.org/officeDocument/2006/relationships/hyperlink" Target="#'07'!A1"/><Relationship Id="rId10" Type="http://schemas.openxmlformats.org/officeDocument/2006/relationships/hyperlink" Target="#'13'!A1"/><Relationship Id="rId4" Type="http://schemas.openxmlformats.org/officeDocument/2006/relationships/hyperlink" Target="#'01'!A1"/><Relationship Id="rId9" Type="http://schemas.openxmlformats.org/officeDocument/2006/relationships/hyperlink" Target="#'12'!A1"/><Relationship Id="rId14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PREV_R!A1"/><Relationship Id="rId13" Type="http://schemas.openxmlformats.org/officeDocument/2006/relationships/hyperlink" Target="#'09'!A1"/><Relationship Id="rId18" Type="http://schemas.openxmlformats.org/officeDocument/2006/relationships/hyperlink" Target="https://go.hotmart.com/Y36783215H?dp=1" TargetMode="External"/><Relationship Id="rId3" Type="http://schemas.openxmlformats.org/officeDocument/2006/relationships/hyperlink" Target="mailto:acsinvestimentos@gmail.com" TargetMode="External"/><Relationship Id="rId7" Type="http://schemas.openxmlformats.org/officeDocument/2006/relationships/hyperlink" Target="#CAD!A1"/><Relationship Id="rId12" Type="http://schemas.openxmlformats.org/officeDocument/2006/relationships/hyperlink" Target="#'11'!A1"/><Relationship Id="rId17" Type="http://schemas.openxmlformats.org/officeDocument/2006/relationships/image" Target="../media/image1.png"/><Relationship Id="rId2" Type="http://schemas.openxmlformats.org/officeDocument/2006/relationships/image" Target="../media/image2.png"/><Relationship Id="rId16" Type="http://schemas.openxmlformats.org/officeDocument/2006/relationships/hyperlink" Target="https://www.youtube.com/watch?v=Y4WrvPRLWPY" TargetMode="External"/><Relationship Id="rId1" Type="http://schemas.openxmlformats.org/officeDocument/2006/relationships/hyperlink" Target="https://www.facebook.com/ACS-Investimetos-100935784932348/?modal=admin_todo_tour" TargetMode="External"/><Relationship Id="rId6" Type="http://schemas.openxmlformats.org/officeDocument/2006/relationships/image" Target="../media/image4.png"/><Relationship Id="rId11" Type="http://schemas.openxmlformats.org/officeDocument/2006/relationships/hyperlink" Target="#'07'!A1"/><Relationship Id="rId5" Type="http://schemas.openxmlformats.org/officeDocument/2006/relationships/hyperlink" Target="https://www.youtube.com/playlist?list=PLQlqTaZKH-aErERAsO0FWaPU6kpSrA2gk" TargetMode="External"/><Relationship Id="rId15" Type="http://schemas.openxmlformats.org/officeDocument/2006/relationships/image" Target="../media/image5.png"/><Relationship Id="rId10" Type="http://schemas.openxmlformats.org/officeDocument/2006/relationships/hyperlink" Target="#'01'!A1"/><Relationship Id="rId4" Type="http://schemas.openxmlformats.org/officeDocument/2006/relationships/image" Target="../media/image3.png"/><Relationship Id="rId9" Type="http://schemas.openxmlformats.org/officeDocument/2006/relationships/hyperlink" Target="#REC!A1"/><Relationship Id="rId14" Type="http://schemas.openxmlformats.org/officeDocument/2006/relationships/hyperlink" Target="#con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142875</xdr:colOff>
      <xdr:row>5</xdr:row>
      <xdr:rowOff>19051</xdr:rowOff>
    </xdr:from>
    <xdr:to>
      <xdr:col>12</xdr:col>
      <xdr:colOff>575619</xdr:colOff>
      <xdr:row>6</xdr:row>
      <xdr:rowOff>38101</xdr:rowOff>
    </xdr:to>
    <xdr:sp macro="[0]!FILTRAR_RECEITA" textlink="">
      <xdr:nvSpPr>
        <xdr:cNvPr id="52" name="Retângulo 51">
          <a:extLst>
            <a:ext uri="{FF2B5EF4-FFF2-40B4-BE49-F238E27FC236}">
              <a16:creationId xmlns="" xmlns:a16="http://schemas.microsoft.com/office/drawing/2014/main" id="{00000000-0008-0000-0000-000034000000}"/>
            </a:ext>
          </a:extLst>
        </xdr:cNvPr>
        <xdr:cNvSpPr/>
      </xdr:nvSpPr>
      <xdr:spPr>
        <a:xfrm>
          <a:off x="8791575" y="971551"/>
          <a:ext cx="1204269" cy="20955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Atualizar</a:t>
          </a:r>
        </a:p>
      </xdr:txBody>
    </xdr:sp>
    <xdr:clientData fPrintsWithSheet="0"/>
  </xdr:twoCellAnchor>
  <xdr:twoCellAnchor>
    <xdr:from>
      <xdr:col>0</xdr:col>
      <xdr:colOff>779248</xdr:colOff>
      <xdr:row>0</xdr:row>
      <xdr:rowOff>0</xdr:rowOff>
    </xdr:from>
    <xdr:to>
      <xdr:col>2</xdr:col>
      <xdr:colOff>1088167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35000000}"/>
            </a:ext>
          </a:extLst>
        </xdr:cNvPr>
        <xdr:cNvSpPr/>
      </xdr:nvSpPr>
      <xdr:spPr>
        <a:xfrm>
          <a:off x="779248" y="0"/>
          <a:ext cx="121379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2</xdr:col>
      <xdr:colOff>1104643</xdr:colOff>
      <xdr:row>0</xdr:row>
      <xdr:rowOff>0</xdr:rowOff>
    </xdr:from>
    <xdr:to>
      <xdr:col>3</xdr:col>
      <xdr:colOff>737287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000-000036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3</xdr:col>
      <xdr:colOff>752475</xdr:colOff>
      <xdr:row>0</xdr:row>
      <xdr:rowOff>0</xdr:rowOff>
    </xdr:from>
    <xdr:to>
      <xdr:col>5</xdr:col>
      <xdr:colOff>413694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000-000037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427080</xdr:colOff>
      <xdr:row>0</xdr:row>
      <xdr:rowOff>0</xdr:rowOff>
    </xdr:from>
    <xdr:to>
      <xdr:col>7</xdr:col>
      <xdr:colOff>88299</xdr:colOff>
      <xdr:row>2</xdr:row>
      <xdr:rowOff>9525</xdr:rowOff>
    </xdr:to>
    <xdr:sp macro="" textlink="">
      <xdr:nvSpPr>
        <xdr:cNvPr id="56" name="Retângulo 55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000-000038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7</xdr:col>
      <xdr:colOff>104775</xdr:colOff>
      <xdr:row>0</xdr:row>
      <xdr:rowOff>0</xdr:rowOff>
    </xdr:from>
    <xdr:to>
      <xdr:col>8</xdr:col>
      <xdr:colOff>537519</xdr:colOff>
      <xdr:row>2</xdr:row>
      <xdr:rowOff>9525</xdr:rowOff>
    </xdr:to>
    <xdr:sp macro="" textlink="">
      <xdr:nvSpPr>
        <xdr:cNvPr id="57" name="Retângulo 56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000-000039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8</xdr:col>
      <xdr:colOff>552450</xdr:colOff>
      <xdr:row>0</xdr:row>
      <xdr:rowOff>0</xdr:rowOff>
    </xdr:from>
    <xdr:to>
      <xdr:col>10</xdr:col>
      <xdr:colOff>213669</xdr:colOff>
      <xdr:row>2</xdr:row>
      <xdr:rowOff>9525</xdr:rowOff>
    </xdr:to>
    <xdr:sp macro="" textlink="">
      <xdr:nvSpPr>
        <xdr:cNvPr id="58" name="Retângulo 57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000-00003A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10</xdr:col>
      <xdr:colOff>227055</xdr:colOff>
      <xdr:row>0</xdr:row>
      <xdr:rowOff>0</xdr:rowOff>
    </xdr:from>
    <xdr:to>
      <xdr:col>11</xdr:col>
      <xdr:colOff>659799</xdr:colOff>
      <xdr:row>2</xdr:row>
      <xdr:rowOff>9525</xdr:rowOff>
    </xdr:to>
    <xdr:sp macro="" textlink="">
      <xdr:nvSpPr>
        <xdr:cNvPr id="59" name="Retângulo 58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000-00003B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11</xdr:col>
      <xdr:colOff>676275</xdr:colOff>
      <xdr:row>0</xdr:row>
      <xdr:rowOff>0</xdr:rowOff>
    </xdr:from>
    <xdr:to>
      <xdr:col>13</xdr:col>
      <xdr:colOff>337494</xdr:colOff>
      <xdr:row>2</xdr:row>
      <xdr:rowOff>9525</xdr:rowOff>
    </xdr:to>
    <xdr:sp macro="" textlink="">
      <xdr:nvSpPr>
        <xdr:cNvPr id="60" name="Retângulo 59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000-00003C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13</xdr:col>
      <xdr:colOff>361950</xdr:colOff>
      <xdr:row>0</xdr:row>
      <xdr:rowOff>0</xdr:rowOff>
    </xdr:from>
    <xdr:to>
      <xdr:col>15</xdr:col>
      <xdr:colOff>23169</xdr:colOff>
      <xdr:row>2</xdr:row>
      <xdr:rowOff>9525</xdr:rowOff>
    </xdr:to>
    <xdr:sp macro="" textlink="">
      <xdr:nvSpPr>
        <xdr:cNvPr id="61" name="Retângulo 60">
          <a:extLst>
            <a:ext uri="{FF2B5EF4-FFF2-40B4-BE49-F238E27FC236}">
              <a16:creationId xmlns="" xmlns:a16="http://schemas.microsoft.com/office/drawing/2014/main" id="{00000000-0008-0000-0000-00003D000000}"/>
            </a:ext>
          </a:extLst>
        </xdr:cNvPr>
        <xdr:cNvSpPr/>
      </xdr:nvSpPr>
      <xdr:spPr>
        <a:xfrm>
          <a:off x="1055370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10</xdr:col>
      <xdr:colOff>226798</xdr:colOff>
      <xdr:row>2</xdr:row>
      <xdr:rowOff>28575</xdr:rowOff>
    </xdr:from>
    <xdr:to>
      <xdr:col>11</xdr:col>
      <xdr:colOff>659542</xdr:colOff>
      <xdr:row>4</xdr:row>
      <xdr:rowOff>0</xdr:rowOff>
    </xdr:to>
    <xdr:sp macro="" textlink="">
      <xdr:nvSpPr>
        <xdr:cNvPr id="62" name="Retângulo 61">
          <a:extLst>
            <a:ext uri="{FF2B5EF4-FFF2-40B4-BE49-F238E27FC236}">
              <a16:creationId xmlns="" xmlns:a16="http://schemas.microsoft.com/office/drawing/2014/main" id="{00000000-0008-0000-0000-00003E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11</xdr:col>
      <xdr:colOff>674473</xdr:colOff>
      <xdr:row>2</xdr:row>
      <xdr:rowOff>28575</xdr:rowOff>
    </xdr:from>
    <xdr:to>
      <xdr:col>13</xdr:col>
      <xdr:colOff>335692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="" xmlns:a16="http://schemas.microsoft.com/office/drawing/2014/main" id="{00000000-0008-0000-0000-00003F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13</xdr:col>
      <xdr:colOff>360148</xdr:colOff>
      <xdr:row>2</xdr:row>
      <xdr:rowOff>28575</xdr:rowOff>
    </xdr:from>
    <xdr:to>
      <xdr:col>15</xdr:col>
      <xdr:colOff>21367</xdr:colOff>
      <xdr:row>4</xdr:row>
      <xdr:rowOff>0</xdr:rowOff>
    </xdr:to>
    <xdr:sp macro="" textlink="">
      <xdr:nvSpPr>
        <xdr:cNvPr id="64" name="Retângulo 63">
          <a:extLst>
            <a:ext uri="{FF2B5EF4-FFF2-40B4-BE49-F238E27FC236}">
              <a16:creationId xmlns="" xmlns:a16="http://schemas.microsoft.com/office/drawing/2014/main" id="{00000000-0008-0000-0000-000040000000}"/>
            </a:ext>
          </a:extLst>
        </xdr:cNvPr>
        <xdr:cNvSpPr/>
      </xdr:nvSpPr>
      <xdr:spPr>
        <a:xfrm>
          <a:off x="10551898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</xdr:col>
      <xdr:colOff>7723</xdr:colOff>
      <xdr:row>2</xdr:row>
      <xdr:rowOff>28575</xdr:rowOff>
    </xdr:from>
    <xdr:to>
      <xdr:col>2</xdr:col>
      <xdr:colOff>1097692</xdr:colOff>
      <xdr:row>4</xdr:row>
      <xdr:rowOff>0</xdr:rowOff>
    </xdr:to>
    <xdr:sp macro="" textlink="">
      <xdr:nvSpPr>
        <xdr:cNvPr id="65" name="Retângulo 64">
          <a:extLst>
            <a:ext uri="{FF2B5EF4-FFF2-40B4-BE49-F238E27FC236}">
              <a16:creationId xmlns="" xmlns:a16="http://schemas.microsoft.com/office/drawing/2014/main" id="{00000000-0008-0000-0000-000041000000}"/>
            </a:ext>
          </a:extLst>
        </xdr:cNvPr>
        <xdr:cNvSpPr/>
      </xdr:nvSpPr>
      <xdr:spPr>
        <a:xfrm>
          <a:off x="788773" y="409575"/>
          <a:ext cx="121379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</xdr:col>
      <xdr:colOff>750673</xdr:colOff>
      <xdr:row>2</xdr:row>
      <xdr:rowOff>28575</xdr:rowOff>
    </xdr:from>
    <xdr:to>
      <xdr:col>5</xdr:col>
      <xdr:colOff>411892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000-000042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 fPrintsWithSheet="0"/>
  </xdr:twoCellAnchor>
  <xdr:twoCellAnchor>
    <xdr:from>
      <xdr:col>5</xdr:col>
      <xdr:colOff>426823</xdr:colOff>
      <xdr:row>2</xdr:row>
      <xdr:rowOff>28575</xdr:rowOff>
    </xdr:from>
    <xdr:to>
      <xdr:col>7</xdr:col>
      <xdr:colOff>88042</xdr:colOff>
      <xdr:row>4</xdr:row>
      <xdr:rowOff>0</xdr:rowOff>
    </xdr:to>
    <xdr:sp macro="" textlink="">
      <xdr:nvSpPr>
        <xdr:cNvPr id="67" name="Retângulo 66">
          <a:extLst>
            <a:ext uri="{FF2B5EF4-FFF2-40B4-BE49-F238E27FC236}">
              <a16:creationId xmlns="" xmlns:a16="http://schemas.microsoft.com/office/drawing/2014/main" id="{00000000-0008-0000-0000-000043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2</xdr:col>
      <xdr:colOff>1103098</xdr:colOff>
      <xdr:row>2</xdr:row>
      <xdr:rowOff>28575</xdr:rowOff>
    </xdr:from>
    <xdr:to>
      <xdr:col>3</xdr:col>
      <xdr:colOff>735742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000-000044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Receitas</a:t>
          </a:r>
        </a:p>
      </xdr:txBody>
    </xdr:sp>
    <xdr:clientData fPrintsWithSheet="0"/>
  </xdr:twoCellAnchor>
  <xdr:twoCellAnchor>
    <xdr:from>
      <xdr:col>7</xdr:col>
      <xdr:colOff>102973</xdr:colOff>
      <xdr:row>2</xdr:row>
      <xdr:rowOff>28575</xdr:rowOff>
    </xdr:from>
    <xdr:to>
      <xdr:col>8</xdr:col>
      <xdr:colOff>535717</xdr:colOff>
      <xdr:row>4</xdr:row>
      <xdr:rowOff>0</xdr:rowOff>
    </xdr:to>
    <xdr:sp macro="" textlink="">
      <xdr:nvSpPr>
        <xdr:cNvPr id="69" name="Retângulo 68">
          <a:extLst>
            <a:ext uri="{FF2B5EF4-FFF2-40B4-BE49-F238E27FC236}">
              <a16:creationId xmlns="" xmlns:a16="http://schemas.microsoft.com/office/drawing/2014/main" id="{00000000-0008-0000-0000-000045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0</xdr:col>
      <xdr:colOff>771269</xdr:colOff>
      <xdr:row>4</xdr:row>
      <xdr:rowOff>0</xdr:rowOff>
    </xdr:to>
    <xdr:sp macro="" textlink="">
      <xdr:nvSpPr>
        <xdr:cNvPr id="70" name="Retângulo 69">
          <a:extLst>
            <a:ext uri="{FF2B5EF4-FFF2-40B4-BE49-F238E27FC236}">
              <a16:creationId xmlns="" xmlns:a16="http://schemas.microsoft.com/office/drawing/2014/main" id="{00000000-0008-0000-0000-000046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8</xdr:row>
      <xdr:rowOff>0</xdr:rowOff>
    </xdr:from>
    <xdr:to>
      <xdr:col>0</xdr:col>
      <xdr:colOff>771269</xdr:colOff>
      <xdr:row>8</xdr:row>
      <xdr:rowOff>0</xdr:rowOff>
    </xdr:to>
    <xdr:sp macro="" textlink="">
      <xdr:nvSpPr>
        <xdr:cNvPr id="71" name="Retângulo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0" y="1619250"/>
          <a:ext cx="771269" cy="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0</xdr:col>
      <xdr:colOff>771525</xdr:colOff>
      <xdr:row>8</xdr:row>
      <xdr:rowOff>0</xdr:rowOff>
    </xdr:to>
    <xdr:sp macro="" textlink="">
      <xdr:nvSpPr>
        <xdr:cNvPr id="72" name="Retângulo 71">
          <a:extLst>
            <a:ext uri="{FF2B5EF4-FFF2-40B4-BE49-F238E27FC236}">
              <a16:creationId xmlns="" xmlns:a16="http://schemas.microsoft.com/office/drawing/2014/main" id="{00000000-0008-0000-0000-000048000000}"/>
            </a:ext>
          </a:extLst>
        </xdr:cNvPr>
        <xdr:cNvSpPr/>
      </xdr:nvSpPr>
      <xdr:spPr>
        <a:xfrm>
          <a:off x="0" y="771525"/>
          <a:ext cx="771525" cy="8477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8</xdr:col>
      <xdr:colOff>550648</xdr:colOff>
      <xdr:row>2</xdr:row>
      <xdr:rowOff>28575</xdr:rowOff>
    </xdr:from>
    <xdr:to>
      <xdr:col>10</xdr:col>
      <xdr:colOff>211867</xdr:colOff>
      <xdr:row>4</xdr:row>
      <xdr:rowOff>0</xdr:rowOff>
    </xdr:to>
    <xdr:sp macro="" textlink="">
      <xdr:nvSpPr>
        <xdr:cNvPr id="73" name="Retângulo 72">
          <a:extLst>
            <a:ext uri="{FF2B5EF4-FFF2-40B4-BE49-F238E27FC236}">
              <a16:creationId xmlns="" xmlns:a16="http://schemas.microsoft.com/office/drawing/2014/main" id="{00000000-0008-0000-0000-000049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15</xdr:col>
      <xdr:colOff>28575</xdr:colOff>
      <xdr:row>0</xdr:row>
      <xdr:rowOff>0</xdr:rowOff>
    </xdr:from>
    <xdr:to>
      <xdr:col>22</xdr:col>
      <xdr:colOff>371474</xdr:colOff>
      <xdr:row>2</xdr:row>
      <xdr:rowOff>9525</xdr:rowOff>
    </xdr:to>
    <xdr:sp macro="" textlink="">
      <xdr:nvSpPr>
        <xdr:cNvPr id="74" name="Retângulo 73">
          <a:extLst>
            <a:ext uri="{FF2B5EF4-FFF2-40B4-BE49-F238E27FC236}">
              <a16:creationId xmlns="" xmlns:a16="http://schemas.microsoft.com/office/drawing/2014/main" id="{00000000-0008-0000-0000-00004A000000}"/>
            </a:ext>
          </a:extLst>
        </xdr:cNvPr>
        <xdr:cNvSpPr/>
      </xdr:nvSpPr>
      <xdr:spPr>
        <a:xfrm>
          <a:off x="11763375" y="0"/>
          <a:ext cx="449579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15</xdr:col>
      <xdr:colOff>26773</xdr:colOff>
      <xdr:row>2</xdr:row>
      <xdr:rowOff>28575</xdr:rowOff>
    </xdr:from>
    <xdr:to>
      <xdr:col>22</xdr:col>
      <xdr:colOff>369672</xdr:colOff>
      <xdr:row>4</xdr:row>
      <xdr:rowOff>0</xdr:rowOff>
    </xdr:to>
    <xdr:sp macro="" textlink="">
      <xdr:nvSpPr>
        <xdr:cNvPr id="75" name="Retângulo 74">
          <a:extLst>
            <a:ext uri="{FF2B5EF4-FFF2-40B4-BE49-F238E27FC236}">
              <a16:creationId xmlns="" xmlns:a16="http://schemas.microsoft.com/office/drawing/2014/main" id="{00000000-0008-0000-0000-00004B000000}"/>
            </a:ext>
          </a:extLst>
        </xdr:cNvPr>
        <xdr:cNvSpPr/>
      </xdr:nvSpPr>
      <xdr:spPr>
        <a:xfrm>
          <a:off x="11761573" y="409575"/>
          <a:ext cx="449579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 editAs="oneCell">
    <xdr:from>
      <xdr:col>13</xdr:col>
      <xdr:colOff>723900</xdr:colOff>
      <xdr:row>0</xdr:row>
      <xdr:rowOff>0</xdr:rowOff>
    </xdr:from>
    <xdr:to>
      <xdr:col>14</xdr:col>
      <xdr:colOff>351776</xdr:colOff>
      <xdr:row>2</xdr:row>
      <xdr:rowOff>9525</xdr:rowOff>
    </xdr:to>
    <xdr:pic>
      <xdr:nvPicPr>
        <xdr:cNvPr id="76" name="Imagem 75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7723</xdr:colOff>
      <xdr:row>0</xdr:row>
      <xdr:rowOff>0</xdr:rowOff>
    </xdr:from>
    <xdr:to>
      <xdr:col>2</xdr:col>
      <xdr:colOff>1088167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200-000033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2</xdr:col>
      <xdr:colOff>1104643</xdr:colOff>
      <xdr:row>0</xdr:row>
      <xdr:rowOff>0</xdr:rowOff>
    </xdr:from>
    <xdr:to>
      <xdr:col>3</xdr:col>
      <xdr:colOff>737287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34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3</xdr:col>
      <xdr:colOff>752475</xdr:colOff>
      <xdr:row>0</xdr:row>
      <xdr:rowOff>0</xdr:rowOff>
    </xdr:from>
    <xdr:to>
      <xdr:col>5</xdr:col>
      <xdr:colOff>413694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200-000035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427080</xdr:colOff>
      <xdr:row>0</xdr:row>
      <xdr:rowOff>0</xdr:rowOff>
    </xdr:from>
    <xdr:to>
      <xdr:col>7</xdr:col>
      <xdr:colOff>88299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200-000036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7</xdr:col>
      <xdr:colOff>104775</xdr:colOff>
      <xdr:row>0</xdr:row>
      <xdr:rowOff>0</xdr:rowOff>
    </xdr:from>
    <xdr:to>
      <xdr:col>8</xdr:col>
      <xdr:colOff>537519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200-000037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8</xdr:col>
      <xdr:colOff>552450</xdr:colOff>
      <xdr:row>0</xdr:row>
      <xdr:rowOff>0</xdr:rowOff>
    </xdr:from>
    <xdr:to>
      <xdr:col>10</xdr:col>
      <xdr:colOff>213669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200-000038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10</xdr:col>
      <xdr:colOff>227055</xdr:colOff>
      <xdr:row>0</xdr:row>
      <xdr:rowOff>0</xdr:rowOff>
    </xdr:from>
    <xdr:to>
      <xdr:col>11</xdr:col>
      <xdr:colOff>659799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200-000039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11</xdr:col>
      <xdr:colOff>676275</xdr:colOff>
      <xdr:row>0</xdr:row>
      <xdr:rowOff>0</xdr:rowOff>
    </xdr:from>
    <xdr:to>
      <xdr:col>13</xdr:col>
      <xdr:colOff>337494</xdr:colOff>
      <xdr:row>2</xdr:row>
      <xdr:rowOff>9525</xdr:rowOff>
    </xdr:to>
    <xdr:sp macro="" textlink="">
      <xdr:nvSpPr>
        <xdr:cNvPr id="34" name="Retângulo 33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200-00003A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13</xdr:col>
      <xdr:colOff>352425</xdr:colOff>
      <xdr:row>0</xdr:row>
      <xdr:rowOff>0</xdr:rowOff>
    </xdr:from>
    <xdr:to>
      <xdr:col>15</xdr:col>
      <xdr:colOff>13644</xdr:colOff>
      <xdr:row>2</xdr:row>
      <xdr:rowOff>9525</xdr:rowOff>
    </xdr:to>
    <xdr:sp macro="" textlink="">
      <xdr:nvSpPr>
        <xdr:cNvPr id="35" name="Retângulo 34">
          <a:extLst>
            <a:ext uri="{FF2B5EF4-FFF2-40B4-BE49-F238E27FC236}">
              <a16:creationId xmlns="" xmlns:a16="http://schemas.microsoft.com/office/drawing/2014/main" id="{00000000-0008-0000-0200-00003B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10</xdr:col>
      <xdr:colOff>226798</xdr:colOff>
      <xdr:row>2</xdr:row>
      <xdr:rowOff>28575</xdr:rowOff>
    </xdr:from>
    <xdr:to>
      <xdr:col>11</xdr:col>
      <xdr:colOff>659542</xdr:colOff>
      <xdr:row>4</xdr:row>
      <xdr:rowOff>0</xdr:rowOff>
    </xdr:to>
    <xdr:sp macro="" textlink="">
      <xdr:nvSpPr>
        <xdr:cNvPr id="36" name="Retângulo 35">
          <a:extLst>
            <a:ext uri="{FF2B5EF4-FFF2-40B4-BE49-F238E27FC236}">
              <a16:creationId xmlns="" xmlns:a16="http://schemas.microsoft.com/office/drawing/2014/main" id="{00000000-0008-0000-0200-00003C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11</xdr:col>
      <xdr:colOff>674473</xdr:colOff>
      <xdr:row>2</xdr:row>
      <xdr:rowOff>28575</xdr:rowOff>
    </xdr:from>
    <xdr:to>
      <xdr:col>13</xdr:col>
      <xdr:colOff>335692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="" xmlns:a16="http://schemas.microsoft.com/office/drawing/2014/main" id="{00000000-0008-0000-0200-00003D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13</xdr:col>
      <xdr:colOff>350623</xdr:colOff>
      <xdr:row>2</xdr:row>
      <xdr:rowOff>28575</xdr:rowOff>
    </xdr:from>
    <xdr:to>
      <xdr:col>15</xdr:col>
      <xdr:colOff>11842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="" xmlns:a16="http://schemas.microsoft.com/office/drawing/2014/main" id="{00000000-0008-0000-0200-00003E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</xdr:col>
      <xdr:colOff>7723</xdr:colOff>
      <xdr:row>2</xdr:row>
      <xdr:rowOff>28575</xdr:rowOff>
    </xdr:from>
    <xdr:to>
      <xdr:col>2</xdr:col>
      <xdr:colOff>1088167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200-00003F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2</xdr:col>
      <xdr:colOff>1103098</xdr:colOff>
      <xdr:row>2</xdr:row>
      <xdr:rowOff>28575</xdr:rowOff>
    </xdr:from>
    <xdr:to>
      <xdr:col>3</xdr:col>
      <xdr:colOff>735742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40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 fPrintsWithSheet="0"/>
  </xdr:twoCellAnchor>
  <xdr:twoCellAnchor>
    <xdr:from>
      <xdr:col>5</xdr:col>
      <xdr:colOff>426823</xdr:colOff>
      <xdr:row>2</xdr:row>
      <xdr:rowOff>28575</xdr:rowOff>
    </xdr:from>
    <xdr:to>
      <xdr:col>7</xdr:col>
      <xdr:colOff>88042</xdr:colOff>
      <xdr:row>4</xdr:row>
      <xdr:rowOff>0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00000000-0008-0000-0200-000041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7</xdr:col>
      <xdr:colOff>102973</xdr:colOff>
      <xdr:row>2</xdr:row>
      <xdr:rowOff>28575</xdr:rowOff>
    </xdr:from>
    <xdr:to>
      <xdr:col>8</xdr:col>
      <xdr:colOff>535717</xdr:colOff>
      <xdr:row>4</xdr:row>
      <xdr:rowOff>0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00000000-0008-0000-0200-000042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0</xdr:col>
      <xdr:colOff>771269</xdr:colOff>
      <xdr:row>4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="" xmlns:a16="http://schemas.microsoft.com/office/drawing/2014/main" id="{00000000-0008-0000-0200-000043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3</xdr:col>
      <xdr:colOff>750673</xdr:colOff>
      <xdr:row>2</xdr:row>
      <xdr:rowOff>28575</xdr:rowOff>
    </xdr:from>
    <xdr:to>
      <xdr:col>5</xdr:col>
      <xdr:colOff>411892</xdr:colOff>
      <xdr:row>4</xdr:row>
      <xdr:rowOff>0</xdr:rowOff>
    </xdr:to>
    <xdr:sp macro="" textlink="">
      <xdr:nvSpPr>
        <xdr:cNvPr id="44" name="Retângulo 43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200-000044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Despesas</a:t>
          </a:r>
        </a:p>
      </xdr:txBody>
    </xdr:sp>
    <xdr:clientData fPrintsWithSheet="0"/>
  </xdr:twoCellAnchor>
  <xdr:twoCellAnchor>
    <xdr:from>
      <xdr:col>8</xdr:col>
      <xdr:colOff>550648</xdr:colOff>
      <xdr:row>2</xdr:row>
      <xdr:rowOff>28575</xdr:rowOff>
    </xdr:from>
    <xdr:to>
      <xdr:col>10</xdr:col>
      <xdr:colOff>211867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="" xmlns:a16="http://schemas.microsoft.com/office/drawing/2014/main" id="{00000000-0008-0000-0200-000047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15</xdr:col>
      <xdr:colOff>19051</xdr:colOff>
      <xdr:row>0</xdr:row>
      <xdr:rowOff>0</xdr:rowOff>
    </xdr:from>
    <xdr:to>
      <xdr:col>23</xdr:col>
      <xdr:colOff>154202</xdr:colOff>
      <xdr:row>2</xdr:row>
      <xdr:rowOff>9525</xdr:rowOff>
    </xdr:to>
    <xdr:sp macro="" textlink="">
      <xdr:nvSpPr>
        <xdr:cNvPr id="48" name="Retângulo 47">
          <a:extLst>
            <a:ext uri="{FF2B5EF4-FFF2-40B4-BE49-F238E27FC236}">
              <a16:creationId xmlns="" xmlns:a16="http://schemas.microsoft.com/office/drawing/2014/main" id="{00000000-0008-0000-0200-000048000000}"/>
            </a:ext>
          </a:extLst>
        </xdr:cNvPr>
        <xdr:cNvSpPr/>
      </xdr:nvSpPr>
      <xdr:spPr>
        <a:xfrm>
          <a:off x="11753851" y="0"/>
          <a:ext cx="5269126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15</xdr:col>
      <xdr:colOff>17249</xdr:colOff>
      <xdr:row>2</xdr:row>
      <xdr:rowOff>28575</xdr:rowOff>
    </xdr:from>
    <xdr:to>
      <xdr:col>23</xdr:col>
      <xdr:colOff>152400</xdr:colOff>
      <xdr:row>4</xdr:row>
      <xdr:rowOff>0</xdr:rowOff>
    </xdr:to>
    <xdr:sp macro="" textlink="">
      <xdr:nvSpPr>
        <xdr:cNvPr id="49" name="Retângulo 48">
          <a:extLst>
            <a:ext uri="{FF2B5EF4-FFF2-40B4-BE49-F238E27FC236}">
              <a16:creationId xmlns="" xmlns:a16="http://schemas.microsoft.com/office/drawing/2014/main" id="{00000000-0008-0000-0200-000049000000}"/>
            </a:ext>
          </a:extLst>
        </xdr:cNvPr>
        <xdr:cNvSpPr/>
      </xdr:nvSpPr>
      <xdr:spPr>
        <a:xfrm>
          <a:off x="11752049" y="409575"/>
          <a:ext cx="5269126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11</xdr:col>
      <xdr:colOff>142875</xdr:colOff>
      <xdr:row>5</xdr:row>
      <xdr:rowOff>19050</xdr:rowOff>
    </xdr:from>
    <xdr:to>
      <xdr:col>12</xdr:col>
      <xdr:colOff>575619</xdr:colOff>
      <xdr:row>6</xdr:row>
      <xdr:rowOff>38100</xdr:rowOff>
    </xdr:to>
    <xdr:sp macro="[0]!FILTRO_DES" textlink="">
      <xdr:nvSpPr>
        <xdr:cNvPr id="50" name="Retângulo 49">
          <a:extLst>
            <a:ext uri="{FF2B5EF4-FFF2-40B4-BE49-F238E27FC236}">
              <a16:creationId xmlns="" xmlns:a16="http://schemas.microsoft.com/office/drawing/2014/main" id="{00000000-0008-0000-0200-00004A000000}"/>
            </a:ext>
          </a:extLst>
        </xdr:cNvPr>
        <xdr:cNvSpPr/>
      </xdr:nvSpPr>
      <xdr:spPr>
        <a:xfrm>
          <a:off x="8791575" y="971550"/>
          <a:ext cx="1204269" cy="20955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Atualizar</a:t>
          </a:r>
        </a:p>
      </xdr:txBody>
    </xdr:sp>
    <xdr:clientData fPrintsWithSheet="0"/>
  </xdr:twoCellAnchor>
  <xdr:twoCellAnchor editAs="oneCell">
    <xdr:from>
      <xdr:col>13</xdr:col>
      <xdr:colOff>723900</xdr:colOff>
      <xdr:row>0</xdr:row>
      <xdr:rowOff>0</xdr:rowOff>
    </xdr:from>
    <xdr:to>
      <xdr:col>14</xdr:col>
      <xdr:colOff>351776</xdr:colOff>
      <xdr:row>2</xdr:row>
      <xdr:rowOff>9525</xdr:rowOff>
    </xdr:to>
    <xdr:pic>
      <xdr:nvPicPr>
        <xdr:cNvPr id="76" name="Imagem 75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64873</xdr:colOff>
      <xdr:row>0</xdr:row>
      <xdr:rowOff>0</xdr:rowOff>
    </xdr:from>
    <xdr:to>
      <xdr:col>3</xdr:col>
      <xdr:colOff>602392</xdr:colOff>
      <xdr:row>2</xdr:row>
      <xdr:rowOff>9525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300-000030000000}"/>
            </a:ext>
          </a:extLst>
        </xdr:cNvPr>
        <xdr:cNvSpPr/>
      </xdr:nvSpPr>
      <xdr:spPr>
        <a:xfrm>
          <a:off x="779248" y="0"/>
          <a:ext cx="1213794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618868</xdr:colOff>
      <xdr:row>0</xdr:row>
      <xdr:rowOff>0</xdr:rowOff>
    </xdr:from>
    <xdr:to>
      <xdr:col>4</xdr:col>
      <xdr:colOff>41962</xdr:colOff>
      <xdr:row>2</xdr:row>
      <xdr:rowOff>9525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3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4</xdr:col>
      <xdr:colOff>57150</xdr:colOff>
      <xdr:row>0</xdr:row>
      <xdr:rowOff>0</xdr:rowOff>
    </xdr:from>
    <xdr:to>
      <xdr:col>5</xdr:col>
      <xdr:colOff>880419</xdr:colOff>
      <xdr:row>2</xdr:row>
      <xdr:rowOff>9525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3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893805</xdr:colOff>
      <xdr:row>0</xdr:row>
      <xdr:rowOff>0</xdr:rowOff>
    </xdr:from>
    <xdr:to>
      <xdr:col>6</xdr:col>
      <xdr:colOff>316899</xdr:colOff>
      <xdr:row>2</xdr:row>
      <xdr:rowOff>9525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3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6</xdr:col>
      <xdr:colOff>333375</xdr:colOff>
      <xdr:row>0</xdr:row>
      <xdr:rowOff>0</xdr:rowOff>
    </xdr:from>
    <xdr:to>
      <xdr:col>8</xdr:col>
      <xdr:colOff>794694</xdr:colOff>
      <xdr:row>2</xdr:row>
      <xdr:rowOff>9525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3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8</xdr:col>
      <xdr:colOff>809625</xdr:colOff>
      <xdr:row>0</xdr:row>
      <xdr:rowOff>0</xdr:rowOff>
    </xdr:from>
    <xdr:to>
      <xdr:col>9</xdr:col>
      <xdr:colOff>232719</xdr:colOff>
      <xdr:row>2</xdr:row>
      <xdr:rowOff>9525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3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9</xdr:col>
      <xdr:colOff>246105</xdr:colOff>
      <xdr:row>0</xdr:row>
      <xdr:rowOff>0</xdr:rowOff>
    </xdr:from>
    <xdr:to>
      <xdr:col>10</xdr:col>
      <xdr:colOff>1069374</xdr:colOff>
      <xdr:row>2</xdr:row>
      <xdr:rowOff>9525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3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10</xdr:col>
      <xdr:colOff>1085850</xdr:colOff>
      <xdr:row>0</xdr:row>
      <xdr:rowOff>0</xdr:rowOff>
    </xdr:from>
    <xdr:to>
      <xdr:col>11</xdr:col>
      <xdr:colOff>508944</xdr:colOff>
      <xdr:row>2</xdr:row>
      <xdr:rowOff>9525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3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Contato</a:t>
          </a:r>
        </a:p>
      </xdr:txBody>
    </xdr:sp>
    <xdr:clientData fPrintsWithSheet="0"/>
  </xdr:twoCellAnchor>
  <xdr:twoCellAnchor>
    <xdr:from>
      <xdr:col>12</xdr:col>
      <xdr:colOff>0</xdr:colOff>
      <xdr:row>0</xdr:row>
      <xdr:rowOff>0</xdr:rowOff>
    </xdr:from>
    <xdr:to>
      <xdr:col>12</xdr:col>
      <xdr:colOff>1204269</xdr:colOff>
      <xdr:row>2</xdr:row>
      <xdr:rowOff>9525</xdr:rowOff>
    </xdr:to>
    <xdr:sp macro="" textlink="">
      <xdr:nvSpPr>
        <xdr:cNvPr id="10" name="Retângulo 9">
          <a:extLst>
            <a:ext uri="{FF2B5EF4-FFF2-40B4-BE49-F238E27FC236}">
              <a16:creationId xmlns="" xmlns:a16="http://schemas.microsoft.com/office/drawing/2014/main" id="{00000000-0008-0000-0300-000038000000}"/>
            </a:ext>
          </a:extLst>
        </xdr:cNvPr>
        <xdr:cNvSpPr/>
      </xdr:nvSpPr>
      <xdr:spPr>
        <a:xfrm>
          <a:off x="1055370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9</xdr:col>
      <xdr:colOff>245848</xdr:colOff>
      <xdr:row>2</xdr:row>
      <xdr:rowOff>28575</xdr:rowOff>
    </xdr:from>
    <xdr:to>
      <xdr:col>10</xdr:col>
      <xdr:colOff>1069117</xdr:colOff>
      <xdr:row>4</xdr:row>
      <xdr:rowOff>0</xdr:rowOff>
    </xdr:to>
    <xdr:sp macro="" textlink="">
      <xdr:nvSpPr>
        <xdr:cNvPr id="11" name="Retângulo 10">
          <a:extLst>
            <a:ext uri="{FF2B5EF4-FFF2-40B4-BE49-F238E27FC236}">
              <a16:creationId xmlns="" xmlns:a16="http://schemas.microsoft.com/office/drawing/2014/main" id="{00000000-0008-0000-03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10</xdr:col>
      <xdr:colOff>1084048</xdr:colOff>
      <xdr:row>2</xdr:row>
      <xdr:rowOff>28575</xdr:rowOff>
    </xdr:from>
    <xdr:to>
      <xdr:col>11</xdr:col>
      <xdr:colOff>507142</xdr:colOff>
      <xdr:row>4</xdr:row>
      <xdr:rowOff>0</xdr:rowOff>
    </xdr:to>
    <xdr:sp macro="" textlink="">
      <xdr:nvSpPr>
        <xdr:cNvPr id="12" name="Retângulo 11">
          <a:extLst>
            <a:ext uri="{FF2B5EF4-FFF2-40B4-BE49-F238E27FC236}">
              <a16:creationId xmlns="" xmlns:a16="http://schemas.microsoft.com/office/drawing/2014/main" id="{00000000-0008-0000-0300-00003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11</xdr:col>
      <xdr:colOff>531598</xdr:colOff>
      <xdr:row>2</xdr:row>
      <xdr:rowOff>28575</xdr:rowOff>
    </xdr:from>
    <xdr:to>
      <xdr:col>12</xdr:col>
      <xdr:colOff>1202467</xdr:colOff>
      <xdr:row>4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="" xmlns:a16="http://schemas.microsoft.com/office/drawing/2014/main" id="{00000000-0008-0000-0300-00003B000000}"/>
            </a:ext>
          </a:extLst>
        </xdr:cNvPr>
        <xdr:cNvSpPr/>
      </xdr:nvSpPr>
      <xdr:spPr>
        <a:xfrm>
          <a:off x="10551898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3</xdr:col>
      <xdr:colOff>617323</xdr:colOff>
      <xdr:row>2</xdr:row>
      <xdr:rowOff>28575</xdr:rowOff>
    </xdr:from>
    <xdr:to>
      <xdr:col>4</xdr:col>
      <xdr:colOff>40417</xdr:colOff>
      <xdr:row>4</xdr:row>
      <xdr:rowOff>0</xdr:rowOff>
    </xdr:to>
    <xdr:sp macro="" textlink="">
      <xdr:nvSpPr>
        <xdr:cNvPr id="14" name="Retângulo 13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300-00003C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</a:t>
          </a:r>
        </a:p>
      </xdr:txBody>
    </xdr:sp>
    <xdr:clientData fPrintsWithSheet="0"/>
  </xdr:twoCellAnchor>
  <xdr:twoCellAnchor>
    <xdr:from>
      <xdr:col>4</xdr:col>
      <xdr:colOff>55348</xdr:colOff>
      <xdr:row>2</xdr:row>
      <xdr:rowOff>28575</xdr:rowOff>
    </xdr:from>
    <xdr:to>
      <xdr:col>5</xdr:col>
      <xdr:colOff>878617</xdr:colOff>
      <xdr:row>4</xdr:row>
      <xdr:rowOff>0</xdr:rowOff>
    </xdr:to>
    <xdr:sp macro="" textlink="">
      <xdr:nvSpPr>
        <xdr:cNvPr id="15" name="Retângulo 14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300-00003D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Empréstimos</a:t>
          </a:r>
        </a:p>
      </xdr:txBody>
    </xdr:sp>
    <xdr:clientData fPrintsWithSheet="0"/>
  </xdr:twoCellAnchor>
  <xdr:twoCellAnchor>
    <xdr:from>
      <xdr:col>5</xdr:col>
      <xdr:colOff>893548</xdr:colOff>
      <xdr:row>2</xdr:row>
      <xdr:rowOff>28575</xdr:rowOff>
    </xdr:from>
    <xdr:to>
      <xdr:col>6</xdr:col>
      <xdr:colOff>316642</xdr:colOff>
      <xdr:row>4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="" xmlns:a16="http://schemas.microsoft.com/office/drawing/2014/main" id="{00000000-0008-0000-0300-00003E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</xdr:col>
      <xdr:colOff>64873</xdr:colOff>
      <xdr:row>2</xdr:row>
      <xdr:rowOff>28575</xdr:rowOff>
    </xdr:from>
    <xdr:to>
      <xdr:col>3</xdr:col>
      <xdr:colOff>602392</xdr:colOff>
      <xdr:row>4</xdr:row>
      <xdr:rowOff>0</xdr:rowOff>
    </xdr:to>
    <xdr:sp macro="" textlink="">
      <xdr:nvSpPr>
        <xdr:cNvPr id="17" name="Retângulo 1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300-00003F000000}"/>
            </a:ext>
          </a:extLst>
        </xdr:cNvPr>
        <xdr:cNvSpPr/>
      </xdr:nvSpPr>
      <xdr:spPr>
        <a:xfrm>
          <a:off x="779248" y="409575"/>
          <a:ext cx="1213794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Categorias</a:t>
          </a:r>
        </a:p>
      </xdr:txBody>
    </xdr:sp>
    <xdr:clientData fPrintsWithSheet="0"/>
  </xdr:twoCellAnchor>
  <xdr:twoCellAnchor>
    <xdr:from>
      <xdr:col>6</xdr:col>
      <xdr:colOff>331573</xdr:colOff>
      <xdr:row>2</xdr:row>
      <xdr:rowOff>28575</xdr:rowOff>
    </xdr:from>
    <xdr:to>
      <xdr:col>8</xdr:col>
      <xdr:colOff>792892</xdr:colOff>
      <xdr:row>4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="" xmlns:a16="http://schemas.microsoft.com/office/drawing/2014/main" id="{00000000-0008-0000-0300-000040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="" xmlns:a16="http://schemas.microsoft.com/office/drawing/2014/main" id="{00000000-0008-0000-0300-000041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8</xdr:row>
      <xdr:rowOff>114300</xdr:rowOff>
    </xdr:from>
    <xdr:to>
      <xdr:col>1</xdr:col>
      <xdr:colOff>56894</xdr:colOff>
      <xdr:row>203</xdr:row>
      <xdr:rowOff>95249</xdr:rowOff>
    </xdr:to>
    <xdr:sp macro="" textlink="">
      <xdr:nvSpPr>
        <xdr:cNvPr id="20" name="Retângulo 19">
          <a:extLst>
            <a:ext uri="{FF2B5EF4-FFF2-40B4-BE49-F238E27FC236}">
              <a16:creationId xmlns="" xmlns:a16="http://schemas.microsoft.com/office/drawing/2014/main" id="{00000000-0008-0000-0300-000042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95251</xdr:rowOff>
    </xdr:to>
    <xdr:sp macro="" textlink="">
      <xdr:nvSpPr>
        <xdr:cNvPr id="21" name="Retângulo 20">
          <a:extLst>
            <a:ext uri="{FF2B5EF4-FFF2-40B4-BE49-F238E27FC236}">
              <a16:creationId xmlns="" xmlns:a16="http://schemas.microsoft.com/office/drawing/2014/main" id="{00000000-0008-0000-0300-000043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8</xdr:col>
      <xdr:colOff>807823</xdr:colOff>
      <xdr:row>2</xdr:row>
      <xdr:rowOff>28575</xdr:rowOff>
    </xdr:from>
    <xdr:to>
      <xdr:col>9</xdr:col>
      <xdr:colOff>230917</xdr:colOff>
      <xdr:row>4</xdr:row>
      <xdr:rowOff>0</xdr:rowOff>
    </xdr:to>
    <xdr:sp macro="" textlink="">
      <xdr:nvSpPr>
        <xdr:cNvPr id="22" name="Retângulo 21">
          <a:extLst>
            <a:ext uri="{FF2B5EF4-FFF2-40B4-BE49-F238E27FC236}">
              <a16:creationId xmlns="" xmlns:a16="http://schemas.microsoft.com/office/drawing/2014/main" id="{00000000-0008-0000-0300-000044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12</xdr:col>
      <xdr:colOff>1209676</xdr:colOff>
      <xdr:row>0</xdr:row>
      <xdr:rowOff>0</xdr:rowOff>
    </xdr:from>
    <xdr:to>
      <xdr:col>18</xdr:col>
      <xdr:colOff>180975</xdr:colOff>
      <xdr:row>2</xdr:row>
      <xdr:rowOff>9525</xdr:rowOff>
    </xdr:to>
    <xdr:sp macro="" textlink="">
      <xdr:nvSpPr>
        <xdr:cNvPr id="23" name="Retângulo 22">
          <a:extLst>
            <a:ext uri="{FF2B5EF4-FFF2-40B4-BE49-F238E27FC236}">
              <a16:creationId xmlns="" xmlns:a16="http://schemas.microsoft.com/office/drawing/2014/main" id="{00000000-0008-0000-0300-000045000000}"/>
            </a:ext>
          </a:extLst>
        </xdr:cNvPr>
        <xdr:cNvSpPr/>
      </xdr:nvSpPr>
      <xdr:spPr>
        <a:xfrm>
          <a:off x="11763376" y="0"/>
          <a:ext cx="46958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12</xdr:col>
      <xdr:colOff>1207874</xdr:colOff>
      <xdr:row>2</xdr:row>
      <xdr:rowOff>28575</xdr:rowOff>
    </xdr:from>
    <xdr:to>
      <xdr:col>18</xdr:col>
      <xdr:colOff>179173</xdr:colOff>
      <xdr:row>4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="" xmlns:a16="http://schemas.microsoft.com/office/drawing/2014/main" id="{00000000-0008-0000-0300-000046000000}"/>
            </a:ext>
          </a:extLst>
        </xdr:cNvPr>
        <xdr:cNvSpPr/>
      </xdr:nvSpPr>
      <xdr:spPr>
        <a:xfrm>
          <a:off x="11761574" y="409575"/>
          <a:ext cx="46958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 editAs="oneCell">
    <xdr:from>
      <xdr:col>12</xdr:col>
      <xdr:colOff>361950</xdr:colOff>
      <xdr:row>0</xdr:row>
      <xdr:rowOff>0</xdr:rowOff>
    </xdr:from>
    <xdr:to>
      <xdr:col>12</xdr:col>
      <xdr:colOff>761351</xdr:colOff>
      <xdr:row>2</xdr:row>
      <xdr:rowOff>9525</xdr:rowOff>
    </xdr:to>
    <xdr:pic>
      <xdr:nvPicPr>
        <xdr:cNvPr id="25" name="Imagem 24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1038225</xdr:colOff>
      <xdr:row>0</xdr:row>
      <xdr:rowOff>95249</xdr:rowOff>
    </xdr:from>
    <xdr:to>
      <xdr:col>13</xdr:col>
      <xdr:colOff>409575</xdr:colOff>
      <xdr:row>5</xdr:row>
      <xdr:rowOff>247650</xdr:rowOff>
    </xdr:to>
    <xdr:sp macro="" textlink="">
      <xdr:nvSpPr>
        <xdr:cNvPr id="26" name="Texto explicativo retangular com cantos arredondados 25"/>
        <xdr:cNvSpPr/>
      </xdr:nvSpPr>
      <xdr:spPr>
        <a:xfrm>
          <a:off x="11591925" y="95249"/>
          <a:ext cx="1066800" cy="1104901"/>
        </a:xfrm>
        <a:prstGeom prst="wedgeRoundRectCallout">
          <a:avLst>
            <a:gd name="adj1" fmla="val -73465"/>
            <a:gd name="adj2" fmla="val -39741"/>
            <a:gd name="adj3" fmla="val 16667"/>
          </a:avLst>
        </a:prstGeom>
        <a:solidFill>
          <a:srgbClr val="FFFF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Assista aos Vídeos Explicativos Clicando na Televisão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602392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618868</xdr:colOff>
      <xdr:row>0</xdr:row>
      <xdr:rowOff>0</xdr:rowOff>
    </xdr:from>
    <xdr:to>
      <xdr:col>4</xdr:col>
      <xdr:colOff>41962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4</xdr:col>
      <xdr:colOff>57150</xdr:colOff>
      <xdr:row>0</xdr:row>
      <xdr:rowOff>0</xdr:rowOff>
    </xdr:from>
    <xdr:to>
      <xdr:col>5</xdr:col>
      <xdr:colOff>280344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4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293730</xdr:colOff>
      <xdr:row>0</xdr:row>
      <xdr:rowOff>0</xdr:rowOff>
    </xdr:from>
    <xdr:to>
      <xdr:col>7</xdr:col>
      <xdr:colOff>755049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7</xdr:col>
      <xdr:colOff>771525</xdr:colOff>
      <xdr:row>0</xdr:row>
      <xdr:rowOff>0</xdr:rowOff>
    </xdr:from>
    <xdr:to>
      <xdr:col>8</xdr:col>
      <xdr:colOff>194619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8</xdr:col>
      <xdr:colOff>209550</xdr:colOff>
      <xdr:row>0</xdr:row>
      <xdr:rowOff>0</xdr:rowOff>
    </xdr:from>
    <xdr:to>
      <xdr:col>10</xdr:col>
      <xdr:colOff>70794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4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10</xdr:col>
      <xdr:colOff>84180</xdr:colOff>
      <xdr:row>0</xdr:row>
      <xdr:rowOff>0</xdr:rowOff>
    </xdr:from>
    <xdr:to>
      <xdr:col>12</xdr:col>
      <xdr:colOff>69249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12</xdr:col>
      <xdr:colOff>85725</xdr:colOff>
      <xdr:row>0</xdr:row>
      <xdr:rowOff>0</xdr:rowOff>
    </xdr:from>
    <xdr:to>
      <xdr:col>14</xdr:col>
      <xdr:colOff>70794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14</xdr:col>
      <xdr:colOff>85725</xdr:colOff>
      <xdr:row>0</xdr:row>
      <xdr:rowOff>0</xdr:rowOff>
    </xdr:from>
    <xdr:to>
      <xdr:col>16</xdr:col>
      <xdr:colOff>70794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="" xmlns:a16="http://schemas.microsoft.com/office/drawing/2014/main" id="{00000000-0008-0000-04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10</xdr:col>
      <xdr:colOff>83923</xdr:colOff>
      <xdr:row>2</xdr:row>
      <xdr:rowOff>28575</xdr:rowOff>
    </xdr:from>
    <xdr:to>
      <xdr:col>12</xdr:col>
      <xdr:colOff>68992</xdr:colOff>
      <xdr:row>4</xdr:row>
      <xdr:rowOff>0</xdr:rowOff>
    </xdr:to>
    <xdr:sp macro="" textlink="">
      <xdr:nvSpPr>
        <xdr:cNvPr id="57" name="Retângulo 56">
          <a:extLst>
            <a:ext uri="{FF2B5EF4-FFF2-40B4-BE49-F238E27FC236}">
              <a16:creationId xmlns="" xmlns:a16="http://schemas.microsoft.com/office/drawing/2014/main" id="{00000000-0008-0000-04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12</xdr:col>
      <xdr:colOff>83923</xdr:colOff>
      <xdr:row>2</xdr:row>
      <xdr:rowOff>28575</xdr:rowOff>
    </xdr:from>
    <xdr:to>
      <xdr:col>14</xdr:col>
      <xdr:colOff>68992</xdr:colOff>
      <xdr:row>4</xdr:row>
      <xdr:rowOff>0</xdr:rowOff>
    </xdr:to>
    <xdr:sp macro="" textlink="">
      <xdr:nvSpPr>
        <xdr:cNvPr id="58" name="Retângulo 57">
          <a:extLst>
            <a:ext uri="{FF2B5EF4-FFF2-40B4-BE49-F238E27FC236}">
              <a16:creationId xmlns="" xmlns:a16="http://schemas.microsoft.com/office/drawing/2014/main" id="{00000000-0008-0000-0400-00003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14</xdr:col>
      <xdr:colOff>83923</xdr:colOff>
      <xdr:row>2</xdr:row>
      <xdr:rowOff>28575</xdr:rowOff>
    </xdr:from>
    <xdr:to>
      <xdr:col>16</xdr:col>
      <xdr:colOff>68992</xdr:colOff>
      <xdr:row>4</xdr:row>
      <xdr:rowOff>0</xdr:rowOff>
    </xdr:to>
    <xdr:sp macro="" textlink="">
      <xdr:nvSpPr>
        <xdr:cNvPr id="59" name="Retângulo 58">
          <a:extLst>
            <a:ext uri="{FF2B5EF4-FFF2-40B4-BE49-F238E27FC236}">
              <a16:creationId xmlns="" xmlns:a16="http://schemas.microsoft.com/office/drawing/2014/main" id="{00000000-0008-0000-0400-00003B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3</xdr:col>
      <xdr:colOff>602392</xdr:colOff>
      <xdr:row>4</xdr:row>
      <xdr:rowOff>0</xdr:rowOff>
    </xdr:to>
    <xdr:sp macro="" textlink="">
      <xdr:nvSpPr>
        <xdr:cNvPr id="60" name="Retângulo 59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Categorias</a:t>
          </a:r>
        </a:p>
      </xdr:txBody>
    </xdr:sp>
    <xdr:clientData fPrintsWithSheet="0"/>
  </xdr:twoCellAnchor>
  <xdr:twoCellAnchor>
    <xdr:from>
      <xdr:col>4</xdr:col>
      <xdr:colOff>55348</xdr:colOff>
      <xdr:row>2</xdr:row>
      <xdr:rowOff>28575</xdr:rowOff>
    </xdr:from>
    <xdr:to>
      <xdr:col>5</xdr:col>
      <xdr:colOff>278542</xdr:colOff>
      <xdr:row>4</xdr:row>
      <xdr:rowOff>0</xdr:rowOff>
    </xdr:to>
    <xdr:sp macro="" textlink="">
      <xdr:nvSpPr>
        <xdr:cNvPr id="61" name="Retângulo 60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Empréstimos</a:t>
          </a:r>
        </a:p>
      </xdr:txBody>
    </xdr:sp>
    <xdr:clientData fPrintsWithSheet="0"/>
  </xdr:twoCellAnchor>
  <xdr:twoCellAnchor>
    <xdr:from>
      <xdr:col>5</xdr:col>
      <xdr:colOff>293473</xdr:colOff>
      <xdr:row>2</xdr:row>
      <xdr:rowOff>28575</xdr:rowOff>
    </xdr:from>
    <xdr:to>
      <xdr:col>7</xdr:col>
      <xdr:colOff>754792</xdr:colOff>
      <xdr:row>4</xdr:row>
      <xdr:rowOff>0</xdr:rowOff>
    </xdr:to>
    <xdr:sp macro="" textlink="">
      <xdr:nvSpPr>
        <xdr:cNvPr id="62" name="Retângul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7</xdr:col>
      <xdr:colOff>769723</xdr:colOff>
      <xdr:row>2</xdr:row>
      <xdr:rowOff>28575</xdr:rowOff>
    </xdr:from>
    <xdr:to>
      <xdr:col>8</xdr:col>
      <xdr:colOff>192817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="" xmlns:a16="http://schemas.microsoft.com/office/drawing/2014/main" id="{00000000-0008-0000-0400-00003F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3</xdr:col>
      <xdr:colOff>617323</xdr:colOff>
      <xdr:row>2</xdr:row>
      <xdr:rowOff>28575</xdr:rowOff>
    </xdr:from>
    <xdr:to>
      <xdr:col>4</xdr:col>
      <xdr:colOff>40417</xdr:colOff>
      <xdr:row>4</xdr:row>
      <xdr:rowOff>0</xdr:rowOff>
    </xdr:to>
    <xdr:sp macro="" textlink="">
      <xdr:nvSpPr>
        <xdr:cNvPr id="64" name="Retângulo 63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Contas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5" name="Retângulo 64">
          <a:extLst>
            <a:ext uri="{FF2B5EF4-FFF2-40B4-BE49-F238E27FC236}">
              <a16:creationId xmlns="" xmlns:a16="http://schemas.microsoft.com/office/drawing/2014/main" id="{00000000-0008-0000-0400-000041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8</xdr:row>
      <xdr:rowOff>114300</xdr:rowOff>
    </xdr:from>
    <xdr:to>
      <xdr:col>1</xdr:col>
      <xdr:colOff>56894</xdr:colOff>
      <xdr:row>203</xdr:row>
      <xdr:rowOff>95249</xdr:rowOff>
    </xdr:to>
    <xdr:sp macro="" textlink="">
      <xdr:nvSpPr>
        <xdr:cNvPr id="66" name="Retângul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95251</xdr:rowOff>
    </xdr:to>
    <xdr:sp macro="" textlink="">
      <xdr:nvSpPr>
        <xdr:cNvPr id="67" name="Retângulo 66">
          <a:extLst>
            <a:ext uri="{FF2B5EF4-FFF2-40B4-BE49-F238E27FC236}">
              <a16:creationId xmlns="" xmlns:a16="http://schemas.microsoft.com/office/drawing/2014/main" id="{00000000-0008-0000-0400-000043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8</xdr:col>
      <xdr:colOff>207748</xdr:colOff>
      <xdr:row>2</xdr:row>
      <xdr:rowOff>28575</xdr:rowOff>
    </xdr:from>
    <xdr:to>
      <xdr:col>10</xdr:col>
      <xdr:colOff>68992</xdr:colOff>
      <xdr:row>4</xdr:row>
      <xdr:rowOff>0</xdr:rowOff>
    </xdr:to>
    <xdr:sp macro="" textlink="">
      <xdr:nvSpPr>
        <xdr:cNvPr id="68" name="Retângul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16</xdr:col>
      <xdr:colOff>76201</xdr:colOff>
      <xdr:row>0</xdr:row>
      <xdr:rowOff>0</xdr:rowOff>
    </xdr:from>
    <xdr:to>
      <xdr:col>22</xdr:col>
      <xdr:colOff>352425</xdr:colOff>
      <xdr:row>2</xdr:row>
      <xdr:rowOff>9525</xdr:rowOff>
    </xdr:to>
    <xdr:sp macro="" textlink="">
      <xdr:nvSpPr>
        <xdr:cNvPr id="69" name="Retângulo 68">
          <a:extLst>
            <a:ext uri="{FF2B5EF4-FFF2-40B4-BE49-F238E27FC236}">
              <a16:creationId xmlns="" xmlns:a16="http://schemas.microsoft.com/office/drawing/2014/main" id="{00000000-0008-0000-0400-000045000000}"/>
            </a:ext>
          </a:extLst>
        </xdr:cNvPr>
        <xdr:cNvSpPr/>
      </xdr:nvSpPr>
      <xdr:spPr>
        <a:xfrm>
          <a:off x="11753851" y="0"/>
          <a:ext cx="39338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16</xdr:col>
      <xdr:colOff>74399</xdr:colOff>
      <xdr:row>2</xdr:row>
      <xdr:rowOff>28575</xdr:rowOff>
    </xdr:from>
    <xdr:to>
      <xdr:col>22</xdr:col>
      <xdr:colOff>350623</xdr:colOff>
      <xdr:row>4</xdr:row>
      <xdr:rowOff>0</xdr:rowOff>
    </xdr:to>
    <xdr:sp macro="" textlink="">
      <xdr:nvSpPr>
        <xdr:cNvPr id="70" name="Retângulo 69">
          <a:extLst>
            <a:ext uri="{FF2B5EF4-FFF2-40B4-BE49-F238E27FC236}">
              <a16:creationId xmlns="" xmlns:a16="http://schemas.microsoft.com/office/drawing/2014/main" id="{00000000-0008-0000-0400-000046000000}"/>
            </a:ext>
          </a:extLst>
        </xdr:cNvPr>
        <xdr:cNvSpPr/>
      </xdr:nvSpPr>
      <xdr:spPr>
        <a:xfrm>
          <a:off x="11752049" y="409575"/>
          <a:ext cx="39338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 editAs="oneCell">
    <xdr:from>
      <xdr:col>14</xdr:col>
      <xdr:colOff>457200</xdr:colOff>
      <xdr:row>0</xdr:row>
      <xdr:rowOff>0</xdr:rowOff>
    </xdr:from>
    <xdr:to>
      <xdr:col>15</xdr:col>
      <xdr:colOff>247001</xdr:colOff>
      <xdr:row>2</xdr:row>
      <xdr:rowOff>9525</xdr:rowOff>
    </xdr:to>
    <xdr:pic>
      <xdr:nvPicPr>
        <xdr:cNvPr id="26" name="Imagem 25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76200</xdr:colOff>
      <xdr:row>7</xdr:row>
      <xdr:rowOff>95250</xdr:rowOff>
    </xdr:from>
    <xdr:to>
      <xdr:col>16</xdr:col>
      <xdr:colOff>447675</xdr:colOff>
      <xdr:row>13</xdr:row>
      <xdr:rowOff>180975</xdr:rowOff>
    </xdr:to>
    <xdr:sp macro="" textlink="">
      <xdr:nvSpPr>
        <xdr:cNvPr id="27" name="Pergaminho vertical 26">
          <a:hlinkClick xmlns:r="http://schemas.openxmlformats.org/officeDocument/2006/relationships" r:id="rId13"/>
        </xdr:cNvPr>
        <xdr:cNvSpPr/>
      </xdr:nvSpPr>
      <xdr:spPr>
        <a:xfrm>
          <a:off x="8705850" y="1524000"/>
          <a:ext cx="3419475" cy="1228725"/>
        </a:xfrm>
        <a:prstGeom prst="verticalScroll">
          <a:avLst/>
        </a:prstGeom>
        <a:solidFill>
          <a:schemeClr val="tx2"/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VERSÃO</a:t>
          </a:r>
          <a:r>
            <a:rPr lang="pt-BR" sz="1600" b="1" baseline="0">
              <a:solidFill>
                <a:srgbClr val="FFFF00"/>
              </a:solidFill>
            </a:rPr>
            <a:t> COMPLETA AGORA</a:t>
          </a:r>
        </a:p>
        <a:p>
          <a:pPr algn="ctr"/>
          <a:endParaRPr lang="pt-BR" sz="1600" b="1" baseline="0">
            <a:solidFill>
              <a:srgbClr val="FFFF00"/>
            </a:solidFill>
          </a:endParaRPr>
        </a:p>
        <a:p>
          <a:pPr algn="ctr"/>
          <a:r>
            <a:rPr lang="pt-BR" sz="2400" b="1" i="1" baseline="0">
              <a:solidFill>
                <a:srgbClr val="FFFF00"/>
              </a:solidFill>
            </a:rPr>
            <a:t>CLIQUE AQUI !!!</a:t>
          </a:r>
          <a:endParaRPr lang="pt-BR" sz="2400" b="1" i="1">
            <a:solidFill>
              <a:srgbClr val="FFFF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602392</xdr:colOff>
      <xdr:row>2</xdr:row>
      <xdr:rowOff>9525</xdr:rowOff>
    </xdr:to>
    <xdr:sp macro="" textlink="">
      <xdr:nvSpPr>
        <xdr:cNvPr id="71" name="Retângulo 70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500-000047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618868</xdr:colOff>
      <xdr:row>0</xdr:row>
      <xdr:rowOff>0</xdr:rowOff>
    </xdr:from>
    <xdr:to>
      <xdr:col>4</xdr:col>
      <xdr:colOff>41962</xdr:colOff>
      <xdr:row>2</xdr:row>
      <xdr:rowOff>9525</xdr:rowOff>
    </xdr:to>
    <xdr:sp macro="" textlink="">
      <xdr:nvSpPr>
        <xdr:cNvPr id="72" name="Retângulo 7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4</xdr:col>
      <xdr:colOff>57150</xdr:colOff>
      <xdr:row>0</xdr:row>
      <xdr:rowOff>0</xdr:rowOff>
    </xdr:from>
    <xdr:to>
      <xdr:col>5</xdr:col>
      <xdr:colOff>280344</xdr:colOff>
      <xdr:row>2</xdr:row>
      <xdr:rowOff>9525</xdr:rowOff>
    </xdr:to>
    <xdr:sp macro="" textlink="">
      <xdr:nvSpPr>
        <xdr:cNvPr id="73" name="Retângulo 72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293730</xdr:colOff>
      <xdr:row>0</xdr:row>
      <xdr:rowOff>0</xdr:rowOff>
    </xdr:from>
    <xdr:to>
      <xdr:col>7</xdr:col>
      <xdr:colOff>755049</xdr:colOff>
      <xdr:row>2</xdr:row>
      <xdr:rowOff>9525</xdr:rowOff>
    </xdr:to>
    <xdr:sp macro="" textlink="">
      <xdr:nvSpPr>
        <xdr:cNvPr id="74" name="Retângulo 73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500-00004A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7</xdr:col>
      <xdr:colOff>771525</xdr:colOff>
      <xdr:row>0</xdr:row>
      <xdr:rowOff>0</xdr:rowOff>
    </xdr:from>
    <xdr:to>
      <xdr:col>8</xdr:col>
      <xdr:colOff>194619</xdr:colOff>
      <xdr:row>2</xdr:row>
      <xdr:rowOff>9525</xdr:rowOff>
    </xdr:to>
    <xdr:sp macro="" textlink="">
      <xdr:nvSpPr>
        <xdr:cNvPr id="75" name="Retângulo 74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500-00004B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8</xdr:col>
      <xdr:colOff>209550</xdr:colOff>
      <xdr:row>0</xdr:row>
      <xdr:rowOff>0</xdr:rowOff>
    </xdr:from>
    <xdr:to>
      <xdr:col>9</xdr:col>
      <xdr:colOff>432744</xdr:colOff>
      <xdr:row>2</xdr:row>
      <xdr:rowOff>9525</xdr:rowOff>
    </xdr:to>
    <xdr:sp macro="" textlink="">
      <xdr:nvSpPr>
        <xdr:cNvPr id="76" name="Retângulo 75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9</xdr:col>
      <xdr:colOff>446130</xdr:colOff>
      <xdr:row>0</xdr:row>
      <xdr:rowOff>0</xdr:rowOff>
    </xdr:from>
    <xdr:to>
      <xdr:col>11</xdr:col>
      <xdr:colOff>431199</xdr:colOff>
      <xdr:row>2</xdr:row>
      <xdr:rowOff>9525</xdr:rowOff>
    </xdr:to>
    <xdr:sp macro="" textlink="">
      <xdr:nvSpPr>
        <xdr:cNvPr id="77" name="Retângulo 76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500-00004D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11</xdr:col>
      <xdr:colOff>447675</xdr:colOff>
      <xdr:row>0</xdr:row>
      <xdr:rowOff>0</xdr:rowOff>
    </xdr:from>
    <xdr:to>
      <xdr:col>13</xdr:col>
      <xdr:colOff>432744</xdr:colOff>
      <xdr:row>2</xdr:row>
      <xdr:rowOff>9525</xdr:rowOff>
    </xdr:to>
    <xdr:sp macro="" textlink="">
      <xdr:nvSpPr>
        <xdr:cNvPr id="78" name="Retângulo 77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500-00004E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13</xdr:col>
      <xdr:colOff>447675</xdr:colOff>
      <xdr:row>0</xdr:row>
      <xdr:rowOff>0</xdr:rowOff>
    </xdr:from>
    <xdr:to>
      <xdr:col>15</xdr:col>
      <xdr:colOff>432744</xdr:colOff>
      <xdr:row>2</xdr:row>
      <xdr:rowOff>9525</xdr:rowOff>
    </xdr:to>
    <xdr:sp macro="" textlink="">
      <xdr:nvSpPr>
        <xdr:cNvPr id="79" name="Retângul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9</xdr:col>
      <xdr:colOff>445873</xdr:colOff>
      <xdr:row>2</xdr:row>
      <xdr:rowOff>28575</xdr:rowOff>
    </xdr:from>
    <xdr:to>
      <xdr:col>11</xdr:col>
      <xdr:colOff>430942</xdr:colOff>
      <xdr:row>4</xdr:row>
      <xdr:rowOff>0</xdr:rowOff>
    </xdr:to>
    <xdr:sp macro="" textlink="">
      <xdr:nvSpPr>
        <xdr:cNvPr id="80" name="Retângulo 79">
          <a:extLst>
            <a:ext uri="{FF2B5EF4-FFF2-40B4-BE49-F238E27FC236}">
              <a16:creationId xmlns="" xmlns:a16="http://schemas.microsoft.com/office/drawing/2014/main" id="{00000000-0008-0000-0500-000050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11</xdr:col>
      <xdr:colOff>445873</xdr:colOff>
      <xdr:row>2</xdr:row>
      <xdr:rowOff>28575</xdr:rowOff>
    </xdr:from>
    <xdr:to>
      <xdr:col>13</xdr:col>
      <xdr:colOff>430942</xdr:colOff>
      <xdr:row>4</xdr:row>
      <xdr:rowOff>0</xdr:rowOff>
    </xdr:to>
    <xdr:sp macro="" textlink="">
      <xdr:nvSpPr>
        <xdr:cNvPr id="81" name="Retângulo 80">
          <a:extLst>
            <a:ext uri="{FF2B5EF4-FFF2-40B4-BE49-F238E27FC236}">
              <a16:creationId xmlns="" xmlns:a16="http://schemas.microsoft.com/office/drawing/2014/main" id="{00000000-0008-0000-0500-000051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13</xdr:col>
      <xdr:colOff>445873</xdr:colOff>
      <xdr:row>2</xdr:row>
      <xdr:rowOff>28575</xdr:rowOff>
    </xdr:from>
    <xdr:to>
      <xdr:col>15</xdr:col>
      <xdr:colOff>430942</xdr:colOff>
      <xdr:row>4</xdr:row>
      <xdr:rowOff>0</xdr:rowOff>
    </xdr:to>
    <xdr:sp macro="" textlink="">
      <xdr:nvSpPr>
        <xdr:cNvPr id="82" name="Retângul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3</xdr:col>
      <xdr:colOff>602392</xdr:colOff>
      <xdr:row>4</xdr:row>
      <xdr:rowOff>0</xdr:rowOff>
    </xdr:to>
    <xdr:sp macro="" textlink="">
      <xdr:nvSpPr>
        <xdr:cNvPr id="83" name="Retângulo 8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500-000053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Categorias</a:t>
          </a:r>
        </a:p>
      </xdr:txBody>
    </xdr:sp>
    <xdr:clientData fPrintsWithSheet="0"/>
  </xdr:twoCellAnchor>
  <xdr:twoCellAnchor>
    <xdr:from>
      <xdr:col>3</xdr:col>
      <xdr:colOff>617323</xdr:colOff>
      <xdr:row>2</xdr:row>
      <xdr:rowOff>28575</xdr:rowOff>
    </xdr:from>
    <xdr:to>
      <xdr:col>4</xdr:col>
      <xdr:colOff>40417</xdr:colOff>
      <xdr:row>4</xdr:row>
      <xdr:rowOff>0</xdr:rowOff>
    </xdr:to>
    <xdr:sp macro="" textlink="">
      <xdr:nvSpPr>
        <xdr:cNvPr id="84" name="Retângulo 83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500-000054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Contas</a:t>
          </a:r>
        </a:p>
      </xdr:txBody>
    </xdr:sp>
    <xdr:clientData fPrintsWithSheet="0"/>
  </xdr:twoCellAnchor>
  <xdr:twoCellAnchor>
    <xdr:from>
      <xdr:col>5</xdr:col>
      <xdr:colOff>293473</xdr:colOff>
      <xdr:row>2</xdr:row>
      <xdr:rowOff>28575</xdr:rowOff>
    </xdr:from>
    <xdr:to>
      <xdr:col>7</xdr:col>
      <xdr:colOff>754792</xdr:colOff>
      <xdr:row>4</xdr:row>
      <xdr:rowOff>0</xdr:rowOff>
    </xdr:to>
    <xdr:sp macro="" textlink="">
      <xdr:nvSpPr>
        <xdr:cNvPr id="85" name="Retângulo 84">
          <a:extLst>
            <a:ext uri="{FF2B5EF4-FFF2-40B4-BE49-F238E27FC236}">
              <a16:creationId xmlns="" xmlns:a16="http://schemas.microsoft.com/office/drawing/2014/main" id="{00000000-0008-0000-0500-000055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7</xdr:col>
      <xdr:colOff>769723</xdr:colOff>
      <xdr:row>2</xdr:row>
      <xdr:rowOff>28575</xdr:rowOff>
    </xdr:from>
    <xdr:to>
      <xdr:col>8</xdr:col>
      <xdr:colOff>192817</xdr:colOff>
      <xdr:row>4</xdr:row>
      <xdr:rowOff>0</xdr:rowOff>
    </xdr:to>
    <xdr:sp macro="" textlink="">
      <xdr:nvSpPr>
        <xdr:cNvPr id="86" name="Retângulo 85">
          <a:extLst>
            <a:ext uri="{FF2B5EF4-FFF2-40B4-BE49-F238E27FC236}">
              <a16:creationId xmlns="" xmlns:a16="http://schemas.microsoft.com/office/drawing/2014/main" id="{00000000-0008-0000-0500-000056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87" name="Retângulo 86">
          <a:extLst>
            <a:ext uri="{FF2B5EF4-FFF2-40B4-BE49-F238E27FC236}">
              <a16:creationId xmlns="" xmlns:a16="http://schemas.microsoft.com/office/drawing/2014/main" id="{00000000-0008-0000-0500-000057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4</xdr:col>
      <xdr:colOff>55348</xdr:colOff>
      <xdr:row>2</xdr:row>
      <xdr:rowOff>28575</xdr:rowOff>
    </xdr:from>
    <xdr:to>
      <xdr:col>5</xdr:col>
      <xdr:colOff>278542</xdr:colOff>
      <xdr:row>4</xdr:row>
      <xdr:rowOff>0</xdr:rowOff>
    </xdr:to>
    <xdr:sp macro="" textlink="">
      <xdr:nvSpPr>
        <xdr:cNvPr id="88" name="Retângulo 87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500-000058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Empréstimos</a:t>
          </a:r>
        </a:p>
      </xdr:txBody>
    </xdr:sp>
    <xdr:clientData fPrintsWithSheet="0"/>
  </xdr:twoCellAnchor>
  <xdr:twoCellAnchor>
    <xdr:from>
      <xdr:col>0</xdr:col>
      <xdr:colOff>0</xdr:colOff>
      <xdr:row>8</xdr:row>
      <xdr:rowOff>114300</xdr:rowOff>
    </xdr:from>
    <xdr:to>
      <xdr:col>1</xdr:col>
      <xdr:colOff>56894</xdr:colOff>
      <xdr:row>203</xdr:row>
      <xdr:rowOff>95249</xdr:rowOff>
    </xdr:to>
    <xdr:sp macro="" textlink="">
      <xdr:nvSpPr>
        <xdr:cNvPr id="89" name="Retângul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SpPr/>
      </xdr:nvSpPr>
      <xdr:spPr>
        <a:xfrm>
          <a:off x="0" y="17335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95251</xdr:rowOff>
    </xdr:to>
    <xdr:sp macro="" textlink="">
      <xdr:nvSpPr>
        <xdr:cNvPr id="90" name="Retângul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8</xdr:col>
      <xdr:colOff>207748</xdr:colOff>
      <xdr:row>2</xdr:row>
      <xdr:rowOff>28575</xdr:rowOff>
    </xdr:from>
    <xdr:to>
      <xdr:col>9</xdr:col>
      <xdr:colOff>430942</xdr:colOff>
      <xdr:row>4</xdr:row>
      <xdr:rowOff>0</xdr:rowOff>
    </xdr:to>
    <xdr:sp macro="" textlink="">
      <xdr:nvSpPr>
        <xdr:cNvPr id="91" name="Retângul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15</xdr:col>
      <xdr:colOff>438151</xdr:colOff>
      <xdr:row>0</xdr:row>
      <xdr:rowOff>0</xdr:rowOff>
    </xdr:from>
    <xdr:to>
      <xdr:col>22</xdr:col>
      <xdr:colOff>106577</xdr:colOff>
      <xdr:row>2</xdr:row>
      <xdr:rowOff>9525</xdr:rowOff>
    </xdr:to>
    <xdr:sp macro="" textlink="">
      <xdr:nvSpPr>
        <xdr:cNvPr id="92" name="Retângulo 91">
          <a:extLst>
            <a:ext uri="{FF2B5EF4-FFF2-40B4-BE49-F238E27FC236}">
              <a16:creationId xmlns="" xmlns:a16="http://schemas.microsoft.com/office/drawing/2014/main" id="{00000000-0008-0000-0500-00005C000000}"/>
            </a:ext>
          </a:extLst>
        </xdr:cNvPr>
        <xdr:cNvSpPr/>
      </xdr:nvSpPr>
      <xdr:spPr>
        <a:xfrm>
          <a:off x="11753851" y="0"/>
          <a:ext cx="3935626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15</xdr:col>
      <xdr:colOff>436349</xdr:colOff>
      <xdr:row>2</xdr:row>
      <xdr:rowOff>28575</xdr:rowOff>
    </xdr:from>
    <xdr:to>
      <xdr:col>22</xdr:col>
      <xdr:colOff>104775</xdr:colOff>
      <xdr:row>4</xdr:row>
      <xdr:rowOff>0</xdr:rowOff>
    </xdr:to>
    <xdr:sp macro="" textlink="">
      <xdr:nvSpPr>
        <xdr:cNvPr id="93" name="Retângul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SpPr/>
      </xdr:nvSpPr>
      <xdr:spPr>
        <a:xfrm>
          <a:off x="11752049" y="409575"/>
          <a:ext cx="3935626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 editAs="oneCell">
    <xdr:from>
      <xdr:col>14</xdr:col>
      <xdr:colOff>209550</xdr:colOff>
      <xdr:row>0</xdr:row>
      <xdr:rowOff>0</xdr:rowOff>
    </xdr:from>
    <xdr:to>
      <xdr:col>14</xdr:col>
      <xdr:colOff>608951</xdr:colOff>
      <xdr:row>2</xdr:row>
      <xdr:rowOff>9525</xdr:rowOff>
    </xdr:to>
    <xdr:pic>
      <xdr:nvPicPr>
        <xdr:cNvPr id="25" name="Imagem 24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438150</xdr:colOff>
      <xdr:row>7</xdr:row>
      <xdr:rowOff>95250</xdr:rowOff>
    </xdr:from>
    <xdr:to>
      <xdr:col>16</xdr:col>
      <xdr:colOff>200025</xdr:colOff>
      <xdr:row>13</xdr:row>
      <xdr:rowOff>180975</xdr:rowOff>
    </xdr:to>
    <xdr:sp macro="" textlink="">
      <xdr:nvSpPr>
        <xdr:cNvPr id="26" name="Pergaminho vertical 25">
          <a:hlinkClick xmlns:r="http://schemas.openxmlformats.org/officeDocument/2006/relationships" r:id="rId13"/>
        </xdr:cNvPr>
        <xdr:cNvSpPr/>
      </xdr:nvSpPr>
      <xdr:spPr>
        <a:xfrm>
          <a:off x="8705850" y="1524000"/>
          <a:ext cx="3419475" cy="1228725"/>
        </a:xfrm>
        <a:prstGeom prst="verticalScroll">
          <a:avLst/>
        </a:prstGeom>
        <a:solidFill>
          <a:schemeClr val="tx2"/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VERSÃO</a:t>
          </a:r>
          <a:r>
            <a:rPr lang="pt-BR" sz="1600" b="1" baseline="0">
              <a:solidFill>
                <a:srgbClr val="FFFF00"/>
              </a:solidFill>
            </a:rPr>
            <a:t> COMPLETA AGORA</a:t>
          </a:r>
        </a:p>
        <a:p>
          <a:pPr algn="ctr"/>
          <a:endParaRPr lang="pt-BR" sz="1600" b="1" baseline="0">
            <a:solidFill>
              <a:srgbClr val="FFFF00"/>
            </a:solidFill>
          </a:endParaRPr>
        </a:p>
        <a:p>
          <a:pPr algn="ctr"/>
          <a:r>
            <a:rPr lang="pt-BR" sz="2400" b="1" i="1" baseline="0">
              <a:solidFill>
                <a:srgbClr val="FFFF00"/>
              </a:solidFill>
            </a:rPr>
            <a:t>CLIQUE AQUI !!!</a:t>
          </a:r>
          <a:endParaRPr lang="pt-BR" sz="2400" b="1" i="1">
            <a:solidFill>
              <a:srgbClr val="FFFF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7723</xdr:colOff>
      <xdr:row>0</xdr:row>
      <xdr:rowOff>0</xdr:rowOff>
    </xdr:from>
    <xdr:to>
      <xdr:col>3</xdr:col>
      <xdr:colOff>307117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323593</xdr:colOff>
      <xdr:row>0</xdr:row>
      <xdr:rowOff>0</xdr:rowOff>
    </xdr:from>
    <xdr:to>
      <xdr:col>3</xdr:col>
      <xdr:colOff>1527862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3</xdr:col>
      <xdr:colOff>1543050</xdr:colOff>
      <xdr:row>0</xdr:row>
      <xdr:rowOff>0</xdr:rowOff>
    </xdr:from>
    <xdr:to>
      <xdr:col>4</xdr:col>
      <xdr:colOff>966144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4</xdr:col>
      <xdr:colOff>979530</xdr:colOff>
      <xdr:row>0</xdr:row>
      <xdr:rowOff>0</xdr:rowOff>
    </xdr:from>
    <xdr:to>
      <xdr:col>4</xdr:col>
      <xdr:colOff>2183799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4</xdr:col>
      <xdr:colOff>2200275</xdr:colOff>
      <xdr:row>0</xdr:row>
      <xdr:rowOff>0</xdr:rowOff>
    </xdr:from>
    <xdr:to>
      <xdr:col>4</xdr:col>
      <xdr:colOff>3404544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4</xdr:col>
      <xdr:colOff>3419475</xdr:colOff>
      <xdr:row>0</xdr:row>
      <xdr:rowOff>0</xdr:rowOff>
    </xdr:from>
    <xdr:to>
      <xdr:col>5</xdr:col>
      <xdr:colOff>689919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5</xdr:col>
      <xdr:colOff>703305</xdr:colOff>
      <xdr:row>0</xdr:row>
      <xdr:rowOff>0</xdr:rowOff>
    </xdr:from>
    <xdr:to>
      <xdr:col>6</xdr:col>
      <xdr:colOff>993174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6</xdr:col>
      <xdr:colOff>1009650</xdr:colOff>
      <xdr:row>0</xdr:row>
      <xdr:rowOff>0</xdr:rowOff>
    </xdr:from>
    <xdr:to>
      <xdr:col>7</xdr:col>
      <xdr:colOff>432744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7</xdr:col>
      <xdr:colOff>447675</xdr:colOff>
      <xdr:row>0</xdr:row>
      <xdr:rowOff>0</xdr:rowOff>
    </xdr:from>
    <xdr:to>
      <xdr:col>8</xdr:col>
      <xdr:colOff>594669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5</xdr:col>
      <xdr:colOff>703048</xdr:colOff>
      <xdr:row>2</xdr:row>
      <xdr:rowOff>28575</xdr:rowOff>
    </xdr:from>
    <xdr:to>
      <xdr:col>6</xdr:col>
      <xdr:colOff>992917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 fPrintsWithSheet="0"/>
  </xdr:twoCellAnchor>
  <xdr:twoCellAnchor>
    <xdr:from>
      <xdr:col>6</xdr:col>
      <xdr:colOff>1007848</xdr:colOff>
      <xdr:row>2</xdr:row>
      <xdr:rowOff>28575</xdr:rowOff>
    </xdr:from>
    <xdr:to>
      <xdr:col>7</xdr:col>
      <xdr:colOff>430942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600-00002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 fPrintsWithSheet="0"/>
  </xdr:twoCellAnchor>
  <xdr:twoCellAnchor>
    <xdr:from>
      <xdr:col>7</xdr:col>
      <xdr:colOff>445873</xdr:colOff>
      <xdr:row>2</xdr:row>
      <xdr:rowOff>28575</xdr:rowOff>
    </xdr:from>
    <xdr:to>
      <xdr:col>8</xdr:col>
      <xdr:colOff>592867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 fPrintsWithSheet="0"/>
  </xdr:twoCellAnchor>
  <xdr:twoCellAnchor>
    <xdr:from>
      <xdr:col>1</xdr:col>
      <xdr:colOff>7723</xdr:colOff>
      <xdr:row>2</xdr:row>
      <xdr:rowOff>28575</xdr:rowOff>
    </xdr:from>
    <xdr:to>
      <xdr:col>3</xdr:col>
      <xdr:colOff>307117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600-000025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</xdr:col>
      <xdr:colOff>322048</xdr:colOff>
      <xdr:row>2</xdr:row>
      <xdr:rowOff>28575</xdr:rowOff>
    </xdr:from>
    <xdr:to>
      <xdr:col>3</xdr:col>
      <xdr:colOff>1526317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="" xmlns:a16="http://schemas.microsoft.com/office/drawing/2014/main" id="{00000000-0008-0000-0600-000026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4</xdr:col>
      <xdr:colOff>979273</xdr:colOff>
      <xdr:row>2</xdr:row>
      <xdr:rowOff>28575</xdr:rowOff>
    </xdr:from>
    <xdr:to>
      <xdr:col>4</xdr:col>
      <xdr:colOff>2183542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 fPrintsWithSheet="0"/>
  </xdr:twoCellAnchor>
  <xdr:twoCellAnchor>
    <xdr:from>
      <xdr:col>4</xdr:col>
      <xdr:colOff>2198473</xdr:colOff>
      <xdr:row>2</xdr:row>
      <xdr:rowOff>28575</xdr:rowOff>
    </xdr:from>
    <xdr:to>
      <xdr:col>4</xdr:col>
      <xdr:colOff>3402742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0600-000028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 fPrintsWithSheet="0"/>
  </xdr:twoCellAnchor>
  <xdr:twoCellAnchor>
    <xdr:from>
      <xdr:col>3</xdr:col>
      <xdr:colOff>1541248</xdr:colOff>
      <xdr:row>2</xdr:row>
      <xdr:rowOff>28575</xdr:rowOff>
    </xdr:from>
    <xdr:to>
      <xdr:col>4</xdr:col>
      <xdr:colOff>964342</xdr:colOff>
      <xdr:row>4</xdr:row>
      <xdr:rowOff>0</xdr:rowOff>
    </xdr:to>
    <xdr:sp macro="" textlink="">
      <xdr:nvSpPr>
        <xdr:cNvPr id="42" name="Retângulo 41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Receitas</a:t>
          </a:r>
        </a:p>
      </xdr:txBody>
    </xdr:sp>
    <xdr:clientData fPrintsWithSheet="0"/>
  </xdr:twoCellAnchor>
  <xdr:twoCellAnchor>
    <xdr:from>
      <xdr:col>4</xdr:col>
      <xdr:colOff>3417673</xdr:colOff>
      <xdr:row>2</xdr:row>
      <xdr:rowOff>28575</xdr:rowOff>
    </xdr:from>
    <xdr:to>
      <xdr:col>5</xdr:col>
      <xdr:colOff>688117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0600-00002D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 fPrintsWithSheet="0"/>
  </xdr:twoCellAnchor>
  <xdr:twoCellAnchor>
    <xdr:from>
      <xdr:col>8</xdr:col>
      <xdr:colOff>600076</xdr:colOff>
      <xdr:row>0</xdr:row>
      <xdr:rowOff>0</xdr:rowOff>
    </xdr:from>
    <xdr:to>
      <xdr:col>32</xdr:col>
      <xdr:colOff>476250</xdr:colOff>
      <xdr:row>2</xdr:row>
      <xdr:rowOff>9525</xdr:rowOff>
    </xdr:to>
    <xdr:sp macro="" textlink="">
      <xdr:nvSpPr>
        <xdr:cNvPr id="46" name="Retângulo 45">
          <a:extLst>
            <a:ext uri="{FF2B5EF4-FFF2-40B4-BE49-F238E27FC236}">
              <a16:creationId xmlns="" xmlns:a16="http://schemas.microsoft.com/office/drawing/2014/main" id="{00000000-0008-0000-0600-00002E000000}"/>
            </a:ext>
          </a:extLst>
        </xdr:cNvPr>
        <xdr:cNvSpPr/>
      </xdr:nvSpPr>
      <xdr:spPr>
        <a:xfrm>
          <a:off x="11753851" y="0"/>
          <a:ext cx="91535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8</xdr:col>
      <xdr:colOff>598274</xdr:colOff>
      <xdr:row>2</xdr:row>
      <xdr:rowOff>28575</xdr:rowOff>
    </xdr:from>
    <xdr:to>
      <xdr:col>32</xdr:col>
      <xdr:colOff>474448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="" xmlns:a16="http://schemas.microsoft.com/office/drawing/2014/main" id="{00000000-0008-0000-0600-00002F000000}"/>
            </a:ext>
          </a:extLst>
        </xdr:cNvPr>
        <xdr:cNvSpPr/>
      </xdr:nvSpPr>
      <xdr:spPr>
        <a:xfrm>
          <a:off x="11752049" y="409575"/>
          <a:ext cx="91535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2638425</xdr:colOff>
          <xdr:row>4</xdr:row>
          <xdr:rowOff>171450</xdr:rowOff>
        </xdr:from>
        <xdr:to>
          <xdr:col>5</xdr:col>
          <xdr:colOff>438150</xdr:colOff>
          <xdr:row>5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4</xdr:row>
          <xdr:rowOff>171450</xdr:rowOff>
        </xdr:from>
        <xdr:to>
          <xdr:col>6</xdr:col>
          <xdr:colOff>1447800</xdr:colOff>
          <xdr:row>5</xdr:row>
          <xdr:rowOff>180975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819150</xdr:colOff>
      <xdr:row>0</xdr:row>
      <xdr:rowOff>0</xdr:rowOff>
    </xdr:from>
    <xdr:to>
      <xdr:col>8</xdr:col>
      <xdr:colOff>161276</xdr:colOff>
      <xdr:row>2</xdr:row>
      <xdr:rowOff>9525</xdr:rowOff>
    </xdr:to>
    <xdr:pic>
      <xdr:nvPicPr>
        <xdr:cNvPr id="48" name="Imagem 47">
          <a:hlinkClick xmlns:r="http://schemas.openxmlformats.org/officeDocument/2006/relationships" r:id="rId15"/>
          <a:extLst>
            <a:ext uri="{FF2B5EF4-FFF2-40B4-BE49-F238E27FC236}">
              <a16:creationId xmlns=""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7723</xdr:colOff>
      <xdr:row>0</xdr:row>
      <xdr:rowOff>0</xdr:rowOff>
    </xdr:from>
    <xdr:to>
      <xdr:col>3</xdr:col>
      <xdr:colOff>307117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7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323593</xdr:colOff>
      <xdr:row>0</xdr:row>
      <xdr:rowOff>0</xdr:rowOff>
    </xdr:from>
    <xdr:to>
      <xdr:col>3</xdr:col>
      <xdr:colOff>1527862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7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3</xdr:col>
      <xdr:colOff>1543050</xdr:colOff>
      <xdr:row>0</xdr:row>
      <xdr:rowOff>0</xdr:rowOff>
    </xdr:from>
    <xdr:to>
      <xdr:col>4</xdr:col>
      <xdr:colOff>966144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7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4</xdr:col>
      <xdr:colOff>979530</xdr:colOff>
      <xdr:row>0</xdr:row>
      <xdr:rowOff>0</xdr:rowOff>
    </xdr:from>
    <xdr:to>
      <xdr:col>4</xdr:col>
      <xdr:colOff>2183799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7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4</xdr:col>
      <xdr:colOff>2200275</xdr:colOff>
      <xdr:row>0</xdr:row>
      <xdr:rowOff>0</xdr:rowOff>
    </xdr:from>
    <xdr:to>
      <xdr:col>4</xdr:col>
      <xdr:colOff>3404544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7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4</xdr:col>
      <xdr:colOff>3419475</xdr:colOff>
      <xdr:row>0</xdr:row>
      <xdr:rowOff>0</xdr:rowOff>
    </xdr:from>
    <xdr:to>
      <xdr:col>5</xdr:col>
      <xdr:colOff>689919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7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5</xdr:col>
      <xdr:colOff>703305</xdr:colOff>
      <xdr:row>0</xdr:row>
      <xdr:rowOff>0</xdr:rowOff>
    </xdr:from>
    <xdr:to>
      <xdr:col>6</xdr:col>
      <xdr:colOff>993174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7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6</xdr:col>
      <xdr:colOff>1009650</xdr:colOff>
      <xdr:row>0</xdr:row>
      <xdr:rowOff>0</xdr:rowOff>
    </xdr:from>
    <xdr:to>
      <xdr:col>7</xdr:col>
      <xdr:colOff>432744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7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7</xdr:col>
      <xdr:colOff>447675</xdr:colOff>
      <xdr:row>0</xdr:row>
      <xdr:rowOff>0</xdr:rowOff>
    </xdr:from>
    <xdr:to>
      <xdr:col>8</xdr:col>
      <xdr:colOff>594669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="" xmlns:a16="http://schemas.microsoft.com/office/drawing/2014/main" id="{00000000-0008-0000-07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5</xdr:col>
      <xdr:colOff>703048</xdr:colOff>
      <xdr:row>2</xdr:row>
      <xdr:rowOff>28575</xdr:rowOff>
    </xdr:from>
    <xdr:to>
      <xdr:col>6</xdr:col>
      <xdr:colOff>992917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7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 fPrintsWithSheet="0"/>
  </xdr:twoCellAnchor>
  <xdr:twoCellAnchor>
    <xdr:from>
      <xdr:col>6</xdr:col>
      <xdr:colOff>1007848</xdr:colOff>
      <xdr:row>2</xdr:row>
      <xdr:rowOff>28575</xdr:rowOff>
    </xdr:from>
    <xdr:to>
      <xdr:col>7</xdr:col>
      <xdr:colOff>430942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700-00003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 fPrintsWithSheet="0"/>
  </xdr:twoCellAnchor>
  <xdr:twoCellAnchor>
    <xdr:from>
      <xdr:col>7</xdr:col>
      <xdr:colOff>445873</xdr:colOff>
      <xdr:row>2</xdr:row>
      <xdr:rowOff>28575</xdr:rowOff>
    </xdr:from>
    <xdr:to>
      <xdr:col>8</xdr:col>
      <xdr:colOff>592867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700-00003B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 fPrintsWithSheet="0"/>
  </xdr:twoCellAnchor>
  <xdr:twoCellAnchor>
    <xdr:from>
      <xdr:col>1</xdr:col>
      <xdr:colOff>7723</xdr:colOff>
      <xdr:row>2</xdr:row>
      <xdr:rowOff>28575</xdr:rowOff>
    </xdr:from>
    <xdr:to>
      <xdr:col>3</xdr:col>
      <xdr:colOff>307117</xdr:colOff>
      <xdr:row>4</xdr:row>
      <xdr:rowOff>0</xdr:rowOff>
    </xdr:to>
    <xdr:sp macro="" textlink="">
      <xdr:nvSpPr>
        <xdr:cNvPr id="60" name="Retângulo 59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700-00003C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</xdr:col>
      <xdr:colOff>322048</xdr:colOff>
      <xdr:row>2</xdr:row>
      <xdr:rowOff>28575</xdr:rowOff>
    </xdr:from>
    <xdr:to>
      <xdr:col>3</xdr:col>
      <xdr:colOff>1526317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="" xmlns:a16="http://schemas.microsoft.com/office/drawing/2014/main" id="{00000000-0008-0000-0700-00003D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4</xdr:col>
      <xdr:colOff>2198473</xdr:colOff>
      <xdr:row>2</xdr:row>
      <xdr:rowOff>28575</xdr:rowOff>
    </xdr:from>
    <xdr:to>
      <xdr:col>4</xdr:col>
      <xdr:colOff>3402742</xdr:colOff>
      <xdr:row>4</xdr:row>
      <xdr:rowOff>0</xdr:rowOff>
    </xdr:to>
    <xdr:sp macro="" textlink="">
      <xdr:nvSpPr>
        <xdr:cNvPr id="62" name="Retângulo 61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0700-00003E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 fPrintsWithSheet="0"/>
  </xdr:twoCellAnchor>
  <xdr:twoCellAnchor>
    <xdr:from>
      <xdr:col>3</xdr:col>
      <xdr:colOff>1541248</xdr:colOff>
      <xdr:row>2</xdr:row>
      <xdr:rowOff>28575</xdr:rowOff>
    </xdr:from>
    <xdr:to>
      <xdr:col>4</xdr:col>
      <xdr:colOff>964342</xdr:colOff>
      <xdr:row>4</xdr:row>
      <xdr:rowOff>0</xdr:rowOff>
    </xdr:to>
    <xdr:sp macro="" textlink="">
      <xdr:nvSpPr>
        <xdr:cNvPr id="64" name="Retângulo 63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700-000040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 fPrintsWithSheet="0"/>
  </xdr:twoCellAnchor>
  <xdr:twoCellAnchor>
    <xdr:from>
      <xdr:col>4</xdr:col>
      <xdr:colOff>979273</xdr:colOff>
      <xdr:row>2</xdr:row>
      <xdr:rowOff>28575</xdr:rowOff>
    </xdr:from>
    <xdr:to>
      <xdr:col>4</xdr:col>
      <xdr:colOff>2183542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0700-000042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Despesas</a:t>
          </a:r>
        </a:p>
      </xdr:txBody>
    </xdr:sp>
    <xdr:clientData fPrintsWithSheet="0"/>
  </xdr:twoCellAnchor>
  <xdr:twoCellAnchor>
    <xdr:from>
      <xdr:col>4</xdr:col>
      <xdr:colOff>3417673</xdr:colOff>
      <xdr:row>2</xdr:row>
      <xdr:rowOff>28575</xdr:rowOff>
    </xdr:from>
    <xdr:to>
      <xdr:col>5</xdr:col>
      <xdr:colOff>688117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0700-000044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 fPrintsWithSheet="0"/>
  </xdr:twoCellAnchor>
  <xdr:twoCellAnchor>
    <xdr:from>
      <xdr:col>8</xdr:col>
      <xdr:colOff>600075</xdr:colOff>
      <xdr:row>0</xdr:row>
      <xdr:rowOff>0</xdr:rowOff>
    </xdr:from>
    <xdr:to>
      <xdr:col>31</xdr:col>
      <xdr:colOff>542925</xdr:colOff>
      <xdr:row>2</xdr:row>
      <xdr:rowOff>9525</xdr:rowOff>
    </xdr:to>
    <xdr:sp macro="" textlink="">
      <xdr:nvSpPr>
        <xdr:cNvPr id="69" name="Retângulo 68">
          <a:extLst>
            <a:ext uri="{FF2B5EF4-FFF2-40B4-BE49-F238E27FC236}">
              <a16:creationId xmlns="" xmlns:a16="http://schemas.microsoft.com/office/drawing/2014/main" id="{00000000-0008-0000-0700-000045000000}"/>
            </a:ext>
          </a:extLst>
        </xdr:cNvPr>
        <xdr:cNvSpPr/>
      </xdr:nvSpPr>
      <xdr:spPr>
        <a:xfrm>
          <a:off x="11753850" y="0"/>
          <a:ext cx="800100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8</xdr:col>
      <xdr:colOff>598273</xdr:colOff>
      <xdr:row>2</xdr:row>
      <xdr:rowOff>28575</xdr:rowOff>
    </xdr:from>
    <xdr:to>
      <xdr:col>31</xdr:col>
      <xdr:colOff>541123</xdr:colOff>
      <xdr:row>4</xdr:row>
      <xdr:rowOff>0</xdr:rowOff>
    </xdr:to>
    <xdr:sp macro="" textlink="">
      <xdr:nvSpPr>
        <xdr:cNvPr id="70" name="Retângulo 69">
          <a:extLst>
            <a:ext uri="{FF2B5EF4-FFF2-40B4-BE49-F238E27FC236}">
              <a16:creationId xmlns="" xmlns:a16="http://schemas.microsoft.com/office/drawing/2014/main" id="{00000000-0008-0000-0700-000046000000}"/>
            </a:ext>
          </a:extLst>
        </xdr:cNvPr>
        <xdr:cNvSpPr/>
      </xdr:nvSpPr>
      <xdr:spPr>
        <a:xfrm>
          <a:off x="11752048" y="409575"/>
          <a:ext cx="800100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2638425</xdr:colOff>
          <xdr:row>4</xdr:row>
          <xdr:rowOff>171450</xdr:rowOff>
        </xdr:from>
        <xdr:to>
          <xdr:col>5</xdr:col>
          <xdr:colOff>438150</xdr:colOff>
          <xdr:row>5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4</xdr:row>
          <xdr:rowOff>171450</xdr:rowOff>
        </xdr:from>
        <xdr:to>
          <xdr:col>6</xdr:col>
          <xdr:colOff>1447800</xdr:colOff>
          <xdr:row>5</xdr:row>
          <xdr:rowOff>180975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819150</xdr:colOff>
      <xdr:row>0</xdr:row>
      <xdr:rowOff>0</xdr:rowOff>
    </xdr:from>
    <xdr:to>
      <xdr:col>8</xdr:col>
      <xdr:colOff>161276</xdr:colOff>
      <xdr:row>2</xdr:row>
      <xdr:rowOff>9525</xdr:rowOff>
    </xdr:to>
    <xdr:pic>
      <xdr:nvPicPr>
        <xdr:cNvPr id="27" name="Imagem 26">
          <a:hlinkClick xmlns:r="http://schemas.openxmlformats.org/officeDocument/2006/relationships" r:id="rId15"/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7723</xdr:colOff>
      <xdr:row>0</xdr:row>
      <xdr:rowOff>0</xdr:rowOff>
    </xdr:from>
    <xdr:to>
      <xdr:col>3</xdr:col>
      <xdr:colOff>307117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323593</xdr:colOff>
      <xdr:row>0</xdr:row>
      <xdr:rowOff>0</xdr:rowOff>
    </xdr:from>
    <xdr:to>
      <xdr:col>3</xdr:col>
      <xdr:colOff>1527862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3</xdr:col>
      <xdr:colOff>1543050</xdr:colOff>
      <xdr:row>0</xdr:row>
      <xdr:rowOff>0</xdr:rowOff>
    </xdr:from>
    <xdr:to>
      <xdr:col>5</xdr:col>
      <xdr:colOff>175569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188955</xdr:colOff>
      <xdr:row>0</xdr:row>
      <xdr:rowOff>0</xdr:rowOff>
    </xdr:from>
    <xdr:to>
      <xdr:col>6</xdr:col>
      <xdr:colOff>602649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6</xdr:col>
      <xdr:colOff>619125</xdr:colOff>
      <xdr:row>0</xdr:row>
      <xdr:rowOff>0</xdr:rowOff>
    </xdr:from>
    <xdr:to>
      <xdr:col>6</xdr:col>
      <xdr:colOff>1823394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6</xdr:col>
      <xdr:colOff>1838325</xdr:colOff>
      <xdr:row>0</xdr:row>
      <xdr:rowOff>0</xdr:rowOff>
    </xdr:from>
    <xdr:to>
      <xdr:col>7</xdr:col>
      <xdr:colOff>623244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7</xdr:col>
      <xdr:colOff>636630</xdr:colOff>
      <xdr:row>0</xdr:row>
      <xdr:rowOff>0</xdr:rowOff>
    </xdr:from>
    <xdr:to>
      <xdr:col>8</xdr:col>
      <xdr:colOff>926499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8</xdr:col>
      <xdr:colOff>942975</xdr:colOff>
      <xdr:row>0</xdr:row>
      <xdr:rowOff>0</xdr:rowOff>
    </xdr:from>
    <xdr:to>
      <xdr:col>9</xdr:col>
      <xdr:colOff>432744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9</xdr:col>
      <xdr:colOff>447675</xdr:colOff>
      <xdr:row>0</xdr:row>
      <xdr:rowOff>0</xdr:rowOff>
    </xdr:from>
    <xdr:to>
      <xdr:col>10</xdr:col>
      <xdr:colOff>594669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7</xdr:col>
      <xdr:colOff>636373</xdr:colOff>
      <xdr:row>2</xdr:row>
      <xdr:rowOff>28575</xdr:rowOff>
    </xdr:from>
    <xdr:to>
      <xdr:col>8</xdr:col>
      <xdr:colOff>926242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 fPrintsWithSheet="0"/>
  </xdr:twoCellAnchor>
  <xdr:twoCellAnchor>
    <xdr:from>
      <xdr:col>8</xdr:col>
      <xdr:colOff>941173</xdr:colOff>
      <xdr:row>2</xdr:row>
      <xdr:rowOff>28575</xdr:rowOff>
    </xdr:from>
    <xdr:to>
      <xdr:col>9</xdr:col>
      <xdr:colOff>430942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800-00002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 fPrintsWithSheet="0"/>
  </xdr:twoCellAnchor>
  <xdr:twoCellAnchor>
    <xdr:from>
      <xdr:col>9</xdr:col>
      <xdr:colOff>445873</xdr:colOff>
      <xdr:row>2</xdr:row>
      <xdr:rowOff>28575</xdr:rowOff>
    </xdr:from>
    <xdr:to>
      <xdr:col>10</xdr:col>
      <xdr:colOff>592867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800-000024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 fPrintsWithSheet="0"/>
  </xdr:twoCellAnchor>
  <xdr:twoCellAnchor>
    <xdr:from>
      <xdr:col>1</xdr:col>
      <xdr:colOff>7723</xdr:colOff>
      <xdr:row>2</xdr:row>
      <xdr:rowOff>28575</xdr:rowOff>
    </xdr:from>
    <xdr:to>
      <xdr:col>3</xdr:col>
      <xdr:colOff>307117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800-000025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</xdr:col>
      <xdr:colOff>322048</xdr:colOff>
      <xdr:row>2</xdr:row>
      <xdr:rowOff>28575</xdr:rowOff>
    </xdr:from>
    <xdr:to>
      <xdr:col>3</xdr:col>
      <xdr:colOff>1526317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="" xmlns:a16="http://schemas.microsoft.com/office/drawing/2014/main" id="{00000000-0008-0000-0800-000026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5</xdr:col>
      <xdr:colOff>188698</xdr:colOff>
      <xdr:row>2</xdr:row>
      <xdr:rowOff>28575</xdr:rowOff>
    </xdr:from>
    <xdr:to>
      <xdr:col>6</xdr:col>
      <xdr:colOff>602392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0800-000027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 fPrintsWithSheet="0"/>
  </xdr:twoCellAnchor>
  <xdr:twoCellAnchor>
    <xdr:from>
      <xdr:col>3</xdr:col>
      <xdr:colOff>1541248</xdr:colOff>
      <xdr:row>2</xdr:row>
      <xdr:rowOff>28575</xdr:rowOff>
    </xdr:from>
    <xdr:to>
      <xdr:col>5</xdr:col>
      <xdr:colOff>173767</xdr:colOff>
      <xdr:row>4</xdr:row>
      <xdr:rowOff>0</xdr:rowOff>
    </xdr:to>
    <xdr:sp macro="" textlink="">
      <xdr:nvSpPr>
        <xdr:cNvPr id="41" name="Retângulo 40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800-000029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 fPrintsWithSheet="0"/>
  </xdr:twoCellAnchor>
  <xdr:twoCellAnchor>
    <xdr:from>
      <xdr:col>6</xdr:col>
      <xdr:colOff>1836523</xdr:colOff>
      <xdr:row>2</xdr:row>
      <xdr:rowOff>28575</xdr:rowOff>
    </xdr:from>
    <xdr:to>
      <xdr:col>7</xdr:col>
      <xdr:colOff>621442</xdr:colOff>
      <xdr:row>4</xdr:row>
      <xdr:rowOff>0</xdr:rowOff>
    </xdr:to>
    <xdr:sp macro="" textlink="">
      <xdr:nvSpPr>
        <xdr:cNvPr id="44" name="Retângulo 43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0800-00002C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 fPrintsWithSheet="0"/>
  </xdr:twoCellAnchor>
  <xdr:twoCellAnchor>
    <xdr:from>
      <xdr:col>10</xdr:col>
      <xdr:colOff>600075</xdr:colOff>
      <xdr:row>0</xdr:row>
      <xdr:rowOff>0</xdr:rowOff>
    </xdr:from>
    <xdr:to>
      <xdr:col>35</xdr:col>
      <xdr:colOff>333375</xdr:colOff>
      <xdr:row>2</xdr:row>
      <xdr:rowOff>9525</xdr:rowOff>
    </xdr:to>
    <xdr:sp macro="" textlink="">
      <xdr:nvSpPr>
        <xdr:cNvPr id="45" name="Retângulo 44">
          <a:extLst>
            <a:ext uri="{FF2B5EF4-FFF2-40B4-BE49-F238E27FC236}">
              <a16:creationId xmlns="" xmlns:a16="http://schemas.microsoft.com/office/drawing/2014/main" id="{00000000-0008-0000-0800-00002D000000}"/>
            </a:ext>
          </a:extLst>
        </xdr:cNvPr>
        <xdr:cNvSpPr/>
      </xdr:nvSpPr>
      <xdr:spPr>
        <a:xfrm>
          <a:off x="11753850" y="0"/>
          <a:ext cx="90106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10</xdr:col>
      <xdr:colOff>598273</xdr:colOff>
      <xdr:row>2</xdr:row>
      <xdr:rowOff>28575</xdr:rowOff>
    </xdr:from>
    <xdr:to>
      <xdr:col>35</xdr:col>
      <xdr:colOff>331573</xdr:colOff>
      <xdr:row>4</xdr:row>
      <xdr:rowOff>0</xdr:rowOff>
    </xdr:to>
    <xdr:sp macro="" textlink="">
      <xdr:nvSpPr>
        <xdr:cNvPr id="46" name="Retângulo 45">
          <a:extLst>
            <a:ext uri="{FF2B5EF4-FFF2-40B4-BE49-F238E27FC236}">
              <a16:creationId xmlns="" xmlns:a16="http://schemas.microsoft.com/office/drawing/2014/main" id="{00000000-0008-0000-0800-00002E000000}"/>
            </a:ext>
          </a:extLst>
        </xdr:cNvPr>
        <xdr:cNvSpPr/>
      </xdr:nvSpPr>
      <xdr:spPr>
        <a:xfrm>
          <a:off x="11752048" y="409575"/>
          <a:ext cx="901065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6</xdr:col>
      <xdr:colOff>617323</xdr:colOff>
      <xdr:row>2</xdr:row>
      <xdr:rowOff>28575</xdr:rowOff>
    </xdr:from>
    <xdr:to>
      <xdr:col>6</xdr:col>
      <xdr:colOff>1821592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0800-00002F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Cartões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1057275</xdr:colOff>
          <xdr:row>4</xdr:row>
          <xdr:rowOff>171450</xdr:rowOff>
        </xdr:from>
        <xdr:to>
          <xdr:col>7</xdr:col>
          <xdr:colOff>371475</xdr:colOff>
          <xdr:row>5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4</xdr:row>
          <xdr:rowOff>171450</xdr:rowOff>
        </xdr:from>
        <xdr:to>
          <xdr:col>8</xdr:col>
          <xdr:colOff>1381125</xdr:colOff>
          <xdr:row>5</xdr:row>
          <xdr:rowOff>180975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819150</xdr:colOff>
      <xdr:row>0</xdr:row>
      <xdr:rowOff>0</xdr:rowOff>
    </xdr:from>
    <xdr:to>
      <xdr:col>10</xdr:col>
      <xdr:colOff>161276</xdr:colOff>
      <xdr:row>2</xdr:row>
      <xdr:rowOff>9525</xdr:rowOff>
    </xdr:to>
    <xdr:pic>
      <xdr:nvPicPr>
        <xdr:cNvPr id="48" name="Imagem 47">
          <a:hlinkClick xmlns:r="http://schemas.openxmlformats.org/officeDocument/2006/relationships" r:id="rId15"/>
          <a:extLst>
            <a:ext uri="{FF2B5EF4-FFF2-40B4-BE49-F238E27FC236}">
              <a16:creationId xmlns=""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7723</xdr:colOff>
      <xdr:row>0</xdr:row>
      <xdr:rowOff>0</xdr:rowOff>
    </xdr:from>
    <xdr:to>
      <xdr:col>3</xdr:col>
      <xdr:colOff>307117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323593</xdr:colOff>
      <xdr:row>0</xdr:row>
      <xdr:rowOff>0</xdr:rowOff>
    </xdr:from>
    <xdr:to>
      <xdr:col>3</xdr:col>
      <xdr:colOff>1527862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3</xdr:col>
      <xdr:colOff>1543050</xdr:colOff>
      <xdr:row>0</xdr:row>
      <xdr:rowOff>0</xdr:rowOff>
    </xdr:from>
    <xdr:to>
      <xdr:col>5</xdr:col>
      <xdr:colOff>51744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65130</xdr:colOff>
      <xdr:row>0</xdr:row>
      <xdr:rowOff>0</xdr:rowOff>
    </xdr:from>
    <xdr:to>
      <xdr:col>6</xdr:col>
      <xdr:colOff>354999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6</xdr:col>
      <xdr:colOff>371475</xdr:colOff>
      <xdr:row>0</xdr:row>
      <xdr:rowOff>0</xdr:rowOff>
    </xdr:from>
    <xdr:to>
      <xdr:col>6</xdr:col>
      <xdr:colOff>1575744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6</xdr:col>
      <xdr:colOff>1590675</xdr:colOff>
      <xdr:row>0</xdr:row>
      <xdr:rowOff>0</xdr:rowOff>
    </xdr:from>
    <xdr:to>
      <xdr:col>7</xdr:col>
      <xdr:colOff>689919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7</xdr:col>
      <xdr:colOff>703305</xdr:colOff>
      <xdr:row>0</xdr:row>
      <xdr:rowOff>0</xdr:rowOff>
    </xdr:from>
    <xdr:to>
      <xdr:col>8</xdr:col>
      <xdr:colOff>993174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8</xdr:col>
      <xdr:colOff>1009650</xdr:colOff>
      <xdr:row>0</xdr:row>
      <xdr:rowOff>0</xdr:rowOff>
    </xdr:from>
    <xdr:to>
      <xdr:col>9</xdr:col>
      <xdr:colOff>432744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9</xdr:col>
      <xdr:colOff>447675</xdr:colOff>
      <xdr:row>0</xdr:row>
      <xdr:rowOff>0</xdr:rowOff>
    </xdr:from>
    <xdr:to>
      <xdr:col>10</xdr:col>
      <xdr:colOff>594669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7</xdr:col>
      <xdr:colOff>703048</xdr:colOff>
      <xdr:row>2</xdr:row>
      <xdr:rowOff>28575</xdr:rowOff>
    </xdr:from>
    <xdr:to>
      <xdr:col>8</xdr:col>
      <xdr:colOff>992917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 fPrintsWithSheet="0"/>
  </xdr:twoCellAnchor>
  <xdr:twoCellAnchor>
    <xdr:from>
      <xdr:col>8</xdr:col>
      <xdr:colOff>1007848</xdr:colOff>
      <xdr:row>2</xdr:row>
      <xdr:rowOff>28575</xdr:rowOff>
    </xdr:from>
    <xdr:to>
      <xdr:col>9</xdr:col>
      <xdr:colOff>430942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900-00002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 fPrintsWithSheet="0"/>
  </xdr:twoCellAnchor>
  <xdr:twoCellAnchor>
    <xdr:from>
      <xdr:col>9</xdr:col>
      <xdr:colOff>445873</xdr:colOff>
      <xdr:row>2</xdr:row>
      <xdr:rowOff>28575</xdr:rowOff>
    </xdr:from>
    <xdr:to>
      <xdr:col>10</xdr:col>
      <xdr:colOff>592867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900-000024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 fPrintsWithSheet="0"/>
  </xdr:twoCellAnchor>
  <xdr:twoCellAnchor>
    <xdr:from>
      <xdr:col>1</xdr:col>
      <xdr:colOff>7723</xdr:colOff>
      <xdr:row>2</xdr:row>
      <xdr:rowOff>28575</xdr:rowOff>
    </xdr:from>
    <xdr:to>
      <xdr:col>3</xdr:col>
      <xdr:colOff>307117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25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</xdr:col>
      <xdr:colOff>322048</xdr:colOff>
      <xdr:row>2</xdr:row>
      <xdr:rowOff>28575</xdr:rowOff>
    </xdr:from>
    <xdr:to>
      <xdr:col>3</xdr:col>
      <xdr:colOff>1526317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="" xmlns:a16="http://schemas.microsoft.com/office/drawing/2014/main" id="{00000000-0008-0000-0900-000026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5</xdr:col>
      <xdr:colOff>64873</xdr:colOff>
      <xdr:row>2</xdr:row>
      <xdr:rowOff>28575</xdr:rowOff>
    </xdr:from>
    <xdr:to>
      <xdr:col>6</xdr:col>
      <xdr:colOff>354742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0900-000027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 fPrintsWithSheet="0"/>
  </xdr:twoCellAnchor>
  <xdr:twoCellAnchor>
    <xdr:from>
      <xdr:col>6</xdr:col>
      <xdr:colOff>369673</xdr:colOff>
      <xdr:row>2</xdr:row>
      <xdr:rowOff>28575</xdr:rowOff>
    </xdr:from>
    <xdr:to>
      <xdr:col>6</xdr:col>
      <xdr:colOff>1573942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0900-000028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 fPrintsWithSheet="0"/>
  </xdr:twoCellAnchor>
  <xdr:twoCellAnchor>
    <xdr:from>
      <xdr:col>3</xdr:col>
      <xdr:colOff>1541248</xdr:colOff>
      <xdr:row>2</xdr:row>
      <xdr:rowOff>28575</xdr:rowOff>
    </xdr:from>
    <xdr:to>
      <xdr:col>5</xdr:col>
      <xdr:colOff>49942</xdr:colOff>
      <xdr:row>4</xdr:row>
      <xdr:rowOff>0</xdr:rowOff>
    </xdr:to>
    <xdr:sp macro="" textlink="">
      <xdr:nvSpPr>
        <xdr:cNvPr id="42" name="Retângulo 41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900-00002A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 fPrintsWithSheet="0"/>
  </xdr:twoCellAnchor>
  <xdr:twoCellAnchor>
    <xdr:from>
      <xdr:col>6</xdr:col>
      <xdr:colOff>1588873</xdr:colOff>
      <xdr:row>2</xdr:row>
      <xdr:rowOff>28575</xdr:rowOff>
    </xdr:from>
    <xdr:to>
      <xdr:col>7</xdr:col>
      <xdr:colOff>688117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0900-00002D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Pag. de Cartão</a:t>
          </a:r>
        </a:p>
      </xdr:txBody>
    </xdr:sp>
    <xdr:clientData fPrintsWithSheet="0"/>
  </xdr:twoCellAnchor>
  <xdr:twoCellAnchor>
    <xdr:from>
      <xdr:col>10</xdr:col>
      <xdr:colOff>600075</xdr:colOff>
      <xdr:row>0</xdr:row>
      <xdr:rowOff>0</xdr:rowOff>
    </xdr:from>
    <xdr:to>
      <xdr:col>33</xdr:col>
      <xdr:colOff>285750</xdr:colOff>
      <xdr:row>2</xdr:row>
      <xdr:rowOff>9525</xdr:rowOff>
    </xdr:to>
    <xdr:sp macro="" textlink="">
      <xdr:nvSpPr>
        <xdr:cNvPr id="46" name="Retângulo 45">
          <a:extLst>
            <a:ext uri="{FF2B5EF4-FFF2-40B4-BE49-F238E27FC236}">
              <a16:creationId xmlns="" xmlns:a16="http://schemas.microsoft.com/office/drawing/2014/main" id="{00000000-0008-0000-0900-00002E000000}"/>
            </a:ext>
          </a:extLst>
        </xdr:cNvPr>
        <xdr:cNvSpPr/>
      </xdr:nvSpPr>
      <xdr:spPr>
        <a:xfrm>
          <a:off x="11753850" y="0"/>
          <a:ext cx="7134225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10</xdr:col>
      <xdr:colOff>598273</xdr:colOff>
      <xdr:row>2</xdr:row>
      <xdr:rowOff>28575</xdr:rowOff>
    </xdr:from>
    <xdr:to>
      <xdr:col>33</xdr:col>
      <xdr:colOff>283948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="" xmlns:a16="http://schemas.microsoft.com/office/drawing/2014/main" id="{00000000-0008-0000-0900-00002F000000}"/>
            </a:ext>
          </a:extLst>
        </xdr:cNvPr>
        <xdr:cNvSpPr/>
      </xdr:nvSpPr>
      <xdr:spPr>
        <a:xfrm>
          <a:off x="11752048" y="409575"/>
          <a:ext cx="7134225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4</xdr:row>
          <xdr:rowOff>171450</xdr:rowOff>
        </xdr:from>
        <xdr:to>
          <xdr:col>7</xdr:col>
          <xdr:colOff>438150</xdr:colOff>
          <xdr:row>5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4</xdr:row>
          <xdr:rowOff>171450</xdr:rowOff>
        </xdr:from>
        <xdr:to>
          <xdr:col>8</xdr:col>
          <xdr:colOff>1447800</xdr:colOff>
          <xdr:row>5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819150</xdr:colOff>
      <xdr:row>0</xdr:row>
      <xdr:rowOff>0</xdr:rowOff>
    </xdr:from>
    <xdr:to>
      <xdr:col>10</xdr:col>
      <xdr:colOff>161276</xdr:colOff>
      <xdr:row>2</xdr:row>
      <xdr:rowOff>9525</xdr:rowOff>
    </xdr:to>
    <xdr:pic>
      <xdr:nvPicPr>
        <xdr:cNvPr id="48" name="Imagem 47">
          <a:hlinkClick xmlns:r="http://schemas.openxmlformats.org/officeDocument/2006/relationships" r:id="rId15"/>
          <a:extLst>
            <a:ext uri="{FF2B5EF4-FFF2-40B4-BE49-F238E27FC236}">
              <a16:creationId xmlns=""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7723</xdr:colOff>
      <xdr:row>0</xdr:row>
      <xdr:rowOff>0</xdr:rowOff>
    </xdr:from>
    <xdr:to>
      <xdr:col>3</xdr:col>
      <xdr:colOff>307117</xdr:colOff>
      <xdr:row>2</xdr:row>
      <xdr:rowOff>9525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323593</xdr:colOff>
      <xdr:row>0</xdr:row>
      <xdr:rowOff>0</xdr:rowOff>
    </xdr:from>
    <xdr:to>
      <xdr:col>3</xdr:col>
      <xdr:colOff>1527862</xdr:colOff>
      <xdr:row>2</xdr:row>
      <xdr:rowOff>9525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3</xdr:col>
      <xdr:colOff>1543050</xdr:colOff>
      <xdr:row>0</xdr:row>
      <xdr:rowOff>0</xdr:rowOff>
    </xdr:from>
    <xdr:to>
      <xdr:col>4</xdr:col>
      <xdr:colOff>966144</xdr:colOff>
      <xdr:row>2</xdr:row>
      <xdr:rowOff>9525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4</xdr:col>
      <xdr:colOff>979530</xdr:colOff>
      <xdr:row>0</xdr:row>
      <xdr:rowOff>0</xdr:rowOff>
    </xdr:from>
    <xdr:to>
      <xdr:col>5</xdr:col>
      <xdr:colOff>402624</xdr:colOff>
      <xdr:row>2</xdr:row>
      <xdr:rowOff>9525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5</xdr:col>
      <xdr:colOff>419100</xdr:colOff>
      <xdr:row>0</xdr:row>
      <xdr:rowOff>0</xdr:rowOff>
    </xdr:from>
    <xdr:to>
      <xdr:col>5</xdr:col>
      <xdr:colOff>1623369</xdr:colOff>
      <xdr:row>2</xdr:row>
      <xdr:rowOff>9525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5</xdr:col>
      <xdr:colOff>1638300</xdr:colOff>
      <xdr:row>0</xdr:row>
      <xdr:rowOff>0</xdr:rowOff>
    </xdr:from>
    <xdr:to>
      <xdr:col>6</xdr:col>
      <xdr:colOff>689919</xdr:colOff>
      <xdr:row>2</xdr:row>
      <xdr:rowOff>9525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6</xdr:col>
      <xdr:colOff>703305</xdr:colOff>
      <xdr:row>0</xdr:row>
      <xdr:rowOff>0</xdr:rowOff>
    </xdr:from>
    <xdr:to>
      <xdr:col>7</xdr:col>
      <xdr:colOff>993174</xdr:colOff>
      <xdr:row>2</xdr:row>
      <xdr:rowOff>9525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7</xdr:col>
      <xdr:colOff>1009650</xdr:colOff>
      <xdr:row>0</xdr:row>
      <xdr:rowOff>0</xdr:rowOff>
    </xdr:from>
    <xdr:to>
      <xdr:col>8</xdr:col>
      <xdr:colOff>432744</xdr:colOff>
      <xdr:row>2</xdr:row>
      <xdr:rowOff>9525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8</xdr:col>
      <xdr:colOff>447675</xdr:colOff>
      <xdr:row>0</xdr:row>
      <xdr:rowOff>0</xdr:rowOff>
    </xdr:from>
    <xdr:to>
      <xdr:col>9</xdr:col>
      <xdr:colOff>594669</xdr:colOff>
      <xdr:row>2</xdr:row>
      <xdr:rowOff>9525</xdr:rowOff>
    </xdr:to>
    <xdr:sp macro="" textlink="">
      <xdr:nvSpPr>
        <xdr:cNvPr id="10" name="Retângulo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7</xdr:col>
      <xdr:colOff>1007848</xdr:colOff>
      <xdr:row>2</xdr:row>
      <xdr:rowOff>28575</xdr:rowOff>
    </xdr:from>
    <xdr:to>
      <xdr:col>8</xdr:col>
      <xdr:colOff>430942</xdr:colOff>
      <xdr:row>4</xdr:row>
      <xdr:rowOff>0</xdr:rowOff>
    </xdr:to>
    <xdr:sp macro="" textlink="">
      <xdr:nvSpPr>
        <xdr:cNvPr id="11" name="Retângulo 10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 fPrintsWithSheet="0"/>
  </xdr:twoCellAnchor>
  <xdr:twoCellAnchor>
    <xdr:from>
      <xdr:col>8</xdr:col>
      <xdr:colOff>445873</xdr:colOff>
      <xdr:row>2</xdr:row>
      <xdr:rowOff>28575</xdr:rowOff>
    </xdr:from>
    <xdr:to>
      <xdr:col>9</xdr:col>
      <xdr:colOff>592867</xdr:colOff>
      <xdr:row>4</xdr:row>
      <xdr:rowOff>0</xdr:rowOff>
    </xdr:to>
    <xdr:sp macro="" textlink="">
      <xdr:nvSpPr>
        <xdr:cNvPr id="12" name="Retângulo 11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 fPrintsWithSheet="0"/>
  </xdr:twoCellAnchor>
  <xdr:twoCellAnchor>
    <xdr:from>
      <xdr:col>1</xdr:col>
      <xdr:colOff>7723</xdr:colOff>
      <xdr:row>2</xdr:row>
      <xdr:rowOff>28575</xdr:rowOff>
    </xdr:from>
    <xdr:to>
      <xdr:col>3</xdr:col>
      <xdr:colOff>307117</xdr:colOff>
      <xdr:row>4</xdr:row>
      <xdr:rowOff>0</xdr:rowOff>
    </xdr:to>
    <xdr:sp macro="" textlink="">
      <xdr:nvSpPr>
        <xdr:cNvPr id="13" name="Retângulo 12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</xdr:col>
      <xdr:colOff>322048</xdr:colOff>
      <xdr:row>2</xdr:row>
      <xdr:rowOff>28575</xdr:rowOff>
    </xdr:from>
    <xdr:to>
      <xdr:col>3</xdr:col>
      <xdr:colOff>1526317</xdr:colOff>
      <xdr:row>4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4</xdr:col>
      <xdr:colOff>979273</xdr:colOff>
      <xdr:row>2</xdr:row>
      <xdr:rowOff>28575</xdr:rowOff>
    </xdr:from>
    <xdr:to>
      <xdr:col>5</xdr:col>
      <xdr:colOff>402367</xdr:colOff>
      <xdr:row>4</xdr:row>
      <xdr:rowOff>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 fPrintsWithSheet="0"/>
  </xdr:twoCellAnchor>
  <xdr:twoCellAnchor>
    <xdr:from>
      <xdr:col>5</xdr:col>
      <xdr:colOff>417298</xdr:colOff>
      <xdr:row>2</xdr:row>
      <xdr:rowOff>28575</xdr:rowOff>
    </xdr:from>
    <xdr:to>
      <xdr:col>5</xdr:col>
      <xdr:colOff>1621567</xdr:colOff>
      <xdr:row>4</xdr:row>
      <xdr:rowOff>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 fPrintsWithSheet="0"/>
  </xdr:twoCellAnchor>
  <xdr:twoCellAnchor>
    <xdr:from>
      <xdr:col>3</xdr:col>
      <xdr:colOff>1541248</xdr:colOff>
      <xdr:row>2</xdr:row>
      <xdr:rowOff>28575</xdr:rowOff>
    </xdr:from>
    <xdr:to>
      <xdr:col>4</xdr:col>
      <xdr:colOff>964342</xdr:colOff>
      <xdr:row>4</xdr:row>
      <xdr:rowOff>0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 fPrintsWithSheet="0"/>
  </xdr:twoCellAnchor>
  <xdr:twoCellAnchor>
    <xdr:from>
      <xdr:col>5</xdr:col>
      <xdr:colOff>1636498</xdr:colOff>
      <xdr:row>2</xdr:row>
      <xdr:rowOff>28575</xdr:rowOff>
    </xdr:from>
    <xdr:to>
      <xdr:col>6</xdr:col>
      <xdr:colOff>688117</xdr:colOff>
      <xdr:row>4</xdr:row>
      <xdr:rowOff>0</xdr:rowOff>
    </xdr:to>
    <xdr:sp macro="" textlink="">
      <xdr:nvSpPr>
        <xdr:cNvPr id="21" name="Retângulo 20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 fPrintsWithSheet="0"/>
  </xdr:twoCellAnchor>
  <xdr:twoCellAnchor>
    <xdr:from>
      <xdr:col>9</xdr:col>
      <xdr:colOff>600075</xdr:colOff>
      <xdr:row>0</xdr:row>
      <xdr:rowOff>0</xdr:rowOff>
    </xdr:from>
    <xdr:to>
      <xdr:col>29</xdr:col>
      <xdr:colOff>238125</xdr:colOff>
      <xdr:row>2</xdr:row>
      <xdr:rowOff>9525</xdr:rowOff>
    </xdr:to>
    <xdr:sp macro="" textlink="">
      <xdr:nvSpPr>
        <xdr:cNvPr id="22" name="Retângulo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11753850" y="0"/>
          <a:ext cx="708660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9</xdr:col>
      <xdr:colOff>598273</xdr:colOff>
      <xdr:row>2</xdr:row>
      <xdr:rowOff>28575</xdr:rowOff>
    </xdr:from>
    <xdr:to>
      <xdr:col>29</xdr:col>
      <xdr:colOff>236323</xdr:colOff>
      <xdr:row>4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1752048" y="409575"/>
          <a:ext cx="708660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6</xdr:col>
      <xdr:colOff>703048</xdr:colOff>
      <xdr:row>2</xdr:row>
      <xdr:rowOff>28575</xdr:rowOff>
    </xdr:from>
    <xdr:to>
      <xdr:col>7</xdr:col>
      <xdr:colOff>992917</xdr:colOff>
      <xdr:row>4</xdr:row>
      <xdr:rowOff>0</xdr:rowOff>
    </xdr:to>
    <xdr:sp macro="" textlink="">
      <xdr:nvSpPr>
        <xdr:cNvPr id="24" name="Retângulo 23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Emp. Adquirido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857250</xdr:colOff>
          <xdr:row>4</xdr:row>
          <xdr:rowOff>171450</xdr:rowOff>
        </xdr:from>
        <xdr:to>
          <xdr:col>6</xdr:col>
          <xdr:colOff>438150</xdr:colOff>
          <xdr:row>5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4</xdr:row>
          <xdr:rowOff>171450</xdr:rowOff>
        </xdr:from>
        <xdr:to>
          <xdr:col>7</xdr:col>
          <xdr:colOff>1447800</xdr:colOff>
          <xdr:row>5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819150</xdr:colOff>
      <xdr:row>0</xdr:row>
      <xdr:rowOff>0</xdr:rowOff>
    </xdr:from>
    <xdr:to>
      <xdr:col>9</xdr:col>
      <xdr:colOff>161276</xdr:colOff>
      <xdr:row>2</xdr:row>
      <xdr:rowOff>9525</xdr:rowOff>
    </xdr:to>
    <xdr:pic>
      <xdr:nvPicPr>
        <xdr:cNvPr id="27" name="Imagem 26">
          <a:hlinkClick xmlns:r="http://schemas.openxmlformats.org/officeDocument/2006/relationships" r:id="rId15"/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7723</xdr:colOff>
      <xdr:row>0</xdr:row>
      <xdr:rowOff>0</xdr:rowOff>
    </xdr:from>
    <xdr:to>
      <xdr:col>3</xdr:col>
      <xdr:colOff>307117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B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323593</xdr:colOff>
      <xdr:row>0</xdr:row>
      <xdr:rowOff>0</xdr:rowOff>
    </xdr:from>
    <xdr:to>
      <xdr:col>3</xdr:col>
      <xdr:colOff>1527862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B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3</xdr:col>
      <xdr:colOff>1543050</xdr:colOff>
      <xdr:row>0</xdr:row>
      <xdr:rowOff>0</xdr:rowOff>
    </xdr:from>
    <xdr:to>
      <xdr:col>4</xdr:col>
      <xdr:colOff>966144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B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4</xdr:col>
      <xdr:colOff>979530</xdr:colOff>
      <xdr:row>0</xdr:row>
      <xdr:rowOff>0</xdr:rowOff>
    </xdr:from>
    <xdr:to>
      <xdr:col>5</xdr:col>
      <xdr:colOff>402624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B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5</xdr:col>
      <xdr:colOff>419100</xdr:colOff>
      <xdr:row>0</xdr:row>
      <xdr:rowOff>0</xdr:rowOff>
    </xdr:from>
    <xdr:to>
      <xdr:col>5</xdr:col>
      <xdr:colOff>1623369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B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5</xdr:col>
      <xdr:colOff>1638300</xdr:colOff>
      <xdr:row>0</xdr:row>
      <xdr:rowOff>0</xdr:rowOff>
    </xdr:from>
    <xdr:to>
      <xdr:col>6</xdr:col>
      <xdr:colOff>689919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B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6</xdr:col>
      <xdr:colOff>703305</xdr:colOff>
      <xdr:row>0</xdr:row>
      <xdr:rowOff>0</xdr:rowOff>
    </xdr:from>
    <xdr:to>
      <xdr:col>7</xdr:col>
      <xdr:colOff>993174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B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7</xdr:col>
      <xdr:colOff>1009650</xdr:colOff>
      <xdr:row>0</xdr:row>
      <xdr:rowOff>0</xdr:rowOff>
    </xdr:from>
    <xdr:to>
      <xdr:col>8</xdr:col>
      <xdr:colOff>432744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B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8</xdr:col>
      <xdr:colOff>447675</xdr:colOff>
      <xdr:row>0</xdr:row>
      <xdr:rowOff>0</xdr:rowOff>
    </xdr:from>
    <xdr:to>
      <xdr:col>9</xdr:col>
      <xdr:colOff>594669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="" xmlns:a16="http://schemas.microsoft.com/office/drawing/2014/main" id="{00000000-0008-0000-0B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6</xdr:col>
      <xdr:colOff>703048</xdr:colOff>
      <xdr:row>2</xdr:row>
      <xdr:rowOff>28575</xdr:rowOff>
    </xdr:from>
    <xdr:to>
      <xdr:col>7</xdr:col>
      <xdr:colOff>992917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B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 fPrintsWithSheet="0"/>
  </xdr:twoCellAnchor>
  <xdr:twoCellAnchor>
    <xdr:from>
      <xdr:col>8</xdr:col>
      <xdr:colOff>445873</xdr:colOff>
      <xdr:row>2</xdr:row>
      <xdr:rowOff>28575</xdr:rowOff>
    </xdr:from>
    <xdr:to>
      <xdr:col>9</xdr:col>
      <xdr:colOff>592867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B00-00003A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Transferências</a:t>
          </a:r>
        </a:p>
      </xdr:txBody>
    </xdr:sp>
    <xdr:clientData fPrintsWithSheet="0"/>
  </xdr:twoCellAnchor>
  <xdr:twoCellAnchor>
    <xdr:from>
      <xdr:col>1</xdr:col>
      <xdr:colOff>7723</xdr:colOff>
      <xdr:row>2</xdr:row>
      <xdr:rowOff>28575</xdr:rowOff>
    </xdr:from>
    <xdr:to>
      <xdr:col>3</xdr:col>
      <xdr:colOff>307117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B00-00003B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</xdr:col>
      <xdr:colOff>322048</xdr:colOff>
      <xdr:row>2</xdr:row>
      <xdr:rowOff>28575</xdr:rowOff>
    </xdr:from>
    <xdr:to>
      <xdr:col>3</xdr:col>
      <xdr:colOff>1526317</xdr:colOff>
      <xdr:row>4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="" xmlns:a16="http://schemas.microsoft.com/office/drawing/2014/main" id="{00000000-0008-0000-0B00-00003C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4</xdr:col>
      <xdr:colOff>979273</xdr:colOff>
      <xdr:row>2</xdr:row>
      <xdr:rowOff>28575</xdr:rowOff>
    </xdr:from>
    <xdr:to>
      <xdr:col>5</xdr:col>
      <xdr:colOff>402367</xdr:colOff>
      <xdr:row>4</xdr:row>
      <xdr:rowOff>0</xdr:rowOff>
    </xdr:to>
    <xdr:sp macro="" textlink="">
      <xdr:nvSpPr>
        <xdr:cNvPr id="61" name="Retângulo 60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B00-00003D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 fPrintsWithSheet="0"/>
  </xdr:twoCellAnchor>
  <xdr:twoCellAnchor>
    <xdr:from>
      <xdr:col>5</xdr:col>
      <xdr:colOff>417298</xdr:colOff>
      <xdr:row>2</xdr:row>
      <xdr:rowOff>28575</xdr:rowOff>
    </xdr:from>
    <xdr:to>
      <xdr:col>5</xdr:col>
      <xdr:colOff>1621567</xdr:colOff>
      <xdr:row>4</xdr:row>
      <xdr:rowOff>0</xdr:rowOff>
    </xdr:to>
    <xdr:sp macro="" textlink="">
      <xdr:nvSpPr>
        <xdr:cNvPr id="62" name="Retângulo 61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0B00-00003E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 fPrintsWithSheet="0"/>
  </xdr:twoCellAnchor>
  <xdr:twoCellAnchor>
    <xdr:from>
      <xdr:col>3</xdr:col>
      <xdr:colOff>1541248</xdr:colOff>
      <xdr:row>2</xdr:row>
      <xdr:rowOff>28575</xdr:rowOff>
    </xdr:from>
    <xdr:to>
      <xdr:col>4</xdr:col>
      <xdr:colOff>964342</xdr:colOff>
      <xdr:row>4</xdr:row>
      <xdr:rowOff>0</xdr:rowOff>
    </xdr:to>
    <xdr:sp macro="" textlink="">
      <xdr:nvSpPr>
        <xdr:cNvPr id="64" name="Retângulo 63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B00-000040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 fPrintsWithSheet="0"/>
  </xdr:twoCellAnchor>
  <xdr:twoCellAnchor>
    <xdr:from>
      <xdr:col>7</xdr:col>
      <xdr:colOff>1007848</xdr:colOff>
      <xdr:row>2</xdr:row>
      <xdr:rowOff>28575</xdr:rowOff>
    </xdr:from>
    <xdr:to>
      <xdr:col>8</xdr:col>
      <xdr:colOff>430942</xdr:colOff>
      <xdr:row>4</xdr:row>
      <xdr:rowOff>0</xdr:rowOff>
    </xdr:to>
    <xdr:sp macro="" textlink="">
      <xdr:nvSpPr>
        <xdr:cNvPr id="67" name="Retângulo 66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0B00-00004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Emp. Concedido</a:t>
          </a:r>
        </a:p>
      </xdr:txBody>
    </xdr:sp>
    <xdr:clientData fPrintsWithSheet="0"/>
  </xdr:twoCellAnchor>
  <xdr:twoCellAnchor>
    <xdr:from>
      <xdr:col>5</xdr:col>
      <xdr:colOff>1636498</xdr:colOff>
      <xdr:row>2</xdr:row>
      <xdr:rowOff>28575</xdr:rowOff>
    </xdr:from>
    <xdr:to>
      <xdr:col>6</xdr:col>
      <xdr:colOff>688117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0B00-000044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 fPrintsWithSheet="0"/>
  </xdr:twoCellAnchor>
  <xdr:twoCellAnchor>
    <xdr:from>
      <xdr:col>9</xdr:col>
      <xdr:colOff>600075</xdr:colOff>
      <xdr:row>0</xdr:row>
      <xdr:rowOff>0</xdr:rowOff>
    </xdr:from>
    <xdr:to>
      <xdr:col>32</xdr:col>
      <xdr:colOff>561975</xdr:colOff>
      <xdr:row>2</xdr:row>
      <xdr:rowOff>9525</xdr:rowOff>
    </xdr:to>
    <xdr:sp macro="" textlink="">
      <xdr:nvSpPr>
        <xdr:cNvPr id="69" name="Retângulo 68">
          <a:extLst>
            <a:ext uri="{FF2B5EF4-FFF2-40B4-BE49-F238E27FC236}">
              <a16:creationId xmlns="" xmlns:a16="http://schemas.microsoft.com/office/drawing/2014/main" id="{00000000-0008-0000-0B00-000045000000}"/>
            </a:ext>
          </a:extLst>
        </xdr:cNvPr>
        <xdr:cNvSpPr/>
      </xdr:nvSpPr>
      <xdr:spPr>
        <a:xfrm>
          <a:off x="11753850" y="0"/>
          <a:ext cx="92392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9</xdr:col>
      <xdr:colOff>598273</xdr:colOff>
      <xdr:row>2</xdr:row>
      <xdr:rowOff>28575</xdr:rowOff>
    </xdr:from>
    <xdr:to>
      <xdr:col>32</xdr:col>
      <xdr:colOff>560173</xdr:colOff>
      <xdr:row>4</xdr:row>
      <xdr:rowOff>0</xdr:rowOff>
    </xdr:to>
    <xdr:sp macro="" textlink="">
      <xdr:nvSpPr>
        <xdr:cNvPr id="70" name="Retângulo 69">
          <a:extLst>
            <a:ext uri="{FF2B5EF4-FFF2-40B4-BE49-F238E27FC236}">
              <a16:creationId xmlns="" xmlns:a16="http://schemas.microsoft.com/office/drawing/2014/main" id="{00000000-0008-0000-0B00-000046000000}"/>
            </a:ext>
          </a:extLst>
        </xdr:cNvPr>
        <xdr:cNvSpPr/>
      </xdr:nvSpPr>
      <xdr:spPr>
        <a:xfrm>
          <a:off x="11752048" y="409575"/>
          <a:ext cx="923925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857250</xdr:colOff>
          <xdr:row>4</xdr:row>
          <xdr:rowOff>171450</xdr:rowOff>
        </xdr:from>
        <xdr:to>
          <xdr:col>6</xdr:col>
          <xdr:colOff>438150</xdr:colOff>
          <xdr:row>5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4</xdr:row>
          <xdr:rowOff>171450</xdr:rowOff>
        </xdr:from>
        <xdr:to>
          <xdr:col>7</xdr:col>
          <xdr:colOff>1447800</xdr:colOff>
          <xdr:row>5</xdr:row>
          <xdr:rowOff>180975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819150</xdr:colOff>
      <xdr:row>0</xdr:row>
      <xdr:rowOff>0</xdr:rowOff>
    </xdr:from>
    <xdr:to>
      <xdr:col>9</xdr:col>
      <xdr:colOff>161276</xdr:colOff>
      <xdr:row>2</xdr:row>
      <xdr:rowOff>9525</xdr:rowOff>
    </xdr:to>
    <xdr:pic>
      <xdr:nvPicPr>
        <xdr:cNvPr id="27" name="Imagem 26">
          <a:hlinkClick xmlns:r="http://schemas.openxmlformats.org/officeDocument/2006/relationships" r:id="rId15"/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7723</xdr:colOff>
      <xdr:row>0</xdr:row>
      <xdr:rowOff>0</xdr:rowOff>
    </xdr:from>
    <xdr:to>
      <xdr:col>3</xdr:col>
      <xdr:colOff>307117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323593</xdr:colOff>
      <xdr:row>0</xdr:row>
      <xdr:rowOff>0</xdr:rowOff>
    </xdr:from>
    <xdr:to>
      <xdr:col>3</xdr:col>
      <xdr:colOff>1527862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3</xdr:col>
      <xdr:colOff>1543050</xdr:colOff>
      <xdr:row>0</xdr:row>
      <xdr:rowOff>0</xdr:rowOff>
    </xdr:from>
    <xdr:to>
      <xdr:col>4</xdr:col>
      <xdr:colOff>966144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4</xdr:col>
      <xdr:colOff>979530</xdr:colOff>
      <xdr:row>0</xdr:row>
      <xdr:rowOff>0</xdr:rowOff>
    </xdr:from>
    <xdr:to>
      <xdr:col>4</xdr:col>
      <xdr:colOff>2183799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4</xdr:col>
      <xdr:colOff>2200275</xdr:colOff>
      <xdr:row>0</xdr:row>
      <xdr:rowOff>0</xdr:rowOff>
    </xdr:from>
    <xdr:to>
      <xdr:col>4</xdr:col>
      <xdr:colOff>3404544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4</xdr:col>
      <xdr:colOff>3419475</xdr:colOff>
      <xdr:row>0</xdr:row>
      <xdr:rowOff>0</xdr:rowOff>
    </xdr:from>
    <xdr:to>
      <xdr:col>5</xdr:col>
      <xdr:colOff>689919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5</xdr:col>
      <xdr:colOff>703305</xdr:colOff>
      <xdr:row>0</xdr:row>
      <xdr:rowOff>0</xdr:rowOff>
    </xdr:from>
    <xdr:to>
      <xdr:col>6</xdr:col>
      <xdr:colOff>993174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6</xdr:col>
      <xdr:colOff>1009650</xdr:colOff>
      <xdr:row>0</xdr:row>
      <xdr:rowOff>0</xdr:rowOff>
    </xdr:from>
    <xdr:to>
      <xdr:col>7</xdr:col>
      <xdr:colOff>432744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7</xdr:col>
      <xdr:colOff>447675</xdr:colOff>
      <xdr:row>0</xdr:row>
      <xdr:rowOff>0</xdr:rowOff>
    </xdr:from>
    <xdr:to>
      <xdr:col>8</xdr:col>
      <xdr:colOff>594669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5</xdr:col>
      <xdr:colOff>703048</xdr:colOff>
      <xdr:row>2</xdr:row>
      <xdr:rowOff>28575</xdr:rowOff>
    </xdr:from>
    <xdr:to>
      <xdr:col>6</xdr:col>
      <xdr:colOff>992917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Adquirido</a:t>
          </a:r>
        </a:p>
      </xdr:txBody>
    </xdr:sp>
    <xdr:clientData fPrintsWithSheet="0"/>
  </xdr:twoCellAnchor>
  <xdr:twoCellAnchor>
    <xdr:from>
      <xdr:col>6</xdr:col>
      <xdr:colOff>1007848</xdr:colOff>
      <xdr:row>2</xdr:row>
      <xdr:rowOff>28575</xdr:rowOff>
    </xdr:from>
    <xdr:to>
      <xdr:col>7</xdr:col>
      <xdr:colOff>430942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C00-00002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Emp. Concedido</a:t>
          </a:r>
        </a:p>
      </xdr:txBody>
    </xdr:sp>
    <xdr:clientData fPrintsWithSheet="0"/>
  </xdr:twoCellAnchor>
  <xdr:twoCellAnchor>
    <xdr:from>
      <xdr:col>1</xdr:col>
      <xdr:colOff>7723</xdr:colOff>
      <xdr:row>2</xdr:row>
      <xdr:rowOff>28575</xdr:rowOff>
    </xdr:from>
    <xdr:to>
      <xdr:col>3</xdr:col>
      <xdr:colOff>307117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C00-000024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</xdr:col>
      <xdr:colOff>322048</xdr:colOff>
      <xdr:row>2</xdr:row>
      <xdr:rowOff>28575</xdr:rowOff>
    </xdr:from>
    <xdr:to>
      <xdr:col>3</xdr:col>
      <xdr:colOff>1526317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="" xmlns:a16="http://schemas.microsoft.com/office/drawing/2014/main" id="{00000000-0008-0000-0C00-000025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4</xdr:col>
      <xdr:colOff>979273</xdr:colOff>
      <xdr:row>2</xdr:row>
      <xdr:rowOff>28575</xdr:rowOff>
    </xdr:from>
    <xdr:to>
      <xdr:col>4</xdr:col>
      <xdr:colOff>2183542</xdr:colOff>
      <xdr:row>4</xdr:row>
      <xdr:rowOff>0</xdr:rowOff>
    </xdr:to>
    <xdr:sp macro="" textlink="">
      <xdr:nvSpPr>
        <xdr:cNvPr id="38" name="Retângulo 37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C00-000026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 fPrintsWithSheet="0"/>
  </xdr:twoCellAnchor>
  <xdr:twoCellAnchor>
    <xdr:from>
      <xdr:col>4</xdr:col>
      <xdr:colOff>2198473</xdr:colOff>
      <xdr:row>2</xdr:row>
      <xdr:rowOff>28575</xdr:rowOff>
    </xdr:from>
    <xdr:to>
      <xdr:col>4</xdr:col>
      <xdr:colOff>3402742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0C00-000027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Cartões</a:t>
          </a:r>
        </a:p>
      </xdr:txBody>
    </xdr:sp>
    <xdr:clientData fPrintsWithSheet="0"/>
  </xdr:twoCellAnchor>
  <xdr:twoCellAnchor>
    <xdr:from>
      <xdr:col>3</xdr:col>
      <xdr:colOff>1541248</xdr:colOff>
      <xdr:row>2</xdr:row>
      <xdr:rowOff>28575</xdr:rowOff>
    </xdr:from>
    <xdr:to>
      <xdr:col>4</xdr:col>
      <xdr:colOff>964342</xdr:colOff>
      <xdr:row>4</xdr:row>
      <xdr:rowOff>0</xdr:rowOff>
    </xdr:to>
    <xdr:sp macro="" textlink="">
      <xdr:nvSpPr>
        <xdr:cNvPr id="41" name="Retângulo 40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C00-000029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Receitas</a:t>
          </a:r>
        </a:p>
      </xdr:txBody>
    </xdr:sp>
    <xdr:clientData fPrintsWithSheet="0"/>
  </xdr:twoCellAnchor>
  <xdr:twoCellAnchor>
    <xdr:from>
      <xdr:col>7</xdr:col>
      <xdr:colOff>445873</xdr:colOff>
      <xdr:row>2</xdr:row>
      <xdr:rowOff>28575</xdr:rowOff>
    </xdr:from>
    <xdr:to>
      <xdr:col>8</xdr:col>
      <xdr:colOff>592867</xdr:colOff>
      <xdr:row>4</xdr:row>
      <xdr:rowOff>0</xdr:rowOff>
    </xdr:to>
    <xdr:sp macro="" textlink="">
      <xdr:nvSpPr>
        <xdr:cNvPr id="44" name="Retângulo 43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0C00-00002C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Transferências</a:t>
          </a:r>
        </a:p>
      </xdr:txBody>
    </xdr:sp>
    <xdr:clientData fPrintsWithSheet="0"/>
  </xdr:twoCellAnchor>
  <xdr:twoCellAnchor>
    <xdr:from>
      <xdr:col>4</xdr:col>
      <xdr:colOff>3417673</xdr:colOff>
      <xdr:row>2</xdr:row>
      <xdr:rowOff>28575</xdr:rowOff>
    </xdr:from>
    <xdr:to>
      <xdr:col>5</xdr:col>
      <xdr:colOff>688117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0C00-00002D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Pag. de Cartão</a:t>
          </a:r>
        </a:p>
      </xdr:txBody>
    </xdr:sp>
    <xdr:clientData fPrintsWithSheet="0"/>
  </xdr:twoCellAnchor>
  <xdr:twoCellAnchor>
    <xdr:from>
      <xdr:col>8</xdr:col>
      <xdr:colOff>600075</xdr:colOff>
      <xdr:row>0</xdr:row>
      <xdr:rowOff>0</xdr:rowOff>
    </xdr:from>
    <xdr:to>
      <xdr:col>29</xdr:col>
      <xdr:colOff>314324</xdr:colOff>
      <xdr:row>2</xdr:row>
      <xdr:rowOff>9525</xdr:rowOff>
    </xdr:to>
    <xdr:sp macro="" textlink="">
      <xdr:nvSpPr>
        <xdr:cNvPr id="46" name="Retângulo 45">
          <a:extLst>
            <a:ext uri="{FF2B5EF4-FFF2-40B4-BE49-F238E27FC236}">
              <a16:creationId xmlns="" xmlns:a16="http://schemas.microsoft.com/office/drawing/2014/main" id="{00000000-0008-0000-0C00-00002E000000}"/>
            </a:ext>
          </a:extLst>
        </xdr:cNvPr>
        <xdr:cNvSpPr/>
      </xdr:nvSpPr>
      <xdr:spPr>
        <a:xfrm>
          <a:off x="11753850" y="0"/>
          <a:ext cx="777239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8</xdr:col>
      <xdr:colOff>598273</xdr:colOff>
      <xdr:row>2</xdr:row>
      <xdr:rowOff>28575</xdr:rowOff>
    </xdr:from>
    <xdr:to>
      <xdr:col>29</xdr:col>
      <xdr:colOff>312522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="" xmlns:a16="http://schemas.microsoft.com/office/drawing/2014/main" id="{00000000-0008-0000-0C00-00002F000000}"/>
            </a:ext>
          </a:extLst>
        </xdr:cNvPr>
        <xdr:cNvSpPr/>
      </xdr:nvSpPr>
      <xdr:spPr>
        <a:xfrm>
          <a:off x="11752048" y="409575"/>
          <a:ext cx="777239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2638425</xdr:colOff>
          <xdr:row>4</xdr:row>
          <xdr:rowOff>171450</xdr:rowOff>
        </xdr:from>
        <xdr:to>
          <xdr:col>5</xdr:col>
          <xdr:colOff>438150</xdr:colOff>
          <xdr:row>5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 Última Linha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4</xdr:row>
          <xdr:rowOff>171450</xdr:rowOff>
        </xdr:from>
        <xdr:to>
          <xdr:col>6</xdr:col>
          <xdr:colOff>1447800</xdr:colOff>
          <xdr:row>5</xdr:row>
          <xdr:rowOff>180975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Lançamentos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819150</xdr:colOff>
      <xdr:row>0</xdr:row>
      <xdr:rowOff>0</xdr:rowOff>
    </xdr:from>
    <xdr:to>
      <xdr:col>8</xdr:col>
      <xdr:colOff>161276</xdr:colOff>
      <xdr:row>2</xdr:row>
      <xdr:rowOff>9525</xdr:rowOff>
    </xdr:to>
    <xdr:pic>
      <xdr:nvPicPr>
        <xdr:cNvPr id="48" name="Imagem 47">
          <a:hlinkClick xmlns:r="http://schemas.openxmlformats.org/officeDocument/2006/relationships" r:id="rId15"/>
          <a:extLst>
            <a:ext uri="{FF2B5EF4-FFF2-40B4-BE49-F238E27FC236}">
              <a16:creationId xmlns=""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6</xdr:col>
      <xdr:colOff>278542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D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6</xdr:col>
      <xdr:colOff>295018</xdr:colOff>
      <xdr:row>0</xdr:row>
      <xdr:rowOff>0</xdr:rowOff>
    </xdr:from>
    <xdr:to>
      <xdr:col>8</xdr:col>
      <xdr:colOff>146737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D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8</xdr:col>
      <xdr:colOff>161925</xdr:colOff>
      <xdr:row>0</xdr:row>
      <xdr:rowOff>0</xdr:rowOff>
    </xdr:from>
    <xdr:to>
      <xdr:col>9</xdr:col>
      <xdr:colOff>385119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D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9</xdr:col>
      <xdr:colOff>398505</xdr:colOff>
      <xdr:row>0</xdr:row>
      <xdr:rowOff>0</xdr:rowOff>
    </xdr:from>
    <xdr:to>
      <xdr:col>11</xdr:col>
      <xdr:colOff>212124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D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11</xdr:col>
      <xdr:colOff>228600</xdr:colOff>
      <xdr:row>0</xdr:row>
      <xdr:rowOff>0</xdr:rowOff>
    </xdr:from>
    <xdr:to>
      <xdr:col>16</xdr:col>
      <xdr:colOff>347019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D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16</xdr:col>
      <xdr:colOff>361950</xdr:colOff>
      <xdr:row>0</xdr:row>
      <xdr:rowOff>0</xdr:rowOff>
    </xdr:from>
    <xdr:to>
      <xdr:col>17</xdr:col>
      <xdr:colOff>585144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D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17</xdr:col>
      <xdr:colOff>598530</xdr:colOff>
      <xdr:row>0</xdr:row>
      <xdr:rowOff>0</xdr:rowOff>
    </xdr:from>
    <xdr:to>
      <xdr:col>18</xdr:col>
      <xdr:colOff>821724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D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18</xdr:col>
      <xdr:colOff>838200</xdr:colOff>
      <xdr:row>0</xdr:row>
      <xdr:rowOff>0</xdr:rowOff>
    </xdr:from>
    <xdr:to>
      <xdr:col>20</xdr:col>
      <xdr:colOff>451794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D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20</xdr:col>
      <xdr:colOff>466725</xdr:colOff>
      <xdr:row>0</xdr:row>
      <xdr:rowOff>0</xdr:rowOff>
    </xdr:from>
    <xdr:to>
      <xdr:col>22</xdr:col>
      <xdr:colOff>451794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="" xmlns:a16="http://schemas.microsoft.com/office/drawing/2014/main" id="{00000000-0008-0000-0D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17</xdr:col>
      <xdr:colOff>598273</xdr:colOff>
      <xdr:row>2</xdr:row>
      <xdr:rowOff>28575</xdr:rowOff>
    </xdr:from>
    <xdr:to>
      <xdr:col>18</xdr:col>
      <xdr:colOff>821467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D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 Anual</a:t>
          </a:r>
        </a:p>
      </xdr:txBody>
    </xdr:sp>
    <xdr:clientData fPrintsWithSheet="0"/>
  </xdr:twoCellAnchor>
  <xdr:twoCellAnchor>
    <xdr:from>
      <xdr:col>18</xdr:col>
      <xdr:colOff>836398</xdr:colOff>
      <xdr:row>2</xdr:row>
      <xdr:rowOff>28575</xdr:rowOff>
    </xdr:from>
    <xdr:to>
      <xdr:col>20</xdr:col>
      <xdr:colOff>449992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D00-00003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Receitas</a:t>
          </a:r>
        </a:p>
      </xdr:txBody>
    </xdr:sp>
    <xdr:clientData fPrintsWithSheet="0"/>
  </xdr:twoCellAnchor>
  <xdr:twoCellAnchor>
    <xdr:from>
      <xdr:col>20</xdr:col>
      <xdr:colOff>464923</xdr:colOff>
      <xdr:row>2</xdr:row>
      <xdr:rowOff>28575</xdr:rowOff>
    </xdr:from>
    <xdr:to>
      <xdr:col>22</xdr:col>
      <xdr:colOff>449992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D00-00003B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Despesas</a:t>
          </a:r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6</xdr:col>
      <xdr:colOff>278542</xdr:colOff>
      <xdr:row>4</xdr:row>
      <xdr:rowOff>0</xdr:rowOff>
    </xdr:to>
    <xdr:sp macro="" textlink="">
      <xdr:nvSpPr>
        <xdr:cNvPr id="60" name="Retângulo 59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D00-00003C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6</xdr:col>
      <xdr:colOff>293473</xdr:colOff>
      <xdr:row>2</xdr:row>
      <xdr:rowOff>28575</xdr:rowOff>
    </xdr:from>
    <xdr:to>
      <xdr:col>8</xdr:col>
      <xdr:colOff>145192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="" xmlns:a16="http://schemas.microsoft.com/office/drawing/2014/main" id="{00000000-0008-0000-0D00-00003D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2" name="Retângulo 61">
          <a:extLst>
            <a:ext uri="{FF2B5EF4-FFF2-40B4-BE49-F238E27FC236}">
              <a16:creationId xmlns="" xmlns:a16="http://schemas.microsoft.com/office/drawing/2014/main" id="{00000000-0008-0000-0D00-00003E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8</xdr:col>
      <xdr:colOff>160123</xdr:colOff>
      <xdr:row>2</xdr:row>
      <xdr:rowOff>28575</xdr:rowOff>
    </xdr:from>
    <xdr:to>
      <xdr:col>9</xdr:col>
      <xdr:colOff>383317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="" xmlns:a16="http://schemas.microsoft.com/office/drawing/2014/main" id="{00000000-0008-0000-0D00-00003F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10</xdr:row>
      <xdr:rowOff>19050</xdr:rowOff>
    </xdr:from>
    <xdr:to>
      <xdr:col>1</xdr:col>
      <xdr:colOff>56894</xdr:colOff>
      <xdr:row>204</xdr:row>
      <xdr:rowOff>190499</xdr:rowOff>
    </xdr:to>
    <xdr:sp macro="" textlink="">
      <xdr:nvSpPr>
        <xdr:cNvPr id="64" name="Retângulo 63">
          <a:extLst>
            <a:ext uri="{FF2B5EF4-FFF2-40B4-BE49-F238E27FC236}">
              <a16:creationId xmlns="" xmlns:a16="http://schemas.microsoft.com/office/drawing/2014/main" id="{00000000-0008-0000-0D00-000040000000}"/>
            </a:ext>
          </a:extLst>
        </xdr:cNvPr>
        <xdr:cNvSpPr/>
      </xdr:nvSpPr>
      <xdr:spPr>
        <a:xfrm>
          <a:off x="0" y="1800225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10</xdr:row>
      <xdr:rowOff>1</xdr:rowOff>
    </xdr:to>
    <xdr:sp macro="" textlink="">
      <xdr:nvSpPr>
        <xdr:cNvPr id="65" name="Retângulo 64">
          <a:extLst>
            <a:ext uri="{FF2B5EF4-FFF2-40B4-BE49-F238E27FC236}">
              <a16:creationId xmlns="" xmlns:a16="http://schemas.microsoft.com/office/drawing/2014/main" id="{00000000-0008-0000-0D00-000041000000}"/>
            </a:ext>
          </a:extLst>
        </xdr:cNvPr>
        <xdr:cNvSpPr/>
      </xdr:nvSpPr>
      <xdr:spPr>
        <a:xfrm>
          <a:off x="0" y="771525"/>
          <a:ext cx="771525" cy="100965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16</xdr:col>
      <xdr:colOff>360148</xdr:colOff>
      <xdr:row>2</xdr:row>
      <xdr:rowOff>28575</xdr:rowOff>
    </xdr:from>
    <xdr:to>
      <xdr:col>17</xdr:col>
      <xdr:colOff>583342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0D00-000042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Mensal</a:t>
          </a:r>
        </a:p>
      </xdr:txBody>
    </xdr:sp>
    <xdr:clientData fPrintsWithSheet="0"/>
  </xdr:twoCellAnchor>
  <xdr:twoCellAnchor>
    <xdr:from>
      <xdr:col>22</xdr:col>
      <xdr:colOff>457201</xdr:colOff>
      <xdr:row>0</xdr:row>
      <xdr:rowOff>0</xdr:rowOff>
    </xdr:from>
    <xdr:to>
      <xdr:col>34</xdr:col>
      <xdr:colOff>514350</xdr:colOff>
      <xdr:row>2</xdr:row>
      <xdr:rowOff>9525</xdr:rowOff>
    </xdr:to>
    <xdr:sp macro="" textlink="">
      <xdr:nvSpPr>
        <xdr:cNvPr id="67" name="Retângulo 66">
          <a:extLst>
            <a:ext uri="{FF2B5EF4-FFF2-40B4-BE49-F238E27FC236}">
              <a16:creationId xmlns="" xmlns:a16="http://schemas.microsoft.com/office/drawing/2014/main" id="{00000000-0008-0000-0D00-000043000000}"/>
            </a:ext>
          </a:extLst>
        </xdr:cNvPr>
        <xdr:cNvSpPr/>
      </xdr:nvSpPr>
      <xdr:spPr>
        <a:xfrm>
          <a:off x="11753851" y="0"/>
          <a:ext cx="70580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22</xdr:col>
      <xdr:colOff>455399</xdr:colOff>
      <xdr:row>2</xdr:row>
      <xdr:rowOff>28575</xdr:rowOff>
    </xdr:from>
    <xdr:to>
      <xdr:col>34</xdr:col>
      <xdr:colOff>512548</xdr:colOff>
      <xdr:row>4</xdr:row>
      <xdr:rowOff>0</xdr:rowOff>
    </xdr:to>
    <xdr:sp macro="" textlink="">
      <xdr:nvSpPr>
        <xdr:cNvPr id="68" name="Retângulo 67">
          <a:extLst>
            <a:ext uri="{FF2B5EF4-FFF2-40B4-BE49-F238E27FC236}">
              <a16:creationId xmlns="" xmlns:a16="http://schemas.microsoft.com/office/drawing/2014/main" id="{00000000-0008-0000-0D00-000044000000}"/>
            </a:ext>
          </a:extLst>
        </xdr:cNvPr>
        <xdr:cNvSpPr/>
      </xdr:nvSpPr>
      <xdr:spPr>
        <a:xfrm>
          <a:off x="11752049" y="409575"/>
          <a:ext cx="70580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11</xdr:col>
      <xdr:colOff>226798</xdr:colOff>
      <xdr:row>2</xdr:row>
      <xdr:rowOff>28575</xdr:rowOff>
    </xdr:from>
    <xdr:to>
      <xdr:col>16</xdr:col>
      <xdr:colOff>345217</xdr:colOff>
      <xdr:row>4</xdr:row>
      <xdr:rowOff>0</xdr:rowOff>
    </xdr:to>
    <xdr:sp macro="" textlink="">
      <xdr:nvSpPr>
        <xdr:cNvPr id="69" name="Retângulo 68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0D00-000045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Anual</a:t>
          </a:r>
        </a:p>
      </xdr:txBody>
    </xdr:sp>
    <xdr:clientData fPrintsWithSheet="0"/>
  </xdr:twoCellAnchor>
  <xdr:twoCellAnchor>
    <xdr:from>
      <xdr:col>9</xdr:col>
      <xdr:colOff>398248</xdr:colOff>
      <xdr:row>2</xdr:row>
      <xdr:rowOff>28575</xdr:rowOff>
    </xdr:from>
    <xdr:to>
      <xdr:col>11</xdr:col>
      <xdr:colOff>211867</xdr:colOff>
      <xdr:row>4</xdr:row>
      <xdr:rowOff>0</xdr:rowOff>
    </xdr:to>
    <xdr:sp macro="" textlink="">
      <xdr:nvSpPr>
        <xdr:cNvPr id="70" name="Retângulo 69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D00-000046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Fluxo</a:t>
          </a:r>
          <a:r>
            <a:rPr lang="pt-BR" sz="1100" baseline="0">
              <a:solidFill>
                <a:sysClr val="windowText" lastClr="000000"/>
              </a:solidFill>
            </a:rPr>
            <a:t> Mensal</a:t>
          </a:r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 editAs="oneCell">
    <xdr:from>
      <xdr:col>21</xdr:col>
      <xdr:colOff>228600</xdr:colOff>
      <xdr:row>0</xdr:row>
      <xdr:rowOff>0</xdr:rowOff>
    </xdr:from>
    <xdr:to>
      <xdr:col>22</xdr:col>
      <xdr:colOff>18401</xdr:colOff>
      <xdr:row>2</xdr:row>
      <xdr:rowOff>9525</xdr:rowOff>
    </xdr:to>
    <xdr:pic>
      <xdr:nvPicPr>
        <xdr:cNvPr id="25" name="Imagem 24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247650</xdr:colOff>
      <xdr:row>8</xdr:row>
      <xdr:rowOff>180974</xdr:rowOff>
    </xdr:from>
    <xdr:to>
      <xdr:col>23</xdr:col>
      <xdr:colOff>400050</xdr:colOff>
      <xdr:row>26</xdr:row>
      <xdr:rowOff>9525</xdr:rowOff>
    </xdr:to>
    <xdr:graphicFrame macro="">
      <xdr:nvGraphicFramePr>
        <xdr:cNvPr id="26" name="Gráfico 25">
          <a:extLst>
            <a:ext uri="{FF2B5EF4-FFF2-40B4-BE49-F238E27FC236}">
              <a16:creationId xmlns="" xmlns:a16="http://schemas.microsoft.com/office/drawing/2014/main" id="{00000000-0008-0000-1C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2</xdr:col>
      <xdr:colOff>992917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E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2</xdr:col>
      <xdr:colOff>1009393</xdr:colOff>
      <xdr:row>0</xdr:row>
      <xdr:rowOff>0</xdr:rowOff>
    </xdr:from>
    <xdr:to>
      <xdr:col>3</xdr:col>
      <xdr:colOff>337237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E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3</xdr:col>
      <xdr:colOff>352425</xdr:colOff>
      <xdr:row>0</xdr:row>
      <xdr:rowOff>0</xdr:rowOff>
    </xdr:from>
    <xdr:to>
      <xdr:col>5</xdr:col>
      <xdr:colOff>13644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E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27030</xdr:colOff>
      <xdr:row>0</xdr:row>
      <xdr:rowOff>0</xdr:rowOff>
    </xdr:from>
    <xdr:to>
      <xdr:col>6</xdr:col>
      <xdr:colOff>459774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E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6</xdr:col>
      <xdr:colOff>476250</xdr:colOff>
      <xdr:row>0</xdr:row>
      <xdr:rowOff>0</xdr:rowOff>
    </xdr:from>
    <xdr:to>
      <xdr:col>8</xdr:col>
      <xdr:colOff>137469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E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8</xdr:col>
      <xdr:colOff>152400</xdr:colOff>
      <xdr:row>0</xdr:row>
      <xdr:rowOff>0</xdr:rowOff>
    </xdr:from>
    <xdr:to>
      <xdr:col>9</xdr:col>
      <xdr:colOff>585144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E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9</xdr:col>
      <xdr:colOff>598530</xdr:colOff>
      <xdr:row>0</xdr:row>
      <xdr:rowOff>0</xdr:rowOff>
    </xdr:from>
    <xdr:to>
      <xdr:col>11</xdr:col>
      <xdr:colOff>259749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E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11</xdr:col>
      <xdr:colOff>276225</xdr:colOff>
      <xdr:row>0</xdr:row>
      <xdr:rowOff>0</xdr:rowOff>
    </xdr:from>
    <xdr:to>
      <xdr:col>12</xdr:col>
      <xdr:colOff>708969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E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12</xdr:col>
      <xdr:colOff>723900</xdr:colOff>
      <xdr:row>0</xdr:row>
      <xdr:rowOff>0</xdr:rowOff>
    </xdr:from>
    <xdr:to>
      <xdr:col>14</xdr:col>
      <xdr:colOff>385119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="" xmlns:a16="http://schemas.microsoft.com/office/drawing/2014/main" id="{00000000-0008-0000-0E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9</xdr:col>
      <xdr:colOff>598273</xdr:colOff>
      <xdr:row>2</xdr:row>
      <xdr:rowOff>28575</xdr:rowOff>
    </xdr:from>
    <xdr:to>
      <xdr:col>11</xdr:col>
      <xdr:colOff>259492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E00-000039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 Anual</a:t>
          </a:r>
        </a:p>
      </xdr:txBody>
    </xdr:sp>
    <xdr:clientData fPrintsWithSheet="0"/>
  </xdr:twoCellAnchor>
  <xdr:twoCellAnchor>
    <xdr:from>
      <xdr:col>11</xdr:col>
      <xdr:colOff>274423</xdr:colOff>
      <xdr:row>2</xdr:row>
      <xdr:rowOff>28575</xdr:rowOff>
    </xdr:from>
    <xdr:to>
      <xdr:col>12</xdr:col>
      <xdr:colOff>707167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E00-00003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Receitas</a:t>
          </a:r>
        </a:p>
      </xdr:txBody>
    </xdr:sp>
    <xdr:clientData fPrintsWithSheet="0"/>
  </xdr:twoCellAnchor>
  <xdr:twoCellAnchor>
    <xdr:from>
      <xdr:col>12</xdr:col>
      <xdr:colOff>722098</xdr:colOff>
      <xdr:row>2</xdr:row>
      <xdr:rowOff>28575</xdr:rowOff>
    </xdr:from>
    <xdr:to>
      <xdr:col>14</xdr:col>
      <xdr:colOff>383317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E00-00003B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Despesas</a:t>
          </a:r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2</xdr:col>
      <xdr:colOff>992917</xdr:colOff>
      <xdr:row>4</xdr:row>
      <xdr:rowOff>0</xdr:rowOff>
    </xdr:to>
    <xdr:sp macro="" textlink="">
      <xdr:nvSpPr>
        <xdr:cNvPr id="60" name="Retângulo 59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E00-00003C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2</xdr:col>
      <xdr:colOff>1007848</xdr:colOff>
      <xdr:row>2</xdr:row>
      <xdr:rowOff>28575</xdr:rowOff>
    </xdr:from>
    <xdr:to>
      <xdr:col>3</xdr:col>
      <xdr:colOff>335692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="" xmlns:a16="http://schemas.microsoft.com/office/drawing/2014/main" id="{00000000-0008-0000-0E00-00003D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5</xdr:col>
      <xdr:colOff>26773</xdr:colOff>
      <xdr:row>2</xdr:row>
      <xdr:rowOff>28575</xdr:rowOff>
    </xdr:from>
    <xdr:to>
      <xdr:col>6</xdr:col>
      <xdr:colOff>459517</xdr:colOff>
      <xdr:row>4</xdr:row>
      <xdr:rowOff>0</xdr:rowOff>
    </xdr:to>
    <xdr:sp macro="" textlink="">
      <xdr:nvSpPr>
        <xdr:cNvPr id="62" name="Retângulo 61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E00-00003E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Fluxo</a:t>
          </a:r>
          <a:r>
            <a:rPr lang="pt-BR" sz="1100" baseline="0"/>
            <a:t> Mensal</a:t>
          </a:r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="" xmlns:a16="http://schemas.microsoft.com/office/drawing/2014/main" id="{00000000-0008-0000-0E00-00003F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3</xdr:col>
      <xdr:colOff>350623</xdr:colOff>
      <xdr:row>2</xdr:row>
      <xdr:rowOff>28575</xdr:rowOff>
    </xdr:from>
    <xdr:to>
      <xdr:col>5</xdr:col>
      <xdr:colOff>11842</xdr:colOff>
      <xdr:row>4</xdr:row>
      <xdr:rowOff>0</xdr:rowOff>
    </xdr:to>
    <xdr:sp macro="" textlink="">
      <xdr:nvSpPr>
        <xdr:cNvPr id="64" name="Retângulo 63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E00-000040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10</xdr:row>
      <xdr:rowOff>76200</xdr:rowOff>
    </xdr:from>
    <xdr:to>
      <xdr:col>1</xdr:col>
      <xdr:colOff>56894</xdr:colOff>
      <xdr:row>205</xdr:row>
      <xdr:rowOff>19049</xdr:rowOff>
    </xdr:to>
    <xdr:sp macro="" textlink="">
      <xdr:nvSpPr>
        <xdr:cNvPr id="65" name="Retângulo 64">
          <a:extLst>
            <a:ext uri="{FF2B5EF4-FFF2-40B4-BE49-F238E27FC236}">
              <a16:creationId xmlns="" xmlns:a16="http://schemas.microsoft.com/office/drawing/2014/main" id="{00000000-0008-0000-0E00-000041000000}"/>
            </a:ext>
          </a:extLst>
        </xdr:cNvPr>
        <xdr:cNvSpPr/>
      </xdr:nvSpPr>
      <xdr:spPr>
        <a:xfrm>
          <a:off x="0" y="1895475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10</xdr:row>
      <xdr:rowOff>57151</xdr:rowOff>
    </xdr:to>
    <xdr:sp macro="" textlink="">
      <xdr:nvSpPr>
        <xdr:cNvPr id="66" name="Retângulo 65">
          <a:extLst>
            <a:ext uri="{FF2B5EF4-FFF2-40B4-BE49-F238E27FC236}">
              <a16:creationId xmlns="" xmlns:a16="http://schemas.microsoft.com/office/drawing/2014/main" id="{00000000-0008-0000-0E00-000042000000}"/>
            </a:ext>
          </a:extLst>
        </xdr:cNvPr>
        <xdr:cNvSpPr/>
      </xdr:nvSpPr>
      <xdr:spPr>
        <a:xfrm>
          <a:off x="0" y="771525"/>
          <a:ext cx="771525" cy="11334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8</xdr:col>
      <xdr:colOff>150598</xdr:colOff>
      <xdr:row>2</xdr:row>
      <xdr:rowOff>28575</xdr:rowOff>
    </xdr:from>
    <xdr:to>
      <xdr:col>9</xdr:col>
      <xdr:colOff>583342</xdr:colOff>
      <xdr:row>4</xdr:row>
      <xdr:rowOff>0</xdr:rowOff>
    </xdr:to>
    <xdr:sp macro="" textlink="">
      <xdr:nvSpPr>
        <xdr:cNvPr id="67" name="Retângulo 66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0E00-000043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Mensal</a:t>
          </a:r>
        </a:p>
      </xdr:txBody>
    </xdr:sp>
    <xdr:clientData fPrintsWithSheet="0"/>
  </xdr:twoCellAnchor>
  <xdr:twoCellAnchor>
    <xdr:from>
      <xdr:col>14</xdr:col>
      <xdr:colOff>390525</xdr:colOff>
      <xdr:row>0</xdr:row>
      <xdr:rowOff>0</xdr:rowOff>
    </xdr:from>
    <xdr:to>
      <xdr:col>22</xdr:col>
      <xdr:colOff>3028950</xdr:colOff>
      <xdr:row>2</xdr:row>
      <xdr:rowOff>9525</xdr:rowOff>
    </xdr:to>
    <xdr:sp macro="" textlink="">
      <xdr:nvSpPr>
        <xdr:cNvPr id="68" name="Retângulo 67">
          <a:extLst>
            <a:ext uri="{FF2B5EF4-FFF2-40B4-BE49-F238E27FC236}">
              <a16:creationId xmlns="" xmlns:a16="http://schemas.microsoft.com/office/drawing/2014/main" id="{00000000-0008-0000-0E00-000044000000}"/>
            </a:ext>
          </a:extLst>
        </xdr:cNvPr>
        <xdr:cNvSpPr/>
      </xdr:nvSpPr>
      <xdr:spPr>
        <a:xfrm>
          <a:off x="11753850" y="0"/>
          <a:ext cx="76771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14</xdr:col>
      <xdr:colOff>388723</xdr:colOff>
      <xdr:row>2</xdr:row>
      <xdr:rowOff>28575</xdr:rowOff>
    </xdr:from>
    <xdr:to>
      <xdr:col>22</xdr:col>
      <xdr:colOff>3027148</xdr:colOff>
      <xdr:row>4</xdr:row>
      <xdr:rowOff>0</xdr:rowOff>
    </xdr:to>
    <xdr:sp macro="" textlink="">
      <xdr:nvSpPr>
        <xdr:cNvPr id="69" name="Retângulo 68">
          <a:extLst>
            <a:ext uri="{FF2B5EF4-FFF2-40B4-BE49-F238E27FC236}">
              <a16:creationId xmlns="" xmlns:a16="http://schemas.microsoft.com/office/drawing/2014/main" id="{00000000-0008-0000-0E00-000045000000}"/>
            </a:ext>
          </a:extLst>
        </xdr:cNvPr>
        <xdr:cNvSpPr/>
      </xdr:nvSpPr>
      <xdr:spPr>
        <a:xfrm>
          <a:off x="11752048" y="409575"/>
          <a:ext cx="767715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6</xdr:col>
      <xdr:colOff>474448</xdr:colOff>
      <xdr:row>2</xdr:row>
      <xdr:rowOff>28575</xdr:rowOff>
    </xdr:from>
    <xdr:to>
      <xdr:col>8</xdr:col>
      <xdr:colOff>135667</xdr:colOff>
      <xdr:row>4</xdr:row>
      <xdr:rowOff>0</xdr:rowOff>
    </xdr:to>
    <xdr:sp macro="" textlink="">
      <xdr:nvSpPr>
        <xdr:cNvPr id="70" name="Retângulo 69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0E00-000046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Fluxo Anual</a:t>
          </a:r>
        </a:p>
      </xdr:txBody>
    </xdr:sp>
    <xdr:clientData fPrintsWithSheet="0"/>
  </xdr:twoCellAnchor>
  <xdr:twoCellAnchor editAs="oneCell">
    <xdr:from>
      <xdr:col>13</xdr:col>
      <xdr:colOff>323850</xdr:colOff>
      <xdr:row>0</xdr:row>
      <xdr:rowOff>0</xdr:rowOff>
    </xdr:from>
    <xdr:to>
      <xdr:col>13</xdr:col>
      <xdr:colOff>723251</xdr:colOff>
      <xdr:row>2</xdr:row>
      <xdr:rowOff>9525</xdr:rowOff>
    </xdr:to>
    <xdr:pic>
      <xdr:nvPicPr>
        <xdr:cNvPr id="25" name="Imagem 24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0E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611917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F00-00001A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628393</xdr:colOff>
      <xdr:row>0</xdr:row>
      <xdr:rowOff>0</xdr:rowOff>
    </xdr:from>
    <xdr:to>
      <xdr:col>4</xdr:col>
      <xdr:colOff>194362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F00-00001B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4</xdr:col>
      <xdr:colOff>209550</xdr:colOff>
      <xdr:row>0</xdr:row>
      <xdr:rowOff>0</xdr:rowOff>
    </xdr:from>
    <xdr:to>
      <xdr:col>5</xdr:col>
      <xdr:colOff>432744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F00-00001C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446130</xdr:colOff>
      <xdr:row>0</xdr:row>
      <xdr:rowOff>0</xdr:rowOff>
    </xdr:from>
    <xdr:to>
      <xdr:col>6</xdr:col>
      <xdr:colOff>669324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F00-00001D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6</xdr:col>
      <xdr:colOff>685800</xdr:colOff>
      <xdr:row>0</xdr:row>
      <xdr:rowOff>0</xdr:rowOff>
    </xdr:from>
    <xdr:to>
      <xdr:col>8</xdr:col>
      <xdr:colOff>299394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0F00-00001E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8</xdr:col>
      <xdr:colOff>314325</xdr:colOff>
      <xdr:row>0</xdr:row>
      <xdr:rowOff>0</xdr:rowOff>
    </xdr:from>
    <xdr:to>
      <xdr:col>9</xdr:col>
      <xdr:colOff>1137594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0F00-00001F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9</xdr:col>
      <xdr:colOff>1150980</xdr:colOff>
      <xdr:row>0</xdr:row>
      <xdr:rowOff>0</xdr:rowOff>
    </xdr:from>
    <xdr:to>
      <xdr:col>10</xdr:col>
      <xdr:colOff>716949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F00-000020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10</xdr:col>
      <xdr:colOff>733425</xdr:colOff>
      <xdr:row>0</xdr:row>
      <xdr:rowOff>0</xdr:rowOff>
    </xdr:from>
    <xdr:to>
      <xdr:col>11</xdr:col>
      <xdr:colOff>956619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0F00-000021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11</xdr:col>
      <xdr:colOff>971550</xdr:colOff>
      <xdr:row>0</xdr:row>
      <xdr:rowOff>0</xdr:rowOff>
    </xdr:from>
    <xdr:to>
      <xdr:col>13</xdr:col>
      <xdr:colOff>213669</xdr:colOff>
      <xdr:row>2</xdr:row>
      <xdr:rowOff>9525</xdr:rowOff>
    </xdr:to>
    <xdr:sp macro="" textlink="">
      <xdr:nvSpPr>
        <xdr:cNvPr id="34" name="Retângulo 33">
          <a:extLst>
            <a:ext uri="{FF2B5EF4-FFF2-40B4-BE49-F238E27FC236}">
              <a16:creationId xmlns="" xmlns:a16="http://schemas.microsoft.com/office/drawing/2014/main" id="{00000000-0008-0000-0F00-000022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9</xdr:col>
      <xdr:colOff>1150723</xdr:colOff>
      <xdr:row>2</xdr:row>
      <xdr:rowOff>28575</xdr:rowOff>
    </xdr:from>
    <xdr:to>
      <xdr:col>10</xdr:col>
      <xdr:colOff>716692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0F00-000023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 Anual</a:t>
          </a:r>
        </a:p>
      </xdr:txBody>
    </xdr:sp>
    <xdr:clientData fPrintsWithSheet="0"/>
  </xdr:twoCellAnchor>
  <xdr:twoCellAnchor>
    <xdr:from>
      <xdr:col>10</xdr:col>
      <xdr:colOff>731623</xdr:colOff>
      <xdr:row>2</xdr:row>
      <xdr:rowOff>28575</xdr:rowOff>
    </xdr:from>
    <xdr:to>
      <xdr:col>11</xdr:col>
      <xdr:colOff>954817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0F00-000024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Receitas</a:t>
          </a:r>
        </a:p>
      </xdr:txBody>
    </xdr:sp>
    <xdr:clientData fPrintsWithSheet="0"/>
  </xdr:twoCellAnchor>
  <xdr:twoCellAnchor>
    <xdr:from>
      <xdr:col>11</xdr:col>
      <xdr:colOff>969748</xdr:colOff>
      <xdr:row>2</xdr:row>
      <xdr:rowOff>28575</xdr:rowOff>
    </xdr:from>
    <xdr:to>
      <xdr:col>13</xdr:col>
      <xdr:colOff>211867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F00-000025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Despesas</a:t>
          </a:r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3</xdr:col>
      <xdr:colOff>611917</xdr:colOff>
      <xdr:row>4</xdr:row>
      <xdr:rowOff>0</xdr:rowOff>
    </xdr:to>
    <xdr:sp macro="" textlink="">
      <xdr:nvSpPr>
        <xdr:cNvPr id="38" name="Retângulo 3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F00-000026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</xdr:col>
      <xdr:colOff>626848</xdr:colOff>
      <xdr:row>2</xdr:row>
      <xdr:rowOff>28575</xdr:rowOff>
    </xdr:from>
    <xdr:to>
      <xdr:col>4</xdr:col>
      <xdr:colOff>192817</xdr:colOff>
      <xdr:row>4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="" xmlns:a16="http://schemas.microsoft.com/office/drawing/2014/main" id="{00000000-0008-0000-0F00-000027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5</xdr:col>
      <xdr:colOff>445873</xdr:colOff>
      <xdr:row>2</xdr:row>
      <xdr:rowOff>28575</xdr:rowOff>
    </xdr:from>
    <xdr:to>
      <xdr:col>6</xdr:col>
      <xdr:colOff>669067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0F00-000028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Fluxo</a:t>
          </a:r>
          <a:r>
            <a:rPr lang="pt-BR" sz="1100" baseline="0"/>
            <a:t> Mensal</a:t>
          </a:r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00000000-0008-0000-0F00-000029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4</xdr:col>
      <xdr:colOff>207748</xdr:colOff>
      <xdr:row>2</xdr:row>
      <xdr:rowOff>28575</xdr:rowOff>
    </xdr:from>
    <xdr:to>
      <xdr:col>5</xdr:col>
      <xdr:colOff>430942</xdr:colOff>
      <xdr:row>4</xdr:row>
      <xdr:rowOff>0</xdr:rowOff>
    </xdr:to>
    <xdr:sp macro="" textlink="">
      <xdr:nvSpPr>
        <xdr:cNvPr id="42" name="Retângulo 41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F00-00002A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8</xdr:row>
      <xdr:rowOff>209550</xdr:rowOff>
    </xdr:from>
    <xdr:to>
      <xdr:col>1</xdr:col>
      <xdr:colOff>56894</xdr:colOff>
      <xdr:row>204</xdr:row>
      <xdr:rowOff>95249</xdr:rowOff>
    </xdr:to>
    <xdr:sp macro="" textlink="">
      <xdr:nvSpPr>
        <xdr:cNvPr id="43" name="Retângulo 42">
          <a:extLst>
            <a:ext uri="{FF2B5EF4-FFF2-40B4-BE49-F238E27FC236}">
              <a16:creationId xmlns="" xmlns:a16="http://schemas.microsoft.com/office/drawing/2014/main" id="{00000000-0008-0000-0F00-00002B000000}"/>
            </a:ext>
          </a:extLst>
        </xdr:cNvPr>
        <xdr:cNvSpPr/>
      </xdr:nvSpPr>
      <xdr:spPr>
        <a:xfrm>
          <a:off x="0" y="19240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190501</xdr:rowOff>
    </xdr:to>
    <xdr:sp macro="" textlink="">
      <xdr:nvSpPr>
        <xdr:cNvPr id="44" name="Retângulo 43">
          <a:extLst>
            <a:ext uri="{FF2B5EF4-FFF2-40B4-BE49-F238E27FC236}">
              <a16:creationId xmlns="" xmlns:a16="http://schemas.microsoft.com/office/drawing/2014/main" id="{00000000-0008-0000-0F00-00002C000000}"/>
            </a:ext>
          </a:extLst>
        </xdr:cNvPr>
        <xdr:cNvSpPr/>
      </xdr:nvSpPr>
      <xdr:spPr>
        <a:xfrm>
          <a:off x="0" y="771525"/>
          <a:ext cx="771525" cy="11334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13</xdr:col>
      <xdr:colOff>219076</xdr:colOff>
      <xdr:row>0</xdr:row>
      <xdr:rowOff>0</xdr:rowOff>
    </xdr:from>
    <xdr:to>
      <xdr:col>21</xdr:col>
      <xdr:colOff>304800</xdr:colOff>
      <xdr:row>2</xdr:row>
      <xdr:rowOff>9525</xdr:rowOff>
    </xdr:to>
    <xdr:sp macro="" textlink="">
      <xdr:nvSpPr>
        <xdr:cNvPr id="45" name="Retângulo 44">
          <a:extLst>
            <a:ext uri="{FF2B5EF4-FFF2-40B4-BE49-F238E27FC236}">
              <a16:creationId xmlns="" xmlns:a16="http://schemas.microsoft.com/office/drawing/2014/main" id="{00000000-0008-0000-0F00-00002D000000}"/>
            </a:ext>
          </a:extLst>
        </xdr:cNvPr>
        <xdr:cNvSpPr/>
      </xdr:nvSpPr>
      <xdr:spPr>
        <a:xfrm>
          <a:off x="11753851" y="0"/>
          <a:ext cx="677227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13</xdr:col>
      <xdr:colOff>217274</xdr:colOff>
      <xdr:row>2</xdr:row>
      <xdr:rowOff>28575</xdr:rowOff>
    </xdr:from>
    <xdr:to>
      <xdr:col>21</xdr:col>
      <xdr:colOff>302998</xdr:colOff>
      <xdr:row>4</xdr:row>
      <xdr:rowOff>0</xdr:rowOff>
    </xdr:to>
    <xdr:sp macro="" textlink="">
      <xdr:nvSpPr>
        <xdr:cNvPr id="46" name="Retângulo 45">
          <a:extLst>
            <a:ext uri="{FF2B5EF4-FFF2-40B4-BE49-F238E27FC236}">
              <a16:creationId xmlns="" xmlns:a16="http://schemas.microsoft.com/office/drawing/2014/main" id="{00000000-0008-0000-0F00-00002E000000}"/>
            </a:ext>
          </a:extLst>
        </xdr:cNvPr>
        <xdr:cNvSpPr/>
      </xdr:nvSpPr>
      <xdr:spPr>
        <a:xfrm>
          <a:off x="11752049" y="409575"/>
          <a:ext cx="677227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6</xdr:col>
      <xdr:colOff>683998</xdr:colOff>
      <xdr:row>2</xdr:row>
      <xdr:rowOff>28575</xdr:rowOff>
    </xdr:from>
    <xdr:to>
      <xdr:col>8</xdr:col>
      <xdr:colOff>297592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0F00-00002F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Anual</a:t>
          </a:r>
        </a:p>
      </xdr:txBody>
    </xdr:sp>
    <xdr:clientData fPrintsWithSheet="0"/>
  </xdr:twoCellAnchor>
  <xdr:twoCellAnchor>
    <xdr:from>
      <xdr:col>8</xdr:col>
      <xdr:colOff>312523</xdr:colOff>
      <xdr:row>2</xdr:row>
      <xdr:rowOff>28575</xdr:rowOff>
    </xdr:from>
    <xdr:to>
      <xdr:col>9</xdr:col>
      <xdr:colOff>1135792</xdr:colOff>
      <xdr:row>4</xdr:row>
      <xdr:rowOff>0</xdr:rowOff>
    </xdr:to>
    <xdr:sp macro="" textlink="">
      <xdr:nvSpPr>
        <xdr:cNvPr id="71" name="Retângulo 70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0F00-000047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Resultado Mensal</a:t>
          </a:r>
        </a:p>
      </xdr:txBody>
    </xdr:sp>
    <xdr:clientData fPrintsWithSheet="0"/>
  </xdr:twoCellAnchor>
  <xdr:twoCellAnchor editAs="oneCell">
    <xdr:from>
      <xdr:col>12</xdr:col>
      <xdr:colOff>361950</xdr:colOff>
      <xdr:row>0</xdr:row>
      <xdr:rowOff>0</xdr:rowOff>
    </xdr:from>
    <xdr:to>
      <xdr:col>12</xdr:col>
      <xdr:colOff>761351</xdr:colOff>
      <xdr:row>2</xdr:row>
      <xdr:rowOff>9525</xdr:rowOff>
    </xdr:to>
    <xdr:pic>
      <xdr:nvPicPr>
        <xdr:cNvPr id="72" name="Imagem 71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145192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1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161668</xdr:colOff>
      <xdr:row>0</xdr:row>
      <xdr:rowOff>0</xdr:rowOff>
    </xdr:from>
    <xdr:to>
      <xdr:col>4</xdr:col>
      <xdr:colOff>489637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1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4</xdr:col>
      <xdr:colOff>504825</xdr:colOff>
      <xdr:row>0</xdr:row>
      <xdr:rowOff>0</xdr:rowOff>
    </xdr:from>
    <xdr:to>
      <xdr:col>5</xdr:col>
      <xdr:colOff>832794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1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846180</xdr:colOff>
      <xdr:row>0</xdr:row>
      <xdr:rowOff>0</xdr:rowOff>
    </xdr:from>
    <xdr:to>
      <xdr:col>8</xdr:col>
      <xdr:colOff>78774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1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8</xdr:col>
      <xdr:colOff>95250</xdr:colOff>
      <xdr:row>0</xdr:row>
      <xdr:rowOff>0</xdr:rowOff>
    </xdr:from>
    <xdr:to>
      <xdr:col>9</xdr:col>
      <xdr:colOff>423219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1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9</xdr:col>
      <xdr:colOff>438150</xdr:colOff>
      <xdr:row>0</xdr:row>
      <xdr:rowOff>0</xdr:rowOff>
    </xdr:from>
    <xdr:to>
      <xdr:col>10</xdr:col>
      <xdr:colOff>766119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1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10</xdr:col>
      <xdr:colOff>779505</xdr:colOff>
      <xdr:row>0</xdr:row>
      <xdr:rowOff>0</xdr:rowOff>
    </xdr:from>
    <xdr:to>
      <xdr:col>13</xdr:col>
      <xdr:colOff>12099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1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13</xdr:col>
      <xdr:colOff>28575</xdr:colOff>
      <xdr:row>0</xdr:row>
      <xdr:rowOff>0</xdr:rowOff>
    </xdr:from>
    <xdr:to>
      <xdr:col>14</xdr:col>
      <xdr:colOff>356544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1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14</xdr:col>
      <xdr:colOff>371475</xdr:colOff>
      <xdr:row>0</xdr:row>
      <xdr:rowOff>0</xdr:rowOff>
    </xdr:from>
    <xdr:to>
      <xdr:col>15</xdr:col>
      <xdr:colOff>699444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="" xmlns:a16="http://schemas.microsoft.com/office/drawing/2014/main" id="{00000000-0008-0000-11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13</xdr:col>
      <xdr:colOff>26773</xdr:colOff>
      <xdr:row>2</xdr:row>
      <xdr:rowOff>28575</xdr:rowOff>
    </xdr:from>
    <xdr:to>
      <xdr:col>14</xdr:col>
      <xdr:colOff>354742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100-000022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Receitas</a:t>
          </a:r>
        </a:p>
      </xdr:txBody>
    </xdr:sp>
    <xdr:clientData fPrintsWithSheet="0"/>
  </xdr:twoCellAnchor>
  <xdr:twoCellAnchor>
    <xdr:from>
      <xdr:col>14</xdr:col>
      <xdr:colOff>369673</xdr:colOff>
      <xdr:row>2</xdr:row>
      <xdr:rowOff>28575</xdr:rowOff>
    </xdr:from>
    <xdr:to>
      <xdr:col>15</xdr:col>
      <xdr:colOff>697642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1100-000023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Despesas</a:t>
          </a:r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3</xdr:col>
      <xdr:colOff>145192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100-000024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</xdr:col>
      <xdr:colOff>160123</xdr:colOff>
      <xdr:row>2</xdr:row>
      <xdr:rowOff>28575</xdr:rowOff>
    </xdr:from>
    <xdr:to>
      <xdr:col>4</xdr:col>
      <xdr:colOff>488092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="" xmlns:a16="http://schemas.microsoft.com/office/drawing/2014/main" id="{00000000-0008-0000-1100-000025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5</xdr:col>
      <xdr:colOff>845923</xdr:colOff>
      <xdr:row>2</xdr:row>
      <xdr:rowOff>28575</xdr:rowOff>
    </xdr:from>
    <xdr:to>
      <xdr:col>8</xdr:col>
      <xdr:colOff>78517</xdr:colOff>
      <xdr:row>4</xdr:row>
      <xdr:rowOff>0</xdr:rowOff>
    </xdr:to>
    <xdr:sp macro="" textlink="">
      <xdr:nvSpPr>
        <xdr:cNvPr id="38" name="Retângulo 37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100-000026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Fluxo</a:t>
          </a:r>
          <a:r>
            <a:rPr lang="pt-BR" sz="1100" baseline="0"/>
            <a:t> Mensal</a:t>
          </a:r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="" xmlns:a16="http://schemas.microsoft.com/office/drawing/2014/main" id="{00000000-0008-0000-1100-000027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4</xdr:col>
      <xdr:colOff>503023</xdr:colOff>
      <xdr:row>2</xdr:row>
      <xdr:rowOff>28575</xdr:rowOff>
    </xdr:from>
    <xdr:to>
      <xdr:col>5</xdr:col>
      <xdr:colOff>830992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100-000028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9</xdr:row>
      <xdr:rowOff>114300</xdr:rowOff>
    </xdr:from>
    <xdr:to>
      <xdr:col>1</xdr:col>
      <xdr:colOff>56894</xdr:colOff>
      <xdr:row>204</xdr:row>
      <xdr:rowOff>95249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00000000-0008-0000-1100-000029000000}"/>
            </a:ext>
          </a:extLst>
        </xdr:cNvPr>
        <xdr:cNvSpPr/>
      </xdr:nvSpPr>
      <xdr:spPr>
        <a:xfrm>
          <a:off x="0" y="19240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95251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00000000-0008-0000-1100-00002A000000}"/>
            </a:ext>
          </a:extLst>
        </xdr:cNvPr>
        <xdr:cNvSpPr/>
      </xdr:nvSpPr>
      <xdr:spPr>
        <a:xfrm>
          <a:off x="0" y="771525"/>
          <a:ext cx="771525" cy="11334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15</xdr:col>
      <xdr:colOff>704852</xdr:colOff>
      <xdr:row>0</xdr:row>
      <xdr:rowOff>0</xdr:rowOff>
    </xdr:from>
    <xdr:to>
      <xdr:col>25</xdr:col>
      <xdr:colOff>258978</xdr:colOff>
      <xdr:row>2</xdr:row>
      <xdr:rowOff>9525</xdr:rowOff>
    </xdr:to>
    <xdr:sp macro="" textlink="">
      <xdr:nvSpPr>
        <xdr:cNvPr id="43" name="Retângulo 42">
          <a:extLst>
            <a:ext uri="{FF2B5EF4-FFF2-40B4-BE49-F238E27FC236}">
              <a16:creationId xmlns="" xmlns:a16="http://schemas.microsoft.com/office/drawing/2014/main" id="{00000000-0008-0000-1100-00002B000000}"/>
            </a:ext>
          </a:extLst>
        </xdr:cNvPr>
        <xdr:cNvSpPr/>
      </xdr:nvSpPr>
      <xdr:spPr>
        <a:xfrm>
          <a:off x="11753852" y="0"/>
          <a:ext cx="6659776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15</xdr:col>
      <xdr:colOff>703050</xdr:colOff>
      <xdr:row>2</xdr:row>
      <xdr:rowOff>28575</xdr:rowOff>
    </xdr:from>
    <xdr:to>
      <xdr:col>25</xdr:col>
      <xdr:colOff>257176</xdr:colOff>
      <xdr:row>4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="" xmlns:a16="http://schemas.microsoft.com/office/drawing/2014/main" id="{00000000-0008-0000-1100-00002C000000}"/>
            </a:ext>
          </a:extLst>
        </xdr:cNvPr>
        <xdr:cNvSpPr/>
      </xdr:nvSpPr>
      <xdr:spPr>
        <a:xfrm>
          <a:off x="11752050" y="409575"/>
          <a:ext cx="6659776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8</xdr:col>
      <xdr:colOff>93448</xdr:colOff>
      <xdr:row>2</xdr:row>
      <xdr:rowOff>28575</xdr:rowOff>
    </xdr:from>
    <xdr:to>
      <xdr:col>9</xdr:col>
      <xdr:colOff>421417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1100-00002D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Anual</a:t>
          </a:r>
        </a:p>
      </xdr:txBody>
    </xdr:sp>
    <xdr:clientData fPrintsWithSheet="0"/>
  </xdr:twoCellAnchor>
  <xdr:twoCellAnchor>
    <xdr:from>
      <xdr:col>9</xdr:col>
      <xdr:colOff>436348</xdr:colOff>
      <xdr:row>2</xdr:row>
      <xdr:rowOff>28575</xdr:rowOff>
    </xdr:from>
    <xdr:to>
      <xdr:col>10</xdr:col>
      <xdr:colOff>764317</xdr:colOff>
      <xdr:row>4</xdr:row>
      <xdr:rowOff>0</xdr:rowOff>
    </xdr:to>
    <xdr:sp macro="" textlink="">
      <xdr:nvSpPr>
        <xdr:cNvPr id="46" name="Retângulo 45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1100-00002E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Mensal</a:t>
          </a:r>
        </a:p>
      </xdr:txBody>
    </xdr:sp>
    <xdr:clientData fPrintsWithSheet="0"/>
  </xdr:twoCellAnchor>
  <xdr:twoCellAnchor>
    <xdr:from>
      <xdr:col>10</xdr:col>
      <xdr:colOff>779248</xdr:colOff>
      <xdr:row>2</xdr:row>
      <xdr:rowOff>28575</xdr:rowOff>
    </xdr:from>
    <xdr:to>
      <xdr:col>13</xdr:col>
      <xdr:colOff>11842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1100-00002F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Resultado Anual</a:t>
          </a:r>
        </a:p>
      </xdr:txBody>
    </xdr:sp>
    <xdr:clientData fPrintsWithSheet="0"/>
  </xdr:twoCellAnchor>
  <xdr:twoCellAnchor editAs="oneCell">
    <xdr:from>
      <xdr:col>14</xdr:col>
      <xdr:colOff>742950</xdr:colOff>
      <xdr:row>0</xdr:row>
      <xdr:rowOff>0</xdr:rowOff>
    </xdr:from>
    <xdr:to>
      <xdr:col>15</xdr:col>
      <xdr:colOff>266051</xdr:colOff>
      <xdr:row>2</xdr:row>
      <xdr:rowOff>9525</xdr:rowOff>
    </xdr:to>
    <xdr:pic>
      <xdr:nvPicPr>
        <xdr:cNvPr id="48" name="Imagem 47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2</xdr:col>
      <xdr:colOff>992917</xdr:colOff>
      <xdr:row>2</xdr:row>
      <xdr:rowOff>9525</xdr:rowOff>
    </xdr:to>
    <xdr:sp macro="" textlink="">
      <xdr:nvSpPr>
        <xdr:cNvPr id="25" name="Retângulo 24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2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2</xdr:col>
      <xdr:colOff>1009393</xdr:colOff>
      <xdr:row>0</xdr:row>
      <xdr:rowOff>0</xdr:rowOff>
    </xdr:from>
    <xdr:to>
      <xdr:col>4</xdr:col>
      <xdr:colOff>13387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2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4</xdr:col>
      <xdr:colOff>28575</xdr:colOff>
      <xdr:row>0</xdr:row>
      <xdr:rowOff>0</xdr:rowOff>
    </xdr:from>
    <xdr:to>
      <xdr:col>5</xdr:col>
      <xdr:colOff>461319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2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474705</xdr:colOff>
      <xdr:row>0</xdr:row>
      <xdr:rowOff>0</xdr:rowOff>
    </xdr:from>
    <xdr:to>
      <xdr:col>7</xdr:col>
      <xdr:colOff>135924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2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7</xdr:col>
      <xdr:colOff>152400</xdr:colOff>
      <xdr:row>0</xdr:row>
      <xdr:rowOff>0</xdr:rowOff>
    </xdr:from>
    <xdr:to>
      <xdr:col>8</xdr:col>
      <xdr:colOff>585144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2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8</xdr:col>
      <xdr:colOff>600075</xdr:colOff>
      <xdr:row>0</xdr:row>
      <xdr:rowOff>0</xdr:rowOff>
    </xdr:from>
    <xdr:to>
      <xdr:col>10</xdr:col>
      <xdr:colOff>261294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2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10</xdr:col>
      <xdr:colOff>274680</xdr:colOff>
      <xdr:row>0</xdr:row>
      <xdr:rowOff>0</xdr:rowOff>
    </xdr:from>
    <xdr:to>
      <xdr:col>11</xdr:col>
      <xdr:colOff>707424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2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11</xdr:col>
      <xdr:colOff>723900</xdr:colOff>
      <xdr:row>0</xdr:row>
      <xdr:rowOff>0</xdr:rowOff>
    </xdr:from>
    <xdr:to>
      <xdr:col>13</xdr:col>
      <xdr:colOff>385119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2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13</xdr:col>
      <xdr:colOff>400050</xdr:colOff>
      <xdr:row>0</xdr:row>
      <xdr:rowOff>0</xdr:rowOff>
    </xdr:from>
    <xdr:to>
      <xdr:col>15</xdr:col>
      <xdr:colOff>61269</xdr:colOff>
      <xdr:row>2</xdr:row>
      <xdr:rowOff>9525</xdr:rowOff>
    </xdr:to>
    <xdr:sp macro="" textlink="">
      <xdr:nvSpPr>
        <xdr:cNvPr id="33" name="Retângulo 32">
          <a:extLst>
            <a:ext uri="{FF2B5EF4-FFF2-40B4-BE49-F238E27FC236}">
              <a16:creationId xmlns="" xmlns:a16="http://schemas.microsoft.com/office/drawing/2014/main" id="{00000000-0008-0000-12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13</xdr:col>
      <xdr:colOff>398248</xdr:colOff>
      <xdr:row>2</xdr:row>
      <xdr:rowOff>28575</xdr:rowOff>
    </xdr:from>
    <xdr:to>
      <xdr:col>15</xdr:col>
      <xdr:colOff>59467</xdr:colOff>
      <xdr:row>4</xdr:row>
      <xdr:rowOff>0</xdr:rowOff>
    </xdr:to>
    <xdr:sp macro="" textlink="">
      <xdr:nvSpPr>
        <xdr:cNvPr id="34" name="Retângulo 33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200-000022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Contas Despesas</a:t>
          </a:r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2</xdr:col>
      <xdr:colOff>992917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200-000023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2</xdr:col>
      <xdr:colOff>1007848</xdr:colOff>
      <xdr:row>2</xdr:row>
      <xdr:rowOff>28575</xdr:rowOff>
    </xdr:from>
    <xdr:to>
      <xdr:col>4</xdr:col>
      <xdr:colOff>11842</xdr:colOff>
      <xdr:row>4</xdr:row>
      <xdr:rowOff>0</xdr:rowOff>
    </xdr:to>
    <xdr:sp macro="" textlink="">
      <xdr:nvSpPr>
        <xdr:cNvPr id="36" name="Retângulo 35">
          <a:extLst>
            <a:ext uri="{FF2B5EF4-FFF2-40B4-BE49-F238E27FC236}">
              <a16:creationId xmlns="" xmlns:a16="http://schemas.microsoft.com/office/drawing/2014/main" id="{00000000-0008-0000-1200-000024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5</xdr:col>
      <xdr:colOff>474448</xdr:colOff>
      <xdr:row>2</xdr:row>
      <xdr:rowOff>28575</xdr:rowOff>
    </xdr:from>
    <xdr:to>
      <xdr:col>7</xdr:col>
      <xdr:colOff>135667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200-000025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Fluxo</a:t>
          </a:r>
          <a:r>
            <a:rPr lang="pt-BR" sz="1100" baseline="0"/>
            <a:t> Mensal</a:t>
          </a:r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="" xmlns:a16="http://schemas.microsoft.com/office/drawing/2014/main" id="{00000000-0008-0000-1200-000026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4</xdr:col>
      <xdr:colOff>26773</xdr:colOff>
      <xdr:row>2</xdr:row>
      <xdr:rowOff>28575</xdr:rowOff>
    </xdr:from>
    <xdr:to>
      <xdr:col>5</xdr:col>
      <xdr:colOff>459517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200-000027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9</xdr:row>
      <xdr:rowOff>114300</xdr:rowOff>
    </xdr:from>
    <xdr:to>
      <xdr:col>1</xdr:col>
      <xdr:colOff>56894</xdr:colOff>
      <xdr:row>204</xdr:row>
      <xdr:rowOff>95249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00000000-0008-0000-1200-000028000000}"/>
            </a:ext>
          </a:extLst>
        </xdr:cNvPr>
        <xdr:cNvSpPr/>
      </xdr:nvSpPr>
      <xdr:spPr>
        <a:xfrm>
          <a:off x="0" y="19240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95251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00000000-0008-0000-1200-000029000000}"/>
            </a:ext>
          </a:extLst>
        </xdr:cNvPr>
        <xdr:cNvSpPr/>
      </xdr:nvSpPr>
      <xdr:spPr>
        <a:xfrm>
          <a:off x="0" y="771525"/>
          <a:ext cx="771525" cy="11334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15</xdr:col>
      <xdr:colOff>66675</xdr:colOff>
      <xdr:row>0</xdr:row>
      <xdr:rowOff>0</xdr:rowOff>
    </xdr:from>
    <xdr:to>
      <xdr:col>24</xdr:col>
      <xdr:colOff>152399</xdr:colOff>
      <xdr:row>2</xdr:row>
      <xdr:rowOff>9525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00000000-0008-0000-1200-00002A000000}"/>
            </a:ext>
          </a:extLst>
        </xdr:cNvPr>
        <xdr:cNvSpPr/>
      </xdr:nvSpPr>
      <xdr:spPr>
        <a:xfrm>
          <a:off x="11753850" y="0"/>
          <a:ext cx="659129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15</xdr:col>
      <xdr:colOff>64873</xdr:colOff>
      <xdr:row>2</xdr:row>
      <xdr:rowOff>28575</xdr:rowOff>
    </xdr:from>
    <xdr:to>
      <xdr:col>24</xdr:col>
      <xdr:colOff>150597</xdr:colOff>
      <xdr:row>4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="" xmlns:a16="http://schemas.microsoft.com/office/drawing/2014/main" id="{00000000-0008-0000-1200-00002B000000}"/>
            </a:ext>
          </a:extLst>
        </xdr:cNvPr>
        <xdr:cNvSpPr/>
      </xdr:nvSpPr>
      <xdr:spPr>
        <a:xfrm>
          <a:off x="11752048" y="409575"/>
          <a:ext cx="659129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7</xdr:col>
      <xdr:colOff>150598</xdr:colOff>
      <xdr:row>2</xdr:row>
      <xdr:rowOff>28575</xdr:rowOff>
    </xdr:from>
    <xdr:to>
      <xdr:col>8</xdr:col>
      <xdr:colOff>583342</xdr:colOff>
      <xdr:row>4</xdr:row>
      <xdr:rowOff>0</xdr:rowOff>
    </xdr:to>
    <xdr:sp macro="" textlink="">
      <xdr:nvSpPr>
        <xdr:cNvPr id="44" name="Retângulo 43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1200-00002C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Anual</a:t>
          </a:r>
        </a:p>
      </xdr:txBody>
    </xdr:sp>
    <xdr:clientData fPrintsWithSheet="0"/>
  </xdr:twoCellAnchor>
  <xdr:twoCellAnchor>
    <xdr:from>
      <xdr:col>8</xdr:col>
      <xdr:colOff>598273</xdr:colOff>
      <xdr:row>2</xdr:row>
      <xdr:rowOff>28575</xdr:rowOff>
    </xdr:from>
    <xdr:to>
      <xdr:col>10</xdr:col>
      <xdr:colOff>259492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1200-00002D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Mensal</a:t>
          </a:r>
        </a:p>
      </xdr:txBody>
    </xdr:sp>
    <xdr:clientData fPrintsWithSheet="0"/>
  </xdr:twoCellAnchor>
  <xdr:twoCellAnchor>
    <xdr:from>
      <xdr:col>10</xdr:col>
      <xdr:colOff>274423</xdr:colOff>
      <xdr:row>2</xdr:row>
      <xdr:rowOff>28575</xdr:rowOff>
    </xdr:from>
    <xdr:to>
      <xdr:col>11</xdr:col>
      <xdr:colOff>707167</xdr:colOff>
      <xdr:row>4</xdr:row>
      <xdr:rowOff>0</xdr:rowOff>
    </xdr:to>
    <xdr:sp macro="" textlink="">
      <xdr:nvSpPr>
        <xdr:cNvPr id="46" name="Retângulo 45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1200-00002E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Anual</a:t>
          </a:r>
        </a:p>
      </xdr:txBody>
    </xdr:sp>
    <xdr:clientData fPrintsWithSheet="0"/>
  </xdr:twoCellAnchor>
  <xdr:twoCellAnchor>
    <xdr:from>
      <xdr:col>11</xdr:col>
      <xdr:colOff>722098</xdr:colOff>
      <xdr:row>2</xdr:row>
      <xdr:rowOff>28575</xdr:rowOff>
    </xdr:from>
    <xdr:to>
      <xdr:col>13</xdr:col>
      <xdr:colOff>383317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1200-00002F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Contas Receitas</a:t>
          </a:r>
        </a:p>
      </xdr:txBody>
    </xdr:sp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14</xdr:col>
      <xdr:colOff>399401</xdr:colOff>
      <xdr:row>2</xdr:row>
      <xdr:rowOff>9525</xdr:rowOff>
    </xdr:to>
    <xdr:pic>
      <xdr:nvPicPr>
        <xdr:cNvPr id="48" name="Imagem 47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2</xdr:col>
      <xdr:colOff>992917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3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2</xdr:col>
      <xdr:colOff>1009393</xdr:colOff>
      <xdr:row>0</xdr:row>
      <xdr:rowOff>0</xdr:rowOff>
    </xdr:from>
    <xdr:to>
      <xdr:col>4</xdr:col>
      <xdr:colOff>13387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3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4</xdr:col>
      <xdr:colOff>28575</xdr:colOff>
      <xdr:row>0</xdr:row>
      <xdr:rowOff>0</xdr:rowOff>
    </xdr:from>
    <xdr:to>
      <xdr:col>5</xdr:col>
      <xdr:colOff>461319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3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474705</xdr:colOff>
      <xdr:row>0</xdr:row>
      <xdr:rowOff>0</xdr:rowOff>
    </xdr:from>
    <xdr:to>
      <xdr:col>7</xdr:col>
      <xdr:colOff>135924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3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7</xdr:col>
      <xdr:colOff>152400</xdr:colOff>
      <xdr:row>0</xdr:row>
      <xdr:rowOff>0</xdr:rowOff>
    </xdr:from>
    <xdr:to>
      <xdr:col>8</xdr:col>
      <xdr:colOff>585144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3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8</xdr:col>
      <xdr:colOff>600075</xdr:colOff>
      <xdr:row>0</xdr:row>
      <xdr:rowOff>0</xdr:rowOff>
    </xdr:from>
    <xdr:to>
      <xdr:col>10</xdr:col>
      <xdr:colOff>261294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3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10</xdr:col>
      <xdr:colOff>274680</xdr:colOff>
      <xdr:row>0</xdr:row>
      <xdr:rowOff>0</xdr:rowOff>
    </xdr:from>
    <xdr:to>
      <xdr:col>11</xdr:col>
      <xdr:colOff>707424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3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11</xdr:col>
      <xdr:colOff>723900</xdr:colOff>
      <xdr:row>0</xdr:row>
      <xdr:rowOff>0</xdr:rowOff>
    </xdr:from>
    <xdr:to>
      <xdr:col>13</xdr:col>
      <xdr:colOff>385119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3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13</xdr:col>
      <xdr:colOff>400050</xdr:colOff>
      <xdr:row>0</xdr:row>
      <xdr:rowOff>0</xdr:rowOff>
    </xdr:from>
    <xdr:to>
      <xdr:col>15</xdr:col>
      <xdr:colOff>61269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="" xmlns:a16="http://schemas.microsoft.com/office/drawing/2014/main" id="{00000000-0008-0000-13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2</xdr:col>
      <xdr:colOff>992917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300-000039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2</xdr:col>
      <xdr:colOff>1007848</xdr:colOff>
      <xdr:row>2</xdr:row>
      <xdr:rowOff>28575</xdr:rowOff>
    </xdr:from>
    <xdr:to>
      <xdr:col>4</xdr:col>
      <xdr:colOff>11842</xdr:colOff>
      <xdr:row>4</xdr:row>
      <xdr:rowOff>0</xdr:rowOff>
    </xdr:to>
    <xdr:sp macro="" textlink="">
      <xdr:nvSpPr>
        <xdr:cNvPr id="58" name="Retângulo 57">
          <a:extLst>
            <a:ext uri="{FF2B5EF4-FFF2-40B4-BE49-F238E27FC236}">
              <a16:creationId xmlns="" xmlns:a16="http://schemas.microsoft.com/office/drawing/2014/main" id="{00000000-0008-0000-1300-00003A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5</xdr:col>
      <xdr:colOff>474448</xdr:colOff>
      <xdr:row>2</xdr:row>
      <xdr:rowOff>28575</xdr:rowOff>
    </xdr:from>
    <xdr:to>
      <xdr:col>7</xdr:col>
      <xdr:colOff>135667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300-00003B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Fluxo</a:t>
          </a:r>
          <a:r>
            <a:rPr lang="pt-BR" sz="1100" baseline="0"/>
            <a:t> Mensal</a:t>
          </a:r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="" xmlns:a16="http://schemas.microsoft.com/office/drawing/2014/main" id="{00000000-0008-0000-1300-00003C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4</xdr:col>
      <xdr:colOff>26773</xdr:colOff>
      <xdr:row>2</xdr:row>
      <xdr:rowOff>28575</xdr:rowOff>
    </xdr:from>
    <xdr:to>
      <xdr:col>5</xdr:col>
      <xdr:colOff>459517</xdr:colOff>
      <xdr:row>4</xdr:row>
      <xdr:rowOff>0</xdr:rowOff>
    </xdr:to>
    <xdr:sp macro="" textlink="">
      <xdr:nvSpPr>
        <xdr:cNvPr id="61" name="Retângulo 60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300-00003D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9</xdr:row>
      <xdr:rowOff>114300</xdr:rowOff>
    </xdr:from>
    <xdr:to>
      <xdr:col>1</xdr:col>
      <xdr:colOff>56894</xdr:colOff>
      <xdr:row>204</xdr:row>
      <xdr:rowOff>95249</xdr:rowOff>
    </xdr:to>
    <xdr:sp macro="" textlink="">
      <xdr:nvSpPr>
        <xdr:cNvPr id="62" name="Retângulo 61">
          <a:extLst>
            <a:ext uri="{FF2B5EF4-FFF2-40B4-BE49-F238E27FC236}">
              <a16:creationId xmlns="" xmlns:a16="http://schemas.microsoft.com/office/drawing/2014/main" id="{00000000-0008-0000-1300-00003E000000}"/>
            </a:ext>
          </a:extLst>
        </xdr:cNvPr>
        <xdr:cNvSpPr/>
      </xdr:nvSpPr>
      <xdr:spPr>
        <a:xfrm>
          <a:off x="0" y="1924050"/>
          <a:ext cx="771269" cy="37128449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95251</xdr:rowOff>
    </xdr:to>
    <xdr:sp macro="" textlink="">
      <xdr:nvSpPr>
        <xdr:cNvPr id="63" name="Retângulo 62">
          <a:extLst>
            <a:ext uri="{FF2B5EF4-FFF2-40B4-BE49-F238E27FC236}">
              <a16:creationId xmlns="" xmlns:a16="http://schemas.microsoft.com/office/drawing/2014/main" id="{00000000-0008-0000-1300-00003F000000}"/>
            </a:ext>
          </a:extLst>
        </xdr:cNvPr>
        <xdr:cNvSpPr/>
      </xdr:nvSpPr>
      <xdr:spPr>
        <a:xfrm>
          <a:off x="0" y="771525"/>
          <a:ext cx="771525" cy="11334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15</xdr:col>
      <xdr:colOff>66675</xdr:colOff>
      <xdr:row>0</xdr:row>
      <xdr:rowOff>0</xdr:rowOff>
    </xdr:from>
    <xdr:to>
      <xdr:col>26</xdr:col>
      <xdr:colOff>333374</xdr:colOff>
      <xdr:row>2</xdr:row>
      <xdr:rowOff>9525</xdr:rowOff>
    </xdr:to>
    <xdr:sp macro="" textlink="">
      <xdr:nvSpPr>
        <xdr:cNvPr id="64" name="Retângulo 63">
          <a:extLst>
            <a:ext uri="{FF2B5EF4-FFF2-40B4-BE49-F238E27FC236}">
              <a16:creationId xmlns="" xmlns:a16="http://schemas.microsoft.com/office/drawing/2014/main" id="{00000000-0008-0000-1300-000040000000}"/>
            </a:ext>
          </a:extLst>
        </xdr:cNvPr>
        <xdr:cNvSpPr/>
      </xdr:nvSpPr>
      <xdr:spPr>
        <a:xfrm>
          <a:off x="11753850" y="0"/>
          <a:ext cx="727709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15</xdr:col>
      <xdr:colOff>64873</xdr:colOff>
      <xdr:row>2</xdr:row>
      <xdr:rowOff>28575</xdr:rowOff>
    </xdr:from>
    <xdr:to>
      <xdr:col>26</xdr:col>
      <xdr:colOff>331572</xdr:colOff>
      <xdr:row>4</xdr:row>
      <xdr:rowOff>0</xdr:rowOff>
    </xdr:to>
    <xdr:sp macro="" textlink="">
      <xdr:nvSpPr>
        <xdr:cNvPr id="65" name="Retângulo 64">
          <a:extLst>
            <a:ext uri="{FF2B5EF4-FFF2-40B4-BE49-F238E27FC236}">
              <a16:creationId xmlns="" xmlns:a16="http://schemas.microsoft.com/office/drawing/2014/main" id="{00000000-0008-0000-1300-000041000000}"/>
            </a:ext>
          </a:extLst>
        </xdr:cNvPr>
        <xdr:cNvSpPr/>
      </xdr:nvSpPr>
      <xdr:spPr>
        <a:xfrm>
          <a:off x="11752048" y="409575"/>
          <a:ext cx="727709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7</xdr:col>
      <xdr:colOff>150598</xdr:colOff>
      <xdr:row>2</xdr:row>
      <xdr:rowOff>28575</xdr:rowOff>
    </xdr:from>
    <xdr:to>
      <xdr:col>8</xdr:col>
      <xdr:colOff>583342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300-000042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Fluxo Anual</a:t>
          </a:r>
        </a:p>
      </xdr:txBody>
    </xdr:sp>
    <xdr:clientData fPrintsWithSheet="0"/>
  </xdr:twoCellAnchor>
  <xdr:twoCellAnchor>
    <xdr:from>
      <xdr:col>8</xdr:col>
      <xdr:colOff>598273</xdr:colOff>
      <xdr:row>2</xdr:row>
      <xdr:rowOff>28575</xdr:rowOff>
    </xdr:from>
    <xdr:to>
      <xdr:col>10</xdr:col>
      <xdr:colOff>259492</xdr:colOff>
      <xdr:row>4</xdr:row>
      <xdr:rowOff>0</xdr:rowOff>
    </xdr:to>
    <xdr:sp macro="" textlink="">
      <xdr:nvSpPr>
        <xdr:cNvPr id="67" name="Retângulo 66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1300-000043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Mensal</a:t>
          </a:r>
        </a:p>
      </xdr:txBody>
    </xdr:sp>
    <xdr:clientData fPrintsWithSheet="0"/>
  </xdr:twoCellAnchor>
  <xdr:twoCellAnchor>
    <xdr:from>
      <xdr:col>10</xdr:col>
      <xdr:colOff>274423</xdr:colOff>
      <xdr:row>2</xdr:row>
      <xdr:rowOff>28575</xdr:rowOff>
    </xdr:from>
    <xdr:to>
      <xdr:col>11</xdr:col>
      <xdr:colOff>707167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1300-000044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Resultado Anual</a:t>
          </a:r>
        </a:p>
      </xdr:txBody>
    </xdr:sp>
    <xdr:clientData fPrintsWithSheet="0"/>
  </xdr:twoCellAnchor>
  <xdr:twoCellAnchor>
    <xdr:from>
      <xdr:col>11</xdr:col>
      <xdr:colOff>722098</xdr:colOff>
      <xdr:row>2</xdr:row>
      <xdr:rowOff>28575</xdr:rowOff>
    </xdr:from>
    <xdr:to>
      <xdr:col>13</xdr:col>
      <xdr:colOff>383317</xdr:colOff>
      <xdr:row>4</xdr:row>
      <xdr:rowOff>0</xdr:rowOff>
    </xdr:to>
    <xdr:sp macro="" textlink="">
      <xdr:nvSpPr>
        <xdr:cNvPr id="69" name="Retângulo 68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1300-000045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solidFill>
                <a:schemeClr val="bg1"/>
              </a:solidFill>
            </a:rPr>
            <a:t>Contas Receitas</a:t>
          </a:r>
        </a:p>
      </xdr:txBody>
    </xdr:sp>
    <xdr:clientData fPrintsWithSheet="0"/>
  </xdr:twoCellAnchor>
  <xdr:twoCellAnchor>
    <xdr:from>
      <xdr:col>13</xdr:col>
      <xdr:colOff>398248</xdr:colOff>
      <xdr:row>2</xdr:row>
      <xdr:rowOff>28575</xdr:rowOff>
    </xdr:from>
    <xdr:to>
      <xdr:col>15</xdr:col>
      <xdr:colOff>59467</xdr:colOff>
      <xdr:row>4</xdr:row>
      <xdr:rowOff>0</xdr:rowOff>
    </xdr:to>
    <xdr:sp macro="" textlink="">
      <xdr:nvSpPr>
        <xdr:cNvPr id="70" name="Retângulo 69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1300-000046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Contas Despesas</a:t>
          </a:r>
        </a:p>
      </xdr:txBody>
    </xdr:sp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14</xdr:col>
      <xdr:colOff>399401</xdr:colOff>
      <xdr:row>2</xdr:row>
      <xdr:rowOff>9525</xdr:rowOff>
    </xdr:to>
    <xdr:pic>
      <xdr:nvPicPr>
        <xdr:cNvPr id="25" name="Imagem 24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1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173767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5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190243</xdr:colOff>
      <xdr:row>0</xdr:row>
      <xdr:rowOff>0</xdr:rowOff>
    </xdr:from>
    <xdr:to>
      <xdr:col>5</xdr:col>
      <xdr:colOff>289612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5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5</xdr:col>
      <xdr:colOff>304800</xdr:colOff>
      <xdr:row>0</xdr:row>
      <xdr:rowOff>0</xdr:rowOff>
    </xdr:from>
    <xdr:to>
      <xdr:col>6</xdr:col>
      <xdr:colOff>689919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5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6</xdr:col>
      <xdr:colOff>703305</xdr:colOff>
      <xdr:row>0</xdr:row>
      <xdr:rowOff>0</xdr:rowOff>
    </xdr:from>
    <xdr:to>
      <xdr:col>8</xdr:col>
      <xdr:colOff>802674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5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9</xdr:col>
      <xdr:colOff>0</xdr:colOff>
      <xdr:row>0</xdr:row>
      <xdr:rowOff>0</xdr:rowOff>
    </xdr:from>
    <xdr:to>
      <xdr:col>11</xdr:col>
      <xdr:colOff>99369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5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11</xdr:col>
      <xdr:colOff>114300</xdr:colOff>
      <xdr:row>0</xdr:row>
      <xdr:rowOff>0</xdr:rowOff>
    </xdr:from>
    <xdr:to>
      <xdr:col>12</xdr:col>
      <xdr:colOff>499419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5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12</xdr:col>
      <xdr:colOff>512805</xdr:colOff>
      <xdr:row>0</xdr:row>
      <xdr:rowOff>0</xdr:rowOff>
    </xdr:from>
    <xdr:to>
      <xdr:col>14</xdr:col>
      <xdr:colOff>612174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5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14</xdr:col>
      <xdr:colOff>628650</xdr:colOff>
      <xdr:row>0</xdr:row>
      <xdr:rowOff>0</xdr:rowOff>
    </xdr:from>
    <xdr:to>
      <xdr:col>16</xdr:col>
      <xdr:colOff>194619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5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16</xdr:col>
      <xdr:colOff>209550</xdr:colOff>
      <xdr:row>0</xdr:row>
      <xdr:rowOff>0</xdr:rowOff>
    </xdr:from>
    <xdr:to>
      <xdr:col>25</xdr:col>
      <xdr:colOff>66675</xdr:colOff>
      <xdr:row>2</xdr:row>
      <xdr:rowOff>9525</xdr:rowOff>
    </xdr:to>
    <xdr:sp macro="" textlink="">
      <xdr:nvSpPr>
        <xdr:cNvPr id="56" name="Retângulo 55">
          <a:extLst>
            <a:ext uri="{FF2B5EF4-FFF2-40B4-BE49-F238E27FC236}">
              <a16:creationId xmlns="" xmlns:a16="http://schemas.microsoft.com/office/drawing/2014/main" id="{00000000-0008-0000-1500-000038000000}"/>
            </a:ext>
          </a:extLst>
        </xdr:cNvPr>
        <xdr:cNvSpPr/>
      </xdr:nvSpPr>
      <xdr:spPr>
        <a:xfrm>
          <a:off x="10544175" y="0"/>
          <a:ext cx="70294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3</xdr:col>
      <xdr:colOff>173767</xdr:colOff>
      <xdr:row>4</xdr:row>
      <xdr:rowOff>0</xdr:rowOff>
    </xdr:to>
    <xdr:sp macro="" textlink="">
      <xdr:nvSpPr>
        <xdr:cNvPr id="57" name="Retângulo 5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500-000039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</xdr:col>
      <xdr:colOff>188698</xdr:colOff>
      <xdr:row>2</xdr:row>
      <xdr:rowOff>28575</xdr:rowOff>
    </xdr:from>
    <xdr:to>
      <xdr:col>5</xdr:col>
      <xdr:colOff>288067</xdr:colOff>
      <xdr:row>4</xdr:row>
      <xdr:rowOff>0</xdr:rowOff>
    </xdr:to>
    <xdr:sp macro="" textlink="">
      <xdr:nvSpPr>
        <xdr:cNvPr id="58" name="Retângulo 57">
          <a:extLst>
            <a:ext uri="{FF2B5EF4-FFF2-40B4-BE49-F238E27FC236}">
              <a16:creationId xmlns="" xmlns:a16="http://schemas.microsoft.com/office/drawing/2014/main" id="{00000000-0008-0000-1500-00003A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6</xdr:col>
      <xdr:colOff>703048</xdr:colOff>
      <xdr:row>2</xdr:row>
      <xdr:rowOff>28575</xdr:rowOff>
    </xdr:from>
    <xdr:to>
      <xdr:col>8</xdr:col>
      <xdr:colOff>802417</xdr:colOff>
      <xdr:row>4</xdr:row>
      <xdr:rowOff>0</xdr:rowOff>
    </xdr:to>
    <xdr:sp macro="" textlink="">
      <xdr:nvSpPr>
        <xdr:cNvPr id="59" name="Retângulo 58">
          <a:extLst>
            <a:ext uri="{FF2B5EF4-FFF2-40B4-BE49-F238E27FC236}">
              <a16:creationId xmlns="" xmlns:a16="http://schemas.microsoft.com/office/drawing/2014/main" id="{00000000-0008-0000-1500-00003B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="" xmlns:a16="http://schemas.microsoft.com/office/drawing/2014/main" id="{00000000-0008-0000-1500-00003C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5</xdr:col>
      <xdr:colOff>302998</xdr:colOff>
      <xdr:row>2</xdr:row>
      <xdr:rowOff>28575</xdr:rowOff>
    </xdr:from>
    <xdr:to>
      <xdr:col>6</xdr:col>
      <xdr:colOff>688117</xdr:colOff>
      <xdr:row>4</xdr:row>
      <xdr:rowOff>0</xdr:rowOff>
    </xdr:to>
    <xdr:sp macro="" textlink="">
      <xdr:nvSpPr>
        <xdr:cNvPr id="61" name="Retângulo 60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500-00003D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10</xdr:row>
      <xdr:rowOff>95250</xdr:rowOff>
    </xdr:from>
    <xdr:to>
      <xdr:col>1</xdr:col>
      <xdr:colOff>56894</xdr:colOff>
      <xdr:row>208</xdr:row>
      <xdr:rowOff>47624</xdr:rowOff>
    </xdr:to>
    <xdr:sp macro="" textlink="">
      <xdr:nvSpPr>
        <xdr:cNvPr id="62" name="Retângulo 61">
          <a:extLst>
            <a:ext uri="{FF2B5EF4-FFF2-40B4-BE49-F238E27FC236}">
              <a16:creationId xmlns="" xmlns:a16="http://schemas.microsoft.com/office/drawing/2014/main" id="{00000000-0008-0000-1500-00003E000000}"/>
            </a:ext>
          </a:extLst>
        </xdr:cNvPr>
        <xdr:cNvSpPr/>
      </xdr:nvSpPr>
      <xdr:spPr>
        <a:xfrm>
          <a:off x="0" y="1762125"/>
          <a:ext cx="771269" cy="3709987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10</xdr:row>
      <xdr:rowOff>95251</xdr:rowOff>
    </xdr:to>
    <xdr:sp macro="" textlink="">
      <xdr:nvSpPr>
        <xdr:cNvPr id="63" name="Retângulo 62">
          <a:extLst>
            <a:ext uri="{FF2B5EF4-FFF2-40B4-BE49-F238E27FC236}">
              <a16:creationId xmlns="" xmlns:a16="http://schemas.microsoft.com/office/drawing/2014/main" id="{00000000-0008-0000-1500-00003F000000}"/>
            </a:ext>
          </a:extLst>
        </xdr:cNvPr>
        <xdr:cNvSpPr/>
      </xdr:nvSpPr>
      <xdr:spPr>
        <a:xfrm>
          <a:off x="0" y="771525"/>
          <a:ext cx="771525" cy="99060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12</xdr:col>
      <xdr:colOff>512548</xdr:colOff>
      <xdr:row>2</xdr:row>
      <xdr:rowOff>28575</xdr:rowOff>
    </xdr:from>
    <xdr:to>
      <xdr:col>14</xdr:col>
      <xdr:colOff>611917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500-000042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Comparativos</a:t>
          </a:r>
        </a:p>
      </xdr:txBody>
    </xdr:sp>
    <xdr:clientData fPrintsWithSheet="0"/>
  </xdr:twoCellAnchor>
  <xdr:twoCellAnchor>
    <xdr:from>
      <xdr:col>14</xdr:col>
      <xdr:colOff>626848</xdr:colOff>
      <xdr:row>2</xdr:row>
      <xdr:rowOff>28575</xdr:rowOff>
    </xdr:from>
    <xdr:to>
      <xdr:col>16</xdr:col>
      <xdr:colOff>192817</xdr:colOff>
      <xdr:row>4</xdr:row>
      <xdr:rowOff>0</xdr:rowOff>
    </xdr:to>
    <xdr:sp macro="" textlink="">
      <xdr:nvSpPr>
        <xdr:cNvPr id="67" name="Retângulo 66">
          <a:extLst>
            <a:ext uri="{FF2B5EF4-FFF2-40B4-BE49-F238E27FC236}">
              <a16:creationId xmlns="" xmlns:a16="http://schemas.microsoft.com/office/drawing/2014/main" id="{00000000-0008-0000-1500-00004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u="none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8</xdr:col>
      <xdr:colOff>817348</xdr:colOff>
      <xdr:row>2</xdr:row>
      <xdr:rowOff>28575</xdr:rowOff>
    </xdr:from>
    <xdr:to>
      <xdr:col>11</xdr:col>
      <xdr:colOff>97567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500-000044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tx1"/>
              </a:solidFill>
              <a:latin typeface="+mn-lt"/>
              <a:ea typeface="+mn-ea"/>
              <a:cs typeface="+mn-cs"/>
            </a:rPr>
            <a:t>Cartão</a:t>
          </a:r>
          <a:r>
            <a:rPr lang="pt-BR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de Crédito</a:t>
          </a:r>
          <a:endParaRPr lang="pt-BR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16</xdr:col>
      <xdr:colOff>207748</xdr:colOff>
      <xdr:row>2</xdr:row>
      <xdr:rowOff>28575</xdr:rowOff>
    </xdr:from>
    <xdr:to>
      <xdr:col>25</xdr:col>
      <xdr:colOff>64873</xdr:colOff>
      <xdr:row>4</xdr:row>
      <xdr:rowOff>0</xdr:rowOff>
    </xdr:to>
    <xdr:sp macro="" textlink="">
      <xdr:nvSpPr>
        <xdr:cNvPr id="69" name="Retângulo 68">
          <a:extLst>
            <a:ext uri="{FF2B5EF4-FFF2-40B4-BE49-F238E27FC236}">
              <a16:creationId xmlns="" xmlns:a16="http://schemas.microsoft.com/office/drawing/2014/main" id="{00000000-0008-0000-1500-000045000000}"/>
            </a:ext>
          </a:extLst>
        </xdr:cNvPr>
        <xdr:cNvSpPr/>
      </xdr:nvSpPr>
      <xdr:spPr>
        <a:xfrm>
          <a:off x="10542373" y="409575"/>
          <a:ext cx="702945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 u="none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11</xdr:col>
      <xdr:colOff>112498</xdr:colOff>
      <xdr:row>2</xdr:row>
      <xdr:rowOff>28575</xdr:rowOff>
    </xdr:from>
    <xdr:to>
      <xdr:col>12</xdr:col>
      <xdr:colOff>497617</xdr:colOff>
      <xdr:row>4</xdr:row>
      <xdr:rowOff>0</xdr:rowOff>
    </xdr:to>
    <xdr:sp macro="" textlink="">
      <xdr:nvSpPr>
        <xdr:cNvPr id="70" name="Retângulo 69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1500-000046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Empréstimos</a:t>
          </a:r>
        </a:p>
      </xdr:txBody>
    </xdr:sp>
    <xdr:clientData fPrintsWithSheet="0"/>
  </xdr:twoCellAnchor>
  <xdr:twoCellAnchor>
    <xdr:from>
      <xdr:col>2</xdr:col>
      <xdr:colOff>0</xdr:colOff>
      <xdr:row>24</xdr:row>
      <xdr:rowOff>23812</xdr:rowOff>
    </xdr:from>
    <xdr:to>
      <xdr:col>12</xdr:col>
      <xdr:colOff>800100</xdr:colOff>
      <xdr:row>35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PrintsWithSheet="0"/>
  </xdr:twoCellAnchor>
  <xdr:twoCellAnchor>
    <xdr:from>
      <xdr:col>16</xdr:col>
      <xdr:colOff>133350</xdr:colOff>
      <xdr:row>24</xdr:row>
      <xdr:rowOff>133349</xdr:rowOff>
    </xdr:from>
    <xdr:to>
      <xdr:col>18</xdr:col>
      <xdr:colOff>561976</xdr:colOff>
      <xdr:row>34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PrintsWithSheet="0"/>
  </xdr:twoCellAnchor>
  <xdr:twoCellAnchor>
    <xdr:from>
      <xdr:col>14</xdr:col>
      <xdr:colOff>142875</xdr:colOff>
      <xdr:row>25</xdr:row>
      <xdr:rowOff>142875</xdr:rowOff>
    </xdr:from>
    <xdr:to>
      <xdr:col>15</xdr:col>
      <xdr:colOff>800100</xdr:colOff>
      <xdr:row>26</xdr:row>
      <xdr:rowOff>161925</xdr:rowOff>
    </xdr:to>
    <xdr:sp macro="" textlink="$AS$47">
      <xdr:nvSpPr>
        <xdr:cNvPr id="5" name="Retângulo 4">
          <a:extLst>
            <a:ext uri="{FF2B5EF4-FFF2-40B4-BE49-F238E27FC236}">
              <a16:creationId xmlns="" xmlns:a16="http://schemas.microsoft.com/office/drawing/2014/main" id="{00000000-0008-0000-1500-000005000000}"/>
            </a:ext>
          </a:extLst>
        </xdr:cNvPr>
        <xdr:cNvSpPr/>
      </xdr:nvSpPr>
      <xdr:spPr>
        <a:xfrm>
          <a:off x="8839200" y="3638550"/>
          <a:ext cx="1476375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15BA31-AD95-4C14-8E37-FE8241AD2DCD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R$ 0,00</a:t>
          </a:fld>
          <a:endParaRPr lang="pt-BR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 fPrintsWithSheet="0"/>
  </xdr:twoCellAnchor>
  <xdr:twoCellAnchor>
    <xdr:from>
      <xdr:col>14</xdr:col>
      <xdr:colOff>152006</xdr:colOff>
      <xdr:row>24</xdr:row>
      <xdr:rowOff>142875</xdr:rowOff>
    </xdr:from>
    <xdr:to>
      <xdr:col>15</xdr:col>
      <xdr:colOff>781050</xdr:colOff>
      <xdr:row>25</xdr:row>
      <xdr:rowOff>161925</xdr:rowOff>
    </xdr:to>
    <xdr:sp macro="" textlink="">
      <xdr:nvSpPr>
        <xdr:cNvPr id="27" name="Retângulo 26">
          <a:extLst>
            <a:ext uri="{FF2B5EF4-FFF2-40B4-BE49-F238E27FC236}">
              <a16:creationId xmlns="" xmlns:a16="http://schemas.microsoft.com/office/drawing/2014/main" id="{00000000-0008-0000-1500-00001B000000}"/>
            </a:ext>
          </a:extLst>
        </xdr:cNvPr>
        <xdr:cNvSpPr/>
      </xdr:nvSpPr>
      <xdr:spPr>
        <a:xfrm>
          <a:off x="8848331" y="3457575"/>
          <a:ext cx="1448194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t> Limite Total </a:t>
          </a:r>
        </a:p>
      </xdr:txBody>
    </xdr:sp>
    <xdr:clientData fPrintsWithSheet="0"/>
  </xdr:twoCellAnchor>
  <xdr:twoCellAnchor editAs="oneCell">
    <xdr:from>
      <xdr:col>17</xdr:col>
      <xdr:colOff>295275</xdr:colOff>
      <xdr:row>0</xdr:row>
      <xdr:rowOff>0</xdr:rowOff>
    </xdr:from>
    <xdr:to>
      <xdr:col>17</xdr:col>
      <xdr:colOff>694676</xdr:colOff>
      <xdr:row>2</xdr:row>
      <xdr:rowOff>9525</xdr:rowOff>
    </xdr:to>
    <xdr:pic>
      <xdr:nvPicPr>
        <xdr:cNvPr id="29" name="Imagem 28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1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152400</xdr:colOff>
      <xdr:row>29</xdr:row>
      <xdr:rowOff>19050</xdr:rowOff>
    </xdr:from>
    <xdr:to>
      <xdr:col>15</xdr:col>
      <xdr:colOff>809625</xdr:colOff>
      <xdr:row>30</xdr:row>
      <xdr:rowOff>28575</xdr:rowOff>
    </xdr:to>
    <xdr:sp macro="" textlink="$AS$50">
      <xdr:nvSpPr>
        <xdr:cNvPr id="30" name="Retângulo 29">
          <a:extLst>
            <a:ext uri="{FF2B5EF4-FFF2-40B4-BE49-F238E27FC236}">
              <a16:creationId xmlns="" xmlns:a16="http://schemas.microsoft.com/office/drawing/2014/main" id="{00000000-0008-0000-1500-00001E000000}"/>
            </a:ext>
          </a:extLst>
        </xdr:cNvPr>
        <xdr:cNvSpPr/>
      </xdr:nvSpPr>
      <xdr:spPr>
        <a:xfrm>
          <a:off x="8848725" y="4238625"/>
          <a:ext cx="1476375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1D434F2-2E70-4AE8-A310-89870A3B66F6}" type="TxLink">
            <a:rPr lang="en-US" sz="1400" b="1" i="0" u="none" strike="noStrike">
              <a:solidFill>
                <a:srgbClr val="002060"/>
              </a:solidFill>
              <a:latin typeface="Calibri"/>
              <a:cs typeface="Calibri"/>
            </a:rPr>
            <a:pPr algn="ctr"/>
            <a:t>R$ 0,00</a:t>
          </a:fld>
          <a:endParaRPr lang="pt-BR" sz="1400" b="1">
            <a:solidFill>
              <a:srgbClr val="002060"/>
            </a:solidFill>
          </a:endParaRPr>
        </a:p>
      </xdr:txBody>
    </xdr:sp>
    <xdr:clientData fPrintsWithSheet="0"/>
  </xdr:twoCellAnchor>
  <xdr:twoCellAnchor>
    <xdr:from>
      <xdr:col>14</xdr:col>
      <xdr:colOff>28181</xdr:colOff>
      <xdr:row>28</xdr:row>
      <xdr:rowOff>19051</xdr:rowOff>
    </xdr:from>
    <xdr:to>
      <xdr:col>16</xdr:col>
      <xdr:colOff>104775</xdr:colOff>
      <xdr:row>29</xdr:row>
      <xdr:rowOff>9526</xdr:rowOff>
    </xdr:to>
    <xdr:sp macro="" textlink="">
      <xdr:nvSpPr>
        <xdr:cNvPr id="31" name="Retângulo 30">
          <a:extLst>
            <a:ext uri="{FF2B5EF4-FFF2-40B4-BE49-F238E27FC236}">
              <a16:creationId xmlns="" xmlns:a16="http://schemas.microsoft.com/office/drawing/2014/main" id="{00000000-0008-0000-1500-00001F000000}"/>
            </a:ext>
          </a:extLst>
        </xdr:cNvPr>
        <xdr:cNvSpPr/>
      </xdr:nvSpPr>
      <xdr:spPr>
        <a:xfrm>
          <a:off x="8724506" y="4057651"/>
          <a:ext cx="17148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002060"/>
              </a:solidFill>
              <a:latin typeface="Calibri"/>
              <a:cs typeface="Calibri"/>
            </a:rPr>
            <a:t> Limite Disponível </a:t>
          </a:r>
        </a:p>
      </xdr:txBody>
    </xdr:sp>
    <xdr:clientData fPrintsWithSheet="0"/>
  </xdr:twoCellAnchor>
  <xdr:twoCellAnchor>
    <xdr:from>
      <xdr:col>14</xdr:col>
      <xdr:colOff>171450</xdr:colOff>
      <xdr:row>32</xdr:row>
      <xdr:rowOff>95250</xdr:rowOff>
    </xdr:from>
    <xdr:to>
      <xdr:col>16</xdr:col>
      <xdr:colOff>9525</xdr:colOff>
      <xdr:row>33</xdr:row>
      <xdr:rowOff>104775</xdr:rowOff>
    </xdr:to>
    <xdr:sp macro="" textlink="$AS$52">
      <xdr:nvSpPr>
        <xdr:cNvPr id="32" name="Retângulo 31">
          <a:extLst>
            <a:ext uri="{FF2B5EF4-FFF2-40B4-BE49-F238E27FC236}">
              <a16:creationId xmlns="" xmlns:a16="http://schemas.microsoft.com/office/drawing/2014/main" id="{00000000-0008-0000-1500-000020000000}"/>
            </a:ext>
          </a:extLst>
        </xdr:cNvPr>
        <xdr:cNvSpPr/>
      </xdr:nvSpPr>
      <xdr:spPr>
        <a:xfrm>
          <a:off x="8867775" y="4838700"/>
          <a:ext cx="1476375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C377B3F-2D4B-4AC2-9E16-3FB0C1E11928}" type="TxLink">
            <a:rPr lang="en-US" sz="1400" b="1" i="0" u="none" strike="noStrike">
              <a:solidFill>
                <a:srgbClr val="C00000"/>
              </a:solidFill>
              <a:latin typeface="Calibri"/>
            </a:rPr>
            <a:pPr algn="ctr"/>
            <a:t>R$ 0,00</a:t>
          </a:fld>
          <a:endParaRPr lang="en-US" sz="1400" b="1">
            <a:solidFill>
              <a:srgbClr val="C00000"/>
            </a:solidFill>
          </a:endParaRPr>
        </a:p>
      </xdr:txBody>
    </xdr:sp>
    <xdr:clientData fPrintsWithSheet="0"/>
  </xdr:twoCellAnchor>
  <xdr:twoCellAnchor>
    <xdr:from>
      <xdr:col>13</xdr:col>
      <xdr:colOff>285356</xdr:colOff>
      <xdr:row>31</xdr:row>
      <xdr:rowOff>57150</xdr:rowOff>
    </xdr:from>
    <xdr:to>
      <xdr:col>16</xdr:col>
      <xdr:colOff>152400</xdr:colOff>
      <xdr:row>32</xdr:row>
      <xdr:rowOff>114300</xdr:rowOff>
    </xdr:to>
    <xdr:sp macro="" textlink="">
      <xdr:nvSpPr>
        <xdr:cNvPr id="33" name="Retângulo 32">
          <a:extLst>
            <a:ext uri="{FF2B5EF4-FFF2-40B4-BE49-F238E27FC236}">
              <a16:creationId xmlns="" xmlns:a16="http://schemas.microsoft.com/office/drawing/2014/main" id="{00000000-0008-0000-1500-000021000000}"/>
            </a:ext>
          </a:extLst>
        </xdr:cNvPr>
        <xdr:cNvSpPr/>
      </xdr:nvSpPr>
      <xdr:spPr>
        <a:xfrm>
          <a:off x="8695931" y="4657725"/>
          <a:ext cx="1791094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C00000"/>
              </a:solidFill>
              <a:latin typeface="Calibri"/>
              <a:cs typeface="Calibri"/>
            </a:rPr>
            <a:t> Faturas Pendentes </a:t>
          </a:r>
        </a:p>
      </xdr:txBody>
    </xdr:sp>
    <xdr:clientData fPrintsWithSheet="0"/>
  </xdr:twoCellAnchor>
  <xdr:twoCellAnchor>
    <xdr:from>
      <xdr:col>17</xdr:col>
      <xdr:colOff>247650</xdr:colOff>
      <xdr:row>27</xdr:row>
      <xdr:rowOff>171450</xdr:rowOff>
    </xdr:from>
    <xdr:to>
      <xdr:col>18</xdr:col>
      <xdr:colOff>171450</xdr:colOff>
      <xdr:row>29</xdr:row>
      <xdr:rowOff>104775</xdr:rowOff>
    </xdr:to>
    <xdr:sp macro="" textlink="$AF$33">
      <xdr:nvSpPr>
        <xdr:cNvPr id="3" name="Retângulo 2"/>
        <xdr:cNvSpPr/>
      </xdr:nvSpPr>
      <xdr:spPr>
        <a:xfrm>
          <a:off x="10868025" y="4029075"/>
          <a:ext cx="7429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5FE2EDF-1D21-405A-9B0B-7EE36CD2BB53}" type="TxLink">
            <a:rPr lang="en-US" sz="1600" b="1" i="0" u="none" strike="noStrike">
              <a:solidFill>
                <a:schemeClr val="tx2">
                  <a:lumMod val="7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pt-BR" sz="1600" b="1">
            <a:solidFill>
              <a:schemeClr val="tx2">
                <a:lumMod val="75000"/>
              </a:schemeClr>
            </a:solidFill>
          </a:endParaRPr>
        </a:p>
      </xdr:txBody>
    </xdr:sp>
    <xdr:clientData fPrintsWithSheet="0"/>
  </xdr:twoCellAnchor>
  <xdr:twoCellAnchor>
    <xdr:from>
      <xdr:col>17</xdr:col>
      <xdr:colOff>247650</xdr:colOff>
      <xdr:row>29</xdr:row>
      <xdr:rowOff>85725</xdr:rowOff>
    </xdr:from>
    <xdr:to>
      <xdr:col>18</xdr:col>
      <xdr:colOff>171450</xdr:colOff>
      <xdr:row>30</xdr:row>
      <xdr:rowOff>142875</xdr:rowOff>
    </xdr:to>
    <xdr:sp macro="" textlink="">
      <xdr:nvSpPr>
        <xdr:cNvPr id="34" name="Retângulo 33"/>
        <xdr:cNvSpPr/>
      </xdr:nvSpPr>
      <xdr:spPr>
        <a:xfrm>
          <a:off x="10868025" y="4305300"/>
          <a:ext cx="742950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00A249"/>
              </a:solidFill>
              <a:latin typeface="Calibri"/>
              <a:cs typeface="Calibri"/>
            </a:rPr>
            <a:t>Limite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2</xdr:col>
      <xdr:colOff>992917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4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2</xdr:col>
      <xdr:colOff>1009393</xdr:colOff>
      <xdr:row>0</xdr:row>
      <xdr:rowOff>0</xdr:rowOff>
    </xdr:from>
    <xdr:to>
      <xdr:col>4</xdr:col>
      <xdr:colOff>61012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4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4</xdr:col>
      <xdr:colOff>76200</xdr:colOff>
      <xdr:row>0</xdr:row>
      <xdr:rowOff>0</xdr:rowOff>
    </xdr:from>
    <xdr:to>
      <xdr:col>5</xdr:col>
      <xdr:colOff>299394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4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312780</xdr:colOff>
      <xdr:row>0</xdr:row>
      <xdr:rowOff>0</xdr:rowOff>
    </xdr:from>
    <xdr:to>
      <xdr:col>6</xdr:col>
      <xdr:colOff>535974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4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6</xdr:col>
      <xdr:colOff>552450</xdr:colOff>
      <xdr:row>0</xdr:row>
      <xdr:rowOff>0</xdr:rowOff>
    </xdr:from>
    <xdr:to>
      <xdr:col>7</xdr:col>
      <xdr:colOff>1147119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4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7</xdr:col>
      <xdr:colOff>1162050</xdr:colOff>
      <xdr:row>0</xdr:row>
      <xdr:rowOff>0</xdr:rowOff>
    </xdr:from>
    <xdr:to>
      <xdr:col>9</xdr:col>
      <xdr:colOff>213669</xdr:colOff>
      <xdr:row>2</xdr:row>
      <xdr:rowOff>9525</xdr:rowOff>
    </xdr:to>
    <xdr:sp macro="" textlink="">
      <xdr:nvSpPr>
        <xdr:cNvPr id="54" name="Retângulo 53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4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9</xdr:col>
      <xdr:colOff>227055</xdr:colOff>
      <xdr:row>0</xdr:row>
      <xdr:rowOff>0</xdr:rowOff>
    </xdr:from>
    <xdr:to>
      <xdr:col>10</xdr:col>
      <xdr:colOff>450249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4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10</xdr:col>
      <xdr:colOff>466725</xdr:colOff>
      <xdr:row>0</xdr:row>
      <xdr:rowOff>0</xdr:rowOff>
    </xdr:from>
    <xdr:to>
      <xdr:col>12</xdr:col>
      <xdr:colOff>80319</xdr:colOff>
      <xdr:row>2</xdr:row>
      <xdr:rowOff>9525</xdr:rowOff>
    </xdr:to>
    <xdr:sp macro="" textlink="">
      <xdr:nvSpPr>
        <xdr:cNvPr id="56" name="Retângulo 55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4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12</xdr:col>
      <xdr:colOff>95250</xdr:colOff>
      <xdr:row>0</xdr:row>
      <xdr:rowOff>0</xdr:rowOff>
    </xdr:from>
    <xdr:to>
      <xdr:col>13</xdr:col>
      <xdr:colOff>480369</xdr:colOff>
      <xdr:row>2</xdr:row>
      <xdr:rowOff>9525</xdr:rowOff>
    </xdr:to>
    <xdr:sp macro="" textlink="">
      <xdr:nvSpPr>
        <xdr:cNvPr id="57" name="Retângulo 56">
          <a:extLst>
            <a:ext uri="{FF2B5EF4-FFF2-40B4-BE49-F238E27FC236}">
              <a16:creationId xmlns="" xmlns:a16="http://schemas.microsoft.com/office/drawing/2014/main" id="{00000000-0008-0000-14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2</xdr:col>
      <xdr:colOff>992917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400-000022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2</xdr:col>
      <xdr:colOff>1007848</xdr:colOff>
      <xdr:row>2</xdr:row>
      <xdr:rowOff>28575</xdr:rowOff>
    </xdr:from>
    <xdr:to>
      <xdr:col>4</xdr:col>
      <xdr:colOff>59467</xdr:colOff>
      <xdr:row>4</xdr:row>
      <xdr:rowOff>0</xdr:rowOff>
    </xdr:to>
    <xdr:sp macro="" textlink="">
      <xdr:nvSpPr>
        <xdr:cNvPr id="59" name="Retângulo 58">
          <a:extLst>
            <a:ext uri="{FF2B5EF4-FFF2-40B4-BE49-F238E27FC236}">
              <a16:creationId xmlns="" xmlns:a16="http://schemas.microsoft.com/office/drawing/2014/main" id="{00000000-0008-0000-1400-000023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5</xdr:col>
      <xdr:colOff>312523</xdr:colOff>
      <xdr:row>2</xdr:row>
      <xdr:rowOff>28575</xdr:rowOff>
    </xdr:from>
    <xdr:to>
      <xdr:col>6</xdr:col>
      <xdr:colOff>535717</xdr:colOff>
      <xdr:row>4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="" xmlns:a16="http://schemas.microsoft.com/office/drawing/2014/main" id="{00000000-0008-0000-1400-000024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="" xmlns:a16="http://schemas.microsoft.com/office/drawing/2014/main" id="{00000000-0008-0000-1400-000025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4</xdr:col>
      <xdr:colOff>74398</xdr:colOff>
      <xdr:row>2</xdr:row>
      <xdr:rowOff>28575</xdr:rowOff>
    </xdr:from>
    <xdr:to>
      <xdr:col>5</xdr:col>
      <xdr:colOff>297592</xdr:colOff>
      <xdr:row>4</xdr:row>
      <xdr:rowOff>0</xdr:rowOff>
    </xdr:to>
    <xdr:sp macro="" textlink="">
      <xdr:nvSpPr>
        <xdr:cNvPr id="62" name="Retângulo 61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400-000026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9</xdr:row>
      <xdr:rowOff>0</xdr:rowOff>
    </xdr:from>
    <xdr:to>
      <xdr:col>1</xdr:col>
      <xdr:colOff>56894</xdr:colOff>
      <xdr:row>203</xdr:row>
      <xdr:rowOff>142874</xdr:rowOff>
    </xdr:to>
    <xdr:sp macro="" textlink="">
      <xdr:nvSpPr>
        <xdr:cNvPr id="63" name="Retângulo 62">
          <a:extLst>
            <a:ext uri="{FF2B5EF4-FFF2-40B4-BE49-F238E27FC236}">
              <a16:creationId xmlns="" xmlns:a16="http://schemas.microsoft.com/office/drawing/2014/main" id="{00000000-0008-0000-1400-000027000000}"/>
            </a:ext>
          </a:extLst>
        </xdr:cNvPr>
        <xdr:cNvSpPr/>
      </xdr:nvSpPr>
      <xdr:spPr>
        <a:xfrm>
          <a:off x="0" y="1714500"/>
          <a:ext cx="771269" cy="371189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1</xdr:rowOff>
    </xdr:to>
    <xdr:sp macro="" textlink="">
      <xdr:nvSpPr>
        <xdr:cNvPr id="64" name="Retângulo 63">
          <a:extLst>
            <a:ext uri="{FF2B5EF4-FFF2-40B4-BE49-F238E27FC236}">
              <a16:creationId xmlns="" xmlns:a16="http://schemas.microsoft.com/office/drawing/2014/main" id="{00000000-0008-0000-1400-000028000000}"/>
            </a:ext>
          </a:extLst>
        </xdr:cNvPr>
        <xdr:cNvSpPr/>
      </xdr:nvSpPr>
      <xdr:spPr>
        <a:xfrm>
          <a:off x="0" y="771525"/>
          <a:ext cx="771525" cy="9429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13</xdr:col>
      <xdr:colOff>485775</xdr:colOff>
      <xdr:row>0</xdr:row>
      <xdr:rowOff>0</xdr:rowOff>
    </xdr:from>
    <xdr:to>
      <xdr:col>17</xdr:col>
      <xdr:colOff>19050</xdr:colOff>
      <xdr:row>2</xdr:row>
      <xdr:rowOff>9525</xdr:rowOff>
    </xdr:to>
    <xdr:sp macro="" textlink="">
      <xdr:nvSpPr>
        <xdr:cNvPr id="65" name="Retângulo 64">
          <a:extLst>
            <a:ext uri="{FF2B5EF4-FFF2-40B4-BE49-F238E27FC236}">
              <a16:creationId xmlns="" xmlns:a16="http://schemas.microsoft.com/office/drawing/2014/main" id="{00000000-0008-0000-1400-000029000000}"/>
            </a:ext>
          </a:extLst>
        </xdr:cNvPr>
        <xdr:cNvSpPr/>
      </xdr:nvSpPr>
      <xdr:spPr>
        <a:xfrm>
          <a:off x="11753850" y="0"/>
          <a:ext cx="45529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13</xdr:col>
      <xdr:colOff>483973</xdr:colOff>
      <xdr:row>2</xdr:row>
      <xdr:rowOff>28575</xdr:rowOff>
    </xdr:from>
    <xdr:to>
      <xdr:col>17</xdr:col>
      <xdr:colOff>17248</xdr:colOff>
      <xdr:row>4</xdr:row>
      <xdr:rowOff>0</xdr:rowOff>
    </xdr:to>
    <xdr:sp macro="" textlink="">
      <xdr:nvSpPr>
        <xdr:cNvPr id="66" name="Retângulo 65">
          <a:extLst>
            <a:ext uri="{FF2B5EF4-FFF2-40B4-BE49-F238E27FC236}">
              <a16:creationId xmlns="" xmlns:a16="http://schemas.microsoft.com/office/drawing/2014/main" id="{00000000-0008-0000-1400-00002A000000}"/>
            </a:ext>
          </a:extLst>
        </xdr:cNvPr>
        <xdr:cNvSpPr/>
      </xdr:nvSpPr>
      <xdr:spPr>
        <a:xfrm>
          <a:off x="11752048" y="409575"/>
          <a:ext cx="455295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7</xdr:col>
      <xdr:colOff>1160248</xdr:colOff>
      <xdr:row>2</xdr:row>
      <xdr:rowOff>28575</xdr:rowOff>
    </xdr:from>
    <xdr:to>
      <xdr:col>9</xdr:col>
      <xdr:colOff>211867</xdr:colOff>
      <xdr:row>4</xdr:row>
      <xdr:rowOff>0</xdr:rowOff>
    </xdr:to>
    <xdr:sp macro="" textlink="">
      <xdr:nvSpPr>
        <xdr:cNvPr id="67" name="Retângulo 66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400-00002B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Empréstimos</a:t>
          </a:r>
        </a:p>
      </xdr:txBody>
    </xdr:sp>
    <xdr:clientData fPrintsWithSheet="0"/>
  </xdr:twoCellAnchor>
  <xdr:twoCellAnchor>
    <xdr:from>
      <xdr:col>9</xdr:col>
      <xdr:colOff>226798</xdr:colOff>
      <xdr:row>2</xdr:row>
      <xdr:rowOff>28575</xdr:rowOff>
    </xdr:from>
    <xdr:to>
      <xdr:col>10</xdr:col>
      <xdr:colOff>449992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1400-00002C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Comparativos</a:t>
          </a:r>
        </a:p>
      </xdr:txBody>
    </xdr:sp>
    <xdr:clientData fPrintsWithSheet="0"/>
  </xdr:twoCellAnchor>
  <xdr:twoCellAnchor>
    <xdr:from>
      <xdr:col>10</xdr:col>
      <xdr:colOff>464923</xdr:colOff>
      <xdr:row>2</xdr:row>
      <xdr:rowOff>28575</xdr:rowOff>
    </xdr:from>
    <xdr:to>
      <xdr:col>12</xdr:col>
      <xdr:colOff>78517</xdr:colOff>
      <xdr:row>4</xdr:row>
      <xdr:rowOff>0</xdr:rowOff>
    </xdr:to>
    <xdr:sp macro="" textlink="">
      <xdr:nvSpPr>
        <xdr:cNvPr id="69" name="Retângulo 68">
          <a:extLst>
            <a:ext uri="{FF2B5EF4-FFF2-40B4-BE49-F238E27FC236}">
              <a16:creationId xmlns="" xmlns:a16="http://schemas.microsoft.com/office/drawing/2014/main" id="{00000000-0008-0000-1400-00002D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u="none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6</xdr:col>
      <xdr:colOff>550648</xdr:colOff>
      <xdr:row>2</xdr:row>
      <xdr:rowOff>28575</xdr:rowOff>
    </xdr:from>
    <xdr:to>
      <xdr:col>7</xdr:col>
      <xdr:colOff>1145317</xdr:colOff>
      <xdr:row>4</xdr:row>
      <xdr:rowOff>0</xdr:rowOff>
    </xdr:to>
    <xdr:sp macro="" textlink="">
      <xdr:nvSpPr>
        <xdr:cNvPr id="70" name="Retângulo 69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400-00002E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Cartão</a:t>
          </a:r>
          <a:r>
            <a:rPr lang="pt-BR" sz="1100" baseline="0">
              <a:solidFill>
                <a:schemeClr val="bg1"/>
              </a:solidFill>
              <a:latin typeface="+mn-lt"/>
              <a:ea typeface="+mn-ea"/>
              <a:cs typeface="+mn-cs"/>
            </a:rPr>
            <a:t> de Crédito</a:t>
          </a:r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12</xdr:col>
      <xdr:colOff>93448</xdr:colOff>
      <xdr:row>2</xdr:row>
      <xdr:rowOff>28575</xdr:rowOff>
    </xdr:from>
    <xdr:to>
      <xdr:col>13</xdr:col>
      <xdr:colOff>478567</xdr:colOff>
      <xdr:row>4</xdr:row>
      <xdr:rowOff>0</xdr:rowOff>
    </xdr:to>
    <xdr:sp macro="" textlink="">
      <xdr:nvSpPr>
        <xdr:cNvPr id="71" name="Retângulo 70">
          <a:extLst>
            <a:ext uri="{FF2B5EF4-FFF2-40B4-BE49-F238E27FC236}">
              <a16:creationId xmlns="" xmlns:a16="http://schemas.microsoft.com/office/drawing/2014/main" id="{00000000-0008-0000-1400-00002F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 u="none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12</xdr:col>
      <xdr:colOff>466725</xdr:colOff>
      <xdr:row>0</xdr:row>
      <xdr:rowOff>0</xdr:rowOff>
    </xdr:from>
    <xdr:to>
      <xdr:col>13</xdr:col>
      <xdr:colOff>46976</xdr:colOff>
      <xdr:row>2</xdr:row>
      <xdr:rowOff>9525</xdr:rowOff>
    </xdr:to>
    <xdr:pic>
      <xdr:nvPicPr>
        <xdr:cNvPr id="72" name="Imagem 71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602392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600-000047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618868</xdr:colOff>
      <xdr:row>0</xdr:row>
      <xdr:rowOff>0</xdr:rowOff>
    </xdr:from>
    <xdr:to>
      <xdr:col>4</xdr:col>
      <xdr:colOff>41962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600-000048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4</xdr:col>
      <xdr:colOff>57150</xdr:colOff>
      <xdr:row>0</xdr:row>
      <xdr:rowOff>0</xdr:rowOff>
    </xdr:from>
    <xdr:to>
      <xdr:col>5</xdr:col>
      <xdr:colOff>280344</xdr:colOff>
      <xdr:row>2</xdr:row>
      <xdr:rowOff>9525</xdr:rowOff>
    </xdr:to>
    <xdr:sp macro="" textlink="">
      <xdr:nvSpPr>
        <xdr:cNvPr id="34" name="Retângulo 33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600-000049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293730</xdr:colOff>
      <xdr:row>0</xdr:row>
      <xdr:rowOff>0</xdr:rowOff>
    </xdr:from>
    <xdr:to>
      <xdr:col>7</xdr:col>
      <xdr:colOff>812199</xdr:colOff>
      <xdr:row>2</xdr:row>
      <xdr:rowOff>9525</xdr:rowOff>
    </xdr:to>
    <xdr:sp macro="" textlink="">
      <xdr:nvSpPr>
        <xdr:cNvPr id="35" name="Retângulo 34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600-00004A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7</xdr:col>
      <xdr:colOff>828675</xdr:colOff>
      <xdr:row>0</xdr:row>
      <xdr:rowOff>0</xdr:rowOff>
    </xdr:from>
    <xdr:to>
      <xdr:col>8</xdr:col>
      <xdr:colOff>251769</xdr:colOff>
      <xdr:row>2</xdr:row>
      <xdr:rowOff>9525</xdr:rowOff>
    </xdr:to>
    <xdr:sp macro="" textlink="">
      <xdr:nvSpPr>
        <xdr:cNvPr id="36" name="Retângulo 35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600-00004B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8</xdr:col>
      <xdr:colOff>266700</xdr:colOff>
      <xdr:row>0</xdr:row>
      <xdr:rowOff>0</xdr:rowOff>
    </xdr:from>
    <xdr:to>
      <xdr:col>9</xdr:col>
      <xdr:colOff>489894</xdr:colOff>
      <xdr:row>2</xdr:row>
      <xdr:rowOff>9525</xdr:rowOff>
    </xdr:to>
    <xdr:sp macro="" textlink="">
      <xdr:nvSpPr>
        <xdr:cNvPr id="55" name="Retângulo 54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600-00004C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9</xdr:col>
      <xdr:colOff>503280</xdr:colOff>
      <xdr:row>0</xdr:row>
      <xdr:rowOff>0</xdr:rowOff>
    </xdr:from>
    <xdr:to>
      <xdr:col>12</xdr:col>
      <xdr:colOff>97824</xdr:colOff>
      <xdr:row>2</xdr:row>
      <xdr:rowOff>9525</xdr:rowOff>
    </xdr:to>
    <xdr:sp macro="" textlink="">
      <xdr:nvSpPr>
        <xdr:cNvPr id="56" name="Retângulo 55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600-00004D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12</xdr:col>
      <xdr:colOff>114300</xdr:colOff>
      <xdr:row>0</xdr:row>
      <xdr:rowOff>0</xdr:rowOff>
    </xdr:from>
    <xdr:to>
      <xdr:col>13</xdr:col>
      <xdr:colOff>337494</xdr:colOff>
      <xdr:row>2</xdr:row>
      <xdr:rowOff>9525</xdr:rowOff>
    </xdr:to>
    <xdr:sp macro="" textlink="">
      <xdr:nvSpPr>
        <xdr:cNvPr id="57" name="Retângulo 56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600-00004E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3</xdr:col>
      <xdr:colOff>602392</xdr:colOff>
      <xdr:row>4</xdr:row>
      <xdr:rowOff>0</xdr:rowOff>
    </xdr:to>
    <xdr:sp macro="" textlink="">
      <xdr:nvSpPr>
        <xdr:cNvPr id="58" name="Retângulo 5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600-000050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</xdr:col>
      <xdr:colOff>617323</xdr:colOff>
      <xdr:row>2</xdr:row>
      <xdr:rowOff>28575</xdr:rowOff>
    </xdr:from>
    <xdr:to>
      <xdr:col>4</xdr:col>
      <xdr:colOff>40417</xdr:colOff>
      <xdr:row>4</xdr:row>
      <xdr:rowOff>0</xdr:rowOff>
    </xdr:to>
    <xdr:sp macro="" textlink="">
      <xdr:nvSpPr>
        <xdr:cNvPr id="59" name="Retângulo 58">
          <a:extLst>
            <a:ext uri="{FF2B5EF4-FFF2-40B4-BE49-F238E27FC236}">
              <a16:creationId xmlns="" xmlns:a16="http://schemas.microsoft.com/office/drawing/2014/main" id="{00000000-0008-0000-1600-000051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5</xdr:col>
      <xdr:colOff>293473</xdr:colOff>
      <xdr:row>2</xdr:row>
      <xdr:rowOff>28575</xdr:rowOff>
    </xdr:from>
    <xdr:to>
      <xdr:col>7</xdr:col>
      <xdr:colOff>811942</xdr:colOff>
      <xdr:row>4</xdr:row>
      <xdr:rowOff>0</xdr:rowOff>
    </xdr:to>
    <xdr:sp macro="" textlink="">
      <xdr:nvSpPr>
        <xdr:cNvPr id="60" name="Retângulo 59">
          <a:extLst>
            <a:ext uri="{FF2B5EF4-FFF2-40B4-BE49-F238E27FC236}">
              <a16:creationId xmlns="" xmlns:a16="http://schemas.microsoft.com/office/drawing/2014/main" id="{00000000-0008-0000-1600-000052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="" xmlns:a16="http://schemas.microsoft.com/office/drawing/2014/main" id="{00000000-0008-0000-1600-000053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4</xdr:col>
      <xdr:colOff>55348</xdr:colOff>
      <xdr:row>2</xdr:row>
      <xdr:rowOff>28575</xdr:rowOff>
    </xdr:from>
    <xdr:to>
      <xdr:col>5</xdr:col>
      <xdr:colOff>278542</xdr:colOff>
      <xdr:row>4</xdr:row>
      <xdr:rowOff>0</xdr:rowOff>
    </xdr:to>
    <xdr:sp macro="" textlink="">
      <xdr:nvSpPr>
        <xdr:cNvPr id="62" name="Retângulo 61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600-000054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8</xdr:row>
      <xdr:rowOff>180975</xdr:rowOff>
    </xdr:from>
    <xdr:to>
      <xdr:col>1</xdr:col>
      <xdr:colOff>56894</xdr:colOff>
      <xdr:row>203</xdr:row>
      <xdr:rowOff>152399</xdr:rowOff>
    </xdr:to>
    <xdr:sp macro="" textlink="">
      <xdr:nvSpPr>
        <xdr:cNvPr id="63" name="Retângulo 62">
          <a:extLst>
            <a:ext uri="{FF2B5EF4-FFF2-40B4-BE49-F238E27FC236}">
              <a16:creationId xmlns="" xmlns:a16="http://schemas.microsoft.com/office/drawing/2014/main" id="{00000000-0008-0000-1600-000055000000}"/>
            </a:ext>
          </a:extLst>
        </xdr:cNvPr>
        <xdr:cNvSpPr/>
      </xdr:nvSpPr>
      <xdr:spPr>
        <a:xfrm>
          <a:off x="0" y="1762125"/>
          <a:ext cx="771269" cy="371189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180976</xdr:rowOff>
    </xdr:to>
    <xdr:sp macro="" textlink="">
      <xdr:nvSpPr>
        <xdr:cNvPr id="64" name="Retângulo 63">
          <a:extLst>
            <a:ext uri="{FF2B5EF4-FFF2-40B4-BE49-F238E27FC236}">
              <a16:creationId xmlns="" xmlns:a16="http://schemas.microsoft.com/office/drawing/2014/main" id="{00000000-0008-0000-1600-000056000000}"/>
            </a:ext>
          </a:extLst>
        </xdr:cNvPr>
        <xdr:cNvSpPr/>
      </xdr:nvSpPr>
      <xdr:spPr>
        <a:xfrm>
          <a:off x="0" y="771525"/>
          <a:ext cx="771525" cy="99060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8</xdr:col>
      <xdr:colOff>264898</xdr:colOff>
      <xdr:row>2</xdr:row>
      <xdr:rowOff>28575</xdr:rowOff>
    </xdr:from>
    <xdr:to>
      <xdr:col>9</xdr:col>
      <xdr:colOff>488092</xdr:colOff>
      <xdr:row>4</xdr:row>
      <xdr:rowOff>0</xdr:rowOff>
    </xdr:to>
    <xdr:sp macro="" textlink="">
      <xdr:nvSpPr>
        <xdr:cNvPr id="65" name="Retângulo 64">
          <a:extLst>
            <a:ext uri="{FF2B5EF4-FFF2-40B4-BE49-F238E27FC236}">
              <a16:creationId xmlns="" xmlns:a16="http://schemas.microsoft.com/office/drawing/2014/main" id="{00000000-0008-0000-1600-000059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12</xdr:col>
      <xdr:colOff>112498</xdr:colOff>
      <xdr:row>2</xdr:row>
      <xdr:rowOff>28575</xdr:rowOff>
    </xdr:from>
    <xdr:to>
      <xdr:col>13</xdr:col>
      <xdr:colOff>335692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600-00005A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solidFill>
                <a:schemeClr val="bg1"/>
              </a:solidFill>
            </a:rPr>
            <a:t>Empéstimos</a:t>
          </a:r>
        </a:p>
      </xdr:txBody>
    </xdr:sp>
    <xdr:clientData fPrintsWithSheet="0"/>
  </xdr:twoCellAnchor>
  <xdr:twoCellAnchor>
    <xdr:from>
      <xdr:col>7</xdr:col>
      <xdr:colOff>826873</xdr:colOff>
      <xdr:row>2</xdr:row>
      <xdr:rowOff>28575</xdr:rowOff>
    </xdr:from>
    <xdr:to>
      <xdr:col>8</xdr:col>
      <xdr:colOff>249967</xdr:colOff>
      <xdr:row>4</xdr:row>
      <xdr:rowOff>0</xdr:rowOff>
    </xdr:to>
    <xdr:sp macro="" textlink="">
      <xdr:nvSpPr>
        <xdr:cNvPr id="67" name="Retângulo 66">
          <a:extLst>
            <a:ext uri="{FF2B5EF4-FFF2-40B4-BE49-F238E27FC236}">
              <a16:creationId xmlns="" xmlns:a16="http://schemas.microsoft.com/office/drawing/2014/main" id="{00000000-0008-0000-1600-00005B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9</xdr:col>
      <xdr:colOff>503023</xdr:colOff>
      <xdr:row>2</xdr:row>
      <xdr:rowOff>28575</xdr:rowOff>
    </xdr:from>
    <xdr:to>
      <xdr:col>12</xdr:col>
      <xdr:colOff>97567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600-00005D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Bancos / Cartões</a:t>
          </a:r>
        </a:p>
      </xdr:txBody>
    </xdr:sp>
    <xdr:clientData fPrintsWithSheet="0"/>
  </xdr:twoCellAnchor>
  <xdr:twoCellAnchor>
    <xdr:from>
      <xdr:col>13</xdr:col>
      <xdr:colOff>352425</xdr:colOff>
      <xdr:row>0</xdr:row>
      <xdr:rowOff>0</xdr:rowOff>
    </xdr:from>
    <xdr:to>
      <xdr:col>14</xdr:col>
      <xdr:colOff>575619</xdr:colOff>
      <xdr:row>2</xdr:row>
      <xdr:rowOff>9525</xdr:rowOff>
    </xdr:to>
    <xdr:sp macro="" textlink="">
      <xdr:nvSpPr>
        <xdr:cNvPr id="69" name="Retângulo 68">
          <a:extLst>
            <a:ext uri="{FF2B5EF4-FFF2-40B4-BE49-F238E27FC236}">
              <a16:creationId xmlns="" xmlns:a16="http://schemas.microsoft.com/office/drawing/2014/main" id="{00000000-0008-0000-1600-000020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14</xdr:col>
      <xdr:colOff>590550</xdr:colOff>
      <xdr:row>0</xdr:row>
      <xdr:rowOff>0</xdr:rowOff>
    </xdr:from>
    <xdr:to>
      <xdr:col>21</xdr:col>
      <xdr:colOff>2152650</xdr:colOff>
      <xdr:row>2</xdr:row>
      <xdr:rowOff>9525</xdr:rowOff>
    </xdr:to>
    <xdr:sp macro="" textlink="">
      <xdr:nvSpPr>
        <xdr:cNvPr id="70" name="Retângulo 69">
          <a:extLst>
            <a:ext uri="{FF2B5EF4-FFF2-40B4-BE49-F238E27FC236}">
              <a16:creationId xmlns="" xmlns:a16="http://schemas.microsoft.com/office/drawing/2014/main" id="{00000000-0008-0000-1600-000021000000}"/>
            </a:ext>
          </a:extLst>
        </xdr:cNvPr>
        <xdr:cNvSpPr/>
      </xdr:nvSpPr>
      <xdr:spPr>
        <a:xfrm>
          <a:off x="11763375" y="0"/>
          <a:ext cx="5743575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14</xdr:col>
      <xdr:colOff>588748</xdr:colOff>
      <xdr:row>2</xdr:row>
      <xdr:rowOff>28575</xdr:rowOff>
    </xdr:from>
    <xdr:to>
      <xdr:col>21</xdr:col>
      <xdr:colOff>2150848</xdr:colOff>
      <xdr:row>4</xdr:row>
      <xdr:rowOff>0</xdr:rowOff>
    </xdr:to>
    <xdr:sp macro="" textlink="">
      <xdr:nvSpPr>
        <xdr:cNvPr id="71" name="Retângulo 70">
          <a:extLst>
            <a:ext uri="{FF2B5EF4-FFF2-40B4-BE49-F238E27FC236}">
              <a16:creationId xmlns="" xmlns:a16="http://schemas.microsoft.com/office/drawing/2014/main" id="{00000000-0008-0000-1600-000022000000}"/>
            </a:ext>
          </a:extLst>
        </xdr:cNvPr>
        <xdr:cNvSpPr/>
      </xdr:nvSpPr>
      <xdr:spPr>
        <a:xfrm>
          <a:off x="11761573" y="409575"/>
          <a:ext cx="5743575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13</xdr:col>
      <xdr:colOff>350623</xdr:colOff>
      <xdr:row>2</xdr:row>
      <xdr:rowOff>28575</xdr:rowOff>
    </xdr:from>
    <xdr:to>
      <xdr:col>14</xdr:col>
      <xdr:colOff>573817</xdr:colOff>
      <xdr:row>4</xdr:row>
      <xdr:rowOff>0</xdr:rowOff>
    </xdr:to>
    <xdr:sp macro="" textlink="">
      <xdr:nvSpPr>
        <xdr:cNvPr id="72" name="Retângulo 71">
          <a:extLst>
            <a:ext uri="{FF2B5EF4-FFF2-40B4-BE49-F238E27FC236}">
              <a16:creationId xmlns="" xmlns:a16="http://schemas.microsoft.com/office/drawing/2014/main" id="{00000000-0008-0000-1600-000023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13</xdr:col>
      <xdr:colOff>723900</xdr:colOff>
      <xdr:row>0</xdr:row>
      <xdr:rowOff>0</xdr:rowOff>
    </xdr:from>
    <xdr:to>
      <xdr:col>14</xdr:col>
      <xdr:colOff>142226</xdr:colOff>
      <xdr:row>2</xdr:row>
      <xdr:rowOff>9525</xdr:rowOff>
    </xdr:to>
    <xdr:pic>
      <xdr:nvPicPr>
        <xdr:cNvPr id="73" name="Imagem 72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1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4</xdr:col>
      <xdr:colOff>240442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7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4</xdr:col>
      <xdr:colOff>256918</xdr:colOff>
      <xdr:row>0</xdr:row>
      <xdr:rowOff>0</xdr:rowOff>
    </xdr:from>
    <xdr:to>
      <xdr:col>4</xdr:col>
      <xdr:colOff>1461187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7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4</xdr:col>
      <xdr:colOff>1476375</xdr:colOff>
      <xdr:row>0</xdr:row>
      <xdr:rowOff>0</xdr:rowOff>
    </xdr:from>
    <xdr:to>
      <xdr:col>5</xdr:col>
      <xdr:colOff>899469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7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912855</xdr:colOff>
      <xdr:row>0</xdr:row>
      <xdr:rowOff>0</xdr:rowOff>
    </xdr:from>
    <xdr:to>
      <xdr:col>9</xdr:col>
      <xdr:colOff>31149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7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9</xdr:col>
      <xdr:colOff>47625</xdr:colOff>
      <xdr:row>0</xdr:row>
      <xdr:rowOff>0</xdr:rowOff>
    </xdr:from>
    <xdr:to>
      <xdr:col>9</xdr:col>
      <xdr:colOff>1251894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7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9</xdr:col>
      <xdr:colOff>1266825</xdr:colOff>
      <xdr:row>0</xdr:row>
      <xdr:rowOff>0</xdr:rowOff>
    </xdr:from>
    <xdr:to>
      <xdr:col>10</xdr:col>
      <xdr:colOff>689919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7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10</xdr:col>
      <xdr:colOff>703305</xdr:colOff>
      <xdr:row>0</xdr:row>
      <xdr:rowOff>0</xdr:rowOff>
    </xdr:from>
    <xdr:to>
      <xdr:col>12</xdr:col>
      <xdr:colOff>212124</xdr:colOff>
      <xdr:row>2</xdr:row>
      <xdr:rowOff>9525</xdr:rowOff>
    </xdr:to>
    <xdr:sp macro="" textlink="">
      <xdr:nvSpPr>
        <xdr:cNvPr id="34" name="Retângulo 33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7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12</xdr:col>
      <xdr:colOff>228600</xdr:colOff>
      <xdr:row>0</xdr:row>
      <xdr:rowOff>0</xdr:rowOff>
    </xdr:from>
    <xdr:to>
      <xdr:col>14</xdr:col>
      <xdr:colOff>4119</xdr:colOff>
      <xdr:row>2</xdr:row>
      <xdr:rowOff>9525</xdr:rowOff>
    </xdr:to>
    <xdr:sp macro="" textlink="">
      <xdr:nvSpPr>
        <xdr:cNvPr id="35" name="Retângulo 34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7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4</xdr:col>
      <xdr:colOff>240442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700-000039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4</xdr:col>
      <xdr:colOff>255373</xdr:colOff>
      <xdr:row>2</xdr:row>
      <xdr:rowOff>28575</xdr:rowOff>
    </xdr:from>
    <xdr:to>
      <xdr:col>4</xdr:col>
      <xdr:colOff>1459642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="" xmlns:a16="http://schemas.microsoft.com/office/drawing/2014/main" id="{00000000-0008-0000-1700-00003A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5</xdr:col>
      <xdr:colOff>912598</xdr:colOff>
      <xdr:row>2</xdr:row>
      <xdr:rowOff>28575</xdr:rowOff>
    </xdr:from>
    <xdr:to>
      <xdr:col>9</xdr:col>
      <xdr:colOff>30892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="" xmlns:a16="http://schemas.microsoft.com/office/drawing/2014/main" id="{00000000-0008-0000-1700-00003B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="" xmlns:a16="http://schemas.microsoft.com/office/drawing/2014/main" id="{00000000-0008-0000-1700-00003C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4</xdr:col>
      <xdr:colOff>1474573</xdr:colOff>
      <xdr:row>2</xdr:row>
      <xdr:rowOff>28575</xdr:rowOff>
    </xdr:from>
    <xdr:to>
      <xdr:col>5</xdr:col>
      <xdr:colOff>897667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700-00003D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8</xdr:row>
      <xdr:rowOff>180975</xdr:rowOff>
    </xdr:from>
    <xdr:to>
      <xdr:col>1</xdr:col>
      <xdr:colOff>56894</xdr:colOff>
      <xdr:row>203</xdr:row>
      <xdr:rowOff>152399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00000000-0008-0000-1700-00003E000000}"/>
            </a:ext>
          </a:extLst>
        </xdr:cNvPr>
        <xdr:cNvSpPr/>
      </xdr:nvSpPr>
      <xdr:spPr>
        <a:xfrm>
          <a:off x="0" y="1762125"/>
          <a:ext cx="771269" cy="371189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180976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00000000-0008-0000-1700-00003F000000}"/>
            </a:ext>
          </a:extLst>
        </xdr:cNvPr>
        <xdr:cNvSpPr/>
      </xdr:nvSpPr>
      <xdr:spPr>
        <a:xfrm>
          <a:off x="0" y="771525"/>
          <a:ext cx="771525" cy="99060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9</xdr:col>
      <xdr:colOff>1265023</xdr:colOff>
      <xdr:row>2</xdr:row>
      <xdr:rowOff>28575</xdr:rowOff>
    </xdr:from>
    <xdr:to>
      <xdr:col>10</xdr:col>
      <xdr:colOff>688117</xdr:colOff>
      <xdr:row>4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="" xmlns:a16="http://schemas.microsoft.com/office/drawing/2014/main" id="{00000000-0008-0000-1700-000042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9</xdr:col>
      <xdr:colOff>45823</xdr:colOff>
      <xdr:row>2</xdr:row>
      <xdr:rowOff>28575</xdr:rowOff>
    </xdr:from>
    <xdr:to>
      <xdr:col>9</xdr:col>
      <xdr:colOff>1250092</xdr:colOff>
      <xdr:row>4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="" xmlns:a16="http://schemas.microsoft.com/office/drawing/2014/main" id="{00000000-0008-0000-1700-000044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10</xdr:col>
      <xdr:colOff>703048</xdr:colOff>
      <xdr:row>2</xdr:row>
      <xdr:rowOff>28575</xdr:rowOff>
    </xdr:from>
    <xdr:to>
      <xdr:col>12</xdr:col>
      <xdr:colOff>211867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700-000046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Bancos / Cartões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14</xdr:col>
      <xdr:colOff>39902</xdr:colOff>
      <xdr:row>0</xdr:row>
      <xdr:rowOff>0</xdr:rowOff>
    </xdr:from>
    <xdr:to>
      <xdr:col>15</xdr:col>
      <xdr:colOff>529796</xdr:colOff>
      <xdr:row>2</xdr:row>
      <xdr:rowOff>9525</xdr:rowOff>
    </xdr:to>
    <xdr:sp macro="" textlink="">
      <xdr:nvSpPr>
        <xdr:cNvPr id="46" name="Retângulo 45">
          <a:extLst>
            <a:ext uri="{FF2B5EF4-FFF2-40B4-BE49-F238E27FC236}">
              <a16:creationId xmlns="" xmlns:a16="http://schemas.microsoft.com/office/drawing/2014/main" id="{00000000-0008-0000-1700-00001E000000}"/>
            </a:ext>
          </a:extLst>
        </xdr:cNvPr>
        <xdr:cNvSpPr/>
      </xdr:nvSpPr>
      <xdr:spPr>
        <a:xfrm>
          <a:off x="10565027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15</xdr:col>
      <xdr:colOff>544727</xdr:colOff>
      <xdr:row>0</xdr:row>
      <xdr:rowOff>0</xdr:rowOff>
    </xdr:from>
    <xdr:to>
      <xdr:col>16</xdr:col>
      <xdr:colOff>4495800</xdr:colOff>
      <xdr:row>2</xdr:row>
      <xdr:rowOff>9525</xdr:rowOff>
    </xdr:to>
    <xdr:sp macro="" textlink="">
      <xdr:nvSpPr>
        <xdr:cNvPr id="47" name="Retângulo 46">
          <a:extLst>
            <a:ext uri="{FF2B5EF4-FFF2-40B4-BE49-F238E27FC236}">
              <a16:creationId xmlns="" xmlns:a16="http://schemas.microsoft.com/office/drawing/2014/main" id="{00000000-0008-0000-1700-00001F000000}"/>
            </a:ext>
          </a:extLst>
        </xdr:cNvPr>
        <xdr:cNvSpPr/>
      </xdr:nvSpPr>
      <xdr:spPr>
        <a:xfrm>
          <a:off x="11784227" y="0"/>
          <a:ext cx="4665448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15</xdr:col>
      <xdr:colOff>542925</xdr:colOff>
      <xdr:row>2</xdr:row>
      <xdr:rowOff>28575</xdr:rowOff>
    </xdr:from>
    <xdr:to>
      <xdr:col>16</xdr:col>
      <xdr:colOff>4493998</xdr:colOff>
      <xdr:row>4</xdr:row>
      <xdr:rowOff>0</xdr:rowOff>
    </xdr:to>
    <xdr:sp macro="" textlink="">
      <xdr:nvSpPr>
        <xdr:cNvPr id="48" name="Retângulo 47">
          <a:extLst>
            <a:ext uri="{FF2B5EF4-FFF2-40B4-BE49-F238E27FC236}">
              <a16:creationId xmlns="" xmlns:a16="http://schemas.microsoft.com/office/drawing/2014/main" id="{00000000-0008-0000-1700-000020000000}"/>
            </a:ext>
          </a:extLst>
        </xdr:cNvPr>
        <xdr:cNvSpPr/>
      </xdr:nvSpPr>
      <xdr:spPr>
        <a:xfrm>
          <a:off x="11782425" y="409575"/>
          <a:ext cx="4665448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14</xdr:col>
      <xdr:colOff>38100</xdr:colOff>
      <xdr:row>2</xdr:row>
      <xdr:rowOff>28575</xdr:rowOff>
    </xdr:from>
    <xdr:to>
      <xdr:col>15</xdr:col>
      <xdr:colOff>527994</xdr:colOff>
      <xdr:row>4</xdr:row>
      <xdr:rowOff>0</xdr:rowOff>
    </xdr:to>
    <xdr:sp macro="" textlink="">
      <xdr:nvSpPr>
        <xdr:cNvPr id="49" name="Retângulo 48">
          <a:extLst>
            <a:ext uri="{FF2B5EF4-FFF2-40B4-BE49-F238E27FC236}">
              <a16:creationId xmlns="" xmlns:a16="http://schemas.microsoft.com/office/drawing/2014/main" id="{00000000-0008-0000-1700-000021000000}"/>
            </a:ext>
          </a:extLst>
        </xdr:cNvPr>
        <xdr:cNvSpPr/>
      </xdr:nvSpPr>
      <xdr:spPr>
        <a:xfrm>
          <a:off x="10563225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12</xdr:col>
      <xdr:colOff>226798</xdr:colOff>
      <xdr:row>2</xdr:row>
      <xdr:rowOff>28575</xdr:rowOff>
    </xdr:from>
    <xdr:to>
      <xdr:col>14</xdr:col>
      <xdr:colOff>2317</xdr:colOff>
      <xdr:row>4</xdr:row>
      <xdr:rowOff>0</xdr:rowOff>
    </xdr:to>
    <xdr:sp macro="" textlink="">
      <xdr:nvSpPr>
        <xdr:cNvPr id="50" name="Retângulo 49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700-000043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solidFill>
                <a:sysClr val="windowText" lastClr="000000"/>
              </a:solidFill>
            </a:rPr>
            <a:t>Empréstimos</a:t>
          </a:r>
        </a:p>
      </xdr:txBody>
    </xdr:sp>
    <xdr:clientData fPrintsWithSheet="0"/>
  </xdr:twoCellAnchor>
  <xdr:twoCellAnchor editAs="oneCell">
    <xdr:from>
      <xdr:col>14</xdr:col>
      <xdr:colOff>390525</xdr:colOff>
      <xdr:row>0</xdr:row>
      <xdr:rowOff>0</xdr:rowOff>
    </xdr:from>
    <xdr:to>
      <xdr:col>15</xdr:col>
      <xdr:colOff>75551</xdr:colOff>
      <xdr:row>2</xdr:row>
      <xdr:rowOff>9525</xdr:rowOff>
    </xdr:to>
    <xdr:pic>
      <xdr:nvPicPr>
        <xdr:cNvPr id="75" name="Imagem 74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1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2</xdr:col>
      <xdr:colOff>992917</xdr:colOff>
      <xdr:row>2</xdr:row>
      <xdr:rowOff>9525</xdr:rowOff>
    </xdr:to>
    <xdr:sp macro="" textlink="">
      <xdr:nvSpPr>
        <xdr:cNvPr id="26" name="Retângulo 2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900-000019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2</xdr:col>
      <xdr:colOff>1009393</xdr:colOff>
      <xdr:row>0</xdr:row>
      <xdr:rowOff>0</xdr:rowOff>
    </xdr:from>
    <xdr:to>
      <xdr:col>4</xdr:col>
      <xdr:colOff>61012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900-00001A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4</xdr:col>
      <xdr:colOff>76200</xdr:colOff>
      <xdr:row>0</xdr:row>
      <xdr:rowOff>0</xdr:rowOff>
    </xdr:from>
    <xdr:to>
      <xdr:col>5</xdr:col>
      <xdr:colOff>299394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900-00001B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312780</xdr:colOff>
      <xdr:row>0</xdr:row>
      <xdr:rowOff>0</xdr:rowOff>
    </xdr:from>
    <xdr:to>
      <xdr:col>6</xdr:col>
      <xdr:colOff>535974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900-00001C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6</xdr:col>
      <xdr:colOff>552450</xdr:colOff>
      <xdr:row>0</xdr:row>
      <xdr:rowOff>0</xdr:rowOff>
    </xdr:from>
    <xdr:to>
      <xdr:col>7</xdr:col>
      <xdr:colOff>1147119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900-00001D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7</xdr:col>
      <xdr:colOff>1162050</xdr:colOff>
      <xdr:row>0</xdr:row>
      <xdr:rowOff>0</xdr:rowOff>
    </xdr:from>
    <xdr:to>
      <xdr:col>9</xdr:col>
      <xdr:colOff>213669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900-00001E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9</xdr:col>
      <xdr:colOff>227055</xdr:colOff>
      <xdr:row>0</xdr:row>
      <xdr:rowOff>0</xdr:rowOff>
    </xdr:from>
    <xdr:to>
      <xdr:col>10</xdr:col>
      <xdr:colOff>450249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900-00001F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10</xdr:col>
      <xdr:colOff>466725</xdr:colOff>
      <xdr:row>0</xdr:row>
      <xdr:rowOff>0</xdr:rowOff>
    </xdr:from>
    <xdr:to>
      <xdr:col>12</xdr:col>
      <xdr:colOff>80319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900-000020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12</xdr:col>
      <xdr:colOff>95250</xdr:colOff>
      <xdr:row>0</xdr:row>
      <xdr:rowOff>0</xdr:rowOff>
    </xdr:from>
    <xdr:to>
      <xdr:col>13</xdr:col>
      <xdr:colOff>480369</xdr:colOff>
      <xdr:row>2</xdr:row>
      <xdr:rowOff>9525</xdr:rowOff>
    </xdr:to>
    <xdr:sp macro="" textlink="">
      <xdr:nvSpPr>
        <xdr:cNvPr id="34" name="Retângulo 33">
          <a:extLst>
            <a:ext uri="{FF2B5EF4-FFF2-40B4-BE49-F238E27FC236}">
              <a16:creationId xmlns="" xmlns:a16="http://schemas.microsoft.com/office/drawing/2014/main" id="{00000000-0008-0000-1900-000021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2</xdr:col>
      <xdr:colOff>992917</xdr:colOff>
      <xdr:row>4</xdr:row>
      <xdr:rowOff>0</xdr:rowOff>
    </xdr:to>
    <xdr:sp macro="" textlink="">
      <xdr:nvSpPr>
        <xdr:cNvPr id="35" name="Retângulo 34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900-000022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2</xdr:col>
      <xdr:colOff>1007848</xdr:colOff>
      <xdr:row>2</xdr:row>
      <xdr:rowOff>28575</xdr:rowOff>
    </xdr:from>
    <xdr:to>
      <xdr:col>4</xdr:col>
      <xdr:colOff>59467</xdr:colOff>
      <xdr:row>4</xdr:row>
      <xdr:rowOff>0</xdr:rowOff>
    </xdr:to>
    <xdr:sp macro="" textlink="">
      <xdr:nvSpPr>
        <xdr:cNvPr id="36" name="Retângulo 35">
          <a:extLst>
            <a:ext uri="{FF2B5EF4-FFF2-40B4-BE49-F238E27FC236}">
              <a16:creationId xmlns="" xmlns:a16="http://schemas.microsoft.com/office/drawing/2014/main" id="{00000000-0008-0000-1900-000023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5</xdr:col>
      <xdr:colOff>312523</xdr:colOff>
      <xdr:row>2</xdr:row>
      <xdr:rowOff>28575</xdr:rowOff>
    </xdr:from>
    <xdr:to>
      <xdr:col>6</xdr:col>
      <xdr:colOff>535717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="" xmlns:a16="http://schemas.microsoft.com/office/drawing/2014/main" id="{00000000-0008-0000-1900-000024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="" xmlns:a16="http://schemas.microsoft.com/office/drawing/2014/main" id="{00000000-0008-0000-1900-000025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4</xdr:col>
      <xdr:colOff>74398</xdr:colOff>
      <xdr:row>2</xdr:row>
      <xdr:rowOff>28575</xdr:rowOff>
    </xdr:from>
    <xdr:to>
      <xdr:col>5</xdr:col>
      <xdr:colOff>297592</xdr:colOff>
      <xdr:row>4</xdr:row>
      <xdr:rowOff>0</xdr:rowOff>
    </xdr:to>
    <xdr:sp macro="" textlink="">
      <xdr:nvSpPr>
        <xdr:cNvPr id="39" name="Retângulo 38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900-000026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9</xdr:row>
      <xdr:rowOff>47625</xdr:rowOff>
    </xdr:from>
    <xdr:to>
      <xdr:col>1</xdr:col>
      <xdr:colOff>56894</xdr:colOff>
      <xdr:row>203</xdr:row>
      <xdr:rowOff>190499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00000000-0008-0000-1900-000027000000}"/>
            </a:ext>
          </a:extLst>
        </xdr:cNvPr>
        <xdr:cNvSpPr/>
      </xdr:nvSpPr>
      <xdr:spPr>
        <a:xfrm>
          <a:off x="0" y="1762125"/>
          <a:ext cx="771269" cy="371189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47626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00000000-0008-0000-1900-000028000000}"/>
            </a:ext>
          </a:extLst>
        </xdr:cNvPr>
        <xdr:cNvSpPr/>
      </xdr:nvSpPr>
      <xdr:spPr>
        <a:xfrm>
          <a:off x="0" y="771525"/>
          <a:ext cx="771525" cy="99060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13</xdr:col>
      <xdr:colOff>485775</xdr:colOff>
      <xdr:row>0</xdr:row>
      <xdr:rowOff>0</xdr:rowOff>
    </xdr:from>
    <xdr:to>
      <xdr:col>20</xdr:col>
      <xdr:colOff>571500</xdr:colOff>
      <xdr:row>2</xdr:row>
      <xdr:rowOff>9525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00000000-0008-0000-1900-000029000000}"/>
            </a:ext>
          </a:extLst>
        </xdr:cNvPr>
        <xdr:cNvSpPr/>
      </xdr:nvSpPr>
      <xdr:spPr>
        <a:xfrm>
          <a:off x="11753850" y="0"/>
          <a:ext cx="601980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13</xdr:col>
      <xdr:colOff>483973</xdr:colOff>
      <xdr:row>2</xdr:row>
      <xdr:rowOff>28575</xdr:rowOff>
    </xdr:from>
    <xdr:to>
      <xdr:col>20</xdr:col>
      <xdr:colOff>574028</xdr:colOff>
      <xdr:row>4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="" xmlns:a16="http://schemas.microsoft.com/office/drawing/2014/main" id="{00000000-0008-0000-1900-00002A000000}"/>
            </a:ext>
          </a:extLst>
        </xdr:cNvPr>
        <xdr:cNvSpPr/>
      </xdr:nvSpPr>
      <xdr:spPr>
        <a:xfrm>
          <a:off x="11752048" y="409575"/>
          <a:ext cx="602413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7</xdr:col>
      <xdr:colOff>1160248</xdr:colOff>
      <xdr:row>2</xdr:row>
      <xdr:rowOff>28575</xdr:rowOff>
    </xdr:from>
    <xdr:to>
      <xdr:col>9</xdr:col>
      <xdr:colOff>211867</xdr:colOff>
      <xdr:row>4</xdr:row>
      <xdr:rowOff>0</xdr:rowOff>
    </xdr:to>
    <xdr:sp macro="" textlink="">
      <xdr:nvSpPr>
        <xdr:cNvPr id="44" name="Retângulo 43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900-00002B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Empréstimos</a:t>
          </a:r>
        </a:p>
      </xdr:txBody>
    </xdr:sp>
    <xdr:clientData fPrintsWithSheet="0"/>
  </xdr:twoCellAnchor>
  <xdr:twoCellAnchor>
    <xdr:from>
      <xdr:col>9</xdr:col>
      <xdr:colOff>226798</xdr:colOff>
      <xdr:row>2</xdr:row>
      <xdr:rowOff>28575</xdr:rowOff>
    </xdr:from>
    <xdr:to>
      <xdr:col>10</xdr:col>
      <xdr:colOff>449992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900-00002C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Comparativos</a:t>
          </a:r>
        </a:p>
      </xdr:txBody>
    </xdr:sp>
    <xdr:clientData fPrintsWithSheet="0"/>
  </xdr:twoCellAnchor>
  <xdr:twoCellAnchor>
    <xdr:from>
      <xdr:col>6</xdr:col>
      <xdr:colOff>550648</xdr:colOff>
      <xdr:row>2</xdr:row>
      <xdr:rowOff>28575</xdr:rowOff>
    </xdr:from>
    <xdr:to>
      <xdr:col>7</xdr:col>
      <xdr:colOff>1145317</xdr:colOff>
      <xdr:row>4</xdr:row>
      <xdr:rowOff>0</xdr:rowOff>
    </xdr:to>
    <xdr:sp macro="" textlink="">
      <xdr:nvSpPr>
        <xdr:cNvPr id="46" name="Retângulo 45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900-00002D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Cartão de Crédito</a:t>
          </a:r>
        </a:p>
      </xdr:txBody>
    </xdr:sp>
    <xdr:clientData fPrintsWithSheet="0"/>
  </xdr:twoCellAnchor>
  <xdr:twoCellAnchor>
    <xdr:from>
      <xdr:col>12</xdr:col>
      <xdr:colOff>93448</xdr:colOff>
      <xdr:row>2</xdr:row>
      <xdr:rowOff>28575</xdr:rowOff>
    </xdr:from>
    <xdr:to>
      <xdr:col>13</xdr:col>
      <xdr:colOff>478567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="" xmlns:a16="http://schemas.microsoft.com/office/drawing/2014/main" id="{00000000-0008-0000-1900-00002E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 u="none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10</xdr:col>
      <xdr:colOff>464923</xdr:colOff>
      <xdr:row>2</xdr:row>
      <xdr:rowOff>28575</xdr:rowOff>
    </xdr:from>
    <xdr:to>
      <xdr:col>12</xdr:col>
      <xdr:colOff>78517</xdr:colOff>
      <xdr:row>4</xdr:row>
      <xdr:rowOff>0</xdr:rowOff>
    </xdr:to>
    <xdr:sp macro="" textlink="">
      <xdr:nvSpPr>
        <xdr:cNvPr id="48" name="Retângulo 47">
          <a:extLst>
            <a:ext uri="{FF2B5EF4-FFF2-40B4-BE49-F238E27FC236}">
              <a16:creationId xmlns="" xmlns:a16="http://schemas.microsoft.com/office/drawing/2014/main" id="{00000000-0008-0000-1900-00002F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u="none">
            <a:solidFill>
              <a:schemeClr val="bg1"/>
            </a:solidFill>
          </a:endParaRPr>
        </a:p>
      </xdr:txBody>
    </xdr:sp>
    <xdr:clientData fPrintsWithSheet="0"/>
  </xdr:twoCellAnchor>
  <xdr:twoCellAnchor editAs="oneCell">
    <xdr:from>
      <xdr:col>12</xdr:col>
      <xdr:colOff>466725</xdr:colOff>
      <xdr:row>0</xdr:row>
      <xdr:rowOff>0</xdr:rowOff>
    </xdr:from>
    <xdr:to>
      <xdr:col>13</xdr:col>
      <xdr:colOff>46976</xdr:colOff>
      <xdr:row>2</xdr:row>
      <xdr:rowOff>9525</xdr:rowOff>
    </xdr:to>
    <xdr:pic>
      <xdr:nvPicPr>
        <xdr:cNvPr id="73" name="Imagem 72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1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142876</xdr:colOff>
      <xdr:row>11</xdr:row>
      <xdr:rowOff>285750</xdr:rowOff>
    </xdr:from>
    <xdr:to>
      <xdr:col>9</xdr:col>
      <xdr:colOff>771525</xdr:colOff>
      <xdr:row>20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D663CB16-2386-439D-9D1E-4B214B9171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590550</xdr:colOff>
      <xdr:row>19</xdr:row>
      <xdr:rowOff>251460</xdr:rowOff>
    </xdr:from>
    <xdr:to>
      <xdr:col>9</xdr:col>
      <xdr:colOff>632460</xdr:colOff>
      <xdr:row>20</xdr:row>
      <xdr:rowOff>184785</xdr:rowOff>
    </xdr:to>
    <xdr:sp macro="" textlink="">
      <xdr:nvSpPr>
        <xdr:cNvPr id="3" name="Retângulo 2">
          <a:extLst>
            <a:ext uri="{FF2B5EF4-FFF2-40B4-BE49-F238E27FC236}">
              <a16:creationId xmlns="" xmlns:a16="http://schemas.microsoft.com/office/drawing/2014/main" id="{6F36CBC1-161A-4D9D-8110-529E212F5E91}"/>
            </a:ext>
          </a:extLst>
        </xdr:cNvPr>
        <xdr:cNvSpPr/>
      </xdr:nvSpPr>
      <xdr:spPr>
        <a:xfrm>
          <a:off x="7458075" y="4880610"/>
          <a:ext cx="908685" cy="24765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411521</xdr:colOff>
      <xdr:row>19</xdr:row>
      <xdr:rowOff>278378</xdr:rowOff>
    </xdr:from>
    <xdr:to>
      <xdr:col>9</xdr:col>
      <xdr:colOff>792521</xdr:colOff>
      <xdr:row>22</xdr:row>
      <xdr:rowOff>141218</xdr:rowOff>
    </xdr:to>
    <xdr:sp macro="" textlink="">
      <xdr:nvSpPr>
        <xdr:cNvPr id="4" name="Elipse 3">
          <a:extLst>
            <a:ext uri="{FF2B5EF4-FFF2-40B4-BE49-F238E27FC236}">
              <a16:creationId xmlns="" xmlns:a16="http://schemas.microsoft.com/office/drawing/2014/main" id="{15E8FC71-E5AC-4D51-8F55-D0B57E3287DE}"/>
            </a:ext>
          </a:extLst>
        </xdr:cNvPr>
        <xdr:cNvSpPr/>
      </xdr:nvSpPr>
      <xdr:spPr>
        <a:xfrm>
          <a:off x="7279046" y="4907528"/>
          <a:ext cx="1247775" cy="843915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133350</xdr:colOff>
      <xdr:row>11</xdr:row>
      <xdr:rowOff>285751</xdr:rowOff>
    </xdr:from>
    <xdr:to>
      <xdr:col>12</xdr:col>
      <xdr:colOff>761999</xdr:colOff>
      <xdr:row>20</xdr:row>
      <xdr:rowOff>76201</xdr:rowOff>
    </xdr:to>
    <xdr:graphicFrame macro="">
      <xdr:nvGraphicFramePr>
        <xdr:cNvPr id="5" name="Gráfico 4">
          <a:extLst>
            <a:ext uri="{FF2B5EF4-FFF2-40B4-BE49-F238E27FC236}">
              <a16:creationId xmlns="" xmlns:a16="http://schemas.microsoft.com/office/drawing/2014/main" id="{D663CB16-2386-439D-9D1E-4B214B9171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581024</xdr:colOff>
      <xdr:row>19</xdr:row>
      <xdr:rowOff>251461</xdr:rowOff>
    </xdr:from>
    <xdr:to>
      <xdr:col>12</xdr:col>
      <xdr:colOff>622932</xdr:colOff>
      <xdr:row>20</xdr:row>
      <xdr:rowOff>184786</xdr:rowOff>
    </xdr:to>
    <xdr:sp macro="" textlink="">
      <xdr:nvSpPr>
        <xdr:cNvPr id="6" name="Retângulo 5">
          <a:extLst>
            <a:ext uri="{FF2B5EF4-FFF2-40B4-BE49-F238E27FC236}">
              <a16:creationId xmlns="" xmlns:a16="http://schemas.microsoft.com/office/drawing/2014/main" id="{6F36CBC1-161A-4D9D-8110-529E212F5E91}"/>
            </a:ext>
          </a:extLst>
        </xdr:cNvPr>
        <xdr:cNvSpPr/>
      </xdr:nvSpPr>
      <xdr:spPr>
        <a:xfrm>
          <a:off x="10077449" y="4880611"/>
          <a:ext cx="908683" cy="247650"/>
        </a:xfrm>
        <a:prstGeom prst="rect">
          <a:avLst/>
        </a:prstGeom>
        <a:solidFill>
          <a:srgbClr val="7E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407172</xdr:colOff>
      <xdr:row>19</xdr:row>
      <xdr:rowOff>288730</xdr:rowOff>
    </xdr:from>
    <xdr:to>
      <xdr:col>12</xdr:col>
      <xdr:colOff>788172</xdr:colOff>
      <xdr:row>22</xdr:row>
      <xdr:rowOff>151570</xdr:rowOff>
    </xdr:to>
    <xdr:sp macro="" textlink="">
      <xdr:nvSpPr>
        <xdr:cNvPr id="7" name="Elipse 6">
          <a:extLst>
            <a:ext uri="{FF2B5EF4-FFF2-40B4-BE49-F238E27FC236}">
              <a16:creationId xmlns="" xmlns:a16="http://schemas.microsoft.com/office/drawing/2014/main" id="{15E8FC71-E5AC-4D51-8F55-D0B57E3287DE}"/>
            </a:ext>
          </a:extLst>
        </xdr:cNvPr>
        <xdr:cNvSpPr/>
      </xdr:nvSpPr>
      <xdr:spPr>
        <a:xfrm>
          <a:off x="9903597" y="4917880"/>
          <a:ext cx="1247775" cy="843915"/>
        </a:xfrm>
        <a:prstGeom prst="ellipse">
          <a:avLst/>
        </a:prstGeom>
        <a:solidFill>
          <a:srgbClr val="7E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74398</xdr:colOff>
      <xdr:row>0</xdr:row>
      <xdr:rowOff>0</xdr:rowOff>
    </xdr:from>
    <xdr:to>
      <xdr:col>3</xdr:col>
      <xdr:colOff>745267</xdr:colOff>
      <xdr:row>2</xdr:row>
      <xdr:rowOff>9525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761743</xdr:colOff>
      <xdr:row>0</xdr:row>
      <xdr:rowOff>0</xdr:rowOff>
    </xdr:from>
    <xdr:to>
      <xdr:col>4</xdr:col>
      <xdr:colOff>413437</xdr:colOff>
      <xdr:row>2</xdr:row>
      <xdr:rowOff>9525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4</xdr:col>
      <xdr:colOff>428625</xdr:colOff>
      <xdr:row>0</xdr:row>
      <xdr:rowOff>0</xdr:rowOff>
    </xdr:from>
    <xdr:to>
      <xdr:col>5</xdr:col>
      <xdr:colOff>80319</xdr:colOff>
      <xdr:row>2</xdr:row>
      <xdr:rowOff>9525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000-000004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5</xdr:col>
      <xdr:colOff>93705</xdr:colOff>
      <xdr:row>0</xdr:row>
      <xdr:rowOff>0</xdr:rowOff>
    </xdr:from>
    <xdr:to>
      <xdr:col>5</xdr:col>
      <xdr:colOff>1297974</xdr:colOff>
      <xdr:row>2</xdr:row>
      <xdr:rowOff>9525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000-000005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5</xdr:col>
      <xdr:colOff>1314450</xdr:colOff>
      <xdr:row>0</xdr:row>
      <xdr:rowOff>0</xdr:rowOff>
    </xdr:from>
    <xdr:to>
      <xdr:col>8</xdr:col>
      <xdr:colOff>4119</xdr:colOff>
      <xdr:row>2</xdr:row>
      <xdr:rowOff>9525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000-000006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8</xdr:col>
      <xdr:colOff>19050</xdr:colOff>
      <xdr:row>0</xdr:row>
      <xdr:rowOff>0</xdr:rowOff>
    </xdr:from>
    <xdr:to>
      <xdr:col>9</xdr:col>
      <xdr:colOff>356544</xdr:colOff>
      <xdr:row>2</xdr:row>
      <xdr:rowOff>9525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000-000007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9</xdr:col>
      <xdr:colOff>369930</xdr:colOff>
      <xdr:row>0</xdr:row>
      <xdr:rowOff>0</xdr:rowOff>
    </xdr:from>
    <xdr:to>
      <xdr:col>10</xdr:col>
      <xdr:colOff>526449</xdr:colOff>
      <xdr:row>2</xdr:row>
      <xdr:rowOff>9525</xdr:rowOff>
    </xdr:to>
    <xdr:sp macro="" textlink="">
      <xdr:nvSpPr>
        <xdr:cNvPr id="14" name="Retângulo 13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000-000008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10</xdr:col>
      <xdr:colOff>542925</xdr:colOff>
      <xdr:row>0</xdr:row>
      <xdr:rowOff>0</xdr:rowOff>
    </xdr:from>
    <xdr:to>
      <xdr:col>12</xdr:col>
      <xdr:colOff>166044</xdr:colOff>
      <xdr:row>2</xdr:row>
      <xdr:rowOff>9525</xdr:rowOff>
    </xdr:to>
    <xdr:sp macro="" textlink="">
      <xdr:nvSpPr>
        <xdr:cNvPr id="15" name="Retângulo 14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1000-000009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12</xdr:col>
      <xdr:colOff>180975</xdr:colOff>
      <xdr:row>0</xdr:row>
      <xdr:rowOff>0</xdr:rowOff>
    </xdr:from>
    <xdr:to>
      <xdr:col>13</xdr:col>
      <xdr:colOff>337494</xdr:colOff>
      <xdr:row>2</xdr:row>
      <xdr:rowOff>9525</xdr:rowOff>
    </xdr:to>
    <xdr:sp macro="" textlink="">
      <xdr:nvSpPr>
        <xdr:cNvPr id="16" name="Retângulo 15">
          <a:extLst>
            <a:ext uri="{FF2B5EF4-FFF2-40B4-BE49-F238E27FC236}">
              <a16:creationId xmlns="" xmlns:a16="http://schemas.microsoft.com/office/drawing/2014/main" id="{00000000-0008-0000-1000-00000A000000}"/>
            </a:ext>
          </a:extLst>
        </xdr:cNvPr>
        <xdr:cNvSpPr/>
      </xdr:nvSpPr>
      <xdr:spPr>
        <a:xfrm>
          <a:off x="10544175" y="0"/>
          <a:ext cx="119474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3</xdr:col>
      <xdr:colOff>745267</xdr:colOff>
      <xdr:row>4</xdr:row>
      <xdr:rowOff>0</xdr:rowOff>
    </xdr:to>
    <xdr:sp macro="" textlink="">
      <xdr:nvSpPr>
        <xdr:cNvPr id="17" name="Retângulo 16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000-00000B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</xdr:col>
      <xdr:colOff>760198</xdr:colOff>
      <xdr:row>2</xdr:row>
      <xdr:rowOff>28575</xdr:rowOff>
    </xdr:from>
    <xdr:to>
      <xdr:col>4</xdr:col>
      <xdr:colOff>411892</xdr:colOff>
      <xdr:row>4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="" xmlns:a16="http://schemas.microsoft.com/office/drawing/2014/main" id="{00000000-0008-0000-1000-00000C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5</xdr:col>
      <xdr:colOff>93448</xdr:colOff>
      <xdr:row>2</xdr:row>
      <xdr:rowOff>28575</xdr:rowOff>
    </xdr:from>
    <xdr:to>
      <xdr:col>5</xdr:col>
      <xdr:colOff>1297717</xdr:colOff>
      <xdr:row>4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="" xmlns:a16="http://schemas.microsoft.com/office/drawing/2014/main" id="{00000000-0008-0000-1000-00000D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="" xmlns:a16="http://schemas.microsoft.com/office/drawing/2014/main" id="{00000000-0008-0000-1000-00000E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4</xdr:col>
      <xdr:colOff>426823</xdr:colOff>
      <xdr:row>2</xdr:row>
      <xdr:rowOff>28575</xdr:rowOff>
    </xdr:from>
    <xdr:to>
      <xdr:col>5</xdr:col>
      <xdr:colOff>78517</xdr:colOff>
      <xdr:row>4</xdr:row>
      <xdr:rowOff>0</xdr:rowOff>
    </xdr:to>
    <xdr:sp macro="" textlink="">
      <xdr:nvSpPr>
        <xdr:cNvPr id="21" name="Retângulo 20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000-00000F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9</xdr:row>
      <xdr:rowOff>66675</xdr:rowOff>
    </xdr:from>
    <xdr:to>
      <xdr:col>1</xdr:col>
      <xdr:colOff>56894</xdr:colOff>
      <xdr:row>190</xdr:row>
      <xdr:rowOff>161924</xdr:rowOff>
    </xdr:to>
    <xdr:sp macro="" textlink="">
      <xdr:nvSpPr>
        <xdr:cNvPr id="22" name="Retângulo 21">
          <a:extLst>
            <a:ext uri="{FF2B5EF4-FFF2-40B4-BE49-F238E27FC236}">
              <a16:creationId xmlns="" xmlns:a16="http://schemas.microsoft.com/office/drawing/2014/main" id="{00000000-0008-0000-1000-000010000000}"/>
            </a:ext>
          </a:extLst>
        </xdr:cNvPr>
        <xdr:cNvSpPr/>
      </xdr:nvSpPr>
      <xdr:spPr>
        <a:xfrm>
          <a:off x="0" y="1781175"/>
          <a:ext cx="771269" cy="361283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66676</xdr:rowOff>
    </xdr:to>
    <xdr:sp macro="" textlink="">
      <xdr:nvSpPr>
        <xdr:cNvPr id="23" name="Retângulo 22">
          <a:extLst>
            <a:ext uri="{FF2B5EF4-FFF2-40B4-BE49-F238E27FC236}">
              <a16:creationId xmlns="" xmlns:a16="http://schemas.microsoft.com/office/drawing/2014/main" id="{00000000-0008-0000-1000-000011000000}"/>
            </a:ext>
          </a:extLst>
        </xdr:cNvPr>
        <xdr:cNvSpPr/>
      </xdr:nvSpPr>
      <xdr:spPr>
        <a:xfrm>
          <a:off x="0" y="771525"/>
          <a:ext cx="771525" cy="100965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13</xdr:col>
      <xdr:colOff>342901</xdr:colOff>
      <xdr:row>0</xdr:row>
      <xdr:rowOff>0</xdr:rowOff>
    </xdr:from>
    <xdr:to>
      <xdr:col>25</xdr:col>
      <xdr:colOff>0</xdr:colOff>
      <xdr:row>2</xdr:row>
      <xdr:rowOff>9525</xdr:rowOff>
    </xdr:to>
    <xdr:sp macro="" textlink="">
      <xdr:nvSpPr>
        <xdr:cNvPr id="24" name="Retângulo 23">
          <a:extLst>
            <a:ext uri="{FF2B5EF4-FFF2-40B4-BE49-F238E27FC236}">
              <a16:creationId xmlns="" xmlns:a16="http://schemas.microsoft.com/office/drawing/2014/main" id="{00000000-0008-0000-1000-000012000000}"/>
            </a:ext>
          </a:extLst>
        </xdr:cNvPr>
        <xdr:cNvSpPr/>
      </xdr:nvSpPr>
      <xdr:spPr>
        <a:xfrm>
          <a:off x="11744326" y="0"/>
          <a:ext cx="862012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13</xdr:col>
      <xdr:colOff>341099</xdr:colOff>
      <xdr:row>2</xdr:row>
      <xdr:rowOff>28575</xdr:rowOff>
    </xdr:from>
    <xdr:to>
      <xdr:col>25</xdr:col>
      <xdr:colOff>0</xdr:colOff>
      <xdr:row>4</xdr:row>
      <xdr:rowOff>0</xdr:rowOff>
    </xdr:to>
    <xdr:sp macro="" textlink="">
      <xdr:nvSpPr>
        <xdr:cNvPr id="25" name="Retângulo 24">
          <a:extLst>
            <a:ext uri="{FF2B5EF4-FFF2-40B4-BE49-F238E27FC236}">
              <a16:creationId xmlns="" xmlns:a16="http://schemas.microsoft.com/office/drawing/2014/main" id="{00000000-0008-0000-1000-000013000000}"/>
            </a:ext>
          </a:extLst>
        </xdr:cNvPr>
        <xdr:cNvSpPr/>
      </xdr:nvSpPr>
      <xdr:spPr>
        <a:xfrm>
          <a:off x="11742524" y="409575"/>
          <a:ext cx="862012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9</xdr:col>
      <xdr:colOff>369673</xdr:colOff>
      <xdr:row>2</xdr:row>
      <xdr:rowOff>28575</xdr:rowOff>
    </xdr:from>
    <xdr:to>
      <xdr:col>10</xdr:col>
      <xdr:colOff>526192</xdr:colOff>
      <xdr:row>4</xdr:row>
      <xdr:rowOff>0</xdr:rowOff>
    </xdr:to>
    <xdr:sp macro="" textlink="">
      <xdr:nvSpPr>
        <xdr:cNvPr id="26" name="Retângulo 25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1000-000014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Meta Anual</a:t>
          </a:r>
        </a:p>
      </xdr:txBody>
    </xdr:sp>
    <xdr:clientData fPrintsWithSheet="0"/>
  </xdr:twoCellAnchor>
  <xdr:twoCellAnchor>
    <xdr:from>
      <xdr:col>5</xdr:col>
      <xdr:colOff>1312648</xdr:colOff>
      <xdr:row>2</xdr:row>
      <xdr:rowOff>28575</xdr:rowOff>
    </xdr:from>
    <xdr:to>
      <xdr:col>8</xdr:col>
      <xdr:colOff>2317</xdr:colOff>
      <xdr:row>4</xdr:row>
      <xdr:rowOff>0</xdr:rowOff>
    </xdr:to>
    <xdr:sp macro="" textlink="">
      <xdr:nvSpPr>
        <xdr:cNvPr id="27" name="Retângulo 26">
          <a:extLst>
            <a:ext uri="{FF2B5EF4-FFF2-40B4-BE49-F238E27FC236}">
              <a16:creationId xmlns="" xmlns:a16="http://schemas.microsoft.com/office/drawing/2014/main" id="{00000000-0008-0000-1000-000015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12</xdr:col>
      <xdr:colOff>179173</xdr:colOff>
      <xdr:row>2</xdr:row>
      <xdr:rowOff>28575</xdr:rowOff>
    </xdr:from>
    <xdr:to>
      <xdr:col>13</xdr:col>
      <xdr:colOff>335692</xdr:colOff>
      <xdr:row>4</xdr:row>
      <xdr:rowOff>0</xdr:rowOff>
    </xdr:to>
    <xdr:sp macro="" textlink="">
      <xdr:nvSpPr>
        <xdr:cNvPr id="28" name="Retângulo 27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1000-000016000000}"/>
            </a:ext>
          </a:extLst>
        </xdr:cNvPr>
        <xdr:cNvSpPr/>
      </xdr:nvSpPr>
      <xdr:spPr>
        <a:xfrm>
          <a:off x="10542373" y="409575"/>
          <a:ext cx="119474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bg1"/>
              </a:solidFill>
              <a:latin typeface="+mn-lt"/>
              <a:ea typeface="+mn-ea"/>
              <a:cs typeface="+mn-cs"/>
            </a:rPr>
            <a:t>Evoluções</a:t>
          </a:r>
        </a:p>
      </xdr:txBody>
    </xdr:sp>
    <xdr:clientData fPrintsWithSheet="0"/>
  </xdr:twoCellAnchor>
  <xdr:twoCellAnchor>
    <xdr:from>
      <xdr:col>10</xdr:col>
      <xdr:colOff>541123</xdr:colOff>
      <xdr:row>2</xdr:row>
      <xdr:rowOff>28575</xdr:rowOff>
    </xdr:from>
    <xdr:to>
      <xdr:col>12</xdr:col>
      <xdr:colOff>164242</xdr:colOff>
      <xdr:row>4</xdr:row>
      <xdr:rowOff>0</xdr:rowOff>
    </xdr:to>
    <xdr:sp macro="" textlink="">
      <xdr:nvSpPr>
        <xdr:cNvPr id="29" name="Retângulo 28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1000-000017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Resultado</a:t>
          </a:r>
          <a:r>
            <a:rPr lang="pt-BR" sz="1100" baseline="0">
              <a:solidFill>
                <a:schemeClr val="bg1"/>
              </a:solidFill>
              <a:latin typeface="+mn-lt"/>
              <a:ea typeface="+mn-ea"/>
              <a:cs typeface="+mn-cs"/>
            </a:rPr>
            <a:t> Mensal</a:t>
          </a:r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8</xdr:col>
      <xdr:colOff>17248</xdr:colOff>
      <xdr:row>2</xdr:row>
      <xdr:rowOff>28575</xdr:rowOff>
    </xdr:from>
    <xdr:to>
      <xdr:col>9</xdr:col>
      <xdr:colOff>354742</xdr:colOff>
      <xdr:row>4</xdr:row>
      <xdr:rowOff>0</xdr:rowOff>
    </xdr:to>
    <xdr:sp macro="" textlink="">
      <xdr:nvSpPr>
        <xdr:cNvPr id="30" name="Retângulo 29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000-000018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tx1"/>
              </a:solidFill>
              <a:latin typeface="+mn-lt"/>
              <a:ea typeface="+mn-ea"/>
              <a:cs typeface="+mn-cs"/>
            </a:rPr>
            <a:t>Meta Mensal</a:t>
          </a:r>
        </a:p>
      </xdr:txBody>
    </xdr:sp>
    <xdr:clientData fPrintsWithSheet="0"/>
  </xdr:twoCellAnchor>
  <xdr:twoCellAnchor editAs="oneCell">
    <xdr:from>
      <xdr:col>12</xdr:col>
      <xdr:colOff>552450</xdr:colOff>
      <xdr:row>0</xdr:row>
      <xdr:rowOff>0</xdr:rowOff>
    </xdr:from>
    <xdr:to>
      <xdr:col>12</xdr:col>
      <xdr:colOff>951851</xdr:colOff>
      <xdr:row>2</xdr:row>
      <xdr:rowOff>9525</xdr:rowOff>
    </xdr:to>
    <xdr:pic>
      <xdr:nvPicPr>
        <xdr:cNvPr id="31" name="Imagem 30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1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219075</xdr:colOff>
      <xdr:row>19</xdr:row>
      <xdr:rowOff>19050</xdr:rowOff>
    </xdr:from>
    <xdr:to>
      <xdr:col>9</xdr:col>
      <xdr:colOff>447675</xdr:colOff>
      <xdr:row>20</xdr:row>
      <xdr:rowOff>257175</xdr:rowOff>
    </xdr:to>
    <xdr:sp macro="" textlink="$AC$13">
      <xdr:nvSpPr>
        <xdr:cNvPr id="32" name="Retângulo 31"/>
        <xdr:cNvSpPr/>
      </xdr:nvSpPr>
      <xdr:spPr>
        <a:xfrm>
          <a:off x="7086600" y="4648200"/>
          <a:ext cx="1095375" cy="552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4F7E5B-CF5D-4271-8CB8-C146B7549F88}" type="TxLink">
            <a:rPr lang="en-US" sz="2800" b="0" i="0" u="none" strike="noStrike">
              <a:solidFill>
                <a:srgbClr val="D7DFED"/>
              </a:solidFill>
              <a:latin typeface="+mn-lt"/>
              <a:cs typeface="Calibri"/>
            </a:rPr>
            <a:pPr algn="ctr"/>
            <a:t> </a:t>
          </a:fld>
          <a:endParaRPr lang="pt-BR" sz="2800">
            <a:solidFill>
              <a:srgbClr val="D7DFED"/>
            </a:solidFill>
            <a:latin typeface="+mn-lt"/>
          </a:endParaRPr>
        </a:p>
      </xdr:txBody>
    </xdr:sp>
    <xdr:clientData/>
  </xdr:twoCellAnchor>
  <xdr:twoCellAnchor>
    <xdr:from>
      <xdr:col>11</xdr:col>
      <xdr:colOff>228600</xdr:colOff>
      <xdr:row>19</xdr:row>
      <xdr:rowOff>28575</xdr:rowOff>
    </xdr:from>
    <xdr:to>
      <xdr:col>12</xdr:col>
      <xdr:colOff>457200</xdr:colOff>
      <xdr:row>20</xdr:row>
      <xdr:rowOff>266700</xdr:rowOff>
    </xdr:to>
    <xdr:sp macro="" textlink="$AC$14">
      <xdr:nvSpPr>
        <xdr:cNvPr id="33" name="Retângulo 32"/>
        <xdr:cNvSpPr/>
      </xdr:nvSpPr>
      <xdr:spPr>
        <a:xfrm>
          <a:off x="9725025" y="4657725"/>
          <a:ext cx="1095375" cy="552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2A67996-DED8-49AE-9E86-E7D16DC53F26}" type="TxLink">
            <a:rPr lang="en-US" sz="2800" b="0" i="0" u="none" strike="noStrike">
              <a:solidFill>
                <a:srgbClr val="D7DFED"/>
              </a:solidFill>
              <a:latin typeface="+mn-lt"/>
              <a:cs typeface="Calibri"/>
            </a:rPr>
            <a:pPr algn="ctr"/>
            <a:t> </a:t>
          </a:fld>
          <a:endParaRPr lang="pt-BR" sz="2800">
            <a:solidFill>
              <a:srgbClr val="D7DFED"/>
            </a:solidFill>
            <a:latin typeface="+mn-lt"/>
          </a:endParaRPr>
        </a:p>
      </xdr:txBody>
    </xdr:sp>
    <xdr:clientData/>
  </xdr:twoCellAnchor>
  <xdr:twoCellAnchor>
    <xdr:from>
      <xdr:col>8</xdr:col>
      <xdr:colOff>666750</xdr:colOff>
      <xdr:row>20</xdr:row>
      <xdr:rowOff>133350</xdr:rowOff>
    </xdr:from>
    <xdr:to>
      <xdr:col>9</xdr:col>
      <xdr:colOff>571500</xdr:colOff>
      <xdr:row>21</xdr:row>
      <xdr:rowOff>276225</xdr:rowOff>
    </xdr:to>
    <xdr:sp macro="" textlink="$AC$15">
      <xdr:nvSpPr>
        <xdr:cNvPr id="34" name="Retângulo 33"/>
        <xdr:cNvSpPr/>
      </xdr:nvSpPr>
      <xdr:spPr>
        <a:xfrm>
          <a:off x="7534275" y="5076825"/>
          <a:ext cx="771525" cy="4762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96208F0-2B22-4F29-81C1-CC01539625FB}" type="TxLink">
            <a:rPr lang="en-US" sz="1800" b="1" i="0" u="none" strike="noStrike">
              <a:solidFill>
                <a:schemeClr val="bg1"/>
              </a:solidFill>
              <a:latin typeface="+mn-lt"/>
              <a:cs typeface="Calibri"/>
            </a:rPr>
            <a:pPr algn="ctr"/>
            <a:t>0%</a:t>
          </a:fld>
          <a:endParaRPr lang="pt-BR" sz="18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654822</xdr:colOff>
      <xdr:row>20</xdr:row>
      <xdr:rowOff>145855</xdr:rowOff>
    </xdr:from>
    <xdr:to>
      <xdr:col>12</xdr:col>
      <xdr:colOff>559572</xdr:colOff>
      <xdr:row>21</xdr:row>
      <xdr:rowOff>288730</xdr:rowOff>
    </xdr:to>
    <xdr:sp macro="" textlink="$AC$16">
      <xdr:nvSpPr>
        <xdr:cNvPr id="35" name="Retângulo 34"/>
        <xdr:cNvSpPr/>
      </xdr:nvSpPr>
      <xdr:spPr>
        <a:xfrm>
          <a:off x="10151247" y="5089330"/>
          <a:ext cx="771525" cy="4762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2506575-DF9F-438D-AA92-50DEA2D8794D}" type="TxLink">
            <a:rPr lang="en-US" sz="1800" b="1" i="0" u="none" strike="noStrike">
              <a:solidFill>
                <a:schemeClr val="bg1"/>
              </a:solidFill>
              <a:latin typeface="+mn-lt"/>
              <a:cs typeface="Calibri"/>
            </a:rPr>
            <a:pPr algn="ctr"/>
            <a:t>0%</a:t>
          </a:fld>
          <a:endParaRPr lang="pt-BR" sz="1800" b="1">
            <a:solidFill>
              <a:schemeClr val="bg1"/>
            </a:solidFill>
            <a:latin typeface="+mn-lt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383317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B00-000030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399793</xdr:colOff>
      <xdr:row>0</xdr:row>
      <xdr:rowOff>0</xdr:rowOff>
    </xdr:from>
    <xdr:to>
      <xdr:col>5</xdr:col>
      <xdr:colOff>384862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B00-000031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5</xdr:col>
      <xdr:colOff>400050</xdr:colOff>
      <xdr:row>0</xdr:row>
      <xdr:rowOff>0</xdr:rowOff>
    </xdr:from>
    <xdr:to>
      <xdr:col>7</xdr:col>
      <xdr:colOff>385119</xdr:colOff>
      <xdr:row>2</xdr:row>
      <xdr:rowOff>9525</xdr:rowOff>
    </xdr:to>
    <xdr:sp macro="" textlink="">
      <xdr:nvSpPr>
        <xdr:cNvPr id="48" name="Retângulo 47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B00-000032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7</xdr:col>
      <xdr:colOff>398505</xdr:colOff>
      <xdr:row>0</xdr:row>
      <xdr:rowOff>0</xdr:rowOff>
    </xdr:from>
    <xdr:to>
      <xdr:col>9</xdr:col>
      <xdr:colOff>383574</xdr:colOff>
      <xdr:row>2</xdr:row>
      <xdr:rowOff>9525</xdr:rowOff>
    </xdr:to>
    <xdr:sp macro="" textlink="">
      <xdr:nvSpPr>
        <xdr:cNvPr id="49" name="Retângulo 48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B00-000033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9</xdr:col>
      <xdr:colOff>400050</xdr:colOff>
      <xdr:row>0</xdr:row>
      <xdr:rowOff>0</xdr:rowOff>
    </xdr:from>
    <xdr:to>
      <xdr:col>11</xdr:col>
      <xdr:colOff>385119</xdr:colOff>
      <xdr:row>2</xdr:row>
      <xdr:rowOff>9525</xdr:rowOff>
    </xdr:to>
    <xdr:sp macro="" textlink="">
      <xdr:nvSpPr>
        <xdr:cNvPr id="50" name="Retângulo 49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B00-000034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11</xdr:col>
      <xdr:colOff>400050</xdr:colOff>
      <xdr:row>0</xdr:row>
      <xdr:rowOff>0</xdr:rowOff>
    </xdr:from>
    <xdr:to>
      <xdr:col>13</xdr:col>
      <xdr:colOff>385119</xdr:colOff>
      <xdr:row>2</xdr:row>
      <xdr:rowOff>9525</xdr:rowOff>
    </xdr:to>
    <xdr:sp macro="" textlink="">
      <xdr:nvSpPr>
        <xdr:cNvPr id="51" name="Retângulo 50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B00-000035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13</xdr:col>
      <xdr:colOff>398505</xdr:colOff>
      <xdr:row>0</xdr:row>
      <xdr:rowOff>0</xdr:rowOff>
    </xdr:from>
    <xdr:to>
      <xdr:col>13</xdr:col>
      <xdr:colOff>1602774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B00-000036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13</xdr:col>
      <xdr:colOff>1619250</xdr:colOff>
      <xdr:row>0</xdr:row>
      <xdr:rowOff>0</xdr:rowOff>
    </xdr:from>
    <xdr:to>
      <xdr:col>14</xdr:col>
      <xdr:colOff>499419</xdr:colOff>
      <xdr:row>2</xdr:row>
      <xdr:rowOff>9525</xdr:rowOff>
    </xdr:to>
    <xdr:sp macro="" textlink="">
      <xdr:nvSpPr>
        <xdr:cNvPr id="53" name="Retângulo 52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B00-000037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14</xdr:col>
      <xdr:colOff>514350</xdr:colOff>
      <xdr:row>0</xdr:row>
      <xdr:rowOff>0</xdr:rowOff>
    </xdr:from>
    <xdr:to>
      <xdr:col>16</xdr:col>
      <xdr:colOff>70794</xdr:colOff>
      <xdr:row>2</xdr:row>
      <xdr:rowOff>9525</xdr:rowOff>
    </xdr:to>
    <xdr:sp macro="" textlink="">
      <xdr:nvSpPr>
        <xdr:cNvPr id="54" name="Retângulo 53">
          <a:extLst>
            <a:ext uri="{FF2B5EF4-FFF2-40B4-BE49-F238E27FC236}">
              <a16:creationId xmlns="" xmlns:a16="http://schemas.microsoft.com/office/drawing/2014/main" id="{00000000-0008-0000-1B00-000038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3</xdr:col>
      <xdr:colOff>383317</xdr:colOff>
      <xdr:row>4</xdr:row>
      <xdr:rowOff>0</xdr:rowOff>
    </xdr:to>
    <xdr:sp macro="" textlink="">
      <xdr:nvSpPr>
        <xdr:cNvPr id="55" name="Retângulo 54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B00-000039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</xdr:col>
      <xdr:colOff>398248</xdr:colOff>
      <xdr:row>2</xdr:row>
      <xdr:rowOff>28575</xdr:rowOff>
    </xdr:from>
    <xdr:to>
      <xdr:col>5</xdr:col>
      <xdr:colOff>383317</xdr:colOff>
      <xdr:row>4</xdr:row>
      <xdr:rowOff>0</xdr:rowOff>
    </xdr:to>
    <xdr:sp macro="" textlink="">
      <xdr:nvSpPr>
        <xdr:cNvPr id="56" name="Retângulo 55">
          <a:extLst>
            <a:ext uri="{FF2B5EF4-FFF2-40B4-BE49-F238E27FC236}">
              <a16:creationId xmlns="" xmlns:a16="http://schemas.microsoft.com/office/drawing/2014/main" id="{00000000-0008-0000-1B00-00003A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7</xdr:col>
      <xdr:colOff>398248</xdr:colOff>
      <xdr:row>2</xdr:row>
      <xdr:rowOff>28575</xdr:rowOff>
    </xdr:from>
    <xdr:to>
      <xdr:col>9</xdr:col>
      <xdr:colOff>383317</xdr:colOff>
      <xdr:row>4</xdr:row>
      <xdr:rowOff>0</xdr:rowOff>
    </xdr:to>
    <xdr:sp macro="" textlink="">
      <xdr:nvSpPr>
        <xdr:cNvPr id="57" name="Retângulo 56">
          <a:extLst>
            <a:ext uri="{FF2B5EF4-FFF2-40B4-BE49-F238E27FC236}">
              <a16:creationId xmlns="" xmlns:a16="http://schemas.microsoft.com/office/drawing/2014/main" id="{00000000-0008-0000-1B00-00003B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58" name="Retângulo 57">
          <a:extLst>
            <a:ext uri="{FF2B5EF4-FFF2-40B4-BE49-F238E27FC236}">
              <a16:creationId xmlns="" xmlns:a16="http://schemas.microsoft.com/office/drawing/2014/main" id="{00000000-0008-0000-1B00-00003C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5</xdr:col>
      <xdr:colOff>398248</xdr:colOff>
      <xdr:row>2</xdr:row>
      <xdr:rowOff>28575</xdr:rowOff>
    </xdr:from>
    <xdr:to>
      <xdr:col>7</xdr:col>
      <xdr:colOff>383317</xdr:colOff>
      <xdr:row>4</xdr:row>
      <xdr:rowOff>0</xdr:rowOff>
    </xdr:to>
    <xdr:sp macro="" textlink="">
      <xdr:nvSpPr>
        <xdr:cNvPr id="59" name="Retângulo 58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B00-00003D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9</xdr:row>
      <xdr:rowOff>47625</xdr:rowOff>
    </xdr:from>
    <xdr:to>
      <xdr:col>1</xdr:col>
      <xdr:colOff>56894</xdr:colOff>
      <xdr:row>203</xdr:row>
      <xdr:rowOff>95249</xdr:rowOff>
    </xdr:to>
    <xdr:sp macro="" textlink="">
      <xdr:nvSpPr>
        <xdr:cNvPr id="60" name="Retângulo 59">
          <a:extLst>
            <a:ext uri="{FF2B5EF4-FFF2-40B4-BE49-F238E27FC236}">
              <a16:creationId xmlns="" xmlns:a16="http://schemas.microsoft.com/office/drawing/2014/main" id="{00000000-0008-0000-1B00-00003E000000}"/>
            </a:ext>
          </a:extLst>
        </xdr:cNvPr>
        <xdr:cNvSpPr/>
      </xdr:nvSpPr>
      <xdr:spPr>
        <a:xfrm>
          <a:off x="0" y="1781175"/>
          <a:ext cx="771269" cy="3709987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9</xdr:row>
      <xdr:rowOff>47626</xdr:rowOff>
    </xdr:to>
    <xdr:sp macro="" textlink="">
      <xdr:nvSpPr>
        <xdr:cNvPr id="61" name="Retângulo 60">
          <a:extLst>
            <a:ext uri="{FF2B5EF4-FFF2-40B4-BE49-F238E27FC236}">
              <a16:creationId xmlns="" xmlns:a16="http://schemas.microsoft.com/office/drawing/2014/main" id="{00000000-0008-0000-1B00-00003F000000}"/>
            </a:ext>
          </a:extLst>
        </xdr:cNvPr>
        <xdr:cNvSpPr/>
      </xdr:nvSpPr>
      <xdr:spPr>
        <a:xfrm>
          <a:off x="0" y="771525"/>
          <a:ext cx="771525" cy="100965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16</xdr:col>
      <xdr:colOff>76200</xdr:colOff>
      <xdr:row>0</xdr:row>
      <xdr:rowOff>0</xdr:rowOff>
    </xdr:from>
    <xdr:to>
      <xdr:col>27</xdr:col>
      <xdr:colOff>0</xdr:colOff>
      <xdr:row>2</xdr:row>
      <xdr:rowOff>9525</xdr:rowOff>
    </xdr:to>
    <xdr:sp macro="" textlink="">
      <xdr:nvSpPr>
        <xdr:cNvPr id="62" name="Retângulo 61">
          <a:extLst>
            <a:ext uri="{FF2B5EF4-FFF2-40B4-BE49-F238E27FC236}">
              <a16:creationId xmlns="" xmlns:a16="http://schemas.microsoft.com/office/drawing/2014/main" id="{00000000-0008-0000-1B00-000040000000}"/>
            </a:ext>
          </a:extLst>
        </xdr:cNvPr>
        <xdr:cNvSpPr/>
      </xdr:nvSpPr>
      <xdr:spPr>
        <a:xfrm>
          <a:off x="11753850" y="0"/>
          <a:ext cx="7867650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16</xdr:col>
      <xdr:colOff>74398</xdr:colOff>
      <xdr:row>2</xdr:row>
      <xdr:rowOff>28575</xdr:rowOff>
    </xdr:from>
    <xdr:to>
      <xdr:col>27</xdr:col>
      <xdr:colOff>0</xdr:colOff>
      <xdr:row>4</xdr:row>
      <xdr:rowOff>0</xdr:rowOff>
    </xdr:to>
    <xdr:sp macro="" textlink="">
      <xdr:nvSpPr>
        <xdr:cNvPr id="63" name="Retângulo 62">
          <a:extLst>
            <a:ext uri="{FF2B5EF4-FFF2-40B4-BE49-F238E27FC236}">
              <a16:creationId xmlns="" xmlns:a16="http://schemas.microsoft.com/office/drawing/2014/main" id="{00000000-0008-0000-1B00-000041000000}"/>
            </a:ext>
          </a:extLst>
        </xdr:cNvPr>
        <xdr:cNvSpPr/>
      </xdr:nvSpPr>
      <xdr:spPr>
        <a:xfrm>
          <a:off x="11752048" y="409575"/>
          <a:ext cx="7867650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9</xdr:col>
      <xdr:colOff>398248</xdr:colOff>
      <xdr:row>2</xdr:row>
      <xdr:rowOff>28575</xdr:rowOff>
    </xdr:from>
    <xdr:to>
      <xdr:col>11</xdr:col>
      <xdr:colOff>383317</xdr:colOff>
      <xdr:row>4</xdr:row>
      <xdr:rowOff>0</xdr:rowOff>
    </xdr:to>
    <xdr:sp macro="" textlink="">
      <xdr:nvSpPr>
        <xdr:cNvPr id="64" name="Retângulo 63">
          <a:extLst>
            <a:ext uri="{FF2B5EF4-FFF2-40B4-BE49-F238E27FC236}">
              <a16:creationId xmlns="" xmlns:a16="http://schemas.microsoft.com/office/drawing/2014/main" id="{00000000-0008-0000-1B00-000042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14</xdr:col>
      <xdr:colOff>512548</xdr:colOff>
      <xdr:row>2</xdr:row>
      <xdr:rowOff>28575</xdr:rowOff>
    </xdr:from>
    <xdr:to>
      <xdr:col>16</xdr:col>
      <xdr:colOff>68992</xdr:colOff>
      <xdr:row>4</xdr:row>
      <xdr:rowOff>0</xdr:rowOff>
    </xdr:to>
    <xdr:sp macro="" textlink="">
      <xdr:nvSpPr>
        <xdr:cNvPr id="65" name="Retângulo 64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B00-000043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bg1"/>
              </a:solidFill>
              <a:latin typeface="+mn-lt"/>
              <a:ea typeface="+mn-ea"/>
              <a:cs typeface="+mn-cs"/>
            </a:rPr>
            <a:t>Evoluções</a:t>
          </a:r>
        </a:p>
      </xdr:txBody>
    </xdr:sp>
    <xdr:clientData fPrintsWithSheet="0"/>
  </xdr:twoCellAnchor>
  <xdr:twoCellAnchor>
    <xdr:from>
      <xdr:col>13</xdr:col>
      <xdr:colOff>1617448</xdr:colOff>
      <xdr:row>2</xdr:row>
      <xdr:rowOff>28575</xdr:rowOff>
    </xdr:from>
    <xdr:to>
      <xdr:col>14</xdr:col>
      <xdr:colOff>497617</xdr:colOff>
      <xdr:row>4</xdr:row>
      <xdr:rowOff>0</xdr:rowOff>
    </xdr:to>
    <xdr:sp macro="" textlink="">
      <xdr:nvSpPr>
        <xdr:cNvPr id="66" name="Retângulo 65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1B00-000044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Resultado</a:t>
          </a:r>
          <a:r>
            <a:rPr lang="pt-BR" sz="1100" baseline="0">
              <a:solidFill>
                <a:schemeClr val="bg1"/>
              </a:solidFill>
              <a:latin typeface="+mn-lt"/>
              <a:ea typeface="+mn-ea"/>
              <a:cs typeface="+mn-cs"/>
            </a:rPr>
            <a:t> Mensal</a:t>
          </a:r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11</xdr:col>
      <xdr:colOff>398248</xdr:colOff>
      <xdr:row>2</xdr:row>
      <xdr:rowOff>28575</xdr:rowOff>
    </xdr:from>
    <xdr:to>
      <xdr:col>13</xdr:col>
      <xdr:colOff>383317</xdr:colOff>
      <xdr:row>4</xdr:row>
      <xdr:rowOff>0</xdr:rowOff>
    </xdr:to>
    <xdr:sp macro="" textlink="">
      <xdr:nvSpPr>
        <xdr:cNvPr id="67" name="Retângulo 66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B00-000045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Meta Mensal</a:t>
          </a:r>
        </a:p>
      </xdr:txBody>
    </xdr:sp>
    <xdr:clientData fPrintsWithSheet="0"/>
  </xdr:twoCellAnchor>
  <xdr:twoCellAnchor>
    <xdr:from>
      <xdr:col>13</xdr:col>
      <xdr:colOff>398248</xdr:colOff>
      <xdr:row>2</xdr:row>
      <xdr:rowOff>28575</xdr:rowOff>
    </xdr:from>
    <xdr:to>
      <xdr:col>13</xdr:col>
      <xdr:colOff>1602517</xdr:colOff>
      <xdr:row>4</xdr:row>
      <xdr:rowOff>0</xdr:rowOff>
    </xdr:to>
    <xdr:sp macro="" textlink="">
      <xdr:nvSpPr>
        <xdr:cNvPr id="68" name="Retângulo 67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1B00-000046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tx1"/>
              </a:solidFill>
              <a:latin typeface="+mn-lt"/>
              <a:ea typeface="+mn-ea"/>
              <a:cs typeface="+mn-cs"/>
            </a:rPr>
            <a:t>Meta Anual</a:t>
          </a:r>
        </a:p>
      </xdr:txBody>
    </xdr:sp>
    <xdr:clientData fPrintsWithSheet="0"/>
  </xdr:twoCellAnchor>
  <xdr:twoCellAnchor>
    <xdr:from>
      <xdr:col>2</xdr:col>
      <xdr:colOff>209549</xdr:colOff>
      <xdr:row>9</xdr:row>
      <xdr:rowOff>23812</xdr:rowOff>
    </xdr:from>
    <xdr:to>
      <xdr:col>11</xdr:col>
      <xdr:colOff>104774</xdr:colOff>
      <xdr:row>20</xdr:row>
      <xdr:rowOff>9524</xdr:rowOff>
    </xdr:to>
    <xdr:graphicFrame macro="">
      <xdr:nvGraphicFramePr>
        <xdr:cNvPr id="69" name="Gráfico 68">
          <a:extLst>
            <a:ext uri="{FF2B5EF4-FFF2-40B4-BE49-F238E27FC236}">
              <a16:creationId xmlns=""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PrintsWithSheet="0"/>
  </xdr:twoCellAnchor>
  <xdr:twoCellAnchor>
    <xdr:from>
      <xdr:col>11</xdr:col>
      <xdr:colOff>238125</xdr:colOff>
      <xdr:row>9</xdr:row>
      <xdr:rowOff>28575</xdr:rowOff>
    </xdr:from>
    <xdr:to>
      <xdr:col>16</xdr:col>
      <xdr:colOff>428625</xdr:colOff>
      <xdr:row>20</xdr:row>
      <xdr:rowOff>14287</xdr:rowOff>
    </xdr:to>
    <xdr:graphicFrame macro="">
      <xdr:nvGraphicFramePr>
        <xdr:cNvPr id="70" name="Gráfico 69">
          <a:extLst>
            <a:ext uri="{FF2B5EF4-FFF2-40B4-BE49-F238E27FC236}">
              <a16:creationId xmlns="" xmlns:a16="http://schemas.microsoft.com/office/drawing/2014/main" id="{00000000-0008-0000-1B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PrintsWithSheet="0"/>
  </xdr:twoCellAnchor>
  <xdr:twoCellAnchor>
    <xdr:from>
      <xdr:col>2</xdr:col>
      <xdr:colOff>190500</xdr:colOff>
      <xdr:row>20</xdr:row>
      <xdr:rowOff>133351</xdr:rowOff>
    </xdr:from>
    <xdr:to>
      <xdr:col>16</xdr:col>
      <xdr:colOff>419100</xdr:colOff>
      <xdr:row>29</xdr:row>
      <xdr:rowOff>114301</xdr:rowOff>
    </xdr:to>
    <xdr:graphicFrame macro="">
      <xdr:nvGraphicFramePr>
        <xdr:cNvPr id="81" name="Gráfico 80">
          <a:extLst>
            <a:ext uri="{FF2B5EF4-FFF2-40B4-BE49-F238E27FC236}">
              <a16:creationId xmlns="" xmlns:a16="http://schemas.microsoft.com/office/drawing/2014/main" id="{00000000-0008-0000-1B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PrintsWithSheet="0"/>
  </xdr:twoCellAnchor>
  <xdr:twoCellAnchor editAs="oneCell">
    <xdr:from>
      <xdr:col>14</xdr:col>
      <xdr:colOff>885825</xdr:colOff>
      <xdr:row>0</xdr:row>
      <xdr:rowOff>0</xdr:rowOff>
    </xdr:from>
    <xdr:to>
      <xdr:col>15</xdr:col>
      <xdr:colOff>247001</xdr:colOff>
      <xdr:row>2</xdr:row>
      <xdr:rowOff>9525</xdr:rowOff>
    </xdr:to>
    <xdr:pic>
      <xdr:nvPicPr>
        <xdr:cNvPr id="82" name="Imagem 81">
          <a:hlinkClick xmlns:r="http://schemas.openxmlformats.org/officeDocument/2006/relationships" r:id="rId15"/>
          <a:extLst>
            <a:ext uri="{FF2B5EF4-FFF2-40B4-BE49-F238E27FC236}">
              <a16:creationId xmlns=""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3</xdr:col>
      <xdr:colOff>240442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C00-00001A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3</xdr:col>
      <xdr:colOff>256918</xdr:colOff>
      <xdr:row>0</xdr:row>
      <xdr:rowOff>0</xdr:rowOff>
    </xdr:from>
    <xdr:to>
      <xdr:col>3</xdr:col>
      <xdr:colOff>1461187</xdr:colOff>
      <xdr:row>2</xdr:row>
      <xdr:rowOff>9525</xdr:rowOff>
    </xdr:to>
    <xdr:sp macro="" textlink="">
      <xdr:nvSpPr>
        <xdr:cNvPr id="28" name="Retângulo 27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C00-00001B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3</xdr:col>
      <xdr:colOff>1476375</xdr:colOff>
      <xdr:row>0</xdr:row>
      <xdr:rowOff>0</xdr:rowOff>
    </xdr:from>
    <xdr:to>
      <xdr:col>6</xdr:col>
      <xdr:colOff>394644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C00-00001C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6</xdr:col>
      <xdr:colOff>408030</xdr:colOff>
      <xdr:row>0</xdr:row>
      <xdr:rowOff>0</xdr:rowOff>
    </xdr:from>
    <xdr:to>
      <xdr:col>6</xdr:col>
      <xdr:colOff>1612299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C00-00001D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6</xdr:col>
      <xdr:colOff>1628775</xdr:colOff>
      <xdr:row>0</xdr:row>
      <xdr:rowOff>0</xdr:rowOff>
    </xdr:from>
    <xdr:to>
      <xdr:col>9</xdr:col>
      <xdr:colOff>280344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C00-00001E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9</xdr:col>
      <xdr:colOff>295275</xdr:colOff>
      <xdr:row>0</xdr:row>
      <xdr:rowOff>0</xdr:rowOff>
    </xdr:from>
    <xdr:to>
      <xdr:col>11</xdr:col>
      <xdr:colOff>108894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C00-00001F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11</xdr:col>
      <xdr:colOff>122280</xdr:colOff>
      <xdr:row>0</xdr:row>
      <xdr:rowOff>0</xdr:rowOff>
    </xdr:from>
    <xdr:to>
      <xdr:col>14</xdr:col>
      <xdr:colOff>2574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C00-000020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14</xdr:col>
      <xdr:colOff>19050</xdr:colOff>
      <xdr:row>0</xdr:row>
      <xdr:rowOff>0</xdr:rowOff>
    </xdr:from>
    <xdr:to>
      <xdr:col>15</xdr:col>
      <xdr:colOff>1080444</xdr:colOff>
      <xdr:row>2</xdr:row>
      <xdr:rowOff>9525</xdr:rowOff>
    </xdr:to>
    <xdr:sp macro="" textlink="">
      <xdr:nvSpPr>
        <xdr:cNvPr id="34" name="Retângulo 33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C00-000021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15</xdr:col>
      <xdr:colOff>1095375</xdr:colOff>
      <xdr:row>0</xdr:row>
      <xdr:rowOff>0</xdr:rowOff>
    </xdr:from>
    <xdr:to>
      <xdr:col>16</xdr:col>
      <xdr:colOff>356544</xdr:colOff>
      <xdr:row>2</xdr:row>
      <xdr:rowOff>9525</xdr:rowOff>
    </xdr:to>
    <xdr:sp macro="" textlink="">
      <xdr:nvSpPr>
        <xdr:cNvPr id="35" name="Retângulo 34">
          <a:extLst>
            <a:ext uri="{FF2B5EF4-FFF2-40B4-BE49-F238E27FC236}">
              <a16:creationId xmlns="" xmlns:a16="http://schemas.microsoft.com/office/drawing/2014/main" id="{00000000-0008-0000-1C00-000022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3</xdr:col>
      <xdr:colOff>240442</xdr:colOff>
      <xdr:row>4</xdr:row>
      <xdr:rowOff>0</xdr:rowOff>
    </xdr:to>
    <xdr:sp macro="" textlink="">
      <xdr:nvSpPr>
        <xdr:cNvPr id="36" name="Retângulo 3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C00-000023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</xdr:col>
      <xdr:colOff>255373</xdr:colOff>
      <xdr:row>2</xdr:row>
      <xdr:rowOff>28575</xdr:rowOff>
    </xdr:from>
    <xdr:to>
      <xdr:col>3</xdr:col>
      <xdr:colOff>1459642</xdr:colOff>
      <xdr:row>4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="" xmlns:a16="http://schemas.microsoft.com/office/drawing/2014/main" id="{00000000-0008-0000-1C00-000024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6</xdr:col>
      <xdr:colOff>407773</xdr:colOff>
      <xdr:row>2</xdr:row>
      <xdr:rowOff>28575</xdr:rowOff>
    </xdr:from>
    <xdr:to>
      <xdr:col>6</xdr:col>
      <xdr:colOff>1612042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="" xmlns:a16="http://schemas.microsoft.com/office/drawing/2014/main" id="{00000000-0008-0000-1C00-000025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="" xmlns:a16="http://schemas.microsoft.com/office/drawing/2014/main" id="{00000000-0008-0000-1C00-000026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3</xdr:col>
      <xdr:colOff>1474573</xdr:colOff>
      <xdr:row>2</xdr:row>
      <xdr:rowOff>28575</xdr:rowOff>
    </xdr:from>
    <xdr:to>
      <xdr:col>6</xdr:col>
      <xdr:colOff>392842</xdr:colOff>
      <xdr:row>4</xdr:row>
      <xdr:rowOff>0</xdr:rowOff>
    </xdr:to>
    <xdr:sp macro="" textlink="">
      <xdr:nvSpPr>
        <xdr:cNvPr id="40" name="Retângulo 39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C00-000027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10</xdr:row>
      <xdr:rowOff>104775</xdr:rowOff>
    </xdr:from>
    <xdr:to>
      <xdr:col>1</xdr:col>
      <xdr:colOff>56894</xdr:colOff>
      <xdr:row>200</xdr:row>
      <xdr:rowOff>9524</xdr:rowOff>
    </xdr:to>
    <xdr:sp macro="" textlink="">
      <xdr:nvSpPr>
        <xdr:cNvPr id="41" name="Retângulo 40">
          <a:extLst>
            <a:ext uri="{FF2B5EF4-FFF2-40B4-BE49-F238E27FC236}">
              <a16:creationId xmlns="" xmlns:a16="http://schemas.microsoft.com/office/drawing/2014/main" id="{00000000-0008-0000-1C00-000028000000}"/>
            </a:ext>
          </a:extLst>
        </xdr:cNvPr>
        <xdr:cNvSpPr/>
      </xdr:nvSpPr>
      <xdr:spPr>
        <a:xfrm>
          <a:off x="0" y="2009775"/>
          <a:ext cx="771269" cy="3631882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10</xdr:row>
      <xdr:rowOff>104776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00000000-0008-0000-1C00-000029000000}"/>
            </a:ext>
          </a:extLst>
        </xdr:cNvPr>
        <xdr:cNvSpPr/>
      </xdr:nvSpPr>
      <xdr:spPr>
        <a:xfrm>
          <a:off x="0" y="771525"/>
          <a:ext cx="771525" cy="123825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16</xdr:col>
      <xdr:colOff>361951</xdr:colOff>
      <xdr:row>0</xdr:row>
      <xdr:rowOff>0</xdr:rowOff>
    </xdr:from>
    <xdr:to>
      <xdr:col>29</xdr:col>
      <xdr:colOff>0</xdr:colOff>
      <xdr:row>2</xdr:row>
      <xdr:rowOff>9525</xdr:rowOff>
    </xdr:to>
    <xdr:sp macro="" textlink="">
      <xdr:nvSpPr>
        <xdr:cNvPr id="43" name="Retângulo 42">
          <a:extLst>
            <a:ext uri="{FF2B5EF4-FFF2-40B4-BE49-F238E27FC236}">
              <a16:creationId xmlns="" xmlns:a16="http://schemas.microsoft.com/office/drawing/2014/main" id="{00000000-0008-0000-1C00-00002A000000}"/>
            </a:ext>
          </a:extLst>
        </xdr:cNvPr>
        <xdr:cNvSpPr/>
      </xdr:nvSpPr>
      <xdr:spPr>
        <a:xfrm>
          <a:off x="11753851" y="0"/>
          <a:ext cx="9629774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16</xdr:col>
      <xdr:colOff>360149</xdr:colOff>
      <xdr:row>2</xdr:row>
      <xdr:rowOff>28575</xdr:rowOff>
    </xdr:from>
    <xdr:to>
      <xdr:col>29</xdr:col>
      <xdr:colOff>0</xdr:colOff>
      <xdr:row>4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="" xmlns:a16="http://schemas.microsoft.com/office/drawing/2014/main" id="{00000000-0008-0000-1C00-00002B000000}"/>
            </a:ext>
          </a:extLst>
        </xdr:cNvPr>
        <xdr:cNvSpPr/>
      </xdr:nvSpPr>
      <xdr:spPr>
        <a:xfrm>
          <a:off x="11752049" y="409575"/>
          <a:ext cx="9629774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11</xdr:col>
      <xdr:colOff>122023</xdr:colOff>
      <xdr:row>2</xdr:row>
      <xdr:rowOff>28575</xdr:rowOff>
    </xdr:from>
    <xdr:to>
      <xdr:col>14</xdr:col>
      <xdr:colOff>2317</xdr:colOff>
      <xdr:row>4</xdr:row>
      <xdr:rowOff>0</xdr:rowOff>
    </xdr:to>
    <xdr:sp macro="" textlink="">
      <xdr:nvSpPr>
        <xdr:cNvPr id="45" name="Retângulo 44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C00-00002C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Meta Anual</a:t>
          </a:r>
        </a:p>
      </xdr:txBody>
    </xdr:sp>
    <xdr:clientData fPrintsWithSheet="0"/>
  </xdr:twoCellAnchor>
  <xdr:twoCellAnchor>
    <xdr:from>
      <xdr:col>6</xdr:col>
      <xdr:colOff>1626973</xdr:colOff>
      <xdr:row>2</xdr:row>
      <xdr:rowOff>28575</xdr:rowOff>
    </xdr:from>
    <xdr:to>
      <xdr:col>9</xdr:col>
      <xdr:colOff>278542</xdr:colOff>
      <xdr:row>4</xdr:row>
      <xdr:rowOff>0</xdr:rowOff>
    </xdr:to>
    <xdr:sp macro="" textlink="">
      <xdr:nvSpPr>
        <xdr:cNvPr id="46" name="Retângulo 45">
          <a:extLst>
            <a:ext uri="{FF2B5EF4-FFF2-40B4-BE49-F238E27FC236}">
              <a16:creationId xmlns="" xmlns:a16="http://schemas.microsoft.com/office/drawing/2014/main" id="{00000000-0008-0000-1C00-00002D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15</xdr:col>
      <xdr:colOff>1093573</xdr:colOff>
      <xdr:row>2</xdr:row>
      <xdr:rowOff>28575</xdr:rowOff>
    </xdr:from>
    <xdr:to>
      <xdr:col>16</xdr:col>
      <xdr:colOff>354742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1C00-00002E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bg1"/>
              </a:solidFill>
              <a:latin typeface="+mn-lt"/>
              <a:ea typeface="+mn-ea"/>
              <a:cs typeface="+mn-cs"/>
            </a:rPr>
            <a:t>Evoluções</a:t>
          </a:r>
        </a:p>
      </xdr:txBody>
    </xdr:sp>
    <xdr:clientData fPrintsWithSheet="0"/>
  </xdr:twoCellAnchor>
  <xdr:twoCellAnchor>
    <xdr:from>
      <xdr:col>9</xdr:col>
      <xdr:colOff>293473</xdr:colOff>
      <xdr:row>2</xdr:row>
      <xdr:rowOff>28575</xdr:rowOff>
    </xdr:from>
    <xdr:to>
      <xdr:col>11</xdr:col>
      <xdr:colOff>107092</xdr:colOff>
      <xdr:row>4</xdr:row>
      <xdr:rowOff>0</xdr:rowOff>
    </xdr:to>
    <xdr:sp macro="" textlink="">
      <xdr:nvSpPr>
        <xdr:cNvPr id="48" name="Retângulo 47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C00-00002F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Meta Mensal</a:t>
          </a:r>
        </a:p>
      </xdr:txBody>
    </xdr:sp>
    <xdr:clientData fPrintsWithSheet="0"/>
  </xdr:twoCellAnchor>
  <xdr:twoCellAnchor>
    <xdr:from>
      <xdr:col>14</xdr:col>
      <xdr:colOff>17248</xdr:colOff>
      <xdr:row>2</xdr:row>
      <xdr:rowOff>28575</xdr:rowOff>
    </xdr:from>
    <xdr:to>
      <xdr:col>15</xdr:col>
      <xdr:colOff>1078642</xdr:colOff>
      <xdr:row>4</xdr:row>
      <xdr:rowOff>0</xdr:rowOff>
    </xdr:to>
    <xdr:sp macro="" textlink="">
      <xdr:nvSpPr>
        <xdr:cNvPr id="49" name="Retângulo 48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1C00-000047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tx1"/>
              </a:solidFill>
              <a:latin typeface="+mn-lt"/>
              <a:ea typeface="+mn-ea"/>
              <a:cs typeface="+mn-cs"/>
            </a:rPr>
            <a:t>Resultado</a:t>
          </a:r>
          <a:r>
            <a:rPr lang="pt-BR" sz="1100" u="none" baseline="0">
              <a:solidFill>
                <a:schemeClr val="tx1"/>
              </a:solidFill>
              <a:latin typeface="+mn-lt"/>
              <a:ea typeface="+mn-ea"/>
              <a:cs typeface="+mn-cs"/>
            </a:rPr>
            <a:t> Mensal</a:t>
          </a:r>
          <a:endParaRPr lang="pt-BR" sz="1100" u="none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2</xdr:col>
      <xdr:colOff>77561</xdr:colOff>
      <xdr:row>10</xdr:row>
      <xdr:rowOff>193220</xdr:rowOff>
    </xdr:from>
    <xdr:to>
      <xdr:col>13</xdr:col>
      <xdr:colOff>183697</xdr:colOff>
      <xdr:row>28</xdr:row>
      <xdr:rowOff>204106</xdr:rowOff>
    </xdr:to>
    <xdr:graphicFrame macro="">
      <xdr:nvGraphicFramePr>
        <xdr:cNvPr id="50" name="Gráfico 49">
          <a:extLst>
            <a:ext uri="{FF2B5EF4-FFF2-40B4-BE49-F238E27FC236}">
              <a16:creationId xmlns="" xmlns:a16="http://schemas.microsoft.com/office/drawing/2014/main" id="{00000000-0008-0000-1C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PrintsWithSheet="0"/>
  </xdr:twoCellAnchor>
  <xdr:twoCellAnchor editAs="oneCell">
    <xdr:from>
      <xdr:col>15</xdr:col>
      <xdr:colOff>1466850</xdr:colOff>
      <xdr:row>0</xdr:row>
      <xdr:rowOff>0</xdr:rowOff>
    </xdr:from>
    <xdr:to>
      <xdr:col>15</xdr:col>
      <xdr:colOff>1866251</xdr:colOff>
      <xdr:row>2</xdr:row>
      <xdr:rowOff>9525</xdr:rowOff>
    </xdr:to>
    <xdr:pic>
      <xdr:nvPicPr>
        <xdr:cNvPr id="51" name="Imagem 50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1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74398</xdr:colOff>
      <xdr:row>0</xdr:row>
      <xdr:rowOff>0</xdr:rowOff>
    </xdr:from>
    <xdr:to>
      <xdr:col>6</xdr:col>
      <xdr:colOff>154717</xdr:colOff>
      <xdr:row>2</xdr:row>
      <xdr:rowOff>9525</xdr:rowOff>
    </xdr:to>
    <xdr:sp macro="" textlink="">
      <xdr:nvSpPr>
        <xdr:cNvPr id="27" name="Retângulo 2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D00-00001D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 fPrintsWithSheet="0"/>
  </xdr:twoCellAnchor>
  <xdr:twoCellAnchor>
    <xdr:from>
      <xdr:col>6</xdr:col>
      <xdr:colOff>171193</xdr:colOff>
      <xdr:row>0</xdr:row>
      <xdr:rowOff>0</xdr:rowOff>
    </xdr:from>
    <xdr:to>
      <xdr:col>8</xdr:col>
      <xdr:colOff>22912</xdr:colOff>
      <xdr:row>2</xdr:row>
      <xdr:rowOff>9525</xdr:rowOff>
    </xdr:to>
    <xdr:sp macro="" textlink="">
      <xdr:nvSpPr>
        <xdr:cNvPr id="29" name="Retângulo 28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1D00-00001E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 fPrintsWithSheet="0"/>
  </xdr:twoCellAnchor>
  <xdr:twoCellAnchor>
    <xdr:from>
      <xdr:col>8</xdr:col>
      <xdr:colOff>38100</xdr:colOff>
      <xdr:row>0</xdr:row>
      <xdr:rowOff>0</xdr:rowOff>
    </xdr:from>
    <xdr:to>
      <xdr:col>9</xdr:col>
      <xdr:colOff>261294</xdr:colOff>
      <xdr:row>2</xdr:row>
      <xdr:rowOff>9525</xdr:rowOff>
    </xdr:to>
    <xdr:sp macro="" textlink="">
      <xdr:nvSpPr>
        <xdr:cNvPr id="30" name="Retângulo 29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D00-00001F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 fPrintsWithSheet="0"/>
  </xdr:twoCellAnchor>
  <xdr:twoCellAnchor>
    <xdr:from>
      <xdr:col>9</xdr:col>
      <xdr:colOff>274680</xdr:colOff>
      <xdr:row>0</xdr:row>
      <xdr:rowOff>0</xdr:rowOff>
    </xdr:from>
    <xdr:to>
      <xdr:col>10</xdr:col>
      <xdr:colOff>497874</xdr:colOff>
      <xdr:row>2</xdr:row>
      <xdr:rowOff>9525</xdr:rowOff>
    </xdr:to>
    <xdr:sp macro="" textlink="">
      <xdr:nvSpPr>
        <xdr:cNvPr id="31" name="Retângulo 30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00000000-0008-0000-1D00-000020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 fPrintsWithSheet="0"/>
  </xdr:twoCellAnchor>
  <xdr:twoCellAnchor>
    <xdr:from>
      <xdr:col>10</xdr:col>
      <xdr:colOff>514350</xdr:colOff>
      <xdr:row>0</xdr:row>
      <xdr:rowOff>0</xdr:rowOff>
    </xdr:from>
    <xdr:to>
      <xdr:col>15</xdr:col>
      <xdr:colOff>270819</xdr:colOff>
      <xdr:row>2</xdr:row>
      <xdr:rowOff>9525</xdr:rowOff>
    </xdr:to>
    <xdr:sp macro="" textlink="">
      <xdr:nvSpPr>
        <xdr:cNvPr id="32" name="Retângulo 31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D00-000021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 fPrintsWithSheet="0"/>
  </xdr:twoCellAnchor>
  <xdr:twoCellAnchor>
    <xdr:from>
      <xdr:col>15</xdr:col>
      <xdr:colOff>285750</xdr:colOff>
      <xdr:row>0</xdr:row>
      <xdr:rowOff>0</xdr:rowOff>
    </xdr:from>
    <xdr:to>
      <xdr:col>17</xdr:col>
      <xdr:colOff>137469</xdr:colOff>
      <xdr:row>2</xdr:row>
      <xdr:rowOff>9525</xdr:rowOff>
    </xdr:to>
    <xdr:sp macro="" textlink="">
      <xdr:nvSpPr>
        <xdr:cNvPr id="33" name="Retângulo 32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D00-000022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 fPrintsWithSheet="0"/>
  </xdr:twoCellAnchor>
  <xdr:twoCellAnchor>
    <xdr:from>
      <xdr:col>17</xdr:col>
      <xdr:colOff>150855</xdr:colOff>
      <xdr:row>0</xdr:row>
      <xdr:rowOff>0</xdr:rowOff>
    </xdr:from>
    <xdr:to>
      <xdr:col>17</xdr:col>
      <xdr:colOff>1355124</xdr:colOff>
      <xdr:row>2</xdr:row>
      <xdr:rowOff>9525</xdr:rowOff>
    </xdr:to>
    <xdr:sp macro="" textlink="">
      <xdr:nvSpPr>
        <xdr:cNvPr id="34" name="Retângulo 33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D00-000023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 fPrintsWithSheet="0"/>
  </xdr:twoCellAnchor>
  <xdr:twoCellAnchor>
    <xdr:from>
      <xdr:col>17</xdr:col>
      <xdr:colOff>1371600</xdr:colOff>
      <xdr:row>0</xdr:row>
      <xdr:rowOff>0</xdr:rowOff>
    </xdr:from>
    <xdr:to>
      <xdr:col>18</xdr:col>
      <xdr:colOff>499419</xdr:colOff>
      <xdr:row>2</xdr:row>
      <xdr:rowOff>9525</xdr:rowOff>
    </xdr:to>
    <xdr:sp macro="" textlink="">
      <xdr:nvSpPr>
        <xdr:cNvPr id="35" name="Retângulo 34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D00-000024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Contato</a:t>
          </a:r>
          <a:endParaRPr lang="pt-BR">
            <a:effectLst/>
          </a:endParaRPr>
        </a:p>
      </xdr:txBody>
    </xdr:sp>
    <xdr:clientData fPrintsWithSheet="0"/>
  </xdr:twoCellAnchor>
  <xdr:twoCellAnchor>
    <xdr:from>
      <xdr:col>18</xdr:col>
      <xdr:colOff>514350</xdr:colOff>
      <xdr:row>0</xdr:row>
      <xdr:rowOff>0</xdr:rowOff>
    </xdr:from>
    <xdr:to>
      <xdr:col>20</xdr:col>
      <xdr:colOff>70794</xdr:colOff>
      <xdr:row>2</xdr:row>
      <xdr:rowOff>9525</xdr:rowOff>
    </xdr:to>
    <xdr:sp macro="" textlink="">
      <xdr:nvSpPr>
        <xdr:cNvPr id="36" name="Retângulo 35">
          <a:extLst>
            <a:ext uri="{FF2B5EF4-FFF2-40B4-BE49-F238E27FC236}">
              <a16:creationId xmlns="" xmlns:a16="http://schemas.microsoft.com/office/drawing/2014/main" id="{00000000-0008-0000-1D00-000025000000}"/>
            </a:ext>
          </a:extLst>
        </xdr:cNvPr>
        <xdr:cNvSpPr/>
      </xdr:nvSpPr>
      <xdr:spPr>
        <a:xfrm>
          <a:off x="105441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1</xdr:col>
      <xdr:colOff>74398</xdr:colOff>
      <xdr:row>2</xdr:row>
      <xdr:rowOff>28575</xdr:rowOff>
    </xdr:from>
    <xdr:to>
      <xdr:col>6</xdr:col>
      <xdr:colOff>154717</xdr:colOff>
      <xdr:row>4</xdr:row>
      <xdr:rowOff>0</xdr:rowOff>
    </xdr:to>
    <xdr:sp macro="" textlink="">
      <xdr:nvSpPr>
        <xdr:cNvPr id="37" name="Retângulo 36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D00-000026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6</xdr:col>
      <xdr:colOff>169648</xdr:colOff>
      <xdr:row>2</xdr:row>
      <xdr:rowOff>28575</xdr:rowOff>
    </xdr:from>
    <xdr:to>
      <xdr:col>8</xdr:col>
      <xdr:colOff>21367</xdr:colOff>
      <xdr:row>4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="" xmlns:a16="http://schemas.microsoft.com/office/drawing/2014/main" id="{00000000-0008-0000-1D00-000027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9</xdr:col>
      <xdr:colOff>274423</xdr:colOff>
      <xdr:row>2</xdr:row>
      <xdr:rowOff>28575</xdr:rowOff>
    </xdr:from>
    <xdr:to>
      <xdr:col>10</xdr:col>
      <xdr:colOff>497617</xdr:colOff>
      <xdr:row>4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="" xmlns:a16="http://schemas.microsoft.com/office/drawing/2014/main" id="{00000000-0008-0000-1D00-000028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="" xmlns:a16="http://schemas.microsoft.com/office/drawing/2014/main" id="{00000000-0008-0000-1D00-000029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8</xdr:col>
      <xdr:colOff>36298</xdr:colOff>
      <xdr:row>2</xdr:row>
      <xdr:rowOff>28575</xdr:rowOff>
    </xdr:from>
    <xdr:to>
      <xdr:col>9</xdr:col>
      <xdr:colOff>259492</xdr:colOff>
      <xdr:row>4</xdr:row>
      <xdr:rowOff>0</xdr:rowOff>
    </xdr:to>
    <xdr:sp macro="" textlink="">
      <xdr:nvSpPr>
        <xdr:cNvPr id="41" name="Retângulo 40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D00-00002A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0</xdr:colOff>
      <xdr:row>8</xdr:row>
      <xdr:rowOff>152400</xdr:rowOff>
    </xdr:from>
    <xdr:to>
      <xdr:col>1</xdr:col>
      <xdr:colOff>56894</xdr:colOff>
      <xdr:row>203</xdr:row>
      <xdr:rowOff>190499</xdr:rowOff>
    </xdr:to>
    <xdr:sp macro="" textlink="">
      <xdr:nvSpPr>
        <xdr:cNvPr id="42" name="Retângulo 41">
          <a:extLst>
            <a:ext uri="{FF2B5EF4-FFF2-40B4-BE49-F238E27FC236}">
              <a16:creationId xmlns="" xmlns:a16="http://schemas.microsoft.com/office/drawing/2014/main" id="{00000000-0008-0000-1D00-00002B000000}"/>
            </a:ext>
          </a:extLst>
        </xdr:cNvPr>
        <xdr:cNvSpPr/>
      </xdr:nvSpPr>
      <xdr:spPr>
        <a:xfrm>
          <a:off x="0" y="1676400"/>
          <a:ext cx="771269" cy="3709987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152401</xdr:rowOff>
    </xdr:to>
    <xdr:sp macro="" textlink="">
      <xdr:nvSpPr>
        <xdr:cNvPr id="43" name="Retângulo 42">
          <a:extLst>
            <a:ext uri="{FF2B5EF4-FFF2-40B4-BE49-F238E27FC236}">
              <a16:creationId xmlns="" xmlns:a16="http://schemas.microsoft.com/office/drawing/2014/main" id="{00000000-0008-0000-1D00-00002C000000}"/>
            </a:ext>
          </a:extLst>
        </xdr:cNvPr>
        <xdr:cNvSpPr/>
      </xdr:nvSpPr>
      <xdr:spPr>
        <a:xfrm>
          <a:off x="0" y="771525"/>
          <a:ext cx="771525" cy="904876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20</xdr:col>
      <xdr:colOff>76200</xdr:colOff>
      <xdr:row>0</xdr:row>
      <xdr:rowOff>0</xdr:rowOff>
    </xdr:from>
    <xdr:to>
      <xdr:col>35</xdr:col>
      <xdr:colOff>590549</xdr:colOff>
      <xdr:row>2</xdr:row>
      <xdr:rowOff>9525</xdr:rowOff>
    </xdr:to>
    <xdr:sp macro="" textlink="">
      <xdr:nvSpPr>
        <xdr:cNvPr id="44" name="Retângulo 43">
          <a:extLst>
            <a:ext uri="{FF2B5EF4-FFF2-40B4-BE49-F238E27FC236}">
              <a16:creationId xmlns="" xmlns:a16="http://schemas.microsoft.com/office/drawing/2014/main" id="{00000000-0008-0000-1D00-00002D000000}"/>
            </a:ext>
          </a:extLst>
        </xdr:cNvPr>
        <xdr:cNvSpPr/>
      </xdr:nvSpPr>
      <xdr:spPr>
        <a:xfrm>
          <a:off x="11753850" y="0"/>
          <a:ext cx="960119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 fPrintsWithSheet="0"/>
  </xdr:twoCellAnchor>
  <xdr:twoCellAnchor>
    <xdr:from>
      <xdr:col>20</xdr:col>
      <xdr:colOff>74398</xdr:colOff>
      <xdr:row>2</xdr:row>
      <xdr:rowOff>28575</xdr:rowOff>
    </xdr:from>
    <xdr:to>
      <xdr:col>35</xdr:col>
      <xdr:colOff>588747</xdr:colOff>
      <xdr:row>4</xdr:row>
      <xdr:rowOff>0</xdr:rowOff>
    </xdr:to>
    <xdr:sp macro="" textlink="">
      <xdr:nvSpPr>
        <xdr:cNvPr id="45" name="Retângulo 44">
          <a:extLst>
            <a:ext uri="{FF2B5EF4-FFF2-40B4-BE49-F238E27FC236}">
              <a16:creationId xmlns="" xmlns:a16="http://schemas.microsoft.com/office/drawing/2014/main" id="{00000000-0008-0000-1D00-00002E000000}"/>
            </a:ext>
          </a:extLst>
        </xdr:cNvPr>
        <xdr:cNvSpPr/>
      </xdr:nvSpPr>
      <xdr:spPr>
        <a:xfrm>
          <a:off x="11752048" y="409575"/>
          <a:ext cx="960119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 fPrintsWithSheet="0"/>
  </xdr:twoCellAnchor>
  <xdr:twoCellAnchor>
    <xdr:from>
      <xdr:col>17</xdr:col>
      <xdr:colOff>150598</xdr:colOff>
      <xdr:row>2</xdr:row>
      <xdr:rowOff>28575</xdr:rowOff>
    </xdr:from>
    <xdr:to>
      <xdr:col>17</xdr:col>
      <xdr:colOff>1354867</xdr:colOff>
      <xdr:row>4</xdr:row>
      <xdr:rowOff>0</xdr:rowOff>
    </xdr:to>
    <xdr:sp macro="" textlink="">
      <xdr:nvSpPr>
        <xdr:cNvPr id="46" name="Retângulo 45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D00-00002F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Meta Anual</a:t>
          </a:r>
        </a:p>
      </xdr:txBody>
    </xdr:sp>
    <xdr:clientData fPrintsWithSheet="0"/>
  </xdr:twoCellAnchor>
  <xdr:twoCellAnchor>
    <xdr:from>
      <xdr:col>10</xdr:col>
      <xdr:colOff>512548</xdr:colOff>
      <xdr:row>2</xdr:row>
      <xdr:rowOff>28575</xdr:rowOff>
    </xdr:from>
    <xdr:to>
      <xdr:col>15</xdr:col>
      <xdr:colOff>269017</xdr:colOff>
      <xdr:row>4</xdr:row>
      <xdr:rowOff>0</xdr:rowOff>
    </xdr:to>
    <xdr:sp macro="" textlink="">
      <xdr:nvSpPr>
        <xdr:cNvPr id="47" name="Retângulo 46">
          <a:extLst>
            <a:ext uri="{FF2B5EF4-FFF2-40B4-BE49-F238E27FC236}">
              <a16:creationId xmlns="" xmlns:a16="http://schemas.microsoft.com/office/drawing/2014/main" id="{00000000-0008-0000-1D00-000030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17</xdr:col>
      <xdr:colOff>1369798</xdr:colOff>
      <xdr:row>2</xdr:row>
      <xdr:rowOff>28575</xdr:rowOff>
    </xdr:from>
    <xdr:to>
      <xdr:col>18</xdr:col>
      <xdr:colOff>497617</xdr:colOff>
      <xdr:row>4</xdr:row>
      <xdr:rowOff>0</xdr:rowOff>
    </xdr:to>
    <xdr:sp macro="" textlink="">
      <xdr:nvSpPr>
        <xdr:cNvPr id="48" name="Retângulo 47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1D00-000031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Resultado</a:t>
          </a:r>
          <a:r>
            <a:rPr lang="pt-BR" sz="1100" baseline="0">
              <a:solidFill>
                <a:schemeClr val="bg1"/>
              </a:solidFill>
              <a:latin typeface="+mn-lt"/>
              <a:ea typeface="+mn-ea"/>
              <a:cs typeface="+mn-cs"/>
            </a:rPr>
            <a:t> Mensal</a:t>
          </a:r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15</xdr:col>
      <xdr:colOff>283948</xdr:colOff>
      <xdr:row>2</xdr:row>
      <xdr:rowOff>28575</xdr:rowOff>
    </xdr:from>
    <xdr:to>
      <xdr:col>17</xdr:col>
      <xdr:colOff>135667</xdr:colOff>
      <xdr:row>4</xdr:row>
      <xdr:rowOff>0</xdr:rowOff>
    </xdr:to>
    <xdr:sp macro="" textlink="">
      <xdr:nvSpPr>
        <xdr:cNvPr id="49" name="Retângulo 48">
          <a:hlinkClick xmlns:r="http://schemas.openxmlformats.org/officeDocument/2006/relationships" r:id="rId6"/>
          <a:extLst>
            <a:ext uri="{FF2B5EF4-FFF2-40B4-BE49-F238E27FC236}">
              <a16:creationId xmlns="" xmlns:a16="http://schemas.microsoft.com/office/drawing/2014/main" id="{00000000-0008-0000-1D00-000032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Meta Mensal</a:t>
          </a:r>
        </a:p>
      </xdr:txBody>
    </xdr:sp>
    <xdr:clientData fPrintsWithSheet="0"/>
  </xdr:twoCellAnchor>
  <xdr:twoCellAnchor>
    <xdr:from>
      <xdr:col>18</xdr:col>
      <xdr:colOff>512548</xdr:colOff>
      <xdr:row>2</xdr:row>
      <xdr:rowOff>28575</xdr:rowOff>
    </xdr:from>
    <xdr:to>
      <xdr:col>20</xdr:col>
      <xdr:colOff>68992</xdr:colOff>
      <xdr:row>4</xdr:row>
      <xdr:rowOff>0</xdr:rowOff>
    </xdr:to>
    <xdr:sp macro="" textlink="">
      <xdr:nvSpPr>
        <xdr:cNvPr id="50" name="Retângulo 49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1D00-000033000000}"/>
            </a:ext>
          </a:extLst>
        </xdr:cNvPr>
        <xdr:cNvSpPr/>
      </xdr:nvSpPr>
      <xdr:spPr>
        <a:xfrm>
          <a:off x="105423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u="none">
              <a:solidFill>
                <a:schemeClr val="tx1"/>
              </a:solidFill>
              <a:latin typeface="+mn-lt"/>
              <a:ea typeface="+mn-ea"/>
              <a:cs typeface="+mn-cs"/>
            </a:rPr>
            <a:t>Evoluções</a:t>
          </a:r>
        </a:p>
      </xdr:txBody>
    </xdr:sp>
    <xdr:clientData fPrintsWithSheet="0"/>
  </xdr:twoCellAnchor>
  <xdr:twoCellAnchor>
    <xdr:from>
      <xdr:col>2</xdr:col>
      <xdr:colOff>28574</xdr:colOff>
      <xdr:row>9</xdr:row>
      <xdr:rowOff>152400</xdr:rowOff>
    </xdr:from>
    <xdr:to>
      <xdr:col>20</xdr:col>
      <xdr:colOff>276224</xdr:colOff>
      <xdr:row>26</xdr:row>
      <xdr:rowOff>28575</xdr:rowOff>
    </xdr:to>
    <xdr:graphicFrame macro="">
      <xdr:nvGraphicFramePr>
        <xdr:cNvPr id="51" name="Gráfico 50">
          <a:extLst>
            <a:ext uri="{FF2B5EF4-FFF2-40B4-BE49-F238E27FC236}">
              <a16:creationId xmlns=""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PrintsWithSheet="0"/>
  </xdr:twoCellAnchor>
  <xdr:twoCellAnchor editAs="oneCell">
    <xdr:from>
      <xdr:col>18</xdr:col>
      <xdr:colOff>885825</xdr:colOff>
      <xdr:row>0</xdr:row>
      <xdr:rowOff>0</xdr:rowOff>
    </xdr:from>
    <xdr:to>
      <xdr:col>19</xdr:col>
      <xdr:colOff>247001</xdr:colOff>
      <xdr:row>2</xdr:row>
      <xdr:rowOff>9525</xdr:rowOff>
    </xdr:to>
    <xdr:pic>
      <xdr:nvPicPr>
        <xdr:cNvPr id="74" name="Imagem 73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1D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5650" y="0"/>
          <a:ext cx="399401" cy="390525"/>
        </a:xfrm>
        <a:prstGeom prst="rect">
          <a:avLst/>
        </a:prstGeom>
      </xdr:spPr>
    </xdr:pic>
    <xdr:clientData fPrint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315239</xdr:colOff>
      <xdr:row>13</xdr:row>
      <xdr:rowOff>123824</xdr:rowOff>
    </xdr:from>
    <xdr:to>
      <xdr:col>3</xdr:col>
      <xdr:colOff>687253</xdr:colOff>
      <xdr:row>15</xdr:row>
      <xdr:rowOff>115567</xdr:rowOff>
    </xdr:to>
    <xdr:pic>
      <xdr:nvPicPr>
        <xdr:cNvPr id="30" name="Imagem 29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1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5889" y="2657474"/>
          <a:ext cx="372014" cy="372743"/>
        </a:xfrm>
        <a:prstGeom prst="rect">
          <a:avLst/>
        </a:prstGeom>
      </xdr:spPr>
    </xdr:pic>
    <xdr:clientData/>
  </xdr:twoCellAnchor>
  <xdr:twoCellAnchor editAs="oneCell">
    <xdr:from>
      <xdr:col>3</xdr:col>
      <xdr:colOff>275525</xdr:colOff>
      <xdr:row>9</xdr:row>
      <xdr:rowOff>123825</xdr:rowOff>
    </xdr:from>
    <xdr:to>
      <xdr:col>4</xdr:col>
      <xdr:colOff>40742</xdr:colOff>
      <xdr:row>11</xdr:row>
      <xdr:rowOff>75521</xdr:rowOff>
    </xdr:to>
    <xdr:pic>
      <xdr:nvPicPr>
        <xdr:cNvPr id="33" name="Imagem 32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1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175" y="1895475"/>
          <a:ext cx="460542" cy="332696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285750</xdr:colOff>
      <xdr:row>17</xdr:row>
      <xdr:rowOff>161011</xdr:rowOff>
    </xdr:from>
    <xdr:to>
      <xdr:col>3</xdr:col>
      <xdr:colOff>683341</xdr:colOff>
      <xdr:row>19</xdr:row>
      <xdr:rowOff>59233</xdr:rowOff>
    </xdr:to>
    <xdr:pic>
      <xdr:nvPicPr>
        <xdr:cNvPr id="34" name="Imagem 33">
          <a:hlinkClick xmlns:r="http://schemas.openxmlformats.org/officeDocument/2006/relationships" r:id="rId5"/>
          <a:extLst>
            <a:ext uri="{FF2B5EF4-FFF2-40B4-BE49-F238E27FC236}">
              <a16:creationId xmlns="" xmlns:a16="http://schemas.microsoft.com/office/drawing/2014/main" id="{00000000-0008-0000-1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3456661"/>
          <a:ext cx="397591" cy="279222"/>
        </a:xfrm>
        <a:prstGeom prst="rect">
          <a:avLst/>
        </a:prstGeom>
      </xdr:spPr>
    </xdr:pic>
    <xdr:clientData/>
  </xdr:twoCellAnchor>
  <xdr:twoCellAnchor>
    <xdr:from>
      <xdr:col>1</xdr:col>
      <xdr:colOff>74398</xdr:colOff>
      <xdr:row>0</xdr:row>
      <xdr:rowOff>0</xdr:rowOff>
    </xdr:from>
    <xdr:to>
      <xdr:col>3</xdr:col>
      <xdr:colOff>602392</xdr:colOff>
      <xdr:row>2</xdr:row>
      <xdr:rowOff>9525</xdr:rowOff>
    </xdr:to>
    <xdr:sp macro="" textlink="">
      <xdr:nvSpPr>
        <xdr:cNvPr id="35" name="Retângulo 34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800-000023000000}"/>
            </a:ext>
          </a:extLst>
        </xdr:cNvPr>
        <xdr:cNvSpPr/>
      </xdr:nvSpPr>
      <xdr:spPr>
        <a:xfrm>
          <a:off x="788773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>
    <xdr:from>
      <xdr:col>3</xdr:col>
      <xdr:colOff>618868</xdr:colOff>
      <xdr:row>0</xdr:row>
      <xdr:rowOff>0</xdr:rowOff>
    </xdr:from>
    <xdr:to>
      <xdr:col>5</xdr:col>
      <xdr:colOff>146737</xdr:colOff>
      <xdr:row>2</xdr:row>
      <xdr:rowOff>9525</xdr:rowOff>
    </xdr:to>
    <xdr:sp macro="" textlink="">
      <xdr:nvSpPr>
        <xdr:cNvPr id="36" name="Retângulo 35">
          <a:hlinkClick xmlns:r="http://schemas.openxmlformats.org/officeDocument/2006/relationships" r:id="rId8"/>
          <a:extLst>
            <a:ext uri="{FF2B5EF4-FFF2-40B4-BE49-F238E27FC236}">
              <a16:creationId xmlns="" xmlns:a16="http://schemas.microsoft.com/office/drawing/2014/main" id="{00000000-0008-0000-1800-000024000000}"/>
            </a:ext>
          </a:extLst>
        </xdr:cNvPr>
        <xdr:cNvSpPr/>
      </xdr:nvSpPr>
      <xdr:spPr>
        <a:xfrm>
          <a:off x="2009518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Previsão</a:t>
          </a:r>
        </a:p>
      </xdr:txBody>
    </xdr:sp>
    <xdr:clientData/>
  </xdr:twoCellAnchor>
  <xdr:twoCellAnchor>
    <xdr:from>
      <xdr:col>5</xdr:col>
      <xdr:colOff>161925</xdr:colOff>
      <xdr:row>0</xdr:row>
      <xdr:rowOff>0</xdr:rowOff>
    </xdr:from>
    <xdr:to>
      <xdr:col>7</xdr:col>
      <xdr:colOff>242244</xdr:colOff>
      <xdr:row>2</xdr:row>
      <xdr:rowOff>9525</xdr:rowOff>
    </xdr:to>
    <xdr:sp macro="" textlink="">
      <xdr:nvSpPr>
        <xdr:cNvPr id="37" name="Retângulo 36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800-000025000000}"/>
            </a:ext>
          </a:extLst>
        </xdr:cNvPr>
        <xdr:cNvSpPr/>
      </xdr:nvSpPr>
      <xdr:spPr>
        <a:xfrm>
          <a:off x="32289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Lançamentos</a:t>
          </a:r>
        </a:p>
      </xdr:txBody>
    </xdr:sp>
    <xdr:clientData/>
  </xdr:twoCellAnchor>
  <xdr:twoCellAnchor>
    <xdr:from>
      <xdr:col>7</xdr:col>
      <xdr:colOff>255630</xdr:colOff>
      <xdr:row>0</xdr:row>
      <xdr:rowOff>0</xdr:rowOff>
    </xdr:from>
    <xdr:to>
      <xdr:col>7</xdr:col>
      <xdr:colOff>1459899</xdr:colOff>
      <xdr:row>2</xdr:row>
      <xdr:rowOff>9525</xdr:rowOff>
    </xdr:to>
    <xdr:sp macro="" textlink="">
      <xdr:nvSpPr>
        <xdr:cNvPr id="38" name="Retângulo 37">
          <a:hlinkClick xmlns:r="http://schemas.openxmlformats.org/officeDocument/2006/relationships" r:id="rId10"/>
          <a:extLst>
            <a:ext uri="{FF2B5EF4-FFF2-40B4-BE49-F238E27FC236}">
              <a16:creationId xmlns="" xmlns:a16="http://schemas.microsoft.com/office/drawing/2014/main" id="{00000000-0008-0000-1800-000026000000}"/>
            </a:ext>
          </a:extLst>
        </xdr:cNvPr>
        <xdr:cNvSpPr/>
      </xdr:nvSpPr>
      <xdr:spPr>
        <a:xfrm>
          <a:off x="44466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Relatórios</a:t>
          </a:r>
        </a:p>
      </xdr:txBody>
    </xdr:sp>
    <xdr:clientData/>
  </xdr:twoCellAnchor>
  <xdr:twoCellAnchor>
    <xdr:from>
      <xdr:col>7</xdr:col>
      <xdr:colOff>1476375</xdr:colOff>
      <xdr:row>0</xdr:row>
      <xdr:rowOff>0</xdr:rowOff>
    </xdr:from>
    <xdr:to>
      <xdr:col>8</xdr:col>
      <xdr:colOff>899469</xdr:colOff>
      <xdr:row>2</xdr:row>
      <xdr:rowOff>9525</xdr:rowOff>
    </xdr:to>
    <xdr:sp macro="" textlink="">
      <xdr:nvSpPr>
        <xdr:cNvPr id="39" name="Retângulo 38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1800-000027000000}"/>
            </a:ext>
          </a:extLst>
        </xdr:cNvPr>
        <xdr:cNvSpPr/>
      </xdr:nvSpPr>
      <xdr:spPr>
        <a:xfrm>
          <a:off x="56673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Indicadores</a:t>
          </a:r>
        </a:p>
      </xdr:txBody>
    </xdr:sp>
    <xdr:clientData/>
  </xdr:twoCellAnchor>
  <xdr:twoCellAnchor>
    <xdr:from>
      <xdr:col>8</xdr:col>
      <xdr:colOff>914400</xdr:colOff>
      <xdr:row>0</xdr:row>
      <xdr:rowOff>0</xdr:rowOff>
    </xdr:from>
    <xdr:to>
      <xdr:col>10</xdr:col>
      <xdr:colOff>527994</xdr:colOff>
      <xdr:row>2</xdr:row>
      <xdr:rowOff>9525</xdr:rowOff>
    </xdr:to>
    <xdr:sp macro="" textlink="">
      <xdr:nvSpPr>
        <xdr:cNvPr id="40" name="Retângulo 39">
          <a:hlinkClick xmlns:r="http://schemas.openxmlformats.org/officeDocument/2006/relationships" r:id="rId12"/>
          <a:extLst>
            <a:ext uri="{FF2B5EF4-FFF2-40B4-BE49-F238E27FC236}">
              <a16:creationId xmlns="" xmlns:a16="http://schemas.microsoft.com/office/drawing/2014/main" id="{00000000-0008-0000-1800-000028000000}"/>
            </a:ext>
          </a:extLst>
        </xdr:cNvPr>
        <xdr:cNvSpPr/>
      </xdr:nvSpPr>
      <xdr:spPr>
        <a:xfrm>
          <a:off x="688657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Gráficos</a:t>
          </a:r>
        </a:p>
      </xdr:txBody>
    </xdr:sp>
    <xdr:clientData/>
  </xdr:twoCellAnchor>
  <xdr:twoCellAnchor>
    <xdr:from>
      <xdr:col>10</xdr:col>
      <xdr:colOff>541380</xdr:colOff>
      <xdr:row>0</xdr:row>
      <xdr:rowOff>0</xdr:rowOff>
    </xdr:from>
    <xdr:to>
      <xdr:col>12</xdr:col>
      <xdr:colOff>526449</xdr:colOff>
      <xdr:row>2</xdr:row>
      <xdr:rowOff>9525</xdr:rowOff>
    </xdr:to>
    <xdr:sp macro="" textlink="">
      <xdr:nvSpPr>
        <xdr:cNvPr id="41" name="Retângulo 40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1800-000029000000}"/>
            </a:ext>
          </a:extLst>
        </xdr:cNvPr>
        <xdr:cNvSpPr/>
      </xdr:nvSpPr>
      <xdr:spPr>
        <a:xfrm>
          <a:off x="810423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>
              <a:effectLst/>
            </a:rPr>
            <a:t>Saldos</a:t>
          </a:r>
        </a:p>
      </xdr:txBody>
    </xdr:sp>
    <xdr:clientData/>
  </xdr:twoCellAnchor>
  <xdr:twoCellAnchor>
    <xdr:from>
      <xdr:col>1</xdr:col>
      <xdr:colOff>74398</xdr:colOff>
      <xdr:row>2</xdr:row>
      <xdr:rowOff>28575</xdr:rowOff>
    </xdr:from>
    <xdr:to>
      <xdr:col>3</xdr:col>
      <xdr:colOff>602392</xdr:colOff>
      <xdr:row>4</xdr:row>
      <xdr:rowOff>0</xdr:rowOff>
    </xdr:to>
    <xdr:sp macro="" textlink="">
      <xdr:nvSpPr>
        <xdr:cNvPr id="43" name="Retângulo 42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1800-00002B000000}"/>
            </a:ext>
          </a:extLst>
        </xdr:cNvPr>
        <xdr:cNvSpPr/>
      </xdr:nvSpPr>
      <xdr:spPr>
        <a:xfrm>
          <a:off x="788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617323</xdr:colOff>
      <xdr:row>2</xdr:row>
      <xdr:rowOff>28575</xdr:rowOff>
    </xdr:from>
    <xdr:to>
      <xdr:col>5</xdr:col>
      <xdr:colOff>145192</xdr:colOff>
      <xdr:row>4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="" xmlns:a16="http://schemas.microsoft.com/office/drawing/2014/main" id="{00000000-0008-0000-1800-00002C000000}"/>
            </a:ext>
          </a:extLst>
        </xdr:cNvPr>
        <xdr:cNvSpPr/>
      </xdr:nvSpPr>
      <xdr:spPr>
        <a:xfrm>
          <a:off x="2007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255373</xdr:colOff>
      <xdr:row>2</xdr:row>
      <xdr:rowOff>28575</xdr:rowOff>
    </xdr:from>
    <xdr:to>
      <xdr:col>7</xdr:col>
      <xdr:colOff>1459642</xdr:colOff>
      <xdr:row>4</xdr:row>
      <xdr:rowOff>0</xdr:rowOff>
    </xdr:to>
    <xdr:sp macro="" textlink="">
      <xdr:nvSpPr>
        <xdr:cNvPr id="45" name="Retângulo 44">
          <a:extLst>
            <a:ext uri="{FF2B5EF4-FFF2-40B4-BE49-F238E27FC236}">
              <a16:creationId xmlns="" xmlns:a16="http://schemas.microsoft.com/office/drawing/2014/main" id="{00000000-0008-0000-1800-00002D000000}"/>
            </a:ext>
          </a:extLst>
        </xdr:cNvPr>
        <xdr:cNvSpPr/>
      </xdr:nvSpPr>
      <xdr:spPr>
        <a:xfrm>
          <a:off x="44463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56894</xdr:colOff>
      <xdr:row>4</xdr:row>
      <xdr:rowOff>0</xdr:rowOff>
    </xdr:to>
    <xdr:sp macro="" textlink="">
      <xdr:nvSpPr>
        <xdr:cNvPr id="46" name="Retângulo 45">
          <a:extLst>
            <a:ext uri="{FF2B5EF4-FFF2-40B4-BE49-F238E27FC236}">
              <a16:creationId xmlns="" xmlns:a16="http://schemas.microsoft.com/office/drawing/2014/main" id="{00000000-0008-0000-1800-00002E000000}"/>
            </a:ext>
          </a:extLst>
        </xdr:cNvPr>
        <xdr:cNvSpPr/>
      </xdr:nvSpPr>
      <xdr:spPr>
        <a:xfrm>
          <a:off x="0" y="0"/>
          <a:ext cx="771269" cy="762000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5</xdr:col>
      <xdr:colOff>160123</xdr:colOff>
      <xdr:row>2</xdr:row>
      <xdr:rowOff>28575</xdr:rowOff>
    </xdr:from>
    <xdr:to>
      <xdr:col>7</xdr:col>
      <xdr:colOff>240442</xdr:colOff>
      <xdr:row>4</xdr:row>
      <xdr:rowOff>0</xdr:rowOff>
    </xdr:to>
    <xdr:sp macro="" textlink="">
      <xdr:nvSpPr>
        <xdr:cNvPr id="47" name="Retângulo 46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00000000-0008-0000-1800-00002F000000}"/>
            </a:ext>
          </a:extLst>
        </xdr:cNvPr>
        <xdr:cNvSpPr/>
      </xdr:nvSpPr>
      <xdr:spPr>
        <a:xfrm>
          <a:off x="32271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8</xdr:row>
      <xdr:rowOff>180975</xdr:rowOff>
    </xdr:from>
    <xdr:to>
      <xdr:col>1</xdr:col>
      <xdr:colOff>56894</xdr:colOff>
      <xdr:row>203</xdr:row>
      <xdr:rowOff>133349</xdr:rowOff>
    </xdr:to>
    <xdr:sp macro="" textlink="">
      <xdr:nvSpPr>
        <xdr:cNvPr id="48" name="Retângulo 47">
          <a:extLst>
            <a:ext uri="{FF2B5EF4-FFF2-40B4-BE49-F238E27FC236}">
              <a16:creationId xmlns="" xmlns:a16="http://schemas.microsoft.com/office/drawing/2014/main" id="{00000000-0008-0000-1800-000030000000}"/>
            </a:ext>
          </a:extLst>
        </xdr:cNvPr>
        <xdr:cNvSpPr/>
      </xdr:nvSpPr>
      <xdr:spPr>
        <a:xfrm>
          <a:off x="0" y="1762125"/>
          <a:ext cx="771269" cy="37099874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4</xdr:row>
      <xdr:rowOff>9525</xdr:rowOff>
    </xdr:from>
    <xdr:to>
      <xdr:col>1</xdr:col>
      <xdr:colOff>57150</xdr:colOff>
      <xdr:row>8</xdr:row>
      <xdr:rowOff>180976</xdr:rowOff>
    </xdr:to>
    <xdr:sp macro="" textlink="">
      <xdr:nvSpPr>
        <xdr:cNvPr id="49" name="Retângulo 48">
          <a:extLst>
            <a:ext uri="{FF2B5EF4-FFF2-40B4-BE49-F238E27FC236}">
              <a16:creationId xmlns="" xmlns:a16="http://schemas.microsoft.com/office/drawing/2014/main" id="{00000000-0008-0000-1800-000031000000}"/>
            </a:ext>
          </a:extLst>
        </xdr:cNvPr>
        <xdr:cNvSpPr/>
      </xdr:nvSpPr>
      <xdr:spPr>
        <a:xfrm>
          <a:off x="0" y="771525"/>
          <a:ext cx="771525" cy="990601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912598</xdr:colOff>
      <xdr:row>2</xdr:row>
      <xdr:rowOff>28575</xdr:rowOff>
    </xdr:from>
    <xdr:to>
      <xdr:col>10</xdr:col>
      <xdr:colOff>526192</xdr:colOff>
      <xdr:row>4</xdr:row>
      <xdr:rowOff>0</xdr:rowOff>
    </xdr:to>
    <xdr:sp macro="" textlink="">
      <xdr:nvSpPr>
        <xdr:cNvPr id="51" name="Retângulo 50">
          <a:extLst>
            <a:ext uri="{FF2B5EF4-FFF2-40B4-BE49-F238E27FC236}">
              <a16:creationId xmlns="" xmlns:a16="http://schemas.microsoft.com/office/drawing/2014/main" id="{00000000-0008-0000-1800-000033000000}"/>
            </a:ext>
          </a:extLst>
        </xdr:cNvPr>
        <xdr:cNvSpPr/>
      </xdr:nvSpPr>
      <xdr:spPr>
        <a:xfrm>
          <a:off x="68847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542925</xdr:colOff>
      <xdr:row>0</xdr:row>
      <xdr:rowOff>0</xdr:rowOff>
    </xdr:from>
    <xdr:to>
      <xdr:col>14</xdr:col>
      <xdr:colOff>527994</xdr:colOff>
      <xdr:row>2</xdr:row>
      <xdr:rowOff>9525</xdr:rowOff>
    </xdr:to>
    <xdr:sp macro="" textlink="">
      <xdr:nvSpPr>
        <xdr:cNvPr id="52" name="Retângulo 51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1800-000034000000}"/>
            </a:ext>
          </a:extLst>
        </xdr:cNvPr>
        <xdr:cNvSpPr/>
      </xdr:nvSpPr>
      <xdr:spPr>
        <a:xfrm>
          <a:off x="9324975" y="0"/>
          <a:ext cx="1204269" cy="3905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bg1"/>
              </a:solidFill>
              <a:latin typeface="+mn-lt"/>
              <a:ea typeface="+mn-ea"/>
              <a:cs typeface="+mn-cs"/>
            </a:rPr>
            <a:t>Contato</a:t>
          </a:r>
        </a:p>
      </xdr:txBody>
    </xdr:sp>
    <xdr:clientData/>
  </xdr:twoCellAnchor>
  <xdr:twoCellAnchor>
    <xdr:from>
      <xdr:col>7</xdr:col>
      <xdr:colOff>1474573</xdr:colOff>
      <xdr:row>2</xdr:row>
      <xdr:rowOff>28575</xdr:rowOff>
    </xdr:from>
    <xdr:to>
      <xdr:col>8</xdr:col>
      <xdr:colOff>897667</xdr:colOff>
      <xdr:row>4</xdr:row>
      <xdr:rowOff>0</xdr:rowOff>
    </xdr:to>
    <xdr:sp macro="" textlink="">
      <xdr:nvSpPr>
        <xdr:cNvPr id="53" name="Retângulo 52">
          <a:extLst>
            <a:ext uri="{FF2B5EF4-FFF2-40B4-BE49-F238E27FC236}">
              <a16:creationId xmlns="" xmlns:a16="http://schemas.microsoft.com/office/drawing/2014/main" id="{00000000-0008-0000-1800-000035000000}"/>
            </a:ext>
          </a:extLst>
        </xdr:cNvPr>
        <xdr:cNvSpPr/>
      </xdr:nvSpPr>
      <xdr:spPr>
        <a:xfrm>
          <a:off x="56655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541123</xdr:colOff>
      <xdr:row>2</xdr:row>
      <xdr:rowOff>28575</xdr:rowOff>
    </xdr:from>
    <xdr:to>
      <xdr:col>12</xdr:col>
      <xdr:colOff>526192</xdr:colOff>
      <xdr:row>4</xdr:row>
      <xdr:rowOff>0</xdr:rowOff>
    </xdr:to>
    <xdr:sp macro="" textlink="">
      <xdr:nvSpPr>
        <xdr:cNvPr id="55" name="Retângulo 54">
          <a:extLst>
            <a:ext uri="{FF2B5EF4-FFF2-40B4-BE49-F238E27FC236}">
              <a16:creationId xmlns="" xmlns:a16="http://schemas.microsoft.com/office/drawing/2014/main" id="{00000000-0008-0000-1800-000037000000}"/>
            </a:ext>
          </a:extLst>
        </xdr:cNvPr>
        <xdr:cNvSpPr/>
      </xdr:nvSpPr>
      <xdr:spPr>
        <a:xfrm>
          <a:off x="8103973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10</xdr:col>
      <xdr:colOff>388145</xdr:colOff>
      <xdr:row>10</xdr:row>
      <xdr:rowOff>0</xdr:rowOff>
    </xdr:from>
    <xdr:to>
      <xdr:col>17</xdr:col>
      <xdr:colOff>111668</xdr:colOff>
      <xdr:row>22</xdr:row>
      <xdr:rowOff>6106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8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995" y="1962150"/>
          <a:ext cx="3990723" cy="2292106"/>
        </a:xfrm>
        <a:prstGeom prst="rect">
          <a:avLst/>
        </a:prstGeom>
      </xdr:spPr>
    </xdr:pic>
    <xdr:clientData/>
  </xdr:twoCellAnchor>
  <xdr:twoCellAnchor>
    <xdr:from>
      <xdr:col>14</xdr:col>
      <xdr:colOff>552450</xdr:colOff>
      <xdr:row>0</xdr:row>
      <xdr:rowOff>0</xdr:rowOff>
    </xdr:from>
    <xdr:to>
      <xdr:col>16</xdr:col>
      <xdr:colOff>537519</xdr:colOff>
      <xdr:row>2</xdr:row>
      <xdr:rowOff>9525</xdr:rowOff>
    </xdr:to>
    <xdr:sp macro="" textlink="">
      <xdr:nvSpPr>
        <xdr:cNvPr id="59" name="Retângulo 58">
          <a:extLst>
            <a:ext uri="{FF2B5EF4-FFF2-40B4-BE49-F238E27FC236}">
              <a16:creationId xmlns="" xmlns:a16="http://schemas.microsoft.com/office/drawing/2014/main" id="{00000000-0008-0000-1800-00003B000000}"/>
            </a:ext>
          </a:extLst>
        </xdr:cNvPr>
        <xdr:cNvSpPr/>
      </xdr:nvSpPr>
      <xdr:spPr>
        <a:xfrm>
          <a:off x="10553700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16</xdr:col>
      <xdr:colOff>550905</xdr:colOff>
      <xdr:row>0</xdr:row>
      <xdr:rowOff>0</xdr:rowOff>
    </xdr:from>
    <xdr:to>
      <xdr:col>27</xdr:col>
      <xdr:colOff>535974</xdr:colOff>
      <xdr:row>2</xdr:row>
      <xdr:rowOff>9525</xdr:rowOff>
    </xdr:to>
    <xdr:sp macro="" textlink="">
      <xdr:nvSpPr>
        <xdr:cNvPr id="60" name="Retângulo 59">
          <a:extLst>
            <a:ext uri="{FF2B5EF4-FFF2-40B4-BE49-F238E27FC236}">
              <a16:creationId xmlns="" xmlns:a16="http://schemas.microsoft.com/office/drawing/2014/main" id="{00000000-0008-0000-1800-00003C000000}"/>
            </a:ext>
          </a:extLst>
        </xdr:cNvPr>
        <xdr:cNvSpPr/>
      </xdr:nvSpPr>
      <xdr:spPr>
        <a:xfrm>
          <a:off x="11771355" y="0"/>
          <a:ext cx="1204269" cy="390525"/>
        </a:xfrm>
        <a:prstGeom prst="rect">
          <a:avLst/>
        </a:prstGeom>
        <a:solidFill>
          <a:srgbClr val="182438"/>
        </a:solidFill>
        <a:ln>
          <a:solidFill>
            <a:srgbClr val="182438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>
            <a:effectLst/>
          </a:endParaRPr>
        </a:p>
      </xdr:txBody>
    </xdr:sp>
    <xdr:clientData/>
  </xdr:twoCellAnchor>
  <xdr:twoCellAnchor>
    <xdr:from>
      <xdr:col>14</xdr:col>
      <xdr:colOff>550648</xdr:colOff>
      <xdr:row>2</xdr:row>
      <xdr:rowOff>28575</xdr:rowOff>
    </xdr:from>
    <xdr:to>
      <xdr:col>16</xdr:col>
      <xdr:colOff>535717</xdr:colOff>
      <xdr:row>4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="" xmlns:a16="http://schemas.microsoft.com/office/drawing/2014/main" id="{00000000-0008-0000-1800-00003D000000}"/>
            </a:ext>
          </a:extLst>
        </xdr:cNvPr>
        <xdr:cNvSpPr/>
      </xdr:nvSpPr>
      <xdr:spPr>
        <a:xfrm>
          <a:off x="10551898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550648</xdr:colOff>
      <xdr:row>2</xdr:row>
      <xdr:rowOff>28575</xdr:rowOff>
    </xdr:from>
    <xdr:to>
      <xdr:col>27</xdr:col>
      <xdr:colOff>535717</xdr:colOff>
      <xdr:row>4</xdr:row>
      <xdr:rowOff>0</xdr:rowOff>
    </xdr:to>
    <xdr:sp macro="" textlink="">
      <xdr:nvSpPr>
        <xdr:cNvPr id="62" name="Retângulo 61">
          <a:extLst>
            <a:ext uri="{FF2B5EF4-FFF2-40B4-BE49-F238E27FC236}">
              <a16:creationId xmlns="" xmlns:a16="http://schemas.microsoft.com/office/drawing/2014/main" id="{00000000-0008-0000-1800-00003E000000}"/>
            </a:ext>
          </a:extLst>
        </xdr:cNvPr>
        <xdr:cNvSpPr/>
      </xdr:nvSpPr>
      <xdr:spPr>
        <a:xfrm>
          <a:off x="11771098" y="409575"/>
          <a:ext cx="1204269" cy="352425"/>
        </a:xfrm>
        <a:prstGeom prst="rect">
          <a:avLst/>
        </a:prstGeom>
        <a:solidFill>
          <a:srgbClr val="233551"/>
        </a:solidFill>
        <a:ln>
          <a:solidFill>
            <a:srgbClr val="233551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541123</xdr:colOff>
      <xdr:row>2</xdr:row>
      <xdr:rowOff>28575</xdr:rowOff>
    </xdr:from>
    <xdr:to>
      <xdr:col>14</xdr:col>
      <xdr:colOff>526192</xdr:colOff>
      <xdr:row>4</xdr:row>
      <xdr:rowOff>0</xdr:rowOff>
    </xdr:to>
    <xdr:sp macro="" textlink="">
      <xdr:nvSpPr>
        <xdr:cNvPr id="56" name="Retângulo 55">
          <a:hlinkClick xmlns:r="http://schemas.openxmlformats.org/officeDocument/2006/relationships" r:id="rId14"/>
          <a:extLst>
            <a:ext uri="{FF2B5EF4-FFF2-40B4-BE49-F238E27FC236}">
              <a16:creationId xmlns="" xmlns:a16="http://schemas.microsoft.com/office/drawing/2014/main" id="{00000000-0008-0000-1800-000038000000}"/>
            </a:ext>
          </a:extLst>
        </xdr:cNvPr>
        <xdr:cNvSpPr/>
      </xdr:nvSpPr>
      <xdr:spPr>
        <a:xfrm>
          <a:off x="9323173" y="409575"/>
          <a:ext cx="1204269" cy="352425"/>
        </a:xfrm>
        <a:prstGeom prst="rect">
          <a:avLst/>
        </a:prstGeom>
        <a:solidFill>
          <a:srgbClr val="D7DFED"/>
        </a:solidFill>
        <a:ln>
          <a:solidFill>
            <a:srgbClr val="D7DFED"/>
          </a:solidFill>
        </a:ln>
        <a:effectLst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solidFill>
                <a:sysClr val="windowText" lastClr="000000"/>
              </a:solidFill>
            </a:rPr>
            <a:t>Contato</a:t>
          </a:r>
        </a:p>
      </xdr:txBody>
    </xdr:sp>
    <xdr:clientData/>
  </xdr:twoCellAnchor>
  <xdr:twoCellAnchor editAs="oneCell">
    <xdr:from>
      <xdr:col>3</xdr:col>
      <xdr:colOff>219075</xdr:colOff>
      <xdr:row>20</xdr:row>
      <xdr:rowOff>127001</xdr:rowOff>
    </xdr:from>
    <xdr:to>
      <xdr:col>4</xdr:col>
      <xdr:colOff>95250</xdr:colOff>
      <xdr:row>23</xdr:row>
      <xdr:rowOff>114300</xdr:rowOff>
    </xdr:to>
    <xdr:pic>
      <xdr:nvPicPr>
        <xdr:cNvPr id="31" name="Imagem 30">
          <a:hlinkClick xmlns:r="http://schemas.openxmlformats.org/officeDocument/2006/relationships" r:id="rId16"/>
          <a:extLst>
            <a:ext uri="{FF2B5EF4-FFF2-40B4-BE49-F238E27FC236}">
              <a16:creationId xmlns="" xmlns:a16="http://schemas.microsoft.com/office/drawing/2014/main" id="{00000000-0008-0000-1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" y="3994151"/>
          <a:ext cx="571500" cy="558799"/>
        </a:xfrm>
        <a:prstGeom prst="rect">
          <a:avLst/>
        </a:prstGeom>
      </xdr:spPr>
    </xdr:pic>
    <xdr:clientData/>
  </xdr:twoCellAnchor>
  <xdr:twoCellAnchor>
    <xdr:from>
      <xdr:col>7</xdr:col>
      <xdr:colOff>828675</xdr:colOff>
      <xdr:row>5</xdr:row>
      <xdr:rowOff>66675</xdr:rowOff>
    </xdr:from>
    <xdr:to>
      <xdr:col>11</xdr:col>
      <xdr:colOff>266700</xdr:colOff>
      <xdr:row>11</xdr:row>
      <xdr:rowOff>95250</xdr:rowOff>
    </xdr:to>
    <xdr:sp macro="" textlink="">
      <xdr:nvSpPr>
        <xdr:cNvPr id="32" name="Pergaminho vertical 31">
          <a:hlinkClick xmlns:r="http://schemas.openxmlformats.org/officeDocument/2006/relationships" r:id="rId18"/>
        </xdr:cNvPr>
        <xdr:cNvSpPr/>
      </xdr:nvSpPr>
      <xdr:spPr>
        <a:xfrm>
          <a:off x="5019675" y="1019175"/>
          <a:ext cx="3419475" cy="1228725"/>
        </a:xfrm>
        <a:prstGeom prst="verticalScroll">
          <a:avLst/>
        </a:prstGeom>
        <a:solidFill>
          <a:schemeClr val="tx2"/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VERSÃO</a:t>
          </a:r>
          <a:r>
            <a:rPr lang="pt-BR" sz="1600" b="1" baseline="0">
              <a:solidFill>
                <a:srgbClr val="FFFF00"/>
              </a:solidFill>
            </a:rPr>
            <a:t> COMPLETA AGORA</a:t>
          </a:r>
        </a:p>
        <a:p>
          <a:pPr algn="ctr"/>
          <a:endParaRPr lang="pt-BR" sz="1600" b="1" baseline="0">
            <a:solidFill>
              <a:srgbClr val="FFFF00"/>
            </a:solidFill>
          </a:endParaRPr>
        </a:p>
        <a:p>
          <a:pPr algn="ctr"/>
          <a:r>
            <a:rPr lang="pt-BR" sz="2400" b="1" i="1" baseline="0">
              <a:solidFill>
                <a:srgbClr val="FFFF00"/>
              </a:solidFill>
            </a:rPr>
            <a:t>CLIQUE AQUI !!!</a:t>
          </a:r>
          <a:endParaRPr lang="pt-BR" sz="2400" b="1" i="1">
            <a:solidFill>
              <a:srgbClr val="FFFF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a1" displayName="Tabela1" ref="C8:I1009" totalsRowShown="0" headerRowDxfId="161" dataDxfId="159" headerRowBorderDxfId="160">
  <autoFilter ref="C8:I1009"/>
  <sortState ref="C9:I1787">
    <sortCondition ref="C9"/>
  </sortState>
  <tableColumns count="7">
    <tableColumn id="1" name="Data" dataDxfId="158"/>
    <tableColumn id="2" name="Categoria" dataDxfId="157"/>
    <tableColumn id="3" name="Descrição" dataDxfId="156"/>
    <tableColumn id="4" name="Valor" dataDxfId="155"/>
    <tableColumn id="5" name="Banco" dataDxfId="154"/>
    <tableColumn id="6" name="Status" dataDxfId="153"/>
    <tableColumn id="24" name="Vencimento" dataDxfId="152">
      <calculatedColumnFormula>IF(H9="","",(IF(H9="Efetivado","",IF(C9="","",IF(C9=TODAY(),"Vence Hoje",IF(C9&lt;TODAY(),"Atrasado",C9-TODAY()&amp;" Dias para Vencer"))))))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ela14" displayName="Tabela14" ref="C8:I1509" totalsRowShown="0" headerRowDxfId="149" dataDxfId="147" headerRowBorderDxfId="148">
  <autoFilter ref="C8:I1509"/>
  <sortState ref="C9:I1509">
    <sortCondition ref="C9"/>
  </sortState>
  <tableColumns count="7">
    <tableColumn id="1" name="Data" dataDxfId="146"/>
    <tableColumn id="2" name="Categoria" dataDxfId="145"/>
    <tableColumn id="3" name="Descrição" dataDxfId="144"/>
    <tableColumn id="4" name="Valor" dataDxfId="143"/>
    <tableColumn id="5" name="Banco" dataDxfId="142"/>
    <tableColumn id="6" name="Status" dataDxfId="141"/>
    <tableColumn id="16" name="Vencimento" dataDxfId="140">
      <calculatedColumnFormula>IF(H9="","",(IF(H9="Efetivado","",IF(C9="","",IF(C9=TODAY(),"Vence Hoje",IF(C9&lt;TODAY(),"Atrasado",C9-TODAY()&amp;" Dias para Vencer"))))))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4" name="Tabela145" displayName="Tabela145" ref="C8:K877" totalsRowShown="0" headerRowDxfId="133" dataDxfId="131" headerRowBorderDxfId="132">
  <autoFilter ref="C8:K877"/>
  <sortState ref="C9:K877">
    <sortCondition ref="C9"/>
  </sortState>
  <tableColumns count="9">
    <tableColumn id="1" name="Data" dataDxfId="130"/>
    <tableColumn id="2" name="Categoria" dataDxfId="129"/>
    <tableColumn id="16" name="Mês de Referência" dataDxfId="128"/>
    <tableColumn id="14" name="Ano de Referência" dataDxfId="127"/>
    <tableColumn id="3" name="Descrição" dataDxfId="126"/>
    <tableColumn id="4" name="Valor" dataDxfId="125"/>
    <tableColumn id="5" name="Cartão de Crédito" dataDxfId="124"/>
    <tableColumn id="6" name="Status" dataDxfId="123"/>
    <tableColumn id="13" name="Vencimento" dataDxfId="122">
      <calculatedColumnFormula>IF(J9="","",(IF(J9="Efetivado","",IF(C9="","",IF(C9=TODAY(),"Vence Hoje",IF(C9&lt;TODAY(),"Atrasado",C9-TODAY()&amp;" Dias para Vencer"))))))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5" name="Tabela1456" displayName="Tabela1456" ref="C8:K622" totalsRowShown="0" headerRowDxfId="114" dataDxfId="112" headerRowBorderDxfId="113">
  <autoFilter ref="C8:K622"/>
  <sortState ref="C9:K622">
    <sortCondition ref="C9"/>
  </sortState>
  <tableColumns count="9">
    <tableColumn id="1" name="Data" dataDxfId="111"/>
    <tableColumn id="2" name="Cartão de Crédito" dataDxfId="110"/>
    <tableColumn id="13" name="Mês de Referência" dataDxfId="109"/>
    <tableColumn id="5" name="Ano de Referência" dataDxfId="108"/>
    <tableColumn id="17" name="Descrição" dataDxfId="107"/>
    <tableColumn id="3" name="Valor" dataDxfId="106"/>
    <tableColumn id="4" name="Banco" dataDxfId="105"/>
    <tableColumn id="6" name="Status" dataDxfId="104"/>
    <tableColumn id="18" name="Vencimento" dataDxfId="103">
      <calculatedColumnFormula>IF(J9="","",(IF(J9="Efetivado","",IF(C9="","",IF(C9=TODAY(),"Vence Hoje",IF(C9&lt;TODAY(),"Atrasado",C9-TODAY()&amp;" Dias para Vencer"))))))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2" name="Tabela145673" displayName="Tabela145673" ref="C8:J881" totalsRowShown="0" headerRowDxfId="100" dataDxfId="98" headerRowBorderDxfId="99">
  <autoFilter ref="C8:J881"/>
  <sortState ref="C9:J881">
    <sortCondition ref="C9"/>
  </sortState>
  <tableColumns count="8">
    <tableColumn id="1" name="Data" dataDxfId="97"/>
    <tableColumn id="2" name="Situação" dataDxfId="96"/>
    <tableColumn id="5" name="Credor" dataDxfId="95"/>
    <tableColumn id="15" name="Descrição" dataDxfId="94"/>
    <tableColumn id="3" name="Valor" dataDxfId="93"/>
    <tableColumn id="4" name="Banco" dataDxfId="92"/>
    <tableColumn id="6" name="Status" dataDxfId="91"/>
    <tableColumn id="16" name="Vencimento" dataDxfId="90">
      <calculatedColumnFormula>IF(I9="","",(IF(I9="Efetivado","",IF(C9="","",IF(C9=TODAY(),"Vence Hoje",IF(C9&lt;TODAY(),"Atrasado",C9-TODAY()&amp;" Dias para Vencer"))))))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ela1456738" displayName="Tabela1456738" ref="C8:J860" totalsRowShown="0" headerRowDxfId="87" dataDxfId="85" headerRowBorderDxfId="86">
  <autoFilter ref="C8:J860"/>
  <sortState ref="C9:J860">
    <sortCondition ref="C9"/>
  </sortState>
  <tableColumns count="8">
    <tableColumn id="1" name="Data" dataDxfId="84"/>
    <tableColumn id="2" name="Situação" dataDxfId="83"/>
    <tableColumn id="5" name="Devedor" dataDxfId="82"/>
    <tableColumn id="15" name="Descrição" dataDxfId="81"/>
    <tableColumn id="3" name="Valor" dataDxfId="80"/>
    <tableColumn id="4" name="Banco" dataDxfId="79"/>
    <tableColumn id="6" name="Status" dataDxfId="78"/>
    <tableColumn id="16" name="Vencimento" dataDxfId="77">
      <calculatedColumnFormula>IF(I9="","",(IF(I9="Efetivado","",IF(C9="","",IF(C9=TODAY(),"Vence Hoje",IF(C9&lt;TODAY(),"Atrasado",C9-TODAY()&amp;" Dias para Vencer"))))))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6" name="Tabela14567" displayName="Tabela14567" ref="C8:I976" totalsRowShown="0" headerRowDxfId="74" dataDxfId="72" headerRowBorderDxfId="73">
  <autoFilter ref="C8:I976"/>
  <sortState ref="C9:I976">
    <sortCondition ref="C9"/>
  </sortState>
  <tableColumns count="7">
    <tableColumn id="1" name="Data" dataDxfId="71"/>
    <tableColumn id="2" name="Banco de Origem" dataDxfId="70"/>
    <tableColumn id="13" name="Descrição" dataDxfId="69"/>
    <tableColumn id="3" name="Valor" dataDxfId="68"/>
    <tableColumn id="4" name="Banco Destino" dataDxfId="67"/>
    <tableColumn id="6" name="Status" dataDxfId="66"/>
    <tableColumn id="16" name="Vencimento" dataDxfId="65">
      <calculatedColumnFormula>IF(H9="","",(IF(H9="Efetivado","",IF(C9="","",IF(C9=TODAY(),"Vence Hoje",IF(C9&lt;TODAY(),"Atrasado",C9-TODAY()&amp;" Dias para Vencer"))))))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QlqTaZKH-aErERAsO0FWaPU6kpSrA2gk" TargetMode="External"/><Relationship Id="rId2" Type="http://schemas.openxmlformats.org/officeDocument/2006/relationships/hyperlink" Target="mailto:acsinvestimentosltda@gmail.com" TargetMode="External"/><Relationship Id="rId1" Type="http://schemas.openxmlformats.org/officeDocument/2006/relationships/hyperlink" Target="https://www.facebook.com/ACS-Investimetos-100935784932348/?modal=admin_todo_tour" TargetMode="External"/><Relationship Id="rId5" Type="http://schemas.openxmlformats.org/officeDocument/2006/relationships/drawing" Target="../drawings/drawing28.xml"/><Relationship Id="rId4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filterMode="1">
    <tabColor rgb="FFFFFF00"/>
  </sheetPr>
  <dimension ref="A1:Y3320"/>
  <sheetViews>
    <sheetView showGridLines="0" showRowColHeaders="0" zoomScaleNormal="100" workbookViewId="0">
      <selection activeCell="O6" sqref="O6"/>
    </sheetView>
  </sheetViews>
  <sheetFormatPr defaultRowHeight="15" x14ac:dyDescent="0.25"/>
  <cols>
    <col min="1" max="1" width="11.7109375" style="259" customWidth="1"/>
    <col min="2" max="2" width="1.85546875" style="39" customWidth="1"/>
    <col min="3" max="3" width="23.5703125" style="318" customWidth="1"/>
    <col min="4" max="16" width="11.5703125" customWidth="1"/>
    <col min="17" max="17" width="3.5703125" customWidth="1"/>
    <col min="21" max="21" width="4.28515625" customWidth="1"/>
    <col min="22" max="22" width="15.42578125" customWidth="1"/>
    <col min="24" max="25" width="9.140625" hidden="1" customWidth="1"/>
  </cols>
  <sheetData>
    <row r="1" spans="1:25" x14ac:dyDescent="0.25">
      <c r="A1" s="255"/>
    </row>
    <row r="2" spans="1:25" x14ac:dyDescent="0.25">
      <c r="A2" s="255"/>
    </row>
    <row r="3" spans="1:25" x14ac:dyDescent="0.25">
      <c r="A3" s="255"/>
    </row>
    <row r="4" spans="1:25" x14ac:dyDescent="0.25">
      <c r="A4" s="255"/>
      <c r="P4" s="6"/>
    </row>
    <row r="5" spans="1:25" x14ac:dyDescent="0.25">
      <c r="A5" s="255"/>
      <c r="O5" s="39" t="s">
        <v>59</v>
      </c>
      <c r="P5" s="6"/>
    </row>
    <row r="6" spans="1:25" x14ac:dyDescent="0.25">
      <c r="A6" s="255"/>
      <c r="G6" s="7"/>
      <c r="N6" s="20" t="s">
        <v>146</v>
      </c>
      <c r="O6" s="45">
        <v>2021</v>
      </c>
      <c r="P6" s="6"/>
    </row>
    <row r="7" spans="1:25" x14ac:dyDescent="0.25">
      <c r="A7" s="255"/>
    </row>
    <row r="8" spans="1:25" ht="22.5" customHeight="1" x14ac:dyDescent="0.25">
      <c r="A8" s="256" t="s">
        <v>59</v>
      </c>
      <c r="C8" s="135">
        <f>O6</f>
        <v>2021</v>
      </c>
      <c r="D8" s="11" t="s">
        <v>34</v>
      </c>
      <c r="E8" s="11" t="s">
        <v>35</v>
      </c>
      <c r="F8" s="11" t="s">
        <v>36</v>
      </c>
      <c r="G8" s="11" t="s">
        <v>37</v>
      </c>
      <c r="H8" s="11" t="s">
        <v>38</v>
      </c>
      <c r="I8" s="11" t="s">
        <v>39</v>
      </c>
      <c r="J8" s="11" t="s">
        <v>40</v>
      </c>
      <c r="K8" s="11" t="s">
        <v>41</v>
      </c>
      <c r="L8" s="11" t="s">
        <v>42</v>
      </c>
      <c r="M8" s="11" t="s">
        <v>43</v>
      </c>
      <c r="N8" s="11" t="s">
        <v>44</v>
      </c>
      <c r="O8" s="11" t="s">
        <v>45</v>
      </c>
      <c r="P8" s="11" t="s">
        <v>18</v>
      </c>
    </row>
    <row r="9" spans="1:25" ht="15" hidden="1" customHeight="1" thickBot="1" x14ac:dyDescent="0.3">
      <c r="A9" s="258">
        <f>CAD!M10</f>
        <v>2020</v>
      </c>
      <c r="C9" s="134" t="s">
        <v>202</v>
      </c>
      <c r="D9" s="136">
        <f t="shared" ref="D9:O9" si="0">SUM(D10:D59)</f>
        <v>0</v>
      </c>
      <c r="E9" s="136">
        <f t="shared" si="0"/>
        <v>0</v>
      </c>
      <c r="F9" s="136">
        <f t="shared" si="0"/>
        <v>0</v>
      </c>
      <c r="G9" s="136">
        <f t="shared" si="0"/>
        <v>0</v>
      </c>
      <c r="H9" s="136">
        <f t="shared" si="0"/>
        <v>0</v>
      </c>
      <c r="I9" s="136">
        <f t="shared" si="0"/>
        <v>0</v>
      </c>
      <c r="J9" s="136">
        <f t="shared" si="0"/>
        <v>0</v>
      </c>
      <c r="K9" s="136">
        <f t="shared" si="0"/>
        <v>0</v>
      </c>
      <c r="L9" s="136">
        <f t="shared" si="0"/>
        <v>0</v>
      </c>
      <c r="M9" s="136">
        <f t="shared" si="0"/>
        <v>0</v>
      </c>
      <c r="N9" s="136">
        <f t="shared" si="0"/>
        <v>0</v>
      </c>
      <c r="O9" s="136">
        <f t="shared" si="0"/>
        <v>0</v>
      </c>
      <c r="P9" s="136">
        <f>SUM(D9:O9)</f>
        <v>0</v>
      </c>
      <c r="X9" t="s">
        <v>152</v>
      </c>
      <c r="Y9" s="5">
        <f>CAD!M10</f>
        <v>2020</v>
      </c>
    </row>
    <row r="10" spans="1:25" hidden="1" x14ac:dyDescent="0.25">
      <c r="A10" s="258" t="str">
        <f>IF(B10=1,A9,"")</f>
        <v/>
      </c>
      <c r="B10" s="39" t="str">
        <f>IF(C10&lt;&gt;0,1,"")</f>
        <v/>
      </c>
      <c r="C10" s="130">
        <f>VLOOKUP($X$9,CAD!$C$7:$D$31,2,0)</f>
        <v>0</v>
      </c>
      <c r="D10" s="37">
        <v>0</v>
      </c>
      <c r="E10" s="37">
        <v>0</v>
      </c>
      <c r="F10" s="37">
        <v>0</v>
      </c>
      <c r="G10" s="37">
        <v>0</v>
      </c>
      <c r="H10" s="37">
        <v>0</v>
      </c>
      <c r="I10" s="37">
        <v>0</v>
      </c>
      <c r="J10" s="37">
        <v>0</v>
      </c>
      <c r="K10" s="37">
        <v>0</v>
      </c>
      <c r="L10" s="37">
        <v>0</v>
      </c>
      <c r="M10" s="37">
        <v>0</v>
      </c>
      <c r="N10" s="37">
        <v>0</v>
      </c>
      <c r="O10" s="37">
        <v>0</v>
      </c>
      <c r="P10" s="99">
        <f>SUM(D10:O10)</f>
        <v>0</v>
      </c>
      <c r="X10" t="s">
        <v>153</v>
      </c>
      <c r="Y10" s="254">
        <f>Y9+1</f>
        <v>2021</v>
      </c>
    </row>
    <row r="11" spans="1:25" hidden="1" x14ac:dyDescent="0.25">
      <c r="A11" s="258" t="str">
        <f>IF(B11=1,A9,"")</f>
        <v/>
      </c>
      <c r="B11" s="39" t="str">
        <f t="shared" ref="B11:B59" si="1">IF(C11&lt;&gt;0,1,"")</f>
        <v/>
      </c>
      <c r="C11" s="130">
        <f>VLOOKUP($X$10,CAD!$C$7:$D$31,2,0)</f>
        <v>0</v>
      </c>
      <c r="D11" s="37">
        <v>0</v>
      </c>
      <c r="E11" s="37">
        <v>0</v>
      </c>
      <c r="F11" s="37">
        <v>0</v>
      </c>
      <c r="G11" s="37">
        <v>0</v>
      </c>
      <c r="H11" s="37">
        <v>0</v>
      </c>
      <c r="I11" s="37">
        <v>0</v>
      </c>
      <c r="J11" s="37">
        <v>0</v>
      </c>
      <c r="K11" s="37">
        <v>0</v>
      </c>
      <c r="L11" s="37">
        <v>0</v>
      </c>
      <c r="M11" s="37">
        <v>0</v>
      </c>
      <c r="N11" s="37">
        <v>0</v>
      </c>
      <c r="O11" s="37">
        <v>0</v>
      </c>
      <c r="P11" s="46">
        <f t="shared" ref="P11:P59" si="2">SUM(D11:O11)</f>
        <v>0</v>
      </c>
      <c r="X11" t="s">
        <v>154</v>
      </c>
      <c r="Y11" s="254">
        <f t="shared" ref="Y11:Y59" si="3">Y10+1</f>
        <v>2022</v>
      </c>
    </row>
    <row r="12" spans="1:25" hidden="1" x14ac:dyDescent="0.25">
      <c r="A12" s="258" t="str">
        <f>IF(B12=1,A10,"")</f>
        <v/>
      </c>
      <c r="B12" s="39" t="str">
        <f t="shared" si="1"/>
        <v/>
      </c>
      <c r="C12" s="130">
        <f>VLOOKUP($X$11,CAD!$C$7:$D$31,2,0)</f>
        <v>0</v>
      </c>
      <c r="D12" s="37">
        <v>0</v>
      </c>
      <c r="E12" s="37">
        <v>0</v>
      </c>
      <c r="F12" s="37">
        <v>0</v>
      </c>
      <c r="G12" s="37">
        <v>0</v>
      </c>
      <c r="H12" s="37">
        <v>0</v>
      </c>
      <c r="I12" s="37">
        <v>0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46">
        <f t="shared" si="2"/>
        <v>0</v>
      </c>
      <c r="X12" t="s">
        <v>155</v>
      </c>
      <c r="Y12" s="254">
        <f t="shared" si="3"/>
        <v>2023</v>
      </c>
    </row>
    <row r="13" spans="1:25" hidden="1" x14ac:dyDescent="0.25">
      <c r="A13" s="258" t="str">
        <f>IF(B13=1,A9,"")</f>
        <v/>
      </c>
      <c r="B13" s="39" t="str">
        <f t="shared" si="1"/>
        <v/>
      </c>
      <c r="C13" s="130">
        <f>VLOOKUP($X$12,CAD!$C$7:$D$31,2,0)</f>
        <v>0</v>
      </c>
      <c r="D13" s="37">
        <v>0</v>
      </c>
      <c r="E13" s="37">
        <v>0</v>
      </c>
      <c r="F13" s="37">
        <v>0</v>
      </c>
      <c r="G13" s="37">
        <v>0</v>
      </c>
      <c r="H13" s="37">
        <v>0</v>
      </c>
      <c r="I13" s="37">
        <v>0</v>
      </c>
      <c r="J13" s="37">
        <v>0</v>
      </c>
      <c r="K13" s="37">
        <v>0</v>
      </c>
      <c r="L13" s="37">
        <v>0</v>
      </c>
      <c r="M13" s="37">
        <v>0</v>
      </c>
      <c r="N13" s="37">
        <v>0</v>
      </c>
      <c r="O13" s="37">
        <v>0</v>
      </c>
      <c r="P13" s="46">
        <f t="shared" si="2"/>
        <v>0</v>
      </c>
      <c r="X13" t="s">
        <v>156</v>
      </c>
      <c r="Y13" s="254">
        <f t="shared" si="3"/>
        <v>2024</v>
      </c>
    </row>
    <row r="14" spans="1:25" hidden="1" x14ac:dyDescent="0.25">
      <c r="A14" s="258" t="str">
        <f>IF(B14=1,A9,"")</f>
        <v/>
      </c>
      <c r="B14" s="39" t="str">
        <f t="shared" si="1"/>
        <v/>
      </c>
      <c r="C14" s="130">
        <f>VLOOKUP($X$13,CAD!$C$7:$D$31,2,0)</f>
        <v>0</v>
      </c>
      <c r="D14" s="37">
        <v>0</v>
      </c>
      <c r="E14" s="37">
        <v>0</v>
      </c>
      <c r="F14" s="37">
        <v>0</v>
      </c>
      <c r="G14" s="37">
        <v>0</v>
      </c>
      <c r="H14" s="37">
        <v>0</v>
      </c>
      <c r="I14" s="37">
        <v>0</v>
      </c>
      <c r="J14" s="37">
        <v>0</v>
      </c>
      <c r="K14" s="37">
        <v>0</v>
      </c>
      <c r="L14" s="37">
        <v>0</v>
      </c>
      <c r="M14" s="37">
        <v>0</v>
      </c>
      <c r="N14" s="37">
        <v>0</v>
      </c>
      <c r="O14" s="37">
        <v>0</v>
      </c>
      <c r="P14" s="46">
        <f t="shared" si="2"/>
        <v>0</v>
      </c>
      <c r="X14" t="s">
        <v>157</v>
      </c>
      <c r="Y14" s="254">
        <f t="shared" si="3"/>
        <v>2025</v>
      </c>
    </row>
    <row r="15" spans="1:25" hidden="1" x14ac:dyDescent="0.25">
      <c r="A15" s="258" t="str">
        <f>IF(B15=1,A9,"")</f>
        <v/>
      </c>
      <c r="B15" s="39" t="str">
        <f t="shared" si="1"/>
        <v/>
      </c>
      <c r="C15" s="130">
        <f>VLOOKUP($X$14,CAD!$C$7:$D$31,2,0)</f>
        <v>0</v>
      </c>
      <c r="D15" s="37">
        <v>0</v>
      </c>
      <c r="E15" s="37">
        <v>0</v>
      </c>
      <c r="F15" s="37">
        <v>0</v>
      </c>
      <c r="G15" s="37">
        <v>0</v>
      </c>
      <c r="H15" s="37">
        <v>0</v>
      </c>
      <c r="I15" s="37">
        <v>0</v>
      </c>
      <c r="J15" s="37">
        <v>0</v>
      </c>
      <c r="K15" s="37">
        <v>0</v>
      </c>
      <c r="L15" s="37">
        <v>0</v>
      </c>
      <c r="M15" s="37">
        <v>0</v>
      </c>
      <c r="N15" s="37">
        <v>0</v>
      </c>
      <c r="O15" s="37">
        <v>0</v>
      </c>
      <c r="P15" s="46">
        <f t="shared" si="2"/>
        <v>0</v>
      </c>
      <c r="X15" t="s">
        <v>158</v>
      </c>
      <c r="Y15" s="254">
        <f t="shared" si="3"/>
        <v>2026</v>
      </c>
    </row>
    <row r="16" spans="1:25" hidden="1" x14ac:dyDescent="0.25">
      <c r="A16" s="258" t="str">
        <f>IF(B16=1,A9,"")</f>
        <v/>
      </c>
      <c r="B16" s="39" t="str">
        <f t="shared" si="1"/>
        <v/>
      </c>
      <c r="C16" s="130">
        <f>VLOOKUP($X$15,CAD!$C$7:$D$31,2,0)</f>
        <v>0</v>
      </c>
      <c r="D16" s="37">
        <v>0</v>
      </c>
      <c r="E16" s="37">
        <v>0</v>
      </c>
      <c r="F16" s="37">
        <v>0</v>
      </c>
      <c r="G16" s="37">
        <v>0</v>
      </c>
      <c r="H16" s="37">
        <v>0</v>
      </c>
      <c r="I16" s="37">
        <v>0</v>
      </c>
      <c r="J16" s="37">
        <v>0</v>
      </c>
      <c r="K16" s="37">
        <v>0</v>
      </c>
      <c r="L16" s="37">
        <v>0</v>
      </c>
      <c r="M16" s="37">
        <v>0</v>
      </c>
      <c r="N16" s="37">
        <v>0</v>
      </c>
      <c r="O16" s="37">
        <v>0</v>
      </c>
      <c r="P16" s="46">
        <f t="shared" si="2"/>
        <v>0</v>
      </c>
      <c r="X16" t="s">
        <v>159</v>
      </c>
      <c r="Y16" s="254">
        <f t="shared" si="3"/>
        <v>2027</v>
      </c>
    </row>
    <row r="17" spans="1:25" hidden="1" x14ac:dyDescent="0.25">
      <c r="A17" s="258" t="str">
        <f>IF(B17=1,A9,"")</f>
        <v/>
      </c>
      <c r="B17" s="39" t="str">
        <f t="shared" si="1"/>
        <v/>
      </c>
      <c r="C17" s="130">
        <f>VLOOKUP($X$16,CAD!$C$7:$D$31,2,0)</f>
        <v>0</v>
      </c>
      <c r="D17" s="37">
        <v>0</v>
      </c>
      <c r="E17" s="37">
        <v>0</v>
      </c>
      <c r="F17" s="37">
        <v>0</v>
      </c>
      <c r="G17" s="37">
        <v>0</v>
      </c>
      <c r="H17" s="37">
        <v>0</v>
      </c>
      <c r="I17" s="37">
        <v>0</v>
      </c>
      <c r="J17" s="37">
        <v>0</v>
      </c>
      <c r="K17" s="37">
        <v>0</v>
      </c>
      <c r="L17" s="37">
        <v>0</v>
      </c>
      <c r="M17" s="37">
        <v>0</v>
      </c>
      <c r="N17" s="37">
        <v>0</v>
      </c>
      <c r="O17" s="37">
        <v>0</v>
      </c>
      <c r="P17" s="46">
        <f t="shared" si="2"/>
        <v>0</v>
      </c>
      <c r="X17" t="s">
        <v>160</v>
      </c>
      <c r="Y17" s="254">
        <f t="shared" si="3"/>
        <v>2028</v>
      </c>
    </row>
    <row r="18" spans="1:25" hidden="1" x14ac:dyDescent="0.25">
      <c r="A18" s="258" t="str">
        <f>IF(B18=1,A9,"")</f>
        <v/>
      </c>
      <c r="B18" s="39" t="str">
        <f t="shared" si="1"/>
        <v/>
      </c>
      <c r="C18" s="130">
        <f>VLOOKUP($X$17,CAD!$C$7:$D$31,2,0)</f>
        <v>0</v>
      </c>
      <c r="D18" s="37">
        <v>0</v>
      </c>
      <c r="E18" s="37">
        <v>0</v>
      </c>
      <c r="F18" s="37">
        <v>0</v>
      </c>
      <c r="G18" s="37">
        <v>0</v>
      </c>
      <c r="H18" s="37">
        <v>0</v>
      </c>
      <c r="I18" s="37">
        <v>0</v>
      </c>
      <c r="J18" s="37">
        <v>0</v>
      </c>
      <c r="K18" s="37">
        <v>0</v>
      </c>
      <c r="L18" s="37">
        <v>0</v>
      </c>
      <c r="M18" s="37">
        <v>0</v>
      </c>
      <c r="N18" s="37">
        <v>0</v>
      </c>
      <c r="O18" s="37">
        <v>0</v>
      </c>
      <c r="P18" s="46">
        <f t="shared" si="2"/>
        <v>0</v>
      </c>
      <c r="X18" t="s">
        <v>161</v>
      </c>
      <c r="Y18" s="254">
        <f t="shared" si="3"/>
        <v>2029</v>
      </c>
    </row>
    <row r="19" spans="1:25" hidden="1" x14ac:dyDescent="0.25">
      <c r="A19" s="258" t="str">
        <f>IF(B19=1,A9,"")</f>
        <v/>
      </c>
      <c r="B19" s="39" t="str">
        <f t="shared" si="1"/>
        <v/>
      </c>
      <c r="C19" s="130">
        <f>VLOOKUP($X$18,CAD!$C$7:$D$31,2,0)</f>
        <v>0</v>
      </c>
      <c r="D19" s="37">
        <v>0</v>
      </c>
      <c r="E19" s="37">
        <v>0</v>
      </c>
      <c r="F19" s="37">
        <v>0</v>
      </c>
      <c r="G19" s="37">
        <v>0</v>
      </c>
      <c r="H19" s="37">
        <v>0</v>
      </c>
      <c r="I19" s="37">
        <v>0</v>
      </c>
      <c r="J19" s="37">
        <v>0</v>
      </c>
      <c r="K19" s="37">
        <v>0</v>
      </c>
      <c r="L19" s="37">
        <v>0</v>
      </c>
      <c r="M19" s="37">
        <v>0</v>
      </c>
      <c r="N19" s="37">
        <v>0</v>
      </c>
      <c r="O19" s="37">
        <v>0</v>
      </c>
      <c r="P19" s="46">
        <f t="shared" si="2"/>
        <v>0</v>
      </c>
      <c r="X19" t="s">
        <v>162</v>
      </c>
      <c r="Y19" s="254">
        <f t="shared" si="3"/>
        <v>2030</v>
      </c>
    </row>
    <row r="20" spans="1:25" hidden="1" x14ac:dyDescent="0.25">
      <c r="A20" s="258" t="str">
        <f>IF(B20=1,A9,"")</f>
        <v/>
      </c>
      <c r="B20" s="39" t="str">
        <f t="shared" si="1"/>
        <v/>
      </c>
      <c r="C20" s="130">
        <f>VLOOKUP($X$19,CAD!$C$7:$D$31,2,0)</f>
        <v>0</v>
      </c>
      <c r="D20" s="37">
        <v>0</v>
      </c>
      <c r="E20" s="37">
        <v>0</v>
      </c>
      <c r="F20" s="37">
        <v>0</v>
      </c>
      <c r="G20" s="37">
        <v>0</v>
      </c>
      <c r="H20" s="37">
        <v>0</v>
      </c>
      <c r="I20" s="37">
        <v>0</v>
      </c>
      <c r="J20" s="37">
        <v>0</v>
      </c>
      <c r="K20" s="37">
        <v>0</v>
      </c>
      <c r="L20" s="37">
        <v>0</v>
      </c>
      <c r="M20" s="37">
        <v>0</v>
      </c>
      <c r="N20" s="37">
        <v>0</v>
      </c>
      <c r="O20" s="37">
        <v>0</v>
      </c>
      <c r="P20" s="46">
        <f t="shared" si="2"/>
        <v>0</v>
      </c>
      <c r="X20" t="s">
        <v>163</v>
      </c>
      <c r="Y20" s="254">
        <f t="shared" si="3"/>
        <v>2031</v>
      </c>
    </row>
    <row r="21" spans="1:25" hidden="1" x14ac:dyDescent="0.25">
      <c r="A21" s="258" t="str">
        <f>IF(B21=1,A9,"")</f>
        <v/>
      </c>
      <c r="B21" s="39" t="str">
        <f t="shared" si="1"/>
        <v/>
      </c>
      <c r="C21" s="130">
        <f>VLOOKUP($X$20,CAD!$C$7:$D$31,2,0)</f>
        <v>0</v>
      </c>
      <c r="D21" s="37">
        <v>0</v>
      </c>
      <c r="E21" s="37">
        <v>0</v>
      </c>
      <c r="F21" s="37">
        <v>0</v>
      </c>
      <c r="G21" s="37">
        <v>0</v>
      </c>
      <c r="H21" s="37">
        <v>0</v>
      </c>
      <c r="I21" s="37">
        <v>0</v>
      </c>
      <c r="J21" s="37">
        <v>0</v>
      </c>
      <c r="K21" s="37">
        <v>0</v>
      </c>
      <c r="L21" s="37">
        <v>0</v>
      </c>
      <c r="M21" s="37">
        <v>0</v>
      </c>
      <c r="N21" s="37">
        <v>0</v>
      </c>
      <c r="O21" s="37">
        <v>0</v>
      </c>
      <c r="P21" s="46">
        <f t="shared" si="2"/>
        <v>0</v>
      </c>
      <c r="X21" t="s">
        <v>164</v>
      </c>
      <c r="Y21" s="254">
        <f t="shared" si="3"/>
        <v>2032</v>
      </c>
    </row>
    <row r="22" spans="1:25" hidden="1" x14ac:dyDescent="0.25">
      <c r="A22" s="258" t="str">
        <f>IF(B22=1,A9,"")</f>
        <v/>
      </c>
      <c r="B22" s="39" t="str">
        <f t="shared" si="1"/>
        <v/>
      </c>
      <c r="C22" s="130">
        <f>VLOOKUP($X$21,CAD!$C$7:$D$31,2,0)</f>
        <v>0</v>
      </c>
      <c r="D22" s="37">
        <v>0</v>
      </c>
      <c r="E22" s="37">
        <v>0</v>
      </c>
      <c r="F22" s="37">
        <v>0</v>
      </c>
      <c r="G22" s="37">
        <v>0</v>
      </c>
      <c r="H22" s="37">
        <v>0</v>
      </c>
      <c r="I22" s="37">
        <v>0</v>
      </c>
      <c r="J22" s="37">
        <v>0</v>
      </c>
      <c r="K22" s="37">
        <v>0</v>
      </c>
      <c r="L22" s="37">
        <v>0</v>
      </c>
      <c r="M22" s="37">
        <v>0</v>
      </c>
      <c r="N22" s="37">
        <v>0</v>
      </c>
      <c r="O22" s="37">
        <v>0</v>
      </c>
      <c r="P22" s="46">
        <f t="shared" si="2"/>
        <v>0</v>
      </c>
      <c r="X22" t="s">
        <v>165</v>
      </c>
      <c r="Y22" s="254">
        <f t="shared" si="3"/>
        <v>2033</v>
      </c>
    </row>
    <row r="23" spans="1:25" hidden="1" x14ac:dyDescent="0.25">
      <c r="A23" s="258" t="str">
        <f>IF(B23=1,A9,"")</f>
        <v/>
      </c>
      <c r="B23" s="39" t="str">
        <f t="shared" si="1"/>
        <v/>
      </c>
      <c r="C23" s="130">
        <f>VLOOKUP($X$22,CAD!$C$7:$D$31,2,0)</f>
        <v>0</v>
      </c>
      <c r="D23" s="37">
        <v>0</v>
      </c>
      <c r="E23" s="37">
        <v>0</v>
      </c>
      <c r="F23" s="37">
        <v>0</v>
      </c>
      <c r="G23" s="37">
        <v>0</v>
      </c>
      <c r="H23" s="37">
        <v>0</v>
      </c>
      <c r="I23" s="37">
        <v>0</v>
      </c>
      <c r="J23" s="37">
        <v>0</v>
      </c>
      <c r="K23" s="37">
        <v>0</v>
      </c>
      <c r="L23" s="37">
        <v>0</v>
      </c>
      <c r="M23" s="37">
        <v>0</v>
      </c>
      <c r="N23" s="37">
        <v>0</v>
      </c>
      <c r="O23" s="37">
        <v>0</v>
      </c>
      <c r="P23" s="46">
        <f t="shared" si="2"/>
        <v>0</v>
      </c>
      <c r="X23" t="s">
        <v>166</v>
      </c>
      <c r="Y23" s="254">
        <f t="shared" si="3"/>
        <v>2034</v>
      </c>
    </row>
    <row r="24" spans="1:25" hidden="1" x14ac:dyDescent="0.25">
      <c r="A24" s="258" t="str">
        <f>IF(B24=1,A9,"")</f>
        <v/>
      </c>
      <c r="B24" s="39" t="str">
        <f t="shared" si="1"/>
        <v/>
      </c>
      <c r="C24" s="130">
        <f>VLOOKUP($X$23,CAD!$C$7:$D$31,2,0)</f>
        <v>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  <c r="K24" s="37">
        <v>0</v>
      </c>
      <c r="L24" s="37">
        <v>0</v>
      </c>
      <c r="M24" s="37">
        <v>0</v>
      </c>
      <c r="N24" s="37">
        <v>0</v>
      </c>
      <c r="O24" s="37">
        <v>0</v>
      </c>
      <c r="P24" s="46">
        <f t="shared" si="2"/>
        <v>0</v>
      </c>
      <c r="X24" t="s">
        <v>167</v>
      </c>
      <c r="Y24" s="254">
        <f t="shared" si="3"/>
        <v>2035</v>
      </c>
    </row>
    <row r="25" spans="1:25" hidden="1" x14ac:dyDescent="0.25">
      <c r="A25" s="258" t="str">
        <f>IF(B25=1,A9,"")</f>
        <v/>
      </c>
      <c r="B25" s="39" t="str">
        <f t="shared" si="1"/>
        <v/>
      </c>
      <c r="C25" s="130">
        <f>VLOOKUP($X$24,CAD!$C$7:$D$31,2,0)</f>
        <v>0</v>
      </c>
      <c r="D25" s="37">
        <v>0</v>
      </c>
      <c r="E25" s="37">
        <v>0</v>
      </c>
      <c r="F25" s="37">
        <v>0</v>
      </c>
      <c r="G25" s="37">
        <v>0</v>
      </c>
      <c r="H25" s="37">
        <v>0</v>
      </c>
      <c r="I25" s="37">
        <v>0</v>
      </c>
      <c r="J25" s="37">
        <v>0</v>
      </c>
      <c r="K25" s="37">
        <v>0</v>
      </c>
      <c r="L25" s="37">
        <v>0</v>
      </c>
      <c r="M25" s="37">
        <v>0</v>
      </c>
      <c r="N25" s="37">
        <v>0</v>
      </c>
      <c r="O25" s="37">
        <v>0</v>
      </c>
      <c r="P25" s="46">
        <f t="shared" si="2"/>
        <v>0</v>
      </c>
      <c r="X25" t="s">
        <v>168</v>
      </c>
      <c r="Y25" s="254">
        <f t="shared" si="3"/>
        <v>2036</v>
      </c>
    </row>
    <row r="26" spans="1:25" hidden="1" x14ac:dyDescent="0.25">
      <c r="A26" s="258" t="str">
        <f>IF(B26=1,A9,"")</f>
        <v/>
      </c>
      <c r="B26" s="39" t="str">
        <f t="shared" si="1"/>
        <v/>
      </c>
      <c r="C26" s="130">
        <f>VLOOKUP($X$25,CAD!$C$7:$D$31,2,0)</f>
        <v>0</v>
      </c>
      <c r="D26" s="37">
        <v>0</v>
      </c>
      <c r="E26" s="37">
        <v>0</v>
      </c>
      <c r="F26" s="37">
        <v>0</v>
      </c>
      <c r="G26" s="37">
        <v>0</v>
      </c>
      <c r="H26" s="37">
        <v>0</v>
      </c>
      <c r="I26" s="37">
        <v>0</v>
      </c>
      <c r="J26" s="37">
        <v>0</v>
      </c>
      <c r="K26" s="37">
        <v>0</v>
      </c>
      <c r="L26" s="37">
        <v>0</v>
      </c>
      <c r="M26" s="37">
        <v>0</v>
      </c>
      <c r="N26" s="37">
        <v>0</v>
      </c>
      <c r="O26" s="37">
        <v>0</v>
      </c>
      <c r="P26" s="46">
        <f t="shared" si="2"/>
        <v>0</v>
      </c>
      <c r="X26" t="s">
        <v>169</v>
      </c>
      <c r="Y26" s="254">
        <f t="shared" si="3"/>
        <v>2037</v>
      </c>
    </row>
    <row r="27" spans="1:25" hidden="1" x14ac:dyDescent="0.25">
      <c r="A27" s="258" t="str">
        <f>IF(B27=1,A9,"")</f>
        <v/>
      </c>
      <c r="B27" s="39" t="str">
        <f t="shared" si="1"/>
        <v/>
      </c>
      <c r="C27" s="130">
        <f>VLOOKUP($X$26,CAD!$C$7:$D$31,2,0)</f>
        <v>0</v>
      </c>
      <c r="D27" s="37">
        <v>0</v>
      </c>
      <c r="E27" s="37">
        <v>0</v>
      </c>
      <c r="F27" s="37">
        <v>0</v>
      </c>
      <c r="G27" s="37">
        <v>0</v>
      </c>
      <c r="H27" s="37">
        <v>0</v>
      </c>
      <c r="I27" s="37">
        <v>0</v>
      </c>
      <c r="J27" s="37">
        <v>0</v>
      </c>
      <c r="K27" s="37">
        <v>0</v>
      </c>
      <c r="L27" s="37">
        <v>0</v>
      </c>
      <c r="M27" s="37">
        <v>0</v>
      </c>
      <c r="N27" s="37">
        <v>0</v>
      </c>
      <c r="O27" s="37">
        <v>0</v>
      </c>
      <c r="P27" s="46">
        <f t="shared" si="2"/>
        <v>0</v>
      </c>
      <c r="X27" t="s">
        <v>170</v>
      </c>
      <c r="Y27" s="254">
        <f t="shared" si="3"/>
        <v>2038</v>
      </c>
    </row>
    <row r="28" spans="1:25" hidden="1" x14ac:dyDescent="0.25">
      <c r="A28" s="258" t="str">
        <f>IF(B28=1,A9,"")</f>
        <v/>
      </c>
      <c r="B28" s="39" t="str">
        <f t="shared" si="1"/>
        <v/>
      </c>
      <c r="C28" s="130">
        <f>VLOOKUP($X$27,CAD!$C$7:$D$31,2,0)</f>
        <v>0</v>
      </c>
      <c r="D28" s="37">
        <v>0</v>
      </c>
      <c r="E28" s="37">
        <v>0</v>
      </c>
      <c r="F28" s="37">
        <v>0</v>
      </c>
      <c r="G28" s="37">
        <v>0</v>
      </c>
      <c r="H28" s="37">
        <v>0</v>
      </c>
      <c r="I28" s="37">
        <v>0</v>
      </c>
      <c r="J28" s="37">
        <v>0</v>
      </c>
      <c r="K28" s="37">
        <v>0</v>
      </c>
      <c r="L28" s="37">
        <v>0</v>
      </c>
      <c r="M28" s="37">
        <v>0</v>
      </c>
      <c r="N28" s="37">
        <v>0</v>
      </c>
      <c r="O28" s="37">
        <v>0</v>
      </c>
      <c r="P28" s="46">
        <f t="shared" si="2"/>
        <v>0</v>
      </c>
      <c r="X28" t="s">
        <v>171</v>
      </c>
      <c r="Y28" s="254">
        <f t="shared" si="3"/>
        <v>2039</v>
      </c>
    </row>
    <row r="29" spans="1:25" hidden="1" x14ac:dyDescent="0.25">
      <c r="A29" s="258" t="str">
        <f>IF(B29=1,A9,"")</f>
        <v/>
      </c>
      <c r="B29" s="39" t="str">
        <f t="shared" si="1"/>
        <v/>
      </c>
      <c r="C29" s="130">
        <f>VLOOKUP($X$28,CAD!$C$7:$D$31,2,0)</f>
        <v>0</v>
      </c>
      <c r="D29" s="37">
        <v>0</v>
      </c>
      <c r="E29" s="37">
        <v>0</v>
      </c>
      <c r="F29" s="37">
        <v>0</v>
      </c>
      <c r="G29" s="37">
        <v>0</v>
      </c>
      <c r="H29" s="37">
        <v>0</v>
      </c>
      <c r="I29" s="37">
        <v>0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46">
        <f t="shared" si="2"/>
        <v>0</v>
      </c>
      <c r="X29" t="s">
        <v>172</v>
      </c>
      <c r="Y29" s="254">
        <f t="shared" si="3"/>
        <v>2040</v>
      </c>
    </row>
    <row r="30" spans="1:25" hidden="1" x14ac:dyDescent="0.25">
      <c r="A30" s="258" t="str">
        <f>IF(B30=1,A9,"")</f>
        <v/>
      </c>
      <c r="B30" s="39" t="str">
        <f t="shared" si="1"/>
        <v/>
      </c>
      <c r="C30" s="130">
        <f>VLOOKUP($X$29,CAD!$C$7:$D$31,2,0)</f>
        <v>0</v>
      </c>
      <c r="D30" s="37">
        <v>0</v>
      </c>
      <c r="E30" s="37">
        <v>0</v>
      </c>
      <c r="F30" s="37">
        <v>0</v>
      </c>
      <c r="G30" s="37">
        <v>0</v>
      </c>
      <c r="H30" s="37">
        <v>0</v>
      </c>
      <c r="I30" s="37">
        <v>0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46">
        <f t="shared" si="2"/>
        <v>0</v>
      </c>
      <c r="X30" t="s">
        <v>173</v>
      </c>
      <c r="Y30" s="254">
        <f t="shared" si="3"/>
        <v>2041</v>
      </c>
    </row>
    <row r="31" spans="1:25" hidden="1" x14ac:dyDescent="0.25">
      <c r="A31" s="258" t="str">
        <f>IF(B31=1,A9,"")</f>
        <v/>
      </c>
      <c r="B31" s="39" t="str">
        <f t="shared" si="1"/>
        <v/>
      </c>
      <c r="C31" s="130">
        <f>VLOOKUP($X$30,CAD!$C$7:$D$31,2,0)</f>
        <v>0</v>
      </c>
      <c r="D31" s="37">
        <v>0</v>
      </c>
      <c r="E31" s="37">
        <v>0</v>
      </c>
      <c r="F31" s="37">
        <v>0</v>
      </c>
      <c r="G31" s="37">
        <v>0</v>
      </c>
      <c r="H31" s="37">
        <v>0</v>
      </c>
      <c r="I31" s="37">
        <v>0</v>
      </c>
      <c r="J31" s="37">
        <v>0</v>
      </c>
      <c r="K31" s="37">
        <v>0</v>
      </c>
      <c r="L31" s="37">
        <v>0</v>
      </c>
      <c r="M31" s="37">
        <v>0</v>
      </c>
      <c r="N31" s="37">
        <v>0</v>
      </c>
      <c r="O31" s="37">
        <v>0</v>
      </c>
      <c r="P31" s="46">
        <f t="shared" si="2"/>
        <v>0</v>
      </c>
      <c r="X31" t="s">
        <v>174</v>
      </c>
      <c r="Y31" s="254">
        <f t="shared" si="3"/>
        <v>2042</v>
      </c>
    </row>
    <row r="32" spans="1:25" hidden="1" x14ac:dyDescent="0.25">
      <c r="A32" s="258" t="str">
        <f>IF(B32=1,A9,"")</f>
        <v/>
      </c>
      <c r="B32" s="39" t="str">
        <f t="shared" si="1"/>
        <v/>
      </c>
      <c r="C32" s="130">
        <f>VLOOKUP($X$31,CAD!$C$7:$D$31,2,0)</f>
        <v>0</v>
      </c>
      <c r="D32" s="37">
        <v>0</v>
      </c>
      <c r="E32" s="37">
        <v>0</v>
      </c>
      <c r="F32" s="37">
        <v>0</v>
      </c>
      <c r="G32" s="37">
        <v>0</v>
      </c>
      <c r="H32" s="37">
        <v>0</v>
      </c>
      <c r="I32" s="37">
        <v>0</v>
      </c>
      <c r="J32" s="37">
        <v>0</v>
      </c>
      <c r="K32" s="37">
        <v>0</v>
      </c>
      <c r="L32" s="37">
        <v>0</v>
      </c>
      <c r="M32" s="37">
        <v>0</v>
      </c>
      <c r="N32" s="37">
        <v>0</v>
      </c>
      <c r="O32" s="37">
        <v>0</v>
      </c>
      <c r="P32" s="46">
        <f t="shared" si="2"/>
        <v>0</v>
      </c>
      <c r="X32" t="s">
        <v>175</v>
      </c>
      <c r="Y32" s="254">
        <f t="shared" si="3"/>
        <v>2043</v>
      </c>
    </row>
    <row r="33" spans="1:25" hidden="1" x14ac:dyDescent="0.25">
      <c r="A33" s="258" t="str">
        <f>IF(B33=1,A9,"")</f>
        <v/>
      </c>
      <c r="B33" s="39" t="str">
        <f t="shared" si="1"/>
        <v/>
      </c>
      <c r="C33" s="130">
        <f>VLOOKUP($X$32,CAD!$C$7:$D$31,2,0)</f>
        <v>0</v>
      </c>
      <c r="D33" s="37">
        <v>0</v>
      </c>
      <c r="E33" s="37">
        <v>0</v>
      </c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37">
        <v>0</v>
      </c>
      <c r="L33" s="37">
        <v>0</v>
      </c>
      <c r="M33" s="37">
        <v>0</v>
      </c>
      <c r="N33" s="37">
        <v>0</v>
      </c>
      <c r="O33" s="37">
        <v>0</v>
      </c>
      <c r="P33" s="46">
        <f t="shared" si="2"/>
        <v>0</v>
      </c>
      <c r="X33" t="s">
        <v>176</v>
      </c>
      <c r="Y33" s="254">
        <f t="shared" si="3"/>
        <v>2044</v>
      </c>
    </row>
    <row r="34" spans="1:25" hidden="1" x14ac:dyDescent="0.25">
      <c r="A34" s="258" t="str">
        <f>IF(B34=1,A9,"")</f>
        <v/>
      </c>
      <c r="B34" s="39" t="str">
        <f t="shared" si="1"/>
        <v/>
      </c>
      <c r="C34" s="130">
        <f>VLOOKUP($X$33,CAD!$C$7:$D$31,2,0)</f>
        <v>0</v>
      </c>
      <c r="D34" s="37">
        <v>0</v>
      </c>
      <c r="E34" s="37">
        <v>0</v>
      </c>
      <c r="F34" s="37">
        <v>0</v>
      </c>
      <c r="G34" s="37">
        <v>0</v>
      </c>
      <c r="H34" s="37">
        <v>0</v>
      </c>
      <c r="I34" s="37">
        <v>0</v>
      </c>
      <c r="J34" s="37">
        <v>0</v>
      </c>
      <c r="K34" s="37">
        <v>0</v>
      </c>
      <c r="L34" s="37">
        <v>0</v>
      </c>
      <c r="M34" s="37">
        <v>0</v>
      </c>
      <c r="N34" s="37">
        <v>0</v>
      </c>
      <c r="O34" s="37">
        <v>0</v>
      </c>
      <c r="P34" s="46">
        <f t="shared" si="2"/>
        <v>0</v>
      </c>
      <c r="X34" t="s">
        <v>177</v>
      </c>
      <c r="Y34" s="254">
        <f t="shared" si="3"/>
        <v>2045</v>
      </c>
    </row>
    <row r="35" spans="1:25" hidden="1" x14ac:dyDescent="0.25">
      <c r="A35" s="258" t="str">
        <f>IF(B35=1,A9,"")</f>
        <v/>
      </c>
      <c r="B35" s="39" t="str">
        <f t="shared" si="1"/>
        <v/>
      </c>
      <c r="C35" s="101">
        <f>VLOOKUP($X$34,CAD!$E$7:$F$31,2,0)</f>
        <v>0</v>
      </c>
      <c r="D35" s="37">
        <v>0</v>
      </c>
      <c r="E35" s="37">
        <v>0</v>
      </c>
      <c r="F35" s="37">
        <v>0</v>
      </c>
      <c r="G35" s="37">
        <v>0</v>
      </c>
      <c r="H35" s="37">
        <v>0</v>
      </c>
      <c r="I35" s="37">
        <v>0</v>
      </c>
      <c r="J35" s="37">
        <v>0</v>
      </c>
      <c r="K35" s="37">
        <v>0</v>
      </c>
      <c r="L35" s="37">
        <v>0</v>
      </c>
      <c r="M35" s="37">
        <v>0</v>
      </c>
      <c r="N35" s="37">
        <v>0</v>
      </c>
      <c r="O35" s="37">
        <v>0</v>
      </c>
      <c r="P35" s="46">
        <f t="shared" si="2"/>
        <v>0</v>
      </c>
      <c r="X35" t="s">
        <v>178</v>
      </c>
      <c r="Y35" s="254">
        <f t="shared" si="3"/>
        <v>2046</v>
      </c>
    </row>
    <row r="36" spans="1:25" hidden="1" x14ac:dyDescent="0.25">
      <c r="A36" s="258" t="str">
        <f>IF(B36=1,A9,"")</f>
        <v/>
      </c>
      <c r="B36" s="39" t="str">
        <f t="shared" si="1"/>
        <v/>
      </c>
      <c r="C36" s="101">
        <f>VLOOKUP($X$35,CAD!$E$7:$F$31,2,0)</f>
        <v>0</v>
      </c>
      <c r="D36" s="37">
        <v>0</v>
      </c>
      <c r="E36" s="37">
        <v>0</v>
      </c>
      <c r="F36" s="37">
        <v>0</v>
      </c>
      <c r="G36" s="37">
        <v>0</v>
      </c>
      <c r="H36" s="37">
        <v>0</v>
      </c>
      <c r="I36" s="37">
        <v>0</v>
      </c>
      <c r="J36" s="37">
        <v>0</v>
      </c>
      <c r="K36" s="37">
        <v>0</v>
      </c>
      <c r="L36" s="37">
        <v>0</v>
      </c>
      <c r="M36" s="37">
        <v>0</v>
      </c>
      <c r="N36" s="37">
        <v>0</v>
      </c>
      <c r="O36" s="37">
        <v>0</v>
      </c>
      <c r="P36" s="46">
        <f t="shared" si="2"/>
        <v>0</v>
      </c>
      <c r="X36" t="s">
        <v>179</v>
      </c>
      <c r="Y36" s="254">
        <f t="shared" si="3"/>
        <v>2047</v>
      </c>
    </row>
    <row r="37" spans="1:25" hidden="1" x14ac:dyDescent="0.25">
      <c r="A37" s="258" t="str">
        <f>IF(B37=1,A9,"")</f>
        <v/>
      </c>
      <c r="B37" s="39" t="str">
        <f t="shared" si="1"/>
        <v/>
      </c>
      <c r="C37" s="101">
        <f>VLOOKUP($X$36,CAD!$E$7:$F$31,2,0)</f>
        <v>0</v>
      </c>
      <c r="D37" s="37">
        <v>0</v>
      </c>
      <c r="E37" s="37">
        <v>0</v>
      </c>
      <c r="F37" s="37">
        <v>0</v>
      </c>
      <c r="G37" s="37">
        <v>0</v>
      </c>
      <c r="H37" s="37">
        <v>0</v>
      </c>
      <c r="I37" s="37">
        <v>0</v>
      </c>
      <c r="J37" s="37">
        <v>0</v>
      </c>
      <c r="K37" s="37">
        <v>0</v>
      </c>
      <c r="L37" s="37">
        <v>0</v>
      </c>
      <c r="M37" s="37">
        <v>0</v>
      </c>
      <c r="N37" s="37">
        <v>0</v>
      </c>
      <c r="O37" s="37">
        <v>0</v>
      </c>
      <c r="P37" s="46">
        <f t="shared" si="2"/>
        <v>0</v>
      </c>
      <c r="X37" t="s">
        <v>180</v>
      </c>
      <c r="Y37" s="254">
        <f t="shared" si="3"/>
        <v>2048</v>
      </c>
    </row>
    <row r="38" spans="1:25" hidden="1" x14ac:dyDescent="0.25">
      <c r="A38" s="258" t="str">
        <f>IF(B38=1,A9,"")</f>
        <v/>
      </c>
      <c r="B38" s="39" t="str">
        <f t="shared" si="1"/>
        <v/>
      </c>
      <c r="C38" s="101">
        <f>VLOOKUP($X$37,CAD!$E$7:$F$31,2,0)</f>
        <v>0</v>
      </c>
      <c r="D38" s="37">
        <v>0</v>
      </c>
      <c r="E38" s="37">
        <v>0</v>
      </c>
      <c r="F38" s="37">
        <v>0</v>
      </c>
      <c r="G38" s="37">
        <v>0</v>
      </c>
      <c r="H38" s="37">
        <v>0</v>
      </c>
      <c r="I38" s="37">
        <v>0</v>
      </c>
      <c r="J38" s="37">
        <v>0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P38" s="46">
        <f t="shared" si="2"/>
        <v>0</v>
      </c>
      <c r="X38" t="s">
        <v>181</v>
      </c>
      <c r="Y38" s="254">
        <f t="shared" si="3"/>
        <v>2049</v>
      </c>
    </row>
    <row r="39" spans="1:25" hidden="1" x14ac:dyDescent="0.25">
      <c r="A39" s="258" t="str">
        <f>IF(B39=1,A9,"")</f>
        <v/>
      </c>
      <c r="B39" s="39" t="str">
        <f t="shared" si="1"/>
        <v/>
      </c>
      <c r="C39" s="101">
        <f>VLOOKUP($X$38,CAD!$E$7:$F$31,2,0)</f>
        <v>0</v>
      </c>
      <c r="D39" s="37">
        <v>0</v>
      </c>
      <c r="E39" s="37">
        <v>0</v>
      </c>
      <c r="F39" s="37">
        <v>0</v>
      </c>
      <c r="G39" s="37">
        <v>0</v>
      </c>
      <c r="H39" s="37">
        <v>0</v>
      </c>
      <c r="I39" s="37">
        <v>0</v>
      </c>
      <c r="J39" s="37">
        <v>0</v>
      </c>
      <c r="K39" s="37">
        <v>0</v>
      </c>
      <c r="L39" s="37">
        <v>0</v>
      </c>
      <c r="M39" s="37">
        <v>0</v>
      </c>
      <c r="N39" s="37">
        <v>0</v>
      </c>
      <c r="O39" s="37">
        <v>0</v>
      </c>
      <c r="P39" s="46">
        <f t="shared" si="2"/>
        <v>0</v>
      </c>
      <c r="X39" t="s">
        <v>182</v>
      </c>
      <c r="Y39" s="254">
        <f t="shared" si="3"/>
        <v>2050</v>
      </c>
    </row>
    <row r="40" spans="1:25" hidden="1" x14ac:dyDescent="0.25">
      <c r="A40" s="258" t="str">
        <f>IF(B40=1,A9,"")</f>
        <v/>
      </c>
      <c r="B40" s="39" t="str">
        <f t="shared" si="1"/>
        <v/>
      </c>
      <c r="C40" s="101">
        <f>VLOOKUP($X$39,CAD!$E$7:$F$31,2,0)</f>
        <v>0</v>
      </c>
      <c r="D40" s="37">
        <v>0</v>
      </c>
      <c r="E40" s="37">
        <v>0</v>
      </c>
      <c r="F40" s="37">
        <v>0</v>
      </c>
      <c r="G40" s="37">
        <v>0</v>
      </c>
      <c r="H40" s="37">
        <v>0</v>
      </c>
      <c r="I40" s="37">
        <v>0</v>
      </c>
      <c r="J40" s="37">
        <v>0</v>
      </c>
      <c r="K40" s="37">
        <v>0</v>
      </c>
      <c r="L40" s="37">
        <v>0</v>
      </c>
      <c r="M40" s="37">
        <v>0</v>
      </c>
      <c r="N40" s="37">
        <v>0</v>
      </c>
      <c r="O40" s="37">
        <v>0</v>
      </c>
      <c r="P40" s="46">
        <f t="shared" si="2"/>
        <v>0</v>
      </c>
      <c r="X40" t="s">
        <v>183</v>
      </c>
      <c r="Y40" s="254">
        <f t="shared" si="3"/>
        <v>2051</v>
      </c>
    </row>
    <row r="41" spans="1:25" hidden="1" x14ac:dyDescent="0.25">
      <c r="A41" s="258" t="str">
        <f>IF(B41=1,A9,"")</f>
        <v/>
      </c>
      <c r="B41" s="39" t="str">
        <f t="shared" si="1"/>
        <v/>
      </c>
      <c r="C41" s="101">
        <f>VLOOKUP($X$40,CAD!$E$7:$F$31,2,0)</f>
        <v>0</v>
      </c>
      <c r="D41" s="37">
        <v>0</v>
      </c>
      <c r="E41" s="37">
        <v>0</v>
      </c>
      <c r="F41" s="37">
        <v>0</v>
      </c>
      <c r="G41" s="37">
        <v>0</v>
      </c>
      <c r="H41" s="37">
        <v>0</v>
      </c>
      <c r="I41" s="37">
        <v>0</v>
      </c>
      <c r="J41" s="37">
        <v>0</v>
      </c>
      <c r="K41" s="37">
        <v>0</v>
      </c>
      <c r="L41" s="37">
        <v>0</v>
      </c>
      <c r="M41" s="37">
        <v>0</v>
      </c>
      <c r="N41" s="37">
        <v>0</v>
      </c>
      <c r="O41" s="37">
        <v>0</v>
      </c>
      <c r="P41" s="46">
        <f t="shared" si="2"/>
        <v>0</v>
      </c>
      <c r="X41" t="s">
        <v>184</v>
      </c>
      <c r="Y41" s="254">
        <f t="shared" si="3"/>
        <v>2052</v>
      </c>
    </row>
    <row r="42" spans="1:25" hidden="1" x14ac:dyDescent="0.25">
      <c r="A42" s="258" t="str">
        <f>IF(B42=1,A9,"")</f>
        <v/>
      </c>
      <c r="B42" s="39" t="str">
        <f t="shared" si="1"/>
        <v/>
      </c>
      <c r="C42" s="101">
        <f>VLOOKUP($X$41,CAD!$E$7:$F$31,2,0)</f>
        <v>0</v>
      </c>
      <c r="D42" s="37">
        <v>0</v>
      </c>
      <c r="E42" s="37">
        <v>0</v>
      </c>
      <c r="F42" s="37">
        <v>0</v>
      </c>
      <c r="G42" s="37">
        <v>0</v>
      </c>
      <c r="H42" s="37">
        <v>0</v>
      </c>
      <c r="I42" s="37">
        <v>0</v>
      </c>
      <c r="J42" s="37">
        <v>0</v>
      </c>
      <c r="K42" s="37">
        <v>0</v>
      </c>
      <c r="L42" s="37">
        <v>0</v>
      </c>
      <c r="M42" s="37">
        <v>0</v>
      </c>
      <c r="N42" s="37">
        <v>0</v>
      </c>
      <c r="O42" s="37">
        <v>0</v>
      </c>
      <c r="P42" s="46">
        <f t="shared" si="2"/>
        <v>0</v>
      </c>
      <c r="X42" t="s">
        <v>185</v>
      </c>
      <c r="Y42" s="254">
        <f t="shared" si="3"/>
        <v>2053</v>
      </c>
    </row>
    <row r="43" spans="1:25" hidden="1" x14ac:dyDescent="0.25">
      <c r="A43" s="258" t="str">
        <f>IF(B43=1,A9,"")</f>
        <v/>
      </c>
      <c r="B43" s="39" t="str">
        <f t="shared" si="1"/>
        <v/>
      </c>
      <c r="C43" s="101">
        <f>VLOOKUP($X$42,CAD!$E$7:$F$31,2,0)</f>
        <v>0</v>
      </c>
      <c r="D43" s="37">
        <v>0</v>
      </c>
      <c r="E43" s="37">
        <v>0</v>
      </c>
      <c r="F43" s="37">
        <v>0</v>
      </c>
      <c r="G43" s="37">
        <v>0</v>
      </c>
      <c r="H43" s="37">
        <v>0</v>
      </c>
      <c r="I43" s="37">
        <v>0</v>
      </c>
      <c r="J43" s="37">
        <v>0</v>
      </c>
      <c r="K43" s="37">
        <v>0</v>
      </c>
      <c r="L43" s="37">
        <v>0</v>
      </c>
      <c r="M43" s="37">
        <v>0</v>
      </c>
      <c r="N43" s="37">
        <v>0</v>
      </c>
      <c r="O43" s="37">
        <v>0</v>
      </c>
      <c r="P43" s="46">
        <f t="shared" si="2"/>
        <v>0</v>
      </c>
      <c r="X43" t="s">
        <v>186</v>
      </c>
      <c r="Y43" s="254">
        <f t="shared" si="3"/>
        <v>2054</v>
      </c>
    </row>
    <row r="44" spans="1:25" hidden="1" x14ac:dyDescent="0.25">
      <c r="A44" s="258" t="str">
        <f>IF(B44=1,A9,"")</f>
        <v/>
      </c>
      <c r="B44" s="39" t="str">
        <f t="shared" si="1"/>
        <v/>
      </c>
      <c r="C44" s="101">
        <f>VLOOKUP($X$43,CAD!$E$7:$F$31,2,0)</f>
        <v>0</v>
      </c>
      <c r="D44" s="37">
        <v>0</v>
      </c>
      <c r="E44" s="37">
        <v>0</v>
      </c>
      <c r="F44" s="37">
        <v>0</v>
      </c>
      <c r="G44" s="37">
        <v>0</v>
      </c>
      <c r="H44" s="37">
        <v>0</v>
      </c>
      <c r="I44" s="37">
        <v>0</v>
      </c>
      <c r="J44" s="37">
        <v>0</v>
      </c>
      <c r="K44" s="37">
        <v>0</v>
      </c>
      <c r="L44" s="37">
        <v>0</v>
      </c>
      <c r="M44" s="37">
        <v>0</v>
      </c>
      <c r="N44" s="37">
        <v>0</v>
      </c>
      <c r="O44" s="37">
        <v>0</v>
      </c>
      <c r="P44" s="46">
        <f t="shared" si="2"/>
        <v>0</v>
      </c>
      <c r="X44" t="s">
        <v>187</v>
      </c>
      <c r="Y44" s="254">
        <f t="shared" si="3"/>
        <v>2055</v>
      </c>
    </row>
    <row r="45" spans="1:25" hidden="1" x14ac:dyDescent="0.25">
      <c r="A45" s="258" t="str">
        <f>IF(B45=1,A9,"")</f>
        <v/>
      </c>
      <c r="B45" s="39" t="str">
        <f t="shared" si="1"/>
        <v/>
      </c>
      <c r="C45" s="101">
        <f>VLOOKUP($X$44,CAD!$E$7:$F$31,2,0)</f>
        <v>0</v>
      </c>
      <c r="D45" s="37">
        <v>0</v>
      </c>
      <c r="E45" s="37">
        <v>0</v>
      </c>
      <c r="F45" s="37">
        <v>0</v>
      </c>
      <c r="G45" s="37">
        <v>0</v>
      </c>
      <c r="H45" s="37">
        <v>0</v>
      </c>
      <c r="I45" s="37">
        <v>0</v>
      </c>
      <c r="J45" s="37">
        <v>0</v>
      </c>
      <c r="K45" s="37">
        <v>0</v>
      </c>
      <c r="L45" s="37">
        <v>0</v>
      </c>
      <c r="M45" s="37">
        <v>0</v>
      </c>
      <c r="N45" s="37">
        <v>0</v>
      </c>
      <c r="O45" s="37">
        <v>0</v>
      </c>
      <c r="P45" s="46">
        <f t="shared" si="2"/>
        <v>0</v>
      </c>
      <c r="X45" t="s">
        <v>188</v>
      </c>
      <c r="Y45" s="254">
        <f t="shared" si="3"/>
        <v>2056</v>
      </c>
    </row>
    <row r="46" spans="1:25" hidden="1" x14ac:dyDescent="0.25">
      <c r="A46" s="258" t="str">
        <f>IF(B46=1,A9,"")</f>
        <v/>
      </c>
      <c r="B46" s="39" t="str">
        <f t="shared" si="1"/>
        <v/>
      </c>
      <c r="C46" s="101">
        <f>VLOOKUP($X$45,CAD!$E$7:$F$31,2,0)</f>
        <v>0</v>
      </c>
      <c r="D46" s="37">
        <v>0</v>
      </c>
      <c r="E46" s="37">
        <v>0</v>
      </c>
      <c r="F46" s="37">
        <v>0</v>
      </c>
      <c r="G46" s="37">
        <v>0</v>
      </c>
      <c r="H46" s="37">
        <v>0</v>
      </c>
      <c r="I46" s="37">
        <v>0</v>
      </c>
      <c r="J46" s="37">
        <v>0</v>
      </c>
      <c r="K46" s="37">
        <v>0</v>
      </c>
      <c r="L46" s="37">
        <v>0</v>
      </c>
      <c r="M46" s="37">
        <v>0</v>
      </c>
      <c r="N46" s="37">
        <v>0</v>
      </c>
      <c r="O46" s="37">
        <v>0</v>
      </c>
      <c r="P46" s="46">
        <f t="shared" si="2"/>
        <v>0</v>
      </c>
      <c r="X46" t="s">
        <v>189</v>
      </c>
      <c r="Y46" s="254">
        <f t="shared" si="3"/>
        <v>2057</v>
      </c>
    </row>
    <row r="47" spans="1:25" hidden="1" x14ac:dyDescent="0.25">
      <c r="A47" s="258" t="str">
        <f>IF(B47=1,A9,"")</f>
        <v/>
      </c>
      <c r="B47" s="39" t="str">
        <f t="shared" si="1"/>
        <v/>
      </c>
      <c r="C47" s="101">
        <f>VLOOKUP($X$46,CAD!$E$7:$F$31,2,0)</f>
        <v>0</v>
      </c>
      <c r="D47" s="37">
        <v>0</v>
      </c>
      <c r="E47" s="37">
        <v>0</v>
      </c>
      <c r="F47" s="37">
        <v>0</v>
      </c>
      <c r="G47" s="37">
        <v>0</v>
      </c>
      <c r="H47" s="37">
        <v>0</v>
      </c>
      <c r="I47" s="37">
        <v>0</v>
      </c>
      <c r="J47" s="37">
        <v>0</v>
      </c>
      <c r="K47" s="37">
        <v>0</v>
      </c>
      <c r="L47" s="37">
        <v>0</v>
      </c>
      <c r="M47" s="37">
        <v>0</v>
      </c>
      <c r="N47" s="37">
        <v>0</v>
      </c>
      <c r="O47" s="37">
        <v>0</v>
      </c>
      <c r="P47" s="46">
        <f t="shared" si="2"/>
        <v>0</v>
      </c>
      <c r="X47" t="s">
        <v>190</v>
      </c>
      <c r="Y47" s="254">
        <f t="shared" si="3"/>
        <v>2058</v>
      </c>
    </row>
    <row r="48" spans="1:25" hidden="1" x14ac:dyDescent="0.25">
      <c r="A48" s="258" t="str">
        <f>IF(B48=1,A9,"")</f>
        <v/>
      </c>
      <c r="B48" s="39" t="str">
        <f t="shared" si="1"/>
        <v/>
      </c>
      <c r="C48" s="101">
        <f>VLOOKUP($X$47,CAD!$E$7:$F$31,2,0)</f>
        <v>0</v>
      </c>
      <c r="D48" s="37">
        <v>0</v>
      </c>
      <c r="E48" s="37">
        <v>0</v>
      </c>
      <c r="F48" s="37">
        <v>0</v>
      </c>
      <c r="G48" s="37">
        <v>0</v>
      </c>
      <c r="H48" s="37">
        <v>0</v>
      </c>
      <c r="I48" s="37">
        <v>0</v>
      </c>
      <c r="J48" s="37">
        <v>0</v>
      </c>
      <c r="K48" s="37">
        <v>0</v>
      </c>
      <c r="L48" s="37">
        <v>0</v>
      </c>
      <c r="M48" s="37">
        <v>0</v>
      </c>
      <c r="N48" s="37">
        <v>0</v>
      </c>
      <c r="O48" s="37">
        <v>0</v>
      </c>
      <c r="P48" s="46">
        <f t="shared" si="2"/>
        <v>0</v>
      </c>
      <c r="X48" t="s">
        <v>191</v>
      </c>
      <c r="Y48" s="254">
        <f t="shared" si="3"/>
        <v>2059</v>
      </c>
    </row>
    <row r="49" spans="1:25" hidden="1" x14ac:dyDescent="0.25">
      <c r="A49" s="258" t="str">
        <f>IF(B49=1,A9,"")</f>
        <v/>
      </c>
      <c r="B49" s="39" t="str">
        <f t="shared" si="1"/>
        <v/>
      </c>
      <c r="C49" s="101">
        <f>VLOOKUP($X$48,CAD!$E$7:$F$31,2,0)</f>
        <v>0</v>
      </c>
      <c r="D49" s="37">
        <v>0</v>
      </c>
      <c r="E49" s="37">
        <v>0</v>
      </c>
      <c r="F49" s="37">
        <v>0</v>
      </c>
      <c r="G49" s="37">
        <v>0</v>
      </c>
      <c r="H49" s="37">
        <v>0</v>
      </c>
      <c r="I49" s="37">
        <v>0</v>
      </c>
      <c r="J49" s="37">
        <v>0</v>
      </c>
      <c r="K49" s="37">
        <v>0</v>
      </c>
      <c r="L49" s="37">
        <v>0</v>
      </c>
      <c r="M49" s="37">
        <v>0</v>
      </c>
      <c r="N49" s="37">
        <v>0</v>
      </c>
      <c r="O49" s="37">
        <v>0</v>
      </c>
      <c r="P49" s="46">
        <f t="shared" si="2"/>
        <v>0</v>
      </c>
      <c r="X49" t="s">
        <v>192</v>
      </c>
      <c r="Y49" s="254">
        <f t="shared" si="3"/>
        <v>2060</v>
      </c>
    </row>
    <row r="50" spans="1:25" hidden="1" x14ac:dyDescent="0.25">
      <c r="A50" s="258" t="str">
        <f>IF(B50=1,A9,"")</f>
        <v/>
      </c>
      <c r="B50" s="39" t="str">
        <f t="shared" si="1"/>
        <v/>
      </c>
      <c r="C50" s="101">
        <f>VLOOKUP($X$49,CAD!$E$7:$F$31,2,0)</f>
        <v>0</v>
      </c>
      <c r="D50" s="37">
        <v>0</v>
      </c>
      <c r="E50" s="37">
        <v>0</v>
      </c>
      <c r="F50" s="37">
        <v>0</v>
      </c>
      <c r="G50" s="37">
        <v>0</v>
      </c>
      <c r="H50" s="37">
        <v>0</v>
      </c>
      <c r="I50" s="37">
        <v>0</v>
      </c>
      <c r="J50" s="37">
        <v>0</v>
      </c>
      <c r="K50" s="37">
        <v>0</v>
      </c>
      <c r="L50" s="37">
        <v>0</v>
      </c>
      <c r="M50" s="37">
        <v>0</v>
      </c>
      <c r="N50" s="37">
        <v>0</v>
      </c>
      <c r="O50" s="37">
        <v>0</v>
      </c>
      <c r="P50" s="46">
        <f t="shared" si="2"/>
        <v>0</v>
      </c>
      <c r="X50" t="s">
        <v>193</v>
      </c>
      <c r="Y50" s="254">
        <f t="shared" si="3"/>
        <v>2061</v>
      </c>
    </row>
    <row r="51" spans="1:25" hidden="1" x14ac:dyDescent="0.25">
      <c r="A51" s="258" t="str">
        <f>IF(B51=1,A9,"")</f>
        <v/>
      </c>
      <c r="B51" s="39" t="str">
        <f t="shared" si="1"/>
        <v/>
      </c>
      <c r="C51" s="101">
        <f>VLOOKUP($X$50,CAD!$E$7:$F$31,2,0)</f>
        <v>0</v>
      </c>
      <c r="D51" s="37">
        <v>0</v>
      </c>
      <c r="E51" s="37">
        <v>0</v>
      </c>
      <c r="F51" s="37">
        <v>0</v>
      </c>
      <c r="G51" s="37">
        <v>0</v>
      </c>
      <c r="H51" s="37">
        <v>0</v>
      </c>
      <c r="I51" s="37">
        <v>0</v>
      </c>
      <c r="J51" s="37">
        <v>0</v>
      </c>
      <c r="K51" s="37">
        <v>0</v>
      </c>
      <c r="L51" s="37">
        <v>0</v>
      </c>
      <c r="M51" s="37">
        <v>0</v>
      </c>
      <c r="N51" s="37">
        <v>0</v>
      </c>
      <c r="O51" s="37">
        <v>0</v>
      </c>
      <c r="P51" s="46">
        <f t="shared" si="2"/>
        <v>0</v>
      </c>
      <c r="X51" t="s">
        <v>194</v>
      </c>
      <c r="Y51" s="254">
        <f t="shared" si="3"/>
        <v>2062</v>
      </c>
    </row>
    <row r="52" spans="1:25" hidden="1" x14ac:dyDescent="0.25">
      <c r="A52" s="258" t="str">
        <f>IF(B52=1,A9,"")</f>
        <v/>
      </c>
      <c r="B52" s="39" t="str">
        <f t="shared" si="1"/>
        <v/>
      </c>
      <c r="C52" s="101">
        <f>VLOOKUP($X$51,CAD!$E$7:$F$31,2,0)</f>
        <v>0</v>
      </c>
      <c r="D52" s="37">
        <v>0</v>
      </c>
      <c r="E52" s="37">
        <v>0</v>
      </c>
      <c r="F52" s="37">
        <v>0</v>
      </c>
      <c r="G52" s="37">
        <v>0</v>
      </c>
      <c r="H52" s="37">
        <v>0</v>
      </c>
      <c r="I52" s="37">
        <v>0</v>
      </c>
      <c r="J52" s="37">
        <v>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  <c r="P52" s="46">
        <f t="shared" si="2"/>
        <v>0</v>
      </c>
      <c r="X52" t="s">
        <v>195</v>
      </c>
      <c r="Y52" s="254">
        <f t="shared" si="3"/>
        <v>2063</v>
      </c>
    </row>
    <row r="53" spans="1:25" hidden="1" x14ac:dyDescent="0.25">
      <c r="A53" s="258" t="str">
        <f>IF(B53=1,A9,"")</f>
        <v/>
      </c>
      <c r="B53" s="39" t="str">
        <f t="shared" si="1"/>
        <v/>
      </c>
      <c r="C53" s="101">
        <f>VLOOKUP($X$52,CAD!$E$7:$F$31,2,0)</f>
        <v>0</v>
      </c>
      <c r="D53" s="37">
        <v>0</v>
      </c>
      <c r="E53" s="37">
        <v>0</v>
      </c>
      <c r="F53" s="37">
        <v>0</v>
      </c>
      <c r="G53" s="37">
        <v>0</v>
      </c>
      <c r="H53" s="37">
        <v>0</v>
      </c>
      <c r="I53" s="37">
        <v>0</v>
      </c>
      <c r="J53" s="37">
        <v>0</v>
      </c>
      <c r="K53" s="37">
        <v>0</v>
      </c>
      <c r="L53" s="37">
        <v>0</v>
      </c>
      <c r="M53" s="37">
        <v>0</v>
      </c>
      <c r="N53" s="37">
        <v>0</v>
      </c>
      <c r="O53" s="37">
        <v>0</v>
      </c>
      <c r="P53" s="46">
        <f t="shared" si="2"/>
        <v>0</v>
      </c>
      <c r="X53" t="s">
        <v>196</v>
      </c>
      <c r="Y53" s="254">
        <f t="shared" si="3"/>
        <v>2064</v>
      </c>
    </row>
    <row r="54" spans="1:25" hidden="1" x14ac:dyDescent="0.25">
      <c r="A54" s="258" t="str">
        <f>IF(B54=1,A9,"")</f>
        <v/>
      </c>
      <c r="B54" s="39" t="str">
        <f t="shared" si="1"/>
        <v/>
      </c>
      <c r="C54" s="101">
        <f>VLOOKUP($X$53,CAD!$E$7:$F$31,2,0)</f>
        <v>0</v>
      </c>
      <c r="D54" s="37">
        <v>0</v>
      </c>
      <c r="E54" s="37">
        <v>0</v>
      </c>
      <c r="F54" s="37">
        <v>0</v>
      </c>
      <c r="G54" s="37">
        <v>0</v>
      </c>
      <c r="H54" s="37">
        <v>0</v>
      </c>
      <c r="I54" s="37">
        <v>0</v>
      </c>
      <c r="J54" s="37">
        <v>0</v>
      </c>
      <c r="K54" s="37">
        <v>0</v>
      </c>
      <c r="L54" s="37">
        <v>0</v>
      </c>
      <c r="M54" s="37">
        <v>0</v>
      </c>
      <c r="N54" s="37">
        <v>0</v>
      </c>
      <c r="O54" s="37">
        <v>0</v>
      </c>
      <c r="P54" s="46">
        <f t="shared" si="2"/>
        <v>0</v>
      </c>
      <c r="X54" t="s">
        <v>197</v>
      </c>
      <c r="Y54" s="254">
        <f t="shared" si="3"/>
        <v>2065</v>
      </c>
    </row>
    <row r="55" spans="1:25" hidden="1" x14ac:dyDescent="0.25">
      <c r="A55" s="258" t="str">
        <f>IF(B55=1,A9,"")</f>
        <v/>
      </c>
      <c r="B55" s="39" t="str">
        <f t="shared" si="1"/>
        <v/>
      </c>
      <c r="C55" s="101">
        <f>VLOOKUP($X$54,CAD!$E$7:$F$31,2,0)</f>
        <v>0</v>
      </c>
      <c r="D55" s="37">
        <v>0</v>
      </c>
      <c r="E55" s="37">
        <v>0</v>
      </c>
      <c r="F55" s="37">
        <v>0</v>
      </c>
      <c r="G55" s="37">
        <v>0</v>
      </c>
      <c r="H55" s="37">
        <v>0</v>
      </c>
      <c r="I55" s="37">
        <v>0</v>
      </c>
      <c r="J55" s="37">
        <v>0</v>
      </c>
      <c r="K55" s="37">
        <v>0</v>
      </c>
      <c r="L55" s="37">
        <v>0</v>
      </c>
      <c r="M55" s="37">
        <v>0</v>
      </c>
      <c r="N55" s="37">
        <v>0</v>
      </c>
      <c r="O55" s="37">
        <v>0</v>
      </c>
      <c r="P55" s="46">
        <f t="shared" si="2"/>
        <v>0</v>
      </c>
      <c r="X55" t="s">
        <v>198</v>
      </c>
      <c r="Y55" s="254">
        <f t="shared" si="3"/>
        <v>2066</v>
      </c>
    </row>
    <row r="56" spans="1:25" hidden="1" x14ac:dyDescent="0.25">
      <c r="A56" s="258" t="str">
        <f>IF(B56=1,A9,"")</f>
        <v/>
      </c>
      <c r="B56" s="39" t="str">
        <f t="shared" si="1"/>
        <v/>
      </c>
      <c r="C56" s="101">
        <f>VLOOKUP($X$55,CAD!$E$7:$F$31,2,0)</f>
        <v>0</v>
      </c>
      <c r="D56" s="37">
        <v>0</v>
      </c>
      <c r="E56" s="37">
        <v>0</v>
      </c>
      <c r="F56" s="37">
        <v>0</v>
      </c>
      <c r="G56" s="37">
        <v>0</v>
      </c>
      <c r="H56" s="37">
        <v>0</v>
      </c>
      <c r="I56" s="37">
        <v>0</v>
      </c>
      <c r="J56" s="37">
        <v>0</v>
      </c>
      <c r="K56" s="37">
        <v>0</v>
      </c>
      <c r="L56" s="37">
        <v>0</v>
      </c>
      <c r="M56" s="37">
        <v>0</v>
      </c>
      <c r="N56" s="37">
        <v>0</v>
      </c>
      <c r="O56" s="37">
        <v>0</v>
      </c>
      <c r="P56" s="46">
        <f t="shared" si="2"/>
        <v>0</v>
      </c>
      <c r="X56" t="s">
        <v>199</v>
      </c>
      <c r="Y56" s="254">
        <f t="shared" si="3"/>
        <v>2067</v>
      </c>
    </row>
    <row r="57" spans="1:25" hidden="1" x14ac:dyDescent="0.25">
      <c r="A57" s="258" t="str">
        <f>IF(B57=1,A9,"")</f>
        <v/>
      </c>
      <c r="B57" s="39" t="str">
        <f t="shared" si="1"/>
        <v/>
      </c>
      <c r="C57" s="101">
        <f>VLOOKUP($X$56,CAD!$E$7:$F$31,2,0)</f>
        <v>0</v>
      </c>
      <c r="D57" s="37">
        <v>0</v>
      </c>
      <c r="E57" s="37">
        <v>0</v>
      </c>
      <c r="F57" s="37">
        <v>0</v>
      </c>
      <c r="G57" s="37">
        <v>0</v>
      </c>
      <c r="H57" s="37">
        <v>0</v>
      </c>
      <c r="I57" s="37">
        <v>0</v>
      </c>
      <c r="J57" s="37">
        <v>0</v>
      </c>
      <c r="K57" s="37">
        <v>0</v>
      </c>
      <c r="L57" s="37">
        <v>0</v>
      </c>
      <c r="M57" s="37">
        <v>0</v>
      </c>
      <c r="N57" s="37">
        <v>0</v>
      </c>
      <c r="O57" s="37">
        <v>0</v>
      </c>
      <c r="P57" s="46">
        <f t="shared" si="2"/>
        <v>0</v>
      </c>
      <c r="X57" t="s">
        <v>200</v>
      </c>
      <c r="Y57" s="254">
        <f t="shared" si="3"/>
        <v>2068</v>
      </c>
    </row>
    <row r="58" spans="1:25" hidden="1" x14ac:dyDescent="0.25">
      <c r="A58" s="258" t="str">
        <f>IF(B58=1,A9,"")</f>
        <v/>
      </c>
      <c r="B58" s="39" t="str">
        <f t="shared" si="1"/>
        <v/>
      </c>
      <c r="C58" s="101">
        <f>VLOOKUP($X$57,CAD!$E$7:$F$31,2,0)</f>
        <v>0</v>
      </c>
      <c r="D58" s="37">
        <v>0</v>
      </c>
      <c r="E58" s="37">
        <v>0</v>
      </c>
      <c r="F58" s="37">
        <v>0</v>
      </c>
      <c r="G58" s="37">
        <v>0</v>
      </c>
      <c r="H58" s="37">
        <v>0</v>
      </c>
      <c r="I58" s="37">
        <v>0</v>
      </c>
      <c r="J58" s="37">
        <v>0</v>
      </c>
      <c r="K58" s="37">
        <v>0</v>
      </c>
      <c r="L58" s="37">
        <v>0</v>
      </c>
      <c r="M58" s="37">
        <v>0</v>
      </c>
      <c r="N58" s="37">
        <v>0</v>
      </c>
      <c r="O58" s="37">
        <v>0</v>
      </c>
      <c r="P58" s="46">
        <f t="shared" si="2"/>
        <v>0</v>
      </c>
      <c r="X58" t="s">
        <v>201</v>
      </c>
      <c r="Y58" s="254">
        <f t="shared" si="3"/>
        <v>2069</v>
      </c>
    </row>
    <row r="59" spans="1:25" hidden="1" x14ac:dyDescent="0.25">
      <c r="A59" s="258" t="str">
        <f>IF(B59=1,A9,"")</f>
        <v/>
      </c>
      <c r="B59" s="39" t="str">
        <f t="shared" si="1"/>
        <v/>
      </c>
      <c r="C59" s="101">
        <f>VLOOKUP($X$58,CAD!$E$7:$F$31,2,0)</f>
        <v>0</v>
      </c>
      <c r="D59" s="37">
        <v>0</v>
      </c>
      <c r="E59" s="37">
        <v>0</v>
      </c>
      <c r="F59" s="37">
        <v>0</v>
      </c>
      <c r="G59" s="37">
        <v>0</v>
      </c>
      <c r="H59" s="37">
        <v>0</v>
      </c>
      <c r="I59" s="37">
        <v>0</v>
      </c>
      <c r="J59" s="37">
        <v>0</v>
      </c>
      <c r="K59" s="37">
        <v>0</v>
      </c>
      <c r="L59" s="37">
        <v>0</v>
      </c>
      <c r="M59" s="37">
        <v>0</v>
      </c>
      <c r="N59" s="37">
        <v>0</v>
      </c>
      <c r="O59" s="37">
        <v>0</v>
      </c>
      <c r="P59" s="46">
        <f t="shared" si="2"/>
        <v>0</v>
      </c>
      <c r="T59" s="10"/>
      <c r="Y59" s="254">
        <f t="shared" si="3"/>
        <v>2070</v>
      </c>
    </row>
    <row r="60" spans="1:25" hidden="1" x14ac:dyDescent="0.25">
      <c r="A60" s="258">
        <f>A9</f>
        <v>2020</v>
      </c>
      <c r="P60" s="43"/>
    </row>
    <row r="61" spans="1:25" ht="15.75" hidden="1" thickBot="1" x14ac:dyDescent="0.3">
      <c r="A61" s="258">
        <f>A9</f>
        <v>2020</v>
      </c>
      <c r="C61" s="131" t="s">
        <v>203</v>
      </c>
      <c r="D61" s="132">
        <f>PREV_D!D11</f>
        <v>0</v>
      </c>
      <c r="E61" s="132">
        <f>PREV_D!E11</f>
        <v>0</v>
      </c>
      <c r="F61" s="132">
        <f>PREV_D!F11</f>
        <v>0</v>
      </c>
      <c r="G61" s="132">
        <f>PREV_D!G11</f>
        <v>0</v>
      </c>
      <c r="H61" s="132">
        <f>PREV_D!H11</f>
        <v>0</v>
      </c>
      <c r="I61" s="132">
        <f>PREV_D!I11</f>
        <v>0</v>
      </c>
      <c r="J61" s="132">
        <f>PREV_D!J11</f>
        <v>0</v>
      </c>
      <c r="K61" s="132">
        <f>PREV_D!K11</f>
        <v>0</v>
      </c>
      <c r="L61" s="132">
        <f>PREV_D!L11</f>
        <v>0</v>
      </c>
      <c r="M61" s="132">
        <f>PREV_D!M11</f>
        <v>0</v>
      </c>
      <c r="N61" s="132">
        <f>PREV_D!N11</f>
        <v>0</v>
      </c>
      <c r="O61" s="132">
        <f>PREV_D!O11</f>
        <v>0</v>
      </c>
      <c r="P61" s="133">
        <f>SUM(D61:O61)</f>
        <v>0</v>
      </c>
    </row>
    <row r="62" spans="1:25" hidden="1" x14ac:dyDescent="0.25">
      <c r="A62" s="258">
        <f>A9</f>
        <v>2020</v>
      </c>
      <c r="P62" s="43"/>
    </row>
    <row r="63" spans="1:25" hidden="1" x14ac:dyDescent="0.25">
      <c r="A63" s="258">
        <f>A9</f>
        <v>2020</v>
      </c>
      <c r="C63" s="63" t="s">
        <v>204</v>
      </c>
      <c r="D63" s="248">
        <f>D9-D61</f>
        <v>0</v>
      </c>
      <c r="E63" s="34">
        <f t="shared" ref="E63:P63" si="4">E9-E61</f>
        <v>0</v>
      </c>
      <c r="F63" s="34">
        <f t="shared" si="4"/>
        <v>0</v>
      </c>
      <c r="G63" s="34">
        <f t="shared" si="4"/>
        <v>0</v>
      </c>
      <c r="H63" s="34">
        <f t="shared" si="4"/>
        <v>0</v>
      </c>
      <c r="I63" s="34">
        <f t="shared" si="4"/>
        <v>0</v>
      </c>
      <c r="J63" s="34">
        <f t="shared" si="4"/>
        <v>0</v>
      </c>
      <c r="K63" s="34">
        <f t="shared" si="4"/>
        <v>0</v>
      </c>
      <c r="L63" s="34">
        <f t="shared" si="4"/>
        <v>0</v>
      </c>
      <c r="M63" s="34">
        <f t="shared" si="4"/>
        <v>0</v>
      </c>
      <c r="N63" s="34">
        <f t="shared" si="4"/>
        <v>0</v>
      </c>
      <c r="O63" s="34">
        <f t="shared" si="4"/>
        <v>0</v>
      </c>
      <c r="P63" s="44">
        <f t="shared" si="4"/>
        <v>0</v>
      </c>
    </row>
    <row r="64" spans="1:25" hidden="1" x14ac:dyDescent="0.25">
      <c r="A64" s="258"/>
    </row>
    <row r="65" spans="1:16" hidden="1" x14ac:dyDescent="0.25">
      <c r="A65" s="258"/>
    </row>
    <row r="66" spans="1:16" ht="15" customHeight="1" thickBot="1" x14ac:dyDescent="0.3">
      <c r="A66" s="258">
        <f>A9+1</f>
        <v>2021</v>
      </c>
      <c r="C66" s="134" t="s">
        <v>202</v>
      </c>
      <c r="D66" s="136">
        <f t="shared" ref="D66:P66" si="5">SUM(D67:D116)</f>
        <v>0</v>
      </c>
      <c r="E66" s="136">
        <f t="shared" si="5"/>
        <v>0</v>
      </c>
      <c r="F66" s="136">
        <f t="shared" si="5"/>
        <v>0</v>
      </c>
      <c r="G66" s="136">
        <f t="shared" si="5"/>
        <v>0</v>
      </c>
      <c r="H66" s="136">
        <f t="shared" si="5"/>
        <v>0</v>
      </c>
      <c r="I66" s="136">
        <f t="shared" si="5"/>
        <v>0</v>
      </c>
      <c r="J66" s="136">
        <f t="shared" si="5"/>
        <v>0</v>
      </c>
      <c r="K66" s="136">
        <f t="shared" si="5"/>
        <v>0</v>
      </c>
      <c r="L66" s="136">
        <f t="shared" si="5"/>
        <v>0</v>
      </c>
      <c r="M66" s="136">
        <f t="shared" si="5"/>
        <v>0</v>
      </c>
      <c r="N66" s="136">
        <f t="shared" si="5"/>
        <v>0</v>
      </c>
      <c r="O66" s="136">
        <f t="shared" si="5"/>
        <v>0</v>
      </c>
      <c r="P66" s="136">
        <f t="shared" si="5"/>
        <v>0</v>
      </c>
    </row>
    <row r="67" spans="1:16" x14ac:dyDescent="0.25">
      <c r="A67" s="258" t="str">
        <f>IF(B67=1,A66,"")</f>
        <v/>
      </c>
      <c r="B67" s="39" t="str">
        <f>IF(C67&lt;&gt;0,1,"")</f>
        <v/>
      </c>
      <c r="C67" s="130">
        <f>VLOOKUP($X$9,CAD!$C$7:$D$31,2,0)</f>
        <v>0</v>
      </c>
      <c r="D67" s="37">
        <v>0</v>
      </c>
      <c r="E67" s="37">
        <v>0</v>
      </c>
      <c r="F67" s="37">
        <v>0</v>
      </c>
      <c r="G67" s="37">
        <v>0</v>
      </c>
      <c r="H67" s="37">
        <v>0</v>
      </c>
      <c r="I67" s="37">
        <v>0</v>
      </c>
      <c r="J67" s="37">
        <v>0</v>
      </c>
      <c r="K67" s="37">
        <v>0</v>
      </c>
      <c r="L67" s="37">
        <v>0</v>
      </c>
      <c r="M67" s="37">
        <v>0</v>
      </c>
      <c r="N67" s="37">
        <v>0</v>
      </c>
      <c r="O67" s="37">
        <v>0</v>
      </c>
      <c r="P67" s="99">
        <f>SUM(D67:O67)</f>
        <v>0</v>
      </c>
    </row>
    <row r="68" spans="1:16" x14ac:dyDescent="0.25">
      <c r="A68" s="258" t="str">
        <f>IF(B68=1,A66,"")</f>
        <v/>
      </c>
      <c r="B68" s="39" t="str">
        <f t="shared" ref="B68:B116" si="6">IF(C68&lt;&gt;0,1,"")</f>
        <v/>
      </c>
      <c r="C68" s="130">
        <f>VLOOKUP($X$10,CAD!$C$7:$D$31,2,0)</f>
        <v>0</v>
      </c>
      <c r="D68" s="37">
        <v>0</v>
      </c>
      <c r="E68" s="37">
        <v>0</v>
      </c>
      <c r="F68" s="37">
        <v>0</v>
      </c>
      <c r="G68" s="37">
        <v>0</v>
      </c>
      <c r="H68" s="37">
        <v>0</v>
      </c>
      <c r="I68" s="37">
        <v>0</v>
      </c>
      <c r="J68" s="37">
        <v>0</v>
      </c>
      <c r="K68" s="37">
        <v>0</v>
      </c>
      <c r="L68" s="37">
        <v>0</v>
      </c>
      <c r="M68" s="37">
        <v>0</v>
      </c>
      <c r="N68" s="37">
        <v>0</v>
      </c>
      <c r="O68" s="37">
        <v>0</v>
      </c>
      <c r="P68" s="46">
        <f t="shared" ref="P68:P116" si="7">SUM(D68:O68)</f>
        <v>0</v>
      </c>
    </row>
    <row r="69" spans="1:16" x14ac:dyDescent="0.25">
      <c r="A69" s="258" t="str">
        <f>IF(B69=1,A66,"")</f>
        <v/>
      </c>
      <c r="B69" s="39" t="str">
        <f t="shared" si="6"/>
        <v/>
      </c>
      <c r="C69" s="130">
        <f>VLOOKUP($X$11,CAD!$C$7:$D$31,2,0)</f>
        <v>0</v>
      </c>
      <c r="D69" s="37">
        <v>0</v>
      </c>
      <c r="E69" s="37">
        <v>0</v>
      </c>
      <c r="F69" s="37">
        <v>0</v>
      </c>
      <c r="G69" s="37">
        <v>0</v>
      </c>
      <c r="H69" s="37">
        <v>0</v>
      </c>
      <c r="I69" s="37">
        <v>0</v>
      </c>
      <c r="J69" s="37">
        <v>0</v>
      </c>
      <c r="K69" s="37">
        <v>0</v>
      </c>
      <c r="L69" s="37">
        <v>0</v>
      </c>
      <c r="M69" s="37">
        <v>0</v>
      </c>
      <c r="N69" s="37">
        <v>0</v>
      </c>
      <c r="O69" s="37">
        <v>0</v>
      </c>
      <c r="P69" s="46">
        <f t="shared" si="7"/>
        <v>0</v>
      </c>
    </row>
    <row r="70" spans="1:16" x14ac:dyDescent="0.25">
      <c r="A70" s="258" t="str">
        <f>IF(B70=1,A66,"")</f>
        <v/>
      </c>
      <c r="B70" s="39" t="str">
        <f t="shared" si="6"/>
        <v/>
      </c>
      <c r="C70" s="130">
        <f>VLOOKUP($X$12,CAD!$C$7:$D$31,2,0)</f>
        <v>0</v>
      </c>
      <c r="D70" s="37">
        <v>0</v>
      </c>
      <c r="E70" s="37">
        <v>0</v>
      </c>
      <c r="F70" s="37">
        <v>0</v>
      </c>
      <c r="G70" s="37">
        <v>0</v>
      </c>
      <c r="H70" s="37">
        <v>0</v>
      </c>
      <c r="I70" s="37">
        <v>0</v>
      </c>
      <c r="J70" s="37">
        <v>0</v>
      </c>
      <c r="K70" s="37">
        <v>0</v>
      </c>
      <c r="L70" s="37">
        <v>0</v>
      </c>
      <c r="M70" s="37">
        <v>0</v>
      </c>
      <c r="N70" s="37">
        <v>0</v>
      </c>
      <c r="O70" s="37">
        <v>0</v>
      </c>
      <c r="P70" s="46">
        <f t="shared" si="7"/>
        <v>0</v>
      </c>
    </row>
    <row r="71" spans="1:16" x14ac:dyDescent="0.25">
      <c r="A71" s="258" t="str">
        <f>IF(B71=1,A66,"")</f>
        <v/>
      </c>
      <c r="B71" s="39" t="str">
        <f t="shared" si="6"/>
        <v/>
      </c>
      <c r="C71" s="130">
        <f>VLOOKUP($X$13,CAD!$C$7:$D$31,2,0)</f>
        <v>0</v>
      </c>
      <c r="D71" s="37">
        <v>0</v>
      </c>
      <c r="E71" s="37">
        <v>0</v>
      </c>
      <c r="F71" s="37">
        <v>0</v>
      </c>
      <c r="G71" s="37">
        <v>0</v>
      </c>
      <c r="H71" s="37">
        <v>0</v>
      </c>
      <c r="I71" s="37">
        <v>0</v>
      </c>
      <c r="J71" s="37">
        <v>0</v>
      </c>
      <c r="K71" s="37">
        <v>0</v>
      </c>
      <c r="L71" s="37">
        <v>0</v>
      </c>
      <c r="M71" s="37">
        <v>0</v>
      </c>
      <c r="N71" s="37">
        <v>0</v>
      </c>
      <c r="O71" s="37">
        <v>0</v>
      </c>
      <c r="P71" s="46">
        <f t="shared" si="7"/>
        <v>0</v>
      </c>
    </row>
    <row r="72" spans="1:16" x14ac:dyDescent="0.25">
      <c r="A72" s="258" t="str">
        <f>IF(B72=1,A66,"")</f>
        <v/>
      </c>
      <c r="B72" s="39" t="str">
        <f t="shared" si="6"/>
        <v/>
      </c>
      <c r="C72" s="130">
        <f>VLOOKUP($X$14,CAD!$C$7:$D$31,2,0)</f>
        <v>0</v>
      </c>
      <c r="D72" s="37">
        <v>0</v>
      </c>
      <c r="E72" s="37">
        <v>0</v>
      </c>
      <c r="F72" s="37">
        <v>0</v>
      </c>
      <c r="G72" s="37">
        <v>0</v>
      </c>
      <c r="H72" s="37">
        <v>0</v>
      </c>
      <c r="I72" s="37">
        <v>0</v>
      </c>
      <c r="J72" s="37">
        <v>0</v>
      </c>
      <c r="K72" s="37">
        <v>0</v>
      </c>
      <c r="L72" s="37">
        <v>0</v>
      </c>
      <c r="M72" s="37">
        <v>0</v>
      </c>
      <c r="N72" s="37">
        <v>0</v>
      </c>
      <c r="O72" s="37">
        <v>0</v>
      </c>
      <c r="P72" s="46">
        <f t="shared" si="7"/>
        <v>0</v>
      </c>
    </row>
    <row r="73" spans="1:16" x14ac:dyDescent="0.25">
      <c r="A73" s="258" t="str">
        <f>IF(B73=1,A66,"")</f>
        <v/>
      </c>
      <c r="B73" s="39" t="str">
        <f t="shared" si="6"/>
        <v/>
      </c>
      <c r="C73" s="130">
        <f>VLOOKUP($X$15,CAD!$C$7:$D$31,2,0)</f>
        <v>0</v>
      </c>
      <c r="D73" s="37">
        <v>0</v>
      </c>
      <c r="E73" s="37">
        <v>0</v>
      </c>
      <c r="F73" s="37">
        <v>0</v>
      </c>
      <c r="G73" s="37">
        <v>0</v>
      </c>
      <c r="H73" s="37">
        <v>0</v>
      </c>
      <c r="I73" s="37">
        <v>0</v>
      </c>
      <c r="J73" s="37">
        <v>0</v>
      </c>
      <c r="K73" s="37">
        <v>0</v>
      </c>
      <c r="L73" s="37">
        <v>0</v>
      </c>
      <c r="M73" s="37">
        <v>0</v>
      </c>
      <c r="N73" s="37">
        <v>0</v>
      </c>
      <c r="O73" s="37">
        <v>0</v>
      </c>
      <c r="P73" s="46">
        <f t="shared" si="7"/>
        <v>0</v>
      </c>
    </row>
    <row r="74" spans="1:16" x14ac:dyDescent="0.25">
      <c r="A74" s="258" t="str">
        <f>IF(B74=1,A66,"")</f>
        <v/>
      </c>
      <c r="B74" s="39" t="str">
        <f t="shared" si="6"/>
        <v/>
      </c>
      <c r="C74" s="130">
        <f>VLOOKUP($X$16,CAD!$C$7:$D$31,2,0)</f>
        <v>0</v>
      </c>
      <c r="D74" s="37">
        <v>0</v>
      </c>
      <c r="E74" s="37">
        <v>0</v>
      </c>
      <c r="F74" s="37">
        <v>0</v>
      </c>
      <c r="G74" s="37">
        <v>0</v>
      </c>
      <c r="H74" s="37">
        <v>0</v>
      </c>
      <c r="I74" s="37">
        <v>0</v>
      </c>
      <c r="J74" s="37">
        <v>0</v>
      </c>
      <c r="K74" s="37">
        <v>0</v>
      </c>
      <c r="L74" s="37">
        <v>0</v>
      </c>
      <c r="M74" s="37">
        <v>0</v>
      </c>
      <c r="N74" s="37">
        <v>0</v>
      </c>
      <c r="O74" s="37">
        <v>0</v>
      </c>
      <c r="P74" s="46">
        <f t="shared" si="7"/>
        <v>0</v>
      </c>
    </row>
    <row r="75" spans="1:16" x14ac:dyDescent="0.25">
      <c r="A75" s="258" t="str">
        <f>IF(B75=1,A66,"")</f>
        <v/>
      </c>
      <c r="B75" s="39" t="str">
        <f t="shared" si="6"/>
        <v/>
      </c>
      <c r="C75" s="130">
        <f>VLOOKUP($X$17,CAD!$C$7:$D$31,2,0)</f>
        <v>0</v>
      </c>
      <c r="D75" s="37">
        <v>0</v>
      </c>
      <c r="E75" s="37">
        <v>0</v>
      </c>
      <c r="F75" s="37">
        <v>0</v>
      </c>
      <c r="G75" s="37">
        <v>0</v>
      </c>
      <c r="H75" s="37">
        <v>0</v>
      </c>
      <c r="I75" s="37">
        <v>0</v>
      </c>
      <c r="J75" s="37">
        <v>0</v>
      </c>
      <c r="K75" s="37">
        <v>0</v>
      </c>
      <c r="L75" s="37">
        <v>0</v>
      </c>
      <c r="M75" s="37">
        <v>0</v>
      </c>
      <c r="N75" s="37">
        <v>0</v>
      </c>
      <c r="O75" s="37">
        <v>0</v>
      </c>
      <c r="P75" s="46">
        <f t="shared" si="7"/>
        <v>0</v>
      </c>
    </row>
    <row r="76" spans="1:16" x14ac:dyDescent="0.25">
      <c r="A76" s="258" t="str">
        <f>IF(B76=1,A66,"")</f>
        <v/>
      </c>
      <c r="B76" s="39" t="str">
        <f t="shared" si="6"/>
        <v/>
      </c>
      <c r="C76" s="130">
        <f>VLOOKUP($X$18,CAD!$C$7:$D$31,2,0)</f>
        <v>0</v>
      </c>
      <c r="D76" s="37">
        <v>0</v>
      </c>
      <c r="E76" s="37">
        <v>0</v>
      </c>
      <c r="F76" s="37">
        <v>0</v>
      </c>
      <c r="G76" s="37">
        <v>0</v>
      </c>
      <c r="H76" s="37">
        <v>0</v>
      </c>
      <c r="I76" s="37">
        <v>0</v>
      </c>
      <c r="J76" s="37">
        <v>0</v>
      </c>
      <c r="K76" s="37">
        <v>0</v>
      </c>
      <c r="L76" s="37">
        <v>0</v>
      </c>
      <c r="M76" s="37">
        <v>0</v>
      </c>
      <c r="N76" s="37">
        <v>0</v>
      </c>
      <c r="O76" s="37">
        <v>0</v>
      </c>
      <c r="P76" s="46">
        <f t="shared" si="7"/>
        <v>0</v>
      </c>
    </row>
    <row r="77" spans="1:16" x14ac:dyDescent="0.25">
      <c r="A77" s="258" t="str">
        <f>IF(B77=1,A66,"")</f>
        <v/>
      </c>
      <c r="B77" s="39" t="str">
        <f t="shared" si="6"/>
        <v/>
      </c>
      <c r="C77" s="130">
        <f>VLOOKUP($X$19,CAD!$C$7:$D$31,2,0)</f>
        <v>0</v>
      </c>
      <c r="D77" s="37">
        <v>0</v>
      </c>
      <c r="E77" s="37">
        <v>0</v>
      </c>
      <c r="F77" s="37">
        <v>0</v>
      </c>
      <c r="G77" s="37">
        <v>0</v>
      </c>
      <c r="H77" s="37">
        <v>0</v>
      </c>
      <c r="I77" s="37">
        <v>0</v>
      </c>
      <c r="J77" s="37">
        <v>0</v>
      </c>
      <c r="K77" s="37">
        <v>0</v>
      </c>
      <c r="L77" s="37">
        <v>0</v>
      </c>
      <c r="M77" s="37">
        <v>0</v>
      </c>
      <c r="N77" s="37">
        <v>0</v>
      </c>
      <c r="O77" s="37">
        <v>0</v>
      </c>
      <c r="P77" s="46">
        <f t="shared" si="7"/>
        <v>0</v>
      </c>
    </row>
    <row r="78" spans="1:16" x14ac:dyDescent="0.25">
      <c r="A78" s="258" t="str">
        <f>IF(B78=1,A66,"")</f>
        <v/>
      </c>
      <c r="B78" s="39" t="str">
        <f t="shared" si="6"/>
        <v/>
      </c>
      <c r="C78" s="130">
        <f>VLOOKUP($X$20,CAD!$C$7:$D$31,2,0)</f>
        <v>0</v>
      </c>
      <c r="D78" s="37">
        <v>0</v>
      </c>
      <c r="E78" s="37">
        <v>0</v>
      </c>
      <c r="F78" s="37">
        <v>0</v>
      </c>
      <c r="G78" s="37">
        <v>0</v>
      </c>
      <c r="H78" s="37">
        <v>0</v>
      </c>
      <c r="I78" s="37">
        <v>0</v>
      </c>
      <c r="J78" s="37">
        <v>0</v>
      </c>
      <c r="K78" s="37">
        <v>0</v>
      </c>
      <c r="L78" s="37">
        <v>0</v>
      </c>
      <c r="M78" s="37">
        <v>0</v>
      </c>
      <c r="N78" s="37">
        <v>0</v>
      </c>
      <c r="O78" s="37">
        <v>0</v>
      </c>
      <c r="P78" s="46">
        <f t="shared" si="7"/>
        <v>0</v>
      </c>
    </row>
    <row r="79" spans="1:16" x14ac:dyDescent="0.25">
      <c r="A79" s="258" t="str">
        <f>IF(B79=1,A66,"")</f>
        <v/>
      </c>
      <c r="B79" s="39" t="str">
        <f t="shared" si="6"/>
        <v/>
      </c>
      <c r="C79" s="130">
        <f>VLOOKUP($X$21,CAD!$C$7:$D$31,2,0)</f>
        <v>0</v>
      </c>
      <c r="D79" s="37">
        <v>0</v>
      </c>
      <c r="E79" s="37">
        <v>0</v>
      </c>
      <c r="F79" s="37">
        <v>0</v>
      </c>
      <c r="G79" s="37">
        <v>0</v>
      </c>
      <c r="H79" s="37">
        <v>0</v>
      </c>
      <c r="I79" s="37">
        <v>0</v>
      </c>
      <c r="J79" s="37">
        <v>0</v>
      </c>
      <c r="K79" s="37">
        <v>0</v>
      </c>
      <c r="L79" s="37">
        <v>0</v>
      </c>
      <c r="M79" s="37">
        <v>0</v>
      </c>
      <c r="N79" s="37">
        <v>0</v>
      </c>
      <c r="O79" s="37">
        <v>0</v>
      </c>
      <c r="P79" s="46">
        <f t="shared" si="7"/>
        <v>0</v>
      </c>
    </row>
    <row r="80" spans="1:16" x14ac:dyDescent="0.25">
      <c r="A80" s="258" t="str">
        <f>IF(B80=1,A66,"")</f>
        <v/>
      </c>
      <c r="B80" s="39" t="str">
        <f t="shared" si="6"/>
        <v/>
      </c>
      <c r="C80" s="130">
        <f>VLOOKUP($X$22,CAD!$C$7:$D$31,2,0)</f>
        <v>0</v>
      </c>
      <c r="D80" s="37">
        <v>0</v>
      </c>
      <c r="E80" s="37">
        <v>0</v>
      </c>
      <c r="F80" s="37">
        <v>0</v>
      </c>
      <c r="G80" s="37">
        <v>0</v>
      </c>
      <c r="H80" s="37">
        <v>0</v>
      </c>
      <c r="I80" s="37">
        <v>0</v>
      </c>
      <c r="J80" s="37">
        <v>0</v>
      </c>
      <c r="K80" s="37">
        <v>0</v>
      </c>
      <c r="L80" s="37">
        <v>0</v>
      </c>
      <c r="M80" s="37">
        <v>0</v>
      </c>
      <c r="N80" s="37">
        <v>0</v>
      </c>
      <c r="O80" s="37">
        <v>0</v>
      </c>
      <c r="P80" s="46">
        <f t="shared" si="7"/>
        <v>0</v>
      </c>
    </row>
    <row r="81" spans="1:16" x14ac:dyDescent="0.25">
      <c r="A81" s="258" t="str">
        <f>IF(B81=1,A66,"")</f>
        <v/>
      </c>
      <c r="B81" s="39" t="str">
        <f t="shared" si="6"/>
        <v/>
      </c>
      <c r="C81" s="130">
        <f>VLOOKUP($X$23,CAD!$C$7:$D$31,2,0)</f>
        <v>0</v>
      </c>
      <c r="D81" s="37">
        <v>0</v>
      </c>
      <c r="E81" s="37">
        <v>0</v>
      </c>
      <c r="F81" s="37">
        <v>0</v>
      </c>
      <c r="G81" s="37">
        <v>0</v>
      </c>
      <c r="H81" s="37">
        <v>0</v>
      </c>
      <c r="I81" s="37">
        <v>0</v>
      </c>
      <c r="J81" s="37">
        <v>0</v>
      </c>
      <c r="K81" s="37">
        <v>0</v>
      </c>
      <c r="L81" s="37">
        <v>0</v>
      </c>
      <c r="M81" s="37">
        <v>0</v>
      </c>
      <c r="N81" s="37">
        <v>0</v>
      </c>
      <c r="O81" s="37">
        <v>0</v>
      </c>
      <c r="P81" s="46">
        <f t="shared" si="7"/>
        <v>0</v>
      </c>
    </row>
    <row r="82" spans="1:16" hidden="1" x14ac:dyDescent="0.25">
      <c r="A82" s="258" t="str">
        <f>IF(B82=1,A66,"")</f>
        <v/>
      </c>
      <c r="B82" s="39" t="str">
        <f t="shared" si="6"/>
        <v/>
      </c>
      <c r="C82" s="130">
        <f>VLOOKUP($X$24,CAD!$C$7:$D$31,2,0)</f>
        <v>0</v>
      </c>
      <c r="D82" s="37">
        <v>0</v>
      </c>
      <c r="E82" s="37">
        <v>0</v>
      </c>
      <c r="F82" s="37">
        <v>0</v>
      </c>
      <c r="G82" s="37">
        <v>0</v>
      </c>
      <c r="H82" s="37">
        <v>0</v>
      </c>
      <c r="I82" s="37">
        <v>0</v>
      </c>
      <c r="J82" s="37">
        <v>0</v>
      </c>
      <c r="K82" s="37">
        <v>0</v>
      </c>
      <c r="L82" s="37">
        <v>0</v>
      </c>
      <c r="M82" s="37">
        <v>0</v>
      </c>
      <c r="N82" s="37">
        <v>0</v>
      </c>
      <c r="O82" s="37">
        <v>0</v>
      </c>
      <c r="P82" s="46">
        <f t="shared" si="7"/>
        <v>0</v>
      </c>
    </row>
    <row r="83" spans="1:16" hidden="1" x14ac:dyDescent="0.25">
      <c r="A83" s="258" t="str">
        <f>IF(B83=1,A66,"")</f>
        <v/>
      </c>
      <c r="B83" s="39" t="str">
        <f t="shared" si="6"/>
        <v/>
      </c>
      <c r="C83" s="130">
        <f>VLOOKUP($X$25,CAD!$C$7:$D$31,2,0)</f>
        <v>0</v>
      </c>
      <c r="D83" s="37">
        <v>0</v>
      </c>
      <c r="E83" s="37">
        <v>0</v>
      </c>
      <c r="F83" s="37">
        <v>0</v>
      </c>
      <c r="G83" s="37">
        <v>0</v>
      </c>
      <c r="H83" s="37">
        <v>0</v>
      </c>
      <c r="I83" s="37">
        <v>0</v>
      </c>
      <c r="J83" s="37">
        <v>0</v>
      </c>
      <c r="K83" s="37">
        <v>0</v>
      </c>
      <c r="L83" s="37">
        <v>0</v>
      </c>
      <c r="M83" s="37">
        <v>0</v>
      </c>
      <c r="N83" s="37">
        <v>0</v>
      </c>
      <c r="O83" s="37">
        <v>0</v>
      </c>
      <c r="P83" s="46">
        <f t="shared" si="7"/>
        <v>0</v>
      </c>
    </row>
    <row r="84" spans="1:16" hidden="1" x14ac:dyDescent="0.25">
      <c r="A84" s="258" t="str">
        <f>IF(B84=1,A66,"")</f>
        <v/>
      </c>
      <c r="B84" s="39" t="str">
        <f t="shared" si="6"/>
        <v/>
      </c>
      <c r="C84" s="130">
        <f>VLOOKUP($X$26,CAD!$C$7:$D$31,2,0)</f>
        <v>0</v>
      </c>
      <c r="D84" s="37">
        <v>0</v>
      </c>
      <c r="E84" s="37">
        <v>0</v>
      </c>
      <c r="F84" s="37">
        <v>0</v>
      </c>
      <c r="G84" s="37">
        <v>0</v>
      </c>
      <c r="H84" s="37">
        <v>0</v>
      </c>
      <c r="I84" s="37">
        <v>0</v>
      </c>
      <c r="J84" s="37">
        <v>0</v>
      </c>
      <c r="K84" s="37">
        <v>0</v>
      </c>
      <c r="L84" s="37">
        <v>0</v>
      </c>
      <c r="M84" s="37">
        <v>0</v>
      </c>
      <c r="N84" s="37">
        <v>0</v>
      </c>
      <c r="O84" s="37">
        <v>0</v>
      </c>
      <c r="P84" s="46">
        <f t="shared" si="7"/>
        <v>0</v>
      </c>
    </row>
    <row r="85" spans="1:16" hidden="1" x14ac:dyDescent="0.25">
      <c r="A85" s="258" t="str">
        <f>IF(B85=1,A66,"")</f>
        <v/>
      </c>
      <c r="B85" s="39" t="str">
        <f t="shared" si="6"/>
        <v/>
      </c>
      <c r="C85" s="130">
        <f>VLOOKUP($X$27,CAD!$C$7:$D$31,2,0)</f>
        <v>0</v>
      </c>
      <c r="D85" s="37">
        <v>0</v>
      </c>
      <c r="E85" s="37">
        <v>0</v>
      </c>
      <c r="F85" s="37">
        <v>0</v>
      </c>
      <c r="G85" s="37">
        <v>0</v>
      </c>
      <c r="H85" s="37">
        <v>0</v>
      </c>
      <c r="I85" s="37">
        <v>0</v>
      </c>
      <c r="J85" s="37">
        <v>0</v>
      </c>
      <c r="K85" s="37">
        <v>0</v>
      </c>
      <c r="L85" s="37">
        <v>0</v>
      </c>
      <c r="M85" s="37">
        <v>0</v>
      </c>
      <c r="N85" s="37">
        <v>0</v>
      </c>
      <c r="O85" s="37">
        <v>0</v>
      </c>
      <c r="P85" s="46">
        <f t="shared" si="7"/>
        <v>0</v>
      </c>
    </row>
    <row r="86" spans="1:16" hidden="1" x14ac:dyDescent="0.25">
      <c r="A86" s="258" t="str">
        <f>IF(B86=1,A66,"")</f>
        <v/>
      </c>
      <c r="B86" s="39" t="str">
        <f t="shared" si="6"/>
        <v/>
      </c>
      <c r="C86" s="130">
        <f>VLOOKUP($X$28,CAD!$C$7:$D$31,2,0)</f>
        <v>0</v>
      </c>
      <c r="D86" s="37">
        <v>0</v>
      </c>
      <c r="E86" s="37">
        <v>0</v>
      </c>
      <c r="F86" s="37">
        <v>0</v>
      </c>
      <c r="G86" s="37">
        <v>0</v>
      </c>
      <c r="H86" s="37">
        <v>0</v>
      </c>
      <c r="I86" s="37">
        <v>0</v>
      </c>
      <c r="J86" s="37">
        <v>0</v>
      </c>
      <c r="K86" s="37">
        <v>0</v>
      </c>
      <c r="L86" s="37">
        <v>0</v>
      </c>
      <c r="M86" s="37">
        <v>0</v>
      </c>
      <c r="N86" s="37">
        <v>0</v>
      </c>
      <c r="O86" s="37">
        <v>0</v>
      </c>
      <c r="P86" s="46">
        <f t="shared" si="7"/>
        <v>0</v>
      </c>
    </row>
    <row r="87" spans="1:16" hidden="1" x14ac:dyDescent="0.25">
      <c r="A87" s="258" t="str">
        <f>IF(B87=1,A66,"")</f>
        <v/>
      </c>
      <c r="B87" s="39" t="str">
        <f t="shared" si="6"/>
        <v/>
      </c>
      <c r="C87" s="130">
        <f>VLOOKUP($X$29,CAD!$C$7:$D$31,2,0)</f>
        <v>0</v>
      </c>
      <c r="D87" s="37">
        <v>0</v>
      </c>
      <c r="E87" s="37">
        <v>0</v>
      </c>
      <c r="F87" s="37">
        <v>0</v>
      </c>
      <c r="G87" s="37">
        <v>0</v>
      </c>
      <c r="H87" s="37">
        <v>0</v>
      </c>
      <c r="I87" s="37">
        <v>0</v>
      </c>
      <c r="J87" s="37">
        <v>0</v>
      </c>
      <c r="K87" s="37">
        <v>0</v>
      </c>
      <c r="L87" s="37">
        <v>0</v>
      </c>
      <c r="M87" s="37">
        <v>0</v>
      </c>
      <c r="N87" s="37">
        <v>0</v>
      </c>
      <c r="O87" s="37">
        <v>0</v>
      </c>
      <c r="P87" s="46">
        <f t="shared" si="7"/>
        <v>0</v>
      </c>
    </row>
    <row r="88" spans="1:16" hidden="1" x14ac:dyDescent="0.25">
      <c r="A88" s="258" t="str">
        <f>IF(B88=1,A66,"")</f>
        <v/>
      </c>
      <c r="B88" s="39" t="str">
        <f t="shared" si="6"/>
        <v/>
      </c>
      <c r="C88" s="130">
        <f>VLOOKUP($X$30,CAD!$C$7:$D$31,2,0)</f>
        <v>0</v>
      </c>
      <c r="D88" s="37">
        <v>0</v>
      </c>
      <c r="E88" s="37">
        <v>0</v>
      </c>
      <c r="F88" s="37">
        <v>0</v>
      </c>
      <c r="G88" s="37">
        <v>0</v>
      </c>
      <c r="H88" s="37">
        <v>0</v>
      </c>
      <c r="I88" s="37">
        <v>0</v>
      </c>
      <c r="J88" s="37">
        <v>0</v>
      </c>
      <c r="K88" s="37">
        <v>0</v>
      </c>
      <c r="L88" s="37">
        <v>0</v>
      </c>
      <c r="M88" s="37">
        <v>0</v>
      </c>
      <c r="N88" s="37">
        <v>0</v>
      </c>
      <c r="O88" s="37">
        <v>0</v>
      </c>
      <c r="P88" s="46">
        <f t="shared" si="7"/>
        <v>0</v>
      </c>
    </row>
    <row r="89" spans="1:16" hidden="1" x14ac:dyDescent="0.25">
      <c r="A89" s="258" t="str">
        <f>IF(B89=1,A66,"")</f>
        <v/>
      </c>
      <c r="B89" s="39" t="str">
        <f t="shared" si="6"/>
        <v/>
      </c>
      <c r="C89" s="130">
        <f>VLOOKUP($X$31,CAD!$C$7:$D$31,2,0)</f>
        <v>0</v>
      </c>
      <c r="D89" s="37">
        <v>0</v>
      </c>
      <c r="E89" s="37">
        <v>0</v>
      </c>
      <c r="F89" s="37">
        <v>0</v>
      </c>
      <c r="G89" s="37">
        <v>0</v>
      </c>
      <c r="H89" s="37">
        <v>0</v>
      </c>
      <c r="I89" s="37">
        <v>0</v>
      </c>
      <c r="J89" s="37">
        <v>0</v>
      </c>
      <c r="K89" s="37">
        <v>0</v>
      </c>
      <c r="L89" s="37">
        <v>0</v>
      </c>
      <c r="M89" s="37">
        <v>0</v>
      </c>
      <c r="N89" s="37">
        <v>0</v>
      </c>
      <c r="O89" s="37">
        <v>0</v>
      </c>
      <c r="P89" s="46">
        <f t="shared" si="7"/>
        <v>0</v>
      </c>
    </row>
    <row r="90" spans="1:16" hidden="1" x14ac:dyDescent="0.25">
      <c r="A90" s="258" t="str">
        <f>IF(B90=1,A66,"")</f>
        <v/>
      </c>
      <c r="B90" s="39" t="str">
        <f t="shared" si="6"/>
        <v/>
      </c>
      <c r="C90" s="130">
        <f>VLOOKUP($X$32,CAD!$C$7:$D$31,2,0)</f>
        <v>0</v>
      </c>
      <c r="D90" s="37">
        <v>0</v>
      </c>
      <c r="E90" s="37">
        <v>0</v>
      </c>
      <c r="F90" s="37">
        <v>0</v>
      </c>
      <c r="G90" s="37">
        <v>0</v>
      </c>
      <c r="H90" s="37">
        <v>0</v>
      </c>
      <c r="I90" s="37">
        <v>0</v>
      </c>
      <c r="J90" s="37">
        <v>0</v>
      </c>
      <c r="K90" s="37">
        <v>0</v>
      </c>
      <c r="L90" s="37">
        <v>0</v>
      </c>
      <c r="M90" s="37">
        <v>0</v>
      </c>
      <c r="N90" s="37">
        <v>0</v>
      </c>
      <c r="O90" s="37">
        <v>0</v>
      </c>
      <c r="P90" s="46">
        <f t="shared" si="7"/>
        <v>0</v>
      </c>
    </row>
    <row r="91" spans="1:16" hidden="1" x14ac:dyDescent="0.25">
      <c r="A91" s="258" t="str">
        <f>IF(B91=1,A66,"")</f>
        <v/>
      </c>
      <c r="B91" s="39" t="str">
        <f t="shared" si="6"/>
        <v/>
      </c>
      <c r="C91" s="130">
        <f>VLOOKUP($X$33,CAD!$C$7:$D$31,2,0)</f>
        <v>0</v>
      </c>
      <c r="D91" s="37">
        <v>0</v>
      </c>
      <c r="E91" s="37">
        <v>0</v>
      </c>
      <c r="F91" s="37">
        <v>0</v>
      </c>
      <c r="G91" s="37">
        <v>0</v>
      </c>
      <c r="H91" s="37">
        <v>0</v>
      </c>
      <c r="I91" s="37">
        <v>0</v>
      </c>
      <c r="J91" s="37">
        <v>0</v>
      </c>
      <c r="K91" s="37">
        <v>0</v>
      </c>
      <c r="L91" s="37">
        <v>0</v>
      </c>
      <c r="M91" s="37">
        <v>0</v>
      </c>
      <c r="N91" s="37">
        <v>0</v>
      </c>
      <c r="O91" s="37">
        <v>0</v>
      </c>
      <c r="P91" s="46">
        <f t="shared" si="7"/>
        <v>0</v>
      </c>
    </row>
    <row r="92" spans="1:16" hidden="1" x14ac:dyDescent="0.25">
      <c r="A92" s="258" t="str">
        <f>IF(B92=1,A66,"")</f>
        <v/>
      </c>
      <c r="B92" s="39" t="str">
        <f t="shared" si="6"/>
        <v/>
      </c>
      <c r="C92" s="101">
        <f>VLOOKUP($X$34,CAD!$E$7:$F$31,2,0)</f>
        <v>0</v>
      </c>
      <c r="D92" s="37">
        <v>0</v>
      </c>
      <c r="E92" s="37">
        <v>0</v>
      </c>
      <c r="F92" s="37">
        <v>0</v>
      </c>
      <c r="G92" s="37">
        <v>0</v>
      </c>
      <c r="H92" s="37">
        <v>0</v>
      </c>
      <c r="I92" s="37">
        <v>0</v>
      </c>
      <c r="J92" s="37">
        <v>0</v>
      </c>
      <c r="K92" s="37">
        <v>0</v>
      </c>
      <c r="L92" s="37">
        <v>0</v>
      </c>
      <c r="M92" s="37">
        <v>0</v>
      </c>
      <c r="N92" s="37">
        <v>0</v>
      </c>
      <c r="O92" s="37">
        <v>0</v>
      </c>
      <c r="P92" s="46">
        <f t="shared" si="7"/>
        <v>0</v>
      </c>
    </row>
    <row r="93" spans="1:16" hidden="1" x14ac:dyDescent="0.25">
      <c r="A93" s="258" t="str">
        <f>IF(B93=1,A66,"")</f>
        <v/>
      </c>
      <c r="B93" s="39" t="str">
        <f t="shared" si="6"/>
        <v/>
      </c>
      <c r="C93" s="101">
        <f>VLOOKUP($X$35,CAD!$E$7:$F$31,2,0)</f>
        <v>0</v>
      </c>
      <c r="D93" s="37">
        <v>0</v>
      </c>
      <c r="E93" s="37">
        <v>0</v>
      </c>
      <c r="F93" s="37">
        <v>0</v>
      </c>
      <c r="G93" s="37">
        <v>0</v>
      </c>
      <c r="H93" s="37">
        <v>0</v>
      </c>
      <c r="I93" s="37">
        <v>0</v>
      </c>
      <c r="J93" s="37">
        <v>0</v>
      </c>
      <c r="K93" s="37">
        <v>0</v>
      </c>
      <c r="L93" s="37">
        <v>0</v>
      </c>
      <c r="M93" s="37">
        <v>0</v>
      </c>
      <c r="N93" s="37">
        <v>0</v>
      </c>
      <c r="O93" s="37">
        <v>0</v>
      </c>
      <c r="P93" s="46">
        <f t="shared" si="7"/>
        <v>0</v>
      </c>
    </row>
    <row r="94" spans="1:16" hidden="1" x14ac:dyDescent="0.25">
      <c r="A94" s="258" t="str">
        <f>IF(B94=1,A66,"")</f>
        <v/>
      </c>
      <c r="B94" s="39" t="str">
        <f t="shared" si="6"/>
        <v/>
      </c>
      <c r="C94" s="101">
        <f>VLOOKUP($X$36,CAD!$E$7:$F$31,2,0)</f>
        <v>0</v>
      </c>
      <c r="D94" s="37">
        <v>0</v>
      </c>
      <c r="E94" s="37">
        <v>0</v>
      </c>
      <c r="F94" s="37">
        <v>0</v>
      </c>
      <c r="G94" s="37">
        <v>0</v>
      </c>
      <c r="H94" s="37">
        <v>0</v>
      </c>
      <c r="I94" s="37">
        <v>0</v>
      </c>
      <c r="J94" s="37">
        <v>0</v>
      </c>
      <c r="K94" s="37">
        <v>0</v>
      </c>
      <c r="L94" s="37">
        <v>0</v>
      </c>
      <c r="M94" s="37">
        <v>0</v>
      </c>
      <c r="N94" s="37">
        <v>0</v>
      </c>
      <c r="O94" s="37">
        <v>0</v>
      </c>
      <c r="P94" s="46">
        <f t="shared" si="7"/>
        <v>0</v>
      </c>
    </row>
    <row r="95" spans="1:16" hidden="1" x14ac:dyDescent="0.25">
      <c r="A95" s="258" t="str">
        <f>IF(B95=1,A66,"")</f>
        <v/>
      </c>
      <c r="B95" s="39" t="str">
        <f t="shared" si="6"/>
        <v/>
      </c>
      <c r="C95" s="101">
        <f>VLOOKUP($X$37,CAD!$E$7:$F$31,2,0)</f>
        <v>0</v>
      </c>
      <c r="D95" s="37">
        <v>0</v>
      </c>
      <c r="E95" s="37">
        <v>0</v>
      </c>
      <c r="F95" s="37">
        <v>0</v>
      </c>
      <c r="G95" s="37">
        <v>0</v>
      </c>
      <c r="H95" s="37">
        <v>0</v>
      </c>
      <c r="I95" s="37">
        <v>0</v>
      </c>
      <c r="J95" s="37">
        <v>0</v>
      </c>
      <c r="K95" s="37">
        <v>0</v>
      </c>
      <c r="L95" s="37">
        <v>0</v>
      </c>
      <c r="M95" s="37">
        <v>0</v>
      </c>
      <c r="N95" s="37">
        <v>0</v>
      </c>
      <c r="O95" s="37">
        <v>0</v>
      </c>
      <c r="P95" s="46">
        <f t="shared" si="7"/>
        <v>0</v>
      </c>
    </row>
    <row r="96" spans="1:16" hidden="1" x14ac:dyDescent="0.25">
      <c r="A96" s="258" t="str">
        <f>IF(B96=1,A66,"")</f>
        <v/>
      </c>
      <c r="B96" s="39" t="str">
        <f t="shared" si="6"/>
        <v/>
      </c>
      <c r="C96" s="101">
        <f>VLOOKUP($X$38,CAD!$E$7:$F$31,2,0)</f>
        <v>0</v>
      </c>
      <c r="D96" s="37">
        <v>0</v>
      </c>
      <c r="E96" s="37">
        <v>0</v>
      </c>
      <c r="F96" s="37">
        <v>0</v>
      </c>
      <c r="G96" s="37">
        <v>0</v>
      </c>
      <c r="H96" s="37">
        <v>0</v>
      </c>
      <c r="I96" s="37">
        <v>0</v>
      </c>
      <c r="J96" s="37">
        <v>0</v>
      </c>
      <c r="K96" s="37">
        <v>0</v>
      </c>
      <c r="L96" s="37">
        <v>0</v>
      </c>
      <c r="M96" s="37">
        <v>0</v>
      </c>
      <c r="N96" s="37">
        <v>0</v>
      </c>
      <c r="O96" s="37">
        <v>0</v>
      </c>
      <c r="P96" s="46">
        <f t="shared" si="7"/>
        <v>0</v>
      </c>
    </row>
    <row r="97" spans="1:16" hidden="1" x14ac:dyDescent="0.25">
      <c r="A97" s="258" t="str">
        <f>IF(B97=1,A66,"")</f>
        <v/>
      </c>
      <c r="B97" s="39" t="str">
        <f t="shared" si="6"/>
        <v/>
      </c>
      <c r="C97" s="101">
        <f>VLOOKUP($X$39,CAD!$E$7:$F$31,2,0)</f>
        <v>0</v>
      </c>
      <c r="D97" s="37">
        <v>0</v>
      </c>
      <c r="E97" s="37">
        <v>0</v>
      </c>
      <c r="F97" s="37">
        <v>0</v>
      </c>
      <c r="G97" s="37">
        <v>0</v>
      </c>
      <c r="H97" s="37">
        <v>0</v>
      </c>
      <c r="I97" s="37">
        <v>0</v>
      </c>
      <c r="J97" s="37">
        <v>0</v>
      </c>
      <c r="K97" s="37">
        <v>0</v>
      </c>
      <c r="L97" s="37">
        <v>0</v>
      </c>
      <c r="M97" s="37">
        <v>0</v>
      </c>
      <c r="N97" s="37">
        <v>0</v>
      </c>
      <c r="O97" s="37">
        <v>0</v>
      </c>
      <c r="P97" s="46">
        <f t="shared" si="7"/>
        <v>0</v>
      </c>
    </row>
    <row r="98" spans="1:16" hidden="1" x14ac:dyDescent="0.25">
      <c r="A98" s="258" t="str">
        <f>IF(B98=1,A66,"")</f>
        <v/>
      </c>
      <c r="B98" s="39" t="str">
        <f t="shared" si="6"/>
        <v/>
      </c>
      <c r="C98" s="101">
        <f>VLOOKUP($X$40,CAD!$E$7:$F$31,2,0)</f>
        <v>0</v>
      </c>
      <c r="D98" s="37">
        <v>0</v>
      </c>
      <c r="E98" s="37">
        <v>0</v>
      </c>
      <c r="F98" s="37">
        <v>0</v>
      </c>
      <c r="G98" s="37">
        <v>0</v>
      </c>
      <c r="H98" s="37">
        <v>0</v>
      </c>
      <c r="I98" s="37">
        <v>0</v>
      </c>
      <c r="J98" s="37">
        <v>0</v>
      </c>
      <c r="K98" s="37">
        <v>0</v>
      </c>
      <c r="L98" s="37">
        <v>0</v>
      </c>
      <c r="M98" s="37">
        <v>0</v>
      </c>
      <c r="N98" s="37">
        <v>0</v>
      </c>
      <c r="O98" s="37">
        <v>0</v>
      </c>
      <c r="P98" s="46">
        <f t="shared" si="7"/>
        <v>0</v>
      </c>
    </row>
    <row r="99" spans="1:16" hidden="1" x14ac:dyDescent="0.25">
      <c r="A99" s="258" t="str">
        <f>IF(B99=1,A66,"")</f>
        <v/>
      </c>
      <c r="B99" s="39" t="str">
        <f t="shared" si="6"/>
        <v/>
      </c>
      <c r="C99" s="101">
        <f>VLOOKUP($X$41,CAD!$E$7:$F$31,2,0)</f>
        <v>0</v>
      </c>
      <c r="D99" s="37">
        <v>0</v>
      </c>
      <c r="E99" s="37">
        <v>0</v>
      </c>
      <c r="F99" s="37">
        <v>0</v>
      </c>
      <c r="G99" s="37">
        <v>0</v>
      </c>
      <c r="H99" s="37">
        <v>0</v>
      </c>
      <c r="I99" s="37">
        <v>0</v>
      </c>
      <c r="J99" s="37">
        <v>0</v>
      </c>
      <c r="K99" s="37">
        <v>0</v>
      </c>
      <c r="L99" s="37">
        <v>0</v>
      </c>
      <c r="M99" s="37">
        <v>0</v>
      </c>
      <c r="N99" s="37">
        <v>0</v>
      </c>
      <c r="O99" s="37">
        <v>0</v>
      </c>
      <c r="P99" s="46">
        <f t="shared" si="7"/>
        <v>0</v>
      </c>
    </row>
    <row r="100" spans="1:16" hidden="1" x14ac:dyDescent="0.25">
      <c r="A100" s="258" t="str">
        <f>IF(B100=1,A66,"")</f>
        <v/>
      </c>
      <c r="B100" s="39" t="str">
        <f t="shared" si="6"/>
        <v/>
      </c>
      <c r="C100" s="101">
        <f>VLOOKUP($X$42,CAD!$E$7:$F$31,2,0)</f>
        <v>0</v>
      </c>
      <c r="D100" s="37">
        <v>0</v>
      </c>
      <c r="E100" s="37">
        <v>0</v>
      </c>
      <c r="F100" s="37">
        <v>0</v>
      </c>
      <c r="G100" s="37">
        <v>0</v>
      </c>
      <c r="H100" s="37">
        <v>0</v>
      </c>
      <c r="I100" s="37">
        <v>0</v>
      </c>
      <c r="J100" s="37">
        <v>0</v>
      </c>
      <c r="K100" s="37">
        <v>0</v>
      </c>
      <c r="L100" s="37">
        <v>0</v>
      </c>
      <c r="M100" s="37">
        <v>0</v>
      </c>
      <c r="N100" s="37">
        <v>0</v>
      </c>
      <c r="O100" s="37">
        <v>0</v>
      </c>
      <c r="P100" s="46">
        <f t="shared" si="7"/>
        <v>0</v>
      </c>
    </row>
    <row r="101" spans="1:16" hidden="1" x14ac:dyDescent="0.25">
      <c r="A101" s="258" t="str">
        <f>IF(B101=1,A66,"")</f>
        <v/>
      </c>
      <c r="B101" s="39" t="str">
        <f t="shared" si="6"/>
        <v/>
      </c>
      <c r="C101" s="101">
        <f>VLOOKUP($X$43,CAD!$E$7:$F$31,2,0)</f>
        <v>0</v>
      </c>
      <c r="D101" s="37">
        <v>0</v>
      </c>
      <c r="E101" s="37">
        <v>0</v>
      </c>
      <c r="F101" s="37">
        <v>0</v>
      </c>
      <c r="G101" s="37">
        <v>0</v>
      </c>
      <c r="H101" s="37">
        <v>0</v>
      </c>
      <c r="I101" s="37">
        <v>0</v>
      </c>
      <c r="J101" s="37">
        <v>0</v>
      </c>
      <c r="K101" s="37">
        <v>0</v>
      </c>
      <c r="L101" s="37">
        <v>0</v>
      </c>
      <c r="M101" s="37">
        <v>0</v>
      </c>
      <c r="N101" s="37">
        <v>0</v>
      </c>
      <c r="O101" s="37">
        <v>0</v>
      </c>
      <c r="P101" s="46">
        <f t="shared" si="7"/>
        <v>0</v>
      </c>
    </row>
    <row r="102" spans="1:16" hidden="1" x14ac:dyDescent="0.25">
      <c r="A102" s="258" t="str">
        <f>IF(B102=1,A66,"")</f>
        <v/>
      </c>
      <c r="B102" s="39" t="str">
        <f t="shared" si="6"/>
        <v/>
      </c>
      <c r="C102" s="101">
        <f>VLOOKUP($X$44,CAD!$E$7:$F$31,2,0)</f>
        <v>0</v>
      </c>
      <c r="D102" s="37">
        <v>0</v>
      </c>
      <c r="E102" s="37">
        <v>0</v>
      </c>
      <c r="F102" s="37">
        <v>0</v>
      </c>
      <c r="G102" s="37">
        <v>0</v>
      </c>
      <c r="H102" s="37">
        <v>0</v>
      </c>
      <c r="I102" s="37">
        <v>0</v>
      </c>
      <c r="J102" s="37">
        <v>0</v>
      </c>
      <c r="K102" s="37">
        <v>0</v>
      </c>
      <c r="L102" s="37">
        <v>0</v>
      </c>
      <c r="M102" s="37">
        <v>0</v>
      </c>
      <c r="N102" s="37">
        <v>0</v>
      </c>
      <c r="O102" s="37">
        <v>0</v>
      </c>
      <c r="P102" s="46">
        <f t="shared" si="7"/>
        <v>0</v>
      </c>
    </row>
    <row r="103" spans="1:16" hidden="1" x14ac:dyDescent="0.25">
      <c r="A103" s="258" t="str">
        <f>IF(B103=1,A66,"")</f>
        <v/>
      </c>
      <c r="B103" s="39" t="str">
        <f t="shared" si="6"/>
        <v/>
      </c>
      <c r="C103" s="101">
        <f>VLOOKUP($X$45,CAD!$E$7:$F$31,2,0)</f>
        <v>0</v>
      </c>
      <c r="D103" s="37">
        <v>0</v>
      </c>
      <c r="E103" s="37">
        <v>0</v>
      </c>
      <c r="F103" s="37">
        <v>0</v>
      </c>
      <c r="G103" s="37">
        <v>0</v>
      </c>
      <c r="H103" s="37">
        <v>0</v>
      </c>
      <c r="I103" s="37">
        <v>0</v>
      </c>
      <c r="J103" s="37">
        <v>0</v>
      </c>
      <c r="K103" s="37">
        <v>0</v>
      </c>
      <c r="L103" s="37">
        <v>0</v>
      </c>
      <c r="M103" s="37">
        <v>0</v>
      </c>
      <c r="N103" s="37">
        <v>0</v>
      </c>
      <c r="O103" s="37">
        <v>0</v>
      </c>
      <c r="P103" s="46">
        <f t="shared" si="7"/>
        <v>0</v>
      </c>
    </row>
    <row r="104" spans="1:16" hidden="1" x14ac:dyDescent="0.25">
      <c r="A104" s="258" t="str">
        <f>IF(B104=1,A66,"")</f>
        <v/>
      </c>
      <c r="B104" s="39" t="str">
        <f t="shared" si="6"/>
        <v/>
      </c>
      <c r="C104" s="101">
        <f>VLOOKUP($X$46,CAD!$E$7:$F$31,2,0)</f>
        <v>0</v>
      </c>
      <c r="D104" s="37">
        <v>0</v>
      </c>
      <c r="E104" s="37">
        <v>0</v>
      </c>
      <c r="F104" s="37">
        <v>0</v>
      </c>
      <c r="G104" s="37">
        <v>0</v>
      </c>
      <c r="H104" s="37">
        <v>0</v>
      </c>
      <c r="I104" s="37">
        <v>0</v>
      </c>
      <c r="J104" s="37">
        <v>0</v>
      </c>
      <c r="K104" s="37">
        <v>0</v>
      </c>
      <c r="L104" s="37">
        <v>0</v>
      </c>
      <c r="M104" s="37">
        <v>0</v>
      </c>
      <c r="N104" s="37">
        <v>0</v>
      </c>
      <c r="O104" s="37">
        <v>0</v>
      </c>
      <c r="P104" s="46">
        <f t="shared" si="7"/>
        <v>0</v>
      </c>
    </row>
    <row r="105" spans="1:16" hidden="1" x14ac:dyDescent="0.25">
      <c r="A105" s="258" t="str">
        <f>IF(B105=1,A66,"")</f>
        <v/>
      </c>
      <c r="B105" s="39" t="str">
        <f t="shared" si="6"/>
        <v/>
      </c>
      <c r="C105" s="101">
        <f>VLOOKUP($X$47,CAD!$E$7:$F$31,2,0)</f>
        <v>0</v>
      </c>
      <c r="D105" s="37">
        <v>0</v>
      </c>
      <c r="E105" s="37">
        <v>0</v>
      </c>
      <c r="F105" s="37">
        <v>0</v>
      </c>
      <c r="G105" s="37">
        <v>0</v>
      </c>
      <c r="H105" s="37">
        <v>0</v>
      </c>
      <c r="I105" s="37">
        <v>0</v>
      </c>
      <c r="J105" s="37">
        <v>0</v>
      </c>
      <c r="K105" s="37">
        <v>0</v>
      </c>
      <c r="L105" s="37">
        <v>0</v>
      </c>
      <c r="M105" s="37">
        <v>0</v>
      </c>
      <c r="N105" s="37">
        <v>0</v>
      </c>
      <c r="O105" s="37">
        <v>0</v>
      </c>
      <c r="P105" s="46">
        <f t="shared" si="7"/>
        <v>0</v>
      </c>
    </row>
    <row r="106" spans="1:16" hidden="1" x14ac:dyDescent="0.25">
      <c r="A106" s="258" t="str">
        <f>IF(B106=1,A66,"")</f>
        <v/>
      </c>
      <c r="B106" s="39" t="str">
        <f t="shared" si="6"/>
        <v/>
      </c>
      <c r="C106" s="101">
        <f>VLOOKUP($X$48,CAD!$E$7:$F$31,2,0)</f>
        <v>0</v>
      </c>
      <c r="D106" s="37">
        <v>0</v>
      </c>
      <c r="E106" s="37">
        <v>0</v>
      </c>
      <c r="F106" s="37">
        <v>0</v>
      </c>
      <c r="G106" s="37">
        <v>0</v>
      </c>
      <c r="H106" s="37">
        <v>0</v>
      </c>
      <c r="I106" s="37">
        <v>0</v>
      </c>
      <c r="J106" s="37">
        <v>0</v>
      </c>
      <c r="K106" s="37">
        <v>0</v>
      </c>
      <c r="L106" s="37">
        <v>0</v>
      </c>
      <c r="M106" s="37">
        <v>0</v>
      </c>
      <c r="N106" s="37">
        <v>0</v>
      </c>
      <c r="O106" s="37">
        <v>0</v>
      </c>
      <c r="P106" s="46">
        <f t="shared" si="7"/>
        <v>0</v>
      </c>
    </row>
    <row r="107" spans="1:16" hidden="1" x14ac:dyDescent="0.25">
      <c r="A107" s="258" t="str">
        <f>IF(B107=1,A66,"")</f>
        <v/>
      </c>
      <c r="B107" s="39" t="str">
        <f t="shared" si="6"/>
        <v/>
      </c>
      <c r="C107" s="101">
        <f>VLOOKUP($X$49,CAD!$E$7:$F$31,2,0)</f>
        <v>0</v>
      </c>
      <c r="D107" s="37">
        <v>0</v>
      </c>
      <c r="E107" s="37">
        <v>0</v>
      </c>
      <c r="F107" s="37">
        <v>0</v>
      </c>
      <c r="G107" s="37">
        <v>0</v>
      </c>
      <c r="H107" s="37">
        <v>0</v>
      </c>
      <c r="I107" s="37">
        <v>0</v>
      </c>
      <c r="J107" s="37">
        <v>0</v>
      </c>
      <c r="K107" s="37">
        <v>0</v>
      </c>
      <c r="L107" s="37">
        <v>0</v>
      </c>
      <c r="M107" s="37">
        <v>0</v>
      </c>
      <c r="N107" s="37">
        <v>0</v>
      </c>
      <c r="O107" s="37">
        <v>0</v>
      </c>
      <c r="P107" s="46">
        <f t="shared" si="7"/>
        <v>0</v>
      </c>
    </row>
    <row r="108" spans="1:16" hidden="1" x14ac:dyDescent="0.25">
      <c r="A108" s="258" t="str">
        <f>IF(B108=1,A66,"")</f>
        <v/>
      </c>
      <c r="B108" s="39" t="str">
        <f t="shared" si="6"/>
        <v/>
      </c>
      <c r="C108" s="101">
        <f>VLOOKUP($X$50,CAD!$E$7:$F$31,2,0)</f>
        <v>0</v>
      </c>
      <c r="D108" s="37">
        <v>0</v>
      </c>
      <c r="E108" s="37">
        <v>0</v>
      </c>
      <c r="F108" s="37">
        <v>0</v>
      </c>
      <c r="G108" s="37">
        <v>0</v>
      </c>
      <c r="H108" s="37">
        <v>0</v>
      </c>
      <c r="I108" s="37">
        <v>0</v>
      </c>
      <c r="J108" s="37">
        <v>0</v>
      </c>
      <c r="K108" s="37">
        <v>0</v>
      </c>
      <c r="L108" s="37">
        <v>0</v>
      </c>
      <c r="M108" s="37">
        <v>0</v>
      </c>
      <c r="N108" s="37">
        <v>0</v>
      </c>
      <c r="O108" s="37">
        <v>0</v>
      </c>
      <c r="P108" s="46">
        <f t="shared" si="7"/>
        <v>0</v>
      </c>
    </row>
    <row r="109" spans="1:16" hidden="1" x14ac:dyDescent="0.25">
      <c r="A109" s="258" t="str">
        <f>IF(B109=1,A66,"")</f>
        <v/>
      </c>
      <c r="B109" s="39" t="str">
        <f t="shared" si="6"/>
        <v/>
      </c>
      <c r="C109" s="101">
        <f>VLOOKUP($X$51,CAD!$E$7:$F$31,2,0)</f>
        <v>0</v>
      </c>
      <c r="D109" s="37">
        <v>0</v>
      </c>
      <c r="E109" s="37">
        <v>0</v>
      </c>
      <c r="F109" s="37">
        <v>0</v>
      </c>
      <c r="G109" s="37">
        <v>0</v>
      </c>
      <c r="H109" s="37">
        <v>0</v>
      </c>
      <c r="I109" s="37">
        <v>0</v>
      </c>
      <c r="J109" s="37">
        <v>0</v>
      </c>
      <c r="K109" s="37">
        <v>0</v>
      </c>
      <c r="L109" s="37">
        <v>0</v>
      </c>
      <c r="M109" s="37">
        <v>0</v>
      </c>
      <c r="N109" s="37">
        <v>0</v>
      </c>
      <c r="O109" s="37">
        <v>0</v>
      </c>
      <c r="P109" s="46">
        <f t="shared" si="7"/>
        <v>0</v>
      </c>
    </row>
    <row r="110" spans="1:16" hidden="1" x14ac:dyDescent="0.25">
      <c r="A110" s="258" t="str">
        <f>IF(B110=1,A66,"")</f>
        <v/>
      </c>
      <c r="B110" s="39" t="str">
        <f t="shared" si="6"/>
        <v/>
      </c>
      <c r="C110" s="101">
        <f>VLOOKUP($X$52,CAD!$E$7:$F$31,2,0)</f>
        <v>0</v>
      </c>
      <c r="D110" s="37">
        <v>0</v>
      </c>
      <c r="E110" s="37">
        <v>0</v>
      </c>
      <c r="F110" s="37">
        <v>0</v>
      </c>
      <c r="G110" s="37">
        <v>0</v>
      </c>
      <c r="H110" s="37">
        <v>0</v>
      </c>
      <c r="I110" s="37">
        <v>0</v>
      </c>
      <c r="J110" s="37">
        <v>0</v>
      </c>
      <c r="K110" s="37">
        <v>0</v>
      </c>
      <c r="L110" s="37">
        <v>0</v>
      </c>
      <c r="M110" s="37">
        <v>0</v>
      </c>
      <c r="N110" s="37">
        <v>0</v>
      </c>
      <c r="O110" s="37">
        <v>0</v>
      </c>
      <c r="P110" s="46">
        <f t="shared" si="7"/>
        <v>0</v>
      </c>
    </row>
    <row r="111" spans="1:16" hidden="1" x14ac:dyDescent="0.25">
      <c r="A111" s="258" t="str">
        <f>IF(B111=1,A66,"")</f>
        <v/>
      </c>
      <c r="B111" s="39" t="str">
        <f t="shared" si="6"/>
        <v/>
      </c>
      <c r="C111" s="101">
        <f>VLOOKUP($X$53,CAD!$E$7:$F$31,2,0)</f>
        <v>0</v>
      </c>
      <c r="D111" s="37">
        <v>0</v>
      </c>
      <c r="E111" s="37">
        <v>0</v>
      </c>
      <c r="F111" s="37">
        <v>0</v>
      </c>
      <c r="G111" s="37">
        <v>0</v>
      </c>
      <c r="H111" s="37">
        <v>0</v>
      </c>
      <c r="I111" s="37">
        <v>0</v>
      </c>
      <c r="J111" s="37">
        <v>0</v>
      </c>
      <c r="K111" s="37">
        <v>0</v>
      </c>
      <c r="L111" s="37">
        <v>0</v>
      </c>
      <c r="M111" s="37">
        <v>0</v>
      </c>
      <c r="N111" s="37">
        <v>0</v>
      </c>
      <c r="O111" s="37">
        <v>0</v>
      </c>
      <c r="P111" s="46">
        <f t="shared" si="7"/>
        <v>0</v>
      </c>
    </row>
    <row r="112" spans="1:16" hidden="1" x14ac:dyDescent="0.25">
      <c r="A112" s="258" t="str">
        <f>IF(B112=1,A66,"")</f>
        <v/>
      </c>
      <c r="B112" s="39" t="str">
        <f t="shared" si="6"/>
        <v/>
      </c>
      <c r="C112" s="101">
        <f>VLOOKUP($X$54,CAD!$E$7:$F$31,2,0)</f>
        <v>0</v>
      </c>
      <c r="D112" s="37">
        <v>0</v>
      </c>
      <c r="E112" s="37">
        <v>0</v>
      </c>
      <c r="F112" s="37">
        <v>0</v>
      </c>
      <c r="G112" s="37">
        <v>0</v>
      </c>
      <c r="H112" s="37">
        <v>0</v>
      </c>
      <c r="I112" s="37">
        <v>0</v>
      </c>
      <c r="J112" s="37">
        <v>0</v>
      </c>
      <c r="K112" s="37">
        <v>0</v>
      </c>
      <c r="L112" s="37">
        <v>0</v>
      </c>
      <c r="M112" s="37">
        <v>0</v>
      </c>
      <c r="N112" s="37">
        <v>0</v>
      </c>
      <c r="O112" s="37">
        <v>0</v>
      </c>
      <c r="P112" s="46">
        <f t="shared" si="7"/>
        <v>0</v>
      </c>
    </row>
    <row r="113" spans="1:20" hidden="1" x14ac:dyDescent="0.25">
      <c r="A113" s="258" t="str">
        <f>IF(B113=1,A66,"")</f>
        <v/>
      </c>
      <c r="B113" s="39" t="str">
        <f t="shared" si="6"/>
        <v/>
      </c>
      <c r="C113" s="101">
        <f>VLOOKUP($X$55,CAD!$E$7:$F$31,2,0)</f>
        <v>0</v>
      </c>
      <c r="D113" s="37">
        <v>0</v>
      </c>
      <c r="E113" s="37">
        <v>0</v>
      </c>
      <c r="F113" s="37">
        <v>0</v>
      </c>
      <c r="G113" s="37">
        <v>0</v>
      </c>
      <c r="H113" s="37">
        <v>0</v>
      </c>
      <c r="I113" s="37">
        <v>0</v>
      </c>
      <c r="J113" s="37">
        <v>0</v>
      </c>
      <c r="K113" s="37">
        <v>0</v>
      </c>
      <c r="L113" s="37">
        <v>0</v>
      </c>
      <c r="M113" s="37">
        <v>0</v>
      </c>
      <c r="N113" s="37">
        <v>0</v>
      </c>
      <c r="O113" s="37">
        <v>0</v>
      </c>
      <c r="P113" s="46">
        <f t="shared" si="7"/>
        <v>0</v>
      </c>
    </row>
    <row r="114" spans="1:20" hidden="1" x14ac:dyDescent="0.25">
      <c r="A114" s="258" t="str">
        <f>IF(B114=1,A66,"")</f>
        <v/>
      </c>
      <c r="B114" s="39" t="str">
        <f t="shared" si="6"/>
        <v/>
      </c>
      <c r="C114" s="101">
        <f>VLOOKUP($X$56,CAD!$E$7:$F$31,2,0)</f>
        <v>0</v>
      </c>
      <c r="D114" s="37">
        <v>0</v>
      </c>
      <c r="E114" s="37">
        <v>0</v>
      </c>
      <c r="F114" s="37">
        <v>0</v>
      </c>
      <c r="G114" s="37">
        <v>0</v>
      </c>
      <c r="H114" s="37">
        <v>0</v>
      </c>
      <c r="I114" s="37">
        <v>0</v>
      </c>
      <c r="J114" s="37">
        <v>0</v>
      </c>
      <c r="K114" s="37">
        <v>0</v>
      </c>
      <c r="L114" s="37">
        <v>0</v>
      </c>
      <c r="M114" s="37">
        <v>0</v>
      </c>
      <c r="N114" s="37">
        <v>0</v>
      </c>
      <c r="O114" s="37">
        <v>0</v>
      </c>
      <c r="P114" s="46">
        <f t="shared" si="7"/>
        <v>0</v>
      </c>
    </row>
    <row r="115" spans="1:20" hidden="1" x14ac:dyDescent="0.25">
      <c r="A115" s="258" t="str">
        <f>IF(B115=1,A66,"")</f>
        <v/>
      </c>
      <c r="B115" s="39" t="str">
        <f t="shared" si="6"/>
        <v/>
      </c>
      <c r="C115" s="101">
        <f>VLOOKUP($X$57,CAD!$E$7:$F$31,2,0)</f>
        <v>0</v>
      </c>
      <c r="D115" s="37">
        <v>0</v>
      </c>
      <c r="E115" s="37">
        <v>0</v>
      </c>
      <c r="F115" s="37">
        <v>0</v>
      </c>
      <c r="G115" s="37">
        <v>0</v>
      </c>
      <c r="H115" s="37">
        <v>0</v>
      </c>
      <c r="I115" s="37">
        <v>0</v>
      </c>
      <c r="J115" s="37">
        <v>0</v>
      </c>
      <c r="K115" s="37">
        <v>0</v>
      </c>
      <c r="L115" s="37">
        <v>0</v>
      </c>
      <c r="M115" s="37">
        <v>0</v>
      </c>
      <c r="N115" s="37">
        <v>0</v>
      </c>
      <c r="O115" s="37">
        <v>0</v>
      </c>
      <c r="P115" s="46">
        <f t="shared" si="7"/>
        <v>0</v>
      </c>
    </row>
    <row r="116" spans="1:20" hidden="1" x14ac:dyDescent="0.25">
      <c r="A116" s="258" t="str">
        <f>IF(B116=1,A66,"")</f>
        <v/>
      </c>
      <c r="B116" s="39" t="str">
        <f t="shared" si="6"/>
        <v/>
      </c>
      <c r="C116" s="101">
        <f>VLOOKUP($X$58,CAD!$E$7:$F$31,2,0)</f>
        <v>0</v>
      </c>
      <c r="D116" s="37">
        <v>0</v>
      </c>
      <c r="E116" s="37">
        <v>0</v>
      </c>
      <c r="F116" s="37">
        <v>0</v>
      </c>
      <c r="G116" s="37">
        <v>0</v>
      </c>
      <c r="H116" s="37">
        <v>0</v>
      </c>
      <c r="I116" s="37">
        <v>0</v>
      </c>
      <c r="J116" s="37">
        <v>0</v>
      </c>
      <c r="K116" s="37">
        <v>0</v>
      </c>
      <c r="L116" s="37">
        <v>0</v>
      </c>
      <c r="M116" s="37">
        <v>0</v>
      </c>
      <c r="N116" s="37">
        <v>0</v>
      </c>
      <c r="O116" s="37">
        <v>0</v>
      </c>
      <c r="P116" s="46">
        <f t="shared" si="7"/>
        <v>0</v>
      </c>
      <c r="T116" s="10"/>
    </row>
    <row r="117" spans="1:20" x14ac:dyDescent="0.25">
      <c r="A117" s="258">
        <f>A66</f>
        <v>2021</v>
      </c>
      <c r="P117" s="43"/>
    </row>
    <row r="118" spans="1:20" ht="15.75" thickBot="1" x14ac:dyDescent="0.3">
      <c r="A118" s="258">
        <f>A66</f>
        <v>2021</v>
      </c>
      <c r="C118" s="131" t="s">
        <v>203</v>
      </c>
      <c r="D118" s="132">
        <f>PREV_D!D67</f>
        <v>0</v>
      </c>
      <c r="E118" s="132">
        <f>PREV_D!E67</f>
        <v>0</v>
      </c>
      <c r="F118" s="132">
        <f>PREV_D!F67</f>
        <v>0</v>
      </c>
      <c r="G118" s="132">
        <f>PREV_D!G67</f>
        <v>0</v>
      </c>
      <c r="H118" s="132">
        <f>PREV_D!H67</f>
        <v>0</v>
      </c>
      <c r="I118" s="132">
        <f>PREV_D!I67</f>
        <v>0</v>
      </c>
      <c r="J118" s="132">
        <f>PREV_D!J67</f>
        <v>0</v>
      </c>
      <c r="K118" s="132">
        <f>PREV_D!K67</f>
        <v>0</v>
      </c>
      <c r="L118" s="132">
        <f>PREV_D!L67</f>
        <v>0</v>
      </c>
      <c r="M118" s="132">
        <f>PREV_D!M67</f>
        <v>0</v>
      </c>
      <c r="N118" s="132">
        <f>PREV_D!N67</f>
        <v>0</v>
      </c>
      <c r="O118" s="132">
        <f>PREV_D!O67</f>
        <v>0</v>
      </c>
      <c r="P118" s="133">
        <f>SUM(D118:O118)</f>
        <v>0</v>
      </c>
    </row>
    <row r="119" spans="1:20" x14ac:dyDescent="0.25">
      <c r="A119" s="258">
        <f>A66</f>
        <v>2021</v>
      </c>
      <c r="P119" s="43"/>
    </row>
    <row r="120" spans="1:20" x14ac:dyDescent="0.25">
      <c r="A120" s="258">
        <f>A66</f>
        <v>2021</v>
      </c>
      <c r="C120" s="63" t="s">
        <v>204</v>
      </c>
      <c r="D120" s="34">
        <f>D66-D118</f>
        <v>0</v>
      </c>
      <c r="E120" s="34">
        <f t="shared" ref="E120:P120" si="8">E66-E118</f>
        <v>0</v>
      </c>
      <c r="F120" s="34">
        <f t="shared" si="8"/>
        <v>0</v>
      </c>
      <c r="G120" s="34">
        <f t="shared" si="8"/>
        <v>0</v>
      </c>
      <c r="H120" s="34">
        <f t="shared" si="8"/>
        <v>0</v>
      </c>
      <c r="I120" s="34">
        <f t="shared" si="8"/>
        <v>0</v>
      </c>
      <c r="J120" s="34">
        <f t="shared" si="8"/>
        <v>0</v>
      </c>
      <c r="K120" s="34">
        <f t="shared" si="8"/>
        <v>0</v>
      </c>
      <c r="L120" s="34">
        <f t="shared" si="8"/>
        <v>0</v>
      </c>
      <c r="M120" s="34">
        <f t="shared" si="8"/>
        <v>0</v>
      </c>
      <c r="N120" s="34">
        <f t="shared" si="8"/>
        <v>0</v>
      </c>
      <c r="O120" s="34">
        <f t="shared" si="8"/>
        <v>0</v>
      </c>
      <c r="P120" s="44">
        <f t="shared" si="8"/>
        <v>0</v>
      </c>
    </row>
    <row r="121" spans="1:20" hidden="1" x14ac:dyDescent="0.25">
      <c r="A121" s="258"/>
    </row>
    <row r="122" spans="1:20" hidden="1" x14ac:dyDescent="0.25">
      <c r="A122" s="258"/>
    </row>
    <row r="123" spans="1:20" ht="15" hidden="1" customHeight="1" thickBot="1" x14ac:dyDescent="0.3">
      <c r="A123" s="255">
        <f>A66+1</f>
        <v>2022</v>
      </c>
      <c r="C123" s="134" t="s">
        <v>202</v>
      </c>
      <c r="D123" s="136">
        <f t="shared" ref="D123:P123" si="9">SUM(D124:D173)</f>
        <v>0</v>
      </c>
      <c r="E123" s="136">
        <f t="shared" si="9"/>
        <v>0</v>
      </c>
      <c r="F123" s="136">
        <f t="shared" si="9"/>
        <v>0</v>
      </c>
      <c r="G123" s="136">
        <f t="shared" si="9"/>
        <v>0</v>
      </c>
      <c r="H123" s="136">
        <f t="shared" si="9"/>
        <v>0</v>
      </c>
      <c r="I123" s="136">
        <f t="shared" si="9"/>
        <v>0</v>
      </c>
      <c r="J123" s="136">
        <f t="shared" si="9"/>
        <v>0</v>
      </c>
      <c r="K123" s="136">
        <f t="shared" si="9"/>
        <v>0</v>
      </c>
      <c r="L123" s="136">
        <f t="shared" si="9"/>
        <v>0</v>
      </c>
      <c r="M123" s="136">
        <f t="shared" si="9"/>
        <v>0</v>
      </c>
      <c r="N123" s="136">
        <f t="shared" si="9"/>
        <v>0</v>
      </c>
      <c r="O123" s="136">
        <f t="shared" si="9"/>
        <v>0</v>
      </c>
      <c r="P123" s="136">
        <f t="shared" si="9"/>
        <v>0</v>
      </c>
    </row>
    <row r="124" spans="1:20" hidden="1" x14ac:dyDescent="0.25">
      <c r="A124" s="255" t="str">
        <f>IF(B124=1,A123,"")</f>
        <v/>
      </c>
      <c r="B124" s="39" t="str">
        <f>IF(C124&lt;&gt;0,1,"")</f>
        <v/>
      </c>
      <c r="C124" s="130">
        <f>VLOOKUP($X$9,CAD!$C$7:$D$31,2,0)</f>
        <v>0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99">
        <f>SUM(D124:O124)</f>
        <v>0</v>
      </c>
    </row>
    <row r="125" spans="1:20" hidden="1" x14ac:dyDescent="0.25">
      <c r="A125" s="255" t="str">
        <f>IF(B125=1,A123,"")</f>
        <v/>
      </c>
      <c r="B125" s="39" t="str">
        <f t="shared" ref="B125:B173" si="10">IF(C125&lt;&gt;0,1,"")</f>
        <v/>
      </c>
      <c r="C125" s="130">
        <f>VLOOKUP($X$10,CAD!$C$7:$D$31,2,0)</f>
        <v>0</v>
      </c>
      <c r="D125" s="38">
        <v>0</v>
      </c>
      <c r="E125" s="38">
        <v>0</v>
      </c>
      <c r="F125" s="38">
        <v>0</v>
      </c>
      <c r="G125" s="38">
        <v>0</v>
      </c>
      <c r="H125" s="38">
        <v>0</v>
      </c>
      <c r="I125" s="38">
        <v>0</v>
      </c>
      <c r="J125" s="38">
        <v>0</v>
      </c>
      <c r="K125" s="38">
        <v>0</v>
      </c>
      <c r="L125" s="38">
        <v>0</v>
      </c>
      <c r="M125" s="38">
        <v>0</v>
      </c>
      <c r="N125" s="38">
        <v>0</v>
      </c>
      <c r="O125" s="38">
        <v>0</v>
      </c>
      <c r="P125" s="46">
        <f t="shared" ref="P125:P173" si="11">SUM(D125:O125)</f>
        <v>0</v>
      </c>
    </row>
    <row r="126" spans="1:20" hidden="1" x14ac:dyDescent="0.25">
      <c r="A126" s="255" t="str">
        <f>IF(B126=1,A123,"")</f>
        <v/>
      </c>
      <c r="B126" s="39" t="str">
        <f t="shared" si="10"/>
        <v/>
      </c>
      <c r="C126" s="130">
        <f>VLOOKUP($X$11,CAD!$C$7:$D$31,2,0)</f>
        <v>0</v>
      </c>
      <c r="D126" s="38">
        <v>0</v>
      </c>
      <c r="E126" s="38">
        <v>0</v>
      </c>
      <c r="F126" s="38">
        <v>0</v>
      </c>
      <c r="G126" s="38">
        <v>0</v>
      </c>
      <c r="H126" s="38">
        <v>0</v>
      </c>
      <c r="I126" s="38">
        <v>0</v>
      </c>
      <c r="J126" s="38">
        <v>0</v>
      </c>
      <c r="K126" s="38">
        <v>0</v>
      </c>
      <c r="L126" s="38">
        <v>0</v>
      </c>
      <c r="M126" s="38">
        <v>0</v>
      </c>
      <c r="N126" s="38">
        <v>0</v>
      </c>
      <c r="O126" s="38">
        <v>0</v>
      </c>
      <c r="P126" s="46">
        <f t="shared" si="11"/>
        <v>0</v>
      </c>
    </row>
    <row r="127" spans="1:20" hidden="1" x14ac:dyDescent="0.25">
      <c r="A127" s="255" t="str">
        <f>IF(B127=1,A123,"")</f>
        <v/>
      </c>
      <c r="B127" s="39" t="str">
        <f t="shared" si="10"/>
        <v/>
      </c>
      <c r="C127" s="130">
        <f>VLOOKUP($X$12,CAD!$C$7:$D$31,2,0)</f>
        <v>0</v>
      </c>
      <c r="D127" s="38">
        <v>0</v>
      </c>
      <c r="E127" s="38">
        <v>0</v>
      </c>
      <c r="F127" s="38">
        <v>0</v>
      </c>
      <c r="G127" s="38">
        <v>0</v>
      </c>
      <c r="H127" s="38">
        <v>0</v>
      </c>
      <c r="I127" s="38">
        <v>0</v>
      </c>
      <c r="J127" s="38">
        <v>0</v>
      </c>
      <c r="K127" s="38">
        <v>0</v>
      </c>
      <c r="L127" s="38">
        <v>0</v>
      </c>
      <c r="M127" s="38">
        <v>0</v>
      </c>
      <c r="N127" s="38">
        <v>0</v>
      </c>
      <c r="O127" s="38">
        <v>0</v>
      </c>
      <c r="P127" s="46">
        <f t="shared" si="11"/>
        <v>0</v>
      </c>
    </row>
    <row r="128" spans="1:20" hidden="1" x14ac:dyDescent="0.25">
      <c r="A128" s="255" t="str">
        <f>IF(B128=1,A123,"")</f>
        <v/>
      </c>
      <c r="B128" s="39" t="str">
        <f t="shared" si="10"/>
        <v/>
      </c>
      <c r="C128" s="130">
        <f>VLOOKUP($X$13,CAD!$C$7:$D$31,2,0)</f>
        <v>0</v>
      </c>
      <c r="D128" s="38">
        <v>0</v>
      </c>
      <c r="E128" s="38">
        <v>0</v>
      </c>
      <c r="F128" s="38">
        <v>0</v>
      </c>
      <c r="G128" s="38">
        <v>0</v>
      </c>
      <c r="H128" s="38">
        <v>0</v>
      </c>
      <c r="I128" s="38">
        <v>0</v>
      </c>
      <c r="J128" s="38">
        <v>0</v>
      </c>
      <c r="K128" s="38">
        <v>0</v>
      </c>
      <c r="L128" s="38">
        <v>0</v>
      </c>
      <c r="M128" s="38">
        <v>0</v>
      </c>
      <c r="N128" s="38">
        <v>0</v>
      </c>
      <c r="O128" s="38">
        <v>0</v>
      </c>
      <c r="P128" s="46">
        <f t="shared" si="11"/>
        <v>0</v>
      </c>
    </row>
    <row r="129" spans="1:16" hidden="1" x14ac:dyDescent="0.25">
      <c r="A129" s="255" t="str">
        <f>IF(B129=1,A123,"")</f>
        <v/>
      </c>
      <c r="B129" s="39" t="str">
        <f t="shared" si="10"/>
        <v/>
      </c>
      <c r="C129" s="130">
        <f>VLOOKUP($X$14,CAD!$C$7:$D$31,2,0)</f>
        <v>0</v>
      </c>
      <c r="D129" s="38">
        <v>0</v>
      </c>
      <c r="E129" s="38">
        <v>0</v>
      </c>
      <c r="F129" s="38">
        <v>0</v>
      </c>
      <c r="G129" s="38">
        <v>0</v>
      </c>
      <c r="H129" s="38">
        <v>0</v>
      </c>
      <c r="I129" s="38">
        <v>0</v>
      </c>
      <c r="J129" s="38">
        <v>0</v>
      </c>
      <c r="K129" s="38">
        <v>0</v>
      </c>
      <c r="L129" s="38">
        <v>0</v>
      </c>
      <c r="M129" s="38">
        <v>0</v>
      </c>
      <c r="N129" s="38">
        <v>0</v>
      </c>
      <c r="O129" s="38">
        <v>0</v>
      </c>
      <c r="P129" s="46">
        <f t="shared" si="11"/>
        <v>0</v>
      </c>
    </row>
    <row r="130" spans="1:16" hidden="1" x14ac:dyDescent="0.25">
      <c r="A130" s="258" t="str">
        <f>IF(B130=1,A123,"")</f>
        <v/>
      </c>
      <c r="B130" s="39" t="str">
        <f t="shared" si="10"/>
        <v/>
      </c>
      <c r="C130" s="130">
        <f>VLOOKUP($X$15,CAD!$C$7:$D$31,2,0)</f>
        <v>0</v>
      </c>
      <c r="D130" s="37">
        <v>0</v>
      </c>
      <c r="E130" s="37">
        <v>0</v>
      </c>
      <c r="F130" s="37">
        <v>0</v>
      </c>
      <c r="G130" s="37">
        <v>0</v>
      </c>
      <c r="H130" s="37">
        <v>0</v>
      </c>
      <c r="I130" s="37">
        <v>0</v>
      </c>
      <c r="J130" s="37">
        <v>0</v>
      </c>
      <c r="K130" s="37">
        <v>0</v>
      </c>
      <c r="L130" s="37">
        <v>0</v>
      </c>
      <c r="M130" s="37">
        <v>0</v>
      </c>
      <c r="N130" s="37">
        <v>0</v>
      </c>
      <c r="O130" s="37">
        <v>0</v>
      </c>
      <c r="P130" s="46">
        <f t="shared" si="11"/>
        <v>0</v>
      </c>
    </row>
    <row r="131" spans="1:16" hidden="1" x14ac:dyDescent="0.25">
      <c r="A131" s="258" t="str">
        <f>IF(B131=1,A123,"")</f>
        <v/>
      </c>
      <c r="B131" s="39" t="str">
        <f t="shared" si="10"/>
        <v/>
      </c>
      <c r="C131" s="130">
        <f>VLOOKUP($X$16,CAD!$C$7:$D$31,2,0)</f>
        <v>0</v>
      </c>
      <c r="D131" s="37">
        <v>0</v>
      </c>
      <c r="E131" s="37">
        <v>0</v>
      </c>
      <c r="F131" s="37">
        <v>0</v>
      </c>
      <c r="G131" s="37">
        <v>0</v>
      </c>
      <c r="H131" s="37">
        <v>0</v>
      </c>
      <c r="I131" s="37">
        <v>0</v>
      </c>
      <c r="J131" s="37">
        <v>0</v>
      </c>
      <c r="K131" s="37">
        <v>0</v>
      </c>
      <c r="L131" s="37">
        <v>0</v>
      </c>
      <c r="M131" s="37">
        <v>0</v>
      </c>
      <c r="N131" s="37">
        <v>0</v>
      </c>
      <c r="O131" s="37">
        <v>0</v>
      </c>
      <c r="P131" s="46">
        <f t="shared" si="11"/>
        <v>0</v>
      </c>
    </row>
    <row r="132" spans="1:16" hidden="1" x14ac:dyDescent="0.25">
      <c r="A132" s="258" t="str">
        <f>IF(B132=1,A123,"")</f>
        <v/>
      </c>
      <c r="B132" s="39" t="str">
        <f t="shared" si="10"/>
        <v/>
      </c>
      <c r="C132" s="130">
        <f>VLOOKUP($X$17,CAD!$C$7:$D$31,2,0)</f>
        <v>0</v>
      </c>
      <c r="D132" s="37">
        <v>0</v>
      </c>
      <c r="E132" s="37">
        <v>0</v>
      </c>
      <c r="F132" s="37">
        <v>0</v>
      </c>
      <c r="G132" s="37">
        <v>0</v>
      </c>
      <c r="H132" s="37">
        <v>0</v>
      </c>
      <c r="I132" s="37">
        <v>0</v>
      </c>
      <c r="J132" s="37">
        <v>0</v>
      </c>
      <c r="K132" s="37">
        <v>0</v>
      </c>
      <c r="L132" s="37">
        <v>0</v>
      </c>
      <c r="M132" s="37">
        <v>0</v>
      </c>
      <c r="N132" s="37">
        <v>0</v>
      </c>
      <c r="O132" s="37">
        <v>0</v>
      </c>
      <c r="P132" s="46">
        <f t="shared" si="11"/>
        <v>0</v>
      </c>
    </row>
    <row r="133" spans="1:16" hidden="1" x14ac:dyDescent="0.25">
      <c r="A133" s="258" t="str">
        <f>IF(B133=1,A123,"")</f>
        <v/>
      </c>
      <c r="B133" s="39" t="str">
        <f t="shared" si="10"/>
        <v/>
      </c>
      <c r="C133" s="130">
        <f>VLOOKUP($X$18,CAD!$C$7:$D$31,2,0)</f>
        <v>0</v>
      </c>
      <c r="D133" s="37">
        <v>0</v>
      </c>
      <c r="E133" s="37">
        <v>0</v>
      </c>
      <c r="F133" s="37">
        <v>0</v>
      </c>
      <c r="G133" s="37">
        <v>0</v>
      </c>
      <c r="H133" s="37">
        <v>0</v>
      </c>
      <c r="I133" s="37">
        <v>0</v>
      </c>
      <c r="J133" s="37">
        <v>0</v>
      </c>
      <c r="K133" s="37">
        <v>0</v>
      </c>
      <c r="L133" s="37">
        <v>0</v>
      </c>
      <c r="M133" s="37">
        <v>0</v>
      </c>
      <c r="N133" s="37">
        <v>0</v>
      </c>
      <c r="O133" s="37">
        <v>0</v>
      </c>
      <c r="P133" s="46">
        <f t="shared" si="11"/>
        <v>0</v>
      </c>
    </row>
    <row r="134" spans="1:16" hidden="1" x14ac:dyDescent="0.25">
      <c r="A134" s="258" t="str">
        <f>IF(B134=1,A123,"")</f>
        <v/>
      </c>
      <c r="B134" s="39" t="str">
        <f t="shared" si="10"/>
        <v/>
      </c>
      <c r="C134" s="130">
        <f>VLOOKUP($X$19,CAD!$C$7:$D$31,2,0)</f>
        <v>0</v>
      </c>
      <c r="D134" s="37">
        <v>0</v>
      </c>
      <c r="E134" s="37">
        <v>0</v>
      </c>
      <c r="F134" s="37">
        <v>0</v>
      </c>
      <c r="G134" s="37">
        <v>0</v>
      </c>
      <c r="H134" s="37">
        <v>0</v>
      </c>
      <c r="I134" s="37">
        <v>0</v>
      </c>
      <c r="J134" s="37">
        <v>0</v>
      </c>
      <c r="K134" s="37">
        <v>0</v>
      </c>
      <c r="L134" s="37">
        <v>0</v>
      </c>
      <c r="M134" s="37">
        <v>0</v>
      </c>
      <c r="N134" s="37">
        <v>0</v>
      </c>
      <c r="O134" s="37">
        <v>0</v>
      </c>
      <c r="P134" s="46">
        <f t="shared" si="11"/>
        <v>0</v>
      </c>
    </row>
    <row r="135" spans="1:16" hidden="1" x14ac:dyDescent="0.25">
      <c r="A135" s="258" t="str">
        <f>IF(B135=1,A123,"")</f>
        <v/>
      </c>
      <c r="B135" s="39" t="str">
        <f t="shared" si="10"/>
        <v/>
      </c>
      <c r="C135" s="130">
        <f>VLOOKUP($X$20,CAD!$C$7:$D$31,2,0)</f>
        <v>0</v>
      </c>
      <c r="D135" s="37">
        <v>0</v>
      </c>
      <c r="E135" s="37">
        <v>0</v>
      </c>
      <c r="F135" s="37">
        <v>0</v>
      </c>
      <c r="G135" s="37">
        <v>0</v>
      </c>
      <c r="H135" s="37">
        <v>0</v>
      </c>
      <c r="I135" s="37">
        <v>0</v>
      </c>
      <c r="J135" s="37">
        <v>0</v>
      </c>
      <c r="K135" s="37">
        <v>0</v>
      </c>
      <c r="L135" s="37">
        <v>0</v>
      </c>
      <c r="M135" s="37">
        <v>0</v>
      </c>
      <c r="N135" s="37">
        <v>0</v>
      </c>
      <c r="O135" s="37">
        <v>0</v>
      </c>
      <c r="P135" s="46">
        <f t="shared" si="11"/>
        <v>0</v>
      </c>
    </row>
    <row r="136" spans="1:16" hidden="1" x14ac:dyDescent="0.25">
      <c r="A136" s="258" t="str">
        <f>IF(B136=1,A123,"")</f>
        <v/>
      </c>
      <c r="B136" s="39" t="str">
        <f t="shared" si="10"/>
        <v/>
      </c>
      <c r="C136" s="130">
        <f>VLOOKUP($X$21,CAD!$C$7:$D$31,2,0)</f>
        <v>0</v>
      </c>
      <c r="D136" s="37">
        <v>0</v>
      </c>
      <c r="E136" s="37">
        <v>0</v>
      </c>
      <c r="F136" s="37">
        <v>0</v>
      </c>
      <c r="G136" s="37">
        <v>0</v>
      </c>
      <c r="H136" s="37">
        <v>0</v>
      </c>
      <c r="I136" s="37">
        <v>0</v>
      </c>
      <c r="J136" s="37">
        <v>0</v>
      </c>
      <c r="K136" s="37">
        <v>0</v>
      </c>
      <c r="L136" s="37">
        <v>0</v>
      </c>
      <c r="M136" s="37">
        <v>0</v>
      </c>
      <c r="N136" s="37">
        <v>0</v>
      </c>
      <c r="O136" s="37">
        <v>0</v>
      </c>
      <c r="P136" s="46">
        <f t="shared" si="11"/>
        <v>0</v>
      </c>
    </row>
    <row r="137" spans="1:16" hidden="1" x14ac:dyDescent="0.25">
      <c r="A137" s="258" t="str">
        <f>IF(B137=1,A123,"")</f>
        <v/>
      </c>
      <c r="B137" s="39" t="str">
        <f t="shared" si="10"/>
        <v/>
      </c>
      <c r="C137" s="130">
        <f>VLOOKUP($X$22,CAD!$C$7:$D$31,2,0)</f>
        <v>0</v>
      </c>
      <c r="D137" s="37">
        <v>0</v>
      </c>
      <c r="E137" s="37">
        <v>0</v>
      </c>
      <c r="F137" s="37">
        <v>0</v>
      </c>
      <c r="G137" s="37">
        <v>0</v>
      </c>
      <c r="H137" s="37">
        <v>0</v>
      </c>
      <c r="I137" s="37">
        <v>0</v>
      </c>
      <c r="J137" s="37">
        <v>0</v>
      </c>
      <c r="K137" s="37">
        <v>0</v>
      </c>
      <c r="L137" s="37">
        <v>0</v>
      </c>
      <c r="M137" s="37">
        <v>0</v>
      </c>
      <c r="N137" s="37">
        <v>0</v>
      </c>
      <c r="O137" s="37">
        <v>0</v>
      </c>
      <c r="P137" s="46">
        <f t="shared" si="11"/>
        <v>0</v>
      </c>
    </row>
    <row r="138" spans="1:16" hidden="1" x14ac:dyDescent="0.25">
      <c r="A138" s="258" t="str">
        <f>IF(B138=1,A123,"")</f>
        <v/>
      </c>
      <c r="B138" s="39" t="str">
        <f t="shared" si="10"/>
        <v/>
      </c>
      <c r="C138" s="130">
        <f>VLOOKUP($X$23,CAD!$C$7:$D$31,2,0)</f>
        <v>0</v>
      </c>
      <c r="D138" s="37">
        <v>0</v>
      </c>
      <c r="E138" s="37">
        <v>0</v>
      </c>
      <c r="F138" s="37">
        <v>0</v>
      </c>
      <c r="G138" s="37">
        <v>0</v>
      </c>
      <c r="H138" s="37">
        <v>0</v>
      </c>
      <c r="I138" s="37">
        <v>0</v>
      </c>
      <c r="J138" s="37">
        <v>0</v>
      </c>
      <c r="K138" s="37">
        <v>0</v>
      </c>
      <c r="L138" s="37">
        <v>0</v>
      </c>
      <c r="M138" s="37">
        <v>0</v>
      </c>
      <c r="N138" s="37">
        <v>0</v>
      </c>
      <c r="O138" s="37">
        <v>0</v>
      </c>
      <c r="P138" s="46">
        <f t="shared" si="11"/>
        <v>0</v>
      </c>
    </row>
    <row r="139" spans="1:16" hidden="1" x14ac:dyDescent="0.25">
      <c r="A139" s="258" t="str">
        <f>IF(B139=1,A123,"")</f>
        <v/>
      </c>
      <c r="B139" s="39" t="str">
        <f t="shared" si="10"/>
        <v/>
      </c>
      <c r="C139" s="130">
        <f>VLOOKUP($X$24,CAD!$C$7:$D$31,2,0)</f>
        <v>0</v>
      </c>
      <c r="D139" s="37">
        <v>0</v>
      </c>
      <c r="E139" s="37">
        <v>0</v>
      </c>
      <c r="F139" s="37">
        <v>0</v>
      </c>
      <c r="G139" s="37">
        <v>0</v>
      </c>
      <c r="H139" s="37">
        <v>0</v>
      </c>
      <c r="I139" s="37">
        <v>0</v>
      </c>
      <c r="J139" s="37">
        <v>0</v>
      </c>
      <c r="K139" s="37">
        <v>0</v>
      </c>
      <c r="L139" s="37">
        <v>0</v>
      </c>
      <c r="M139" s="37">
        <v>0</v>
      </c>
      <c r="N139" s="37">
        <v>0</v>
      </c>
      <c r="O139" s="37">
        <v>0</v>
      </c>
      <c r="P139" s="46">
        <f t="shared" si="11"/>
        <v>0</v>
      </c>
    </row>
    <row r="140" spans="1:16" hidden="1" x14ac:dyDescent="0.25">
      <c r="A140" s="258" t="str">
        <f>IF(B140=1,A123,"")</f>
        <v/>
      </c>
      <c r="B140" s="39" t="str">
        <f t="shared" si="10"/>
        <v/>
      </c>
      <c r="C140" s="130">
        <f>VLOOKUP($X$25,CAD!$C$7:$D$31,2,0)</f>
        <v>0</v>
      </c>
      <c r="D140" s="37">
        <v>0</v>
      </c>
      <c r="E140" s="37">
        <v>0</v>
      </c>
      <c r="F140" s="37">
        <v>0</v>
      </c>
      <c r="G140" s="37">
        <v>0</v>
      </c>
      <c r="H140" s="37">
        <v>0</v>
      </c>
      <c r="I140" s="37">
        <v>0</v>
      </c>
      <c r="J140" s="37">
        <v>0</v>
      </c>
      <c r="K140" s="37">
        <v>0</v>
      </c>
      <c r="L140" s="37">
        <v>0</v>
      </c>
      <c r="M140" s="37">
        <v>0</v>
      </c>
      <c r="N140" s="37">
        <v>0</v>
      </c>
      <c r="O140" s="37">
        <v>0</v>
      </c>
      <c r="P140" s="46">
        <f t="shared" si="11"/>
        <v>0</v>
      </c>
    </row>
    <row r="141" spans="1:16" hidden="1" x14ac:dyDescent="0.25">
      <c r="A141" s="258" t="str">
        <f>IF(B141=1,A123,"")</f>
        <v/>
      </c>
      <c r="B141" s="39" t="str">
        <f t="shared" si="10"/>
        <v/>
      </c>
      <c r="C141" s="130">
        <f>VLOOKUP($X$26,CAD!$C$7:$D$31,2,0)</f>
        <v>0</v>
      </c>
      <c r="D141" s="37">
        <v>0</v>
      </c>
      <c r="E141" s="37">
        <v>0</v>
      </c>
      <c r="F141" s="37">
        <v>0</v>
      </c>
      <c r="G141" s="37">
        <v>0</v>
      </c>
      <c r="H141" s="37">
        <v>0</v>
      </c>
      <c r="I141" s="37">
        <v>0</v>
      </c>
      <c r="J141" s="37">
        <v>0</v>
      </c>
      <c r="K141" s="37">
        <v>0</v>
      </c>
      <c r="L141" s="37">
        <v>0</v>
      </c>
      <c r="M141" s="37">
        <v>0</v>
      </c>
      <c r="N141" s="37">
        <v>0</v>
      </c>
      <c r="O141" s="37">
        <v>0</v>
      </c>
      <c r="P141" s="46">
        <f t="shared" si="11"/>
        <v>0</v>
      </c>
    </row>
    <row r="142" spans="1:16" hidden="1" x14ac:dyDescent="0.25">
      <c r="A142" s="258" t="str">
        <f>IF(B142=1,A123,"")</f>
        <v/>
      </c>
      <c r="B142" s="39" t="str">
        <f t="shared" si="10"/>
        <v/>
      </c>
      <c r="C142" s="130">
        <f>VLOOKUP($X$27,CAD!$C$7:$D$31,2,0)</f>
        <v>0</v>
      </c>
      <c r="D142" s="37">
        <v>0</v>
      </c>
      <c r="E142" s="37">
        <v>0</v>
      </c>
      <c r="F142" s="37">
        <v>0</v>
      </c>
      <c r="G142" s="37">
        <v>0</v>
      </c>
      <c r="H142" s="37">
        <v>0</v>
      </c>
      <c r="I142" s="37">
        <v>0</v>
      </c>
      <c r="J142" s="37">
        <v>0</v>
      </c>
      <c r="K142" s="37">
        <v>0</v>
      </c>
      <c r="L142" s="37">
        <v>0</v>
      </c>
      <c r="M142" s="37">
        <v>0</v>
      </c>
      <c r="N142" s="37">
        <v>0</v>
      </c>
      <c r="O142" s="37">
        <v>0</v>
      </c>
      <c r="P142" s="46">
        <f t="shared" si="11"/>
        <v>0</v>
      </c>
    </row>
    <row r="143" spans="1:16" hidden="1" x14ac:dyDescent="0.25">
      <c r="A143" s="258" t="str">
        <f>IF(B143=1,A123,"")</f>
        <v/>
      </c>
      <c r="B143" s="39" t="str">
        <f t="shared" si="10"/>
        <v/>
      </c>
      <c r="C143" s="130">
        <f>VLOOKUP($X$28,CAD!$C$7:$D$31,2,0)</f>
        <v>0</v>
      </c>
      <c r="D143" s="37">
        <v>0</v>
      </c>
      <c r="E143" s="37">
        <v>0</v>
      </c>
      <c r="F143" s="37">
        <v>0</v>
      </c>
      <c r="G143" s="37">
        <v>0</v>
      </c>
      <c r="H143" s="37">
        <v>0</v>
      </c>
      <c r="I143" s="37">
        <v>0</v>
      </c>
      <c r="J143" s="37">
        <v>0</v>
      </c>
      <c r="K143" s="37">
        <v>0</v>
      </c>
      <c r="L143" s="37">
        <v>0</v>
      </c>
      <c r="M143" s="37">
        <v>0</v>
      </c>
      <c r="N143" s="37">
        <v>0</v>
      </c>
      <c r="O143" s="37">
        <v>0</v>
      </c>
      <c r="P143" s="46">
        <f t="shared" si="11"/>
        <v>0</v>
      </c>
    </row>
    <row r="144" spans="1:16" hidden="1" x14ac:dyDescent="0.25">
      <c r="A144" s="258" t="str">
        <f>IF(B144=1,A123,"")</f>
        <v/>
      </c>
      <c r="B144" s="39" t="str">
        <f t="shared" si="10"/>
        <v/>
      </c>
      <c r="C144" s="130">
        <f>VLOOKUP($X$29,CAD!$C$7:$D$31,2,0)</f>
        <v>0</v>
      </c>
      <c r="D144" s="37">
        <v>0</v>
      </c>
      <c r="E144" s="37">
        <v>0</v>
      </c>
      <c r="F144" s="37">
        <v>0</v>
      </c>
      <c r="G144" s="37">
        <v>0</v>
      </c>
      <c r="H144" s="37">
        <v>0</v>
      </c>
      <c r="I144" s="37">
        <v>0</v>
      </c>
      <c r="J144" s="37">
        <v>0</v>
      </c>
      <c r="K144" s="37">
        <v>0</v>
      </c>
      <c r="L144" s="37">
        <v>0</v>
      </c>
      <c r="M144" s="37">
        <v>0</v>
      </c>
      <c r="N144" s="37">
        <v>0</v>
      </c>
      <c r="O144" s="37">
        <v>0</v>
      </c>
      <c r="P144" s="46">
        <f t="shared" si="11"/>
        <v>0</v>
      </c>
    </row>
    <row r="145" spans="1:16" hidden="1" x14ac:dyDescent="0.25">
      <c r="A145" s="258" t="str">
        <f>IF(B145=1,A123,"")</f>
        <v/>
      </c>
      <c r="B145" s="39" t="str">
        <f t="shared" si="10"/>
        <v/>
      </c>
      <c r="C145" s="130">
        <f>VLOOKUP($X$30,CAD!$C$7:$D$31,2,0)</f>
        <v>0</v>
      </c>
      <c r="D145" s="37">
        <v>0</v>
      </c>
      <c r="E145" s="37">
        <v>0</v>
      </c>
      <c r="F145" s="37">
        <v>0</v>
      </c>
      <c r="G145" s="37">
        <v>0</v>
      </c>
      <c r="H145" s="37">
        <v>0</v>
      </c>
      <c r="I145" s="37">
        <v>0</v>
      </c>
      <c r="J145" s="37">
        <v>0</v>
      </c>
      <c r="K145" s="37">
        <v>0</v>
      </c>
      <c r="L145" s="37">
        <v>0</v>
      </c>
      <c r="M145" s="37">
        <v>0</v>
      </c>
      <c r="N145" s="37">
        <v>0</v>
      </c>
      <c r="O145" s="37">
        <v>0</v>
      </c>
      <c r="P145" s="46">
        <f t="shared" si="11"/>
        <v>0</v>
      </c>
    </row>
    <row r="146" spans="1:16" hidden="1" x14ac:dyDescent="0.25">
      <c r="A146" s="258" t="str">
        <f>IF(B146=1,A123,"")</f>
        <v/>
      </c>
      <c r="B146" s="39" t="str">
        <f t="shared" si="10"/>
        <v/>
      </c>
      <c r="C146" s="130">
        <f>VLOOKUP($X$31,CAD!$C$7:$D$31,2,0)</f>
        <v>0</v>
      </c>
      <c r="D146" s="37">
        <v>0</v>
      </c>
      <c r="E146" s="37">
        <v>0</v>
      </c>
      <c r="F146" s="37">
        <v>0</v>
      </c>
      <c r="G146" s="37">
        <v>0</v>
      </c>
      <c r="H146" s="37">
        <v>0</v>
      </c>
      <c r="I146" s="37">
        <v>0</v>
      </c>
      <c r="J146" s="37">
        <v>0</v>
      </c>
      <c r="K146" s="37">
        <v>0</v>
      </c>
      <c r="L146" s="37">
        <v>0</v>
      </c>
      <c r="M146" s="37">
        <v>0</v>
      </c>
      <c r="N146" s="37">
        <v>0</v>
      </c>
      <c r="O146" s="37">
        <v>0</v>
      </c>
      <c r="P146" s="46">
        <f t="shared" si="11"/>
        <v>0</v>
      </c>
    </row>
    <row r="147" spans="1:16" hidden="1" x14ac:dyDescent="0.25">
      <c r="A147" s="258" t="str">
        <f>IF(B147=1,A123,"")</f>
        <v/>
      </c>
      <c r="B147" s="39" t="str">
        <f t="shared" si="10"/>
        <v/>
      </c>
      <c r="C147" s="130">
        <f>VLOOKUP($X$32,CAD!$C$7:$D$31,2,0)</f>
        <v>0</v>
      </c>
      <c r="D147" s="37">
        <v>0</v>
      </c>
      <c r="E147" s="37">
        <v>0</v>
      </c>
      <c r="F147" s="37">
        <v>0</v>
      </c>
      <c r="G147" s="37">
        <v>0</v>
      </c>
      <c r="H147" s="37">
        <v>0</v>
      </c>
      <c r="I147" s="37">
        <v>0</v>
      </c>
      <c r="J147" s="37">
        <v>0</v>
      </c>
      <c r="K147" s="37">
        <v>0</v>
      </c>
      <c r="L147" s="37">
        <v>0</v>
      </c>
      <c r="M147" s="37">
        <v>0</v>
      </c>
      <c r="N147" s="37">
        <v>0</v>
      </c>
      <c r="O147" s="37">
        <v>0</v>
      </c>
      <c r="P147" s="46">
        <f t="shared" si="11"/>
        <v>0</v>
      </c>
    </row>
    <row r="148" spans="1:16" hidden="1" x14ac:dyDescent="0.25">
      <c r="A148" s="255" t="str">
        <f>IF(B148=1,A123,"")</f>
        <v/>
      </c>
      <c r="B148" s="39" t="str">
        <f t="shared" si="10"/>
        <v/>
      </c>
      <c r="C148" s="130">
        <f>VLOOKUP($X$33,CAD!$C$7:$D$31,2,0)</f>
        <v>0</v>
      </c>
      <c r="D148" s="37">
        <v>0</v>
      </c>
      <c r="E148" s="37">
        <v>0</v>
      </c>
      <c r="F148" s="37">
        <v>0</v>
      </c>
      <c r="G148" s="37">
        <v>0</v>
      </c>
      <c r="H148" s="37">
        <v>0</v>
      </c>
      <c r="I148" s="37">
        <v>0</v>
      </c>
      <c r="J148" s="37">
        <v>0</v>
      </c>
      <c r="K148" s="37">
        <v>0</v>
      </c>
      <c r="L148" s="37">
        <v>0</v>
      </c>
      <c r="M148" s="37">
        <v>0</v>
      </c>
      <c r="N148" s="37">
        <v>0</v>
      </c>
      <c r="O148" s="37">
        <v>0</v>
      </c>
      <c r="P148" s="46">
        <f t="shared" si="11"/>
        <v>0</v>
      </c>
    </row>
    <row r="149" spans="1:16" hidden="1" x14ac:dyDescent="0.25">
      <c r="A149" s="258" t="str">
        <f>IF(B149=1,A123,"")</f>
        <v/>
      </c>
      <c r="B149" s="39" t="str">
        <f t="shared" si="10"/>
        <v/>
      </c>
      <c r="C149" s="101">
        <f>VLOOKUP($X$34,CAD!$E$7:$F$31,2,0)</f>
        <v>0</v>
      </c>
      <c r="D149" s="37">
        <v>0</v>
      </c>
      <c r="E149" s="37">
        <v>0</v>
      </c>
      <c r="F149" s="37">
        <v>0</v>
      </c>
      <c r="G149" s="37">
        <v>0</v>
      </c>
      <c r="H149" s="37">
        <v>0</v>
      </c>
      <c r="I149" s="37">
        <v>0</v>
      </c>
      <c r="J149" s="37">
        <v>0</v>
      </c>
      <c r="K149" s="37">
        <v>0</v>
      </c>
      <c r="L149" s="37">
        <v>0</v>
      </c>
      <c r="M149" s="37">
        <v>0</v>
      </c>
      <c r="N149" s="37">
        <v>0</v>
      </c>
      <c r="O149" s="37">
        <v>0</v>
      </c>
      <c r="P149" s="46">
        <f t="shared" si="11"/>
        <v>0</v>
      </c>
    </row>
    <row r="150" spans="1:16" hidden="1" x14ac:dyDescent="0.25">
      <c r="A150" s="258" t="str">
        <f>IF(B150=1,A123,"")</f>
        <v/>
      </c>
      <c r="B150" s="39" t="str">
        <f t="shared" si="10"/>
        <v/>
      </c>
      <c r="C150" s="101">
        <f>VLOOKUP($X$35,CAD!$E$7:$F$31,2,0)</f>
        <v>0</v>
      </c>
      <c r="D150" s="37">
        <v>0</v>
      </c>
      <c r="E150" s="37">
        <v>0</v>
      </c>
      <c r="F150" s="37">
        <v>0</v>
      </c>
      <c r="G150" s="37">
        <v>0</v>
      </c>
      <c r="H150" s="37">
        <v>0</v>
      </c>
      <c r="I150" s="37">
        <v>0</v>
      </c>
      <c r="J150" s="37">
        <v>0</v>
      </c>
      <c r="K150" s="37">
        <v>0</v>
      </c>
      <c r="L150" s="37">
        <v>0</v>
      </c>
      <c r="M150" s="37">
        <v>0</v>
      </c>
      <c r="N150" s="37">
        <v>0</v>
      </c>
      <c r="O150" s="37">
        <v>0</v>
      </c>
      <c r="P150" s="46">
        <f t="shared" si="11"/>
        <v>0</v>
      </c>
    </row>
    <row r="151" spans="1:16" hidden="1" x14ac:dyDescent="0.25">
      <c r="A151" s="258" t="str">
        <f>IF(B151=1,A123,"")</f>
        <v/>
      </c>
      <c r="B151" s="39" t="str">
        <f t="shared" si="10"/>
        <v/>
      </c>
      <c r="C151" s="101">
        <f>VLOOKUP($X$36,CAD!$E$7:$F$31,2,0)</f>
        <v>0</v>
      </c>
      <c r="D151" s="37">
        <v>0</v>
      </c>
      <c r="E151" s="37">
        <v>0</v>
      </c>
      <c r="F151" s="37">
        <v>0</v>
      </c>
      <c r="G151" s="37">
        <v>0</v>
      </c>
      <c r="H151" s="37">
        <v>0</v>
      </c>
      <c r="I151" s="37">
        <v>0</v>
      </c>
      <c r="J151" s="37">
        <v>0</v>
      </c>
      <c r="K151" s="37">
        <v>0</v>
      </c>
      <c r="L151" s="37">
        <v>0</v>
      </c>
      <c r="M151" s="37">
        <v>0</v>
      </c>
      <c r="N151" s="37">
        <v>0</v>
      </c>
      <c r="O151" s="37">
        <v>0</v>
      </c>
      <c r="P151" s="46">
        <f t="shared" si="11"/>
        <v>0</v>
      </c>
    </row>
    <row r="152" spans="1:16" hidden="1" x14ac:dyDescent="0.25">
      <c r="A152" s="258" t="str">
        <f>IF(B152=1,A123,"")</f>
        <v/>
      </c>
      <c r="B152" s="39" t="str">
        <f t="shared" si="10"/>
        <v/>
      </c>
      <c r="C152" s="101">
        <f>VLOOKUP($X$37,CAD!$E$7:$F$31,2,0)</f>
        <v>0</v>
      </c>
      <c r="D152" s="37">
        <v>0</v>
      </c>
      <c r="E152" s="37">
        <v>0</v>
      </c>
      <c r="F152" s="37">
        <v>0</v>
      </c>
      <c r="G152" s="37">
        <v>0</v>
      </c>
      <c r="H152" s="37">
        <v>0</v>
      </c>
      <c r="I152" s="37">
        <v>0</v>
      </c>
      <c r="J152" s="37">
        <v>0</v>
      </c>
      <c r="K152" s="37">
        <v>0</v>
      </c>
      <c r="L152" s="37">
        <v>0</v>
      </c>
      <c r="M152" s="37">
        <v>0</v>
      </c>
      <c r="N152" s="37">
        <v>0</v>
      </c>
      <c r="O152" s="37">
        <v>0</v>
      </c>
      <c r="P152" s="46">
        <f t="shared" si="11"/>
        <v>0</v>
      </c>
    </row>
    <row r="153" spans="1:16" hidden="1" x14ac:dyDescent="0.25">
      <c r="A153" s="258" t="str">
        <f>IF(B153=1,A123,"")</f>
        <v/>
      </c>
      <c r="B153" s="39" t="str">
        <f t="shared" si="10"/>
        <v/>
      </c>
      <c r="C153" s="101">
        <f>VLOOKUP($X$38,CAD!$E$7:$F$31,2,0)</f>
        <v>0</v>
      </c>
      <c r="D153" s="37">
        <v>0</v>
      </c>
      <c r="E153" s="37">
        <v>0</v>
      </c>
      <c r="F153" s="37">
        <v>0</v>
      </c>
      <c r="G153" s="37">
        <v>0</v>
      </c>
      <c r="H153" s="37">
        <v>0</v>
      </c>
      <c r="I153" s="37">
        <v>0</v>
      </c>
      <c r="J153" s="37">
        <v>0</v>
      </c>
      <c r="K153" s="37">
        <v>0</v>
      </c>
      <c r="L153" s="37">
        <v>0</v>
      </c>
      <c r="M153" s="37">
        <v>0</v>
      </c>
      <c r="N153" s="37">
        <v>0</v>
      </c>
      <c r="O153" s="37">
        <v>0</v>
      </c>
      <c r="P153" s="46">
        <f t="shared" si="11"/>
        <v>0</v>
      </c>
    </row>
    <row r="154" spans="1:16" hidden="1" x14ac:dyDescent="0.25">
      <c r="A154" s="258" t="str">
        <f>IF(B154=1,A123,"")</f>
        <v/>
      </c>
      <c r="B154" s="39" t="str">
        <f t="shared" si="10"/>
        <v/>
      </c>
      <c r="C154" s="101">
        <f>VLOOKUP($X$39,CAD!$E$7:$F$31,2,0)</f>
        <v>0</v>
      </c>
      <c r="D154" s="37">
        <v>0</v>
      </c>
      <c r="E154" s="37">
        <v>0</v>
      </c>
      <c r="F154" s="37">
        <v>0</v>
      </c>
      <c r="G154" s="37">
        <v>0</v>
      </c>
      <c r="H154" s="37">
        <v>0</v>
      </c>
      <c r="I154" s="37">
        <v>0</v>
      </c>
      <c r="J154" s="37">
        <v>0</v>
      </c>
      <c r="K154" s="37">
        <v>0</v>
      </c>
      <c r="L154" s="37">
        <v>0</v>
      </c>
      <c r="M154" s="37">
        <v>0</v>
      </c>
      <c r="N154" s="37">
        <v>0</v>
      </c>
      <c r="O154" s="37">
        <v>0</v>
      </c>
      <c r="P154" s="46">
        <f t="shared" si="11"/>
        <v>0</v>
      </c>
    </row>
    <row r="155" spans="1:16" hidden="1" x14ac:dyDescent="0.25">
      <c r="A155" s="258" t="str">
        <f>IF(B155=1,A123,"")</f>
        <v/>
      </c>
      <c r="B155" s="39" t="str">
        <f t="shared" si="10"/>
        <v/>
      </c>
      <c r="C155" s="101">
        <f>VLOOKUP($X$40,CAD!$E$7:$F$31,2,0)</f>
        <v>0</v>
      </c>
      <c r="D155" s="37">
        <v>0</v>
      </c>
      <c r="E155" s="37">
        <v>0</v>
      </c>
      <c r="F155" s="37">
        <v>0</v>
      </c>
      <c r="G155" s="37">
        <v>0</v>
      </c>
      <c r="H155" s="37">
        <v>0</v>
      </c>
      <c r="I155" s="37">
        <v>0</v>
      </c>
      <c r="J155" s="37">
        <v>0</v>
      </c>
      <c r="K155" s="37">
        <v>0</v>
      </c>
      <c r="L155" s="37">
        <v>0</v>
      </c>
      <c r="M155" s="37">
        <v>0</v>
      </c>
      <c r="N155" s="37">
        <v>0</v>
      </c>
      <c r="O155" s="37">
        <v>0</v>
      </c>
      <c r="P155" s="46">
        <f t="shared" si="11"/>
        <v>0</v>
      </c>
    </row>
    <row r="156" spans="1:16" hidden="1" x14ac:dyDescent="0.25">
      <c r="A156" s="258" t="str">
        <f>IF(B156=1,A123,"")</f>
        <v/>
      </c>
      <c r="B156" s="39" t="str">
        <f t="shared" si="10"/>
        <v/>
      </c>
      <c r="C156" s="101">
        <f>VLOOKUP($X$41,CAD!$E$7:$F$31,2,0)</f>
        <v>0</v>
      </c>
      <c r="D156" s="37">
        <v>0</v>
      </c>
      <c r="E156" s="37">
        <v>0</v>
      </c>
      <c r="F156" s="37">
        <v>0</v>
      </c>
      <c r="G156" s="37">
        <v>0</v>
      </c>
      <c r="H156" s="37">
        <v>0</v>
      </c>
      <c r="I156" s="37">
        <v>0</v>
      </c>
      <c r="J156" s="37">
        <v>0</v>
      </c>
      <c r="K156" s="37">
        <v>0</v>
      </c>
      <c r="L156" s="37">
        <v>0</v>
      </c>
      <c r="M156" s="37">
        <v>0</v>
      </c>
      <c r="N156" s="37">
        <v>0</v>
      </c>
      <c r="O156" s="37">
        <v>0</v>
      </c>
      <c r="P156" s="46">
        <f t="shared" si="11"/>
        <v>0</v>
      </c>
    </row>
    <row r="157" spans="1:16" hidden="1" x14ac:dyDescent="0.25">
      <c r="A157" s="258" t="str">
        <f>IF(B157=1,A123,"")</f>
        <v/>
      </c>
      <c r="B157" s="39" t="str">
        <f t="shared" si="10"/>
        <v/>
      </c>
      <c r="C157" s="101">
        <f>VLOOKUP($X$42,CAD!$E$7:$F$31,2,0)</f>
        <v>0</v>
      </c>
      <c r="D157" s="37">
        <v>0</v>
      </c>
      <c r="E157" s="37">
        <v>0</v>
      </c>
      <c r="F157" s="37">
        <v>0</v>
      </c>
      <c r="G157" s="37">
        <v>0</v>
      </c>
      <c r="H157" s="37">
        <v>0</v>
      </c>
      <c r="I157" s="37">
        <v>0</v>
      </c>
      <c r="J157" s="37">
        <v>0</v>
      </c>
      <c r="K157" s="37">
        <v>0</v>
      </c>
      <c r="L157" s="37">
        <v>0</v>
      </c>
      <c r="M157" s="37">
        <v>0</v>
      </c>
      <c r="N157" s="37">
        <v>0</v>
      </c>
      <c r="O157" s="37">
        <v>0</v>
      </c>
      <c r="P157" s="46">
        <f t="shared" si="11"/>
        <v>0</v>
      </c>
    </row>
    <row r="158" spans="1:16" hidden="1" x14ac:dyDescent="0.25">
      <c r="A158" s="258" t="str">
        <f>IF(B158=1,A123,"")</f>
        <v/>
      </c>
      <c r="B158" s="39" t="str">
        <f t="shared" si="10"/>
        <v/>
      </c>
      <c r="C158" s="101">
        <f>VLOOKUP($X$43,CAD!$E$7:$F$31,2,0)</f>
        <v>0</v>
      </c>
      <c r="D158" s="37">
        <v>0</v>
      </c>
      <c r="E158" s="37">
        <v>0</v>
      </c>
      <c r="F158" s="37">
        <v>0</v>
      </c>
      <c r="G158" s="37">
        <v>0</v>
      </c>
      <c r="H158" s="37">
        <v>0</v>
      </c>
      <c r="I158" s="37">
        <v>0</v>
      </c>
      <c r="J158" s="37">
        <v>0</v>
      </c>
      <c r="K158" s="37">
        <v>0</v>
      </c>
      <c r="L158" s="37">
        <v>0</v>
      </c>
      <c r="M158" s="37">
        <v>0</v>
      </c>
      <c r="N158" s="37">
        <v>0</v>
      </c>
      <c r="O158" s="37">
        <v>0</v>
      </c>
      <c r="P158" s="46">
        <f t="shared" si="11"/>
        <v>0</v>
      </c>
    </row>
    <row r="159" spans="1:16" hidden="1" x14ac:dyDescent="0.25">
      <c r="A159" s="258" t="str">
        <f>IF(B159=1,A123,"")</f>
        <v/>
      </c>
      <c r="B159" s="39" t="str">
        <f t="shared" si="10"/>
        <v/>
      </c>
      <c r="C159" s="101">
        <f>VLOOKUP($X$44,CAD!$E$7:$F$31,2,0)</f>
        <v>0</v>
      </c>
      <c r="D159" s="37">
        <v>0</v>
      </c>
      <c r="E159" s="37">
        <v>0</v>
      </c>
      <c r="F159" s="37">
        <v>0</v>
      </c>
      <c r="G159" s="37">
        <v>0</v>
      </c>
      <c r="H159" s="37">
        <v>0</v>
      </c>
      <c r="I159" s="37">
        <v>0</v>
      </c>
      <c r="J159" s="37">
        <v>0</v>
      </c>
      <c r="K159" s="37">
        <v>0</v>
      </c>
      <c r="L159" s="37">
        <v>0</v>
      </c>
      <c r="M159" s="37">
        <v>0</v>
      </c>
      <c r="N159" s="37">
        <v>0</v>
      </c>
      <c r="O159" s="37">
        <v>0</v>
      </c>
      <c r="P159" s="46">
        <f t="shared" si="11"/>
        <v>0</v>
      </c>
    </row>
    <row r="160" spans="1:16" hidden="1" x14ac:dyDescent="0.25">
      <c r="A160" s="258" t="str">
        <f>IF(B160=1,A123,"")</f>
        <v/>
      </c>
      <c r="B160" s="39" t="str">
        <f t="shared" si="10"/>
        <v/>
      </c>
      <c r="C160" s="101">
        <f>VLOOKUP($X$45,CAD!$E$7:$F$31,2,0)</f>
        <v>0</v>
      </c>
      <c r="D160" s="37">
        <v>0</v>
      </c>
      <c r="E160" s="37">
        <v>0</v>
      </c>
      <c r="F160" s="37">
        <v>0</v>
      </c>
      <c r="G160" s="37">
        <v>0</v>
      </c>
      <c r="H160" s="37">
        <v>0</v>
      </c>
      <c r="I160" s="37">
        <v>0</v>
      </c>
      <c r="J160" s="37">
        <v>0</v>
      </c>
      <c r="K160" s="37">
        <v>0</v>
      </c>
      <c r="L160" s="37">
        <v>0</v>
      </c>
      <c r="M160" s="37">
        <v>0</v>
      </c>
      <c r="N160" s="37">
        <v>0</v>
      </c>
      <c r="O160" s="37">
        <v>0</v>
      </c>
      <c r="P160" s="46">
        <f t="shared" si="11"/>
        <v>0</v>
      </c>
    </row>
    <row r="161" spans="1:20" hidden="1" x14ac:dyDescent="0.25">
      <c r="A161" s="258" t="str">
        <f>IF(B161=1,A123,"")</f>
        <v/>
      </c>
      <c r="B161" s="39" t="str">
        <f t="shared" si="10"/>
        <v/>
      </c>
      <c r="C161" s="101">
        <f>VLOOKUP($X$46,CAD!$E$7:$F$31,2,0)</f>
        <v>0</v>
      </c>
      <c r="D161" s="37">
        <v>0</v>
      </c>
      <c r="E161" s="37">
        <v>0</v>
      </c>
      <c r="F161" s="37">
        <v>0</v>
      </c>
      <c r="G161" s="37">
        <v>0</v>
      </c>
      <c r="H161" s="37">
        <v>0</v>
      </c>
      <c r="I161" s="37">
        <v>0</v>
      </c>
      <c r="J161" s="37">
        <v>0</v>
      </c>
      <c r="K161" s="37">
        <v>0</v>
      </c>
      <c r="L161" s="37">
        <v>0</v>
      </c>
      <c r="M161" s="37">
        <v>0</v>
      </c>
      <c r="N161" s="37">
        <v>0</v>
      </c>
      <c r="O161" s="37">
        <v>0</v>
      </c>
      <c r="P161" s="46">
        <f t="shared" si="11"/>
        <v>0</v>
      </c>
    </row>
    <row r="162" spans="1:20" hidden="1" x14ac:dyDescent="0.25">
      <c r="A162" s="258" t="str">
        <f>IF(B162=1,A123,"")</f>
        <v/>
      </c>
      <c r="B162" s="39" t="str">
        <f t="shared" si="10"/>
        <v/>
      </c>
      <c r="C162" s="101">
        <f>VLOOKUP($X$47,CAD!$E$7:$F$31,2,0)</f>
        <v>0</v>
      </c>
      <c r="D162" s="37">
        <v>0</v>
      </c>
      <c r="E162" s="37">
        <v>0</v>
      </c>
      <c r="F162" s="37">
        <v>0</v>
      </c>
      <c r="G162" s="37">
        <v>0</v>
      </c>
      <c r="H162" s="37">
        <v>0</v>
      </c>
      <c r="I162" s="37">
        <v>0</v>
      </c>
      <c r="J162" s="37">
        <v>0</v>
      </c>
      <c r="K162" s="37">
        <v>0</v>
      </c>
      <c r="L162" s="37">
        <v>0</v>
      </c>
      <c r="M162" s="37">
        <v>0</v>
      </c>
      <c r="N162" s="37">
        <v>0</v>
      </c>
      <c r="O162" s="37">
        <v>0</v>
      </c>
      <c r="P162" s="46">
        <f t="shared" si="11"/>
        <v>0</v>
      </c>
    </row>
    <row r="163" spans="1:20" hidden="1" x14ac:dyDescent="0.25">
      <c r="A163" s="258" t="str">
        <f>IF(B163=1,A123,"")</f>
        <v/>
      </c>
      <c r="B163" s="39" t="str">
        <f t="shared" si="10"/>
        <v/>
      </c>
      <c r="C163" s="101">
        <f>VLOOKUP($X$48,CAD!$E$7:$F$31,2,0)</f>
        <v>0</v>
      </c>
      <c r="D163" s="37">
        <v>0</v>
      </c>
      <c r="E163" s="37">
        <v>0</v>
      </c>
      <c r="F163" s="37">
        <v>0</v>
      </c>
      <c r="G163" s="37">
        <v>0</v>
      </c>
      <c r="H163" s="37">
        <v>0</v>
      </c>
      <c r="I163" s="37">
        <v>0</v>
      </c>
      <c r="J163" s="37">
        <v>0</v>
      </c>
      <c r="K163" s="37">
        <v>0</v>
      </c>
      <c r="L163" s="37">
        <v>0</v>
      </c>
      <c r="M163" s="37">
        <v>0</v>
      </c>
      <c r="N163" s="37">
        <v>0</v>
      </c>
      <c r="O163" s="37">
        <v>0</v>
      </c>
      <c r="P163" s="46">
        <f t="shared" si="11"/>
        <v>0</v>
      </c>
    </row>
    <row r="164" spans="1:20" hidden="1" x14ac:dyDescent="0.25">
      <c r="A164" s="258" t="str">
        <f>IF(B164=1,A123,"")</f>
        <v/>
      </c>
      <c r="B164" s="39" t="str">
        <f t="shared" si="10"/>
        <v/>
      </c>
      <c r="C164" s="101">
        <f>VLOOKUP($X$49,CAD!$E$7:$F$31,2,0)</f>
        <v>0</v>
      </c>
      <c r="D164" s="37">
        <v>0</v>
      </c>
      <c r="E164" s="37">
        <v>0</v>
      </c>
      <c r="F164" s="37">
        <v>0</v>
      </c>
      <c r="G164" s="37">
        <v>0</v>
      </c>
      <c r="H164" s="37">
        <v>0</v>
      </c>
      <c r="I164" s="37">
        <v>0</v>
      </c>
      <c r="J164" s="37">
        <v>0</v>
      </c>
      <c r="K164" s="37">
        <v>0</v>
      </c>
      <c r="L164" s="37">
        <v>0</v>
      </c>
      <c r="M164" s="37">
        <v>0</v>
      </c>
      <c r="N164" s="37">
        <v>0</v>
      </c>
      <c r="O164" s="37">
        <v>0</v>
      </c>
      <c r="P164" s="46">
        <f t="shared" si="11"/>
        <v>0</v>
      </c>
    </row>
    <row r="165" spans="1:20" hidden="1" x14ac:dyDescent="0.25">
      <c r="A165" s="258" t="str">
        <f>IF(B165=1,A123,"")</f>
        <v/>
      </c>
      <c r="B165" s="39" t="str">
        <f t="shared" si="10"/>
        <v/>
      </c>
      <c r="C165" s="101">
        <f>VLOOKUP($X$50,CAD!$E$7:$F$31,2,0)</f>
        <v>0</v>
      </c>
      <c r="D165" s="37">
        <v>0</v>
      </c>
      <c r="E165" s="37">
        <v>0</v>
      </c>
      <c r="F165" s="37">
        <v>0</v>
      </c>
      <c r="G165" s="37">
        <v>0</v>
      </c>
      <c r="H165" s="37">
        <v>0</v>
      </c>
      <c r="I165" s="37">
        <v>0</v>
      </c>
      <c r="J165" s="37">
        <v>0</v>
      </c>
      <c r="K165" s="37">
        <v>0</v>
      </c>
      <c r="L165" s="37">
        <v>0</v>
      </c>
      <c r="M165" s="37">
        <v>0</v>
      </c>
      <c r="N165" s="37">
        <v>0</v>
      </c>
      <c r="O165" s="37">
        <v>0</v>
      </c>
      <c r="P165" s="46">
        <f t="shared" si="11"/>
        <v>0</v>
      </c>
    </row>
    <row r="166" spans="1:20" hidden="1" x14ac:dyDescent="0.25">
      <c r="A166" s="258" t="str">
        <f>IF(B166=1,A123,"")</f>
        <v/>
      </c>
      <c r="B166" s="39" t="str">
        <f t="shared" si="10"/>
        <v/>
      </c>
      <c r="C166" s="101">
        <f>VLOOKUP($X$51,CAD!$E$7:$F$31,2,0)</f>
        <v>0</v>
      </c>
      <c r="D166" s="37">
        <v>0</v>
      </c>
      <c r="E166" s="37">
        <v>0</v>
      </c>
      <c r="F166" s="37">
        <v>0</v>
      </c>
      <c r="G166" s="37">
        <v>0</v>
      </c>
      <c r="H166" s="37">
        <v>0</v>
      </c>
      <c r="I166" s="37">
        <v>0</v>
      </c>
      <c r="J166" s="37">
        <v>0</v>
      </c>
      <c r="K166" s="37">
        <v>0</v>
      </c>
      <c r="L166" s="37">
        <v>0</v>
      </c>
      <c r="M166" s="37">
        <v>0</v>
      </c>
      <c r="N166" s="37">
        <v>0</v>
      </c>
      <c r="O166" s="37">
        <v>0</v>
      </c>
      <c r="P166" s="46">
        <f t="shared" si="11"/>
        <v>0</v>
      </c>
    </row>
    <row r="167" spans="1:20" hidden="1" x14ac:dyDescent="0.25">
      <c r="A167" s="258" t="str">
        <f>IF(B167=1,A123,"")</f>
        <v/>
      </c>
      <c r="B167" s="39" t="str">
        <f t="shared" si="10"/>
        <v/>
      </c>
      <c r="C167" s="101">
        <f>VLOOKUP($X$52,CAD!$E$7:$F$31,2,0)</f>
        <v>0</v>
      </c>
      <c r="D167" s="37">
        <v>0</v>
      </c>
      <c r="E167" s="37">
        <v>0</v>
      </c>
      <c r="F167" s="37">
        <v>0</v>
      </c>
      <c r="G167" s="37">
        <v>0</v>
      </c>
      <c r="H167" s="37">
        <v>0</v>
      </c>
      <c r="I167" s="37">
        <v>0</v>
      </c>
      <c r="J167" s="37">
        <v>0</v>
      </c>
      <c r="K167" s="37">
        <v>0</v>
      </c>
      <c r="L167" s="37">
        <v>0</v>
      </c>
      <c r="M167" s="37">
        <v>0</v>
      </c>
      <c r="N167" s="37">
        <v>0</v>
      </c>
      <c r="O167" s="37">
        <v>0</v>
      </c>
      <c r="P167" s="46">
        <f t="shared" si="11"/>
        <v>0</v>
      </c>
    </row>
    <row r="168" spans="1:20" hidden="1" x14ac:dyDescent="0.25">
      <c r="A168" s="258" t="str">
        <f>IF(B168=1,A123,"")</f>
        <v/>
      </c>
      <c r="B168" s="39" t="str">
        <f t="shared" si="10"/>
        <v/>
      </c>
      <c r="C168" s="101">
        <f>VLOOKUP($X$53,CAD!$E$7:$F$31,2,0)</f>
        <v>0</v>
      </c>
      <c r="D168" s="37">
        <v>0</v>
      </c>
      <c r="E168" s="37">
        <v>0</v>
      </c>
      <c r="F168" s="37">
        <v>0</v>
      </c>
      <c r="G168" s="37">
        <v>0</v>
      </c>
      <c r="H168" s="37">
        <v>0</v>
      </c>
      <c r="I168" s="37">
        <v>0</v>
      </c>
      <c r="J168" s="37">
        <v>0</v>
      </c>
      <c r="K168" s="37">
        <v>0</v>
      </c>
      <c r="L168" s="37">
        <v>0</v>
      </c>
      <c r="M168" s="37">
        <v>0</v>
      </c>
      <c r="N168" s="37">
        <v>0</v>
      </c>
      <c r="O168" s="37">
        <v>0</v>
      </c>
      <c r="P168" s="46">
        <f t="shared" si="11"/>
        <v>0</v>
      </c>
    </row>
    <row r="169" spans="1:20" hidden="1" x14ac:dyDescent="0.25">
      <c r="A169" s="258" t="str">
        <f>IF(B169=1,A123,"")</f>
        <v/>
      </c>
      <c r="B169" s="39" t="str">
        <f t="shared" si="10"/>
        <v/>
      </c>
      <c r="C169" s="101">
        <f>VLOOKUP($X$54,CAD!$E$7:$F$31,2,0)</f>
        <v>0</v>
      </c>
      <c r="D169" s="37">
        <v>0</v>
      </c>
      <c r="E169" s="37">
        <v>0</v>
      </c>
      <c r="F169" s="37">
        <v>0</v>
      </c>
      <c r="G169" s="37">
        <v>0</v>
      </c>
      <c r="H169" s="37">
        <v>0</v>
      </c>
      <c r="I169" s="37">
        <v>0</v>
      </c>
      <c r="J169" s="37">
        <v>0</v>
      </c>
      <c r="K169" s="37">
        <v>0</v>
      </c>
      <c r="L169" s="37">
        <v>0</v>
      </c>
      <c r="M169" s="37">
        <v>0</v>
      </c>
      <c r="N169" s="37">
        <v>0</v>
      </c>
      <c r="O169" s="37">
        <v>0</v>
      </c>
      <c r="P169" s="46">
        <f t="shared" si="11"/>
        <v>0</v>
      </c>
    </row>
    <row r="170" spans="1:20" hidden="1" x14ac:dyDescent="0.25">
      <c r="A170" s="258" t="str">
        <f>IF(B170=1,A123,"")</f>
        <v/>
      </c>
      <c r="B170" s="39" t="str">
        <f t="shared" si="10"/>
        <v/>
      </c>
      <c r="C170" s="101">
        <f>VLOOKUP($X$55,CAD!$E$7:$F$31,2,0)</f>
        <v>0</v>
      </c>
      <c r="D170" s="37">
        <v>0</v>
      </c>
      <c r="E170" s="37">
        <v>0</v>
      </c>
      <c r="F170" s="37">
        <v>0</v>
      </c>
      <c r="G170" s="37">
        <v>0</v>
      </c>
      <c r="H170" s="37">
        <v>0</v>
      </c>
      <c r="I170" s="37">
        <v>0</v>
      </c>
      <c r="J170" s="37">
        <v>0</v>
      </c>
      <c r="K170" s="37">
        <v>0</v>
      </c>
      <c r="L170" s="37">
        <v>0</v>
      </c>
      <c r="M170" s="37">
        <v>0</v>
      </c>
      <c r="N170" s="37">
        <v>0</v>
      </c>
      <c r="O170" s="37">
        <v>0</v>
      </c>
      <c r="P170" s="46">
        <f t="shared" si="11"/>
        <v>0</v>
      </c>
    </row>
    <row r="171" spans="1:20" hidden="1" x14ac:dyDescent="0.25">
      <c r="A171" s="258" t="str">
        <f>IF(B171=1,A123,"")</f>
        <v/>
      </c>
      <c r="B171" s="39" t="str">
        <f t="shared" si="10"/>
        <v/>
      </c>
      <c r="C171" s="101">
        <f>VLOOKUP($X$56,CAD!$E$7:$F$31,2,0)</f>
        <v>0</v>
      </c>
      <c r="D171" s="37">
        <v>0</v>
      </c>
      <c r="E171" s="37">
        <v>0</v>
      </c>
      <c r="F171" s="37">
        <v>0</v>
      </c>
      <c r="G171" s="37">
        <v>0</v>
      </c>
      <c r="H171" s="37">
        <v>0</v>
      </c>
      <c r="I171" s="37">
        <v>0</v>
      </c>
      <c r="J171" s="37">
        <v>0</v>
      </c>
      <c r="K171" s="37">
        <v>0</v>
      </c>
      <c r="L171" s="37">
        <v>0</v>
      </c>
      <c r="M171" s="37">
        <v>0</v>
      </c>
      <c r="N171" s="37">
        <v>0</v>
      </c>
      <c r="O171" s="37">
        <v>0</v>
      </c>
      <c r="P171" s="46">
        <f t="shared" si="11"/>
        <v>0</v>
      </c>
    </row>
    <row r="172" spans="1:20" hidden="1" x14ac:dyDescent="0.25">
      <c r="A172" s="258" t="str">
        <f>IF(B172=1,A123,"")</f>
        <v/>
      </c>
      <c r="B172" s="39" t="str">
        <f t="shared" si="10"/>
        <v/>
      </c>
      <c r="C172" s="101">
        <f>VLOOKUP($X$57,CAD!$E$7:$F$31,2,0)</f>
        <v>0</v>
      </c>
      <c r="D172" s="37">
        <v>0</v>
      </c>
      <c r="E172" s="37">
        <v>0</v>
      </c>
      <c r="F172" s="37">
        <v>0</v>
      </c>
      <c r="G172" s="37">
        <v>0</v>
      </c>
      <c r="H172" s="37">
        <v>0</v>
      </c>
      <c r="I172" s="37">
        <v>0</v>
      </c>
      <c r="J172" s="37">
        <v>0</v>
      </c>
      <c r="K172" s="37">
        <v>0</v>
      </c>
      <c r="L172" s="37">
        <v>0</v>
      </c>
      <c r="M172" s="37">
        <v>0</v>
      </c>
      <c r="N172" s="37">
        <v>0</v>
      </c>
      <c r="O172" s="37">
        <v>0</v>
      </c>
      <c r="P172" s="46">
        <f t="shared" si="11"/>
        <v>0</v>
      </c>
    </row>
    <row r="173" spans="1:20" hidden="1" x14ac:dyDescent="0.25">
      <c r="A173" s="255" t="str">
        <f>IF(B173=1,A123,"")</f>
        <v/>
      </c>
      <c r="B173" s="39" t="str">
        <f t="shared" si="10"/>
        <v/>
      </c>
      <c r="C173" s="101">
        <f>VLOOKUP($X$58,CAD!$E$7:$F$31,2,0)</f>
        <v>0</v>
      </c>
      <c r="D173" s="37">
        <v>0</v>
      </c>
      <c r="E173" s="37">
        <v>0</v>
      </c>
      <c r="F173" s="37">
        <v>0</v>
      </c>
      <c r="G173" s="37">
        <v>0</v>
      </c>
      <c r="H173" s="37">
        <v>0</v>
      </c>
      <c r="I173" s="37">
        <v>0</v>
      </c>
      <c r="J173" s="37">
        <v>0</v>
      </c>
      <c r="K173" s="37">
        <v>0</v>
      </c>
      <c r="L173" s="37">
        <v>0</v>
      </c>
      <c r="M173" s="37">
        <v>0</v>
      </c>
      <c r="N173" s="37">
        <v>0</v>
      </c>
      <c r="O173" s="37">
        <v>0</v>
      </c>
      <c r="P173" s="46">
        <f t="shared" si="11"/>
        <v>0</v>
      </c>
      <c r="T173" s="10"/>
    </row>
    <row r="174" spans="1:20" hidden="1" x14ac:dyDescent="0.25">
      <c r="A174" s="255">
        <f>A123</f>
        <v>2022</v>
      </c>
      <c r="P174" s="43"/>
    </row>
    <row r="175" spans="1:20" ht="15.75" hidden="1" thickBot="1" x14ac:dyDescent="0.3">
      <c r="A175" s="255">
        <f>A123</f>
        <v>2022</v>
      </c>
      <c r="C175" s="131" t="s">
        <v>203</v>
      </c>
      <c r="D175" s="132">
        <f>PREV_D!D123</f>
        <v>0</v>
      </c>
      <c r="E175" s="132">
        <f>PREV_D!E123</f>
        <v>0</v>
      </c>
      <c r="F175" s="132">
        <f>PREV_D!F123</f>
        <v>0</v>
      </c>
      <c r="G175" s="132">
        <f>PREV_D!G123</f>
        <v>0</v>
      </c>
      <c r="H175" s="132">
        <f>PREV_D!H123</f>
        <v>0</v>
      </c>
      <c r="I175" s="132">
        <f>PREV_D!I123</f>
        <v>0</v>
      </c>
      <c r="J175" s="132">
        <f>PREV_D!J123</f>
        <v>0</v>
      </c>
      <c r="K175" s="132">
        <f>PREV_D!K123</f>
        <v>0</v>
      </c>
      <c r="L175" s="132">
        <f>PREV_D!L123</f>
        <v>0</v>
      </c>
      <c r="M175" s="132">
        <f>PREV_D!M123</f>
        <v>0</v>
      </c>
      <c r="N175" s="132">
        <f>PREV_D!N123</f>
        <v>0</v>
      </c>
      <c r="O175" s="132">
        <f>PREV_D!O123</f>
        <v>0</v>
      </c>
      <c r="P175" s="133">
        <f>SUM(D175:O175)</f>
        <v>0</v>
      </c>
    </row>
    <row r="176" spans="1:20" hidden="1" x14ac:dyDescent="0.25">
      <c r="A176" s="255">
        <f>A123</f>
        <v>2022</v>
      </c>
      <c r="P176" s="43"/>
    </row>
    <row r="177" spans="1:16" hidden="1" x14ac:dyDescent="0.25">
      <c r="A177" s="255">
        <f>A123</f>
        <v>2022</v>
      </c>
      <c r="C177" s="63" t="s">
        <v>204</v>
      </c>
      <c r="D177" s="34">
        <f>D123-D175</f>
        <v>0</v>
      </c>
      <c r="E177" s="34">
        <f t="shared" ref="E177:P177" si="12">E123-E175</f>
        <v>0</v>
      </c>
      <c r="F177" s="34">
        <f t="shared" si="12"/>
        <v>0</v>
      </c>
      <c r="G177" s="34">
        <f t="shared" si="12"/>
        <v>0</v>
      </c>
      <c r="H177" s="34">
        <f t="shared" si="12"/>
        <v>0</v>
      </c>
      <c r="I177" s="34">
        <f t="shared" si="12"/>
        <v>0</v>
      </c>
      <c r="J177" s="34">
        <f t="shared" si="12"/>
        <v>0</v>
      </c>
      <c r="K177" s="34">
        <f t="shared" si="12"/>
        <v>0</v>
      </c>
      <c r="L177" s="34">
        <f t="shared" si="12"/>
        <v>0</v>
      </c>
      <c r="M177" s="34">
        <f t="shared" si="12"/>
        <v>0</v>
      </c>
      <c r="N177" s="34">
        <f t="shared" si="12"/>
        <v>0</v>
      </c>
      <c r="O177" s="34">
        <f t="shared" si="12"/>
        <v>0</v>
      </c>
      <c r="P177" s="44">
        <f t="shared" si="12"/>
        <v>0</v>
      </c>
    </row>
    <row r="178" spans="1:16" hidden="1" x14ac:dyDescent="0.25">
      <c r="A178" s="258"/>
    </row>
    <row r="179" spans="1:16" hidden="1" x14ac:dyDescent="0.25">
      <c r="A179" s="258"/>
    </row>
    <row r="180" spans="1:16" ht="15" hidden="1" customHeight="1" thickBot="1" x14ac:dyDescent="0.3">
      <c r="A180" s="258">
        <f>A123+1</f>
        <v>2023</v>
      </c>
      <c r="C180" s="134" t="s">
        <v>202</v>
      </c>
      <c r="D180" s="136">
        <f t="shared" ref="D180:P180" si="13">SUM(D181:D230)</f>
        <v>0</v>
      </c>
      <c r="E180" s="136">
        <f t="shared" si="13"/>
        <v>0</v>
      </c>
      <c r="F180" s="136">
        <f t="shared" si="13"/>
        <v>0</v>
      </c>
      <c r="G180" s="136">
        <f t="shared" si="13"/>
        <v>0</v>
      </c>
      <c r="H180" s="136">
        <f t="shared" si="13"/>
        <v>0</v>
      </c>
      <c r="I180" s="136">
        <f t="shared" si="13"/>
        <v>0</v>
      </c>
      <c r="J180" s="136">
        <f t="shared" si="13"/>
        <v>0</v>
      </c>
      <c r="K180" s="136">
        <f t="shared" si="13"/>
        <v>0</v>
      </c>
      <c r="L180" s="136">
        <f t="shared" si="13"/>
        <v>0</v>
      </c>
      <c r="M180" s="136">
        <f t="shared" si="13"/>
        <v>0</v>
      </c>
      <c r="N180" s="136">
        <f t="shared" si="13"/>
        <v>0</v>
      </c>
      <c r="O180" s="136">
        <f t="shared" si="13"/>
        <v>0</v>
      </c>
      <c r="P180" s="136">
        <f t="shared" si="13"/>
        <v>0</v>
      </c>
    </row>
    <row r="181" spans="1:16" hidden="1" x14ac:dyDescent="0.25">
      <c r="A181" s="258" t="str">
        <f>IF(B181=1,A180,"")</f>
        <v/>
      </c>
      <c r="B181" s="39" t="str">
        <f>IF(C181&lt;&gt;0,1,"")</f>
        <v/>
      </c>
      <c r="C181" s="130">
        <f>VLOOKUP($X$9,CAD!$C$7:$D$31,2,0)</f>
        <v>0</v>
      </c>
      <c r="D181" s="38">
        <v>0</v>
      </c>
      <c r="E181" s="38">
        <v>0</v>
      </c>
      <c r="F181" s="38">
        <v>0</v>
      </c>
      <c r="G181" s="38">
        <v>0</v>
      </c>
      <c r="H181" s="38">
        <v>0</v>
      </c>
      <c r="I181" s="38">
        <v>0</v>
      </c>
      <c r="J181" s="38">
        <v>0</v>
      </c>
      <c r="K181" s="38">
        <v>0</v>
      </c>
      <c r="L181" s="38">
        <v>0</v>
      </c>
      <c r="M181" s="38">
        <v>0</v>
      </c>
      <c r="N181" s="38">
        <v>0</v>
      </c>
      <c r="O181" s="38">
        <v>0</v>
      </c>
      <c r="P181" s="99">
        <f>SUM(D181:O181)</f>
        <v>0</v>
      </c>
    </row>
    <row r="182" spans="1:16" hidden="1" x14ac:dyDescent="0.25">
      <c r="A182" s="258" t="str">
        <f>IF(B182=1,A180,"")</f>
        <v/>
      </c>
      <c r="B182" s="39" t="str">
        <f t="shared" ref="B182:B230" si="14">IF(C182&lt;&gt;0,1,"")</f>
        <v/>
      </c>
      <c r="C182" s="130">
        <f>VLOOKUP($X$10,CAD!$C$7:$D$31,2,0)</f>
        <v>0</v>
      </c>
      <c r="D182" s="38">
        <v>0</v>
      </c>
      <c r="E182" s="38">
        <v>0</v>
      </c>
      <c r="F182" s="38">
        <v>0</v>
      </c>
      <c r="G182" s="38">
        <v>0</v>
      </c>
      <c r="H182" s="38">
        <v>0</v>
      </c>
      <c r="I182" s="38">
        <v>0</v>
      </c>
      <c r="J182" s="38">
        <v>0</v>
      </c>
      <c r="K182" s="38">
        <v>0</v>
      </c>
      <c r="L182" s="38">
        <v>0</v>
      </c>
      <c r="M182" s="38">
        <v>0</v>
      </c>
      <c r="N182" s="38">
        <v>0</v>
      </c>
      <c r="O182" s="38">
        <v>0</v>
      </c>
      <c r="P182" s="46">
        <f t="shared" ref="P182:P230" si="15">SUM(D182:O182)</f>
        <v>0</v>
      </c>
    </row>
    <row r="183" spans="1:16" hidden="1" x14ac:dyDescent="0.25">
      <c r="A183" s="258" t="str">
        <f>IF(B183=1,A180,"")</f>
        <v/>
      </c>
      <c r="B183" s="39" t="str">
        <f t="shared" si="14"/>
        <v/>
      </c>
      <c r="C183" s="130">
        <f>VLOOKUP($X$11,CAD!$C$7:$D$31,2,0)</f>
        <v>0</v>
      </c>
      <c r="D183" s="37">
        <v>0</v>
      </c>
      <c r="E183" s="37">
        <v>0</v>
      </c>
      <c r="F183" s="37">
        <v>0</v>
      </c>
      <c r="G183" s="37">
        <v>0</v>
      </c>
      <c r="H183" s="37">
        <v>0</v>
      </c>
      <c r="I183" s="37">
        <v>0</v>
      </c>
      <c r="J183" s="37">
        <v>0</v>
      </c>
      <c r="K183" s="37">
        <v>0</v>
      </c>
      <c r="L183" s="37">
        <v>0</v>
      </c>
      <c r="M183" s="37">
        <v>0</v>
      </c>
      <c r="N183" s="37">
        <v>0</v>
      </c>
      <c r="O183" s="37">
        <v>0</v>
      </c>
      <c r="P183" s="46">
        <f t="shared" si="15"/>
        <v>0</v>
      </c>
    </row>
    <row r="184" spans="1:16" hidden="1" x14ac:dyDescent="0.25">
      <c r="A184" s="258" t="str">
        <f>IF(B184=1,A180,"")</f>
        <v/>
      </c>
      <c r="B184" s="39" t="str">
        <f t="shared" si="14"/>
        <v/>
      </c>
      <c r="C184" s="130">
        <f>VLOOKUP($X$12,CAD!$C$7:$D$31,2,0)</f>
        <v>0</v>
      </c>
      <c r="D184" s="37">
        <v>0</v>
      </c>
      <c r="E184" s="37">
        <v>0</v>
      </c>
      <c r="F184" s="37">
        <v>0</v>
      </c>
      <c r="G184" s="37">
        <v>0</v>
      </c>
      <c r="H184" s="37">
        <v>0</v>
      </c>
      <c r="I184" s="37">
        <v>0</v>
      </c>
      <c r="J184" s="37">
        <v>0</v>
      </c>
      <c r="K184" s="37">
        <v>0</v>
      </c>
      <c r="L184" s="37">
        <v>0</v>
      </c>
      <c r="M184" s="37">
        <v>0</v>
      </c>
      <c r="N184" s="37">
        <v>0</v>
      </c>
      <c r="O184" s="37">
        <v>0</v>
      </c>
      <c r="P184" s="46">
        <f t="shared" si="15"/>
        <v>0</v>
      </c>
    </row>
    <row r="185" spans="1:16" hidden="1" x14ac:dyDescent="0.25">
      <c r="A185" s="258" t="str">
        <f>IF(B185=1,A180,"")</f>
        <v/>
      </c>
      <c r="B185" s="39" t="str">
        <f t="shared" si="14"/>
        <v/>
      </c>
      <c r="C185" s="130">
        <f>VLOOKUP($X$13,CAD!$C$7:$D$31,2,0)</f>
        <v>0</v>
      </c>
      <c r="D185" s="37">
        <v>0</v>
      </c>
      <c r="E185" s="37">
        <v>0</v>
      </c>
      <c r="F185" s="37">
        <v>0</v>
      </c>
      <c r="G185" s="37">
        <v>0</v>
      </c>
      <c r="H185" s="37">
        <v>0</v>
      </c>
      <c r="I185" s="37">
        <v>0</v>
      </c>
      <c r="J185" s="37">
        <v>0</v>
      </c>
      <c r="K185" s="37">
        <v>0</v>
      </c>
      <c r="L185" s="37">
        <v>0</v>
      </c>
      <c r="M185" s="37">
        <v>0</v>
      </c>
      <c r="N185" s="37">
        <v>0</v>
      </c>
      <c r="O185" s="37">
        <v>0</v>
      </c>
      <c r="P185" s="46">
        <f t="shared" si="15"/>
        <v>0</v>
      </c>
    </row>
    <row r="186" spans="1:16" hidden="1" x14ac:dyDescent="0.25">
      <c r="A186" s="258" t="str">
        <f>IF(B186=1,A180,"")</f>
        <v/>
      </c>
      <c r="B186" s="39" t="str">
        <f t="shared" si="14"/>
        <v/>
      </c>
      <c r="C186" s="130">
        <f>VLOOKUP($X$14,CAD!$C$7:$D$31,2,0)</f>
        <v>0</v>
      </c>
      <c r="D186" s="37">
        <v>0</v>
      </c>
      <c r="E186" s="37">
        <v>0</v>
      </c>
      <c r="F186" s="37">
        <v>0</v>
      </c>
      <c r="G186" s="37">
        <v>0</v>
      </c>
      <c r="H186" s="37">
        <v>0</v>
      </c>
      <c r="I186" s="37">
        <v>0</v>
      </c>
      <c r="J186" s="37">
        <v>0</v>
      </c>
      <c r="K186" s="37">
        <v>0</v>
      </c>
      <c r="L186" s="37">
        <v>0</v>
      </c>
      <c r="M186" s="37">
        <v>0</v>
      </c>
      <c r="N186" s="37">
        <v>0</v>
      </c>
      <c r="O186" s="37">
        <v>0</v>
      </c>
      <c r="P186" s="46">
        <f t="shared" si="15"/>
        <v>0</v>
      </c>
    </row>
    <row r="187" spans="1:16" hidden="1" x14ac:dyDescent="0.25">
      <c r="A187" s="258" t="str">
        <f>IF(B187=1,A180,"")</f>
        <v/>
      </c>
      <c r="B187" s="39" t="str">
        <f t="shared" si="14"/>
        <v/>
      </c>
      <c r="C187" s="130">
        <f>VLOOKUP($X$15,CAD!$C$7:$D$31,2,0)</f>
        <v>0</v>
      </c>
      <c r="D187" s="37">
        <v>0</v>
      </c>
      <c r="E187" s="37">
        <v>0</v>
      </c>
      <c r="F187" s="37">
        <v>0</v>
      </c>
      <c r="G187" s="37">
        <v>0</v>
      </c>
      <c r="H187" s="37">
        <v>0</v>
      </c>
      <c r="I187" s="37">
        <v>0</v>
      </c>
      <c r="J187" s="37">
        <v>0</v>
      </c>
      <c r="K187" s="37">
        <v>0</v>
      </c>
      <c r="L187" s="37">
        <v>0</v>
      </c>
      <c r="M187" s="37">
        <v>0</v>
      </c>
      <c r="N187" s="37">
        <v>0</v>
      </c>
      <c r="O187" s="37">
        <v>0</v>
      </c>
      <c r="P187" s="46">
        <f t="shared" si="15"/>
        <v>0</v>
      </c>
    </row>
    <row r="188" spans="1:16" hidden="1" x14ac:dyDescent="0.25">
      <c r="A188" s="258" t="str">
        <f>IF(B188=1,A180,"")</f>
        <v/>
      </c>
      <c r="B188" s="39" t="str">
        <f t="shared" si="14"/>
        <v/>
      </c>
      <c r="C188" s="130">
        <f>VLOOKUP($X$16,CAD!$C$7:$D$31,2,0)</f>
        <v>0</v>
      </c>
      <c r="D188" s="37">
        <v>0</v>
      </c>
      <c r="E188" s="37">
        <v>0</v>
      </c>
      <c r="F188" s="37">
        <v>0</v>
      </c>
      <c r="G188" s="37">
        <v>0</v>
      </c>
      <c r="H188" s="37">
        <v>0</v>
      </c>
      <c r="I188" s="37">
        <v>0</v>
      </c>
      <c r="J188" s="37">
        <v>0</v>
      </c>
      <c r="K188" s="37">
        <v>0</v>
      </c>
      <c r="L188" s="37">
        <v>0</v>
      </c>
      <c r="M188" s="37">
        <v>0</v>
      </c>
      <c r="N188" s="37">
        <v>0</v>
      </c>
      <c r="O188" s="37">
        <v>0</v>
      </c>
      <c r="P188" s="46">
        <f t="shared" si="15"/>
        <v>0</v>
      </c>
    </row>
    <row r="189" spans="1:16" hidden="1" x14ac:dyDescent="0.25">
      <c r="A189" s="258" t="str">
        <f>IF(B189=1,A180,"")</f>
        <v/>
      </c>
      <c r="B189" s="39" t="str">
        <f t="shared" si="14"/>
        <v/>
      </c>
      <c r="C189" s="130">
        <f>VLOOKUP($X$17,CAD!$C$7:$D$31,2,0)</f>
        <v>0</v>
      </c>
      <c r="D189" s="37">
        <v>0</v>
      </c>
      <c r="E189" s="37">
        <v>0</v>
      </c>
      <c r="F189" s="37">
        <v>0</v>
      </c>
      <c r="G189" s="37">
        <v>0</v>
      </c>
      <c r="H189" s="37">
        <v>0</v>
      </c>
      <c r="I189" s="37">
        <v>0</v>
      </c>
      <c r="J189" s="37">
        <v>0</v>
      </c>
      <c r="K189" s="37">
        <v>0</v>
      </c>
      <c r="L189" s="37">
        <v>0</v>
      </c>
      <c r="M189" s="37">
        <v>0</v>
      </c>
      <c r="N189" s="37">
        <v>0</v>
      </c>
      <c r="O189" s="37">
        <v>0</v>
      </c>
      <c r="P189" s="46">
        <f t="shared" si="15"/>
        <v>0</v>
      </c>
    </row>
    <row r="190" spans="1:16" hidden="1" x14ac:dyDescent="0.25">
      <c r="A190" s="258" t="str">
        <f>IF(B190=1,A180,"")</f>
        <v/>
      </c>
      <c r="B190" s="39" t="str">
        <f t="shared" si="14"/>
        <v/>
      </c>
      <c r="C190" s="130">
        <f>VLOOKUP($X$18,CAD!$C$7:$D$31,2,0)</f>
        <v>0</v>
      </c>
      <c r="D190" s="37">
        <v>0</v>
      </c>
      <c r="E190" s="37">
        <v>0</v>
      </c>
      <c r="F190" s="37">
        <v>0</v>
      </c>
      <c r="G190" s="37">
        <v>0</v>
      </c>
      <c r="H190" s="37">
        <v>0</v>
      </c>
      <c r="I190" s="37">
        <v>0</v>
      </c>
      <c r="J190" s="37">
        <v>0</v>
      </c>
      <c r="K190" s="37">
        <v>0</v>
      </c>
      <c r="L190" s="37">
        <v>0</v>
      </c>
      <c r="M190" s="37">
        <v>0</v>
      </c>
      <c r="N190" s="37">
        <v>0</v>
      </c>
      <c r="O190" s="37">
        <v>0</v>
      </c>
      <c r="P190" s="46">
        <f t="shared" si="15"/>
        <v>0</v>
      </c>
    </row>
    <row r="191" spans="1:16" hidden="1" x14ac:dyDescent="0.25">
      <c r="A191" s="258" t="str">
        <f>IF(B191=1,A180,"")</f>
        <v/>
      </c>
      <c r="B191" s="39" t="str">
        <f t="shared" si="14"/>
        <v/>
      </c>
      <c r="C191" s="130">
        <f>VLOOKUP($X$19,CAD!$C$7:$D$31,2,0)</f>
        <v>0</v>
      </c>
      <c r="D191" s="37">
        <v>0</v>
      </c>
      <c r="E191" s="37">
        <v>0</v>
      </c>
      <c r="F191" s="37">
        <v>0</v>
      </c>
      <c r="G191" s="37">
        <v>0</v>
      </c>
      <c r="H191" s="37">
        <v>0</v>
      </c>
      <c r="I191" s="37">
        <v>0</v>
      </c>
      <c r="J191" s="37">
        <v>0</v>
      </c>
      <c r="K191" s="37">
        <v>0</v>
      </c>
      <c r="L191" s="37">
        <v>0</v>
      </c>
      <c r="M191" s="37">
        <v>0</v>
      </c>
      <c r="N191" s="37">
        <v>0</v>
      </c>
      <c r="O191" s="37">
        <v>0</v>
      </c>
      <c r="P191" s="46">
        <f t="shared" si="15"/>
        <v>0</v>
      </c>
    </row>
    <row r="192" spans="1:16" hidden="1" x14ac:dyDescent="0.25">
      <c r="A192" s="258" t="str">
        <f>IF(B192=1,A180,"")</f>
        <v/>
      </c>
      <c r="B192" s="39" t="str">
        <f t="shared" si="14"/>
        <v/>
      </c>
      <c r="C192" s="130">
        <f>VLOOKUP($X$20,CAD!$C$7:$D$31,2,0)</f>
        <v>0</v>
      </c>
      <c r="D192" s="37">
        <v>0</v>
      </c>
      <c r="E192" s="37">
        <v>0</v>
      </c>
      <c r="F192" s="37">
        <v>0</v>
      </c>
      <c r="G192" s="37">
        <v>0</v>
      </c>
      <c r="H192" s="37">
        <v>0</v>
      </c>
      <c r="I192" s="37">
        <v>0</v>
      </c>
      <c r="J192" s="37">
        <v>0</v>
      </c>
      <c r="K192" s="37">
        <v>0</v>
      </c>
      <c r="L192" s="37">
        <v>0</v>
      </c>
      <c r="M192" s="37">
        <v>0</v>
      </c>
      <c r="N192" s="37">
        <v>0</v>
      </c>
      <c r="O192" s="37">
        <v>0</v>
      </c>
      <c r="P192" s="46">
        <f t="shared" si="15"/>
        <v>0</v>
      </c>
    </row>
    <row r="193" spans="1:16" hidden="1" x14ac:dyDescent="0.25">
      <c r="A193" s="258" t="str">
        <f>IF(B193=1,A180,"")</f>
        <v/>
      </c>
      <c r="B193" s="39" t="str">
        <f t="shared" si="14"/>
        <v/>
      </c>
      <c r="C193" s="130">
        <f>VLOOKUP($X$21,CAD!$C$7:$D$31,2,0)</f>
        <v>0</v>
      </c>
      <c r="D193" s="37">
        <v>0</v>
      </c>
      <c r="E193" s="37">
        <v>0</v>
      </c>
      <c r="F193" s="37">
        <v>0</v>
      </c>
      <c r="G193" s="37">
        <v>0</v>
      </c>
      <c r="H193" s="37">
        <v>0</v>
      </c>
      <c r="I193" s="37">
        <v>0</v>
      </c>
      <c r="J193" s="37">
        <v>0</v>
      </c>
      <c r="K193" s="37">
        <v>0</v>
      </c>
      <c r="L193" s="37">
        <v>0</v>
      </c>
      <c r="M193" s="37">
        <v>0</v>
      </c>
      <c r="N193" s="37">
        <v>0</v>
      </c>
      <c r="O193" s="37">
        <v>0</v>
      </c>
      <c r="P193" s="46">
        <f t="shared" si="15"/>
        <v>0</v>
      </c>
    </row>
    <row r="194" spans="1:16" hidden="1" x14ac:dyDescent="0.25">
      <c r="A194" s="258" t="str">
        <f>IF(B194=1,A180,"")</f>
        <v/>
      </c>
      <c r="B194" s="39" t="str">
        <f t="shared" si="14"/>
        <v/>
      </c>
      <c r="C194" s="130">
        <f>VLOOKUP($X$22,CAD!$C$7:$D$31,2,0)</f>
        <v>0</v>
      </c>
      <c r="D194" s="37">
        <v>0</v>
      </c>
      <c r="E194" s="37">
        <v>0</v>
      </c>
      <c r="F194" s="37">
        <v>0</v>
      </c>
      <c r="G194" s="37">
        <v>0</v>
      </c>
      <c r="H194" s="37">
        <v>0</v>
      </c>
      <c r="I194" s="37">
        <v>0</v>
      </c>
      <c r="J194" s="37">
        <v>0</v>
      </c>
      <c r="K194" s="37">
        <v>0</v>
      </c>
      <c r="L194" s="37">
        <v>0</v>
      </c>
      <c r="M194" s="37">
        <v>0</v>
      </c>
      <c r="N194" s="37">
        <v>0</v>
      </c>
      <c r="O194" s="37">
        <v>0</v>
      </c>
      <c r="P194" s="46">
        <f t="shared" si="15"/>
        <v>0</v>
      </c>
    </row>
    <row r="195" spans="1:16" hidden="1" x14ac:dyDescent="0.25">
      <c r="A195" s="258" t="str">
        <f>IF(B195=1,A180,"")</f>
        <v/>
      </c>
      <c r="B195" s="39" t="str">
        <f t="shared" si="14"/>
        <v/>
      </c>
      <c r="C195" s="130">
        <f>VLOOKUP($X$23,CAD!$C$7:$D$31,2,0)</f>
        <v>0</v>
      </c>
      <c r="D195" s="37">
        <v>0</v>
      </c>
      <c r="E195" s="37">
        <v>0</v>
      </c>
      <c r="F195" s="37">
        <v>0</v>
      </c>
      <c r="G195" s="37">
        <v>0</v>
      </c>
      <c r="H195" s="37">
        <v>0</v>
      </c>
      <c r="I195" s="37">
        <v>0</v>
      </c>
      <c r="J195" s="37">
        <v>0</v>
      </c>
      <c r="K195" s="37">
        <v>0</v>
      </c>
      <c r="L195" s="37">
        <v>0</v>
      </c>
      <c r="M195" s="37">
        <v>0</v>
      </c>
      <c r="N195" s="37">
        <v>0</v>
      </c>
      <c r="O195" s="37">
        <v>0</v>
      </c>
      <c r="P195" s="46">
        <f t="shared" si="15"/>
        <v>0</v>
      </c>
    </row>
    <row r="196" spans="1:16" hidden="1" x14ac:dyDescent="0.25">
      <c r="A196" s="258" t="str">
        <f>IF(B196=1,A180,"")</f>
        <v/>
      </c>
      <c r="B196" s="39" t="str">
        <f t="shared" si="14"/>
        <v/>
      </c>
      <c r="C196" s="130">
        <f>VLOOKUP($X$24,CAD!$C$7:$D$31,2,0)</f>
        <v>0</v>
      </c>
      <c r="D196" s="37">
        <v>0</v>
      </c>
      <c r="E196" s="37">
        <v>0</v>
      </c>
      <c r="F196" s="37">
        <v>0</v>
      </c>
      <c r="G196" s="37">
        <v>0</v>
      </c>
      <c r="H196" s="37">
        <v>0</v>
      </c>
      <c r="I196" s="37">
        <v>0</v>
      </c>
      <c r="J196" s="37">
        <v>0</v>
      </c>
      <c r="K196" s="37">
        <v>0</v>
      </c>
      <c r="L196" s="37">
        <v>0</v>
      </c>
      <c r="M196" s="37">
        <v>0</v>
      </c>
      <c r="N196" s="37">
        <v>0</v>
      </c>
      <c r="O196" s="37">
        <v>0</v>
      </c>
      <c r="P196" s="46">
        <f t="shared" si="15"/>
        <v>0</v>
      </c>
    </row>
    <row r="197" spans="1:16" hidden="1" x14ac:dyDescent="0.25">
      <c r="A197" s="258" t="str">
        <f>IF(B197=1,A180,"")</f>
        <v/>
      </c>
      <c r="B197" s="39" t="str">
        <f t="shared" si="14"/>
        <v/>
      </c>
      <c r="C197" s="130">
        <f>VLOOKUP($X$25,CAD!$C$7:$D$31,2,0)</f>
        <v>0</v>
      </c>
      <c r="D197" s="37">
        <v>0</v>
      </c>
      <c r="E197" s="37">
        <v>0</v>
      </c>
      <c r="F197" s="37">
        <v>0</v>
      </c>
      <c r="G197" s="37">
        <v>0</v>
      </c>
      <c r="H197" s="37">
        <v>0</v>
      </c>
      <c r="I197" s="37">
        <v>0</v>
      </c>
      <c r="J197" s="37">
        <v>0</v>
      </c>
      <c r="K197" s="37">
        <v>0</v>
      </c>
      <c r="L197" s="37">
        <v>0</v>
      </c>
      <c r="M197" s="37">
        <v>0</v>
      </c>
      <c r="N197" s="37">
        <v>0</v>
      </c>
      <c r="O197" s="37">
        <v>0</v>
      </c>
      <c r="P197" s="46">
        <f t="shared" si="15"/>
        <v>0</v>
      </c>
    </row>
    <row r="198" spans="1:16" hidden="1" x14ac:dyDescent="0.25">
      <c r="A198" s="258" t="str">
        <f>IF(B198=1,A180,"")</f>
        <v/>
      </c>
      <c r="B198" s="39" t="str">
        <f t="shared" si="14"/>
        <v/>
      </c>
      <c r="C198" s="130">
        <f>VLOOKUP($X$26,CAD!$C$7:$D$31,2,0)</f>
        <v>0</v>
      </c>
      <c r="D198" s="37">
        <v>0</v>
      </c>
      <c r="E198" s="37">
        <v>0</v>
      </c>
      <c r="F198" s="37">
        <v>0</v>
      </c>
      <c r="G198" s="37">
        <v>0</v>
      </c>
      <c r="H198" s="37">
        <v>0</v>
      </c>
      <c r="I198" s="37">
        <v>0</v>
      </c>
      <c r="J198" s="37">
        <v>0</v>
      </c>
      <c r="K198" s="37">
        <v>0</v>
      </c>
      <c r="L198" s="37">
        <v>0</v>
      </c>
      <c r="M198" s="37">
        <v>0</v>
      </c>
      <c r="N198" s="37">
        <v>0</v>
      </c>
      <c r="O198" s="37">
        <v>0</v>
      </c>
      <c r="P198" s="46">
        <f t="shared" si="15"/>
        <v>0</v>
      </c>
    </row>
    <row r="199" spans="1:16" hidden="1" x14ac:dyDescent="0.25">
      <c r="A199" s="258" t="str">
        <f>IF(B199=1,A180,"")</f>
        <v/>
      </c>
      <c r="B199" s="39" t="str">
        <f t="shared" si="14"/>
        <v/>
      </c>
      <c r="C199" s="130">
        <f>VLOOKUP($X$27,CAD!$C$7:$D$31,2,0)</f>
        <v>0</v>
      </c>
      <c r="D199" s="37">
        <v>0</v>
      </c>
      <c r="E199" s="37">
        <v>0</v>
      </c>
      <c r="F199" s="37">
        <v>0</v>
      </c>
      <c r="G199" s="37">
        <v>0</v>
      </c>
      <c r="H199" s="37">
        <v>0</v>
      </c>
      <c r="I199" s="37">
        <v>0</v>
      </c>
      <c r="J199" s="37">
        <v>0</v>
      </c>
      <c r="K199" s="37">
        <v>0</v>
      </c>
      <c r="L199" s="37">
        <v>0</v>
      </c>
      <c r="M199" s="37">
        <v>0</v>
      </c>
      <c r="N199" s="37">
        <v>0</v>
      </c>
      <c r="O199" s="37">
        <v>0</v>
      </c>
      <c r="P199" s="46">
        <f t="shared" si="15"/>
        <v>0</v>
      </c>
    </row>
    <row r="200" spans="1:16" hidden="1" x14ac:dyDescent="0.25">
      <c r="A200" s="258" t="str">
        <f>IF(B200=1,A180,"")</f>
        <v/>
      </c>
      <c r="B200" s="39" t="str">
        <f t="shared" si="14"/>
        <v/>
      </c>
      <c r="C200" s="130">
        <f>VLOOKUP($X$28,CAD!$C$7:$D$31,2,0)</f>
        <v>0</v>
      </c>
      <c r="D200" s="37">
        <v>0</v>
      </c>
      <c r="E200" s="37">
        <v>0</v>
      </c>
      <c r="F200" s="37">
        <v>0</v>
      </c>
      <c r="G200" s="37">
        <v>0</v>
      </c>
      <c r="H200" s="37">
        <v>0</v>
      </c>
      <c r="I200" s="37">
        <v>0</v>
      </c>
      <c r="J200" s="37">
        <v>0</v>
      </c>
      <c r="K200" s="37">
        <v>0</v>
      </c>
      <c r="L200" s="37">
        <v>0</v>
      </c>
      <c r="M200" s="37">
        <v>0</v>
      </c>
      <c r="N200" s="37">
        <v>0</v>
      </c>
      <c r="O200" s="37">
        <v>0</v>
      </c>
      <c r="P200" s="46">
        <f t="shared" si="15"/>
        <v>0</v>
      </c>
    </row>
    <row r="201" spans="1:16" hidden="1" x14ac:dyDescent="0.25">
      <c r="A201" s="258" t="str">
        <f>IF(B201=1,A180,"")</f>
        <v/>
      </c>
      <c r="B201" s="39" t="str">
        <f t="shared" si="14"/>
        <v/>
      </c>
      <c r="C201" s="130">
        <f>VLOOKUP($X$29,CAD!$C$7:$D$31,2,0)</f>
        <v>0</v>
      </c>
      <c r="D201" s="37">
        <v>0</v>
      </c>
      <c r="E201" s="37">
        <v>0</v>
      </c>
      <c r="F201" s="37">
        <v>0</v>
      </c>
      <c r="G201" s="37">
        <v>0</v>
      </c>
      <c r="H201" s="37">
        <v>0</v>
      </c>
      <c r="I201" s="37">
        <v>0</v>
      </c>
      <c r="J201" s="37">
        <v>0</v>
      </c>
      <c r="K201" s="37">
        <v>0</v>
      </c>
      <c r="L201" s="37">
        <v>0</v>
      </c>
      <c r="M201" s="37">
        <v>0</v>
      </c>
      <c r="N201" s="37">
        <v>0</v>
      </c>
      <c r="O201" s="37">
        <v>0</v>
      </c>
      <c r="P201" s="46">
        <f t="shared" si="15"/>
        <v>0</v>
      </c>
    </row>
    <row r="202" spans="1:16" hidden="1" x14ac:dyDescent="0.25">
      <c r="A202" s="258" t="str">
        <f>IF(B202=1,A180,"")</f>
        <v/>
      </c>
      <c r="B202" s="39" t="str">
        <f t="shared" si="14"/>
        <v/>
      </c>
      <c r="C202" s="130">
        <f>VLOOKUP($X$30,CAD!$C$7:$D$31,2,0)</f>
        <v>0</v>
      </c>
      <c r="D202" s="37">
        <v>0</v>
      </c>
      <c r="E202" s="37">
        <v>0</v>
      </c>
      <c r="F202" s="37">
        <v>0</v>
      </c>
      <c r="G202" s="37">
        <v>0</v>
      </c>
      <c r="H202" s="37">
        <v>0</v>
      </c>
      <c r="I202" s="37">
        <v>0</v>
      </c>
      <c r="J202" s="37">
        <v>0</v>
      </c>
      <c r="K202" s="37">
        <v>0</v>
      </c>
      <c r="L202" s="37">
        <v>0</v>
      </c>
      <c r="M202" s="37">
        <v>0</v>
      </c>
      <c r="N202" s="37">
        <v>0</v>
      </c>
      <c r="O202" s="37">
        <v>0</v>
      </c>
      <c r="P202" s="46">
        <f t="shared" si="15"/>
        <v>0</v>
      </c>
    </row>
    <row r="203" spans="1:16" hidden="1" x14ac:dyDescent="0.25">
      <c r="A203" s="258" t="str">
        <f>IF(B203=1,A180,"")</f>
        <v/>
      </c>
      <c r="B203" s="39" t="str">
        <f t="shared" si="14"/>
        <v/>
      </c>
      <c r="C203" s="130">
        <f>VLOOKUP($X$31,CAD!$C$7:$D$31,2,0)</f>
        <v>0</v>
      </c>
      <c r="D203" s="37">
        <v>0</v>
      </c>
      <c r="E203" s="37">
        <v>0</v>
      </c>
      <c r="F203" s="37">
        <v>0</v>
      </c>
      <c r="G203" s="37">
        <v>0</v>
      </c>
      <c r="H203" s="37">
        <v>0</v>
      </c>
      <c r="I203" s="37">
        <v>0</v>
      </c>
      <c r="J203" s="37">
        <v>0</v>
      </c>
      <c r="K203" s="37">
        <v>0</v>
      </c>
      <c r="L203" s="37">
        <v>0</v>
      </c>
      <c r="M203" s="37">
        <v>0</v>
      </c>
      <c r="N203" s="37">
        <v>0</v>
      </c>
      <c r="O203" s="37">
        <v>0</v>
      </c>
      <c r="P203" s="46">
        <f t="shared" si="15"/>
        <v>0</v>
      </c>
    </row>
    <row r="204" spans="1:16" hidden="1" x14ac:dyDescent="0.25">
      <c r="A204" s="258" t="str">
        <f>IF(B204=1,A180,"")</f>
        <v/>
      </c>
      <c r="B204" s="39" t="str">
        <f t="shared" si="14"/>
        <v/>
      </c>
      <c r="C204" s="130">
        <f>VLOOKUP($X$32,CAD!$C$7:$D$31,2,0)</f>
        <v>0</v>
      </c>
      <c r="D204" s="37">
        <v>0</v>
      </c>
      <c r="E204" s="37">
        <v>0</v>
      </c>
      <c r="F204" s="37">
        <v>0</v>
      </c>
      <c r="G204" s="37">
        <v>0</v>
      </c>
      <c r="H204" s="37">
        <v>0</v>
      </c>
      <c r="I204" s="37">
        <v>0</v>
      </c>
      <c r="J204" s="37">
        <v>0</v>
      </c>
      <c r="K204" s="37">
        <v>0</v>
      </c>
      <c r="L204" s="37">
        <v>0</v>
      </c>
      <c r="M204" s="37">
        <v>0</v>
      </c>
      <c r="N204" s="37">
        <v>0</v>
      </c>
      <c r="O204" s="37">
        <v>0</v>
      </c>
      <c r="P204" s="46">
        <f t="shared" si="15"/>
        <v>0</v>
      </c>
    </row>
    <row r="205" spans="1:16" hidden="1" x14ac:dyDescent="0.25">
      <c r="A205" s="258" t="str">
        <f>IF(B205=1,A180,"")</f>
        <v/>
      </c>
      <c r="B205" s="39" t="str">
        <f t="shared" si="14"/>
        <v/>
      </c>
      <c r="C205" s="130">
        <f>VLOOKUP($X$33,CAD!$C$7:$D$31,2,0)</f>
        <v>0</v>
      </c>
      <c r="D205" s="37">
        <v>0</v>
      </c>
      <c r="E205" s="37">
        <v>0</v>
      </c>
      <c r="F205" s="37">
        <v>0</v>
      </c>
      <c r="G205" s="37">
        <v>0</v>
      </c>
      <c r="H205" s="37">
        <v>0</v>
      </c>
      <c r="I205" s="37">
        <v>0</v>
      </c>
      <c r="J205" s="37">
        <v>0</v>
      </c>
      <c r="K205" s="37">
        <v>0</v>
      </c>
      <c r="L205" s="37">
        <v>0</v>
      </c>
      <c r="M205" s="37">
        <v>0</v>
      </c>
      <c r="N205" s="37">
        <v>0</v>
      </c>
      <c r="O205" s="37">
        <v>0</v>
      </c>
      <c r="P205" s="46">
        <f t="shared" si="15"/>
        <v>0</v>
      </c>
    </row>
    <row r="206" spans="1:16" hidden="1" x14ac:dyDescent="0.25">
      <c r="A206" s="258" t="str">
        <f>IF(B206=1,A180,"")</f>
        <v/>
      </c>
      <c r="B206" s="39" t="str">
        <f t="shared" si="14"/>
        <v/>
      </c>
      <c r="C206" s="101">
        <f>VLOOKUP($X$34,CAD!$E$7:$F$31,2,0)</f>
        <v>0</v>
      </c>
      <c r="D206" s="37">
        <v>0</v>
      </c>
      <c r="E206" s="37">
        <v>0</v>
      </c>
      <c r="F206" s="37">
        <v>0</v>
      </c>
      <c r="G206" s="37">
        <v>0</v>
      </c>
      <c r="H206" s="37">
        <v>0</v>
      </c>
      <c r="I206" s="37">
        <v>0</v>
      </c>
      <c r="J206" s="37">
        <v>0</v>
      </c>
      <c r="K206" s="37">
        <v>0</v>
      </c>
      <c r="L206" s="37">
        <v>0</v>
      </c>
      <c r="M206" s="37">
        <v>0</v>
      </c>
      <c r="N206" s="37">
        <v>0</v>
      </c>
      <c r="O206" s="37">
        <v>0</v>
      </c>
      <c r="P206" s="46">
        <f t="shared" si="15"/>
        <v>0</v>
      </c>
    </row>
    <row r="207" spans="1:16" hidden="1" x14ac:dyDescent="0.25">
      <c r="A207" s="258" t="str">
        <f>IF(B207=1,A180,"")</f>
        <v/>
      </c>
      <c r="B207" s="39" t="str">
        <f t="shared" si="14"/>
        <v/>
      </c>
      <c r="C207" s="101">
        <f>VLOOKUP($X$35,CAD!$E$7:$F$31,2,0)</f>
        <v>0</v>
      </c>
      <c r="D207" s="37">
        <v>0</v>
      </c>
      <c r="E207" s="37">
        <v>0</v>
      </c>
      <c r="F207" s="37">
        <v>0</v>
      </c>
      <c r="G207" s="37">
        <v>0</v>
      </c>
      <c r="H207" s="37">
        <v>0</v>
      </c>
      <c r="I207" s="37">
        <v>0</v>
      </c>
      <c r="J207" s="37">
        <v>0</v>
      </c>
      <c r="K207" s="37">
        <v>0</v>
      </c>
      <c r="L207" s="37">
        <v>0</v>
      </c>
      <c r="M207" s="37">
        <v>0</v>
      </c>
      <c r="N207" s="37">
        <v>0</v>
      </c>
      <c r="O207" s="37">
        <v>0</v>
      </c>
      <c r="P207" s="46">
        <f t="shared" si="15"/>
        <v>0</v>
      </c>
    </row>
    <row r="208" spans="1:16" hidden="1" x14ac:dyDescent="0.25">
      <c r="A208" s="258" t="str">
        <f>IF(B208=1,A180,"")</f>
        <v/>
      </c>
      <c r="B208" s="39" t="str">
        <f t="shared" si="14"/>
        <v/>
      </c>
      <c r="C208" s="101">
        <f>VLOOKUP($X$36,CAD!$E$7:$F$31,2,0)</f>
        <v>0</v>
      </c>
      <c r="D208" s="37">
        <v>0</v>
      </c>
      <c r="E208" s="37">
        <v>0</v>
      </c>
      <c r="F208" s="37">
        <v>0</v>
      </c>
      <c r="G208" s="37">
        <v>0</v>
      </c>
      <c r="H208" s="37">
        <v>0</v>
      </c>
      <c r="I208" s="37">
        <v>0</v>
      </c>
      <c r="J208" s="37">
        <v>0</v>
      </c>
      <c r="K208" s="37">
        <v>0</v>
      </c>
      <c r="L208" s="37">
        <v>0</v>
      </c>
      <c r="M208" s="37">
        <v>0</v>
      </c>
      <c r="N208" s="37">
        <v>0</v>
      </c>
      <c r="O208" s="37">
        <v>0</v>
      </c>
      <c r="P208" s="46">
        <f t="shared" si="15"/>
        <v>0</v>
      </c>
    </row>
    <row r="209" spans="1:16" hidden="1" x14ac:dyDescent="0.25">
      <c r="A209" s="258" t="str">
        <f>IF(B209=1,A180,"")</f>
        <v/>
      </c>
      <c r="B209" s="39" t="str">
        <f t="shared" si="14"/>
        <v/>
      </c>
      <c r="C209" s="101">
        <f>VLOOKUP($X$37,CAD!$E$7:$F$31,2,0)</f>
        <v>0</v>
      </c>
      <c r="D209" s="37">
        <v>0</v>
      </c>
      <c r="E209" s="37">
        <v>0</v>
      </c>
      <c r="F209" s="37">
        <v>0</v>
      </c>
      <c r="G209" s="37">
        <v>0</v>
      </c>
      <c r="H209" s="37">
        <v>0</v>
      </c>
      <c r="I209" s="37">
        <v>0</v>
      </c>
      <c r="J209" s="37">
        <v>0</v>
      </c>
      <c r="K209" s="37">
        <v>0</v>
      </c>
      <c r="L209" s="37">
        <v>0</v>
      </c>
      <c r="M209" s="37">
        <v>0</v>
      </c>
      <c r="N209" s="37">
        <v>0</v>
      </c>
      <c r="O209" s="37">
        <v>0</v>
      </c>
      <c r="P209" s="46">
        <f t="shared" si="15"/>
        <v>0</v>
      </c>
    </row>
    <row r="210" spans="1:16" hidden="1" x14ac:dyDescent="0.25">
      <c r="A210" s="258" t="str">
        <f>IF(B210=1,A180,"")</f>
        <v/>
      </c>
      <c r="B210" s="39" t="str">
        <f t="shared" si="14"/>
        <v/>
      </c>
      <c r="C210" s="101">
        <f>VLOOKUP($X$38,CAD!$E$7:$F$31,2,0)</f>
        <v>0</v>
      </c>
      <c r="D210" s="37">
        <v>0</v>
      </c>
      <c r="E210" s="37">
        <v>0</v>
      </c>
      <c r="F210" s="37">
        <v>0</v>
      </c>
      <c r="G210" s="37">
        <v>0</v>
      </c>
      <c r="H210" s="37">
        <v>0</v>
      </c>
      <c r="I210" s="37">
        <v>0</v>
      </c>
      <c r="J210" s="37">
        <v>0</v>
      </c>
      <c r="K210" s="37">
        <v>0</v>
      </c>
      <c r="L210" s="37">
        <v>0</v>
      </c>
      <c r="M210" s="37">
        <v>0</v>
      </c>
      <c r="N210" s="37">
        <v>0</v>
      </c>
      <c r="O210" s="37">
        <v>0</v>
      </c>
      <c r="P210" s="46">
        <f t="shared" si="15"/>
        <v>0</v>
      </c>
    </row>
    <row r="211" spans="1:16" hidden="1" x14ac:dyDescent="0.25">
      <c r="A211" s="258" t="str">
        <f>IF(B211=1,A180,"")</f>
        <v/>
      </c>
      <c r="B211" s="39" t="str">
        <f t="shared" si="14"/>
        <v/>
      </c>
      <c r="C211" s="101">
        <f>VLOOKUP($X$39,CAD!$E$7:$F$31,2,0)</f>
        <v>0</v>
      </c>
      <c r="D211" s="37">
        <v>0</v>
      </c>
      <c r="E211" s="37">
        <v>0</v>
      </c>
      <c r="F211" s="37">
        <v>0</v>
      </c>
      <c r="G211" s="37">
        <v>0</v>
      </c>
      <c r="H211" s="37">
        <v>0</v>
      </c>
      <c r="I211" s="37">
        <v>0</v>
      </c>
      <c r="J211" s="37">
        <v>0</v>
      </c>
      <c r="K211" s="37">
        <v>0</v>
      </c>
      <c r="L211" s="37">
        <v>0</v>
      </c>
      <c r="M211" s="37">
        <v>0</v>
      </c>
      <c r="N211" s="37">
        <v>0</v>
      </c>
      <c r="O211" s="37">
        <v>0</v>
      </c>
      <c r="P211" s="46">
        <f t="shared" si="15"/>
        <v>0</v>
      </c>
    </row>
    <row r="212" spans="1:16" hidden="1" x14ac:dyDescent="0.25">
      <c r="A212" s="258" t="str">
        <f>IF(B212=1,A180,"")</f>
        <v/>
      </c>
      <c r="B212" s="39" t="str">
        <f t="shared" si="14"/>
        <v/>
      </c>
      <c r="C212" s="101">
        <f>VLOOKUP($X$40,CAD!$E$7:$F$31,2,0)</f>
        <v>0</v>
      </c>
      <c r="D212" s="37">
        <v>0</v>
      </c>
      <c r="E212" s="37">
        <v>0</v>
      </c>
      <c r="F212" s="37">
        <v>0</v>
      </c>
      <c r="G212" s="37">
        <v>0</v>
      </c>
      <c r="H212" s="37">
        <v>0</v>
      </c>
      <c r="I212" s="37">
        <v>0</v>
      </c>
      <c r="J212" s="37">
        <v>0</v>
      </c>
      <c r="K212" s="37">
        <v>0</v>
      </c>
      <c r="L212" s="37">
        <v>0</v>
      </c>
      <c r="M212" s="37">
        <v>0</v>
      </c>
      <c r="N212" s="37">
        <v>0</v>
      </c>
      <c r="O212" s="37">
        <v>0</v>
      </c>
      <c r="P212" s="46">
        <f t="shared" si="15"/>
        <v>0</v>
      </c>
    </row>
    <row r="213" spans="1:16" hidden="1" x14ac:dyDescent="0.25">
      <c r="A213" s="258" t="str">
        <f>IF(B213=1,A180,"")</f>
        <v/>
      </c>
      <c r="B213" s="39" t="str">
        <f t="shared" si="14"/>
        <v/>
      </c>
      <c r="C213" s="101">
        <f>VLOOKUP($X$41,CAD!$E$7:$F$31,2,0)</f>
        <v>0</v>
      </c>
      <c r="D213" s="37">
        <v>0</v>
      </c>
      <c r="E213" s="37">
        <v>0</v>
      </c>
      <c r="F213" s="37">
        <v>0</v>
      </c>
      <c r="G213" s="37">
        <v>0</v>
      </c>
      <c r="H213" s="37">
        <v>0</v>
      </c>
      <c r="I213" s="37">
        <v>0</v>
      </c>
      <c r="J213" s="37">
        <v>0</v>
      </c>
      <c r="K213" s="37">
        <v>0</v>
      </c>
      <c r="L213" s="37">
        <v>0</v>
      </c>
      <c r="M213" s="37">
        <v>0</v>
      </c>
      <c r="N213" s="37">
        <v>0</v>
      </c>
      <c r="O213" s="37">
        <v>0</v>
      </c>
      <c r="P213" s="46">
        <f t="shared" si="15"/>
        <v>0</v>
      </c>
    </row>
    <row r="214" spans="1:16" hidden="1" x14ac:dyDescent="0.25">
      <c r="A214" s="258" t="str">
        <f>IF(B214=1,A180,"")</f>
        <v/>
      </c>
      <c r="B214" s="39" t="str">
        <f t="shared" si="14"/>
        <v/>
      </c>
      <c r="C214" s="101">
        <f>VLOOKUP($X$42,CAD!$E$7:$F$31,2,0)</f>
        <v>0</v>
      </c>
      <c r="D214" s="37">
        <v>0</v>
      </c>
      <c r="E214" s="37">
        <v>0</v>
      </c>
      <c r="F214" s="37">
        <v>0</v>
      </c>
      <c r="G214" s="37">
        <v>0</v>
      </c>
      <c r="H214" s="37">
        <v>0</v>
      </c>
      <c r="I214" s="37">
        <v>0</v>
      </c>
      <c r="J214" s="37">
        <v>0</v>
      </c>
      <c r="K214" s="37">
        <v>0</v>
      </c>
      <c r="L214" s="37">
        <v>0</v>
      </c>
      <c r="M214" s="37">
        <v>0</v>
      </c>
      <c r="N214" s="37">
        <v>0</v>
      </c>
      <c r="O214" s="37">
        <v>0</v>
      </c>
      <c r="P214" s="46">
        <f t="shared" si="15"/>
        <v>0</v>
      </c>
    </row>
    <row r="215" spans="1:16" hidden="1" x14ac:dyDescent="0.25">
      <c r="A215" s="258" t="str">
        <f>IF(B215=1,A180,"")</f>
        <v/>
      </c>
      <c r="B215" s="39" t="str">
        <f t="shared" si="14"/>
        <v/>
      </c>
      <c r="C215" s="101">
        <f>VLOOKUP($X$43,CAD!$E$7:$F$31,2,0)</f>
        <v>0</v>
      </c>
      <c r="D215" s="37">
        <v>0</v>
      </c>
      <c r="E215" s="37">
        <v>0</v>
      </c>
      <c r="F215" s="37">
        <v>0</v>
      </c>
      <c r="G215" s="37">
        <v>0</v>
      </c>
      <c r="H215" s="37">
        <v>0</v>
      </c>
      <c r="I215" s="37">
        <v>0</v>
      </c>
      <c r="J215" s="37">
        <v>0</v>
      </c>
      <c r="K215" s="37">
        <v>0</v>
      </c>
      <c r="L215" s="37">
        <v>0</v>
      </c>
      <c r="M215" s="37">
        <v>0</v>
      </c>
      <c r="N215" s="37">
        <v>0</v>
      </c>
      <c r="O215" s="37">
        <v>0</v>
      </c>
      <c r="P215" s="46">
        <f t="shared" si="15"/>
        <v>0</v>
      </c>
    </row>
    <row r="216" spans="1:16" hidden="1" x14ac:dyDescent="0.25">
      <c r="A216" s="258" t="str">
        <f>IF(B216=1,A180,"")</f>
        <v/>
      </c>
      <c r="B216" s="39" t="str">
        <f t="shared" si="14"/>
        <v/>
      </c>
      <c r="C216" s="101">
        <f>VLOOKUP($X$44,CAD!$E$7:$F$31,2,0)</f>
        <v>0</v>
      </c>
      <c r="D216" s="37">
        <v>0</v>
      </c>
      <c r="E216" s="37">
        <v>0</v>
      </c>
      <c r="F216" s="37">
        <v>0</v>
      </c>
      <c r="G216" s="37">
        <v>0</v>
      </c>
      <c r="H216" s="37">
        <v>0</v>
      </c>
      <c r="I216" s="37">
        <v>0</v>
      </c>
      <c r="J216" s="37">
        <v>0</v>
      </c>
      <c r="K216" s="37">
        <v>0</v>
      </c>
      <c r="L216" s="37">
        <v>0</v>
      </c>
      <c r="M216" s="37">
        <v>0</v>
      </c>
      <c r="N216" s="37">
        <v>0</v>
      </c>
      <c r="O216" s="37">
        <v>0</v>
      </c>
      <c r="P216" s="46">
        <f t="shared" si="15"/>
        <v>0</v>
      </c>
    </row>
    <row r="217" spans="1:16" hidden="1" x14ac:dyDescent="0.25">
      <c r="A217" s="258" t="str">
        <f>IF(B217=1,A180,"")</f>
        <v/>
      </c>
      <c r="B217" s="39" t="str">
        <f t="shared" si="14"/>
        <v/>
      </c>
      <c r="C217" s="101">
        <f>VLOOKUP($X$45,CAD!$E$7:$F$31,2,0)</f>
        <v>0</v>
      </c>
      <c r="D217" s="37">
        <v>0</v>
      </c>
      <c r="E217" s="37">
        <v>0</v>
      </c>
      <c r="F217" s="37">
        <v>0</v>
      </c>
      <c r="G217" s="37">
        <v>0</v>
      </c>
      <c r="H217" s="37">
        <v>0</v>
      </c>
      <c r="I217" s="37">
        <v>0</v>
      </c>
      <c r="J217" s="37">
        <v>0</v>
      </c>
      <c r="K217" s="37">
        <v>0</v>
      </c>
      <c r="L217" s="37">
        <v>0</v>
      </c>
      <c r="M217" s="37">
        <v>0</v>
      </c>
      <c r="N217" s="37">
        <v>0</v>
      </c>
      <c r="O217" s="37">
        <v>0</v>
      </c>
      <c r="P217" s="46">
        <f t="shared" si="15"/>
        <v>0</v>
      </c>
    </row>
    <row r="218" spans="1:16" hidden="1" x14ac:dyDescent="0.25">
      <c r="A218" s="258" t="str">
        <f>IF(B218=1,A180,"")</f>
        <v/>
      </c>
      <c r="B218" s="39" t="str">
        <f t="shared" si="14"/>
        <v/>
      </c>
      <c r="C218" s="101">
        <f>VLOOKUP($X$46,CAD!$E$7:$F$31,2,0)</f>
        <v>0</v>
      </c>
      <c r="D218" s="37">
        <v>0</v>
      </c>
      <c r="E218" s="37">
        <v>0</v>
      </c>
      <c r="F218" s="37">
        <v>0</v>
      </c>
      <c r="G218" s="37">
        <v>0</v>
      </c>
      <c r="H218" s="37">
        <v>0</v>
      </c>
      <c r="I218" s="37">
        <v>0</v>
      </c>
      <c r="J218" s="37">
        <v>0</v>
      </c>
      <c r="K218" s="37">
        <v>0</v>
      </c>
      <c r="L218" s="37">
        <v>0</v>
      </c>
      <c r="M218" s="37">
        <v>0</v>
      </c>
      <c r="N218" s="37">
        <v>0</v>
      </c>
      <c r="O218" s="37">
        <v>0</v>
      </c>
      <c r="P218" s="46">
        <f t="shared" si="15"/>
        <v>0</v>
      </c>
    </row>
    <row r="219" spans="1:16" hidden="1" x14ac:dyDescent="0.25">
      <c r="A219" s="258" t="str">
        <f>IF(B219=1,A180,"")</f>
        <v/>
      </c>
      <c r="B219" s="39" t="str">
        <f t="shared" si="14"/>
        <v/>
      </c>
      <c r="C219" s="101">
        <f>VLOOKUP($X$47,CAD!$E$7:$F$31,2,0)</f>
        <v>0</v>
      </c>
      <c r="D219" s="37">
        <v>0</v>
      </c>
      <c r="E219" s="37">
        <v>0</v>
      </c>
      <c r="F219" s="37">
        <v>0</v>
      </c>
      <c r="G219" s="37">
        <v>0</v>
      </c>
      <c r="H219" s="37">
        <v>0</v>
      </c>
      <c r="I219" s="37">
        <v>0</v>
      </c>
      <c r="J219" s="37">
        <v>0</v>
      </c>
      <c r="K219" s="37">
        <v>0</v>
      </c>
      <c r="L219" s="37">
        <v>0</v>
      </c>
      <c r="M219" s="37">
        <v>0</v>
      </c>
      <c r="N219" s="37">
        <v>0</v>
      </c>
      <c r="O219" s="37">
        <v>0</v>
      </c>
      <c r="P219" s="46">
        <f t="shared" si="15"/>
        <v>0</v>
      </c>
    </row>
    <row r="220" spans="1:16" hidden="1" x14ac:dyDescent="0.25">
      <c r="A220" s="258" t="str">
        <f>IF(B220=1,A180,"")</f>
        <v/>
      </c>
      <c r="B220" s="39" t="str">
        <f t="shared" si="14"/>
        <v/>
      </c>
      <c r="C220" s="101">
        <f>VLOOKUP($X$48,CAD!$E$7:$F$31,2,0)</f>
        <v>0</v>
      </c>
      <c r="D220" s="37">
        <v>0</v>
      </c>
      <c r="E220" s="37">
        <v>0</v>
      </c>
      <c r="F220" s="37">
        <v>0</v>
      </c>
      <c r="G220" s="37">
        <v>0</v>
      </c>
      <c r="H220" s="37">
        <v>0</v>
      </c>
      <c r="I220" s="37">
        <v>0</v>
      </c>
      <c r="J220" s="37">
        <v>0</v>
      </c>
      <c r="K220" s="37">
        <v>0</v>
      </c>
      <c r="L220" s="37">
        <v>0</v>
      </c>
      <c r="M220" s="37">
        <v>0</v>
      </c>
      <c r="N220" s="37">
        <v>0</v>
      </c>
      <c r="O220" s="37">
        <v>0</v>
      </c>
      <c r="P220" s="46">
        <f t="shared" si="15"/>
        <v>0</v>
      </c>
    </row>
    <row r="221" spans="1:16" hidden="1" x14ac:dyDescent="0.25">
      <c r="A221" s="258" t="str">
        <f>IF(B221=1,A180,"")</f>
        <v/>
      </c>
      <c r="B221" s="39" t="str">
        <f t="shared" si="14"/>
        <v/>
      </c>
      <c r="C221" s="101">
        <f>VLOOKUP($X$49,CAD!$E$7:$F$31,2,0)</f>
        <v>0</v>
      </c>
      <c r="D221" s="37">
        <v>0</v>
      </c>
      <c r="E221" s="37">
        <v>0</v>
      </c>
      <c r="F221" s="37">
        <v>0</v>
      </c>
      <c r="G221" s="37">
        <v>0</v>
      </c>
      <c r="H221" s="37">
        <v>0</v>
      </c>
      <c r="I221" s="37">
        <v>0</v>
      </c>
      <c r="J221" s="37">
        <v>0</v>
      </c>
      <c r="K221" s="37">
        <v>0</v>
      </c>
      <c r="L221" s="37">
        <v>0</v>
      </c>
      <c r="M221" s="37">
        <v>0</v>
      </c>
      <c r="N221" s="37">
        <v>0</v>
      </c>
      <c r="O221" s="37">
        <v>0</v>
      </c>
      <c r="P221" s="46">
        <f t="shared" si="15"/>
        <v>0</v>
      </c>
    </row>
    <row r="222" spans="1:16" hidden="1" x14ac:dyDescent="0.25">
      <c r="A222" s="258" t="str">
        <f>IF(B222=1,A180,"")</f>
        <v/>
      </c>
      <c r="B222" s="39" t="str">
        <f t="shared" si="14"/>
        <v/>
      </c>
      <c r="C222" s="101">
        <f>VLOOKUP($X$50,CAD!$E$7:$F$31,2,0)</f>
        <v>0</v>
      </c>
      <c r="D222" s="37">
        <v>0</v>
      </c>
      <c r="E222" s="37">
        <v>0</v>
      </c>
      <c r="F222" s="37">
        <v>0</v>
      </c>
      <c r="G222" s="37">
        <v>0</v>
      </c>
      <c r="H222" s="37">
        <v>0</v>
      </c>
      <c r="I222" s="37">
        <v>0</v>
      </c>
      <c r="J222" s="37">
        <v>0</v>
      </c>
      <c r="K222" s="37">
        <v>0</v>
      </c>
      <c r="L222" s="37">
        <v>0</v>
      </c>
      <c r="M222" s="37">
        <v>0</v>
      </c>
      <c r="N222" s="37">
        <v>0</v>
      </c>
      <c r="O222" s="37">
        <v>0</v>
      </c>
      <c r="P222" s="46">
        <f t="shared" si="15"/>
        <v>0</v>
      </c>
    </row>
    <row r="223" spans="1:16" hidden="1" x14ac:dyDescent="0.25">
      <c r="A223" s="258" t="str">
        <f>IF(B223=1,A180,"")</f>
        <v/>
      </c>
      <c r="B223" s="39" t="str">
        <f t="shared" si="14"/>
        <v/>
      </c>
      <c r="C223" s="101">
        <f>VLOOKUP($X$51,CAD!$E$7:$F$31,2,0)</f>
        <v>0</v>
      </c>
      <c r="D223" s="37">
        <v>0</v>
      </c>
      <c r="E223" s="37">
        <v>0</v>
      </c>
      <c r="F223" s="37">
        <v>0</v>
      </c>
      <c r="G223" s="37">
        <v>0</v>
      </c>
      <c r="H223" s="37">
        <v>0</v>
      </c>
      <c r="I223" s="37">
        <v>0</v>
      </c>
      <c r="J223" s="37">
        <v>0</v>
      </c>
      <c r="K223" s="37">
        <v>0</v>
      </c>
      <c r="L223" s="37">
        <v>0</v>
      </c>
      <c r="M223" s="37">
        <v>0</v>
      </c>
      <c r="N223" s="37">
        <v>0</v>
      </c>
      <c r="O223" s="37">
        <v>0</v>
      </c>
      <c r="P223" s="46">
        <f t="shared" si="15"/>
        <v>0</v>
      </c>
    </row>
    <row r="224" spans="1:16" hidden="1" x14ac:dyDescent="0.25">
      <c r="A224" s="258" t="str">
        <f>IF(B224=1,A180,"")</f>
        <v/>
      </c>
      <c r="B224" s="39" t="str">
        <f t="shared" si="14"/>
        <v/>
      </c>
      <c r="C224" s="101">
        <f>VLOOKUP($X$52,CAD!$E$7:$F$31,2,0)</f>
        <v>0</v>
      </c>
      <c r="D224" s="37">
        <v>0</v>
      </c>
      <c r="E224" s="37">
        <v>0</v>
      </c>
      <c r="F224" s="37">
        <v>0</v>
      </c>
      <c r="G224" s="37">
        <v>0</v>
      </c>
      <c r="H224" s="37">
        <v>0</v>
      </c>
      <c r="I224" s="37">
        <v>0</v>
      </c>
      <c r="J224" s="37">
        <v>0</v>
      </c>
      <c r="K224" s="37">
        <v>0</v>
      </c>
      <c r="L224" s="37">
        <v>0</v>
      </c>
      <c r="M224" s="37">
        <v>0</v>
      </c>
      <c r="N224" s="37">
        <v>0</v>
      </c>
      <c r="O224" s="37">
        <v>0</v>
      </c>
      <c r="P224" s="46">
        <f t="shared" si="15"/>
        <v>0</v>
      </c>
    </row>
    <row r="225" spans="1:20" hidden="1" x14ac:dyDescent="0.25">
      <c r="A225" s="258" t="str">
        <f>IF(B225=1,A180,"")</f>
        <v/>
      </c>
      <c r="B225" s="39" t="str">
        <f t="shared" si="14"/>
        <v/>
      </c>
      <c r="C225" s="101">
        <f>VLOOKUP($X$53,CAD!$E$7:$F$31,2,0)</f>
        <v>0</v>
      </c>
      <c r="D225" s="37">
        <v>0</v>
      </c>
      <c r="E225" s="37">
        <v>0</v>
      </c>
      <c r="F225" s="37">
        <v>0</v>
      </c>
      <c r="G225" s="37">
        <v>0</v>
      </c>
      <c r="H225" s="37">
        <v>0</v>
      </c>
      <c r="I225" s="37">
        <v>0</v>
      </c>
      <c r="J225" s="37">
        <v>0</v>
      </c>
      <c r="K225" s="37">
        <v>0</v>
      </c>
      <c r="L225" s="37">
        <v>0</v>
      </c>
      <c r="M225" s="37">
        <v>0</v>
      </c>
      <c r="N225" s="37">
        <v>0</v>
      </c>
      <c r="O225" s="37">
        <v>0</v>
      </c>
      <c r="P225" s="46">
        <f t="shared" si="15"/>
        <v>0</v>
      </c>
    </row>
    <row r="226" spans="1:20" hidden="1" x14ac:dyDescent="0.25">
      <c r="A226" s="258" t="str">
        <f>IF(B226=1,A180,"")</f>
        <v/>
      </c>
      <c r="B226" s="39" t="str">
        <f t="shared" si="14"/>
        <v/>
      </c>
      <c r="C226" s="101">
        <f>VLOOKUP($X$54,CAD!$E$7:$F$31,2,0)</f>
        <v>0</v>
      </c>
      <c r="D226" s="37">
        <v>0</v>
      </c>
      <c r="E226" s="37">
        <v>0</v>
      </c>
      <c r="F226" s="37">
        <v>0</v>
      </c>
      <c r="G226" s="37">
        <v>0</v>
      </c>
      <c r="H226" s="37">
        <v>0</v>
      </c>
      <c r="I226" s="37">
        <v>0</v>
      </c>
      <c r="J226" s="37">
        <v>0</v>
      </c>
      <c r="K226" s="37">
        <v>0</v>
      </c>
      <c r="L226" s="37">
        <v>0</v>
      </c>
      <c r="M226" s="37">
        <v>0</v>
      </c>
      <c r="N226" s="37">
        <v>0</v>
      </c>
      <c r="O226" s="37">
        <v>0</v>
      </c>
      <c r="P226" s="46">
        <f t="shared" si="15"/>
        <v>0</v>
      </c>
    </row>
    <row r="227" spans="1:20" hidden="1" x14ac:dyDescent="0.25">
      <c r="A227" s="258" t="str">
        <f>IF(B227=1,A180,"")</f>
        <v/>
      </c>
      <c r="B227" s="39" t="str">
        <f t="shared" si="14"/>
        <v/>
      </c>
      <c r="C227" s="101">
        <f>VLOOKUP($X$55,CAD!$E$7:$F$31,2,0)</f>
        <v>0</v>
      </c>
      <c r="D227" s="37">
        <v>0</v>
      </c>
      <c r="E227" s="37">
        <v>0</v>
      </c>
      <c r="F227" s="37">
        <v>0</v>
      </c>
      <c r="G227" s="37">
        <v>0</v>
      </c>
      <c r="H227" s="37">
        <v>0</v>
      </c>
      <c r="I227" s="37">
        <v>0</v>
      </c>
      <c r="J227" s="37">
        <v>0</v>
      </c>
      <c r="K227" s="37">
        <v>0</v>
      </c>
      <c r="L227" s="37">
        <v>0</v>
      </c>
      <c r="M227" s="37">
        <v>0</v>
      </c>
      <c r="N227" s="37">
        <v>0</v>
      </c>
      <c r="O227" s="37">
        <v>0</v>
      </c>
      <c r="P227" s="46">
        <f t="shared" si="15"/>
        <v>0</v>
      </c>
    </row>
    <row r="228" spans="1:20" hidden="1" x14ac:dyDescent="0.25">
      <c r="A228" s="258" t="str">
        <f>IF(B228=1,A180,"")</f>
        <v/>
      </c>
      <c r="B228" s="39" t="str">
        <f t="shared" si="14"/>
        <v/>
      </c>
      <c r="C228" s="101">
        <f>VLOOKUP($X$56,CAD!$E$7:$F$31,2,0)</f>
        <v>0</v>
      </c>
      <c r="D228" s="37">
        <v>0</v>
      </c>
      <c r="E228" s="37">
        <v>0</v>
      </c>
      <c r="F228" s="37">
        <v>0</v>
      </c>
      <c r="G228" s="37">
        <v>0</v>
      </c>
      <c r="H228" s="37">
        <v>0</v>
      </c>
      <c r="I228" s="37">
        <v>0</v>
      </c>
      <c r="J228" s="37">
        <v>0</v>
      </c>
      <c r="K228" s="37">
        <v>0</v>
      </c>
      <c r="L228" s="37">
        <v>0</v>
      </c>
      <c r="M228" s="37">
        <v>0</v>
      </c>
      <c r="N228" s="37">
        <v>0</v>
      </c>
      <c r="O228" s="37">
        <v>0</v>
      </c>
      <c r="P228" s="46">
        <f t="shared" si="15"/>
        <v>0</v>
      </c>
    </row>
    <row r="229" spans="1:20" hidden="1" x14ac:dyDescent="0.25">
      <c r="A229" s="258" t="str">
        <f>IF(B229=1,A180,"")</f>
        <v/>
      </c>
      <c r="B229" s="39" t="str">
        <f t="shared" si="14"/>
        <v/>
      </c>
      <c r="C229" s="101">
        <f>VLOOKUP($X$57,CAD!$E$7:$F$31,2,0)</f>
        <v>0</v>
      </c>
      <c r="D229" s="37">
        <v>0</v>
      </c>
      <c r="E229" s="37">
        <v>0</v>
      </c>
      <c r="F229" s="37">
        <v>0</v>
      </c>
      <c r="G229" s="37">
        <v>0</v>
      </c>
      <c r="H229" s="37">
        <v>0</v>
      </c>
      <c r="I229" s="37">
        <v>0</v>
      </c>
      <c r="J229" s="37">
        <v>0</v>
      </c>
      <c r="K229" s="37">
        <v>0</v>
      </c>
      <c r="L229" s="37">
        <v>0</v>
      </c>
      <c r="M229" s="37">
        <v>0</v>
      </c>
      <c r="N229" s="37">
        <v>0</v>
      </c>
      <c r="O229" s="37">
        <v>0</v>
      </c>
      <c r="P229" s="46">
        <f t="shared" si="15"/>
        <v>0</v>
      </c>
    </row>
    <row r="230" spans="1:20" hidden="1" x14ac:dyDescent="0.25">
      <c r="A230" s="258" t="str">
        <f>IF(B230=1,A180,"")</f>
        <v/>
      </c>
      <c r="B230" s="39" t="str">
        <f t="shared" si="14"/>
        <v/>
      </c>
      <c r="C230" s="101">
        <f>VLOOKUP($X$58,CAD!$E$7:$F$31,2,0)</f>
        <v>0</v>
      </c>
      <c r="D230" s="37">
        <v>0</v>
      </c>
      <c r="E230" s="37">
        <v>0</v>
      </c>
      <c r="F230" s="37">
        <v>0</v>
      </c>
      <c r="G230" s="37">
        <v>0</v>
      </c>
      <c r="H230" s="37">
        <v>0</v>
      </c>
      <c r="I230" s="37">
        <v>0</v>
      </c>
      <c r="J230" s="37">
        <v>0</v>
      </c>
      <c r="K230" s="37">
        <v>0</v>
      </c>
      <c r="L230" s="37">
        <v>0</v>
      </c>
      <c r="M230" s="37">
        <v>0</v>
      </c>
      <c r="N230" s="37">
        <v>0</v>
      </c>
      <c r="O230" s="37">
        <v>0</v>
      </c>
      <c r="P230" s="46">
        <f t="shared" si="15"/>
        <v>0</v>
      </c>
      <c r="T230" s="10"/>
    </row>
    <row r="231" spans="1:20" hidden="1" x14ac:dyDescent="0.25">
      <c r="A231" s="258">
        <f>A180</f>
        <v>2023</v>
      </c>
      <c r="P231" s="43"/>
    </row>
    <row r="232" spans="1:20" ht="15.75" hidden="1" thickBot="1" x14ac:dyDescent="0.3">
      <c r="A232" s="258">
        <f>A180</f>
        <v>2023</v>
      </c>
      <c r="C232" s="131" t="s">
        <v>203</v>
      </c>
      <c r="D232" s="132">
        <f>PREV_D!D179</f>
        <v>0</v>
      </c>
      <c r="E232" s="132">
        <f>PREV_D!E179</f>
        <v>0</v>
      </c>
      <c r="F232" s="132">
        <f>PREV_D!F179</f>
        <v>0</v>
      </c>
      <c r="G232" s="132">
        <f>PREV_D!G179</f>
        <v>0</v>
      </c>
      <c r="H232" s="132">
        <f>PREV_D!H179</f>
        <v>0</v>
      </c>
      <c r="I232" s="132">
        <f>PREV_D!I179</f>
        <v>0</v>
      </c>
      <c r="J232" s="132">
        <f>PREV_D!J179</f>
        <v>0</v>
      </c>
      <c r="K232" s="132">
        <f>PREV_D!K179</f>
        <v>0</v>
      </c>
      <c r="L232" s="132">
        <f>PREV_D!L179</f>
        <v>0</v>
      </c>
      <c r="M232" s="132">
        <f>PREV_D!M179</f>
        <v>0</v>
      </c>
      <c r="N232" s="132">
        <f>PREV_D!N179</f>
        <v>0</v>
      </c>
      <c r="O232" s="132">
        <f>PREV_D!O179</f>
        <v>0</v>
      </c>
      <c r="P232" s="133">
        <f>SUM(D232:O232)</f>
        <v>0</v>
      </c>
    </row>
    <row r="233" spans="1:20" hidden="1" x14ac:dyDescent="0.25">
      <c r="A233" s="258">
        <f>A180</f>
        <v>2023</v>
      </c>
      <c r="P233" s="43"/>
    </row>
    <row r="234" spans="1:20" hidden="1" x14ac:dyDescent="0.25">
      <c r="A234" s="258">
        <f>A180</f>
        <v>2023</v>
      </c>
      <c r="C234" s="63" t="s">
        <v>204</v>
      </c>
      <c r="D234" s="34">
        <f>D180-D232</f>
        <v>0</v>
      </c>
      <c r="E234" s="34">
        <f t="shared" ref="E234:P234" si="16">E180-E232</f>
        <v>0</v>
      </c>
      <c r="F234" s="34">
        <f t="shared" si="16"/>
        <v>0</v>
      </c>
      <c r="G234" s="34">
        <f t="shared" si="16"/>
        <v>0</v>
      </c>
      <c r="H234" s="34">
        <f t="shared" si="16"/>
        <v>0</v>
      </c>
      <c r="I234" s="34">
        <f t="shared" si="16"/>
        <v>0</v>
      </c>
      <c r="J234" s="34">
        <f t="shared" si="16"/>
        <v>0</v>
      </c>
      <c r="K234" s="34">
        <f t="shared" si="16"/>
        <v>0</v>
      </c>
      <c r="L234" s="34">
        <f t="shared" si="16"/>
        <v>0</v>
      </c>
      <c r="M234" s="34">
        <f t="shared" si="16"/>
        <v>0</v>
      </c>
      <c r="N234" s="34">
        <f t="shared" si="16"/>
        <v>0</v>
      </c>
      <c r="O234" s="34">
        <f t="shared" si="16"/>
        <v>0</v>
      </c>
      <c r="P234" s="44">
        <f t="shared" si="16"/>
        <v>0</v>
      </c>
    </row>
    <row r="235" spans="1:20" hidden="1" x14ac:dyDescent="0.25">
      <c r="A235" s="258"/>
    </row>
    <row r="236" spans="1:20" hidden="1" x14ac:dyDescent="0.25">
      <c r="A236" s="258"/>
    </row>
    <row r="237" spans="1:20" ht="15" hidden="1" customHeight="1" thickBot="1" x14ac:dyDescent="0.3">
      <c r="A237" s="258">
        <f>A180+1</f>
        <v>2024</v>
      </c>
      <c r="C237" s="134" t="s">
        <v>202</v>
      </c>
      <c r="D237" s="136">
        <f t="shared" ref="D237:P237" si="17">SUM(D238:D287)</f>
        <v>0</v>
      </c>
      <c r="E237" s="136">
        <f t="shared" si="17"/>
        <v>0</v>
      </c>
      <c r="F237" s="136">
        <f t="shared" si="17"/>
        <v>0</v>
      </c>
      <c r="G237" s="136">
        <f t="shared" si="17"/>
        <v>0</v>
      </c>
      <c r="H237" s="136">
        <f t="shared" si="17"/>
        <v>0</v>
      </c>
      <c r="I237" s="136">
        <f t="shared" si="17"/>
        <v>0</v>
      </c>
      <c r="J237" s="136">
        <f t="shared" si="17"/>
        <v>0</v>
      </c>
      <c r="K237" s="136">
        <f t="shared" si="17"/>
        <v>0</v>
      </c>
      <c r="L237" s="136">
        <f t="shared" si="17"/>
        <v>0</v>
      </c>
      <c r="M237" s="136">
        <f t="shared" si="17"/>
        <v>0</v>
      </c>
      <c r="N237" s="136">
        <f t="shared" si="17"/>
        <v>0</v>
      </c>
      <c r="O237" s="136">
        <f t="shared" si="17"/>
        <v>0</v>
      </c>
      <c r="P237" s="136">
        <f t="shared" si="17"/>
        <v>0</v>
      </c>
    </row>
    <row r="238" spans="1:20" hidden="1" x14ac:dyDescent="0.25">
      <c r="A238" s="258" t="str">
        <f>IF(B238=1,A237,"")</f>
        <v/>
      </c>
      <c r="B238" s="39" t="str">
        <f>IF(C238&lt;&gt;0,1,"")</f>
        <v/>
      </c>
      <c r="C238" s="130">
        <f>VLOOKUP($X$9,CAD!$C$7:$D$31,2,0)</f>
        <v>0</v>
      </c>
      <c r="D238" s="38">
        <v>0</v>
      </c>
      <c r="E238" s="38">
        <v>0</v>
      </c>
      <c r="F238" s="38">
        <v>0</v>
      </c>
      <c r="G238" s="38">
        <v>0</v>
      </c>
      <c r="H238" s="38">
        <v>0</v>
      </c>
      <c r="I238" s="38">
        <v>0</v>
      </c>
      <c r="J238" s="38">
        <v>0</v>
      </c>
      <c r="K238" s="38">
        <v>0</v>
      </c>
      <c r="L238" s="38">
        <v>0</v>
      </c>
      <c r="M238" s="38">
        <v>0</v>
      </c>
      <c r="N238" s="38">
        <v>0</v>
      </c>
      <c r="O238" s="38">
        <v>0</v>
      </c>
      <c r="P238" s="99">
        <f>SUM(D238:O238)</f>
        <v>0</v>
      </c>
    </row>
    <row r="239" spans="1:20" hidden="1" x14ac:dyDescent="0.25">
      <c r="A239" s="258" t="str">
        <f>IF(B239=1,A237,"")</f>
        <v/>
      </c>
      <c r="B239" s="39" t="str">
        <f t="shared" ref="B239:B287" si="18">IF(C239&lt;&gt;0,1,"")</f>
        <v/>
      </c>
      <c r="C239" s="130">
        <f>VLOOKUP($X$10,CAD!$C$7:$D$31,2,0)</f>
        <v>0</v>
      </c>
      <c r="D239" s="38">
        <v>0</v>
      </c>
      <c r="E239" s="38">
        <v>0</v>
      </c>
      <c r="F239" s="38">
        <v>0</v>
      </c>
      <c r="G239" s="38">
        <v>0</v>
      </c>
      <c r="H239" s="38">
        <v>0</v>
      </c>
      <c r="I239" s="38">
        <v>0</v>
      </c>
      <c r="J239" s="38">
        <v>0</v>
      </c>
      <c r="K239" s="38">
        <v>0</v>
      </c>
      <c r="L239" s="38">
        <v>0</v>
      </c>
      <c r="M239" s="38">
        <v>0</v>
      </c>
      <c r="N239" s="38">
        <v>0</v>
      </c>
      <c r="O239" s="38">
        <v>0</v>
      </c>
      <c r="P239" s="46">
        <f t="shared" ref="P239:P287" si="19">SUM(D239:O239)</f>
        <v>0</v>
      </c>
    </row>
    <row r="240" spans="1:20" hidden="1" x14ac:dyDescent="0.25">
      <c r="A240" s="258" t="str">
        <f>IF(B240=1,A237,"")</f>
        <v/>
      </c>
      <c r="B240" s="39" t="str">
        <f t="shared" si="18"/>
        <v/>
      </c>
      <c r="C240" s="130">
        <f>VLOOKUP($X$11,CAD!$C$7:$D$31,2,0)</f>
        <v>0</v>
      </c>
      <c r="D240" s="37">
        <v>0</v>
      </c>
      <c r="E240" s="37">
        <v>0</v>
      </c>
      <c r="F240" s="37">
        <v>0</v>
      </c>
      <c r="G240" s="37">
        <v>0</v>
      </c>
      <c r="H240" s="37">
        <v>0</v>
      </c>
      <c r="I240" s="37">
        <v>0</v>
      </c>
      <c r="J240" s="37">
        <v>0</v>
      </c>
      <c r="K240" s="37">
        <v>0</v>
      </c>
      <c r="L240" s="37">
        <v>0</v>
      </c>
      <c r="M240" s="37">
        <v>0</v>
      </c>
      <c r="N240" s="37">
        <v>0</v>
      </c>
      <c r="O240" s="37">
        <v>0</v>
      </c>
      <c r="P240" s="46">
        <f t="shared" si="19"/>
        <v>0</v>
      </c>
    </row>
    <row r="241" spans="1:16" hidden="1" x14ac:dyDescent="0.25">
      <c r="A241" s="258" t="str">
        <f>IF(B241=1,A237,"")</f>
        <v/>
      </c>
      <c r="B241" s="39" t="str">
        <f t="shared" si="18"/>
        <v/>
      </c>
      <c r="C241" s="130">
        <f>VLOOKUP($X$12,CAD!$C$7:$D$31,2,0)</f>
        <v>0</v>
      </c>
      <c r="D241" s="37">
        <v>0</v>
      </c>
      <c r="E241" s="37">
        <v>0</v>
      </c>
      <c r="F241" s="37">
        <v>0</v>
      </c>
      <c r="G241" s="37">
        <v>0</v>
      </c>
      <c r="H241" s="37">
        <v>0</v>
      </c>
      <c r="I241" s="37">
        <v>0</v>
      </c>
      <c r="J241" s="37">
        <v>0</v>
      </c>
      <c r="K241" s="37">
        <v>0</v>
      </c>
      <c r="L241" s="37">
        <v>0</v>
      </c>
      <c r="M241" s="37">
        <v>0</v>
      </c>
      <c r="N241" s="37">
        <v>0</v>
      </c>
      <c r="O241" s="37">
        <v>0</v>
      </c>
      <c r="P241" s="46">
        <f t="shared" si="19"/>
        <v>0</v>
      </c>
    </row>
    <row r="242" spans="1:16" hidden="1" x14ac:dyDescent="0.25">
      <c r="A242" s="258" t="str">
        <f>IF(B242=1,A237,"")</f>
        <v/>
      </c>
      <c r="B242" s="39" t="str">
        <f t="shared" si="18"/>
        <v/>
      </c>
      <c r="C242" s="130">
        <f>VLOOKUP($X$13,CAD!$C$7:$D$31,2,0)</f>
        <v>0</v>
      </c>
      <c r="D242" s="37">
        <v>0</v>
      </c>
      <c r="E242" s="37">
        <v>0</v>
      </c>
      <c r="F242" s="37">
        <v>0</v>
      </c>
      <c r="G242" s="37">
        <v>0</v>
      </c>
      <c r="H242" s="37">
        <v>0</v>
      </c>
      <c r="I242" s="37">
        <v>0</v>
      </c>
      <c r="J242" s="37">
        <v>0</v>
      </c>
      <c r="K242" s="37">
        <v>0</v>
      </c>
      <c r="L242" s="37">
        <v>0</v>
      </c>
      <c r="M242" s="37">
        <v>0</v>
      </c>
      <c r="N242" s="37">
        <v>0</v>
      </c>
      <c r="O242" s="37">
        <v>0</v>
      </c>
      <c r="P242" s="46">
        <f t="shared" si="19"/>
        <v>0</v>
      </c>
    </row>
    <row r="243" spans="1:16" hidden="1" x14ac:dyDescent="0.25">
      <c r="A243" s="258" t="str">
        <f>IF(B243=1,A237,"")</f>
        <v/>
      </c>
      <c r="B243" s="39" t="str">
        <f t="shared" si="18"/>
        <v/>
      </c>
      <c r="C243" s="130">
        <f>VLOOKUP($X$14,CAD!$C$7:$D$31,2,0)</f>
        <v>0</v>
      </c>
      <c r="D243" s="37">
        <v>0</v>
      </c>
      <c r="E243" s="37">
        <v>0</v>
      </c>
      <c r="F243" s="37">
        <v>0</v>
      </c>
      <c r="G243" s="37">
        <v>0</v>
      </c>
      <c r="H243" s="37">
        <v>0</v>
      </c>
      <c r="I243" s="37">
        <v>0</v>
      </c>
      <c r="J243" s="37">
        <v>0</v>
      </c>
      <c r="K243" s="37">
        <v>0</v>
      </c>
      <c r="L243" s="37">
        <v>0</v>
      </c>
      <c r="M243" s="37">
        <v>0</v>
      </c>
      <c r="N243" s="37">
        <v>0</v>
      </c>
      <c r="O243" s="37">
        <v>0</v>
      </c>
      <c r="P243" s="46">
        <f t="shared" si="19"/>
        <v>0</v>
      </c>
    </row>
    <row r="244" spans="1:16" hidden="1" x14ac:dyDescent="0.25">
      <c r="A244" s="258" t="str">
        <f>IF(B244=1,A237,"")</f>
        <v/>
      </c>
      <c r="B244" s="39" t="str">
        <f t="shared" si="18"/>
        <v/>
      </c>
      <c r="C244" s="130">
        <f>VLOOKUP($X$15,CAD!$C$7:$D$31,2,0)</f>
        <v>0</v>
      </c>
      <c r="D244" s="37">
        <v>0</v>
      </c>
      <c r="E244" s="37">
        <v>0</v>
      </c>
      <c r="F244" s="37">
        <v>0</v>
      </c>
      <c r="G244" s="37">
        <v>0</v>
      </c>
      <c r="H244" s="37">
        <v>0</v>
      </c>
      <c r="I244" s="37">
        <v>0</v>
      </c>
      <c r="J244" s="37">
        <v>0</v>
      </c>
      <c r="K244" s="37">
        <v>0</v>
      </c>
      <c r="L244" s="37">
        <v>0</v>
      </c>
      <c r="M244" s="37">
        <v>0</v>
      </c>
      <c r="N244" s="37">
        <v>0</v>
      </c>
      <c r="O244" s="37">
        <v>0</v>
      </c>
      <c r="P244" s="46">
        <f t="shared" si="19"/>
        <v>0</v>
      </c>
    </row>
    <row r="245" spans="1:16" hidden="1" x14ac:dyDescent="0.25">
      <c r="A245" s="258" t="str">
        <f>IF(B245=1,A237,"")</f>
        <v/>
      </c>
      <c r="B245" s="39" t="str">
        <f t="shared" si="18"/>
        <v/>
      </c>
      <c r="C245" s="130">
        <f>VLOOKUP($X$16,CAD!$C$7:$D$31,2,0)</f>
        <v>0</v>
      </c>
      <c r="D245" s="37">
        <v>0</v>
      </c>
      <c r="E245" s="37">
        <v>0</v>
      </c>
      <c r="F245" s="37">
        <v>0</v>
      </c>
      <c r="G245" s="37">
        <v>0</v>
      </c>
      <c r="H245" s="37">
        <v>0</v>
      </c>
      <c r="I245" s="37">
        <v>0</v>
      </c>
      <c r="J245" s="37">
        <v>0</v>
      </c>
      <c r="K245" s="37">
        <v>0</v>
      </c>
      <c r="L245" s="37">
        <v>0</v>
      </c>
      <c r="M245" s="37">
        <v>0</v>
      </c>
      <c r="N245" s="37">
        <v>0</v>
      </c>
      <c r="O245" s="37">
        <v>0</v>
      </c>
      <c r="P245" s="46">
        <f t="shared" si="19"/>
        <v>0</v>
      </c>
    </row>
    <row r="246" spans="1:16" hidden="1" x14ac:dyDescent="0.25">
      <c r="A246" s="258" t="str">
        <f>IF(B246=1,A237,"")</f>
        <v/>
      </c>
      <c r="B246" s="39" t="str">
        <f t="shared" si="18"/>
        <v/>
      </c>
      <c r="C246" s="130">
        <f>VLOOKUP($X$17,CAD!$C$7:$D$31,2,0)</f>
        <v>0</v>
      </c>
      <c r="D246" s="37">
        <v>0</v>
      </c>
      <c r="E246" s="37">
        <v>0</v>
      </c>
      <c r="F246" s="37">
        <v>0</v>
      </c>
      <c r="G246" s="37">
        <v>0</v>
      </c>
      <c r="H246" s="37">
        <v>0</v>
      </c>
      <c r="I246" s="37">
        <v>0</v>
      </c>
      <c r="J246" s="37">
        <v>0</v>
      </c>
      <c r="K246" s="37">
        <v>0</v>
      </c>
      <c r="L246" s="37">
        <v>0</v>
      </c>
      <c r="M246" s="37">
        <v>0</v>
      </c>
      <c r="N246" s="37">
        <v>0</v>
      </c>
      <c r="O246" s="37">
        <v>0</v>
      </c>
      <c r="P246" s="46">
        <f t="shared" si="19"/>
        <v>0</v>
      </c>
    </row>
    <row r="247" spans="1:16" hidden="1" x14ac:dyDescent="0.25">
      <c r="A247" s="258" t="str">
        <f>IF(B247=1,A237,"")</f>
        <v/>
      </c>
      <c r="B247" s="39" t="str">
        <f t="shared" si="18"/>
        <v/>
      </c>
      <c r="C247" s="130">
        <f>VLOOKUP($X$18,CAD!$C$7:$D$31,2,0)</f>
        <v>0</v>
      </c>
      <c r="D247" s="37">
        <v>0</v>
      </c>
      <c r="E247" s="37">
        <v>0</v>
      </c>
      <c r="F247" s="37">
        <v>0</v>
      </c>
      <c r="G247" s="37">
        <v>0</v>
      </c>
      <c r="H247" s="37">
        <v>0</v>
      </c>
      <c r="I247" s="37">
        <v>0</v>
      </c>
      <c r="J247" s="37">
        <v>0</v>
      </c>
      <c r="K247" s="37">
        <v>0</v>
      </c>
      <c r="L247" s="37">
        <v>0</v>
      </c>
      <c r="M247" s="37">
        <v>0</v>
      </c>
      <c r="N247" s="37">
        <v>0</v>
      </c>
      <c r="O247" s="37">
        <v>0</v>
      </c>
      <c r="P247" s="46">
        <f t="shared" si="19"/>
        <v>0</v>
      </c>
    </row>
    <row r="248" spans="1:16" hidden="1" x14ac:dyDescent="0.25">
      <c r="A248" s="258" t="str">
        <f>IF(B248=1,A237,"")</f>
        <v/>
      </c>
      <c r="B248" s="39" t="str">
        <f t="shared" si="18"/>
        <v/>
      </c>
      <c r="C248" s="130">
        <f>VLOOKUP($X$19,CAD!$C$7:$D$31,2,0)</f>
        <v>0</v>
      </c>
      <c r="D248" s="37">
        <v>0</v>
      </c>
      <c r="E248" s="37">
        <v>0</v>
      </c>
      <c r="F248" s="37">
        <v>0</v>
      </c>
      <c r="G248" s="37">
        <v>0</v>
      </c>
      <c r="H248" s="37">
        <v>0</v>
      </c>
      <c r="I248" s="37">
        <v>0</v>
      </c>
      <c r="J248" s="37">
        <v>0</v>
      </c>
      <c r="K248" s="37">
        <v>0</v>
      </c>
      <c r="L248" s="37">
        <v>0</v>
      </c>
      <c r="M248" s="37">
        <v>0</v>
      </c>
      <c r="N248" s="37">
        <v>0</v>
      </c>
      <c r="O248" s="37">
        <v>0</v>
      </c>
      <c r="P248" s="46">
        <f t="shared" si="19"/>
        <v>0</v>
      </c>
    </row>
    <row r="249" spans="1:16" hidden="1" x14ac:dyDescent="0.25">
      <c r="A249" s="258" t="str">
        <f>IF(B249=1,A237,"")</f>
        <v/>
      </c>
      <c r="B249" s="39" t="str">
        <f t="shared" si="18"/>
        <v/>
      </c>
      <c r="C249" s="130">
        <f>VLOOKUP($X$20,CAD!$C$7:$D$31,2,0)</f>
        <v>0</v>
      </c>
      <c r="D249" s="37">
        <v>0</v>
      </c>
      <c r="E249" s="37">
        <v>0</v>
      </c>
      <c r="F249" s="37">
        <v>0</v>
      </c>
      <c r="G249" s="37">
        <v>0</v>
      </c>
      <c r="H249" s="37">
        <v>0</v>
      </c>
      <c r="I249" s="37">
        <v>0</v>
      </c>
      <c r="J249" s="37">
        <v>0</v>
      </c>
      <c r="K249" s="37">
        <v>0</v>
      </c>
      <c r="L249" s="37">
        <v>0</v>
      </c>
      <c r="M249" s="37">
        <v>0</v>
      </c>
      <c r="N249" s="37">
        <v>0</v>
      </c>
      <c r="O249" s="37">
        <v>0</v>
      </c>
      <c r="P249" s="46">
        <f t="shared" si="19"/>
        <v>0</v>
      </c>
    </row>
    <row r="250" spans="1:16" hidden="1" x14ac:dyDescent="0.25">
      <c r="A250" s="258" t="str">
        <f>IF(B250=1,A237,"")</f>
        <v/>
      </c>
      <c r="B250" s="39" t="str">
        <f t="shared" si="18"/>
        <v/>
      </c>
      <c r="C250" s="130">
        <f>VLOOKUP($X$21,CAD!$C$7:$D$31,2,0)</f>
        <v>0</v>
      </c>
      <c r="D250" s="37">
        <v>0</v>
      </c>
      <c r="E250" s="37">
        <v>0</v>
      </c>
      <c r="F250" s="37">
        <v>0</v>
      </c>
      <c r="G250" s="37">
        <v>0</v>
      </c>
      <c r="H250" s="37">
        <v>0</v>
      </c>
      <c r="I250" s="37">
        <v>0</v>
      </c>
      <c r="J250" s="37">
        <v>0</v>
      </c>
      <c r="K250" s="37">
        <v>0</v>
      </c>
      <c r="L250" s="37">
        <v>0</v>
      </c>
      <c r="M250" s="37">
        <v>0</v>
      </c>
      <c r="N250" s="37">
        <v>0</v>
      </c>
      <c r="O250" s="37">
        <v>0</v>
      </c>
      <c r="P250" s="46">
        <f t="shared" si="19"/>
        <v>0</v>
      </c>
    </row>
    <row r="251" spans="1:16" hidden="1" x14ac:dyDescent="0.25">
      <c r="A251" s="258" t="str">
        <f>IF(B251=1,A237,"")</f>
        <v/>
      </c>
      <c r="B251" s="39" t="str">
        <f t="shared" si="18"/>
        <v/>
      </c>
      <c r="C251" s="130">
        <f>VLOOKUP($X$22,CAD!$C$7:$D$31,2,0)</f>
        <v>0</v>
      </c>
      <c r="D251" s="37">
        <v>0</v>
      </c>
      <c r="E251" s="37">
        <v>0</v>
      </c>
      <c r="F251" s="37">
        <v>0</v>
      </c>
      <c r="G251" s="37">
        <v>0</v>
      </c>
      <c r="H251" s="37">
        <v>0</v>
      </c>
      <c r="I251" s="37">
        <v>0</v>
      </c>
      <c r="J251" s="37">
        <v>0</v>
      </c>
      <c r="K251" s="37">
        <v>0</v>
      </c>
      <c r="L251" s="37">
        <v>0</v>
      </c>
      <c r="M251" s="37">
        <v>0</v>
      </c>
      <c r="N251" s="37">
        <v>0</v>
      </c>
      <c r="O251" s="37">
        <v>0</v>
      </c>
      <c r="P251" s="46">
        <f t="shared" si="19"/>
        <v>0</v>
      </c>
    </row>
    <row r="252" spans="1:16" hidden="1" x14ac:dyDescent="0.25">
      <c r="A252" s="258" t="str">
        <f>IF(B252=1,A237,"")</f>
        <v/>
      </c>
      <c r="B252" s="39" t="str">
        <f t="shared" si="18"/>
        <v/>
      </c>
      <c r="C252" s="130">
        <f>VLOOKUP($X$23,CAD!$C$7:$D$31,2,0)</f>
        <v>0</v>
      </c>
      <c r="D252" s="37">
        <v>0</v>
      </c>
      <c r="E252" s="37">
        <v>0</v>
      </c>
      <c r="F252" s="37">
        <v>0</v>
      </c>
      <c r="G252" s="37">
        <v>0</v>
      </c>
      <c r="H252" s="37">
        <v>0</v>
      </c>
      <c r="I252" s="37">
        <v>0</v>
      </c>
      <c r="J252" s="37">
        <v>0</v>
      </c>
      <c r="K252" s="37">
        <v>0</v>
      </c>
      <c r="L252" s="37">
        <v>0</v>
      </c>
      <c r="M252" s="37">
        <v>0</v>
      </c>
      <c r="N252" s="37">
        <v>0</v>
      </c>
      <c r="O252" s="37">
        <v>0</v>
      </c>
      <c r="P252" s="46">
        <f t="shared" si="19"/>
        <v>0</v>
      </c>
    </row>
    <row r="253" spans="1:16" hidden="1" x14ac:dyDescent="0.25">
      <c r="A253" s="258" t="str">
        <f>IF(B253=1,A237,"")</f>
        <v/>
      </c>
      <c r="B253" s="39" t="str">
        <f t="shared" si="18"/>
        <v/>
      </c>
      <c r="C253" s="130">
        <f>VLOOKUP($X$24,CAD!$C$7:$D$31,2,0)</f>
        <v>0</v>
      </c>
      <c r="D253" s="37">
        <v>0</v>
      </c>
      <c r="E253" s="37">
        <v>0</v>
      </c>
      <c r="F253" s="37">
        <v>0</v>
      </c>
      <c r="G253" s="37">
        <v>0</v>
      </c>
      <c r="H253" s="37">
        <v>0</v>
      </c>
      <c r="I253" s="37">
        <v>0</v>
      </c>
      <c r="J253" s="37">
        <v>0</v>
      </c>
      <c r="K253" s="37">
        <v>0</v>
      </c>
      <c r="L253" s="37">
        <v>0</v>
      </c>
      <c r="M253" s="37">
        <v>0</v>
      </c>
      <c r="N253" s="37">
        <v>0</v>
      </c>
      <c r="O253" s="37">
        <v>0</v>
      </c>
      <c r="P253" s="46">
        <f t="shared" si="19"/>
        <v>0</v>
      </c>
    </row>
    <row r="254" spans="1:16" hidden="1" x14ac:dyDescent="0.25">
      <c r="A254" s="258" t="str">
        <f>IF(B254=1,A237,"")</f>
        <v/>
      </c>
      <c r="B254" s="39" t="str">
        <f t="shared" si="18"/>
        <v/>
      </c>
      <c r="C254" s="130">
        <f>VLOOKUP($X$25,CAD!$C$7:$D$31,2,0)</f>
        <v>0</v>
      </c>
      <c r="D254" s="37">
        <v>0</v>
      </c>
      <c r="E254" s="37">
        <v>0</v>
      </c>
      <c r="F254" s="37">
        <v>0</v>
      </c>
      <c r="G254" s="37">
        <v>0</v>
      </c>
      <c r="H254" s="37">
        <v>0</v>
      </c>
      <c r="I254" s="37">
        <v>0</v>
      </c>
      <c r="J254" s="37">
        <v>0</v>
      </c>
      <c r="K254" s="37">
        <v>0</v>
      </c>
      <c r="L254" s="37">
        <v>0</v>
      </c>
      <c r="M254" s="37">
        <v>0</v>
      </c>
      <c r="N254" s="37">
        <v>0</v>
      </c>
      <c r="O254" s="37">
        <v>0</v>
      </c>
      <c r="P254" s="46">
        <f t="shared" si="19"/>
        <v>0</v>
      </c>
    </row>
    <row r="255" spans="1:16" hidden="1" x14ac:dyDescent="0.25">
      <c r="A255" s="258" t="str">
        <f>IF(B255=1,A237,"")</f>
        <v/>
      </c>
      <c r="B255" s="39" t="str">
        <f t="shared" si="18"/>
        <v/>
      </c>
      <c r="C255" s="130">
        <f>VLOOKUP($X$26,CAD!$C$7:$D$31,2,0)</f>
        <v>0</v>
      </c>
      <c r="D255" s="37">
        <v>0</v>
      </c>
      <c r="E255" s="37">
        <v>0</v>
      </c>
      <c r="F255" s="37">
        <v>0</v>
      </c>
      <c r="G255" s="37">
        <v>0</v>
      </c>
      <c r="H255" s="37">
        <v>0</v>
      </c>
      <c r="I255" s="37">
        <v>0</v>
      </c>
      <c r="J255" s="37">
        <v>0</v>
      </c>
      <c r="K255" s="37">
        <v>0</v>
      </c>
      <c r="L255" s="37">
        <v>0</v>
      </c>
      <c r="M255" s="37">
        <v>0</v>
      </c>
      <c r="N255" s="37">
        <v>0</v>
      </c>
      <c r="O255" s="37">
        <v>0</v>
      </c>
      <c r="P255" s="46">
        <f t="shared" si="19"/>
        <v>0</v>
      </c>
    </row>
    <row r="256" spans="1:16" hidden="1" x14ac:dyDescent="0.25">
      <c r="A256" s="258" t="str">
        <f>IF(B256=1,A237,"")</f>
        <v/>
      </c>
      <c r="B256" s="39" t="str">
        <f t="shared" si="18"/>
        <v/>
      </c>
      <c r="C256" s="130">
        <f>VLOOKUP($X$27,CAD!$C$7:$D$31,2,0)</f>
        <v>0</v>
      </c>
      <c r="D256" s="37">
        <v>0</v>
      </c>
      <c r="E256" s="37">
        <v>0</v>
      </c>
      <c r="F256" s="37">
        <v>0</v>
      </c>
      <c r="G256" s="37">
        <v>0</v>
      </c>
      <c r="H256" s="37">
        <v>0</v>
      </c>
      <c r="I256" s="37">
        <v>0</v>
      </c>
      <c r="J256" s="37">
        <v>0</v>
      </c>
      <c r="K256" s="37">
        <v>0</v>
      </c>
      <c r="L256" s="37">
        <v>0</v>
      </c>
      <c r="M256" s="37">
        <v>0</v>
      </c>
      <c r="N256" s="37">
        <v>0</v>
      </c>
      <c r="O256" s="37">
        <v>0</v>
      </c>
      <c r="P256" s="46">
        <f t="shared" si="19"/>
        <v>0</v>
      </c>
    </row>
    <row r="257" spans="1:16" hidden="1" x14ac:dyDescent="0.25">
      <c r="A257" s="258" t="str">
        <f>IF(B257=1,A237,"")</f>
        <v/>
      </c>
      <c r="B257" s="39" t="str">
        <f t="shared" si="18"/>
        <v/>
      </c>
      <c r="C257" s="130">
        <f>VLOOKUP($X$28,CAD!$C$7:$D$31,2,0)</f>
        <v>0</v>
      </c>
      <c r="D257" s="37">
        <v>0</v>
      </c>
      <c r="E257" s="37">
        <v>0</v>
      </c>
      <c r="F257" s="37">
        <v>0</v>
      </c>
      <c r="G257" s="37">
        <v>0</v>
      </c>
      <c r="H257" s="37">
        <v>0</v>
      </c>
      <c r="I257" s="37">
        <v>0</v>
      </c>
      <c r="J257" s="37">
        <v>0</v>
      </c>
      <c r="K257" s="37">
        <v>0</v>
      </c>
      <c r="L257" s="37">
        <v>0</v>
      </c>
      <c r="M257" s="37">
        <v>0</v>
      </c>
      <c r="N257" s="37">
        <v>0</v>
      </c>
      <c r="O257" s="37">
        <v>0</v>
      </c>
      <c r="P257" s="46">
        <f t="shared" si="19"/>
        <v>0</v>
      </c>
    </row>
    <row r="258" spans="1:16" hidden="1" x14ac:dyDescent="0.25">
      <c r="A258" s="258" t="str">
        <f>IF(B258=1,A237,"")</f>
        <v/>
      </c>
      <c r="B258" s="39" t="str">
        <f t="shared" si="18"/>
        <v/>
      </c>
      <c r="C258" s="130">
        <f>VLOOKUP($X$29,CAD!$C$7:$D$31,2,0)</f>
        <v>0</v>
      </c>
      <c r="D258" s="37">
        <v>0</v>
      </c>
      <c r="E258" s="37">
        <v>0</v>
      </c>
      <c r="F258" s="37">
        <v>0</v>
      </c>
      <c r="G258" s="37">
        <v>0</v>
      </c>
      <c r="H258" s="37">
        <v>0</v>
      </c>
      <c r="I258" s="37">
        <v>0</v>
      </c>
      <c r="J258" s="37">
        <v>0</v>
      </c>
      <c r="K258" s="37">
        <v>0</v>
      </c>
      <c r="L258" s="37">
        <v>0</v>
      </c>
      <c r="M258" s="37">
        <v>0</v>
      </c>
      <c r="N258" s="37">
        <v>0</v>
      </c>
      <c r="O258" s="37">
        <v>0</v>
      </c>
      <c r="P258" s="46">
        <f t="shared" si="19"/>
        <v>0</v>
      </c>
    </row>
    <row r="259" spans="1:16" hidden="1" x14ac:dyDescent="0.25">
      <c r="A259" s="258" t="str">
        <f>IF(B259=1,A237,"")</f>
        <v/>
      </c>
      <c r="B259" s="39" t="str">
        <f t="shared" si="18"/>
        <v/>
      </c>
      <c r="C259" s="130">
        <f>VLOOKUP($X$30,CAD!$C$7:$D$31,2,0)</f>
        <v>0</v>
      </c>
      <c r="D259" s="37">
        <v>0</v>
      </c>
      <c r="E259" s="37">
        <v>0</v>
      </c>
      <c r="F259" s="37">
        <v>0</v>
      </c>
      <c r="G259" s="37">
        <v>0</v>
      </c>
      <c r="H259" s="37">
        <v>0</v>
      </c>
      <c r="I259" s="37">
        <v>0</v>
      </c>
      <c r="J259" s="37">
        <v>0</v>
      </c>
      <c r="K259" s="37">
        <v>0</v>
      </c>
      <c r="L259" s="37">
        <v>0</v>
      </c>
      <c r="M259" s="37">
        <v>0</v>
      </c>
      <c r="N259" s="37">
        <v>0</v>
      </c>
      <c r="O259" s="37">
        <v>0</v>
      </c>
      <c r="P259" s="46">
        <f t="shared" si="19"/>
        <v>0</v>
      </c>
    </row>
    <row r="260" spans="1:16" hidden="1" x14ac:dyDescent="0.25">
      <c r="A260" s="258" t="str">
        <f>IF(B260=1,A237,"")</f>
        <v/>
      </c>
      <c r="B260" s="39" t="str">
        <f t="shared" si="18"/>
        <v/>
      </c>
      <c r="C260" s="130">
        <f>VLOOKUP($X$31,CAD!$C$7:$D$31,2,0)</f>
        <v>0</v>
      </c>
      <c r="D260" s="37">
        <v>0</v>
      </c>
      <c r="E260" s="37">
        <v>0</v>
      </c>
      <c r="F260" s="37">
        <v>0</v>
      </c>
      <c r="G260" s="37">
        <v>0</v>
      </c>
      <c r="H260" s="37">
        <v>0</v>
      </c>
      <c r="I260" s="37">
        <v>0</v>
      </c>
      <c r="J260" s="37">
        <v>0</v>
      </c>
      <c r="K260" s="37">
        <v>0</v>
      </c>
      <c r="L260" s="37">
        <v>0</v>
      </c>
      <c r="M260" s="37">
        <v>0</v>
      </c>
      <c r="N260" s="37">
        <v>0</v>
      </c>
      <c r="O260" s="37">
        <v>0</v>
      </c>
      <c r="P260" s="46">
        <f t="shared" si="19"/>
        <v>0</v>
      </c>
    </row>
    <row r="261" spans="1:16" hidden="1" x14ac:dyDescent="0.25">
      <c r="A261" s="258" t="str">
        <f>IF(B261=1,A237,"")</f>
        <v/>
      </c>
      <c r="B261" s="39" t="str">
        <f t="shared" si="18"/>
        <v/>
      </c>
      <c r="C261" s="130">
        <f>VLOOKUP($X$32,CAD!$C$7:$D$31,2,0)</f>
        <v>0</v>
      </c>
      <c r="D261" s="37">
        <v>0</v>
      </c>
      <c r="E261" s="37">
        <v>0</v>
      </c>
      <c r="F261" s="37">
        <v>0</v>
      </c>
      <c r="G261" s="37">
        <v>0</v>
      </c>
      <c r="H261" s="37">
        <v>0</v>
      </c>
      <c r="I261" s="37">
        <v>0</v>
      </c>
      <c r="J261" s="37">
        <v>0</v>
      </c>
      <c r="K261" s="37">
        <v>0</v>
      </c>
      <c r="L261" s="37">
        <v>0</v>
      </c>
      <c r="M261" s="37">
        <v>0</v>
      </c>
      <c r="N261" s="37">
        <v>0</v>
      </c>
      <c r="O261" s="37">
        <v>0</v>
      </c>
      <c r="P261" s="46">
        <f t="shared" si="19"/>
        <v>0</v>
      </c>
    </row>
    <row r="262" spans="1:16" hidden="1" x14ac:dyDescent="0.25">
      <c r="A262" s="258" t="str">
        <f>IF(B262=1,A237,"")</f>
        <v/>
      </c>
      <c r="B262" s="39" t="str">
        <f t="shared" si="18"/>
        <v/>
      </c>
      <c r="C262" s="130">
        <f>VLOOKUP($X$33,CAD!$C$7:$D$31,2,0)</f>
        <v>0</v>
      </c>
      <c r="D262" s="37">
        <v>0</v>
      </c>
      <c r="E262" s="37">
        <v>0</v>
      </c>
      <c r="F262" s="37">
        <v>0</v>
      </c>
      <c r="G262" s="37">
        <v>0</v>
      </c>
      <c r="H262" s="37">
        <v>0</v>
      </c>
      <c r="I262" s="37">
        <v>0</v>
      </c>
      <c r="J262" s="37">
        <v>0</v>
      </c>
      <c r="K262" s="37">
        <v>0</v>
      </c>
      <c r="L262" s="37">
        <v>0</v>
      </c>
      <c r="M262" s="37">
        <v>0</v>
      </c>
      <c r="N262" s="37">
        <v>0</v>
      </c>
      <c r="O262" s="37">
        <v>0</v>
      </c>
      <c r="P262" s="46">
        <f t="shared" si="19"/>
        <v>0</v>
      </c>
    </row>
    <row r="263" spans="1:16" hidden="1" x14ac:dyDescent="0.25">
      <c r="A263" s="258" t="str">
        <f>IF(B263=1,A237,"")</f>
        <v/>
      </c>
      <c r="B263" s="39" t="str">
        <f t="shared" si="18"/>
        <v/>
      </c>
      <c r="C263" s="101">
        <f>VLOOKUP($X$34,CAD!$E$7:$F$31,2,0)</f>
        <v>0</v>
      </c>
      <c r="D263" s="37">
        <v>0</v>
      </c>
      <c r="E263" s="37">
        <v>0</v>
      </c>
      <c r="F263" s="37">
        <v>0</v>
      </c>
      <c r="G263" s="37">
        <v>0</v>
      </c>
      <c r="H263" s="37">
        <v>0</v>
      </c>
      <c r="I263" s="37">
        <v>0</v>
      </c>
      <c r="J263" s="37">
        <v>0</v>
      </c>
      <c r="K263" s="37">
        <v>0</v>
      </c>
      <c r="L263" s="37">
        <v>0</v>
      </c>
      <c r="M263" s="37">
        <v>0</v>
      </c>
      <c r="N263" s="37">
        <v>0</v>
      </c>
      <c r="O263" s="37">
        <v>0</v>
      </c>
      <c r="P263" s="46">
        <f t="shared" si="19"/>
        <v>0</v>
      </c>
    </row>
    <row r="264" spans="1:16" hidden="1" x14ac:dyDescent="0.25">
      <c r="A264" s="258" t="str">
        <f>IF(B264=1,A237,"")</f>
        <v/>
      </c>
      <c r="B264" s="39" t="str">
        <f t="shared" si="18"/>
        <v/>
      </c>
      <c r="C264" s="101">
        <f>VLOOKUP($X$35,CAD!$E$7:$F$31,2,0)</f>
        <v>0</v>
      </c>
      <c r="D264" s="37">
        <v>0</v>
      </c>
      <c r="E264" s="37">
        <v>0</v>
      </c>
      <c r="F264" s="37">
        <v>0</v>
      </c>
      <c r="G264" s="37">
        <v>0</v>
      </c>
      <c r="H264" s="37">
        <v>0</v>
      </c>
      <c r="I264" s="37">
        <v>0</v>
      </c>
      <c r="J264" s="37">
        <v>0</v>
      </c>
      <c r="K264" s="37">
        <v>0</v>
      </c>
      <c r="L264" s="37">
        <v>0</v>
      </c>
      <c r="M264" s="37">
        <v>0</v>
      </c>
      <c r="N264" s="37">
        <v>0</v>
      </c>
      <c r="O264" s="37">
        <v>0</v>
      </c>
      <c r="P264" s="46">
        <f t="shared" si="19"/>
        <v>0</v>
      </c>
    </row>
    <row r="265" spans="1:16" hidden="1" x14ac:dyDescent="0.25">
      <c r="A265" s="258" t="str">
        <f>IF(B265=1,A237,"")</f>
        <v/>
      </c>
      <c r="B265" s="39" t="str">
        <f t="shared" si="18"/>
        <v/>
      </c>
      <c r="C265" s="101">
        <f>VLOOKUP($X$36,CAD!$E$7:$F$31,2,0)</f>
        <v>0</v>
      </c>
      <c r="D265" s="37">
        <v>0</v>
      </c>
      <c r="E265" s="37">
        <v>0</v>
      </c>
      <c r="F265" s="37">
        <v>0</v>
      </c>
      <c r="G265" s="37">
        <v>0</v>
      </c>
      <c r="H265" s="37">
        <v>0</v>
      </c>
      <c r="I265" s="37">
        <v>0</v>
      </c>
      <c r="J265" s="37">
        <v>0</v>
      </c>
      <c r="K265" s="37">
        <v>0</v>
      </c>
      <c r="L265" s="37">
        <v>0</v>
      </c>
      <c r="M265" s="37">
        <v>0</v>
      </c>
      <c r="N265" s="37">
        <v>0</v>
      </c>
      <c r="O265" s="37">
        <v>0</v>
      </c>
      <c r="P265" s="46">
        <f t="shared" si="19"/>
        <v>0</v>
      </c>
    </row>
    <row r="266" spans="1:16" hidden="1" x14ac:dyDescent="0.25">
      <c r="A266" s="258" t="str">
        <f>IF(B266=1,A237,"")</f>
        <v/>
      </c>
      <c r="B266" s="39" t="str">
        <f t="shared" si="18"/>
        <v/>
      </c>
      <c r="C266" s="101">
        <f>VLOOKUP($X$37,CAD!$E$7:$F$31,2,0)</f>
        <v>0</v>
      </c>
      <c r="D266" s="37">
        <v>0</v>
      </c>
      <c r="E266" s="37">
        <v>0</v>
      </c>
      <c r="F266" s="37">
        <v>0</v>
      </c>
      <c r="G266" s="37">
        <v>0</v>
      </c>
      <c r="H266" s="37">
        <v>0</v>
      </c>
      <c r="I266" s="37">
        <v>0</v>
      </c>
      <c r="J266" s="37">
        <v>0</v>
      </c>
      <c r="K266" s="37">
        <v>0</v>
      </c>
      <c r="L266" s="37">
        <v>0</v>
      </c>
      <c r="M266" s="37">
        <v>0</v>
      </c>
      <c r="N266" s="37">
        <v>0</v>
      </c>
      <c r="O266" s="37">
        <v>0</v>
      </c>
      <c r="P266" s="46">
        <f t="shared" si="19"/>
        <v>0</v>
      </c>
    </row>
    <row r="267" spans="1:16" hidden="1" x14ac:dyDescent="0.25">
      <c r="A267" s="258" t="str">
        <f>IF(B267=1,A237,"")</f>
        <v/>
      </c>
      <c r="B267" s="39" t="str">
        <f t="shared" si="18"/>
        <v/>
      </c>
      <c r="C267" s="101">
        <f>VLOOKUP($X$38,CAD!$E$7:$F$31,2,0)</f>
        <v>0</v>
      </c>
      <c r="D267" s="37">
        <v>0</v>
      </c>
      <c r="E267" s="37">
        <v>0</v>
      </c>
      <c r="F267" s="37">
        <v>0</v>
      </c>
      <c r="G267" s="37">
        <v>0</v>
      </c>
      <c r="H267" s="37">
        <v>0</v>
      </c>
      <c r="I267" s="37">
        <v>0</v>
      </c>
      <c r="J267" s="37">
        <v>0</v>
      </c>
      <c r="K267" s="37">
        <v>0</v>
      </c>
      <c r="L267" s="37">
        <v>0</v>
      </c>
      <c r="M267" s="37">
        <v>0</v>
      </c>
      <c r="N267" s="37">
        <v>0</v>
      </c>
      <c r="O267" s="37">
        <v>0</v>
      </c>
      <c r="P267" s="46">
        <f t="shared" si="19"/>
        <v>0</v>
      </c>
    </row>
    <row r="268" spans="1:16" hidden="1" x14ac:dyDescent="0.25">
      <c r="A268" s="258" t="str">
        <f>IF(B268=1,A237,"")</f>
        <v/>
      </c>
      <c r="B268" s="39" t="str">
        <f t="shared" si="18"/>
        <v/>
      </c>
      <c r="C268" s="101">
        <f>VLOOKUP($X$39,CAD!$E$7:$F$31,2,0)</f>
        <v>0</v>
      </c>
      <c r="D268" s="37">
        <v>0</v>
      </c>
      <c r="E268" s="37">
        <v>0</v>
      </c>
      <c r="F268" s="37">
        <v>0</v>
      </c>
      <c r="G268" s="37">
        <v>0</v>
      </c>
      <c r="H268" s="37">
        <v>0</v>
      </c>
      <c r="I268" s="37">
        <v>0</v>
      </c>
      <c r="J268" s="37">
        <v>0</v>
      </c>
      <c r="K268" s="37">
        <v>0</v>
      </c>
      <c r="L268" s="37">
        <v>0</v>
      </c>
      <c r="M268" s="37">
        <v>0</v>
      </c>
      <c r="N268" s="37">
        <v>0</v>
      </c>
      <c r="O268" s="37">
        <v>0</v>
      </c>
      <c r="P268" s="46">
        <f t="shared" si="19"/>
        <v>0</v>
      </c>
    </row>
    <row r="269" spans="1:16" hidden="1" x14ac:dyDescent="0.25">
      <c r="A269" s="258" t="str">
        <f>IF(B269=1,A237,"")</f>
        <v/>
      </c>
      <c r="B269" s="39" t="str">
        <f t="shared" si="18"/>
        <v/>
      </c>
      <c r="C269" s="101">
        <f>VLOOKUP($X$40,CAD!$E$7:$F$31,2,0)</f>
        <v>0</v>
      </c>
      <c r="D269" s="37">
        <v>0</v>
      </c>
      <c r="E269" s="37">
        <v>0</v>
      </c>
      <c r="F269" s="37">
        <v>0</v>
      </c>
      <c r="G269" s="37">
        <v>0</v>
      </c>
      <c r="H269" s="37">
        <v>0</v>
      </c>
      <c r="I269" s="37">
        <v>0</v>
      </c>
      <c r="J269" s="37">
        <v>0</v>
      </c>
      <c r="K269" s="37">
        <v>0</v>
      </c>
      <c r="L269" s="37">
        <v>0</v>
      </c>
      <c r="M269" s="37">
        <v>0</v>
      </c>
      <c r="N269" s="37">
        <v>0</v>
      </c>
      <c r="O269" s="37">
        <v>0</v>
      </c>
      <c r="P269" s="46">
        <f t="shared" si="19"/>
        <v>0</v>
      </c>
    </row>
    <row r="270" spans="1:16" hidden="1" x14ac:dyDescent="0.25">
      <c r="A270" s="258" t="str">
        <f>IF(B270=1,A237,"")</f>
        <v/>
      </c>
      <c r="B270" s="39" t="str">
        <f t="shared" si="18"/>
        <v/>
      </c>
      <c r="C270" s="101">
        <f>VLOOKUP($X$41,CAD!$E$7:$F$31,2,0)</f>
        <v>0</v>
      </c>
      <c r="D270" s="37">
        <v>0</v>
      </c>
      <c r="E270" s="37">
        <v>0</v>
      </c>
      <c r="F270" s="37">
        <v>0</v>
      </c>
      <c r="G270" s="37">
        <v>0</v>
      </c>
      <c r="H270" s="37">
        <v>0</v>
      </c>
      <c r="I270" s="37">
        <v>0</v>
      </c>
      <c r="J270" s="37">
        <v>0</v>
      </c>
      <c r="K270" s="37">
        <v>0</v>
      </c>
      <c r="L270" s="37">
        <v>0</v>
      </c>
      <c r="M270" s="37">
        <v>0</v>
      </c>
      <c r="N270" s="37">
        <v>0</v>
      </c>
      <c r="O270" s="37">
        <v>0</v>
      </c>
      <c r="P270" s="46">
        <f t="shared" si="19"/>
        <v>0</v>
      </c>
    </row>
    <row r="271" spans="1:16" hidden="1" x14ac:dyDescent="0.25">
      <c r="A271" s="258" t="str">
        <f>IF(B271=1,A237,"")</f>
        <v/>
      </c>
      <c r="B271" s="39" t="str">
        <f t="shared" si="18"/>
        <v/>
      </c>
      <c r="C271" s="101">
        <f>VLOOKUP($X$42,CAD!$E$7:$F$31,2,0)</f>
        <v>0</v>
      </c>
      <c r="D271" s="37">
        <v>0</v>
      </c>
      <c r="E271" s="37">
        <v>0</v>
      </c>
      <c r="F271" s="37">
        <v>0</v>
      </c>
      <c r="G271" s="37">
        <v>0</v>
      </c>
      <c r="H271" s="37">
        <v>0</v>
      </c>
      <c r="I271" s="37">
        <v>0</v>
      </c>
      <c r="J271" s="37">
        <v>0</v>
      </c>
      <c r="K271" s="37">
        <v>0</v>
      </c>
      <c r="L271" s="37">
        <v>0</v>
      </c>
      <c r="M271" s="37">
        <v>0</v>
      </c>
      <c r="N271" s="37">
        <v>0</v>
      </c>
      <c r="O271" s="37">
        <v>0</v>
      </c>
      <c r="P271" s="46">
        <f t="shared" si="19"/>
        <v>0</v>
      </c>
    </row>
    <row r="272" spans="1:16" hidden="1" x14ac:dyDescent="0.25">
      <c r="A272" s="258" t="str">
        <f>IF(B272=1,A237,"")</f>
        <v/>
      </c>
      <c r="B272" s="39" t="str">
        <f t="shared" si="18"/>
        <v/>
      </c>
      <c r="C272" s="101">
        <f>VLOOKUP($X$43,CAD!$E$7:$F$31,2,0)</f>
        <v>0</v>
      </c>
      <c r="D272" s="37">
        <v>0</v>
      </c>
      <c r="E272" s="37">
        <v>0</v>
      </c>
      <c r="F272" s="37">
        <v>0</v>
      </c>
      <c r="G272" s="37">
        <v>0</v>
      </c>
      <c r="H272" s="37">
        <v>0</v>
      </c>
      <c r="I272" s="37">
        <v>0</v>
      </c>
      <c r="J272" s="37">
        <v>0</v>
      </c>
      <c r="K272" s="37">
        <v>0</v>
      </c>
      <c r="L272" s="37">
        <v>0</v>
      </c>
      <c r="M272" s="37">
        <v>0</v>
      </c>
      <c r="N272" s="37">
        <v>0</v>
      </c>
      <c r="O272" s="37">
        <v>0</v>
      </c>
      <c r="P272" s="46">
        <f t="shared" si="19"/>
        <v>0</v>
      </c>
    </row>
    <row r="273" spans="1:20" hidden="1" x14ac:dyDescent="0.25">
      <c r="A273" s="258" t="str">
        <f>IF(B273=1,A237,"")</f>
        <v/>
      </c>
      <c r="B273" s="39" t="str">
        <f t="shared" si="18"/>
        <v/>
      </c>
      <c r="C273" s="101">
        <f>VLOOKUP($X$44,CAD!$E$7:$F$31,2,0)</f>
        <v>0</v>
      </c>
      <c r="D273" s="37">
        <v>0</v>
      </c>
      <c r="E273" s="37">
        <v>0</v>
      </c>
      <c r="F273" s="37">
        <v>0</v>
      </c>
      <c r="G273" s="37">
        <v>0</v>
      </c>
      <c r="H273" s="37">
        <v>0</v>
      </c>
      <c r="I273" s="37">
        <v>0</v>
      </c>
      <c r="J273" s="37">
        <v>0</v>
      </c>
      <c r="K273" s="37">
        <v>0</v>
      </c>
      <c r="L273" s="37">
        <v>0</v>
      </c>
      <c r="M273" s="37">
        <v>0</v>
      </c>
      <c r="N273" s="37">
        <v>0</v>
      </c>
      <c r="O273" s="37">
        <v>0</v>
      </c>
      <c r="P273" s="46">
        <f t="shared" si="19"/>
        <v>0</v>
      </c>
    </row>
    <row r="274" spans="1:20" hidden="1" x14ac:dyDescent="0.25">
      <c r="A274" s="258" t="str">
        <f>IF(B274=1,A237,"")</f>
        <v/>
      </c>
      <c r="B274" s="39" t="str">
        <f t="shared" si="18"/>
        <v/>
      </c>
      <c r="C274" s="101">
        <f>VLOOKUP($X$45,CAD!$E$7:$F$31,2,0)</f>
        <v>0</v>
      </c>
      <c r="D274" s="37">
        <v>0</v>
      </c>
      <c r="E274" s="37">
        <v>0</v>
      </c>
      <c r="F274" s="37">
        <v>0</v>
      </c>
      <c r="G274" s="37">
        <v>0</v>
      </c>
      <c r="H274" s="37">
        <v>0</v>
      </c>
      <c r="I274" s="37">
        <v>0</v>
      </c>
      <c r="J274" s="37">
        <v>0</v>
      </c>
      <c r="K274" s="37">
        <v>0</v>
      </c>
      <c r="L274" s="37">
        <v>0</v>
      </c>
      <c r="M274" s="37">
        <v>0</v>
      </c>
      <c r="N274" s="37">
        <v>0</v>
      </c>
      <c r="O274" s="37">
        <v>0</v>
      </c>
      <c r="P274" s="46">
        <f t="shared" si="19"/>
        <v>0</v>
      </c>
    </row>
    <row r="275" spans="1:20" hidden="1" x14ac:dyDescent="0.25">
      <c r="A275" s="258" t="str">
        <f>IF(B275=1,A237,"")</f>
        <v/>
      </c>
      <c r="B275" s="39" t="str">
        <f t="shared" si="18"/>
        <v/>
      </c>
      <c r="C275" s="101">
        <f>VLOOKUP($X$46,CAD!$E$7:$F$31,2,0)</f>
        <v>0</v>
      </c>
      <c r="D275" s="37">
        <v>0</v>
      </c>
      <c r="E275" s="37">
        <v>0</v>
      </c>
      <c r="F275" s="37">
        <v>0</v>
      </c>
      <c r="G275" s="37">
        <v>0</v>
      </c>
      <c r="H275" s="37">
        <v>0</v>
      </c>
      <c r="I275" s="37">
        <v>0</v>
      </c>
      <c r="J275" s="37">
        <v>0</v>
      </c>
      <c r="K275" s="37">
        <v>0</v>
      </c>
      <c r="L275" s="37">
        <v>0</v>
      </c>
      <c r="M275" s="37">
        <v>0</v>
      </c>
      <c r="N275" s="37">
        <v>0</v>
      </c>
      <c r="O275" s="37">
        <v>0</v>
      </c>
      <c r="P275" s="46">
        <f t="shared" si="19"/>
        <v>0</v>
      </c>
    </row>
    <row r="276" spans="1:20" hidden="1" x14ac:dyDescent="0.25">
      <c r="A276" s="258" t="str">
        <f>IF(B276=1,A237,"")</f>
        <v/>
      </c>
      <c r="B276" s="39" t="str">
        <f t="shared" si="18"/>
        <v/>
      </c>
      <c r="C276" s="101">
        <f>VLOOKUP($X$47,CAD!$E$7:$F$31,2,0)</f>
        <v>0</v>
      </c>
      <c r="D276" s="37">
        <v>0</v>
      </c>
      <c r="E276" s="37">
        <v>0</v>
      </c>
      <c r="F276" s="37">
        <v>0</v>
      </c>
      <c r="G276" s="37">
        <v>0</v>
      </c>
      <c r="H276" s="37">
        <v>0</v>
      </c>
      <c r="I276" s="37">
        <v>0</v>
      </c>
      <c r="J276" s="37">
        <v>0</v>
      </c>
      <c r="K276" s="37">
        <v>0</v>
      </c>
      <c r="L276" s="37">
        <v>0</v>
      </c>
      <c r="M276" s="37">
        <v>0</v>
      </c>
      <c r="N276" s="37">
        <v>0</v>
      </c>
      <c r="O276" s="37">
        <v>0</v>
      </c>
      <c r="P276" s="46">
        <f t="shared" si="19"/>
        <v>0</v>
      </c>
    </row>
    <row r="277" spans="1:20" hidden="1" x14ac:dyDescent="0.25">
      <c r="A277" s="258" t="str">
        <f>IF(B277=1,A237,"")</f>
        <v/>
      </c>
      <c r="B277" s="39" t="str">
        <f t="shared" si="18"/>
        <v/>
      </c>
      <c r="C277" s="101">
        <f>VLOOKUP($X$48,CAD!$E$7:$F$31,2,0)</f>
        <v>0</v>
      </c>
      <c r="D277" s="37">
        <v>0</v>
      </c>
      <c r="E277" s="37">
        <v>0</v>
      </c>
      <c r="F277" s="37">
        <v>0</v>
      </c>
      <c r="G277" s="37">
        <v>0</v>
      </c>
      <c r="H277" s="37">
        <v>0</v>
      </c>
      <c r="I277" s="37">
        <v>0</v>
      </c>
      <c r="J277" s="37">
        <v>0</v>
      </c>
      <c r="K277" s="37">
        <v>0</v>
      </c>
      <c r="L277" s="37">
        <v>0</v>
      </c>
      <c r="M277" s="37">
        <v>0</v>
      </c>
      <c r="N277" s="37">
        <v>0</v>
      </c>
      <c r="O277" s="37">
        <v>0</v>
      </c>
      <c r="P277" s="46">
        <f t="shared" si="19"/>
        <v>0</v>
      </c>
    </row>
    <row r="278" spans="1:20" hidden="1" x14ac:dyDescent="0.25">
      <c r="A278" s="258" t="str">
        <f>IF(B278=1,A237,"")</f>
        <v/>
      </c>
      <c r="B278" s="39" t="str">
        <f t="shared" si="18"/>
        <v/>
      </c>
      <c r="C278" s="101">
        <f>VLOOKUP($X$49,CAD!$E$7:$F$31,2,0)</f>
        <v>0</v>
      </c>
      <c r="D278" s="37">
        <v>0</v>
      </c>
      <c r="E278" s="37">
        <v>0</v>
      </c>
      <c r="F278" s="37">
        <v>0</v>
      </c>
      <c r="G278" s="37">
        <v>0</v>
      </c>
      <c r="H278" s="37">
        <v>0</v>
      </c>
      <c r="I278" s="37">
        <v>0</v>
      </c>
      <c r="J278" s="37">
        <v>0</v>
      </c>
      <c r="K278" s="37">
        <v>0</v>
      </c>
      <c r="L278" s="37">
        <v>0</v>
      </c>
      <c r="M278" s="37">
        <v>0</v>
      </c>
      <c r="N278" s="37">
        <v>0</v>
      </c>
      <c r="O278" s="37">
        <v>0</v>
      </c>
      <c r="P278" s="46">
        <f t="shared" si="19"/>
        <v>0</v>
      </c>
    </row>
    <row r="279" spans="1:20" hidden="1" x14ac:dyDescent="0.25">
      <c r="A279" s="258" t="str">
        <f>IF(B279=1,A237,"")</f>
        <v/>
      </c>
      <c r="B279" s="39" t="str">
        <f t="shared" si="18"/>
        <v/>
      </c>
      <c r="C279" s="101">
        <f>VLOOKUP($X$50,CAD!$E$7:$F$31,2,0)</f>
        <v>0</v>
      </c>
      <c r="D279" s="37">
        <v>0</v>
      </c>
      <c r="E279" s="37">
        <v>0</v>
      </c>
      <c r="F279" s="37">
        <v>0</v>
      </c>
      <c r="G279" s="37">
        <v>0</v>
      </c>
      <c r="H279" s="37">
        <v>0</v>
      </c>
      <c r="I279" s="37">
        <v>0</v>
      </c>
      <c r="J279" s="37">
        <v>0</v>
      </c>
      <c r="K279" s="37">
        <v>0</v>
      </c>
      <c r="L279" s="37">
        <v>0</v>
      </c>
      <c r="M279" s="37">
        <v>0</v>
      </c>
      <c r="N279" s="37">
        <v>0</v>
      </c>
      <c r="O279" s="37">
        <v>0</v>
      </c>
      <c r="P279" s="46">
        <f t="shared" si="19"/>
        <v>0</v>
      </c>
    </row>
    <row r="280" spans="1:20" hidden="1" x14ac:dyDescent="0.25">
      <c r="A280" s="258" t="str">
        <f>IF(B280=1,A237,"")</f>
        <v/>
      </c>
      <c r="B280" s="39" t="str">
        <f t="shared" si="18"/>
        <v/>
      </c>
      <c r="C280" s="101">
        <f>VLOOKUP($X$51,CAD!$E$7:$F$31,2,0)</f>
        <v>0</v>
      </c>
      <c r="D280" s="37">
        <v>0</v>
      </c>
      <c r="E280" s="37">
        <v>0</v>
      </c>
      <c r="F280" s="37">
        <v>0</v>
      </c>
      <c r="G280" s="37">
        <v>0</v>
      </c>
      <c r="H280" s="37">
        <v>0</v>
      </c>
      <c r="I280" s="37">
        <v>0</v>
      </c>
      <c r="J280" s="37">
        <v>0</v>
      </c>
      <c r="K280" s="37">
        <v>0</v>
      </c>
      <c r="L280" s="37">
        <v>0</v>
      </c>
      <c r="M280" s="37">
        <v>0</v>
      </c>
      <c r="N280" s="37">
        <v>0</v>
      </c>
      <c r="O280" s="37">
        <v>0</v>
      </c>
      <c r="P280" s="46">
        <f t="shared" si="19"/>
        <v>0</v>
      </c>
    </row>
    <row r="281" spans="1:20" hidden="1" x14ac:dyDescent="0.25">
      <c r="A281" s="258" t="str">
        <f>IF(B281=1,A237,"")</f>
        <v/>
      </c>
      <c r="B281" s="39" t="str">
        <f t="shared" si="18"/>
        <v/>
      </c>
      <c r="C281" s="101">
        <f>VLOOKUP($X$52,CAD!$E$7:$F$31,2,0)</f>
        <v>0</v>
      </c>
      <c r="D281" s="37">
        <v>0</v>
      </c>
      <c r="E281" s="37">
        <v>0</v>
      </c>
      <c r="F281" s="37">
        <v>0</v>
      </c>
      <c r="G281" s="37">
        <v>0</v>
      </c>
      <c r="H281" s="37">
        <v>0</v>
      </c>
      <c r="I281" s="37">
        <v>0</v>
      </c>
      <c r="J281" s="37">
        <v>0</v>
      </c>
      <c r="K281" s="37">
        <v>0</v>
      </c>
      <c r="L281" s="37">
        <v>0</v>
      </c>
      <c r="M281" s="37">
        <v>0</v>
      </c>
      <c r="N281" s="37">
        <v>0</v>
      </c>
      <c r="O281" s="37">
        <v>0</v>
      </c>
      <c r="P281" s="46">
        <f t="shared" si="19"/>
        <v>0</v>
      </c>
    </row>
    <row r="282" spans="1:20" hidden="1" x14ac:dyDescent="0.25">
      <c r="A282" s="258" t="str">
        <f>IF(B282=1,A237,"")</f>
        <v/>
      </c>
      <c r="B282" s="39" t="str">
        <f t="shared" si="18"/>
        <v/>
      </c>
      <c r="C282" s="101">
        <f>VLOOKUP($X$53,CAD!$E$7:$F$31,2,0)</f>
        <v>0</v>
      </c>
      <c r="D282" s="37">
        <v>0</v>
      </c>
      <c r="E282" s="37">
        <v>0</v>
      </c>
      <c r="F282" s="37">
        <v>0</v>
      </c>
      <c r="G282" s="37">
        <v>0</v>
      </c>
      <c r="H282" s="37">
        <v>0</v>
      </c>
      <c r="I282" s="37">
        <v>0</v>
      </c>
      <c r="J282" s="37">
        <v>0</v>
      </c>
      <c r="K282" s="37">
        <v>0</v>
      </c>
      <c r="L282" s="37">
        <v>0</v>
      </c>
      <c r="M282" s="37">
        <v>0</v>
      </c>
      <c r="N282" s="37">
        <v>0</v>
      </c>
      <c r="O282" s="37">
        <v>0</v>
      </c>
      <c r="P282" s="46">
        <f t="shared" si="19"/>
        <v>0</v>
      </c>
    </row>
    <row r="283" spans="1:20" hidden="1" x14ac:dyDescent="0.25">
      <c r="A283" s="258" t="str">
        <f>IF(B283=1,A237,"")</f>
        <v/>
      </c>
      <c r="B283" s="39" t="str">
        <f t="shared" si="18"/>
        <v/>
      </c>
      <c r="C283" s="101">
        <f>VLOOKUP($X$54,CAD!$E$7:$F$31,2,0)</f>
        <v>0</v>
      </c>
      <c r="D283" s="37">
        <v>0</v>
      </c>
      <c r="E283" s="37">
        <v>0</v>
      </c>
      <c r="F283" s="37">
        <v>0</v>
      </c>
      <c r="G283" s="37">
        <v>0</v>
      </c>
      <c r="H283" s="37">
        <v>0</v>
      </c>
      <c r="I283" s="37">
        <v>0</v>
      </c>
      <c r="J283" s="37">
        <v>0</v>
      </c>
      <c r="K283" s="37">
        <v>0</v>
      </c>
      <c r="L283" s="37">
        <v>0</v>
      </c>
      <c r="M283" s="37">
        <v>0</v>
      </c>
      <c r="N283" s="37">
        <v>0</v>
      </c>
      <c r="O283" s="37">
        <v>0</v>
      </c>
      <c r="P283" s="46">
        <f t="shared" si="19"/>
        <v>0</v>
      </c>
    </row>
    <row r="284" spans="1:20" hidden="1" x14ac:dyDescent="0.25">
      <c r="A284" s="258" t="str">
        <f>IF(B284=1,A237,"")</f>
        <v/>
      </c>
      <c r="B284" s="39" t="str">
        <f t="shared" si="18"/>
        <v/>
      </c>
      <c r="C284" s="101">
        <f>VLOOKUP($X$55,CAD!$E$7:$F$31,2,0)</f>
        <v>0</v>
      </c>
      <c r="D284" s="37">
        <v>0</v>
      </c>
      <c r="E284" s="37">
        <v>0</v>
      </c>
      <c r="F284" s="37">
        <v>0</v>
      </c>
      <c r="G284" s="37">
        <v>0</v>
      </c>
      <c r="H284" s="37">
        <v>0</v>
      </c>
      <c r="I284" s="37">
        <v>0</v>
      </c>
      <c r="J284" s="37">
        <v>0</v>
      </c>
      <c r="K284" s="37">
        <v>0</v>
      </c>
      <c r="L284" s="37">
        <v>0</v>
      </c>
      <c r="M284" s="37">
        <v>0</v>
      </c>
      <c r="N284" s="37">
        <v>0</v>
      </c>
      <c r="O284" s="37">
        <v>0</v>
      </c>
      <c r="P284" s="46">
        <f t="shared" si="19"/>
        <v>0</v>
      </c>
    </row>
    <row r="285" spans="1:20" hidden="1" x14ac:dyDescent="0.25">
      <c r="A285" s="258" t="str">
        <f>IF(B285=1,A237,"")</f>
        <v/>
      </c>
      <c r="B285" s="39" t="str">
        <f t="shared" si="18"/>
        <v/>
      </c>
      <c r="C285" s="101">
        <f>VLOOKUP($X$56,CAD!$E$7:$F$31,2,0)</f>
        <v>0</v>
      </c>
      <c r="D285" s="37">
        <v>0</v>
      </c>
      <c r="E285" s="37">
        <v>0</v>
      </c>
      <c r="F285" s="37">
        <v>0</v>
      </c>
      <c r="G285" s="37">
        <v>0</v>
      </c>
      <c r="H285" s="37">
        <v>0</v>
      </c>
      <c r="I285" s="37">
        <v>0</v>
      </c>
      <c r="J285" s="37">
        <v>0</v>
      </c>
      <c r="K285" s="37">
        <v>0</v>
      </c>
      <c r="L285" s="37">
        <v>0</v>
      </c>
      <c r="M285" s="37">
        <v>0</v>
      </c>
      <c r="N285" s="37">
        <v>0</v>
      </c>
      <c r="O285" s="37">
        <v>0</v>
      </c>
      <c r="P285" s="46">
        <f t="shared" si="19"/>
        <v>0</v>
      </c>
    </row>
    <row r="286" spans="1:20" hidden="1" x14ac:dyDescent="0.25">
      <c r="A286" s="258" t="str">
        <f>IF(B286=1,A237,"")</f>
        <v/>
      </c>
      <c r="B286" s="39" t="str">
        <f t="shared" si="18"/>
        <v/>
      </c>
      <c r="C286" s="101">
        <f>VLOOKUP($X$57,CAD!$E$7:$F$31,2,0)</f>
        <v>0</v>
      </c>
      <c r="D286" s="37">
        <v>0</v>
      </c>
      <c r="E286" s="37">
        <v>0</v>
      </c>
      <c r="F286" s="37">
        <v>0</v>
      </c>
      <c r="G286" s="37">
        <v>0</v>
      </c>
      <c r="H286" s="37">
        <v>0</v>
      </c>
      <c r="I286" s="37">
        <v>0</v>
      </c>
      <c r="J286" s="37">
        <v>0</v>
      </c>
      <c r="K286" s="37">
        <v>0</v>
      </c>
      <c r="L286" s="37">
        <v>0</v>
      </c>
      <c r="M286" s="37">
        <v>0</v>
      </c>
      <c r="N286" s="37">
        <v>0</v>
      </c>
      <c r="O286" s="37">
        <v>0</v>
      </c>
      <c r="P286" s="46">
        <f t="shared" si="19"/>
        <v>0</v>
      </c>
    </row>
    <row r="287" spans="1:20" hidden="1" x14ac:dyDescent="0.25">
      <c r="A287" s="258" t="str">
        <f>IF(B287=1,A237,"")</f>
        <v/>
      </c>
      <c r="B287" s="39" t="str">
        <f t="shared" si="18"/>
        <v/>
      </c>
      <c r="C287" s="101">
        <f>VLOOKUP($X$58,CAD!$E$7:$F$31,2,0)</f>
        <v>0</v>
      </c>
      <c r="D287" s="37">
        <v>0</v>
      </c>
      <c r="E287" s="37">
        <v>0</v>
      </c>
      <c r="F287" s="37">
        <v>0</v>
      </c>
      <c r="G287" s="37">
        <v>0</v>
      </c>
      <c r="H287" s="37">
        <v>0</v>
      </c>
      <c r="I287" s="37">
        <v>0</v>
      </c>
      <c r="J287" s="37">
        <v>0</v>
      </c>
      <c r="K287" s="37">
        <v>0</v>
      </c>
      <c r="L287" s="37">
        <v>0</v>
      </c>
      <c r="M287" s="37">
        <v>0</v>
      </c>
      <c r="N287" s="37">
        <v>0</v>
      </c>
      <c r="O287" s="37">
        <v>0</v>
      </c>
      <c r="P287" s="46">
        <f t="shared" si="19"/>
        <v>0</v>
      </c>
      <c r="T287" s="10"/>
    </row>
    <row r="288" spans="1:20" hidden="1" x14ac:dyDescent="0.25">
      <c r="A288" s="258">
        <f>A237</f>
        <v>2024</v>
      </c>
      <c r="P288" s="43"/>
    </row>
    <row r="289" spans="1:16" ht="15.75" hidden="1" thickBot="1" x14ac:dyDescent="0.3">
      <c r="A289" s="258">
        <f>A237</f>
        <v>2024</v>
      </c>
      <c r="C289" s="131" t="s">
        <v>203</v>
      </c>
      <c r="D289" s="132">
        <f>PREV_D!D235</f>
        <v>0</v>
      </c>
      <c r="E289" s="132">
        <f>PREV_D!E235</f>
        <v>0</v>
      </c>
      <c r="F289" s="132">
        <f>PREV_D!F235</f>
        <v>0</v>
      </c>
      <c r="G289" s="132">
        <f>PREV_D!G235</f>
        <v>0</v>
      </c>
      <c r="H289" s="132">
        <f>PREV_D!H235</f>
        <v>0</v>
      </c>
      <c r="I289" s="132">
        <f>PREV_D!I235</f>
        <v>0</v>
      </c>
      <c r="J289" s="132">
        <f>PREV_D!J235</f>
        <v>0</v>
      </c>
      <c r="K289" s="132">
        <f>PREV_D!K235</f>
        <v>0</v>
      </c>
      <c r="L289" s="132">
        <f>PREV_D!L235</f>
        <v>0</v>
      </c>
      <c r="M289" s="132">
        <f>PREV_D!M235</f>
        <v>0</v>
      </c>
      <c r="N289" s="132">
        <f>PREV_D!N235</f>
        <v>0</v>
      </c>
      <c r="O289" s="132">
        <f>PREV_D!O235</f>
        <v>0</v>
      </c>
      <c r="P289" s="133">
        <f>SUM(D289:O289)</f>
        <v>0</v>
      </c>
    </row>
    <row r="290" spans="1:16" hidden="1" x14ac:dyDescent="0.25">
      <c r="A290" s="258">
        <f>A237</f>
        <v>2024</v>
      </c>
      <c r="P290" s="43"/>
    </row>
    <row r="291" spans="1:16" hidden="1" x14ac:dyDescent="0.25">
      <c r="A291" s="258">
        <f>A237</f>
        <v>2024</v>
      </c>
      <c r="C291" s="63" t="s">
        <v>204</v>
      </c>
      <c r="D291" s="34">
        <f>D237-D289</f>
        <v>0</v>
      </c>
      <c r="E291" s="34">
        <f t="shared" ref="E291:P291" si="20">E237-E289</f>
        <v>0</v>
      </c>
      <c r="F291" s="34">
        <f t="shared" si="20"/>
        <v>0</v>
      </c>
      <c r="G291" s="34">
        <f t="shared" si="20"/>
        <v>0</v>
      </c>
      <c r="H291" s="34">
        <f t="shared" si="20"/>
        <v>0</v>
      </c>
      <c r="I291" s="34">
        <f t="shared" si="20"/>
        <v>0</v>
      </c>
      <c r="J291" s="34">
        <f t="shared" si="20"/>
        <v>0</v>
      </c>
      <c r="K291" s="34">
        <f t="shared" si="20"/>
        <v>0</v>
      </c>
      <c r="L291" s="34">
        <f t="shared" si="20"/>
        <v>0</v>
      </c>
      <c r="M291" s="34">
        <f t="shared" si="20"/>
        <v>0</v>
      </c>
      <c r="N291" s="34">
        <f t="shared" si="20"/>
        <v>0</v>
      </c>
      <c r="O291" s="34">
        <f t="shared" si="20"/>
        <v>0</v>
      </c>
      <c r="P291" s="44">
        <f t="shared" si="20"/>
        <v>0</v>
      </c>
    </row>
    <row r="292" spans="1:16" hidden="1" x14ac:dyDescent="0.25">
      <c r="A292" s="258"/>
    </row>
    <row r="293" spans="1:16" hidden="1" x14ac:dyDescent="0.25">
      <c r="A293" s="258"/>
    </row>
    <row r="294" spans="1:16" ht="15" hidden="1" customHeight="1" thickBot="1" x14ac:dyDescent="0.3">
      <c r="A294" s="258">
        <f>A237+1</f>
        <v>2025</v>
      </c>
      <c r="C294" s="134" t="s">
        <v>202</v>
      </c>
      <c r="D294" s="136">
        <f t="shared" ref="D294:P294" si="21">SUM(D295:D344)</f>
        <v>0</v>
      </c>
      <c r="E294" s="136">
        <f t="shared" si="21"/>
        <v>0</v>
      </c>
      <c r="F294" s="136">
        <f t="shared" si="21"/>
        <v>0</v>
      </c>
      <c r="G294" s="136">
        <f t="shared" si="21"/>
        <v>0</v>
      </c>
      <c r="H294" s="136">
        <f t="shared" si="21"/>
        <v>0</v>
      </c>
      <c r="I294" s="136">
        <f t="shared" si="21"/>
        <v>0</v>
      </c>
      <c r="J294" s="136">
        <f t="shared" si="21"/>
        <v>0</v>
      </c>
      <c r="K294" s="136">
        <f t="shared" si="21"/>
        <v>0</v>
      </c>
      <c r="L294" s="136">
        <f t="shared" si="21"/>
        <v>0</v>
      </c>
      <c r="M294" s="136">
        <f t="shared" si="21"/>
        <v>0</v>
      </c>
      <c r="N294" s="136">
        <f t="shared" si="21"/>
        <v>0</v>
      </c>
      <c r="O294" s="136">
        <f t="shared" si="21"/>
        <v>0</v>
      </c>
      <c r="P294" s="136">
        <f t="shared" si="21"/>
        <v>0</v>
      </c>
    </row>
    <row r="295" spans="1:16" hidden="1" x14ac:dyDescent="0.25">
      <c r="A295" s="258" t="str">
        <f>IF(B295=1,A294,"")</f>
        <v/>
      </c>
      <c r="B295" s="39" t="str">
        <f>IF(C295&lt;&gt;0,1,"")</f>
        <v/>
      </c>
      <c r="C295" s="130">
        <f>VLOOKUP($X$9,CAD!$C$7:$D$31,2,0)</f>
        <v>0</v>
      </c>
      <c r="D295" s="38">
        <v>0</v>
      </c>
      <c r="E295" s="38">
        <v>0</v>
      </c>
      <c r="F295" s="38">
        <v>0</v>
      </c>
      <c r="G295" s="38">
        <v>0</v>
      </c>
      <c r="H295" s="38">
        <v>0</v>
      </c>
      <c r="I295" s="38">
        <v>0</v>
      </c>
      <c r="J295" s="38">
        <v>0</v>
      </c>
      <c r="K295" s="38">
        <v>0</v>
      </c>
      <c r="L295" s="38">
        <v>0</v>
      </c>
      <c r="M295" s="38">
        <v>0</v>
      </c>
      <c r="N295" s="38">
        <v>0</v>
      </c>
      <c r="O295" s="38">
        <v>0</v>
      </c>
      <c r="P295" s="99">
        <f>SUM(D295:O295)</f>
        <v>0</v>
      </c>
    </row>
    <row r="296" spans="1:16" hidden="1" x14ac:dyDescent="0.25">
      <c r="A296" s="258" t="str">
        <f>IF(B296=1,A294,"")</f>
        <v/>
      </c>
      <c r="B296" s="39" t="str">
        <f t="shared" ref="B296:B344" si="22">IF(C296&lt;&gt;0,1,"")</f>
        <v/>
      </c>
      <c r="C296" s="130">
        <f>VLOOKUP($X$10,CAD!$C$7:$D$31,2,0)</f>
        <v>0</v>
      </c>
      <c r="D296" s="38">
        <v>0</v>
      </c>
      <c r="E296" s="38">
        <v>0</v>
      </c>
      <c r="F296" s="38">
        <v>0</v>
      </c>
      <c r="G296" s="38">
        <v>0</v>
      </c>
      <c r="H296" s="38">
        <v>0</v>
      </c>
      <c r="I296" s="38">
        <v>0</v>
      </c>
      <c r="J296" s="38">
        <v>0</v>
      </c>
      <c r="K296" s="38">
        <v>0</v>
      </c>
      <c r="L296" s="38">
        <v>0</v>
      </c>
      <c r="M296" s="38">
        <v>0</v>
      </c>
      <c r="N296" s="38">
        <v>0</v>
      </c>
      <c r="O296" s="38">
        <v>0</v>
      </c>
      <c r="P296" s="46">
        <f t="shared" ref="P296:P344" si="23">SUM(D296:O296)</f>
        <v>0</v>
      </c>
    </row>
    <row r="297" spans="1:16" hidden="1" x14ac:dyDescent="0.25">
      <c r="A297" s="258" t="str">
        <f>IF(B297=1,A294,"")</f>
        <v/>
      </c>
      <c r="B297" s="39" t="str">
        <f t="shared" si="22"/>
        <v/>
      </c>
      <c r="C297" s="130">
        <f>VLOOKUP($X$11,CAD!$C$7:$D$31,2,0)</f>
        <v>0</v>
      </c>
      <c r="D297" s="37">
        <v>0</v>
      </c>
      <c r="E297" s="37">
        <v>0</v>
      </c>
      <c r="F297" s="37">
        <v>0</v>
      </c>
      <c r="G297" s="37">
        <v>0</v>
      </c>
      <c r="H297" s="37">
        <v>0</v>
      </c>
      <c r="I297" s="37">
        <v>0</v>
      </c>
      <c r="J297" s="37">
        <v>0</v>
      </c>
      <c r="K297" s="37">
        <v>0</v>
      </c>
      <c r="L297" s="37">
        <v>0</v>
      </c>
      <c r="M297" s="37">
        <v>0</v>
      </c>
      <c r="N297" s="37">
        <v>0</v>
      </c>
      <c r="O297" s="37">
        <v>0</v>
      </c>
      <c r="P297" s="46">
        <f t="shared" si="23"/>
        <v>0</v>
      </c>
    </row>
    <row r="298" spans="1:16" hidden="1" x14ac:dyDescent="0.25">
      <c r="A298" s="258" t="str">
        <f>IF(B298=1,A294,"")</f>
        <v/>
      </c>
      <c r="B298" s="39" t="str">
        <f t="shared" si="22"/>
        <v/>
      </c>
      <c r="C298" s="130">
        <f>VLOOKUP($X$12,CAD!$C$7:$D$31,2,0)</f>
        <v>0</v>
      </c>
      <c r="D298" s="37">
        <v>0</v>
      </c>
      <c r="E298" s="37">
        <v>0</v>
      </c>
      <c r="F298" s="37">
        <v>0</v>
      </c>
      <c r="G298" s="37">
        <v>0</v>
      </c>
      <c r="H298" s="37">
        <v>0</v>
      </c>
      <c r="I298" s="37">
        <v>0</v>
      </c>
      <c r="J298" s="37">
        <v>0</v>
      </c>
      <c r="K298" s="37">
        <v>0</v>
      </c>
      <c r="L298" s="37">
        <v>0</v>
      </c>
      <c r="M298" s="37">
        <v>0</v>
      </c>
      <c r="N298" s="37">
        <v>0</v>
      </c>
      <c r="O298" s="37">
        <v>0</v>
      </c>
      <c r="P298" s="46">
        <f t="shared" si="23"/>
        <v>0</v>
      </c>
    </row>
    <row r="299" spans="1:16" hidden="1" x14ac:dyDescent="0.25">
      <c r="A299" s="258" t="str">
        <f>IF(B299=1,A294,"")</f>
        <v/>
      </c>
      <c r="B299" s="39" t="str">
        <f t="shared" si="22"/>
        <v/>
      </c>
      <c r="C299" s="130">
        <f>VLOOKUP($X$13,CAD!$C$7:$D$31,2,0)</f>
        <v>0</v>
      </c>
      <c r="D299" s="37">
        <v>0</v>
      </c>
      <c r="E299" s="37">
        <v>0</v>
      </c>
      <c r="F299" s="37">
        <v>0</v>
      </c>
      <c r="G299" s="37">
        <v>0</v>
      </c>
      <c r="H299" s="37">
        <v>0</v>
      </c>
      <c r="I299" s="37">
        <v>0</v>
      </c>
      <c r="J299" s="37">
        <v>0</v>
      </c>
      <c r="K299" s="37">
        <v>0</v>
      </c>
      <c r="L299" s="37">
        <v>0</v>
      </c>
      <c r="M299" s="37">
        <v>0</v>
      </c>
      <c r="N299" s="37">
        <v>0</v>
      </c>
      <c r="O299" s="37">
        <v>0</v>
      </c>
      <c r="P299" s="46">
        <f t="shared" si="23"/>
        <v>0</v>
      </c>
    </row>
    <row r="300" spans="1:16" hidden="1" x14ac:dyDescent="0.25">
      <c r="A300" s="258" t="str">
        <f>IF(B300=1,A294,"")</f>
        <v/>
      </c>
      <c r="B300" s="39" t="str">
        <f t="shared" si="22"/>
        <v/>
      </c>
      <c r="C300" s="130">
        <f>VLOOKUP($X$14,CAD!$C$7:$D$31,2,0)</f>
        <v>0</v>
      </c>
      <c r="D300" s="37">
        <v>0</v>
      </c>
      <c r="E300" s="37">
        <v>0</v>
      </c>
      <c r="F300" s="37">
        <v>0</v>
      </c>
      <c r="G300" s="37">
        <v>0</v>
      </c>
      <c r="H300" s="37">
        <v>0</v>
      </c>
      <c r="I300" s="37">
        <v>0</v>
      </c>
      <c r="J300" s="37">
        <v>0</v>
      </c>
      <c r="K300" s="37">
        <v>0</v>
      </c>
      <c r="L300" s="37">
        <v>0</v>
      </c>
      <c r="M300" s="37">
        <v>0</v>
      </c>
      <c r="N300" s="37">
        <v>0</v>
      </c>
      <c r="O300" s="37">
        <v>0</v>
      </c>
      <c r="P300" s="46">
        <f t="shared" si="23"/>
        <v>0</v>
      </c>
    </row>
    <row r="301" spans="1:16" hidden="1" x14ac:dyDescent="0.25">
      <c r="A301" s="258" t="str">
        <f>IF(B301=1,A294,"")</f>
        <v/>
      </c>
      <c r="B301" s="39" t="str">
        <f t="shared" si="22"/>
        <v/>
      </c>
      <c r="C301" s="130">
        <f>VLOOKUP($X$15,CAD!$C$7:$D$31,2,0)</f>
        <v>0</v>
      </c>
      <c r="D301" s="37">
        <v>0</v>
      </c>
      <c r="E301" s="37">
        <v>0</v>
      </c>
      <c r="F301" s="37">
        <v>0</v>
      </c>
      <c r="G301" s="37">
        <v>0</v>
      </c>
      <c r="H301" s="37">
        <v>0</v>
      </c>
      <c r="I301" s="37">
        <v>0</v>
      </c>
      <c r="J301" s="37">
        <v>0</v>
      </c>
      <c r="K301" s="37">
        <v>0</v>
      </c>
      <c r="L301" s="37">
        <v>0</v>
      </c>
      <c r="M301" s="37">
        <v>0</v>
      </c>
      <c r="N301" s="37">
        <v>0</v>
      </c>
      <c r="O301" s="37">
        <v>0</v>
      </c>
      <c r="P301" s="46">
        <f t="shared" si="23"/>
        <v>0</v>
      </c>
    </row>
    <row r="302" spans="1:16" hidden="1" x14ac:dyDescent="0.25">
      <c r="A302" s="258" t="str">
        <f>IF(B302=1,A294,"")</f>
        <v/>
      </c>
      <c r="B302" s="39" t="str">
        <f t="shared" si="22"/>
        <v/>
      </c>
      <c r="C302" s="130">
        <f>VLOOKUP($X$16,CAD!$C$7:$D$31,2,0)</f>
        <v>0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46">
        <f t="shared" si="23"/>
        <v>0</v>
      </c>
    </row>
    <row r="303" spans="1:16" hidden="1" x14ac:dyDescent="0.25">
      <c r="A303" s="258" t="str">
        <f>IF(B303=1,A294,"")</f>
        <v/>
      </c>
      <c r="B303" s="39" t="str">
        <f t="shared" si="22"/>
        <v/>
      </c>
      <c r="C303" s="130">
        <f>VLOOKUP($X$17,CAD!$C$7:$D$31,2,0)</f>
        <v>0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46">
        <f t="shared" si="23"/>
        <v>0</v>
      </c>
    </row>
    <row r="304" spans="1:16" hidden="1" x14ac:dyDescent="0.25">
      <c r="A304" s="258" t="str">
        <f>IF(B304=1,A294,"")</f>
        <v/>
      </c>
      <c r="B304" s="39" t="str">
        <f t="shared" si="22"/>
        <v/>
      </c>
      <c r="C304" s="130">
        <f>VLOOKUP($X$18,CAD!$C$7:$D$31,2,0)</f>
        <v>0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46">
        <f t="shared" si="23"/>
        <v>0</v>
      </c>
    </row>
    <row r="305" spans="1:16" hidden="1" x14ac:dyDescent="0.25">
      <c r="A305" s="258" t="str">
        <f>IF(B305=1,A294,"")</f>
        <v/>
      </c>
      <c r="B305" s="39" t="str">
        <f t="shared" si="22"/>
        <v/>
      </c>
      <c r="C305" s="130">
        <f>VLOOKUP($X$19,CAD!$C$7:$D$31,2,0)</f>
        <v>0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46">
        <f t="shared" si="23"/>
        <v>0</v>
      </c>
    </row>
    <row r="306" spans="1:16" hidden="1" x14ac:dyDescent="0.25">
      <c r="A306" s="258" t="str">
        <f>IF(B306=1,A294,"")</f>
        <v/>
      </c>
      <c r="B306" s="39" t="str">
        <f t="shared" si="22"/>
        <v/>
      </c>
      <c r="C306" s="130">
        <f>VLOOKUP($X$20,CAD!$C$7:$D$31,2,0)</f>
        <v>0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0</v>
      </c>
      <c r="J306" s="37">
        <v>0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  <c r="P306" s="46">
        <f t="shared" si="23"/>
        <v>0</v>
      </c>
    </row>
    <row r="307" spans="1:16" hidden="1" x14ac:dyDescent="0.25">
      <c r="A307" s="258" t="str">
        <f>IF(B307=1,A294,"")</f>
        <v/>
      </c>
      <c r="B307" s="39" t="str">
        <f t="shared" si="22"/>
        <v/>
      </c>
      <c r="C307" s="130">
        <f>VLOOKUP($X$21,CAD!$C$7:$D$31,2,0)</f>
        <v>0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37">
        <v>0</v>
      </c>
      <c r="L307" s="37">
        <v>0</v>
      </c>
      <c r="M307" s="37">
        <v>0</v>
      </c>
      <c r="N307" s="37">
        <v>0</v>
      </c>
      <c r="O307" s="37">
        <v>0</v>
      </c>
      <c r="P307" s="46">
        <f t="shared" si="23"/>
        <v>0</v>
      </c>
    </row>
    <row r="308" spans="1:16" hidden="1" x14ac:dyDescent="0.25">
      <c r="A308" s="258" t="str">
        <f>IF(B308=1,A294,"")</f>
        <v/>
      </c>
      <c r="B308" s="39" t="str">
        <f t="shared" si="22"/>
        <v/>
      </c>
      <c r="C308" s="130">
        <f>VLOOKUP($X$22,CAD!$C$7:$D$31,2,0)</f>
        <v>0</v>
      </c>
      <c r="D308" s="37">
        <v>0</v>
      </c>
      <c r="E308" s="37">
        <v>0</v>
      </c>
      <c r="F308" s="37">
        <v>0</v>
      </c>
      <c r="G308" s="37">
        <v>0</v>
      </c>
      <c r="H308" s="37">
        <v>0</v>
      </c>
      <c r="I308" s="37">
        <v>0</v>
      </c>
      <c r="J308" s="37">
        <v>0</v>
      </c>
      <c r="K308" s="37">
        <v>0</v>
      </c>
      <c r="L308" s="37">
        <v>0</v>
      </c>
      <c r="M308" s="37">
        <v>0</v>
      </c>
      <c r="N308" s="37">
        <v>0</v>
      </c>
      <c r="O308" s="37">
        <v>0</v>
      </c>
      <c r="P308" s="46">
        <f t="shared" si="23"/>
        <v>0</v>
      </c>
    </row>
    <row r="309" spans="1:16" hidden="1" x14ac:dyDescent="0.25">
      <c r="A309" s="258" t="str">
        <f>IF(B309=1,A294,"")</f>
        <v/>
      </c>
      <c r="B309" s="39" t="str">
        <f t="shared" si="22"/>
        <v/>
      </c>
      <c r="C309" s="130">
        <f>VLOOKUP($X$23,CAD!$C$7:$D$31,2,0)</f>
        <v>0</v>
      </c>
      <c r="D309" s="37">
        <v>0</v>
      </c>
      <c r="E309" s="37">
        <v>0</v>
      </c>
      <c r="F309" s="37">
        <v>0</v>
      </c>
      <c r="G309" s="37">
        <v>0</v>
      </c>
      <c r="H309" s="37">
        <v>0</v>
      </c>
      <c r="I309" s="37">
        <v>0</v>
      </c>
      <c r="J309" s="37">
        <v>0</v>
      </c>
      <c r="K309" s="37">
        <v>0</v>
      </c>
      <c r="L309" s="37">
        <v>0</v>
      </c>
      <c r="M309" s="37">
        <v>0</v>
      </c>
      <c r="N309" s="37">
        <v>0</v>
      </c>
      <c r="O309" s="37">
        <v>0</v>
      </c>
      <c r="P309" s="46">
        <f t="shared" si="23"/>
        <v>0</v>
      </c>
    </row>
    <row r="310" spans="1:16" hidden="1" x14ac:dyDescent="0.25">
      <c r="A310" s="258" t="str">
        <f>IF(B310=1,A294,"")</f>
        <v/>
      </c>
      <c r="B310" s="39" t="str">
        <f t="shared" si="22"/>
        <v/>
      </c>
      <c r="C310" s="130">
        <f>VLOOKUP($X$24,CAD!$C$7:$D$31,2,0)</f>
        <v>0</v>
      </c>
      <c r="D310" s="37">
        <v>0</v>
      </c>
      <c r="E310" s="37">
        <v>0</v>
      </c>
      <c r="F310" s="37">
        <v>0</v>
      </c>
      <c r="G310" s="37">
        <v>0</v>
      </c>
      <c r="H310" s="37">
        <v>0</v>
      </c>
      <c r="I310" s="37">
        <v>0</v>
      </c>
      <c r="J310" s="37">
        <v>0</v>
      </c>
      <c r="K310" s="37">
        <v>0</v>
      </c>
      <c r="L310" s="37">
        <v>0</v>
      </c>
      <c r="M310" s="37">
        <v>0</v>
      </c>
      <c r="N310" s="37">
        <v>0</v>
      </c>
      <c r="O310" s="37">
        <v>0</v>
      </c>
      <c r="P310" s="46">
        <f t="shared" si="23"/>
        <v>0</v>
      </c>
    </row>
    <row r="311" spans="1:16" hidden="1" x14ac:dyDescent="0.25">
      <c r="A311" s="258" t="str">
        <f>IF(B311=1,A294,"")</f>
        <v/>
      </c>
      <c r="B311" s="39" t="str">
        <f t="shared" si="22"/>
        <v/>
      </c>
      <c r="C311" s="130">
        <f>VLOOKUP($X$25,CAD!$C$7:$D$31,2,0)</f>
        <v>0</v>
      </c>
      <c r="D311" s="37">
        <v>0</v>
      </c>
      <c r="E311" s="37">
        <v>0</v>
      </c>
      <c r="F311" s="37">
        <v>0</v>
      </c>
      <c r="G311" s="37">
        <v>0</v>
      </c>
      <c r="H311" s="37">
        <v>0</v>
      </c>
      <c r="I311" s="37">
        <v>0</v>
      </c>
      <c r="J311" s="37">
        <v>0</v>
      </c>
      <c r="K311" s="37">
        <v>0</v>
      </c>
      <c r="L311" s="37">
        <v>0</v>
      </c>
      <c r="M311" s="37">
        <v>0</v>
      </c>
      <c r="N311" s="37">
        <v>0</v>
      </c>
      <c r="O311" s="37">
        <v>0</v>
      </c>
      <c r="P311" s="46">
        <f t="shared" si="23"/>
        <v>0</v>
      </c>
    </row>
    <row r="312" spans="1:16" hidden="1" x14ac:dyDescent="0.25">
      <c r="A312" s="258" t="str">
        <f>IF(B312=1,A294,"")</f>
        <v/>
      </c>
      <c r="B312" s="39" t="str">
        <f t="shared" si="22"/>
        <v/>
      </c>
      <c r="C312" s="130">
        <f>VLOOKUP($X$26,CAD!$C$7:$D$31,2,0)</f>
        <v>0</v>
      </c>
      <c r="D312" s="37">
        <v>0</v>
      </c>
      <c r="E312" s="37">
        <v>0</v>
      </c>
      <c r="F312" s="37">
        <v>0</v>
      </c>
      <c r="G312" s="37">
        <v>0</v>
      </c>
      <c r="H312" s="37">
        <v>0</v>
      </c>
      <c r="I312" s="37">
        <v>0</v>
      </c>
      <c r="J312" s="37">
        <v>0</v>
      </c>
      <c r="K312" s="37">
        <v>0</v>
      </c>
      <c r="L312" s="37">
        <v>0</v>
      </c>
      <c r="M312" s="37">
        <v>0</v>
      </c>
      <c r="N312" s="37">
        <v>0</v>
      </c>
      <c r="O312" s="37">
        <v>0</v>
      </c>
      <c r="P312" s="46">
        <f t="shared" si="23"/>
        <v>0</v>
      </c>
    </row>
    <row r="313" spans="1:16" hidden="1" x14ac:dyDescent="0.25">
      <c r="A313" s="258" t="str">
        <f>IF(B313=1,A294,"")</f>
        <v/>
      </c>
      <c r="B313" s="39" t="str">
        <f t="shared" si="22"/>
        <v/>
      </c>
      <c r="C313" s="130">
        <f>VLOOKUP($X$27,CAD!$C$7:$D$31,2,0)</f>
        <v>0</v>
      </c>
      <c r="D313" s="37">
        <v>0</v>
      </c>
      <c r="E313" s="37">
        <v>0</v>
      </c>
      <c r="F313" s="37">
        <v>0</v>
      </c>
      <c r="G313" s="37">
        <v>0</v>
      </c>
      <c r="H313" s="37">
        <v>0</v>
      </c>
      <c r="I313" s="37">
        <v>0</v>
      </c>
      <c r="J313" s="37">
        <v>0</v>
      </c>
      <c r="K313" s="37">
        <v>0</v>
      </c>
      <c r="L313" s="37">
        <v>0</v>
      </c>
      <c r="M313" s="37">
        <v>0</v>
      </c>
      <c r="N313" s="37">
        <v>0</v>
      </c>
      <c r="O313" s="37">
        <v>0</v>
      </c>
      <c r="P313" s="46">
        <f t="shared" si="23"/>
        <v>0</v>
      </c>
    </row>
    <row r="314" spans="1:16" hidden="1" x14ac:dyDescent="0.25">
      <c r="A314" s="258" t="str">
        <f>IF(B314=1,A294,"")</f>
        <v/>
      </c>
      <c r="B314" s="39" t="str">
        <f t="shared" si="22"/>
        <v/>
      </c>
      <c r="C314" s="130">
        <f>VLOOKUP($X$28,CAD!$C$7:$D$31,2,0)</f>
        <v>0</v>
      </c>
      <c r="D314" s="37">
        <v>0</v>
      </c>
      <c r="E314" s="37">
        <v>0</v>
      </c>
      <c r="F314" s="37">
        <v>0</v>
      </c>
      <c r="G314" s="37">
        <v>0</v>
      </c>
      <c r="H314" s="37">
        <v>0</v>
      </c>
      <c r="I314" s="37">
        <v>0</v>
      </c>
      <c r="J314" s="37">
        <v>0</v>
      </c>
      <c r="K314" s="37">
        <v>0</v>
      </c>
      <c r="L314" s="37">
        <v>0</v>
      </c>
      <c r="M314" s="37">
        <v>0</v>
      </c>
      <c r="N314" s="37">
        <v>0</v>
      </c>
      <c r="O314" s="37">
        <v>0</v>
      </c>
      <c r="P314" s="46">
        <f t="shared" si="23"/>
        <v>0</v>
      </c>
    </row>
    <row r="315" spans="1:16" hidden="1" x14ac:dyDescent="0.25">
      <c r="A315" s="258" t="str">
        <f>IF(B315=1,A294,"")</f>
        <v/>
      </c>
      <c r="B315" s="39" t="str">
        <f t="shared" si="22"/>
        <v/>
      </c>
      <c r="C315" s="130">
        <f>VLOOKUP($X$29,CAD!$C$7:$D$31,2,0)</f>
        <v>0</v>
      </c>
      <c r="D315" s="37">
        <v>0</v>
      </c>
      <c r="E315" s="37">
        <v>0</v>
      </c>
      <c r="F315" s="37">
        <v>0</v>
      </c>
      <c r="G315" s="37">
        <v>0</v>
      </c>
      <c r="H315" s="37">
        <v>0</v>
      </c>
      <c r="I315" s="37">
        <v>0</v>
      </c>
      <c r="J315" s="37">
        <v>0</v>
      </c>
      <c r="K315" s="37">
        <v>0</v>
      </c>
      <c r="L315" s="37">
        <v>0</v>
      </c>
      <c r="M315" s="37">
        <v>0</v>
      </c>
      <c r="N315" s="37">
        <v>0</v>
      </c>
      <c r="O315" s="37">
        <v>0</v>
      </c>
      <c r="P315" s="46">
        <f t="shared" si="23"/>
        <v>0</v>
      </c>
    </row>
    <row r="316" spans="1:16" hidden="1" x14ac:dyDescent="0.25">
      <c r="A316" s="258" t="str">
        <f>IF(B316=1,A294,"")</f>
        <v/>
      </c>
      <c r="B316" s="39" t="str">
        <f t="shared" si="22"/>
        <v/>
      </c>
      <c r="C316" s="130">
        <f>VLOOKUP($X$30,CAD!$C$7:$D$31,2,0)</f>
        <v>0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46">
        <f t="shared" si="23"/>
        <v>0</v>
      </c>
    </row>
    <row r="317" spans="1:16" hidden="1" x14ac:dyDescent="0.25">
      <c r="A317" s="258" t="str">
        <f>IF(B317=1,A294,"")</f>
        <v/>
      </c>
      <c r="B317" s="39" t="str">
        <f t="shared" si="22"/>
        <v/>
      </c>
      <c r="C317" s="130">
        <f>VLOOKUP($X$31,CAD!$C$7:$D$31,2,0)</f>
        <v>0</v>
      </c>
      <c r="D317" s="37">
        <v>0</v>
      </c>
      <c r="E317" s="37">
        <v>0</v>
      </c>
      <c r="F317" s="37">
        <v>0</v>
      </c>
      <c r="G317" s="37">
        <v>0</v>
      </c>
      <c r="H317" s="37">
        <v>0</v>
      </c>
      <c r="I317" s="37">
        <v>0</v>
      </c>
      <c r="J317" s="37">
        <v>0</v>
      </c>
      <c r="K317" s="37">
        <v>0</v>
      </c>
      <c r="L317" s="37">
        <v>0</v>
      </c>
      <c r="M317" s="37">
        <v>0</v>
      </c>
      <c r="N317" s="37">
        <v>0</v>
      </c>
      <c r="O317" s="37">
        <v>0</v>
      </c>
      <c r="P317" s="46">
        <f t="shared" si="23"/>
        <v>0</v>
      </c>
    </row>
    <row r="318" spans="1:16" hidden="1" x14ac:dyDescent="0.25">
      <c r="A318" s="258" t="str">
        <f>IF(B318=1,A294,"")</f>
        <v/>
      </c>
      <c r="B318" s="39" t="str">
        <f t="shared" si="22"/>
        <v/>
      </c>
      <c r="C318" s="130">
        <f>VLOOKUP($X$32,CAD!$C$7:$D$31,2,0)</f>
        <v>0</v>
      </c>
      <c r="D318" s="37">
        <v>0</v>
      </c>
      <c r="E318" s="37">
        <v>0</v>
      </c>
      <c r="F318" s="37">
        <v>0</v>
      </c>
      <c r="G318" s="37">
        <v>0</v>
      </c>
      <c r="H318" s="37">
        <v>0</v>
      </c>
      <c r="I318" s="37">
        <v>0</v>
      </c>
      <c r="J318" s="37">
        <v>0</v>
      </c>
      <c r="K318" s="37">
        <v>0</v>
      </c>
      <c r="L318" s="37">
        <v>0</v>
      </c>
      <c r="M318" s="37">
        <v>0</v>
      </c>
      <c r="N318" s="37">
        <v>0</v>
      </c>
      <c r="O318" s="37">
        <v>0</v>
      </c>
      <c r="P318" s="46">
        <f t="shared" si="23"/>
        <v>0</v>
      </c>
    </row>
    <row r="319" spans="1:16" hidden="1" x14ac:dyDescent="0.25">
      <c r="A319" s="258" t="str">
        <f>IF(B319=1,A294,"")</f>
        <v/>
      </c>
      <c r="B319" s="39" t="str">
        <f t="shared" si="22"/>
        <v/>
      </c>
      <c r="C319" s="130">
        <f>VLOOKUP($X$33,CAD!$C$7:$D$31,2,0)</f>
        <v>0</v>
      </c>
      <c r="D319" s="37">
        <v>0</v>
      </c>
      <c r="E319" s="37">
        <v>0</v>
      </c>
      <c r="F319" s="37">
        <v>0</v>
      </c>
      <c r="G319" s="37">
        <v>0</v>
      </c>
      <c r="H319" s="37">
        <v>0</v>
      </c>
      <c r="I319" s="37">
        <v>0</v>
      </c>
      <c r="J319" s="37">
        <v>0</v>
      </c>
      <c r="K319" s="37">
        <v>0</v>
      </c>
      <c r="L319" s="37">
        <v>0</v>
      </c>
      <c r="M319" s="37">
        <v>0</v>
      </c>
      <c r="N319" s="37">
        <v>0</v>
      </c>
      <c r="O319" s="37">
        <v>0</v>
      </c>
      <c r="P319" s="46">
        <f t="shared" si="23"/>
        <v>0</v>
      </c>
    </row>
    <row r="320" spans="1:16" hidden="1" x14ac:dyDescent="0.25">
      <c r="A320" s="258" t="str">
        <f>IF(B320=1,A294,"")</f>
        <v/>
      </c>
      <c r="B320" s="39" t="str">
        <f t="shared" si="22"/>
        <v/>
      </c>
      <c r="C320" s="101">
        <f>VLOOKUP($X$34,CAD!$E$7:$F$31,2,0)</f>
        <v>0</v>
      </c>
      <c r="D320" s="37">
        <v>0</v>
      </c>
      <c r="E320" s="37">
        <v>0</v>
      </c>
      <c r="F320" s="37">
        <v>0</v>
      </c>
      <c r="G320" s="37">
        <v>0</v>
      </c>
      <c r="H320" s="37">
        <v>0</v>
      </c>
      <c r="I320" s="37">
        <v>0</v>
      </c>
      <c r="J320" s="37">
        <v>0</v>
      </c>
      <c r="K320" s="37">
        <v>0</v>
      </c>
      <c r="L320" s="37">
        <v>0</v>
      </c>
      <c r="M320" s="37">
        <v>0</v>
      </c>
      <c r="N320" s="37">
        <v>0</v>
      </c>
      <c r="O320" s="37">
        <v>0</v>
      </c>
      <c r="P320" s="46">
        <f t="shared" si="23"/>
        <v>0</v>
      </c>
    </row>
    <row r="321" spans="1:16" hidden="1" x14ac:dyDescent="0.25">
      <c r="A321" s="258" t="str">
        <f>IF(B321=1,A294,"")</f>
        <v/>
      </c>
      <c r="B321" s="39" t="str">
        <f t="shared" si="22"/>
        <v/>
      </c>
      <c r="C321" s="101">
        <f>VLOOKUP($X$35,CAD!$E$7:$F$31,2,0)</f>
        <v>0</v>
      </c>
      <c r="D321" s="37">
        <v>0</v>
      </c>
      <c r="E321" s="37">
        <v>0</v>
      </c>
      <c r="F321" s="37">
        <v>0</v>
      </c>
      <c r="G321" s="37">
        <v>0</v>
      </c>
      <c r="H321" s="37">
        <v>0</v>
      </c>
      <c r="I321" s="37">
        <v>0</v>
      </c>
      <c r="J321" s="37">
        <v>0</v>
      </c>
      <c r="K321" s="37">
        <v>0</v>
      </c>
      <c r="L321" s="37">
        <v>0</v>
      </c>
      <c r="M321" s="37">
        <v>0</v>
      </c>
      <c r="N321" s="37">
        <v>0</v>
      </c>
      <c r="O321" s="37">
        <v>0</v>
      </c>
      <c r="P321" s="46">
        <f t="shared" si="23"/>
        <v>0</v>
      </c>
    </row>
    <row r="322" spans="1:16" hidden="1" x14ac:dyDescent="0.25">
      <c r="A322" s="258" t="str">
        <f>IF(B322=1,A294,"")</f>
        <v/>
      </c>
      <c r="B322" s="39" t="str">
        <f t="shared" si="22"/>
        <v/>
      </c>
      <c r="C322" s="101">
        <f>VLOOKUP($X$36,CAD!$E$7:$F$31,2,0)</f>
        <v>0</v>
      </c>
      <c r="D322" s="37">
        <v>0</v>
      </c>
      <c r="E322" s="37">
        <v>0</v>
      </c>
      <c r="F322" s="37">
        <v>0</v>
      </c>
      <c r="G322" s="37">
        <v>0</v>
      </c>
      <c r="H322" s="37">
        <v>0</v>
      </c>
      <c r="I322" s="37">
        <v>0</v>
      </c>
      <c r="J322" s="37">
        <v>0</v>
      </c>
      <c r="K322" s="37">
        <v>0</v>
      </c>
      <c r="L322" s="37">
        <v>0</v>
      </c>
      <c r="M322" s="37">
        <v>0</v>
      </c>
      <c r="N322" s="37">
        <v>0</v>
      </c>
      <c r="O322" s="37">
        <v>0</v>
      </c>
      <c r="P322" s="46">
        <f t="shared" si="23"/>
        <v>0</v>
      </c>
    </row>
    <row r="323" spans="1:16" hidden="1" x14ac:dyDescent="0.25">
      <c r="A323" s="258" t="str">
        <f>IF(B323=1,A294,"")</f>
        <v/>
      </c>
      <c r="B323" s="39" t="str">
        <f t="shared" si="22"/>
        <v/>
      </c>
      <c r="C323" s="101">
        <f>VLOOKUP($X$37,CAD!$E$7:$F$31,2,0)</f>
        <v>0</v>
      </c>
      <c r="D323" s="37">
        <v>0</v>
      </c>
      <c r="E323" s="37">
        <v>0</v>
      </c>
      <c r="F323" s="37">
        <v>0</v>
      </c>
      <c r="G323" s="37">
        <v>0</v>
      </c>
      <c r="H323" s="37">
        <v>0</v>
      </c>
      <c r="I323" s="37">
        <v>0</v>
      </c>
      <c r="J323" s="37">
        <v>0</v>
      </c>
      <c r="K323" s="37">
        <v>0</v>
      </c>
      <c r="L323" s="37">
        <v>0</v>
      </c>
      <c r="M323" s="37">
        <v>0</v>
      </c>
      <c r="N323" s="37">
        <v>0</v>
      </c>
      <c r="O323" s="37">
        <v>0</v>
      </c>
      <c r="P323" s="46">
        <f t="shared" si="23"/>
        <v>0</v>
      </c>
    </row>
    <row r="324" spans="1:16" hidden="1" x14ac:dyDescent="0.25">
      <c r="A324" s="258" t="str">
        <f>IF(B324=1,A294,"")</f>
        <v/>
      </c>
      <c r="B324" s="39" t="str">
        <f t="shared" si="22"/>
        <v/>
      </c>
      <c r="C324" s="101">
        <f>VLOOKUP($X$38,CAD!$E$7:$F$31,2,0)</f>
        <v>0</v>
      </c>
      <c r="D324" s="37">
        <v>0</v>
      </c>
      <c r="E324" s="37">
        <v>0</v>
      </c>
      <c r="F324" s="37">
        <v>0</v>
      </c>
      <c r="G324" s="37">
        <v>0</v>
      </c>
      <c r="H324" s="37">
        <v>0</v>
      </c>
      <c r="I324" s="37">
        <v>0</v>
      </c>
      <c r="J324" s="37">
        <v>0</v>
      </c>
      <c r="K324" s="37">
        <v>0</v>
      </c>
      <c r="L324" s="37">
        <v>0</v>
      </c>
      <c r="M324" s="37">
        <v>0</v>
      </c>
      <c r="N324" s="37">
        <v>0</v>
      </c>
      <c r="O324" s="37">
        <v>0</v>
      </c>
      <c r="P324" s="46">
        <f t="shared" si="23"/>
        <v>0</v>
      </c>
    </row>
    <row r="325" spans="1:16" hidden="1" x14ac:dyDescent="0.25">
      <c r="A325" s="258" t="str">
        <f>IF(B325=1,A294,"")</f>
        <v/>
      </c>
      <c r="B325" s="39" t="str">
        <f t="shared" si="22"/>
        <v/>
      </c>
      <c r="C325" s="101">
        <f>VLOOKUP($X$39,CAD!$E$7:$F$31,2,0)</f>
        <v>0</v>
      </c>
      <c r="D325" s="37">
        <v>0</v>
      </c>
      <c r="E325" s="37">
        <v>0</v>
      </c>
      <c r="F325" s="37">
        <v>0</v>
      </c>
      <c r="G325" s="37">
        <v>0</v>
      </c>
      <c r="H325" s="37">
        <v>0</v>
      </c>
      <c r="I325" s="37">
        <v>0</v>
      </c>
      <c r="J325" s="37">
        <v>0</v>
      </c>
      <c r="K325" s="37">
        <v>0</v>
      </c>
      <c r="L325" s="37">
        <v>0</v>
      </c>
      <c r="M325" s="37">
        <v>0</v>
      </c>
      <c r="N325" s="37">
        <v>0</v>
      </c>
      <c r="O325" s="37">
        <v>0</v>
      </c>
      <c r="P325" s="46">
        <f t="shared" si="23"/>
        <v>0</v>
      </c>
    </row>
    <row r="326" spans="1:16" hidden="1" x14ac:dyDescent="0.25">
      <c r="A326" s="258" t="str">
        <f>IF(B326=1,A294,"")</f>
        <v/>
      </c>
      <c r="B326" s="39" t="str">
        <f t="shared" si="22"/>
        <v/>
      </c>
      <c r="C326" s="101">
        <f>VLOOKUP($X$40,CAD!$E$7:$F$31,2,0)</f>
        <v>0</v>
      </c>
      <c r="D326" s="37">
        <v>0</v>
      </c>
      <c r="E326" s="37">
        <v>0</v>
      </c>
      <c r="F326" s="37">
        <v>0</v>
      </c>
      <c r="G326" s="37">
        <v>0</v>
      </c>
      <c r="H326" s="37">
        <v>0</v>
      </c>
      <c r="I326" s="37">
        <v>0</v>
      </c>
      <c r="J326" s="37">
        <v>0</v>
      </c>
      <c r="K326" s="37">
        <v>0</v>
      </c>
      <c r="L326" s="37">
        <v>0</v>
      </c>
      <c r="M326" s="37">
        <v>0</v>
      </c>
      <c r="N326" s="37">
        <v>0</v>
      </c>
      <c r="O326" s="37">
        <v>0</v>
      </c>
      <c r="P326" s="46">
        <f t="shared" si="23"/>
        <v>0</v>
      </c>
    </row>
    <row r="327" spans="1:16" hidden="1" x14ac:dyDescent="0.25">
      <c r="A327" s="258" t="str">
        <f>IF(B327=1,A294,"")</f>
        <v/>
      </c>
      <c r="B327" s="39" t="str">
        <f t="shared" si="22"/>
        <v/>
      </c>
      <c r="C327" s="101">
        <f>VLOOKUP($X$41,CAD!$E$7:$F$31,2,0)</f>
        <v>0</v>
      </c>
      <c r="D327" s="37">
        <v>0</v>
      </c>
      <c r="E327" s="37">
        <v>0</v>
      </c>
      <c r="F327" s="37">
        <v>0</v>
      </c>
      <c r="G327" s="37">
        <v>0</v>
      </c>
      <c r="H327" s="37">
        <v>0</v>
      </c>
      <c r="I327" s="37">
        <v>0</v>
      </c>
      <c r="J327" s="37">
        <v>0</v>
      </c>
      <c r="K327" s="37">
        <v>0</v>
      </c>
      <c r="L327" s="37">
        <v>0</v>
      </c>
      <c r="M327" s="37">
        <v>0</v>
      </c>
      <c r="N327" s="37">
        <v>0</v>
      </c>
      <c r="O327" s="37">
        <v>0</v>
      </c>
      <c r="P327" s="46">
        <f t="shared" si="23"/>
        <v>0</v>
      </c>
    </row>
    <row r="328" spans="1:16" hidden="1" x14ac:dyDescent="0.25">
      <c r="A328" s="258" t="str">
        <f>IF(B328=1,A294,"")</f>
        <v/>
      </c>
      <c r="B328" s="39" t="str">
        <f t="shared" si="22"/>
        <v/>
      </c>
      <c r="C328" s="101">
        <f>VLOOKUP($X$42,CAD!$E$7:$F$31,2,0)</f>
        <v>0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46">
        <f t="shared" si="23"/>
        <v>0</v>
      </c>
    </row>
    <row r="329" spans="1:16" hidden="1" x14ac:dyDescent="0.25">
      <c r="A329" s="258" t="str">
        <f>IF(B329=1,A294,"")</f>
        <v/>
      </c>
      <c r="B329" s="39" t="str">
        <f t="shared" si="22"/>
        <v/>
      </c>
      <c r="C329" s="101">
        <f>VLOOKUP($X$43,CAD!$E$7:$F$31,2,0)</f>
        <v>0</v>
      </c>
      <c r="D329" s="37">
        <v>0</v>
      </c>
      <c r="E329" s="37">
        <v>0</v>
      </c>
      <c r="F329" s="37">
        <v>0</v>
      </c>
      <c r="G329" s="37">
        <v>0</v>
      </c>
      <c r="H329" s="37">
        <v>0</v>
      </c>
      <c r="I329" s="37">
        <v>0</v>
      </c>
      <c r="J329" s="37">
        <v>0</v>
      </c>
      <c r="K329" s="37">
        <v>0</v>
      </c>
      <c r="L329" s="37">
        <v>0</v>
      </c>
      <c r="M329" s="37">
        <v>0</v>
      </c>
      <c r="N329" s="37">
        <v>0</v>
      </c>
      <c r="O329" s="37">
        <v>0</v>
      </c>
      <c r="P329" s="46">
        <f t="shared" si="23"/>
        <v>0</v>
      </c>
    </row>
    <row r="330" spans="1:16" hidden="1" x14ac:dyDescent="0.25">
      <c r="A330" s="258" t="str">
        <f>IF(B330=1,A294,"")</f>
        <v/>
      </c>
      <c r="B330" s="39" t="str">
        <f t="shared" si="22"/>
        <v/>
      </c>
      <c r="C330" s="101">
        <f>VLOOKUP($X$44,CAD!$E$7:$F$31,2,0)</f>
        <v>0</v>
      </c>
      <c r="D330" s="37">
        <v>0</v>
      </c>
      <c r="E330" s="37">
        <v>0</v>
      </c>
      <c r="F330" s="37">
        <v>0</v>
      </c>
      <c r="G330" s="37">
        <v>0</v>
      </c>
      <c r="H330" s="37">
        <v>0</v>
      </c>
      <c r="I330" s="37">
        <v>0</v>
      </c>
      <c r="J330" s="37">
        <v>0</v>
      </c>
      <c r="K330" s="37">
        <v>0</v>
      </c>
      <c r="L330" s="37">
        <v>0</v>
      </c>
      <c r="M330" s="37">
        <v>0</v>
      </c>
      <c r="N330" s="37">
        <v>0</v>
      </c>
      <c r="O330" s="37">
        <v>0</v>
      </c>
      <c r="P330" s="46">
        <f t="shared" si="23"/>
        <v>0</v>
      </c>
    </row>
    <row r="331" spans="1:16" hidden="1" x14ac:dyDescent="0.25">
      <c r="A331" s="258" t="str">
        <f>IF(B331=1,A294,"")</f>
        <v/>
      </c>
      <c r="B331" s="39" t="str">
        <f t="shared" si="22"/>
        <v/>
      </c>
      <c r="C331" s="101">
        <f>VLOOKUP($X$45,CAD!$E$7:$F$31,2,0)</f>
        <v>0</v>
      </c>
      <c r="D331" s="37">
        <v>0</v>
      </c>
      <c r="E331" s="37">
        <v>0</v>
      </c>
      <c r="F331" s="37">
        <v>0</v>
      </c>
      <c r="G331" s="37">
        <v>0</v>
      </c>
      <c r="H331" s="37">
        <v>0</v>
      </c>
      <c r="I331" s="37">
        <v>0</v>
      </c>
      <c r="J331" s="37">
        <v>0</v>
      </c>
      <c r="K331" s="37">
        <v>0</v>
      </c>
      <c r="L331" s="37">
        <v>0</v>
      </c>
      <c r="M331" s="37">
        <v>0</v>
      </c>
      <c r="N331" s="37">
        <v>0</v>
      </c>
      <c r="O331" s="37">
        <v>0</v>
      </c>
      <c r="P331" s="46">
        <f t="shared" si="23"/>
        <v>0</v>
      </c>
    </row>
    <row r="332" spans="1:16" hidden="1" x14ac:dyDescent="0.25">
      <c r="A332" s="258" t="str">
        <f>IF(B332=1,A294,"")</f>
        <v/>
      </c>
      <c r="B332" s="39" t="str">
        <f t="shared" si="22"/>
        <v/>
      </c>
      <c r="C332" s="101">
        <f>VLOOKUP($X$46,CAD!$E$7:$F$31,2,0)</f>
        <v>0</v>
      </c>
      <c r="D332" s="37">
        <v>0</v>
      </c>
      <c r="E332" s="37">
        <v>0</v>
      </c>
      <c r="F332" s="37">
        <v>0</v>
      </c>
      <c r="G332" s="37">
        <v>0</v>
      </c>
      <c r="H332" s="37">
        <v>0</v>
      </c>
      <c r="I332" s="37">
        <v>0</v>
      </c>
      <c r="J332" s="37">
        <v>0</v>
      </c>
      <c r="K332" s="37">
        <v>0</v>
      </c>
      <c r="L332" s="37">
        <v>0</v>
      </c>
      <c r="M332" s="37">
        <v>0</v>
      </c>
      <c r="N332" s="37">
        <v>0</v>
      </c>
      <c r="O332" s="37">
        <v>0</v>
      </c>
      <c r="P332" s="46">
        <f t="shared" si="23"/>
        <v>0</v>
      </c>
    </row>
    <row r="333" spans="1:16" hidden="1" x14ac:dyDescent="0.25">
      <c r="A333" s="258" t="str">
        <f>IF(B333=1,A294,"")</f>
        <v/>
      </c>
      <c r="B333" s="39" t="str">
        <f t="shared" si="22"/>
        <v/>
      </c>
      <c r="C333" s="101">
        <f>VLOOKUP($X$47,CAD!$E$7:$F$31,2,0)</f>
        <v>0</v>
      </c>
      <c r="D333" s="37">
        <v>0</v>
      </c>
      <c r="E333" s="37">
        <v>0</v>
      </c>
      <c r="F333" s="37">
        <v>0</v>
      </c>
      <c r="G333" s="37">
        <v>0</v>
      </c>
      <c r="H333" s="37">
        <v>0</v>
      </c>
      <c r="I333" s="37">
        <v>0</v>
      </c>
      <c r="J333" s="37">
        <v>0</v>
      </c>
      <c r="K333" s="37">
        <v>0</v>
      </c>
      <c r="L333" s="37">
        <v>0</v>
      </c>
      <c r="M333" s="37">
        <v>0</v>
      </c>
      <c r="N333" s="37">
        <v>0</v>
      </c>
      <c r="O333" s="37">
        <v>0</v>
      </c>
      <c r="P333" s="46">
        <f t="shared" si="23"/>
        <v>0</v>
      </c>
    </row>
    <row r="334" spans="1:16" hidden="1" x14ac:dyDescent="0.25">
      <c r="A334" s="258" t="str">
        <f>IF(B334=1,A294,"")</f>
        <v/>
      </c>
      <c r="B334" s="39" t="str">
        <f t="shared" si="22"/>
        <v/>
      </c>
      <c r="C334" s="101">
        <f>VLOOKUP($X$48,CAD!$E$7:$F$31,2,0)</f>
        <v>0</v>
      </c>
      <c r="D334" s="37">
        <v>0</v>
      </c>
      <c r="E334" s="37">
        <v>0</v>
      </c>
      <c r="F334" s="37">
        <v>0</v>
      </c>
      <c r="G334" s="37">
        <v>0</v>
      </c>
      <c r="H334" s="37">
        <v>0</v>
      </c>
      <c r="I334" s="37">
        <v>0</v>
      </c>
      <c r="J334" s="37">
        <v>0</v>
      </c>
      <c r="K334" s="37">
        <v>0</v>
      </c>
      <c r="L334" s="37">
        <v>0</v>
      </c>
      <c r="M334" s="37">
        <v>0</v>
      </c>
      <c r="N334" s="37">
        <v>0</v>
      </c>
      <c r="O334" s="37">
        <v>0</v>
      </c>
      <c r="P334" s="46">
        <f t="shared" si="23"/>
        <v>0</v>
      </c>
    </row>
    <row r="335" spans="1:16" hidden="1" x14ac:dyDescent="0.25">
      <c r="A335" s="258" t="str">
        <f>IF(B335=1,A294,"")</f>
        <v/>
      </c>
      <c r="B335" s="39" t="str">
        <f t="shared" si="22"/>
        <v/>
      </c>
      <c r="C335" s="101">
        <f>VLOOKUP($X$49,CAD!$E$7:$F$31,2,0)</f>
        <v>0</v>
      </c>
      <c r="D335" s="37">
        <v>0</v>
      </c>
      <c r="E335" s="37">
        <v>0</v>
      </c>
      <c r="F335" s="37">
        <v>0</v>
      </c>
      <c r="G335" s="37">
        <v>0</v>
      </c>
      <c r="H335" s="37">
        <v>0</v>
      </c>
      <c r="I335" s="37">
        <v>0</v>
      </c>
      <c r="J335" s="37">
        <v>0</v>
      </c>
      <c r="K335" s="37">
        <v>0</v>
      </c>
      <c r="L335" s="37">
        <v>0</v>
      </c>
      <c r="M335" s="37">
        <v>0</v>
      </c>
      <c r="N335" s="37">
        <v>0</v>
      </c>
      <c r="O335" s="37">
        <v>0</v>
      </c>
      <c r="P335" s="46">
        <f t="shared" si="23"/>
        <v>0</v>
      </c>
    </row>
    <row r="336" spans="1:16" hidden="1" x14ac:dyDescent="0.25">
      <c r="A336" s="258" t="str">
        <f>IF(B336=1,A294,"")</f>
        <v/>
      </c>
      <c r="B336" s="39" t="str">
        <f t="shared" si="22"/>
        <v/>
      </c>
      <c r="C336" s="101">
        <f>VLOOKUP($X$50,CAD!$E$7:$F$31,2,0)</f>
        <v>0</v>
      </c>
      <c r="D336" s="37">
        <v>0</v>
      </c>
      <c r="E336" s="37">
        <v>0</v>
      </c>
      <c r="F336" s="37">
        <v>0</v>
      </c>
      <c r="G336" s="37">
        <v>0</v>
      </c>
      <c r="H336" s="37">
        <v>0</v>
      </c>
      <c r="I336" s="37">
        <v>0</v>
      </c>
      <c r="J336" s="37">
        <v>0</v>
      </c>
      <c r="K336" s="37">
        <v>0</v>
      </c>
      <c r="L336" s="37">
        <v>0</v>
      </c>
      <c r="M336" s="37">
        <v>0</v>
      </c>
      <c r="N336" s="37">
        <v>0</v>
      </c>
      <c r="O336" s="37">
        <v>0</v>
      </c>
      <c r="P336" s="46">
        <f t="shared" si="23"/>
        <v>0</v>
      </c>
    </row>
    <row r="337" spans="1:20" hidden="1" x14ac:dyDescent="0.25">
      <c r="A337" s="258" t="str">
        <f>IF(B337=1,A294,"")</f>
        <v/>
      </c>
      <c r="B337" s="39" t="str">
        <f t="shared" si="22"/>
        <v/>
      </c>
      <c r="C337" s="101">
        <f>VLOOKUP($X$51,CAD!$E$7:$F$31,2,0)</f>
        <v>0</v>
      </c>
      <c r="D337" s="37">
        <v>0</v>
      </c>
      <c r="E337" s="37">
        <v>0</v>
      </c>
      <c r="F337" s="37">
        <v>0</v>
      </c>
      <c r="G337" s="37">
        <v>0</v>
      </c>
      <c r="H337" s="37">
        <v>0</v>
      </c>
      <c r="I337" s="37">
        <v>0</v>
      </c>
      <c r="J337" s="37">
        <v>0</v>
      </c>
      <c r="K337" s="37">
        <v>0</v>
      </c>
      <c r="L337" s="37">
        <v>0</v>
      </c>
      <c r="M337" s="37">
        <v>0</v>
      </c>
      <c r="N337" s="37">
        <v>0</v>
      </c>
      <c r="O337" s="37">
        <v>0</v>
      </c>
      <c r="P337" s="46">
        <f t="shared" si="23"/>
        <v>0</v>
      </c>
    </row>
    <row r="338" spans="1:20" hidden="1" x14ac:dyDescent="0.25">
      <c r="A338" s="258" t="str">
        <f>IF(B338=1,A294,"")</f>
        <v/>
      </c>
      <c r="B338" s="39" t="str">
        <f t="shared" si="22"/>
        <v/>
      </c>
      <c r="C338" s="101">
        <f>VLOOKUP($X$52,CAD!$E$7:$F$31,2,0)</f>
        <v>0</v>
      </c>
      <c r="D338" s="37">
        <v>0</v>
      </c>
      <c r="E338" s="37">
        <v>0</v>
      </c>
      <c r="F338" s="37">
        <v>0</v>
      </c>
      <c r="G338" s="37">
        <v>0</v>
      </c>
      <c r="H338" s="37">
        <v>0</v>
      </c>
      <c r="I338" s="37">
        <v>0</v>
      </c>
      <c r="J338" s="37">
        <v>0</v>
      </c>
      <c r="K338" s="37">
        <v>0</v>
      </c>
      <c r="L338" s="37">
        <v>0</v>
      </c>
      <c r="M338" s="37">
        <v>0</v>
      </c>
      <c r="N338" s="37">
        <v>0</v>
      </c>
      <c r="O338" s="37">
        <v>0</v>
      </c>
      <c r="P338" s="46">
        <f t="shared" si="23"/>
        <v>0</v>
      </c>
    </row>
    <row r="339" spans="1:20" hidden="1" x14ac:dyDescent="0.25">
      <c r="A339" s="258" t="str">
        <f>IF(B339=1,A294,"")</f>
        <v/>
      </c>
      <c r="B339" s="39" t="str">
        <f t="shared" si="22"/>
        <v/>
      </c>
      <c r="C339" s="101">
        <f>VLOOKUP($X$53,CAD!$E$7:$F$31,2,0)</f>
        <v>0</v>
      </c>
      <c r="D339" s="37">
        <v>0</v>
      </c>
      <c r="E339" s="37">
        <v>0</v>
      </c>
      <c r="F339" s="37">
        <v>0</v>
      </c>
      <c r="G339" s="37">
        <v>0</v>
      </c>
      <c r="H339" s="37">
        <v>0</v>
      </c>
      <c r="I339" s="37">
        <v>0</v>
      </c>
      <c r="J339" s="37">
        <v>0</v>
      </c>
      <c r="K339" s="37">
        <v>0</v>
      </c>
      <c r="L339" s="37">
        <v>0</v>
      </c>
      <c r="M339" s="37">
        <v>0</v>
      </c>
      <c r="N339" s="37">
        <v>0</v>
      </c>
      <c r="O339" s="37">
        <v>0</v>
      </c>
      <c r="P339" s="46">
        <f t="shared" si="23"/>
        <v>0</v>
      </c>
    </row>
    <row r="340" spans="1:20" hidden="1" x14ac:dyDescent="0.25">
      <c r="A340" s="258" t="str">
        <f>IF(B340=1,A294,"")</f>
        <v/>
      </c>
      <c r="B340" s="39" t="str">
        <f t="shared" si="22"/>
        <v/>
      </c>
      <c r="C340" s="101">
        <f>VLOOKUP($X$54,CAD!$E$7:$F$31,2,0)</f>
        <v>0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46">
        <f t="shared" si="23"/>
        <v>0</v>
      </c>
    </row>
    <row r="341" spans="1:20" hidden="1" x14ac:dyDescent="0.25">
      <c r="A341" s="258" t="str">
        <f>IF(B341=1,A294,"")</f>
        <v/>
      </c>
      <c r="B341" s="39" t="str">
        <f t="shared" si="22"/>
        <v/>
      </c>
      <c r="C341" s="101">
        <f>VLOOKUP($X$55,CAD!$E$7:$F$31,2,0)</f>
        <v>0</v>
      </c>
      <c r="D341" s="37">
        <v>0</v>
      </c>
      <c r="E341" s="37">
        <v>0</v>
      </c>
      <c r="F341" s="37">
        <v>0</v>
      </c>
      <c r="G341" s="37">
        <v>0</v>
      </c>
      <c r="H341" s="37">
        <v>0</v>
      </c>
      <c r="I341" s="37">
        <v>0</v>
      </c>
      <c r="J341" s="37">
        <v>0</v>
      </c>
      <c r="K341" s="37">
        <v>0</v>
      </c>
      <c r="L341" s="37">
        <v>0</v>
      </c>
      <c r="M341" s="37">
        <v>0</v>
      </c>
      <c r="N341" s="37">
        <v>0</v>
      </c>
      <c r="O341" s="37">
        <v>0</v>
      </c>
      <c r="P341" s="46">
        <f t="shared" si="23"/>
        <v>0</v>
      </c>
    </row>
    <row r="342" spans="1:20" hidden="1" x14ac:dyDescent="0.25">
      <c r="A342" s="258" t="str">
        <f>IF(B342=1,A294,"")</f>
        <v/>
      </c>
      <c r="B342" s="39" t="str">
        <f t="shared" si="22"/>
        <v/>
      </c>
      <c r="C342" s="101">
        <f>VLOOKUP($X$56,CAD!$E$7:$F$31,2,0)</f>
        <v>0</v>
      </c>
      <c r="D342" s="37">
        <v>0</v>
      </c>
      <c r="E342" s="37">
        <v>0</v>
      </c>
      <c r="F342" s="37">
        <v>0</v>
      </c>
      <c r="G342" s="37">
        <v>0</v>
      </c>
      <c r="H342" s="37">
        <v>0</v>
      </c>
      <c r="I342" s="37">
        <v>0</v>
      </c>
      <c r="J342" s="37">
        <v>0</v>
      </c>
      <c r="K342" s="37">
        <v>0</v>
      </c>
      <c r="L342" s="37">
        <v>0</v>
      </c>
      <c r="M342" s="37">
        <v>0</v>
      </c>
      <c r="N342" s="37">
        <v>0</v>
      </c>
      <c r="O342" s="37">
        <v>0</v>
      </c>
      <c r="P342" s="46">
        <f t="shared" si="23"/>
        <v>0</v>
      </c>
    </row>
    <row r="343" spans="1:20" hidden="1" x14ac:dyDescent="0.25">
      <c r="A343" s="258" t="str">
        <f>IF(B343=1,A294,"")</f>
        <v/>
      </c>
      <c r="B343" s="39" t="str">
        <f t="shared" si="22"/>
        <v/>
      </c>
      <c r="C343" s="101">
        <f>VLOOKUP($X$57,CAD!$E$7:$F$31,2,0)</f>
        <v>0</v>
      </c>
      <c r="D343" s="37">
        <v>0</v>
      </c>
      <c r="E343" s="37">
        <v>0</v>
      </c>
      <c r="F343" s="37">
        <v>0</v>
      </c>
      <c r="G343" s="37">
        <v>0</v>
      </c>
      <c r="H343" s="37">
        <v>0</v>
      </c>
      <c r="I343" s="37">
        <v>0</v>
      </c>
      <c r="J343" s="37">
        <v>0</v>
      </c>
      <c r="K343" s="37">
        <v>0</v>
      </c>
      <c r="L343" s="37">
        <v>0</v>
      </c>
      <c r="M343" s="37">
        <v>0</v>
      </c>
      <c r="N343" s="37">
        <v>0</v>
      </c>
      <c r="O343" s="37">
        <v>0</v>
      </c>
      <c r="P343" s="46">
        <f t="shared" si="23"/>
        <v>0</v>
      </c>
    </row>
    <row r="344" spans="1:20" hidden="1" x14ac:dyDescent="0.25">
      <c r="A344" s="258" t="str">
        <f>IF(B344=1,A294,"")</f>
        <v/>
      </c>
      <c r="B344" s="39" t="str">
        <f t="shared" si="22"/>
        <v/>
      </c>
      <c r="C344" s="101">
        <f>VLOOKUP($X$58,CAD!$E$7:$F$31,2,0)</f>
        <v>0</v>
      </c>
      <c r="D344" s="37">
        <v>0</v>
      </c>
      <c r="E344" s="37">
        <v>0</v>
      </c>
      <c r="F344" s="37">
        <v>0</v>
      </c>
      <c r="G344" s="37">
        <v>0</v>
      </c>
      <c r="H344" s="37">
        <v>0</v>
      </c>
      <c r="I344" s="37">
        <v>0</v>
      </c>
      <c r="J344" s="37">
        <v>0</v>
      </c>
      <c r="K344" s="37">
        <v>0</v>
      </c>
      <c r="L344" s="37">
        <v>0</v>
      </c>
      <c r="M344" s="37">
        <v>0</v>
      </c>
      <c r="N344" s="37">
        <v>0</v>
      </c>
      <c r="O344" s="37">
        <v>0</v>
      </c>
      <c r="P344" s="46">
        <f t="shared" si="23"/>
        <v>0</v>
      </c>
      <c r="T344" s="10"/>
    </row>
    <row r="345" spans="1:20" hidden="1" x14ac:dyDescent="0.25">
      <c r="A345" s="258">
        <f>A294</f>
        <v>2025</v>
      </c>
      <c r="P345" s="43"/>
    </row>
    <row r="346" spans="1:20" ht="15.75" hidden="1" thickBot="1" x14ac:dyDescent="0.3">
      <c r="A346" s="258">
        <f>A294</f>
        <v>2025</v>
      </c>
      <c r="C346" s="131" t="s">
        <v>203</v>
      </c>
      <c r="D346" s="132">
        <f>PREV_D!D291</f>
        <v>0</v>
      </c>
      <c r="E346" s="132">
        <f>PREV_D!E291</f>
        <v>0</v>
      </c>
      <c r="F346" s="132">
        <f>PREV_D!F291</f>
        <v>0</v>
      </c>
      <c r="G346" s="132">
        <f>PREV_D!G291</f>
        <v>0</v>
      </c>
      <c r="H346" s="132">
        <f>PREV_D!H291</f>
        <v>0</v>
      </c>
      <c r="I346" s="132">
        <f>PREV_D!I291</f>
        <v>0</v>
      </c>
      <c r="J346" s="132">
        <f>PREV_D!J291</f>
        <v>0</v>
      </c>
      <c r="K346" s="132">
        <f>PREV_D!K291</f>
        <v>0</v>
      </c>
      <c r="L346" s="132">
        <f>PREV_D!L291</f>
        <v>0</v>
      </c>
      <c r="M346" s="132">
        <f>PREV_D!M291</f>
        <v>0</v>
      </c>
      <c r="N346" s="132">
        <f>PREV_D!N291</f>
        <v>0</v>
      </c>
      <c r="O346" s="132">
        <f>PREV_D!O291</f>
        <v>0</v>
      </c>
      <c r="P346" s="133">
        <f>SUM(D346:O346)</f>
        <v>0</v>
      </c>
    </row>
    <row r="347" spans="1:20" hidden="1" x14ac:dyDescent="0.25">
      <c r="A347" s="258">
        <f>A294</f>
        <v>2025</v>
      </c>
      <c r="P347" s="43"/>
    </row>
    <row r="348" spans="1:20" hidden="1" x14ac:dyDescent="0.25">
      <c r="A348" s="258">
        <f>A294</f>
        <v>2025</v>
      </c>
      <c r="C348" s="63" t="s">
        <v>204</v>
      </c>
      <c r="D348" s="34">
        <f>D294-D346</f>
        <v>0</v>
      </c>
      <c r="E348" s="34">
        <f t="shared" ref="E348:P348" si="24">E294-E346</f>
        <v>0</v>
      </c>
      <c r="F348" s="34">
        <f t="shared" si="24"/>
        <v>0</v>
      </c>
      <c r="G348" s="34">
        <f t="shared" si="24"/>
        <v>0</v>
      </c>
      <c r="H348" s="34">
        <f t="shared" si="24"/>
        <v>0</v>
      </c>
      <c r="I348" s="34">
        <f t="shared" si="24"/>
        <v>0</v>
      </c>
      <c r="J348" s="34">
        <f t="shared" si="24"/>
        <v>0</v>
      </c>
      <c r="K348" s="34">
        <f t="shared" si="24"/>
        <v>0</v>
      </c>
      <c r="L348" s="34">
        <f t="shared" si="24"/>
        <v>0</v>
      </c>
      <c r="M348" s="34">
        <f t="shared" si="24"/>
        <v>0</v>
      </c>
      <c r="N348" s="34">
        <f t="shared" si="24"/>
        <v>0</v>
      </c>
      <c r="O348" s="34">
        <f t="shared" si="24"/>
        <v>0</v>
      </c>
      <c r="P348" s="44">
        <f t="shared" si="24"/>
        <v>0</v>
      </c>
    </row>
    <row r="349" spans="1:20" hidden="1" x14ac:dyDescent="0.25">
      <c r="A349" s="258"/>
    </row>
    <row r="350" spans="1:20" hidden="1" x14ac:dyDescent="0.25">
      <c r="A350" s="258"/>
    </row>
    <row r="351" spans="1:20" ht="15" hidden="1" customHeight="1" thickBot="1" x14ac:dyDescent="0.3">
      <c r="A351" s="258">
        <f>A294+1</f>
        <v>2026</v>
      </c>
      <c r="C351" s="134" t="s">
        <v>202</v>
      </c>
      <c r="D351" s="136">
        <f t="shared" ref="D351:P351" si="25">SUM(D352:D401)</f>
        <v>0</v>
      </c>
      <c r="E351" s="136">
        <f t="shared" si="25"/>
        <v>0</v>
      </c>
      <c r="F351" s="136">
        <f t="shared" si="25"/>
        <v>0</v>
      </c>
      <c r="G351" s="136">
        <f t="shared" si="25"/>
        <v>0</v>
      </c>
      <c r="H351" s="136">
        <f t="shared" si="25"/>
        <v>0</v>
      </c>
      <c r="I351" s="136">
        <f t="shared" si="25"/>
        <v>0</v>
      </c>
      <c r="J351" s="136">
        <f t="shared" si="25"/>
        <v>0</v>
      </c>
      <c r="K351" s="136">
        <f t="shared" si="25"/>
        <v>0</v>
      </c>
      <c r="L351" s="136">
        <f t="shared" si="25"/>
        <v>0</v>
      </c>
      <c r="M351" s="136">
        <f t="shared" si="25"/>
        <v>0</v>
      </c>
      <c r="N351" s="136">
        <f t="shared" si="25"/>
        <v>0</v>
      </c>
      <c r="O351" s="136">
        <f t="shared" si="25"/>
        <v>0</v>
      </c>
      <c r="P351" s="136">
        <f t="shared" si="25"/>
        <v>0</v>
      </c>
    </row>
    <row r="352" spans="1:20" hidden="1" x14ac:dyDescent="0.25">
      <c r="A352" s="258" t="str">
        <f>IF(B352=1,A351,"")</f>
        <v/>
      </c>
      <c r="B352" s="39" t="str">
        <f>IF(C352&lt;&gt;0,1,"")</f>
        <v/>
      </c>
      <c r="C352" s="130">
        <f>VLOOKUP($X$9,CAD!$C$7:$D$31,2,0)</f>
        <v>0</v>
      </c>
      <c r="D352" s="38">
        <v>0</v>
      </c>
      <c r="E352" s="38">
        <v>0</v>
      </c>
      <c r="F352" s="38">
        <v>0</v>
      </c>
      <c r="G352" s="38">
        <v>0</v>
      </c>
      <c r="H352" s="38">
        <v>0</v>
      </c>
      <c r="I352" s="38">
        <v>0</v>
      </c>
      <c r="J352" s="38">
        <v>0</v>
      </c>
      <c r="K352" s="38">
        <v>0</v>
      </c>
      <c r="L352" s="38">
        <v>0</v>
      </c>
      <c r="M352" s="38">
        <v>0</v>
      </c>
      <c r="N352" s="38">
        <v>0</v>
      </c>
      <c r="O352" s="38">
        <v>0</v>
      </c>
      <c r="P352" s="99">
        <f>SUM(D352:O352)</f>
        <v>0</v>
      </c>
    </row>
    <row r="353" spans="1:16" hidden="1" x14ac:dyDescent="0.25">
      <c r="A353" s="258" t="str">
        <f>IF(B353=1,A351,"")</f>
        <v/>
      </c>
      <c r="B353" s="39" t="str">
        <f t="shared" ref="B353:B401" si="26">IF(C353&lt;&gt;0,1,"")</f>
        <v/>
      </c>
      <c r="C353" s="130">
        <f>VLOOKUP($X$10,CAD!$C$7:$D$31,2,0)</f>
        <v>0</v>
      </c>
      <c r="D353" s="38">
        <v>0</v>
      </c>
      <c r="E353" s="38">
        <v>0</v>
      </c>
      <c r="F353" s="38">
        <v>0</v>
      </c>
      <c r="G353" s="38">
        <v>0</v>
      </c>
      <c r="H353" s="38">
        <v>0</v>
      </c>
      <c r="I353" s="38">
        <v>0</v>
      </c>
      <c r="J353" s="38">
        <v>0</v>
      </c>
      <c r="K353" s="38">
        <v>0</v>
      </c>
      <c r="L353" s="38">
        <v>0</v>
      </c>
      <c r="M353" s="38">
        <v>0</v>
      </c>
      <c r="N353" s="38">
        <v>0</v>
      </c>
      <c r="O353" s="38">
        <v>0</v>
      </c>
      <c r="P353" s="46">
        <f t="shared" ref="P353:P401" si="27">SUM(D353:O353)</f>
        <v>0</v>
      </c>
    </row>
    <row r="354" spans="1:16" hidden="1" x14ac:dyDescent="0.25">
      <c r="A354" s="258" t="str">
        <f>IF(B354=1,A351,"")</f>
        <v/>
      </c>
      <c r="B354" s="39" t="str">
        <f t="shared" si="26"/>
        <v/>
      </c>
      <c r="C354" s="130">
        <f>VLOOKUP($X$11,CAD!$C$7:$D$31,2,0)</f>
        <v>0</v>
      </c>
      <c r="D354" s="37">
        <v>0</v>
      </c>
      <c r="E354" s="37">
        <v>0</v>
      </c>
      <c r="F354" s="37">
        <v>0</v>
      </c>
      <c r="G354" s="37">
        <v>0</v>
      </c>
      <c r="H354" s="37">
        <v>0</v>
      </c>
      <c r="I354" s="37">
        <v>0</v>
      </c>
      <c r="J354" s="37">
        <v>0</v>
      </c>
      <c r="K354" s="37">
        <v>0</v>
      </c>
      <c r="L354" s="37">
        <v>0</v>
      </c>
      <c r="M354" s="37">
        <v>0</v>
      </c>
      <c r="N354" s="37">
        <v>0</v>
      </c>
      <c r="O354" s="37">
        <v>0</v>
      </c>
      <c r="P354" s="46">
        <f t="shared" si="27"/>
        <v>0</v>
      </c>
    </row>
    <row r="355" spans="1:16" hidden="1" x14ac:dyDescent="0.25">
      <c r="A355" s="258" t="str">
        <f>IF(B355=1,A351,"")</f>
        <v/>
      </c>
      <c r="B355" s="39" t="str">
        <f t="shared" si="26"/>
        <v/>
      </c>
      <c r="C355" s="130">
        <f>VLOOKUP($X$12,CAD!$C$7:$D$31,2,0)</f>
        <v>0</v>
      </c>
      <c r="D355" s="37">
        <v>0</v>
      </c>
      <c r="E355" s="37">
        <v>0</v>
      </c>
      <c r="F355" s="37">
        <v>0</v>
      </c>
      <c r="G355" s="37">
        <v>0</v>
      </c>
      <c r="H355" s="37">
        <v>0</v>
      </c>
      <c r="I355" s="37">
        <v>0</v>
      </c>
      <c r="J355" s="37">
        <v>0</v>
      </c>
      <c r="K355" s="37">
        <v>0</v>
      </c>
      <c r="L355" s="37">
        <v>0</v>
      </c>
      <c r="M355" s="37">
        <v>0</v>
      </c>
      <c r="N355" s="37">
        <v>0</v>
      </c>
      <c r="O355" s="37">
        <v>0</v>
      </c>
      <c r="P355" s="46">
        <f t="shared" si="27"/>
        <v>0</v>
      </c>
    </row>
    <row r="356" spans="1:16" hidden="1" x14ac:dyDescent="0.25">
      <c r="A356" s="258" t="str">
        <f>IF(B356=1,A351,"")</f>
        <v/>
      </c>
      <c r="B356" s="39" t="str">
        <f t="shared" si="26"/>
        <v/>
      </c>
      <c r="C356" s="130">
        <f>VLOOKUP($X$13,CAD!$C$7:$D$31,2,0)</f>
        <v>0</v>
      </c>
      <c r="D356" s="37">
        <v>0</v>
      </c>
      <c r="E356" s="37">
        <v>0</v>
      </c>
      <c r="F356" s="37">
        <v>0</v>
      </c>
      <c r="G356" s="37">
        <v>0</v>
      </c>
      <c r="H356" s="37">
        <v>0</v>
      </c>
      <c r="I356" s="37">
        <v>0</v>
      </c>
      <c r="J356" s="37">
        <v>0</v>
      </c>
      <c r="K356" s="37">
        <v>0</v>
      </c>
      <c r="L356" s="37">
        <v>0</v>
      </c>
      <c r="M356" s="37">
        <v>0</v>
      </c>
      <c r="N356" s="37">
        <v>0</v>
      </c>
      <c r="O356" s="37">
        <v>0</v>
      </c>
      <c r="P356" s="46">
        <f t="shared" si="27"/>
        <v>0</v>
      </c>
    </row>
    <row r="357" spans="1:16" hidden="1" x14ac:dyDescent="0.25">
      <c r="A357" s="258" t="str">
        <f>IF(B357=1,A351,"")</f>
        <v/>
      </c>
      <c r="B357" s="39" t="str">
        <f t="shared" si="26"/>
        <v/>
      </c>
      <c r="C357" s="130">
        <f>VLOOKUP($X$14,CAD!$C$7:$D$31,2,0)</f>
        <v>0</v>
      </c>
      <c r="D357" s="37">
        <v>0</v>
      </c>
      <c r="E357" s="37">
        <v>0</v>
      </c>
      <c r="F357" s="37">
        <v>0</v>
      </c>
      <c r="G357" s="37">
        <v>0</v>
      </c>
      <c r="H357" s="37">
        <v>0</v>
      </c>
      <c r="I357" s="37">
        <v>0</v>
      </c>
      <c r="J357" s="37">
        <v>0</v>
      </c>
      <c r="K357" s="37">
        <v>0</v>
      </c>
      <c r="L357" s="37">
        <v>0</v>
      </c>
      <c r="M357" s="37">
        <v>0</v>
      </c>
      <c r="N357" s="37">
        <v>0</v>
      </c>
      <c r="O357" s="37">
        <v>0</v>
      </c>
      <c r="P357" s="46">
        <f t="shared" si="27"/>
        <v>0</v>
      </c>
    </row>
    <row r="358" spans="1:16" hidden="1" x14ac:dyDescent="0.25">
      <c r="A358" s="258" t="str">
        <f>IF(B358=1,A351,"")</f>
        <v/>
      </c>
      <c r="B358" s="39" t="str">
        <f t="shared" si="26"/>
        <v/>
      </c>
      <c r="C358" s="130">
        <f>VLOOKUP($X$15,CAD!$C$7:$D$31,2,0)</f>
        <v>0</v>
      </c>
      <c r="D358" s="37">
        <v>0</v>
      </c>
      <c r="E358" s="37">
        <v>0</v>
      </c>
      <c r="F358" s="37">
        <v>0</v>
      </c>
      <c r="G358" s="37">
        <v>0</v>
      </c>
      <c r="H358" s="37">
        <v>0</v>
      </c>
      <c r="I358" s="37">
        <v>0</v>
      </c>
      <c r="J358" s="37">
        <v>0</v>
      </c>
      <c r="K358" s="37">
        <v>0</v>
      </c>
      <c r="L358" s="37">
        <v>0</v>
      </c>
      <c r="M358" s="37">
        <v>0</v>
      </c>
      <c r="N358" s="37">
        <v>0</v>
      </c>
      <c r="O358" s="37">
        <v>0</v>
      </c>
      <c r="P358" s="46">
        <f t="shared" si="27"/>
        <v>0</v>
      </c>
    </row>
    <row r="359" spans="1:16" hidden="1" x14ac:dyDescent="0.25">
      <c r="A359" s="258" t="str">
        <f>IF(B359=1,A351,"")</f>
        <v/>
      </c>
      <c r="B359" s="39" t="str">
        <f t="shared" si="26"/>
        <v/>
      </c>
      <c r="C359" s="130">
        <f>VLOOKUP($X$16,CAD!$C$7:$D$31,2,0)</f>
        <v>0</v>
      </c>
      <c r="D359" s="37">
        <v>0</v>
      </c>
      <c r="E359" s="37">
        <v>0</v>
      </c>
      <c r="F359" s="37">
        <v>0</v>
      </c>
      <c r="G359" s="37">
        <v>0</v>
      </c>
      <c r="H359" s="37">
        <v>0</v>
      </c>
      <c r="I359" s="37">
        <v>0</v>
      </c>
      <c r="J359" s="37">
        <v>0</v>
      </c>
      <c r="K359" s="37">
        <v>0</v>
      </c>
      <c r="L359" s="37">
        <v>0</v>
      </c>
      <c r="M359" s="37">
        <v>0</v>
      </c>
      <c r="N359" s="37">
        <v>0</v>
      </c>
      <c r="O359" s="37">
        <v>0</v>
      </c>
      <c r="P359" s="46">
        <f t="shared" si="27"/>
        <v>0</v>
      </c>
    </row>
    <row r="360" spans="1:16" hidden="1" x14ac:dyDescent="0.25">
      <c r="A360" s="258" t="str">
        <f>IF(B360=1,A351,"")</f>
        <v/>
      </c>
      <c r="B360" s="39" t="str">
        <f t="shared" si="26"/>
        <v/>
      </c>
      <c r="C360" s="130">
        <f>VLOOKUP($X$17,CAD!$C$7:$D$31,2,0)</f>
        <v>0</v>
      </c>
      <c r="D360" s="37">
        <v>0</v>
      </c>
      <c r="E360" s="37">
        <v>0</v>
      </c>
      <c r="F360" s="37">
        <v>0</v>
      </c>
      <c r="G360" s="37">
        <v>0</v>
      </c>
      <c r="H360" s="37">
        <v>0</v>
      </c>
      <c r="I360" s="37">
        <v>0</v>
      </c>
      <c r="J360" s="37">
        <v>0</v>
      </c>
      <c r="K360" s="37">
        <v>0</v>
      </c>
      <c r="L360" s="37">
        <v>0</v>
      </c>
      <c r="M360" s="37">
        <v>0</v>
      </c>
      <c r="N360" s="37">
        <v>0</v>
      </c>
      <c r="O360" s="37">
        <v>0</v>
      </c>
      <c r="P360" s="46">
        <f t="shared" si="27"/>
        <v>0</v>
      </c>
    </row>
    <row r="361" spans="1:16" hidden="1" x14ac:dyDescent="0.25">
      <c r="A361" s="258" t="str">
        <f>IF(B361=1,A351,"")</f>
        <v/>
      </c>
      <c r="B361" s="39" t="str">
        <f t="shared" si="26"/>
        <v/>
      </c>
      <c r="C361" s="130">
        <f>VLOOKUP($X$18,CAD!$C$7:$D$31,2,0)</f>
        <v>0</v>
      </c>
      <c r="D361" s="37">
        <v>0</v>
      </c>
      <c r="E361" s="37">
        <v>0</v>
      </c>
      <c r="F361" s="37">
        <v>0</v>
      </c>
      <c r="G361" s="37">
        <v>0</v>
      </c>
      <c r="H361" s="37">
        <v>0</v>
      </c>
      <c r="I361" s="37">
        <v>0</v>
      </c>
      <c r="J361" s="37">
        <v>0</v>
      </c>
      <c r="K361" s="37">
        <v>0</v>
      </c>
      <c r="L361" s="37">
        <v>0</v>
      </c>
      <c r="M361" s="37">
        <v>0</v>
      </c>
      <c r="N361" s="37">
        <v>0</v>
      </c>
      <c r="O361" s="37">
        <v>0</v>
      </c>
      <c r="P361" s="46">
        <f t="shared" si="27"/>
        <v>0</v>
      </c>
    </row>
    <row r="362" spans="1:16" hidden="1" x14ac:dyDescent="0.25">
      <c r="A362" s="258" t="str">
        <f>IF(B362=1,A351,"")</f>
        <v/>
      </c>
      <c r="B362" s="39" t="str">
        <f t="shared" si="26"/>
        <v/>
      </c>
      <c r="C362" s="130">
        <f>VLOOKUP($X$19,CAD!$C$7:$D$31,2,0)</f>
        <v>0</v>
      </c>
      <c r="D362" s="37">
        <v>0</v>
      </c>
      <c r="E362" s="37">
        <v>0</v>
      </c>
      <c r="F362" s="37">
        <v>0</v>
      </c>
      <c r="G362" s="37">
        <v>0</v>
      </c>
      <c r="H362" s="37">
        <v>0</v>
      </c>
      <c r="I362" s="37">
        <v>0</v>
      </c>
      <c r="J362" s="37">
        <v>0</v>
      </c>
      <c r="K362" s="37">
        <v>0</v>
      </c>
      <c r="L362" s="37">
        <v>0</v>
      </c>
      <c r="M362" s="37">
        <v>0</v>
      </c>
      <c r="N362" s="37">
        <v>0</v>
      </c>
      <c r="O362" s="37">
        <v>0</v>
      </c>
      <c r="P362" s="46">
        <f t="shared" si="27"/>
        <v>0</v>
      </c>
    </row>
    <row r="363" spans="1:16" hidden="1" x14ac:dyDescent="0.25">
      <c r="A363" s="258" t="str">
        <f>IF(B363=1,A351,"")</f>
        <v/>
      </c>
      <c r="B363" s="39" t="str">
        <f t="shared" si="26"/>
        <v/>
      </c>
      <c r="C363" s="130">
        <f>VLOOKUP($X$20,CAD!$C$7:$D$31,2,0)</f>
        <v>0</v>
      </c>
      <c r="D363" s="37">
        <v>0</v>
      </c>
      <c r="E363" s="37">
        <v>0</v>
      </c>
      <c r="F363" s="37">
        <v>0</v>
      </c>
      <c r="G363" s="37">
        <v>0</v>
      </c>
      <c r="H363" s="37">
        <v>0</v>
      </c>
      <c r="I363" s="37">
        <v>0</v>
      </c>
      <c r="J363" s="37">
        <v>0</v>
      </c>
      <c r="K363" s="37">
        <v>0</v>
      </c>
      <c r="L363" s="37">
        <v>0</v>
      </c>
      <c r="M363" s="37">
        <v>0</v>
      </c>
      <c r="N363" s="37">
        <v>0</v>
      </c>
      <c r="O363" s="37">
        <v>0</v>
      </c>
      <c r="P363" s="46">
        <f t="shared" si="27"/>
        <v>0</v>
      </c>
    </row>
    <row r="364" spans="1:16" hidden="1" x14ac:dyDescent="0.25">
      <c r="A364" s="258" t="str">
        <f>IF(B364=1,A351,"")</f>
        <v/>
      </c>
      <c r="B364" s="39" t="str">
        <f t="shared" si="26"/>
        <v/>
      </c>
      <c r="C364" s="130">
        <f>VLOOKUP($X$21,CAD!$C$7:$D$31,2,0)</f>
        <v>0</v>
      </c>
      <c r="D364" s="37">
        <v>0</v>
      </c>
      <c r="E364" s="37">
        <v>0</v>
      </c>
      <c r="F364" s="37">
        <v>0</v>
      </c>
      <c r="G364" s="37">
        <v>0</v>
      </c>
      <c r="H364" s="37">
        <v>0</v>
      </c>
      <c r="I364" s="37">
        <v>0</v>
      </c>
      <c r="J364" s="37">
        <v>0</v>
      </c>
      <c r="K364" s="37">
        <v>0</v>
      </c>
      <c r="L364" s="37">
        <v>0</v>
      </c>
      <c r="M364" s="37">
        <v>0</v>
      </c>
      <c r="N364" s="37">
        <v>0</v>
      </c>
      <c r="O364" s="37">
        <v>0</v>
      </c>
      <c r="P364" s="46">
        <f t="shared" si="27"/>
        <v>0</v>
      </c>
    </row>
    <row r="365" spans="1:16" hidden="1" x14ac:dyDescent="0.25">
      <c r="A365" s="258" t="str">
        <f>IF(B365=1,A351,"")</f>
        <v/>
      </c>
      <c r="B365" s="39" t="str">
        <f t="shared" si="26"/>
        <v/>
      </c>
      <c r="C365" s="130">
        <f>VLOOKUP($X$22,CAD!$C$7:$D$31,2,0)</f>
        <v>0</v>
      </c>
      <c r="D365" s="37">
        <v>0</v>
      </c>
      <c r="E365" s="37">
        <v>0</v>
      </c>
      <c r="F365" s="37">
        <v>0</v>
      </c>
      <c r="G365" s="37">
        <v>0</v>
      </c>
      <c r="H365" s="37">
        <v>0</v>
      </c>
      <c r="I365" s="37">
        <v>0</v>
      </c>
      <c r="J365" s="37">
        <v>0</v>
      </c>
      <c r="K365" s="37">
        <v>0</v>
      </c>
      <c r="L365" s="37">
        <v>0</v>
      </c>
      <c r="M365" s="37">
        <v>0</v>
      </c>
      <c r="N365" s="37">
        <v>0</v>
      </c>
      <c r="O365" s="37">
        <v>0</v>
      </c>
      <c r="P365" s="46">
        <f t="shared" si="27"/>
        <v>0</v>
      </c>
    </row>
    <row r="366" spans="1:16" hidden="1" x14ac:dyDescent="0.25">
      <c r="A366" s="258" t="str">
        <f>IF(B366=1,A351,"")</f>
        <v/>
      </c>
      <c r="B366" s="39" t="str">
        <f t="shared" si="26"/>
        <v/>
      </c>
      <c r="C366" s="130">
        <f>VLOOKUP($X$23,CAD!$C$7:$D$31,2,0)</f>
        <v>0</v>
      </c>
      <c r="D366" s="37">
        <v>0</v>
      </c>
      <c r="E366" s="37">
        <v>0</v>
      </c>
      <c r="F366" s="37">
        <v>0</v>
      </c>
      <c r="G366" s="37">
        <v>0</v>
      </c>
      <c r="H366" s="37">
        <v>0</v>
      </c>
      <c r="I366" s="37">
        <v>0</v>
      </c>
      <c r="J366" s="37">
        <v>0</v>
      </c>
      <c r="K366" s="37">
        <v>0</v>
      </c>
      <c r="L366" s="37">
        <v>0</v>
      </c>
      <c r="M366" s="37">
        <v>0</v>
      </c>
      <c r="N366" s="37">
        <v>0</v>
      </c>
      <c r="O366" s="37">
        <v>0</v>
      </c>
      <c r="P366" s="46">
        <f t="shared" si="27"/>
        <v>0</v>
      </c>
    </row>
    <row r="367" spans="1:16" hidden="1" x14ac:dyDescent="0.25">
      <c r="A367" s="258" t="str">
        <f>IF(B367=1,A351,"")</f>
        <v/>
      </c>
      <c r="B367" s="39" t="str">
        <f t="shared" si="26"/>
        <v/>
      </c>
      <c r="C367" s="130">
        <f>VLOOKUP($X$24,CAD!$C$7:$D$31,2,0)</f>
        <v>0</v>
      </c>
      <c r="D367" s="37">
        <v>0</v>
      </c>
      <c r="E367" s="37">
        <v>0</v>
      </c>
      <c r="F367" s="37">
        <v>0</v>
      </c>
      <c r="G367" s="37">
        <v>0</v>
      </c>
      <c r="H367" s="37">
        <v>0</v>
      </c>
      <c r="I367" s="37">
        <v>0</v>
      </c>
      <c r="J367" s="37">
        <v>0</v>
      </c>
      <c r="K367" s="37">
        <v>0</v>
      </c>
      <c r="L367" s="37">
        <v>0</v>
      </c>
      <c r="M367" s="37">
        <v>0</v>
      </c>
      <c r="N367" s="37">
        <v>0</v>
      </c>
      <c r="O367" s="37">
        <v>0</v>
      </c>
      <c r="P367" s="46">
        <f t="shared" si="27"/>
        <v>0</v>
      </c>
    </row>
    <row r="368" spans="1:16" hidden="1" x14ac:dyDescent="0.25">
      <c r="A368" s="258" t="str">
        <f>IF(B368=1,A351,"")</f>
        <v/>
      </c>
      <c r="B368" s="39" t="str">
        <f t="shared" si="26"/>
        <v/>
      </c>
      <c r="C368" s="130">
        <f>VLOOKUP($X$25,CAD!$C$7:$D$31,2,0)</f>
        <v>0</v>
      </c>
      <c r="D368" s="37">
        <v>0</v>
      </c>
      <c r="E368" s="37">
        <v>0</v>
      </c>
      <c r="F368" s="37">
        <v>0</v>
      </c>
      <c r="G368" s="37">
        <v>0</v>
      </c>
      <c r="H368" s="37">
        <v>0</v>
      </c>
      <c r="I368" s="37">
        <v>0</v>
      </c>
      <c r="J368" s="37">
        <v>0</v>
      </c>
      <c r="K368" s="37">
        <v>0</v>
      </c>
      <c r="L368" s="37">
        <v>0</v>
      </c>
      <c r="M368" s="37">
        <v>0</v>
      </c>
      <c r="N368" s="37">
        <v>0</v>
      </c>
      <c r="O368" s="37">
        <v>0</v>
      </c>
      <c r="P368" s="46">
        <f t="shared" si="27"/>
        <v>0</v>
      </c>
    </row>
    <row r="369" spans="1:16" hidden="1" x14ac:dyDescent="0.25">
      <c r="A369" s="258" t="str">
        <f>IF(B369=1,A351,"")</f>
        <v/>
      </c>
      <c r="B369" s="39" t="str">
        <f t="shared" si="26"/>
        <v/>
      </c>
      <c r="C369" s="130">
        <f>VLOOKUP($X$26,CAD!$C$7:$D$31,2,0)</f>
        <v>0</v>
      </c>
      <c r="D369" s="37">
        <v>0</v>
      </c>
      <c r="E369" s="37">
        <v>0</v>
      </c>
      <c r="F369" s="37">
        <v>0</v>
      </c>
      <c r="G369" s="37">
        <v>0</v>
      </c>
      <c r="H369" s="37">
        <v>0</v>
      </c>
      <c r="I369" s="37">
        <v>0</v>
      </c>
      <c r="J369" s="37">
        <v>0</v>
      </c>
      <c r="K369" s="37">
        <v>0</v>
      </c>
      <c r="L369" s="37">
        <v>0</v>
      </c>
      <c r="M369" s="37">
        <v>0</v>
      </c>
      <c r="N369" s="37">
        <v>0</v>
      </c>
      <c r="O369" s="37">
        <v>0</v>
      </c>
      <c r="P369" s="46">
        <f t="shared" si="27"/>
        <v>0</v>
      </c>
    </row>
    <row r="370" spans="1:16" hidden="1" x14ac:dyDescent="0.25">
      <c r="A370" s="258" t="str">
        <f>IF(B370=1,A351,"")</f>
        <v/>
      </c>
      <c r="B370" s="39" t="str">
        <f t="shared" si="26"/>
        <v/>
      </c>
      <c r="C370" s="130">
        <f>VLOOKUP($X$27,CAD!$C$7:$D$31,2,0)</f>
        <v>0</v>
      </c>
      <c r="D370" s="37">
        <v>0</v>
      </c>
      <c r="E370" s="37">
        <v>0</v>
      </c>
      <c r="F370" s="37">
        <v>0</v>
      </c>
      <c r="G370" s="37">
        <v>0</v>
      </c>
      <c r="H370" s="37">
        <v>0</v>
      </c>
      <c r="I370" s="37">
        <v>0</v>
      </c>
      <c r="J370" s="37">
        <v>0</v>
      </c>
      <c r="K370" s="37">
        <v>0</v>
      </c>
      <c r="L370" s="37">
        <v>0</v>
      </c>
      <c r="M370" s="37">
        <v>0</v>
      </c>
      <c r="N370" s="37">
        <v>0</v>
      </c>
      <c r="O370" s="37">
        <v>0</v>
      </c>
      <c r="P370" s="46">
        <f t="shared" si="27"/>
        <v>0</v>
      </c>
    </row>
    <row r="371" spans="1:16" hidden="1" x14ac:dyDescent="0.25">
      <c r="A371" s="258" t="str">
        <f>IF(B371=1,A351,"")</f>
        <v/>
      </c>
      <c r="B371" s="39" t="str">
        <f t="shared" si="26"/>
        <v/>
      </c>
      <c r="C371" s="130">
        <f>VLOOKUP($X$28,CAD!$C$7:$D$31,2,0)</f>
        <v>0</v>
      </c>
      <c r="D371" s="37">
        <v>0</v>
      </c>
      <c r="E371" s="37">
        <v>0</v>
      </c>
      <c r="F371" s="37">
        <v>0</v>
      </c>
      <c r="G371" s="37">
        <v>0</v>
      </c>
      <c r="H371" s="37">
        <v>0</v>
      </c>
      <c r="I371" s="37">
        <v>0</v>
      </c>
      <c r="J371" s="37">
        <v>0</v>
      </c>
      <c r="K371" s="37">
        <v>0</v>
      </c>
      <c r="L371" s="37">
        <v>0</v>
      </c>
      <c r="M371" s="37">
        <v>0</v>
      </c>
      <c r="N371" s="37">
        <v>0</v>
      </c>
      <c r="O371" s="37">
        <v>0</v>
      </c>
      <c r="P371" s="46">
        <f t="shared" si="27"/>
        <v>0</v>
      </c>
    </row>
    <row r="372" spans="1:16" hidden="1" x14ac:dyDescent="0.25">
      <c r="A372" s="258" t="str">
        <f>IF(B372=1,A351,"")</f>
        <v/>
      </c>
      <c r="B372" s="39" t="str">
        <f t="shared" si="26"/>
        <v/>
      </c>
      <c r="C372" s="130">
        <f>VLOOKUP($X$29,CAD!$C$7:$D$31,2,0)</f>
        <v>0</v>
      </c>
      <c r="D372" s="37">
        <v>0</v>
      </c>
      <c r="E372" s="37">
        <v>0</v>
      </c>
      <c r="F372" s="37">
        <v>0</v>
      </c>
      <c r="G372" s="37">
        <v>0</v>
      </c>
      <c r="H372" s="37">
        <v>0</v>
      </c>
      <c r="I372" s="37">
        <v>0</v>
      </c>
      <c r="J372" s="37">
        <v>0</v>
      </c>
      <c r="K372" s="37">
        <v>0</v>
      </c>
      <c r="L372" s="37">
        <v>0</v>
      </c>
      <c r="M372" s="37">
        <v>0</v>
      </c>
      <c r="N372" s="37">
        <v>0</v>
      </c>
      <c r="O372" s="37">
        <v>0</v>
      </c>
      <c r="P372" s="46">
        <f t="shared" si="27"/>
        <v>0</v>
      </c>
    </row>
    <row r="373" spans="1:16" hidden="1" x14ac:dyDescent="0.25">
      <c r="A373" s="258" t="str">
        <f>IF(B373=1,A351,"")</f>
        <v/>
      </c>
      <c r="B373" s="39" t="str">
        <f t="shared" si="26"/>
        <v/>
      </c>
      <c r="C373" s="130">
        <f>VLOOKUP($X$30,CAD!$C$7:$D$31,2,0)</f>
        <v>0</v>
      </c>
      <c r="D373" s="37">
        <v>0</v>
      </c>
      <c r="E373" s="37">
        <v>0</v>
      </c>
      <c r="F373" s="37">
        <v>0</v>
      </c>
      <c r="G373" s="37">
        <v>0</v>
      </c>
      <c r="H373" s="37">
        <v>0</v>
      </c>
      <c r="I373" s="37">
        <v>0</v>
      </c>
      <c r="J373" s="37">
        <v>0</v>
      </c>
      <c r="K373" s="37">
        <v>0</v>
      </c>
      <c r="L373" s="37">
        <v>0</v>
      </c>
      <c r="M373" s="37">
        <v>0</v>
      </c>
      <c r="N373" s="37">
        <v>0</v>
      </c>
      <c r="O373" s="37">
        <v>0</v>
      </c>
      <c r="P373" s="46">
        <f t="shared" si="27"/>
        <v>0</v>
      </c>
    </row>
    <row r="374" spans="1:16" hidden="1" x14ac:dyDescent="0.25">
      <c r="A374" s="258" t="str">
        <f>IF(B374=1,A351,"")</f>
        <v/>
      </c>
      <c r="B374" s="39" t="str">
        <f t="shared" si="26"/>
        <v/>
      </c>
      <c r="C374" s="130">
        <f>VLOOKUP($X$31,CAD!$C$7:$D$31,2,0)</f>
        <v>0</v>
      </c>
      <c r="D374" s="37">
        <v>0</v>
      </c>
      <c r="E374" s="37">
        <v>0</v>
      </c>
      <c r="F374" s="37">
        <v>0</v>
      </c>
      <c r="G374" s="37">
        <v>0</v>
      </c>
      <c r="H374" s="37">
        <v>0</v>
      </c>
      <c r="I374" s="37">
        <v>0</v>
      </c>
      <c r="J374" s="37">
        <v>0</v>
      </c>
      <c r="K374" s="37">
        <v>0</v>
      </c>
      <c r="L374" s="37">
        <v>0</v>
      </c>
      <c r="M374" s="37">
        <v>0</v>
      </c>
      <c r="N374" s="37">
        <v>0</v>
      </c>
      <c r="O374" s="37">
        <v>0</v>
      </c>
      <c r="P374" s="46">
        <f t="shared" si="27"/>
        <v>0</v>
      </c>
    </row>
    <row r="375" spans="1:16" hidden="1" x14ac:dyDescent="0.25">
      <c r="A375" s="258" t="str">
        <f>IF(B375=1,A351,"")</f>
        <v/>
      </c>
      <c r="B375" s="39" t="str">
        <f t="shared" si="26"/>
        <v/>
      </c>
      <c r="C375" s="130">
        <f>VLOOKUP($X$32,CAD!$C$7:$D$31,2,0)</f>
        <v>0</v>
      </c>
      <c r="D375" s="37">
        <v>0</v>
      </c>
      <c r="E375" s="37">
        <v>0</v>
      </c>
      <c r="F375" s="37">
        <v>0</v>
      </c>
      <c r="G375" s="37">
        <v>0</v>
      </c>
      <c r="H375" s="37">
        <v>0</v>
      </c>
      <c r="I375" s="37">
        <v>0</v>
      </c>
      <c r="J375" s="37">
        <v>0</v>
      </c>
      <c r="K375" s="37">
        <v>0</v>
      </c>
      <c r="L375" s="37">
        <v>0</v>
      </c>
      <c r="M375" s="37">
        <v>0</v>
      </c>
      <c r="N375" s="37">
        <v>0</v>
      </c>
      <c r="O375" s="37">
        <v>0</v>
      </c>
      <c r="P375" s="46">
        <f t="shared" si="27"/>
        <v>0</v>
      </c>
    </row>
    <row r="376" spans="1:16" hidden="1" x14ac:dyDescent="0.25">
      <c r="A376" s="258" t="str">
        <f>IF(B376=1,A351,"")</f>
        <v/>
      </c>
      <c r="B376" s="39" t="str">
        <f t="shared" si="26"/>
        <v/>
      </c>
      <c r="C376" s="130">
        <f>VLOOKUP($X$33,CAD!$C$7:$D$31,2,0)</f>
        <v>0</v>
      </c>
      <c r="D376" s="37">
        <v>0</v>
      </c>
      <c r="E376" s="37">
        <v>0</v>
      </c>
      <c r="F376" s="37">
        <v>0</v>
      </c>
      <c r="G376" s="37">
        <v>0</v>
      </c>
      <c r="H376" s="37">
        <v>0</v>
      </c>
      <c r="I376" s="37">
        <v>0</v>
      </c>
      <c r="J376" s="37">
        <v>0</v>
      </c>
      <c r="K376" s="37">
        <v>0</v>
      </c>
      <c r="L376" s="37">
        <v>0</v>
      </c>
      <c r="M376" s="37">
        <v>0</v>
      </c>
      <c r="N376" s="37">
        <v>0</v>
      </c>
      <c r="O376" s="37">
        <v>0</v>
      </c>
      <c r="P376" s="46">
        <f t="shared" si="27"/>
        <v>0</v>
      </c>
    </row>
    <row r="377" spans="1:16" hidden="1" x14ac:dyDescent="0.25">
      <c r="A377" s="258" t="str">
        <f>IF(B377=1,A351,"")</f>
        <v/>
      </c>
      <c r="B377" s="39" t="str">
        <f t="shared" si="26"/>
        <v/>
      </c>
      <c r="C377" s="101">
        <f>VLOOKUP($X$34,CAD!$E$7:$F$31,2,0)</f>
        <v>0</v>
      </c>
      <c r="D377" s="37">
        <v>0</v>
      </c>
      <c r="E377" s="37">
        <v>0</v>
      </c>
      <c r="F377" s="37">
        <v>0</v>
      </c>
      <c r="G377" s="37">
        <v>0</v>
      </c>
      <c r="H377" s="37">
        <v>0</v>
      </c>
      <c r="I377" s="37">
        <v>0</v>
      </c>
      <c r="J377" s="37">
        <v>0</v>
      </c>
      <c r="K377" s="37">
        <v>0</v>
      </c>
      <c r="L377" s="37">
        <v>0</v>
      </c>
      <c r="M377" s="37">
        <v>0</v>
      </c>
      <c r="N377" s="37">
        <v>0</v>
      </c>
      <c r="O377" s="37">
        <v>0</v>
      </c>
      <c r="P377" s="46">
        <f t="shared" si="27"/>
        <v>0</v>
      </c>
    </row>
    <row r="378" spans="1:16" hidden="1" x14ac:dyDescent="0.25">
      <c r="A378" s="258" t="str">
        <f>IF(B378=1,A351,"")</f>
        <v/>
      </c>
      <c r="B378" s="39" t="str">
        <f t="shared" si="26"/>
        <v/>
      </c>
      <c r="C378" s="101">
        <f>VLOOKUP($X$35,CAD!$E$7:$F$31,2,0)</f>
        <v>0</v>
      </c>
      <c r="D378" s="37">
        <v>0</v>
      </c>
      <c r="E378" s="37">
        <v>0</v>
      </c>
      <c r="F378" s="37">
        <v>0</v>
      </c>
      <c r="G378" s="37">
        <v>0</v>
      </c>
      <c r="H378" s="37">
        <v>0</v>
      </c>
      <c r="I378" s="37">
        <v>0</v>
      </c>
      <c r="J378" s="37">
        <v>0</v>
      </c>
      <c r="K378" s="37">
        <v>0</v>
      </c>
      <c r="L378" s="37">
        <v>0</v>
      </c>
      <c r="M378" s="37">
        <v>0</v>
      </c>
      <c r="N378" s="37">
        <v>0</v>
      </c>
      <c r="O378" s="37">
        <v>0</v>
      </c>
      <c r="P378" s="46">
        <f t="shared" si="27"/>
        <v>0</v>
      </c>
    </row>
    <row r="379" spans="1:16" hidden="1" x14ac:dyDescent="0.25">
      <c r="A379" s="258" t="str">
        <f>IF(B379=1,A351,"")</f>
        <v/>
      </c>
      <c r="B379" s="39" t="str">
        <f t="shared" si="26"/>
        <v/>
      </c>
      <c r="C379" s="101">
        <f>VLOOKUP($X$36,CAD!$E$7:$F$31,2,0)</f>
        <v>0</v>
      </c>
      <c r="D379" s="37">
        <v>0</v>
      </c>
      <c r="E379" s="37">
        <v>0</v>
      </c>
      <c r="F379" s="37">
        <v>0</v>
      </c>
      <c r="G379" s="37">
        <v>0</v>
      </c>
      <c r="H379" s="37">
        <v>0</v>
      </c>
      <c r="I379" s="37">
        <v>0</v>
      </c>
      <c r="J379" s="37">
        <v>0</v>
      </c>
      <c r="K379" s="37">
        <v>0</v>
      </c>
      <c r="L379" s="37">
        <v>0</v>
      </c>
      <c r="M379" s="37">
        <v>0</v>
      </c>
      <c r="N379" s="37">
        <v>0</v>
      </c>
      <c r="O379" s="37">
        <v>0</v>
      </c>
      <c r="P379" s="46">
        <f t="shared" si="27"/>
        <v>0</v>
      </c>
    </row>
    <row r="380" spans="1:16" hidden="1" x14ac:dyDescent="0.25">
      <c r="A380" s="258" t="str">
        <f>IF(B380=1,A351,"")</f>
        <v/>
      </c>
      <c r="B380" s="39" t="str">
        <f t="shared" si="26"/>
        <v/>
      </c>
      <c r="C380" s="101">
        <f>VLOOKUP($X$37,CAD!$E$7:$F$31,2,0)</f>
        <v>0</v>
      </c>
      <c r="D380" s="37">
        <v>0</v>
      </c>
      <c r="E380" s="37">
        <v>0</v>
      </c>
      <c r="F380" s="37">
        <v>0</v>
      </c>
      <c r="G380" s="37">
        <v>0</v>
      </c>
      <c r="H380" s="37">
        <v>0</v>
      </c>
      <c r="I380" s="37">
        <v>0</v>
      </c>
      <c r="J380" s="37">
        <v>0</v>
      </c>
      <c r="K380" s="37">
        <v>0</v>
      </c>
      <c r="L380" s="37">
        <v>0</v>
      </c>
      <c r="M380" s="37">
        <v>0</v>
      </c>
      <c r="N380" s="37">
        <v>0</v>
      </c>
      <c r="O380" s="37">
        <v>0</v>
      </c>
      <c r="P380" s="46">
        <f t="shared" si="27"/>
        <v>0</v>
      </c>
    </row>
    <row r="381" spans="1:16" hidden="1" x14ac:dyDescent="0.25">
      <c r="A381" s="258" t="str">
        <f>IF(B381=1,A351,"")</f>
        <v/>
      </c>
      <c r="B381" s="39" t="str">
        <f t="shared" si="26"/>
        <v/>
      </c>
      <c r="C381" s="101">
        <f>VLOOKUP($X$38,CAD!$E$7:$F$31,2,0)</f>
        <v>0</v>
      </c>
      <c r="D381" s="37">
        <v>0</v>
      </c>
      <c r="E381" s="37">
        <v>0</v>
      </c>
      <c r="F381" s="37">
        <v>0</v>
      </c>
      <c r="G381" s="37">
        <v>0</v>
      </c>
      <c r="H381" s="37">
        <v>0</v>
      </c>
      <c r="I381" s="37">
        <v>0</v>
      </c>
      <c r="J381" s="37">
        <v>0</v>
      </c>
      <c r="K381" s="37">
        <v>0</v>
      </c>
      <c r="L381" s="37">
        <v>0</v>
      </c>
      <c r="M381" s="37">
        <v>0</v>
      </c>
      <c r="N381" s="37">
        <v>0</v>
      </c>
      <c r="O381" s="37">
        <v>0</v>
      </c>
      <c r="P381" s="46">
        <f t="shared" si="27"/>
        <v>0</v>
      </c>
    </row>
    <row r="382" spans="1:16" hidden="1" x14ac:dyDescent="0.25">
      <c r="A382" s="258" t="str">
        <f>IF(B382=1,A351,"")</f>
        <v/>
      </c>
      <c r="B382" s="39" t="str">
        <f t="shared" si="26"/>
        <v/>
      </c>
      <c r="C382" s="101">
        <f>VLOOKUP($X$39,CAD!$E$7:$F$31,2,0)</f>
        <v>0</v>
      </c>
      <c r="D382" s="37">
        <v>0</v>
      </c>
      <c r="E382" s="37">
        <v>0</v>
      </c>
      <c r="F382" s="37">
        <v>0</v>
      </c>
      <c r="G382" s="37">
        <v>0</v>
      </c>
      <c r="H382" s="37">
        <v>0</v>
      </c>
      <c r="I382" s="37">
        <v>0</v>
      </c>
      <c r="J382" s="37">
        <v>0</v>
      </c>
      <c r="K382" s="37">
        <v>0</v>
      </c>
      <c r="L382" s="37">
        <v>0</v>
      </c>
      <c r="M382" s="37">
        <v>0</v>
      </c>
      <c r="N382" s="37">
        <v>0</v>
      </c>
      <c r="O382" s="37">
        <v>0</v>
      </c>
      <c r="P382" s="46">
        <f t="shared" si="27"/>
        <v>0</v>
      </c>
    </row>
    <row r="383" spans="1:16" hidden="1" x14ac:dyDescent="0.25">
      <c r="A383" s="258" t="str">
        <f>IF(B383=1,A351,"")</f>
        <v/>
      </c>
      <c r="B383" s="39" t="str">
        <f t="shared" si="26"/>
        <v/>
      </c>
      <c r="C383" s="101">
        <f>VLOOKUP($X$40,CAD!$E$7:$F$31,2,0)</f>
        <v>0</v>
      </c>
      <c r="D383" s="37">
        <v>0</v>
      </c>
      <c r="E383" s="37">
        <v>0</v>
      </c>
      <c r="F383" s="37">
        <v>0</v>
      </c>
      <c r="G383" s="37">
        <v>0</v>
      </c>
      <c r="H383" s="37">
        <v>0</v>
      </c>
      <c r="I383" s="37">
        <v>0</v>
      </c>
      <c r="J383" s="37">
        <v>0</v>
      </c>
      <c r="K383" s="37">
        <v>0</v>
      </c>
      <c r="L383" s="37">
        <v>0</v>
      </c>
      <c r="M383" s="37">
        <v>0</v>
      </c>
      <c r="N383" s="37">
        <v>0</v>
      </c>
      <c r="O383" s="37">
        <v>0</v>
      </c>
      <c r="P383" s="46">
        <f t="shared" si="27"/>
        <v>0</v>
      </c>
    </row>
    <row r="384" spans="1:16" hidden="1" x14ac:dyDescent="0.25">
      <c r="A384" s="258" t="str">
        <f>IF(B384=1,A351,"")</f>
        <v/>
      </c>
      <c r="B384" s="39" t="str">
        <f t="shared" si="26"/>
        <v/>
      </c>
      <c r="C384" s="101">
        <f>VLOOKUP($X$41,CAD!$E$7:$F$31,2,0)</f>
        <v>0</v>
      </c>
      <c r="D384" s="37">
        <v>0</v>
      </c>
      <c r="E384" s="37">
        <v>0</v>
      </c>
      <c r="F384" s="37">
        <v>0</v>
      </c>
      <c r="G384" s="37">
        <v>0</v>
      </c>
      <c r="H384" s="37">
        <v>0</v>
      </c>
      <c r="I384" s="37">
        <v>0</v>
      </c>
      <c r="J384" s="37">
        <v>0</v>
      </c>
      <c r="K384" s="37">
        <v>0</v>
      </c>
      <c r="L384" s="37">
        <v>0</v>
      </c>
      <c r="M384" s="37">
        <v>0</v>
      </c>
      <c r="N384" s="37">
        <v>0</v>
      </c>
      <c r="O384" s="37">
        <v>0</v>
      </c>
      <c r="P384" s="46">
        <f t="shared" si="27"/>
        <v>0</v>
      </c>
    </row>
    <row r="385" spans="1:16" hidden="1" x14ac:dyDescent="0.25">
      <c r="A385" s="258" t="str">
        <f>IF(B385=1,A351,"")</f>
        <v/>
      </c>
      <c r="B385" s="39" t="str">
        <f t="shared" si="26"/>
        <v/>
      </c>
      <c r="C385" s="101">
        <f>VLOOKUP($X$42,CAD!$E$7:$F$31,2,0)</f>
        <v>0</v>
      </c>
      <c r="D385" s="37">
        <v>0</v>
      </c>
      <c r="E385" s="37">
        <v>0</v>
      </c>
      <c r="F385" s="37">
        <v>0</v>
      </c>
      <c r="G385" s="37">
        <v>0</v>
      </c>
      <c r="H385" s="37">
        <v>0</v>
      </c>
      <c r="I385" s="37">
        <v>0</v>
      </c>
      <c r="J385" s="37">
        <v>0</v>
      </c>
      <c r="K385" s="37">
        <v>0</v>
      </c>
      <c r="L385" s="37">
        <v>0</v>
      </c>
      <c r="M385" s="37">
        <v>0</v>
      </c>
      <c r="N385" s="37">
        <v>0</v>
      </c>
      <c r="O385" s="37">
        <v>0</v>
      </c>
      <c r="P385" s="46">
        <f t="shared" si="27"/>
        <v>0</v>
      </c>
    </row>
    <row r="386" spans="1:16" hidden="1" x14ac:dyDescent="0.25">
      <c r="A386" s="258" t="str">
        <f>IF(B386=1,A351,"")</f>
        <v/>
      </c>
      <c r="B386" s="39" t="str">
        <f t="shared" si="26"/>
        <v/>
      </c>
      <c r="C386" s="101">
        <f>VLOOKUP($X$43,CAD!$E$7:$F$31,2,0)</f>
        <v>0</v>
      </c>
      <c r="D386" s="37">
        <v>0</v>
      </c>
      <c r="E386" s="37">
        <v>0</v>
      </c>
      <c r="F386" s="37">
        <v>0</v>
      </c>
      <c r="G386" s="37">
        <v>0</v>
      </c>
      <c r="H386" s="37">
        <v>0</v>
      </c>
      <c r="I386" s="37">
        <v>0</v>
      </c>
      <c r="J386" s="37">
        <v>0</v>
      </c>
      <c r="K386" s="37">
        <v>0</v>
      </c>
      <c r="L386" s="37">
        <v>0</v>
      </c>
      <c r="M386" s="37">
        <v>0</v>
      </c>
      <c r="N386" s="37">
        <v>0</v>
      </c>
      <c r="O386" s="37">
        <v>0</v>
      </c>
      <c r="P386" s="46">
        <f t="shared" si="27"/>
        <v>0</v>
      </c>
    </row>
    <row r="387" spans="1:16" hidden="1" x14ac:dyDescent="0.25">
      <c r="A387" s="258" t="str">
        <f>IF(B387=1,A351,"")</f>
        <v/>
      </c>
      <c r="B387" s="39" t="str">
        <f t="shared" si="26"/>
        <v/>
      </c>
      <c r="C387" s="101">
        <f>VLOOKUP($X$44,CAD!$E$7:$F$31,2,0)</f>
        <v>0</v>
      </c>
      <c r="D387" s="37">
        <v>0</v>
      </c>
      <c r="E387" s="37">
        <v>0</v>
      </c>
      <c r="F387" s="37">
        <v>0</v>
      </c>
      <c r="G387" s="37">
        <v>0</v>
      </c>
      <c r="H387" s="37">
        <v>0</v>
      </c>
      <c r="I387" s="37">
        <v>0</v>
      </c>
      <c r="J387" s="37">
        <v>0</v>
      </c>
      <c r="K387" s="37">
        <v>0</v>
      </c>
      <c r="L387" s="37">
        <v>0</v>
      </c>
      <c r="M387" s="37">
        <v>0</v>
      </c>
      <c r="N387" s="37">
        <v>0</v>
      </c>
      <c r="O387" s="37">
        <v>0</v>
      </c>
      <c r="P387" s="46">
        <f t="shared" si="27"/>
        <v>0</v>
      </c>
    </row>
    <row r="388" spans="1:16" hidden="1" x14ac:dyDescent="0.25">
      <c r="A388" s="258" t="str">
        <f>IF(B388=1,A351,"")</f>
        <v/>
      </c>
      <c r="B388" s="39" t="str">
        <f t="shared" si="26"/>
        <v/>
      </c>
      <c r="C388" s="101">
        <f>VLOOKUP($X$45,CAD!$E$7:$F$31,2,0)</f>
        <v>0</v>
      </c>
      <c r="D388" s="37">
        <v>0</v>
      </c>
      <c r="E388" s="37">
        <v>0</v>
      </c>
      <c r="F388" s="37">
        <v>0</v>
      </c>
      <c r="G388" s="37">
        <v>0</v>
      </c>
      <c r="H388" s="37">
        <v>0</v>
      </c>
      <c r="I388" s="37">
        <v>0</v>
      </c>
      <c r="J388" s="37">
        <v>0</v>
      </c>
      <c r="K388" s="37">
        <v>0</v>
      </c>
      <c r="L388" s="37">
        <v>0</v>
      </c>
      <c r="M388" s="37">
        <v>0</v>
      </c>
      <c r="N388" s="37">
        <v>0</v>
      </c>
      <c r="O388" s="37">
        <v>0</v>
      </c>
      <c r="P388" s="46">
        <f t="shared" si="27"/>
        <v>0</v>
      </c>
    </row>
    <row r="389" spans="1:16" hidden="1" x14ac:dyDescent="0.25">
      <c r="A389" s="258" t="str">
        <f>IF(B389=1,A351,"")</f>
        <v/>
      </c>
      <c r="B389" s="39" t="str">
        <f t="shared" si="26"/>
        <v/>
      </c>
      <c r="C389" s="101">
        <f>VLOOKUP($X$46,CAD!$E$7:$F$31,2,0)</f>
        <v>0</v>
      </c>
      <c r="D389" s="37">
        <v>0</v>
      </c>
      <c r="E389" s="37">
        <v>0</v>
      </c>
      <c r="F389" s="37">
        <v>0</v>
      </c>
      <c r="G389" s="37">
        <v>0</v>
      </c>
      <c r="H389" s="37">
        <v>0</v>
      </c>
      <c r="I389" s="37">
        <v>0</v>
      </c>
      <c r="J389" s="37">
        <v>0</v>
      </c>
      <c r="K389" s="37">
        <v>0</v>
      </c>
      <c r="L389" s="37">
        <v>0</v>
      </c>
      <c r="M389" s="37">
        <v>0</v>
      </c>
      <c r="N389" s="37">
        <v>0</v>
      </c>
      <c r="O389" s="37">
        <v>0</v>
      </c>
      <c r="P389" s="46">
        <f t="shared" si="27"/>
        <v>0</v>
      </c>
    </row>
    <row r="390" spans="1:16" hidden="1" x14ac:dyDescent="0.25">
      <c r="A390" s="258" t="str">
        <f>IF(B390=1,A351,"")</f>
        <v/>
      </c>
      <c r="B390" s="39" t="str">
        <f t="shared" si="26"/>
        <v/>
      </c>
      <c r="C390" s="101">
        <f>VLOOKUP($X$47,CAD!$E$7:$F$31,2,0)</f>
        <v>0</v>
      </c>
      <c r="D390" s="37">
        <v>0</v>
      </c>
      <c r="E390" s="37">
        <v>0</v>
      </c>
      <c r="F390" s="37">
        <v>0</v>
      </c>
      <c r="G390" s="37">
        <v>0</v>
      </c>
      <c r="H390" s="37">
        <v>0</v>
      </c>
      <c r="I390" s="37">
        <v>0</v>
      </c>
      <c r="J390" s="37">
        <v>0</v>
      </c>
      <c r="K390" s="37">
        <v>0</v>
      </c>
      <c r="L390" s="37">
        <v>0</v>
      </c>
      <c r="M390" s="37">
        <v>0</v>
      </c>
      <c r="N390" s="37">
        <v>0</v>
      </c>
      <c r="O390" s="37">
        <v>0</v>
      </c>
      <c r="P390" s="46">
        <f t="shared" si="27"/>
        <v>0</v>
      </c>
    </row>
    <row r="391" spans="1:16" hidden="1" x14ac:dyDescent="0.25">
      <c r="A391" s="258" t="str">
        <f>IF(B391=1,A351,"")</f>
        <v/>
      </c>
      <c r="B391" s="39" t="str">
        <f t="shared" si="26"/>
        <v/>
      </c>
      <c r="C391" s="101">
        <f>VLOOKUP($X$48,CAD!$E$7:$F$31,2,0)</f>
        <v>0</v>
      </c>
      <c r="D391" s="37">
        <v>0</v>
      </c>
      <c r="E391" s="37">
        <v>0</v>
      </c>
      <c r="F391" s="37">
        <v>0</v>
      </c>
      <c r="G391" s="37">
        <v>0</v>
      </c>
      <c r="H391" s="37">
        <v>0</v>
      </c>
      <c r="I391" s="37">
        <v>0</v>
      </c>
      <c r="J391" s="37">
        <v>0</v>
      </c>
      <c r="K391" s="37">
        <v>0</v>
      </c>
      <c r="L391" s="37">
        <v>0</v>
      </c>
      <c r="M391" s="37">
        <v>0</v>
      </c>
      <c r="N391" s="37">
        <v>0</v>
      </c>
      <c r="O391" s="37">
        <v>0</v>
      </c>
      <c r="P391" s="46">
        <f t="shared" si="27"/>
        <v>0</v>
      </c>
    </row>
    <row r="392" spans="1:16" hidden="1" x14ac:dyDescent="0.25">
      <c r="A392" s="258" t="str">
        <f>IF(B392=1,A351,"")</f>
        <v/>
      </c>
      <c r="B392" s="39" t="str">
        <f t="shared" si="26"/>
        <v/>
      </c>
      <c r="C392" s="101">
        <f>VLOOKUP($X$49,CAD!$E$7:$F$31,2,0)</f>
        <v>0</v>
      </c>
      <c r="D392" s="37">
        <v>0</v>
      </c>
      <c r="E392" s="37">
        <v>0</v>
      </c>
      <c r="F392" s="37">
        <v>0</v>
      </c>
      <c r="G392" s="37">
        <v>0</v>
      </c>
      <c r="H392" s="37">
        <v>0</v>
      </c>
      <c r="I392" s="37">
        <v>0</v>
      </c>
      <c r="J392" s="37">
        <v>0</v>
      </c>
      <c r="K392" s="37">
        <v>0</v>
      </c>
      <c r="L392" s="37">
        <v>0</v>
      </c>
      <c r="M392" s="37">
        <v>0</v>
      </c>
      <c r="N392" s="37">
        <v>0</v>
      </c>
      <c r="O392" s="37">
        <v>0</v>
      </c>
      <c r="P392" s="46">
        <f t="shared" si="27"/>
        <v>0</v>
      </c>
    </row>
    <row r="393" spans="1:16" hidden="1" x14ac:dyDescent="0.25">
      <c r="A393" s="258" t="str">
        <f>IF(B393=1,A351,"")</f>
        <v/>
      </c>
      <c r="B393" s="39" t="str">
        <f t="shared" si="26"/>
        <v/>
      </c>
      <c r="C393" s="101">
        <f>VLOOKUP($X$50,CAD!$E$7:$F$31,2,0)</f>
        <v>0</v>
      </c>
      <c r="D393" s="37">
        <v>0</v>
      </c>
      <c r="E393" s="37">
        <v>0</v>
      </c>
      <c r="F393" s="37">
        <v>0</v>
      </c>
      <c r="G393" s="37">
        <v>0</v>
      </c>
      <c r="H393" s="37">
        <v>0</v>
      </c>
      <c r="I393" s="37">
        <v>0</v>
      </c>
      <c r="J393" s="37">
        <v>0</v>
      </c>
      <c r="K393" s="37">
        <v>0</v>
      </c>
      <c r="L393" s="37">
        <v>0</v>
      </c>
      <c r="M393" s="37">
        <v>0</v>
      </c>
      <c r="N393" s="37">
        <v>0</v>
      </c>
      <c r="O393" s="37">
        <v>0</v>
      </c>
      <c r="P393" s="46">
        <f t="shared" si="27"/>
        <v>0</v>
      </c>
    </row>
    <row r="394" spans="1:16" hidden="1" x14ac:dyDescent="0.25">
      <c r="A394" s="258" t="str">
        <f>IF(B394=1,A351,"")</f>
        <v/>
      </c>
      <c r="B394" s="39" t="str">
        <f t="shared" si="26"/>
        <v/>
      </c>
      <c r="C394" s="101">
        <f>VLOOKUP($X$51,CAD!$E$7:$F$31,2,0)</f>
        <v>0</v>
      </c>
      <c r="D394" s="37">
        <v>0</v>
      </c>
      <c r="E394" s="37">
        <v>0</v>
      </c>
      <c r="F394" s="37">
        <v>0</v>
      </c>
      <c r="G394" s="37">
        <v>0</v>
      </c>
      <c r="H394" s="37">
        <v>0</v>
      </c>
      <c r="I394" s="37">
        <v>0</v>
      </c>
      <c r="J394" s="37">
        <v>0</v>
      </c>
      <c r="K394" s="37">
        <v>0</v>
      </c>
      <c r="L394" s="37">
        <v>0</v>
      </c>
      <c r="M394" s="37">
        <v>0</v>
      </c>
      <c r="N394" s="37">
        <v>0</v>
      </c>
      <c r="O394" s="37">
        <v>0</v>
      </c>
      <c r="P394" s="46">
        <f t="shared" si="27"/>
        <v>0</v>
      </c>
    </row>
    <row r="395" spans="1:16" hidden="1" x14ac:dyDescent="0.25">
      <c r="A395" s="258" t="str">
        <f>IF(B395=1,A351,"")</f>
        <v/>
      </c>
      <c r="B395" s="39" t="str">
        <f t="shared" si="26"/>
        <v/>
      </c>
      <c r="C395" s="101">
        <f>VLOOKUP($X$52,CAD!$E$7:$F$31,2,0)</f>
        <v>0</v>
      </c>
      <c r="D395" s="37">
        <v>0</v>
      </c>
      <c r="E395" s="37">
        <v>0</v>
      </c>
      <c r="F395" s="37">
        <v>0</v>
      </c>
      <c r="G395" s="37">
        <v>0</v>
      </c>
      <c r="H395" s="37">
        <v>0</v>
      </c>
      <c r="I395" s="37">
        <v>0</v>
      </c>
      <c r="J395" s="37">
        <v>0</v>
      </c>
      <c r="K395" s="37">
        <v>0</v>
      </c>
      <c r="L395" s="37">
        <v>0</v>
      </c>
      <c r="M395" s="37">
        <v>0</v>
      </c>
      <c r="N395" s="37">
        <v>0</v>
      </c>
      <c r="O395" s="37">
        <v>0</v>
      </c>
      <c r="P395" s="46">
        <f t="shared" si="27"/>
        <v>0</v>
      </c>
    </row>
    <row r="396" spans="1:16" hidden="1" x14ac:dyDescent="0.25">
      <c r="A396" s="258" t="str">
        <f>IF(B396=1,A351,"")</f>
        <v/>
      </c>
      <c r="B396" s="39" t="str">
        <f t="shared" si="26"/>
        <v/>
      </c>
      <c r="C396" s="101">
        <f>VLOOKUP($X$53,CAD!$E$7:$F$31,2,0)</f>
        <v>0</v>
      </c>
      <c r="D396" s="37">
        <v>0</v>
      </c>
      <c r="E396" s="37">
        <v>0</v>
      </c>
      <c r="F396" s="37">
        <v>0</v>
      </c>
      <c r="G396" s="37">
        <v>0</v>
      </c>
      <c r="H396" s="37">
        <v>0</v>
      </c>
      <c r="I396" s="37">
        <v>0</v>
      </c>
      <c r="J396" s="37">
        <v>0</v>
      </c>
      <c r="K396" s="37">
        <v>0</v>
      </c>
      <c r="L396" s="37">
        <v>0</v>
      </c>
      <c r="M396" s="37">
        <v>0</v>
      </c>
      <c r="N396" s="37">
        <v>0</v>
      </c>
      <c r="O396" s="37">
        <v>0</v>
      </c>
      <c r="P396" s="46">
        <f t="shared" si="27"/>
        <v>0</v>
      </c>
    </row>
    <row r="397" spans="1:16" hidden="1" x14ac:dyDescent="0.25">
      <c r="A397" s="258" t="str">
        <f>IF(B397=1,A351,"")</f>
        <v/>
      </c>
      <c r="B397" s="39" t="str">
        <f t="shared" si="26"/>
        <v/>
      </c>
      <c r="C397" s="101">
        <f>VLOOKUP($X$54,CAD!$E$7:$F$31,2,0)</f>
        <v>0</v>
      </c>
      <c r="D397" s="37">
        <v>0</v>
      </c>
      <c r="E397" s="37">
        <v>0</v>
      </c>
      <c r="F397" s="37">
        <v>0</v>
      </c>
      <c r="G397" s="37">
        <v>0</v>
      </c>
      <c r="H397" s="37">
        <v>0</v>
      </c>
      <c r="I397" s="37">
        <v>0</v>
      </c>
      <c r="J397" s="37">
        <v>0</v>
      </c>
      <c r="K397" s="37">
        <v>0</v>
      </c>
      <c r="L397" s="37">
        <v>0</v>
      </c>
      <c r="M397" s="37">
        <v>0</v>
      </c>
      <c r="N397" s="37">
        <v>0</v>
      </c>
      <c r="O397" s="37">
        <v>0</v>
      </c>
      <c r="P397" s="46">
        <f t="shared" si="27"/>
        <v>0</v>
      </c>
    </row>
    <row r="398" spans="1:16" hidden="1" x14ac:dyDescent="0.25">
      <c r="A398" s="258" t="str">
        <f>IF(B398=1,A351,"")</f>
        <v/>
      </c>
      <c r="B398" s="39" t="str">
        <f t="shared" si="26"/>
        <v/>
      </c>
      <c r="C398" s="101">
        <f>VLOOKUP($X$55,CAD!$E$7:$F$31,2,0)</f>
        <v>0</v>
      </c>
      <c r="D398" s="37">
        <v>0</v>
      </c>
      <c r="E398" s="37">
        <v>0</v>
      </c>
      <c r="F398" s="37">
        <v>0</v>
      </c>
      <c r="G398" s="37">
        <v>0</v>
      </c>
      <c r="H398" s="37">
        <v>0</v>
      </c>
      <c r="I398" s="37">
        <v>0</v>
      </c>
      <c r="J398" s="37">
        <v>0</v>
      </c>
      <c r="K398" s="37">
        <v>0</v>
      </c>
      <c r="L398" s="37">
        <v>0</v>
      </c>
      <c r="M398" s="37">
        <v>0</v>
      </c>
      <c r="N398" s="37">
        <v>0</v>
      </c>
      <c r="O398" s="37">
        <v>0</v>
      </c>
      <c r="P398" s="46">
        <f t="shared" si="27"/>
        <v>0</v>
      </c>
    </row>
    <row r="399" spans="1:16" hidden="1" x14ac:dyDescent="0.25">
      <c r="A399" s="258" t="str">
        <f>IF(B399=1,A351,"")</f>
        <v/>
      </c>
      <c r="B399" s="39" t="str">
        <f t="shared" si="26"/>
        <v/>
      </c>
      <c r="C399" s="101">
        <f>VLOOKUP($X$56,CAD!$E$7:$F$31,2,0)</f>
        <v>0</v>
      </c>
      <c r="D399" s="37">
        <v>0</v>
      </c>
      <c r="E399" s="37">
        <v>0</v>
      </c>
      <c r="F399" s="37">
        <v>0</v>
      </c>
      <c r="G399" s="37">
        <v>0</v>
      </c>
      <c r="H399" s="37">
        <v>0</v>
      </c>
      <c r="I399" s="37">
        <v>0</v>
      </c>
      <c r="J399" s="37">
        <v>0</v>
      </c>
      <c r="K399" s="37">
        <v>0</v>
      </c>
      <c r="L399" s="37">
        <v>0</v>
      </c>
      <c r="M399" s="37">
        <v>0</v>
      </c>
      <c r="N399" s="37">
        <v>0</v>
      </c>
      <c r="O399" s="37">
        <v>0</v>
      </c>
      <c r="P399" s="46">
        <f t="shared" si="27"/>
        <v>0</v>
      </c>
    </row>
    <row r="400" spans="1:16" hidden="1" x14ac:dyDescent="0.25">
      <c r="A400" s="258" t="str">
        <f>IF(B400=1,A351,"")</f>
        <v/>
      </c>
      <c r="B400" s="39" t="str">
        <f t="shared" si="26"/>
        <v/>
      </c>
      <c r="C400" s="101">
        <f>VLOOKUP($X$57,CAD!$E$7:$F$31,2,0)</f>
        <v>0</v>
      </c>
      <c r="D400" s="37">
        <v>0</v>
      </c>
      <c r="E400" s="37">
        <v>0</v>
      </c>
      <c r="F400" s="37">
        <v>0</v>
      </c>
      <c r="G400" s="37">
        <v>0</v>
      </c>
      <c r="H400" s="37">
        <v>0</v>
      </c>
      <c r="I400" s="37">
        <v>0</v>
      </c>
      <c r="J400" s="37">
        <v>0</v>
      </c>
      <c r="K400" s="37">
        <v>0</v>
      </c>
      <c r="L400" s="37">
        <v>0</v>
      </c>
      <c r="M400" s="37">
        <v>0</v>
      </c>
      <c r="N400" s="37">
        <v>0</v>
      </c>
      <c r="O400" s="37">
        <v>0</v>
      </c>
      <c r="P400" s="46">
        <f t="shared" si="27"/>
        <v>0</v>
      </c>
    </row>
    <row r="401" spans="1:20" hidden="1" x14ac:dyDescent="0.25">
      <c r="A401" s="258" t="str">
        <f>IF(B401=1,A351,"")</f>
        <v/>
      </c>
      <c r="B401" s="39" t="str">
        <f t="shared" si="26"/>
        <v/>
      </c>
      <c r="C401" s="101">
        <f>VLOOKUP($X$58,CAD!$E$7:$F$31,2,0)</f>
        <v>0</v>
      </c>
      <c r="D401" s="37">
        <v>0</v>
      </c>
      <c r="E401" s="37">
        <v>0</v>
      </c>
      <c r="F401" s="37">
        <v>0</v>
      </c>
      <c r="G401" s="37">
        <v>0</v>
      </c>
      <c r="H401" s="37">
        <v>0</v>
      </c>
      <c r="I401" s="37">
        <v>0</v>
      </c>
      <c r="J401" s="37">
        <v>0</v>
      </c>
      <c r="K401" s="37">
        <v>0</v>
      </c>
      <c r="L401" s="37">
        <v>0</v>
      </c>
      <c r="M401" s="37">
        <v>0</v>
      </c>
      <c r="N401" s="37">
        <v>0</v>
      </c>
      <c r="O401" s="37">
        <v>0</v>
      </c>
      <c r="P401" s="46">
        <f t="shared" si="27"/>
        <v>0</v>
      </c>
      <c r="T401" s="10"/>
    </row>
    <row r="402" spans="1:20" hidden="1" x14ac:dyDescent="0.25">
      <c r="A402" s="258">
        <f>A351</f>
        <v>2026</v>
      </c>
      <c r="P402" s="43"/>
    </row>
    <row r="403" spans="1:20" ht="15.75" hidden="1" thickBot="1" x14ac:dyDescent="0.3">
      <c r="A403" s="258">
        <f>A351</f>
        <v>2026</v>
      </c>
      <c r="C403" s="131" t="s">
        <v>203</v>
      </c>
      <c r="D403" s="132">
        <f>PREV_D!D347</f>
        <v>0</v>
      </c>
      <c r="E403" s="132">
        <f>PREV_D!E347</f>
        <v>0</v>
      </c>
      <c r="F403" s="132">
        <f>PREV_D!F347</f>
        <v>0</v>
      </c>
      <c r="G403" s="132">
        <f>PREV_D!G347</f>
        <v>0</v>
      </c>
      <c r="H403" s="132">
        <f>PREV_D!H347</f>
        <v>0</v>
      </c>
      <c r="I403" s="132">
        <f>PREV_D!I347</f>
        <v>0</v>
      </c>
      <c r="J403" s="132">
        <f>PREV_D!J347</f>
        <v>0</v>
      </c>
      <c r="K403" s="132">
        <f>PREV_D!K347</f>
        <v>0</v>
      </c>
      <c r="L403" s="132">
        <f>PREV_D!L347</f>
        <v>0</v>
      </c>
      <c r="M403" s="132">
        <f>PREV_D!M347</f>
        <v>0</v>
      </c>
      <c r="N403" s="132">
        <f>PREV_D!N347</f>
        <v>0</v>
      </c>
      <c r="O403" s="132">
        <f>PREV_D!O347</f>
        <v>0</v>
      </c>
      <c r="P403" s="133">
        <f>SUM(D403:O403)</f>
        <v>0</v>
      </c>
    </row>
    <row r="404" spans="1:20" hidden="1" x14ac:dyDescent="0.25">
      <c r="A404" s="258">
        <f>A351</f>
        <v>2026</v>
      </c>
      <c r="P404" s="43"/>
    </row>
    <row r="405" spans="1:20" hidden="1" x14ac:dyDescent="0.25">
      <c r="A405" s="258">
        <f>A351</f>
        <v>2026</v>
      </c>
      <c r="C405" s="63" t="s">
        <v>204</v>
      </c>
      <c r="D405" s="34">
        <f>D351-D403</f>
        <v>0</v>
      </c>
      <c r="E405" s="34">
        <f t="shared" ref="E405:P405" si="28">E351-E403</f>
        <v>0</v>
      </c>
      <c r="F405" s="34">
        <f t="shared" si="28"/>
        <v>0</v>
      </c>
      <c r="G405" s="34">
        <f t="shared" si="28"/>
        <v>0</v>
      </c>
      <c r="H405" s="34">
        <f t="shared" si="28"/>
        <v>0</v>
      </c>
      <c r="I405" s="34">
        <f t="shared" si="28"/>
        <v>0</v>
      </c>
      <c r="J405" s="34">
        <f t="shared" si="28"/>
        <v>0</v>
      </c>
      <c r="K405" s="34">
        <f t="shared" si="28"/>
        <v>0</v>
      </c>
      <c r="L405" s="34">
        <f t="shared" si="28"/>
        <v>0</v>
      </c>
      <c r="M405" s="34">
        <f t="shared" si="28"/>
        <v>0</v>
      </c>
      <c r="N405" s="34">
        <f t="shared" si="28"/>
        <v>0</v>
      </c>
      <c r="O405" s="34">
        <f t="shared" si="28"/>
        <v>0</v>
      </c>
      <c r="P405" s="44">
        <f t="shared" si="28"/>
        <v>0</v>
      </c>
    </row>
    <row r="406" spans="1:20" hidden="1" x14ac:dyDescent="0.25">
      <c r="A406" s="258"/>
    </row>
    <row r="407" spans="1:20" hidden="1" x14ac:dyDescent="0.25">
      <c r="A407" s="258"/>
    </row>
    <row r="408" spans="1:20" ht="15" hidden="1" customHeight="1" thickBot="1" x14ac:dyDescent="0.3">
      <c r="A408" s="258">
        <f>A351+1</f>
        <v>2027</v>
      </c>
      <c r="C408" s="134" t="s">
        <v>202</v>
      </c>
      <c r="D408" s="136">
        <f t="shared" ref="D408:P408" si="29">SUM(D409:D458)</f>
        <v>0</v>
      </c>
      <c r="E408" s="136">
        <f t="shared" si="29"/>
        <v>0</v>
      </c>
      <c r="F408" s="136">
        <f t="shared" si="29"/>
        <v>0</v>
      </c>
      <c r="G408" s="136">
        <f t="shared" si="29"/>
        <v>0</v>
      </c>
      <c r="H408" s="136">
        <f t="shared" si="29"/>
        <v>0</v>
      </c>
      <c r="I408" s="136">
        <f t="shared" si="29"/>
        <v>0</v>
      </c>
      <c r="J408" s="136">
        <f t="shared" si="29"/>
        <v>0</v>
      </c>
      <c r="K408" s="136">
        <f t="shared" si="29"/>
        <v>0</v>
      </c>
      <c r="L408" s="136">
        <f t="shared" si="29"/>
        <v>0</v>
      </c>
      <c r="M408" s="136">
        <f t="shared" si="29"/>
        <v>0</v>
      </c>
      <c r="N408" s="136">
        <f t="shared" si="29"/>
        <v>0</v>
      </c>
      <c r="O408" s="136">
        <f t="shared" si="29"/>
        <v>0</v>
      </c>
      <c r="P408" s="136">
        <f t="shared" si="29"/>
        <v>0</v>
      </c>
    </row>
    <row r="409" spans="1:20" hidden="1" x14ac:dyDescent="0.25">
      <c r="A409" s="258" t="str">
        <f>IF(B409=1,A408,"")</f>
        <v/>
      </c>
      <c r="B409" s="39" t="str">
        <f>IF(C409&lt;&gt;0,1,"")</f>
        <v/>
      </c>
      <c r="C409" s="130">
        <f>VLOOKUP($X$9,CAD!$C$7:$D$31,2,0)</f>
        <v>0</v>
      </c>
      <c r="D409" s="38">
        <v>0</v>
      </c>
      <c r="E409" s="38">
        <v>0</v>
      </c>
      <c r="F409" s="38">
        <v>0</v>
      </c>
      <c r="G409" s="38">
        <v>0</v>
      </c>
      <c r="H409" s="38">
        <v>0</v>
      </c>
      <c r="I409" s="38">
        <v>0</v>
      </c>
      <c r="J409" s="38">
        <v>0</v>
      </c>
      <c r="K409" s="38">
        <v>0</v>
      </c>
      <c r="L409" s="38">
        <v>0</v>
      </c>
      <c r="M409" s="38">
        <v>0</v>
      </c>
      <c r="N409" s="38">
        <v>0</v>
      </c>
      <c r="O409" s="38">
        <v>0</v>
      </c>
      <c r="P409" s="99">
        <f>SUM(D409:O409)</f>
        <v>0</v>
      </c>
    </row>
    <row r="410" spans="1:20" hidden="1" x14ac:dyDescent="0.25">
      <c r="A410" s="258" t="str">
        <f>IF(B410=1,A408,"")</f>
        <v/>
      </c>
      <c r="B410" s="39" t="str">
        <f t="shared" ref="B410:B458" si="30">IF(C410&lt;&gt;0,1,"")</f>
        <v/>
      </c>
      <c r="C410" s="130">
        <f>VLOOKUP($X$10,CAD!$C$7:$D$31,2,0)</f>
        <v>0</v>
      </c>
      <c r="D410" s="38">
        <v>0</v>
      </c>
      <c r="E410" s="38">
        <v>0</v>
      </c>
      <c r="F410" s="38">
        <v>0</v>
      </c>
      <c r="G410" s="38">
        <v>0</v>
      </c>
      <c r="H410" s="38">
        <v>0</v>
      </c>
      <c r="I410" s="38">
        <v>0</v>
      </c>
      <c r="J410" s="38">
        <v>0</v>
      </c>
      <c r="K410" s="38">
        <v>0</v>
      </c>
      <c r="L410" s="38">
        <v>0</v>
      </c>
      <c r="M410" s="38">
        <v>0</v>
      </c>
      <c r="N410" s="38">
        <v>0</v>
      </c>
      <c r="O410" s="38">
        <v>0</v>
      </c>
      <c r="P410" s="46">
        <f t="shared" ref="P410:P458" si="31">SUM(D410:O410)</f>
        <v>0</v>
      </c>
    </row>
    <row r="411" spans="1:20" hidden="1" x14ac:dyDescent="0.25">
      <c r="A411" s="258" t="str">
        <f>IF(B411=1,A408,"")</f>
        <v/>
      </c>
      <c r="B411" s="39" t="str">
        <f t="shared" si="30"/>
        <v/>
      </c>
      <c r="C411" s="130">
        <f>VLOOKUP($X$11,CAD!$C$7:$D$31,2,0)</f>
        <v>0</v>
      </c>
      <c r="D411" s="37">
        <v>0</v>
      </c>
      <c r="E411" s="37">
        <v>0</v>
      </c>
      <c r="F411" s="37">
        <v>0</v>
      </c>
      <c r="G411" s="37">
        <v>0</v>
      </c>
      <c r="H411" s="37">
        <v>0</v>
      </c>
      <c r="I411" s="37">
        <v>0</v>
      </c>
      <c r="J411" s="37">
        <v>0</v>
      </c>
      <c r="K411" s="37">
        <v>0</v>
      </c>
      <c r="L411" s="37">
        <v>0</v>
      </c>
      <c r="M411" s="37">
        <v>0</v>
      </c>
      <c r="N411" s="37">
        <v>0</v>
      </c>
      <c r="O411" s="37">
        <v>0</v>
      </c>
      <c r="P411" s="46">
        <f t="shared" si="31"/>
        <v>0</v>
      </c>
    </row>
    <row r="412" spans="1:20" hidden="1" x14ac:dyDescent="0.25">
      <c r="A412" s="258" t="str">
        <f>IF(B412=1,A408,"")</f>
        <v/>
      </c>
      <c r="B412" s="39" t="str">
        <f t="shared" si="30"/>
        <v/>
      </c>
      <c r="C412" s="130">
        <f>VLOOKUP($X$12,CAD!$C$7:$D$31,2,0)</f>
        <v>0</v>
      </c>
      <c r="D412" s="37">
        <v>0</v>
      </c>
      <c r="E412" s="37">
        <v>0</v>
      </c>
      <c r="F412" s="37">
        <v>0</v>
      </c>
      <c r="G412" s="37">
        <v>0</v>
      </c>
      <c r="H412" s="37">
        <v>0</v>
      </c>
      <c r="I412" s="37">
        <v>0</v>
      </c>
      <c r="J412" s="37">
        <v>0</v>
      </c>
      <c r="K412" s="37">
        <v>0</v>
      </c>
      <c r="L412" s="37">
        <v>0</v>
      </c>
      <c r="M412" s="37">
        <v>0</v>
      </c>
      <c r="N412" s="37">
        <v>0</v>
      </c>
      <c r="O412" s="37">
        <v>0</v>
      </c>
      <c r="P412" s="46">
        <f t="shared" si="31"/>
        <v>0</v>
      </c>
    </row>
    <row r="413" spans="1:20" hidden="1" x14ac:dyDescent="0.25">
      <c r="A413" s="258" t="str">
        <f>IF(B413=1,A408,"")</f>
        <v/>
      </c>
      <c r="B413" s="39" t="str">
        <f t="shared" si="30"/>
        <v/>
      </c>
      <c r="C413" s="130">
        <f>VLOOKUP($X$13,CAD!$C$7:$D$31,2,0)</f>
        <v>0</v>
      </c>
      <c r="D413" s="37">
        <v>0</v>
      </c>
      <c r="E413" s="37">
        <v>0</v>
      </c>
      <c r="F413" s="37">
        <v>0</v>
      </c>
      <c r="G413" s="37">
        <v>0</v>
      </c>
      <c r="H413" s="37">
        <v>0</v>
      </c>
      <c r="I413" s="37">
        <v>0</v>
      </c>
      <c r="J413" s="37">
        <v>0</v>
      </c>
      <c r="K413" s="37">
        <v>0</v>
      </c>
      <c r="L413" s="37">
        <v>0</v>
      </c>
      <c r="M413" s="37">
        <v>0</v>
      </c>
      <c r="N413" s="37">
        <v>0</v>
      </c>
      <c r="O413" s="37">
        <v>0</v>
      </c>
      <c r="P413" s="46">
        <f t="shared" si="31"/>
        <v>0</v>
      </c>
    </row>
    <row r="414" spans="1:20" hidden="1" x14ac:dyDescent="0.25">
      <c r="A414" s="258" t="str">
        <f>IF(B414=1,A408,"")</f>
        <v/>
      </c>
      <c r="B414" s="39" t="str">
        <f t="shared" si="30"/>
        <v/>
      </c>
      <c r="C414" s="130">
        <f>VLOOKUP($X$14,CAD!$C$7:$D$31,2,0)</f>
        <v>0</v>
      </c>
      <c r="D414" s="37">
        <v>0</v>
      </c>
      <c r="E414" s="37">
        <v>0</v>
      </c>
      <c r="F414" s="37">
        <v>0</v>
      </c>
      <c r="G414" s="37">
        <v>0</v>
      </c>
      <c r="H414" s="37">
        <v>0</v>
      </c>
      <c r="I414" s="37">
        <v>0</v>
      </c>
      <c r="J414" s="37">
        <v>0</v>
      </c>
      <c r="K414" s="37">
        <v>0</v>
      </c>
      <c r="L414" s="37">
        <v>0</v>
      </c>
      <c r="M414" s="37">
        <v>0</v>
      </c>
      <c r="N414" s="37">
        <v>0</v>
      </c>
      <c r="O414" s="37">
        <v>0</v>
      </c>
      <c r="P414" s="46">
        <f t="shared" si="31"/>
        <v>0</v>
      </c>
    </row>
    <row r="415" spans="1:20" hidden="1" x14ac:dyDescent="0.25">
      <c r="A415" s="258" t="str">
        <f>IF(B415=1,A408,"")</f>
        <v/>
      </c>
      <c r="B415" s="39" t="str">
        <f t="shared" si="30"/>
        <v/>
      </c>
      <c r="C415" s="130">
        <f>VLOOKUP($X$15,CAD!$C$7:$D$31,2,0)</f>
        <v>0</v>
      </c>
      <c r="D415" s="37">
        <v>0</v>
      </c>
      <c r="E415" s="37">
        <v>0</v>
      </c>
      <c r="F415" s="37">
        <v>0</v>
      </c>
      <c r="G415" s="37">
        <v>0</v>
      </c>
      <c r="H415" s="37">
        <v>0</v>
      </c>
      <c r="I415" s="37">
        <v>0</v>
      </c>
      <c r="J415" s="37">
        <v>0</v>
      </c>
      <c r="K415" s="37">
        <v>0</v>
      </c>
      <c r="L415" s="37">
        <v>0</v>
      </c>
      <c r="M415" s="37">
        <v>0</v>
      </c>
      <c r="N415" s="37">
        <v>0</v>
      </c>
      <c r="O415" s="37">
        <v>0</v>
      </c>
      <c r="P415" s="46">
        <f t="shared" si="31"/>
        <v>0</v>
      </c>
    </row>
    <row r="416" spans="1:20" hidden="1" x14ac:dyDescent="0.25">
      <c r="A416" s="258" t="str">
        <f>IF(B416=1,A408,"")</f>
        <v/>
      </c>
      <c r="B416" s="39" t="str">
        <f t="shared" si="30"/>
        <v/>
      </c>
      <c r="C416" s="130">
        <f>VLOOKUP($X$16,CAD!$C$7:$D$31,2,0)</f>
        <v>0</v>
      </c>
      <c r="D416" s="37">
        <v>0</v>
      </c>
      <c r="E416" s="37">
        <v>0</v>
      </c>
      <c r="F416" s="37">
        <v>0</v>
      </c>
      <c r="G416" s="37">
        <v>0</v>
      </c>
      <c r="H416" s="37">
        <v>0</v>
      </c>
      <c r="I416" s="37">
        <v>0</v>
      </c>
      <c r="J416" s="37">
        <v>0</v>
      </c>
      <c r="K416" s="37">
        <v>0</v>
      </c>
      <c r="L416" s="37">
        <v>0</v>
      </c>
      <c r="M416" s="37">
        <v>0</v>
      </c>
      <c r="N416" s="37">
        <v>0</v>
      </c>
      <c r="O416" s="37">
        <v>0</v>
      </c>
      <c r="P416" s="46">
        <f t="shared" si="31"/>
        <v>0</v>
      </c>
    </row>
    <row r="417" spans="1:16" hidden="1" x14ac:dyDescent="0.25">
      <c r="A417" s="258" t="str">
        <f>IF(B417=1,A408,"")</f>
        <v/>
      </c>
      <c r="B417" s="39" t="str">
        <f t="shared" si="30"/>
        <v/>
      </c>
      <c r="C417" s="130">
        <f>VLOOKUP($X$17,CAD!$C$7:$D$31,2,0)</f>
        <v>0</v>
      </c>
      <c r="D417" s="37">
        <v>0</v>
      </c>
      <c r="E417" s="37">
        <v>0</v>
      </c>
      <c r="F417" s="37">
        <v>0</v>
      </c>
      <c r="G417" s="37">
        <v>0</v>
      </c>
      <c r="H417" s="37">
        <v>0</v>
      </c>
      <c r="I417" s="37">
        <v>0</v>
      </c>
      <c r="J417" s="37">
        <v>0</v>
      </c>
      <c r="K417" s="37">
        <v>0</v>
      </c>
      <c r="L417" s="37">
        <v>0</v>
      </c>
      <c r="M417" s="37">
        <v>0</v>
      </c>
      <c r="N417" s="37">
        <v>0</v>
      </c>
      <c r="O417" s="37">
        <v>0</v>
      </c>
      <c r="P417" s="46">
        <f t="shared" si="31"/>
        <v>0</v>
      </c>
    </row>
    <row r="418" spans="1:16" hidden="1" x14ac:dyDescent="0.25">
      <c r="A418" s="258" t="str">
        <f>IF(B418=1,A408,"")</f>
        <v/>
      </c>
      <c r="B418" s="39" t="str">
        <f t="shared" si="30"/>
        <v/>
      </c>
      <c r="C418" s="130">
        <f>VLOOKUP($X$18,CAD!$C$7:$D$31,2,0)</f>
        <v>0</v>
      </c>
      <c r="D418" s="37">
        <v>0</v>
      </c>
      <c r="E418" s="37">
        <v>0</v>
      </c>
      <c r="F418" s="37">
        <v>0</v>
      </c>
      <c r="G418" s="37">
        <v>0</v>
      </c>
      <c r="H418" s="37">
        <v>0</v>
      </c>
      <c r="I418" s="37">
        <v>0</v>
      </c>
      <c r="J418" s="37">
        <v>0</v>
      </c>
      <c r="K418" s="37">
        <v>0</v>
      </c>
      <c r="L418" s="37">
        <v>0</v>
      </c>
      <c r="M418" s="37">
        <v>0</v>
      </c>
      <c r="N418" s="37">
        <v>0</v>
      </c>
      <c r="O418" s="37">
        <v>0</v>
      </c>
      <c r="P418" s="46">
        <f t="shared" si="31"/>
        <v>0</v>
      </c>
    </row>
    <row r="419" spans="1:16" hidden="1" x14ac:dyDescent="0.25">
      <c r="A419" s="258" t="str">
        <f>IF(B419=1,A408,"")</f>
        <v/>
      </c>
      <c r="B419" s="39" t="str">
        <f t="shared" si="30"/>
        <v/>
      </c>
      <c r="C419" s="130">
        <f>VLOOKUP($X$19,CAD!$C$7:$D$31,2,0)</f>
        <v>0</v>
      </c>
      <c r="D419" s="37">
        <v>0</v>
      </c>
      <c r="E419" s="37">
        <v>0</v>
      </c>
      <c r="F419" s="37">
        <v>0</v>
      </c>
      <c r="G419" s="37">
        <v>0</v>
      </c>
      <c r="H419" s="37">
        <v>0</v>
      </c>
      <c r="I419" s="37">
        <v>0</v>
      </c>
      <c r="J419" s="37">
        <v>0</v>
      </c>
      <c r="K419" s="37">
        <v>0</v>
      </c>
      <c r="L419" s="37">
        <v>0</v>
      </c>
      <c r="M419" s="37">
        <v>0</v>
      </c>
      <c r="N419" s="37">
        <v>0</v>
      </c>
      <c r="O419" s="37">
        <v>0</v>
      </c>
      <c r="P419" s="46">
        <f t="shared" si="31"/>
        <v>0</v>
      </c>
    </row>
    <row r="420" spans="1:16" hidden="1" x14ac:dyDescent="0.25">
      <c r="A420" s="258" t="str">
        <f>IF(B420=1,A408,"")</f>
        <v/>
      </c>
      <c r="B420" s="39" t="str">
        <f t="shared" si="30"/>
        <v/>
      </c>
      <c r="C420" s="130">
        <f>VLOOKUP($X$20,CAD!$C$7:$D$31,2,0)</f>
        <v>0</v>
      </c>
      <c r="D420" s="37">
        <v>0</v>
      </c>
      <c r="E420" s="37">
        <v>0</v>
      </c>
      <c r="F420" s="37">
        <v>0</v>
      </c>
      <c r="G420" s="37">
        <v>0</v>
      </c>
      <c r="H420" s="37">
        <v>0</v>
      </c>
      <c r="I420" s="37">
        <v>0</v>
      </c>
      <c r="J420" s="37">
        <v>0</v>
      </c>
      <c r="K420" s="37">
        <v>0</v>
      </c>
      <c r="L420" s="37">
        <v>0</v>
      </c>
      <c r="M420" s="37">
        <v>0</v>
      </c>
      <c r="N420" s="37">
        <v>0</v>
      </c>
      <c r="O420" s="37">
        <v>0</v>
      </c>
      <c r="P420" s="46">
        <f t="shared" si="31"/>
        <v>0</v>
      </c>
    </row>
    <row r="421" spans="1:16" hidden="1" x14ac:dyDescent="0.25">
      <c r="A421" s="258" t="str">
        <f>IF(B421=1,A408,"")</f>
        <v/>
      </c>
      <c r="B421" s="39" t="str">
        <f t="shared" si="30"/>
        <v/>
      </c>
      <c r="C421" s="130">
        <f>VLOOKUP($X$21,CAD!$C$7:$D$31,2,0)</f>
        <v>0</v>
      </c>
      <c r="D421" s="37">
        <v>0</v>
      </c>
      <c r="E421" s="37">
        <v>0</v>
      </c>
      <c r="F421" s="37">
        <v>0</v>
      </c>
      <c r="G421" s="37">
        <v>0</v>
      </c>
      <c r="H421" s="37">
        <v>0</v>
      </c>
      <c r="I421" s="37">
        <v>0</v>
      </c>
      <c r="J421" s="37">
        <v>0</v>
      </c>
      <c r="K421" s="37">
        <v>0</v>
      </c>
      <c r="L421" s="37">
        <v>0</v>
      </c>
      <c r="M421" s="37">
        <v>0</v>
      </c>
      <c r="N421" s="37">
        <v>0</v>
      </c>
      <c r="O421" s="37">
        <v>0</v>
      </c>
      <c r="P421" s="46">
        <f t="shared" si="31"/>
        <v>0</v>
      </c>
    </row>
    <row r="422" spans="1:16" hidden="1" x14ac:dyDescent="0.25">
      <c r="A422" s="258" t="str">
        <f>IF(B422=1,A408,"")</f>
        <v/>
      </c>
      <c r="B422" s="39" t="str">
        <f t="shared" si="30"/>
        <v/>
      </c>
      <c r="C422" s="130">
        <f>VLOOKUP($X$22,CAD!$C$7:$D$31,2,0)</f>
        <v>0</v>
      </c>
      <c r="D422" s="37">
        <v>0</v>
      </c>
      <c r="E422" s="37">
        <v>0</v>
      </c>
      <c r="F422" s="37">
        <v>0</v>
      </c>
      <c r="G422" s="37">
        <v>0</v>
      </c>
      <c r="H422" s="37">
        <v>0</v>
      </c>
      <c r="I422" s="37">
        <v>0</v>
      </c>
      <c r="J422" s="37">
        <v>0</v>
      </c>
      <c r="K422" s="37">
        <v>0</v>
      </c>
      <c r="L422" s="37">
        <v>0</v>
      </c>
      <c r="M422" s="37">
        <v>0</v>
      </c>
      <c r="N422" s="37">
        <v>0</v>
      </c>
      <c r="O422" s="37">
        <v>0</v>
      </c>
      <c r="P422" s="46">
        <f t="shared" si="31"/>
        <v>0</v>
      </c>
    </row>
    <row r="423" spans="1:16" hidden="1" x14ac:dyDescent="0.25">
      <c r="A423" s="258" t="str">
        <f>IF(B423=1,A408,"")</f>
        <v/>
      </c>
      <c r="B423" s="39" t="str">
        <f t="shared" si="30"/>
        <v/>
      </c>
      <c r="C423" s="130">
        <f>VLOOKUP($X$23,CAD!$C$7:$D$31,2,0)</f>
        <v>0</v>
      </c>
      <c r="D423" s="37">
        <v>0</v>
      </c>
      <c r="E423" s="37">
        <v>0</v>
      </c>
      <c r="F423" s="37">
        <v>0</v>
      </c>
      <c r="G423" s="37">
        <v>0</v>
      </c>
      <c r="H423" s="37">
        <v>0</v>
      </c>
      <c r="I423" s="37">
        <v>0</v>
      </c>
      <c r="J423" s="37">
        <v>0</v>
      </c>
      <c r="K423" s="37">
        <v>0</v>
      </c>
      <c r="L423" s="37">
        <v>0</v>
      </c>
      <c r="M423" s="37">
        <v>0</v>
      </c>
      <c r="N423" s="37">
        <v>0</v>
      </c>
      <c r="O423" s="37">
        <v>0</v>
      </c>
      <c r="P423" s="46">
        <f t="shared" si="31"/>
        <v>0</v>
      </c>
    </row>
    <row r="424" spans="1:16" hidden="1" x14ac:dyDescent="0.25">
      <c r="A424" s="258" t="str">
        <f>IF(B424=1,A408,"")</f>
        <v/>
      </c>
      <c r="B424" s="39" t="str">
        <f t="shared" si="30"/>
        <v/>
      </c>
      <c r="C424" s="130">
        <f>VLOOKUP($X$24,CAD!$C$7:$D$31,2,0)</f>
        <v>0</v>
      </c>
      <c r="D424" s="37">
        <v>0</v>
      </c>
      <c r="E424" s="37">
        <v>0</v>
      </c>
      <c r="F424" s="37">
        <v>0</v>
      </c>
      <c r="G424" s="37">
        <v>0</v>
      </c>
      <c r="H424" s="37">
        <v>0</v>
      </c>
      <c r="I424" s="37">
        <v>0</v>
      </c>
      <c r="J424" s="37">
        <v>0</v>
      </c>
      <c r="K424" s="37">
        <v>0</v>
      </c>
      <c r="L424" s="37">
        <v>0</v>
      </c>
      <c r="M424" s="37">
        <v>0</v>
      </c>
      <c r="N424" s="37">
        <v>0</v>
      </c>
      <c r="O424" s="37">
        <v>0</v>
      </c>
      <c r="P424" s="46">
        <f t="shared" si="31"/>
        <v>0</v>
      </c>
    </row>
    <row r="425" spans="1:16" hidden="1" x14ac:dyDescent="0.25">
      <c r="A425" s="258" t="str">
        <f>IF(B425=1,A408,"")</f>
        <v/>
      </c>
      <c r="B425" s="39" t="str">
        <f t="shared" si="30"/>
        <v/>
      </c>
      <c r="C425" s="130">
        <f>VLOOKUP($X$25,CAD!$C$7:$D$31,2,0)</f>
        <v>0</v>
      </c>
      <c r="D425" s="37">
        <v>0</v>
      </c>
      <c r="E425" s="37">
        <v>0</v>
      </c>
      <c r="F425" s="37">
        <v>0</v>
      </c>
      <c r="G425" s="37">
        <v>0</v>
      </c>
      <c r="H425" s="37">
        <v>0</v>
      </c>
      <c r="I425" s="37">
        <v>0</v>
      </c>
      <c r="J425" s="37">
        <v>0</v>
      </c>
      <c r="K425" s="37">
        <v>0</v>
      </c>
      <c r="L425" s="37">
        <v>0</v>
      </c>
      <c r="M425" s="37">
        <v>0</v>
      </c>
      <c r="N425" s="37">
        <v>0</v>
      </c>
      <c r="O425" s="37">
        <v>0</v>
      </c>
      <c r="P425" s="46">
        <f t="shared" si="31"/>
        <v>0</v>
      </c>
    </row>
    <row r="426" spans="1:16" hidden="1" x14ac:dyDescent="0.25">
      <c r="A426" s="258" t="str">
        <f>IF(B426=1,A408,"")</f>
        <v/>
      </c>
      <c r="B426" s="39" t="str">
        <f t="shared" si="30"/>
        <v/>
      </c>
      <c r="C426" s="130">
        <f>VLOOKUP($X$26,CAD!$C$7:$D$31,2,0)</f>
        <v>0</v>
      </c>
      <c r="D426" s="37">
        <v>0</v>
      </c>
      <c r="E426" s="37">
        <v>0</v>
      </c>
      <c r="F426" s="37">
        <v>0</v>
      </c>
      <c r="G426" s="37">
        <v>0</v>
      </c>
      <c r="H426" s="37">
        <v>0</v>
      </c>
      <c r="I426" s="37">
        <v>0</v>
      </c>
      <c r="J426" s="37">
        <v>0</v>
      </c>
      <c r="K426" s="37">
        <v>0</v>
      </c>
      <c r="L426" s="37">
        <v>0</v>
      </c>
      <c r="M426" s="37">
        <v>0</v>
      </c>
      <c r="N426" s="37">
        <v>0</v>
      </c>
      <c r="O426" s="37">
        <v>0</v>
      </c>
      <c r="P426" s="46">
        <f t="shared" si="31"/>
        <v>0</v>
      </c>
    </row>
    <row r="427" spans="1:16" hidden="1" x14ac:dyDescent="0.25">
      <c r="A427" s="258" t="str">
        <f>IF(B427=1,A408,"")</f>
        <v/>
      </c>
      <c r="B427" s="39" t="str">
        <f t="shared" si="30"/>
        <v/>
      </c>
      <c r="C427" s="130">
        <f>VLOOKUP($X$27,CAD!$C$7:$D$31,2,0)</f>
        <v>0</v>
      </c>
      <c r="D427" s="37">
        <v>0</v>
      </c>
      <c r="E427" s="37">
        <v>0</v>
      </c>
      <c r="F427" s="37">
        <v>0</v>
      </c>
      <c r="G427" s="37">
        <v>0</v>
      </c>
      <c r="H427" s="37">
        <v>0</v>
      </c>
      <c r="I427" s="37">
        <v>0</v>
      </c>
      <c r="J427" s="37">
        <v>0</v>
      </c>
      <c r="K427" s="37">
        <v>0</v>
      </c>
      <c r="L427" s="37">
        <v>0</v>
      </c>
      <c r="M427" s="37">
        <v>0</v>
      </c>
      <c r="N427" s="37">
        <v>0</v>
      </c>
      <c r="O427" s="37">
        <v>0</v>
      </c>
      <c r="P427" s="46">
        <f t="shared" si="31"/>
        <v>0</v>
      </c>
    </row>
    <row r="428" spans="1:16" hidden="1" x14ac:dyDescent="0.25">
      <c r="A428" s="258" t="str">
        <f>IF(B428=1,A408,"")</f>
        <v/>
      </c>
      <c r="B428" s="39" t="str">
        <f t="shared" si="30"/>
        <v/>
      </c>
      <c r="C428" s="130">
        <f>VLOOKUP($X$28,CAD!$C$7:$D$31,2,0)</f>
        <v>0</v>
      </c>
      <c r="D428" s="37">
        <v>0</v>
      </c>
      <c r="E428" s="37">
        <v>0</v>
      </c>
      <c r="F428" s="37">
        <v>0</v>
      </c>
      <c r="G428" s="37">
        <v>0</v>
      </c>
      <c r="H428" s="37">
        <v>0</v>
      </c>
      <c r="I428" s="37">
        <v>0</v>
      </c>
      <c r="J428" s="37">
        <v>0</v>
      </c>
      <c r="K428" s="37">
        <v>0</v>
      </c>
      <c r="L428" s="37">
        <v>0</v>
      </c>
      <c r="M428" s="37">
        <v>0</v>
      </c>
      <c r="N428" s="37">
        <v>0</v>
      </c>
      <c r="O428" s="37">
        <v>0</v>
      </c>
      <c r="P428" s="46">
        <f t="shared" si="31"/>
        <v>0</v>
      </c>
    </row>
    <row r="429" spans="1:16" hidden="1" x14ac:dyDescent="0.25">
      <c r="A429" s="258" t="str">
        <f>IF(B429=1,A408,"")</f>
        <v/>
      </c>
      <c r="B429" s="39" t="str">
        <f t="shared" si="30"/>
        <v/>
      </c>
      <c r="C429" s="130">
        <f>VLOOKUP($X$29,CAD!$C$7:$D$31,2,0)</f>
        <v>0</v>
      </c>
      <c r="D429" s="37">
        <v>0</v>
      </c>
      <c r="E429" s="37">
        <v>0</v>
      </c>
      <c r="F429" s="37">
        <v>0</v>
      </c>
      <c r="G429" s="37">
        <v>0</v>
      </c>
      <c r="H429" s="37">
        <v>0</v>
      </c>
      <c r="I429" s="37">
        <v>0</v>
      </c>
      <c r="J429" s="37">
        <v>0</v>
      </c>
      <c r="K429" s="37">
        <v>0</v>
      </c>
      <c r="L429" s="37">
        <v>0</v>
      </c>
      <c r="M429" s="37">
        <v>0</v>
      </c>
      <c r="N429" s="37">
        <v>0</v>
      </c>
      <c r="O429" s="37">
        <v>0</v>
      </c>
      <c r="P429" s="46">
        <f t="shared" si="31"/>
        <v>0</v>
      </c>
    </row>
    <row r="430" spans="1:16" hidden="1" x14ac:dyDescent="0.25">
      <c r="A430" s="258" t="str">
        <f>IF(B430=1,A408,"")</f>
        <v/>
      </c>
      <c r="B430" s="39" t="str">
        <f t="shared" si="30"/>
        <v/>
      </c>
      <c r="C430" s="130">
        <f>VLOOKUP($X$30,CAD!$C$7:$D$31,2,0)</f>
        <v>0</v>
      </c>
      <c r="D430" s="37">
        <v>0</v>
      </c>
      <c r="E430" s="37">
        <v>0</v>
      </c>
      <c r="F430" s="37">
        <v>0</v>
      </c>
      <c r="G430" s="37">
        <v>0</v>
      </c>
      <c r="H430" s="37">
        <v>0</v>
      </c>
      <c r="I430" s="37">
        <v>0</v>
      </c>
      <c r="J430" s="37">
        <v>0</v>
      </c>
      <c r="K430" s="37">
        <v>0</v>
      </c>
      <c r="L430" s="37">
        <v>0</v>
      </c>
      <c r="M430" s="37">
        <v>0</v>
      </c>
      <c r="N430" s="37">
        <v>0</v>
      </c>
      <c r="O430" s="37">
        <v>0</v>
      </c>
      <c r="P430" s="46">
        <f t="shared" si="31"/>
        <v>0</v>
      </c>
    </row>
    <row r="431" spans="1:16" hidden="1" x14ac:dyDescent="0.25">
      <c r="A431" s="258" t="str">
        <f>IF(B431=1,A408,"")</f>
        <v/>
      </c>
      <c r="B431" s="39" t="str">
        <f t="shared" si="30"/>
        <v/>
      </c>
      <c r="C431" s="130">
        <f>VLOOKUP($X$31,CAD!$C$7:$D$31,2,0)</f>
        <v>0</v>
      </c>
      <c r="D431" s="37">
        <v>0</v>
      </c>
      <c r="E431" s="37">
        <v>0</v>
      </c>
      <c r="F431" s="37">
        <v>0</v>
      </c>
      <c r="G431" s="37">
        <v>0</v>
      </c>
      <c r="H431" s="37">
        <v>0</v>
      </c>
      <c r="I431" s="37">
        <v>0</v>
      </c>
      <c r="J431" s="37">
        <v>0</v>
      </c>
      <c r="K431" s="37">
        <v>0</v>
      </c>
      <c r="L431" s="37">
        <v>0</v>
      </c>
      <c r="M431" s="37">
        <v>0</v>
      </c>
      <c r="N431" s="37">
        <v>0</v>
      </c>
      <c r="O431" s="37">
        <v>0</v>
      </c>
      <c r="P431" s="46">
        <f t="shared" si="31"/>
        <v>0</v>
      </c>
    </row>
    <row r="432" spans="1:16" hidden="1" x14ac:dyDescent="0.25">
      <c r="A432" s="258" t="str">
        <f>IF(B432=1,A408,"")</f>
        <v/>
      </c>
      <c r="B432" s="39" t="str">
        <f t="shared" si="30"/>
        <v/>
      </c>
      <c r="C432" s="130">
        <f>VLOOKUP($X$32,CAD!$C$7:$D$31,2,0)</f>
        <v>0</v>
      </c>
      <c r="D432" s="37">
        <v>0</v>
      </c>
      <c r="E432" s="37">
        <v>0</v>
      </c>
      <c r="F432" s="37">
        <v>0</v>
      </c>
      <c r="G432" s="37">
        <v>0</v>
      </c>
      <c r="H432" s="37">
        <v>0</v>
      </c>
      <c r="I432" s="37">
        <v>0</v>
      </c>
      <c r="J432" s="37">
        <v>0</v>
      </c>
      <c r="K432" s="37">
        <v>0</v>
      </c>
      <c r="L432" s="37">
        <v>0</v>
      </c>
      <c r="M432" s="37">
        <v>0</v>
      </c>
      <c r="N432" s="37">
        <v>0</v>
      </c>
      <c r="O432" s="37">
        <v>0</v>
      </c>
      <c r="P432" s="46">
        <f t="shared" si="31"/>
        <v>0</v>
      </c>
    </row>
    <row r="433" spans="1:16" hidden="1" x14ac:dyDescent="0.25">
      <c r="A433" s="258" t="str">
        <f>IF(B433=1,A408,"")</f>
        <v/>
      </c>
      <c r="B433" s="39" t="str">
        <f t="shared" si="30"/>
        <v/>
      </c>
      <c r="C433" s="130">
        <f>VLOOKUP($X$33,CAD!$C$7:$D$31,2,0)</f>
        <v>0</v>
      </c>
      <c r="D433" s="37">
        <v>0</v>
      </c>
      <c r="E433" s="37">
        <v>0</v>
      </c>
      <c r="F433" s="37">
        <v>0</v>
      </c>
      <c r="G433" s="37">
        <v>0</v>
      </c>
      <c r="H433" s="37">
        <v>0</v>
      </c>
      <c r="I433" s="37">
        <v>0</v>
      </c>
      <c r="J433" s="37">
        <v>0</v>
      </c>
      <c r="K433" s="37">
        <v>0</v>
      </c>
      <c r="L433" s="37">
        <v>0</v>
      </c>
      <c r="M433" s="37">
        <v>0</v>
      </c>
      <c r="N433" s="37">
        <v>0</v>
      </c>
      <c r="O433" s="37">
        <v>0</v>
      </c>
      <c r="P433" s="46">
        <f t="shared" si="31"/>
        <v>0</v>
      </c>
    </row>
    <row r="434" spans="1:16" hidden="1" x14ac:dyDescent="0.25">
      <c r="A434" s="258" t="str">
        <f>IF(B434=1,A408,"")</f>
        <v/>
      </c>
      <c r="B434" s="39" t="str">
        <f t="shared" si="30"/>
        <v/>
      </c>
      <c r="C434" s="101">
        <f>VLOOKUP($X$34,CAD!$E$7:$F$31,2,0)</f>
        <v>0</v>
      </c>
      <c r="D434" s="37">
        <v>0</v>
      </c>
      <c r="E434" s="37">
        <v>0</v>
      </c>
      <c r="F434" s="37">
        <v>0</v>
      </c>
      <c r="G434" s="37">
        <v>0</v>
      </c>
      <c r="H434" s="37">
        <v>0</v>
      </c>
      <c r="I434" s="37">
        <v>0</v>
      </c>
      <c r="J434" s="37">
        <v>0</v>
      </c>
      <c r="K434" s="37">
        <v>0</v>
      </c>
      <c r="L434" s="37">
        <v>0</v>
      </c>
      <c r="M434" s="37">
        <v>0</v>
      </c>
      <c r="N434" s="37">
        <v>0</v>
      </c>
      <c r="O434" s="37">
        <v>0</v>
      </c>
      <c r="P434" s="46">
        <f t="shared" si="31"/>
        <v>0</v>
      </c>
    </row>
    <row r="435" spans="1:16" hidden="1" x14ac:dyDescent="0.25">
      <c r="A435" s="258" t="str">
        <f>IF(B435=1,A408,"")</f>
        <v/>
      </c>
      <c r="B435" s="39" t="str">
        <f t="shared" si="30"/>
        <v/>
      </c>
      <c r="C435" s="101">
        <f>VLOOKUP($X$35,CAD!$E$7:$F$31,2,0)</f>
        <v>0</v>
      </c>
      <c r="D435" s="37">
        <v>0</v>
      </c>
      <c r="E435" s="37">
        <v>0</v>
      </c>
      <c r="F435" s="37">
        <v>0</v>
      </c>
      <c r="G435" s="37">
        <v>0</v>
      </c>
      <c r="H435" s="37">
        <v>0</v>
      </c>
      <c r="I435" s="37">
        <v>0</v>
      </c>
      <c r="J435" s="37">
        <v>0</v>
      </c>
      <c r="K435" s="37">
        <v>0</v>
      </c>
      <c r="L435" s="37">
        <v>0</v>
      </c>
      <c r="M435" s="37">
        <v>0</v>
      </c>
      <c r="N435" s="37">
        <v>0</v>
      </c>
      <c r="O435" s="37">
        <v>0</v>
      </c>
      <c r="P435" s="46">
        <f t="shared" si="31"/>
        <v>0</v>
      </c>
    </row>
    <row r="436" spans="1:16" hidden="1" x14ac:dyDescent="0.25">
      <c r="A436" s="258" t="str">
        <f>IF(B436=1,A408,"")</f>
        <v/>
      </c>
      <c r="B436" s="39" t="str">
        <f t="shared" si="30"/>
        <v/>
      </c>
      <c r="C436" s="101">
        <f>VLOOKUP($X$36,CAD!$E$7:$F$31,2,0)</f>
        <v>0</v>
      </c>
      <c r="D436" s="37">
        <v>0</v>
      </c>
      <c r="E436" s="37">
        <v>0</v>
      </c>
      <c r="F436" s="37">
        <v>0</v>
      </c>
      <c r="G436" s="37">
        <v>0</v>
      </c>
      <c r="H436" s="37">
        <v>0</v>
      </c>
      <c r="I436" s="37">
        <v>0</v>
      </c>
      <c r="J436" s="37">
        <v>0</v>
      </c>
      <c r="K436" s="37">
        <v>0</v>
      </c>
      <c r="L436" s="37">
        <v>0</v>
      </c>
      <c r="M436" s="37">
        <v>0</v>
      </c>
      <c r="N436" s="37">
        <v>0</v>
      </c>
      <c r="O436" s="37">
        <v>0</v>
      </c>
      <c r="P436" s="46">
        <f t="shared" si="31"/>
        <v>0</v>
      </c>
    </row>
    <row r="437" spans="1:16" hidden="1" x14ac:dyDescent="0.25">
      <c r="A437" s="258" t="str">
        <f>IF(B437=1,A408,"")</f>
        <v/>
      </c>
      <c r="B437" s="39" t="str">
        <f t="shared" si="30"/>
        <v/>
      </c>
      <c r="C437" s="101">
        <f>VLOOKUP($X$37,CAD!$E$7:$F$31,2,0)</f>
        <v>0</v>
      </c>
      <c r="D437" s="37">
        <v>0</v>
      </c>
      <c r="E437" s="37">
        <v>0</v>
      </c>
      <c r="F437" s="37">
        <v>0</v>
      </c>
      <c r="G437" s="37">
        <v>0</v>
      </c>
      <c r="H437" s="37">
        <v>0</v>
      </c>
      <c r="I437" s="37">
        <v>0</v>
      </c>
      <c r="J437" s="37">
        <v>0</v>
      </c>
      <c r="K437" s="37">
        <v>0</v>
      </c>
      <c r="L437" s="37">
        <v>0</v>
      </c>
      <c r="M437" s="37">
        <v>0</v>
      </c>
      <c r="N437" s="37">
        <v>0</v>
      </c>
      <c r="O437" s="37">
        <v>0</v>
      </c>
      <c r="P437" s="46">
        <f t="shared" si="31"/>
        <v>0</v>
      </c>
    </row>
    <row r="438" spans="1:16" hidden="1" x14ac:dyDescent="0.25">
      <c r="A438" s="258" t="str">
        <f>IF(B438=1,A408,"")</f>
        <v/>
      </c>
      <c r="B438" s="39" t="str">
        <f t="shared" si="30"/>
        <v/>
      </c>
      <c r="C438" s="101">
        <f>VLOOKUP($X$38,CAD!$E$7:$F$31,2,0)</f>
        <v>0</v>
      </c>
      <c r="D438" s="37">
        <v>0</v>
      </c>
      <c r="E438" s="37">
        <v>0</v>
      </c>
      <c r="F438" s="37">
        <v>0</v>
      </c>
      <c r="G438" s="37">
        <v>0</v>
      </c>
      <c r="H438" s="37">
        <v>0</v>
      </c>
      <c r="I438" s="37">
        <v>0</v>
      </c>
      <c r="J438" s="37">
        <v>0</v>
      </c>
      <c r="K438" s="37">
        <v>0</v>
      </c>
      <c r="L438" s="37">
        <v>0</v>
      </c>
      <c r="M438" s="37">
        <v>0</v>
      </c>
      <c r="N438" s="37">
        <v>0</v>
      </c>
      <c r="O438" s="37">
        <v>0</v>
      </c>
      <c r="P438" s="46">
        <f t="shared" si="31"/>
        <v>0</v>
      </c>
    </row>
    <row r="439" spans="1:16" hidden="1" x14ac:dyDescent="0.25">
      <c r="A439" s="258" t="str">
        <f>IF(B439=1,A408,"")</f>
        <v/>
      </c>
      <c r="B439" s="39" t="str">
        <f t="shared" si="30"/>
        <v/>
      </c>
      <c r="C439" s="101">
        <f>VLOOKUP($X$39,CAD!$E$7:$F$31,2,0)</f>
        <v>0</v>
      </c>
      <c r="D439" s="37">
        <v>0</v>
      </c>
      <c r="E439" s="37">
        <v>0</v>
      </c>
      <c r="F439" s="37">
        <v>0</v>
      </c>
      <c r="G439" s="37">
        <v>0</v>
      </c>
      <c r="H439" s="37">
        <v>0</v>
      </c>
      <c r="I439" s="37">
        <v>0</v>
      </c>
      <c r="J439" s="37">
        <v>0</v>
      </c>
      <c r="K439" s="37">
        <v>0</v>
      </c>
      <c r="L439" s="37">
        <v>0</v>
      </c>
      <c r="M439" s="37">
        <v>0</v>
      </c>
      <c r="N439" s="37">
        <v>0</v>
      </c>
      <c r="O439" s="37">
        <v>0</v>
      </c>
      <c r="P439" s="46">
        <f t="shared" si="31"/>
        <v>0</v>
      </c>
    </row>
    <row r="440" spans="1:16" hidden="1" x14ac:dyDescent="0.25">
      <c r="A440" s="258" t="str">
        <f>IF(B440=1,A408,"")</f>
        <v/>
      </c>
      <c r="B440" s="39" t="str">
        <f t="shared" si="30"/>
        <v/>
      </c>
      <c r="C440" s="101">
        <f>VLOOKUP($X$40,CAD!$E$7:$F$31,2,0)</f>
        <v>0</v>
      </c>
      <c r="D440" s="37">
        <v>0</v>
      </c>
      <c r="E440" s="37">
        <v>0</v>
      </c>
      <c r="F440" s="37">
        <v>0</v>
      </c>
      <c r="G440" s="37">
        <v>0</v>
      </c>
      <c r="H440" s="37">
        <v>0</v>
      </c>
      <c r="I440" s="37">
        <v>0</v>
      </c>
      <c r="J440" s="37">
        <v>0</v>
      </c>
      <c r="K440" s="37">
        <v>0</v>
      </c>
      <c r="L440" s="37">
        <v>0</v>
      </c>
      <c r="M440" s="37">
        <v>0</v>
      </c>
      <c r="N440" s="37">
        <v>0</v>
      </c>
      <c r="O440" s="37">
        <v>0</v>
      </c>
      <c r="P440" s="46">
        <f t="shared" si="31"/>
        <v>0</v>
      </c>
    </row>
    <row r="441" spans="1:16" hidden="1" x14ac:dyDescent="0.25">
      <c r="A441" s="258" t="str">
        <f>IF(B441=1,A408,"")</f>
        <v/>
      </c>
      <c r="B441" s="39" t="str">
        <f t="shared" si="30"/>
        <v/>
      </c>
      <c r="C441" s="101">
        <f>VLOOKUP($X$41,CAD!$E$7:$F$31,2,0)</f>
        <v>0</v>
      </c>
      <c r="D441" s="37">
        <v>0</v>
      </c>
      <c r="E441" s="37">
        <v>0</v>
      </c>
      <c r="F441" s="37">
        <v>0</v>
      </c>
      <c r="G441" s="37">
        <v>0</v>
      </c>
      <c r="H441" s="37">
        <v>0</v>
      </c>
      <c r="I441" s="37">
        <v>0</v>
      </c>
      <c r="J441" s="37">
        <v>0</v>
      </c>
      <c r="K441" s="37">
        <v>0</v>
      </c>
      <c r="L441" s="37">
        <v>0</v>
      </c>
      <c r="M441" s="37">
        <v>0</v>
      </c>
      <c r="N441" s="37">
        <v>0</v>
      </c>
      <c r="O441" s="37">
        <v>0</v>
      </c>
      <c r="P441" s="46">
        <f t="shared" si="31"/>
        <v>0</v>
      </c>
    </row>
    <row r="442" spans="1:16" hidden="1" x14ac:dyDescent="0.25">
      <c r="A442" s="258" t="str">
        <f>IF(B442=1,A408,"")</f>
        <v/>
      </c>
      <c r="B442" s="39" t="str">
        <f t="shared" si="30"/>
        <v/>
      </c>
      <c r="C442" s="101">
        <f>VLOOKUP($X$42,CAD!$E$7:$F$31,2,0)</f>
        <v>0</v>
      </c>
      <c r="D442" s="37">
        <v>0</v>
      </c>
      <c r="E442" s="37">
        <v>0</v>
      </c>
      <c r="F442" s="37">
        <v>0</v>
      </c>
      <c r="G442" s="37">
        <v>0</v>
      </c>
      <c r="H442" s="37">
        <v>0</v>
      </c>
      <c r="I442" s="37">
        <v>0</v>
      </c>
      <c r="J442" s="37">
        <v>0</v>
      </c>
      <c r="K442" s="37">
        <v>0</v>
      </c>
      <c r="L442" s="37">
        <v>0</v>
      </c>
      <c r="M442" s="37">
        <v>0</v>
      </c>
      <c r="N442" s="37">
        <v>0</v>
      </c>
      <c r="O442" s="37">
        <v>0</v>
      </c>
      <c r="P442" s="46">
        <f t="shared" si="31"/>
        <v>0</v>
      </c>
    </row>
    <row r="443" spans="1:16" hidden="1" x14ac:dyDescent="0.25">
      <c r="A443" s="258" t="str">
        <f>IF(B443=1,A408,"")</f>
        <v/>
      </c>
      <c r="B443" s="39" t="str">
        <f t="shared" si="30"/>
        <v/>
      </c>
      <c r="C443" s="101">
        <f>VLOOKUP($X$43,CAD!$E$7:$F$31,2,0)</f>
        <v>0</v>
      </c>
      <c r="D443" s="37">
        <v>0</v>
      </c>
      <c r="E443" s="37">
        <v>0</v>
      </c>
      <c r="F443" s="37">
        <v>0</v>
      </c>
      <c r="G443" s="37">
        <v>0</v>
      </c>
      <c r="H443" s="37">
        <v>0</v>
      </c>
      <c r="I443" s="37">
        <v>0</v>
      </c>
      <c r="J443" s="37">
        <v>0</v>
      </c>
      <c r="K443" s="37">
        <v>0</v>
      </c>
      <c r="L443" s="37">
        <v>0</v>
      </c>
      <c r="M443" s="37">
        <v>0</v>
      </c>
      <c r="N443" s="37">
        <v>0</v>
      </c>
      <c r="O443" s="37">
        <v>0</v>
      </c>
      <c r="P443" s="46">
        <f t="shared" si="31"/>
        <v>0</v>
      </c>
    </row>
    <row r="444" spans="1:16" hidden="1" x14ac:dyDescent="0.25">
      <c r="A444" s="258" t="str">
        <f>IF(B444=1,A408,"")</f>
        <v/>
      </c>
      <c r="B444" s="39" t="str">
        <f t="shared" si="30"/>
        <v/>
      </c>
      <c r="C444" s="101">
        <f>VLOOKUP($X$44,CAD!$E$7:$F$31,2,0)</f>
        <v>0</v>
      </c>
      <c r="D444" s="37">
        <v>0</v>
      </c>
      <c r="E444" s="37">
        <v>0</v>
      </c>
      <c r="F444" s="37">
        <v>0</v>
      </c>
      <c r="G444" s="37">
        <v>0</v>
      </c>
      <c r="H444" s="37">
        <v>0</v>
      </c>
      <c r="I444" s="37">
        <v>0</v>
      </c>
      <c r="J444" s="37">
        <v>0</v>
      </c>
      <c r="K444" s="37">
        <v>0</v>
      </c>
      <c r="L444" s="37">
        <v>0</v>
      </c>
      <c r="M444" s="37">
        <v>0</v>
      </c>
      <c r="N444" s="37">
        <v>0</v>
      </c>
      <c r="O444" s="37">
        <v>0</v>
      </c>
      <c r="P444" s="46">
        <f t="shared" si="31"/>
        <v>0</v>
      </c>
    </row>
    <row r="445" spans="1:16" hidden="1" x14ac:dyDescent="0.25">
      <c r="A445" s="258" t="str">
        <f>IF(B445=1,A408,"")</f>
        <v/>
      </c>
      <c r="B445" s="39" t="str">
        <f t="shared" si="30"/>
        <v/>
      </c>
      <c r="C445" s="101">
        <f>VLOOKUP($X$45,CAD!$E$7:$F$31,2,0)</f>
        <v>0</v>
      </c>
      <c r="D445" s="37">
        <v>0</v>
      </c>
      <c r="E445" s="37">
        <v>0</v>
      </c>
      <c r="F445" s="37">
        <v>0</v>
      </c>
      <c r="G445" s="37">
        <v>0</v>
      </c>
      <c r="H445" s="37">
        <v>0</v>
      </c>
      <c r="I445" s="37">
        <v>0</v>
      </c>
      <c r="J445" s="37">
        <v>0</v>
      </c>
      <c r="K445" s="37">
        <v>0</v>
      </c>
      <c r="L445" s="37">
        <v>0</v>
      </c>
      <c r="M445" s="37">
        <v>0</v>
      </c>
      <c r="N445" s="37">
        <v>0</v>
      </c>
      <c r="O445" s="37">
        <v>0</v>
      </c>
      <c r="P445" s="46">
        <f t="shared" si="31"/>
        <v>0</v>
      </c>
    </row>
    <row r="446" spans="1:16" hidden="1" x14ac:dyDescent="0.25">
      <c r="A446" s="258" t="str">
        <f>IF(B446=1,A408,"")</f>
        <v/>
      </c>
      <c r="B446" s="39" t="str">
        <f t="shared" si="30"/>
        <v/>
      </c>
      <c r="C446" s="101">
        <f>VLOOKUP($X$46,CAD!$E$7:$F$31,2,0)</f>
        <v>0</v>
      </c>
      <c r="D446" s="37">
        <v>0</v>
      </c>
      <c r="E446" s="37">
        <v>0</v>
      </c>
      <c r="F446" s="37">
        <v>0</v>
      </c>
      <c r="G446" s="37">
        <v>0</v>
      </c>
      <c r="H446" s="37">
        <v>0</v>
      </c>
      <c r="I446" s="37">
        <v>0</v>
      </c>
      <c r="J446" s="37">
        <v>0</v>
      </c>
      <c r="K446" s="37">
        <v>0</v>
      </c>
      <c r="L446" s="37">
        <v>0</v>
      </c>
      <c r="M446" s="37">
        <v>0</v>
      </c>
      <c r="N446" s="37">
        <v>0</v>
      </c>
      <c r="O446" s="37">
        <v>0</v>
      </c>
      <c r="P446" s="46">
        <f t="shared" si="31"/>
        <v>0</v>
      </c>
    </row>
    <row r="447" spans="1:16" hidden="1" x14ac:dyDescent="0.25">
      <c r="A447" s="258" t="str">
        <f>IF(B447=1,A408,"")</f>
        <v/>
      </c>
      <c r="B447" s="39" t="str">
        <f t="shared" si="30"/>
        <v/>
      </c>
      <c r="C447" s="101">
        <f>VLOOKUP($X$47,CAD!$E$7:$F$31,2,0)</f>
        <v>0</v>
      </c>
      <c r="D447" s="37">
        <v>0</v>
      </c>
      <c r="E447" s="37">
        <v>0</v>
      </c>
      <c r="F447" s="37">
        <v>0</v>
      </c>
      <c r="G447" s="37">
        <v>0</v>
      </c>
      <c r="H447" s="37">
        <v>0</v>
      </c>
      <c r="I447" s="37">
        <v>0</v>
      </c>
      <c r="J447" s="37">
        <v>0</v>
      </c>
      <c r="K447" s="37">
        <v>0</v>
      </c>
      <c r="L447" s="37">
        <v>0</v>
      </c>
      <c r="M447" s="37">
        <v>0</v>
      </c>
      <c r="N447" s="37">
        <v>0</v>
      </c>
      <c r="O447" s="37">
        <v>0</v>
      </c>
      <c r="P447" s="46">
        <f t="shared" si="31"/>
        <v>0</v>
      </c>
    </row>
    <row r="448" spans="1:16" hidden="1" x14ac:dyDescent="0.25">
      <c r="A448" s="258" t="str">
        <f>IF(B448=1,A408,"")</f>
        <v/>
      </c>
      <c r="B448" s="39" t="str">
        <f t="shared" si="30"/>
        <v/>
      </c>
      <c r="C448" s="101">
        <f>VLOOKUP($X$48,CAD!$E$7:$F$31,2,0)</f>
        <v>0</v>
      </c>
      <c r="D448" s="37">
        <v>0</v>
      </c>
      <c r="E448" s="37">
        <v>0</v>
      </c>
      <c r="F448" s="37">
        <v>0</v>
      </c>
      <c r="G448" s="37">
        <v>0</v>
      </c>
      <c r="H448" s="37">
        <v>0</v>
      </c>
      <c r="I448" s="37">
        <v>0</v>
      </c>
      <c r="J448" s="37">
        <v>0</v>
      </c>
      <c r="K448" s="37">
        <v>0</v>
      </c>
      <c r="L448" s="37">
        <v>0</v>
      </c>
      <c r="M448" s="37">
        <v>0</v>
      </c>
      <c r="N448" s="37">
        <v>0</v>
      </c>
      <c r="O448" s="37">
        <v>0</v>
      </c>
      <c r="P448" s="46">
        <f t="shared" si="31"/>
        <v>0</v>
      </c>
    </row>
    <row r="449" spans="1:20" hidden="1" x14ac:dyDescent="0.25">
      <c r="A449" s="258" t="str">
        <f>IF(B449=1,A408,"")</f>
        <v/>
      </c>
      <c r="B449" s="39" t="str">
        <f t="shared" si="30"/>
        <v/>
      </c>
      <c r="C449" s="101">
        <f>VLOOKUP($X$49,CAD!$E$7:$F$31,2,0)</f>
        <v>0</v>
      </c>
      <c r="D449" s="37">
        <v>0</v>
      </c>
      <c r="E449" s="37">
        <v>0</v>
      </c>
      <c r="F449" s="37">
        <v>0</v>
      </c>
      <c r="G449" s="37">
        <v>0</v>
      </c>
      <c r="H449" s="37">
        <v>0</v>
      </c>
      <c r="I449" s="37">
        <v>0</v>
      </c>
      <c r="J449" s="37">
        <v>0</v>
      </c>
      <c r="K449" s="37">
        <v>0</v>
      </c>
      <c r="L449" s="37">
        <v>0</v>
      </c>
      <c r="M449" s="37">
        <v>0</v>
      </c>
      <c r="N449" s="37">
        <v>0</v>
      </c>
      <c r="O449" s="37">
        <v>0</v>
      </c>
      <c r="P449" s="46">
        <f t="shared" si="31"/>
        <v>0</v>
      </c>
    </row>
    <row r="450" spans="1:20" hidden="1" x14ac:dyDescent="0.25">
      <c r="A450" s="258" t="str">
        <f>IF(B450=1,A408,"")</f>
        <v/>
      </c>
      <c r="B450" s="39" t="str">
        <f t="shared" si="30"/>
        <v/>
      </c>
      <c r="C450" s="101">
        <f>VLOOKUP($X$50,CAD!$E$7:$F$31,2,0)</f>
        <v>0</v>
      </c>
      <c r="D450" s="37">
        <v>0</v>
      </c>
      <c r="E450" s="37">
        <v>0</v>
      </c>
      <c r="F450" s="37">
        <v>0</v>
      </c>
      <c r="G450" s="37">
        <v>0</v>
      </c>
      <c r="H450" s="37">
        <v>0</v>
      </c>
      <c r="I450" s="37">
        <v>0</v>
      </c>
      <c r="J450" s="37">
        <v>0</v>
      </c>
      <c r="K450" s="37">
        <v>0</v>
      </c>
      <c r="L450" s="37">
        <v>0</v>
      </c>
      <c r="M450" s="37">
        <v>0</v>
      </c>
      <c r="N450" s="37">
        <v>0</v>
      </c>
      <c r="O450" s="37">
        <v>0</v>
      </c>
      <c r="P450" s="46">
        <f t="shared" si="31"/>
        <v>0</v>
      </c>
    </row>
    <row r="451" spans="1:20" hidden="1" x14ac:dyDescent="0.25">
      <c r="A451" s="258" t="str">
        <f>IF(B451=1,A408,"")</f>
        <v/>
      </c>
      <c r="B451" s="39" t="str">
        <f t="shared" si="30"/>
        <v/>
      </c>
      <c r="C451" s="101">
        <f>VLOOKUP($X$51,CAD!$E$7:$F$31,2,0)</f>
        <v>0</v>
      </c>
      <c r="D451" s="37">
        <v>0</v>
      </c>
      <c r="E451" s="37">
        <v>0</v>
      </c>
      <c r="F451" s="37">
        <v>0</v>
      </c>
      <c r="G451" s="37">
        <v>0</v>
      </c>
      <c r="H451" s="37">
        <v>0</v>
      </c>
      <c r="I451" s="37">
        <v>0</v>
      </c>
      <c r="J451" s="37">
        <v>0</v>
      </c>
      <c r="K451" s="37">
        <v>0</v>
      </c>
      <c r="L451" s="37">
        <v>0</v>
      </c>
      <c r="M451" s="37">
        <v>0</v>
      </c>
      <c r="N451" s="37">
        <v>0</v>
      </c>
      <c r="O451" s="37">
        <v>0</v>
      </c>
      <c r="P451" s="46">
        <f t="shared" si="31"/>
        <v>0</v>
      </c>
    </row>
    <row r="452" spans="1:20" hidden="1" x14ac:dyDescent="0.25">
      <c r="A452" s="258" t="str">
        <f>IF(B452=1,A408,"")</f>
        <v/>
      </c>
      <c r="B452" s="39" t="str">
        <f t="shared" si="30"/>
        <v/>
      </c>
      <c r="C452" s="101">
        <f>VLOOKUP($X$52,CAD!$E$7:$F$31,2,0)</f>
        <v>0</v>
      </c>
      <c r="D452" s="37">
        <v>0</v>
      </c>
      <c r="E452" s="37">
        <v>0</v>
      </c>
      <c r="F452" s="37">
        <v>0</v>
      </c>
      <c r="G452" s="37">
        <v>0</v>
      </c>
      <c r="H452" s="37">
        <v>0</v>
      </c>
      <c r="I452" s="37">
        <v>0</v>
      </c>
      <c r="J452" s="37">
        <v>0</v>
      </c>
      <c r="K452" s="37">
        <v>0</v>
      </c>
      <c r="L452" s="37">
        <v>0</v>
      </c>
      <c r="M452" s="37">
        <v>0</v>
      </c>
      <c r="N452" s="37">
        <v>0</v>
      </c>
      <c r="O452" s="37">
        <v>0</v>
      </c>
      <c r="P452" s="46">
        <f t="shared" si="31"/>
        <v>0</v>
      </c>
    </row>
    <row r="453" spans="1:20" hidden="1" x14ac:dyDescent="0.25">
      <c r="A453" s="258" t="str">
        <f>IF(B453=1,A408,"")</f>
        <v/>
      </c>
      <c r="B453" s="39" t="str">
        <f t="shared" si="30"/>
        <v/>
      </c>
      <c r="C453" s="101">
        <f>VLOOKUP($X$53,CAD!$E$7:$F$31,2,0)</f>
        <v>0</v>
      </c>
      <c r="D453" s="37">
        <v>0</v>
      </c>
      <c r="E453" s="37">
        <v>0</v>
      </c>
      <c r="F453" s="37">
        <v>0</v>
      </c>
      <c r="G453" s="37">
        <v>0</v>
      </c>
      <c r="H453" s="37">
        <v>0</v>
      </c>
      <c r="I453" s="37">
        <v>0</v>
      </c>
      <c r="J453" s="37">
        <v>0</v>
      </c>
      <c r="K453" s="37">
        <v>0</v>
      </c>
      <c r="L453" s="37">
        <v>0</v>
      </c>
      <c r="M453" s="37">
        <v>0</v>
      </c>
      <c r="N453" s="37">
        <v>0</v>
      </c>
      <c r="O453" s="37">
        <v>0</v>
      </c>
      <c r="P453" s="46">
        <f t="shared" si="31"/>
        <v>0</v>
      </c>
    </row>
    <row r="454" spans="1:20" hidden="1" x14ac:dyDescent="0.25">
      <c r="A454" s="258" t="str">
        <f>IF(B454=1,A408,"")</f>
        <v/>
      </c>
      <c r="B454" s="39" t="str">
        <f t="shared" si="30"/>
        <v/>
      </c>
      <c r="C454" s="101">
        <f>VLOOKUP($X$54,CAD!$E$7:$F$31,2,0)</f>
        <v>0</v>
      </c>
      <c r="D454" s="37">
        <v>0</v>
      </c>
      <c r="E454" s="37">
        <v>0</v>
      </c>
      <c r="F454" s="37">
        <v>0</v>
      </c>
      <c r="G454" s="37">
        <v>0</v>
      </c>
      <c r="H454" s="37">
        <v>0</v>
      </c>
      <c r="I454" s="37">
        <v>0</v>
      </c>
      <c r="J454" s="37">
        <v>0</v>
      </c>
      <c r="K454" s="37">
        <v>0</v>
      </c>
      <c r="L454" s="37">
        <v>0</v>
      </c>
      <c r="M454" s="37">
        <v>0</v>
      </c>
      <c r="N454" s="37">
        <v>0</v>
      </c>
      <c r="O454" s="37">
        <v>0</v>
      </c>
      <c r="P454" s="46">
        <f t="shared" si="31"/>
        <v>0</v>
      </c>
    </row>
    <row r="455" spans="1:20" hidden="1" x14ac:dyDescent="0.25">
      <c r="A455" s="258" t="str">
        <f>IF(B455=1,A408,"")</f>
        <v/>
      </c>
      <c r="B455" s="39" t="str">
        <f t="shared" si="30"/>
        <v/>
      </c>
      <c r="C455" s="101">
        <f>VLOOKUP($X$55,CAD!$E$7:$F$31,2,0)</f>
        <v>0</v>
      </c>
      <c r="D455" s="37">
        <v>0</v>
      </c>
      <c r="E455" s="37">
        <v>0</v>
      </c>
      <c r="F455" s="37">
        <v>0</v>
      </c>
      <c r="G455" s="37">
        <v>0</v>
      </c>
      <c r="H455" s="37">
        <v>0</v>
      </c>
      <c r="I455" s="37">
        <v>0</v>
      </c>
      <c r="J455" s="37">
        <v>0</v>
      </c>
      <c r="K455" s="37">
        <v>0</v>
      </c>
      <c r="L455" s="37">
        <v>0</v>
      </c>
      <c r="M455" s="37">
        <v>0</v>
      </c>
      <c r="N455" s="37">
        <v>0</v>
      </c>
      <c r="O455" s="37">
        <v>0</v>
      </c>
      <c r="P455" s="46">
        <f t="shared" si="31"/>
        <v>0</v>
      </c>
    </row>
    <row r="456" spans="1:20" hidden="1" x14ac:dyDescent="0.25">
      <c r="A456" s="258" t="str">
        <f>IF(B456=1,A408,"")</f>
        <v/>
      </c>
      <c r="B456" s="39" t="str">
        <f t="shared" si="30"/>
        <v/>
      </c>
      <c r="C456" s="101">
        <f>VLOOKUP($X$56,CAD!$E$7:$F$31,2,0)</f>
        <v>0</v>
      </c>
      <c r="D456" s="37">
        <v>0</v>
      </c>
      <c r="E456" s="37">
        <v>0</v>
      </c>
      <c r="F456" s="37">
        <v>0</v>
      </c>
      <c r="G456" s="37">
        <v>0</v>
      </c>
      <c r="H456" s="37">
        <v>0</v>
      </c>
      <c r="I456" s="37">
        <v>0</v>
      </c>
      <c r="J456" s="37">
        <v>0</v>
      </c>
      <c r="K456" s="37">
        <v>0</v>
      </c>
      <c r="L456" s="37">
        <v>0</v>
      </c>
      <c r="M456" s="37">
        <v>0</v>
      </c>
      <c r="N456" s="37">
        <v>0</v>
      </c>
      <c r="O456" s="37">
        <v>0</v>
      </c>
      <c r="P456" s="46">
        <f t="shared" si="31"/>
        <v>0</v>
      </c>
    </row>
    <row r="457" spans="1:20" hidden="1" x14ac:dyDescent="0.25">
      <c r="A457" s="258" t="str">
        <f>IF(B457=1,A408,"")</f>
        <v/>
      </c>
      <c r="B457" s="39" t="str">
        <f t="shared" si="30"/>
        <v/>
      </c>
      <c r="C457" s="101">
        <f>VLOOKUP($X$57,CAD!$E$7:$F$31,2,0)</f>
        <v>0</v>
      </c>
      <c r="D457" s="37">
        <v>0</v>
      </c>
      <c r="E457" s="37">
        <v>0</v>
      </c>
      <c r="F457" s="37">
        <v>0</v>
      </c>
      <c r="G457" s="37">
        <v>0</v>
      </c>
      <c r="H457" s="37">
        <v>0</v>
      </c>
      <c r="I457" s="37">
        <v>0</v>
      </c>
      <c r="J457" s="37">
        <v>0</v>
      </c>
      <c r="K457" s="37">
        <v>0</v>
      </c>
      <c r="L457" s="37">
        <v>0</v>
      </c>
      <c r="M457" s="37">
        <v>0</v>
      </c>
      <c r="N457" s="37">
        <v>0</v>
      </c>
      <c r="O457" s="37">
        <v>0</v>
      </c>
      <c r="P457" s="46">
        <f t="shared" si="31"/>
        <v>0</v>
      </c>
    </row>
    <row r="458" spans="1:20" hidden="1" x14ac:dyDescent="0.25">
      <c r="A458" s="258" t="str">
        <f>IF(B458=1,A408,"")</f>
        <v/>
      </c>
      <c r="B458" s="39" t="str">
        <f t="shared" si="30"/>
        <v/>
      </c>
      <c r="C458" s="101">
        <f>VLOOKUP($X$58,CAD!$E$7:$F$31,2,0)</f>
        <v>0</v>
      </c>
      <c r="D458" s="37">
        <v>0</v>
      </c>
      <c r="E458" s="37">
        <v>0</v>
      </c>
      <c r="F458" s="37">
        <v>0</v>
      </c>
      <c r="G458" s="37">
        <v>0</v>
      </c>
      <c r="H458" s="37">
        <v>0</v>
      </c>
      <c r="I458" s="37">
        <v>0</v>
      </c>
      <c r="J458" s="37">
        <v>0</v>
      </c>
      <c r="K458" s="37">
        <v>0</v>
      </c>
      <c r="L458" s="37">
        <v>0</v>
      </c>
      <c r="M458" s="37">
        <v>0</v>
      </c>
      <c r="N458" s="37">
        <v>0</v>
      </c>
      <c r="O458" s="37">
        <v>0</v>
      </c>
      <c r="P458" s="46">
        <f t="shared" si="31"/>
        <v>0</v>
      </c>
      <c r="T458" s="10"/>
    </row>
    <row r="459" spans="1:20" hidden="1" x14ac:dyDescent="0.25">
      <c r="A459" s="258">
        <f>A408</f>
        <v>2027</v>
      </c>
      <c r="P459" s="43"/>
    </row>
    <row r="460" spans="1:20" ht="15.75" hidden="1" thickBot="1" x14ac:dyDescent="0.3">
      <c r="A460" s="258">
        <f>A408</f>
        <v>2027</v>
      </c>
      <c r="C460" s="131" t="s">
        <v>203</v>
      </c>
      <c r="D460" s="132">
        <f>PREV_D!D403</f>
        <v>0</v>
      </c>
      <c r="E460" s="132">
        <f>PREV_D!E403</f>
        <v>0</v>
      </c>
      <c r="F460" s="132">
        <f>PREV_D!F403</f>
        <v>0</v>
      </c>
      <c r="G460" s="132">
        <f>PREV_D!G403</f>
        <v>0</v>
      </c>
      <c r="H460" s="132">
        <f>PREV_D!H403</f>
        <v>0</v>
      </c>
      <c r="I460" s="132">
        <f>PREV_D!I403</f>
        <v>0</v>
      </c>
      <c r="J460" s="132">
        <f>PREV_D!J403</f>
        <v>0</v>
      </c>
      <c r="K460" s="132">
        <f>PREV_D!K403</f>
        <v>0</v>
      </c>
      <c r="L460" s="132">
        <f>PREV_D!L403</f>
        <v>0</v>
      </c>
      <c r="M460" s="132">
        <f>PREV_D!M403</f>
        <v>0</v>
      </c>
      <c r="N460" s="132">
        <f>PREV_D!N403</f>
        <v>0</v>
      </c>
      <c r="O460" s="132">
        <f>PREV_D!O403</f>
        <v>0</v>
      </c>
      <c r="P460" s="133">
        <f>SUM(D460:O460)</f>
        <v>0</v>
      </c>
    </row>
    <row r="461" spans="1:20" hidden="1" x14ac:dyDescent="0.25">
      <c r="A461" s="258">
        <f>A408</f>
        <v>2027</v>
      </c>
      <c r="P461" s="43"/>
    </row>
    <row r="462" spans="1:20" hidden="1" x14ac:dyDescent="0.25">
      <c r="A462" s="258">
        <f>A408</f>
        <v>2027</v>
      </c>
      <c r="C462" s="63" t="s">
        <v>204</v>
      </c>
      <c r="D462" s="34">
        <f>D408-D460</f>
        <v>0</v>
      </c>
      <c r="E462" s="34">
        <f t="shared" ref="E462:P462" si="32">E408-E460</f>
        <v>0</v>
      </c>
      <c r="F462" s="34">
        <f t="shared" si="32"/>
        <v>0</v>
      </c>
      <c r="G462" s="34">
        <f t="shared" si="32"/>
        <v>0</v>
      </c>
      <c r="H462" s="34">
        <f t="shared" si="32"/>
        <v>0</v>
      </c>
      <c r="I462" s="34">
        <f t="shared" si="32"/>
        <v>0</v>
      </c>
      <c r="J462" s="34">
        <f t="shared" si="32"/>
        <v>0</v>
      </c>
      <c r="K462" s="34">
        <f t="shared" si="32"/>
        <v>0</v>
      </c>
      <c r="L462" s="34">
        <f t="shared" si="32"/>
        <v>0</v>
      </c>
      <c r="M462" s="34">
        <f t="shared" si="32"/>
        <v>0</v>
      </c>
      <c r="N462" s="34">
        <f t="shared" si="32"/>
        <v>0</v>
      </c>
      <c r="O462" s="34">
        <f t="shared" si="32"/>
        <v>0</v>
      </c>
      <c r="P462" s="44">
        <f t="shared" si="32"/>
        <v>0</v>
      </c>
    </row>
    <row r="463" spans="1:20" hidden="1" x14ac:dyDescent="0.25">
      <c r="A463" s="258"/>
    </row>
    <row r="464" spans="1:20" hidden="1" x14ac:dyDescent="0.25">
      <c r="A464" s="258"/>
    </row>
    <row r="465" spans="1:16" ht="15" hidden="1" customHeight="1" thickBot="1" x14ac:dyDescent="0.3">
      <c r="A465" s="258">
        <f>A408+1</f>
        <v>2028</v>
      </c>
      <c r="C465" s="134" t="s">
        <v>202</v>
      </c>
      <c r="D465" s="136">
        <f t="shared" ref="D465:P465" si="33">SUM(D466:D515)</f>
        <v>0</v>
      </c>
      <c r="E465" s="136">
        <f t="shared" si="33"/>
        <v>0</v>
      </c>
      <c r="F465" s="136">
        <f t="shared" si="33"/>
        <v>0</v>
      </c>
      <c r="G465" s="136">
        <f t="shared" si="33"/>
        <v>0</v>
      </c>
      <c r="H465" s="136">
        <f t="shared" si="33"/>
        <v>0</v>
      </c>
      <c r="I465" s="136">
        <f t="shared" si="33"/>
        <v>0</v>
      </c>
      <c r="J465" s="136">
        <f t="shared" si="33"/>
        <v>0</v>
      </c>
      <c r="K465" s="136">
        <f t="shared" si="33"/>
        <v>0</v>
      </c>
      <c r="L465" s="136">
        <f t="shared" si="33"/>
        <v>0</v>
      </c>
      <c r="M465" s="136">
        <f t="shared" si="33"/>
        <v>0</v>
      </c>
      <c r="N465" s="136">
        <f t="shared" si="33"/>
        <v>0</v>
      </c>
      <c r="O465" s="136">
        <f t="shared" si="33"/>
        <v>0</v>
      </c>
      <c r="P465" s="136">
        <f t="shared" si="33"/>
        <v>0</v>
      </c>
    </row>
    <row r="466" spans="1:16" hidden="1" x14ac:dyDescent="0.25">
      <c r="A466" s="258" t="str">
        <f>IF(B466=1,A465,"")</f>
        <v/>
      </c>
      <c r="B466" s="39" t="str">
        <f>IF(C466&lt;&gt;0,1,"")</f>
        <v/>
      </c>
      <c r="C466" s="130">
        <f>VLOOKUP($X$9,CAD!$C$7:$D$31,2,0)</f>
        <v>0</v>
      </c>
      <c r="D466" s="38">
        <v>0</v>
      </c>
      <c r="E466" s="38">
        <v>0</v>
      </c>
      <c r="F466" s="38">
        <v>0</v>
      </c>
      <c r="G466" s="38">
        <v>0</v>
      </c>
      <c r="H466" s="38">
        <v>0</v>
      </c>
      <c r="I466" s="38">
        <v>0</v>
      </c>
      <c r="J466" s="38">
        <v>0</v>
      </c>
      <c r="K466" s="38">
        <v>0</v>
      </c>
      <c r="L466" s="38">
        <v>0</v>
      </c>
      <c r="M466" s="38">
        <v>0</v>
      </c>
      <c r="N466" s="38">
        <v>0</v>
      </c>
      <c r="O466" s="38">
        <v>0</v>
      </c>
      <c r="P466" s="99">
        <f>SUM(D466:O466)</f>
        <v>0</v>
      </c>
    </row>
    <row r="467" spans="1:16" hidden="1" x14ac:dyDescent="0.25">
      <c r="A467" s="258" t="str">
        <f>IF(B467=1,A465,"")</f>
        <v/>
      </c>
      <c r="B467" s="39" t="str">
        <f t="shared" ref="B467:B515" si="34">IF(C467&lt;&gt;0,1,"")</f>
        <v/>
      </c>
      <c r="C467" s="130">
        <f>VLOOKUP($X$10,CAD!$C$7:$D$31,2,0)</f>
        <v>0</v>
      </c>
      <c r="D467" s="38">
        <v>0</v>
      </c>
      <c r="E467" s="38">
        <v>0</v>
      </c>
      <c r="F467" s="38">
        <v>0</v>
      </c>
      <c r="G467" s="38">
        <v>0</v>
      </c>
      <c r="H467" s="38">
        <v>0</v>
      </c>
      <c r="I467" s="38">
        <v>0</v>
      </c>
      <c r="J467" s="38">
        <v>0</v>
      </c>
      <c r="K467" s="38">
        <v>0</v>
      </c>
      <c r="L467" s="38">
        <v>0</v>
      </c>
      <c r="M467" s="38">
        <v>0</v>
      </c>
      <c r="N467" s="38">
        <v>0</v>
      </c>
      <c r="O467" s="38">
        <v>0</v>
      </c>
      <c r="P467" s="46">
        <f t="shared" ref="P467:P515" si="35">SUM(D467:O467)</f>
        <v>0</v>
      </c>
    </row>
    <row r="468" spans="1:16" hidden="1" x14ac:dyDescent="0.25">
      <c r="A468" s="258" t="str">
        <f>IF(B468=1,A465,"")</f>
        <v/>
      </c>
      <c r="B468" s="39" t="str">
        <f t="shared" si="34"/>
        <v/>
      </c>
      <c r="C468" s="130">
        <f>VLOOKUP($X$11,CAD!$C$7:$D$31,2,0)</f>
        <v>0</v>
      </c>
      <c r="D468" s="37">
        <v>0</v>
      </c>
      <c r="E468" s="37">
        <v>0</v>
      </c>
      <c r="F468" s="37">
        <v>0</v>
      </c>
      <c r="G468" s="37">
        <v>0</v>
      </c>
      <c r="H468" s="37">
        <v>0</v>
      </c>
      <c r="I468" s="37">
        <v>0</v>
      </c>
      <c r="J468" s="37">
        <v>0</v>
      </c>
      <c r="K468" s="37">
        <v>0</v>
      </c>
      <c r="L468" s="37">
        <v>0</v>
      </c>
      <c r="M468" s="37">
        <v>0</v>
      </c>
      <c r="N468" s="37">
        <v>0</v>
      </c>
      <c r="O468" s="37">
        <v>0</v>
      </c>
      <c r="P468" s="46">
        <f t="shared" si="35"/>
        <v>0</v>
      </c>
    </row>
    <row r="469" spans="1:16" hidden="1" x14ac:dyDescent="0.25">
      <c r="A469" s="258" t="str">
        <f>IF(B469=1,A465,"")</f>
        <v/>
      </c>
      <c r="B469" s="39" t="str">
        <f t="shared" si="34"/>
        <v/>
      </c>
      <c r="C469" s="130">
        <f>VLOOKUP($X$12,CAD!$C$7:$D$31,2,0)</f>
        <v>0</v>
      </c>
      <c r="D469" s="37">
        <v>0</v>
      </c>
      <c r="E469" s="37">
        <v>0</v>
      </c>
      <c r="F469" s="37">
        <v>0</v>
      </c>
      <c r="G469" s="37">
        <v>0</v>
      </c>
      <c r="H469" s="37">
        <v>0</v>
      </c>
      <c r="I469" s="37">
        <v>0</v>
      </c>
      <c r="J469" s="37">
        <v>0</v>
      </c>
      <c r="K469" s="37">
        <v>0</v>
      </c>
      <c r="L469" s="37">
        <v>0</v>
      </c>
      <c r="M469" s="37">
        <v>0</v>
      </c>
      <c r="N469" s="37">
        <v>0</v>
      </c>
      <c r="O469" s="37">
        <v>0</v>
      </c>
      <c r="P469" s="46">
        <f t="shared" si="35"/>
        <v>0</v>
      </c>
    </row>
    <row r="470" spans="1:16" hidden="1" x14ac:dyDescent="0.25">
      <c r="A470" s="258" t="str">
        <f>IF(B470=1,A465,"")</f>
        <v/>
      </c>
      <c r="B470" s="39" t="str">
        <f t="shared" si="34"/>
        <v/>
      </c>
      <c r="C470" s="130">
        <f>VLOOKUP($X$13,CAD!$C$7:$D$31,2,0)</f>
        <v>0</v>
      </c>
      <c r="D470" s="37">
        <v>0</v>
      </c>
      <c r="E470" s="37">
        <v>0</v>
      </c>
      <c r="F470" s="37">
        <v>0</v>
      </c>
      <c r="G470" s="37">
        <v>0</v>
      </c>
      <c r="H470" s="37">
        <v>0</v>
      </c>
      <c r="I470" s="37">
        <v>0</v>
      </c>
      <c r="J470" s="37">
        <v>0</v>
      </c>
      <c r="K470" s="37">
        <v>0</v>
      </c>
      <c r="L470" s="37">
        <v>0</v>
      </c>
      <c r="M470" s="37">
        <v>0</v>
      </c>
      <c r="N470" s="37">
        <v>0</v>
      </c>
      <c r="O470" s="37">
        <v>0</v>
      </c>
      <c r="P470" s="46">
        <f t="shared" si="35"/>
        <v>0</v>
      </c>
    </row>
    <row r="471" spans="1:16" hidden="1" x14ac:dyDescent="0.25">
      <c r="A471" s="258" t="str">
        <f>IF(B471=1,A465,"")</f>
        <v/>
      </c>
      <c r="B471" s="39" t="str">
        <f t="shared" si="34"/>
        <v/>
      </c>
      <c r="C471" s="130">
        <f>VLOOKUP($X$14,CAD!$C$7:$D$31,2,0)</f>
        <v>0</v>
      </c>
      <c r="D471" s="37">
        <v>0</v>
      </c>
      <c r="E471" s="37">
        <v>0</v>
      </c>
      <c r="F471" s="37">
        <v>0</v>
      </c>
      <c r="G471" s="37">
        <v>0</v>
      </c>
      <c r="H471" s="37">
        <v>0</v>
      </c>
      <c r="I471" s="37">
        <v>0</v>
      </c>
      <c r="J471" s="37">
        <v>0</v>
      </c>
      <c r="K471" s="37">
        <v>0</v>
      </c>
      <c r="L471" s="37">
        <v>0</v>
      </c>
      <c r="M471" s="37">
        <v>0</v>
      </c>
      <c r="N471" s="37">
        <v>0</v>
      </c>
      <c r="O471" s="37">
        <v>0</v>
      </c>
      <c r="P471" s="46">
        <f t="shared" si="35"/>
        <v>0</v>
      </c>
    </row>
    <row r="472" spans="1:16" hidden="1" x14ac:dyDescent="0.25">
      <c r="A472" s="258" t="str">
        <f>IF(B472=1,A465,"")</f>
        <v/>
      </c>
      <c r="B472" s="39" t="str">
        <f t="shared" si="34"/>
        <v/>
      </c>
      <c r="C472" s="130">
        <f>VLOOKUP($X$15,CAD!$C$7:$D$31,2,0)</f>
        <v>0</v>
      </c>
      <c r="D472" s="37">
        <v>0</v>
      </c>
      <c r="E472" s="37">
        <v>0</v>
      </c>
      <c r="F472" s="37">
        <v>0</v>
      </c>
      <c r="G472" s="37">
        <v>0</v>
      </c>
      <c r="H472" s="37">
        <v>0</v>
      </c>
      <c r="I472" s="37">
        <v>0</v>
      </c>
      <c r="J472" s="37">
        <v>0</v>
      </c>
      <c r="K472" s="37">
        <v>0</v>
      </c>
      <c r="L472" s="37">
        <v>0</v>
      </c>
      <c r="M472" s="37">
        <v>0</v>
      </c>
      <c r="N472" s="37">
        <v>0</v>
      </c>
      <c r="O472" s="37">
        <v>0</v>
      </c>
      <c r="P472" s="46">
        <f t="shared" si="35"/>
        <v>0</v>
      </c>
    </row>
    <row r="473" spans="1:16" hidden="1" x14ac:dyDescent="0.25">
      <c r="A473" s="258" t="str">
        <f>IF(B473=1,A465,"")</f>
        <v/>
      </c>
      <c r="B473" s="39" t="str">
        <f t="shared" si="34"/>
        <v/>
      </c>
      <c r="C473" s="130">
        <f>VLOOKUP($X$16,CAD!$C$7:$D$31,2,0)</f>
        <v>0</v>
      </c>
      <c r="D473" s="37">
        <v>0</v>
      </c>
      <c r="E473" s="37">
        <v>0</v>
      </c>
      <c r="F473" s="37">
        <v>0</v>
      </c>
      <c r="G473" s="37">
        <v>0</v>
      </c>
      <c r="H473" s="37">
        <v>0</v>
      </c>
      <c r="I473" s="37">
        <v>0</v>
      </c>
      <c r="J473" s="37">
        <v>0</v>
      </c>
      <c r="K473" s="37">
        <v>0</v>
      </c>
      <c r="L473" s="37">
        <v>0</v>
      </c>
      <c r="M473" s="37">
        <v>0</v>
      </c>
      <c r="N473" s="37">
        <v>0</v>
      </c>
      <c r="O473" s="37">
        <v>0</v>
      </c>
      <c r="P473" s="46">
        <f t="shared" si="35"/>
        <v>0</v>
      </c>
    </row>
    <row r="474" spans="1:16" hidden="1" x14ac:dyDescent="0.25">
      <c r="A474" s="258" t="str">
        <f>IF(B474=1,A465,"")</f>
        <v/>
      </c>
      <c r="B474" s="39" t="str">
        <f t="shared" si="34"/>
        <v/>
      </c>
      <c r="C474" s="130">
        <f>VLOOKUP($X$17,CAD!$C$7:$D$31,2,0)</f>
        <v>0</v>
      </c>
      <c r="D474" s="37">
        <v>0</v>
      </c>
      <c r="E474" s="37">
        <v>0</v>
      </c>
      <c r="F474" s="37">
        <v>0</v>
      </c>
      <c r="G474" s="37">
        <v>0</v>
      </c>
      <c r="H474" s="37">
        <v>0</v>
      </c>
      <c r="I474" s="37">
        <v>0</v>
      </c>
      <c r="J474" s="37">
        <v>0</v>
      </c>
      <c r="K474" s="37">
        <v>0</v>
      </c>
      <c r="L474" s="37">
        <v>0</v>
      </c>
      <c r="M474" s="37">
        <v>0</v>
      </c>
      <c r="N474" s="37">
        <v>0</v>
      </c>
      <c r="O474" s="37">
        <v>0</v>
      </c>
      <c r="P474" s="46">
        <f t="shared" si="35"/>
        <v>0</v>
      </c>
    </row>
    <row r="475" spans="1:16" hidden="1" x14ac:dyDescent="0.25">
      <c r="A475" s="258" t="str">
        <f>IF(B475=1,A465,"")</f>
        <v/>
      </c>
      <c r="B475" s="39" t="str">
        <f t="shared" si="34"/>
        <v/>
      </c>
      <c r="C475" s="130">
        <f>VLOOKUP($X$18,CAD!$C$7:$D$31,2,0)</f>
        <v>0</v>
      </c>
      <c r="D475" s="37">
        <v>0</v>
      </c>
      <c r="E475" s="37">
        <v>0</v>
      </c>
      <c r="F475" s="37">
        <v>0</v>
      </c>
      <c r="G475" s="37">
        <v>0</v>
      </c>
      <c r="H475" s="37">
        <v>0</v>
      </c>
      <c r="I475" s="37">
        <v>0</v>
      </c>
      <c r="J475" s="37">
        <v>0</v>
      </c>
      <c r="K475" s="37">
        <v>0</v>
      </c>
      <c r="L475" s="37">
        <v>0</v>
      </c>
      <c r="M475" s="37">
        <v>0</v>
      </c>
      <c r="N475" s="37">
        <v>0</v>
      </c>
      <c r="O475" s="37">
        <v>0</v>
      </c>
      <c r="P475" s="46">
        <f t="shared" si="35"/>
        <v>0</v>
      </c>
    </row>
    <row r="476" spans="1:16" hidden="1" x14ac:dyDescent="0.25">
      <c r="A476" s="258" t="str">
        <f>IF(B476=1,A465,"")</f>
        <v/>
      </c>
      <c r="B476" s="39" t="str">
        <f t="shared" si="34"/>
        <v/>
      </c>
      <c r="C476" s="130">
        <f>VLOOKUP($X$19,CAD!$C$7:$D$31,2,0)</f>
        <v>0</v>
      </c>
      <c r="D476" s="37">
        <v>0</v>
      </c>
      <c r="E476" s="37">
        <v>0</v>
      </c>
      <c r="F476" s="37">
        <v>0</v>
      </c>
      <c r="G476" s="37">
        <v>0</v>
      </c>
      <c r="H476" s="37">
        <v>0</v>
      </c>
      <c r="I476" s="37">
        <v>0</v>
      </c>
      <c r="J476" s="37">
        <v>0</v>
      </c>
      <c r="K476" s="37">
        <v>0</v>
      </c>
      <c r="L476" s="37">
        <v>0</v>
      </c>
      <c r="M476" s="37">
        <v>0</v>
      </c>
      <c r="N476" s="37">
        <v>0</v>
      </c>
      <c r="O476" s="37">
        <v>0</v>
      </c>
      <c r="P476" s="46">
        <f t="shared" si="35"/>
        <v>0</v>
      </c>
    </row>
    <row r="477" spans="1:16" hidden="1" x14ac:dyDescent="0.25">
      <c r="A477" s="258" t="str">
        <f>IF(B477=1,A465,"")</f>
        <v/>
      </c>
      <c r="B477" s="39" t="str">
        <f t="shared" si="34"/>
        <v/>
      </c>
      <c r="C477" s="130">
        <f>VLOOKUP($X$20,CAD!$C$7:$D$31,2,0)</f>
        <v>0</v>
      </c>
      <c r="D477" s="37">
        <v>0</v>
      </c>
      <c r="E477" s="37">
        <v>0</v>
      </c>
      <c r="F477" s="37">
        <v>0</v>
      </c>
      <c r="G477" s="37">
        <v>0</v>
      </c>
      <c r="H477" s="37">
        <v>0</v>
      </c>
      <c r="I477" s="37">
        <v>0</v>
      </c>
      <c r="J477" s="37">
        <v>0</v>
      </c>
      <c r="K477" s="37">
        <v>0</v>
      </c>
      <c r="L477" s="37">
        <v>0</v>
      </c>
      <c r="M477" s="37">
        <v>0</v>
      </c>
      <c r="N477" s="37">
        <v>0</v>
      </c>
      <c r="O477" s="37">
        <v>0</v>
      </c>
      <c r="P477" s="46">
        <f t="shared" si="35"/>
        <v>0</v>
      </c>
    </row>
    <row r="478" spans="1:16" hidden="1" x14ac:dyDescent="0.25">
      <c r="A478" s="258" t="str">
        <f>IF(B478=1,A465,"")</f>
        <v/>
      </c>
      <c r="B478" s="39" t="str">
        <f t="shared" si="34"/>
        <v/>
      </c>
      <c r="C478" s="130">
        <f>VLOOKUP($X$21,CAD!$C$7:$D$31,2,0)</f>
        <v>0</v>
      </c>
      <c r="D478" s="37">
        <v>0</v>
      </c>
      <c r="E478" s="37">
        <v>0</v>
      </c>
      <c r="F478" s="37">
        <v>0</v>
      </c>
      <c r="G478" s="37">
        <v>0</v>
      </c>
      <c r="H478" s="37">
        <v>0</v>
      </c>
      <c r="I478" s="37">
        <v>0</v>
      </c>
      <c r="J478" s="37">
        <v>0</v>
      </c>
      <c r="K478" s="37">
        <v>0</v>
      </c>
      <c r="L478" s="37">
        <v>0</v>
      </c>
      <c r="M478" s="37">
        <v>0</v>
      </c>
      <c r="N478" s="37">
        <v>0</v>
      </c>
      <c r="O478" s="37">
        <v>0</v>
      </c>
      <c r="P478" s="46">
        <f t="shared" si="35"/>
        <v>0</v>
      </c>
    </row>
    <row r="479" spans="1:16" hidden="1" x14ac:dyDescent="0.25">
      <c r="A479" s="258" t="str">
        <f>IF(B479=1,A465,"")</f>
        <v/>
      </c>
      <c r="B479" s="39" t="str">
        <f t="shared" si="34"/>
        <v/>
      </c>
      <c r="C479" s="130">
        <f>VLOOKUP($X$22,CAD!$C$7:$D$31,2,0)</f>
        <v>0</v>
      </c>
      <c r="D479" s="37">
        <v>0</v>
      </c>
      <c r="E479" s="37">
        <v>0</v>
      </c>
      <c r="F479" s="37">
        <v>0</v>
      </c>
      <c r="G479" s="37">
        <v>0</v>
      </c>
      <c r="H479" s="37">
        <v>0</v>
      </c>
      <c r="I479" s="37">
        <v>0</v>
      </c>
      <c r="J479" s="37">
        <v>0</v>
      </c>
      <c r="K479" s="37">
        <v>0</v>
      </c>
      <c r="L479" s="37">
        <v>0</v>
      </c>
      <c r="M479" s="37">
        <v>0</v>
      </c>
      <c r="N479" s="37">
        <v>0</v>
      </c>
      <c r="O479" s="37">
        <v>0</v>
      </c>
      <c r="P479" s="46">
        <f t="shared" si="35"/>
        <v>0</v>
      </c>
    </row>
    <row r="480" spans="1:16" hidden="1" x14ac:dyDescent="0.25">
      <c r="A480" s="258" t="str">
        <f>IF(B480=1,A465,"")</f>
        <v/>
      </c>
      <c r="B480" s="39" t="str">
        <f t="shared" si="34"/>
        <v/>
      </c>
      <c r="C480" s="130">
        <f>VLOOKUP($X$23,CAD!$C$7:$D$31,2,0)</f>
        <v>0</v>
      </c>
      <c r="D480" s="37">
        <v>0</v>
      </c>
      <c r="E480" s="37">
        <v>0</v>
      </c>
      <c r="F480" s="37">
        <v>0</v>
      </c>
      <c r="G480" s="37">
        <v>0</v>
      </c>
      <c r="H480" s="37">
        <v>0</v>
      </c>
      <c r="I480" s="37">
        <v>0</v>
      </c>
      <c r="J480" s="37">
        <v>0</v>
      </c>
      <c r="K480" s="37">
        <v>0</v>
      </c>
      <c r="L480" s="37">
        <v>0</v>
      </c>
      <c r="M480" s="37">
        <v>0</v>
      </c>
      <c r="N480" s="37">
        <v>0</v>
      </c>
      <c r="O480" s="37">
        <v>0</v>
      </c>
      <c r="P480" s="46">
        <f t="shared" si="35"/>
        <v>0</v>
      </c>
    </row>
    <row r="481" spans="1:16" hidden="1" x14ac:dyDescent="0.25">
      <c r="A481" s="258" t="str">
        <f>IF(B481=1,A465,"")</f>
        <v/>
      </c>
      <c r="B481" s="39" t="str">
        <f t="shared" si="34"/>
        <v/>
      </c>
      <c r="C481" s="130">
        <f>VLOOKUP($X$24,CAD!$C$7:$D$31,2,0)</f>
        <v>0</v>
      </c>
      <c r="D481" s="37">
        <v>0</v>
      </c>
      <c r="E481" s="37">
        <v>0</v>
      </c>
      <c r="F481" s="37">
        <v>0</v>
      </c>
      <c r="G481" s="37">
        <v>0</v>
      </c>
      <c r="H481" s="37">
        <v>0</v>
      </c>
      <c r="I481" s="37">
        <v>0</v>
      </c>
      <c r="J481" s="37">
        <v>0</v>
      </c>
      <c r="K481" s="37">
        <v>0</v>
      </c>
      <c r="L481" s="37">
        <v>0</v>
      </c>
      <c r="M481" s="37">
        <v>0</v>
      </c>
      <c r="N481" s="37">
        <v>0</v>
      </c>
      <c r="O481" s="37">
        <v>0</v>
      </c>
      <c r="P481" s="46">
        <f t="shared" si="35"/>
        <v>0</v>
      </c>
    </row>
    <row r="482" spans="1:16" hidden="1" x14ac:dyDescent="0.25">
      <c r="A482" s="258" t="str">
        <f>IF(B482=1,A465,"")</f>
        <v/>
      </c>
      <c r="B482" s="39" t="str">
        <f t="shared" si="34"/>
        <v/>
      </c>
      <c r="C482" s="130">
        <f>VLOOKUP($X$25,CAD!$C$7:$D$31,2,0)</f>
        <v>0</v>
      </c>
      <c r="D482" s="37">
        <v>0</v>
      </c>
      <c r="E482" s="37">
        <v>0</v>
      </c>
      <c r="F482" s="37">
        <v>0</v>
      </c>
      <c r="G482" s="37">
        <v>0</v>
      </c>
      <c r="H482" s="37">
        <v>0</v>
      </c>
      <c r="I482" s="37">
        <v>0</v>
      </c>
      <c r="J482" s="37">
        <v>0</v>
      </c>
      <c r="K482" s="37">
        <v>0</v>
      </c>
      <c r="L482" s="37">
        <v>0</v>
      </c>
      <c r="M482" s="37">
        <v>0</v>
      </c>
      <c r="N482" s="37">
        <v>0</v>
      </c>
      <c r="O482" s="37">
        <v>0</v>
      </c>
      <c r="P482" s="46">
        <f t="shared" si="35"/>
        <v>0</v>
      </c>
    </row>
    <row r="483" spans="1:16" hidden="1" x14ac:dyDescent="0.25">
      <c r="A483" s="258" t="str">
        <f>IF(B483=1,A465,"")</f>
        <v/>
      </c>
      <c r="B483" s="39" t="str">
        <f t="shared" si="34"/>
        <v/>
      </c>
      <c r="C483" s="130">
        <f>VLOOKUP($X$26,CAD!$C$7:$D$31,2,0)</f>
        <v>0</v>
      </c>
      <c r="D483" s="37">
        <v>0</v>
      </c>
      <c r="E483" s="37">
        <v>0</v>
      </c>
      <c r="F483" s="37">
        <v>0</v>
      </c>
      <c r="G483" s="37">
        <v>0</v>
      </c>
      <c r="H483" s="37">
        <v>0</v>
      </c>
      <c r="I483" s="37">
        <v>0</v>
      </c>
      <c r="J483" s="37">
        <v>0</v>
      </c>
      <c r="K483" s="37">
        <v>0</v>
      </c>
      <c r="L483" s="37">
        <v>0</v>
      </c>
      <c r="M483" s="37">
        <v>0</v>
      </c>
      <c r="N483" s="37">
        <v>0</v>
      </c>
      <c r="O483" s="37">
        <v>0</v>
      </c>
      <c r="P483" s="46">
        <f t="shared" si="35"/>
        <v>0</v>
      </c>
    </row>
    <row r="484" spans="1:16" hidden="1" x14ac:dyDescent="0.25">
      <c r="A484" s="258" t="str">
        <f>IF(B484=1,A465,"")</f>
        <v/>
      </c>
      <c r="B484" s="39" t="str">
        <f t="shared" si="34"/>
        <v/>
      </c>
      <c r="C484" s="130">
        <f>VLOOKUP($X$27,CAD!$C$7:$D$31,2,0)</f>
        <v>0</v>
      </c>
      <c r="D484" s="37">
        <v>0</v>
      </c>
      <c r="E484" s="37">
        <v>0</v>
      </c>
      <c r="F484" s="37">
        <v>0</v>
      </c>
      <c r="G484" s="37">
        <v>0</v>
      </c>
      <c r="H484" s="37">
        <v>0</v>
      </c>
      <c r="I484" s="37">
        <v>0</v>
      </c>
      <c r="J484" s="37">
        <v>0</v>
      </c>
      <c r="K484" s="37">
        <v>0</v>
      </c>
      <c r="L484" s="37">
        <v>0</v>
      </c>
      <c r="M484" s="37">
        <v>0</v>
      </c>
      <c r="N484" s="37">
        <v>0</v>
      </c>
      <c r="O484" s="37">
        <v>0</v>
      </c>
      <c r="P484" s="46">
        <f t="shared" si="35"/>
        <v>0</v>
      </c>
    </row>
    <row r="485" spans="1:16" hidden="1" x14ac:dyDescent="0.25">
      <c r="A485" s="258" t="str">
        <f>IF(B485=1,A465,"")</f>
        <v/>
      </c>
      <c r="B485" s="39" t="str">
        <f t="shared" si="34"/>
        <v/>
      </c>
      <c r="C485" s="130">
        <f>VLOOKUP($X$28,CAD!$C$7:$D$31,2,0)</f>
        <v>0</v>
      </c>
      <c r="D485" s="37">
        <v>0</v>
      </c>
      <c r="E485" s="37">
        <v>0</v>
      </c>
      <c r="F485" s="37">
        <v>0</v>
      </c>
      <c r="G485" s="37">
        <v>0</v>
      </c>
      <c r="H485" s="37">
        <v>0</v>
      </c>
      <c r="I485" s="37">
        <v>0</v>
      </c>
      <c r="J485" s="37">
        <v>0</v>
      </c>
      <c r="K485" s="37">
        <v>0</v>
      </c>
      <c r="L485" s="37">
        <v>0</v>
      </c>
      <c r="M485" s="37">
        <v>0</v>
      </c>
      <c r="N485" s="37">
        <v>0</v>
      </c>
      <c r="O485" s="37">
        <v>0</v>
      </c>
      <c r="P485" s="46">
        <f t="shared" si="35"/>
        <v>0</v>
      </c>
    </row>
    <row r="486" spans="1:16" hidden="1" x14ac:dyDescent="0.25">
      <c r="A486" s="258" t="str">
        <f>IF(B486=1,A465,"")</f>
        <v/>
      </c>
      <c r="B486" s="39" t="str">
        <f t="shared" si="34"/>
        <v/>
      </c>
      <c r="C486" s="130">
        <f>VLOOKUP($X$29,CAD!$C$7:$D$31,2,0)</f>
        <v>0</v>
      </c>
      <c r="D486" s="37">
        <v>0</v>
      </c>
      <c r="E486" s="37">
        <v>0</v>
      </c>
      <c r="F486" s="37">
        <v>0</v>
      </c>
      <c r="G486" s="37">
        <v>0</v>
      </c>
      <c r="H486" s="37">
        <v>0</v>
      </c>
      <c r="I486" s="37">
        <v>0</v>
      </c>
      <c r="J486" s="37">
        <v>0</v>
      </c>
      <c r="K486" s="37">
        <v>0</v>
      </c>
      <c r="L486" s="37">
        <v>0</v>
      </c>
      <c r="M486" s="37">
        <v>0</v>
      </c>
      <c r="N486" s="37">
        <v>0</v>
      </c>
      <c r="O486" s="37">
        <v>0</v>
      </c>
      <c r="P486" s="46">
        <f t="shared" si="35"/>
        <v>0</v>
      </c>
    </row>
    <row r="487" spans="1:16" hidden="1" x14ac:dyDescent="0.25">
      <c r="A487" s="258" t="str">
        <f>IF(B487=1,A465,"")</f>
        <v/>
      </c>
      <c r="B487" s="39" t="str">
        <f t="shared" si="34"/>
        <v/>
      </c>
      <c r="C487" s="130">
        <f>VLOOKUP($X$30,CAD!$C$7:$D$31,2,0)</f>
        <v>0</v>
      </c>
      <c r="D487" s="37">
        <v>0</v>
      </c>
      <c r="E487" s="37">
        <v>0</v>
      </c>
      <c r="F487" s="37">
        <v>0</v>
      </c>
      <c r="G487" s="37">
        <v>0</v>
      </c>
      <c r="H487" s="37">
        <v>0</v>
      </c>
      <c r="I487" s="37">
        <v>0</v>
      </c>
      <c r="J487" s="37">
        <v>0</v>
      </c>
      <c r="K487" s="37">
        <v>0</v>
      </c>
      <c r="L487" s="37">
        <v>0</v>
      </c>
      <c r="M487" s="37">
        <v>0</v>
      </c>
      <c r="N487" s="37">
        <v>0</v>
      </c>
      <c r="O487" s="37">
        <v>0</v>
      </c>
      <c r="P487" s="46">
        <f t="shared" si="35"/>
        <v>0</v>
      </c>
    </row>
    <row r="488" spans="1:16" hidden="1" x14ac:dyDescent="0.25">
      <c r="A488" s="258" t="str">
        <f>IF(B488=1,A465,"")</f>
        <v/>
      </c>
      <c r="B488" s="39" t="str">
        <f t="shared" si="34"/>
        <v/>
      </c>
      <c r="C488" s="130">
        <f>VLOOKUP($X$31,CAD!$C$7:$D$31,2,0)</f>
        <v>0</v>
      </c>
      <c r="D488" s="37">
        <v>0</v>
      </c>
      <c r="E488" s="37">
        <v>0</v>
      </c>
      <c r="F488" s="37">
        <v>0</v>
      </c>
      <c r="G488" s="37">
        <v>0</v>
      </c>
      <c r="H488" s="37">
        <v>0</v>
      </c>
      <c r="I488" s="37">
        <v>0</v>
      </c>
      <c r="J488" s="37">
        <v>0</v>
      </c>
      <c r="K488" s="37">
        <v>0</v>
      </c>
      <c r="L488" s="37">
        <v>0</v>
      </c>
      <c r="M488" s="37">
        <v>0</v>
      </c>
      <c r="N488" s="37">
        <v>0</v>
      </c>
      <c r="O488" s="37">
        <v>0</v>
      </c>
      <c r="P488" s="46">
        <f t="shared" si="35"/>
        <v>0</v>
      </c>
    </row>
    <row r="489" spans="1:16" hidden="1" x14ac:dyDescent="0.25">
      <c r="A489" s="258" t="str">
        <f>IF(B489=1,A465,"")</f>
        <v/>
      </c>
      <c r="B489" s="39" t="str">
        <f t="shared" si="34"/>
        <v/>
      </c>
      <c r="C489" s="130">
        <f>VLOOKUP($X$32,CAD!$C$7:$D$31,2,0)</f>
        <v>0</v>
      </c>
      <c r="D489" s="37">
        <v>0</v>
      </c>
      <c r="E489" s="37">
        <v>0</v>
      </c>
      <c r="F489" s="37">
        <v>0</v>
      </c>
      <c r="G489" s="37">
        <v>0</v>
      </c>
      <c r="H489" s="37">
        <v>0</v>
      </c>
      <c r="I489" s="37">
        <v>0</v>
      </c>
      <c r="J489" s="37">
        <v>0</v>
      </c>
      <c r="K489" s="37">
        <v>0</v>
      </c>
      <c r="L489" s="37">
        <v>0</v>
      </c>
      <c r="M489" s="37">
        <v>0</v>
      </c>
      <c r="N489" s="37">
        <v>0</v>
      </c>
      <c r="O489" s="37">
        <v>0</v>
      </c>
      <c r="P489" s="46">
        <f t="shared" si="35"/>
        <v>0</v>
      </c>
    </row>
    <row r="490" spans="1:16" hidden="1" x14ac:dyDescent="0.25">
      <c r="A490" s="258" t="str">
        <f>IF(B490=1,A465,"")</f>
        <v/>
      </c>
      <c r="B490" s="39" t="str">
        <f t="shared" si="34"/>
        <v/>
      </c>
      <c r="C490" s="130">
        <f>VLOOKUP($X$33,CAD!$C$7:$D$31,2,0)</f>
        <v>0</v>
      </c>
      <c r="D490" s="37">
        <v>0</v>
      </c>
      <c r="E490" s="37">
        <v>0</v>
      </c>
      <c r="F490" s="37">
        <v>0</v>
      </c>
      <c r="G490" s="37">
        <v>0</v>
      </c>
      <c r="H490" s="37">
        <v>0</v>
      </c>
      <c r="I490" s="37">
        <v>0</v>
      </c>
      <c r="J490" s="37">
        <v>0</v>
      </c>
      <c r="K490" s="37">
        <v>0</v>
      </c>
      <c r="L490" s="37">
        <v>0</v>
      </c>
      <c r="M490" s="37">
        <v>0</v>
      </c>
      <c r="N490" s="37">
        <v>0</v>
      </c>
      <c r="O490" s="37">
        <v>0</v>
      </c>
      <c r="P490" s="46">
        <f t="shared" si="35"/>
        <v>0</v>
      </c>
    </row>
    <row r="491" spans="1:16" hidden="1" x14ac:dyDescent="0.25">
      <c r="A491" s="258" t="str">
        <f>IF(B491=1,A465,"")</f>
        <v/>
      </c>
      <c r="B491" s="39" t="str">
        <f t="shared" si="34"/>
        <v/>
      </c>
      <c r="C491" s="101">
        <f>VLOOKUP($X$34,CAD!$E$7:$F$31,2,0)</f>
        <v>0</v>
      </c>
      <c r="D491" s="37">
        <v>0</v>
      </c>
      <c r="E491" s="37">
        <v>0</v>
      </c>
      <c r="F491" s="37">
        <v>0</v>
      </c>
      <c r="G491" s="37">
        <v>0</v>
      </c>
      <c r="H491" s="37">
        <v>0</v>
      </c>
      <c r="I491" s="37">
        <v>0</v>
      </c>
      <c r="J491" s="37">
        <v>0</v>
      </c>
      <c r="K491" s="37">
        <v>0</v>
      </c>
      <c r="L491" s="37">
        <v>0</v>
      </c>
      <c r="M491" s="37">
        <v>0</v>
      </c>
      <c r="N491" s="37">
        <v>0</v>
      </c>
      <c r="O491" s="37">
        <v>0</v>
      </c>
      <c r="P491" s="46">
        <f t="shared" si="35"/>
        <v>0</v>
      </c>
    </row>
    <row r="492" spans="1:16" hidden="1" x14ac:dyDescent="0.25">
      <c r="A492" s="258" t="str">
        <f>IF(B492=1,A465,"")</f>
        <v/>
      </c>
      <c r="B492" s="39" t="str">
        <f t="shared" si="34"/>
        <v/>
      </c>
      <c r="C492" s="101">
        <f>VLOOKUP($X$35,CAD!$E$7:$F$31,2,0)</f>
        <v>0</v>
      </c>
      <c r="D492" s="37">
        <v>0</v>
      </c>
      <c r="E492" s="37">
        <v>0</v>
      </c>
      <c r="F492" s="37">
        <v>0</v>
      </c>
      <c r="G492" s="37">
        <v>0</v>
      </c>
      <c r="H492" s="37">
        <v>0</v>
      </c>
      <c r="I492" s="37">
        <v>0</v>
      </c>
      <c r="J492" s="37">
        <v>0</v>
      </c>
      <c r="K492" s="37">
        <v>0</v>
      </c>
      <c r="L492" s="37">
        <v>0</v>
      </c>
      <c r="M492" s="37">
        <v>0</v>
      </c>
      <c r="N492" s="37">
        <v>0</v>
      </c>
      <c r="O492" s="37">
        <v>0</v>
      </c>
      <c r="P492" s="46">
        <f t="shared" si="35"/>
        <v>0</v>
      </c>
    </row>
    <row r="493" spans="1:16" hidden="1" x14ac:dyDescent="0.25">
      <c r="A493" s="258" t="str">
        <f>IF(B493=1,A465,"")</f>
        <v/>
      </c>
      <c r="B493" s="39" t="str">
        <f t="shared" si="34"/>
        <v/>
      </c>
      <c r="C493" s="101">
        <f>VLOOKUP($X$36,CAD!$E$7:$F$31,2,0)</f>
        <v>0</v>
      </c>
      <c r="D493" s="37">
        <v>0</v>
      </c>
      <c r="E493" s="37">
        <v>0</v>
      </c>
      <c r="F493" s="37">
        <v>0</v>
      </c>
      <c r="G493" s="37">
        <v>0</v>
      </c>
      <c r="H493" s="37">
        <v>0</v>
      </c>
      <c r="I493" s="37">
        <v>0</v>
      </c>
      <c r="J493" s="37">
        <v>0</v>
      </c>
      <c r="K493" s="37">
        <v>0</v>
      </c>
      <c r="L493" s="37">
        <v>0</v>
      </c>
      <c r="M493" s="37">
        <v>0</v>
      </c>
      <c r="N493" s="37">
        <v>0</v>
      </c>
      <c r="O493" s="37">
        <v>0</v>
      </c>
      <c r="P493" s="46">
        <f t="shared" si="35"/>
        <v>0</v>
      </c>
    </row>
    <row r="494" spans="1:16" hidden="1" x14ac:dyDescent="0.25">
      <c r="A494" s="258" t="str">
        <f>IF(B494=1,A465,"")</f>
        <v/>
      </c>
      <c r="B494" s="39" t="str">
        <f t="shared" si="34"/>
        <v/>
      </c>
      <c r="C494" s="101">
        <f>VLOOKUP($X$37,CAD!$E$7:$F$31,2,0)</f>
        <v>0</v>
      </c>
      <c r="D494" s="37">
        <v>0</v>
      </c>
      <c r="E494" s="37">
        <v>0</v>
      </c>
      <c r="F494" s="37">
        <v>0</v>
      </c>
      <c r="G494" s="37">
        <v>0</v>
      </c>
      <c r="H494" s="37">
        <v>0</v>
      </c>
      <c r="I494" s="37">
        <v>0</v>
      </c>
      <c r="J494" s="37">
        <v>0</v>
      </c>
      <c r="K494" s="37">
        <v>0</v>
      </c>
      <c r="L494" s="37">
        <v>0</v>
      </c>
      <c r="M494" s="37">
        <v>0</v>
      </c>
      <c r="N494" s="37">
        <v>0</v>
      </c>
      <c r="O494" s="37">
        <v>0</v>
      </c>
      <c r="P494" s="46">
        <f t="shared" si="35"/>
        <v>0</v>
      </c>
    </row>
    <row r="495" spans="1:16" hidden="1" x14ac:dyDescent="0.25">
      <c r="A495" s="258" t="str">
        <f>IF(B495=1,A465,"")</f>
        <v/>
      </c>
      <c r="B495" s="39" t="str">
        <f t="shared" si="34"/>
        <v/>
      </c>
      <c r="C495" s="101">
        <f>VLOOKUP($X$38,CAD!$E$7:$F$31,2,0)</f>
        <v>0</v>
      </c>
      <c r="D495" s="37">
        <v>0</v>
      </c>
      <c r="E495" s="37">
        <v>0</v>
      </c>
      <c r="F495" s="37">
        <v>0</v>
      </c>
      <c r="G495" s="37">
        <v>0</v>
      </c>
      <c r="H495" s="37">
        <v>0</v>
      </c>
      <c r="I495" s="37">
        <v>0</v>
      </c>
      <c r="J495" s="37">
        <v>0</v>
      </c>
      <c r="K495" s="37">
        <v>0</v>
      </c>
      <c r="L495" s="37">
        <v>0</v>
      </c>
      <c r="M495" s="37">
        <v>0</v>
      </c>
      <c r="N495" s="37">
        <v>0</v>
      </c>
      <c r="O495" s="37">
        <v>0</v>
      </c>
      <c r="P495" s="46">
        <f t="shared" si="35"/>
        <v>0</v>
      </c>
    </row>
    <row r="496" spans="1:16" hidden="1" x14ac:dyDescent="0.25">
      <c r="A496" s="258" t="str">
        <f>IF(B496=1,A465,"")</f>
        <v/>
      </c>
      <c r="B496" s="39" t="str">
        <f t="shared" si="34"/>
        <v/>
      </c>
      <c r="C496" s="101">
        <f>VLOOKUP($X$39,CAD!$E$7:$F$31,2,0)</f>
        <v>0</v>
      </c>
      <c r="D496" s="37">
        <v>0</v>
      </c>
      <c r="E496" s="37">
        <v>0</v>
      </c>
      <c r="F496" s="37">
        <v>0</v>
      </c>
      <c r="G496" s="37">
        <v>0</v>
      </c>
      <c r="H496" s="37">
        <v>0</v>
      </c>
      <c r="I496" s="37">
        <v>0</v>
      </c>
      <c r="J496" s="37">
        <v>0</v>
      </c>
      <c r="K496" s="37">
        <v>0</v>
      </c>
      <c r="L496" s="37">
        <v>0</v>
      </c>
      <c r="M496" s="37">
        <v>0</v>
      </c>
      <c r="N496" s="37">
        <v>0</v>
      </c>
      <c r="O496" s="37">
        <v>0</v>
      </c>
      <c r="P496" s="46">
        <f t="shared" si="35"/>
        <v>0</v>
      </c>
    </row>
    <row r="497" spans="1:16" hidden="1" x14ac:dyDescent="0.25">
      <c r="A497" s="258" t="str">
        <f>IF(B497=1,A465,"")</f>
        <v/>
      </c>
      <c r="B497" s="39" t="str">
        <f t="shared" si="34"/>
        <v/>
      </c>
      <c r="C497" s="101">
        <f>VLOOKUP($X$40,CAD!$E$7:$F$31,2,0)</f>
        <v>0</v>
      </c>
      <c r="D497" s="37">
        <v>0</v>
      </c>
      <c r="E497" s="37">
        <v>0</v>
      </c>
      <c r="F497" s="37">
        <v>0</v>
      </c>
      <c r="G497" s="37">
        <v>0</v>
      </c>
      <c r="H497" s="37">
        <v>0</v>
      </c>
      <c r="I497" s="37">
        <v>0</v>
      </c>
      <c r="J497" s="37">
        <v>0</v>
      </c>
      <c r="K497" s="37">
        <v>0</v>
      </c>
      <c r="L497" s="37">
        <v>0</v>
      </c>
      <c r="M497" s="37">
        <v>0</v>
      </c>
      <c r="N497" s="37">
        <v>0</v>
      </c>
      <c r="O497" s="37">
        <v>0</v>
      </c>
      <c r="P497" s="46">
        <f t="shared" si="35"/>
        <v>0</v>
      </c>
    </row>
    <row r="498" spans="1:16" hidden="1" x14ac:dyDescent="0.25">
      <c r="A498" s="258" t="str">
        <f>IF(B498=1,A465,"")</f>
        <v/>
      </c>
      <c r="B498" s="39" t="str">
        <f t="shared" si="34"/>
        <v/>
      </c>
      <c r="C498" s="101">
        <f>VLOOKUP($X$41,CAD!$E$7:$F$31,2,0)</f>
        <v>0</v>
      </c>
      <c r="D498" s="37">
        <v>0</v>
      </c>
      <c r="E498" s="37">
        <v>0</v>
      </c>
      <c r="F498" s="37">
        <v>0</v>
      </c>
      <c r="G498" s="37">
        <v>0</v>
      </c>
      <c r="H498" s="37">
        <v>0</v>
      </c>
      <c r="I498" s="37">
        <v>0</v>
      </c>
      <c r="J498" s="37">
        <v>0</v>
      </c>
      <c r="K498" s="37">
        <v>0</v>
      </c>
      <c r="L498" s="37">
        <v>0</v>
      </c>
      <c r="M498" s="37">
        <v>0</v>
      </c>
      <c r="N498" s="37">
        <v>0</v>
      </c>
      <c r="O498" s="37">
        <v>0</v>
      </c>
      <c r="P498" s="46">
        <f t="shared" si="35"/>
        <v>0</v>
      </c>
    </row>
    <row r="499" spans="1:16" hidden="1" x14ac:dyDescent="0.25">
      <c r="A499" s="258" t="str">
        <f>IF(B499=1,A465,"")</f>
        <v/>
      </c>
      <c r="B499" s="39" t="str">
        <f t="shared" si="34"/>
        <v/>
      </c>
      <c r="C499" s="101">
        <f>VLOOKUP($X$42,CAD!$E$7:$F$31,2,0)</f>
        <v>0</v>
      </c>
      <c r="D499" s="37">
        <v>0</v>
      </c>
      <c r="E499" s="37">
        <v>0</v>
      </c>
      <c r="F499" s="37">
        <v>0</v>
      </c>
      <c r="G499" s="37">
        <v>0</v>
      </c>
      <c r="H499" s="37">
        <v>0</v>
      </c>
      <c r="I499" s="37">
        <v>0</v>
      </c>
      <c r="J499" s="37">
        <v>0</v>
      </c>
      <c r="K499" s="37">
        <v>0</v>
      </c>
      <c r="L499" s="37">
        <v>0</v>
      </c>
      <c r="M499" s="37">
        <v>0</v>
      </c>
      <c r="N499" s="37">
        <v>0</v>
      </c>
      <c r="O499" s="37">
        <v>0</v>
      </c>
      <c r="P499" s="46">
        <f t="shared" si="35"/>
        <v>0</v>
      </c>
    </row>
    <row r="500" spans="1:16" hidden="1" x14ac:dyDescent="0.25">
      <c r="A500" s="258" t="str">
        <f>IF(B500=1,A465,"")</f>
        <v/>
      </c>
      <c r="B500" s="39" t="str">
        <f t="shared" si="34"/>
        <v/>
      </c>
      <c r="C500" s="101">
        <f>VLOOKUP($X$43,CAD!$E$7:$F$31,2,0)</f>
        <v>0</v>
      </c>
      <c r="D500" s="37">
        <v>0</v>
      </c>
      <c r="E500" s="37">
        <v>0</v>
      </c>
      <c r="F500" s="37">
        <v>0</v>
      </c>
      <c r="G500" s="37">
        <v>0</v>
      </c>
      <c r="H500" s="37">
        <v>0</v>
      </c>
      <c r="I500" s="37">
        <v>0</v>
      </c>
      <c r="J500" s="37">
        <v>0</v>
      </c>
      <c r="K500" s="37">
        <v>0</v>
      </c>
      <c r="L500" s="37">
        <v>0</v>
      </c>
      <c r="M500" s="37">
        <v>0</v>
      </c>
      <c r="N500" s="37">
        <v>0</v>
      </c>
      <c r="O500" s="37">
        <v>0</v>
      </c>
      <c r="P500" s="46">
        <f t="shared" si="35"/>
        <v>0</v>
      </c>
    </row>
    <row r="501" spans="1:16" hidden="1" x14ac:dyDescent="0.25">
      <c r="A501" s="258" t="str">
        <f>IF(B501=1,A465,"")</f>
        <v/>
      </c>
      <c r="B501" s="39" t="str">
        <f t="shared" si="34"/>
        <v/>
      </c>
      <c r="C501" s="101">
        <f>VLOOKUP($X$44,CAD!$E$7:$F$31,2,0)</f>
        <v>0</v>
      </c>
      <c r="D501" s="37">
        <v>0</v>
      </c>
      <c r="E501" s="37">
        <v>0</v>
      </c>
      <c r="F501" s="37">
        <v>0</v>
      </c>
      <c r="G501" s="37">
        <v>0</v>
      </c>
      <c r="H501" s="37">
        <v>0</v>
      </c>
      <c r="I501" s="37">
        <v>0</v>
      </c>
      <c r="J501" s="37">
        <v>0</v>
      </c>
      <c r="K501" s="37">
        <v>0</v>
      </c>
      <c r="L501" s="37">
        <v>0</v>
      </c>
      <c r="M501" s="37">
        <v>0</v>
      </c>
      <c r="N501" s="37">
        <v>0</v>
      </c>
      <c r="O501" s="37">
        <v>0</v>
      </c>
      <c r="P501" s="46">
        <f t="shared" si="35"/>
        <v>0</v>
      </c>
    </row>
    <row r="502" spans="1:16" hidden="1" x14ac:dyDescent="0.25">
      <c r="A502" s="258" t="str">
        <f>IF(B502=1,A465,"")</f>
        <v/>
      </c>
      <c r="B502" s="39" t="str">
        <f t="shared" si="34"/>
        <v/>
      </c>
      <c r="C502" s="101">
        <f>VLOOKUP($X$45,CAD!$E$7:$F$31,2,0)</f>
        <v>0</v>
      </c>
      <c r="D502" s="37">
        <v>0</v>
      </c>
      <c r="E502" s="37">
        <v>0</v>
      </c>
      <c r="F502" s="37">
        <v>0</v>
      </c>
      <c r="G502" s="37">
        <v>0</v>
      </c>
      <c r="H502" s="37">
        <v>0</v>
      </c>
      <c r="I502" s="37">
        <v>0</v>
      </c>
      <c r="J502" s="37">
        <v>0</v>
      </c>
      <c r="K502" s="37">
        <v>0</v>
      </c>
      <c r="L502" s="37">
        <v>0</v>
      </c>
      <c r="M502" s="37">
        <v>0</v>
      </c>
      <c r="N502" s="37">
        <v>0</v>
      </c>
      <c r="O502" s="37">
        <v>0</v>
      </c>
      <c r="P502" s="46">
        <f t="shared" si="35"/>
        <v>0</v>
      </c>
    </row>
    <row r="503" spans="1:16" hidden="1" x14ac:dyDescent="0.25">
      <c r="A503" s="258" t="str">
        <f>IF(B503=1,A465,"")</f>
        <v/>
      </c>
      <c r="B503" s="39" t="str">
        <f t="shared" si="34"/>
        <v/>
      </c>
      <c r="C503" s="101">
        <f>VLOOKUP($X$46,CAD!$E$7:$F$31,2,0)</f>
        <v>0</v>
      </c>
      <c r="D503" s="37">
        <v>0</v>
      </c>
      <c r="E503" s="37">
        <v>0</v>
      </c>
      <c r="F503" s="37">
        <v>0</v>
      </c>
      <c r="G503" s="37">
        <v>0</v>
      </c>
      <c r="H503" s="37">
        <v>0</v>
      </c>
      <c r="I503" s="37">
        <v>0</v>
      </c>
      <c r="J503" s="37">
        <v>0</v>
      </c>
      <c r="K503" s="37">
        <v>0</v>
      </c>
      <c r="L503" s="37">
        <v>0</v>
      </c>
      <c r="M503" s="37">
        <v>0</v>
      </c>
      <c r="N503" s="37">
        <v>0</v>
      </c>
      <c r="O503" s="37">
        <v>0</v>
      </c>
      <c r="P503" s="46">
        <f t="shared" si="35"/>
        <v>0</v>
      </c>
    </row>
    <row r="504" spans="1:16" hidden="1" x14ac:dyDescent="0.25">
      <c r="A504" s="258" t="str">
        <f>IF(B504=1,A465,"")</f>
        <v/>
      </c>
      <c r="B504" s="39" t="str">
        <f t="shared" si="34"/>
        <v/>
      </c>
      <c r="C504" s="101">
        <f>VLOOKUP($X$47,CAD!$E$7:$F$31,2,0)</f>
        <v>0</v>
      </c>
      <c r="D504" s="37">
        <v>0</v>
      </c>
      <c r="E504" s="37">
        <v>0</v>
      </c>
      <c r="F504" s="37">
        <v>0</v>
      </c>
      <c r="G504" s="37">
        <v>0</v>
      </c>
      <c r="H504" s="37">
        <v>0</v>
      </c>
      <c r="I504" s="37">
        <v>0</v>
      </c>
      <c r="J504" s="37">
        <v>0</v>
      </c>
      <c r="K504" s="37">
        <v>0</v>
      </c>
      <c r="L504" s="37">
        <v>0</v>
      </c>
      <c r="M504" s="37">
        <v>0</v>
      </c>
      <c r="N504" s="37">
        <v>0</v>
      </c>
      <c r="O504" s="37">
        <v>0</v>
      </c>
      <c r="P504" s="46">
        <f t="shared" si="35"/>
        <v>0</v>
      </c>
    </row>
    <row r="505" spans="1:16" hidden="1" x14ac:dyDescent="0.25">
      <c r="A505" s="258" t="str">
        <f>IF(B505=1,A465,"")</f>
        <v/>
      </c>
      <c r="B505" s="39" t="str">
        <f t="shared" si="34"/>
        <v/>
      </c>
      <c r="C505" s="101">
        <f>VLOOKUP($X$48,CAD!$E$7:$F$31,2,0)</f>
        <v>0</v>
      </c>
      <c r="D505" s="37">
        <v>0</v>
      </c>
      <c r="E505" s="37">
        <v>0</v>
      </c>
      <c r="F505" s="37">
        <v>0</v>
      </c>
      <c r="G505" s="37">
        <v>0</v>
      </c>
      <c r="H505" s="37">
        <v>0</v>
      </c>
      <c r="I505" s="37">
        <v>0</v>
      </c>
      <c r="J505" s="37">
        <v>0</v>
      </c>
      <c r="K505" s="37">
        <v>0</v>
      </c>
      <c r="L505" s="37">
        <v>0</v>
      </c>
      <c r="M505" s="37">
        <v>0</v>
      </c>
      <c r="N505" s="37">
        <v>0</v>
      </c>
      <c r="O505" s="37">
        <v>0</v>
      </c>
      <c r="P505" s="46">
        <f t="shared" si="35"/>
        <v>0</v>
      </c>
    </row>
    <row r="506" spans="1:16" hidden="1" x14ac:dyDescent="0.25">
      <c r="A506" s="258" t="str">
        <f>IF(B506=1,A465,"")</f>
        <v/>
      </c>
      <c r="B506" s="39" t="str">
        <f t="shared" si="34"/>
        <v/>
      </c>
      <c r="C506" s="101">
        <f>VLOOKUP($X$49,CAD!$E$7:$F$31,2,0)</f>
        <v>0</v>
      </c>
      <c r="D506" s="37">
        <v>0</v>
      </c>
      <c r="E506" s="37">
        <v>0</v>
      </c>
      <c r="F506" s="37">
        <v>0</v>
      </c>
      <c r="G506" s="37">
        <v>0</v>
      </c>
      <c r="H506" s="37">
        <v>0</v>
      </c>
      <c r="I506" s="37">
        <v>0</v>
      </c>
      <c r="J506" s="37">
        <v>0</v>
      </c>
      <c r="K506" s="37">
        <v>0</v>
      </c>
      <c r="L506" s="37">
        <v>0</v>
      </c>
      <c r="M506" s="37">
        <v>0</v>
      </c>
      <c r="N506" s="37">
        <v>0</v>
      </c>
      <c r="O506" s="37">
        <v>0</v>
      </c>
      <c r="P506" s="46">
        <f t="shared" si="35"/>
        <v>0</v>
      </c>
    </row>
    <row r="507" spans="1:16" hidden="1" x14ac:dyDescent="0.25">
      <c r="A507" s="258" t="str">
        <f>IF(B507=1,A465,"")</f>
        <v/>
      </c>
      <c r="B507" s="39" t="str">
        <f t="shared" si="34"/>
        <v/>
      </c>
      <c r="C507" s="101">
        <f>VLOOKUP($X$50,CAD!$E$7:$F$31,2,0)</f>
        <v>0</v>
      </c>
      <c r="D507" s="37">
        <v>0</v>
      </c>
      <c r="E507" s="37">
        <v>0</v>
      </c>
      <c r="F507" s="37">
        <v>0</v>
      </c>
      <c r="G507" s="37">
        <v>0</v>
      </c>
      <c r="H507" s="37">
        <v>0</v>
      </c>
      <c r="I507" s="37">
        <v>0</v>
      </c>
      <c r="J507" s="37">
        <v>0</v>
      </c>
      <c r="K507" s="37">
        <v>0</v>
      </c>
      <c r="L507" s="37">
        <v>0</v>
      </c>
      <c r="M507" s="37">
        <v>0</v>
      </c>
      <c r="N507" s="37">
        <v>0</v>
      </c>
      <c r="O507" s="37">
        <v>0</v>
      </c>
      <c r="P507" s="46">
        <f t="shared" si="35"/>
        <v>0</v>
      </c>
    </row>
    <row r="508" spans="1:16" hidden="1" x14ac:dyDescent="0.25">
      <c r="A508" s="258" t="str">
        <f>IF(B508=1,A465,"")</f>
        <v/>
      </c>
      <c r="B508" s="39" t="str">
        <f t="shared" si="34"/>
        <v/>
      </c>
      <c r="C508" s="101">
        <f>VLOOKUP($X$51,CAD!$E$7:$F$31,2,0)</f>
        <v>0</v>
      </c>
      <c r="D508" s="37">
        <v>0</v>
      </c>
      <c r="E508" s="37">
        <v>0</v>
      </c>
      <c r="F508" s="37">
        <v>0</v>
      </c>
      <c r="G508" s="37">
        <v>0</v>
      </c>
      <c r="H508" s="37">
        <v>0</v>
      </c>
      <c r="I508" s="37">
        <v>0</v>
      </c>
      <c r="J508" s="37">
        <v>0</v>
      </c>
      <c r="K508" s="37">
        <v>0</v>
      </c>
      <c r="L508" s="37">
        <v>0</v>
      </c>
      <c r="M508" s="37">
        <v>0</v>
      </c>
      <c r="N508" s="37">
        <v>0</v>
      </c>
      <c r="O508" s="37">
        <v>0</v>
      </c>
      <c r="P508" s="46">
        <f t="shared" si="35"/>
        <v>0</v>
      </c>
    </row>
    <row r="509" spans="1:16" hidden="1" x14ac:dyDescent="0.25">
      <c r="A509" s="258" t="str">
        <f>IF(B509=1,A465,"")</f>
        <v/>
      </c>
      <c r="B509" s="39" t="str">
        <f t="shared" si="34"/>
        <v/>
      </c>
      <c r="C509" s="101">
        <f>VLOOKUP($X$52,CAD!$E$7:$F$31,2,0)</f>
        <v>0</v>
      </c>
      <c r="D509" s="37">
        <v>0</v>
      </c>
      <c r="E509" s="37">
        <v>0</v>
      </c>
      <c r="F509" s="37">
        <v>0</v>
      </c>
      <c r="G509" s="37">
        <v>0</v>
      </c>
      <c r="H509" s="37">
        <v>0</v>
      </c>
      <c r="I509" s="37">
        <v>0</v>
      </c>
      <c r="J509" s="37">
        <v>0</v>
      </c>
      <c r="K509" s="37">
        <v>0</v>
      </c>
      <c r="L509" s="37">
        <v>0</v>
      </c>
      <c r="M509" s="37">
        <v>0</v>
      </c>
      <c r="N509" s="37">
        <v>0</v>
      </c>
      <c r="O509" s="37">
        <v>0</v>
      </c>
      <c r="P509" s="46">
        <f t="shared" si="35"/>
        <v>0</v>
      </c>
    </row>
    <row r="510" spans="1:16" hidden="1" x14ac:dyDescent="0.25">
      <c r="A510" s="258" t="str">
        <f>IF(B510=1,A465,"")</f>
        <v/>
      </c>
      <c r="B510" s="39" t="str">
        <f t="shared" si="34"/>
        <v/>
      </c>
      <c r="C510" s="101">
        <f>VLOOKUP($X$53,CAD!$E$7:$F$31,2,0)</f>
        <v>0</v>
      </c>
      <c r="D510" s="37">
        <v>0</v>
      </c>
      <c r="E510" s="37">
        <v>0</v>
      </c>
      <c r="F510" s="37">
        <v>0</v>
      </c>
      <c r="G510" s="37">
        <v>0</v>
      </c>
      <c r="H510" s="37">
        <v>0</v>
      </c>
      <c r="I510" s="37">
        <v>0</v>
      </c>
      <c r="J510" s="37">
        <v>0</v>
      </c>
      <c r="K510" s="37">
        <v>0</v>
      </c>
      <c r="L510" s="37">
        <v>0</v>
      </c>
      <c r="M510" s="37">
        <v>0</v>
      </c>
      <c r="N510" s="37">
        <v>0</v>
      </c>
      <c r="O510" s="37">
        <v>0</v>
      </c>
      <c r="P510" s="46">
        <f t="shared" si="35"/>
        <v>0</v>
      </c>
    </row>
    <row r="511" spans="1:16" hidden="1" x14ac:dyDescent="0.25">
      <c r="A511" s="258" t="str">
        <f>IF(B511=1,A465,"")</f>
        <v/>
      </c>
      <c r="B511" s="39" t="str">
        <f t="shared" si="34"/>
        <v/>
      </c>
      <c r="C511" s="101">
        <f>VLOOKUP($X$54,CAD!$E$7:$F$31,2,0)</f>
        <v>0</v>
      </c>
      <c r="D511" s="37">
        <v>0</v>
      </c>
      <c r="E511" s="37">
        <v>0</v>
      </c>
      <c r="F511" s="37">
        <v>0</v>
      </c>
      <c r="G511" s="37">
        <v>0</v>
      </c>
      <c r="H511" s="37">
        <v>0</v>
      </c>
      <c r="I511" s="37">
        <v>0</v>
      </c>
      <c r="J511" s="37">
        <v>0</v>
      </c>
      <c r="K511" s="37">
        <v>0</v>
      </c>
      <c r="L511" s="37">
        <v>0</v>
      </c>
      <c r="M511" s="37">
        <v>0</v>
      </c>
      <c r="N511" s="37">
        <v>0</v>
      </c>
      <c r="O511" s="37">
        <v>0</v>
      </c>
      <c r="P511" s="46">
        <f t="shared" si="35"/>
        <v>0</v>
      </c>
    </row>
    <row r="512" spans="1:16" hidden="1" x14ac:dyDescent="0.25">
      <c r="A512" s="258" t="str">
        <f>IF(B512=1,A465,"")</f>
        <v/>
      </c>
      <c r="B512" s="39" t="str">
        <f t="shared" si="34"/>
        <v/>
      </c>
      <c r="C512" s="101">
        <f>VLOOKUP($X$55,CAD!$E$7:$F$31,2,0)</f>
        <v>0</v>
      </c>
      <c r="D512" s="37">
        <v>0</v>
      </c>
      <c r="E512" s="37">
        <v>0</v>
      </c>
      <c r="F512" s="37">
        <v>0</v>
      </c>
      <c r="G512" s="37">
        <v>0</v>
      </c>
      <c r="H512" s="37">
        <v>0</v>
      </c>
      <c r="I512" s="37">
        <v>0</v>
      </c>
      <c r="J512" s="37">
        <v>0</v>
      </c>
      <c r="K512" s="37">
        <v>0</v>
      </c>
      <c r="L512" s="37">
        <v>0</v>
      </c>
      <c r="M512" s="37">
        <v>0</v>
      </c>
      <c r="N512" s="37">
        <v>0</v>
      </c>
      <c r="O512" s="37">
        <v>0</v>
      </c>
      <c r="P512" s="46">
        <f t="shared" si="35"/>
        <v>0</v>
      </c>
    </row>
    <row r="513" spans="1:20" hidden="1" x14ac:dyDescent="0.25">
      <c r="A513" s="258" t="str">
        <f>IF(B513=1,A465,"")</f>
        <v/>
      </c>
      <c r="B513" s="39" t="str">
        <f t="shared" si="34"/>
        <v/>
      </c>
      <c r="C513" s="101">
        <f>VLOOKUP($X$56,CAD!$E$7:$F$31,2,0)</f>
        <v>0</v>
      </c>
      <c r="D513" s="37">
        <v>0</v>
      </c>
      <c r="E513" s="37">
        <v>0</v>
      </c>
      <c r="F513" s="37">
        <v>0</v>
      </c>
      <c r="G513" s="37">
        <v>0</v>
      </c>
      <c r="H513" s="37">
        <v>0</v>
      </c>
      <c r="I513" s="37">
        <v>0</v>
      </c>
      <c r="J513" s="37">
        <v>0</v>
      </c>
      <c r="K513" s="37">
        <v>0</v>
      </c>
      <c r="L513" s="37">
        <v>0</v>
      </c>
      <c r="M513" s="37">
        <v>0</v>
      </c>
      <c r="N513" s="37">
        <v>0</v>
      </c>
      <c r="O513" s="37">
        <v>0</v>
      </c>
      <c r="P513" s="46">
        <f t="shared" si="35"/>
        <v>0</v>
      </c>
    </row>
    <row r="514" spans="1:20" hidden="1" x14ac:dyDescent="0.25">
      <c r="A514" s="258" t="str">
        <f>IF(B514=1,A465,"")</f>
        <v/>
      </c>
      <c r="B514" s="39" t="str">
        <f t="shared" si="34"/>
        <v/>
      </c>
      <c r="C514" s="101">
        <f>VLOOKUP($X$57,CAD!$E$7:$F$31,2,0)</f>
        <v>0</v>
      </c>
      <c r="D514" s="37">
        <v>0</v>
      </c>
      <c r="E514" s="37">
        <v>0</v>
      </c>
      <c r="F514" s="37">
        <v>0</v>
      </c>
      <c r="G514" s="37">
        <v>0</v>
      </c>
      <c r="H514" s="37">
        <v>0</v>
      </c>
      <c r="I514" s="37">
        <v>0</v>
      </c>
      <c r="J514" s="37">
        <v>0</v>
      </c>
      <c r="K514" s="37">
        <v>0</v>
      </c>
      <c r="L514" s="37">
        <v>0</v>
      </c>
      <c r="M514" s="37">
        <v>0</v>
      </c>
      <c r="N514" s="37">
        <v>0</v>
      </c>
      <c r="O514" s="37">
        <v>0</v>
      </c>
      <c r="P514" s="46">
        <f t="shared" si="35"/>
        <v>0</v>
      </c>
    </row>
    <row r="515" spans="1:20" hidden="1" x14ac:dyDescent="0.25">
      <c r="A515" s="258" t="str">
        <f>IF(B515=1,A465,"")</f>
        <v/>
      </c>
      <c r="B515" s="39" t="str">
        <f t="shared" si="34"/>
        <v/>
      </c>
      <c r="C515" s="101">
        <f>VLOOKUP($X$58,CAD!$E$7:$F$31,2,0)</f>
        <v>0</v>
      </c>
      <c r="D515" s="37">
        <v>0</v>
      </c>
      <c r="E515" s="37">
        <v>0</v>
      </c>
      <c r="F515" s="37">
        <v>0</v>
      </c>
      <c r="G515" s="37">
        <v>0</v>
      </c>
      <c r="H515" s="37">
        <v>0</v>
      </c>
      <c r="I515" s="37">
        <v>0</v>
      </c>
      <c r="J515" s="37">
        <v>0</v>
      </c>
      <c r="K515" s="37">
        <v>0</v>
      </c>
      <c r="L515" s="37">
        <v>0</v>
      </c>
      <c r="M515" s="37">
        <v>0</v>
      </c>
      <c r="N515" s="37">
        <v>0</v>
      </c>
      <c r="O515" s="37">
        <v>0</v>
      </c>
      <c r="P515" s="46">
        <f t="shared" si="35"/>
        <v>0</v>
      </c>
      <c r="T515" s="10"/>
    </row>
    <row r="516" spans="1:20" hidden="1" x14ac:dyDescent="0.25">
      <c r="A516" s="258">
        <f>A465</f>
        <v>2028</v>
      </c>
      <c r="P516" s="43"/>
    </row>
    <row r="517" spans="1:20" ht="15.75" hidden="1" thickBot="1" x14ac:dyDescent="0.3">
      <c r="A517" s="258">
        <f>A465</f>
        <v>2028</v>
      </c>
      <c r="C517" s="131" t="s">
        <v>203</v>
      </c>
      <c r="D517" s="132">
        <f>PREV_D!D459</f>
        <v>0</v>
      </c>
      <c r="E517" s="132">
        <f>PREV_D!E459</f>
        <v>0</v>
      </c>
      <c r="F517" s="132">
        <f>PREV_D!F459</f>
        <v>0</v>
      </c>
      <c r="G517" s="132">
        <f>PREV_D!G459</f>
        <v>0</v>
      </c>
      <c r="H517" s="132">
        <f>PREV_D!H459</f>
        <v>0</v>
      </c>
      <c r="I517" s="132">
        <f>PREV_D!I459</f>
        <v>0</v>
      </c>
      <c r="J517" s="132">
        <f>PREV_D!J459</f>
        <v>0</v>
      </c>
      <c r="K517" s="132">
        <f>PREV_D!K459</f>
        <v>0</v>
      </c>
      <c r="L517" s="132">
        <f>PREV_D!L459</f>
        <v>0</v>
      </c>
      <c r="M517" s="132">
        <f>PREV_D!M459</f>
        <v>0</v>
      </c>
      <c r="N517" s="132">
        <f>PREV_D!N459</f>
        <v>0</v>
      </c>
      <c r="O517" s="132">
        <f>PREV_D!O459</f>
        <v>0</v>
      </c>
      <c r="P517" s="133">
        <f>SUM(D517:O517)</f>
        <v>0</v>
      </c>
    </row>
    <row r="518" spans="1:20" hidden="1" x14ac:dyDescent="0.25">
      <c r="A518" s="258">
        <f>A465</f>
        <v>2028</v>
      </c>
      <c r="P518" s="43"/>
    </row>
    <row r="519" spans="1:20" hidden="1" x14ac:dyDescent="0.25">
      <c r="A519" s="258">
        <f>A465</f>
        <v>2028</v>
      </c>
      <c r="C519" s="63" t="s">
        <v>204</v>
      </c>
      <c r="D519" s="34">
        <f>D465-D517</f>
        <v>0</v>
      </c>
      <c r="E519" s="34">
        <f t="shared" ref="E519:P519" si="36">E465-E517</f>
        <v>0</v>
      </c>
      <c r="F519" s="34">
        <f t="shared" si="36"/>
        <v>0</v>
      </c>
      <c r="G519" s="34">
        <f t="shared" si="36"/>
        <v>0</v>
      </c>
      <c r="H519" s="34">
        <f t="shared" si="36"/>
        <v>0</v>
      </c>
      <c r="I519" s="34">
        <f t="shared" si="36"/>
        <v>0</v>
      </c>
      <c r="J519" s="34">
        <f t="shared" si="36"/>
        <v>0</v>
      </c>
      <c r="K519" s="34">
        <f t="shared" si="36"/>
        <v>0</v>
      </c>
      <c r="L519" s="34">
        <f t="shared" si="36"/>
        <v>0</v>
      </c>
      <c r="M519" s="34">
        <f t="shared" si="36"/>
        <v>0</v>
      </c>
      <c r="N519" s="34">
        <f t="shared" si="36"/>
        <v>0</v>
      </c>
      <c r="O519" s="34">
        <f t="shared" si="36"/>
        <v>0</v>
      </c>
      <c r="P519" s="44">
        <f t="shared" si="36"/>
        <v>0</v>
      </c>
    </row>
    <row r="520" spans="1:20" hidden="1" x14ac:dyDescent="0.25">
      <c r="A520" s="258"/>
    </row>
    <row r="521" spans="1:20" hidden="1" x14ac:dyDescent="0.25">
      <c r="A521" s="258"/>
    </row>
    <row r="522" spans="1:20" ht="15" hidden="1" customHeight="1" thickBot="1" x14ac:dyDescent="0.3">
      <c r="A522" s="258">
        <f>A465+1</f>
        <v>2029</v>
      </c>
      <c r="C522" s="134" t="s">
        <v>202</v>
      </c>
      <c r="D522" s="136">
        <f t="shared" ref="D522:P522" si="37">SUM(D523:D572)</f>
        <v>0</v>
      </c>
      <c r="E522" s="136">
        <f t="shared" si="37"/>
        <v>0</v>
      </c>
      <c r="F522" s="136">
        <f t="shared" si="37"/>
        <v>0</v>
      </c>
      <c r="G522" s="136">
        <f t="shared" si="37"/>
        <v>0</v>
      </c>
      <c r="H522" s="136">
        <f t="shared" si="37"/>
        <v>0</v>
      </c>
      <c r="I522" s="136">
        <f t="shared" si="37"/>
        <v>0</v>
      </c>
      <c r="J522" s="136">
        <f t="shared" si="37"/>
        <v>0</v>
      </c>
      <c r="K522" s="136">
        <f t="shared" si="37"/>
        <v>0</v>
      </c>
      <c r="L522" s="136">
        <f t="shared" si="37"/>
        <v>0</v>
      </c>
      <c r="M522" s="136">
        <f t="shared" si="37"/>
        <v>0</v>
      </c>
      <c r="N522" s="136">
        <f t="shared" si="37"/>
        <v>0</v>
      </c>
      <c r="O522" s="136">
        <f t="shared" si="37"/>
        <v>0</v>
      </c>
      <c r="P522" s="136">
        <f t="shared" si="37"/>
        <v>0</v>
      </c>
    </row>
    <row r="523" spans="1:20" hidden="1" x14ac:dyDescent="0.25">
      <c r="A523" s="258" t="str">
        <f>IF(B523=1,A522,"")</f>
        <v/>
      </c>
      <c r="B523" s="39" t="str">
        <f>IF(C523&lt;&gt;0,1,"")</f>
        <v/>
      </c>
      <c r="C523" s="130">
        <f>VLOOKUP($X$9,CAD!$C$7:$D$31,2,0)</f>
        <v>0</v>
      </c>
      <c r="D523" s="38">
        <v>0</v>
      </c>
      <c r="E523" s="38">
        <v>0</v>
      </c>
      <c r="F523" s="38">
        <v>0</v>
      </c>
      <c r="G523" s="38">
        <v>0</v>
      </c>
      <c r="H523" s="38">
        <v>0</v>
      </c>
      <c r="I523" s="38">
        <v>0</v>
      </c>
      <c r="J523" s="38">
        <v>0</v>
      </c>
      <c r="K523" s="38">
        <v>0</v>
      </c>
      <c r="L523" s="38">
        <v>0</v>
      </c>
      <c r="M523" s="38">
        <v>0</v>
      </c>
      <c r="N523" s="38">
        <v>0</v>
      </c>
      <c r="O523" s="38">
        <v>0</v>
      </c>
      <c r="P523" s="99">
        <f>SUM(D523:O523)</f>
        <v>0</v>
      </c>
    </row>
    <row r="524" spans="1:20" hidden="1" x14ac:dyDescent="0.25">
      <c r="A524" s="258" t="str">
        <f>IF(B524=1,A522,"")</f>
        <v/>
      </c>
      <c r="B524" s="39" t="str">
        <f t="shared" ref="B524:B572" si="38">IF(C524&lt;&gt;0,1,"")</f>
        <v/>
      </c>
      <c r="C524" s="130">
        <f>VLOOKUP($X$10,CAD!$C$7:$D$31,2,0)</f>
        <v>0</v>
      </c>
      <c r="D524" s="38">
        <v>0</v>
      </c>
      <c r="E524" s="38">
        <v>0</v>
      </c>
      <c r="F524" s="38">
        <v>0</v>
      </c>
      <c r="G524" s="38">
        <v>0</v>
      </c>
      <c r="H524" s="38">
        <v>0</v>
      </c>
      <c r="I524" s="38">
        <v>0</v>
      </c>
      <c r="J524" s="38">
        <v>0</v>
      </c>
      <c r="K524" s="38">
        <v>0</v>
      </c>
      <c r="L524" s="38">
        <v>0</v>
      </c>
      <c r="M524" s="38">
        <v>0</v>
      </c>
      <c r="N524" s="38">
        <v>0</v>
      </c>
      <c r="O524" s="38">
        <v>0</v>
      </c>
      <c r="P524" s="46">
        <f t="shared" ref="P524:P572" si="39">SUM(D524:O524)</f>
        <v>0</v>
      </c>
    </row>
    <row r="525" spans="1:20" hidden="1" x14ac:dyDescent="0.25">
      <c r="A525" s="258" t="str">
        <f>IF(B525=1,A522,"")</f>
        <v/>
      </c>
      <c r="B525" s="39" t="str">
        <f t="shared" si="38"/>
        <v/>
      </c>
      <c r="C525" s="130">
        <f>VLOOKUP($X$11,CAD!$C$7:$D$31,2,0)</f>
        <v>0</v>
      </c>
      <c r="D525" s="37">
        <v>0</v>
      </c>
      <c r="E525" s="37">
        <v>0</v>
      </c>
      <c r="F525" s="37">
        <v>0</v>
      </c>
      <c r="G525" s="37">
        <v>0</v>
      </c>
      <c r="H525" s="37">
        <v>0</v>
      </c>
      <c r="I525" s="37">
        <v>0</v>
      </c>
      <c r="J525" s="37">
        <v>0</v>
      </c>
      <c r="K525" s="37">
        <v>0</v>
      </c>
      <c r="L525" s="37">
        <v>0</v>
      </c>
      <c r="M525" s="37">
        <v>0</v>
      </c>
      <c r="N525" s="37">
        <v>0</v>
      </c>
      <c r="O525" s="37">
        <v>0</v>
      </c>
      <c r="P525" s="46">
        <f t="shared" si="39"/>
        <v>0</v>
      </c>
    </row>
    <row r="526" spans="1:20" hidden="1" x14ac:dyDescent="0.25">
      <c r="A526" s="258" t="str">
        <f>IF(B526=1,A522,"")</f>
        <v/>
      </c>
      <c r="B526" s="39" t="str">
        <f t="shared" si="38"/>
        <v/>
      </c>
      <c r="C526" s="130">
        <f>VLOOKUP($X$12,CAD!$C$7:$D$31,2,0)</f>
        <v>0</v>
      </c>
      <c r="D526" s="37">
        <v>0</v>
      </c>
      <c r="E526" s="37">
        <v>0</v>
      </c>
      <c r="F526" s="37">
        <v>0</v>
      </c>
      <c r="G526" s="37">
        <v>0</v>
      </c>
      <c r="H526" s="37">
        <v>0</v>
      </c>
      <c r="I526" s="37">
        <v>0</v>
      </c>
      <c r="J526" s="37">
        <v>0</v>
      </c>
      <c r="K526" s="37">
        <v>0</v>
      </c>
      <c r="L526" s="37">
        <v>0</v>
      </c>
      <c r="M526" s="37">
        <v>0</v>
      </c>
      <c r="N526" s="37">
        <v>0</v>
      </c>
      <c r="O526" s="37">
        <v>0</v>
      </c>
      <c r="P526" s="46">
        <f t="shared" si="39"/>
        <v>0</v>
      </c>
    </row>
    <row r="527" spans="1:20" hidden="1" x14ac:dyDescent="0.25">
      <c r="A527" s="258" t="str">
        <f>IF(B527=1,A522,"")</f>
        <v/>
      </c>
      <c r="B527" s="39" t="str">
        <f t="shared" si="38"/>
        <v/>
      </c>
      <c r="C527" s="130">
        <f>VLOOKUP($X$13,CAD!$C$7:$D$31,2,0)</f>
        <v>0</v>
      </c>
      <c r="D527" s="37">
        <v>0</v>
      </c>
      <c r="E527" s="37">
        <v>0</v>
      </c>
      <c r="F527" s="37">
        <v>0</v>
      </c>
      <c r="G527" s="37">
        <v>0</v>
      </c>
      <c r="H527" s="37">
        <v>0</v>
      </c>
      <c r="I527" s="37">
        <v>0</v>
      </c>
      <c r="J527" s="37">
        <v>0</v>
      </c>
      <c r="K527" s="37">
        <v>0</v>
      </c>
      <c r="L527" s="37">
        <v>0</v>
      </c>
      <c r="M527" s="37">
        <v>0</v>
      </c>
      <c r="N527" s="37">
        <v>0</v>
      </c>
      <c r="O527" s="37">
        <v>0</v>
      </c>
      <c r="P527" s="46">
        <f t="shared" si="39"/>
        <v>0</v>
      </c>
    </row>
    <row r="528" spans="1:20" hidden="1" x14ac:dyDescent="0.25">
      <c r="A528" s="258" t="str">
        <f>IF(B528=1,A522,"")</f>
        <v/>
      </c>
      <c r="B528" s="39" t="str">
        <f t="shared" si="38"/>
        <v/>
      </c>
      <c r="C528" s="130">
        <f>VLOOKUP($X$14,CAD!$C$7:$D$31,2,0)</f>
        <v>0</v>
      </c>
      <c r="D528" s="37">
        <v>0</v>
      </c>
      <c r="E528" s="37">
        <v>0</v>
      </c>
      <c r="F528" s="37">
        <v>0</v>
      </c>
      <c r="G528" s="37">
        <v>0</v>
      </c>
      <c r="H528" s="37">
        <v>0</v>
      </c>
      <c r="I528" s="37">
        <v>0</v>
      </c>
      <c r="J528" s="37">
        <v>0</v>
      </c>
      <c r="K528" s="37">
        <v>0</v>
      </c>
      <c r="L528" s="37">
        <v>0</v>
      </c>
      <c r="M528" s="37">
        <v>0</v>
      </c>
      <c r="N528" s="37">
        <v>0</v>
      </c>
      <c r="O528" s="37">
        <v>0</v>
      </c>
      <c r="P528" s="46">
        <f t="shared" si="39"/>
        <v>0</v>
      </c>
    </row>
    <row r="529" spans="1:16" hidden="1" x14ac:dyDescent="0.25">
      <c r="A529" s="258" t="str">
        <f>IF(B529=1,A522,"")</f>
        <v/>
      </c>
      <c r="B529" s="39" t="str">
        <f t="shared" si="38"/>
        <v/>
      </c>
      <c r="C529" s="130">
        <f>VLOOKUP($X$15,CAD!$C$7:$D$31,2,0)</f>
        <v>0</v>
      </c>
      <c r="D529" s="37">
        <v>0</v>
      </c>
      <c r="E529" s="37">
        <v>0</v>
      </c>
      <c r="F529" s="37">
        <v>0</v>
      </c>
      <c r="G529" s="37">
        <v>0</v>
      </c>
      <c r="H529" s="37">
        <v>0</v>
      </c>
      <c r="I529" s="37">
        <v>0</v>
      </c>
      <c r="J529" s="37">
        <v>0</v>
      </c>
      <c r="K529" s="37">
        <v>0</v>
      </c>
      <c r="L529" s="37">
        <v>0</v>
      </c>
      <c r="M529" s="37">
        <v>0</v>
      </c>
      <c r="N529" s="37">
        <v>0</v>
      </c>
      <c r="O529" s="37">
        <v>0</v>
      </c>
      <c r="P529" s="46">
        <f t="shared" si="39"/>
        <v>0</v>
      </c>
    </row>
    <row r="530" spans="1:16" hidden="1" x14ac:dyDescent="0.25">
      <c r="A530" s="258" t="str">
        <f>IF(B530=1,A522,"")</f>
        <v/>
      </c>
      <c r="B530" s="39" t="str">
        <f t="shared" si="38"/>
        <v/>
      </c>
      <c r="C530" s="130">
        <f>VLOOKUP($X$16,CAD!$C$7:$D$31,2,0)</f>
        <v>0</v>
      </c>
      <c r="D530" s="37">
        <v>0</v>
      </c>
      <c r="E530" s="37">
        <v>0</v>
      </c>
      <c r="F530" s="37">
        <v>0</v>
      </c>
      <c r="G530" s="37">
        <v>0</v>
      </c>
      <c r="H530" s="37">
        <v>0</v>
      </c>
      <c r="I530" s="37">
        <v>0</v>
      </c>
      <c r="J530" s="37">
        <v>0</v>
      </c>
      <c r="K530" s="37">
        <v>0</v>
      </c>
      <c r="L530" s="37">
        <v>0</v>
      </c>
      <c r="M530" s="37">
        <v>0</v>
      </c>
      <c r="N530" s="37">
        <v>0</v>
      </c>
      <c r="O530" s="37">
        <v>0</v>
      </c>
      <c r="P530" s="46">
        <f t="shared" si="39"/>
        <v>0</v>
      </c>
    </row>
    <row r="531" spans="1:16" hidden="1" x14ac:dyDescent="0.25">
      <c r="A531" s="258" t="str">
        <f>IF(B531=1,A522,"")</f>
        <v/>
      </c>
      <c r="B531" s="39" t="str">
        <f t="shared" si="38"/>
        <v/>
      </c>
      <c r="C531" s="130">
        <f>VLOOKUP($X$17,CAD!$C$7:$D$31,2,0)</f>
        <v>0</v>
      </c>
      <c r="D531" s="37">
        <v>0</v>
      </c>
      <c r="E531" s="37">
        <v>0</v>
      </c>
      <c r="F531" s="37">
        <v>0</v>
      </c>
      <c r="G531" s="37">
        <v>0</v>
      </c>
      <c r="H531" s="37">
        <v>0</v>
      </c>
      <c r="I531" s="37">
        <v>0</v>
      </c>
      <c r="J531" s="37">
        <v>0</v>
      </c>
      <c r="K531" s="37">
        <v>0</v>
      </c>
      <c r="L531" s="37">
        <v>0</v>
      </c>
      <c r="M531" s="37">
        <v>0</v>
      </c>
      <c r="N531" s="37">
        <v>0</v>
      </c>
      <c r="O531" s="37">
        <v>0</v>
      </c>
      <c r="P531" s="46">
        <f t="shared" si="39"/>
        <v>0</v>
      </c>
    </row>
    <row r="532" spans="1:16" hidden="1" x14ac:dyDescent="0.25">
      <c r="A532" s="258" t="str">
        <f>IF(B532=1,A522,"")</f>
        <v/>
      </c>
      <c r="B532" s="39" t="str">
        <f t="shared" si="38"/>
        <v/>
      </c>
      <c r="C532" s="130">
        <f>VLOOKUP($X$18,CAD!$C$7:$D$31,2,0)</f>
        <v>0</v>
      </c>
      <c r="D532" s="37">
        <v>0</v>
      </c>
      <c r="E532" s="37">
        <v>0</v>
      </c>
      <c r="F532" s="37">
        <v>0</v>
      </c>
      <c r="G532" s="37">
        <v>0</v>
      </c>
      <c r="H532" s="37">
        <v>0</v>
      </c>
      <c r="I532" s="37">
        <v>0</v>
      </c>
      <c r="J532" s="37">
        <v>0</v>
      </c>
      <c r="K532" s="37">
        <v>0</v>
      </c>
      <c r="L532" s="37">
        <v>0</v>
      </c>
      <c r="M532" s="37">
        <v>0</v>
      </c>
      <c r="N532" s="37">
        <v>0</v>
      </c>
      <c r="O532" s="37">
        <v>0</v>
      </c>
      <c r="P532" s="46">
        <f t="shared" si="39"/>
        <v>0</v>
      </c>
    </row>
    <row r="533" spans="1:16" hidden="1" x14ac:dyDescent="0.25">
      <c r="A533" s="258" t="str">
        <f>IF(B533=1,A522,"")</f>
        <v/>
      </c>
      <c r="B533" s="39" t="str">
        <f t="shared" si="38"/>
        <v/>
      </c>
      <c r="C533" s="130">
        <f>VLOOKUP($X$19,CAD!$C$7:$D$31,2,0)</f>
        <v>0</v>
      </c>
      <c r="D533" s="37">
        <v>0</v>
      </c>
      <c r="E533" s="37">
        <v>0</v>
      </c>
      <c r="F533" s="37">
        <v>0</v>
      </c>
      <c r="G533" s="37">
        <v>0</v>
      </c>
      <c r="H533" s="37">
        <v>0</v>
      </c>
      <c r="I533" s="37">
        <v>0</v>
      </c>
      <c r="J533" s="37">
        <v>0</v>
      </c>
      <c r="K533" s="37">
        <v>0</v>
      </c>
      <c r="L533" s="37">
        <v>0</v>
      </c>
      <c r="M533" s="37">
        <v>0</v>
      </c>
      <c r="N533" s="37">
        <v>0</v>
      </c>
      <c r="O533" s="37">
        <v>0</v>
      </c>
      <c r="P533" s="46">
        <f t="shared" si="39"/>
        <v>0</v>
      </c>
    </row>
    <row r="534" spans="1:16" hidden="1" x14ac:dyDescent="0.25">
      <c r="A534" s="258" t="str">
        <f>IF(B534=1,A522,"")</f>
        <v/>
      </c>
      <c r="B534" s="39" t="str">
        <f t="shared" si="38"/>
        <v/>
      </c>
      <c r="C534" s="130">
        <f>VLOOKUP($X$20,CAD!$C$7:$D$31,2,0)</f>
        <v>0</v>
      </c>
      <c r="D534" s="37">
        <v>0</v>
      </c>
      <c r="E534" s="37">
        <v>0</v>
      </c>
      <c r="F534" s="37">
        <v>0</v>
      </c>
      <c r="G534" s="37">
        <v>0</v>
      </c>
      <c r="H534" s="37">
        <v>0</v>
      </c>
      <c r="I534" s="37">
        <v>0</v>
      </c>
      <c r="J534" s="37">
        <v>0</v>
      </c>
      <c r="K534" s="37">
        <v>0</v>
      </c>
      <c r="L534" s="37">
        <v>0</v>
      </c>
      <c r="M534" s="37">
        <v>0</v>
      </c>
      <c r="N534" s="37">
        <v>0</v>
      </c>
      <c r="O534" s="37">
        <v>0</v>
      </c>
      <c r="P534" s="46">
        <f t="shared" si="39"/>
        <v>0</v>
      </c>
    </row>
    <row r="535" spans="1:16" hidden="1" x14ac:dyDescent="0.25">
      <c r="A535" s="258" t="str">
        <f>IF(B535=1,A522,"")</f>
        <v/>
      </c>
      <c r="B535" s="39" t="str">
        <f t="shared" si="38"/>
        <v/>
      </c>
      <c r="C535" s="130">
        <f>VLOOKUP($X$21,CAD!$C$7:$D$31,2,0)</f>
        <v>0</v>
      </c>
      <c r="D535" s="37">
        <v>0</v>
      </c>
      <c r="E535" s="37">
        <v>0</v>
      </c>
      <c r="F535" s="37">
        <v>0</v>
      </c>
      <c r="G535" s="37">
        <v>0</v>
      </c>
      <c r="H535" s="37">
        <v>0</v>
      </c>
      <c r="I535" s="37">
        <v>0</v>
      </c>
      <c r="J535" s="37">
        <v>0</v>
      </c>
      <c r="K535" s="37">
        <v>0</v>
      </c>
      <c r="L535" s="37">
        <v>0</v>
      </c>
      <c r="M535" s="37">
        <v>0</v>
      </c>
      <c r="N535" s="37">
        <v>0</v>
      </c>
      <c r="O535" s="37">
        <v>0</v>
      </c>
      <c r="P535" s="46">
        <f t="shared" si="39"/>
        <v>0</v>
      </c>
    </row>
    <row r="536" spans="1:16" hidden="1" x14ac:dyDescent="0.25">
      <c r="A536" s="258" t="str">
        <f>IF(B536=1,A522,"")</f>
        <v/>
      </c>
      <c r="B536" s="39" t="str">
        <f t="shared" si="38"/>
        <v/>
      </c>
      <c r="C536" s="130">
        <f>VLOOKUP($X$22,CAD!$C$7:$D$31,2,0)</f>
        <v>0</v>
      </c>
      <c r="D536" s="37">
        <v>0</v>
      </c>
      <c r="E536" s="37">
        <v>0</v>
      </c>
      <c r="F536" s="37">
        <v>0</v>
      </c>
      <c r="G536" s="37">
        <v>0</v>
      </c>
      <c r="H536" s="37">
        <v>0</v>
      </c>
      <c r="I536" s="37">
        <v>0</v>
      </c>
      <c r="J536" s="37">
        <v>0</v>
      </c>
      <c r="K536" s="37">
        <v>0</v>
      </c>
      <c r="L536" s="37">
        <v>0</v>
      </c>
      <c r="M536" s="37">
        <v>0</v>
      </c>
      <c r="N536" s="37">
        <v>0</v>
      </c>
      <c r="O536" s="37">
        <v>0</v>
      </c>
      <c r="P536" s="46">
        <f t="shared" si="39"/>
        <v>0</v>
      </c>
    </row>
    <row r="537" spans="1:16" hidden="1" x14ac:dyDescent="0.25">
      <c r="A537" s="258" t="str">
        <f>IF(B537=1,A522,"")</f>
        <v/>
      </c>
      <c r="B537" s="39" t="str">
        <f t="shared" si="38"/>
        <v/>
      </c>
      <c r="C537" s="130">
        <f>VLOOKUP($X$23,CAD!$C$7:$D$31,2,0)</f>
        <v>0</v>
      </c>
      <c r="D537" s="37">
        <v>0</v>
      </c>
      <c r="E537" s="37">
        <v>0</v>
      </c>
      <c r="F537" s="37">
        <v>0</v>
      </c>
      <c r="G537" s="37">
        <v>0</v>
      </c>
      <c r="H537" s="37">
        <v>0</v>
      </c>
      <c r="I537" s="37">
        <v>0</v>
      </c>
      <c r="J537" s="37">
        <v>0</v>
      </c>
      <c r="K537" s="37">
        <v>0</v>
      </c>
      <c r="L537" s="37">
        <v>0</v>
      </c>
      <c r="M537" s="37">
        <v>0</v>
      </c>
      <c r="N537" s="37">
        <v>0</v>
      </c>
      <c r="O537" s="37">
        <v>0</v>
      </c>
      <c r="P537" s="46">
        <f t="shared" si="39"/>
        <v>0</v>
      </c>
    </row>
    <row r="538" spans="1:16" hidden="1" x14ac:dyDescent="0.25">
      <c r="A538" s="258" t="str">
        <f>IF(B538=1,A522,"")</f>
        <v/>
      </c>
      <c r="B538" s="39" t="str">
        <f t="shared" si="38"/>
        <v/>
      </c>
      <c r="C538" s="130">
        <f>VLOOKUP($X$24,CAD!$C$7:$D$31,2,0)</f>
        <v>0</v>
      </c>
      <c r="D538" s="37">
        <v>0</v>
      </c>
      <c r="E538" s="37">
        <v>0</v>
      </c>
      <c r="F538" s="37">
        <v>0</v>
      </c>
      <c r="G538" s="37">
        <v>0</v>
      </c>
      <c r="H538" s="37">
        <v>0</v>
      </c>
      <c r="I538" s="37">
        <v>0</v>
      </c>
      <c r="J538" s="37">
        <v>0</v>
      </c>
      <c r="K538" s="37">
        <v>0</v>
      </c>
      <c r="L538" s="37">
        <v>0</v>
      </c>
      <c r="M538" s="37">
        <v>0</v>
      </c>
      <c r="N538" s="37">
        <v>0</v>
      </c>
      <c r="O538" s="37">
        <v>0</v>
      </c>
      <c r="P538" s="46">
        <f t="shared" si="39"/>
        <v>0</v>
      </c>
    </row>
    <row r="539" spans="1:16" hidden="1" x14ac:dyDescent="0.25">
      <c r="A539" s="258" t="str">
        <f>IF(B539=1,A522,"")</f>
        <v/>
      </c>
      <c r="B539" s="39" t="str">
        <f t="shared" si="38"/>
        <v/>
      </c>
      <c r="C539" s="130">
        <f>VLOOKUP($X$25,CAD!$C$7:$D$31,2,0)</f>
        <v>0</v>
      </c>
      <c r="D539" s="37">
        <v>0</v>
      </c>
      <c r="E539" s="37">
        <v>0</v>
      </c>
      <c r="F539" s="37">
        <v>0</v>
      </c>
      <c r="G539" s="37">
        <v>0</v>
      </c>
      <c r="H539" s="37">
        <v>0</v>
      </c>
      <c r="I539" s="37">
        <v>0</v>
      </c>
      <c r="J539" s="37">
        <v>0</v>
      </c>
      <c r="K539" s="37">
        <v>0</v>
      </c>
      <c r="L539" s="37">
        <v>0</v>
      </c>
      <c r="M539" s="37">
        <v>0</v>
      </c>
      <c r="N539" s="37">
        <v>0</v>
      </c>
      <c r="O539" s="37">
        <v>0</v>
      </c>
      <c r="P539" s="46">
        <f t="shared" si="39"/>
        <v>0</v>
      </c>
    </row>
    <row r="540" spans="1:16" hidden="1" x14ac:dyDescent="0.25">
      <c r="A540" s="258" t="str">
        <f>IF(B540=1,A522,"")</f>
        <v/>
      </c>
      <c r="B540" s="39" t="str">
        <f t="shared" si="38"/>
        <v/>
      </c>
      <c r="C540" s="130">
        <f>VLOOKUP($X$26,CAD!$C$7:$D$31,2,0)</f>
        <v>0</v>
      </c>
      <c r="D540" s="37">
        <v>0</v>
      </c>
      <c r="E540" s="37">
        <v>0</v>
      </c>
      <c r="F540" s="37">
        <v>0</v>
      </c>
      <c r="G540" s="37">
        <v>0</v>
      </c>
      <c r="H540" s="37">
        <v>0</v>
      </c>
      <c r="I540" s="37">
        <v>0</v>
      </c>
      <c r="J540" s="37">
        <v>0</v>
      </c>
      <c r="K540" s="37">
        <v>0</v>
      </c>
      <c r="L540" s="37">
        <v>0</v>
      </c>
      <c r="M540" s="37">
        <v>0</v>
      </c>
      <c r="N540" s="37">
        <v>0</v>
      </c>
      <c r="O540" s="37">
        <v>0</v>
      </c>
      <c r="P540" s="46">
        <f t="shared" si="39"/>
        <v>0</v>
      </c>
    </row>
    <row r="541" spans="1:16" hidden="1" x14ac:dyDescent="0.25">
      <c r="A541" s="258" t="str">
        <f>IF(B541=1,A522,"")</f>
        <v/>
      </c>
      <c r="B541" s="39" t="str">
        <f t="shared" si="38"/>
        <v/>
      </c>
      <c r="C541" s="130">
        <f>VLOOKUP($X$27,CAD!$C$7:$D$31,2,0)</f>
        <v>0</v>
      </c>
      <c r="D541" s="37">
        <v>0</v>
      </c>
      <c r="E541" s="37">
        <v>0</v>
      </c>
      <c r="F541" s="37">
        <v>0</v>
      </c>
      <c r="G541" s="37">
        <v>0</v>
      </c>
      <c r="H541" s="37">
        <v>0</v>
      </c>
      <c r="I541" s="37">
        <v>0</v>
      </c>
      <c r="J541" s="37">
        <v>0</v>
      </c>
      <c r="K541" s="37">
        <v>0</v>
      </c>
      <c r="L541" s="37">
        <v>0</v>
      </c>
      <c r="M541" s="37">
        <v>0</v>
      </c>
      <c r="N541" s="37">
        <v>0</v>
      </c>
      <c r="O541" s="37">
        <v>0</v>
      </c>
      <c r="P541" s="46">
        <f t="shared" si="39"/>
        <v>0</v>
      </c>
    </row>
    <row r="542" spans="1:16" hidden="1" x14ac:dyDescent="0.25">
      <c r="A542" s="258" t="str">
        <f>IF(B542=1,A522,"")</f>
        <v/>
      </c>
      <c r="B542" s="39" t="str">
        <f t="shared" si="38"/>
        <v/>
      </c>
      <c r="C542" s="130">
        <f>VLOOKUP($X$28,CAD!$C$7:$D$31,2,0)</f>
        <v>0</v>
      </c>
      <c r="D542" s="37">
        <v>0</v>
      </c>
      <c r="E542" s="37">
        <v>0</v>
      </c>
      <c r="F542" s="37">
        <v>0</v>
      </c>
      <c r="G542" s="37">
        <v>0</v>
      </c>
      <c r="H542" s="37">
        <v>0</v>
      </c>
      <c r="I542" s="37">
        <v>0</v>
      </c>
      <c r="J542" s="37">
        <v>0</v>
      </c>
      <c r="K542" s="37">
        <v>0</v>
      </c>
      <c r="L542" s="37">
        <v>0</v>
      </c>
      <c r="M542" s="37">
        <v>0</v>
      </c>
      <c r="N542" s="37">
        <v>0</v>
      </c>
      <c r="O542" s="37">
        <v>0</v>
      </c>
      <c r="P542" s="46">
        <f t="shared" si="39"/>
        <v>0</v>
      </c>
    </row>
    <row r="543" spans="1:16" hidden="1" x14ac:dyDescent="0.25">
      <c r="A543" s="258" t="str">
        <f>IF(B543=1,A522,"")</f>
        <v/>
      </c>
      <c r="B543" s="39" t="str">
        <f t="shared" si="38"/>
        <v/>
      </c>
      <c r="C543" s="130">
        <f>VLOOKUP($X$29,CAD!$C$7:$D$31,2,0)</f>
        <v>0</v>
      </c>
      <c r="D543" s="37">
        <v>0</v>
      </c>
      <c r="E543" s="37">
        <v>0</v>
      </c>
      <c r="F543" s="37">
        <v>0</v>
      </c>
      <c r="G543" s="37">
        <v>0</v>
      </c>
      <c r="H543" s="37">
        <v>0</v>
      </c>
      <c r="I543" s="37">
        <v>0</v>
      </c>
      <c r="J543" s="37">
        <v>0</v>
      </c>
      <c r="K543" s="37">
        <v>0</v>
      </c>
      <c r="L543" s="37">
        <v>0</v>
      </c>
      <c r="M543" s="37">
        <v>0</v>
      </c>
      <c r="N543" s="37">
        <v>0</v>
      </c>
      <c r="O543" s="37">
        <v>0</v>
      </c>
      <c r="P543" s="46">
        <f t="shared" si="39"/>
        <v>0</v>
      </c>
    </row>
    <row r="544" spans="1:16" hidden="1" x14ac:dyDescent="0.25">
      <c r="A544" s="258" t="str">
        <f>IF(B544=1,A522,"")</f>
        <v/>
      </c>
      <c r="B544" s="39" t="str">
        <f t="shared" si="38"/>
        <v/>
      </c>
      <c r="C544" s="130">
        <f>VLOOKUP($X$30,CAD!$C$7:$D$31,2,0)</f>
        <v>0</v>
      </c>
      <c r="D544" s="37">
        <v>0</v>
      </c>
      <c r="E544" s="37">
        <v>0</v>
      </c>
      <c r="F544" s="37">
        <v>0</v>
      </c>
      <c r="G544" s="37">
        <v>0</v>
      </c>
      <c r="H544" s="37">
        <v>0</v>
      </c>
      <c r="I544" s="37">
        <v>0</v>
      </c>
      <c r="J544" s="37">
        <v>0</v>
      </c>
      <c r="K544" s="37">
        <v>0</v>
      </c>
      <c r="L544" s="37">
        <v>0</v>
      </c>
      <c r="M544" s="37">
        <v>0</v>
      </c>
      <c r="N544" s="37">
        <v>0</v>
      </c>
      <c r="O544" s="37">
        <v>0</v>
      </c>
      <c r="P544" s="46">
        <f t="shared" si="39"/>
        <v>0</v>
      </c>
    </row>
    <row r="545" spans="1:16" hidden="1" x14ac:dyDescent="0.25">
      <c r="A545" s="258" t="str">
        <f>IF(B545=1,A522,"")</f>
        <v/>
      </c>
      <c r="B545" s="39" t="str">
        <f t="shared" si="38"/>
        <v/>
      </c>
      <c r="C545" s="130">
        <f>VLOOKUP($X$31,CAD!$C$7:$D$31,2,0)</f>
        <v>0</v>
      </c>
      <c r="D545" s="37">
        <v>0</v>
      </c>
      <c r="E545" s="37">
        <v>0</v>
      </c>
      <c r="F545" s="37">
        <v>0</v>
      </c>
      <c r="G545" s="37">
        <v>0</v>
      </c>
      <c r="H545" s="37">
        <v>0</v>
      </c>
      <c r="I545" s="37">
        <v>0</v>
      </c>
      <c r="J545" s="37">
        <v>0</v>
      </c>
      <c r="K545" s="37">
        <v>0</v>
      </c>
      <c r="L545" s="37">
        <v>0</v>
      </c>
      <c r="M545" s="37">
        <v>0</v>
      </c>
      <c r="N545" s="37">
        <v>0</v>
      </c>
      <c r="O545" s="37">
        <v>0</v>
      </c>
      <c r="P545" s="46">
        <f t="shared" si="39"/>
        <v>0</v>
      </c>
    </row>
    <row r="546" spans="1:16" hidden="1" x14ac:dyDescent="0.25">
      <c r="A546" s="258" t="str">
        <f>IF(B546=1,A522,"")</f>
        <v/>
      </c>
      <c r="B546" s="39" t="str">
        <f t="shared" si="38"/>
        <v/>
      </c>
      <c r="C546" s="130">
        <f>VLOOKUP($X$32,CAD!$C$7:$D$31,2,0)</f>
        <v>0</v>
      </c>
      <c r="D546" s="37">
        <v>0</v>
      </c>
      <c r="E546" s="37">
        <v>0</v>
      </c>
      <c r="F546" s="37">
        <v>0</v>
      </c>
      <c r="G546" s="37">
        <v>0</v>
      </c>
      <c r="H546" s="37">
        <v>0</v>
      </c>
      <c r="I546" s="37">
        <v>0</v>
      </c>
      <c r="J546" s="37">
        <v>0</v>
      </c>
      <c r="K546" s="37">
        <v>0</v>
      </c>
      <c r="L546" s="37">
        <v>0</v>
      </c>
      <c r="M546" s="37">
        <v>0</v>
      </c>
      <c r="N546" s="37">
        <v>0</v>
      </c>
      <c r="O546" s="37">
        <v>0</v>
      </c>
      <c r="P546" s="46">
        <f t="shared" si="39"/>
        <v>0</v>
      </c>
    </row>
    <row r="547" spans="1:16" hidden="1" x14ac:dyDescent="0.25">
      <c r="A547" s="258" t="str">
        <f>IF(B547=1,A522,"")</f>
        <v/>
      </c>
      <c r="B547" s="39" t="str">
        <f t="shared" si="38"/>
        <v/>
      </c>
      <c r="C547" s="130">
        <f>VLOOKUP($X$33,CAD!$C$7:$D$31,2,0)</f>
        <v>0</v>
      </c>
      <c r="D547" s="37">
        <v>0</v>
      </c>
      <c r="E547" s="37">
        <v>0</v>
      </c>
      <c r="F547" s="37">
        <v>0</v>
      </c>
      <c r="G547" s="37">
        <v>0</v>
      </c>
      <c r="H547" s="37">
        <v>0</v>
      </c>
      <c r="I547" s="37">
        <v>0</v>
      </c>
      <c r="J547" s="37">
        <v>0</v>
      </c>
      <c r="K547" s="37">
        <v>0</v>
      </c>
      <c r="L547" s="37">
        <v>0</v>
      </c>
      <c r="M547" s="37">
        <v>0</v>
      </c>
      <c r="N547" s="37">
        <v>0</v>
      </c>
      <c r="O547" s="37">
        <v>0</v>
      </c>
      <c r="P547" s="46">
        <f t="shared" si="39"/>
        <v>0</v>
      </c>
    </row>
    <row r="548" spans="1:16" hidden="1" x14ac:dyDescent="0.25">
      <c r="A548" s="258" t="str">
        <f>IF(B548=1,A522,"")</f>
        <v/>
      </c>
      <c r="B548" s="39" t="str">
        <f t="shared" si="38"/>
        <v/>
      </c>
      <c r="C548" s="101">
        <f>VLOOKUP($X$34,CAD!$E$7:$F$31,2,0)</f>
        <v>0</v>
      </c>
      <c r="D548" s="37">
        <v>0</v>
      </c>
      <c r="E548" s="37">
        <v>0</v>
      </c>
      <c r="F548" s="37">
        <v>0</v>
      </c>
      <c r="G548" s="37">
        <v>0</v>
      </c>
      <c r="H548" s="37">
        <v>0</v>
      </c>
      <c r="I548" s="37">
        <v>0</v>
      </c>
      <c r="J548" s="37">
        <v>0</v>
      </c>
      <c r="K548" s="37">
        <v>0</v>
      </c>
      <c r="L548" s="37">
        <v>0</v>
      </c>
      <c r="M548" s="37">
        <v>0</v>
      </c>
      <c r="N548" s="37">
        <v>0</v>
      </c>
      <c r="O548" s="37">
        <v>0</v>
      </c>
      <c r="P548" s="46">
        <f t="shared" si="39"/>
        <v>0</v>
      </c>
    </row>
    <row r="549" spans="1:16" hidden="1" x14ac:dyDescent="0.25">
      <c r="A549" s="258" t="str">
        <f>IF(B549=1,A522,"")</f>
        <v/>
      </c>
      <c r="B549" s="39" t="str">
        <f t="shared" si="38"/>
        <v/>
      </c>
      <c r="C549" s="101">
        <f>VLOOKUP($X$35,CAD!$E$7:$F$31,2,0)</f>
        <v>0</v>
      </c>
      <c r="D549" s="37">
        <v>0</v>
      </c>
      <c r="E549" s="37">
        <v>0</v>
      </c>
      <c r="F549" s="37">
        <v>0</v>
      </c>
      <c r="G549" s="37">
        <v>0</v>
      </c>
      <c r="H549" s="37">
        <v>0</v>
      </c>
      <c r="I549" s="37">
        <v>0</v>
      </c>
      <c r="J549" s="37">
        <v>0</v>
      </c>
      <c r="K549" s="37">
        <v>0</v>
      </c>
      <c r="L549" s="37">
        <v>0</v>
      </c>
      <c r="M549" s="37">
        <v>0</v>
      </c>
      <c r="N549" s="37">
        <v>0</v>
      </c>
      <c r="O549" s="37">
        <v>0</v>
      </c>
      <c r="P549" s="46">
        <f t="shared" si="39"/>
        <v>0</v>
      </c>
    </row>
    <row r="550" spans="1:16" hidden="1" x14ac:dyDescent="0.25">
      <c r="A550" s="258" t="str">
        <f>IF(B550=1,A522,"")</f>
        <v/>
      </c>
      <c r="B550" s="39" t="str">
        <f t="shared" si="38"/>
        <v/>
      </c>
      <c r="C550" s="101">
        <f>VLOOKUP($X$36,CAD!$E$7:$F$31,2,0)</f>
        <v>0</v>
      </c>
      <c r="D550" s="37">
        <v>0</v>
      </c>
      <c r="E550" s="37">
        <v>0</v>
      </c>
      <c r="F550" s="37">
        <v>0</v>
      </c>
      <c r="G550" s="37">
        <v>0</v>
      </c>
      <c r="H550" s="37">
        <v>0</v>
      </c>
      <c r="I550" s="37">
        <v>0</v>
      </c>
      <c r="J550" s="37">
        <v>0</v>
      </c>
      <c r="K550" s="37">
        <v>0</v>
      </c>
      <c r="L550" s="37">
        <v>0</v>
      </c>
      <c r="M550" s="37">
        <v>0</v>
      </c>
      <c r="N550" s="37">
        <v>0</v>
      </c>
      <c r="O550" s="37">
        <v>0</v>
      </c>
      <c r="P550" s="46">
        <f t="shared" si="39"/>
        <v>0</v>
      </c>
    </row>
    <row r="551" spans="1:16" hidden="1" x14ac:dyDescent="0.25">
      <c r="A551" s="258" t="str">
        <f>IF(B551=1,A522,"")</f>
        <v/>
      </c>
      <c r="B551" s="39" t="str">
        <f t="shared" si="38"/>
        <v/>
      </c>
      <c r="C551" s="101">
        <f>VLOOKUP($X$37,CAD!$E$7:$F$31,2,0)</f>
        <v>0</v>
      </c>
      <c r="D551" s="37">
        <v>0</v>
      </c>
      <c r="E551" s="37">
        <v>0</v>
      </c>
      <c r="F551" s="37">
        <v>0</v>
      </c>
      <c r="G551" s="37">
        <v>0</v>
      </c>
      <c r="H551" s="37">
        <v>0</v>
      </c>
      <c r="I551" s="37">
        <v>0</v>
      </c>
      <c r="J551" s="37">
        <v>0</v>
      </c>
      <c r="K551" s="37">
        <v>0</v>
      </c>
      <c r="L551" s="37">
        <v>0</v>
      </c>
      <c r="M551" s="37">
        <v>0</v>
      </c>
      <c r="N551" s="37">
        <v>0</v>
      </c>
      <c r="O551" s="37">
        <v>0</v>
      </c>
      <c r="P551" s="46">
        <f t="shared" si="39"/>
        <v>0</v>
      </c>
    </row>
    <row r="552" spans="1:16" hidden="1" x14ac:dyDescent="0.25">
      <c r="A552" s="258" t="str">
        <f>IF(B552=1,A522,"")</f>
        <v/>
      </c>
      <c r="B552" s="39" t="str">
        <f t="shared" si="38"/>
        <v/>
      </c>
      <c r="C552" s="101">
        <f>VLOOKUP($X$38,CAD!$E$7:$F$31,2,0)</f>
        <v>0</v>
      </c>
      <c r="D552" s="37">
        <v>0</v>
      </c>
      <c r="E552" s="37">
        <v>0</v>
      </c>
      <c r="F552" s="37">
        <v>0</v>
      </c>
      <c r="G552" s="37">
        <v>0</v>
      </c>
      <c r="H552" s="37">
        <v>0</v>
      </c>
      <c r="I552" s="37">
        <v>0</v>
      </c>
      <c r="J552" s="37">
        <v>0</v>
      </c>
      <c r="K552" s="37">
        <v>0</v>
      </c>
      <c r="L552" s="37">
        <v>0</v>
      </c>
      <c r="M552" s="37">
        <v>0</v>
      </c>
      <c r="N552" s="37">
        <v>0</v>
      </c>
      <c r="O552" s="37">
        <v>0</v>
      </c>
      <c r="P552" s="46">
        <f t="shared" si="39"/>
        <v>0</v>
      </c>
    </row>
    <row r="553" spans="1:16" hidden="1" x14ac:dyDescent="0.25">
      <c r="A553" s="258" t="str">
        <f>IF(B553=1,A522,"")</f>
        <v/>
      </c>
      <c r="B553" s="39" t="str">
        <f t="shared" si="38"/>
        <v/>
      </c>
      <c r="C553" s="101">
        <f>VLOOKUP($X$39,CAD!$E$7:$F$31,2,0)</f>
        <v>0</v>
      </c>
      <c r="D553" s="37">
        <v>0</v>
      </c>
      <c r="E553" s="37">
        <v>0</v>
      </c>
      <c r="F553" s="37">
        <v>0</v>
      </c>
      <c r="G553" s="37">
        <v>0</v>
      </c>
      <c r="H553" s="37">
        <v>0</v>
      </c>
      <c r="I553" s="37">
        <v>0</v>
      </c>
      <c r="J553" s="37">
        <v>0</v>
      </c>
      <c r="K553" s="37">
        <v>0</v>
      </c>
      <c r="L553" s="37">
        <v>0</v>
      </c>
      <c r="M553" s="37">
        <v>0</v>
      </c>
      <c r="N553" s="37">
        <v>0</v>
      </c>
      <c r="O553" s="37">
        <v>0</v>
      </c>
      <c r="P553" s="46">
        <f t="shared" si="39"/>
        <v>0</v>
      </c>
    </row>
    <row r="554" spans="1:16" hidden="1" x14ac:dyDescent="0.25">
      <c r="A554" s="258" t="str">
        <f>IF(B554=1,A522,"")</f>
        <v/>
      </c>
      <c r="B554" s="39" t="str">
        <f t="shared" si="38"/>
        <v/>
      </c>
      <c r="C554" s="101">
        <f>VLOOKUP($X$40,CAD!$E$7:$F$31,2,0)</f>
        <v>0</v>
      </c>
      <c r="D554" s="37">
        <v>0</v>
      </c>
      <c r="E554" s="37">
        <v>0</v>
      </c>
      <c r="F554" s="37">
        <v>0</v>
      </c>
      <c r="G554" s="37">
        <v>0</v>
      </c>
      <c r="H554" s="37">
        <v>0</v>
      </c>
      <c r="I554" s="37">
        <v>0</v>
      </c>
      <c r="J554" s="37">
        <v>0</v>
      </c>
      <c r="K554" s="37">
        <v>0</v>
      </c>
      <c r="L554" s="37">
        <v>0</v>
      </c>
      <c r="M554" s="37">
        <v>0</v>
      </c>
      <c r="N554" s="37">
        <v>0</v>
      </c>
      <c r="O554" s="37">
        <v>0</v>
      </c>
      <c r="P554" s="46">
        <f t="shared" si="39"/>
        <v>0</v>
      </c>
    </row>
    <row r="555" spans="1:16" hidden="1" x14ac:dyDescent="0.25">
      <c r="A555" s="258" t="str">
        <f>IF(B555=1,A522,"")</f>
        <v/>
      </c>
      <c r="B555" s="39" t="str">
        <f t="shared" si="38"/>
        <v/>
      </c>
      <c r="C555" s="101">
        <f>VLOOKUP($X$41,CAD!$E$7:$F$31,2,0)</f>
        <v>0</v>
      </c>
      <c r="D555" s="37">
        <v>0</v>
      </c>
      <c r="E555" s="37">
        <v>0</v>
      </c>
      <c r="F555" s="37">
        <v>0</v>
      </c>
      <c r="G555" s="37">
        <v>0</v>
      </c>
      <c r="H555" s="37">
        <v>0</v>
      </c>
      <c r="I555" s="37">
        <v>0</v>
      </c>
      <c r="J555" s="37">
        <v>0</v>
      </c>
      <c r="K555" s="37">
        <v>0</v>
      </c>
      <c r="L555" s="37">
        <v>0</v>
      </c>
      <c r="M555" s="37">
        <v>0</v>
      </c>
      <c r="N555" s="37">
        <v>0</v>
      </c>
      <c r="O555" s="37">
        <v>0</v>
      </c>
      <c r="P555" s="46">
        <f t="shared" si="39"/>
        <v>0</v>
      </c>
    </row>
    <row r="556" spans="1:16" hidden="1" x14ac:dyDescent="0.25">
      <c r="A556" s="258" t="str">
        <f>IF(B556=1,A522,"")</f>
        <v/>
      </c>
      <c r="B556" s="39" t="str">
        <f t="shared" si="38"/>
        <v/>
      </c>
      <c r="C556" s="101">
        <f>VLOOKUP($X$42,CAD!$E$7:$F$31,2,0)</f>
        <v>0</v>
      </c>
      <c r="D556" s="37">
        <v>0</v>
      </c>
      <c r="E556" s="37">
        <v>0</v>
      </c>
      <c r="F556" s="37">
        <v>0</v>
      </c>
      <c r="G556" s="37">
        <v>0</v>
      </c>
      <c r="H556" s="37">
        <v>0</v>
      </c>
      <c r="I556" s="37">
        <v>0</v>
      </c>
      <c r="J556" s="37">
        <v>0</v>
      </c>
      <c r="K556" s="37">
        <v>0</v>
      </c>
      <c r="L556" s="37">
        <v>0</v>
      </c>
      <c r="M556" s="37">
        <v>0</v>
      </c>
      <c r="N556" s="37">
        <v>0</v>
      </c>
      <c r="O556" s="37">
        <v>0</v>
      </c>
      <c r="P556" s="46">
        <f t="shared" si="39"/>
        <v>0</v>
      </c>
    </row>
    <row r="557" spans="1:16" hidden="1" x14ac:dyDescent="0.25">
      <c r="A557" s="258" t="str">
        <f>IF(B557=1,A522,"")</f>
        <v/>
      </c>
      <c r="B557" s="39" t="str">
        <f t="shared" si="38"/>
        <v/>
      </c>
      <c r="C557" s="101">
        <f>VLOOKUP($X$43,CAD!$E$7:$F$31,2,0)</f>
        <v>0</v>
      </c>
      <c r="D557" s="37">
        <v>0</v>
      </c>
      <c r="E557" s="37">
        <v>0</v>
      </c>
      <c r="F557" s="37">
        <v>0</v>
      </c>
      <c r="G557" s="37">
        <v>0</v>
      </c>
      <c r="H557" s="37">
        <v>0</v>
      </c>
      <c r="I557" s="37">
        <v>0</v>
      </c>
      <c r="J557" s="37">
        <v>0</v>
      </c>
      <c r="K557" s="37">
        <v>0</v>
      </c>
      <c r="L557" s="37">
        <v>0</v>
      </c>
      <c r="M557" s="37">
        <v>0</v>
      </c>
      <c r="N557" s="37">
        <v>0</v>
      </c>
      <c r="O557" s="37">
        <v>0</v>
      </c>
      <c r="P557" s="46">
        <f t="shared" si="39"/>
        <v>0</v>
      </c>
    </row>
    <row r="558" spans="1:16" hidden="1" x14ac:dyDescent="0.25">
      <c r="A558" s="258" t="str">
        <f>IF(B558=1,A522,"")</f>
        <v/>
      </c>
      <c r="B558" s="39" t="str">
        <f t="shared" si="38"/>
        <v/>
      </c>
      <c r="C558" s="101">
        <f>VLOOKUP($X$44,CAD!$E$7:$F$31,2,0)</f>
        <v>0</v>
      </c>
      <c r="D558" s="37">
        <v>0</v>
      </c>
      <c r="E558" s="37">
        <v>0</v>
      </c>
      <c r="F558" s="37">
        <v>0</v>
      </c>
      <c r="G558" s="37">
        <v>0</v>
      </c>
      <c r="H558" s="37">
        <v>0</v>
      </c>
      <c r="I558" s="37">
        <v>0</v>
      </c>
      <c r="J558" s="37">
        <v>0</v>
      </c>
      <c r="K558" s="37">
        <v>0</v>
      </c>
      <c r="L558" s="37">
        <v>0</v>
      </c>
      <c r="M558" s="37">
        <v>0</v>
      </c>
      <c r="N558" s="37">
        <v>0</v>
      </c>
      <c r="O558" s="37">
        <v>0</v>
      </c>
      <c r="P558" s="46">
        <f t="shared" si="39"/>
        <v>0</v>
      </c>
    </row>
    <row r="559" spans="1:16" hidden="1" x14ac:dyDescent="0.25">
      <c r="A559" s="258" t="str">
        <f>IF(B559=1,A522,"")</f>
        <v/>
      </c>
      <c r="B559" s="39" t="str">
        <f t="shared" si="38"/>
        <v/>
      </c>
      <c r="C559" s="101">
        <f>VLOOKUP($X$45,CAD!$E$7:$F$31,2,0)</f>
        <v>0</v>
      </c>
      <c r="D559" s="37">
        <v>0</v>
      </c>
      <c r="E559" s="37">
        <v>0</v>
      </c>
      <c r="F559" s="37">
        <v>0</v>
      </c>
      <c r="G559" s="37">
        <v>0</v>
      </c>
      <c r="H559" s="37">
        <v>0</v>
      </c>
      <c r="I559" s="37">
        <v>0</v>
      </c>
      <c r="J559" s="37">
        <v>0</v>
      </c>
      <c r="K559" s="37">
        <v>0</v>
      </c>
      <c r="L559" s="37">
        <v>0</v>
      </c>
      <c r="M559" s="37">
        <v>0</v>
      </c>
      <c r="N559" s="37">
        <v>0</v>
      </c>
      <c r="O559" s="37">
        <v>0</v>
      </c>
      <c r="P559" s="46">
        <f t="shared" si="39"/>
        <v>0</v>
      </c>
    </row>
    <row r="560" spans="1:16" hidden="1" x14ac:dyDescent="0.25">
      <c r="A560" s="258" t="str">
        <f>IF(B560=1,A522,"")</f>
        <v/>
      </c>
      <c r="B560" s="39" t="str">
        <f t="shared" si="38"/>
        <v/>
      </c>
      <c r="C560" s="101">
        <f>VLOOKUP($X$46,CAD!$E$7:$F$31,2,0)</f>
        <v>0</v>
      </c>
      <c r="D560" s="37">
        <v>0</v>
      </c>
      <c r="E560" s="37">
        <v>0</v>
      </c>
      <c r="F560" s="37">
        <v>0</v>
      </c>
      <c r="G560" s="37">
        <v>0</v>
      </c>
      <c r="H560" s="37">
        <v>0</v>
      </c>
      <c r="I560" s="37">
        <v>0</v>
      </c>
      <c r="J560" s="37">
        <v>0</v>
      </c>
      <c r="K560" s="37">
        <v>0</v>
      </c>
      <c r="L560" s="37">
        <v>0</v>
      </c>
      <c r="M560" s="37">
        <v>0</v>
      </c>
      <c r="N560" s="37">
        <v>0</v>
      </c>
      <c r="O560" s="37">
        <v>0</v>
      </c>
      <c r="P560" s="46">
        <f t="shared" si="39"/>
        <v>0</v>
      </c>
    </row>
    <row r="561" spans="1:20" hidden="1" x14ac:dyDescent="0.25">
      <c r="A561" s="258" t="str">
        <f>IF(B561=1,A522,"")</f>
        <v/>
      </c>
      <c r="B561" s="39" t="str">
        <f t="shared" si="38"/>
        <v/>
      </c>
      <c r="C561" s="101">
        <f>VLOOKUP($X$47,CAD!$E$7:$F$31,2,0)</f>
        <v>0</v>
      </c>
      <c r="D561" s="37">
        <v>0</v>
      </c>
      <c r="E561" s="37">
        <v>0</v>
      </c>
      <c r="F561" s="37">
        <v>0</v>
      </c>
      <c r="G561" s="37">
        <v>0</v>
      </c>
      <c r="H561" s="37">
        <v>0</v>
      </c>
      <c r="I561" s="37">
        <v>0</v>
      </c>
      <c r="J561" s="37">
        <v>0</v>
      </c>
      <c r="K561" s="37">
        <v>0</v>
      </c>
      <c r="L561" s="37">
        <v>0</v>
      </c>
      <c r="M561" s="37">
        <v>0</v>
      </c>
      <c r="N561" s="37">
        <v>0</v>
      </c>
      <c r="O561" s="37">
        <v>0</v>
      </c>
      <c r="P561" s="46">
        <f t="shared" si="39"/>
        <v>0</v>
      </c>
    </row>
    <row r="562" spans="1:20" hidden="1" x14ac:dyDescent="0.25">
      <c r="A562" s="258" t="str">
        <f>IF(B562=1,A522,"")</f>
        <v/>
      </c>
      <c r="B562" s="39" t="str">
        <f t="shared" si="38"/>
        <v/>
      </c>
      <c r="C562" s="101">
        <f>VLOOKUP($X$48,CAD!$E$7:$F$31,2,0)</f>
        <v>0</v>
      </c>
      <c r="D562" s="37">
        <v>0</v>
      </c>
      <c r="E562" s="37">
        <v>0</v>
      </c>
      <c r="F562" s="37">
        <v>0</v>
      </c>
      <c r="G562" s="37">
        <v>0</v>
      </c>
      <c r="H562" s="37">
        <v>0</v>
      </c>
      <c r="I562" s="37">
        <v>0</v>
      </c>
      <c r="J562" s="37">
        <v>0</v>
      </c>
      <c r="K562" s="37">
        <v>0</v>
      </c>
      <c r="L562" s="37">
        <v>0</v>
      </c>
      <c r="M562" s="37">
        <v>0</v>
      </c>
      <c r="N562" s="37">
        <v>0</v>
      </c>
      <c r="O562" s="37">
        <v>0</v>
      </c>
      <c r="P562" s="46">
        <f t="shared" si="39"/>
        <v>0</v>
      </c>
    </row>
    <row r="563" spans="1:20" hidden="1" x14ac:dyDescent="0.25">
      <c r="A563" s="258" t="str">
        <f>IF(B563=1,A522,"")</f>
        <v/>
      </c>
      <c r="B563" s="39" t="str">
        <f t="shared" si="38"/>
        <v/>
      </c>
      <c r="C563" s="101">
        <f>VLOOKUP($X$49,CAD!$E$7:$F$31,2,0)</f>
        <v>0</v>
      </c>
      <c r="D563" s="37">
        <v>0</v>
      </c>
      <c r="E563" s="37">
        <v>0</v>
      </c>
      <c r="F563" s="37">
        <v>0</v>
      </c>
      <c r="G563" s="37">
        <v>0</v>
      </c>
      <c r="H563" s="37">
        <v>0</v>
      </c>
      <c r="I563" s="37">
        <v>0</v>
      </c>
      <c r="J563" s="37">
        <v>0</v>
      </c>
      <c r="K563" s="37">
        <v>0</v>
      </c>
      <c r="L563" s="37">
        <v>0</v>
      </c>
      <c r="M563" s="37">
        <v>0</v>
      </c>
      <c r="N563" s="37">
        <v>0</v>
      </c>
      <c r="O563" s="37">
        <v>0</v>
      </c>
      <c r="P563" s="46">
        <f t="shared" si="39"/>
        <v>0</v>
      </c>
    </row>
    <row r="564" spans="1:20" hidden="1" x14ac:dyDescent="0.25">
      <c r="A564" s="258" t="str">
        <f>IF(B564=1,A522,"")</f>
        <v/>
      </c>
      <c r="B564" s="39" t="str">
        <f t="shared" si="38"/>
        <v/>
      </c>
      <c r="C564" s="101">
        <f>VLOOKUP($X$50,CAD!$E$7:$F$31,2,0)</f>
        <v>0</v>
      </c>
      <c r="D564" s="37">
        <v>0</v>
      </c>
      <c r="E564" s="37">
        <v>0</v>
      </c>
      <c r="F564" s="37">
        <v>0</v>
      </c>
      <c r="G564" s="37">
        <v>0</v>
      </c>
      <c r="H564" s="37">
        <v>0</v>
      </c>
      <c r="I564" s="37">
        <v>0</v>
      </c>
      <c r="J564" s="37">
        <v>0</v>
      </c>
      <c r="K564" s="37">
        <v>0</v>
      </c>
      <c r="L564" s="37">
        <v>0</v>
      </c>
      <c r="M564" s="37">
        <v>0</v>
      </c>
      <c r="N564" s="37">
        <v>0</v>
      </c>
      <c r="O564" s="37">
        <v>0</v>
      </c>
      <c r="P564" s="46">
        <f t="shared" si="39"/>
        <v>0</v>
      </c>
    </row>
    <row r="565" spans="1:20" hidden="1" x14ac:dyDescent="0.25">
      <c r="A565" s="258" t="str">
        <f>IF(B565=1,A522,"")</f>
        <v/>
      </c>
      <c r="B565" s="39" t="str">
        <f t="shared" si="38"/>
        <v/>
      </c>
      <c r="C565" s="101">
        <f>VLOOKUP($X$51,CAD!$E$7:$F$31,2,0)</f>
        <v>0</v>
      </c>
      <c r="D565" s="37">
        <v>0</v>
      </c>
      <c r="E565" s="37">
        <v>0</v>
      </c>
      <c r="F565" s="37">
        <v>0</v>
      </c>
      <c r="G565" s="37">
        <v>0</v>
      </c>
      <c r="H565" s="37">
        <v>0</v>
      </c>
      <c r="I565" s="37">
        <v>0</v>
      </c>
      <c r="J565" s="37">
        <v>0</v>
      </c>
      <c r="K565" s="37">
        <v>0</v>
      </c>
      <c r="L565" s="37">
        <v>0</v>
      </c>
      <c r="M565" s="37">
        <v>0</v>
      </c>
      <c r="N565" s="37">
        <v>0</v>
      </c>
      <c r="O565" s="37">
        <v>0</v>
      </c>
      <c r="P565" s="46">
        <f t="shared" si="39"/>
        <v>0</v>
      </c>
    </row>
    <row r="566" spans="1:20" hidden="1" x14ac:dyDescent="0.25">
      <c r="A566" s="258" t="str">
        <f>IF(B566=1,A522,"")</f>
        <v/>
      </c>
      <c r="B566" s="39" t="str">
        <f t="shared" si="38"/>
        <v/>
      </c>
      <c r="C566" s="101">
        <f>VLOOKUP($X$52,CAD!$E$7:$F$31,2,0)</f>
        <v>0</v>
      </c>
      <c r="D566" s="37">
        <v>0</v>
      </c>
      <c r="E566" s="37">
        <v>0</v>
      </c>
      <c r="F566" s="37">
        <v>0</v>
      </c>
      <c r="G566" s="37">
        <v>0</v>
      </c>
      <c r="H566" s="37">
        <v>0</v>
      </c>
      <c r="I566" s="37">
        <v>0</v>
      </c>
      <c r="J566" s="37">
        <v>0</v>
      </c>
      <c r="K566" s="37">
        <v>0</v>
      </c>
      <c r="L566" s="37">
        <v>0</v>
      </c>
      <c r="M566" s="37">
        <v>0</v>
      </c>
      <c r="N566" s="37">
        <v>0</v>
      </c>
      <c r="O566" s="37">
        <v>0</v>
      </c>
      <c r="P566" s="46">
        <f t="shared" si="39"/>
        <v>0</v>
      </c>
    </row>
    <row r="567" spans="1:20" hidden="1" x14ac:dyDescent="0.25">
      <c r="A567" s="258" t="str">
        <f>IF(B567=1,A522,"")</f>
        <v/>
      </c>
      <c r="B567" s="39" t="str">
        <f t="shared" si="38"/>
        <v/>
      </c>
      <c r="C567" s="101">
        <f>VLOOKUP($X$53,CAD!$E$7:$F$31,2,0)</f>
        <v>0</v>
      </c>
      <c r="D567" s="37">
        <v>0</v>
      </c>
      <c r="E567" s="37">
        <v>0</v>
      </c>
      <c r="F567" s="37">
        <v>0</v>
      </c>
      <c r="G567" s="37">
        <v>0</v>
      </c>
      <c r="H567" s="37">
        <v>0</v>
      </c>
      <c r="I567" s="37">
        <v>0</v>
      </c>
      <c r="J567" s="37">
        <v>0</v>
      </c>
      <c r="K567" s="37">
        <v>0</v>
      </c>
      <c r="L567" s="37">
        <v>0</v>
      </c>
      <c r="M567" s="37">
        <v>0</v>
      </c>
      <c r="N567" s="37">
        <v>0</v>
      </c>
      <c r="O567" s="37">
        <v>0</v>
      </c>
      <c r="P567" s="46">
        <f t="shared" si="39"/>
        <v>0</v>
      </c>
    </row>
    <row r="568" spans="1:20" hidden="1" x14ac:dyDescent="0.25">
      <c r="A568" s="258" t="str">
        <f>IF(B568=1,A522,"")</f>
        <v/>
      </c>
      <c r="B568" s="39" t="str">
        <f t="shared" si="38"/>
        <v/>
      </c>
      <c r="C568" s="101">
        <f>VLOOKUP($X$54,CAD!$E$7:$F$31,2,0)</f>
        <v>0</v>
      </c>
      <c r="D568" s="37">
        <v>0</v>
      </c>
      <c r="E568" s="37">
        <v>0</v>
      </c>
      <c r="F568" s="37">
        <v>0</v>
      </c>
      <c r="G568" s="37">
        <v>0</v>
      </c>
      <c r="H568" s="37">
        <v>0</v>
      </c>
      <c r="I568" s="37">
        <v>0</v>
      </c>
      <c r="J568" s="37">
        <v>0</v>
      </c>
      <c r="K568" s="37">
        <v>0</v>
      </c>
      <c r="L568" s="37">
        <v>0</v>
      </c>
      <c r="M568" s="37">
        <v>0</v>
      </c>
      <c r="N568" s="37">
        <v>0</v>
      </c>
      <c r="O568" s="37">
        <v>0</v>
      </c>
      <c r="P568" s="46">
        <f t="shared" si="39"/>
        <v>0</v>
      </c>
    </row>
    <row r="569" spans="1:20" hidden="1" x14ac:dyDescent="0.25">
      <c r="A569" s="258" t="str">
        <f>IF(B569=1,A522,"")</f>
        <v/>
      </c>
      <c r="B569" s="39" t="str">
        <f t="shared" si="38"/>
        <v/>
      </c>
      <c r="C569" s="101">
        <f>VLOOKUP($X$55,CAD!$E$7:$F$31,2,0)</f>
        <v>0</v>
      </c>
      <c r="D569" s="37">
        <v>0</v>
      </c>
      <c r="E569" s="37">
        <v>0</v>
      </c>
      <c r="F569" s="37">
        <v>0</v>
      </c>
      <c r="G569" s="37">
        <v>0</v>
      </c>
      <c r="H569" s="37">
        <v>0</v>
      </c>
      <c r="I569" s="37">
        <v>0</v>
      </c>
      <c r="J569" s="37">
        <v>0</v>
      </c>
      <c r="K569" s="37">
        <v>0</v>
      </c>
      <c r="L569" s="37">
        <v>0</v>
      </c>
      <c r="M569" s="37">
        <v>0</v>
      </c>
      <c r="N569" s="37">
        <v>0</v>
      </c>
      <c r="O569" s="37">
        <v>0</v>
      </c>
      <c r="P569" s="46">
        <f t="shared" si="39"/>
        <v>0</v>
      </c>
    </row>
    <row r="570" spans="1:20" hidden="1" x14ac:dyDescent="0.25">
      <c r="A570" s="258" t="str">
        <f>IF(B570=1,A522,"")</f>
        <v/>
      </c>
      <c r="B570" s="39" t="str">
        <f t="shared" si="38"/>
        <v/>
      </c>
      <c r="C570" s="101">
        <f>VLOOKUP($X$56,CAD!$E$7:$F$31,2,0)</f>
        <v>0</v>
      </c>
      <c r="D570" s="37">
        <v>0</v>
      </c>
      <c r="E570" s="37">
        <v>0</v>
      </c>
      <c r="F570" s="37">
        <v>0</v>
      </c>
      <c r="G570" s="37">
        <v>0</v>
      </c>
      <c r="H570" s="37">
        <v>0</v>
      </c>
      <c r="I570" s="37">
        <v>0</v>
      </c>
      <c r="J570" s="37">
        <v>0</v>
      </c>
      <c r="K570" s="37">
        <v>0</v>
      </c>
      <c r="L570" s="37">
        <v>0</v>
      </c>
      <c r="M570" s="37">
        <v>0</v>
      </c>
      <c r="N570" s="37">
        <v>0</v>
      </c>
      <c r="O570" s="37">
        <v>0</v>
      </c>
      <c r="P570" s="46">
        <f t="shared" si="39"/>
        <v>0</v>
      </c>
    </row>
    <row r="571" spans="1:20" hidden="1" x14ac:dyDescent="0.25">
      <c r="A571" s="258" t="str">
        <f>IF(B571=1,A522,"")</f>
        <v/>
      </c>
      <c r="B571" s="39" t="str">
        <f t="shared" si="38"/>
        <v/>
      </c>
      <c r="C571" s="101">
        <f>VLOOKUP($X$57,CAD!$E$7:$F$31,2,0)</f>
        <v>0</v>
      </c>
      <c r="D571" s="37">
        <v>0</v>
      </c>
      <c r="E571" s="37">
        <v>0</v>
      </c>
      <c r="F571" s="37">
        <v>0</v>
      </c>
      <c r="G571" s="37">
        <v>0</v>
      </c>
      <c r="H571" s="37">
        <v>0</v>
      </c>
      <c r="I571" s="37">
        <v>0</v>
      </c>
      <c r="J571" s="37">
        <v>0</v>
      </c>
      <c r="K571" s="37">
        <v>0</v>
      </c>
      <c r="L571" s="37">
        <v>0</v>
      </c>
      <c r="M571" s="37">
        <v>0</v>
      </c>
      <c r="N571" s="37">
        <v>0</v>
      </c>
      <c r="O571" s="37">
        <v>0</v>
      </c>
      <c r="P571" s="46">
        <f t="shared" si="39"/>
        <v>0</v>
      </c>
    </row>
    <row r="572" spans="1:20" hidden="1" x14ac:dyDescent="0.25">
      <c r="A572" s="258" t="str">
        <f>IF(B572=1,A522,"")</f>
        <v/>
      </c>
      <c r="B572" s="39" t="str">
        <f t="shared" si="38"/>
        <v/>
      </c>
      <c r="C572" s="101">
        <f>VLOOKUP($X$58,CAD!$E$7:$F$31,2,0)</f>
        <v>0</v>
      </c>
      <c r="D572" s="37">
        <v>0</v>
      </c>
      <c r="E572" s="37">
        <v>0</v>
      </c>
      <c r="F572" s="37">
        <v>0</v>
      </c>
      <c r="G572" s="37">
        <v>0</v>
      </c>
      <c r="H572" s="37">
        <v>0</v>
      </c>
      <c r="I572" s="37">
        <v>0</v>
      </c>
      <c r="J572" s="37">
        <v>0</v>
      </c>
      <c r="K572" s="37">
        <v>0</v>
      </c>
      <c r="L572" s="37">
        <v>0</v>
      </c>
      <c r="M572" s="37">
        <v>0</v>
      </c>
      <c r="N572" s="37">
        <v>0</v>
      </c>
      <c r="O572" s="37">
        <v>0</v>
      </c>
      <c r="P572" s="46">
        <f t="shared" si="39"/>
        <v>0</v>
      </c>
      <c r="T572" s="10"/>
    </row>
    <row r="573" spans="1:20" hidden="1" x14ac:dyDescent="0.25">
      <c r="A573" s="258">
        <f>A522</f>
        <v>2029</v>
      </c>
      <c r="P573" s="43"/>
    </row>
    <row r="574" spans="1:20" ht="15.75" hidden="1" thickBot="1" x14ac:dyDescent="0.3">
      <c r="A574" s="258">
        <f>A522</f>
        <v>2029</v>
      </c>
      <c r="C574" s="131" t="s">
        <v>203</v>
      </c>
      <c r="D574" s="132">
        <f>PREV_D!D515</f>
        <v>0</v>
      </c>
      <c r="E574" s="132">
        <f>PREV_D!E515</f>
        <v>0</v>
      </c>
      <c r="F574" s="132">
        <f>PREV_D!F515</f>
        <v>0</v>
      </c>
      <c r="G574" s="132">
        <f>PREV_D!G515</f>
        <v>0</v>
      </c>
      <c r="H574" s="132">
        <f>PREV_D!H515</f>
        <v>0</v>
      </c>
      <c r="I574" s="132">
        <f>PREV_D!I515</f>
        <v>0</v>
      </c>
      <c r="J574" s="132">
        <f>PREV_D!J515</f>
        <v>0</v>
      </c>
      <c r="K574" s="132">
        <f>PREV_D!K515</f>
        <v>0</v>
      </c>
      <c r="L574" s="132">
        <f>PREV_D!L515</f>
        <v>0</v>
      </c>
      <c r="M574" s="132">
        <f>PREV_D!M515</f>
        <v>0</v>
      </c>
      <c r="N574" s="132">
        <f>PREV_D!N515</f>
        <v>0</v>
      </c>
      <c r="O574" s="132">
        <f>PREV_D!O515</f>
        <v>0</v>
      </c>
      <c r="P574" s="133">
        <f>SUM(D574:O574)</f>
        <v>0</v>
      </c>
    </row>
    <row r="575" spans="1:20" hidden="1" x14ac:dyDescent="0.25">
      <c r="A575" s="258">
        <f>A522</f>
        <v>2029</v>
      </c>
      <c r="P575" s="43"/>
    </row>
    <row r="576" spans="1:20" hidden="1" x14ac:dyDescent="0.25">
      <c r="A576" s="258">
        <f>A522</f>
        <v>2029</v>
      </c>
      <c r="C576" s="63" t="s">
        <v>204</v>
      </c>
      <c r="D576" s="34">
        <f>D522-D574</f>
        <v>0</v>
      </c>
      <c r="E576" s="34">
        <f t="shared" ref="E576:P576" si="40">E522-E574</f>
        <v>0</v>
      </c>
      <c r="F576" s="34">
        <f t="shared" si="40"/>
        <v>0</v>
      </c>
      <c r="G576" s="34">
        <f t="shared" si="40"/>
        <v>0</v>
      </c>
      <c r="H576" s="34">
        <f t="shared" si="40"/>
        <v>0</v>
      </c>
      <c r="I576" s="34">
        <f t="shared" si="40"/>
        <v>0</v>
      </c>
      <c r="J576" s="34">
        <f t="shared" si="40"/>
        <v>0</v>
      </c>
      <c r="K576" s="34">
        <f t="shared" si="40"/>
        <v>0</v>
      </c>
      <c r="L576" s="34">
        <f t="shared" si="40"/>
        <v>0</v>
      </c>
      <c r="M576" s="34">
        <f t="shared" si="40"/>
        <v>0</v>
      </c>
      <c r="N576" s="34">
        <f t="shared" si="40"/>
        <v>0</v>
      </c>
      <c r="O576" s="34">
        <f t="shared" si="40"/>
        <v>0</v>
      </c>
      <c r="P576" s="44">
        <f t="shared" si="40"/>
        <v>0</v>
      </c>
    </row>
    <row r="577" spans="1:16" hidden="1" x14ac:dyDescent="0.25">
      <c r="A577" s="258"/>
    </row>
    <row r="578" spans="1:16" hidden="1" x14ac:dyDescent="0.25">
      <c r="A578" s="258"/>
    </row>
    <row r="579" spans="1:16" ht="15" hidden="1" customHeight="1" thickBot="1" x14ac:dyDescent="0.3">
      <c r="A579" s="258">
        <f>A522+1</f>
        <v>2030</v>
      </c>
      <c r="C579" s="134" t="s">
        <v>202</v>
      </c>
      <c r="D579" s="136">
        <f t="shared" ref="D579:P579" si="41">SUM(D580:D629)</f>
        <v>0</v>
      </c>
      <c r="E579" s="136">
        <f t="shared" si="41"/>
        <v>0</v>
      </c>
      <c r="F579" s="136">
        <f t="shared" si="41"/>
        <v>0</v>
      </c>
      <c r="G579" s="136">
        <f t="shared" si="41"/>
        <v>0</v>
      </c>
      <c r="H579" s="136">
        <f t="shared" si="41"/>
        <v>0</v>
      </c>
      <c r="I579" s="136">
        <f t="shared" si="41"/>
        <v>0</v>
      </c>
      <c r="J579" s="136">
        <f t="shared" si="41"/>
        <v>0</v>
      </c>
      <c r="K579" s="136">
        <f t="shared" si="41"/>
        <v>0</v>
      </c>
      <c r="L579" s="136">
        <f t="shared" si="41"/>
        <v>0</v>
      </c>
      <c r="M579" s="136">
        <f t="shared" si="41"/>
        <v>0</v>
      </c>
      <c r="N579" s="136">
        <f t="shared" si="41"/>
        <v>0</v>
      </c>
      <c r="O579" s="136">
        <f t="shared" si="41"/>
        <v>0</v>
      </c>
      <c r="P579" s="136">
        <f t="shared" si="41"/>
        <v>0</v>
      </c>
    </row>
    <row r="580" spans="1:16" hidden="1" x14ac:dyDescent="0.25">
      <c r="A580" s="258" t="str">
        <f>IF(B580=1,A579,"")</f>
        <v/>
      </c>
      <c r="B580" s="39" t="str">
        <f>IF(C580&lt;&gt;0,1,"")</f>
        <v/>
      </c>
      <c r="C580" s="130">
        <f>VLOOKUP($X$9,CAD!$C$7:$D$31,2,0)</f>
        <v>0</v>
      </c>
      <c r="D580" s="38">
        <v>0</v>
      </c>
      <c r="E580" s="38">
        <v>0</v>
      </c>
      <c r="F580" s="38">
        <v>0</v>
      </c>
      <c r="G580" s="38">
        <v>0</v>
      </c>
      <c r="H580" s="38">
        <v>0</v>
      </c>
      <c r="I580" s="38">
        <v>0</v>
      </c>
      <c r="J580" s="38">
        <v>0</v>
      </c>
      <c r="K580" s="38">
        <v>0</v>
      </c>
      <c r="L580" s="38">
        <v>0</v>
      </c>
      <c r="M580" s="38">
        <v>0</v>
      </c>
      <c r="N580" s="38">
        <v>0</v>
      </c>
      <c r="O580" s="38">
        <v>0</v>
      </c>
      <c r="P580" s="99">
        <f>SUM(D580:O580)</f>
        <v>0</v>
      </c>
    </row>
    <row r="581" spans="1:16" hidden="1" x14ac:dyDescent="0.25">
      <c r="A581" s="258" t="str">
        <f>IF(B581=1,A579,"")</f>
        <v/>
      </c>
      <c r="B581" s="39" t="str">
        <f t="shared" ref="B581:B629" si="42">IF(C581&lt;&gt;0,1,"")</f>
        <v/>
      </c>
      <c r="C581" s="130">
        <f>VLOOKUP($X$10,CAD!$C$7:$D$31,2,0)</f>
        <v>0</v>
      </c>
      <c r="D581" s="38">
        <v>0</v>
      </c>
      <c r="E581" s="38">
        <v>0</v>
      </c>
      <c r="F581" s="38">
        <v>0</v>
      </c>
      <c r="G581" s="38">
        <v>0</v>
      </c>
      <c r="H581" s="38">
        <v>0</v>
      </c>
      <c r="I581" s="38">
        <v>0</v>
      </c>
      <c r="J581" s="38">
        <v>0</v>
      </c>
      <c r="K581" s="38">
        <v>0</v>
      </c>
      <c r="L581" s="38">
        <v>0</v>
      </c>
      <c r="M581" s="38">
        <v>0</v>
      </c>
      <c r="N581" s="38">
        <v>0</v>
      </c>
      <c r="O581" s="38">
        <v>0</v>
      </c>
      <c r="P581" s="46">
        <f t="shared" ref="P581:P629" si="43">SUM(D581:O581)</f>
        <v>0</v>
      </c>
    </row>
    <row r="582" spans="1:16" hidden="1" x14ac:dyDescent="0.25">
      <c r="A582" s="258" t="str">
        <f>IF(B582=1,A579,"")</f>
        <v/>
      </c>
      <c r="B582" s="39" t="str">
        <f t="shared" si="42"/>
        <v/>
      </c>
      <c r="C582" s="130">
        <f>VLOOKUP($X$11,CAD!$C$7:$D$31,2,0)</f>
        <v>0</v>
      </c>
      <c r="D582" s="37">
        <v>0</v>
      </c>
      <c r="E582" s="37">
        <v>0</v>
      </c>
      <c r="F582" s="37">
        <v>0</v>
      </c>
      <c r="G582" s="37">
        <v>0</v>
      </c>
      <c r="H582" s="37">
        <v>0</v>
      </c>
      <c r="I582" s="37">
        <v>0</v>
      </c>
      <c r="J582" s="37">
        <v>0</v>
      </c>
      <c r="K582" s="37">
        <v>0</v>
      </c>
      <c r="L582" s="37">
        <v>0</v>
      </c>
      <c r="M582" s="37">
        <v>0</v>
      </c>
      <c r="N582" s="37">
        <v>0</v>
      </c>
      <c r="O582" s="37">
        <v>0</v>
      </c>
      <c r="P582" s="46">
        <f t="shared" si="43"/>
        <v>0</v>
      </c>
    </row>
    <row r="583" spans="1:16" hidden="1" x14ac:dyDescent="0.25">
      <c r="A583" s="258" t="str">
        <f>IF(B583=1,A579,"")</f>
        <v/>
      </c>
      <c r="B583" s="39" t="str">
        <f t="shared" si="42"/>
        <v/>
      </c>
      <c r="C583" s="130">
        <f>VLOOKUP($X$12,CAD!$C$7:$D$31,2,0)</f>
        <v>0</v>
      </c>
      <c r="D583" s="37">
        <v>0</v>
      </c>
      <c r="E583" s="37">
        <v>0</v>
      </c>
      <c r="F583" s="37">
        <v>0</v>
      </c>
      <c r="G583" s="37">
        <v>0</v>
      </c>
      <c r="H583" s="37">
        <v>0</v>
      </c>
      <c r="I583" s="37">
        <v>0</v>
      </c>
      <c r="J583" s="37">
        <v>0</v>
      </c>
      <c r="K583" s="37">
        <v>0</v>
      </c>
      <c r="L583" s="37">
        <v>0</v>
      </c>
      <c r="M583" s="37">
        <v>0</v>
      </c>
      <c r="N583" s="37">
        <v>0</v>
      </c>
      <c r="O583" s="37">
        <v>0</v>
      </c>
      <c r="P583" s="46">
        <f t="shared" si="43"/>
        <v>0</v>
      </c>
    </row>
    <row r="584" spans="1:16" hidden="1" x14ac:dyDescent="0.25">
      <c r="A584" s="258" t="str">
        <f>IF(B584=1,A579,"")</f>
        <v/>
      </c>
      <c r="B584" s="39" t="str">
        <f t="shared" si="42"/>
        <v/>
      </c>
      <c r="C584" s="130">
        <f>VLOOKUP($X$13,CAD!$C$7:$D$31,2,0)</f>
        <v>0</v>
      </c>
      <c r="D584" s="37">
        <v>0</v>
      </c>
      <c r="E584" s="37">
        <v>0</v>
      </c>
      <c r="F584" s="37">
        <v>0</v>
      </c>
      <c r="G584" s="37">
        <v>0</v>
      </c>
      <c r="H584" s="37">
        <v>0</v>
      </c>
      <c r="I584" s="37">
        <v>0</v>
      </c>
      <c r="J584" s="37">
        <v>0</v>
      </c>
      <c r="K584" s="37">
        <v>0</v>
      </c>
      <c r="L584" s="37">
        <v>0</v>
      </c>
      <c r="M584" s="37">
        <v>0</v>
      </c>
      <c r="N584" s="37">
        <v>0</v>
      </c>
      <c r="O584" s="37">
        <v>0</v>
      </c>
      <c r="P584" s="46">
        <f t="shared" si="43"/>
        <v>0</v>
      </c>
    </row>
    <row r="585" spans="1:16" hidden="1" x14ac:dyDescent="0.25">
      <c r="A585" s="258" t="str">
        <f>IF(B585=1,A579,"")</f>
        <v/>
      </c>
      <c r="B585" s="39" t="str">
        <f t="shared" si="42"/>
        <v/>
      </c>
      <c r="C585" s="130">
        <f>VLOOKUP($X$14,CAD!$C$7:$D$31,2,0)</f>
        <v>0</v>
      </c>
      <c r="D585" s="37">
        <v>0</v>
      </c>
      <c r="E585" s="37">
        <v>0</v>
      </c>
      <c r="F585" s="37">
        <v>0</v>
      </c>
      <c r="G585" s="37">
        <v>0</v>
      </c>
      <c r="H585" s="37">
        <v>0</v>
      </c>
      <c r="I585" s="37">
        <v>0</v>
      </c>
      <c r="J585" s="37">
        <v>0</v>
      </c>
      <c r="K585" s="37">
        <v>0</v>
      </c>
      <c r="L585" s="37">
        <v>0</v>
      </c>
      <c r="M585" s="37">
        <v>0</v>
      </c>
      <c r="N585" s="37">
        <v>0</v>
      </c>
      <c r="O585" s="37">
        <v>0</v>
      </c>
      <c r="P585" s="46">
        <f t="shared" si="43"/>
        <v>0</v>
      </c>
    </row>
    <row r="586" spans="1:16" hidden="1" x14ac:dyDescent="0.25">
      <c r="A586" s="258" t="str">
        <f>IF(B586=1,A579,"")</f>
        <v/>
      </c>
      <c r="B586" s="39" t="str">
        <f t="shared" si="42"/>
        <v/>
      </c>
      <c r="C586" s="130">
        <f>VLOOKUP($X$15,CAD!$C$7:$D$31,2,0)</f>
        <v>0</v>
      </c>
      <c r="D586" s="37">
        <v>0</v>
      </c>
      <c r="E586" s="37">
        <v>0</v>
      </c>
      <c r="F586" s="37">
        <v>0</v>
      </c>
      <c r="G586" s="37">
        <v>0</v>
      </c>
      <c r="H586" s="37">
        <v>0</v>
      </c>
      <c r="I586" s="37">
        <v>0</v>
      </c>
      <c r="J586" s="37">
        <v>0</v>
      </c>
      <c r="K586" s="37">
        <v>0</v>
      </c>
      <c r="L586" s="37">
        <v>0</v>
      </c>
      <c r="M586" s="37">
        <v>0</v>
      </c>
      <c r="N586" s="37">
        <v>0</v>
      </c>
      <c r="O586" s="37">
        <v>0</v>
      </c>
      <c r="P586" s="46">
        <f t="shared" si="43"/>
        <v>0</v>
      </c>
    </row>
    <row r="587" spans="1:16" hidden="1" x14ac:dyDescent="0.25">
      <c r="A587" s="258" t="str">
        <f>IF(B587=1,A579,"")</f>
        <v/>
      </c>
      <c r="B587" s="39" t="str">
        <f t="shared" si="42"/>
        <v/>
      </c>
      <c r="C587" s="130">
        <f>VLOOKUP($X$16,CAD!$C$7:$D$31,2,0)</f>
        <v>0</v>
      </c>
      <c r="D587" s="37">
        <v>0</v>
      </c>
      <c r="E587" s="37">
        <v>0</v>
      </c>
      <c r="F587" s="37">
        <v>0</v>
      </c>
      <c r="G587" s="37">
        <v>0</v>
      </c>
      <c r="H587" s="37">
        <v>0</v>
      </c>
      <c r="I587" s="37">
        <v>0</v>
      </c>
      <c r="J587" s="37">
        <v>0</v>
      </c>
      <c r="K587" s="37">
        <v>0</v>
      </c>
      <c r="L587" s="37">
        <v>0</v>
      </c>
      <c r="M587" s="37">
        <v>0</v>
      </c>
      <c r="N587" s="37">
        <v>0</v>
      </c>
      <c r="O587" s="37">
        <v>0</v>
      </c>
      <c r="P587" s="46">
        <f t="shared" si="43"/>
        <v>0</v>
      </c>
    </row>
    <row r="588" spans="1:16" hidden="1" x14ac:dyDescent="0.25">
      <c r="A588" s="258" t="str">
        <f>IF(B588=1,A579,"")</f>
        <v/>
      </c>
      <c r="B588" s="39" t="str">
        <f t="shared" si="42"/>
        <v/>
      </c>
      <c r="C588" s="130">
        <f>VLOOKUP($X$17,CAD!$C$7:$D$31,2,0)</f>
        <v>0</v>
      </c>
      <c r="D588" s="37">
        <v>0</v>
      </c>
      <c r="E588" s="37">
        <v>0</v>
      </c>
      <c r="F588" s="37">
        <v>0</v>
      </c>
      <c r="G588" s="37">
        <v>0</v>
      </c>
      <c r="H588" s="37">
        <v>0</v>
      </c>
      <c r="I588" s="37">
        <v>0</v>
      </c>
      <c r="J588" s="37">
        <v>0</v>
      </c>
      <c r="K588" s="37">
        <v>0</v>
      </c>
      <c r="L588" s="37">
        <v>0</v>
      </c>
      <c r="M588" s="37">
        <v>0</v>
      </c>
      <c r="N588" s="37">
        <v>0</v>
      </c>
      <c r="O588" s="37">
        <v>0</v>
      </c>
      <c r="P588" s="46">
        <f t="shared" si="43"/>
        <v>0</v>
      </c>
    </row>
    <row r="589" spans="1:16" hidden="1" x14ac:dyDescent="0.25">
      <c r="A589" s="258" t="str">
        <f>IF(B589=1,A579,"")</f>
        <v/>
      </c>
      <c r="B589" s="39" t="str">
        <f t="shared" si="42"/>
        <v/>
      </c>
      <c r="C589" s="130">
        <f>VLOOKUP($X$18,CAD!$C$7:$D$31,2,0)</f>
        <v>0</v>
      </c>
      <c r="D589" s="37">
        <v>0</v>
      </c>
      <c r="E589" s="37">
        <v>0</v>
      </c>
      <c r="F589" s="37">
        <v>0</v>
      </c>
      <c r="G589" s="37">
        <v>0</v>
      </c>
      <c r="H589" s="37">
        <v>0</v>
      </c>
      <c r="I589" s="37">
        <v>0</v>
      </c>
      <c r="J589" s="37">
        <v>0</v>
      </c>
      <c r="K589" s="37">
        <v>0</v>
      </c>
      <c r="L589" s="37">
        <v>0</v>
      </c>
      <c r="M589" s="37">
        <v>0</v>
      </c>
      <c r="N589" s="37">
        <v>0</v>
      </c>
      <c r="O589" s="37">
        <v>0</v>
      </c>
      <c r="P589" s="46">
        <f t="shared" si="43"/>
        <v>0</v>
      </c>
    </row>
    <row r="590" spans="1:16" hidden="1" x14ac:dyDescent="0.25">
      <c r="A590" s="258" t="str">
        <f>IF(B590=1,A579,"")</f>
        <v/>
      </c>
      <c r="B590" s="39" t="str">
        <f t="shared" si="42"/>
        <v/>
      </c>
      <c r="C590" s="130">
        <f>VLOOKUP($X$19,CAD!$C$7:$D$31,2,0)</f>
        <v>0</v>
      </c>
      <c r="D590" s="37">
        <v>0</v>
      </c>
      <c r="E590" s="37">
        <v>0</v>
      </c>
      <c r="F590" s="37">
        <v>0</v>
      </c>
      <c r="G590" s="37">
        <v>0</v>
      </c>
      <c r="H590" s="37">
        <v>0</v>
      </c>
      <c r="I590" s="37">
        <v>0</v>
      </c>
      <c r="J590" s="37">
        <v>0</v>
      </c>
      <c r="K590" s="37">
        <v>0</v>
      </c>
      <c r="L590" s="37">
        <v>0</v>
      </c>
      <c r="M590" s="37">
        <v>0</v>
      </c>
      <c r="N590" s="37">
        <v>0</v>
      </c>
      <c r="O590" s="37">
        <v>0</v>
      </c>
      <c r="P590" s="46">
        <f t="shared" si="43"/>
        <v>0</v>
      </c>
    </row>
    <row r="591" spans="1:16" hidden="1" x14ac:dyDescent="0.25">
      <c r="A591" s="258" t="str">
        <f>IF(B591=1,A579,"")</f>
        <v/>
      </c>
      <c r="B591" s="39" t="str">
        <f t="shared" si="42"/>
        <v/>
      </c>
      <c r="C591" s="130">
        <f>VLOOKUP($X$20,CAD!$C$7:$D$31,2,0)</f>
        <v>0</v>
      </c>
      <c r="D591" s="37">
        <v>0</v>
      </c>
      <c r="E591" s="37">
        <v>0</v>
      </c>
      <c r="F591" s="37">
        <v>0</v>
      </c>
      <c r="G591" s="37">
        <v>0</v>
      </c>
      <c r="H591" s="37">
        <v>0</v>
      </c>
      <c r="I591" s="37">
        <v>0</v>
      </c>
      <c r="J591" s="37">
        <v>0</v>
      </c>
      <c r="K591" s="37">
        <v>0</v>
      </c>
      <c r="L591" s="37">
        <v>0</v>
      </c>
      <c r="M591" s="37">
        <v>0</v>
      </c>
      <c r="N591" s="37">
        <v>0</v>
      </c>
      <c r="O591" s="37">
        <v>0</v>
      </c>
      <c r="P591" s="46">
        <f t="shared" si="43"/>
        <v>0</v>
      </c>
    </row>
    <row r="592" spans="1:16" hidden="1" x14ac:dyDescent="0.25">
      <c r="A592" s="258" t="str">
        <f>IF(B592=1,A579,"")</f>
        <v/>
      </c>
      <c r="B592" s="39" t="str">
        <f t="shared" si="42"/>
        <v/>
      </c>
      <c r="C592" s="130">
        <f>VLOOKUP($X$21,CAD!$C$7:$D$31,2,0)</f>
        <v>0</v>
      </c>
      <c r="D592" s="37">
        <v>0</v>
      </c>
      <c r="E592" s="37">
        <v>0</v>
      </c>
      <c r="F592" s="37">
        <v>0</v>
      </c>
      <c r="G592" s="37">
        <v>0</v>
      </c>
      <c r="H592" s="37">
        <v>0</v>
      </c>
      <c r="I592" s="37">
        <v>0</v>
      </c>
      <c r="J592" s="37">
        <v>0</v>
      </c>
      <c r="K592" s="37">
        <v>0</v>
      </c>
      <c r="L592" s="37">
        <v>0</v>
      </c>
      <c r="M592" s="37">
        <v>0</v>
      </c>
      <c r="N592" s="37">
        <v>0</v>
      </c>
      <c r="O592" s="37">
        <v>0</v>
      </c>
      <c r="P592" s="46">
        <f t="shared" si="43"/>
        <v>0</v>
      </c>
    </row>
    <row r="593" spans="1:16" hidden="1" x14ac:dyDescent="0.25">
      <c r="A593" s="258" t="str">
        <f>IF(B593=1,A579,"")</f>
        <v/>
      </c>
      <c r="B593" s="39" t="str">
        <f t="shared" si="42"/>
        <v/>
      </c>
      <c r="C593" s="130">
        <f>VLOOKUP($X$22,CAD!$C$7:$D$31,2,0)</f>
        <v>0</v>
      </c>
      <c r="D593" s="37">
        <v>0</v>
      </c>
      <c r="E593" s="37">
        <v>0</v>
      </c>
      <c r="F593" s="37">
        <v>0</v>
      </c>
      <c r="G593" s="37">
        <v>0</v>
      </c>
      <c r="H593" s="37">
        <v>0</v>
      </c>
      <c r="I593" s="37">
        <v>0</v>
      </c>
      <c r="J593" s="37">
        <v>0</v>
      </c>
      <c r="K593" s="37">
        <v>0</v>
      </c>
      <c r="L593" s="37">
        <v>0</v>
      </c>
      <c r="M593" s="37">
        <v>0</v>
      </c>
      <c r="N593" s="37">
        <v>0</v>
      </c>
      <c r="O593" s="37">
        <v>0</v>
      </c>
      <c r="P593" s="46">
        <f t="shared" si="43"/>
        <v>0</v>
      </c>
    </row>
    <row r="594" spans="1:16" hidden="1" x14ac:dyDescent="0.25">
      <c r="A594" s="258" t="str">
        <f>IF(B594=1,A579,"")</f>
        <v/>
      </c>
      <c r="B594" s="39" t="str">
        <f t="shared" si="42"/>
        <v/>
      </c>
      <c r="C594" s="130">
        <f>VLOOKUP($X$23,CAD!$C$7:$D$31,2,0)</f>
        <v>0</v>
      </c>
      <c r="D594" s="37">
        <v>0</v>
      </c>
      <c r="E594" s="37">
        <v>0</v>
      </c>
      <c r="F594" s="37">
        <v>0</v>
      </c>
      <c r="G594" s="37">
        <v>0</v>
      </c>
      <c r="H594" s="37">
        <v>0</v>
      </c>
      <c r="I594" s="37">
        <v>0</v>
      </c>
      <c r="J594" s="37">
        <v>0</v>
      </c>
      <c r="K594" s="37">
        <v>0</v>
      </c>
      <c r="L594" s="37">
        <v>0</v>
      </c>
      <c r="M594" s="37">
        <v>0</v>
      </c>
      <c r="N594" s="37">
        <v>0</v>
      </c>
      <c r="O594" s="37">
        <v>0</v>
      </c>
      <c r="P594" s="46">
        <f t="shared" si="43"/>
        <v>0</v>
      </c>
    </row>
    <row r="595" spans="1:16" hidden="1" x14ac:dyDescent="0.25">
      <c r="A595" s="258" t="str">
        <f>IF(B595=1,A579,"")</f>
        <v/>
      </c>
      <c r="B595" s="39" t="str">
        <f t="shared" si="42"/>
        <v/>
      </c>
      <c r="C595" s="130">
        <f>VLOOKUP($X$24,CAD!$C$7:$D$31,2,0)</f>
        <v>0</v>
      </c>
      <c r="D595" s="37">
        <v>0</v>
      </c>
      <c r="E595" s="37">
        <v>0</v>
      </c>
      <c r="F595" s="37">
        <v>0</v>
      </c>
      <c r="G595" s="37">
        <v>0</v>
      </c>
      <c r="H595" s="37">
        <v>0</v>
      </c>
      <c r="I595" s="37">
        <v>0</v>
      </c>
      <c r="J595" s="37">
        <v>0</v>
      </c>
      <c r="K595" s="37">
        <v>0</v>
      </c>
      <c r="L595" s="37">
        <v>0</v>
      </c>
      <c r="M595" s="37">
        <v>0</v>
      </c>
      <c r="N595" s="37">
        <v>0</v>
      </c>
      <c r="O595" s="37">
        <v>0</v>
      </c>
      <c r="P595" s="46">
        <f t="shared" si="43"/>
        <v>0</v>
      </c>
    </row>
    <row r="596" spans="1:16" hidden="1" x14ac:dyDescent="0.25">
      <c r="A596" s="258" t="str">
        <f>IF(B596=1,A579,"")</f>
        <v/>
      </c>
      <c r="B596" s="39" t="str">
        <f t="shared" si="42"/>
        <v/>
      </c>
      <c r="C596" s="130">
        <f>VLOOKUP($X$25,CAD!$C$7:$D$31,2,0)</f>
        <v>0</v>
      </c>
      <c r="D596" s="37">
        <v>0</v>
      </c>
      <c r="E596" s="37">
        <v>0</v>
      </c>
      <c r="F596" s="37">
        <v>0</v>
      </c>
      <c r="G596" s="37">
        <v>0</v>
      </c>
      <c r="H596" s="37">
        <v>0</v>
      </c>
      <c r="I596" s="37">
        <v>0</v>
      </c>
      <c r="J596" s="37">
        <v>0</v>
      </c>
      <c r="K596" s="37">
        <v>0</v>
      </c>
      <c r="L596" s="37">
        <v>0</v>
      </c>
      <c r="M596" s="37">
        <v>0</v>
      </c>
      <c r="N596" s="37">
        <v>0</v>
      </c>
      <c r="O596" s="37">
        <v>0</v>
      </c>
      <c r="P596" s="46">
        <f t="shared" si="43"/>
        <v>0</v>
      </c>
    </row>
    <row r="597" spans="1:16" hidden="1" x14ac:dyDescent="0.25">
      <c r="A597" s="258" t="str">
        <f>IF(B597=1,A579,"")</f>
        <v/>
      </c>
      <c r="B597" s="39" t="str">
        <f t="shared" si="42"/>
        <v/>
      </c>
      <c r="C597" s="130">
        <f>VLOOKUP($X$26,CAD!$C$7:$D$31,2,0)</f>
        <v>0</v>
      </c>
      <c r="D597" s="37">
        <v>0</v>
      </c>
      <c r="E597" s="37">
        <v>0</v>
      </c>
      <c r="F597" s="37">
        <v>0</v>
      </c>
      <c r="G597" s="37">
        <v>0</v>
      </c>
      <c r="H597" s="37">
        <v>0</v>
      </c>
      <c r="I597" s="37">
        <v>0</v>
      </c>
      <c r="J597" s="37">
        <v>0</v>
      </c>
      <c r="K597" s="37">
        <v>0</v>
      </c>
      <c r="L597" s="37">
        <v>0</v>
      </c>
      <c r="M597" s="37">
        <v>0</v>
      </c>
      <c r="N597" s="37">
        <v>0</v>
      </c>
      <c r="O597" s="37">
        <v>0</v>
      </c>
      <c r="P597" s="46">
        <f t="shared" si="43"/>
        <v>0</v>
      </c>
    </row>
    <row r="598" spans="1:16" hidden="1" x14ac:dyDescent="0.25">
      <c r="A598" s="258" t="str">
        <f>IF(B598=1,A579,"")</f>
        <v/>
      </c>
      <c r="B598" s="39" t="str">
        <f t="shared" si="42"/>
        <v/>
      </c>
      <c r="C598" s="130">
        <f>VLOOKUP($X$27,CAD!$C$7:$D$31,2,0)</f>
        <v>0</v>
      </c>
      <c r="D598" s="37">
        <v>0</v>
      </c>
      <c r="E598" s="37">
        <v>0</v>
      </c>
      <c r="F598" s="37">
        <v>0</v>
      </c>
      <c r="G598" s="37">
        <v>0</v>
      </c>
      <c r="H598" s="37">
        <v>0</v>
      </c>
      <c r="I598" s="37">
        <v>0</v>
      </c>
      <c r="J598" s="37">
        <v>0</v>
      </c>
      <c r="K598" s="37">
        <v>0</v>
      </c>
      <c r="L598" s="37">
        <v>0</v>
      </c>
      <c r="M598" s="37">
        <v>0</v>
      </c>
      <c r="N598" s="37">
        <v>0</v>
      </c>
      <c r="O598" s="37">
        <v>0</v>
      </c>
      <c r="P598" s="46">
        <f t="shared" si="43"/>
        <v>0</v>
      </c>
    </row>
    <row r="599" spans="1:16" hidden="1" x14ac:dyDescent="0.25">
      <c r="A599" s="258" t="str">
        <f>IF(B599=1,A579,"")</f>
        <v/>
      </c>
      <c r="B599" s="39" t="str">
        <f t="shared" si="42"/>
        <v/>
      </c>
      <c r="C599" s="130">
        <f>VLOOKUP($X$28,CAD!$C$7:$D$31,2,0)</f>
        <v>0</v>
      </c>
      <c r="D599" s="37">
        <v>0</v>
      </c>
      <c r="E599" s="37">
        <v>0</v>
      </c>
      <c r="F599" s="37">
        <v>0</v>
      </c>
      <c r="G599" s="37">
        <v>0</v>
      </c>
      <c r="H599" s="37">
        <v>0</v>
      </c>
      <c r="I599" s="37">
        <v>0</v>
      </c>
      <c r="J599" s="37">
        <v>0</v>
      </c>
      <c r="K599" s="37">
        <v>0</v>
      </c>
      <c r="L599" s="37">
        <v>0</v>
      </c>
      <c r="M599" s="37">
        <v>0</v>
      </c>
      <c r="N599" s="37">
        <v>0</v>
      </c>
      <c r="O599" s="37">
        <v>0</v>
      </c>
      <c r="P599" s="46">
        <f t="shared" si="43"/>
        <v>0</v>
      </c>
    </row>
    <row r="600" spans="1:16" hidden="1" x14ac:dyDescent="0.25">
      <c r="A600" s="258" t="str">
        <f>IF(B600=1,A579,"")</f>
        <v/>
      </c>
      <c r="B600" s="39" t="str">
        <f t="shared" si="42"/>
        <v/>
      </c>
      <c r="C600" s="130">
        <f>VLOOKUP($X$29,CAD!$C$7:$D$31,2,0)</f>
        <v>0</v>
      </c>
      <c r="D600" s="37">
        <v>0</v>
      </c>
      <c r="E600" s="37">
        <v>0</v>
      </c>
      <c r="F600" s="37">
        <v>0</v>
      </c>
      <c r="G600" s="37">
        <v>0</v>
      </c>
      <c r="H600" s="37">
        <v>0</v>
      </c>
      <c r="I600" s="37">
        <v>0</v>
      </c>
      <c r="J600" s="37">
        <v>0</v>
      </c>
      <c r="K600" s="37">
        <v>0</v>
      </c>
      <c r="L600" s="37">
        <v>0</v>
      </c>
      <c r="M600" s="37">
        <v>0</v>
      </c>
      <c r="N600" s="37">
        <v>0</v>
      </c>
      <c r="O600" s="37">
        <v>0</v>
      </c>
      <c r="P600" s="46">
        <f t="shared" si="43"/>
        <v>0</v>
      </c>
    </row>
    <row r="601" spans="1:16" hidden="1" x14ac:dyDescent="0.25">
      <c r="A601" s="258" t="str">
        <f>IF(B601=1,A579,"")</f>
        <v/>
      </c>
      <c r="B601" s="39" t="str">
        <f t="shared" si="42"/>
        <v/>
      </c>
      <c r="C601" s="130">
        <f>VLOOKUP($X$30,CAD!$C$7:$D$31,2,0)</f>
        <v>0</v>
      </c>
      <c r="D601" s="37">
        <v>0</v>
      </c>
      <c r="E601" s="37">
        <v>0</v>
      </c>
      <c r="F601" s="37">
        <v>0</v>
      </c>
      <c r="G601" s="37">
        <v>0</v>
      </c>
      <c r="H601" s="37">
        <v>0</v>
      </c>
      <c r="I601" s="37">
        <v>0</v>
      </c>
      <c r="J601" s="37">
        <v>0</v>
      </c>
      <c r="K601" s="37">
        <v>0</v>
      </c>
      <c r="L601" s="37">
        <v>0</v>
      </c>
      <c r="M601" s="37">
        <v>0</v>
      </c>
      <c r="N601" s="37">
        <v>0</v>
      </c>
      <c r="O601" s="37">
        <v>0</v>
      </c>
      <c r="P601" s="46">
        <f t="shared" si="43"/>
        <v>0</v>
      </c>
    </row>
    <row r="602" spans="1:16" hidden="1" x14ac:dyDescent="0.25">
      <c r="A602" s="258" t="str">
        <f>IF(B602=1,A579,"")</f>
        <v/>
      </c>
      <c r="B602" s="39" t="str">
        <f t="shared" si="42"/>
        <v/>
      </c>
      <c r="C602" s="130">
        <f>VLOOKUP($X$31,CAD!$C$7:$D$31,2,0)</f>
        <v>0</v>
      </c>
      <c r="D602" s="37">
        <v>0</v>
      </c>
      <c r="E602" s="37">
        <v>0</v>
      </c>
      <c r="F602" s="37">
        <v>0</v>
      </c>
      <c r="G602" s="37">
        <v>0</v>
      </c>
      <c r="H602" s="37">
        <v>0</v>
      </c>
      <c r="I602" s="37">
        <v>0</v>
      </c>
      <c r="J602" s="37">
        <v>0</v>
      </c>
      <c r="K602" s="37">
        <v>0</v>
      </c>
      <c r="L602" s="37">
        <v>0</v>
      </c>
      <c r="M602" s="37">
        <v>0</v>
      </c>
      <c r="N602" s="37">
        <v>0</v>
      </c>
      <c r="O602" s="37">
        <v>0</v>
      </c>
      <c r="P602" s="46">
        <f t="shared" si="43"/>
        <v>0</v>
      </c>
    </row>
    <row r="603" spans="1:16" hidden="1" x14ac:dyDescent="0.25">
      <c r="A603" s="258" t="str">
        <f>IF(B603=1,A579,"")</f>
        <v/>
      </c>
      <c r="B603" s="39" t="str">
        <f t="shared" si="42"/>
        <v/>
      </c>
      <c r="C603" s="130">
        <f>VLOOKUP($X$32,CAD!$C$7:$D$31,2,0)</f>
        <v>0</v>
      </c>
      <c r="D603" s="37">
        <v>0</v>
      </c>
      <c r="E603" s="37">
        <v>0</v>
      </c>
      <c r="F603" s="37">
        <v>0</v>
      </c>
      <c r="G603" s="37">
        <v>0</v>
      </c>
      <c r="H603" s="37">
        <v>0</v>
      </c>
      <c r="I603" s="37">
        <v>0</v>
      </c>
      <c r="J603" s="37">
        <v>0</v>
      </c>
      <c r="K603" s="37">
        <v>0</v>
      </c>
      <c r="L603" s="37">
        <v>0</v>
      </c>
      <c r="M603" s="37">
        <v>0</v>
      </c>
      <c r="N603" s="37">
        <v>0</v>
      </c>
      <c r="O603" s="37">
        <v>0</v>
      </c>
      <c r="P603" s="46">
        <f t="shared" si="43"/>
        <v>0</v>
      </c>
    </row>
    <row r="604" spans="1:16" hidden="1" x14ac:dyDescent="0.25">
      <c r="A604" s="258" t="str">
        <f>IF(B604=1,A579,"")</f>
        <v/>
      </c>
      <c r="B604" s="39" t="str">
        <f t="shared" si="42"/>
        <v/>
      </c>
      <c r="C604" s="130">
        <f>VLOOKUP($X$33,CAD!$C$7:$D$31,2,0)</f>
        <v>0</v>
      </c>
      <c r="D604" s="37">
        <v>0</v>
      </c>
      <c r="E604" s="37">
        <v>0</v>
      </c>
      <c r="F604" s="37">
        <v>0</v>
      </c>
      <c r="G604" s="37">
        <v>0</v>
      </c>
      <c r="H604" s="37">
        <v>0</v>
      </c>
      <c r="I604" s="37">
        <v>0</v>
      </c>
      <c r="J604" s="37">
        <v>0</v>
      </c>
      <c r="K604" s="37">
        <v>0</v>
      </c>
      <c r="L604" s="37">
        <v>0</v>
      </c>
      <c r="M604" s="37">
        <v>0</v>
      </c>
      <c r="N604" s="37">
        <v>0</v>
      </c>
      <c r="O604" s="37">
        <v>0</v>
      </c>
      <c r="P604" s="46">
        <f t="shared" si="43"/>
        <v>0</v>
      </c>
    </row>
    <row r="605" spans="1:16" hidden="1" x14ac:dyDescent="0.25">
      <c r="A605" s="258" t="str">
        <f>IF(B605=1,A579,"")</f>
        <v/>
      </c>
      <c r="B605" s="39" t="str">
        <f t="shared" si="42"/>
        <v/>
      </c>
      <c r="C605" s="101">
        <f>VLOOKUP($X$34,CAD!$E$7:$F$31,2,0)</f>
        <v>0</v>
      </c>
      <c r="D605" s="37">
        <v>0</v>
      </c>
      <c r="E605" s="37">
        <v>0</v>
      </c>
      <c r="F605" s="37">
        <v>0</v>
      </c>
      <c r="G605" s="37">
        <v>0</v>
      </c>
      <c r="H605" s="37">
        <v>0</v>
      </c>
      <c r="I605" s="37">
        <v>0</v>
      </c>
      <c r="J605" s="37">
        <v>0</v>
      </c>
      <c r="K605" s="37">
        <v>0</v>
      </c>
      <c r="L605" s="37">
        <v>0</v>
      </c>
      <c r="M605" s="37">
        <v>0</v>
      </c>
      <c r="N605" s="37">
        <v>0</v>
      </c>
      <c r="O605" s="37">
        <v>0</v>
      </c>
      <c r="P605" s="46">
        <f t="shared" si="43"/>
        <v>0</v>
      </c>
    </row>
    <row r="606" spans="1:16" hidden="1" x14ac:dyDescent="0.25">
      <c r="A606" s="258" t="str">
        <f>IF(B606=1,A579,"")</f>
        <v/>
      </c>
      <c r="B606" s="39" t="str">
        <f t="shared" si="42"/>
        <v/>
      </c>
      <c r="C606" s="101">
        <f>VLOOKUP($X$35,CAD!$E$7:$F$31,2,0)</f>
        <v>0</v>
      </c>
      <c r="D606" s="37">
        <v>0</v>
      </c>
      <c r="E606" s="37">
        <v>0</v>
      </c>
      <c r="F606" s="37">
        <v>0</v>
      </c>
      <c r="G606" s="37">
        <v>0</v>
      </c>
      <c r="H606" s="37">
        <v>0</v>
      </c>
      <c r="I606" s="37">
        <v>0</v>
      </c>
      <c r="J606" s="37">
        <v>0</v>
      </c>
      <c r="K606" s="37">
        <v>0</v>
      </c>
      <c r="L606" s="37">
        <v>0</v>
      </c>
      <c r="M606" s="37">
        <v>0</v>
      </c>
      <c r="N606" s="37">
        <v>0</v>
      </c>
      <c r="O606" s="37">
        <v>0</v>
      </c>
      <c r="P606" s="46">
        <f t="shared" si="43"/>
        <v>0</v>
      </c>
    </row>
    <row r="607" spans="1:16" hidden="1" x14ac:dyDescent="0.25">
      <c r="A607" s="258" t="str">
        <f>IF(B607=1,A579,"")</f>
        <v/>
      </c>
      <c r="B607" s="39" t="str">
        <f t="shared" si="42"/>
        <v/>
      </c>
      <c r="C607" s="101">
        <f>VLOOKUP($X$36,CAD!$E$7:$F$31,2,0)</f>
        <v>0</v>
      </c>
      <c r="D607" s="37">
        <v>0</v>
      </c>
      <c r="E607" s="37">
        <v>0</v>
      </c>
      <c r="F607" s="37">
        <v>0</v>
      </c>
      <c r="G607" s="37">
        <v>0</v>
      </c>
      <c r="H607" s="37">
        <v>0</v>
      </c>
      <c r="I607" s="37">
        <v>0</v>
      </c>
      <c r="J607" s="37">
        <v>0</v>
      </c>
      <c r="K607" s="37">
        <v>0</v>
      </c>
      <c r="L607" s="37">
        <v>0</v>
      </c>
      <c r="M607" s="37">
        <v>0</v>
      </c>
      <c r="N607" s="37">
        <v>0</v>
      </c>
      <c r="O607" s="37">
        <v>0</v>
      </c>
      <c r="P607" s="46">
        <f t="shared" si="43"/>
        <v>0</v>
      </c>
    </row>
    <row r="608" spans="1:16" hidden="1" x14ac:dyDescent="0.25">
      <c r="A608" s="258" t="str">
        <f>IF(B608=1,A579,"")</f>
        <v/>
      </c>
      <c r="B608" s="39" t="str">
        <f t="shared" si="42"/>
        <v/>
      </c>
      <c r="C608" s="101">
        <f>VLOOKUP($X$37,CAD!$E$7:$F$31,2,0)</f>
        <v>0</v>
      </c>
      <c r="D608" s="37">
        <v>0</v>
      </c>
      <c r="E608" s="37">
        <v>0</v>
      </c>
      <c r="F608" s="37">
        <v>0</v>
      </c>
      <c r="G608" s="37">
        <v>0</v>
      </c>
      <c r="H608" s="37">
        <v>0</v>
      </c>
      <c r="I608" s="37">
        <v>0</v>
      </c>
      <c r="J608" s="37">
        <v>0</v>
      </c>
      <c r="K608" s="37">
        <v>0</v>
      </c>
      <c r="L608" s="37">
        <v>0</v>
      </c>
      <c r="M608" s="37">
        <v>0</v>
      </c>
      <c r="N608" s="37">
        <v>0</v>
      </c>
      <c r="O608" s="37">
        <v>0</v>
      </c>
      <c r="P608" s="46">
        <f t="shared" si="43"/>
        <v>0</v>
      </c>
    </row>
    <row r="609" spans="1:16" hidden="1" x14ac:dyDescent="0.25">
      <c r="A609" s="258" t="str">
        <f>IF(B609=1,A579,"")</f>
        <v/>
      </c>
      <c r="B609" s="39" t="str">
        <f t="shared" si="42"/>
        <v/>
      </c>
      <c r="C609" s="101">
        <f>VLOOKUP($X$38,CAD!$E$7:$F$31,2,0)</f>
        <v>0</v>
      </c>
      <c r="D609" s="37">
        <v>0</v>
      </c>
      <c r="E609" s="37">
        <v>0</v>
      </c>
      <c r="F609" s="37">
        <v>0</v>
      </c>
      <c r="G609" s="37">
        <v>0</v>
      </c>
      <c r="H609" s="37">
        <v>0</v>
      </c>
      <c r="I609" s="37">
        <v>0</v>
      </c>
      <c r="J609" s="37">
        <v>0</v>
      </c>
      <c r="K609" s="37">
        <v>0</v>
      </c>
      <c r="L609" s="37">
        <v>0</v>
      </c>
      <c r="M609" s="37">
        <v>0</v>
      </c>
      <c r="N609" s="37">
        <v>0</v>
      </c>
      <c r="O609" s="37">
        <v>0</v>
      </c>
      <c r="P609" s="46">
        <f t="shared" si="43"/>
        <v>0</v>
      </c>
    </row>
    <row r="610" spans="1:16" hidden="1" x14ac:dyDescent="0.25">
      <c r="A610" s="258" t="str">
        <f>IF(B610=1,A579,"")</f>
        <v/>
      </c>
      <c r="B610" s="39" t="str">
        <f t="shared" si="42"/>
        <v/>
      </c>
      <c r="C610" s="101">
        <f>VLOOKUP($X$39,CAD!$E$7:$F$31,2,0)</f>
        <v>0</v>
      </c>
      <c r="D610" s="37">
        <v>0</v>
      </c>
      <c r="E610" s="37">
        <v>0</v>
      </c>
      <c r="F610" s="37">
        <v>0</v>
      </c>
      <c r="G610" s="37">
        <v>0</v>
      </c>
      <c r="H610" s="37">
        <v>0</v>
      </c>
      <c r="I610" s="37">
        <v>0</v>
      </c>
      <c r="J610" s="37">
        <v>0</v>
      </c>
      <c r="K610" s="37">
        <v>0</v>
      </c>
      <c r="L610" s="37">
        <v>0</v>
      </c>
      <c r="M610" s="37">
        <v>0</v>
      </c>
      <c r="N610" s="37">
        <v>0</v>
      </c>
      <c r="O610" s="37">
        <v>0</v>
      </c>
      <c r="P610" s="46">
        <f t="shared" si="43"/>
        <v>0</v>
      </c>
    </row>
    <row r="611" spans="1:16" hidden="1" x14ac:dyDescent="0.25">
      <c r="A611" s="258" t="str">
        <f>IF(B611=1,A579,"")</f>
        <v/>
      </c>
      <c r="B611" s="39" t="str">
        <f t="shared" si="42"/>
        <v/>
      </c>
      <c r="C611" s="101">
        <f>VLOOKUP($X$40,CAD!$E$7:$F$31,2,0)</f>
        <v>0</v>
      </c>
      <c r="D611" s="37">
        <v>0</v>
      </c>
      <c r="E611" s="37">
        <v>0</v>
      </c>
      <c r="F611" s="37">
        <v>0</v>
      </c>
      <c r="G611" s="37">
        <v>0</v>
      </c>
      <c r="H611" s="37">
        <v>0</v>
      </c>
      <c r="I611" s="37">
        <v>0</v>
      </c>
      <c r="J611" s="37">
        <v>0</v>
      </c>
      <c r="K611" s="37">
        <v>0</v>
      </c>
      <c r="L611" s="37">
        <v>0</v>
      </c>
      <c r="M611" s="37">
        <v>0</v>
      </c>
      <c r="N611" s="37">
        <v>0</v>
      </c>
      <c r="O611" s="37">
        <v>0</v>
      </c>
      <c r="P611" s="46">
        <f t="shared" si="43"/>
        <v>0</v>
      </c>
    </row>
    <row r="612" spans="1:16" hidden="1" x14ac:dyDescent="0.25">
      <c r="A612" s="258" t="str">
        <f>IF(B612=1,A579,"")</f>
        <v/>
      </c>
      <c r="B612" s="39" t="str">
        <f t="shared" si="42"/>
        <v/>
      </c>
      <c r="C612" s="101">
        <f>VLOOKUP($X$41,CAD!$E$7:$F$31,2,0)</f>
        <v>0</v>
      </c>
      <c r="D612" s="37">
        <v>0</v>
      </c>
      <c r="E612" s="37">
        <v>0</v>
      </c>
      <c r="F612" s="37">
        <v>0</v>
      </c>
      <c r="G612" s="37">
        <v>0</v>
      </c>
      <c r="H612" s="37">
        <v>0</v>
      </c>
      <c r="I612" s="37">
        <v>0</v>
      </c>
      <c r="J612" s="37">
        <v>0</v>
      </c>
      <c r="K612" s="37">
        <v>0</v>
      </c>
      <c r="L612" s="37">
        <v>0</v>
      </c>
      <c r="M612" s="37">
        <v>0</v>
      </c>
      <c r="N612" s="37">
        <v>0</v>
      </c>
      <c r="O612" s="37">
        <v>0</v>
      </c>
      <c r="P612" s="46">
        <f t="shared" si="43"/>
        <v>0</v>
      </c>
    </row>
    <row r="613" spans="1:16" hidden="1" x14ac:dyDescent="0.25">
      <c r="A613" s="258" t="str">
        <f>IF(B613=1,A579,"")</f>
        <v/>
      </c>
      <c r="B613" s="39" t="str">
        <f t="shared" si="42"/>
        <v/>
      </c>
      <c r="C613" s="101">
        <f>VLOOKUP($X$42,CAD!$E$7:$F$31,2,0)</f>
        <v>0</v>
      </c>
      <c r="D613" s="37">
        <v>0</v>
      </c>
      <c r="E613" s="37">
        <v>0</v>
      </c>
      <c r="F613" s="37">
        <v>0</v>
      </c>
      <c r="G613" s="37">
        <v>0</v>
      </c>
      <c r="H613" s="37">
        <v>0</v>
      </c>
      <c r="I613" s="37">
        <v>0</v>
      </c>
      <c r="J613" s="37">
        <v>0</v>
      </c>
      <c r="K613" s="37">
        <v>0</v>
      </c>
      <c r="L613" s="37">
        <v>0</v>
      </c>
      <c r="M613" s="37">
        <v>0</v>
      </c>
      <c r="N613" s="37">
        <v>0</v>
      </c>
      <c r="O613" s="37">
        <v>0</v>
      </c>
      <c r="P613" s="46">
        <f t="shared" si="43"/>
        <v>0</v>
      </c>
    </row>
    <row r="614" spans="1:16" hidden="1" x14ac:dyDescent="0.25">
      <c r="A614" s="258" t="str">
        <f>IF(B614=1,A579,"")</f>
        <v/>
      </c>
      <c r="B614" s="39" t="str">
        <f t="shared" si="42"/>
        <v/>
      </c>
      <c r="C614" s="101">
        <f>VLOOKUP($X$43,CAD!$E$7:$F$31,2,0)</f>
        <v>0</v>
      </c>
      <c r="D614" s="37">
        <v>0</v>
      </c>
      <c r="E614" s="37">
        <v>0</v>
      </c>
      <c r="F614" s="37">
        <v>0</v>
      </c>
      <c r="G614" s="37">
        <v>0</v>
      </c>
      <c r="H614" s="37">
        <v>0</v>
      </c>
      <c r="I614" s="37">
        <v>0</v>
      </c>
      <c r="J614" s="37">
        <v>0</v>
      </c>
      <c r="K614" s="37">
        <v>0</v>
      </c>
      <c r="L614" s="37">
        <v>0</v>
      </c>
      <c r="M614" s="37">
        <v>0</v>
      </c>
      <c r="N614" s="37">
        <v>0</v>
      </c>
      <c r="O614" s="37">
        <v>0</v>
      </c>
      <c r="P614" s="46">
        <f t="shared" si="43"/>
        <v>0</v>
      </c>
    </row>
    <row r="615" spans="1:16" hidden="1" x14ac:dyDescent="0.25">
      <c r="A615" s="258" t="str">
        <f>IF(B615=1,A579,"")</f>
        <v/>
      </c>
      <c r="B615" s="39" t="str">
        <f t="shared" si="42"/>
        <v/>
      </c>
      <c r="C615" s="101">
        <f>VLOOKUP($X$44,CAD!$E$7:$F$31,2,0)</f>
        <v>0</v>
      </c>
      <c r="D615" s="37">
        <v>0</v>
      </c>
      <c r="E615" s="37">
        <v>0</v>
      </c>
      <c r="F615" s="37">
        <v>0</v>
      </c>
      <c r="G615" s="37">
        <v>0</v>
      </c>
      <c r="H615" s="37">
        <v>0</v>
      </c>
      <c r="I615" s="37">
        <v>0</v>
      </c>
      <c r="J615" s="37">
        <v>0</v>
      </c>
      <c r="K615" s="37">
        <v>0</v>
      </c>
      <c r="L615" s="37">
        <v>0</v>
      </c>
      <c r="M615" s="37">
        <v>0</v>
      </c>
      <c r="N615" s="37">
        <v>0</v>
      </c>
      <c r="O615" s="37">
        <v>0</v>
      </c>
      <c r="P615" s="46">
        <f t="shared" si="43"/>
        <v>0</v>
      </c>
    </row>
    <row r="616" spans="1:16" hidden="1" x14ac:dyDescent="0.25">
      <c r="A616" s="258" t="str">
        <f>IF(B616=1,A579,"")</f>
        <v/>
      </c>
      <c r="B616" s="39" t="str">
        <f t="shared" si="42"/>
        <v/>
      </c>
      <c r="C616" s="101">
        <f>VLOOKUP($X$45,CAD!$E$7:$F$31,2,0)</f>
        <v>0</v>
      </c>
      <c r="D616" s="37">
        <v>0</v>
      </c>
      <c r="E616" s="37">
        <v>0</v>
      </c>
      <c r="F616" s="37">
        <v>0</v>
      </c>
      <c r="G616" s="37">
        <v>0</v>
      </c>
      <c r="H616" s="37">
        <v>0</v>
      </c>
      <c r="I616" s="37">
        <v>0</v>
      </c>
      <c r="J616" s="37">
        <v>0</v>
      </c>
      <c r="K616" s="37">
        <v>0</v>
      </c>
      <c r="L616" s="37">
        <v>0</v>
      </c>
      <c r="M616" s="37">
        <v>0</v>
      </c>
      <c r="N616" s="37">
        <v>0</v>
      </c>
      <c r="O616" s="37">
        <v>0</v>
      </c>
      <c r="P616" s="46">
        <f t="shared" si="43"/>
        <v>0</v>
      </c>
    </row>
    <row r="617" spans="1:16" hidden="1" x14ac:dyDescent="0.25">
      <c r="A617" s="258" t="str">
        <f>IF(B617=1,A579,"")</f>
        <v/>
      </c>
      <c r="B617" s="39" t="str">
        <f t="shared" si="42"/>
        <v/>
      </c>
      <c r="C617" s="101">
        <f>VLOOKUP($X$46,CAD!$E$7:$F$31,2,0)</f>
        <v>0</v>
      </c>
      <c r="D617" s="37">
        <v>0</v>
      </c>
      <c r="E617" s="37">
        <v>0</v>
      </c>
      <c r="F617" s="37">
        <v>0</v>
      </c>
      <c r="G617" s="37">
        <v>0</v>
      </c>
      <c r="H617" s="37">
        <v>0</v>
      </c>
      <c r="I617" s="37">
        <v>0</v>
      </c>
      <c r="J617" s="37">
        <v>0</v>
      </c>
      <c r="K617" s="37">
        <v>0</v>
      </c>
      <c r="L617" s="37">
        <v>0</v>
      </c>
      <c r="M617" s="37">
        <v>0</v>
      </c>
      <c r="N617" s="37">
        <v>0</v>
      </c>
      <c r="O617" s="37">
        <v>0</v>
      </c>
      <c r="P617" s="46">
        <f t="shared" si="43"/>
        <v>0</v>
      </c>
    </row>
    <row r="618" spans="1:16" hidden="1" x14ac:dyDescent="0.25">
      <c r="A618" s="258" t="str">
        <f>IF(B618=1,A579,"")</f>
        <v/>
      </c>
      <c r="B618" s="39" t="str">
        <f t="shared" si="42"/>
        <v/>
      </c>
      <c r="C618" s="101">
        <f>VLOOKUP($X$47,CAD!$E$7:$F$31,2,0)</f>
        <v>0</v>
      </c>
      <c r="D618" s="37">
        <v>0</v>
      </c>
      <c r="E618" s="37">
        <v>0</v>
      </c>
      <c r="F618" s="37">
        <v>0</v>
      </c>
      <c r="G618" s="37">
        <v>0</v>
      </c>
      <c r="H618" s="37">
        <v>0</v>
      </c>
      <c r="I618" s="37">
        <v>0</v>
      </c>
      <c r="J618" s="37">
        <v>0</v>
      </c>
      <c r="K618" s="37">
        <v>0</v>
      </c>
      <c r="L618" s="37">
        <v>0</v>
      </c>
      <c r="M618" s="37">
        <v>0</v>
      </c>
      <c r="N618" s="37">
        <v>0</v>
      </c>
      <c r="O618" s="37">
        <v>0</v>
      </c>
      <c r="P618" s="46">
        <f t="shared" si="43"/>
        <v>0</v>
      </c>
    </row>
    <row r="619" spans="1:16" hidden="1" x14ac:dyDescent="0.25">
      <c r="A619" s="258" t="str">
        <f>IF(B619=1,A579,"")</f>
        <v/>
      </c>
      <c r="B619" s="39" t="str">
        <f t="shared" si="42"/>
        <v/>
      </c>
      <c r="C619" s="101">
        <f>VLOOKUP($X$48,CAD!$E$7:$F$31,2,0)</f>
        <v>0</v>
      </c>
      <c r="D619" s="37">
        <v>0</v>
      </c>
      <c r="E619" s="37">
        <v>0</v>
      </c>
      <c r="F619" s="37">
        <v>0</v>
      </c>
      <c r="G619" s="37">
        <v>0</v>
      </c>
      <c r="H619" s="37">
        <v>0</v>
      </c>
      <c r="I619" s="37">
        <v>0</v>
      </c>
      <c r="J619" s="37">
        <v>0</v>
      </c>
      <c r="K619" s="37">
        <v>0</v>
      </c>
      <c r="L619" s="37">
        <v>0</v>
      </c>
      <c r="M619" s="37">
        <v>0</v>
      </c>
      <c r="N619" s="37">
        <v>0</v>
      </c>
      <c r="O619" s="37">
        <v>0</v>
      </c>
      <c r="P619" s="46">
        <f t="shared" si="43"/>
        <v>0</v>
      </c>
    </row>
    <row r="620" spans="1:16" hidden="1" x14ac:dyDescent="0.25">
      <c r="A620" s="258" t="str">
        <f>IF(B620=1,A579,"")</f>
        <v/>
      </c>
      <c r="B620" s="39" t="str">
        <f t="shared" si="42"/>
        <v/>
      </c>
      <c r="C620" s="101">
        <f>VLOOKUP($X$49,CAD!$E$7:$F$31,2,0)</f>
        <v>0</v>
      </c>
      <c r="D620" s="37">
        <v>0</v>
      </c>
      <c r="E620" s="37">
        <v>0</v>
      </c>
      <c r="F620" s="37">
        <v>0</v>
      </c>
      <c r="G620" s="37">
        <v>0</v>
      </c>
      <c r="H620" s="37">
        <v>0</v>
      </c>
      <c r="I620" s="37">
        <v>0</v>
      </c>
      <c r="J620" s="37">
        <v>0</v>
      </c>
      <c r="K620" s="37">
        <v>0</v>
      </c>
      <c r="L620" s="37">
        <v>0</v>
      </c>
      <c r="M620" s="37">
        <v>0</v>
      </c>
      <c r="N620" s="37">
        <v>0</v>
      </c>
      <c r="O620" s="37">
        <v>0</v>
      </c>
      <c r="P620" s="46">
        <f t="shared" si="43"/>
        <v>0</v>
      </c>
    </row>
    <row r="621" spans="1:16" hidden="1" x14ac:dyDescent="0.25">
      <c r="A621" s="258" t="str">
        <f>IF(B621=1,A579,"")</f>
        <v/>
      </c>
      <c r="B621" s="39" t="str">
        <f t="shared" si="42"/>
        <v/>
      </c>
      <c r="C621" s="101">
        <f>VLOOKUP($X$50,CAD!$E$7:$F$31,2,0)</f>
        <v>0</v>
      </c>
      <c r="D621" s="37">
        <v>0</v>
      </c>
      <c r="E621" s="37">
        <v>0</v>
      </c>
      <c r="F621" s="37">
        <v>0</v>
      </c>
      <c r="G621" s="37">
        <v>0</v>
      </c>
      <c r="H621" s="37">
        <v>0</v>
      </c>
      <c r="I621" s="37">
        <v>0</v>
      </c>
      <c r="J621" s="37">
        <v>0</v>
      </c>
      <c r="K621" s="37">
        <v>0</v>
      </c>
      <c r="L621" s="37">
        <v>0</v>
      </c>
      <c r="M621" s="37">
        <v>0</v>
      </c>
      <c r="N621" s="37">
        <v>0</v>
      </c>
      <c r="O621" s="37">
        <v>0</v>
      </c>
      <c r="P621" s="46">
        <f t="shared" si="43"/>
        <v>0</v>
      </c>
    </row>
    <row r="622" spans="1:16" hidden="1" x14ac:dyDescent="0.25">
      <c r="A622" s="258" t="str">
        <f>IF(B622=1,A579,"")</f>
        <v/>
      </c>
      <c r="B622" s="39" t="str">
        <f t="shared" si="42"/>
        <v/>
      </c>
      <c r="C622" s="101">
        <f>VLOOKUP($X$51,CAD!$E$7:$F$31,2,0)</f>
        <v>0</v>
      </c>
      <c r="D622" s="37">
        <v>0</v>
      </c>
      <c r="E622" s="37">
        <v>0</v>
      </c>
      <c r="F622" s="37">
        <v>0</v>
      </c>
      <c r="G622" s="37">
        <v>0</v>
      </c>
      <c r="H622" s="37">
        <v>0</v>
      </c>
      <c r="I622" s="37">
        <v>0</v>
      </c>
      <c r="J622" s="37">
        <v>0</v>
      </c>
      <c r="K622" s="37">
        <v>0</v>
      </c>
      <c r="L622" s="37">
        <v>0</v>
      </c>
      <c r="M622" s="37">
        <v>0</v>
      </c>
      <c r="N622" s="37">
        <v>0</v>
      </c>
      <c r="O622" s="37">
        <v>0</v>
      </c>
      <c r="P622" s="46">
        <f t="shared" si="43"/>
        <v>0</v>
      </c>
    </row>
    <row r="623" spans="1:16" hidden="1" x14ac:dyDescent="0.25">
      <c r="A623" s="258" t="str">
        <f>IF(B623=1,A579,"")</f>
        <v/>
      </c>
      <c r="B623" s="39" t="str">
        <f t="shared" si="42"/>
        <v/>
      </c>
      <c r="C623" s="101">
        <f>VLOOKUP($X$52,CAD!$E$7:$F$31,2,0)</f>
        <v>0</v>
      </c>
      <c r="D623" s="37">
        <v>0</v>
      </c>
      <c r="E623" s="37">
        <v>0</v>
      </c>
      <c r="F623" s="37">
        <v>0</v>
      </c>
      <c r="G623" s="37">
        <v>0</v>
      </c>
      <c r="H623" s="37">
        <v>0</v>
      </c>
      <c r="I623" s="37">
        <v>0</v>
      </c>
      <c r="J623" s="37">
        <v>0</v>
      </c>
      <c r="K623" s="37">
        <v>0</v>
      </c>
      <c r="L623" s="37">
        <v>0</v>
      </c>
      <c r="M623" s="37">
        <v>0</v>
      </c>
      <c r="N623" s="37">
        <v>0</v>
      </c>
      <c r="O623" s="37">
        <v>0</v>
      </c>
      <c r="P623" s="46">
        <f t="shared" si="43"/>
        <v>0</v>
      </c>
    </row>
    <row r="624" spans="1:16" hidden="1" x14ac:dyDescent="0.25">
      <c r="A624" s="258" t="str">
        <f>IF(B624=1,A579,"")</f>
        <v/>
      </c>
      <c r="B624" s="39" t="str">
        <f t="shared" si="42"/>
        <v/>
      </c>
      <c r="C624" s="101">
        <f>VLOOKUP($X$53,CAD!$E$7:$F$31,2,0)</f>
        <v>0</v>
      </c>
      <c r="D624" s="37">
        <v>0</v>
      </c>
      <c r="E624" s="37">
        <v>0</v>
      </c>
      <c r="F624" s="37">
        <v>0</v>
      </c>
      <c r="G624" s="37">
        <v>0</v>
      </c>
      <c r="H624" s="37">
        <v>0</v>
      </c>
      <c r="I624" s="37">
        <v>0</v>
      </c>
      <c r="J624" s="37">
        <v>0</v>
      </c>
      <c r="K624" s="37">
        <v>0</v>
      </c>
      <c r="L624" s="37">
        <v>0</v>
      </c>
      <c r="M624" s="37">
        <v>0</v>
      </c>
      <c r="N624" s="37">
        <v>0</v>
      </c>
      <c r="O624" s="37">
        <v>0</v>
      </c>
      <c r="P624" s="46">
        <f t="shared" si="43"/>
        <v>0</v>
      </c>
    </row>
    <row r="625" spans="1:20" hidden="1" x14ac:dyDescent="0.25">
      <c r="A625" s="258" t="str">
        <f>IF(B625=1,A579,"")</f>
        <v/>
      </c>
      <c r="B625" s="39" t="str">
        <f t="shared" si="42"/>
        <v/>
      </c>
      <c r="C625" s="101">
        <f>VLOOKUP($X$54,CAD!$E$7:$F$31,2,0)</f>
        <v>0</v>
      </c>
      <c r="D625" s="37">
        <v>0</v>
      </c>
      <c r="E625" s="37">
        <v>0</v>
      </c>
      <c r="F625" s="37">
        <v>0</v>
      </c>
      <c r="G625" s="37">
        <v>0</v>
      </c>
      <c r="H625" s="37">
        <v>0</v>
      </c>
      <c r="I625" s="37">
        <v>0</v>
      </c>
      <c r="J625" s="37">
        <v>0</v>
      </c>
      <c r="K625" s="37">
        <v>0</v>
      </c>
      <c r="L625" s="37">
        <v>0</v>
      </c>
      <c r="M625" s="37">
        <v>0</v>
      </c>
      <c r="N625" s="37">
        <v>0</v>
      </c>
      <c r="O625" s="37">
        <v>0</v>
      </c>
      <c r="P625" s="46">
        <f t="shared" si="43"/>
        <v>0</v>
      </c>
    </row>
    <row r="626" spans="1:20" hidden="1" x14ac:dyDescent="0.25">
      <c r="A626" s="258" t="str">
        <f>IF(B626=1,A579,"")</f>
        <v/>
      </c>
      <c r="B626" s="39" t="str">
        <f t="shared" si="42"/>
        <v/>
      </c>
      <c r="C626" s="101">
        <f>VLOOKUP($X$55,CAD!$E$7:$F$31,2,0)</f>
        <v>0</v>
      </c>
      <c r="D626" s="37">
        <v>0</v>
      </c>
      <c r="E626" s="37">
        <v>0</v>
      </c>
      <c r="F626" s="37">
        <v>0</v>
      </c>
      <c r="G626" s="37">
        <v>0</v>
      </c>
      <c r="H626" s="37">
        <v>0</v>
      </c>
      <c r="I626" s="37">
        <v>0</v>
      </c>
      <c r="J626" s="37">
        <v>0</v>
      </c>
      <c r="K626" s="37">
        <v>0</v>
      </c>
      <c r="L626" s="37">
        <v>0</v>
      </c>
      <c r="M626" s="37">
        <v>0</v>
      </c>
      <c r="N626" s="37">
        <v>0</v>
      </c>
      <c r="O626" s="37">
        <v>0</v>
      </c>
      <c r="P626" s="46">
        <f t="shared" si="43"/>
        <v>0</v>
      </c>
    </row>
    <row r="627" spans="1:20" hidden="1" x14ac:dyDescent="0.25">
      <c r="A627" s="258" t="str">
        <f>IF(B627=1,A579,"")</f>
        <v/>
      </c>
      <c r="B627" s="39" t="str">
        <f t="shared" si="42"/>
        <v/>
      </c>
      <c r="C627" s="101">
        <f>VLOOKUP($X$56,CAD!$E$7:$F$31,2,0)</f>
        <v>0</v>
      </c>
      <c r="D627" s="37">
        <v>0</v>
      </c>
      <c r="E627" s="37">
        <v>0</v>
      </c>
      <c r="F627" s="37">
        <v>0</v>
      </c>
      <c r="G627" s="37">
        <v>0</v>
      </c>
      <c r="H627" s="37">
        <v>0</v>
      </c>
      <c r="I627" s="37">
        <v>0</v>
      </c>
      <c r="J627" s="37">
        <v>0</v>
      </c>
      <c r="K627" s="37">
        <v>0</v>
      </c>
      <c r="L627" s="37">
        <v>0</v>
      </c>
      <c r="M627" s="37">
        <v>0</v>
      </c>
      <c r="N627" s="37">
        <v>0</v>
      </c>
      <c r="O627" s="37">
        <v>0</v>
      </c>
      <c r="P627" s="46">
        <f t="shared" si="43"/>
        <v>0</v>
      </c>
    </row>
    <row r="628" spans="1:20" hidden="1" x14ac:dyDescent="0.25">
      <c r="A628" s="258" t="str">
        <f>IF(B628=1,A579,"")</f>
        <v/>
      </c>
      <c r="B628" s="39" t="str">
        <f t="shared" si="42"/>
        <v/>
      </c>
      <c r="C628" s="101">
        <f>VLOOKUP($X$57,CAD!$E$7:$F$31,2,0)</f>
        <v>0</v>
      </c>
      <c r="D628" s="37">
        <v>0</v>
      </c>
      <c r="E628" s="37">
        <v>0</v>
      </c>
      <c r="F628" s="37">
        <v>0</v>
      </c>
      <c r="G628" s="37">
        <v>0</v>
      </c>
      <c r="H628" s="37">
        <v>0</v>
      </c>
      <c r="I628" s="37">
        <v>0</v>
      </c>
      <c r="J628" s="37">
        <v>0</v>
      </c>
      <c r="K628" s="37">
        <v>0</v>
      </c>
      <c r="L628" s="37">
        <v>0</v>
      </c>
      <c r="M628" s="37">
        <v>0</v>
      </c>
      <c r="N628" s="37">
        <v>0</v>
      </c>
      <c r="O628" s="37">
        <v>0</v>
      </c>
      <c r="P628" s="46">
        <f t="shared" si="43"/>
        <v>0</v>
      </c>
    </row>
    <row r="629" spans="1:20" hidden="1" x14ac:dyDescent="0.25">
      <c r="A629" s="258" t="str">
        <f>IF(B629=1,A579,"")</f>
        <v/>
      </c>
      <c r="B629" s="39" t="str">
        <f t="shared" si="42"/>
        <v/>
      </c>
      <c r="C629" s="101">
        <f>VLOOKUP($X$58,CAD!$E$7:$F$31,2,0)</f>
        <v>0</v>
      </c>
      <c r="D629" s="37">
        <v>0</v>
      </c>
      <c r="E629" s="37">
        <v>0</v>
      </c>
      <c r="F629" s="37">
        <v>0</v>
      </c>
      <c r="G629" s="37">
        <v>0</v>
      </c>
      <c r="H629" s="37">
        <v>0</v>
      </c>
      <c r="I629" s="37">
        <v>0</v>
      </c>
      <c r="J629" s="37">
        <v>0</v>
      </c>
      <c r="K629" s="37">
        <v>0</v>
      </c>
      <c r="L629" s="37">
        <v>0</v>
      </c>
      <c r="M629" s="37">
        <v>0</v>
      </c>
      <c r="N629" s="37">
        <v>0</v>
      </c>
      <c r="O629" s="37">
        <v>0</v>
      </c>
      <c r="P629" s="46">
        <f t="shared" si="43"/>
        <v>0</v>
      </c>
      <c r="T629" s="10"/>
    </row>
    <row r="630" spans="1:20" hidden="1" x14ac:dyDescent="0.25">
      <c r="A630" s="258">
        <f>A579</f>
        <v>2030</v>
      </c>
      <c r="P630" s="43"/>
    </row>
    <row r="631" spans="1:20" ht="15.75" hidden="1" thickBot="1" x14ac:dyDescent="0.3">
      <c r="A631" s="258">
        <f>A579</f>
        <v>2030</v>
      </c>
      <c r="C631" s="131" t="s">
        <v>203</v>
      </c>
      <c r="D631" s="132">
        <f>PREV_D!D571</f>
        <v>0</v>
      </c>
      <c r="E631" s="132">
        <f>PREV_D!E571</f>
        <v>0</v>
      </c>
      <c r="F631" s="132">
        <f>PREV_D!F571</f>
        <v>0</v>
      </c>
      <c r="G631" s="132">
        <f>PREV_D!G571</f>
        <v>0</v>
      </c>
      <c r="H631" s="132">
        <f>PREV_D!H571</f>
        <v>0</v>
      </c>
      <c r="I631" s="132">
        <f>PREV_D!I571</f>
        <v>0</v>
      </c>
      <c r="J631" s="132">
        <f>PREV_D!J571</f>
        <v>0</v>
      </c>
      <c r="K631" s="132">
        <f>PREV_D!K571</f>
        <v>0</v>
      </c>
      <c r="L631" s="132">
        <f>PREV_D!L571</f>
        <v>0</v>
      </c>
      <c r="M631" s="132">
        <f>PREV_D!M571</f>
        <v>0</v>
      </c>
      <c r="N631" s="132">
        <f>PREV_D!N571</f>
        <v>0</v>
      </c>
      <c r="O631" s="132">
        <f>PREV_D!O571</f>
        <v>0</v>
      </c>
      <c r="P631" s="133">
        <f>SUM(D631:O631)</f>
        <v>0</v>
      </c>
    </row>
    <row r="632" spans="1:20" hidden="1" x14ac:dyDescent="0.25">
      <c r="A632" s="258">
        <f>A579</f>
        <v>2030</v>
      </c>
      <c r="P632" s="43"/>
    </row>
    <row r="633" spans="1:20" hidden="1" x14ac:dyDescent="0.25">
      <c r="A633" s="258">
        <f>A579</f>
        <v>2030</v>
      </c>
      <c r="C633" s="63" t="s">
        <v>204</v>
      </c>
      <c r="D633" s="34">
        <f>D579-D631</f>
        <v>0</v>
      </c>
      <c r="E633" s="34">
        <f t="shared" ref="E633:P633" si="44">E579-E631</f>
        <v>0</v>
      </c>
      <c r="F633" s="34">
        <f t="shared" si="44"/>
        <v>0</v>
      </c>
      <c r="G633" s="34">
        <f t="shared" si="44"/>
        <v>0</v>
      </c>
      <c r="H633" s="34">
        <f t="shared" si="44"/>
        <v>0</v>
      </c>
      <c r="I633" s="34">
        <f t="shared" si="44"/>
        <v>0</v>
      </c>
      <c r="J633" s="34">
        <f t="shared" si="44"/>
        <v>0</v>
      </c>
      <c r="K633" s="34">
        <f t="shared" si="44"/>
        <v>0</v>
      </c>
      <c r="L633" s="34">
        <f t="shared" si="44"/>
        <v>0</v>
      </c>
      <c r="M633" s="34">
        <f t="shared" si="44"/>
        <v>0</v>
      </c>
      <c r="N633" s="34">
        <f t="shared" si="44"/>
        <v>0</v>
      </c>
      <c r="O633" s="34">
        <f t="shared" si="44"/>
        <v>0</v>
      </c>
      <c r="P633" s="44">
        <f t="shared" si="44"/>
        <v>0</v>
      </c>
    </row>
    <row r="634" spans="1:20" hidden="1" x14ac:dyDescent="0.25">
      <c r="A634" s="258"/>
    </row>
    <row r="635" spans="1:20" hidden="1" x14ac:dyDescent="0.25">
      <c r="A635" s="258"/>
    </row>
    <row r="636" spans="1:20" ht="15" hidden="1" customHeight="1" thickBot="1" x14ac:dyDescent="0.3">
      <c r="A636" s="258">
        <f>A579+1</f>
        <v>2031</v>
      </c>
      <c r="C636" s="134" t="s">
        <v>202</v>
      </c>
      <c r="D636" s="136">
        <f t="shared" ref="D636:P636" si="45">SUM(D637:D686)</f>
        <v>0</v>
      </c>
      <c r="E636" s="136">
        <f t="shared" si="45"/>
        <v>0</v>
      </c>
      <c r="F636" s="136">
        <f t="shared" si="45"/>
        <v>0</v>
      </c>
      <c r="G636" s="136">
        <f t="shared" si="45"/>
        <v>0</v>
      </c>
      <c r="H636" s="136">
        <f t="shared" si="45"/>
        <v>0</v>
      </c>
      <c r="I636" s="136">
        <f t="shared" si="45"/>
        <v>0</v>
      </c>
      <c r="J636" s="136">
        <f t="shared" si="45"/>
        <v>0</v>
      </c>
      <c r="K636" s="136">
        <f t="shared" si="45"/>
        <v>0</v>
      </c>
      <c r="L636" s="136">
        <f t="shared" si="45"/>
        <v>0</v>
      </c>
      <c r="M636" s="136">
        <f t="shared" si="45"/>
        <v>0</v>
      </c>
      <c r="N636" s="136">
        <f t="shared" si="45"/>
        <v>0</v>
      </c>
      <c r="O636" s="136">
        <f t="shared" si="45"/>
        <v>0</v>
      </c>
      <c r="P636" s="136">
        <f t="shared" si="45"/>
        <v>0</v>
      </c>
    </row>
    <row r="637" spans="1:20" hidden="1" x14ac:dyDescent="0.25">
      <c r="A637" s="258" t="str">
        <f>IF(B637=1,A636,"")</f>
        <v/>
      </c>
      <c r="B637" s="39" t="str">
        <f>IF(C637&lt;&gt;0,1,"")</f>
        <v/>
      </c>
      <c r="C637" s="130">
        <f>VLOOKUP($X$9,CAD!$C$7:$D$31,2,0)</f>
        <v>0</v>
      </c>
      <c r="D637" s="38">
        <v>0</v>
      </c>
      <c r="E637" s="38">
        <v>0</v>
      </c>
      <c r="F637" s="38">
        <v>0</v>
      </c>
      <c r="G637" s="38">
        <v>0</v>
      </c>
      <c r="H637" s="38">
        <v>0</v>
      </c>
      <c r="I637" s="38">
        <v>0</v>
      </c>
      <c r="J637" s="38">
        <v>0</v>
      </c>
      <c r="K637" s="38">
        <v>0</v>
      </c>
      <c r="L637" s="38">
        <v>0</v>
      </c>
      <c r="M637" s="38">
        <v>0</v>
      </c>
      <c r="N637" s="38">
        <v>0</v>
      </c>
      <c r="O637" s="38">
        <v>0</v>
      </c>
      <c r="P637" s="99">
        <f>SUM(D637:O637)</f>
        <v>0</v>
      </c>
    </row>
    <row r="638" spans="1:20" hidden="1" x14ac:dyDescent="0.25">
      <c r="A638" s="258" t="str">
        <f>IF(B638=1,A636,"")</f>
        <v/>
      </c>
      <c r="B638" s="39" t="str">
        <f t="shared" ref="B638:B686" si="46">IF(C638&lt;&gt;0,1,"")</f>
        <v/>
      </c>
      <c r="C638" s="130">
        <f>VLOOKUP($X$10,CAD!$C$7:$D$31,2,0)</f>
        <v>0</v>
      </c>
      <c r="D638" s="38">
        <v>0</v>
      </c>
      <c r="E638" s="38">
        <v>0</v>
      </c>
      <c r="F638" s="38">
        <v>0</v>
      </c>
      <c r="G638" s="38">
        <v>0</v>
      </c>
      <c r="H638" s="38">
        <v>0</v>
      </c>
      <c r="I638" s="38">
        <v>0</v>
      </c>
      <c r="J638" s="38">
        <v>0</v>
      </c>
      <c r="K638" s="38">
        <v>0</v>
      </c>
      <c r="L638" s="38">
        <v>0</v>
      </c>
      <c r="M638" s="38">
        <v>0</v>
      </c>
      <c r="N638" s="38">
        <v>0</v>
      </c>
      <c r="O638" s="38">
        <v>0</v>
      </c>
      <c r="P638" s="46">
        <f t="shared" ref="P638:P686" si="47">SUM(D638:O638)</f>
        <v>0</v>
      </c>
    </row>
    <row r="639" spans="1:20" hidden="1" x14ac:dyDescent="0.25">
      <c r="A639" s="258" t="str">
        <f>IF(B639=1,A636,"")</f>
        <v/>
      </c>
      <c r="B639" s="39" t="str">
        <f t="shared" si="46"/>
        <v/>
      </c>
      <c r="C639" s="130">
        <f>VLOOKUP($X$11,CAD!$C$7:$D$31,2,0)</f>
        <v>0</v>
      </c>
      <c r="D639" s="37">
        <v>0</v>
      </c>
      <c r="E639" s="37">
        <v>0</v>
      </c>
      <c r="F639" s="37">
        <v>0</v>
      </c>
      <c r="G639" s="37">
        <v>0</v>
      </c>
      <c r="H639" s="37">
        <v>0</v>
      </c>
      <c r="I639" s="37">
        <v>0</v>
      </c>
      <c r="J639" s="37">
        <v>0</v>
      </c>
      <c r="K639" s="37">
        <v>0</v>
      </c>
      <c r="L639" s="37">
        <v>0</v>
      </c>
      <c r="M639" s="37">
        <v>0</v>
      </c>
      <c r="N639" s="37">
        <v>0</v>
      </c>
      <c r="O639" s="37">
        <v>0</v>
      </c>
      <c r="P639" s="46">
        <f t="shared" si="47"/>
        <v>0</v>
      </c>
    </row>
    <row r="640" spans="1:20" hidden="1" x14ac:dyDescent="0.25">
      <c r="A640" s="258" t="str">
        <f>IF(B640=1,A636,"")</f>
        <v/>
      </c>
      <c r="B640" s="39" t="str">
        <f t="shared" si="46"/>
        <v/>
      </c>
      <c r="C640" s="130">
        <f>VLOOKUP($X$12,CAD!$C$7:$D$31,2,0)</f>
        <v>0</v>
      </c>
      <c r="D640" s="37">
        <v>0</v>
      </c>
      <c r="E640" s="37">
        <v>0</v>
      </c>
      <c r="F640" s="37">
        <v>0</v>
      </c>
      <c r="G640" s="37">
        <v>0</v>
      </c>
      <c r="H640" s="37">
        <v>0</v>
      </c>
      <c r="I640" s="37">
        <v>0</v>
      </c>
      <c r="J640" s="37">
        <v>0</v>
      </c>
      <c r="K640" s="37">
        <v>0</v>
      </c>
      <c r="L640" s="37">
        <v>0</v>
      </c>
      <c r="M640" s="37">
        <v>0</v>
      </c>
      <c r="N640" s="37">
        <v>0</v>
      </c>
      <c r="O640" s="37">
        <v>0</v>
      </c>
      <c r="P640" s="46">
        <f t="shared" si="47"/>
        <v>0</v>
      </c>
    </row>
    <row r="641" spans="1:16" hidden="1" x14ac:dyDescent="0.25">
      <c r="A641" s="258" t="str">
        <f>IF(B641=1,A636,"")</f>
        <v/>
      </c>
      <c r="B641" s="39" t="str">
        <f t="shared" si="46"/>
        <v/>
      </c>
      <c r="C641" s="130">
        <f>VLOOKUP($X$13,CAD!$C$7:$D$31,2,0)</f>
        <v>0</v>
      </c>
      <c r="D641" s="37">
        <v>0</v>
      </c>
      <c r="E641" s="37">
        <v>0</v>
      </c>
      <c r="F641" s="37">
        <v>0</v>
      </c>
      <c r="G641" s="37">
        <v>0</v>
      </c>
      <c r="H641" s="37">
        <v>0</v>
      </c>
      <c r="I641" s="37">
        <v>0</v>
      </c>
      <c r="J641" s="37">
        <v>0</v>
      </c>
      <c r="K641" s="37">
        <v>0</v>
      </c>
      <c r="L641" s="37">
        <v>0</v>
      </c>
      <c r="M641" s="37">
        <v>0</v>
      </c>
      <c r="N641" s="37">
        <v>0</v>
      </c>
      <c r="O641" s="37">
        <v>0</v>
      </c>
      <c r="P641" s="46">
        <f t="shared" si="47"/>
        <v>0</v>
      </c>
    </row>
    <row r="642" spans="1:16" hidden="1" x14ac:dyDescent="0.25">
      <c r="A642" s="258" t="str">
        <f>IF(B642=1,A636,"")</f>
        <v/>
      </c>
      <c r="B642" s="39" t="str">
        <f t="shared" si="46"/>
        <v/>
      </c>
      <c r="C642" s="130">
        <f>VLOOKUP($X$14,CAD!$C$7:$D$31,2,0)</f>
        <v>0</v>
      </c>
      <c r="D642" s="37">
        <v>0</v>
      </c>
      <c r="E642" s="37">
        <v>0</v>
      </c>
      <c r="F642" s="37">
        <v>0</v>
      </c>
      <c r="G642" s="37">
        <v>0</v>
      </c>
      <c r="H642" s="37">
        <v>0</v>
      </c>
      <c r="I642" s="37">
        <v>0</v>
      </c>
      <c r="J642" s="37">
        <v>0</v>
      </c>
      <c r="K642" s="37">
        <v>0</v>
      </c>
      <c r="L642" s="37">
        <v>0</v>
      </c>
      <c r="M642" s="37">
        <v>0</v>
      </c>
      <c r="N642" s="37">
        <v>0</v>
      </c>
      <c r="O642" s="37">
        <v>0</v>
      </c>
      <c r="P642" s="46">
        <f t="shared" si="47"/>
        <v>0</v>
      </c>
    </row>
    <row r="643" spans="1:16" hidden="1" x14ac:dyDescent="0.25">
      <c r="A643" s="258" t="str">
        <f>IF(B643=1,A636,"")</f>
        <v/>
      </c>
      <c r="B643" s="39" t="str">
        <f t="shared" si="46"/>
        <v/>
      </c>
      <c r="C643" s="130">
        <f>VLOOKUP($X$15,CAD!$C$7:$D$31,2,0)</f>
        <v>0</v>
      </c>
      <c r="D643" s="37">
        <v>0</v>
      </c>
      <c r="E643" s="37">
        <v>0</v>
      </c>
      <c r="F643" s="37">
        <v>0</v>
      </c>
      <c r="G643" s="37">
        <v>0</v>
      </c>
      <c r="H643" s="37">
        <v>0</v>
      </c>
      <c r="I643" s="37">
        <v>0</v>
      </c>
      <c r="J643" s="37">
        <v>0</v>
      </c>
      <c r="K643" s="37">
        <v>0</v>
      </c>
      <c r="L643" s="37">
        <v>0</v>
      </c>
      <c r="M643" s="37">
        <v>0</v>
      </c>
      <c r="N643" s="37">
        <v>0</v>
      </c>
      <c r="O643" s="37">
        <v>0</v>
      </c>
      <c r="P643" s="46">
        <f t="shared" si="47"/>
        <v>0</v>
      </c>
    </row>
    <row r="644" spans="1:16" hidden="1" x14ac:dyDescent="0.25">
      <c r="A644" s="258" t="str">
        <f>IF(B644=1,A636,"")</f>
        <v/>
      </c>
      <c r="B644" s="39" t="str">
        <f t="shared" si="46"/>
        <v/>
      </c>
      <c r="C644" s="130">
        <f>VLOOKUP($X$16,CAD!$C$7:$D$31,2,0)</f>
        <v>0</v>
      </c>
      <c r="D644" s="37">
        <v>0</v>
      </c>
      <c r="E644" s="37">
        <v>0</v>
      </c>
      <c r="F644" s="37">
        <v>0</v>
      </c>
      <c r="G644" s="37">
        <v>0</v>
      </c>
      <c r="H644" s="37">
        <v>0</v>
      </c>
      <c r="I644" s="37">
        <v>0</v>
      </c>
      <c r="J644" s="37">
        <v>0</v>
      </c>
      <c r="K644" s="37">
        <v>0</v>
      </c>
      <c r="L644" s="37">
        <v>0</v>
      </c>
      <c r="M644" s="37">
        <v>0</v>
      </c>
      <c r="N644" s="37">
        <v>0</v>
      </c>
      <c r="O644" s="37">
        <v>0</v>
      </c>
      <c r="P644" s="46">
        <f t="shared" si="47"/>
        <v>0</v>
      </c>
    </row>
    <row r="645" spans="1:16" hidden="1" x14ac:dyDescent="0.25">
      <c r="A645" s="258" t="str">
        <f>IF(B645=1,A636,"")</f>
        <v/>
      </c>
      <c r="B645" s="39" t="str">
        <f t="shared" si="46"/>
        <v/>
      </c>
      <c r="C645" s="130">
        <f>VLOOKUP($X$17,CAD!$C$7:$D$31,2,0)</f>
        <v>0</v>
      </c>
      <c r="D645" s="37">
        <v>0</v>
      </c>
      <c r="E645" s="37">
        <v>0</v>
      </c>
      <c r="F645" s="37">
        <v>0</v>
      </c>
      <c r="G645" s="37">
        <v>0</v>
      </c>
      <c r="H645" s="37">
        <v>0</v>
      </c>
      <c r="I645" s="37">
        <v>0</v>
      </c>
      <c r="J645" s="37">
        <v>0</v>
      </c>
      <c r="K645" s="37">
        <v>0</v>
      </c>
      <c r="L645" s="37">
        <v>0</v>
      </c>
      <c r="M645" s="37">
        <v>0</v>
      </c>
      <c r="N645" s="37">
        <v>0</v>
      </c>
      <c r="O645" s="37">
        <v>0</v>
      </c>
      <c r="P645" s="46">
        <f t="shared" si="47"/>
        <v>0</v>
      </c>
    </row>
    <row r="646" spans="1:16" hidden="1" x14ac:dyDescent="0.25">
      <c r="A646" s="258" t="str">
        <f>IF(B646=1,A636,"")</f>
        <v/>
      </c>
      <c r="B646" s="39" t="str">
        <f t="shared" si="46"/>
        <v/>
      </c>
      <c r="C646" s="130">
        <f>VLOOKUP($X$18,CAD!$C$7:$D$31,2,0)</f>
        <v>0</v>
      </c>
      <c r="D646" s="37">
        <v>0</v>
      </c>
      <c r="E646" s="37">
        <v>0</v>
      </c>
      <c r="F646" s="37">
        <v>0</v>
      </c>
      <c r="G646" s="37">
        <v>0</v>
      </c>
      <c r="H646" s="37">
        <v>0</v>
      </c>
      <c r="I646" s="37">
        <v>0</v>
      </c>
      <c r="J646" s="37">
        <v>0</v>
      </c>
      <c r="K646" s="37">
        <v>0</v>
      </c>
      <c r="L646" s="37">
        <v>0</v>
      </c>
      <c r="M646" s="37">
        <v>0</v>
      </c>
      <c r="N646" s="37">
        <v>0</v>
      </c>
      <c r="O646" s="37">
        <v>0</v>
      </c>
      <c r="P646" s="46">
        <f t="shared" si="47"/>
        <v>0</v>
      </c>
    </row>
    <row r="647" spans="1:16" hidden="1" x14ac:dyDescent="0.25">
      <c r="A647" s="258" t="str">
        <f>IF(B647=1,A636,"")</f>
        <v/>
      </c>
      <c r="B647" s="39" t="str">
        <f t="shared" si="46"/>
        <v/>
      </c>
      <c r="C647" s="130">
        <f>VLOOKUP($X$19,CAD!$C$7:$D$31,2,0)</f>
        <v>0</v>
      </c>
      <c r="D647" s="37">
        <v>0</v>
      </c>
      <c r="E647" s="37">
        <v>0</v>
      </c>
      <c r="F647" s="37">
        <v>0</v>
      </c>
      <c r="G647" s="37">
        <v>0</v>
      </c>
      <c r="H647" s="37">
        <v>0</v>
      </c>
      <c r="I647" s="37">
        <v>0</v>
      </c>
      <c r="J647" s="37">
        <v>0</v>
      </c>
      <c r="K647" s="37">
        <v>0</v>
      </c>
      <c r="L647" s="37">
        <v>0</v>
      </c>
      <c r="M647" s="37">
        <v>0</v>
      </c>
      <c r="N647" s="37">
        <v>0</v>
      </c>
      <c r="O647" s="37">
        <v>0</v>
      </c>
      <c r="P647" s="46">
        <f t="shared" si="47"/>
        <v>0</v>
      </c>
    </row>
    <row r="648" spans="1:16" hidden="1" x14ac:dyDescent="0.25">
      <c r="A648" s="258" t="str">
        <f>IF(B648=1,A636,"")</f>
        <v/>
      </c>
      <c r="B648" s="39" t="str">
        <f t="shared" si="46"/>
        <v/>
      </c>
      <c r="C648" s="130">
        <f>VLOOKUP($X$20,CAD!$C$7:$D$31,2,0)</f>
        <v>0</v>
      </c>
      <c r="D648" s="37">
        <v>0</v>
      </c>
      <c r="E648" s="37">
        <v>0</v>
      </c>
      <c r="F648" s="37">
        <v>0</v>
      </c>
      <c r="G648" s="37">
        <v>0</v>
      </c>
      <c r="H648" s="37">
        <v>0</v>
      </c>
      <c r="I648" s="37">
        <v>0</v>
      </c>
      <c r="J648" s="37">
        <v>0</v>
      </c>
      <c r="K648" s="37">
        <v>0</v>
      </c>
      <c r="L648" s="37">
        <v>0</v>
      </c>
      <c r="M648" s="37">
        <v>0</v>
      </c>
      <c r="N648" s="37">
        <v>0</v>
      </c>
      <c r="O648" s="37">
        <v>0</v>
      </c>
      <c r="P648" s="46">
        <f t="shared" si="47"/>
        <v>0</v>
      </c>
    </row>
    <row r="649" spans="1:16" hidden="1" x14ac:dyDescent="0.25">
      <c r="A649" s="258" t="str">
        <f>IF(B649=1,A636,"")</f>
        <v/>
      </c>
      <c r="B649" s="39" t="str">
        <f t="shared" si="46"/>
        <v/>
      </c>
      <c r="C649" s="130">
        <f>VLOOKUP($X$21,CAD!$C$7:$D$31,2,0)</f>
        <v>0</v>
      </c>
      <c r="D649" s="37">
        <v>0</v>
      </c>
      <c r="E649" s="37">
        <v>0</v>
      </c>
      <c r="F649" s="37">
        <v>0</v>
      </c>
      <c r="G649" s="37">
        <v>0</v>
      </c>
      <c r="H649" s="37">
        <v>0</v>
      </c>
      <c r="I649" s="37">
        <v>0</v>
      </c>
      <c r="J649" s="37">
        <v>0</v>
      </c>
      <c r="K649" s="37">
        <v>0</v>
      </c>
      <c r="L649" s="37">
        <v>0</v>
      </c>
      <c r="M649" s="37">
        <v>0</v>
      </c>
      <c r="N649" s="37">
        <v>0</v>
      </c>
      <c r="O649" s="37">
        <v>0</v>
      </c>
      <c r="P649" s="46">
        <f t="shared" si="47"/>
        <v>0</v>
      </c>
    </row>
    <row r="650" spans="1:16" hidden="1" x14ac:dyDescent="0.25">
      <c r="A650" s="258" t="str">
        <f>IF(B650=1,A636,"")</f>
        <v/>
      </c>
      <c r="B650" s="39" t="str">
        <f t="shared" si="46"/>
        <v/>
      </c>
      <c r="C650" s="130">
        <f>VLOOKUP($X$22,CAD!$C$7:$D$31,2,0)</f>
        <v>0</v>
      </c>
      <c r="D650" s="37">
        <v>0</v>
      </c>
      <c r="E650" s="37">
        <v>0</v>
      </c>
      <c r="F650" s="37">
        <v>0</v>
      </c>
      <c r="G650" s="37">
        <v>0</v>
      </c>
      <c r="H650" s="37">
        <v>0</v>
      </c>
      <c r="I650" s="37">
        <v>0</v>
      </c>
      <c r="J650" s="37">
        <v>0</v>
      </c>
      <c r="K650" s="37">
        <v>0</v>
      </c>
      <c r="L650" s="37">
        <v>0</v>
      </c>
      <c r="M650" s="37">
        <v>0</v>
      </c>
      <c r="N650" s="37">
        <v>0</v>
      </c>
      <c r="O650" s="37">
        <v>0</v>
      </c>
      <c r="P650" s="46">
        <f t="shared" si="47"/>
        <v>0</v>
      </c>
    </row>
    <row r="651" spans="1:16" hidden="1" x14ac:dyDescent="0.25">
      <c r="A651" s="258" t="str">
        <f>IF(B651=1,A636,"")</f>
        <v/>
      </c>
      <c r="B651" s="39" t="str">
        <f t="shared" si="46"/>
        <v/>
      </c>
      <c r="C651" s="130">
        <f>VLOOKUP($X$23,CAD!$C$7:$D$31,2,0)</f>
        <v>0</v>
      </c>
      <c r="D651" s="37">
        <v>0</v>
      </c>
      <c r="E651" s="37">
        <v>0</v>
      </c>
      <c r="F651" s="37">
        <v>0</v>
      </c>
      <c r="G651" s="37">
        <v>0</v>
      </c>
      <c r="H651" s="37">
        <v>0</v>
      </c>
      <c r="I651" s="37">
        <v>0</v>
      </c>
      <c r="J651" s="37">
        <v>0</v>
      </c>
      <c r="K651" s="37">
        <v>0</v>
      </c>
      <c r="L651" s="37">
        <v>0</v>
      </c>
      <c r="M651" s="37">
        <v>0</v>
      </c>
      <c r="N651" s="37">
        <v>0</v>
      </c>
      <c r="O651" s="37">
        <v>0</v>
      </c>
      <c r="P651" s="46">
        <f t="shared" si="47"/>
        <v>0</v>
      </c>
    </row>
    <row r="652" spans="1:16" hidden="1" x14ac:dyDescent="0.25">
      <c r="A652" s="258" t="str">
        <f>IF(B652=1,A636,"")</f>
        <v/>
      </c>
      <c r="B652" s="39" t="str">
        <f t="shared" si="46"/>
        <v/>
      </c>
      <c r="C652" s="130">
        <f>VLOOKUP($X$24,CAD!$C$7:$D$31,2,0)</f>
        <v>0</v>
      </c>
      <c r="D652" s="37">
        <v>0</v>
      </c>
      <c r="E652" s="37">
        <v>0</v>
      </c>
      <c r="F652" s="37">
        <v>0</v>
      </c>
      <c r="G652" s="37">
        <v>0</v>
      </c>
      <c r="H652" s="37">
        <v>0</v>
      </c>
      <c r="I652" s="37">
        <v>0</v>
      </c>
      <c r="J652" s="37">
        <v>0</v>
      </c>
      <c r="K652" s="37">
        <v>0</v>
      </c>
      <c r="L652" s="37">
        <v>0</v>
      </c>
      <c r="M652" s="37">
        <v>0</v>
      </c>
      <c r="N652" s="37">
        <v>0</v>
      </c>
      <c r="O652" s="37">
        <v>0</v>
      </c>
      <c r="P652" s="46">
        <f t="shared" si="47"/>
        <v>0</v>
      </c>
    </row>
    <row r="653" spans="1:16" hidden="1" x14ac:dyDescent="0.25">
      <c r="A653" s="258" t="str">
        <f>IF(B653=1,A636,"")</f>
        <v/>
      </c>
      <c r="B653" s="39" t="str">
        <f t="shared" si="46"/>
        <v/>
      </c>
      <c r="C653" s="130">
        <f>VLOOKUP($X$25,CAD!$C$7:$D$31,2,0)</f>
        <v>0</v>
      </c>
      <c r="D653" s="37">
        <v>0</v>
      </c>
      <c r="E653" s="37">
        <v>0</v>
      </c>
      <c r="F653" s="37">
        <v>0</v>
      </c>
      <c r="G653" s="37">
        <v>0</v>
      </c>
      <c r="H653" s="37">
        <v>0</v>
      </c>
      <c r="I653" s="37">
        <v>0</v>
      </c>
      <c r="J653" s="37">
        <v>0</v>
      </c>
      <c r="K653" s="37">
        <v>0</v>
      </c>
      <c r="L653" s="37">
        <v>0</v>
      </c>
      <c r="M653" s="37">
        <v>0</v>
      </c>
      <c r="N653" s="37">
        <v>0</v>
      </c>
      <c r="O653" s="37">
        <v>0</v>
      </c>
      <c r="P653" s="46">
        <f t="shared" si="47"/>
        <v>0</v>
      </c>
    </row>
    <row r="654" spans="1:16" hidden="1" x14ac:dyDescent="0.25">
      <c r="A654" s="258" t="str">
        <f>IF(B654=1,A636,"")</f>
        <v/>
      </c>
      <c r="B654" s="39" t="str">
        <f t="shared" si="46"/>
        <v/>
      </c>
      <c r="C654" s="130">
        <f>VLOOKUP($X$26,CAD!$C$7:$D$31,2,0)</f>
        <v>0</v>
      </c>
      <c r="D654" s="37">
        <v>0</v>
      </c>
      <c r="E654" s="37">
        <v>0</v>
      </c>
      <c r="F654" s="37">
        <v>0</v>
      </c>
      <c r="G654" s="37">
        <v>0</v>
      </c>
      <c r="H654" s="37">
        <v>0</v>
      </c>
      <c r="I654" s="37">
        <v>0</v>
      </c>
      <c r="J654" s="37">
        <v>0</v>
      </c>
      <c r="K654" s="37">
        <v>0</v>
      </c>
      <c r="L654" s="37">
        <v>0</v>
      </c>
      <c r="M654" s="37">
        <v>0</v>
      </c>
      <c r="N654" s="37">
        <v>0</v>
      </c>
      <c r="O654" s="37">
        <v>0</v>
      </c>
      <c r="P654" s="46">
        <f t="shared" si="47"/>
        <v>0</v>
      </c>
    </row>
    <row r="655" spans="1:16" hidden="1" x14ac:dyDescent="0.25">
      <c r="A655" s="258" t="str">
        <f>IF(B655=1,A636,"")</f>
        <v/>
      </c>
      <c r="B655" s="39" t="str">
        <f t="shared" si="46"/>
        <v/>
      </c>
      <c r="C655" s="130">
        <f>VLOOKUP($X$27,CAD!$C$7:$D$31,2,0)</f>
        <v>0</v>
      </c>
      <c r="D655" s="37">
        <v>0</v>
      </c>
      <c r="E655" s="37">
        <v>0</v>
      </c>
      <c r="F655" s="37">
        <v>0</v>
      </c>
      <c r="G655" s="37">
        <v>0</v>
      </c>
      <c r="H655" s="37">
        <v>0</v>
      </c>
      <c r="I655" s="37">
        <v>0</v>
      </c>
      <c r="J655" s="37">
        <v>0</v>
      </c>
      <c r="K655" s="37">
        <v>0</v>
      </c>
      <c r="L655" s="37">
        <v>0</v>
      </c>
      <c r="M655" s="37">
        <v>0</v>
      </c>
      <c r="N655" s="37">
        <v>0</v>
      </c>
      <c r="O655" s="37">
        <v>0</v>
      </c>
      <c r="P655" s="46">
        <f t="shared" si="47"/>
        <v>0</v>
      </c>
    </row>
    <row r="656" spans="1:16" hidden="1" x14ac:dyDescent="0.25">
      <c r="A656" s="258" t="str">
        <f>IF(B656=1,A636,"")</f>
        <v/>
      </c>
      <c r="B656" s="39" t="str">
        <f t="shared" si="46"/>
        <v/>
      </c>
      <c r="C656" s="130">
        <f>VLOOKUP($X$28,CAD!$C$7:$D$31,2,0)</f>
        <v>0</v>
      </c>
      <c r="D656" s="37">
        <v>0</v>
      </c>
      <c r="E656" s="37">
        <v>0</v>
      </c>
      <c r="F656" s="37">
        <v>0</v>
      </c>
      <c r="G656" s="37">
        <v>0</v>
      </c>
      <c r="H656" s="37">
        <v>0</v>
      </c>
      <c r="I656" s="37">
        <v>0</v>
      </c>
      <c r="J656" s="37">
        <v>0</v>
      </c>
      <c r="K656" s="37">
        <v>0</v>
      </c>
      <c r="L656" s="37">
        <v>0</v>
      </c>
      <c r="M656" s="37">
        <v>0</v>
      </c>
      <c r="N656" s="37">
        <v>0</v>
      </c>
      <c r="O656" s="37">
        <v>0</v>
      </c>
      <c r="P656" s="46">
        <f t="shared" si="47"/>
        <v>0</v>
      </c>
    </row>
    <row r="657" spans="1:16" hidden="1" x14ac:dyDescent="0.25">
      <c r="A657" s="258" t="str">
        <f>IF(B657=1,A636,"")</f>
        <v/>
      </c>
      <c r="B657" s="39" t="str">
        <f t="shared" si="46"/>
        <v/>
      </c>
      <c r="C657" s="130">
        <f>VLOOKUP($X$29,CAD!$C$7:$D$31,2,0)</f>
        <v>0</v>
      </c>
      <c r="D657" s="37">
        <v>0</v>
      </c>
      <c r="E657" s="37">
        <v>0</v>
      </c>
      <c r="F657" s="37">
        <v>0</v>
      </c>
      <c r="G657" s="37">
        <v>0</v>
      </c>
      <c r="H657" s="37">
        <v>0</v>
      </c>
      <c r="I657" s="37">
        <v>0</v>
      </c>
      <c r="J657" s="37">
        <v>0</v>
      </c>
      <c r="K657" s="37">
        <v>0</v>
      </c>
      <c r="L657" s="37">
        <v>0</v>
      </c>
      <c r="M657" s="37">
        <v>0</v>
      </c>
      <c r="N657" s="37">
        <v>0</v>
      </c>
      <c r="O657" s="37">
        <v>0</v>
      </c>
      <c r="P657" s="46">
        <f t="shared" si="47"/>
        <v>0</v>
      </c>
    </row>
    <row r="658" spans="1:16" hidden="1" x14ac:dyDescent="0.25">
      <c r="A658" s="258" t="str">
        <f>IF(B658=1,A636,"")</f>
        <v/>
      </c>
      <c r="B658" s="39" t="str">
        <f t="shared" si="46"/>
        <v/>
      </c>
      <c r="C658" s="130">
        <f>VLOOKUP($X$30,CAD!$C$7:$D$31,2,0)</f>
        <v>0</v>
      </c>
      <c r="D658" s="37">
        <v>0</v>
      </c>
      <c r="E658" s="37">
        <v>0</v>
      </c>
      <c r="F658" s="37">
        <v>0</v>
      </c>
      <c r="G658" s="37">
        <v>0</v>
      </c>
      <c r="H658" s="37">
        <v>0</v>
      </c>
      <c r="I658" s="37">
        <v>0</v>
      </c>
      <c r="J658" s="37">
        <v>0</v>
      </c>
      <c r="K658" s="37">
        <v>0</v>
      </c>
      <c r="L658" s="37">
        <v>0</v>
      </c>
      <c r="M658" s="37">
        <v>0</v>
      </c>
      <c r="N658" s="37">
        <v>0</v>
      </c>
      <c r="O658" s="37">
        <v>0</v>
      </c>
      <c r="P658" s="46">
        <f t="shared" si="47"/>
        <v>0</v>
      </c>
    </row>
    <row r="659" spans="1:16" hidden="1" x14ac:dyDescent="0.25">
      <c r="A659" s="258" t="str">
        <f>IF(B659=1,A636,"")</f>
        <v/>
      </c>
      <c r="B659" s="39" t="str">
        <f t="shared" si="46"/>
        <v/>
      </c>
      <c r="C659" s="130">
        <f>VLOOKUP($X$31,CAD!$C$7:$D$31,2,0)</f>
        <v>0</v>
      </c>
      <c r="D659" s="37">
        <v>0</v>
      </c>
      <c r="E659" s="37">
        <v>0</v>
      </c>
      <c r="F659" s="37">
        <v>0</v>
      </c>
      <c r="G659" s="37">
        <v>0</v>
      </c>
      <c r="H659" s="37">
        <v>0</v>
      </c>
      <c r="I659" s="37">
        <v>0</v>
      </c>
      <c r="J659" s="37">
        <v>0</v>
      </c>
      <c r="K659" s="37">
        <v>0</v>
      </c>
      <c r="L659" s="37">
        <v>0</v>
      </c>
      <c r="M659" s="37">
        <v>0</v>
      </c>
      <c r="N659" s="37">
        <v>0</v>
      </c>
      <c r="O659" s="37">
        <v>0</v>
      </c>
      <c r="P659" s="46">
        <f t="shared" si="47"/>
        <v>0</v>
      </c>
    </row>
    <row r="660" spans="1:16" hidden="1" x14ac:dyDescent="0.25">
      <c r="A660" s="258" t="str">
        <f>IF(B660=1,A636,"")</f>
        <v/>
      </c>
      <c r="B660" s="39" t="str">
        <f t="shared" si="46"/>
        <v/>
      </c>
      <c r="C660" s="130">
        <f>VLOOKUP($X$32,CAD!$C$7:$D$31,2,0)</f>
        <v>0</v>
      </c>
      <c r="D660" s="37">
        <v>0</v>
      </c>
      <c r="E660" s="37">
        <v>0</v>
      </c>
      <c r="F660" s="37">
        <v>0</v>
      </c>
      <c r="G660" s="37">
        <v>0</v>
      </c>
      <c r="H660" s="37">
        <v>0</v>
      </c>
      <c r="I660" s="37">
        <v>0</v>
      </c>
      <c r="J660" s="37">
        <v>0</v>
      </c>
      <c r="K660" s="37">
        <v>0</v>
      </c>
      <c r="L660" s="37">
        <v>0</v>
      </c>
      <c r="M660" s="37">
        <v>0</v>
      </c>
      <c r="N660" s="37">
        <v>0</v>
      </c>
      <c r="O660" s="37">
        <v>0</v>
      </c>
      <c r="P660" s="46">
        <f t="shared" si="47"/>
        <v>0</v>
      </c>
    </row>
    <row r="661" spans="1:16" hidden="1" x14ac:dyDescent="0.25">
      <c r="A661" s="258" t="str">
        <f>IF(B661=1,A636,"")</f>
        <v/>
      </c>
      <c r="B661" s="39" t="str">
        <f t="shared" si="46"/>
        <v/>
      </c>
      <c r="C661" s="130">
        <f>VLOOKUP($X$33,CAD!$C$7:$D$31,2,0)</f>
        <v>0</v>
      </c>
      <c r="D661" s="37">
        <v>0</v>
      </c>
      <c r="E661" s="37">
        <v>0</v>
      </c>
      <c r="F661" s="37">
        <v>0</v>
      </c>
      <c r="G661" s="37">
        <v>0</v>
      </c>
      <c r="H661" s="37">
        <v>0</v>
      </c>
      <c r="I661" s="37">
        <v>0</v>
      </c>
      <c r="J661" s="37">
        <v>0</v>
      </c>
      <c r="K661" s="37">
        <v>0</v>
      </c>
      <c r="L661" s="37">
        <v>0</v>
      </c>
      <c r="M661" s="37">
        <v>0</v>
      </c>
      <c r="N661" s="37">
        <v>0</v>
      </c>
      <c r="O661" s="37">
        <v>0</v>
      </c>
      <c r="P661" s="46">
        <f t="shared" si="47"/>
        <v>0</v>
      </c>
    </row>
    <row r="662" spans="1:16" hidden="1" x14ac:dyDescent="0.25">
      <c r="A662" s="258" t="str">
        <f>IF(B662=1,A636,"")</f>
        <v/>
      </c>
      <c r="B662" s="39" t="str">
        <f t="shared" si="46"/>
        <v/>
      </c>
      <c r="C662" s="101">
        <f>VLOOKUP($X$34,CAD!$E$7:$F$31,2,0)</f>
        <v>0</v>
      </c>
      <c r="D662" s="37">
        <v>0</v>
      </c>
      <c r="E662" s="37">
        <v>0</v>
      </c>
      <c r="F662" s="37">
        <v>0</v>
      </c>
      <c r="G662" s="37">
        <v>0</v>
      </c>
      <c r="H662" s="37">
        <v>0</v>
      </c>
      <c r="I662" s="37">
        <v>0</v>
      </c>
      <c r="J662" s="37">
        <v>0</v>
      </c>
      <c r="K662" s="37">
        <v>0</v>
      </c>
      <c r="L662" s="37">
        <v>0</v>
      </c>
      <c r="M662" s="37">
        <v>0</v>
      </c>
      <c r="N662" s="37">
        <v>0</v>
      </c>
      <c r="O662" s="37">
        <v>0</v>
      </c>
      <c r="P662" s="46">
        <f t="shared" si="47"/>
        <v>0</v>
      </c>
    </row>
    <row r="663" spans="1:16" hidden="1" x14ac:dyDescent="0.25">
      <c r="A663" s="258" t="str">
        <f>IF(B663=1,A636,"")</f>
        <v/>
      </c>
      <c r="B663" s="39" t="str">
        <f t="shared" si="46"/>
        <v/>
      </c>
      <c r="C663" s="101">
        <f>VLOOKUP($X$35,CAD!$E$7:$F$31,2,0)</f>
        <v>0</v>
      </c>
      <c r="D663" s="37">
        <v>0</v>
      </c>
      <c r="E663" s="37">
        <v>0</v>
      </c>
      <c r="F663" s="37">
        <v>0</v>
      </c>
      <c r="G663" s="37">
        <v>0</v>
      </c>
      <c r="H663" s="37">
        <v>0</v>
      </c>
      <c r="I663" s="37">
        <v>0</v>
      </c>
      <c r="J663" s="37">
        <v>0</v>
      </c>
      <c r="K663" s="37">
        <v>0</v>
      </c>
      <c r="L663" s="37">
        <v>0</v>
      </c>
      <c r="M663" s="37">
        <v>0</v>
      </c>
      <c r="N663" s="37">
        <v>0</v>
      </c>
      <c r="O663" s="37">
        <v>0</v>
      </c>
      <c r="P663" s="46">
        <f t="shared" si="47"/>
        <v>0</v>
      </c>
    </row>
    <row r="664" spans="1:16" hidden="1" x14ac:dyDescent="0.25">
      <c r="A664" s="258" t="str">
        <f>IF(B664=1,A636,"")</f>
        <v/>
      </c>
      <c r="B664" s="39" t="str">
        <f t="shared" si="46"/>
        <v/>
      </c>
      <c r="C664" s="101">
        <f>VLOOKUP($X$36,CAD!$E$7:$F$31,2,0)</f>
        <v>0</v>
      </c>
      <c r="D664" s="37">
        <v>0</v>
      </c>
      <c r="E664" s="37">
        <v>0</v>
      </c>
      <c r="F664" s="37">
        <v>0</v>
      </c>
      <c r="G664" s="37">
        <v>0</v>
      </c>
      <c r="H664" s="37">
        <v>0</v>
      </c>
      <c r="I664" s="37">
        <v>0</v>
      </c>
      <c r="J664" s="37">
        <v>0</v>
      </c>
      <c r="K664" s="37">
        <v>0</v>
      </c>
      <c r="L664" s="37">
        <v>0</v>
      </c>
      <c r="M664" s="37">
        <v>0</v>
      </c>
      <c r="N664" s="37">
        <v>0</v>
      </c>
      <c r="O664" s="37">
        <v>0</v>
      </c>
      <c r="P664" s="46">
        <f t="shared" si="47"/>
        <v>0</v>
      </c>
    </row>
    <row r="665" spans="1:16" hidden="1" x14ac:dyDescent="0.25">
      <c r="A665" s="258" t="str">
        <f>IF(B665=1,A636,"")</f>
        <v/>
      </c>
      <c r="B665" s="39" t="str">
        <f t="shared" si="46"/>
        <v/>
      </c>
      <c r="C665" s="101">
        <f>VLOOKUP($X$37,CAD!$E$7:$F$31,2,0)</f>
        <v>0</v>
      </c>
      <c r="D665" s="37">
        <v>0</v>
      </c>
      <c r="E665" s="37">
        <v>0</v>
      </c>
      <c r="F665" s="37">
        <v>0</v>
      </c>
      <c r="G665" s="37">
        <v>0</v>
      </c>
      <c r="H665" s="37">
        <v>0</v>
      </c>
      <c r="I665" s="37">
        <v>0</v>
      </c>
      <c r="J665" s="37">
        <v>0</v>
      </c>
      <c r="K665" s="37">
        <v>0</v>
      </c>
      <c r="L665" s="37">
        <v>0</v>
      </c>
      <c r="M665" s="37">
        <v>0</v>
      </c>
      <c r="N665" s="37">
        <v>0</v>
      </c>
      <c r="O665" s="37">
        <v>0</v>
      </c>
      <c r="P665" s="46">
        <f t="shared" si="47"/>
        <v>0</v>
      </c>
    </row>
    <row r="666" spans="1:16" hidden="1" x14ac:dyDescent="0.25">
      <c r="A666" s="258" t="str">
        <f>IF(B666=1,A636,"")</f>
        <v/>
      </c>
      <c r="B666" s="39" t="str">
        <f t="shared" si="46"/>
        <v/>
      </c>
      <c r="C666" s="101">
        <f>VLOOKUP($X$38,CAD!$E$7:$F$31,2,0)</f>
        <v>0</v>
      </c>
      <c r="D666" s="37">
        <v>0</v>
      </c>
      <c r="E666" s="37">
        <v>0</v>
      </c>
      <c r="F666" s="37">
        <v>0</v>
      </c>
      <c r="G666" s="37">
        <v>0</v>
      </c>
      <c r="H666" s="37">
        <v>0</v>
      </c>
      <c r="I666" s="37">
        <v>0</v>
      </c>
      <c r="J666" s="37">
        <v>0</v>
      </c>
      <c r="K666" s="37">
        <v>0</v>
      </c>
      <c r="L666" s="37">
        <v>0</v>
      </c>
      <c r="M666" s="37">
        <v>0</v>
      </c>
      <c r="N666" s="37">
        <v>0</v>
      </c>
      <c r="O666" s="37">
        <v>0</v>
      </c>
      <c r="P666" s="46">
        <f t="shared" si="47"/>
        <v>0</v>
      </c>
    </row>
    <row r="667" spans="1:16" hidden="1" x14ac:dyDescent="0.25">
      <c r="A667" s="258" t="str">
        <f>IF(B667=1,A636,"")</f>
        <v/>
      </c>
      <c r="B667" s="39" t="str">
        <f t="shared" si="46"/>
        <v/>
      </c>
      <c r="C667" s="101">
        <f>VLOOKUP($X$39,CAD!$E$7:$F$31,2,0)</f>
        <v>0</v>
      </c>
      <c r="D667" s="37">
        <v>0</v>
      </c>
      <c r="E667" s="37">
        <v>0</v>
      </c>
      <c r="F667" s="37">
        <v>0</v>
      </c>
      <c r="G667" s="37">
        <v>0</v>
      </c>
      <c r="H667" s="37">
        <v>0</v>
      </c>
      <c r="I667" s="37">
        <v>0</v>
      </c>
      <c r="J667" s="37">
        <v>0</v>
      </c>
      <c r="K667" s="37">
        <v>0</v>
      </c>
      <c r="L667" s="37">
        <v>0</v>
      </c>
      <c r="M667" s="37">
        <v>0</v>
      </c>
      <c r="N667" s="37">
        <v>0</v>
      </c>
      <c r="O667" s="37">
        <v>0</v>
      </c>
      <c r="P667" s="46">
        <f t="shared" si="47"/>
        <v>0</v>
      </c>
    </row>
    <row r="668" spans="1:16" hidden="1" x14ac:dyDescent="0.25">
      <c r="A668" s="258" t="str">
        <f>IF(B668=1,A636,"")</f>
        <v/>
      </c>
      <c r="B668" s="39" t="str">
        <f t="shared" si="46"/>
        <v/>
      </c>
      <c r="C668" s="101">
        <f>VLOOKUP($X$40,CAD!$E$7:$F$31,2,0)</f>
        <v>0</v>
      </c>
      <c r="D668" s="37">
        <v>0</v>
      </c>
      <c r="E668" s="37">
        <v>0</v>
      </c>
      <c r="F668" s="37">
        <v>0</v>
      </c>
      <c r="G668" s="37">
        <v>0</v>
      </c>
      <c r="H668" s="37">
        <v>0</v>
      </c>
      <c r="I668" s="37">
        <v>0</v>
      </c>
      <c r="J668" s="37">
        <v>0</v>
      </c>
      <c r="K668" s="37">
        <v>0</v>
      </c>
      <c r="L668" s="37">
        <v>0</v>
      </c>
      <c r="M668" s="37">
        <v>0</v>
      </c>
      <c r="N668" s="37">
        <v>0</v>
      </c>
      <c r="O668" s="37">
        <v>0</v>
      </c>
      <c r="P668" s="46">
        <f t="shared" si="47"/>
        <v>0</v>
      </c>
    </row>
    <row r="669" spans="1:16" hidden="1" x14ac:dyDescent="0.25">
      <c r="A669" s="258" t="str">
        <f>IF(B669=1,A636,"")</f>
        <v/>
      </c>
      <c r="B669" s="39" t="str">
        <f t="shared" si="46"/>
        <v/>
      </c>
      <c r="C669" s="101">
        <f>VLOOKUP($X$41,CAD!$E$7:$F$31,2,0)</f>
        <v>0</v>
      </c>
      <c r="D669" s="37">
        <v>0</v>
      </c>
      <c r="E669" s="37">
        <v>0</v>
      </c>
      <c r="F669" s="37">
        <v>0</v>
      </c>
      <c r="G669" s="37">
        <v>0</v>
      </c>
      <c r="H669" s="37">
        <v>0</v>
      </c>
      <c r="I669" s="37">
        <v>0</v>
      </c>
      <c r="J669" s="37">
        <v>0</v>
      </c>
      <c r="K669" s="37">
        <v>0</v>
      </c>
      <c r="L669" s="37">
        <v>0</v>
      </c>
      <c r="M669" s="37">
        <v>0</v>
      </c>
      <c r="N669" s="37">
        <v>0</v>
      </c>
      <c r="O669" s="37">
        <v>0</v>
      </c>
      <c r="P669" s="46">
        <f t="shared" si="47"/>
        <v>0</v>
      </c>
    </row>
    <row r="670" spans="1:16" hidden="1" x14ac:dyDescent="0.25">
      <c r="A670" s="258" t="str">
        <f>IF(B670=1,A636,"")</f>
        <v/>
      </c>
      <c r="B670" s="39" t="str">
        <f t="shared" si="46"/>
        <v/>
      </c>
      <c r="C670" s="101">
        <f>VLOOKUP($X$42,CAD!$E$7:$F$31,2,0)</f>
        <v>0</v>
      </c>
      <c r="D670" s="37">
        <v>0</v>
      </c>
      <c r="E670" s="37">
        <v>0</v>
      </c>
      <c r="F670" s="37">
        <v>0</v>
      </c>
      <c r="G670" s="37">
        <v>0</v>
      </c>
      <c r="H670" s="37">
        <v>0</v>
      </c>
      <c r="I670" s="37">
        <v>0</v>
      </c>
      <c r="J670" s="37">
        <v>0</v>
      </c>
      <c r="K670" s="37">
        <v>0</v>
      </c>
      <c r="L670" s="37">
        <v>0</v>
      </c>
      <c r="M670" s="37">
        <v>0</v>
      </c>
      <c r="N670" s="37">
        <v>0</v>
      </c>
      <c r="O670" s="37">
        <v>0</v>
      </c>
      <c r="P670" s="46">
        <f t="shared" si="47"/>
        <v>0</v>
      </c>
    </row>
    <row r="671" spans="1:16" hidden="1" x14ac:dyDescent="0.25">
      <c r="A671" s="258" t="str">
        <f>IF(B671=1,A636,"")</f>
        <v/>
      </c>
      <c r="B671" s="39" t="str">
        <f t="shared" si="46"/>
        <v/>
      </c>
      <c r="C671" s="101">
        <f>VLOOKUP($X$43,CAD!$E$7:$F$31,2,0)</f>
        <v>0</v>
      </c>
      <c r="D671" s="37">
        <v>0</v>
      </c>
      <c r="E671" s="37">
        <v>0</v>
      </c>
      <c r="F671" s="37">
        <v>0</v>
      </c>
      <c r="G671" s="37">
        <v>0</v>
      </c>
      <c r="H671" s="37">
        <v>0</v>
      </c>
      <c r="I671" s="37">
        <v>0</v>
      </c>
      <c r="J671" s="37">
        <v>0</v>
      </c>
      <c r="K671" s="37">
        <v>0</v>
      </c>
      <c r="L671" s="37">
        <v>0</v>
      </c>
      <c r="M671" s="37">
        <v>0</v>
      </c>
      <c r="N671" s="37">
        <v>0</v>
      </c>
      <c r="O671" s="37">
        <v>0</v>
      </c>
      <c r="P671" s="46">
        <f t="shared" si="47"/>
        <v>0</v>
      </c>
    </row>
    <row r="672" spans="1:16" hidden="1" x14ac:dyDescent="0.25">
      <c r="A672" s="258" t="str">
        <f>IF(B672=1,A636,"")</f>
        <v/>
      </c>
      <c r="B672" s="39" t="str">
        <f t="shared" si="46"/>
        <v/>
      </c>
      <c r="C672" s="101">
        <f>VLOOKUP($X$44,CAD!$E$7:$F$31,2,0)</f>
        <v>0</v>
      </c>
      <c r="D672" s="37">
        <v>0</v>
      </c>
      <c r="E672" s="37">
        <v>0</v>
      </c>
      <c r="F672" s="37">
        <v>0</v>
      </c>
      <c r="G672" s="37">
        <v>0</v>
      </c>
      <c r="H672" s="37">
        <v>0</v>
      </c>
      <c r="I672" s="37">
        <v>0</v>
      </c>
      <c r="J672" s="37">
        <v>0</v>
      </c>
      <c r="K672" s="37">
        <v>0</v>
      </c>
      <c r="L672" s="37">
        <v>0</v>
      </c>
      <c r="M672" s="37">
        <v>0</v>
      </c>
      <c r="N672" s="37">
        <v>0</v>
      </c>
      <c r="O672" s="37">
        <v>0</v>
      </c>
      <c r="P672" s="46">
        <f t="shared" si="47"/>
        <v>0</v>
      </c>
    </row>
    <row r="673" spans="1:20" hidden="1" x14ac:dyDescent="0.25">
      <c r="A673" s="258" t="str">
        <f>IF(B673=1,A636,"")</f>
        <v/>
      </c>
      <c r="B673" s="39" t="str">
        <f t="shared" si="46"/>
        <v/>
      </c>
      <c r="C673" s="101">
        <f>VLOOKUP($X$45,CAD!$E$7:$F$31,2,0)</f>
        <v>0</v>
      </c>
      <c r="D673" s="37">
        <v>0</v>
      </c>
      <c r="E673" s="37">
        <v>0</v>
      </c>
      <c r="F673" s="37">
        <v>0</v>
      </c>
      <c r="G673" s="37">
        <v>0</v>
      </c>
      <c r="H673" s="37">
        <v>0</v>
      </c>
      <c r="I673" s="37">
        <v>0</v>
      </c>
      <c r="J673" s="37">
        <v>0</v>
      </c>
      <c r="K673" s="37">
        <v>0</v>
      </c>
      <c r="L673" s="37">
        <v>0</v>
      </c>
      <c r="M673" s="37">
        <v>0</v>
      </c>
      <c r="N673" s="37">
        <v>0</v>
      </c>
      <c r="O673" s="37">
        <v>0</v>
      </c>
      <c r="P673" s="46">
        <f t="shared" si="47"/>
        <v>0</v>
      </c>
    </row>
    <row r="674" spans="1:20" hidden="1" x14ac:dyDescent="0.25">
      <c r="A674" s="258" t="str">
        <f>IF(B674=1,A636,"")</f>
        <v/>
      </c>
      <c r="B674" s="39" t="str">
        <f t="shared" si="46"/>
        <v/>
      </c>
      <c r="C674" s="101">
        <f>VLOOKUP($X$46,CAD!$E$7:$F$31,2,0)</f>
        <v>0</v>
      </c>
      <c r="D674" s="37">
        <v>0</v>
      </c>
      <c r="E674" s="37">
        <v>0</v>
      </c>
      <c r="F674" s="37">
        <v>0</v>
      </c>
      <c r="G674" s="37">
        <v>0</v>
      </c>
      <c r="H674" s="37">
        <v>0</v>
      </c>
      <c r="I674" s="37">
        <v>0</v>
      </c>
      <c r="J674" s="37">
        <v>0</v>
      </c>
      <c r="K674" s="37">
        <v>0</v>
      </c>
      <c r="L674" s="37">
        <v>0</v>
      </c>
      <c r="M674" s="37">
        <v>0</v>
      </c>
      <c r="N674" s="37">
        <v>0</v>
      </c>
      <c r="O674" s="37">
        <v>0</v>
      </c>
      <c r="P674" s="46">
        <f t="shared" si="47"/>
        <v>0</v>
      </c>
    </row>
    <row r="675" spans="1:20" hidden="1" x14ac:dyDescent="0.25">
      <c r="A675" s="258" t="str">
        <f>IF(B675=1,A636,"")</f>
        <v/>
      </c>
      <c r="B675" s="39" t="str">
        <f t="shared" si="46"/>
        <v/>
      </c>
      <c r="C675" s="101">
        <f>VLOOKUP($X$47,CAD!$E$7:$F$31,2,0)</f>
        <v>0</v>
      </c>
      <c r="D675" s="37">
        <v>0</v>
      </c>
      <c r="E675" s="37">
        <v>0</v>
      </c>
      <c r="F675" s="37">
        <v>0</v>
      </c>
      <c r="G675" s="37">
        <v>0</v>
      </c>
      <c r="H675" s="37">
        <v>0</v>
      </c>
      <c r="I675" s="37">
        <v>0</v>
      </c>
      <c r="J675" s="37">
        <v>0</v>
      </c>
      <c r="K675" s="37">
        <v>0</v>
      </c>
      <c r="L675" s="37">
        <v>0</v>
      </c>
      <c r="M675" s="37">
        <v>0</v>
      </c>
      <c r="N675" s="37">
        <v>0</v>
      </c>
      <c r="O675" s="37">
        <v>0</v>
      </c>
      <c r="P675" s="46">
        <f t="shared" si="47"/>
        <v>0</v>
      </c>
    </row>
    <row r="676" spans="1:20" hidden="1" x14ac:dyDescent="0.25">
      <c r="A676" s="258" t="str">
        <f>IF(B676=1,A636,"")</f>
        <v/>
      </c>
      <c r="B676" s="39" t="str">
        <f t="shared" si="46"/>
        <v/>
      </c>
      <c r="C676" s="101">
        <f>VLOOKUP($X$48,CAD!$E$7:$F$31,2,0)</f>
        <v>0</v>
      </c>
      <c r="D676" s="37">
        <v>0</v>
      </c>
      <c r="E676" s="37">
        <v>0</v>
      </c>
      <c r="F676" s="37">
        <v>0</v>
      </c>
      <c r="G676" s="37">
        <v>0</v>
      </c>
      <c r="H676" s="37">
        <v>0</v>
      </c>
      <c r="I676" s="37">
        <v>0</v>
      </c>
      <c r="J676" s="37">
        <v>0</v>
      </c>
      <c r="K676" s="37">
        <v>0</v>
      </c>
      <c r="L676" s="37">
        <v>0</v>
      </c>
      <c r="M676" s="37">
        <v>0</v>
      </c>
      <c r="N676" s="37">
        <v>0</v>
      </c>
      <c r="O676" s="37">
        <v>0</v>
      </c>
      <c r="P676" s="46">
        <f t="shared" si="47"/>
        <v>0</v>
      </c>
    </row>
    <row r="677" spans="1:20" hidden="1" x14ac:dyDescent="0.25">
      <c r="A677" s="258" t="str">
        <f>IF(B677=1,A636,"")</f>
        <v/>
      </c>
      <c r="B677" s="39" t="str">
        <f t="shared" si="46"/>
        <v/>
      </c>
      <c r="C677" s="101">
        <f>VLOOKUP($X$49,CAD!$E$7:$F$31,2,0)</f>
        <v>0</v>
      </c>
      <c r="D677" s="37">
        <v>0</v>
      </c>
      <c r="E677" s="37">
        <v>0</v>
      </c>
      <c r="F677" s="37">
        <v>0</v>
      </c>
      <c r="G677" s="37">
        <v>0</v>
      </c>
      <c r="H677" s="37">
        <v>0</v>
      </c>
      <c r="I677" s="37">
        <v>0</v>
      </c>
      <c r="J677" s="37">
        <v>0</v>
      </c>
      <c r="K677" s="37">
        <v>0</v>
      </c>
      <c r="L677" s="37">
        <v>0</v>
      </c>
      <c r="M677" s="37">
        <v>0</v>
      </c>
      <c r="N677" s="37">
        <v>0</v>
      </c>
      <c r="O677" s="37">
        <v>0</v>
      </c>
      <c r="P677" s="46">
        <f t="shared" si="47"/>
        <v>0</v>
      </c>
    </row>
    <row r="678" spans="1:20" hidden="1" x14ac:dyDescent="0.25">
      <c r="A678" s="258" t="str">
        <f>IF(B678=1,A636,"")</f>
        <v/>
      </c>
      <c r="B678" s="39" t="str">
        <f t="shared" si="46"/>
        <v/>
      </c>
      <c r="C678" s="101">
        <f>VLOOKUP($X$50,CAD!$E$7:$F$31,2,0)</f>
        <v>0</v>
      </c>
      <c r="D678" s="37">
        <v>0</v>
      </c>
      <c r="E678" s="37">
        <v>0</v>
      </c>
      <c r="F678" s="37">
        <v>0</v>
      </c>
      <c r="G678" s="37">
        <v>0</v>
      </c>
      <c r="H678" s="37">
        <v>0</v>
      </c>
      <c r="I678" s="37">
        <v>0</v>
      </c>
      <c r="J678" s="37">
        <v>0</v>
      </c>
      <c r="K678" s="37">
        <v>0</v>
      </c>
      <c r="L678" s="37">
        <v>0</v>
      </c>
      <c r="M678" s="37">
        <v>0</v>
      </c>
      <c r="N678" s="37">
        <v>0</v>
      </c>
      <c r="O678" s="37">
        <v>0</v>
      </c>
      <c r="P678" s="46">
        <f t="shared" si="47"/>
        <v>0</v>
      </c>
    </row>
    <row r="679" spans="1:20" hidden="1" x14ac:dyDescent="0.25">
      <c r="A679" s="258" t="str">
        <f>IF(B679=1,A636,"")</f>
        <v/>
      </c>
      <c r="B679" s="39" t="str">
        <f t="shared" si="46"/>
        <v/>
      </c>
      <c r="C679" s="101">
        <f>VLOOKUP($X$51,CAD!$E$7:$F$31,2,0)</f>
        <v>0</v>
      </c>
      <c r="D679" s="37">
        <v>0</v>
      </c>
      <c r="E679" s="37">
        <v>0</v>
      </c>
      <c r="F679" s="37">
        <v>0</v>
      </c>
      <c r="G679" s="37">
        <v>0</v>
      </c>
      <c r="H679" s="37">
        <v>0</v>
      </c>
      <c r="I679" s="37">
        <v>0</v>
      </c>
      <c r="J679" s="37">
        <v>0</v>
      </c>
      <c r="K679" s="37">
        <v>0</v>
      </c>
      <c r="L679" s="37">
        <v>0</v>
      </c>
      <c r="M679" s="37">
        <v>0</v>
      </c>
      <c r="N679" s="37">
        <v>0</v>
      </c>
      <c r="O679" s="37">
        <v>0</v>
      </c>
      <c r="P679" s="46">
        <f t="shared" si="47"/>
        <v>0</v>
      </c>
    </row>
    <row r="680" spans="1:20" hidden="1" x14ac:dyDescent="0.25">
      <c r="A680" s="258" t="str">
        <f>IF(B680=1,A636,"")</f>
        <v/>
      </c>
      <c r="B680" s="39" t="str">
        <f t="shared" si="46"/>
        <v/>
      </c>
      <c r="C680" s="101">
        <f>VLOOKUP($X$52,CAD!$E$7:$F$31,2,0)</f>
        <v>0</v>
      </c>
      <c r="D680" s="37">
        <v>0</v>
      </c>
      <c r="E680" s="37">
        <v>0</v>
      </c>
      <c r="F680" s="37">
        <v>0</v>
      </c>
      <c r="G680" s="37">
        <v>0</v>
      </c>
      <c r="H680" s="37">
        <v>0</v>
      </c>
      <c r="I680" s="37">
        <v>0</v>
      </c>
      <c r="J680" s="37">
        <v>0</v>
      </c>
      <c r="K680" s="37">
        <v>0</v>
      </c>
      <c r="L680" s="37">
        <v>0</v>
      </c>
      <c r="M680" s="37">
        <v>0</v>
      </c>
      <c r="N680" s="37">
        <v>0</v>
      </c>
      <c r="O680" s="37">
        <v>0</v>
      </c>
      <c r="P680" s="46">
        <f t="shared" si="47"/>
        <v>0</v>
      </c>
    </row>
    <row r="681" spans="1:20" hidden="1" x14ac:dyDescent="0.25">
      <c r="A681" s="258" t="str">
        <f>IF(B681=1,A636,"")</f>
        <v/>
      </c>
      <c r="B681" s="39" t="str">
        <f t="shared" si="46"/>
        <v/>
      </c>
      <c r="C681" s="101">
        <f>VLOOKUP($X$53,CAD!$E$7:$F$31,2,0)</f>
        <v>0</v>
      </c>
      <c r="D681" s="37">
        <v>0</v>
      </c>
      <c r="E681" s="37">
        <v>0</v>
      </c>
      <c r="F681" s="37">
        <v>0</v>
      </c>
      <c r="G681" s="37">
        <v>0</v>
      </c>
      <c r="H681" s="37">
        <v>0</v>
      </c>
      <c r="I681" s="37">
        <v>0</v>
      </c>
      <c r="J681" s="37">
        <v>0</v>
      </c>
      <c r="K681" s="37">
        <v>0</v>
      </c>
      <c r="L681" s="37">
        <v>0</v>
      </c>
      <c r="M681" s="37">
        <v>0</v>
      </c>
      <c r="N681" s="37">
        <v>0</v>
      </c>
      <c r="O681" s="37">
        <v>0</v>
      </c>
      <c r="P681" s="46">
        <f t="shared" si="47"/>
        <v>0</v>
      </c>
    </row>
    <row r="682" spans="1:20" hidden="1" x14ac:dyDescent="0.25">
      <c r="A682" s="258" t="str">
        <f>IF(B682=1,A636,"")</f>
        <v/>
      </c>
      <c r="B682" s="39" t="str">
        <f t="shared" si="46"/>
        <v/>
      </c>
      <c r="C682" s="101">
        <f>VLOOKUP($X$54,CAD!$E$7:$F$31,2,0)</f>
        <v>0</v>
      </c>
      <c r="D682" s="37">
        <v>0</v>
      </c>
      <c r="E682" s="37">
        <v>0</v>
      </c>
      <c r="F682" s="37">
        <v>0</v>
      </c>
      <c r="G682" s="37">
        <v>0</v>
      </c>
      <c r="H682" s="37">
        <v>0</v>
      </c>
      <c r="I682" s="37">
        <v>0</v>
      </c>
      <c r="J682" s="37">
        <v>0</v>
      </c>
      <c r="K682" s="37">
        <v>0</v>
      </c>
      <c r="L682" s="37">
        <v>0</v>
      </c>
      <c r="M682" s="37">
        <v>0</v>
      </c>
      <c r="N682" s="37">
        <v>0</v>
      </c>
      <c r="O682" s="37">
        <v>0</v>
      </c>
      <c r="P682" s="46">
        <f t="shared" si="47"/>
        <v>0</v>
      </c>
    </row>
    <row r="683" spans="1:20" hidden="1" x14ac:dyDescent="0.25">
      <c r="A683" s="258" t="str">
        <f>IF(B683=1,A636,"")</f>
        <v/>
      </c>
      <c r="B683" s="39" t="str">
        <f t="shared" si="46"/>
        <v/>
      </c>
      <c r="C683" s="101">
        <f>VLOOKUP($X$55,CAD!$E$7:$F$31,2,0)</f>
        <v>0</v>
      </c>
      <c r="D683" s="37">
        <v>0</v>
      </c>
      <c r="E683" s="37">
        <v>0</v>
      </c>
      <c r="F683" s="37">
        <v>0</v>
      </c>
      <c r="G683" s="37">
        <v>0</v>
      </c>
      <c r="H683" s="37">
        <v>0</v>
      </c>
      <c r="I683" s="37">
        <v>0</v>
      </c>
      <c r="J683" s="37">
        <v>0</v>
      </c>
      <c r="K683" s="37">
        <v>0</v>
      </c>
      <c r="L683" s="37">
        <v>0</v>
      </c>
      <c r="M683" s="37">
        <v>0</v>
      </c>
      <c r="N683" s="37">
        <v>0</v>
      </c>
      <c r="O683" s="37">
        <v>0</v>
      </c>
      <c r="P683" s="46">
        <f t="shared" si="47"/>
        <v>0</v>
      </c>
    </row>
    <row r="684" spans="1:20" hidden="1" x14ac:dyDescent="0.25">
      <c r="A684" s="258" t="str">
        <f>IF(B684=1,A636,"")</f>
        <v/>
      </c>
      <c r="B684" s="39" t="str">
        <f t="shared" si="46"/>
        <v/>
      </c>
      <c r="C684" s="101">
        <f>VLOOKUP($X$56,CAD!$E$7:$F$31,2,0)</f>
        <v>0</v>
      </c>
      <c r="D684" s="37">
        <v>0</v>
      </c>
      <c r="E684" s="37">
        <v>0</v>
      </c>
      <c r="F684" s="37">
        <v>0</v>
      </c>
      <c r="G684" s="37">
        <v>0</v>
      </c>
      <c r="H684" s="37">
        <v>0</v>
      </c>
      <c r="I684" s="37">
        <v>0</v>
      </c>
      <c r="J684" s="37">
        <v>0</v>
      </c>
      <c r="K684" s="37">
        <v>0</v>
      </c>
      <c r="L684" s="37">
        <v>0</v>
      </c>
      <c r="M684" s="37">
        <v>0</v>
      </c>
      <c r="N684" s="37">
        <v>0</v>
      </c>
      <c r="O684" s="37">
        <v>0</v>
      </c>
      <c r="P684" s="46">
        <f t="shared" si="47"/>
        <v>0</v>
      </c>
    </row>
    <row r="685" spans="1:20" hidden="1" x14ac:dyDescent="0.25">
      <c r="A685" s="258" t="str">
        <f>IF(B685=1,A636,"")</f>
        <v/>
      </c>
      <c r="B685" s="39" t="str">
        <f t="shared" si="46"/>
        <v/>
      </c>
      <c r="C685" s="101">
        <f>VLOOKUP($X$57,CAD!$E$7:$F$31,2,0)</f>
        <v>0</v>
      </c>
      <c r="D685" s="37">
        <v>0</v>
      </c>
      <c r="E685" s="37">
        <v>0</v>
      </c>
      <c r="F685" s="37">
        <v>0</v>
      </c>
      <c r="G685" s="37">
        <v>0</v>
      </c>
      <c r="H685" s="37">
        <v>0</v>
      </c>
      <c r="I685" s="37">
        <v>0</v>
      </c>
      <c r="J685" s="37">
        <v>0</v>
      </c>
      <c r="K685" s="37">
        <v>0</v>
      </c>
      <c r="L685" s="37">
        <v>0</v>
      </c>
      <c r="M685" s="37">
        <v>0</v>
      </c>
      <c r="N685" s="37">
        <v>0</v>
      </c>
      <c r="O685" s="37">
        <v>0</v>
      </c>
      <c r="P685" s="46">
        <f t="shared" si="47"/>
        <v>0</v>
      </c>
    </row>
    <row r="686" spans="1:20" hidden="1" x14ac:dyDescent="0.25">
      <c r="A686" s="258" t="str">
        <f>IF(B686=1,A636,"")</f>
        <v/>
      </c>
      <c r="B686" s="39" t="str">
        <f t="shared" si="46"/>
        <v/>
      </c>
      <c r="C686" s="101">
        <f>VLOOKUP($X$58,CAD!$E$7:$F$31,2,0)</f>
        <v>0</v>
      </c>
      <c r="D686" s="37">
        <v>0</v>
      </c>
      <c r="E686" s="37">
        <v>0</v>
      </c>
      <c r="F686" s="37">
        <v>0</v>
      </c>
      <c r="G686" s="37">
        <v>0</v>
      </c>
      <c r="H686" s="37">
        <v>0</v>
      </c>
      <c r="I686" s="37">
        <v>0</v>
      </c>
      <c r="J686" s="37">
        <v>0</v>
      </c>
      <c r="K686" s="37">
        <v>0</v>
      </c>
      <c r="L686" s="37">
        <v>0</v>
      </c>
      <c r="M686" s="37">
        <v>0</v>
      </c>
      <c r="N686" s="37">
        <v>0</v>
      </c>
      <c r="O686" s="37">
        <v>0</v>
      </c>
      <c r="P686" s="46">
        <f t="shared" si="47"/>
        <v>0</v>
      </c>
      <c r="T686" s="10"/>
    </row>
    <row r="687" spans="1:20" hidden="1" x14ac:dyDescent="0.25">
      <c r="A687" s="258">
        <f>A636</f>
        <v>2031</v>
      </c>
      <c r="P687" s="43"/>
    </row>
    <row r="688" spans="1:20" ht="15.75" hidden="1" thickBot="1" x14ac:dyDescent="0.3">
      <c r="A688" s="258">
        <f>A636</f>
        <v>2031</v>
      </c>
      <c r="C688" s="131" t="s">
        <v>203</v>
      </c>
      <c r="D688" s="132">
        <f>PREV_D!D627</f>
        <v>0</v>
      </c>
      <c r="E688" s="132">
        <f>PREV_D!E627</f>
        <v>0</v>
      </c>
      <c r="F688" s="132">
        <f>PREV_D!F627</f>
        <v>0</v>
      </c>
      <c r="G688" s="132">
        <f>PREV_D!G627</f>
        <v>0</v>
      </c>
      <c r="H688" s="132">
        <f>PREV_D!H627</f>
        <v>0</v>
      </c>
      <c r="I688" s="132">
        <f>PREV_D!I627</f>
        <v>0</v>
      </c>
      <c r="J688" s="132">
        <f>PREV_D!J627</f>
        <v>0</v>
      </c>
      <c r="K688" s="132">
        <f>PREV_D!K627</f>
        <v>0</v>
      </c>
      <c r="L688" s="132">
        <f>PREV_D!L627</f>
        <v>0</v>
      </c>
      <c r="M688" s="132">
        <f>PREV_D!M627</f>
        <v>0</v>
      </c>
      <c r="N688" s="132">
        <f>PREV_D!N627</f>
        <v>0</v>
      </c>
      <c r="O688" s="132">
        <f>PREV_D!O627</f>
        <v>0</v>
      </c>
      <c r="P688" s="133">
        <f>SUM(D688:O688)</f>
        <v>0</v>
      </c>
    </row>
    <row r="689" spans="1:16" hidden="1" x14ac:dyDescent="0.25">
      <c r="A689" s="258">
        <f>A636</f>
        <v>2031</v>
      </c>
      <c r="P689" s="43"/>
    </row>
    <row r="690" spans="1:16" hidden="1" x14ac:dyDescent="0.25">
      <c r="A690" s="258">
        <f>A636</f>
        <v>2031</v>
      </c>
      <c r="C690" s="63" t="s">
        <v>204</v>
      </c>
      <c r="D690" s="34">
        <f>D636-D688</f>
        <v>0</v>
      </c>
      <c r="E690" s="34">
        <f t="shared" ref="E690:P690" si="48">E636-E688</f>
        <v>0</v>
      </c>
      <c r="F690" s="34">
        <f t="shared" si="48"/>
        <v>0</v>
      </c>
      <c r="G690" s="34">
        <f t="shared" si="48"/>
        <v>0</v>
      </c>
      <c r="H690" s="34">
        <f t="shared" si="48"/>
        <v>0</v>
      </c>
      <c r="I690" s="34">
        <f t="shared" si="48"/>
        <v>0</v>
      </c>
      <c r="J690" s="34">
        <f t="shared" si="48"/>
        <v>0</v>
      </c>
      <c r="K690" s="34">
        <f t="shared" si="48"/>
        <v>0</v>
      </c>
      <c r="L690" s="34">
        <f t="shared" si="48"/>
        <v>0</v>
      </c>
      <c r="M690" s="34">
        <f t="shared" si="48"/>
        <v>0</v>
      </c>
      <c r="N690" s="34">
        <f t="shared" si="48"/>
        <v>0</v>
      </c>
      <c r="O690" s="34">
        <f t="shared" si="48"/>
        <v>0</v>
      </c>
      <c r="P690" s="44">
        <f t="shared" si="48"/>
        <v>0</v>
      </c>
    </row>
    <row r="691" spans="1:16" hidden="1" x14ac:dyDescent="0.25">
      <c r="A691" s="258"/>
    </row>
    <row r="692" spans="1:16" hidden="1" x14ac:dyDescent="0.25">
      <c r="A692" s="258"/>
    </row>
    <row r="693" spans="1:16" ht="15" hidden="1" customHeight="1" thickBot="1" x14ac:dyDescent="0.3">
      <c r="A693" s="258">
        <f>A636+1</f>
        <v>2032</v>
      </c>
      <c r="C693" s="134" t="s">
        <v>202</v>
      </c>
      <c r="D693" s="136">
        <f t="shared" ref="D693:P693" si="49">SUM(D694:D743)</f>
        <v>0</v>
      </c>
      <c r="E693" s="136">
        <f t="shared" si="49"/>
        <v>0</v>
      </c>
      <c r="F693" s="136">
        <f t="shared" si="49"/>
        <v>0</v>
      </c>
      <c r="G693" s="136">
        <f t="shared" si="49"/>
        <v>0</v>
      </c>
      <c r="H693" s="136">
        <f t="shared" si="49"/>
        <v>0</v>
      </c>
      <c r="I693" s="136">
        <f t="shared" si="49"/>
        <v>0</v>
      </c>
      <c r="J693" s="136">
        <f t="shared" si="49"/>
        <v>0</v>
      </c>
      <c r="K693" s="136">
        <f t="shared" si="49"/>
        <v>0</v>
      </c>
      <c r="L693" s="136">
        <f t="shared" si="49"/>
        <v>0</v>
      </c>
      <c r="M693" s="136">
        <f t="shared" si="49"/>
        <v>0</v>
      </c>
      <c r="N693" s="136">
        <f t="shared" si="49"/>
        <v>0</v>
      </c>
      <c r="O693" s="136">
        <f t="shared" si="49"/>
        <v>0</v>
      </c>
      <c r="P693" s="136">
        <f t="shared" si="49"/>
        <v>0</v>
      </c>
    </row>
    <row r="694" spans="1:16" hidden="1" x14ac:dyDescent="0.25">
      <c r="A694" s="258" t="str">
        <f>IF(B694=1,A693,"")</f>
        <v/>
      </c>
      <c r="B694" s="39" t="str">
        <f>IF(C694&lt;&gt;0,1,"")</f>
        <v/>
      </c>
      <c r="C694" s="130">
        <f>VLOOKUP($X$9,CAD!$C$7:$D$31,2,0)</f>
        <v>0</v>
      </c>
      <c r="D694" s="38">
        <v>0</v>
      </c>
      <c r="E694" s="38">
        <v>0</v>
      </c>
      <c r="F694" s="38">
        <v>0</v>
      </c>
      <c r="G694" s="38">
        <v>0</v>
      </c>
      <c r="H694" s="38">
        <v>0</v>
      </c>
      <c r="I694" s="38">
        <v>0</v>
      </c>
      <c r="J694" s="38">
        <v>0</v>
      </c>
      <c r="K694" s="38">
        <v>0</v>
      </c>
      <c r="L694" s="38">
        <v>0</v>
      </c>
      <c r="M694" s="38">
        <v>0</v>
      </c>
      <c r="N694" s="38">
        <v>0</v>
      </c>
      <c r="O694" s="38">
        <v>0</v>
      </c>
      <c r="P694" s="99">
        <f>SUM(D694:O694)</f>
        <v>0</v>
      </c>
    </row>
    <row r="695" spans="1:16" hidden="1" x14ac:dyDescent="0.25">
      <c r="A695" s="258" t="str">
        <f>IF(B695=1,A693,"")</f>
        <v/>
      </c>
      <c r="B695" s="39" t="str">
        <f t="shared" ref="B695:B743" si="50">IF(C695&lt;&gt;0,1,"")</f>
        <v/>
      </c>
      <c r="C695" s="130">
        <f>VLOOKUP($X$10,CAD!$C$7:$D$31,2,0)</f>
        <v>0</v>
      </c>
      <c r="D695" s="38">
        <v>0</v>
      </c>
      <c r="E695" s="38">
        <v>0</v>
      </c>
      <c r="F695" s="38">
        <v>0</v>
      </c>
      <c r="G695" s="38">
        <v>0</v>
      </c>
      <c r="H695" s="38">
        <v>0</v>
      </c>
      <c r="I695" s="38">
        <v>0</v>
      </c>
      <c r="J695" s="38">
        <v>0</v>
      </c>
      <c r="K695" s="38">
        <v>0</v>
      </c>
      <c r="L695" s="38">
        <v>0</v>
      </c>
      <c r="M695" s="38">
        <v>0</v>
      </c>
      <c r="N695" s="38">
        <v>0</v>
      </c>
      <c r="O695" s="38">
        <v>0</v>
      </c>
      <c r="P695" s="46">
        <f t="shared" ref="P695:P743" si="51">SUM(D695:O695)</f>
        <v>0</v>
      </c>
    </row>
    <row r="696" spans="1:16" hidden="1" x14ac:dyDescent="0.25">
      <c r="A696" s="258" t="str">
        <f>IF(B696=1,A693,"")</f>
        <v/>
      </c>
      <c r="B696" s="39" t="str">
        <f t="shared" si="50"/>
        <v/>
      </c>
      <c r="C696" s="130">
        <f>VLOOKUP($X$11,CAD!$C$7:$D$31,2,0)</f>
        <v>0</v>
      </c>
      <c r="D696" s="37">
        <v>0</v>
      </c>
      <c r="E696" s="37">
        <v>0</v>
      </c>
      <c r="F696" s="37">
        <v>0</v>
      </c>
      <c r="G696" s="37">
        <v>0</v>
      </c>
      <c r="H696" s="37">
        <v>0</v>
      </c>
      <c r="I696" s="37">
        <v>0</v>
      </c>
      <c r="J696" s="37">
        <v>0</v>
      </c>
      <c r="K696" s="37">
        <v>0</v>
      </c>
      <c r="L696" s="37">
        <v>0</v>
      </c>
      <c r="M696" s="37">
        <v>0</v>
      </c>
      <c r="N696" s="37">
        <v>0</v>
      </c>
      <c r="O696" s="37">
        <v>0</v>
      </c>
      <c r="P696" s="46">
        <f t="shared" si="51"/>
        <v>0</v>
      </c>
    </row>
    <row r="697" spans="1:16" hidden="1" x14ac:dyDescent="0.25">
      <c r="A697" s="258" t="str">
        <f>IF(B697=1,A693,"")</f>
        <v/>
      </c>
      <c r="B697" s="39" t="str">
        <f t="shared" si="50"/>
        <v/>
      </c>
      <c r="C697" s="130">
        <f>VLOOKUP($X$12,CAD!$C$7:$D$31,2,0)</f>
        <v>0</v>
      </c>
      <c r="D697" s="37">
        <v>0</v>
      </c>
      <c r="E697" s="37">
        <v>0</v>
      </c>
      <c r="F697" s="37">
        <v>0</v>
      </c>
      <c r="G697" s="37">
        <v>0</v>
      </c>
      <c r="H697" s="37">
        <v>0</v>
      </c>
      <c r="I697" s="37">
        <v>0</v>
      </c>
      <c r="J697" s="37">
        <v>0</v>
      </c>
      <c r="K697" s="37">
        <v>0</v>
      </c>
      <c r="L697" s="37">
        <v>0</v>
      </c>
      <c r="M697" s="37">
        <v>0</v>
      </c>
      <c r="N697" s="37">
        <v>0</v>
      </c>
      <c r="O697" s="37">
        <v>0</v>
      </c>
      <c r="P697" s="46">
        <f t="shared" si="51"/>
        <v>0</v>
      </c>
    </row>
    <row r="698" spans="1:16" hidden="1" x14ac:dyDescent="0.25">
      <c r="A698" s="258" t="str">
        <f>IF(B698=1,A693,"")</f>
        <v/>
      </c>
      <c r="B698" s="39" t="str">
        <f t="shared" si="50"/>
        <v/>
      </c>
      <c r="C698" s="130">
        <f>VLOOKUP($X$13,CAD!$C$7:$D$31,2,0)</f>
        <v>0</v>
      </c>
      <c r="D698" s="37">
        <v>0</v>
      </c>
      <c r="E698" s="37">
        <v>0</v>
      </c>
      <c r="F698" s="37">
        <v>0</v>
      </c>
      <c r="G698" s="37">
        <v>0</v>
      </c>
      <c r="H698" s="37">
        <v>0</v>
      </c>
      <c r="I698" s="37">
        <v>0</v>
      </c>
      <c r="J698" s="37">
        <v>0</v>
      </c>
      <c r="K698" s="37">
        <v>0</v>
      </c>
      <c r="L698" s="37">
        <v>0</v>
      </c>
      <c r="M698" s="37">
        <v>0</v>
      </c>
      <c r="N698" s="37">
        <v>0</v>
      </c>
      <c r="O698" s="37">
        <v>0</v>
      </c>
      <c r="P698" s="46">
        <f t="shared" si="51"/>
        <v>0</v>
      </c>
    </row>
    <row r="699" spans="1:16" hidden="1" x14ac:dyDescent="0.25">
      <c r="A699" s="258" t="str">
        <f>IF(B699=1,A693,"")</f>
        <v/>
      </c>
      <c r="B699" s="39" t="str">
        <f t="shared" si="50"/>
        <v/>
      </c>
      <c r="C699" s="130">
        <f>VLOOKUP($X$14,CAD!$C$7:$D$31,2,0)</f>
        <v>0</v>
      </c>
      <c r="D699" s="37">
        <v>0</v>
      </c>
      <c r="E699" s="37">
        <v>0</v>
      </c>
      <c r="F699" s="37">
        <v>0</v>
      </c>
      <c r="G699" s="37">
        <v>0</v>
      </c>
      <c r="H699" s="37">
        <v>0</v>
      </c>
      <c r="I699" s="37">
        <v>0</v>
      </c>
      <c r="J699" s="37">
        <v>0</v>
      </c>
      <c r="K699" s="37">
        <v>0</v>
      </c>
      <c r="L699" s="37">
        <v>0</v>
      </c>
      <c r="M699" s="37">
        <v>0</v>
      </c>
      <c r="N699" s="37">
        <v>0</v>
      </c>
      <c r="O699" s="37">
        <v>0</v>
      </c>
      <c r="P699" s="46">
        <f t="shared" si="51"/>
        <v>0</v>
      </c>
    </row>
    <row r="700" spans="1:16" hidden="1" x14ac:dyDescent="0.25">
      <c r="A700" s="258" t="str">
        <f>IF(B700=1,A693,"")</f>
        <v/>
      </c>
      <c r="B700" s="39" t="str">
        <f t="shared" si="50"/>
        <v/>
      </c>
      <c r="C700" s="130">
        <f>VLOOKUP($X$15,CAD!$C$7:$D$31,2,0)</f>
        <v>0</v>
      </c>
      <c r="D700" s="37">
        <v>0</v>
      </c>
      <c r="E700" s="37">
        <v>0</v>
      </c>
      <c r="F700" s="37">
        <v>0</v>
      </c>
      <c r="G700" s="37">
        <v>0</v>
      </c>
      <c r="H700" s="37">
        <v>0</v>
      </c>
      <c r="I700" s="37">
        <v>0</v>
      </c>
      <c r="J700" s="37">
        <v>0</v>
      </c>
      <c r="K700" s="37">
        <v>0</v>
      </c>
      <c r="L700" s="37">
        <v>0</v>
      </c>
      <c r="M700" s="37">
        <v>0</v>
      </c>
      <c r="N700" s="37">
        <v>0</v>
      </c>
      <c r="O700" s="37">
        <v>0</v>
      </c>
      <c r="P700" s="46">
        <f t="shared" si="51"/>
        <v>0</v>
      </c>
    </row>
    <row r="701" spans="1:16" hidden="1" x14ac:dyDescent="0.25">
      <c r="A701" s="258" t="str">
        <f>IF(B701=1,A693,"")</f>
        <v/>
      </c>
      <c r="B701" s="39" t="str">
        <f t="shared" si="50"/>
        <v/>
      </c>
      <c r="C701" s="130">
        <f>VLOOKUP($X$16,CAD!$C$7:$D$31,2,0)</f>
        <v>0</v>
      </c>
      <c r="D701" s="37">
        <v>0</v>
      </c>
      <c r="E701" s="37">
        <v>0</v>
      </c>
      <c r="F701" s="37">
        <v>0</v>
      </c>
      <c r="G701" s="37">
        <v>0</v>
      </c>
      <c r="H701" s="37">
        <v>0</v>
      </c>
      <c r="I701" s="37">
        <v>0</v>
      </c>
      <c r="J701" s="37">
        <v>0</v>
      </c>
      <c r="K701" s="37">
        <v>0</v>
      </c>
      <c r="L701" s="37">
        <v>0</v>
      </c>
      <c r="M701" s="37">
        <v>0</v>
      </c>
      <c r="N701" s="37">
        <v>0</v>
      </c>
      <c r="O701" s="37">
        <v>0</v>
      </c>
      <c r="P701" s="46">
        <f t="shared" si="51"/>
        <v>0</v>
      </c>
    </row>
    <row r="702" spans="1:16" hidden="1" x14ac:dyDescent="0.25">
      <c r="A702" s="258" t="str">
        <f>IF(B702=1,A693,"")</f>
        <v/>
      </c>
      <c r="B702" s="39" t="str">
        <f t="shared" si="50"/>
        <v/>
      </c>
      <c r="C702" s="130">
        <f>VLOOKUP($X$17,CAD!$C$7:$D$31,2,0)</f>
        <v>0</v>
      </c>
      <c r="D702" s="37">
        <v>0</v>
      </c>
      <c r="E702" s="37">
        <v>0</v>
      </c>
      <c r="F702" s="37">
        <v>0</v>
      </c>
      <c r="G702" s="37">
        <v>0</v>
      </c>
      <c r="H702" s="37">
        <v>0</v>
      </c>
      <c r="I702" s="37">
        <v>0</v>
      </c>
      <c r="J702" s="37">
        <v>0</v>
      </c>
      <c r="K702" s="37">
        <v>0</v>
      </c>
      <c r="L702" s="37">
        <v>0</v>
      </c>
      <c r="M702" s="37">
        <v>0</v>
      </c>
      <c r="N702" s="37">
        <v>0</v>
      </c>
      <c r="O702" s="37">
        <v>0</v>
      </c>
      <c r="P702" s="46">
        <f t="shared" si="51"/>
        <v>0</v>
      </c>
    </row>
    <row r="703" spans="1:16" hidden="1" x14ac:dyDescent="0.25">
      <c r="A703" s="258" t="str">
        <f>IF(B703=1,A693,"")</f>
        <v/>
      </c>
      <c r="B703" s="39" t="str">
        <f t="shared" si="50"/>
        <v/>
      </c>
      <c r="C703" s="130">
        <f>VLOOKUP($X$18,CAD!$C$7:$D$31,2,0)</f>
        <v>0</v>
      </c>
      <c r="D703" s="37">
        <v>0</v>
      </c>
      <c r="E703" s="37">
        <v>0</v>
      </c>
      <c r="F703" s="37">
        <v>0</v>
      </c>
      <c r="G703" s="37">
        <v>0</v>
      </c>
      <c r="H703" s="37">
        <v>0</v>
      </c>
      <c r="I703" s="37">
        <v>0</v>
      </c>
      <c r="J703" s="37">
        <v>0</v>
      </c>
      <c r="K703" s="37">
        <v>0</v>
      </c>
      <c r="L703" s="37">
        <v>0</v>
      </c>
      <c r="M703" s="37">
        <v>0</v>
      </c>
      <c r="N703" s="37">
        <v>0</v>
      </c>
      <c r="O703" s="37">
        <v>0</v>
      </c>
      <c r="P703" s="46">
        <f t="shared" si="51"/>
        <v>0</v>
      </c>
    </row>
    <row r="704" spans="1:16" hidden="1" x14ac:dyDescent="0.25">
      <c r="A704" s="258" t="str">
        <f>IF(B704=1,A693,"")</f>
        <v/>
      </c>
      <c r="B704" s="39" t="str">
        <f t="shared" si="50"/>
        <v/>
      </c>
      <c r="C704" s="130">
        <f>VLOOKUP($X$19,CAD!$C$7:$D$31,2,0)</f>
        <v>0</v>
      </c>
      <c r="D704" s="37">
        <v>0</v>
      </c>
      <c r="E704" s="37">
        <v>0</v>
      </c>
      <c r="F704" s="37">
        <v>0</v>
      </c>
      <c r="G704" s="37">
        <v>0</v>
      </c>
      <c r="H704" s="37">
        <v>0</v>
      </c>
      <c r="I704" s="37">
        <v>0</v>
      </c>
      <c r="J704" s="37">
        <v>0</v>
      </c>
      <c r="K704" s="37">
        <v>0</v>
      </c>
      <c r="L704" s="37">
        <v>0</v>
      </c>
      <c r="M704" s="37">
        <v>0</v>
      </c>
      <c r="N704" s="37">
        <v>0</v>
      </c>
      <c r="O704" s="37">
        <v>0</v>
      </c>
      <c r="P704" s="46">
        <f t="shared" si="51"/>
        <v>0</v>
      </c>
    </row>
    <row r="705" spans="1:16" hidden="1" x14ac:dyDescent="0.25">
      <c r="A705" s="258" t="str">
        <f>IF(B705=1,A693,"")</f>
        <v/>
      </c>
      <c r="B705" s="39" t="str">
        <f t="shared" si="50"/>
        <v/>
      </c>
      <c r="C705" s="130">
        <f>VLOOKUP($X$20,CAD!$C$7:$D$31,2,0)</f>
        <v>0</v>
      </c>
      <c r="D705" s="37">
        <v>0</v>
      </c>
      <c r="E705" s="37">
        <v>0</v>
      </c>
      <c r="F705" s="37">
        <v>0</v>
      </c>
      <c r="G705" s="37">
        <v>0</v>
      </c>
      <c r="H705" s="37">
        <v>0</v>
      </c>
      <c r="I705" s="37">
        <v>0</v>
      </c>
      <c r="J705" s="37">
        <v>0</v>
      </c>
      <c r="K705" s="37">
        <v>0</v>
      </c>
      <c r="L705" s="37">
        <v>0</v>
      </c>
      <c r="M705" s="37">
        <v>0</v>
      </c>
      <c r="N705" s="37">
        <v>0</v>
      </c>
      <c r="O705" s="37">
        <v>0</v>
      </c>
      <c r="P705" s="46">
        <f t="shared" si="51"/>
        <v>0</v>
      </c>
    </row>
    <row r="706" spans="1:16" hidden="1" x14ac:dyDescent="0.25">
      <c r="A706" s="258" t="str">
        <f>IF(B706=1,A693,"")</f>
        <v/>
      </c>
      <c r="B706" s="39" t="str">
        <f t="shared" si="50"/>
        <v/>
      </c>
      <c r="C706" s="130">
        <f>VLOOKUP($X$21,CAD!$C$7:$D$31,2,0)</f>
        <v>0</v>
      </c>
      <c r="D706" s="37">
        <v>0</v>
      </c>
      <c r="E706" s="37">
        <v>0</v>
      </c>
      <c r="F706" s="37">
        <v>0</v>
      </c>
      <c r="G706" s="37">
        <v>0</v>
      </c>
      <c r="H706" s="37">
        <v>0</v>
      </c>
      <c r="I706" s="37">
        <v>0</v>
      </c>
      <c r="J706" s="37">
        <v>0</v>
      </c>
      <c r="K706" s="37">
        <v>0</v>
      </c>
      <c r="L706" s="37">
        <v>0</v>
      </c>
      <c r="M706" s="37">
        <v>0</v>
      </c>
      <c r="N706" s="37">
        <v>0</v>
      </c>
      <c r="O706" s="37">
        <v>0</v>
      </c>
      <c r="P706" s="46">
        <f t="shared" si="51"/>
        <v>0</v>
      </c>
    </row>
    <row r="707" spans="1:16" hidden="1" x14ac:dyDescent="0.25">
      <c r="A707" s="258" t="str">
        <f>IF(B707=1,A693,"")</f>
        <v/>
      </c>
      <c r="B707" s="39" t="str">
        <f t="shared" si="50"/>
        <v/>
      </c>
      <c r="C707" s="130">
        <f>VLOOKUP($X$22,CAD!$C$7:$D$31,2,0)</f>
        <v>0</v>
      </c>
      <c r="D707" s="37">
        <v>0</v>
      </c>
      <c r="E707" s="37">
        <v>0</v>
      </c>
      <c r="F707" s="37">
        <v>0</v>
      </c>
      <c r="G707" s="37">
        <v>0</v>
      </c>
      <c r="H707" s="37">
        <v>0</v>
      </c>
      <c r="I707" s="37">
        <v>0</v>
      </c>
      <c r="J707" s="37">
        <v>0</v>
      </c>
      <c r="K707" s="37">
        <v>0</v>
      </c>
      <c r="L707" s="37">
        <v>0</v>
      </c>
      <c r="M707" s="37">
        <v>0</v>
      </c>
      <c r="N707" s="37">
        <v>0</v>
      </c>
      <c r="O707" s="37">
        <v>0</v>
      </c>
      <c r="P707" s="46">
        <f t="shared" si="51"/>
        <v>0</v>
      </c>
    </row>
    <row r="708" spans="1:16" hidden="1" x14ac:dyDescent="0.25">
      <c r="A708" s="258" t="str">
        <f>IF(B708=1,A693,"")</f>
        <v/>
      </c>
      <c r="B708" s="39" t="str">
        <f t="shared" si="50"/>
        <v/>
      </c>
      <c r="C708" s="130">
        <f>VLOOKUP($X$23,CAD!$C$7:$D$31,2,0)</f>
        <v>0</v>
      </c>
      <c r="D708" s="37">
        <v>0</v>
      </c>
      <c r="E708" s="37">
        <v>0</v>
      </c>
      <c r="F708" s="37">
        <v>0</v>
      </c>
      <c r="G708" s="37">
        <v>0</v>
      </c>
      <c r="H708" s="37">
        <v>0</v>
      </c>
      <c r="I708" s="37">
        <v>0</v>
      </c>
      <c r="J708" s="37">
        <v>0</v>
      </c>
      <c r="K708" s="37">
        <v>0</v>
      </c>
      <c r="L708" s="37">
        <v>0</v>
      </c>
      <c r="M708" s="37">
        <v>0</v>
      </c>
      <c r="N708" s="37">
        <v>0</v>
      </c>
      <c r="O708" s="37">
        <v>0</v>
      </c>
      <c r="P708" s="46">
        <f t="shared" si="51"/>
        <v>0</v>
      </c>
    </row>
    <row r="709" spans="1:16" hidden="1" x14ac:dyDescent="0.25">
      <c r="A709" s="258" t="str">
        <f>IF(B709=1,A693,"")</f>
        <v/>
      </c>
      <c r="B709" s="39" t="str">
        <f t="shared" si="50"/>
        <v/>
      </c>
      <c r="C709" s="130">
        <f>VLOOKUP($X$24,CAD!$C$7:$D$31,2,0)</f>
        <v>0</v>
      </c>
      <c r="D709" s="37">
        <v>0</v>
      </c>
      <c r="E709" s="37">
        <v>0</v>
      </c>
      <c r="F709" s="37">
        <v>0</v>
      </c>
      <c r="G709" s="37">
        <v>0</v>
      </c>
      <c r="H709" s="37">
        <v>0</v>
      </c>
      <c r="I709" s="37">
        <v>0</v>
      </c>
      <c r="J709" s="37">
        <v>0</v>
      </c>
      <c r="K709" s="37">
        <v>0</v>
      </c>
      <c r="L709" s="37">
        <v>0</v>
      </c>
      <c r="M709" s="37">
        <v>0</v>
      </c>
      <c r="N709" s="37">
        <v>0</v>
      </c>
      <c r="O709" s="37">
        <v>0</v>
      </c>
      <c r="P709" s="46">
        <f t="shared" si="51"/>
        <v>0</v>
      </c>
    </row>
    <row r="710" spans="1:16" hidden="1" x14ac:dyDescent="0.25">
      <c r="A710" s="258" t="str">
        <f>IF(B710=1,A693,"")</f>
        <v/>
      </c>
      <c r="B710" s="39" t="str">
        <f t="shared" si="50"/>
        <v/>
      </c>
      <c r="C710" s="130">
        <f>VLOOKUP($X$25,CAD!$C$7:$D$31,2,0)</f>
        <v>0</v>
      </c>
      <c r="D710" s="37">
        <v>0</v>
      </c>
      <c r="E710" s="37">
        <v>0</v>
      </c>
      <c r="F710" s="37">
        <v>0</v>
      </c>
      <c r="G710" s="37">
        <v>0</v>
      </c>
      <c r="H710" s="37">
        <v>0</v>
      </c>
      <c r="I710" s="37">
        <v>0</v>
      </c>
      <c r="J710" s="37">
        <v>0</v>
      </c>
      <c r="K710" s="37">
        <v>0</v>
      </c>
      <c r="L710" s="37">
        <v>0</v>
      </c>
      <c r="M710" s="37">
        <v>0</v>
      </c>
      <c r="N710" s="37">
        <v>0</v>
      </c>
      <c r="O710" s="37">
        <v>0</v>
      </c>
      <c r="P710" s="46">
        <f t="shared" si="51"/>
        <v>0</v>
      </c>
    </row>
    <row r="711" spans="1:16" hidden="1" x14ac:dyDescent="0.25">
      <c r="A711" s="258" t="str">
        <f>IF(B711=1,A693,"")</f>
        <v/>
      </c>
      <c r="B711" s="39" t="str">
        <f t="shared" si="50"/>
        <v/>
      </c>
      <c r="C711" s="130">
        <f>VLOOKUP($X$26,CAD!$C$7:$D$31,2,0)</f>
        <v>0</v>
      </c>
      <c r="D711" s="37">
        <v>0</v>
      </c>
      <c r="E711" s="37">
        <v>0</v>
      </c>
      <c r="F711" s="37">
        <v>0</v>
      </c>
      <c r="G711" s="37">
        <v>0</v>
      </c>
      <c r="H711" s="37">
        <v>0</v>
      </c>
      <c r="I711" s="37">
        <v>0</v>
      </c>
      <c r="J711" s="37">
        <v>0</v>
      </c>
      <c r="K711" s="37">
        <v>0</v>
      </c>
      <c r="L711" s="37">
        <v>0</v>
      </c>
      <c r="M711" s="37">
        <v>0</v>
      </c>
      <c r="N711" s="37">
        <v>0</v>
      </c>
      <c r="O711" s="37">
        <v>0</v>
      </c>
      <c r="P711" s="46">
        <f t="shared" si="51"/>
        <v>0</v>
      </c>
    </row>
    <row r="712" spans="1:16" hidden="1" x14ac:dyDescent="0.25">
      <c r="A712" s="258" t="str">
        <f>IF(B712=1,A693,"")</f>
        <v/>
      </c>
      <c r="B712" s="39" t="str">
        <f t="shared" si="50"/>
        <v/>
      </c>
      <c r="C712" s="130">
        <f>VLOOKUP($X$27,CAD!$C$7:$D$31,2,0)</f>
        <v>0</v>
      </c>
      <c r="D712" s="37">
        <v>0</v>
      </c>
      <c r="E712" s="37">
        <v>0</v>
      </c>
      <c r="F712" s="37">
        <v>0</v>
      </c>
      <c r="G712" s="37">
        <v>0</v>
      </c>
      <c r="H712" s="37">
        <v>0</v>
      </c>
      <c r="I712" s="37">
        <v>0</v>
      </c>
      <c r="J712" s="37">
        <v>0</v>
      </c>
      <c r="K712" s="37">
        <v>0</v>
      </c>
      <c r="L712" s="37">
        <v>0</v>
      </c>
      <c r="M712" s="37">
        <v>0</v>
      </c>
      <c r="N712" s="37">
        <v>0</v>
      </c>
      <c r="O712" s="37">
        <v>0</v>
      </c>
      <c r="P712" s="46">
        <f t="shared" si="51"/>
        <v>0</v>
      </c>
    </row>
    <row r="713" spans="1:16" hidden="1" x14ac:dyDescent="0.25">
      <c r="A713" s="258" t="str">
        <f>IF(B713=1,A693,"")</f>
        <v/>
      </c>
      <c r="B713" s="39" t="str">
        <f t="shared" si="50"/>
        <v/>
      </c>
      <c r="C713" s="130">
        <f>VLOOKUP($X$28,CAD!$C$7:$D$31,2,0)</f>
        <v>0</v>
      </c>
      <c r="D713" s="37">
        <v>0</v>
      </c>
      <c r="E713" s="37">
        <v>0</v>
      </c>
      <c r="F713" s="37">
        <v>0</v>
      </c>
      <c r="G713" s="37">
        <v>0</v>
      </c>
      <c r="H713" s="37">
        <v>0</v>
      </c>
      <c r="I713" s="37">
        <v>0</v>
      </c>
      <c r="J713" s="37">
        <v>0</v>
      </c>
      <c r="K713" s="37">
        <v>0</v>
      </c>
      <c r="L713" s="37">
        <v>0</v>
      </c>
      <c r="M713" s="37">
        <v>0</v>
      </c>
      <c r="N713" s="37">
        <v>0</v>
      </c>
      <c r="O713" s="37">
        <v>0</v>
      </c>
      <c r="P713" s="46">
        <f t="shared" si="51"/>
        <v>0</v>
      </c>
    </row>
    <row r="714" spans="1:16" hidden="1" x14ac:dyDescent="0.25">
      <c r="A714" s="258" t="str">
        <f>IF(B714=1,A693,"")</f>
        <v/>
      </c>
      <c r="B714" s="39" t="str">
        <f t="shared" si="50"/>
        <v/>
      </c>
      <c r="C714" s="130">
        <f>VLOOKUP($X$29,CAD!$C$7:$D$31,2,0)</f>
        <v>0</v>
      </c>
      <c r="D714" s="37">
        <v>0</v>
      </c>
      <c r="E714" s="37">
        <v>0</v>
      </c>
      <c r="F714" s="37">
        <v>0</v>
      </c>
      <c r="G714" s="37">
        <v>0</v>
      </c>
      <c r="H714" s="37">
        <v>0</v>
      </c>
      <c r="I714" s="37">
        <v>0</v>
      </c>
      <c r="J714" s="37">
        <v>0</v>
      </c>
      <c r="K714" s="37">
        <v>0</v>
      </c>
      <c r="L714" s="37">
        <v>0</v>
      </c>
      <c r="M714" s="37">
        <v>0</v>
      </c>
      <c r="N714" s="37">
        <v>0</v>
      </c>
      <c r="O714" s="37">
        <v>0</v>
      </c>
      <c r="P714" s="46">
        <f t="shared" si="51"/>
        <v>0</v>
      </c>
    </row>
    <row r="715" spans="1:16" hidden="1" x14ac:dyDescent="0.25">
      <c r="A715" s="258" t="str">
        <f>IF(B715=1,A693,"")</f>
        <v/>
      </c>
      <c r="B715" s="39" t="str">
        <f t="shared" si="50"/>
        <v/>
      </c>
      <c r="C715" s="130">
        <f>VLOOKUP($X$30,CAD!$C$7:$D$31,2,0)</f>
        <v>0</v>
      </c>
      <c r="D715" s="37">
        <v>0</v>
      </c>
      <c r="E715" s="37">
        <v>0</v>
      </c>
      <c r="F715" s="37">
        <v>0</v>
      </c>
      <c r="G715" s="37">
        <v>0</v>
      </c>
      <c r="H715" s="37">
        <v>0</v>
      </c>
      <c r="I715" s="37">
        <v>0</v>
      </c>
      <c r="J715" s="37">
        <v>0</v>
      </c>
      <c r="K715" s="37">
        <v>0</v>
      </c>
      <c r="L715" s="37">
        <v>0</v>
      </c>
      <c r="M715" s="37">
        <v>0</v>
      </c>
      <c r="N715" s="37">
        <v>0</v>
      </c>
      <c r="O715" s="37">
        <v>0</v>
      </c>
      <c r="P715" s="46">
        <f t="shared" si="51"/>
        <v>0</v>
      </c>
    </row>
    <row r="716" spans="1:16" hidden="1" x14ac:dyDescent="0.25">
      <c r="A716" s="258" t="str">
        <f>IF(B716=1,A693,"")</f>
        <v/>
      </c>
      <c r="B716" s="39" t="str">
        <f t="shared" si="50"/>
        <v/>
      </c>
      <c r="C716" s="130">
        <f>VLOOKUP($X$31,CAD!$C$7:$D$31,2,0)</f>
        <v>0</v>
      </c>
      <c r="D716" s="37">
        <v>0</v>
      </c>
      <c r="E716" s="37">
        <v>0</v>
      </c>
      <c r="F716" s="37">
        <v>0</v>
      </c>
      <c r="G716" s="37">
        <v>0</v>
      </c>
      <c r="H716" s="37">
        <v>0</v>
      </c>
      <c r="I716" s="37">
        <v>0</v>
      </c>
      <c r="J716" s="37">
        <v>0</v>
      </c>
      <c r="K716" s="37">
        <v>0</v>
      </c>
      <c r="L716" s="37">
        <v>0</v>
      </c>
      <c r="M716" s="37">
        <v>0</v>
      </c>
      <c r="N716" s="37">
        <v>0</v>
      </c>
      <c r="O716" s="37">
        <v>0</v>
      </c>
      <c r="P716" s="46">
        <f t="shared" si="51"/>
        <v>0</v>
      </c>
    </row>
    <row r="717" spans="1:16" hidden="1" x14ac:dyDescent="0.25">
      <c r="A717" s="258" t="str">
        <f>IF(B717=1,A693,"")</f>
        <v/>
      </c>
      <c r="B717" s="39" t="str">
        <f t="shared" si="50"/>
        <v/>
      </c>
      <c r="C717" s="130">
        <f>VLOOKUP($X$32,CAD!$C$7:$D$31,2,0)</f>
        <v>0</v>
      </c>
      <c r="D717" s="37">
        <v>0</v>
      </c>
      <c r="E717" s="37">
        <v>0</v>
      </c>
      <c r="F717" s="37">
        <v>0</v>
      </c>
      <c r="G717" s="37">
        <v>0</v>
      </c>
      <c r="H717" s="37">
        <v>0</v>
      </c>
      <c r="I717" s="37">
        <v>0</v>
      </c>
      <c r="J717" s="37">
        <v>0</v>
      </c>
      <c r="K717" s="37">
        <v>0</v>
      </c>
      <c r="L717" s="37">
        <v>0</v>
      </c>
      <c r="M717" s="37">
        <v>0</v>
      </c>
      <c r="N717" s="37">
        <v>0</v>
      </c>
      <c r="O717" s="37">
        <v>0</v>
      </c>
      <c r="P717" s="46">
        <f t="shared" si="51"/>
        <v>0</v>
      </c>
    </row>
    <row r="718" spans="1:16" hidden="1" x14ac:dyDescent="0.25">
      <c r="A718" s="258" t="str">
        <f>IF(B718=1,A693,"")</f>
        <v/>
      </c>
      <c r="B718" s="39" t="str">
        <f t="shared" si="50"/>
        <v/>
      </c>
      <c r="C718" s="130">
        <f>VLOOKUP($X$33,CAD!$C$7:$D$31,2,0)</f>
        <v>0</v>
      </c>
      <c r="D718" s="37">
        <v>0</v>
      </c>
      <c r="E718" s="37">
        <v>0</v>
      </c>
      <c r="F718" s="37">
        <v>0</v>
      </c>
      <c r="G718" s="37">
        <v>0</v>
      </c>
      <c r="H718" s="37">
        <v>0</v>
      </c>
      <c r="I718" s="37">
        <v>0</v>
      </c>
      <c r="J718" s="37">
        <v>0</v>
      </c>
      <c r="K718" s="37">
        <v>0</v>
      </c>
      <c r="L718" s="37">
        <v>0</v>
      </c>
      <c r="M718" s="37">
        <v>0</v>
      </c>
      <c r="N718" s="37">
        <v>0</v>
      </c>
      <c r="O718" s="37">
        <v>0</v>
      </c>
      <c r="P718" s="46">
        <f t="shared" si="51"/>
        <v>0</v>
      </c>
    </row>
    <row r="719" spans="1:16" hidden="1" x14ac:dyDescent="0.25">
      <c r="A719" s="258" t="str">
        <f>IF(B719=1,A693,"")</f>
        <v/>
      </c>
      <c r="B719" s="39" t="str">
        <f t="shared" si="50"/>
        <v/>
      </c>
      <c r="C719" s="101">
        <f>VLOOKUP($X$34,CAD!$E$7:$F$31,2,0)</f>
        <v>0</v>
      </c>
      <c r="D719" s="37">
        <v>0</v>
      </c>
      <c r="E719" s="37">
        <v>0</v>
      </c>
      <c r="F719" s="37">
        <v>0</v>
      </c>
      <c r="G719" s="37">
        <v>0</v>
      </c>
      <c r="H719" s="37">
        <v>0</v>
      </c>
      <c r="I719" s="37">
        <v>0</v>
      </c>
      <c r="J719" s="37">
        <v>0</v>
      </c>
      <c r="K719" s="37">
        <v>0</v>
      </c>
      <c r="L719" s="37">
        <v>0</v>
      </c>
      <c r="M719" s="37">
        <v>0</v>
      </c>
      <c r="N719" s="37">
        <v>0</v>
      </c>
      <c r="O719" s="37">
        <v>0</v>
      </c>
      <c r="P719" s="46">
        <f t="shared" si="51"/>
        <v>0</v>
      </c>
    </row>
    <row r="720" spans="1:16" hidden="1" x14ac:dyDescent="0.25">
      <c r="A720" s="258" t="str">
        <f>IF(B720=1,A693,"")</f>
        <v/>
      </c>
      <c r="B720" s="39" t="str">
        <f t="shared" si="50"/>
        <v/>
      </c>
      <c r="C720" s="101">
        <f>VLOOKUP($X$35,CAD!$E$7:$F$31,2,0)</f>
        <v>0</v>
      </c>
      <c r="D720" s="37">
        <v>0</v>
      </c>
      <c r="E720" s="37">
        <v>0</v>
      </c>
      <c r="F720" s="37">
        <v>0</v>
      </c>
      <c r="G720" s="37">
        <v>0</v>
      </c>
      <c r="H720" s="37">
        <v>0</v>
      </c>
      <c r="I720" s="37">
        <v>0</v>
      </c>
      <c r="J720" s="37">
        <v>0</v>
      </c>
      <c r="K720" s="37">
        <v>0</v>
      </c>
      <c r="L720" s="37">
        <v>0</v>
      </c>
      <c r="M720" s="37">
        <v>0</v>
      </c>
      <c r="N720" s="37">
        <v>0</v>
      </c>
      <c r="O720" s="37">
        <v>0</v>
      </c>
      <c r="P720" s="46">
        <f t="shared" si="51"/>
        <v>0</v>
      </c>
    </row>
    <row r="721" spans="1:16" hidden="1" x14ac:dyDescent="0.25">
      <c r="A721" s="258" t="str">
        <f>IF(B721=1,A693,"")</f>
        <v/>
      </c>
      <c r="B721" s="39" t="str">
        <f t="shared" si="50"/>
        <v/>
      </c>
      <c r="C721" s="101">
        <f>VLOOKUP($X$36,CAD!$E$7:$F$31,2,0)</f>
        <v>0</v>
      </c>
      <c r="D721" s="37">
        <v>0</v>
      </c>
      <c r="E721" s="37">
        <v>0</v>
      </c>
      <c r="F721" s="37">
        <v>0</v>
      </c>
      <c r="G721" s="37">
        <v>0</v>
      </c>
      <c r="H721" s="37">
        <v>0</v>
      </c>
      <c r="I721" s="37">
        <v>0</v>
      </c>
      <c r="J721" s="37">
        <v>0</v>
      </c>
      <c r="K721" s="37">
        <v>0</v>
      </c>
      <c r="L721" s="37">
        <v>0</v>
      </c>
      <c r="M721" s="37">
        <v>0</v>
      </c>
      <c r="N721" s="37">
        <v>0</v>
      </c>
      <c r="O721" s="37">
        <v>0</v>
      </c>
      <c r="P721" s="46">
        <f t="shared" si="51"/>
        <v>0</v>
      </c>
    </row>
    <row r="722" spans="1:16" hidden="1" x14ac:dyDescent="0.25">
      <c r="A722" s="258" t="str">
        <f>IF(B722=1,A693,"")</f>
        <v/>
      </c>
      <c r="B722" s="39" t="str">
        <f t="shared" si="50"/>
        <v/>
      </c>
      <c r="C722" s="101">
        <f>VLOOKUP($X$37,CAD!$E$7:$F$31,2,0)</f>
        <v>0</v>
      </c>
      <c r="D722" s="37">
        <v>0</v>
      </c>
      <c r="E722" s="37">
        <v>0</v>
      </c>
      <c r="F722" s="37">
        <v>0</v>
      </c>
      <c r="G722" s="37">
        <v>0</v>
      </c>
      <c r="H722" s="37">
        <v>0</v>
      </c>
      <c r="I722" s="37">
        <v>0</v>
      </c>
      <c r="J722" s="37">
        <v>0</v>
      </c>
      <c r="K722" s="37">
        <v>0</v>
      </c>
      <c r="L722" s="37">
        <v>0</v>
      </c>
      <c r="M722" s="37">
        <v>0</v>
      </c>
      <c r="N722" s="37">
        <v>0</v>
      </c>
      <c r="O722" s="37">
        <v>0</v>
      </c>
      <c r="P722" s="46">
        <f t="shared" si="51"/>
        <v>0</v>
      </c>
    </row>
    <row r="723" spans="1:16" hidden="1" x14ac:dyDescent="0.25">
      <c r="A723" s="258" t="str">
        <f>IF(B723=1,A693,"")</f>
        <v/>
      </c>
      <c r="B723" s="39" t="str">
        <f t="shared" si="50"/>
        <v/>
      </c>
      <c r="C723" s="101">
        <f>VLOOKUP($X$38,CAD!$E$7:$F$31,2,0)</f>
        <v>0</v>
      </c>
      <c r="D723" s="37">
        <v>0</v>
      </c>
      <c r="E723" s="37">
        <v>0</v>
      </c>
      <c r="F723" s="37">
        <v>0</v>
      </c>
      <c r="G723" s="37">
        <v>0</v>
      </c>
      <c r="H723" s="37">
        <v>0</v>
      </c>
      <c r="I723" s="37">
        <v>0</v>
      </c>
      <c r="J723" s="37">
        <v>0</v>
      </c>
      <c r="K723" s="37">
        <v>0</v>
      </c>
      <c r="L723" s="37">
        <v>0</v>
      </c>
      <c r="M723" s="37">
        <v>0</v>
      </c>
      <c r="N723" s="37">
        <v>0</v>
      </c>
      <c r="O723" s="37">
        <v>0</v>
      </c>
      <c r="P723" s="46">
        <f t="shared" si="51"/>
        <v>0</v>
      </c>
    </row>
    <row r="724" spans="1:16" hidden="1" x14ac:dyDescent="0.25">
      <c r="A724" s="258" t="str">
        <f>IF(B724=1,A693,"")</f>
        <v/>
      </c>
      <c r="B724" s="39" t="str">
        <f t="shared" si="50"/>
        <v/>
      </c>
      <c r="C724" s="101">
        <f>VLOOKUP($X$39,CAD!$E$7:$F$31,2,0)</f>
        <v>0</v>
      </c>
      <c r="D724" s="37">
        <v>0</v>
      </c>
      <c r="E724" s="37">
        <v>0</v>
      </c>
      <c r="F724" s="37">
        <v>0</v>
      </c>
      <c r="G724" s="37">
        <v>0</v>
      </c>
      <c r="H724" s="37">
        <v>0</v>
      </c>
      <c r="I724" s="37">
        <v>0</v>
      </c>
      <c r="J724" s="37">
        <v>0</v>
      </c>
      <c r="K724" s="37">
        <v>0</v>
      </c>
      <c r="L724" s="37">
        <v>0</v>
      </c>
      <c r="M724" s="37">
        <v>0</v>
      </c>
      <c r="N724" s="37">
        <v>0</v>
      </c>
      <c r="O724" s="37">
        <v>0</v>
      </c>
      <c r="P724" s="46">
        <f t="shared" si="51"/>
        <v>0</v>
      </c>
    </row>
    <row r="725" spans="1:16" hidden="1" x14ac:dyDescent="0.25">
      <c r="A725" s="258" t="str">
        <f>IF(B725=1,A693,"")</f>
        <v/>
      </c>
      <c r="B725" s="39" t="str">
        <f t="shared" si="50"/>
        <v/>
      </c>
      <c r="C725" s="101">
        <f>VLOOKUP($X$40,CAD!$E$7:$F$31,2,0)</f>
        <v>0</v>
      </c>
      <c r="D725" s="37">
        <v>0</v>
      </c>
      <c r="E725" s="37">
        <v>0</v>
      </c>
      <c r="F725" s="37">
        <v>0</v>
      </c>
      <c r="G725" s="37">
        <v>0</v>
      </c>
      <c r="H725" s="37">
        <v>0</v>
      </c>
      <c r="I725" s="37">
        <v>0</v>
      </c>
      <c r="J725" s="37">
        <v>0</v>
      </c>
      <c r="K725" s="37">
        <v>0</v>
      </c>
      <c r="L725" s="37">
        <v>0</v>
      </c>
      <c r="M725" s="37">
        <v>0</v>
      </c>
      <c r="N725" s="37">
        <v>0</v>
      </c>
      <c r="O725" s="37">
        <v>0</v>
      </c>
      <c r="P725" s="46">
        <f t="shared" si="51"/>
        <v>0</v>
      </c>
    </row>
    <row r="726" spans="1:16" hidden="1" x14ac:dyDescent="0.25">
      <c r="A726" s="258" t="str">
        <f>IF(B726=1,A693,"")</f>
        <v/>
      </c>
      <c r="B726" s="39" t="str">
        <f t="shared" si="50"/>
        <v/>
      </c>
      <c r="C726" s="101">
        <f>VLOOKUP($X$41,CAD!$E$7:$F$31,2,0)</f>
        <v>0</v>
      </c>
      <c r="D726" s="37">
        <v>0</v>
      </c>
      <c r="E726" s="37">
        <v>0</v>
      </c>
      <c r="F726" s="37">
        <v>0</v>
      </c>
      <c r="G726" s="37">
        <v>0</v>
      </c>
      <c r="H726" s="37">
        <v>0</v>
      </c>
      <c r="I726" s="37">
        <v>0</v>
      </c>
      <c r="J726" s="37">
        <v>0</v>
      </c>
      <c r="K726" s="37">
        <v>0</v>
      </c>
      <c r="L726" s="37">
        <v>0</v>
      </c>
      <c r="M726" s="37">
        <v>0</v>
      </c>
      <c r="N726" s="37">
        <v>0</v>
      </c>
      <c r="O726" s="37">
        <v>0</v>
      </c>
      <c r="P726" s="46">
        <f t="shared" si="51"/>
        <v>0</v>
      </c>
    </row>
    <row r="727" spans="1:16" hidden="1" x14ac:dyDescent="0.25">
      <c r="A727" s="258" t="str">
        <f>IF(B727=1,A693,"")</f>
        <v/>
      </c>
      <c r="B727" s="39" t="str">
        <f t="shared" si="50"/>
        <v/>
      </c>
      <c r="C727" s="101">
        <f>VLOOKUP($X$42,CAD!$E$7:$F$31,2,0)</f>
        <v>0</v>
      </c>
      <c r="D727" s="37">
        <v>0</v>
      </c>
      <c r="E727" s="37">
        <v>0</v>
      </c>
      <c r="F727" s="37">
        <v>0</v>
      </c>
      <c r="G727" s="37">
        <v>0</v>
      </c>
      <c r="H727" s="37">
        <v>0</v>
      </c>
      <c r="I727" s="37">
        <v>0</v>
      </c>
      <c r="J727" s="37">
        <v>0</v>
      </c>
      <c r="K727" s="37">
        <v>0</v>
      </c>
      <c r="L727" s="37">
        <v>0</v>
      </c>
      <c r="M727" s="37">
        <v>0</v>
      </c>
      <c r="N727" s="37">
        <v>0</v>
      </c>
      <c r="O727" s="37">
        <v>0</v>
      </c>
      <c r="P727" s="46">
        <f t="shared" si="51"/>
        <v>0</v>
      </c>
    </row>
    <row r="728" spans="1:16" hidden="1" x14ac:dyDescent="0.25">
      <c r="A728" s="258" t="str">
        <f>IF(B728=1,A693,"")</f>
        <v/>
      </c>
      <c r="B728" s="39" t="str">
        <f t="shared" si="50"/>
        <v/>
      </c>
      <c r="C728" s="101">
        <f>VLOOKUP($X$43,CAD!$E$7:$F$31,2,0)</f>
        <v>0</v>
      </c>
      <c r="D728" s="37">
        <v>0</v>
      </c>
      <c r="E728" s="37">
        <v>0</v>
      </c>
      <c r="F728" s="37">
        <v>0</v>
      </c>
      <c r="G728" s="37">
        <v>0</v>
      </c>
      <c r="H728" s="37">
        <v>0</v>
      </c>
      <c r="I728" s="37">
        <v>0</v>
      </c>
      <c r="J728" s="37">
        <v>0</v>
      </c>
      <c r="K728" s="37">
        <v>0</v>
      </c>
      <c r="L728" s="37">
        <v>0</v>
      </c>
      <c r="M728" s="37">
        <v>0</v>
      </c>
      <c r="N728" s="37">
        <v>0</v>
      </c>
      <c r="O728" s="37">
        <v>0</v>
      </c>
      <c r="P728" s="46">
        <f t="shared" si="51"/>
        <v>0</v>
      </c>
    </row>
    <row r="729" spans="1:16" hidden="1" x14ac:dyDescent="0.25">
      <c r="A729" s="258" t="str">
        <f>IF(B729=1,A693,"")</f>
        <v/>
      </c>
      <c r="B729" s="39" t="str">
        <f t="shared" si="50"/>
        <v/>
      </c>
      <c r="C729" s="101">
        <f>VLOOKUP($X$44,CAD!$E$7:$F$31,2,0)</f>
        <v>0</v>
      </c>
      <c r="D729" s="37">
        <v>0</v>
      </c>
      <c r="E729" s="37">
        <v>0</v>
      </c>
      <c r="F729" s="37">
        <v>0</v>
      </c>
      <c r="G729" s="37">
        <v>0</v>
      </c>
      <c r="H729" s="37">
        <v>0</v>
      </c>
      <c r="I729" s="37">
        <v>0</v>
      </c>
      <c r="J729" s="37">
        <v>0</v>
      </c>
      <c r="K729" s="37">
        <v>0</v>
      </c>
      <c r="L729" s="37">
        <v>0</v>
      </c>
      <c r="M729" s="37">
        <v>0</v>
      </c>
      <c r="N729" s="37">
        <v>0</v>
      </c>
      <c r="O729" s="37">
        <v>0</v>
      </c>
      <c r="P729" s="46">
        <f t="shared" si="51"/>
        <v>0</v>
      </c>
    </row>
    <row r="730" spans="1:16" hidden="1" x14ac:dyDescent="0.25">
      <c r="A730" s="258" t="str">
        <f>IF(B730=1,A693,"")</f>
        <v/>
      </c>
      <c r="B730" s="39" t="str">
        <f t="shared" si="50"/>
        <v/>
      </c>
      <c r="C730" s="101">
        <f>VLOOKUP($X$45,CAD!$E$7:$F$31,2,0)</f>
        <v>0</v>
      </c>
      <c r="D730" s="37">
        <v>0</v>
      </c>
      <c r="E730" s="37">
        <v>0</v>
      </c>
      <c r="F730" s="37">
        <v>0</v>
      </c>
      <c r="G730" s="37">
        <v>0</v>
      </c>
      <c r="H730" s="37">
        <v>0</v>
      </c>
      <c r="I730" s="37">
        <v>0</v>
      </c>
      <c r="J730" s="37">
        <v>0</v>
      </c>
      <c r="K730" s="37">
        <v>0</v>
      </c>
      <c r="L730" s="37">
        <v>0</v>
      </c>
      <c r="M730" s="37">
        <v>0</v>
      </c>
      <c r="N730" s="37">
        <v>0</v>
      </c>
      <c r="O730" s="37">
        <v>0</v>
      </c>
      <c r="P730" s="46">
        <f t="shared" si="51"/>
        <v>0</v>
      </c>
    </row>
    <row r="731" spans="1:16" hidden="1" x14ac:dyDescent="0.25">
      <c r="A731" s="258" t="str">
        <f>IF(B731=1,A693,"")</f>
        <v/>
      </c>
      <c r="B731" s="39" t="str">
        <f t="shared" si="50"/>
        <v/>
      </c>
      <c r="C731" s="101">
        <f>VLOOKUP($X$46,CAD!$E$7:$F$31,2,0)</f>
        <v>0</v>
      </c>
      <c r="D731" s="37">
        <v>0</v>
      </c>
      <c r="E731" s="37">
        <v>0</v>
      </c>
      <c r="F731" s="37">
        <v>0</v>
      </c>
      <c r="G731" s="37">
        <v>0</v>
      </c>
      <c r="H731" s="37">
        <v>0</v>
      </c>
      <c r="I731" s="37">
        <v>0</v>
      </c>
      <c r="J731" s="37">
        <v>0</v>
      </c>
      <c r="K731" s="37">
        <v>0</v>
      </c>
      <c r="L731" s="37">
        <v>0</v>
      </c>
      <c r="M731" s="37">
        <v>0</v>
      </c>
      <c r="N731" s="37">
        <v>0</v>
      </c>
      <c r="O731" s="37">
        <v>0</v>
      </c>
      <c r="P731" s="46">
        <f t="shared" si="51"/>
        <v>0</v>
      </c>
    </row>
    <row r="732" spans="1:16" hidden="1" x14ac:dyDescent="0.25">
      <c r="A732" s="258" t="str">
        <f>IF(B732=1,A693,"")</f>
        <v/>
      </c>
      <c r="B732" s="39" t="str">
        <f t="shared" si="50"/>
        <v/>
      </c>
      <c r="C732" s="101">
        <f>VLOOKUP($X$47,CAD!$E$7:$F$31,2,0)</f>
        <v>0</v>
      </c>
      <c r="D732" s="37">
        <v>0</v>
      </c>
      <c r="E732" s="37">
        <v>0</v>
      </c>
      <c r="F732" s="37">
        <v>0</v>
      </c>
      <c r="G732" s="37">
        <v>0</v>
      </c>
      <c r="H732" s="37">
        <v>0</v>
      </c>
      <c r="I732" s="37">
        <v>0</v>
      </c>
      <c r="J732" s="37">
        <v>0</v>
      </c>
      <c r="K732" s="37">
        <v>0</v>
      </c>
      <c r="L732" s="37">
        <v>0</v>
      </c>
      <c r="M732" s="37">
        <v>0</v>
      </c>
      <c r="N732" s="37">
        <v>0</v>
      </c>
      <c r="O732" s="37">
        <v>0</v>
      </c>
      <c r="P732" s="46">
        <f t="shared" si="51"/>
        <v>0</v>
      </c>
    </row>
    <row r="733" spans="1:16" hidden="1" x14ac:dyDescent="0.25">
      <c r="A733" s="258" t="str">
        <f>IF(B733=1,A693,"")</f>
        <v/>
      </c>
      <c r="B733" s="39" t="str">
        <f t="shared" si="50"/>
        <v/>
      </c>
      <c r="C733" s="101">
        <f>VLOOKUP($X$48,CAD!$E$7:$F$31,2,0)</f>
        <v>0</v>
      </c>
      <c r="D733" s="37">
        <v>0</v>
      </c>
      <c r="E733" s="37">
        <v>0</v>
      </c>
      <c r="F733" s="37">
        <v>0</v>
      </c>
      <c r="G733" s="37">
        <v>0</v>
      </c>
      <c r="H733" s="37">
        <v>0</v>
      </c>
      <c r="I733" s="37">
        <v>0</v>
      </c>
      <c r="J733" s="37">
        <v>0</v>
      </c>
      <c r="K733" s="37">
        <v>0</v>
      </c>
      <c r="L733" s="37">
        <v>0</v>
      </c>
      <c r="M733" s="37">
        <v>0</v>
      </c>
      <c r="N733" s="37">
        <v>0</v>
      </c>
      <c r="O733" s="37">
        <v>0</v>
      </c>
      <c r="P733" s="46">
        <f t="shared" si="51"/>
        <v>0</v>
      </c>
    </row>
    <row r="734" spans="1:16" hidden="1" x14ac:dyDescent="0.25">
      <c r="A734" s="258" t="str">
        <f>IF(B734=1,A693,"")</f>
        <v/>
      </c>
      <c r="B734" s="39" t="str">
        <f t="shared" si="50"/>
        <v/>
      </c>
      <c r="C734" s="101">
        <f>VLOOKUP($X$49,CAD!$E$7:$F$31,2,0)</f>
        <v>0</v>
      </c>
      <c r="D734" s="37">
        <v>0</v>
      </c>
      <c r="E734" s="37">
        <v>0</v>
      </c>
      <c r="F734" s="37">
        <v>0</v>
      </c>
      <c r="G734" s="37">
        <v>0</v>
      </c>
      <c r="H734" s="37">
        <v>0</v>
      </c>
      <c r="I734" s="37">
        <v>0</v>
      </c>
      <c r="J734" s="37">
        <v>0</v>
      </c>
      <c r="K734" s="37">
        <v>0</v>
      </c>
      <c r="L734" s="37">
        <v>0</v>
      </c>
      <c r="M734" s="37">
        <v>0</v>
      </c>
      <c r="N734" s="37">
        <v>0</v>
      </c>
      <c r="O734" s="37">
        <v>0</v>
      </c>
      <c r="P734" s="46">
        <f t="shared" si="51"/>
        <v>0</v>
      </c>
    </row>
    <row r="735" spans="1:16" hidden="1" x14ac:dyDescent="0.25">
      <c r="A735" s="258" t="str">
        <f>IF(B735=1,A693,"")</f>
        <v/>
      </c>
      <c r="B735" s="39" t="str">
        <f t="shared" si="50"/>
        <v/>
      </c>
      <c r="C735" s="101">
        <f>VLOOKUP($X$50,CAD!$E$7:$F$31,2,0)</f>
        <v>0</v>
      </c>
      <c r="D735" s="37">
        <v>0</v>
      </c>
      <c r="E735" s="37">
        <v>0</v>
      </c>
      <c r="F735" s="37">
        <v>0</v>
      </c>
      <c r="G735" s="37">
        <v>0</v>
      </c>
      <c r="H735" s="37">
        <v>0</v>
      </c>
      <c r="I735" s="37">
        <v>0</v>
      </c>
      <c r="J735" s="37">
        <v>0</v>
      </c>
      <c r="K735" s="37">
        <v>0</v>
      </c>
      <c r="L735" s="37">
        <v>0</v>
      </c>
      <c r="M735" s="37">
        <v>0</v>
      </c>
      <c r="N735" s="37">
        <v>0</v>
      </c>
      <c r="O735" s="37">
        <v>0</v>
      </c>
      <c r="P735" s="46">
        <f t="shared" si="51"/>
        <v>0</v>
      </c>
    </row>
    <row r="736" spans="1:16" hidden="1" x14ac:dyDescent="0.25">
      <c r="A736" s="258" t="str">
        <f>IF(B736=1,A693,"")</f>
        <v/>
      </c>
      <c r="B736" s="39" t="str">
        <f t="shared" si="50"/>
        <v/>
      </c>
      <c r="C736" s="101">
        <f>VLOOKUP($X$51,CAD!$E$7:$F$31,2,0)</f>
        <v>0</v>
      </c>
      <c r="D736" s="37">
        <v>0</v>
      </c>
      <c r="E736" s="37">
        <v>0</v>
      </c>
      <c r="F736" s="37">
        <v>0</v>
      </c>
      <c r="G736" s="37">
        <v>0</v>
      </c>
      <c r="H736" s="37">
        <v>0</v>
      </c>
      <c r="I736" s="37">
        <v>0</v>
      </c>
      <c r="J736" s="37">
        <v>0</v>
      </c>
      <c r="K736" s="37">
        <v>0</v>
      </c>
      <c r="L736" s="37">
        <v>0</v>
      </c>
      <c r="M736" s="37">
        <v>0</v>
      </c>
      <c r="N736" s="37">
        <v>0</v>
      </c>
      <c r="O736" s="37">
        <v>0</v>
      </c>
      <c r="P736" s="46">
        <f t="shared" si="51"/>
        <v>0</v>
      </c>
    </row>
    <row r="737" spans="1:20" hidden="1" x14ac:dyDescent="0.25">
      <c r="A737" s="258" t="str">
        <f>IF(B737=1,A693,"")</f>
        <v/>
      </c>
      <c r="B737" s="39" t="str">
        <f t="shared" si="50"/>
        <v/>
      </c>
      <c r="C737" s="101">
        <f>VLOOKUP($X$52,CAD!$E$7:$F$31,2,0)</f>
        <v>0</v>
      </c>
      <c r="D737" s="37">
        <v>0</v>
      </c>
      <c r="E737" s="37">
        <v>0</v>
      </c>
      <c r="F737" s="37">
        <v>0</v>
      </c>
      <c r="G737" s="37">
        <v>0</v>
      </c>
      <c r="H737" s="37">
        <v>0</v>
      </c>
      <c r="I737" s="37">
        <v>0</v>
      </c>
      <c r="J737" s="37">
        <v>0</v>
      </c>
      <c r="K737" s="37">
        <v>0</v>
      </c>
      <c r="L737" s="37">
        <v>0</v>
      </c>
      <c r="M737" s="37">
        <v>0</v>
      </c>
      <c r="N737" s="37">
        <v>0</v>
      </c>
      <c r="O737" s="37">
        <v>0</v>
      </c>
      <c r="P737" s="46">
        <f t="shared" si="51"/>
        <v>0</v>
      </c>
    </row>
    <row r="738" spans="1:20" hidden="1" x14ac:dyDescent="0.25">
      <c r="A738" s="258" t="str">
        <f>IF(B738=1,A693,"")</f>
        <v/>
      </c>
      <c r="B738" s="39" t="str">
        <f t="shared" si="50"/>
        <v/>
      </c>
      <c r="C738" s="101">
        <f>VLOOKUP($X$53,CAD!$E$7:$F$31,2,0)</f>
        <v>0</v>
      </c>
      <c r="D738" s="37">
        <v>0</v>
      </c>
      <c r="E738" s="37">
        <v>0</v>
      </c>
      <c r="F738" s="37">
        <v>0</v>
      </c>
      <c r="G738" s="37">
        <v>0</v>
      </c>
      <c r="H738" s="37">
        <v>0</v>
      </c>
      <c r="I738" s="37">
        <v>0</v>
      </c>
      <c r="J738" s="37">
        <v>0</v>
      </c>
      <c r="K738" s="37">
        <v>0</v>
      </c>
      <c r="L738" s="37">
        <v>0</v>
      </c>
      <c r="M738" s="37">
        <v>0</v>
      </c>
      <c r="N738" s="37">
        <v>0</v>
      </c>
      <c r="O738" s="37">
        <v>0</v>
      </c>
      <c r="P738" s="46">
        <f t="shared" si="51"/>
        <v>0</v>
      </c>
    </row>
    <row r="739" spans="1:20" hidden="1" x14ac:dyDescent="0.25">
      <c r="A739" s="258" t="str">
        <f>IF(B739=1,A693,"")</f>
        <v/>
      </c>
      <c r="B739" s="39" t="str">
        <f t="shared" si="50"/>
        <v/>
      </c>
      <c r="C739" s="101">
        <f>VLOOKUP($X$54,CAD!$E$7:$F$31,2,0)</f>
        <v>0</v>
      </c>
      <c r="D739" s="37">
        <v>0</v>
      </c>
      <c r="E739" s="37">
        <v>0</v>
      </c>
      <c r="F739" s="37">
        <v>0</v>
      </c>
      <c r="G739" s="37">
        <v>0</v>
      </c>
      <c r="H739" s="37">
        <v>0</v>
      </c>
      <c r="I739" s="37">
        <v>0</v>
      </c>
      <c r="J739" s="37">
        <v>0</v>
      </c>
      <c r="K739" s="37">
        <v>0</v>
      </c>
      <c r="L739" s="37">
        <v>0</v>
      </c>
      <c r="M739" s="37">
        <v>0</v>
      </c>
      <c r="N739" s="37">
        <v>0</v>
      </c>
      <c r="O739" s="37">
        <v>0</v>
      </c>
      <c r="P739" s="46">
        <f t="shared" si="51"/>
        <v>0</v>
      </c>
    </row>
    <row r="740" spans="1:20" hidden="1" x14ac:dyDescent="0.25">
      <c r="A740" s="258" t="str">
        <f>IF(B740=1,A693,"")</f>
        <v/>
      </c>
      <c r="B740" s="39" t="str">
        <f t="shared" si="50"/>
        <v/>
      </c>
      <c r="C740" s="101">
        <f>VLOOKUP($X$55,CAD!$E$7:$F$31,2,0)</f>
        <v>0</v>
      </c>
      <c r="D740" s="37">
        <v>0</v>
      </c>
      <c r="E740" s="37">
        <v>0</v>
      </c>
      <c r="F740" s="37">
        <v>0</v>
      </c>
      <c r="G740" s="37">
        <v>0</v>
      </c>
      <c r="H740" s="37">
        <v>0</v>
      </c>
      <c r="I740" s="37">
        <v>0</v>
      </c>
      <c r="J740" s="37">
        <v>0</v>
      </c>
      <c r="K740" s="37">
        <v>0</v>
      </c>
      <c r="L740" s="37">
        <v>0</v>
      </c>
      <c r="M740" s="37">
        <v>0</v>
      </c>
      <c r="N740" s="37">
        <v>0</v>
      </c>
      <c r="O740" s="37">
        <v>0</v>
      </c>
      <c r="P740" s="46">
        <f t="shared" si="51"/>
        <v>0</v>
      </c>
    </row>
    <row r="741" spans="1:20" hidden="1" x14ac:dyDescent="0.25">
      <c r="A741" s="258" t="str">
        <f>IF(B741=1,A693,"")</f>
        <v/>
      </c>
      <c r="B741" s="39" t="str">
        <f t="shared" si="50"/>
        <v/>
      </c>
      <c r="C741" s="101">
        <f>VLOOKUP($X$56,CAD!$E$7:$F$31,2,0)</f>
        <v>0</v>
      </c>
      <c r="D741" s="37">
        <v>0</v>
      </c>
      <c r="E741" s="37">
        <v>0</v>
      </c>
      <c r="F741" s="37">
        <v>0</v>
      </c>
      <c r="G741" s="37">
        <v>0</v>
      </c>
      <c r="H741" s="37">
        <v>0</v>
      </c>
      <c r="I741" s="37">
        <v>0</v>
      </c>
      <c r="J741" s="37">
        <v>0</v>
      </c>
      <c r="K741" s="37">
        <v>0</v>
      </c>
      <c r="L741" s="37">
        <v>0</v>
      </c>
      <c r="M741" s="37">
        <v>0</v>
      </c>
      <c r="N741" s="37">
        <v>0</v>
      </c>
      <c r="O741" s="37">
        <v>0</v>
      </c>
      <c r="P741" s="46">
        <f t="shared" si="51"/>
        <v>0</v>
      </c>
    </row>
    <row r="742" spans="1:20" hidden="1" x14ac:dyDescent="0.25">
      <c r="A742" s="258" t="str">
        <f>IF(B742=1,A693,"")</f>
        <v/>
      </c>
      <c r="B742" s="39" t="str">
        <f t="shared" si="50"/>
        <v/>
      </c>
      <c r="C742" s="101">
        <f>VLOOKUP($X$57,CAD!$E$7:$F$31,2,0)</f>
        <v>0</v>
      </c>
      <c r="D742" s="37">
        <v>0</v>
      </c>
      <c r="E742" s="37">
        <v>0</v>
      </c>
      <c r="F742" s="37">
        <v>0</v>
      </c>
      <c r="G742" s="37">
        <v>0</v>
      </c>
      <c r="H742" s="37">
        <v>0</v>
      </c>
      <c r="I742" s="37">
        <v>0</v>
      </c>
      <c r="J742" s="37">
        <v>0</v>
      </c>
      <c r="K742" s="37">
        <v>0</v>
      </c>
      <c r="L742" s="37">
        <v>0</v>
      </c>
      <c r="M742" s="37">
        <v>0</v>
      </c>
      <c r="N742" s="37">
        <v>0</v>
      </c>
      <c r="O742" s="37">
        <v>0</v>
      </c>
      <c r="P742" s="46">
        <f t="shared" si="51"/>
        <v>0</v>
      </c>
    </row>
    <row r="743" spans="1:20" hidden="1" x14ac:dyDescent="0.25">
      <c r="A743" s="258" t="str">
        <f>IF(B743=1,A693,"")</f>
        <v/>
      </c>
      <c r="B743" s="39" t="str">
        <f t="shared" si="50"/>
        <v/>
      </c>
      <c r="C743" s="101">
        <f>VLOOKUP($X$58,CAD!$E$7:$F$31,2,0)</f>
        <v>0</v>
      </c>
      <c r="D743" s="37">
        <v>0</v>
      </c>
      <c r="E743" s="37">
        <v>0</v>
      </c>
      <c r="F743" s="37">
        <v>0</v>
      </c>
      <c r="G743" s="37">
        <v>0</v>
      </c>
      <c r="H743" s="37">
        <v>0</v>
      </c>
      <c r="I743" s="37">
        <v>0</v>
      </c>
      <c r="J743" s="37">
        <v>0</v>
      </c>
      <c r="K743" s="37">
        <v>0</v>
      </c>
      <c r="L743" s="37">
        <v>0</v>
      </c>
      <c r="M743" s="37">
        <v>0</v>
      </c>
      <c r="N743" s="37">
        <v>0</v>
      </c>
      <c r="O743" s="37">
        <v>0</v>
      </c>
      <c r="P743" s="46">
        <f t="shared" si="51"/>
        <v>0</v>
      </c>
      <c r="T743" s="10"/>
    </row>
    <row r="744" spans="1:20" hidden="1" x14ac:dyDescent="0.25">
      <c r="A744" s="258">
        <f>A693</f>
        <v>2032</v>
      </c>
      <c r="P744" s="43"/>
    </row>
    <row r="745" spans="1:20" ht="15.75" hidden="1" thickBot="1" x14ac:dyDescent="0.3">
      <c r="A745" s="258">
        <f>A693</f>
        <v>2032</v>
      </c>
      <c r="C745" s="131" t="s">
        <v>203</v>
      </c>
      <c r="D745" s="132">
        <f>PREV_D!D683</f>
        <v>0</v>
      </c>
      <c r="E745" s="132">
        <f>PREV_D!E683</f>
        <v>0</v>
      </c>
      <c r="F745" s="132">
        <f>PREV_D!F683</f>
        <v>0</v>
      </c>
      <c r="G745" s="132">
        <f>PREV_D!G683</f>
        <v>0</v>
      </c>
      <c r="H745" s="132">
        <f>PREV_D!H683</f>
        <v>0</v>
      </c>
      <c r="I745" s="132">
        <f>PREV_D!I683</f>
        <v>0</v>
      </c>
      <c r="J745" s="132">
        <f>PREV_D!J683</f>
        <v>0</v>
      </c>
      <c r="K745" s="132">
        <f>PREV_D!K683</f>
        <v>0</v>
      </c>
      <c r="L745" s="132">
        <f>PREV_D!L683</f>
        <v>0</v>
      </c>
      <c r="M745" s="132">
        <f>PREV_D!M683</f>
        <v>0</v>
      </c>
      <c r="N745" s="132">
        <f>PREV_D!N683</f>
        <v>0</v>
      </c>
      <c r="O745" s="132">
        <f>PREV_D!O683</f>
        <v>0</v>
      </c>
      <c r="P745" s="133">
        <f>SUM(D745:O745)</f>
        <v>0</v>
      </c>
    </row>
    <row r="746" spans="1:20" hidden="1" x14ac:dyDescent="0.25">
      <c r="A746" s="258">
        <f>A693</f>
        <v>2032</v>
      </c>
      <c r="P746" s="43"/>
    </row>
    <row r="747" spans="1:20" hidden="1" x14ac:dyDescent="0.25">
      <c r="A747" s="258">
        <f>A693</f>
        <v>2032</v>
      </c>
      <c r="C747" s="63" t="s">
        <v>204</v>
      </c>
      <c r="D747" s="34">
        <f>D693-D745</f>
        <v>0</v>
      </c>
      <c r="E747" s="34">
        <f t="shared" ref="E747:P747" si="52">E693-E745</f>
        <v>0</v>
      </c>
      <c r="F747" s="34">
        <f t="shared" si="52"/>
        <v>0</v>
      </c>
      <c r="G747" s="34">
        <f t="shared" si="52"/>
        <v>0</v>
      </c>
      <c r="H747" s="34">
        <f t="shared" si="52"/>
        <v>0</v>
      </c>
      <c r="I747" s="34">
        <f t="shared" si="52"/>
        <v>0</v>
      </c>
      <c r="J747" s="34">
        <f t="shared" si="52"/>
        <v>0</v>
      </c>
      <c r="K747" s="34">
        <f t="shared" si="52"/>
        <v>0</v>
      </c>
      <c r="L747" s="34">
        <f t="shared" si="52"/>
        <v>0</v>
      </c>
      <c r="M747" s="34">
        <f t="shared" si="52"/>
        <v>0</v>
      </c>
      <c r="N747" s="34">
        <f t="shared" si="52"/>
        <v>0</v>
      </c>
      <c r="O747" s="34">
        <f t="shared" si="52"/>
        <v>0</v>
      </c>
      <c r="P747" s="44">
        <f t="shared" si="52"/>
        <v>0</v>
      </c>
    </row>
    <row r="748" spans="1:20" hidden="1" x14ac:dyDescent="0.25">
      <c r="A748" s="258"/>
    </row>
    <row r="749" spans="1:20" hidden="1" x14ac:dyDescent="0.25">
      <c r="A749" s="258"/>
    </row>
    <row r="750" spans="1:20" ht="15" hidden="1" customHeight="1" thickBot="1" x14ac:dyDescent="0.3">
      <c r="A750" s="258">
        <f>A693+1</f>
        <v>2033</v>
      </c>
      <c r="C750" s="134" t="s">
        <v>202</v>
      </c>
      <c r="D750" s="136">
        <f t="shared" ref="D750:P750" si="53">SUM(D751:D800)</f>
        <v>0</v>
      </c>
      <c r="E750" s="136">
        <f t="shared" si="53"/>
        <v>0</v>
      </c>
      <c r="F750" s="136">
        <f t="shared" si="53"/>
        <v>0</v>
      </c>
      <c r="G750" s="136">
        <f t="shared" si="53"/>
        <v>0</v>
      </c>
      <c r="H750" s="136">
        <f t="shared" si="53"/>
        <v>0</v>
      </c>
      <c r="I750" s="136">
        <f t="shared" si="53"/>
        <v>0</v>
      </c>
      <c r="J750" s="136">
        <f t="shared" si="53"/>
        <v>0</v>
      </c>
      <c r="K750" s="136">
        <f t="shared" si="53"/>
        <v>0</v>
      </c>
      <c r="L750" s="136">
        <f t="shared" si="53"/>
        <v>0</v>
      </c>
      <c r="M750" s="136">
        <f t="shared" si="53"/>
        <v>0</v>
      </c>
      <c r="N750" s="136">
        <f t="shared" si="53"/>
        <v>0</v>
      </c>
      <c r="O750" s="136">
        <f t="shared" si="53"/>
        <v>0</v>
      </c>
      <c r="P750" s="136">
        <f t="shared" si="53"/>
        <v>0</v>
      </c>
    </row>
    <row r="751" spans="1:20" hidden="1" x14ac:dyDescent="0.25">
      <c r="A751" s="258" t="str">
        <f>IF(B751=1,A750,"")</f>
        <v/>
      </c>
      <c r="B751" s="39" t="str">
        <f>IF(C751&lt;&gt;0,1,"")</f>
        <v/>
      </c>
      <c r="C751" s="130">
        <f>VLOOKUP($X$9,CAD!$C$7:$D$31,2,0)</f>
        <v>0</v>
      </c>
      <c r="D751" s="38">
        <v>0</v>
      </c>
      <c r="E751" s="38">
        <v>0</v>
      </c>
      <c r="F751" s="38">
        <v>0</v>
      </c>
      <c r="G751" s="38">
        <v>0</v>
      </c>
      <c r="H751" s="38">
        <v>0</v>
      </c>
      <c r="I751" s="38">
        <v>0</v>
      </c>
      <c r="J751" s="38">
        <v>0</v>
      </c>
      <c r="K751" s="38">
        <v>0</v>
      </c>
      <c r="L751" s="38">
        <v>0</v>
      </c>
      <c r="M751" s="38">
        <v>0</v>
      </c>
      <c r="N751" s="38">
        <v>0</v>
      </c>
      <c r="O751" s="38">
        <v>0</v>
      </c>
      <c r="P751" s="99">
        <f>SUM(D751:O751)</f>
        <v>0</v>
      </c>
    </row>
    <row r="752" spans="1:20" hidden="1" x14ac:dyDescent="0.25">
      <c r="A752" s="258" t="str">
        <f>IF(B752=1,A750,"")</f>
        <v/>
      </c>
      <c r="B752" s="39" t="str">
        <f t="shared" ref="B752:B800" si="54">IF(C752&lt;&gt;0,1,"")</f>
        <v/>
      </c>
      <c r="C752" s="130">
        <f>VLOOKUP($X$10,CAD!$C$7:$D$31,2,0)</f>
        <v>0</v>
      </c>
      <c r="D752" s="38">
        <v>0</v>
      </c>
      <c r="E752" s="38">
        <v>0</v>
      </c>
      <c r="F752" s="38">
        <v>0</v>
      </c>
      <c r="G752" s="38">
        <v>0</v>
      </c>
      <c r="H752" s="38">
        <v>0</v>
      </c>
      <c r="I752" s="38">
        <v>0</v>
      </c>
      <c r="J752" s="38">
        <v>0</v>
      </c>
      <c r="K752" s="38">
        <v>0</v>
      </c>
      <c r="L752" s="38">
        <v>0</v>
      </c>
      <c r="M752" s="38">
        <v>0</v>
      </c>
      <c r="N752" s="38">
        <v>0</v>
      </c>
      <c r="O752" s="38">
        <v>0</v>
      </c>
      <c r="P752" s="46">
        <f t="shared" ref="P752:P800" si="55">SUM(D752:O752)</f>
        <v>0</v>
      </c>
    </row>
    <row r="753" spans="1:16" hidden="1" x14ac:dyDescent="0.25">
      <c r="A753" s="258" t="str">
        <f>IF(B753=1,A750,"")</f>
        <v/>
      </c>
      <c r="B753" s="39" t="str">
        <f t="shared" si="54"/>
        <v/>
      </c>
      <c r="C753" s="130">
        <f>VLOOKUP($X$11,CAD!$C$7:$D$31,2,0)</f>
        <v>0</v>
      </c>
      <c r="D753" s="37">
        <v>0</v>
      </c>
      <c r="E753" s="37">
        <v>0</v>
      </c>
      <c r="F753" s="37">
        <v>0</v>
      </c>
      <c r="G753" s="37">
        <v>0</v>
      </c>
      <c r="H753" s="37">
        <v>0</v>
      </c>
      <c r="I753" s="37">
        <v>0</v>
      </c>
      <c r="J753" s="37">
        <v>0</v>
      </c>
      <c r="K753" s="37">
        <v>0</v>
      </c>
      <c r="L753" s="37">
        <v>0</v>
      </c>
      <c r="M753" s="37">
        <v>0</v>
      </c>
      <c r="N753" s="37">
        <v>0</v>
      </c>
      <c r="O753" s="37">
        <v>0</v>
      </c>
      <c r="P753" s="46">
        <f t="shared" si="55"/>
        <v>0</v>
      </c>
    </row>
    <row r="754" spans="1:16" hidden="1" x14ac:dyDescent="0.25">
      <c r="A754" s="258" t="str">
        <f>IF(B754=1,A750,"")</f>
        <v/>
      </c>
      <c r="B754" s="39" t="str">
        <f t="shared" si="54"/>
        <v/>
      </c>
      <c r="C754" s="130">
        <f>VLOOKUP($X$12,CAD!$C$7:$D$31,2,0)</f>
        <v>0</v>
      </c>
      <c r="D754" s="37">
        <v>0</v>
      </c>
      <c r="E754" s="37">
        <v>0</v>
      </c>
      <c r="F754" s="37">
        <v>0</v>
      </c>
      <c r="G754" s="37">
        <v>0</v>
      </c>
      <c r="H754" s="37">
        <v>0</v>
      </c>
      <c r="I754" s="37">
        <v>0</v>
      </c>
      <c r="J754" s="37">
        <v>0</v>
      </c>
      <c r="K754" s="37">
        <v>0</v>
      </c>
      <c r="L754" s="37">
        <v>0</v>
      </c>
      <c r="M754" s="37">
        <v>0</v>
      </c>
      <c r="N754" s="37">
        <v>0</v>
      </c>
      <c r="O754" s="37">
        <v>0</v>
      </c>
      <c r="P754" s="46">
        <f t="shared" si="55"/>
        <v>0</v>
      </c>
    </row>
    <row r="755" spans="1:16" hidden="1" x14ac:dyDescent="0.25">
      <c r="A755" s="258" t="str">
        <f>IF(B755=1,A750,"")</f>
        <v/>
      </c>
      <c r="B755" s="39" t="str">
        <f t="shared" si="54"/>
        <v/>
      </c>
      <c r="C755" s="130">
        <f>VLOOKUP($X$13,CAD!$C$7:$D$31,2,0)</f>
        <v>0</v>
      </c>
      <c r="D755" s="37">
        <v>0</v>
      </c>
      <c r="E755" s="37">
        <v>0</v>
      </c>
      <c r="F755" s="37">
        <v>0</v>
      </c>
      <c r="G755" s="37">
        <v>0</v>
      </c>
      <c r="H755" s="37">
        <v>0</v>
      </c>
      <c r="I755" s="37">
        <v>0</v>
      </c>
      <c r="J755" s="37">
        <v>0</v>
      </c>
      <c r="K755" s="37">
        <v>0</v>
      </c>
      <c r="L755" s="37">
        <v>0</v>
      </c>
      <c r="M755" s="37">
        <v>0</v>
      </c>
      <c r="N755" s="37">
        <v>0</v>
      </c>
      <c r="O755" s="37">
        <v>0</v>
      </c>
      <c r="P755" s="46">
        <f t="shared" si="55"/>
        <v>0</v>
      </c>
    </row>
    <row r="756" spans="1:16" hidden="1" x14ac:dyDescent="0.25">
      <c r="A756" s="258" t="str">
        <f>IF(B756=1,A750,"")</f>
        <v/>
      </c>
      <c r="B756" s="39" t="str">
        <f t="shared" si="54"/>
        <v/>
      </c>
      <c r="C756" s="130">
        <f>VLOOKUP($X$14,CAD!$C$7:$D$31,2,0)</f>
        <v>0</v>
      </c>
      <c r="D756" s="37">
        <v>0</v>
      </c>
      <c r="E756" s="37">
        <v>0</v>
      </c>
      <c r="F756" s="37">
        <v>0</v>
      </c>
      <c r="G756" s="37">
        <v>0</v>
      </c>
      <c r="H756" s="37">
        <v>0</v>
      </c>
      <c r="I756" s="37">
        <v>0</v>
      </c>
      <c r="J756" s="37">
        <v>0</v>
      </c>
      <c r="K756" s="37">
        <v>0</v>
      </c>
      <c r="L756" s="37">
        <v>0</v>
      </c>
      <c r="M756" s="37">
        <v>0</v>
      </c>
      <c r="N756" s="37">
        <v>0</v>
      </c>
      <c r="O756" s="37">
        <v>0</v>
      </c>
      <c r="P756" s="46">
        <f t="shared" si="55"/>
        <v>0</v>
      </c>
    </row>
    <row r="757" spans="1:16" hidden="1" x14ac:dyDescent="0.25">
      <c r="A757" s="258" t="str">
        <f>IF(B757=1,A750,"")</f>
        <v/>
      </c>
      <c r="B757" s="39" t="str">
        <f t="shared" si="54"/>
        <v/>
      </c>
      <c r="C757" s="130">
        <f>VLOOKUP($X$15,CAD!$C$7:$D$31,2,0)</f>
        <v>0</v>
      </c>
      <c r="D757" s="37">
        <v>0</v>
      </c>
      <c r="E757" s="37">
        <v>0</v>
      </c>
      <c r="F757" s="37">
        <v>0</v>
      </c>
      <c r="G757" s="37">
        <v>0</v>
      </c>
      <c r="H757" s="37">
        <v>0</v>
      </c>
      <c r="I757" s="37">
        <v>0</v>
      </c>
      <c r="J757" s="37">
        <v>0</v>
      </c>
      <c r="K757" s="37">
        <v>0</v>
      </c>
      <c r="L757" s="37">
        <v>0</v>
      </c>
      <c r="M757" s="37">
        <v>0</v>
      </c>
      <c r="N757" s="37">
        <v>0</v>
      </c>
      <c r="O757" s="37">
        <v>0</v>
      </c>
      <c r="P757" s="46">
        <f t="shared" si="55"/>
        <v>0</v>
      </c>
    </row>
    <row r="758" spans="1:16" hidden="1" x14ac:dyDescent="0.25">
      <c r="A758" s="258" t="str">
        <f>IF(B758=1,A750,"")</f>
        <v/>
      </c>
      <c r="B758" s="39" t="str">
        <f t="shared" si="54"/>
        <v/>
      </c>
      <c r="C758" s="130">
        <f>VLOOKUP($X$16,CAD!$C$7:$D$31,2,0)</f>
        <v>0</v>
      </c>
      <c r="D758" s="37">
        <v>0</v>
      </c>
      <c r="E758" s="37">
        <v>0</v>
      </c>
      <c r="F758" s="37">
        <v>0</v>
      </c>
      <c r="G758" s="37">
        <v>0</v>
      </c>
      <c r="H758" s="37">
        <v>0</v>
      </c>
      <c r="I758" s="37">
        <v>0</v>
      </c>
      <c r="J758" s="37">
        <v>0</v>
      </c>
      <c r="K758" s="37">
        <v>0</v>
      </c>
      <c r="L758" s="37">
        <v>0</v>
      </c>
      <c r="M758" s="37">
        <v>0</v>
      </c>
      <c r="N758" s="37">
        <v>0</v>
      </c>
      <c r="O758" s="37">
        <v>0</v>
      </c>
      <c r="P758" s="46">
        <f t="shared" si="55"/>
        <v>0</v>
      </c>
    </row>
    <row r="759" spans="1:16" hidden="1" x14ac:dyDescent="0.25">
      <c r="A759" s="258" t="str">
        <f>IF(B759=1,A750,"")</f>
        <v/>
      </c>
      <c r="B759" s="39" t="str">
        <f t="shared" si="54"/>
        <v/>
      </c>
      <c r="C759" s="130">
        <f>VLOOKUP($X$17,CAD!$C$7:$D$31,2,0)</f>
        <v>0</v>
      </c>
      <c r="D759" s="37">
        <v>0</v>
      </c>
      <c r="E759" s="37">
        <v>0</v>
      </c>
      <c r="F759" s="37">
        <v>0</v>
      </c>
      <c r="G759" s="37">
        <v>0</v>
      </c>
      <c r="H759" s="37">
        <v>0</v>
      </c>
      <c r="I759" s="37">
        <v>0</v>
      </c>
      <c r="J759" s="37">
        <v>0</v>
      </c>
      <c r="K759" s="37">
        <v>0</v>
      </c>
      <c r="L759" s="37">
        <v>0</v>
      </c>
      <c r="M759" s="37">
        <v>0</v>
      </c>
      <c r="N759" s="37">
        <v>0</v>
      </c>
      <c r="O759" s="37">
        <v>0</v>
      </c>
      <c r="P759" s="46">
        <f t="shared" si="55"/>
        <v>0</v>
      </c>
    </row>
    <row r="760" spans="1:16" hidden="1" x14ac:dyDescent="0.25">
      <c r="A760" s="258" t="str">
        <f>IF(B760=1,A750,"")</f>
        <v/>
      </c>
      <c r="B760" s="39" t="str">
        <f t="shared" si="54"/>
        <v/>
      </c>
      <c r="C760" s="130">
        <f>VLOOKUP($X$18,CAD!$C$7:$D$31,2,0)</f>
        <v>0</v>
      </c>
      <c r="D760" s="37">
        <v>0</v>
      </c>
      <c r="E760" s="37">
        <v>0</v>
      </c>
      <c r="F760" s="37">
        <v>0</v>
      </c>
      <c r="G760" s="37">
        <v>0</v>
      </c>
      <c r="H760" s="37">
        <v>0</v>
      </c>
      <c r="I760" s="37">
        <v>0</v>
      </c>
      <c r="J760" s="37">
        <v>0</v>
      </c>
      <c r="K760" s="37">
        <v>0</v>
      </c>
      <c r="L760" s="37">
        <v>0</v>
      </c>
      <c r="M760" s="37">
        <v>0</v>
      </c>
      <c r="N760" s="37">
        <v>0</v>
      </c>
      <c r="O760" s="37">
        <v>0</v>
      </c>
      <c r="P760" s="46">
        <f t="shared" si="55"/>
        <v>0</v>
      </c>
    </row>
    <row r="761" spans="1:16" hidden="1" x14ac:dyDescent="0.25">
      <c r="A761" s="258" t="str">
        <f>IF(B761=1,A750,"")</f>
        <v/>
      </c>
      <c r="B761" s="39" t="str">
        <f t="shared" si="54"/>
        <v/>
      </c>
      <c r="C761" s="130">
        <f>VLOOKUP($X$19,CAD!$C$7:$D$31,2,0)</f>
        <v>0</v>
      </c>
      <c r="D761" s="37">
        <v>0</v>
      </c>
      <c r="E761" s="37">
        <v>0</v>
      </c>
      <c r="F761" s="37">
        <v>0</v>
      </c>
      <c r="G761" s="37">
        <v>0</v>
      </c>
      <c r="H761" s="37">
        <v>0</v>
      </c>
      <c r="I761" s="37">
        <v>0</v>
      </c>
      <c r="J761" s="37">
        <v>0</v>
      </c>
      <c r="K761" s="37">
        <v>0</v>
      </c>
      <c r="L761" s="37">
        <v>0</v>
      </c>
      <c r="M761" s="37">
        <v>0</v>
      </c>
      <c r="N761" s="37">
        <v>0</v>
      </c>
      <c r="O761" s="37">
        <v>0</v>
      </c>
      <c r="P761" s="46">
        <f t="shared" si="55"/>
        <v>0</v>
      </c>
    </row>
    <row r="762" spans="1:16" hidden="1" x14ac:dyDescent="0.25">
      <c r="A762" s="258" t="str">
        <f>IF(B762=1,A750,"")</f>
        <v/>
      </c>
      <c r="B762" s="39" t="str">
        <f t="shared" si="54"/>
        <v/>
      </c>
      <c r="C762" s="130">
        <f>VLOOKUP($X$20,CAD!$C$7:$D$31,2,0)</f>
        <v>0</v>
      </c>
      <c r="D762" s="37">
        <v>0</v>
      </c>
      <c r="E762" s="37">
        <v>0</v>
      </c>
      <c r="F762" s="37">
        <v>0</v>
      </c>
      <c r="G762" s="37">
        <v>0</v>
      </c>
      <c r="H762" s="37">
        <v>0</v>
      </c>
      <c r="I762" s="37">
        <v>0</v>
      </c>
      <c r="J762" s="37">
        <v>0</v>
      </c>
      <c r="K762" s="37">
        <v>0</v>
      </c>
      <c r="L762" s="37">
        <v>0</v>
      </c>
      <c r="M762" s="37">
        <v>0</v>
      </c>
      <c r="N762" s="37">
        <v>0</v>
      </c>
      <c r="O762" s="37">
        <v>0</v>
      </c>
      <c r="P762" s="46">
        <f t="shared" si="55"/>
        <v>0</v>
      </c>
    </row>
    <row r="763" spans="1:16" hidden="1" x14ac:dyDescent="0.25">
      <c r="A763" s="258" t="str">
        <f>IF(B763=1,A750,"")</f>
        <v/>
      </c>
      <c r="B763" s="39" t="str">
        <f t="shared" si="54"/>
        <v/>
      </c>
      <c r="C763" s="130">
        <f>VLOOKUP($X$21,CAD!$C$7:$D$31,2,0)</f>
        <v>0</v>
      </c>
      <c r="D763" s="37">
        <v>0</v>
      </c>
      <c r="E763" s="37">
        <v>0</v>
      </c>
      <c r="F763" s="37">
        <v>0</v>
      </c>
      <c r="G763" s="37">
        <v>0</v>
      </c>
      <c r="H763" s="37">
        <v>0</v>
      </c>
      <c r="I763" s="37">
        <v>0</v>
      </c>
      <c r="J763" s="37">
        <v>0</v>
      </c>
      <c r="K763" s="37">
        <v>0</v>
      </c>
      <c r="L763" s="37">
        <v>0</v>
      </c>
      <c r="M763" s="37">
        <v>0</v>
      </c>
      <c r="N763" s="37">
        <v>0</v>
      </c>
      <c r="O763" s="37">
        <v>0</v>
      </c>
      <c r="P763" s="46">
        <f t="shared" si="55"/>
        <v>0</v>
      </c>
    </row>
    <row r="764" spans="1:16" hidden="1" x14ac:dyDescent="0.25">
      <c r="A764" s="258" t="str">
        <f>IF(B764=1,A750,"")</f>
        <v/>
      </c>
      <c r="B764" s="39" t="str">
        <f t="shared" si="54"/>
        <v/>
      </c>
      <c r="C764" s="130">
        <f>VLOOKUP($X$22,CAD!$C$7:$D$31,2,0)</f>
        <v>0</v>
      </c>
      <c r="D764" s="37">
        <v>0</v>
      </c>
      <c r="E764" s="37">
        <v>0</v>
      </c>
      <c r="F764" s="37">
        <v>0</v>
      </c>
      <c r="G764" s="37">
        <v>0</v>
      </c>
      <c r="H764" s="37">
        <v>0</v>
      </c>
      <c r="I764" s="37">
        <v>0</v>
      </c>
      <c r="J764" s="37">
        <v>0</v>
      </c>
      <c r="K764" s="37">
        <v>0</v>
      </c>
      <c r="L764" s="37">
        <v>0</v>
      </c>
      <c r="M764" s="37">
        <v>0</v>
      </c>
      <c r="N764" s="37">
        <v>0</v>
      </c>
      <c r="O764" s="37">
        <v>0</v>
      </c>
      <c r="P764" s="46">
        <f t="shared" si="55"/>
        <v>0</v>
      </c>
    </row>
    <row r="765" spans="1:16" hidden="1" x14ac:dyDescent="0.25">
      <c r="A765" s="258" t="str">
        <f>IF(B765=1,A750,"")</f>
        <v/>
      </c>
      <c r="B765" s="39" t="str">
        <f t="shared" si="54"/>
        <v/>
      </c>
      <c r="C765" s="130">
        <f>VLOOKUP($X$23,CAD!$C$7:$D$31,2,0)</f>
        <v>0</v>
      </c>
      <c r="D765" s="37">
        <v>0</v>
      </c>
      <c r="E765" s="37">
        <v>0</v>
      </c>
      <c r="F765" s="37">
        <v>0</v>
      </c>
      <c r="G765" s="37">
        <v>0</v>
      </c>
      <c r="H765" s="37">
        <v>0</v>
      </c>
      <c r="I765" s="37">
        <v>0</v>
      </c>
      <c r="J765" s="37">
        <v>0</v>
      </c>
      <c r="K765" s="37">
        <v>0</v>
      </c>
      <c r="L765" s="37">
        <v>0</v>
      </c>
      <c r="M765" s="37">
        <v>0</v>
      </c>
      <c r="N765" s="37">
        <v>0</v>
      </c>
      <c r="O765" s="37">
        <v>0</v>
      </c>
      <c r="P765" s="46">
        <f t="shared" si="55"/>
        <v>0</v>
      </c>
    </row>
    <row r="766" spans="1:16" hidden="1" x14ac:dyDescent="0.25">
      <c r="A766" s="258" t="str">
        <f>IF(B766=1,A750,"")</f>
        <v/>
      </c>
      <c r="B766" s="39" t="str">
        <f t="shared" si="54"/>
        <v/>
      </c>
      <c r="C766" s="130">
        <f>VLOOKUP($X$24,CAD!$C$7:$D$31,2,0)</f>
        <v>0</v>
      </c>
      <c r="D766" s="37">
        <v>0</v>
      </c>
      <c r="E766" s="37">
        <v>0</v>
      </c>
      <c r="F766" s="37">
        <v>0</v>
      </c>
      <c r="G766" s="37">
        <v>0</v>
      </c>
      <c r="H766" s="37">
        <v>0</v>
      </c>
      <c r="I766" s="37">
        <v>0</v>
      </c>
      <c r="J766" s="37">
        <v>0</v>
      </c>
      <c r="K766" s="37">
        <v>0</v>
      </c>
      <c r="L766" s="37">
        <v>0</v>
      </c>
      <c r="M766" s="37">
        <v>0</v>
      </c>
      <c r="N766" s="37">
        <v>0</v>
      </c>
      <c r="O766" s="37">
        <v>0</v>
      </c>
      <c r="P766" s="46">
        <f t="shared" si="55"/>
        <v>0</v>
      </c>
    </row>
    <row r="767" spans="1:16" hidden="1" x14ac:dyDescent="0.25">
      <c r="A767" s="258" t="str">
        <f>IF(B767=1,A750,"")</f>
        <v/>
      </c>
      <c r="B767" s="39" t="str">
        <f t="shared" si="54"/>
        <v/>
      </c>
      <c r="C767" s="130">
        <f>VLOOKUP($X$25,CAD!$C$7:$D$31,2,0)</f>
        <v>0</v>
      </c>
      <c r="D767" s="37">
        <v>0</v>
      </c>
      <c r="E767" s="37">
        <v>0</v>
      </c>
      <c r="F767" s="37">
        <v>0</v>
      </c>
      <c r="G767" s="37">
        <v>0</v>
      </c>
      <c r="H767" s="37">
        <v>0</v>
      </c>
      <c r="I767" s="37">
        <v>0</v>
      </c>
      <c r="J767" s="37">
        <v>0</v>
      </c>
      <c r="K767" s="37">
        <v>0</v>
      </c>
      <c r="L767" s="37">
        <v>0</v>
      </c>
      <c r="M767" s="37">
        <v>0</v>
      </c>
      <c r="N767" s="37">
        <v>0</v>
      </c>
      <c r="O767" s="37">
        <v>0</v>
      </c>
      <c r="P767" s="46">
        <f t="shared" si="55"/>
        <v>0</v>
      </c>
    </row>
    <row r="768" spans="1:16" hidden="1" x14ac:dyDescent="0.25">
      <c r="A768" s="258" t="str">
        <f>IF(B768=1,A750,"")</f>
        <v/>
      </c>
      <c r="B768" s="39" t="str">
        <f t="shared" si="54"/>
        <v/>
      </c>
      <c r="C768" s="130">
        <f>VLOOKUP($X$26,CAD!$C$7:$D$31,2,0)</f>
        <v>0</v>
      </c>
      <c r="D768" s="37">
        <v>0</v>
      </c>
      <c r="E768" s="37">
        <v>0</v>
      </c>
      <c r="F768" s="37">
        <v>0</v>
      </c>
      <c r="G768" s="37">
        <v>0</v>
      </c>
      <c r="H768" s="37">
        <v>0</v>
      </c>
      <c r="I768" s="37">
        <v>0</v>
      </c>
      <c r="J768" s="37">
        <v>0</v>
      </c>
      <c r="K768" s="37">
        <v>0</v>
      </c>
      <c r="L768" s="37">
        <v>0</v>
      </c>
      <c r="M768" s="37">
        <v>0</v>
      </c>
      <c r="N768" s="37">
        <v>0</v>
      </c>
      <c r="O768" s="37">
        <v>0</v>
      </c>
      <c r="P768" s="46">
        <f t="shared" si="55"/>
        <v>0</v>
      </c>
    </row>
    <row r="769" spans="1:16" hidden="1" x14ac:dyDescent="0.25">
      <c r="A769" s="258" t="str">
        <f>IF(B769=1,A750,"")</f>
        <v/>
      </c>
      <c r="B769" s="39" t="str">
        <f t="shared" si="54"/>
        <v/>
      </c>
      <c r="C769" s="130">
        <f>VLOOKUP($X$27,CAD!$C$7:$D$31,2,0)</f>
        <v>0</v>
      </c>
      <c r="D769" s="37">
        <v>0</v>
      </c>
      <c r="E769" s="37">
        <v>0</v>
      </c>
      <c r="F769" s="37">
        <v>0</v>
      </c>
      <c r="G769" s="37">
        <v>0</v>
      </c>
      <c r="H769" s="37">
        <v>0</v>
      </c>
      <c r="I769" s="37">
        <v>0</v>
      </c>
      <c r="J769" s="37">
        <v>0</v>
      </c>
      <c r="K769" s="37">
        <v>0</v>
      </c>
      <c r="L769" s="37">
        <v>0</v>
      </c>
      <c r="M769" s="37">
        <v>0</v>
      </c>
      <c r="N769" s="37">
        <v>0</v>
      </c>
      <c r="O769" s="37">
        <v>0</v>
      </c>
      <c r="P769" s="46">
        <f t="shared" si="55"/>
        <v>0</v>
      </c>
    </row>
    <row r="770" spans="1:16" hidden="1" x14ac:dyDescent="0.25">
      <c r="A770" s="258" t="str">
        <f>IF(B770=1,A750,"")</f>
        <v/>
      </c>
      <c r="B770" s="39" t="str">
        <f t="shared" si="54"/>
        <v/>
      </c>
      <c r="C770" s="130">
        <f>VLOOKUP($X$28,CAD!$C$7:$D$31,2,0)</f>
        <v>0</v>
      </c>
      <c r="D770" s="37">
        <v>0</v>
      </c>
      <c r="E770" s="37">
        <v>0</v>
      </c>
      <c r="F770" s="37">
        <v>0</v>
      </c>
      <c r="G770" s="37">
        <v>0</v>
      </c>
      <c r="H770" s="37">
        <v>0</v>
      </c>
      <c r="I770" s="37">
        <v>0</v>
      </c>
      <c r="J770" s="37">
        <v>0</v>
      </c>
      <c r="K770" s="37">
        <v>0</v>
      </c>
      <c r="L770" s="37">
        <v>0</v>
      </c>
      <c r="M770" s="37">
        <v>0</v>
      </c>
      <c r="N770" s="37">
        <v>0</v>
      </c>
      <c r="O770" s="37">
        <v>0</v>
      </c>
      <c r="P770" s="46">
        <f t="shared" si="55"/>
        <v>0</v>
      </c>
    </row>
    <row r="771" spans="1:16" hidden="1" x14ac:dyDescent="0.25">
      <c r="A771" s="258" t="str">
        <f>IF(B771=1,A750,"")</f>
        <v/>
      </c>
      <c r="B771" s="39" t="str">
        <f t="shared" si="54"/>
        <v/>
      </c>
      <c r="C771" s="130">
        <f>VLOOKUP($X$29,CAD!$C$7:$D$31,2,0)</f>
        <v>0</v>
      </c>
      <c r="D771" s="37">
        <v>0</v>
      </c>
      <c r="E771" s="37">
        <v>0</v>
      </c>
      <c r="F771" s="37">
        <v>0</v>
      </c>
      <c r="G771" s="37">
        <v>0</v>
      </c>
      <c r="H771" s="37">
        <v>0</v>
      </c>
      <c r="I771" s="37">
        <v>0</v>
      </c>
      <c r="J771" s="37">
        <v>0</v>
      </c>
      <c r="K771" s="37">
        <v>0</v>
      </c>
      <c r="L771" s="37">
        <v>0</v>
      </c>
      <c r="M771" s="37">
        <v>0</v>
      </c>
      <c r="N771" s="37">
        <v>0</v>
      </c>
      <c r="O771" s="37">
        <v>0</v>
      </c>
      <c r="P771" s="46">
        <f t="shared" si="55"/>
        <v>0</v>
      </c>
    </row>
    <row r="772" spans="1:16" hidden="1" x14ac:dyDescent="0.25">
      <c r="A772" s="258" t="str">
        <f>IF(B772=1,A750,"")</f>
        <v/>
      </c>
      <c r="B772" s="39" t="str">
        <f t="shared" si="54"/>
        <v/>
      </c>
      <c r="C772" s="130">
        <f>VLOOKUP($X$30,CAD!$C$7:$D$31,2,0)</f>
        <v>0</v>
      </c>
      <c r="D772" s="37">
        <v>0</v>
      </c>
      <c r="E772" s="37">
        <v>0</v>
      </c>
      <c r="F772" s="37">
        <v>0</v>
      </c>
      <c r="G772" s="37">
        <v>0</v>
      </c>
      <c r="H772" s="37">
        <v>0</v>
      </c>
      <c r="I772" s="37">
        <v>0</v>
      </c>
      <c r="J772" s="37">
        <v>0</v>
      </c>
      <c r="K772" s="37">
        <v>0</v>
      </c>
      <c r="L772" s="37">
        <v>0</v>
      </c>
      <c r="M772" s="37">
        <v>0</v>
      </c>
      <c r="N772" s="37">
        <v>0</v>
      </c>
      <c r="O772" s="37">
        <v>0</v>
      </c>
      <c r="P772" s="46">
        <f t="shared" si="55"/>
        <v>0</v>
      </c>
    </row>
    <row r="773" spans="1:16" hidden="1" x14ac:dyDescent="0.25">
      <c r="A773" s="258" t="str">
        <f>IF(B773=1,A750,"")</f>
        <v/>
      </c>
      <c r="B773" s="39" t="str">
        <f t="shared" si="54"/>
        <v/>
      </c>
      <c r="C773" s="130">
        <f>VLOOKUP($X$31,CAD!$C$7:$D$31,2,0)</f>
        <v>0</v>
      </c>
      <c r="D773" s="37">
        <v>0</v>
      </c>
      <c r="E773" s="37">
        <v>0</v>
      </c>
      <c r="F773" s="37">
        <v>0</v>
      </c>
      <c r="G773" s="37">
        <v>0</v>
      </c>
      <c r="H773" s="37">
        <v>0</v>
      </c>
      <c r="I773" s="37">
        <v>0</v>
      </c>
      <c r="J773" s="37">
        <v>0</v>
      </c>
      <c r="K773" s="37">
        <v>0</v>
      </c>
      <c r="L773" s="37">
        <v>0</v>
      </c>
      <c r="M773" s="37">
        <v>0</v>
      </c>
      <c r="N773" s="37">
        <v>0</v>
      </c>
      <c r="O773" s="37">
        <v>0</v>
      </c>
      <c r="P773" s="46">
        <f t="shared" si="55"/>
        <v>0</v>
      </c>
    </row>
    <row r="774" spans="1:16" hidden="1" x14ac:dyDescent="0.25">
      <c r="A774" s="258" t="str">
        <f>IF(B774=1,A750,"")</f>
        <v/>
      </c>
      <c r="B774" s="39" t="str">
        <f t="shared" si="54"/>
        <v/>
      </c>
      <c r="C774" s="130">
        <f>VLOOKUP($X$32,CAD!$C$7:$D$31,2,0)</f>
        <v>0</v>
      </c>
      <c r="D774" s="37">
        <v>0</v>
      </c>
      <c r="E774" s="37">
        <v>0</v>
      </c>
      <c r="F774" s="37">
        <v>0</v>
      </c>
      <c r="G774" s="37">
        <v>0</v>
      </c>
      <c r="H774" s="37">
        <v>0</v>
      </c>
      <c r="I774" s="37">
        <v>0</v>
      </c>
      <c r="J774" s="37">
        <v>0</v>
      </c>
      <c r="K774" s="37">
        <v>0</v>
      </c>
      <c r="L774" s="37">
        <v>0</v>
      </c>
      <c r="M774" s="37">
        <v>0</v>
      </c>
      <c r="N774" s="37">
        <v>0</v>
      </c>
      <c r="O774" s="37">
        <v>0</v>
      </c>
      <c r="P774" s="46">
        <f t="shared" si="55"/>
        <v>0</v>
      </c>
    </row>
    <row r="775" spans="1:16" hidden="1" x14ac:dyDescent="0.25">
      <c r="A775" s="258" t="str">
        <f>IF(B775=1,A750,"")</f>
        <v/>
      </c>
      <c r="B775" s="39" t="str">
        <f t="shared" si="54"/>
        <v/>
      </c>
      <c r="C775" s="130">
        <f>VLOOKUP($X$33,CAD!$C$7:$D$31,2,0)</f>
        <v>0</v>
      </c>
      <c r="D775" s="37">
        <v>0</v>
      </c>
      <c r="E775" s="37">
        <v>0</v>
      </c>
      <c r="F775" s="37">
        <v>0</v>
      </c>
      <c r="G775" s="37">
        <v>0</v>
      </c>
      <c r="H775" s="37">
        <v>0</v>
      </c>
      <c r="I775" s="37">
        <v>0</v>
      </c>
      <c r="J775" s="37">
        <v>0</v>
      </c>
      <c r="K775" s="37">
        <v>0</v>
      </c>
      <c r="L775" s="37">
        <v>0</v>
      </c>
      <c r="M775" s="37">
        <v>0</v>
      </c>
      <c r="N775" s="37">
        <v>0</v>
      </c>
      <c r="O775" s="37">
        <v>0</v>
      </c>
      <c r="P775" s="46">
        <f t="shared" si="55"/>
        <v>0</v>
      </c>
    </row>
    <row r="776" spans="1:16" hidden="1" x14ac:dyDescent="0.25">
      <c r="A776" s="258" t="str">
        <f>IF(B776=1,A750,"")</f>
        <v/>
      </c>
      <c r="B776" s="39" t="str">
        <f t="shared" si="54"/>
        <v/>
      </c>
      <c r="C776" s="101">
        <f>VLOOKUP($X$34,CAD!$E$7:$F$31,2,0)</f>
        <v>0</v>
      </c>
      <c r="D776" s="37">
        <v>0</v>
      </c>
      <c r="E776" s="37">
        <v>0</v>
      </c>
      <c r="F776" s="37">
        <v>0</v>
      </c>
      <c r="G776" s="37">
        <v>0</v>
      </c>
      <c r="H776" s="37">
        <v>0</v>
      </c>
      <c r="I776" s="37">
        <v>0</v>
      </c>
      <c r="J776" s="37">
        <v>0</v>
      </c>
      <c r="K776" s="37">
        <v>0</v>
      </c>
      <c r="L776" s="37">
        <v>0</v>
      </c>
      <c r="M776" s="37">
        <v>0</v>
      </c>
      <c r="N776" s="37">
        <v>0</v>
      </c>
      <c r="O776" s="37">
        <v>0</v>
      </c>
      <c r="P776" s="46">
        <f t="shared" si="55"/>
        <v>0</v>
      </c>
    </row>
    <row r="777" spans="1:16" hidden="1" x14ac:dyDescent="0.25">
      <c r="A777" s="258" t="str">
        <f>IF(B777=1,A750,"")</f>
        <v/>
      </c>
      <c r="B777" s="39" t="str">
        <f t="shared" si="54"/>
        <v/>
      </c>
      <c r="C777" s="101">
        <f>VLOOKUP($X$35,CAD!$E$7:$F$31,2,0)</f>
        <v>0</v>
      </c>
      <c r="D777" s="37">
        <v>0</v>
      </c>
      <c r="E777" s="37">
        <v>0</v>
      </c>
      <c r="F777" s="37">
        <v>0</v>
      </c>
      <c r="G777" s="37">
        <v>0</v>
      </c>
      <c r="H777" s="37">
        <v>0</v>
      </c>
      <c r="I777" s="37">
        <v>0</v>
      </c>
      <c r="J777" s="37">
        <v>0</v>
      </c>
      <c r="K777" s="37">
        <v>0</v>
      </c>
      <c r="L777" s="37">
        <v>0</v>
      </c>
      <c r="M777" s="37">
        <v>0</v>
      </c>
      <c r="N777" s="37">
        <v>0</v>
      </c>
      <c r="O777" s="37">
        <v>0</v>
      </c>
      <c r="P777" s="46">
        <f t="shared" si="55"/>
        <v>0</v>
      </c>
    </row>
    <row r="778" spans="1:16" hidden="1" x14ac:dyDescent="0.25">
      <c r="A778" s="258" t="str">
        <f>IF(B778=1,A750,"")</f>
        <v/>
      </c>
      <c r="B778" s="39" t="str">
        <f t="shared" si="54"/>
        <v/>
      </c>
      <c r="C778" s="101">
        <f>VLOOKUP($X$36,CAD!$E$7:$F$31,2,0)</f>
        <v>0</v>
      </c>
      <c r="D778" s="37">
        <v>0</v>
      </c>
      <c r="E778" s="37">
        <v>0</v>
      </c>
      <c r="F778" s="37">
        <v>0</v>
      </c>
      <c r="G778" s="37">
        <v>0</v>
      </c>
      <c r="H778" s="37">
        <v>0</v>
      </c>
      <c r="I778" s="37">
        <v>0</v>
      </c>
      <c r="J778" s="37">
        <v>0</v>
      </c>
      <c r="K778" s="37">
        <v>0</v>
      </c>
      <c r="L778" s="37">
        <v>0</v>
      </c>
      <c r="M778" s="37">
        <v>0</v>
      </c>
      <c r="N778" s="37">
        <v>0</v>
      </c>
      <c r="O778" s="37">
        <v>0</v>
      </c>
      <c r="P778" s="46">
        <f t="shared" si="55"/>
        <v>0</v>
      </c>
    </row>
    <row r="779" spans="1:16" hidden="1" x14ac:dyDescent="0.25">
      <c r="A779" s="258" t="str">
        <f>IF(B779=1,A750,"")</f>
        <v/>
      </c>
      <c r="B779" s="39" t="str">
        <f t="shared" si="54"/>
        <v/>
      </c>
      <c r="C779" s="101">
        <f>VLOOKUP($X$37,CAD!$E$7:$F$31,2,0)</f>
        <v>0</v>
      </c>
      <c r="D779" s="37">
        <v>0</v>
      </c>
      <c r="E779" s="37">
        <v>0</v>
      </c>
      <c r="F779" s="37">
        <v>0</v>
      </c>
      <c r="G779" s="37">
        <v>0</v>
      </c>
      <c r="H779" s="37">
        <v>0</v>
      </c>
      <c r="I779" s="37">
        <v>0</v>
      </c>
      <c r="J779" s="37">
        <v>0</v>
      </c>
      <c r="K779" s="37">
        <v>0</v>
      </c>
      <c r="L779" s="37">
        <v>0</v>
      </c>
      <c r="M779" s="37">
        <v>0</v>
      </c>
      <c r="N779" s="37">
        <v>0</v>
      </c>
      <c r="O779" s="37">
        <v>0</v>
      </c>
      <c r="P779" s="46">
        <f t="shared" si="55"/>
        <v>0</v>
      </c>
    </row>
    <row r="780" spans="1:16" hidden="1" x14ac:dyDescent="0.25">
      <c r="A780" s="258" t="str">
        <f>IF(B780=1,A750,"")</f>
        <v/>
      </c>
      <c r="B780" s="39" t="str">
        <f t="shared" si="54"/>
        <v/>
      </c>
      <c r="C780" s="101">
        <f>VLOOKUP($X$38,CAD!$E$7:$F$31,2,0)</f>
        <v>0</v>
      </c>
      <c r="D780" s="37">
        <v>0</v>
      </c>
      <c r="E780" s="37">
        <v>0</v>
      </c>
      <c r="F780" s="37">
        <v>0</v>
      </c>
      <c r="G780" s="37">
        <v>0</v>
      </c>
      <c r="H780" s="37">
        <v>0</v>
      </c>
      <c r="I780" s="37">
        <v>0</v>
      </c>
      <c r="J780" s="37">
        <v>0</v>
      </c>
      <c r="K780" s="37">
        <v>0</v>
      </c>
      <c r="L780" s="37">
        <v>0</v>
      </c>
      <c r="M780" s="37">
        <v>0</v>
      </c>
      <c r="N780" s="37">
        <v>0</v>
      </c>
      <c r="O780" s="37">
        <v>0</v>
      </c>
      <c r="P780" s="46">
        <f t="shared" si="55"/>
        <v>0</v>
      </c>
    </row>
    <row r="781" spans="1:16" hidden="1" x14ac:dyDescent="0.25">
      <c r="A781" s="258" t="str">
        <f>IF(B781=1,A750,"")</f>
        <v/>
      </c>
      <c r="B781" s="39" t="str">
        <f t="shared" si="54"/>
        <v/>
      </c>
      <c r="C781" s="101">
        <f>VLOOKUP($X$39,CAD!$E$7:$F$31,2,0)</f>
        <v>0</v>
      </c>
      <c r="D781" s="37">
        <v>0</v>
      </c>
      <c r="E781" s="37">
        <v>0</v>
      </c>
      <c r="F781" s="37">
        <v>0</v>
      </c>
      <c r="G781" s="37">
        <v>0</v>
      </c>
      <c r="H781" s="37">
        <v>0</v>
      </c>
      <c r="I781" s="37">
        <v>0</v>
      </c>
      <c r="J781" s="37">
        <v>0</v>
      </c>
      <c r="K781" s="37">
        <v>0</v>
      </c>
      <c r="L781" s="37">
        <v>0</v>
      </c>
      <c r="M781" s="37">
        <v>0</v>
      </c>
      <c r="N781" s="37">
        <v>0</v>
      </c>
      <c r="O781" s="37">
        <v>0</v>
      </c>
      <c r="P781" s="46">
        <f t="shared" si="55"/>
        <v>0</v>
      </c>
    </row>
    <row r="782" spans="1:16" hidden="1" x14ac:dyDescent="0.25">
      <c r="A782" s="258" t="str">
        <f>IF(B782=1,A750,"")</f>
        <v/>
      </c>
      <c r="B782" s="39" t="str">
        <f t="shared" si="54"/>
        <v/>
      </c>
      <c r="C782" s="101">
        <f>VLOOKUP($X$40,CAD!$E$7:$F$31,2,0)</f>
        <v>0</v>
      </c>
      <c r="D782" s="37">
        <v>0</v>
      </c>
      <c r="E782" s="37">
        <v>0</v>
      </c>
      <c r="F782" s="37">
        <v>0</v>
      </c>
      <c r="G782" s="37">
        <v>0</v>
      </c>
      <c r="H782" s="37">
        <v>0</v>
      </c>
      <c r="I782" s="37">
        <v>0</v>
      </c>
      <c r="J782" s="37">
        <v>0</v>
      </c>
      <c r="K782" s="37">
        <v>0</v>
      </c>
      <c r="L782" s="37">
        <v>0</v>
      </c>
      <c r="M782" s="37">
        <v>0</v>
      </c>
      <c r="N782" s="37">
        <v>0</v>
      </c>
      <c r="O782" s="37">
        <v>0</v>
      </c>
      <c r="P782" s="46">
        <f t="shared" si="55"/>
        <v>0</v>
      </c>
    </row>
    <row r="783" spans="1:16" hidden="1" x14ac:dyDescent="0.25">
      <c r="A783" s="258" t="str">
        <f>IF(B783=1,A750,"")</f>
        <v/>
      </c>
      <c r="B783" s="39" t="str">
        <f t="shared" si="54"/>
        <v/>
      </c>
      <c r="C783" s="101">
        <f>VLOOKUP($X$41,CAD!$E$7:$F$31,2,0)</f>
        <v>0</v>
      </c>
      <c r="D783" s="37">
        <v>0</v>
      </c>
      <c r="E783" s="37">
        <v>0</v>
      </c>
      <c r="F783" s="37">
        <v>0</v>
      </c>
      <c r="G783" s="37">
        <v>0</v>
      </c>
      <c r="H783" s="37">
        <v>0</v>
      </c>
      <c r="I783" s="37">
        <v>0</v>
      </c>
      <c r="J783" s="37">
        <v>0</v>
      </c>
      <c r="K783" s="37">
        <v>0</v>
      </c>
      <c r="L783" s="37">
        <v>0</v>
      </c>
      <c r="M783" s="37">
        <v>0</v>
      </c>
      <c r="N783" s="37">
        <v>0</v>
      </c>
      <c r="O783" s="37">
        <v>0</v>
      </c>
      <c r="P783" s="46">
        <f t="shared" si="55"/>
        <v>0</v>
      </c>
    </row>
    <row r="784" spans="1:16" hidden="1" x14ac:dyDescent="0.25">
      <c r="A784" s="258" t="str">
        <f>IF(B784=1,A750,"")</f>
        <v/>
      </c>
      <c r="B784" s="39" t="str">
        <f t="shared" si="54"/>
        <v/>
      </c>
      <c r="C784" s="101">
        <f>VLOOKUP($X$42,CAD!$E$7:$F$31,2,0)</f>
        <v>0</v>
      </c>
      <c r="D784" s="37">
        <v>0</v>
      </c>
      <c r="E784" s="37">
        <v>0</v>
      </c>
      <c r="F784" s="37">
        <v>0</v>
      </c>
      <c r="G784" s="37">
        <v>0</v>
      </c>
      <c r="H784" s="37">
        <v>0</v>
      </c>
      <c r="I784" s="37">
        <v>0</v>
      </c>
      <c r="J784" s="37">
        <v>0</v>
      </c>
      <c r="K784" s="37">
        <v>0</v>
      </c>
      <c r="L784" s="37">
        <v>0</v>
      </c>
      <c r="M784" s="37">
        <v>0</v>
      </c>
      <c r="N784" s="37">
        <v>0</v>
      </c>
      <c r="O784" s="37">
        <v>0</v>
      </c>
      <c r="P784" s="46">
        <f t="shared" si="55"/>
        <v>0</v>
      </c>
    </row>
    <row r="785" spans="1:20" hidden="1" x14ac:dyDescent="0.25">
      <c r="A785" s="258" t="str">
        <f>IF(B785=1,A750,"")</f>
        <v/>
      </c>
      <c r="B785" s="39" t="str">
        <f t="shared" si="54"/>
        <v/>
      </c>
      <c r="C785" s="101">
        <f>VLOOKUP($X$43,CAD!$E$7:$F$31,2,0)</f>
        <v>0</v>
      </c>
      <c r="D785" s="37">
        <v>0</v>
      </c>
      <c r="E785" s="37">
        <v>0</v>
      </c>
      <c r="F785" s="37">
        <v>0</v>
      </c>
      <c r="G785" s="37">
        <v>0</v>
      </c>
      <c r="H785" s="37">
        <v>0</v>
      </c>
      <c r="I785" s="37">
        <v>0</v>
      </c>
      <c r="J785" s="37">
        <v>0</v>
      </c>
      <c r="K785" s="37">
        <v>0</v>
      </c>
      <c r="L785" s="37">
        <v>0</v>
      </c>
      <c r="M785" s="37">
        <v>0</v>
      </c>
      <c r="N785" s="37">
        <v>0</v>
      </c>
      <c r="O785" s="37">
        <v>0</v>
      </c>
      <c r="P785" s="46">
        <f t="shared" si="55"/>
        <v>0</v>
      </c>
    </row>
    <row r="786" spans="1:20" hidden="1" x14ac:dyDescent="0.25">
      <c r="A786" s="258" t="str">
        <f>IF(B786=1,A750,"")</f>
        <v/>
      </c>
      <c r="B786" s="39" t="str">
        <f t="shared" si="54"/>
        <v/>
      </c>
      <c r="C786" s="101">
        <f>VLOOKUP($X$44,CAD!$E$7:$F$31,2,0)</f>
        <v>0</v>
      </c>
      <c r="D786" s="37">
        <v>0</v>
      </c>
      <c r="E786" s="37">
        <v>0</v>
      </c>
      <c r="F786" s="37">
        <v>0</v>
      </c>
      <c r="G786" s="37">
        <v>0</v>
      </c>
      <c r="H786" s="37">
        <v>0</v>
      </c>
      <c r="I786" s="37">
        <v>0</v>
      </c>
      <c r="J786" s="37">
        <v>0</v>
      </c>
      <c r="K786" s="37">
        <v>0</v>
      </c>
      <c r="L786" s="37">
        <v>0</v>
      </c>
      <c r="M786" s="37">
        <v>0</v>
      </c>
      <c r="N786" s="37">
        <v>0</v>
      </c>
      <c r="O786" s="37">
        <v>0</v>
      </c>
      <c r="P786" s="46">
        <f t="shared" si="55"/>
        <v>0</v>
      </c>
    </row>
    <row r="787" spans="1:20" hidden="1" x14ac:dyDescent="0.25">
      <c r="A787" s="258" t="str">
        <f>IF(B787=1,A750,"")</f>
        <v/>
      </c>
      <c r="B787" s="39" t="str">
        <f t="shared" si="54"/>
        <v/>
      </c>
      <c r="C787" s="101">
        <f>VLOOKUP($X$45,CAD!$E$7:$F$31,2,0)</f>
        <v>0</v>
      </c>
      <c r="D787" s="37">
        <v>0</v>
      </c>
      <c r="E787" s="37">
        <v>0</v>
      </c>
      <c r="F787" s="37">
        <v>0</v>
      </c>
      <c r="G787" s="37">
        <v>0</v>
      </c>
      <c r="H787" s="37">
        <v>0</v>
      </c>
      <c r="I787" s="37">
        <v>0</v>
      </c>
      <c r="J787" s="37">
        <v>0</v>
      </c>
      <c r="K787" s="37">
        <v>0</v>
      </c>
      <c r="L787" s="37">
        <v>0</v>
      </c>
      <c r="M787" s="37">
        <v>0</v>
      </c>
      <c r="N787" s="37">
        <v>0</v>
      </c>
      <c r="O787" s="37">
        <v>0</v>
      </c>
      <c r="P787" s="46">
        <f t="shared" si="55"/>
        <v>0</v>
      </c>
    </row>
    <row r="788" spans="1:20" hidden="1" x14ac:dyDescent="0.25">
      <c r="A788" s="258" t="str">
        <f>IF(B788=1,A750,"")</f>
        <v/>
      </c>
      <c r="B788" s="39" t="str">
        <f t="shared" si="54"/>
        <v/>
      </c>
      <c r="C788" s="101">
        <f>VLOOKUP($X$46,CAD!$E$7:$F$31,2,0)</f>
        <v>0</v>
      </c>
      <c r="D788" s="37">
        <v>0</v>
      </c>
      <c r="E788" s="37">
        <v>0</v>
      </c>
      <c r="F788" s="37">
        <v>0</v>
      </c>
      <c r="G788" s="37">
        <v>0</v>
      </c>
      <c r="H788" s="37">
        <v>0</v>
      </c>
      <c r="I788" s="37">
        <v>0</v>
      </c>
      <c r="J788" s="37">
        <v>0</v>
      </c>
      <c r="K788" s="37">
        <v>0</v>
      </c>
      <c r="L788" s="37">
        <v>0</v>
      </c>
      <c r="M788" s="37">
        <v>0</v>
      </c>
      <c r="N788" s="37">
        <v>0</v>
      </c>
      <c r="O788" s="37">
        <v>0</v>
      </c>
      <c r="P788" s="46">
        <f t="shared" si="55"/>
        <v>0</v>
      </c>
    </row>
    <row r="789" spans="1:20" hidden="1" x14ac:dyDescent="0.25">
      <c r="A789" s="258" t="str">
        <f>IF(B789=1,A750,"")</f>
        <v/>
      </c>
      <c r="B789" s="39" t="str">
        <f t="shared" si="54"/>
        <v/>
      </c>
      <c r="C789" s="101">
        <f>VLOOKUP($X$47,CAD!$E$7:$F$31,2,0)</f>
        <v>0</v>
      </c>
      <c r="D789" s="37">
        <v>0</v>
      </c>
      <c r="E789" s="37">
        <v>0</v>
      </c>
      <c r="F789" s="37">
        <v>0</v>
      </c>
      <c r="G789" s="37">
        <v>0</v>
      </c>
      <c r="H789" s="37">
        <v>0</v>
      </c>
      <c r="I789" s="37">
        <v>0</v>
      </c>
      <c r="J789" s="37">
        <v>0</v>
      </c>
      <c r="K789" s="37">
        <v>0</v>
      </c>
      <c r="L789" s="37">
        <v>0</v>
      </c>
      <c r="M789" s="37">
        <v>0</v>
      </c>
      <c r="N789" s="37">
        <v>0</v>
      </c>
      <c r="O789" s="37">
        <v>0</v>
      </c>
      <c r="P789" s="46">
        <f t="shared" si="55"/>
        <v>0</v>
      </c>
    </row>
    <row r="790" spans="1:20" hidden="1" x14ac:dyDescent="0.25">
      <c r="A790" s="258" t="str">
        <f>IF(B790=1,A750,"")</f>
        <v/>
      </c>
      <c r="B790" s="39" t="str">
        <f t="shared" si="54"/>
        <v/>
      </c>
      <c r="C790" s="101">
        <f>VLOOKUP($X$48,CAD!$E$7:$F$31,2,0)</f>
        <v>0</v>
      </c>
      <c r="D790" s="37">
        <v>0</v>
      </c>
      <c r="E790" s="37">
        <v>0</v>
      </c>
      <c r="F790" s="37">
        <v>0</v>
      </c>
      <c r="G790" s="37">
        <v>0</v>
      </c>
      <c r="H790" s="37">
        <v>0</v>
      </c>
      <c r="I790" s="37">
        <v>0</v>
      </c>
      <c r="J790" s="37">
        <v>0</v>
      </c>
      <c r="K790" s="37">
        <v>0</v>
      </c>
      <c r="L790" s="37">
        <v>0</v>
      </c>
      <c r="M790" s="37">
        <v>0</v>
      </c>
      <c r="N790" s="37">
        <v>0</v>
      </c>
      <c r="O790" s="37">
        <v>0</v>
      </c>
      <c r="P790" s="46">
        <f t="shared" si="55"/>
        <v>0</v>
      </c>
    </row>
    <row r="791" spans="1:20" hidden="1" x14ac:dyDescent="0.25">
      <c r="A791" s="258" t="str">
        <f>IF(B791=1,A750,"")</f>
        <v/>
      </c>
      <c r="B791" s="39" t="str">
        <f t="shared" si="54"/>
        <v/>
      </c>
      <c r="C791" s="101">
        <f>VLOOKUP($X$49,CAD!$E$7:$F$31,2,0)</f>
        <v>0</v>
      </c>
      <c r="D791" s="37">
        <v>0</v>
      </c>
      <c r="E791" s="37">
        <v>0</v>
      </c>
      <c r="F791" s="37">
        <v>0</v>
      </c>
      <c r="G791" s="37">
        <v>0</v>
      </c>
      <c r="H791" s="37">
        <v>0</v>
      </c>
      <c r="I791" s="37">
        <v>0</v>
      </c>
      <c r="J791" s="37">
        <v>0</v>
      </c>
      <c r="K791" s="37">
        <v>0</v>
      </c>
      <c r="L791" s="37">
        <v>0</v>
      </c>
      <c r="M791" s="37">
        <v>0</v>
      </c>
      <c r="N791" s="37">
        <v>0</v>
      </c>
      <c r="O791" s="37">
        <v>0</v>
      </c>
      <c r="P791" s="46">
        <f t="shared" si="55"/>
        <v>0</v>
      </c>
    </row>
    <row r="792" spans="1:20" hidden="1" x14ac:dyDescent="0.25">
      <c r="A792" s="258" t="str">
        <f>IF(B792=1,A750,"")</f>
        <v/>
      </c>
      <c r="B792" s="39" t="str">
        <f t="shared" si="54"/>
        <v/>
      </c>
      <c r="C792" s="101">
        <f>VLOOKUP($X$50,CAD!$E$7:$F$31,2,0)</f>
        <v>0</v>
      </c>
      <c r="D792" s="37">
        <v>0</v>
      </c>
      <c r="E792" s="37">
        <v>0</v>
      </c>
      <c r="F792" s="37">
        <v>0</v>
      </c>
      <c r="G792" s="37">
        <v>0</v>
      </c>
      <c r="H792" s="37">
        <v>0</v>
      </c>
      <c r="I792" s="37">
        <v>0</v>
      </c>
      <c r="J792" s="37">
        <v>0</v>
      </c>
      <c r="K792" s="37">
        <v>0</v>
      </c>
      <c r="L792" s="37">
        <v>0</v>
      </c>
      <c r="M792" s="37">
        <v>0</v>
      </c>
      <c r="N792" s="37">
        <v>0</v>
      </c>
      <c r="O792" s="37">
        <v>0</v>
      </c>
      <c r="P792" s="46">
        <f t="shared" si="55"/>
        <v>0</v>
      </c>
    </row>
    <row r="793" spans="1:20" hidden="1" x14ac:dyDescent="0.25">
      <c r="A793" s="258" t="str">
        <f>IF(B793=1,A750,"")</f>
        <v/>
      </c>
      <c r="B793" s="39" t="str">
        <f t="shared" si="54"/>
        <v/>
      </c>
      <c r="C793" s="101">
        <f>VLOOKUP($X$51,CAD!$E$7:$F$31,2,0)</f>
        <v>0</v>
      </c>
      <c r="D793" s="37">
        <v>0</v>
      </c>
      <c r="E793" s="37">
        <v>0</v>
      </c>
      <c r="F793" s="37">
        <v>0</v>
      </c>
      <c r="G793" s="37">
        <v>0</v>
      </c>
      <c r="H793" s="37">
        <v>0</v>
      </c>
      <c r="I793" s="37">
        <v>0</v>
      </c>
      <c r="J793" s="37">
        <v>0</v>
      </c>
      <c r="K793" s="37">
        <v>0</v>
      </c>
      <c r="L793" s="37">
        <v>0</v>
      </c>
      <c r="M793" s="37">
        <v>0</v>
      </c>
      <c r="N793" s="37">
        <v>0</v>
      </c>
      <c r="O793" s="37">
        <v>0</v>
      </c>
      <c r="P793" s="46">
        <f t="shared" si="55"/>
        <v>0</v>
      </c>
    </row>
    <row r="794" spans="1:20" hidden="1" x14ac:dyDescent="0.25">
      <c r="A794" s="258" t="str">
        <f>IF(B794=1,A750,"")</f>
        <v/>
      </c>
      <c r="B794" s="39" t="str">
        <f t="shared" si="54"/>
        <v/>
      </c>
      <c r="C794" s="101">
        <f>VLOOKUP($X$52,CAD!$E$7:$F$31,2,0)</f>
        <v>0</v>
      </c>
      <c r="D794" s="37">
        <v>0</v>
      </c>
      <c r="E794" s="37">
        <v>0</v>
      </c>
      <c r="F794" s="37">
        <v>0</v>
      </c>
      <c r="G794" s="37">
        <v>0</v>
      </c>
      <c r="H794" s="37">
        <v>0</v>
      </c>
      <c r="I794" s="37">
        <v>0</v>
      </c>
      <c r="J794" s="37">
        <v>0</v>
      </c>
      <c r="K794" s="37">
        <v>0</v>
      </c>
      <c r="L794" s="37">
        <v>0</v>
      </c>
      <c r="M794" s="37">
        <v>0</v>
      </c>
      <c r="N794" s="37">
        <v>0</v>
      </c>
      <c r="O794" s="37">
        <v>0</v>
      </c>
      <c r="P794" s="46">
        <f t="shared" si="55"/>
        <v>0</v>
      </c>
    </row>
    <row r="795" spans="1:20" hidden="1" x14ac:dyDescent="0.25">
      <c r="A795" s="258" t="str">
        <f>IF(B795=1,A750,"")</f>
        <v/>
      </c>
      <c r="B795" s="39" t="str">
        <f t="shared" si="54"/>
        <v/>
      </c>
      <c r="C795" s="101">
        <f>VLOOKUP($X$53,CAD!$E$7:$F$31,2,0)</f>
        <v>0</v>
      </c>
      <c r="D795" s="37">
        <v>0</v>
      </c>
      <c r="E795" s="37">
        <v>0</v>
      </c>
      <c r="F795" s="37">
        <v>0</v>
      </c>
      <c r="G795" s="37">
        <v>0</v>
      </c>
      <c r="H795" s="37">
        <v>0</v>
      </c>
      <c r="I795" s="37">
        <v>0</v>
      </c>
      <c r="J795" s="37">
        <v>0</v>
      </c>
      <c r="K795" s="37">
        <v>0</v>
      </c>
      <c r="L795" s="37">
        <v>0</v>
      </c>
      <c r="M795" s="37">
        <v>0</v>
      </c>
      <c r="N795" s="37">
        <v>0</v>
      </c>
      <c r="O795" s="37">
        <v>0</v>
      </c>
      <c r="P795" s="46">
        <f t="shared" si="55"/>
        <v>0</v>
      </c>
    </row>
    <row r="796" spans="1:20" hidden="1" x14ac:dyDescent="0.25">
      <c r="A796" s="258" t="str">
        <f>IF(B796=1,A750,"")</f>
        <v/>
      </c>
      <c r="B796" s="39" t="str">
        <f t="shared" si="54"/>
        <v/>
      </c>
      <c r="C796" s="101">
        <f>VLOOKUP($X$54,CAD!$E$7:$F$31,2,0)</f>
        <v>0</v>
      </c>
      <c r="D796" s="37">
        <v>0</v>
      </c>
      <c r="E796" s="37">
        <v>0</v>
      </c>
      <c r="F796" s="37">
        <v>0</v>
      </c>
      <c r="G796" s="37">
        <v>0</v>
      </c>
      <c r="H796" s="37">
        <v>0</v>
      </c>
      <c r="I796" s="37">
        <v>0</v>
      </c>
      <c r="J796" s="37">
        <v>0</v>
      </c>
      <c r="K796" s="37">
        <v>0</v>
      </c>
      <c r="L796" s="37">
        <v>0</v>
      </c>
      <c r="M796" s="37">
        <v>0</v>
      </c>
      <c r="N796" s="37">
        <v>0</v>
      </c>
      <c r="O796" s="37">
        <v>0</v>
      </c>
      <c r="P796" s="46">
        <f t="shared" si="55"/>
        <v>0</v>
      </c>
    </row>
    <row r="797" spans="1:20" hidden="1" x14ac:dyDescent="0.25">
      <c r="A797" s="258" t="str">
        <f>IF(B797=1,A750,"")</f>
        <v/>
      </c>
      <c r="B797" s="39" t="str">
        <f t="shared" si="54"/>
        <v/>
      </c>
      <c r="C797" s="101">
        <f>VLOOKUP($X$55,CAD!$E$7:$F$31,2,0)</f>
        <v>0</v>
      </c>
      <c r="D797" s="37">
        <v>0</v>
      </c>
      <c r="E797" s="37">
        <v>0</v>
      </c>
      <c r="F797" s="37">
        <v>0</v>
      </c>
      <c r="G797" s="37">
        <v>0</v>
      </c>
      <c r="H797" s="37">
        <v>0</v>
      </c>
      <c r="I797" s="37">
        <v>0</v>
      </c>
      <c r="J797" s="37">
        <v>0</v>
      </c>
      <c r="K797" s="37">
        <v>0</v>
      </c>
      <c r="L797" s="37">
        <v>0</v>
      </c>
      <c r="M797" s="37">
        <v>0</v>
      </c>
      <c r="N797" s="37">
        <v>0</v>
      </c>
      <c r="O797" s="37">
        <v>0</v>
      </c>
      <c r="P797" s="46">
        <f t="shared" si="55"/>
        <v>0</v>
      </c>
    </row>
    <row r="798" spans="1:20" hidden="1" x14ac:dyDescent="0.25">
      <c r="A798" s="258" t="str">
        <f>IF(B798=1,A750,"")</f>
        <v/>
      </c>
      <c r="B798" s="39" t="str">
        <f t="shared" si="54"/>
        <v/>
      </c>
      <c r="C798" s="101">
        <f>VLOOKUP($X$56,CAD!$E$7:$F$31,2,0)</f>
        <v>0</v>
      </c>
      <c r="D798" s="37">
        <v>0</v>
      </c>
      <c r="E798" s="37">
        <v>0</v>
      </c>
      <c r="F798" s="37">
        <v>0</v>
      </c>
      <c r="G798" s="37">
        <v>0</v>
      </c>
      <c r="H798" s="37">
        <v>0</v>
      </c>
      <c r="I798" s="37">
        <v>0</v>
      </c>
      <c r="J798" s="37">
        <v>0</v>
      </c>
      <c r="K798" s="37">
        <v>0</v>
      </c>
      <c r="L798" s="37">
        <v>0</v>
      </c>
      <c r="M798" s="37">
        <v>0</v>
      </c>
      <c r="N798" s="37">
        <v>0</v>
      </c>
      <c r="O798" s="37">
        <v>0</v>
      </c>
      <c r="P798" s="46">
        <f t="shared" si="55"/>
        <v>0</v>
      </c>
    </row>
    <row r="799" spans="1:20" hidden="1" x14ac:dyDescent="0.25">
      <c r="A799" s="258" t="str">
        <f>IF(B799=1,A750,"")</f>
        <v/>
      </c>
      <c r="B799" s="39" t="str">
        <f t="shared" si="54"/>
        <v/>
      </c>
      <c r="C799" s="101">
        <f>VLOOKUP($X$57,CAD!$E$7:$F$31,2,0)</f>
        <v>0</v>
      </c>
      <c r="D799" s="37">
        <v>0</v>
      </c>
      <c r="E799" s="37">
        <v>0</v>
      </c>
      <c r="F799" s="37">
        <v>0</v>
      </c>
      <c r="G799" s="37">
        <v>0</v>
      </c>
      <c r="H799" s="37">
        <v>0</v>
      </c>
      <c r="I799" s="37">
        <v>0</v>
      </c>
      <c r="J799" s="37">
        <v>0</v>
      </c>
      <c r="K799" s="37">
        <v>0</v>
      </c>
      <c r="L799" s="37">
        <v>0</v>
      </c>
      <c r="M799" s="37">
        <v>0</v>
      </c>
      <c r="N799" s="37">
        <v>0</v>
      </c>
      <c r="O799" s="37">
        <v>0</v>
      </c>
      <c r="P799" s="46">
        <f t="shared" si="55"/>
        <v>0</v>
      </c>
    </row>
    <row r="800" spans="1:20" hidden="1" x14ac:dyDescent="0.25">
      <c r="A800" s="258" t="str">
        <f>IF(B800=1,A750,"")</f>
        <v/>
      </c>
      <c r="B800" s="39" t="str">
        <f t="shared" si="54"/>
        <v/>
      </c>
      <c r="C800" s="101">
        <f>VLOOKUP($X$58,CAD!$E$7:$F$31,2,0)</f>
        <v>0</v>
      </c>
      <c r="D800" s="37">
        <v>0</v>
      </c>
      <c r="E800" s="37">
        <v>0</v>
      </c>
      <c r="F800" s="37">
        <v>0</v>
      </c>
      <c r="G800" s="37">
        <v>0</v>
      </c>
      <c r="H800" s="37">
        <v>0</v>
      </c>
      <c r="I800" s="37">
        <v>0</v>
      </c>
      <c r="J800" s="37">
        <v>0</v>
      </c>
      <c r="K800" s="37">
        <v>0</v>
      </c>
      <c r="L800" s="37">
        <v>0</v>
      </c>
      <c r="M800" s="37">
        <v>0</v>
      </c>
      <c r="N800" s="37">
        <v>0</v>
      </c>
      <c r="O800" s="37">
        <v>0</v>
      </c>
      <c r="P800" s="46">
        <f t="shared" si="55"/>
        <v>0</v>
      </c>
      <c r="T800" s="10"/>
    </row>
    <row r="801" spans="1:16" hidden="1" x14ac:dyDescent="0.25">
      <c r="A801" s="258">
        <f>A750</f>
        <v>2033</v>
      </c>
      <c r="P801" s="43"/>
    </row>
    <row r="802" spans="1:16" ht="15.75" hidden="1" thickBot="1" x14ac:dyDescent="0.3">
      <c r="A802" s="258">
        <f>A750</f>
        <v>2033</v>
      </c>
      <c r="C802" s="131" t="s">
        <v>203</v>
      </c>
      <c r="D802" s="132">
        <f>PREV_D!D739</f>
        <v>0</v>
      </c>
      <c r="E802" s="132">
        <f>PREV_D!E739</f>
        <v>0</v>
      </c>
      <c r="F802" s="132">
        <f>PREV_D!F739</f>
        <v>0</v>
      </c>
      <c r="G802" s="132">
        <f>PREV_D!G739</f>
        <v>0</v>
      </c>
      <c r="H802" s="132">
        <f>PREV_D!H739</f>
        <v>0</v>
      </c>
      <c r="I802" s="132">
        <f>PREV_D!I739</f>
        <v>0</v>
      </c>
      <c r="J802" s="132">
        <f>PREV_D!J739</f>
        <v>0</v>
      </c>
      <c r="K802" s="132">
        <f>PREV_D!K739</f>
        <v>0</v>
      </c>
      <c r="L802" s="132">
        <f>PREV_D!L739</f>
        <v>0</v>
      </c>
      <c r="M802" s="132">
        <f>PREV_D!M739</f>
        <v>0</v>
      </c>
      <c r="N802" s="132">
        <f>PREV_D!N739</f>
        <v>0</v>
      </c>
      <c r="O802" s="132">
        <f>PREV_D!O739</f>
        <v>0</v>
      </c>
      <c r="P802" s="133">
        <f>SUM(D802:O802)</f>
        <v>0</v>
      </c>
    </row>
    <row r="803" spans="1:16" hidden="1" x14ac:dyDescent="0.25">
      <c r="A803" s="258">
        <f>A750</f>
        <v>2033</v>
      </c>
      <c r="P803" s="43"/>
    </row>
    <row r="804" spans="1:16" hidden="1" x14ac:dyDescent="0.25">
      <c r="A804" s="258">
        <f>A750</f>
        <v>2033</v>
      </c>
      <c r="C804" s="63" t="s">
        <v>204</v>
      </c>
      <c r="D804" s="34">
        <f>D750-D802</f>
        <v>0</v>
      </c>
      <c r="E804" s="34">
        <f t="shared" ref="E804:P804" si="56">E750-E802</f>
        <v>0</v>
      </c>
      <c r="F804" s="34">
        <f t="shared" si="56"/>
        <v>0</v>
      </c>
      <c r="G804" s="34">
        <f t="shared" si="56"/>
        <v>0</v>
      </c>
      <c r="H804" s="34">
        <f t="shared" si="56"/>
        <v>0</v>
      </c>
      <c r="I804" s="34">
        <f t="shared" si="56"/>
        <v>0</v>
      </c>
      <c r="J804" s="34">
        <f t="shared" si="56"/>
        <v>0</v>
      </c>
      <c r="K804" s="34">
        <f t="shared" si="56"/>
        <v>0</v>
      </c>
      <c r="L804" s="34">
        <f t="shared" si="56"/>
        <v>0</v>
      </c>
      <c r="M804" s="34">
        <f t="shared" si="56"/>
        <v>0</v>
      </c>
      <c r="N804" s="34">
        <f t="shared" si="56"/>
        <v>0</v>
      </c>
      <c r="O804" s="34">
        <f t="shared" si="56"/>
        <v>0</v>
      </c>
      <c r="P804" s="44">
        <f t="shared" si="56"/>
        <v>0</v>
      </c>
    </row>
    <row r="805" spans="1:16" hidden="1" x14ac:dyDescent="0.25">
      <c r="A805" s="258"/>
    </row>
    <row r="806" spans="1:16" hidden="1" x14ac:dyDescent="0.25">
      <c r="A806" s="258"/>
    </row>
    <row r="807" spans="1:16" ht="15" hidden="1" customHeight="1" thickBot="1" x14ac:dyDescent="0.3">
      <c r="A807" s="258">
        <f>A750+1</f>
        <v>2034</v>
      </c>
      <c r="C807" s="134" t="s">
        <v>202</v>
      </c>
      <c r="D807" s="136">
        <f t="shared" ref="D807:P807" si="57">SUM(D808:D857)</f>
        <v>0</v>
      </c>
      <c r="E807" s="136">
        <f t="shared" si="57"/>
        <v>0</v>
      </c>
      <c r="F807" s="136">
        <f t="shared" si="57"/>
        <v>0</v>
      </c>
      <c r="G807" s="136">
        <f t="shared" si="57"/>
        <v>0</v>
      </c>
      <c r="H807" s="136">
        <f t="shared" si="57"/>
        <v>0</v>
      </c>
      <c r="I807" s="136">
        <f t="shared" si="57"/>
        <v>0</v>
      </c>
      <c r="J807" s="136">
        <f t="shared" si="57"/>
        <v>0</v>
      </c>
      <c r="K807" s="136">
        <f t="shared" si="57"/>
        <v>0</v>
      </c>
      <c r="L807" s="136">
        <f t="shared" si="57"/>
        <v>0</v>
      </c>
      <c r="M807" s="136">
        <f t="shared" si="57"/>
        <v>0</v>
      </c>
      <c r="N807" s="136">
        <f t="shared" si="57"/>
        <v>0</v>
      </c>
      <c r="O807" s="136">
        <f t="shared" si="57"/>
        <v>0</v>
      </c>
      <c r="P807" s="136">
        <f t="shared" si="57"/>
        <v>0</v>
      </c>
    </row>
    <row r="808" spans="1:16" hidden="1" x14ac:dyDescent="0.25">
      <c r="A808" s="258" t="str">
        <f>IF(B808=1,A807,"")</f>
        <v/>
      </c>
      <c r="B808" s="39" t="str">
        <f>IF(C808&lt;&gt;0,1,"")</f>
        <v/>
      </c>
      <c r="C808" s="130">
        <f>VLOOKUP($X$9,CAD!$C$7:$D$31,2,0)</f>
        <v>0</v>
      </c>
      <c r="D808" s="38">
        <v>0</v>
      </c>
      <c r="E808" s="38">
        <v>0</v>
      </c>
      <c r="F808" s="38">
        <v>0</v>
      </c>
      <c r="G808" s="38">
        <v>0</v>
      </c>
      <c r="H808" s="38">
        <v>0</v>
      </c>
      <c r="I808" s="38">
        <v>0</v>
      </c>
      <c r="J808" s="38">
        <v>0</v>
      </c>
      <c r="K808" s="38">
        <v>0</v>
      </c>
      <c r="L808" s="38">
        <v>0</v>
      </c>
      <c r="M808" s="38">
        <v>0</v>
      </c>
      <c r="N808" s="38">
        <v>0</v>
      </c>
      <c r="O808" s="38">
        <v>0</v>
      </c>
      <c r="P808" s="99">
        <f>SUM(D808:O808)</f>
        <v>0</v>
      </c>
    </row>
    <row r="809" spans="1:16" hidden="1" x14ac:dyDescent="0.25">
      <c r="A809" s="258" t="str">
        <f>IF(B809=1,A807,"")</f>
        <v/>
      </c>
      <c r="B809" s="39" t="str">
        <f t="shared" ref="B809:B857" si="58">IF(C809&lt;&gt;0,1,"")</f>
        <v/>
      </c>
      <c r="C809" s="130">
        <f>VLOOKUP($X$10,CAD!$C$7:$D$31,2,0)</f>
        <v>0</v>
      </c>
      <c r="D809" s="38">
        <v>0</v>
      </c>
      <c r="E809" s="38">
        <v>0</v>
      </c>
      <c r="F809" s="38">
        <v>0</v>
      </c>
      <c r="G809" s="38">
        <v>0</v>
      </c>
      <c r="H809" s="38">
        <v>0</v>
      </c>
      <c r="I809" s="38">
        <v>0</v>
      </c>
      <c r="J809" s="38">
        <v>0</v>
      </c>
      <c r="K809" s="38">
        <v>0</v>
      </c>
      <c r="L809" s="38">
        <v>0</v>
      </c>
      <c r="M809" s="38">
        <v>0</v>
      </c>
      <c r="N809" s="38">
        <v>0</v>
      </c>
      <c r="O809" s="38">
        <v>0</v>
      </c>
      <c r="P809" s="46">
        <f t="shared" ref="P809:P857" si="59">SUM(D809:O809)</f>
        <v>0</v>
      </c>
    </row>
    <row r="810" spans="1:16" hidden="1" x14ac:dyDescent="0.25">
      <c r="A810" s="258" t="str">
        <f>IF(B810=1,A807,"")</f>
        <v/>
      </c>
      <c r="B810" s="39" t="str">
        <f t="shared" si="58"/>
        <v/>
      </c>
      <c r="C810" s="130">
        <f>VLOOKUP($X$11,CAD!$C$7:$D$31,2,0)</f>
        <v>0</v>
      </c>
      <c r="D810" s="37">
        <v>0</v>
      </c>
      <c r="E810" s="37">
        <v>0</v>
      </c>
      <c r="F810" s="37">
        <v>0</v>
      </c>
      <c r="G810" s="37">
        <v>0</v>
      </c>
      <c r="H810" s="37">
        <v>0</v>
      </c>
      <c r="I810" s="37">
        <v>0</v>
      </c>
      <c r="J810" s="37">
        <v>0</v>
      </c>
      <c r="K810" s="37">
        <v>0</v>
      </c>
      <c r="L810" s="37">
        <v>0</v>
      </c>
      <c r="M810" s="37">
        <v>0</v>
      </c>
      <c r="N810" s="37">
        <v>0</v>
      </c>
      <c r="O810" s="37">
        <v>0</v>
      </c>
      <c r="P810" s="46">
        <f t="shared" si="59"/>
        <v>0</v>
      </c>
    </row>
    <row r="811" spans="1:16" hidden="1" x14ac:dyDescent="0.25">
      <c r="A811" s="258" t="str">
        <f>IF(B811=1,A807,"")</f>
        <v/>
      </c>
      <c r="B811" s="39" t="str">
        <f t="shared" si="58"/>
        <v/>
      </c>
      <c r="C811" s="130">
        <f>VLOOKUP($X$12,CAD!$C$7:$D$31,2,0)</f>
        <v>0</v>
      </c>
      <c r="D811" s="37">
        <v>0</v>
      </c>
      <c r="E811" s="37">
        <v>0</v>
      </c>
      <c r="F811" s="37">
        <v>0</v>
      </c>
      <c r="G811" s="37">
        <v>0</v>
      </c>
      <c r="H811" s="37">
        <v>0</v>
      </c>
      <c r="I811" s="37">
        <v>0</v>
      </c>
      <c r="J811" s="37">
        <v>0</v>
      </c>
      <c r="K811" s="37">
        <v>0</v>
      </c>
      <c r="L811" s="37">
        <v>0</v>
      </c>
      <c r="M811" s="37">
        <v>0</v>
      </c>
      <c r="N811" s="37">
        <v>0</v>
      </c>
      <c r="O811" s="37">
        <v>0</v>
      </c>
      <c r="P811" s="46">
        <f t="shared" si="59"/>
        <v>0</v>
      </c>
    </row>
    <row r="812" spans="1:16" hidden="1" x14ac:dyDescent="0.25">
      <c r="A812" s="258" t="str">
        <f>IF(B812=1,A807,"")</f>
        <v/>
      </c>
      <c r="B812" s="39" t="str">
        <f t="shared" si="58"/>
        <v/>
      </c>
      <c r="C812" s="130">
        <f>VLOOKUP($X$13,CAD!$C$7:$D$31,2,0)</f>
        <v>0</v>
      </c>
      <c r="D812" s="37">
        <v>0</v>
      </c>
      <c r="E812" s="37">
        <v>0</v>
      </c>
      <c r="F812" s="37">
        <v>0</v>
      </c>
      <c r="G812" s="37">
        <v>0</v>
      </c>
      <c r="H812" s="37">
        <v>0</v>
      </c>
      <c r="I812" s="37">
        <v>0</v>
      </c>
      <c r="J812" s="37">
        <v>0</v>
      </c>
      <c r="K812" s="37">
        <v>0</v>
      </c>
      <c r="L812" s="37">
        <v>0</v>
      </c>
      <c r="M812" s="37">
        <v>0</v>
      </c>
      <c r="N812" s="37">
        <v>0</v>
      </c>
      <c r="O812" s="37">
        <v>0</v>
      </c>
      <c r="P812" s="46">
        <f t="shared" si="59"/>
        <v>0</v>
      </c>
    </row>
    <row r="813" spans="1:16" hidden="1" x14ac:dyDescent="0.25">
      <c r="A813" s="258" t="str">
        <f>IF(B813=1,A807,"")</f>
        <v/>
      </c>
      <c r="B813" s="39" t="str">
        <f t="shared" si="58"/>
        <v/>
      </c>
      <c r="C813" s="130">
        <f>VLOOKUP($X$14,CAD!$C$7:$D$31,2,0)</f>
        <v>0</v>
      </c>
      <c r="D813" s="37">
        <v>0</v>
      </c>
      <c r="E813" s="37">
        <v>0</v>
      </c>
      <c r="F813" s="37">
        <v>0</v>
      </c>
      <c r="G813" s="37">
        <v>0</v>
      </c>
      <c r="H813" s="37">
        <v>0</v>
      </c>
      <c r="I813" s="37">
        <v>0</v>
      </c>
      <c r="J813" s="37">
        <v>0</v>
      </c>
      <c r="K813" s="37">
        <v>0</v>
      </c>
      <c r="L813" s="37">
        <v>0</v>
      </c>
      <c r="M813" s="37">
        <v>0</v>
      </c>
      <c r="N813" s="37">
        <v>0</v>
      </c>
      <c r="O813" s="37">
        <v>0</v>
      </c>
      <c r="P813" s="46">
        <f t="shared" si="59"/>
        <v>0</v>
      </c>
    </row>
    <row r="814" spans="1:16" hidden="1" x14ac:dyDescent="0.25">
      <c r="A814" s="258" t="str">
        <f>IF(B814=1,A807,"")</f>
        <v/>
      </c>
      <c r="B814" s="39" t="str">
        <f t="shared" si="58"/>
        <v/>
      </c>
      <c r="C814" s="130">
        <f>VLOOKUP($X$15,CAD!$C$7:$D$31,2,0)</f>
        <v>0</v>
      </c>
      <c r="D814" s="37">
        <v>0</v>
      </c>
      <c r="E814" s="37">
        <v>0</v>
      </c>
      <c r="F814" s="37">
        <v>0</v>
      </c>
      <c r="G814" s="37">
        <v>0</v>
      </c>
      <c r="H814" s="37">
        <v>0</v>
      </c>
      <c r="I814" s="37">
        <v>0</v>
      </c>
      <c r="J814" s="37">
        <v>0</v>
      </c>
      <c r="K814" s="37">
        <v>0</v>
      </c>
      <c r="L814" s="37">
        <v>0</v>
      </c>
      <c r="M814" s="37">
        <v>0</v>
      </c>
      <c r="N814" s="37">
        <v>0</v>
      </c>
      <c r="O814" s="37">
        <v>0</v>
      </c>
      <c r="P814" s="46">
        <f t="shared" si="59"/>
        <v>0</v>
      </c>
    </row>
    <row r="815" spans="1:16" hidden="1" x14ac:dyDescent="0.25">
      <c r="A815" s="258" t="str">
        <f>IF(B815=1,A807,"")</f>
        <v/>
      </c>
      <c r="B815" s="39" t="str">
        <f t="shared" si="58"/>
        <v/>
      </c>
      <c r="C815" s="130">
        <f>VLOOKUP($X$16,CAD!$C$7:$D$31,2,0)</f>
        <v>0</v>
      </c>
      <c r="D815" s="37">
        <v>0</v>
      </c>
      <c r="E815" s="37">
        <v>0</v>
      </c>
      <c r="F815" s="37">
        <v>0</v>
      </c>
      <c r="G815" s="37">
        <v>0</v>
      </c>
      <c r="H815" s="37">
        <v>0</v>
      </c>
      <c r="I815" s="37">
        <v>0</v>
      </c>
      <c r="J815" s="37">
        <v>0</v>
      </c>
      <c r="K815" s="37">
        <v>0</v>
      </c>
      <c r="L815" s="37">
        <v>0</v>
      </c>
      <c r="M815" s="37">
        <v>0</v>
      </c>
      <c r="N815" s="37">
        <v>0</v>
      </c>
      <c r="O815" s="37">
        <v>0</v>
      </c>
      <c r="P815" s="46">
        <f t="shared" si="59"/>
        <v>0</v>
      </c>
    </row>
    <row r="816" spans="1:16" hidden="1" x14ac:dyDescent="0.25">
      <c r="A816" s="258" t="str">
        <f>IF(B816=1,A807,"")</f>
        <v/>
      </c>
      <c r="B816" s="39" t="str">
        <f t="shared" si="58"/>
        <v/>
      </c>
      <c r="C816" s="130">
        <f>VLOOKUP($X$17,CAD!$C$7:$D$31,2,0)</f>
        <v>0</v>
      </c>
      <c r="D816" s="37">
        <v>0</v>
      </c>
      <c r="E816" s="37">
        <v>0</v>
      </c>
      <c r="F816" s="37">
        <v>0</v>
      </c>
      <c r="G816" s="37">
        <v>0</v>
      </c>
      <c r="H816" s="37">
        <v>0</v>
      </c>
      <c r="I816" s="37">
        <v>0</v>
      </c>
      <c r="J816" s="37">
        <v>0</v>
      </c>
      <c r="K816" s="37">
        <v>0</v>
      </c>
      <c r="L816" s="37">
        <v>0</v>
      </c>
      <c r="M816" s="37">
        <v>0</v>
      </c>
      <c r="N816" s="37">
        <v>0</v>
      </c>
      <c r="O816" s="37">
        <v>0</v>
      </c>
      <c r="P816" s="46">
        <f t="shared" si="59"/>
        <v>0</v>
      </c>
    </row>
    <row r="817" spans="1:16" hidden="1" x14ac:dyDescent="0.25">
      <c r="A817" s="258" t="str">
        <f>IF(B817=1,A807,"")</f>
        <v/>
      </c>
      <c r="B817" s="39" t="str">
        <f t="shared" si="58"/>
        <v/>
      </c>
      <c r="C817" s="130">
        <f>VLOOKUP($X$18,CAD!$C$7:$D$31,2,0)</f>
        <v>0</v>
      </c>
      <c r="D817" s="37">
        <v>0</v>
      </c>
      <c r="E817" s="37">
        <v>0</v>
      </c>
      <c r="F817" s="37">
        <v>0</v>
      </c>
      <c r="G817" s="37">
        <v>0</v>
      </c>
      <c r="H817" s="37">
        <v>0</v>
      </c>
      <c r="I817" s="37">
        <v>0</v>
      </c>
      <c r="J817" s="37">
        <v>0</v>
      </c>
      <c r="K817" s="37">
        <v>0</v>
      </c>
      <c r="L817" s="37">
        <v>0</v>
      </c>
      <c r="M817" s="37">
        <v>0</v>
      </c>
      <c r="N817" s="37">
        <v>0</v>
      </c>
      <c r="O817" s="37">
        <v>0</v>
      </c>
      <c r="P817" s="46">
        <f t="shared" si="59"/>
        <v>0</v>
      </c>
    </row>
    <row r="818" spans="1:16" hidden="1" x14ac:dyDescent="0.25">
      <c r="A818" s="258" t="str">
        <f>IF(B818=1,A807,"")</f>
        <v/>
      </c>
      <c r="B818" s="39" t="str">
        <f t="shared" si="58"/>
        <v/>
      </c>
      <c r="C818" s="130">
        <f>VLOOKUP($X$19,CAD!$C$7:$D$31,2,0)</f>
        <v>0</v>
      </c>
      <c r="D818" s="37">
        <v>0</v>
      </c>
      <c r="E818" s="37">
        <v>0</v>
      </c>
      <c r="F818" s="37">
        <v>0</v>
      </c>
      <c r="G818" s="37">
        <v>0</v>
      </c>
      <c r="H818" s="37">
        <v>0</v>
      </c>
      <c r="I818" s="37">
        <v>0</v>
      </c>
      <c r="J818" s="37">
        <v>0</v>
      </c>
      <c r="K818" s="37">
        <v>0</v>
      </c>
      <c r="L818" s="37">
        <v>0</v>
      </c>
      <c r="M818" s="37">
        <v>0</v>
      </c>
      <c r="N818" s="37">
        <v>0</v>
      </c>
      <c r="O818" s="37">
        <v>0</v>
      </c>
      <c r="P818" s="46">
        <f t="shared" si="59"/>
        <v>0</v>
      </c>
    </row>
    <row r="819" spans="1:16" hidden="1" x14ac:dyDescent="0.25">
      <c r="A819" s="258" t="str">
        <f>IF(B819=1,A807,"")</f>
        <v/>
      </c>
      <c r="B819" s="39" t="str">
        <f t="shared" si="58"/>
        <v/>
      </c>
      <c r="C819" s="130">
        <f>VLOOKUP($X$20,CAD!$C$7:$D$31,2,0)</f>
        <v>0</v>
      </c>
      <c r="D819" s="37">
        <v>0</v>
      </c>
      <c r="E819" s="37">
        <v>0</v>
      </c>
      <c r="F819" s="37">
        <v>0</v>
      </c>
      <c r="G819" s="37">
        <v>0</v>
      </c>
      <c r="H819" s="37">
        <v>0</v>
      </c>
      <c r="I819" s="37">
        <v>0</v>
      </c>
      <c r="J819" s="37">
        <v>0</v>
      </c>
      <c r="K819" s="37">
        <v>0</v>
      </c>
      <c r="L819" s="37">
        <v>0</v>
      </c>
      <c r="M819" s="37">
        <v>0</v>
      </c>
      <c r="N819" s="37">
        <v>0</v>
      </c>
      <c r="O819" s="37">
        <v>0</v>
      </c>
      <c r="P819" s="46">
        <f t="shared" si="59"/>
        <v>0</v>
      </c>
    </row>
    <row r="820" spans="1:16" hidden="1" x14ac:dyDescent="0.25">
      <c r="A820" s="258" t="str">
        <f>IF(B820=1,A807,"")</f>
        <v/>
      </c>
      <c r="B820" s="39" t="str">
        <f t="shared" si="58"/>
        <v/>
      </c>
      <c r="C820" s="130">
        <f>VLOOKUP($X$21,CAD!$C$7:$D$31,2,0)</f>
        <v>0</v>
      </c>
      <c r="D820" s="37">
        <v>0</v>
      </c>
      <c r="E820" s="37">
        <v>0</v>
      </c>
      <c r="F820" s="37">
        <v>0</v>
      </c>
      <c r="G820" s="37">
        <v>0</v>
      </c>
      <c r="H820" s="37">
        <v>0</v>
      </c>
      <c r="I820" s="37">
        <v>0</v>
      </c>
      <c r="J820" s="37">
        <v>0</v>
      </c>
      <c r="K820" s="37">
        <v>0</v>
      </c>
      <c r="L820" s="37">
        <v>0</v>
      </c>
      <c r="M820" s="37">
        <v>0</v>
      </c>
      <c r="N820" s="37">
        <v>0</v>
      </c>
      <c r="O820" s="37">
        <v>0</v>
      </c>
      <c r="P820" s="46">
        <f t="shared" si="59"/>
        <v>0</v>
      </c>
    </row>
    <row r="821" spans="1:16" hidden="1" x14ac:dyDescent="0.25">
      <c r="A821" s="258" t="str">
        <f>IF(B821=1,A807,"")</f>
        <v/>
      </c>
      <c r="B821" s="39" t="str">
        <f t="shared" si="58"/>
        <v/>
      </c>
      <c r="C821" s="130">
        <f>VLOOKUP($X$22,CAD!$C$7:$D$31,2,0)</f>
        <v>0</v>
      </c>
      <c r="D821" s="37">
        <v>0</v>
      </c>
      <c r="E821" s="37">
        <v>0</v>
      </c>
      <c r="F821" s="37">
        <v>0</v>
      </c>
      <c r="G821" s="37">
        <v>0</v>
      </c>
      <c r="H821" s="37">
        <v>0</v>
      </c>
      <c r="I821" s="37">
        <v>0</v>
      </c>
      <c r="J821" s="37">
        <v>0</v>
      </c>
      <c r="K821" s="37">
        <v>0</v>
      </c>
      <c r="L821" s="37">
        <v>0</v>
      </c>
      <c r="M821" s="37">
        <v>0</v>
      </c>
      <c r="N821" s="37">
        <v>0</v>
      </c>
      <c r="O821" s="37">
        <v>0</v>
      </c>
      <c r="P821" s="46">
        <f t="shared" si="59"/>
        <v>0</v>
      </c>
    </row>
    <row r="822" spans="1:16" hidden="1" x14ac:dyDescent="0.25">
      <c r="A822" s="258" t="str">
        <f>IF(B822=1,A807,"")</f>
        <v/>
      </c>
      <c r="B822" s="39" t="str">
        <f t="shared" si="58"/>
        <v/>
      </c>
      <c r="C822" s="130">
        <f>VLOOKUP($X$23,CAD!$C$7:$D$31,2,0)</f>
        <v>0</v>
      </c>
      <c r="D822" s="37">
        <v>0</v>
      </c>
      <c r="E822" s="37">
        <v>0</v>
      </c>
      <c r="F822" s="37">
        <v>0</v>
      </c>
      <c r="G822" s="37">
        <v>0</v>
      </c>
      <c r="H822" s="37">
        <v>0</v>
      </c>
      <c r="I822" s="37">
        <v>0</v>
      </c>
      <c r="J822" s="37">
        <v>0</v>
      </c>
      <c r="K822" s="37">
        <v>0</v>
      </c>
      <c r="L822" s="37">
        <v>0</v>
      </c>
      <c r="M822" s="37">
        <v>0</v>
      </c>
      <c r="N822" s="37">
        <v>0</v>
      </c>
      <c r="O822" s="37">
        <v>0</v>
      </c>
      <c r="P822" s="46">
        <f t="shared" si="59"/>
        <v>0</v>
      </c>
    </row>
    <row r="823" spans="1:16" hidden="1" x14ac:dyDescent="0.25">
      <c r="A823" s="258" t="str">
        <f>IF(B823=1,A807,"")</f>
        <v/>
      </c>
      <c r="B823" s="39" t="str">
        <f t="shared" si="58"/>
        <v/>
      </c>
      <c r="C823" s="130">
        <f>VLOOKUP($X$24,CAD!$C$7:$D$31,2,0)</f>
        <v>0</v>
      </c>
      <c r="D823" s="37">
        <v>0</v>
      </c>
      <c r="E823" s="37">
        <v>0</v>
      </c>
      <c r="F823" s="37">
        <v>0</v>
      </c>
      <c r="G823" s="37">
        <v>0</v>
      </c>
      <c r="H823" s="37">
        <v>0</v>
      </c>
      <c r="I823" s="37">
        <v>0</v>
      </c>
      <c r="J823" s="37">
        <v>0</v>
      </c>
      <c r="K823" s="37">
        <v>0</v>
      </c>
      <c r="L823" s="37">
        <v>0</v>
      </c>
      <c r="M823" s="37">
        <v>0</v>
      </c>
      <c r="N823" s="37">
        <v>0</v>
      </c>
      <c r="O823" s="37">
        <v>0</v>
      </c>
      <c r="P823" s="46">
        <f t="shared" si="59"/>
        <v>0</v>
      </c>
    </row>
    <row r="824" spans="1:16" hidden="1" x14ac:dyDescent="0.25">
      <c r="A824" s="258" t="str">
        <f>IF(B824=1,A807,"")</f>
        <v/>
      </c>
      <c r="B824" s="39" t="str">
        <f t="shared" si="58"/>
        <v/>
      </c>
      <c r="C824" s="130">
        <f>VLOOKUP($X$25,CAD!$C$7:$D$31,2,0)</f>
        <v>0</v>
      </c>
      <c r="D824" s="37">
        <v>0</v>
      </c>
      <c r="E824" s="37">
        <v>0</v>
      </c>
      <c r="F824" s="37">
        <v>0</v>
      </c>
      <c r="G824" s="37">
        <v>0</v>
      </c>
      <c r="H824" s="37">
        <v>0</v>
      </c>
      <c r="I824" s="37">
        <v>0</v>
      </c>
      <c r="J824" s="37">
        <v>0</v>
      </c>
      <c r="K824" s="37">
        <v>0</v>
      </c>
      <c r="L824" s="37">
        <v>0</v>
      </c>
      <c r="M824" s="37">
        <v>0</v>
      </c>
      <c r="N824" s="37">
        <v>0</v>
      </c>
      <c r="O824" s="37">
        <v>0</v>
      </c>
      <c r="P824" s="46">
        <f t="shared" si="59"/>
        <v>0</v>
      </c>
    </row>
    <row r="825" spans="1:16" hidden="1" x14ac:dyDescent="0.25">
      <c r="A825" s="258" t="str">
        <f>IF(B825=1,A807,"")</f>
        <v/>
      </c>
      <c r="B825" s="39" t="str">
        <f t="shared" si="58"/>
        <v/>
      </c>
      <c r="C825" s="130">
        <f>VLOOKUP($X$26,CAD!$C$7:$D$31,2,0)</f>
        <v>0</v>
      </c>
      <c r="D825" s="37">
        <v>0</v>
      </c>
      <c r="E825" s="37">
        <v>0</v>
      </c>
      <c r="F825" s="37">
        <v>0</v>
      </c>
      <c r="G825" s="37">
        <v>0</v>
      </c>
      <c r="H825" s="37">
        <v>0</v>
      </c>
      <c r="I825" s="37">
        <v>0</v>
      </c>
      <c r="J825" s="37">
        <v>0</v>
      </c>
      <c r="K825" s="37">
        <v>0</v>
      </c>
      <c r="L825" s="37">
        <v>0</v>
      </c>
      <c r="M825" s="37">
        <v>0</v>
      </c>
      <c r="N825" s="37">
        <v>0</v>
      </c>
      <c r="O825" s="37">
        <v>0</v>
      </c>
      <c r="P825" s="46">
        <f t="shared" si="59"/>
        <v>0</v>
      </c>
    </row>
    <row r="826" spans="1:16" hidden="1" x14ac:dyDescent="0.25">
      <c r="A826" s="258" t="str">
        <f>IF(B826=1,A807,"")</f>
        <v/>
      </c>
      <c r="B826" s="39" t="str">
        <f t="shared" si="58"/>
        <v/>
      </c>
      <c r="C826" s="130">
        <f>VLOOKUP($X$27,CAD!$C$7:$D$31,2,0)</f>
        <v>0</v>
      </c>
      <c r="D826" s="37">
        <v>0</v>
      </c>
      <c r="E826" s="37">
        <v>0</v>
      </c>
      <c r="F826" s="37">
        <v>0</v>
      </c>
      <c r="G826" s="37">
        <v>0</v>
      </c>
      <c r="H826" s="37">
        <v>0</v>
      </c>
      <c r="I826" s="37">
        <v>0</v>
      </c>
      <c r="J826" s="37">
        <v>0</v>
      </c>
      <c r="K826" s="37">
        <v>0</v>
      </c>
      <c r="L826" s="37">
        <v>0</v>
      </c>
      <c r="M826" s="37">
        <v>0</v>
      </c>
      <c r="N826" s="37">
        <v>0</v>
      </c>
      <c r="O826" s="37">
        <v>0</v>
      </c>
      <c r="P826" s="46">
        <f t="shared" si="59"/>
        <v>0</v>
      </c>
    </row>
    <row r="827" spans="1:16" hidden="1" x14ac:dyDescent="0.25">
      <c r="A827" s="258" t="str">
        <f>IF(B827=1,A807,"")</f>
        <v/>
      </c>
      <c r="B827" s="39" t="str">
        <f t="shared" si="58"/>
        <v/>
      </c>
      <c r="C827" s="130">
        <f>VLOOKUP($X$28,CAD!$C$7:$D$31,2,0)</f>
        <v>0</v>
      </c>
      <c r="D827" s="37">
        <v>0</v>
      </c>
      <c r="E827" s="37">
        <v>0</v>
      </c>
      <c r="F827" s="37">
        <v>0</v>
      </c>
      <c r="G827" s="37">
        <v>0</v>
      </c>
      <c r="H827" s="37">
        <v>0</v>
      </c>
      <c r="I827" s="37">
        <v>0</v>
      </c>
      <c r="J827" s="37">
        <v>0</v>
      </c>
      <c r="K827" s="37">
        <v>0</v>
      </c>
      <c r="L827" s="37">
        <v>0</v>
      </c>
      <c r="M827" s="37">
        <v>0</v>
      </c>
      <c r="N827" s="37">
        <v>0</v>
      </c>
      <c r="O827" s="37">
        <v>0</v>
      </c>
      <c r="P827" s="46">
        <f t="shared" si="59"/>
        <v>0</v>
      </c>
    </row>
    <row r="828" spans="1:16" hidden="1" x14ac:dyDescent="0.25">
      <c r="A828" s="258" t="str">
        <f>IF(B828=1,A807,"")</f>
        <v/>
      </c>
      <c r="B828" s="39" t="str">
        <f t="shared" si="58"/>
        <v/>
      </c>
      <c r="C828" s="130">
        <f>VLOOKUP($X$29,CAD!$C$7:$D$31,2,0)</f>
        <v>0</v>
      </c>
      <c r="D828" s="37">
        <v>0</v>
      </c>
      <c r="E828" s="37">
        <v>0</v>
      </c>
      <c r="F828" s="37">
        <v>0</v>
      </c>
      <c r="G828" s="37">
        <v>0</v>
      </c>
      <c r="H828" s="37">
        <v>0</v>
      </c>
      <c r="I828" s="37">
        <v>0</v>
      </c>
      <c r="J828" s="37">
        <v>0</v>
      </c>
      <c r="K828" s="37">
        <v>0</v>
      </c>
      <c r="L828" s="37">
        <v>0</v>
      </c>
      <c r="M828" s="37">
        <v>0</v>
      </c>
      <c r="N828" s="37">
        <v>0</v>
      </c>
      <c r="O828" s="37">
        <v>0</v>
      </c>
      <c r="P828" s="46">
        <f t="shared" si="59"/>
        <v>0</v>
      </c>
    </row>
    <row r="829" spans="1:16" hidden="1" x14ac:dyDescent="0.25">
      <c r="A829" s="258" t="str">
        <f>IF(B829=1,A807,"")</f>
        <v/>
      </c>
      <c r="B829" s="39" t="str">
        <f t="shared" si="58"/>
        <v/>
      </c>
      <c r="C829" s="130">
        <f>VLOOKUP($X$30,CAD!$C$7:$D$31,2,0)</f>
        <v>0</v>
      </c>
      <c r="D829" s="37">
        <v>0</v>
      </c>
      <c r="E829" s="37">
        <v>0</v>
      </c>
      <c r="F829" s="37">
        <v>0</v>
      </c>
      <c r="G829" s="37">
        <v>0</v>
      </c>
      <c r="H829" s="37">
        <v>0</v>
      </c>
      <c r="I829" s="37">
        <v>0</v>
      </c>
      <c r="J829" s="37">
        <v>0</v>
      </c>
      <c r="K829" s="37">
        <v>0</v>
      </c>
      <c r="L829" s="37">
        <v>0</v>
      </c>
      <c r="M829" s="37">
        <v>0</v>
      </c>
      <c r="N829" s="37">
        <v>0</v>
      </c>
      <c r="O829" s="37">
        <v>0</v>
      </c>
      <c r="P829" s="46">
        <f t="shared" si="59"/>
        <v>0</v>
      </c>
    </row>
    <row r="830" spans="1:16" hidden="1" x14ac:dyDescent="0.25">
      <c r="A830" s="258" t="str">
        <f>IF(B830=1,A807,"")</f>
        <v/>
      </c>
      <c r="B830" s="39" t="str">
        <f t="shared" si="58"/>
        <v/>
      </c>
      <c r="C830" s="130">
        <f>VLOOKUP($X$31,CAD!$C$7:$D$31,2,0)</f>
        <v>0</v>
      </c>
      <c r="D830" s="37">
        <v>0</v>
      </c>
      <c r="E830" s="37">
        <v>0</v>
      </c>
      <c r="F830" s="37">
        <v>0</v>
      </c>
      <c r="G830" s="37">
        <v>0</v>
      </c>
      <c r="H830" s="37">
        <v>0</v>
      </c>
      <c r="I830" s="37">
        <v>0</v>
      </c>
      <c r="J830" s="37">
        <v>0</v>
      </c>
      <c r="K830" s="37">
        <v>0</v>
      </c>
      <c r="L830" s="37">
        <v>0</v>
      </c>
      <c r="M830" s="37">
        <v>0</v>
      </c>
      <c r="N830" s="37">
        <v>0</v>
      </c>
      <c r="O830" s="37">
        <v>0</v>
      </c>
      <c r="P830" s="46">
        <f t="shared" si="59"/>
        <v>0</v>
      </c>
    </row>
    <row r="831" spans="1:16" hidden="1" x14ac:dyDescent="0.25">
      <c r="A831" s="258" t="str">
        <f>IF(B831=1,A807,"")</f>
        <v/>
      </c>
      <c r="B831" s="39" t="str">
        <f t="shared" si="58"/>
        <v/>
      </c>
      <c r="C831" s="130">
        <f>VLOOKUP($X$32,CAD!$C$7:$D$31,2,0)</f>
        <v>0</v>
      </c>
      <c r="D831" s="37">
        <v>0</v>
      </c>
      <c r="E831" s="37">
        <v>0</v>
      </c>
      <c r="F831" s="37">
        <v>0</v>
      </c>
      <c r="G831" s="37">
        <v>0</v>
      </c>
      <c r="H831" s="37">
        <v>0</v>
      </c>
      <c r="I831" s="37">
        <v>0</v>
      </c>
      <c r="J831" s="37">
        <v>0</v>
      </c>
      <c r="K831" s="37">
        <v>0</v>
      </c>
      <c r="L831" s="37">
        <v>0</v>
      </c>
      <c r="M831" s="37">
        <v>0</v>
      </c>
      <c r="N831" s="37">
        <v>0</v>
      </c>
      <c r="O831" s="37">
        <v>0</v>
      </c>
      <c r="P831" s="46">
        <f t="shared" si="59"/>
        <v>0</v>
      </c>
    </row>
    <row r="832" spans="1:16" hidden="1" x14ac:dyDescent="0.25">
      <c r="A832" s="258" t="str">
        <f>IF(B832=1,A807,"")</f>
        <v/>
      </c>
      <c r="B832" s="39" t="str">
        <f t="shared" si="58"/>
        <v/>
      </c>
      <c r="C832" s="130">
        <f>VLOOKUP($X$33,CAD!$C$7:$D$31,2,0)</f>
        <v>0</v>
      </c>
      <c r="D832" s="37">
        <v>0</v>
      </c>
      <c r="E832" s="37">
        <v>0</v>
      </c>
      <c r="F832" s="37">
        <v>0</v>
      </c>
      <c r="G832" s="37">
        <v>0</v>
      </c>
      <c r="H832" s="37">
        <v>0</v>
      </c>
      <c r="I832" s="37">
        <v>0</v>
      </c>
      <c r="J832" s="37">
        <v>0</v>
      </c>
      <c r="K832" s="37">
        <v>0</v>
      </c>
      <c r="L832" s="37">
        <v>0</v>
      </c>
      <c r="M832" s="37">
        <v>0</v>
      </c>
      <c r="N832" s="37">
        <v>0</v>
      </c>
      <c r="O832" s="37">
        <v>0</v>
      </c>
      <c r="P832" s="46">
        <f t="shared" si="59"/>
        <v>0</v>
      </c>
    </row>
    <row r="833" spans="1:16" hidden="1" x14ac:dyDescent="0.25">
      <c r="A833" s="258" t="str">
        <f>IF(B833=1,A807,"")</f>
        <v/>
      </c>
      <c r="B833" s="39" t="str">
        <f t="shared" si="58"/>
        <v/>
      </c>
      <c r="C833" s="101">
        <f>VLOOKUP($X$34,CAD!$E$7:$F$31,2,0)</f>
        <v>0</v>
      </c>
      <c r="D833" s="37">
        <v>0</v>
      </c>
      <c r="E833" s="37">
        <v>0</v>
      </c>
      <c r="F833" s="37">
        <v>0</v>
      </c>
      <c r="G833" s="37">
        <v>0</v>
      </c>
      <c r="H833" s="37">
        <v>0</v>
      </c>
      <c r="I833" s="37">
        <v>0</v>
      </c>
      <c r="J833" s="37">
        <v>0</v>
      </c>
      <c r="K833" s="37">
        <v>0</v>
      </c>
      <c r="L833" s="37">
        <v>0</v>
      </c>
      <c r="M833" s="37">
        <v>0</v>
      </c>
      <c r="N833" s="37">
        <v>0</v>
      </c>
      <c r="O833" s="37">
        <v>0</v>
      </c>
      <c r="P833" s="46">
        <f t="shared" si="59"/>
        <v>0</v>
      </c>
    </row>
    <row r="834" spans="1:16" hidden="1" x14ac:dyDescent="0.25">
      <c r="A834" s="258" t="str">
        <f>IF(B834=1,A807,"")</f>
        <v/>
      </c>
      <c r="B834" s="39" t="str">
        <f t="shared" si="58"/>
        <v/>
      </c>
      <c r="C834" s="101">
        <f>VLOOKUP($X$35,CAD!$E$7:$F$31,2,0)</f>
        <v>0</v>
      </c>
      <c r="D834" s="37">
        <v>0</v>
      </c>
      <c r="E834" s="37">
        <v>0</v>
      </c>
      <c r="F834" s="37">
        <v>0</v>
      </c>
      <c r="G834" s="37">
        <v>0</v>
      </c>
      <c r="H834" s="37">
        <v>0</v>
      </c>
      <c r="I834" s="37">
        <v>0</v>
      </c>
      <c r="J834" s="37">
        <v>0</v>
      </c>
      <c r="K834" s="37">
        <v>0</v>
      </c>
      <c r="L834" s="37">
        <v>0</v>
      </c>
      <c r="M834" s="37">
        <v>0</v>
      </c>
      <c r="N834" s="37">
        <v>0</v>
      </c>
      <c r="O834" s="37">
        <v>0</v>
      </c>
      <c r="P834" s="46">
        <f t="shared" si="59"/>
        <v>0</v>
      </c>
    </row>
    <row r="835" spans="1:16" hidden="1" x14ac:dyDescent="0.25">
      <c r="A835" s="258" t="str">
        <f>IF(B835=1,A807,"")</f>
        <v/>
      </c>
      <c r="B835" s="39" t="str">
        <f t="shared" si="58"/>
        <v/>
      </c>
      <c r="C835" s="101">
        <f>VLOOKUP($X$36,CAD!$E$7:$F$31,2,0)</f>
        <v>0</v>
      </c>
      <c r="D835" s="37">
        <v>0</v>
      </c>
      <c r="E835" s="37">
        <v>0</v>
      </c>
      <c r="F835" s="37">
        <v>0</v>
      </c>
      <c r="G835" s="37">
        <v>0</v>
      </c>
      <c r="H835" s="37">
        <v>0</v>
      </c>
      <c r="I835" s="37">
        <v>0</v>
      </c>
      <c r="J835" s="37">
        <v>0</v>
      </c>
      <c r="K835" s="37">
        <v>0</v>
      </c>
      <c r="L835" s="37">
        <v>0</v>
      </c>
      <c r="M835" s="37">
        <v>0</v>
      </c>
      <c r="N835" s="37">
        <v>0</v>
      </c>
      <c r="O835" s="37">
        <v>0</v>
      </c>
      <c r="P835" s="46">
        <f t="shared" si="59"/>
        <v>0</v>
      </c>
    </row>
    <row r="836" spans="1:16" hidden="1" x14ac:dyDescent="0.25">
      <c r="A836" s="258" t="str">
        <f>IF(B836=1,A807,"")</f>
        <v/>
      </c>
      <c r="B836" s="39" t="str">
        <f t="shared" si="58"/>
        <v/>
      </c>
      <c r="C836" s="101">
        <f>VLOOKUP($X$37,CAD!$E$7:$F$31,2,0)</f>
        <v>0</v>
      </c>
      <c r="D836" s="37">
        <v>0</v>
      </c>
      <c r="E836" s="37">
        <v>0</v>
      </c>
      <c r="F836" s="37">
        <v>0</v>
      </c>
      <c r="G836" s="37">
        <v>0</v>
      </c>
      <c r="H836" s="37">
        <v>0</v>
      </c>
      <c r="I836" s="37">
        <v>0</v>
      </c>
      <c r="J836" s="37">
        <v>0</v>
      </c>
      <c r="K836" s="37">
        <v>0</v>
      </c>
      <c r="L836" s="37">
        <v>0</v>
      </c>
      <c r="M836" s="37">
        <v>0</v>
      </c>
      <c r="N836" s="37">
        <v>0</v>
      </c>
      <c r="O836" s="37">
        <v>0</v>
      </c>
      <c r="P836" s="46">
        <f t="shared" si="59"/>
        <v>0</v>
      </c>
    </row>
    <row r="837" spans="1:16" hidden="1" x14ac:dyDescent="0.25">
      <c r="A837" s="258" t="str">
        <f>IF(B837=1,A807,"")</f>
        <v/>
      </c>
      <c r="B837" s="39" t="str">
        <f t="shared" si="58"/>
        <v/>
      </c>
      <c r="C837" s="101">
        <f>VLOOKUP($X$38,CAD!$E$7:$F$31,2,0)</f>
        <v>0</v>
      </c>
      <c r="D837" s="37">
        <v>0</v>
      </c>
      <c r="E837" s="37">
        <v>0</v>
      </c>
      <c r="F837" s="37">
        <v>0</v>
      </c>
      <c r="G837" s="37">
        <v>0</v>
      </c>
      <c r="H837" s="37">
        <v>0</v>
      </c>
      <c r="I837" s="37">
        <v>0</v>
      </c>
      <c r="J837" s="37">
        <v>0</v>
      </c>
      <c r="K837" s="37">
        <v>0</v>
      </c>
      <c r="L837" s="37">
        <v>0</v>
      </c>
      <c r="M837" s="37">
        <v>0</v>
      </c>
      <c r="N837" s="37">
        <v>0</v>
      </c>
      <c r="O837" s="37">
        <v>0</v>
      </c>
      <c r="P837" s="46">
        <f t="shared" si="59"/>
        <v>0</v>
      </c>
    </row>
    <row r="838" spans="1:16" hidden="1" x14ac:dyDescent="0.25">
      <c r="A838" s="258" t="str">
        <f>IF(B838=1,A807,"")</f>
        <v/>
      </c>
      <c r="B838" s="39" t="str">
        <f t="shared" si="58"/>
        <v/>
      </c>
      <c r="C838" s="101">
        <f>VLOOKUP($X$39,CAD!$E$7:$F$31,2,0)</f>
        <v>0</v>
      </c>
      <c r="D838" s="37">
        <v>0</v>
      </c>
      <c r="E838" s="37">
        <v>0</v>
      </c>
      <c r="F838" s="37">
        <v>0</v>
      </c>
      <c r="G838" s="37">
        <v>0</v>
      </c>
      <c r="H838" s="37">
        <v>0</v>
      </c>
      <c r="I838" s="37">
        <v>0</v>
      </c>
      <c r="J838" s="37">
        <v>0</v>
      </c>
      <c r="K838" s="37">
        <v>0</v>
      </c>
      <c r="L838" s="37">
        <v>0</v>
      </c>
      <c r="M838" s="37">
        <v>0</v>
      </c>
      <c r="N838" s="37">
        <v>0</v>
      </c>
      <c r="O838" s="37">
        <v>0</v>
      </c>
      <c r="P838" s="46">
        <f t="shared" si="59"/>
        <v>0</v>
      </c>
    </row>
    <row r="839" spans="1:16" hidden="1" x14ac:dyDescent="0.25">
      <c r="A839" s="258" t="str">
        <f>IF(B839=1,A807,"")</f>
        <v/>
      </c>
      <c r="B839" s="39" t="str">
        <f t="shared" si="58"/>
        <v/>
      </c>
      <c r="C839" s="101">
        <f>VLOOKUP($X$40,CAD!$E$7:$F$31,2,0)</f>
        <v>0</v>
      </c>
      <c r="D839" s="37">
        <v>0</v>
      </c>
      <c r="E839" s="37">
        <v>0</v>
      </c>
      <c r="F839" s="37">
        <v>0</v>
      </c>
      <c r="G839" s="37">
        <v>0</v>
      </c>
      <c r="H839" s="37">
        <v>0</v>
      </c>
      <c r="I839" s="37">
        <v>0</v>
      </c>
      <c r="J839" s="37">
        <v>0</v>
      </c>
      <c r="K839" s="37">
        <v>0</v>
      </c>
      <c r="L839" s="37">
        <v>0</v>
      </c>
      <c r="M839" s="37">
        <v>0</v>
      </c>
      <c r="N839" s="37">
        <v>0</v>
      </c>
      <c r="O839" s="37">
        <v>0</v>
      </c>
      <c r="P839" s="46">
        <f t="shared" si="59"/>
        <v>0</v>
      </c>
    </row>
    <row r="840" spans="1:16" hidden="1" x14ac:dyDescent="0.25">
      <c r="A840" s="258" t="str">
        <f>IF(B840=1,A807,"")</f>
        <v/>
      </c>
      <c r="B840" s="39" t="str">
        <f t="shared" si="58"/>
        <v/>
      </c>
      <c r="C840" s="101">
        <f>VLOOKUP($X$41,CAD!$E$7:$F$31,2,0)</f>
        <v>0</v>
      </c>
      <c r="D840" s="37">
        <v>0</v>
      </c>
      <c r="E840" s="37">
        <v>0</v>
      </c>
      <c r="F840" s="37">
        <v>0</v>
      </c>
      <c r="G840" s="37">
        <v>0</v>
      </c>
      <c r="H840" s="37">
        <v>0</v>
      </c>
      <c r="I840" s="37">
        <v>0</v>
      </c>
      <c r="J840" s="37">
        <v>0</v>
      </c>
      <c r="K840" s="37">
        <v>0</v>
      </c>
      <c r="L840" s="37">
        <v>0</v>
      </c>
      <c r="M840" s="37">
        <v>0</v>
      </c>
      <c r="N840" s="37">
        <v>0</v>
      </c>
      <c r="O840" s="37">
        <v>0</v>
      </c>
      <c r="P840" s="46">
        <f t="shared" si="59"/>
        <v>0</v>
      </c>
    </row>
    <row r="841" spans="1:16" hidden="1" x14ac:dyDescent="0.25">
      <c r="A841" s="258" t="str">
        <f>IF(B841=1,A807,"")</f>
        <v/>
      </c>
      <c r="B841" s="39" t="str">
        <f t="shared" si="58"/>
        <v/>
      </c>
      <c r="C841" s="101">
        <f>VLOOKUP($X$42,CAD!$E$7:$F$31,2,0)</f>
        <v>0</v>
      </c>
      <c r="D841" s="37">
        <v>0</v>
      </c>
      <c r="E841" s="37">
        <v>0</v>
      </c>
      <c r="F841" s="37">
        <v>0</v>
      </c>
      <c r="G841" s="37">
        <v>0</v>
      </c>
      <c r="H841" s="37">
        <v>0</v>
      </c>
      <c r="I841" s="37">
        <v>0</v>
      </c>
      <c r="J841" s="37">
        <v>0</v>
      </c>
      <c r="K841" s="37">
        <v>0</v>
      </c>
      <c r="L841" s="37">
        <v>0</v>
      </c>
      <c r="M841" s="37">
        <v>0</v>
      </c>
      <c r="N841" s="37">
        <v>0</v>
      </c>
      <c r="O841" s="37">
        <v>0</v>
      </c>
      <c r="P841" s="46">
        <f t="shared" si="59"/>
        <v>0</v>
      </c>
    </row>
    <row r="842" spans="1:16" hidden="1" x14ac:dyDescent="0.25">
      <c r="A842" s="258" t="str">
        <f>IF(B842=1,A807,"")</f>
        <v/>
      </c>
      <c r="B842" s="39" t="str">
        <f t="shared" si="58"/>
        <v/>
      </c>
      <c r="C842" s="101">
        <f>VLOOKUP($X$43,CAD!$E$7:$F$31,2,0)</f>
        <v>0</v>
      </c>
      <c r="D842" s="37">
        <v>0</v>
      </c>
      <c r="E842" s="37">
        <v>0</v>
      </c>
      <c r="F842" s="37">
        <v>0</v>
      </c>
      <c r="G842" s="37">
        <v>0</v>
      </c>
      <c r="H842" s="37">
        <v>0</v>
      </c>
      <c r="I842" s="37">
        <v>0</v>
      </c>
      <c r="J842" s="37">
        <v>0</v>
      </c>
      <c r="K842" s="37">
        <v>0</v>
      </c>
      <c r="L842" s="37">
        <v>0</v>
      </c>
      <c r="M842" s="37">
        <v>0</v>
      </c>
      <c r="N842" s="37">
        <v>0</v>
      </c>
      <c r="O842" s="37">
        <v>0</v>
      </c>
      <c r="P842" s="46">
        <f t="shared" si="59"/>
        <v>0</v>
      </c>
    </row>
    <row r="843" spans="1:16" hidden="1" x14ac:dyDescent="0.25">
      <c r="A843" s="258" t="str">
        <f>IF(B843=1,A807,"")</f>
        <v/>
      </c>
      <c r="B843" s="39" t="str">
        <f t="shared" si="58"/>
        <v/>
      </c>
      <c r="C843" s="101">
        <f>VLOOKUP($X$44,CAD!$E$7:$F$31,2,0)</f>
        <v>0</v>
      </c>
      <c r="D843" s="37">
        <v>0</v>
      </c>
      <c r="E843" s="37">
        <v>0</v>
      </c>
      <c r="F843" s="37">
        <v>0</v>
      </c>
      <c r="G843" s="37">
        <v>0</v>
      </c>
      <c r="H843" s="37">
        <v>0</v>
      </c>
      <c r="I843" s="37">
        <v>0</v>
      </c>
      <c r="J843" s="37">
        <v>0</v>
      </c>
      <c r="K843" s="37">
        <v>0</v>
      </c>
      <c r="L843" s="37">
        <v>0</v>
      </c>
      <c r="M843" s="37">
        <v>0</v>
      </c>
      <c r="N843" s="37">
        <v>0</v>
      </c>
      <c r="O843" s="37">
        <v>0</v>
      </c>
      <c r="P843" s="46">
        <f t="shared" si="59"/>
        <v>0</v>
      </c>
    </row>
    <row r="844" spans="1:16" hidden="1" x14ac:dyDescent="0.25">
      <c r="A844" s="258" t="str">
        <f>IF(B844=1,A807,"")</f>
        <v/>
      </c>
      <c r="B844" s="39" t="str">
        <f t="shared" si="58"/>
        <v/>
      </c>
      <c r="C844" s="101">
        <f>VLOOKUP($X$45,CAD!$E$7:$F$31,2,0)</f>
        <v>0</v>
      </c>
      <c r="D844" s="37">
        <v>0</v>
      </c>
      <c r="E844" s="37">
        <v>0</v>
      </c>
      <c r="F844" s="37">
        <v>0</v>
      </c>
      <c r="G844" s="37">
        <v>0</v>
      </c>
      <c r="H844" s="37">
        <v>0</v>
      </c>
      <c r="I844" s="37">
        <v>0</v>
      </c>
      <c r="J844" s="37">
        <v>0</v>
      </c>
      <c r="K844" s="37">
        <v>0</v>
      </c>
      <c r="L844" s="37">
        <v>0</v>
      </c>
      <c r="M844" s="37">
        <v>0</v>
      </c>
      <c r="N844" s="37">
        <v>0</v>
      </c>
      <c r="O844" s="37">
        <v>0</v>
      </c>
      <c r="P844" s="46">
        <f t="shared" si="59"/>
        <v>0</v>
      </c>
    </row>
    <row r="845" spans="1:16" hidden="1" x14ac:dyDescent="0.25">
      <c r="A845" s="258" t="str">
        <f>IF(B845=1,A807,"")</f>
        <v/>
      </c>
      <c r="B845" s="39" t="str">
        <f t="shared" si="58"/>
        <v/>
      </c>
      <c r="C845" s="101">
        <f>VLOOKUP($X$46,CAD!$E$7:$F$31,2,0)</f>
        <v>0</v>
      </c>
      <c r="D845" s="37">
        <v>0</v>
      </c>
      <c r="E845" s="37">
        <v>0</v>
      </c>
      <c r="F845" s="37">
        <v>0</v>
      </c>
      <c r="G845" s="37">
        <v>0</v>
      </c>
      <c r="H845" s="37">
        <v>0</v>
      </c>
      <c r="I845" s="37">
        <v>0</v>
      </c>
      <c r="J845" s="37">
        <v>0</v>
      </c>
      <c r="K845" s="37">
        <v>0</v>
      </c>
      <c r="L845" s="37">
        <v>0</v>
      </c>
      <c r="M845" s="37">
        <v>0</v>
      </c>
      <c r="N845" s="37">
        <v>0</v>
      </c>
      <c r="O845" s="37">
        <v>0</v>
      </c>
      <c r="P845" s="46">
        <f t="shared" si="59"/>
        <v>0</v>
      </c>
    </row>
    <row r="846" spans="1:16" hidden="1" x14ac:dyDescent="0.25">
      <c r="A846" s="258" t="str">
        <f>IF(B846=1,A807,"")</f>
        <v/>
      </c>
      <c r="B846" s="39" t="str">
        <f t="shared" si="58"/>
        <v/>
      </c>
      <c r="C846" s="101">
        <f>VLOOKUP($X$47,CAD!$E$7:$F$31,2,0)</f>
        <v>0</v>
      </c>
      <c r="D846" s="37">
        <v>0</v>
      </c>
      <c r="E846" s="37">
        <v>0</v>
      </c>
      <c r="F846" s="37">
        <v>0</v>
      </c>
      <c r="G846" s="37">
        <v>0</v>
      </c>
      <c r="H846" s="37">
        <v>0</v>
      </c>
      <c r="I846" s="37">
        <v>0</v>
      </c>
      <c r="J846" s="37">
        <v>0</v>
      </c>
      <c r="K846" s="37">
        <v>0</v>
      </c>
      <c r="L846" s="37">
        <v>0</v>
      </c>
      <c r="M846" s="37">
        <v>0</v>
      </c>
      <c r="N846" s="37">
        <v>0</v>
      </c>
      <c r="O846" s="37">
        <v>0</v>
      </c>
      <c r="P846" s="46">
        <f t="shared" si="59"/>
        <v>0</v>
      </c>
    </row>
    <row r="847" spans="1:16" hidden="1" x14ac:dyDescent="0.25">
      <c r="A847" s="258" t="str">
        <f>IF(B847=1,A807,"")</f>
        <v/>
      </c>
      <c r="B847" s="39" t="str">
        <f t="shared" si="58"/>
        <v/>
      </c>
      <c r="C847" s="101">
        <f>VLOOKUP($X$48,CAD!$E$7:$F$31,2,0)</f>
        <v>0</v>
      </c>
      <c r="D847" s="37">
        <v>0</v>
      </c>
      <c r="E847" s="37">
        <v>0</v>
      </c>
      <c r="F847" s="37">
        <v>0</v>
      </c>
      <c r="G847" s="37">
        <v>0</v>
      </c>
      <c r="H847" s="37">
        <v>0</v>
      </c>
      <c r="I847" s="37">
        <v>0</v>
      </c>
      <c r="J847" s="37">
        <v>0</v>
      </c>
      <c r="K847" s="37">
        <v>0</v>
      </c>
      <c r="L847" s="37">
        <v>0</v>
      </c>
      <c r="M847" s="37">
        <v>0</v>
      </c>
      <c r="N847" s="37">
        <v>0</v>
      </c>
      <c r="O847" s="37">
        <v>0</v>
      </c>
      <c r="P847" s="46">
        <f t="shared" si="59"/>
        <v>0</v>
      </c>
    </row>
    <row r="848" spans="1:16" hidden="1" x14ac:dyDescent="0.25">
      <c r="A848" s="258" t="str">
        <f>IF(B848=1,A807,"")</f>
        <v/>
      </c>
      <c r="B848" s="39" t="str">
        <f t="shared" si="58"/>
        <v/>
      </c>
      <c r="C848" s="101">
        <f>VLOOKUP($X$49,CAD!$E$7:$F$31,2,0)</f>
        <v>0</v>
      </c>
      <c r="D848" s="37">
        <v>0</v>
      </c>
      <c r="E848" s="37">
        <v>0</v>
      </c>
      <c r="F848" s="37">
        <v>0</v>
      </c>
      <c r="G848" s="37">
        <v>0</v>
      </c>
      <c r="H848" s="37">
        <v>0</v>
      </c>
      <c r="I848" s="37">
        <v>0</v>
      </c>
      <c r="J848" s="37">
        <v>0</v>
      </c>
      <c r="K848" s="37">
        <v>0</v>
      </c>
      <c r="L848" s="37">
        <v>0</v>
      </c>
      <c r="M848" s="37">
        <v>0</v>
      </c>
      <c r="N848" s="37">
        <v>0</v>
      </c>
      <c r="O848" s="37">
        <v>0</v>
      </c>
      <c r="P848" s="46">
        <f t="shared" si="59"/>
        <v>0</v>
      </c>
    </row>
    <row r="849" spans="1:20" hidden="1" x14ac:dyDescent="0.25">
      <c r="A849" s="258" t="str">
        <f>IF(B849=1,A807,"")</f>
        <v/>
      </c>
      <c r="B849" s="39" t="str">
        <f t="shared" si="58"/>
        <v/>
      </c>
      <c r="C849" s="101">
        <f>VLOOKUP($X$50,CAD!$E$7:$F$31,2,0)</f>
        <v>0</v>
      </c>
      <c r="D849" s="37">
        <v>0</v>
      </c>
      <c r="E849" s="37">
        <v>0</v>
      </c>
      <c r="F849" s="37">
        <v>0</v>
      </c>
      <c r="G849" s="37">
        <v>0</v>
      </c>
      <c r="H849" s="37">
        <v>0</v>
      </c>
      <c r="I849" s="37">
        <v>0</v>
      </c>
      <c r="J849" s="37">
        <v>0</v>
      </c>
      <c r="K849" s="37">
        <v>0</v>
      </c>
      <c r="L849" s="37">
        <v>0</v>
      </c>
      <c r="M849" s="37">
        <v>0</v>
      </c>
      <c r="N849" s="37">
        <v>0</v>
      </c>
      <c r="O849" s="37">
        <v>0</v>
      </c>
      <c r="P849" s="46">
        <f t="shared" si="59"/>
        <v>0</v>
      </c>
    </row>
    <row r="850" spans="1:20" hidden="1" x14ac:dyDescent="0.25">
      <c r="A850" s="258" t="str">
        <f>IF(B850=1,A807,"")</f>
        <v/>
      </c>
      <c r="B850" s="39" t="str">
        <f t="shared" si="58"/>
        <v/>
      </c>
      <c r="C850" s="101">
        <f>VLOOKUP($X$51,CAD!$E$7:$F$31,2,0)</f>
        <v>0</v>
      </c>
      <c r="D850" s="37">
        <v>0</v>
      </c>
      <c r="E850" s="37">
        <v>0</v>
      </c>
      <c r="F850" s="37">
        <v>0</v>
      </c>
      <c r="G850" s="37">
        <v>0</v>
      </c>
      <c r="H850" s="37">
        <v>0</v>
      </c>
      <c r="I850" s="37">
        <v>0</v>
      </c>
      <c r="J850" s="37">
        <v>0</v>
      </c>
      <c r="K850" s="37">
        <v>0</v>
      </c>
      <c r="L850" s="37">
        <v>0</v>
      </c>
      <c r="M850" s="37">
        <v>0</v>
      </c>
      <c r="N850" s="37">
        <v>0</v>
      </c>
      <c r="O850" s="37">
        <v>0</v>
      </c>
      <c r="P850" s="46">
        <f t="shared" si="59"/>
        <v>0</v>
      </c>
    </row>
    <row r="851" spans="1:20" hidden="1" x14ac:dyDescent="0.25">
      <c r="A851" s="258" t="str">
        <f>IF(B851=1,A807,"")</f>
        <v/>
      </c>
      <c r="B851" s="39" t="str">
        <f t="shared" si="58"/>
        <v/>
      </c>
      <c r="C851" s="101">
        <f>VLOOKUP($X$52,CAD!$E$7:$F$31,2,0)</f>
        <v>0</v>
      </c>
      <c r="D851" s="37">
        <v>0</v>
      </c>
      <c r="E851" s="37">
        <v>0</v>
      </c>
      <c r="F851" s="37">
        <v>0</v>
      </c>
      <c r="G851" s="37">
        <v>0</v>
      </c>
      <c r="H851" s="37">
        <v>0</v>
      </c>
      <c r="I851" s="37">
        <v>0</v>
      </c>
      <c r="J851" s="37">
        <v>0</v>
      </c>
      <c r="K851" s="37">
        <v>0</v>
      </c>
      <c r="L851" s="37">
        <v>0</v>
      </c>
      <c r="M851" s="37">
        <v>0</v>
      </c>
      <c r="N851" s="37">
        <v>0</v>
      </c>
      <c r="O851" s="37">
        <v>0</v>
      </c>
      <c r="P851" s="46">
        <f t="shared" si="59"/>
        <v>0</v>
      </c>
    </row>
    <row r="852" spans="1:20" hidden="1" x14ac:dyDescent="0.25">
      <c r="A852" s="258" t="str">
        <f>IF(B852=1,A807,"")</f>
        <v/>
      </c>
      <c r="B852" s="39" t="str">
        <f t="shared" si="58"/>
        <v/>
      </c>
      <c r="C852" s="101">
        <f>VLOOKUP($X$53,CAD!$E$7:$F$31,2,0)</f>
        <v>0</v>
      </c>
      <c r="D852" s="37">
        <v>0</v>
      </c>
      <c r="E852" s="37">
        <v>0</v>
      </c>
      <c r="F852" s="37">
        <v>0</v>
      </c>
      <c r="G852" s="37">
        <v>0</v>
      </c>
      <c r="H852" s="37">
        <v>0</v>
      </c>
      <c r="I852" s="37">
        <v>0</v>
      </c>
      <c r="J852" s="37">
        <v>0</v>
      </c>
      <c r="K852" s="37">
        <v>0</v>
      </c>
      <c r="L852" s="37">
        <v>0</v>
      </c>
      <c r="M852" s="37">
        <v>0</v>
      </c>
      <c r="N852" s="37">
        <v>0</v>
      </c>
      <c r="O852" s="37">
        <v>0</v>
      </c>
      <c r="P852" s="46">
        <f t="shared" si="59"/>
        <v>0</v>
      </c>
    </row>
    <row r="853" spans="1:20" hidden="1" x14ac:dyDescent="0.25">
      <c r="A853" s="258" t="str">
        <f>IF(B853=1,A807,"")</f>
        <v/>
      </c>
      <c r="B853" s="39" t="str">
        <f t="shared" si="58"/>
        <v/>
      </c>
      <c r="C853" s="101">
        <f>VLOOKUP($X$54,CAD!$E$7:$F$31,2,0)</f>
        <v>0</v>
      </c>
      <c r="D853" s="37">
        <v>0</v>
      </c>
      <c r="E853" s="37">
        <v>0</v>
      </c>
      <c r="F853" s="37">
        <v>0</v>
      </c>
      <c r="G853" s="37">
        <v>0</v>
      </c>
      <c r="H853" s="37">
        <v>0</v>
      </c>
      <c r="I853" s="37">
        <v>0</v>
      </c>
      <c r="J853" s="37">
        <v>0</v>
      </c>
      <c r="K853" s="37">
        <v>0</v>
      </c>
      <c r="L853" s="37">
        <v>0</v>
      </c>
      <c r="M853" s="37">
        <v>0</v>
      </c>
      <c r="N853" s="37">
        <v>0</v>
      </c>
      <c r="O853" s="37">
        <v>0</v>
      </c>
      <c r="P853" s="46">
        <f t="shared" si="59"/>
        <v>0</v>
      </c>
    </row>
    <row r="854" spans="1:20" hidden="1" x14ac:dyDescent="0.25">
      <c r="A854" s="258" t="str">
        <f>IF(B854=1,A807,"")</f>
        <v/>
      </c>
      <c r="B854" s="39" t="str">
        <f t="shared" si="58"/>
        <v/>
      </c>
      <c r="C854" s="101">
        <f>VLOOKUP($X$55,CAD!$E$7:$F$31,2,0)</f>
        <v>0</v>
      </c>
      <c r="D854" s="37">
        <v>0</v>
      </c>
      <c r="E854" s="37">
        <v>0</v>
      </c>
      <c r="F854" s="37">
        <v>0</v>
      </c>
      <c r="G854" s="37">
        <v>0</v>
      </c>
      <c r="H854" s="37">
        <v>0</v>
      </c>
      <c r="I854" s="37">
        <v>0</v>
      </c>
      <c r="J854" s="37">
        <v>0</v>
      </c>
      <c r="K854" s="37">
        <v>0</v>
      </c>
      <c r="L854" s="37">
        <v>0</v>
      </c>
      <c r="M854" s="37">
        <v>0</v>
      </c>
      <c r="N854" s="37">
        <v>0</v>
      </c>
      <c r="O854" s="37">
        <v>0</v>
      </c>
      <c r="P854" s="46">
        <f t="shared" si="59"/>
        <v>0</v>
      </c>
    </row>
    <row r="855" spans="1:20" hidden="1" x14ac:dyDescent="0.25">
      <c r="A855" s="258" t="str">
        <f>IF(B855=1,A807,"")</f>
        <v/>
      </c>
      <c r="B855" s="39" t="str">
        <f t="shared" si="58"/>
        <v/>
      </c>
      <c r="C855" s="101">
        <f>VLOOKUP($X$56,CAD!$E$7:$F$31,2,0)</f>
        <v>0</v>
      </c>
      <c r="D855" s="37">
        <v>0</v>
      </c>
      <c r="E855" s="37">
        <v>0</v>
      </c>
      <c r="F855" s="37">
        <v>0</v>
      </c>
      <c r="G855" s="37">
        <v>0</v>
      </c>
      <c r="H855" s="37">
        <v>0</v>
      </c>
      <c r="I855" s="37">
        <v>0</v>
      </c>
      <c r="J855" s="37">
        <v>0</v>
      </c>
      <c r="K855" s="37">
        <v>0</v>
      </c>
      <c r="L855" s="37">
        <v>0</v>
      </c>
      <c r="M855" s="37">
        <v>0</v>
      </c>
      <c r="N855" s="37">
        <v>0</v>
      </c>
      <c r="O855" s="37">
        <v>0</v>
      </c>
      <c r="P855" s="46">
        <f t="shared" si="59"/>
        <v>0</v>
      </c>
    </row>
    <row r="856" spans="1:20" hidden="1" x14ac:dyDescent="0.25">
      <c r="A856" s="258" t="str">
        <f>IF(B856=1,A807,"")</f>
        <v/>
      </c>
      <c r="B856" s="39" t="str">
        <f t="shared" si="58"/>
        <v/>
      </c>
      <c r="C856" s="101">
        <f>VLOOKUP($X$57,CAD!$E$7:$F$31,2,0)</f>
        <v>0</v>
      </c>
      <c r="D856" s="37">
        <v>0</v>
      </c>
      <c r="E856" s="37">
        <v>0</v>
      </c>
      <c r="F856" s="37">
        <v>0</v>
      </c>
      <c r="G856" s="37">
        <v>0</v>
      </c>
      <c r="H856" s="37">
        <v>0</v>
      </c>
      <c r="I856" s="37">
        <v>0</v>
      </c>
      <c r="J856" s="37">
        <v>0</v>
      </c>
      <c r="K856" s="37">
        <v>0</v>
      </c>
      <c r="L856" s="37">
        <v>0</v>
      </c>
      <c r="M856" s="37">
        <v>0</v>
      </c>
      <c r="N856" s="37">
        <v>0</v>
      </c>
      <c r="O856" s="37">
        <v>0</v>
      </c>
      <c r="P856" s="46">
        <f t="shared" si="59"/>
        <v>0</v>
      </c>
    </row>
    <row r="857" spans="1:20" hidden="1" x14ac:dyDescent="0.25">
      <c r="A857" s="258" t="str">
        <f>IF(B857=1,A807,"")</f>
        <v/>
      </c>
      <c r="B857" s="39" t="str">
        <f t="shared" si="58"/>
        <v/>
      </c>
      <c r="C857" s="101">
        <f>VLOOKUP($X$58,CAD!$E$7:$F$31,2,0)</f>
        <v>0</v>
      </c>
      <c r="D857" s="37">
        <v>0</v>
      </c>
      <c r="E857" s="37">
        <v>0</v>
      </c>
      <c r="F857" s="37">
        <v>0</v>
      </c>
      <c r="G857" s="37">
        <v>0</v>
      </c>
      <c r="H857" s="37">
        <v>0</v>
      </c>
      <c r="I857" s="37">
        <v>0</v>
      </c>
      <c r="J857" s="37">
        <v>0</v>
      </c>
      <c r="K857" s="37">
        <v>0</v>
      </c>
      <c r="L857" s="37">
        <v>0</v>
      </c>
      <c r="M857" s="37">
        <v>0</v>
      </c>
      <c r="N857" s="37">
        <v>0</v>
      </c>
      <c r="O857" s="37">
        <v>0</v>
      </c>
      <c r="P857" s="46">
        <f t="shared" si="59"/>
        <v>0</v>
      </c>
      <c r="T857" s="10"/>
    </row>
    <row r="858" spans="1:20" hidden="1" x14ac:dyDescent="0.25">
      <c r="A858" s="258">
        <f>A807</f>
        <v>2034</v>
      </c>
      <c r="P858" s="43"/>
    </row>
    <row r="859" spans="1:20" ht="15.75" hidden="1" thickBot="1" x14ac:dyDescent="0.3">
      <c r="A859" s="258">
        <f>A807</f>
        <v>2034</v>
      </c>
      <c r="C859" s="131" t="s">
        <v>203</v>
      </c>
      <c r="D859" s="132">
        <f>PREV_D!D795</f>
        <v>0</v>
      </c>
      <c r="E859" s="132">
        <f>PREV_D!E795</f>
        <v>0</v>
      </c>
      <c r="F859" s="132">
        <f>PREV_D!F795</f>
        <v>0</v>
      </c>
      <c r="G859" s="132">
        <f>PREV_D!G795</f>
        <v>0</v>
      </c>
      <c r="H859" s="132">
        <f>PREV_D!H795</f>
        <v>0</v>
      </c>
      <c r="I859" s="132">
        <f>PREV_D!I795</f>
        <v>0</v>
      </c>
      <c r="J859" s="132">
        <f>PREV_D!J795</f>
        <v>0</v>
      </c>
      <c r="K859" s="132">
        <f>PREV_D!K795</f>
        <v>0</v>
      </c>
      <c r="L859" s="132">
        <f>PREV_D!L795</f>
        <v>0</v>
      </c>
      <c r="M859" s="132">
        <f>PREV_D!M795</f>
        <v>0</v>
      </c>
      <c r="N859" s="132">
        <f>PREV_D!N795</f>
        <v>0</v>
      </c>
      <c r="O859" s="132">
        <f>PREV_D!O795</f>
        <v>0</v>
      </c>
      <c r="P859" s="133">
        <f>SUM(D859:O859)</f>
        <v>0</v>
      </c>
    </row>
    <row r="860" spans="1:20" hidden="1" x14ac:dyDescent="0.25">
      <c r="A860" s="258">
        <f>A807</f>
        <v>2034</v>
      </c>
      <c r="P860" s="43"/>
    </row>
    <row r="861" spans="1:20" hidden="1" x14ac:dyDescent="0.25">
      <c r="A861" s="258">
        <f>A807</f>
        <v>2034</v>
      </c>
      <c r="C861" s="63" t="s">
        <v>204</v>
      </c>
      <c r="D861" s="34">
        <f>D807-D859</f>
        <v>0</v>
      </c>
      <c r="E861" s="34">
        <f t="shared" ref="E861:P861" si="60">E807-E859</f>
        <v>0</v>
      </c>
      <c r="F861" s="34">
        <f t="shared" si="60"/>
        <v>0</v>
      </c>
      <c r="G861" s="34">
        <f t="shared" si="60"/>
        <v>0</v>
      </c>
      <c r="H861" s="34">
        <f t="shared" si="60"/>
        <v>0</v>
      </c>
      <c r="I861" s="34">
        <f t="shared" si="60"/>
        <v>0</v>
      </c>
      <c r="J861" s="34">
        <f t="shared" si="60"/>
        <v>0</v>
      </c>
      <c r="K861" s="34">
        <f t="shared" si="60"/>
        <v>0</v>
      </c>
      <c r="L861" s="34">
        <f t="shared" si="60"/>
        <v>0</v>
      </c>
      <c r="M861" s="34">
        <f t="shared" si="60"/>
        <v>0</v>
      </c>
      <c r="N861" s="34">
        <f t="shared" si="60"/>
        <v>0</v>
      </c>
      <c r="O861" s="34">
        <f t="shared" si="60"/>
        <v>0</v>
      </c>
      <c r="P861" s="44">
        <f t="shared" si="60"/>
        <v>0</v>
      </c>
    </row>
    <row r="862" spans="1:20" hidden="1" x14ac:dyDescent="0.25">
      <c r="A862" s="258"/>
    </row>
    <row r="863" spans="1:20" hidden="1" x14ac:dyDescent="0.25">
      <c r="A863" s="258"/>
    </row>
    <row r="864" spans="1:20" ht="15" hidden="1" customHeight="1" thickBot="1" x14ac:dyDescent="0.3">
      <c r="A864" s="258">
        <f>A807+1</f>
        <v>2035</v>
      </c>
      <c r="C864" s="134" t="s">
        <v>202</v>
      </c>
      <c r="D864" s="136">
        <f t="shared" ref="D864:P864" si="61">SUM(D865:D914)</f>
        <v>0</v>
      </c>
      <c r="E864" s="136">
        <f t="shared" si="61"/>
        <v>0</v>
      </c>
      <c r="F864" s="136">
        <f t="shared" si="61"/>
        <v>0</v>
      </c>
      <c r="G864" s="136">
        <f t="shared" si="61"/>
        <v>0</v>
      </c>
      <c r="H864" s="136">
        <f t="shared" si="61"/>
        <v>0</v>
      </c>
      <c r="I864" s="136">
        <f t="shared" si="61"/>
        <v>0</v>
      </c>
      <c r="J864" s="136">
        <f t="shared" si="61"/>
        <v>0</v>
      </c>
      <c r="K864" s="136">
        <f t="shared" si="61"/>
        <v>0</v>
      </c>
      <c r="L864" s="136">
        <f t="shared" si="61"/>
        <v>0</v>
      </c>
      <c r="M864" s="136">
        <f t="shared" si="61"/>
        <v>0</v>
      </c>
      <c r="N864" s="136">
        <f t="shared" si="61"/>
        <v>0</v>
      </c>
      <c r="O864" s="136">
        <f t="shared" si="61"/>
        <v>0</v>
      </c>
      <c r="P864" s="136">
        <f t="shared" si="61"/>
        <v>0</v>
      </c>
    </row>
    <row r="865" spans="1:16" hidden="1" x14ac:dyDescent="0.25">
      <c r="A865" s="258" t="str">
        <f>IF(B865=1,A864,"")</f>
        <v/>
      </c>
      <c r="B865" s="39" t="str">
        <f>IF(C865&lt;&gt;0,1,"")</f>
        <v/>
      </c>
      <c r="C865" s="130">
        <f>VLOOKUP($X$9,CAD!$C$7:$D$31,2,0)</f>
        <v>0</v>
      </c>
      <c r="D865" s="38">
        <v>0</v>
      </c>
      <c r="E865" s="38">
        <v>0</v>
      </c>
      <c r="F865" s="38">
        <v>0</v>
      </c>
      <c r="G865" s="38">
        <v>0</v>
      </c>
      <c r="H865" s="38">
        <v>0</v>
      </c>
      <c r="I865" s="38">
        <v>0</v>
      </c>
      <c r="J865" s="38">
        <v>0</v>
      </c>
      <c r="K865" s="38">
        <v>0</v>
      </c>
      <c r="L865" s="38">
        <v>0</v>
      </c>
      <c r="M865" s="38">
        <v>0</v>
      </c>
      <c r="N865" s="38">
        <v>0</v>
      </c>
      <c r="O865" s="38">
        <v>0</v>
      </c>
      <c r="P865" s="99">
        <f>SUM(D865:O865)</f>
        <v>0</v>
      </c>
    </row>
    <row r="866" spans="1:16" hidden="1" x14ac:dyDescent="0.25">
      <c r="A866" s="258" t="str">
        <f>IF(B866=1,A864,"")</f>
        <v/>
      </c>
      <c r="B866" s="39" t="str">
        <f t="shared" ref="B866:B914" si="62">IF(C866&lt;&gt;0,1,"")</f>
        <v/>
      </c>
      <c r="C866" s="130">
        <f>VLOOKUP($X$10,CAD!$C$7:$D$31,2,0)</f>
        <v>0</v>
      </c>
      <c r="D866" s="38">
        <v>0</v>
      </c>
      <c r="E866" s="38">
        <v>0</v>
      </c>
      <c r="F866" s="38">
        <v>0</v>
      </c>
      <c r="G866" s="38">
        <v>0</v>
      </c>
      <c r="H866" s="38">
        <v>0</v>
      </c>
      <c r="I866" s="38">
        <v>0</v>
      </c>
      <c r="J866" s="38">
        <v>0</v>
      </c>
      <c r="K866" s="38">
        <v>0</v>
      </c>
      <c r="L866" s="38">
        <v>0</v>
      </c>
      <c r="M866" s="38">
        <v>0</v>
      </c>
      <c r="N866" s="38">
        <v>0</v>
      </c>
      <c r="O866" s="38">
        <v>0</v>
      </c>
      <c r="P866" s="46">
        <f t="shared" ref="P866:P914" si="63">SUM(D866:O866)</f>
        <v>0</v>
      </c>
    </row>
    <row r="867" spans="1:16" hidden="1" x14ac:dyDescent="0.25">
      <c r="A867" s="258" t="str">
        <f>IF(B867=1,A864,"")</f>
        <v/>
      </c>
      <c r="B867" s="39" t="str">
        <f t="shared" si="62"/>
        <v/>
      </c>
      <c r="C867" s="130">
        <f>VLOOKUP($X$11,CAD!$C$7:$D$31,2,0)</f>
        <v>0</v>
      </c>
      <c r="D867" s="37">
        <v>0</v>
      </c>
      <c r="E867" s="37">
        <v>0</v>
      </c>
      <c r="F867" s="37">
        <v>0</v>
      </c>
      <c r="G867" s="37">
        <v>0</v>
      </c>
      <c r="H867" s="37">
        <v>0</v>
      </c>
      <c r="I867" s="37">
        <v>0</v>
      </c>
      <c r="J867" s="37">
        <v>0</v>
      </c>
      <c r="K867" s="37">
        <v>0</v>
      </c>
      <c r="L867" s="37">
        <v>0</v>
      </c>
      <c r="M867" s="37">
        <v>0</v>
      </c>
      <c r="N867" s="37">
        <v>0</v>
      </c>
      <c r="O867" s="37">
        <v>0</v>
      </c>
      <c r="P867" s="46">
        <f t="shared" si="63"/>
        <v>0</v>
      </c>
    </row>
    <row r="868" spans="1:16" hidden="1" x14ac:dyDescent="0.25">
      <c r="A868" s="258" t="str">
        <f>IF(B868=1,A864,"")</f>
        <v/>
      </c>
      <c r="B868" s="39" t="str">
        <f t="shared" si="62"/>
        <v/>
      </c>
      <c r="C868" s="130">
        <f>VLOOKUP($X$12,CAD!$C$7:$D$31,2,0)</f>
        <v>0</v>
      </c>
      <c r="D868" s="37">
        <v>0</v>
      </c>
      <c r="E868" s="37">
        <v>0</v>
      </c>
      <c r="F868" s="37">
        <v>0</v>
      </c>
      <c r="G868" s="37">
        <v>0</v>
      </c>
      <c r="H868" s="37">
        <v>0</v>
      </c>
      <c r="I868" s="37">
        <v>0</v>
      </c>
      <c r="J868" s="37">
        <v>0</v>
      </c>
      <c r="K868" s="37">
        <v>0</v>
      </c>
      <c r="L868" s="37">
        <v>0</v>
      </c>
      <c r="M868" s="37">
        <v>0</v>
      </c>
      <c r="N868" s="37">
        <v>0</v>
      </c>
      <c r="O868" s="37">
        <v>0</v>
      </c>
      <c r="P868" s="46">
        <f t="shared" si="63"/>
        <v>0</v>
      </c>
    </row>
    <row r="869" spans="1:16" hidden="1" x14ac:dyDescent="0.25">
      <c r="A869" s="258" t="str">
        <f>IF(B869=1,A864,"")</f>
        <v/>
      </c>
      <c r="B869" s="39" t="str">
        <f t="shared" si="62"/>
        <v/>
      </c>
      <c r="C869" s="130">
        <f>VLOOKUP($X$13,CAD!$C$7:$D$31,2,0)</f>
        <v>0</v>
      </c>
      <c r="D869" s="37">
        <v>0</v>
      </c>
      <c r="E869" s="37">
        <v>0</v>
      </c>
      <c r="F869" s="37">
        <v>0</v>
      </c>
      <c r="G869" s="37">
        <v>0</v>
      </c>
      <c r="H869" s="37">
        <v>0</v>
      </c>
      <c r="I869" s="37">
        <v>0</v>
      </c>
      <c r="J869" s="37">
        <v>0</v>
      </c>
      <c r="K869" s="37">
        <v>0</v>
      </c>
      <c r="L869" s="37">
        <v>0</v>
      </c>
      <c r="M869" s="37">
        <v>0</v>
      </c>
      <c r="N869" s="37">
        <v>0</v>
      </c>
      <c r="O869" s="37">
        <v>0</v>
      </c>
      <c r="P869" s="46">
        <f t="shared" si="63"/>
        <v>0</v>
      </c>
    </row>
    <row r="870" spans="1:16" hidden="1" x14ac:dyDescent="0.25">
      <c r="A870" s="258" t="str">
        <f>IF(B870=1,A864,"")</f>
        <v/>
      </c>
      <c r="B870" s="39" t="str">
        <f t="shared" si="62"/>
        <v/>
      </c>
      <c r="C870" s="130">
        <f>VLOOKUP($X$14,CAD!$C$7:$D$31,2,0)</f>
        <v>0</v>
      </c>
      <c r="D870" s="37">
        <v>0</v>
      </c>
      <c r="E870" s="37">
        <v>0</v>
      </c>
      <c r="F870" s="37">
        <v>0</v>
      </c>
      <c r="G870" s="37">
        <v>0</v>
      </c>
      <c r="H870" s="37">
        <v>0</v>
      </c>
      <c r="I870" s="37">
        <v>0</v>
      </c>
      <c r="J870" s="37">
        <v>0</v>
      </c>
      <c r="K870" s="37">
        <v>0</v>
      </c>
      <c r="L870" s="37">
        <v>0</v>
      </c>
      <c r="M870" s="37">
        <v>0</v>
      </c>
      <c r="N870" s="37">
        <v>0</v>
      </c>
      <c r="O870" s="37">
        <v>0</v>
      </c>
      <c r="P870" s="46">
        <f t="shared" si="63"/>
        <v>0</v>
      </c>
    </row>
    <row r="871" spans="1:16" hidden="1" x14ac:dyDescent="0.25">
      <c r="A871" s="258" t="str">
        <f>IF(B871=1,A864,"")</f>
        <v/>
      </c>
      <c r="B871" s="39" t="str">
        <f t="shared" si="62"/>
        <v/>
      </c>
      <c r="C871" s="130">
        <f>VLOOKUP($X$15,CAD!$C$7:$D$31,2,0)</f>
        <v>0</v>
      </c>
      <c r="D871" s="37">
        <v>0</v>
      </c>
      <c r="E871" s="37">
        <v>0</v>
      </c>
      <c r="F871" s="37">
        <v>0</v>
      </c>
      <c r="G871" s="37">
        <v>0</v>
      </c>
      <c r="H871" s="37">
        <v>0</v>
      </c>
      <c r="I871" s="37">
        <v>0</v>
      </c>
      <c r="J871" s="37">
        <v>0</v>
      </c>
      <c r="K871" s="37">
        <v>0</v>
      </c>
      <c r="L871" s="37">
        <v>0</v>
      </c>
      <c r="M871" s="37">
        <v>0</v>
      </c>
      <c r="N871" s="37">
        <v>0</v>
      </c>
      <c r="O871" s="37">
        <v>0</v>
      </c>
      <c r="P871" s="46">
        <f t="shared" si="63"/>
        <v>0</v>
      </c>
    </row>
    <row r="872" spans="1:16" hidden="1" x14ac:dyDescent="0.25">
      <c r="A872" s="258" t="str">
        <f>IF(B872=1,A864,"")</f>
        <v/>
      </c>
      <c r="B872" s="39" t="str">
        <f t="shared" si="62"/>
        <v/>
      </c>
      <c r="C872" s="130">
        <f>VLOOKUP($X$16,CAD!$C$7:$D$31,2,0)</f>
        <v>0</v>
      </c>
      <c r="D872" s="37">
        <v>0</v>
      </c>
      <c r="E872" s="37">
        <v>0</v>
      </c>
      <c r="F872" s="37">
        <v>0</v>
      </c>
      <c r="G872" s="37">
        <v>0</v>
      </c>
      <c r="H872" s="37">
        <v>0</v>
      </c>
      <c r="I872" s="37">
        <v>0</v>
      </c>
      <c r="J872" s="37">
        <v>0</v>
      </c>
      <c r="K872" s="37">
        <v>0</v>
      </c>
      <c r="L872" s="37">
        <v>0</v>
      </c>
      <c r="M872" s="37">
        <v>0</v>
      </c>
      <c r="N872" s="37">
        <v>0</v>
      </c>
      <c r="O872" s="37">
        <v>0</v>
      </c>
      <c r="P872" s="46">
        <f t="shared" si="63"/>
        <v>0</v>
      </c>
    </row>
    <row r="873" spans="1:16" hidden="1" x14ac:dyDescent="0.25">
      <c r="A873" s="258" t="str">
        <f>IF(B873=1,A864,"")</f>
        <v/>
      </c>
      <c r="B873" s="39" t="str">
        <f t="shared" si="62"/>
        <v/>
      </c>
      <c r="C873" s="130">
        <f>VLOOKUP($X$17,CAD!$C$7:$D$31,2,0)</f>
        <v>0</v>
      </c>
      <c r="D873" s="37">
        <v>0</v>
      </c>
      <c r="E873" s="37">
        <v>0</v>
      </c>
      <c r="F873" s="37">
        <v>0</v>
      </c>
      <c r="G873" s="37">
        <v>0</v>
      </c>
      <c r="H873" s="37">
        <v>0</v>
      </c>
      <c r="I873" s="37">
        <v>0</v>
      </c>
      <c r="J873" s="37">
        <v>0</v>
      </c>
      <c r="K873" s="37">
        <v>0</v>
      </c>
      <c r="L873" s="37">
        <v>0</v>
      </c>
      <c r="M873" s="37">
        <v>0</v>
      </c>
      <c r="N873" s="37">
        <v>0</v>
      </c>
      <c r="O873" s="37">
        <v>0</v>
      </c>
      <c r="P873" s="46">
        <f t="shared" si="63"/>
        <v>0</v>
      </c>
    </row>
    <row r="874" spans="1:16" hidden="1" x14ac:dyDescent="0.25">
      <c r="A874" s="258" t="str">
        <f>IF(B874=1,A864,"")</f>
        <v/>
      </c>
      <c r="B874" s="39" t="str">
        <f t="shared" si="62"/>
        <v/>
      </c>
      <c r="C874" s="130">
        <f>VLOOKUP($X$18,CAD!$C$7:$D$31,2,0)</f>
        <v>0</v>
      </c>
      <c r="D874" s="37">
        <v>0</v>
      </c>
      <c r="E874" s="37">
        <v>0</v>
      </c>
      <c r="F874" s="37">
        <v>0</v>
      </c>
      <c r="G874" s="37">
        <v>0</v>
      </c>
      <c r="H874" s="37">
        <v>0</v>
      </c>
      <c r="I874" s="37">
        <v>0</v>
      </c>
      <c r="J874" s="37">
        <v>0</v>
      </c>
      <c r="K874" s="37">
        <v>0</v>
      </c>
      <c r="L874" s="37">
        <v>0</v>
      </c>
      <c r="M874" s="37">
        <v>0</v>
      </c>
      <c r="N874" s="37">
        <v>0</v>
      </c>
      <c r="O874" s="37">
        <v>0</v>
      </c>
      <c r="P874" s="46">
        <f t="shared" si="63"/>
        <v>0</v>
      </c>
    </row>
    <row r="875" spans="1:16" hidden="1" x14ac:dyDescent="0.25">
      <c r="A875" s="258" t="str">
        <f>IF(B875=1,A864,"")</f>
        <v/>
      </c>
      <c r="B875" s="39" t="str">
        <f t="shared" si="62"/>
        <v/>
      </c>
      <c r="C875" s="130">
        <f>VLOOKUP($X$19,CAD!$C$7:$D$31,2,0)</f>
        <v>0</v>
      </c>
      <c r="D875" s="37">
        <v>0</v>
      </c>
      <c r="E875" s="37">
        <v>0</v>
      </c>
      <c r="F875" s="37">
        <v>0</v>
      </c>
      <c r="G875" s="37">
        <v>0</v>
      </c>
      <c r="H875" s="37">
        <v>0</v>
      </c>
      <c r="I875" s="37">
        <v>0</v>
      </c>
      <c r="J875" s="37">
        <v>0</v>
      </c>
      <c r="K875" s="37">
        <v>0</v>
      </c>
      <c r="L875" s="37">
        <v>0</v>
      </c>
      <c r="M875" s="37">
        <v>0</v>
      </c>
      <c r="N875" s="37">
        <v>0</v>
      </c>
      <c r="O875" s="37">
        <v>0</v>
      </c>
      <c r="P875" s="46">
        <f t="shared" si="63"/>
        <v>0</v>
      </c>
    </row>
    <row r="876" spans="1:16" hidden="1" x14ac:dyDescent="0.25">
      <c r="A876" s="258" t="str">
        <f>IF(B876=1,A864,"")</f>
        <v/>
      </c>
      <c r="B876" s="39" t="str">
        <f t="shared" si="62"/>
        <v/>
      </c>
      <c r="C876" s="130">
        <f>VLOOKUP($X$20,CAD!$C$7:$D$31,2,0)</f>
        <v>0</v>
      </c>
      <c r="D876" s="37">
        <v>0</v>
      </c>
      <c r="E876" s="37">
        <v>0</v>
      </c>
      <c r="F876" s="37">
        <v>0</v>
      </c>
      <c r="G876" s="37">
        <v>0</v>
      </c>
      <c r="H876" s="37">
        <v>0</v>
      </c>
      <c r="I876" s="37">
        <v>0</v>
      </c>
      <c r="J876" s="37">
        <v>0</v>
      </c>
      <c r="K876" s="37">
        <v>0</v>
      </c>
      <c r="L876" s="37">
        <v>0</v>
      </c>
      <c r="M876" s="37">
        <v>0</v>
      </c>
      <c r="N876" s="37">
        <v>0</v>
      </c>
      <c r="O876" s="37">
        <v>0</v>
      </c>
      <c r="P876" s="46">
        <f t="shared" si="63"/>
        <v>0</v>
      </c>
    </row>
    <row r="877" spans="1:16" hidden="1" x14ac:dyDescent="0.25">
      <c r="A877" s="258" t="str">
        <f>IF(B877=1,A864,"")</f>
        <v/>
      </c>
      <c r="B877" s="39" t="str">
        <f t="shared" si="62"/>
        <v/>
      </c>
      <c r="C877" s="130">
        <f>VLOOKUP($X$21,CAD!$C$7:$D$31,2,0)</f>
        <v>0</v>
      </c>
      <c r="D877" s="37">
        <v>0</v>
      </c>
      <c r="E877" s="37">
        <v>0</v>
      </c>
      <c r="F877" s="37">
        <v>0</v>
      </c>
      <c r="G877" s="37">
        <v>0</v>
      </c>
      <c r="H877" s="37">
        <v>0</v>
      </c>
      <c r="I877" s="37">
        <v>0</v>
      </c>
      <c r="J877" s="37">
        <v>0</v>
      </c>
      <c r="K877" s="37">
        <v>0</v>
      </c>
      <c r="L877" s="37">
        <v>0</v>
      </c>
      <c r="M877" s="37">
        <v>0</v>
      </c>
      <c r="N877" s="37">
        <v>0</v>
      </c>
      <c r="O877" s="37">
        <v>0</v>
      </c>
      <c r="P877" s="46">
        <f t="shared" si="63"/>
        <v>0</v>
      </c>
    </row>
    <row r="878" spans="1:16" hidden="1" x14ac:dyDescent="0.25">
      <c r="A878" s="258" t="str">
        <f>IF(B878=1,A864,"")</f>
        <v/>
      </c>
      <c r="B878" s="39" t="str">
        <f t="shared" si="62"/>
        <v/>
      </c>
      <c r="C878" s="130">
        <f>VLOOKUP($X$22,CAD!$C$7:$D$31,2,0)</f>
        <v>0</v>
      </c>
      <c r="D878" s="37">
        <v>0</v>
      </c>
      <c r="E878" s="37">
        <v>0</v>
      </c>
      <c r="F878" s="37">
        <v>0</v>
      </c>
      <c r="G878" s="37">
        <v>0</v>
      </c>
      <c r="H878" s="37">
        <v>0</v>
      </c>
      <c r="I878" s="37">
        <v>0</v>
      </c>
      <c r="J878" s="37">
        <v>0</v>
      </c>
      <c r="K878" s="37">
        <v>0</v>
      </c>
      <c r="L878" s="37">
        <v>0</v>
      </c>
      <c r="M878" s="37">
        <v>0</v>
      </c>
      <c r="N878" s="37">
        <v>0</v>
      </c>
      <c r="O878" s="37">
        <v>0</v>
      </c>
      <c r="P878" s="46">
        <f t="shared" si="63"/>
        <v>0</v>
      </c>
    </row>
    <row r="879" spans="1:16" hidden="1" x14ac:dyDescent="0.25">
      <c r="A879" s="258" t="str">
        <f>IF(B879=1,A864,"")</f>
        <v/>
      </c>
      <c r="B879" s="39" t="str">
        <f t="shared" si="62"/>
        <v/>
      </c>
      <c r="C879" s="130">
        <f>VLOOKUP($X$23,CAD!$C$7:$D$31,2,0)</f>
        <v>0</v>
      </c>
      <c r="D879" s="37">
        <v>0</v>
      </c>
      <c r="E879" s="37">
        <v>0</v>
      </c>
      <c r="F879" s="37">
        <v>0</v>
      </c>
      <c r="G879" s="37">
        <v>0</v>
      </c>
      <c r="H879" s="37">
        <v>0</v>
      </c>
      <c r="I879" s="37">
        <v>0</v>
      </c>
      <c r="J879" s="37">
        <v>0</v>
      </c>
      <c r="K879" s="37">
        <v>0</v>
      </c>
      <c r="L879" s="37">
        <v>0</v>
      </c>
      <c r="M879" s="37">
        <v>0</v>
      </c>
      <c r="N879" s="37">
        <v>0</v>
      </c>
      <c r="O879" s="37">
        <v>0</v>
      </c>
      <c r="P879" s="46">
        <f t="shared" si="63"/>
        <v>0</v>
      </c>
    </row>
    <row r="880" spans="1:16" hidden="1" x14ac:dyDescent="0.25">
      <c r="A880" s="258" t="str">
        <f>IF(B880=1,A864,"")</f>
        <v/>
      </c>
      <c r="B880" s="39" t="str">
        <f t="shared" si="62"/>
        <v/>
      </c>
      <c r="C880" s="130">
        <f>VLOOKUP($X$24,CAD!$C$7:$D$31,2,0)</f>
        <v>0</v>
      </c>
      <c r="D880" s="37">
        <v>0</v>
      </c>
      <c r="E880" s="37">
        <v>0</v>
      </c>
      <c r="F880" s="37">
        <v>0</v>
      </c>
      <c r="G880" s="37">
        <v>0</v>
      </c>
      <c r="H880" s="37">
        <v>0</v>
      </c>
      <c r="I880" s="37">
        <v>0</v>
      </c>
      <c r="J880" s="37">
        <v>0</v>
      </c>
      <c r="K880" s="37">
        <v>0</v>
      </c>
      <c r="L880" s="37">
        <v>0</v>
      </c>
      <c r="M880" s="37">
        <v>0</v>
      </c>
      <c r="N880" s="37">
        <v>0</v>
      </c>
      <c r="O880" s="37">
        <v>0</v>
      </c>
      <c r="P880" s="46">
        <f t="shared" si="63"/>
        <v>0</v>
      </c>
    </row>
    <row r="881" spans="1:16" hidden="1" x14ac:dyDescent="0.25">
      <c r="A881" s="258" t="str">
        <f>IF(B881=1,A864,"")</f>
        <v/>
      </c>
      <c r="B881" s="39" t="str">
        <f t="shared" si="62"/>
        <v/>
      </c>
      <c r="C881" s="130">
        <f>VLOOKUP($X$25,CAD!$C$7:$D$31,2,0)</f>
        <v>0</v>
      </c>
      <c r="D881" s="37">
        <v>0</v>
      </c>
      <c r="E881" s="37">
        <v>0</v>
      </c>
      <c r="F881" s="37">
        <v>0</v>
      </c>
      <c r="G881" s="37">
        <v>0</v>
      </c>
      <c r="H881" s="37">
        <v>0</v>
      </c>
      <c r="I881" s="37">
        <v>0</v>
      </c>
      <c r="J881" s="37">
        <v>0</v>
      </c>
      <c r="K881" s="37">
        <v>0</v>
      </c>
      <c r="L881" s="37">
        <v>0</v>
      </c>
      <c r="M881" s="37">
        <v>0</v>
      </c>
      <c r="N881" s="37">
        <v>0</v>
      </c>
      <c r="O881" s="37">
        <v>0</v>
      </c>
      <c r="P881" s="46">
        <f t="shared" si="63"/>
        <v>0</v>
      </c>
    </row>
    <row r="882" spans="1:16" hidden="1" x14ac:dyDescent="0.25">
      <c r="A882" s="258" t="str">
        <f>IF(B882=1,A864,"")</f>
        <v/>
      </c>
      <c r="B882" s="39" t="str">
        <f t="shared" si="62"/>
        <v/>
      </c>
      <c r="C882" s="130">
        <f>VLOOKUP($X$26,CAD!$C$7:$D$31,2,0)</f>
        <v>0</v>
      </c>
      <c r="D882" s="37">
        <v>0</v>
      </c>
      <c r="E882" s="37">
        <v>0</v>
      </c>
      <c r="F882" s="37">
        <v>0</v>
      </c>
      <c r="G882" s="37">
        <v>0</v>
      </c>
      <c r="H882" s="37">
        <v>0</v>
      </c>
      <c r="I882" s="37">
        <v>0</v>
      </c>
      <c r="J882" s="37">
        <v>0</v>
      </c>
      <c r="K882" s="37">
        <v>0</v>
      </c>
      <c r="L882" s="37">
        <v>0</v>
      </c>
      <c r="M882" s="37">
        <v>0</v>
      </c>
      <c r="N882" s="37">
        <v>0</v>
      </c>
      <c r="O882" s="37">
        <v>0</v>
      </c>
      <c r="P882" s="46">
        <f t="shared" si="63"/>
        <v>0</v>
      </c>
    </row>
    <row r="883" spans="1:16" hidden="1" x14ac:dyDescent="0.25">
      <c r="A883" s="258" t="str">
        <f>IF(B883=1,A864,"")</f>
        <v/>
      </c>
      <c r="B883" s="39" t="str">
        <f t="shared" si="62"/>
        <v/>
      </c>
      <c r="C883" s="130">
        <f>VLOOKUP($X$27,CAD!$C$7:$D$31,2,0)</f>
        <v>0</v>
      </c>
      <c r="D883" s="37">
        <v>0</v>
      </c>
      <c r="E883" s="37">
        <v>0</v>
      </c>
      <c r="F883" s="37">
        <v>0</v>
      </c>
      <c r="G883" s="37">
        <v>0</v>
      </c>
      <c r="H883" s="37">
        <v>0</v>
      </c>
      <c r="I883" s="37">
        <v>0</v>
      </c>
      <c r="J883" s="37">
        <v>0</v>
      </c>
      <c r="K883" s="37">
        <v>0</v>
      </c>
      <c r="L883" s="37">
        <v>0</v>
      </c>
      <c r="M883" s="37">
        <v>0</v>
      </c>
      <c r="N883" s="37">
        <v>0</v>
      </c>
      <c r="O883" s="37">
        <v>0</v>
      </c>
      <c r="P883" s="46">
        <f t="shared" si="63"/>
        <v>0</v>
      </c>
    </row>
    <row r="884" spans="1:16" hidden="1" x14ac:dyDescent="0.25">
      <c r="A884" s="258" t="str">
        <f>IF(B884=1,A864,"")</f>
        <v/>
      </c>
      <c r="B884" s="39" t="str">
        <f t="shared" si="62"/>
        <v/>
      </c>
      <c r="C884" s="130">
        <f>VLOOKUP($X$28,CAD!$C$7:$D$31,2,0)</f>
        <v>0</v>
      </c>
      <c r="D884" s="37">
        <v>0</v>
      </c>
      <c r="E884" s="37">
        <v>0</v>
      </c>
      <c r="F884" s="37">
        <v>0</v>
      </c>
      <c r="G884" s="37">
        <v>0</v>
      </c>
      <c r="H884" s="37">
        <v>0</v>
      </c>
      <c r="I884" s="37">
        <v>0</v>
      </c>
      <c r="J884" s="37">
        <v>0</v>
      </c>
      <c r="K884" s="37">
        <v>0</v>
      </c>
      <c r="L884" s="37">
        <v>0</v>
      </c>
      <c r="M884" s="37">
        <v>0</v>
      </c>
      <c r="N884" s="37">
        <v>0</v>
      </c>
      <c r="O884" s="37">
        <v>0</v>
      </c>
      <c r="P884" s="46">
        <f t="shared" si="63"/>
        <v>0</v>
      </c>
    </row>
    <row r="885" spans="1:16" hidden="1" x14ac:dyDescent="0.25">
      <c r="A885" s="258" t="str">
        <f>IF(B885=1,A864,"")</f>
        <v/>
      </c>
      <c r="B885" s="39" t="str">
        <f t="shared" si="62"/>
        <v/>
      </c>
      <c r="C885" s="130">
        <f>VLOOKUP($X$29,CAD!$C$7:$D$31,2,0)</f>
        <v>0</v>
      </c>
      <c r="D885" s="37">
        <v>0</v>
      </c>
      <c r="E885" s="37">
        <v>0</v>
      </c>
      <c r="F885" s="37">
        <v>0</v>
      </c>
      <c r="G885" s="37">
        <v>0</v>
      </c>
      <c r="H885" s="37">
        <v>0</v>
      </c>
      <c r="I885" s="37">
        <v>0</v>
      </c>
      <c r="J885" s="37">
        <v>0</v>
      </c>
      <c r="K885" s="37">
        <v>0</v>
      </c>
      <c r="L885" s="37">
        <v>0</v>
      </c>
      <c r="M885" s="37">
        <v>0</v>
      </c>
      <c r="N885" s="37">
        <v>0</v>
      </c>
      <c r="O885" s="37">
        <v>0</v>
      </c>
      <c r="P885" s="46">
        <f t="shared" si="63"/>
        <v>0</v>
      </c>
    </row>
    <row r="886" spans="1:16" hidden="1" x14ac:dyDescent="0.25">
      <c r="A886" s="258" t="str">
        <f>IF(B886=1,A864,"")</f>
        <v/>
      </c>
      <c r="B886" s="39" t="str">
        <f t="shared" si="62"/>
        <v/>
      </c>
      <c r="C886" s="130">
        <f>VLOOKUP($X$30,CAD!$C$7:$D$31,2,0)</f>
        <v>0</v>
      </c>
      <c r="D886" s="37">
        <v>0</v>
      </c>
      <c r="E886" s="37">
        <v>0</v>
      </c>
      <c r="F886" s="37">
        <v>0</v>
      </c>
      <c r="G886" s="37">
        <v>0</v>
      </c>
      <c r="H886" s="37">
        <v>0</v>
      </c>
      <c r="I886" s="37">
        <v>0</v>
      </c>
      <c r="J886" s="37">
        <v>0</v>
      </c>
      <c r="K886" s="37">
        <v>0</v>
      </c>
      <c r="L886" s="37">
        <v>0</v>
      </c>
      <c r="M886" s="37">
        <v>0</v>
      </c>
      <c r="N886" s="37">
        <v>0</v>
      </c>
      <c r="O886" s="37">
        <v>0</v>
      </c>
      <c r="P886" s="46">
        <f t="shared" si="63"/>
        <v>0</v>
      </c>
    </row>
    <row r="887" spans="1:16" hidden="1" x14ac:dyDescent="0.25">
      <c r="A887" s="258" t="str">
        <f>IF(B887=1,A864,"")</f>
        <v/>
      </c>
      <c r="B887" s="39" t="str">
        <f t="shared" si="62"/>
        <v/>
      </c>
      <c r="C887" s="130">
        <f>VLOOKUP($X$31,CAD!$C$7:$D$31,2,0)</f>
        <v>0</v>
      </c>
      <c r="D887" s="37">
        <v>0</v>
      </c>
      <c r="E887" s="37">
        <v>0</v>
      </c>
      <c r="F887" s="37">
        <v>0</v>
      </c>
      <c r="G887" s="37">
        <v>0</v>
      </c>
      <c r="H887" s="37">
        <v>0</v>
      </c>
      <c r="I887" s="37">
        <v>0</v>
      </c>
      <c r="J887" s="37">
        <v>0</v>
      </c>
      <c r="K887" s="37">
        <v>0</v>
      </c>
      <c r="L887" s="37">
        <v>0</v>
      </c>
      <c r="M887" s="37">
        <v>0</v>
      </c>
      <c r="N887" s="37">
        <v>0</v>
      </c>
      <c r="O887" s="37">
        <v>0</v>
      </c>
      <c r="P887" s="46">
        <f t="shared" si="63"/>
        <v>0</v>
      </c>
    </row>
    <row r="888" spans="1:16" hidden="1" x14ac:dyDescent="0.25">
      <c r="A888" s="258" t="str">
        <f>IF(B888=1,A864,"")</f>
        <v/>
      </c>
      <c r="B888" s="39" t="str">
        <f t="shared" si="62"/>
        <v/>
      </c>
      <c r="C888" s="130">
        <f>VLOOKUP($X$32,CAD!$C$7:$D$31,2,0)</f>
        <v>0</v>
      </c>
      <c r="D888" s="37">
        <v>0</v>
      </c>
      <c r="E888" s="37">
        <v>0</v>
      </c>
      <c r="F888" s="37">
        <v>0</v>
      </c>
      <c r="G888" s="37">
        <v>0</v>
      </c>
      <c r="H888" s="37">
        <v>0</v>
      </c>
      <c r="I888" s="37">
        <v>0</v>
      </c>
      <c r="J888" s="37">
        <v>0</v>
      </c>
      <c r="K888" s="37">
        <v>0</v>
      </c>
      <c r="L888" s="37">
        <v>0</v>
      </c>
      <c r="M888" s="37">
        <v>0</v>
      </c>
      <c r="N888" s="37">
        <v>0</v>
      </c>
      <c r="O888" s="37">
        <v>0</v>
      </c>
      <c r="P888" s="46">
        <f t="shared" si="63"/>
        <v>0</v>
      </c>
    </row>
    <row r="889" spans="1:16" hidden="1" x14ac:dyDescent="0.25">
      <c r="A889" s="258" t="str">
        <f>IF(B889=1,A864,"")</f>
        <v/>
      </c>
      <c r="B889" s="39" t="str">
        <f t="shared" si="62"/>
        <v/>
      </c>
      <c r="C889" s="130">
        <f>VLOOKUP($X$33,CAD!$C$7:$D$31,2,0)</f>
        <v>0</v>
      </c>
      <c r="D889" s="37">
        <v>0</v>
      </c>
      <c r="E889" s="37">
        <v>0</v>
      </c>
      <c r="F889" s="37">
        <v>0</v>
      </c>
      <c r="G889" s="37">
        <v>0</v>
      </c>
      <c r="H889" s="37">
        <v>0</v>
      </c>
      <c r="I889" s="37">
        <v>0</v>
      </c>
      <c r="J889" s="37">
        <v>0</v>
      </c>
      <c r="K889" s="37">
        <v>0</v>
      </c>
      <c r="L889" s="37">
        <v>0</v>
      </c>
      <c r="M889" s="37">
        <v>0</v>
      </c>
      <c r="N889" s="37">
        <v>0</v>
      </c>
      <c r="O889" s="37">
        <v>0</v>
      </c>
      <c r="P889" s="46">
        <f t="shared" si="63"/>
        <v>0</v>
      </c>
    </row>
    <row r="890" spans="1:16" hidden="1" x14ac:dyDescent="0.25">
      <c r="A890" s="258" t="str">
        <f>IF(B890=1,A864,"")</f>
        <v/>
      </c>
      <c r="B890" s="39" t="str">
        <f t="shared" si="62"/>
        <v/>
      </c>
      <c r="C890" s="101">
        <f>VLOOKUP($X$34,CAD!$E$7:$F$31,2,0)</f>
        <v>0</v>
      </c>
      <c r="D890" s="37">
        <v>0</v>
      </c>
      <c r="E890" s="37">
        <v>0</v>
      </c>
      <c r="F890" s="37">
        <v>0</v>
      </c>
      <c r="G890" s="37">
        <v>0</v>
      </c>
      <c r="H890" s="37">
        <v>0</v>
      </c>
      <c r="I890" s="37">
        <v>0</v>
      </c>
      <c r="J890" s="37">
        <v>0</v>
      </c>
      <c r="K890" s="37">
        <v>0</v>
      </c>
      <c r="L890" s="37">
        <v>0</v>
      </c>
      <c r="M890" s="37">
        <v>0</v>
      </c>
      <c r="N890" s="37">
        <v>0</v>
      </c>
      <c r="O890" s="37">
        <v>0</v>
      </c>
      <c r="P890" s="46">
        <f t="shared" si="63"/>
        <v>0</v>
      </c>
    </row>
    <row r="891" spans="1:16" hidden="1" x14ac:dyDescent="0.25">
      <c r="A891" s="258" t="str">
        <f>IF(B891=1,A864,"")</f>
        <v/>
      </c>
      <c r="B891" s="39" t="str">
        <f t="shared" si="62"/>
        <v/>
      </c>
      <c r="C891" s="101">
        <f>VLOOKUP($X$35,CAD!$E$7:$F$31,2,0)</f>
        <v>0</v>
      </c>
      <c r="D891" s="37">
        <v>0</v>
      </c>
      <c r="E891" s="37">
        <v>0</v>
      </c>
      <c r="F891" s="37">
        <v>0</v>
      </c>
      <c r="G891" s="37">
        <v>0</v>
      </c>
      <c r="H891" s="37">
        <v>0</v>
      </c>
      <c r="I891" s="37">
        <v>0</v>
      </c>
      <c r="J891" s="37">
        <v>0</v>
      </c>
      <c r="K891" s="37">
        <v>0</v>
      </c>
      <c r="L891" s="37">
        <v>0</v>
      </c>
      <c r="M891" s="37">
        <v>0</v>
      </c>
      <c r="N891" s="37">
        <v>0</v>
      </c>
      <c r="O891" s="37">
        <v>0</v>
      </c>
      <c r="P891" s="46">
        <f t="shared" si="63"/>
        <v>0</v>
      </c>
    </row>
    <row r="892" spans="1:16" hidden="1" x14ac:dyDescent="0.25">
      <c r="A892" s="258" t="str">
        <f>IF(B892=1,A864,"")</f>
        <v/>
      </c>
      <c r="B892" s="39" t="str">
        <f t="shared" si="62"/>
        <v/>
      </c>
      <c r="C892" s="101">
        <f>VLOOKUP($X$36,CAD!$E$7:$F$31,2,0)</f>
        <v>0</v>
      </c>
      <c r="D892" s="37">
        <v>0</v>
      </c>
      <c r="E892" s="37">
        <v>0</v>
      </c>
      <c r="F892" s="37">
        <v>0</v>
      </c>
      <c r="G892" s="37">
        <v>0</v>
      </c>
      <c r="H892" s="37">
        <v>0</v>
      </c>
      <c r="I892" s="37">
        <v>0</v>
      </c>
      <c r="J892" s="37">
        <v>0</v>
      </c>
      <c r="K892" s="37">
        <v>0</v>
      </c>
      <c r="L892" s="37">
        <v>0</v>
      </c>
      <c r="M892" s="37">
        <v>0</v>
      </c>
      <c r="N892" s="37">
        <v>0</v>
      </c>
      <c r="O892" s="37">
        <v>0</v>
      </c>
      <c r="P892" s="46">
        <f t="shared" si="63"/>
        <v>0</v>
      </c>
    </row>
    <row r="893" spans="1:16" hidden="1" x14ac:dyDescent="0.25">
      <c r="A893" s="258" t="str">
        <f>IF(B893=1,A864,"")</f>
        <v/>
      </c>
      <c r="B893" s="39" t="str">
        <f t="shared" si="62"/>
        <v/>
      </c>
      <c r="C893" s="101">
        <f>VLOOKUP($X$37,CAD!$E$7:$F$31,2,0)</f>
        <v>0</v>
      </c>
      <c r="D893" s="37">
        <v>0</v>
      </c>
      <c r="E893" s="37">
        <v>0</v>
      </c>
      <c r="F893" s="37">
        <v>0</v>
      </c>
      <c r="G893" s="37">
        <v>0</v>
      </c>
      <c r="H893" s="37">
        <v>0</v>
      </c>
      <c r="I893" s="37">
        <v>0</v>
      </c>
      <c r="J893" s="37">
        <v>0</v>
      </c>
      <c r="K893" s="37">
        <v>0</v>
      </c>
      <c r="L893" s="37">
        <v>0</v>
      </c>
      <c r="M893" s="37">
        <v>0</v>
      </c>
      <c r="N893" s="37">
        <v>0</v>
      </c>
      <c r="O893" s="37">
        <v>0</v>
      </c>
      <c r="P893" s="46">
        <f t="shared" si="63"/>
        <v>0</v>
      </c>
    </row>
    <row r="894" spans="1:16" hidden="1" x14ac:dyDescent="0.25">
      <c r="A894" s="258" t="str">
        <f>IF(B894=1,A864,"")</f>
        <v/>
      </c>
      <c r="B894" s="39" t="str">
        <f t="shared" si="62"/>
        <v/>
      </c>
      <c r="C894" s="101">
        <f>VLOOKUP($X$38,CAD!$E$7:$F$31,2,0)</f>
        <v>0</v>
      </c>
      <c r="D894" s="37">
        <v>0</v>
      </c>
      <c r="E894" s="37">
        <v>0</v>
      </c>
      <c r="F894" s="37">
        <v>0</v>
      </c>
      <c r="G894" s="37">
        <v>0</v>
      </c>
      <c r="H894" s="37">
        <v>0</v>
      </c>
      <c r="I894" s="37">
        <v>0</v>
      </c>
      <c r="J894" s="37">
        <v>0</v>
      </c>
      <c r="K894" s="37">
        <v>0</v>
      </c>
      <c r="L894" s="37">
        <v>0</v>
      </c>
      <c r="M894" s="37">
        <v>0</v>
      </c>
      <c r="N894" s="37">
        <v>0</v>
      </c>
      <c r="O894" s="37">
        <v>0</v>
      </c>
      <c r="P894" s="46">
        <f t="shared" si="63"/>
        <v>0</v>
      </c>
    </row>
    <row r="895" spans="1:16" hidden="1" x14ac:dyDescent="0.25">
      <c r="A895" s="258" t="str">
        <f>IF(B895=1,A864,"")</f>
        <v/>
      </c>
      <c r="B895" s="39" t="str">
        <f t="shared" si="62"/>
        <v/>
      </c>
      <c r="C895" s="101">
        <f>VLOOKUP($X$39,CAD!$E$7:$F$31,2,0)</f>
        <v>0</v>
      </c>
      <c r="D895" s="37">
        <v>0</v>
      </c>
      <c r="E895" s="37">
        <v>0</v>
      </c>
      <c r="F895" s="37">
        <v>0</v>
      </c>
      <c r="G895" s="37">
        <v>0</v>
      </c>
      <c r="H895" s="37">
        <v>0</v>
      </c>
      <c r="I895" s="37">
        <v>0</v>
      </c>
      <c r="J895" s="37">
        <v>0</v>
      </c>
      <c r="K895" s="37">
        <v>0</v>
      </c>
      <c r="L895" s="37">
        <v>0</v>
      </c>
      <c r="M895" s="37">
        <v>0</v>
      </c>
      <c r="N895" s="37">
        <v>0</v>
      </c>
      <c r="O895" s="37">
        <v>0</v>
      </c>
      <c r="P895" s="46">
        <f t="shared" si="63"/>
        <v>0</v>
      </c>
    </row>
    <row r="896" spans="1:16" hidden="1" x14ac:dyDescent="0.25">
      <c r="A896" s="258" t="str">
        <f>IF(B896=1,A864,"")</f>
        <v/>
      </c>
      <c r="B896" s="39" t="str">
        <f t="shared" si="62"/>
        <v/>
      </c>
      <c r="C896" s="101">
        <f>VLOOKUP($X$40,CAD!$E$7:$F$31,2,0)</f>
        <v>0</v>
      </c>
      <c r="D896" s="37">
        <v>0</v>
      </c>
      <c r="E896" s="37">
        <v>0</v>
      </c>
      <c r="F896" s="37">
        <v>0</v>
      </c>
      <c r="G896" s="37">
        <v>0</v>
      </c>
      <c r="H896" s="37">
        <v>0</v>
      </c>
      <c r="I896" s="37">
        <v>0</v>
      </c>
      <c r="J896" s="37">
        <v>0</v>
      </c>
      <c r="K896" s="37">
        <v>0</v>
      </c>
      <c r="L896" s="37">
        <v>0</v>
      </c>
      <c r="M896" s="37">
        <v>0</v>
      </c>
      <c r="N896" s="37">
        <v>0</v>
      </c>
      <c r="O896" s="37">
        <v>0</v>
      </c>
      <c r="P896" s="46">
        <f t="shared" si="63"/>
        <v>0</v>
      </c>
    </row>
    <row r="897" spans="1:16" hidden="1" x14ac:dyDescent="0.25">
      <c r="A897" s="258" t="str">
        <f>IF(B897=1,A864,"")</f>
        <v/>
      </c>
      <c r="B897" s="39" t="str">
        <f t="shared" si="62"/>
        <v/>
      </c>
      <c r="C897" s="101">
        <f>VLOOKUP($X$41,CAD!$E$7:$F$31,2,0)</f>
        <v>0</v>
      </c>
      <c r="D897" s="37">
        <v>0</v>
      </c>
      <c r="E897" s="37">
        <v>0</v>
      </c>
      <c r="F897" s="37">
        <v>0</v>
      </c>
      <c r="G897" s="37">
        <v>0</v>
      </c>
      <c r="H897" s="37">
        <v>0</v>
      </c>
      <c r="I897" s="37">
        <v>0</v>
      </c>
      <c r="J897" s="37">
        <v>0</v>
      </c>
      <c r="K897" s="37">
        <v>0</v>
      </c>
      <c r="L897" s="37">
        <v>0</v>
      </c>
      <c r="M897" s="37">
        <v>0</v>
      </c>
      <c r="N897" s="37">
        <v>0</v>
      </c>
      <c r="O897" s="37">
        <v>0</v>
      </c>
      <c r="P897" s="46">
        <f t="shared" si="63"/>
        <v>0</v>
      </c>
    </row>
    <row r="898" spans="1:16" hidden="1" x14ac:dyDescent="0.25">
      <c r="A898" s="258" t="str">
        <f>IF(B898=1,A864,"")</f>
        <v/>
      </c>
      <c r="B898" s="39" t="str">
        <f t="shared" si="62"/>
        <v/>
      </c>
      <c r="C898" s="101">
        <f>VLOOKUP($X$42,CAD!$E$7:$F$31,2,0)</f>
        <v>0</v>
      </c>
      <c r="D898" s="37">
        <v>0</v>
      </c>
      <c r="E898" s="37">
        <v>0</v>
      </c>
      <c r="F898" s="37">
        <v>0</v>
      </c>
      <c r="G898" s="37">
        <v>0</v>
      </c>
      <c r="H898" s="37">
        <v>0</v>
      </c>
      <c r="I898" s="37">
        <v>0</v>
      </c>
      <c r="J898" s="37">
        <v>0</v>
      </c>
      <c r="K898" s="37">
        <v>0</v>
      </c>
      <c r="L898" s="37">
        <v>0</v>
      </c>
      <c r="M898" s="37">
        <v>0</v>
      </c>
      <c r="N898" s="37">
        <v>0</v>
      </c>
      <c r="O898" s="37">
        <v>0</v>
      </c>
      <c r="P898" s="46">
        <f t="shared" si="63"/>
        <v>0</v>
      </c>
    </row>
    <row r="899" spans="1:16" hidden="1" x14ac:dyDescent="0.25">
      <c r="A899" s="258" t="str">
        <f>IF(B899=1,A864,"")</f>
        <v/>
      </c>
      <c r="B899" s="39" t="str">
        <f t="shared" si="62"/>
        <v/>
      </c>
      <c r="C899" s="101">
        <f>VLOOKUP($X$43,CAD!$E$7:$F$31,2,0)</f>
        <v>0</v>
      </c>
      <c r="D899" s="37">
        <v>0</v>
      </c>
      <c r="E899" s="37">
        <v>0</v>
      </c>
      <c r="F899" s="37">
        <v>0</v>
      </c>
      <c r="G899" s="37">
        <v>0</v>
      </c>
      <c r="H899" s="37">
        <v>0</v>
      </c>
      <c r="I899" s="37">
        <v>0</v>
      </c>
      <c r="J899" s="37">
        <v>0</v>
      </c>
      <c r="K899" s="37">
        <v>0</v>
      </c>
      <c r="L899" s="37">
        <v>0</v>
      </c>
      <c r="M899" s="37">
        <v>0</v>
      </c>
      <c r="N899" s="37">
        <v>0</v>
      </c>
      <c r="O899" s="37">
        <v>0</v>
      </c>
      <c r="P899" s="46">
        <f t="shared" si="63"/>
        <v>0</v>
      </c>
    </row>
    <row r="900" spans="1:16" hidden="1" x14ac:dyDescent="0.25">
      <c r="A900" s="258" t="str">
        <f>IF(B900=1,A864,"")</f>
        <v/>
      </c>
      <c r="B900" s="39" t="str">
        <f t="shared" si="62"/>
        <v/>
      </c>
      <c r="C900" s="101">
        <f>VLOOKUP($X$44,CAD!$E$7:$F$31,2,0)</f>
        <v>0</v>
      </c>
      <c r="D900" s="37">
        <v>0</v>
      </c>
      <c r="E900" s="37">
        <v>0</v>
      </c>
      <c r="F900" s="37">
        <v>0</v>
      </c>
      <c r="G900" s="37">
        <v>0</v>
      </c>
      <c r="H900" s="37">
        <v>0</v>
      </c>
      <c r="I900" s="37">
        <v>0</v>
      </c>
      <c r="J900" s="37">
        <v>0</v>
      </c>
      <c r="K900" s="37">
        <v>0</v>
      </c>
      <c r="L900" s="37">
        <v>0</v>
      </c>
      <c r="M900" s="37">
        <v>0</v>
      </c>
      <c r="N900" s="37">
        <v>0</v>
      </c>
      <c r="O900" s="37">
        <v>0</v>
      </c>
      <c r="P900" s="46">
        <f t="shared" si="63"/>
        <v>0</v>
      </c>
    </row>
    <row r="901" spans="1:16" hidden="1" x14ac:dyDescent="0.25">
      <c r="A901" s="258" t="str">
        <f>IF(B901=1,A864,"")</f>
        <v/>
      </c>
      <c r="B901" s="39" t="str">
        <f t="shared" si="62"/>
        <v/>
      </c>
      <c r="C901" s="101">
        <f>VLOOKUP($X$45,CAD!$E$7:$F$31,2,0)</f>
        <v>0</v>
      </c>
      <c r="D901" s="37">
        <v>0</v>
      </c>
      <c r="E901" s="37">
        <v>0</v>
      </c>
      <c r="F901" s="37">
        <v>0</v>
      </c>
      <c r="G901" s="37">
        <v>0</v>
      </c>
      <c r="H901" s="37">
        <v>0</v>
      </c>
      <c r="I901" s="37">
        <v>0</v>
      </c>
      <c r="J901" s="37">
        <v>0</v>
      </c>
      <c r="K901" s="37">
        <v>0</v>
      </c>
      <c r="L901" s="37">
        <v>0</v>
      </c>
      <c r="M901" s="37">
        <v>0</v>
      </c>
      <c r="N901" s="37">
        <v>0</v>
      </c>
      <c r="O901" s="37">
        <v>0</v>
      </c>
      <c r="P901" s="46">
        <f t="shared" si="63"/>
        <v>0</v>
      </c>
    </row>
    <row r="902" spans="1:16" hidden="1" x14ac:dyDescent="0.25">
      <c r="A902" s="258" t="str">
        <f>IF(B902=1,A864,"")</f>
        <v/>
      </c>
      <c r="B902" s="39" t="str">
        <f t="shared" si="62"/>
        <v/>
      </c>
      <c r="C902" s="101">
        <f>VLOOKUP($X$46,CAD!$E$7:$F$31,2,0)</f>
        <v>0</v>
      </c>
      <c r="D902" s="37">
        <v>0</v>
      </c>
      <c r="E902" s="37">
        <v>0</v>
      </c>
      <c r="F902" s="37">
        <v>0</v>
      </c>
      <c r="G902" s="37">
        <v>0</v>
      </c>
      <c r="H902" s="37">
        <v>0</v>
      </c>
      <c r="I902" s="37">
        <v>0</v>
      </c>
      <c r="J902" s="37">
        <v>0</v>
      </c>
      <c r="K902" s="37">
        <v>0</v>
      </c>
      <c r="L902" s="37">
        <v>0</v>
      </c>
      <c r="M902" s="37">
        <v>0</v>
      </c>
      <c r="N902" s="37">
        <v>0</v>
      </c>
      <c r="O902" s="37">
        <v>0</v>
      </c>
      <c r="P902" s="46">
        <f t="shared" si="63"/>
        <v>0</v>
      </c>
    </row>
    <row r="903" spans="1:16" hidden="1" x14ac:dyDescent="0.25">
      <c r="A903" s="258" t="str">
        <f>IF(B903=1,A864,"")</f>
        <v/>
      </c>
      <c r="B903" s="39" t="str">
        <f t="shared" si="62"/>
        <v/>
      </c>
      <c r="C903" s="101">
        <f>VLOOKUP($X$47,CAD!$E$7:$F$31,2,0)</f>
        <v>0</v>
      </c>
      <c r="D903" s="37">
        <v>0</v>
      </c>
      <c r="E903" s="37">
        <v>0</v>
      </c>
      <c r="F903" s="37">
        <v>0</v>
      </c>
      <c r="G903" s="37">
        <v>0</v>
      </c>
      <c r="H903" s="37">
        <v>0</v>
      </c>
      <c r="I903" s="37">
        <v>0</v>
      </c>
      <c r="J903" s="37">
        <v>0</v>
      </c>
      <c r="K903" s="37">
        <v>0</v>
      </c>
      <c r="L903" s="37">
        <v>0</v>
      </c>
      <c r="M903" s="37">
        <v>0</v>
      </c>
      <c r="N903" s="37">
        <v>0</v>
      </c>
      <c r="O903" s="37">
        <v>0</v>
      </c>
      <c r="P903" s="46">
        <f t="shared" si="63"/>
        <v>0</v>
      </c>
    </row>
    <row r="904" spans="1:16" hidden="1" x14ac:dyDescent="0.25">
      <c r="A904" s="258" t="str">
        <f>IF(B904=1,A864,"")</f>
        <v/>
      </c>
      <c r="B904" s="39" t="str">
        <f t="shared" si="62"/>
        <v/>
      </c>
      <c r="C904" s="101">
        <f>VLOOKUP($X$48,CAD!$E$7:$F$31,2,0)</f>
        <v>0</v>
      </c>
      <c r="D904" s="37">
        <v>0</v>
      </c>
      <c r="E904" s="37">
        <v>0</v>
      </c>
      <c r="F904" s="37">
        <v>0</v>
      </c>
      <c r="G904" s="37">
        <v>0</v>
      </c>
      <c r="H904" s="37">
        <v>0</v>
      </c>
      <c r="I904" s="37">
        <v>0</v>
      </c>
      <c r="J904" s="37">
        <v>0</v>
      </c>
      <c r="K904" s="37">
        <v>0</v>
      </c>
      <c r="L904" s="37">
        <v>0</v>
      </c>
      <c r="M904" s="37">
        <v>0</v>
      </c>
      <c r="N904" s="37">
        <v>0</v>
      </c>
      <c r="O904" s="37">
        <v>0</v>
      </c>
      <c r="P904" s="46">
        <f t="shared" si="63"/>
        <v>0</v>
      </c>
    </row>
    <row r="905" spans="1:16" hidden="1" x14ac:dyDescent="0.25">
      <c r="A905" s="258" t="str">
        <f>IF(B905=1,A864,"")</f>
        <v/>
      </c>
      <c r="B905" s="39" t="str">
        <f t="shared" si="62"/>
        <v/>
      </c>
      <c r="C905" s="101">
        <f>VLOOKUP($X$49,CAD!$E$7:$F$31,2,0)</f>
        <v>0</v>
      </c>
      <c r="D905" s="37">
        <v>0</v>
      </c>
      <c r="E905" s="37">
        <v>0</v>
      </c>
      <c r="F905" s="37">
        <v>0</v>
      </c>
      <c r="G905" s="37">
        <v>0</v>
      </c>
      <c r="H905" s="37">
        <v>0</v>
      </c>
      <c r="I905" s="37">
        <v>0</v>
      </c>
      <c r="J905" s="37">
        <v>0</v>
      </c>
      <c r="K905" s="37">
        <v>0</v>
      </c>
      <c r="L905" s="37">
        <v>0</v>
      </c>
      <c r="M905" s="37">
        <v>0</v>
      </c>
      <c r="N905" s="37">
        <v>0</v>
      </c>
      <c r="O905" s="37">
        <v>0</v>
      </c>
      <c r="P905" s="46">
        <f t="shared" si="63"/>
        <v>0</v>
      </c>
    </row>
    <row r="906" spans="1:16" hidden="1" x14ac:dyDescent="0.25">
      <c r="A906" s="258" t="str">
        <f>IF(B906=1,A864,"")</f>
        <v/>
      </c>
      <c r="B906" s="39" t="str">
        <f t="shared" si="62"/>
        <v/>
      </c>
      <c r="C906" s="101">
        <f>VLOOKUP($X$50,CAD!$E$7:$F$31,2,0)</f>
        <v>0</v>
      </c>
      <c r="D906" s="37">
        <v>0</v>
      </c>
      <c r="E906" s="37">
        <v>0</v>
      </c>
      <c r="F906" s="37">
        <v>0</v>
      </c>
      <c r="G906" s="37">
        <v>0</v>
      </c>
      <c r="H906" s="37">
        <v>0</v>
      </c>
      <c r="I906" s="37">
        <v>0</v>
      </c>
      <c r="J906" s="37">
        <v>0</v>
      </c>
      <c r="K906" s="37">
        <v>0</v>
      </c>
      <c r="L906" s="37">
        <v>0</v>
      </c>
      <c r="M906" s="37">
        <v>0</v>
      </c>
      <c r="N906" s="37">
        <v>0</v>
      </c>
      <c r="O906" s="37">
        <v>0</v>
      </c>
      <c r="P906" s="46">
        <f t="shared" si="63"/>
        <v>0</v>
      </c>
    </row>
    <row r="907" spans="1:16" hidden="1" x14ac:dyDescent="0.25">
      <c r="A907" s="258" t="str">
        <f>IF(B907=1,A864,"")</f>
        <v/>
      </c>
      <c r="B907" s="39" t="str">
        <f t="shared" si="62"/>
        <v/>
      </c>
      <c r="C907" s="101">
        <f>VLOOKUP($X$51,CAD!$E$7:$F$31,2,0)</f>
        <v>0</v>
      </c>
      <c r="D907" s="37">
        <v>0</v>
      </c>
      <c r="E907" s="37">
        <v>0</v>
      </c>
      <c r="F907" s="37">
        <v>0</v>
      </c>
      <c r="G907" s="37">
        <v>0</v>
      </c>
      <c r="H907" s="37">
        <v>0</v>
      </c>
      <c r="I907" s="37">
        <v>0</v>
      </c>
      <c r="J907" s="37">
        <v>0</v>
      </c>
      <c r="K907" s="37">
        <v>0</v>
      </c>
      <c r="L907" s="37">
        <v>0</v>
      </c>
      <c r="M907" s="37">
        <v>0</v>
      </c>
      <c r="N907" s="37">
        <v>0</v>
      </c>
      <c r="O907" s="37">
        <v>0</v>
      </c>
      <c r="P907" s="46">
        <f t="shared" si="63"/>
        <v>0</v>
      </c>
    </row>
    <row r="908" spans="1:16" hidden="1" x14ac:dyDescent="0.25">
      <c r="A908" s="258" t="str">
        <f>IF(B908=1,A864,"")</f>
        <v/>
      </c>
      <c r="B908" s="39" t="str">
        <f t="shared" si="62"/>
        <v/>
      </c>
      <c r="C908" s="101">
        <f>VLOOKUP($X$52,CAD!$E$7:$F$31,2,0)</f>
        <v>0</v>
      </c>
      <c r="D908" s="37">
        <v>0</v>
      </c>
      <c r="E908" s="37">
        <v>0</v>
      </c>
      <c r="F908" s="37">
        <v>0</v>
      </c>
      <c r="G908" s="37">
        <v>0</v>
      </c>
      <c r="H908" s="37">
        <v>0</v>
      </c>
      <c r="I908" s="37">
        <v>0</v>
      </c>
      <c r="J908" s="37">
        <v>0</v>
      </c>
      <c r="K908" s="37">
        <v>0</v>
      </c>
      <c r="L908" s="37">
        <v>0</v>
      </c>
      <c r="M908" s="37">
        <v>0</v>
      </c>
      <c r="N908" s="37">
        <v>0</v>
      </c>
      <c r="O908" s="37">
        <v>0</v>
      </c>
      <c r="P908" s="46">
        <f t="shared" si="63"/>
        <v>0</v>
      </c>
    </row>
    <row r="909" spans="1:16" hidden="1" x14ac:dyDescent="0.25">
      <c r="A909" s="258" t="str">
        <f>IF(B909=1,A864,"")</f>
        <v/>
      </c>
      <c r="B909" s="39" t="str">
        <f t="shared" si="62"/>
        <v/>
      </c>
      <c r="C909" s="101">
        <f>VLOOKUP($X$53,CAD!$E$7:$F$31,2,0)</f>
        <v>0</v>
      </c>
      <c r="D909" s="37">
        <v>0</v>
      </c>
      <c r="E909" s="37">
        <v>0</v>
      </c>
      <c r="F909" s="37">
        <v>0</v>
      </c>
      <c r="G909" s="37">
        <v>0</v>
      </c>
      <c r="H909" s="37">
        <v>0</v>
      </c>
      <c r="I909" s="37">
        <v>0</v>
      </c>
      <c r="J909" s="37">
        <v>0</v>
      </c>
      <c r="K909" s="37">
        <v>0</v>
      </c>
      <c r="L909" s="37">
        <v>0</v>
      </c>
      <c r="M909" s="37">
        <v>0</v>
      </c>
      <c r="N909" s="37">
        <v>0</v>
      </c>
      <c r="O909" s="37">
        <v>0</v>
      </c>
      <c r="P909" s="46">
        <f t="shared" si="63"/>
        <v>0</v>
      </c>
    </row>
    <row r="910" spans="1:16" hidden="1" x14ac:dyDescent="0.25">
      <c r="A910" s="258" t="str">
        <f>IF(B910=1,A864,"")</f>
        <v/>
      </c>
      <c r="B910" s="39" t="str">
        <f t="shared" si="62"/>
        <v/>
      </c>
      <c r="C910" s="101">
        <f>VLOOKUP($X$54,CAD!$E$7:$F$31,2,0)</f>
        <v>0</v>
      </c>
      <c r="D910" s="37">
        <v>0</v>
      </c>
      <c r="E910" s="37">
        <v>0</v>
      </c>
      <c r="F910" s="37">
        <v>0</v>
      </c>
      <c r="G910" s="37">
        <v>0</v>
      </c>
      <c r="H910" s="37">
        <v>0</v>
      </c>
      <c r="I910" s="37">
        <v>0</v>
      </c>
      <c r="J910" s="37">
        <v>0</v>
      </c>
      <c r="K910" s="37">
        <v>0</v>
      </c>
      <c r="L910" s="37">
        <v>0</v>
      </c>
      <c r="M910" s="37">
        <v>0</v>
      </c>
      <c r="N910" s="37">
        <v>0</v>
      </c>
      <c r="O910" s="37">
        <v>0</v>
      </c>
      <c r="P910" s="46">
        <f t="shared" si="63"/>
        <v>0</v>
      </c>
    </row>
    <row r="911" spans="1:16" hidden="1" x14ac:dyDescent="0.25">
      <c r="A911" s="258" t="str">
        <f>IF(B911=1,A864,"")</f>
        <v/>
      </c>
      <c r="B911" s="39" t="str">
        <f t="shared" si="62"/>
        <v/>
      </c>
      <c r="C911" s="101">
        <f>VLOOKUP($X$55,CAD!$E$7:$F$31,2,0)</f>
        <v>0</v>
      </c>
      <c r="D911" s="37">
        <v>0</v>
      </c>
      <c r="E911" s="37">
        <v>0</v>
      </c>
      <c r="F911" s="37">
        <v>0</v>
      </c>
      <c r="G911" s="37">
        <v>0</v>
      </c>
      <c r="H911" s="37">
        <v>0</v>
      </c>
      <c r="I911" s="37">
        <v>0</v>
      </c>
      <c r="J911" s="37">
        <v>0</v>
      </c>
      <c r="K911" s="37">
        <v>0</v>
      </c>
      <c r="L911" s="37">
        <v>0</v>
      </c>
      <c r="M911" s="37">
        <v>0</v>
      </c>
      <c r="N911" s="37">
        <v>0</v>
      </c>
      <c r="O911" s="37">
        <v>0</v>
      </c>
      <c r="P911" s="46">
        <f t="shared" si="63"/>
        <v>0</v>
      </c>
    </row>
    <row r="912" spans="1:16" hidden="1" x14ac:dyDescent="0.25">
      <c r="A912" s="258" t="str">
        <f>IF(B912=1,A864,"")</f>
        <v/>
      </c>
      <c r="B912" s="39" t="str">
        <f t="shared" si="62"/>
        <v/>
      </c>
      <c r="C912" s="101">
        <f>VLOOKUP($X$56,CAD!$E$7:$F$31,2,0)</f>
        <v>0</v>
      </c>
      <c r="D912" s="37">
        <v>0</v>
      </c>
      <c r="E912" s="37">
        <v>0</v>
      </c>
      <c r="F912" s="37">
        <v>0</v>
      </c>
      <c r="G912" s="37">
        <v>0</v>
      </c>
      <c r="H912" s="37">
        <v>0</v>
      </c>
      <c r="I912" s="37">
        <v>0</v>
      </c>
      <c r="J912" s="37">
        <v>0</v>
      </c>
      <c r="K912" s="37">
        <v>0</v>
      </c>
      <c r="L912" s="37">
        <v>0</v>
      </c>
      <c r="M912" s="37">
        <v>0</v>
      </c>
      <c r="N912" s="37">
        <v>0</v>
      </c>
      <c r="O912" s="37">
        <v>0</v>
      </c>
      <c r="P912" s="46">
        <f t="shared" si="63"/>
        <v>0</v>
      </c>
    </row>
    <row r="913" spans="1:20" hidden="1" x14ac:dyDescent="0.25">
      <c r="A913" s="258" t="str">
        <f>IF(B913=1,A864,"")</f>
        <v/>
      </c>
      <c r="B913" s="39" t="str">
        <f t="shared" si="62"/>
        <v/>
      </c>
      <c r="C913" s="101">
        <f>VLOOKUP($X$57,CAD!$E$7:$F$31,2,0)</f>
        <v>0</v>
      </c>
      <c r="D913" s="37">
        <v>0</v>
      </c>
      <c r="E913" s="37">
        <v>0</v>
      </c>
      <c r="F913" s="37">
        <v>0</v>
      </c>
      <c r="G913" s="37">
        <v>0</v>
      </c>
      <c r="H913" s="37">
        <v>0</v>
      </c>
      <c r="I913" s="37">
        <v>0</v>
      </c>
      <c r="J913" s="37">
        <v>0</v>
      </c>
      <c r="K913" s="37">
        <v>0</v>
      </c>
      <c r="L913" s="37">
        <v>0</v>
      </c>
      <c r="M913" s="37">
        <v>0</v>
      </c>
      <c r="N913" s="37">
        <v>0</v>
      </c>
      <c r="O913" s="37">
        <v>0</v>
      </c>
      <c r="P913" s="46">
        <f t="shared" si="63"/>
        <v>0</v>
      </c>
    </row>
    <row r="914" spans="1:20" hidden="1" x14ac:dyDescent="0.25">
      <c r="A914" s="258" t="str">
        <f>IF(B914=1,A864,"")</f>
        <v/>
      </c>
      <c r="B914" s="39" t="str">
        <f t="shared" si="62"/>
        <v/>
      </c>
      <c r="C914" s="101">
        <f>VLOOKUP($X$58,CAD!$E$7:$F$31,2,0)</f>
        <v>0</v>
      </c>
      <c r="D914" s="37">
        <v>0</v>
      </c>
      <c r="E914" s="37">
        <v>0</v>
      </c>
      <c r="F914" s="37">
        <v>0</v>
      </c>
      <c r="G914" s="37">
        <v>0</v>
      </c>
      <c r="H914" s="37">
        <v>0</v>
      </c>
      <c r="I914" s="37">
        <v>0</v>
      </c>
      <c r="J914" s="37">
        <v>0</v>
      </c>
      <c r="K914" s="37">
        <v>0</v>
      </c>
      <c r="L914" s="37">
        <v>0</v>
      </c>
      <c r="M914" s="37">
        <v>0</v>
      </c>
      <c r="N914" s="37">
        <v>0</v>
      </c>
      <c r="O914" s="37">
        <v>0</v>
      </c>
      <c r="P914" s="46">
        <f t="shared" si="63"/>
        <v>0</v>
      </c>
      <c r="T914" s="10"/>
    </row>
    <row r="915" spans="1:20" hidden="1" x14ac:dyDescent="0.25">
      <c r="A915" s="258">
        <f>A864</f>
        <v>2035</v>
      </c>
      <c r="P915" s="43"/>
    </row>
    <row r="916" spans="1:20" ht="15.75" hidden="1" thickBot="1" x14ac:dyDescent="0.3">
      <c r="A916" s="258">
        <f>A864</f>
        <v>2035</v>
      </c>
      <c r="C916" s="131" t="s">
        <v>203</v>
      </c>
      <c r="D916" s="132">
        <f>PREV_D!D851</f>
        <v>0</v>
      </c>
      <c r="E916" s="132">
        <f>PREV_D!E851</f>
        <v>0</v>
      </c>
      <c r="F916" s="132">
        <f>PREV_D!F851</f>
        <v>0</v>
      </c>
      <c r="G916" s="132">
        <f>PREV_D!G851</f>
        <v>0</v>
      </c>
      <c r="H916" s="132">
        <f>PREV_D!H851</f>
        <v>0</v>
      </c>
      <c r="I916" s="132">
        <f>PREV_D!I851</f>
        <v>0</v>
      </c>
      <c r="J916" s="132">
        <f>PREV_D!J851</f>
        <v>0</v>
      </c>
      <c r="K916" s="132">
        <f>PREV_D!K851</f>
        <v>0</v>
      </c>
      <c r="L916" s="132">
        <f>PREV_D!L851</f>
        <v>0</v>
      </c>
      <c r="M916" s="132">
        <f>PREV_D!M851</f>
        <v>0</v>
      </c>
      <c r="N916" s="132">
        <f>PREV_D!N851</f>
        <v>0</v>
      </c>
      <c r="O916" s="132">
        <f>PREV_D!O851</f>
        <v>0</v>
      </c>
      <c r="P916" s="133">
        <f>SUM(D916:O916)</f>
        <v>0</v>
      </c>
    </row>
    <row r="917" spans="1:20" hidden="1" x14ac:dyDescent="0.25">
      <c r="A917" s="258">
        <f>A864</f>
        <v>2035</v>
      </c>
      <c r="P917" s="43"/>
    </row>
    <row r="918" spans="1:20" hidden="1" x14ac:dyDescent="0.25">
      <c r="A918" s="258">
        <f>A864</f>
        <v>2035</v>
      </c>
      <c r="C918" s="63" t="s">
        <v>204</v>
      </c>
      <c r="D918" s="34">
        <f>D864-D916</f>
        <v>0</v>
      </c>
      <c r="E918" s="34">
        <f t="shared" ref="E918:P918" si="64">E864-E916</f>
        <v>0</v>
      </c>
      <c r="F918" s="34">
        <f t="shared" si="64"/>
        <v>0</v>
      </c>
      <c r="G918" s="34">
        <f t="shared" si="64"/>
        <v>0</v>
      </c>
      <c r="H918" s="34">
        <f t="shared" si="64"/>
        <v>0</v>
      </c>
      <c r="I918" s="34">
        <f t="shared" si="64"/>
        <v>0</v>
      </c>
      <c r="J918" s="34">
        <f t="shared" si="64"/>
        <v>0</v>
      </c>
      <c r="K918" s="34">
        <f t="shared" si="64"/>
        <v>0</v>
      </c>
      <c r="L918" s="34">
        <f t="shared" si="64"/>
        <v>0</v>
      </c>
      <c r="M918" s="34">
        <f t="shared" si="64"/>
        <v>0</v>
      </c>
      <c r="N918" s="34">
        <f t="shared" si="64"/>
        <v>0</v>
      </c>
      <c r="O918" s="34">
        <f t="shared" si="64"/>
        <v>0</v>
      </c>
      <c r="P918" s="44">
        <f t="shared" si="64"/>
        <v>0</v>
      </c>
    </row>
    <row r="919" spans="1:20" hidden="1" x14ac:dyDescent="0.25">
      <c r="A919" s="258"/>
    </row>
    <row r="920" spans="1:20" hidden="1" x14ac:dyDescent="0.25">
      <c r="A920" s="258"/>
    </row>
    <row r="921" spans="1:20" ht="15" hidden="1" customHeight="1" thickBot="1" x14ac:dyDescent="0.3">
      <c r="A921" s="258">
        <f>A864+1</f>
        <v>2036</v>
      </c>
      <c r="C921" s="134" t="s">
        <v>202</v>
      </c>
      <c r="D921" s="136">
        <f t="shared" ref="D921:P921" si="65">SUM(D922:D971)</f>
        <v>0</v>
      </c>
      <c r="E921" s="136">
        <f t="shared" si="65"/>
        <v>0</v>
      </c>
      <c r="F921" s="136">
        <f t="shared" si="65"/>
        <v>0</v>
      </c>
      <c r="G921" s="136">
        <f t="shared" si="65"/>
        <v>0</v>
      </c>
      <c r="H921" s="136">
        <f t="shared" si="65"/>
        <v>0</v>
      </c>
      <c r="I921" s="136">
        <f t="shared" si="65"/>
        <v>0</v>
      </c>
      <c r="J921" s="136">
        <f t="shared" si="65"/>
        <v>0</v>
      </c>
      <c r="K921" s="136">
        <f t="shared" si="65"/>
        <v>0</v>
      </c>
      <c r="L921" s="136">
        <f t="shared" si="65"/>
        <v>0</v>
      </c>
      <c r="M921" s="136">
        <f t="shared" si="65"/>
        <v>0</v>
      </c>
      <c r="N921" s="136">
        <f t="shared" si="65"/>
        <v>0</v>
      </c>
      <c r="O921" s="136">
        <f t="shared" si="65"/>
        <v>0</v>
      </c>
      <c r="P921" s="136">
        <f t="shared" si="65"/>
        <v>0</v>
      </c>
    </row>
    <row r="922" spans="1:20" hidden="1" x14ac:dyDescent="0.25">
      <c r="A922" s="258" t="str">
        <f>IF(B922=1,A921,"")</f>
        <v/>
      </c>
      <c r="B922" s="39" t="str">
        <f>IF(C922&lt;&gt;0,1,"")</f>
        <v/>
      </c>
      <c r="C922" s="130">
        <f>VLOOKUP($X$9,CAD!$C$7:$D$31,2,0)</f>
        <v>0</v>
      </c>
      <c r="D922" s="38">
        <v>0</v>
      </c>
      <c r="E922" s="38">
        <v>0</v>
      </c>
      <c r="F922" s="38">
        <v>0</v>
      </c>
      <c r="G922" s="38">
        <v>0</v>
      </c>
      <c r="H922" s="38">
        <v>0</v>
      </c>
      <c r="I922" s="38">
        <v>0</v>
      </c>
      <c r="J922" s="38">
        <v>0</v>
      </c>
      <c r="K922" s="38">
        <v>0</v>
      </c>
      <c r="L922" s="38">
        <v>0</v>
      </c>
      <c r="M922" s="38">
        <v>0</v>
      </c>
      <c r="N922" s="38">
        <v>0</v>
      </c>
      <c r="O922" s="38">
        <v>0</v>
      </c>
      <c r="P922" s="99">
        <f>SUM(D922:O922)</f>
        <v>0</v>
      </c>
    </row>
    <row r="923" spans="1:20" hidden="1" x14ac:dyDescent="0.25">
      <c r="A923" s="258" t="str">
        <f>IF(B923=1,A921,"")</f>
        <v/>
      </c>
      <c r="B923" s="39" t="str">
        <f t="shared" ref="B923:B971" si="66">IF(C923&lt;&gt;0,1,"")</f>
        <v/>
      </c>
      <c r="C923" s="130">
        <f>VLOOKUP($X$10,CAD!$C$7:$D$31,2,0)</f>
        <v>0</v>
      </c>
      <c r="D923" s="38">
        <v>0</v>
      </c>
      <c r="E923" s="38">
        <v>0</v>
      </c>
      <c r="F923" s="38">
        <v>0</v>
      </c>
      <c r="G923" s="38">
        <v>0</v>
      </c>
      <c r="H923" s="38">
        <v>0</v>
      </c>
      <c r="I923" s="38">
        <v>0</v>
      </c>
      <c r="J923" s="38">
        <v>0</v>
      </c>
      <c r="K923" s="38">
        <v>0</v>
      </c>
      <c r="L923" s="38">
        <v>0</v>
      </c>
      <c r="M923" s="38">
        <v>0</v>
      </c>
      <c r="N923" s="38">
        <v>0</v>
      </c>
      <c r="O923" s="38">
        <v>0</v>
      </c>
      <c r="P923" s="46">
        <f t="shared" ref="P923:P971" si="67">SUM(D923:O923)</f>
        <v>0</v>
      </c>
    </row>
    <row r="924" spans="1:20" hidden="1" x14ac:dyDescent="0.25">
      <c r="A924" s="258" t="str">
        <f>IF(B924=1,A921,"")</f>
        <v/>
      </c>
      <c r="B924" s="39" t="str">
        <f t="shared" si="66"/>
        <v/>
      </c>
      <c r="C924" s="130">
        <f>VLOOKUP($X$11,CAD!$C$7:$D$31,2,0)</f>
        <v>0</v>
      </c>
      <c r="D924" s="37">
        <v>0</v>
      </c>
      <c r="E924" s="37">
        <v>0</v>
      </c>
      <c r="F924" s="37">
        <v>0</v>
      </c>
      <c r="G924" s="37">
        <v>0</v>
      </c>
      <c r="H924" s="37">
        <v>0</v>
      </c>
      <c r="I924" s="37">
        <v>0</v>
      </c>
      <c r="J924" s="37">
        <v>0</v>
      </c>
      <c r="K924" s="37">
        <v>0</v>
      </c>
      <c r="L924" s="37">
        <v>0</v>
      </c>
      <c r="M924" s="37">
        <v>0</v>
      </c>
      <c r="N924" s="37">
        <v>0</v>
      </c>
      <c r="O924" s="37">
        <v>0</v>
      </c>
      <c r="P924" s="46">
        <f t="shared" si="67"/>
        <v>0</v>
      </c>
    </row>
    <row r="925" spans="1:20" hidden="1" x14ac:dyDescent="0.25">
      <c r="A925" s="258" t="str">
        <f>IF(B925=1,A921,"")</f>
        <v/>
      </c>
      <c r="B925" s="39" t="str">
        <f t="shared" si="66"/>
        <v/>
      </c>
      <c r="C925" s="130">
        <f>VLOOKUP($X$12,CAD!$C$7:$D$31,2,0)</f>
        <v>0</v>
      </c>
      <c r="D925" s="37">
        <v>0</v>
      </c>
      <c r="E925" s="37">
        <v>0</v>
      </c>
      <c r="F925" s="37">
        <v>0</v>
      </c>
      <c r="G925" s="37">
        <v>0</v>
      </c>
      <c r="H925" s="37">
        <v>0</v>
      </c>
      <c r="I925" s="37">
        <v>0</v>
      </c>
      <c r="J925" s="37">
        <v>0</v>
      </c>
      <c r="K925" s="37">
        <v>0</v>
      </c>
      <c r="L925" s="37">
        <v>0</v>
      </c>
      <c r="M925" s="37">
        <v>0</v>
      </c>
      <c r="N925" s="37">
        <v>0</v>
      </c>
      <c r="O925" s="37">
        <v>0</v>
      </c>
      <c r="P925" s="46">
        <f t="shared" si="67"/>
        <v>0</v>
      </c>
    </row>
    <row r="926" spans="1:20" hidden="1" x14ac:dyDescent="0.25">
      <c r="A926" s="258" t="str">
        <f>IF(B926=1,A921,"")</f>
        <v/>
      </c>
      <c r="B926" s="39" t="str">
        <f t="shared" si="66"/>
        <v/>
      </c>
      <c r="C926" s="130">
        <f>VLOOKUP($X$13,CAD!$C$7:$D$31,2,0)</f>
        <v>0</v>
      </c>
      <c r="D926" s="37">
        <v>0</v>
      </c>
      <c r="E926" s="37">
        <v>0</v>
      </c>
      <c r="F926" s="37">
        <v>0</v>
      </c>
      <c r="G926" s="37">
        <v>0</v>
      </c>
      <c r="H926" s="37">
        <v>0</v>
      </c>
      <c r="I926" s="37">
        <v>0</v>
      </c>
      <c r="J926" s="37">
        <v>0</v>
      </c>
      <c r="K926" s="37">
        <v>0</v>
      </c>
      <c r="L926" s="37">
        <v>0</v>
      </c>
      <c r="M926" s="37">
        <v>0</v>
      </c>
      <c r="N926" s="37">
        <v>0</v>
      </c>
      <c r="O926" s="37">
        <v>0</v>
      </c>
      <c r="P926" s="46">
        <f t="shared" si="67"/>
        <v>0</v>
      </c>
    </row>
    <row r="927" spans="1:20" hidden="1" x14ac:dyDescent="0.25">
      <c r="A927" s="258" t="str">
        <f>IF(B927=1,A921,"")</f>
        <v/>
      </c>
      <c r="B927" s="39" t="str">
        <f t="shared" si="66"/>
        <v/>
      </c>
      <c r="C927" s="130">
        <f>VLOOKUP($X$14,CAD!$C$7:$D$31,2,0)</f>
        <v>0</v>
      </c>
      <c r="D927" s="37">
        <v>0</v>
      </c>
      <c r="E927" s="37">
        <v>0</v>
      </c>
      <c r="F927" s="37">
        <v>0</v>
      </c>
      <c r="G927" s="37">
        <v>0</v>
      </c>
      <c r="H927" s="37">
        <v>0</v>
      </c>
      <c r="I927" s="37">
        <v>0</v>
      </c>
      <c r="J927" s="37">
        <v>0</v>
      </c>
      <c r="K927" s="37">
        <v>0</v>
      </c>
      <c r="L927" s="37">
        <v>0</v>
      </c>
      <c r="M927" s="37">
        <v>0</v>
      </c>
      <c r="N927" s="37">
        <v>0</v>
      </c>
      <c r="O927" s="37">
        <v>0</v>
      </c>
      <c r="P927" s="46">
        <f t="shared" si="67"/>
        <v>0</v>
      </c>
    </row>
    <row r="928" spans="1:20" hidden="1" x14ac:dyDescent="0.25">
      <c r="A928" s="258" t="str">
        <f>IF(B928=1,A921,"")</f>
        <v/>
      </c>
      <c r="B928" s="39" t="str">
        <f t="shared" si="66"/>
        <v/>
      </c>
      <c r="C928" s="130">
        <f>VLOOKUP($X$15,CAD!$C$7:$D$31,2,0)</f>
        <v>0</v>
      </c>
      <c r="D928" s="37">
        <v>0</v>
      </c>
      <c r="E928" s="37">
        <v>0</v>
      </c>
      <c r="F928" s="37">
        <v>0</v>
      </c>
      <c r="G928" s="37">
        <v>0</v>
      </c>
      <c r="H928" s="37">
        <v>0</v>
      </c>
      <c r="I928" s="37">
        <v>0</v>
      </c>
      <c r="J928" s="37">
        <v>0</v>
      </c>
      <c r="K928" s="37">
        <v>0</v>
      </c>
      <c r="L928" s="37">
        <v>0</v>
      </c>
      <c r="M928" s="37">
        <v>0</v>
      </c>
      <c r="N928" s="37">
        <v>0</v>
      </c>
      <c r="O928" s="37">
        <v>0</v>
      </c>
      <c r="P928" s="46">
        <f t="shared" si="67"/>
        <v>0</v>
      </c>
    </row>
    <row r="929" spans="1:16" hidden="1" x14ac:dyDescent="0.25">
      <c r="A929" s="258" t="str">
        <f>IF(B929=1,A921,"")</f>
        <v/>
      </c>
      <c r="B929" s="39" t="str">
        <f t="shared" si="66"/>
        <v/>
      </c>
      <c r="C929" s="130">
        <f>VLOOKUP($X$16,CAD!$C$7:$D$31,2,0)</f>
        <v>0</v>
      </c>
      <c r="D929" s="37">
        <v>0</v>
      </c>
      <c r="E929" s="37">
        <v>0</v>
      </c>
      <c r="F929" s="37">
        <v>0</v>
      </c>
      <c r="G929" s="37">
        <v>0</v>
      </c>
      <c r="H929" s="37">
        <v>0</v>
      </c>
      <c r="I929" s="37">
        <v>0</v>
      </c>
      <c r="J929" s="37">
        <v>0</v>
      </c>
      <c r="K929" s="37">
        <v>0</v>
      </c>
      <c r="L929" s="37">
        <v>0</v>
      </c>
      <c r="M929" s="37">
        <v>0</v>
      </c>
      <c r="N929" s="37">
        <v>0</v>
      </c>
      <c r="O929" s="37">
        <v>0</v>
      </c>
      <c r="P929" s="46">
        <f t="shared" si="67"/>
        <v>0</v>
      </c>
    </row>
    <row r="930" spans="1:16" hidden="1" x14ac:dyDescent="0.25">
      <c r="A930" s="258" t="str">
        <f>IF(B930=1,A921,"")</f>
        <v/>
      </c>
      <c r="B930" s="39" t="str">
        <f t="shared" si="66"/>
        <v/>
      </c>
      <c r="C930" s="130">
        <f>VLOOKUP($X$17,CAD!$C$7:$D$31,2,0)</f>
        <v>0</v>
      </c>
      <c r="D930" s="37">
        <v>0</v>
      </c>
      <c r="E930" s="37">
        <v>0</v>
      </c>
      <c r="F930" s="37">
        <v>0</v>
      </c>
      <c r="G930" s="37">
        <v>0</v>
      </c>
      <c r="H930" s="37">
        <v>0</v>
      </c>
      <c r="I930" s="37">
        <v>0</v>
      </c>
      <c r="J930" s="37">
        <v>0</v>
      </c>
      <c r="K930" s="37">
        <v>0</v>
      </c>
      <c r="L930" s="37">
        <v>0</v>
      </c>
      <c r="M930" s="37">
        <v>0</v>
      </c>
      <c r="N930" s="37">
        <v>0</v>
      </c>
      <c r="O930" s="37">
        <v>0</v>
      </c>
      <c r="P930" s="46">
        <f t="shared" si="67"/>
        <v>0</v>
      </c>
    </row>
    <row r="931" spans="1:16" hidden="1" x14ac:dyDescent="0.25">
      <c r="A931" s="258" t="str">
        <f>IF(B931=1,A921,"")</f>
        <v/>
      </c>
      <c r="B931" s="39" t="str">
        <f t="shared" si="66"/>
        <v/>
      </c>
      <c r="C931" s="130">
        <f>VLOOKUP($X$18,CAD!$C$7:$D$31,2,0)</f>
        <v>0</v>
      </c>
      <c r="D931" s="37">
        <v>0</v>
      </c>
      <c r="E931" s="37">
        <v>0</v>
      </c>
      <c r="F931" s="37">
        <v>0</v>
      </c>
      <c r="G931" s="37">
        <v>0</v>
      </c>
      <c r="H931" s="37">
        <v>0</v>
      </c>
      <c r="I931" s="37">
        <v>0</v>
      </c>
      <c r="J931" s="37">
        <v>0</v>
      </c>
      <c r="K931" s="37">
        <v>0</v>
      </c>
      <c r="L931" s="37">
        <v>0</v>
      </c>
      <c r="M931" s="37">
        <v>0</v>
      </c>
      <c r="N931" s="37">
        <v>0</v>
      </c>
      <c r="O931" s="37">
        <v>0</v>
      </c>
      <c r="P931" s="46">
        <f t="shared" si="67"/>
        <v>0</v>
      </c>
    </row>
    <row r="932" spans="1:16" hidden="1" x14ac:dyDescent="0.25">
      <c r="A932" s="258" t="str">
        <f>IF(B932=1,A921,"")</f>
        <v/>
      </c>
      <c r="B932" s="39" t="str">
        <f t="shared" si="66"/>
        <v/>
      </c>
      <c r="C932" s="130">
        <f>VLOOKUP($X$19,CAD!$C$7:$D$31,2,0)</f>
        <v>0</v>
      </c>
      <c r="D932" s="37">
        <v>0</v>
      </c>
      <c r="E932" s="37">
        <v>0</v>
      </c>
      <c r="F932" s="37">
        <v>0</v>
      </c>
      <c r="G932" s="37">
        <v>0</v>
      </c>
      <c r="H932" s="37">
        <v>0</v>
      </c>
      <c r="I932" s="37">
        <v>0</v>
      </c>
      <c r="J932" s="37">
        <v>0</v>
      </c>
      <c r="K932" s="37">
        <v>0</v>
      </c>
      <c r="L932" s="37">
        <v>0</v>
      </c>
      <c r="M932" s="37">
        <v>0</v>
      </c>
      <c r="N932" s="37">
        <v>0</v>
      </c>
      <c r="O932" s="37">
        <v>0</v>
      </c>
      <c r="P932" s="46">
        <f t="shared" si="67"/>
        <v>0</v>
      </c>
    </row>
    <row r="933" spans="1:16" hidden="1" x14ac:dyDescent="0.25">
      <c r="A933" s="258" t="str">
        <f>IF(B933=1,A921,"")</f>
        <v/>
      </c>
      <c r="B933" s="39" t="str">
        <f t="shared" si="66"/>
        <v/>
      </c>
      <c r="C933" s="130">
        <f>VLOOKUP($X$20,CAD!$C$7:$D$31,2,0)</f>
        <v>0</v>
      </c>
      <c r="D933" s="37">
        <v>0</v>
      </c>
      <c r="E933" s="37">
        <v>0</v>
      </c>
      <c r="F933" s="37">
        <v>0</v>
      </c>
      <c r="G933" s="37">
        <v>0</v>
      </c>
      <c r="H933" s="37">
        <v>0</v>
      </c>
      <c r="I933" s="37">
        <v>0</v>
      </c>
      <c r="J933" s="37">
        <v>0</v>
      </c>
      <c r="K933" s="37">
        <v>0</v>
      </c>
      <c r="L933" s="37">
        <v>0</v>
      </c>
      <c r="M933" s="37">
        <v>0</v>
      </c>
      <c r="N933" s="37">
        <v>0</v>
      </c>
      <c r="O933" s="37">
        <v>0</v>
      </c>
      <c r="P933" s="46">
        <f t="shared" si="67"/>
        <v>0</v>
      </c>
    </row>
    <row r="934" spans="1:16" hidden="1" x14ac:dyDescent="0.25">
      <c r="A934" s="258" t="str">
        <f>IF(B934=1,A921,"")</f>
        <v/>
      </c>
      <c r="B934" s="39" t="str">
        <f t="shared" si="66"/>
        <v/>
      </c>
      <c r="C934" s="130">
        <f>VLOOKUP($X$21,CAD!$C$7:$D$31,2,0)</f>
        <v>0</v>
      </c>
      <c r="D934" s="37">
        <v>0</v>
      </c>
      <c r="E934" s="37">
        <v>0</v>
      </c>
      <c r="F934" s="37">
        <v>0</v>
      </c>
      <c r="G934" s="37">
        <v>0</v>
      </c>
      <c r="H934" s="37">
        <v>0</v>
      </c>
      <c r="I934" s="37">
        <v>0</v>
      </c>
      <c r="J934" s="37">
        <v>0</v>
      </c>
      <c r="K934" s="37">
        <v>0</v>
      </c>
      <c r="L934" s="37">
        <v>0</v>
      </c>
      <c r="M934" s="37">
        <v>0</v>
      </c>
      <c r="N934" s="37">
        <v>0</v>
      </c>
      <c r="O934" s="37">
        <v>0</v>
      </c>
      <c r="P934" s="46">
        <f t="shared" si="67"/>
        <v>0</v>
      </c>
    </row>
    <row r="935" spans="1:16" hidden="1" x14ac:dyDescent="0.25">
      <c r="A935" s="258" t="str">
        <f>IF(B935=1,A921,"")</f>
        <v/>
      </c>
      <c r="B935" s="39" t="str">
        <f t="shared" si="66"/>
        <v/>
      </c>
      <c r="C935" s="130">
        <f>VLOOKUP($X$22,CAD!$C$7:$D$31,2,0)</f>
        <v>0</v>
      </c>
      <c r="D935" s="37">
        <v>0</v>
      </c>
      <c r="E935" s="37">
        <v>0</v>
      </c>
      <c r="F935" s="37">
        <v>0</v>
      </c>
      <c r="G935" s="37">
        <v>0</v>
      </c>
      <c r="H935" s="37">
        <v>0</v>
      </c>
      <c r="I935" s="37">
        <v>0</v>
      </c>
      <c r="J935" s="37">
        <v>0</v>
      </c>
      <c r="K935" s="37">
        <v>0</v>
      </c>
      <c r="L935" s="37">
        <v>0</v>
      </c>
      <c r="M935" s="37">
        <v>0</v>
      </c>
      <c r="N935" s="37">
        <v>0</v>
      </c>
      <c r="O935" s="37">
        <v>0</v>
      </c>
      <c r="P935" s="46">
        <f t="shared" si="67"/>
        <v>0</v>
      </c>
    </row>
    <row r="936" spans="1:16" hidden="1" x14ac:dyDescent="0.25">
      <c r="A936" s="258" t="str">
        <f>IF(B936=1,A921,"")</f>
        <v/>
      </c>
      <c r="B936" s="39" t="str">
        <f t="shared" si="66"/>
        <v/>
      </c>
      <c r="C936" s="130">
        <f>VLOOKUP($X$23,CAD!$C$7:$D$31,2,0)</f>
        <v>0</v>
      </c>
      <c r="D936" s="37">
        <v>0</v>
      </c>
      <c r="E936" s="37">
        <v>0</v>
      </c>
      <c r="F936" s="37">
        <v>0</v>
      </c>
      <c r="G936" s="37">
        <v>0</v>
      </c>
      <c r="H936" s="37">
        <v>0</v>
      </c>
      <c r="I936" s="37">
        <v>0</v>
      </c>
      <c r="J936" s="37">
        <v>0</v>
      </c>
      <c r="K936" s="37">
        <v>0</v>
      </c>
      <c r="L936" s="37">
        <v>0</v>
      </c>
      <c r="M936" s="37">
        <v>0</v>
      </c>
      <c r="N936" s="37">
        <v>0</v>
      </c>
      <c r="O936" s="37">
        <v>0</v>
      </c>
      <c r="P936" s="46">
        <f t="shared" si="67"/>
        <v>0</v>
      </c>
    </row>
    <row r="937" spans="1:16" hidden="1" x14ac:dyDescent="0.25">
      <c r="A937" s="258" t="str">
        <f>IF(B937=1,A921,"")</f>
        <v/>
      </c>
      <c r="B937" s="39" t="str">
        <f t="shared" si="66"/>
        <v/>
      </c>
      <c r="C937" s="130">
        <f>VLOOKUP($X$24,CAD!$C$7:$D$31,2,0)</f>
        <v>0</v>
      </c>
      <c r="D937" s="37">
        <v>0</v>
      </c>
      <c r="E937" s="37">
        <v>0</v>
      </c>
      <c r="F937" s="37">
        <v>0</v>
      </c>
      <c r="G937" s="37">
        <v>0</v>
      </c>
      <c r="H937" s="37">
        <v>0</v>
      </c>
      <c r="I937" s="37">
        <v>0</v>
      </c>
      <c r="J937" s="37">
        <v>0</v>
      </c>
      <c r="K937" s="37">
        <v>0</v>
      </c>
      <c r="L937" s="37">
        <v>0</v>
      </c>
      <c r="M937" s="37">
        <v>0</v>
      </c>
      <c r="N937" s="37">
        <v>0</v>
      </c>
      <c r="O937" s="37">
        <v>0</v>
      </c>
      <c r="P937" s="46">
        <f t="shared" si="67"/>
        <v>0</v>
      </c>
    </row>
    <row r="938" spans="1:16" hidden="1" x14ac:dyDescent="0.25">
      <c r="A938" s="258" t="str">
        <f>IF(B938=1,A921,"")</f>
        <v/>
      </c>
      <c r="B938" s="39" t="str">
        <f t="shared" si="66"/>
        <v/>
      </c>
      <c r="C938" s="130">
        <f>VLOOKUP($X$25,CAD!$C$7:$D$31,2,0)</f>
        <v>0</v>
      </c>
      <c r="D938" s="37">
        <v>0</v>
      </c>
      <c r="E938" s="37">
        <v>0</v>
      </c>
      <c r="F938" s="37">
        <v>0</v>
      </c>
      <c r="G938" s="37">
        <v>0</v>
      </c>
      <c r="H938" s="37">
        <v>0</v>
      </c>
      <c r="I938" s="37">
        <v>0</v>
      </c>
      <c r="J938" s="37">
        <v>0</v>
      </c>
      <c r="K938" s="37">
        <v>0</v>
      </c>
      <c r="L938" s="37">
        <v>0</v>
      </c>
      <c r="M938" s="37">
        <v>0</v>
      </c>
      <c r="N938" s="37">
        <v>0</v>
      </c>
      <c r="O938" s="37">
        <v>0</v>
      </c>
      <c r="P938" s="46">
        <f t="shared" si="67"/>
        <v>0</v>
      </c>
    </row>
    <row r="939" spans="1:16" hidden="1" x14ac:dyDescent="0.25">
      <c r="A939" s="258" t="str">
        <f>IF(B939=1,A921,"")</f>
        <v/>
      </c>
      <c r="B939" s="39" t="str">
        <f t="shared" si="66"/>
        <v/>
      </c>
      <c r="C939" s="130">
        <f>VLOOKUP($X$26,CAD!$C$7:$D$31,2,0)</f>
        <v>0</v>
      </c>
      <c r="D939" s="37">
        <v>0</v>
      </c>
      <c r="E939" s="37">
        <v>0</v>
      </c>
      <c r="F939" s="37">
        <v>0</v>
      </c>
      <c r="G939" s="37">
        <v>0</v>
      </c>
      <c r="H939" s="37">
        <v>0</v>
      </c>
      <c r="I939" s="37">
        <v>0</v>
      </c>
      <c r="J939" s="37">
        <v>0</v>
      </c>
      <c r="K939" s="37">
        <v>0</v>
      </c>
      <c r="L939" s="37">
        <v>0</v>
      </c>
      <c r="M939" s="37">
        <v>0</v>
      </c>
      <c r="N939" s="37">
        <v>0</v>
      </c>
      <c r="O939" s="37">
        <v>0</v>
      </c>
      <c r="P939" s="46">
        <f t="shared" si="67"/>
        <v>0</v>
      </c>
    </row>
    <row r="940" spans="1:16" hidden="1" x14ac:dyDescent="0.25">
      <c r="A940" s="258" t="str">
        <f>IF(B940=1,A921,"")</f>
        <v/>
      </c>
      <c r="B940" s="39" t="str">
        <f t="shared" si="66"/>
        <v/>
      </c>
      <c r="C940" s="130">
        <f>VLOOKUP($X$27,CAD!$C$7:$D$31,2,0)</f>
        <v>0</v>
      </c>
      <c r="D940" s="37">
        <v>0</v>
      </c>
      <c r="E940" s="37">
        <v>0</v>
      </c>
      <c r="F940" s="37">
        <v>0</v>
      </c>
      <c r="G940" s="37">
        <v>0</v>
      </c>
      <c r="H940" s="37">
        <v>0</v>
      </c>
      <c r="I940" s="37">
        <v>0</v>
      </c>
      <c r="J940" s="37">
        <v>0</v>
      </c>
      <c r="K940" s="37">
        <v>0</v>
      </c>
      <c r="L940" s="37">
        <v>0</v>
      </c>
      <c r="M940" s="37">
        <v>0</v>
      </c>
      <c r="N940" s="37">
        <v>0</v>
      </c>
      <c r="O940" s="37">
        <v>0</v>
      </c>
      <c r="P940" s="46">
        <f t="shared" si="67"/>
        <v>0</v>
      </c>
    </row>
    <row r="941" spans="1:16" hidden="1" x14ac:dyDescent="0.25">
      <c r="A941" s="258" t="str">
        <f>IF(B941=1,A921,"")</f>
        <v/>
      </c>
      <c r="B941" s="39" t="str">
        <f t="shared" si="66"/>
        <v/>
      </c>
      <c r="C941" s="130">
        <f>VLOOKUP($X$28,CAD!$C$7:$D$31,2,0)</f>
        <v>0</v>
      </c>
      <c r="D941" s="37">
        <v>0</v>
      </c>
      <c r="E941" s="37">
        <v>0</v>
      </c>
      <c r="F941" s="37">
        <v>0</v>
      </c>
      <c r="G941" s="37">
        <v>0</v>
      </c>
      <c r="H941" s="37">
        <v>0</v>
      </c>
      <c r="I941" s="37">
        <v>0</v>
      </c>
      <c r="J941" s="37">
        <v>0</v>
      </c>
      <c r="K941" s="37">
        <v>0</v>
      </c>
      <c r="L941" s="37">
        <v>0</v>
      </c>
      <c r="M941" s="37">
        <v>0</v>
      </c>
      <c r="N941" s="37">
        <v>0</v>
      </c>
      <c r="O941" s="37">
        <v>0</v>
      </c>
      <c r="P941" s="46">
        <f t="shared" si="67"/>
        <v>0</v>
      </c>
    </row>
    <row r="942" spans="1:16" hidden="1" x14ac:dyDescent="0.25">
      <c r="A942" s="258" t="str">
        <f>IF(B942=1,A921,"")</f>
        <v/>
      </c>
      <c r="B942" s="39" t="str">
        <f t="shared" si="66"/>
        <v/>
      </c>
      <c r="C942" s="130">
        <f>VLOOKUP($X$29,CAD!$C$7:$D$31,2,0)</f>
        <v>0</v>
      </c>
      <c r="D942" s="37">
        <v>0</v>
      </c>
      <c r="E942" s="37">
        <v>0</v>
      </c>
      <c r="F942" s="37">
        <v>0</v>
      </c>
      <c r="G942" s="37">
        <v>0</v>
      </c>
      <c r="H942" s="37">
        <v>0</v>
      </c>
      <c r="I942" s="37">
        <v>0</v>
      </c>
      <c r="J942" s="37">
        <v>0</v>
      </c>
      <c r="K942" s="37">
        <v>0</v>
      </c>
      <c r="L942" s="37">
        <v>0</v>
      </c>
      <c r="M942" s="37">
        <v>0</v>
      </c>
      <c r="N942" s="37">
        <v>0</v>
      </c>
      <c r="O942" s="37">
        <v>0</v>
      </c>
      <c r="P942" s="46">
        <f t="shared" si="67"/>
        <v>0</v>
      </c>
    </row>
    <row r="943" spans="1:16" hidden="1" x14ac:dyDescent="0.25">
      <c r="A943" s="258" t="str">
        <f>IF(B943=1,A921,"")</f>
        <v/>
      </c>
      <c r="B943" s="39" t="str">
        <f t="shared" si="66"/>
        <v/>
      </c>
      <c r="C943" s="130">
        <f>VLOOKUP($X$30,CAD!$C$7:$D$31,2,0)</f>
        <v>0</v>
      </c>
      <c r="D943" s="37">
        <v>0</v>
      </c>
      <c r="E943" s="37">
        <v>0</v>
      </c>
      <c r="F943" s="37">
        <v>0</v>
      </c>
      <c r="G943" s="37">
        <v>0</v>
      </c>
      <c r="H943" s="37">
        <v>0</v>
      </c>
      <c r="I943" s="37">
        <v>0</v>
      </c>
      <c r="J943" s="37">
        <v>0</v>
      </c>
      <c r="K943" s="37">
        <v>0</v>
      </c>
      <c r="L943" s="37">
        <v>0</v>
      </c>
      <c r="M943" s="37">
        <v>0</v>
      </c>
      <c r="N943" s="37">
        <v>0</v>
      </c>
      <c r="O943" s="37">
        <v>0</v>
      </c>
      <c r="P943" s="46">
        <f t="shared" si="67"/>
        <v>0</v>
      </c>
    </row>
    <row r="944" spans="1:16" hidden="1" x14ac:dyDescent="0.25">
      <c r="A944" s="258" t="str">
        <f>IF(B944=1,A921,"")</f>
        <v/>
      </c>
      <c r="B944" s="39" t="str">
        <f t="shared" si="66"/>
        <v/>
      </c>
      <c r="C944" s="130">
        <f>VLOOKUP($X$31,CAD!$C$7:$D$31,2,0)</f>
        <v>0</v>
      </c>
      <c r="D944" s="37">
        <v>0</v>
      </c>
      <c r="E944" s="37">
        <v>0</v>
      </c>
      <c r="F944" s="37">
        <v>0</v>
      </c>
      <c r="G944" s="37">
        <v>0</v>
      </c>
      <c r="H944" s="37">
        <v>0</v>
      </c>
      <c r="I944" s="37">
        <v>0</v>
      </c>
      <c r="J944" s="37">
        <v>0</v>
      </c>
      <c r="K944" s="37">
        <v>0</v>
      </c>
      <c r="L944" s="37">
        <v>0</v>
      </c>
      <c r="M944" s="37">
        <v>0</v>
      </c>
      <c r="N944" s="37">
        <v>0</v>
      </c>
      <c r="O944" s="37">
        <v>0</v>
      </c>
      <c r="P944" s="46">
        <f t="shared" si="67"/>
        <v>0</v>
      </c>
    </row>
    <row r="945" spans="1:16" hidden="1" x14ac:dyDescent="0.25">
      <c r="A945" s="258" t="str">
        <f>IF(B945=1,A921,"")</f>
        <v/>
      </c>
      <c r="B945" s="39" t="str">
        <f t="shared" si="66"/>
        <v/>
      </c>
      <c r="C945" s="130">
        <f>VLOOKUP($X$32,CAD!$C$7:$D$31,2,0)</f>
        <v>0</v>
      </c>
      <c r="D945" s="37">
        <v>0</v>
      </c>
      <c r="E945" s="37">
        <v>0</v>
      </c>
      <c r="F945" s="37">
        <v>0</v>
      </c>
      <c r="G945" s="37">
        <v>0</v>
      </c>
      <c r="H945" s="37">
        <v>0</v>
      </c>
      <c r="I945" s="37">
        <v>0</v>
      </c>
      <c r="J945" s="37">
        <v>0</v>
      </c>
      <c r="K945" s="37">
        <v>0</v>
      </c>
      <c r="L945" s="37">
        <v>0</v>
      </c>
      <c r="M945" s="37">
        <v>0</v>
      </c>
      <c r="N945" s="37">
        <v>0</v>
      </c>
      <c r="O945" s="37">
        <v>0</v>
      </c>
      <c r="P945" s="46">
        <f t="shared" si="67"/>
        <v>0</v>
      </c>
    </row>
    <row r="946" spans="1:16" hidden="1" x14ac:dyDescent="0.25">
      <c r="A946" s="258" t="str">
        <f>IF(B946=1,A921,"")</f>
        <v/>
      </c>
      <c r="B946" s="39" t="str">
        <f t="shared" si="66"/>
        <v/>
      </c>
      <c r="C946" s="130">
        <f>VLOOKUP($X$33,CAD!$C$7:$D$31,2,0)</f>
        <v>0</v>
      </c>
      <c r="D946" s="37">
        <v>0</v>
      </c>
      <c r="E946" s="37">
        <v>0</v>
      </c>
      <c r="F946" s="37">
        <v>0</v>
      </c>
      <c r="G946" s="37">
        <v>0</v>
      </c>
      <c r="H946" s="37">
        <v>0</v>
      </c>
      <c r="I946" s="37">
        <v>0</v>
      </c>
      <c r="J946" s="37">
        <v>0</v>
      </c>
      <c r="K946" s="37">
        <v>0</v>
      </c>
      <c r="L946" s="37">
        <v>0</v>
      </c>
      <c r="M946" s="37">
        <v>0</v>
      </c>
      <c r="N946" s="37">
        <v>0</v>
      </c>
      <c r="O946" s="37">
        <v>0</v>
      </c>
      <c r="P946" s="46">
        <f t="shared" si="67"/>
        <v>0</v>
      </c>
    </row>
    <row r="947" spans="1:16" hidden="1" x14ac:dyDescent="0.25">
      <c r="A947" s="258" t="str">
        <f>IF(B947=1,A921,"")</f>
        <v/>
      </c>
      <c r="B947" s="39" t="str">
        <f t="shared" si="66"/>
        <v/>
      </c>
      <c r="C947" s="101">
        <f>VLOOKUP($X$34,CAD!$E$7:$F$31,2,0)</f>
        <v>0</v>
      </c>
      <c r="D947" s="37">
        <v>0</v>
      </c>
      <c r="E947" s="37">
        <v>0</v>
      </c>
      <c r="F947" s="37">
        <v>0</v>
      </c>
      <c r="G947" s="37">
        <v>0</v>
      </c>
      <c r="H947" s="37">
        <v>0</v>
      </c>
      <c r="I947" s="37">
        <v>0</v>
      </c>
      <c r="J947" s="37">
        <v>0</v>
      </c>
      <c r="K947" s="37">
        <v>0</v>
      </c>
      <c r="L947" s="37">
        <v>0</v>
      </c>
      <c r="M947" s="37">
        <v>0</v>
      </c>
      <c r="N947" s="37">
        <v>0</v>
      </c>
      <c r="O947" s="37">
        <v>0</v>
      </c>
      <c r="P947" s="46">
        <f t="shared" si="67"/>
        <v>0</v>
      </c>
    </row>
    <row r="948" spans="1:16" hidden="1" x14ac:dyDescent="0.25">
      <c r="A948" s="258" t="str">
        <f>IF(B948=1,A921,"")</f>
        <v/>
      </c>
      <c r="B948" s="39" t="str">
        <f t="shared" si="66"/>
        <v/>
      </c>
      <c r="C948" s="101">
        <f>VLOOKUP($X$35,CAD!$E$7:$F$31,2,0)</f>
        <v>0</v>
      </c>
      <c r="D948" s="37">
        <v>0</v>
      </c>
      <c r="E948" s="37">
        <v>0</v>
      </c>
      <c r="F948" s="37">
        <v>0</v>
      </c>
      <c r="G948" s="37">
        <v>0</v>
      </c>
      <c r="H948" s="37">
        <v>0</v>
      </c>
      <c r="I948" s="37">
        <v>0</v>
      </c>
      <c r="J948" s="37">
        <v>0</v>
      </c>
      <c r="K948" s="37">
        <v>0</v>
      </c>
      <c r="L948" s="37">
        <v>0</v>
      </c>
      <c r="M948" s="37">
        <v>0</v>
      </c>
      <c r="N948" s="37">
        <v>0</v>
      </c>
      <c r="O948" s="37">
        <v>0</v>
      </c>
      <c r="P948" s="46">
        <f t="shared" si="67"/>
        <v>0</v>
      </c>
    </row>
    <row r="949" spans="1:16" hidden="1" x14ac:dyDescent="0.25">
      <c r="A949" s="258" t="str">
        <f>IF(B949=1,A921,"")</f>
        <v/>
      </c>
      <c r="B949" s="39" t="str">
        <f t="shared" si="66"/>
        <v/>
      </c>
      <c r="C949" s="101">
        <f>VLOOKUP($X$36,CAD!$E$7:$F$31,2,0)</f>
        <v>0</v>
      </c>
      <c r="D949" s="37">
        <v>0</v>
      </c>
      <c r="E949" s="37">
        <v>0</v>
      </c>
      <c r="F949" s="37">
        <v>0</v>
      </c>
      <c r="G949" s="37">
        <v>0</v>
      </c>
      <c r="H949" s="37">
        <v>0</v>
      </c>
      <c r="I949" s="37">
        <v>0</v>
      </c>
      <c r="J949" s="37">
        <v>0</v>
      </c>
      <c r="K949" s="37">
        <v>0</v>
      </c>
      <c r="L949" s="37">
        <v>0</v>
      </c>
      <c r="M949" s="37">
        <v>0</v>
      </c>
      <c r="N949" s="37">
        <v>0</v>
      </c>
      <c r="O949" s="37">
        <v>0</v>
      </c>
      <c r="P949" s="46">
        <f t="shared" si="67"/>
        <v>0</v>
      </c>
    </row>
    <row r="950" spans="1:16" hidden="1" x14ac:dyDescent="0.25">
      <c r="A950" s="258" t="str">
        <f>IF(B950=1,A921,"")</f>
        <v/>
      </c>
      <c r="B950" s="39" t="str">
        <f t="shared" si="66"/>
        <v/>
      </c>
      <c r="C950" s="101">
        <f>VLOOKUP($X$37,CAD!$E$7:$F$31,2,0)</f>
        <v>0</v>
      </c>
      <c r="D950" s="37">
        <v>0</v>
      </c>
      <c r="E950" s="37">
        <v>0</v>
      </c>
      <c r="F950" s="37">
        <v>0</v>
      </c>
      <c r="G950" s="37">
        <v>0</v>
      </c>
      <c r="H950" s="37">
        <v>0</v>
      </c>
      <c r="I950" s="37">
        <v>0</v>
      </c>
      <c r="J950" s="37">
        <v>0</v>
      </c>
      <c r="K950" s="37">
        <v>0</v>
      </c>
      <c r="L950" s="37">
        <v>0</v>
      </c>
      <c r="M950" s="37">
        <v>0</v>
      </c>
      <c r="N950" s="37">
        <v>0</v>
      </c>
      <c r="O950" s="37">
        <v>0</v>
      </c>
      <c r="P950" s="46">
        <f t="shared" si="67"/>
        <v>0</v>
      </c>
    </row>
    <row r="951" spans="1:16" hidden="1" x14ac:dyDescent="0.25">
      <c r="A951" s="258" t="str">
        <f>IF(B951=1,A921,"")</f>
        <v/>
      </c>
      <c r="B951" s="39" t="str">
        <f t="shared" si="66"/>
        <v/>
      </c>
      <c r="C951" s="101">
        <f>VLOOKUP($X$38,CAD!$E$7:$F$31,2,0)</f>
        <v>0</v>
      </c>
      <c r="D951" s="37">
        <v>0</v>
      </c>
      <c r="E951" s="37">
        <v>0</v>
      </c>
      <c r="F951" s="37">
        <v>0</v>
      </c>
      <c r="G951" s="37">
        <v>0</v>
      </c>
      <c r="H951" s="37">
        <v>0</v>
      </c>
      <c r="I951" s="37">
        <v>0</v>
      </c>
      <c r="J951" s="37">
        <v>0</v>
      </c>
      <c r="K951" s="37">
        <v>0</v>
      </c>
      <c r="L951" s="37">
        <v>0</v>
      </c>
      <c r="M951" s="37">
        <v>0</v>
      </c>
      <c r="N951" s="37">
        <v>0</v>
      </c>
      <c r="O951" s="37">
        <v>0</v>
      </c>
      <c r="P951" s="46">
        <f t="shared" si="67"/>
        <v>0</v>
      </c>
    </row>
    <row r="952" spans="1:16" hidden="1" x14ac:dyDescent="0.25">
      <c r="A952" s="258" t="str">
        <f>IF(B952=1,A921,"")</f>
        <v/>
      </c>
      <c r="B952" s="39" t="str">
        <f t="shared" si="66"/>
        <v/>
      </c>
      <c r="C952" s="101">
        <f>VLOOKUP($X$39,CAD!$E$7:$F$31,2,0)</f>
        <v>0</v>
      </c>
      <c r="D952" s="37">
        <v>0</v>
      </c>
      <c r="E952" s="37">
        <v>0</v>
      </c>
      <c r="F952" s="37">
        <v>0</v>
      </c>
      <c r="G952" s="37">
        <v>0</v>
      </c>
      <c r="H952" s="37">
        <v>0</v>
      </c>
      <c r="I952" s="37">
        <v>0</v>
      </c>
      <c r="J952" s="37">
        <v>0</v>
      </c>
      <c r="K952" s="37">
        <v>0</v>
      </c>
      <c r="L952" s="37">
        <v>0</v>
      </c>
      <c r="M952" s="37">
        <v>0</v>
      </c>
      <c r="N952" s="37">
        <v>0</v>
      </c>
      <c r="O952" s="37">
        <v>0</v>
      </c>
      <c r="P952" s="46">
        <f t="shared" si="67"/>
        <v>0</v>
      </c>
    </row>
    <row r="953" spans="1:16" hidden="1" x14ac:dyDescent="0.25">
      <c r="A953" s="258" t="str">
        <f>IF(B953=1,A921,"")</f>
        <v/>
      </c>
      <c r="B953" s="39" t="str">
        <f t="shared" si="66"/>
        <v/>
      </c>
      <c r="C953" s="101">
        <f>VLOOKUP($X$40,CAD!$E$7:$F$31,2,0)</f>
        <v>0</v>
      </c>
      <c r="D953" s="37">
        <v>0</v>
      </c>
      <c r="E953" s="37">
        <v>0</v>
      </c>
      <c r="F953" s="37">
        <v>0</v>
      </c>
      <c r="G953" s="37">
        <v>0</v>
      </c>
      <c r="H953" s="37">
        <v>0</v>
      </c>
      <c r="I953" s="37">
        <v>0</v>
      </c>
      <c r="J953" s="37">
        <v>0</v>
      </c>
      <c r="K953" s="37">
        <v>0</v>
      </c>
      <c r="L953" s="37">
        <v>0</v>
      </c>
      <c r="M953" s="37">
        <v>0</v>
      </c>
      <c r="N953" s="37">
        <v>0</v>
      </c>
      <c r="O953" s="37">
        <v>0</v>
      </c>
      <c r="P953" s="46">
        <f t="shared" si="67"/>
        <v>0</v>
      </c>
    </row>
    <row r="954" spans="1:16" hidden="1" x14ac:dyDescent="0.25">
      <c r="A954" s="258" t="str">
        <f>IF(B954=1,A921,"")</f>
        <v/>
      </c>
      <c r="B954" s="39" t="str">
        <f t="shared" si="66"/>
        <v/>
      </c>
      <c r="C954" s="101">
        <f>VLOOKUP($X$41,CAD!$E$7:$F$31,2,0)</f>
        <v>0</v>
      </c>
      <c r="D954" s="37">
        <v>0</v>
      </c>
      <c r="E954" s="37">
        <v>0</v>
      </c>
      <c r="F954" s="37">
        <v>0</v>
      </c>
      <c r="G954" s="37">
        <v>0</v>
      </c>
      <c r="H954" s="37">
        <v>0</v>
      </c>
      <c r="I954" s="37">
        <v>0</v>
      </c>
      <c r="J954" s="37">
        <v>0</v>
      </c>
      <c r="K954" s="37">
        <v>0</v>
      </c>
      <c r="L954" s="37">
        <v>0</v>
      </c>
      <c r="M954" s="37">
        <v>0</v>
      </c>
      <c r="N954" s="37">
        <v>0</v>
      </c>
      <c r="O954" s="37">
        <v>0</v>
      </c>
      <c r="P954" s="46">
        <f t="shared" si="67"/>
        <v>0</v>
      </c>
    </row>
    <row r="955" spans="1:16" hidden="1" x14ac:dyDescent="0.25">
      <c r="A955" s="258" t="str">
        <f>IF(B955=1,A921,"")</f>
        <v/>
      </c>
      <c r="B955" s="39" t="str">
        <f t="shared" si="66"/>
        <v/>
      </c>
      <c r="C955" s="101">
        <f>VLOOKUP($X$42,CAD!$E$7:$F$31,2,0)</f>
        <v>0</v>
      </c>
      <c r="D955" s="37">
        <v>0</v>
      </c>
      <c r="E955" s="37">
        <v>0</v>
      </c>
      <c r="F955" s="37">
        <v>0</v>
      </c>
      <c r="G955" s="37">
        <v>0</v>
      </c>
      <c r="H955" s="37">
        <v>0</v>
      </c>
      <c r="I955" s="37">
        <v>0</v>
      </c>
      <c r="J955" s="37">
        <v>0</v>
      </c>
      <c r="K955" s="37">
        <v>0</v>
      </c>
      <c r="L955" s="37">
        <v>0</v>
      </c>
      <c r="M955" s="37">
        <v>0</v>
      </c>
      <c r="N955" s="37">
        <v>0</v>
      </c>
      <c r="O955" s="37">
        <v>0</v>
      </c>
      <c r="P955" s="46">
        <f t="shared" si="67"/>
        <v>0</v>
      </c>
    </row>
    <row r="956" spans="1:16" hidden="1" x14ac:dyDescent="0.25">
      <c r="A956" s="258" t="str">
        <f>IF(B956=1,A921,"")</f>
        <v/>
      </c>
      <c r="B956" s="39" t="str">
        <f t="shared" si="66"/>
        <v/>
      </c>
      <c r="C956" s="101">
        <f>VLOOKUP($X$43,CAD!$E$7:$F$31,2,0)</f>
        <v>0</v>
      </c>
      <c r="D956" s="37">
        <v>0</v>
      </c>
      <c r="E956" s="37">
        <v>0</v>
      </c>
      <c r="F956" s="37">
        <v>0</v>
      </c>
      <c r="G956" s="37">
        <v>0</v>
      </c>
      <c r="H956" s="37">
        <v>0</v>
      </c>
      <c r="I956" s="37">
        <v>0</v>
      </c>
      <c r="J956" s="37">
        <v>0</v>
      </c>
      <c r="K956" s="37">
        <v>0</v>
      </c>
      <c r="L956" s="37">
        <v>0</v>
      </c>
      <c r="M956" s="37">
        <v>0</v>
      </c>
      <c r="N956" s="37">
        <v>0</v>
      </c>
      <c r="O956" s="37">
        <v>0</v>
      </c>
      <c r="P956" s="46">
        <f t="shared" si="67"/>
        <v>0</v>
      </c>
    </row>
    <row r="957" spans="1:16" hidden="1" x14ac:dyDescent="0.25">
      <c r="A957" s="258" t="str">
        <f>IF(B957=1,A921,"")</f>
        <v/>
      </c>
      <c r="B957" s="39" t="str">
        <f t="shared" si="66"/>
        <v/>
      </c>
      <c r="C957" s="101">
        <f>VLOOKUP($X$44,CAD!$E$7:$F$31,2,0)</f>
        <v>0</v>
      </c>
      <c r="D957" s="37">
        <v>0</v>
      </c>
      <c r="E957" s="37">
        <v>0</v>
      </c>
      <c r="F957" s="37">
        <v>0</v>
      </c>
      <c r="G957" s="37">
        <v>0</v>
      </c>
      <c r="H957" s="37">
        <v>0</v>
      </c>
      <c r="I957" s="37">
        <v>0</v>
      </c>
      <c r="J957" s="37">
        <v>0</v>
      </c>
      <c r="K957" s="37">
        <v>0</v>
      </c>
      <c r="L957" s="37">
        <v>0</v>
      </c>
      <c r="M957" s="37">
        <v>0</v>
      </c>
      <c r="N957" s="37">
        <v>0</v>
      </c>
      <c r="O957" s="37">
        <v>0</v>
      </c>
      <c r="P957" s="46">
        <f t="shared" si="67"/>
        <v>0</v>
      </c>
    </row>
    <row r="958" spans="1:16" hidden="1" x14ac:dyDescent="0.25">
      <c r="A958" s="258" t="str">
        <f>IF(B958=1,A921,"")</f>
        <v/>
      </c>
      <c r="B958" s="39" t="str">
        <f t="shared" si="66"/>
        <v/>
      </c>
      <c r="C958" s="101">
        <f>VLOOKUP($X$45,CAD!$E$7:$F$31,2,0)</f>
        <v>0</v>
      </c>
      <c r="D958" s="37">
        <v>0</v>
      </c>
      <c r="E958" s="37">
        <v>0</v>
      </c>
      <c r="F958" s="37">
        <v>0</v>
      </c>
      <c r="G958" s="37">
        <v>0</v>
      </c>
      <c r="H958" s="37">
        <v>0</v>
      </c>
      <c r="I958" s="37">
        <v>0</v>
      </c>
      <c r="J958" s="37">
        <v>0</v>
      </c>
      <c r="K958" s="37">
        <v>0</v>
      </c>
      <c r="L958" s="37">
        <v>0</v>
      </c>
      <c r="M958" s="37">
        <v>0</v>
      </c>
      <c r="N958" s="37">
        <v>0</v>
      </c>
      <c r="O958" s="37">
        <v>0</v>
      </c>
      <c r="P958" s="46">
        <f t="shared" si="67"/>
        <v>0</v>
      </c>
    </row>
    <row r="959" spans="1:16" hidden="1" x14ac:dyDescent="0.25">
      <c r="A959" s="258" t="str">
        <f>IF(B959=1,A921,"")</f>
        <v/>
      </c>
      <c r="B959" s="39" t="str">
        <f t="shared" si="66"/>
        <v/>
      </c>
      <c r="C959" s="101">
        <f>VLOOKUP($X$46,CAD!$E$7:$F$31,2,0)</f>
        <v>0</v>
      </c>
      <c r="D959" s="37">
        <v>0</v>
      </c>
      <c r="E959" s="37">
        <v>0</v>
      </c>
      <c r="F959" s="37">
        <v>0</v>
      </c>
      <c r="G959" s="37">
        <v>0</v>
      </c>
      <c r="H959" s="37">
        <v>0</v>
      </c>
      <c r="I959" s="37">
        <v>0</v>
      </c>
      <c r="J959" s="37">
        <v>0</v>
      </c>
      <c r="K959" s="37">
        <v>0</v>
      </c>
      <c r="L959" s="37">
        <v>0</v>
      </c>
      <c r="M959" s="37">
        <v>0</v>
      </c>
      <c r="N959" s="37">
        <v>0</v>
      </c>
      <c r="O959" s="37">
        <v>0</v>
      </c>
      <c r="P959" s="46">
        <f t="shared" si="67"/>
        <v>0</v>
      </c>
    </row>
    <row r="960" spans="1:16" hidden="1" x14ac:dyDescent="0.25">
      <c r="A960" s="258" t="str">
        <f>IF(B960=1,A921,"")</f>
        <v/>
      </c>
      <c r="B960" s="39" t="str">
        <f t="shared" si="66"/>
        <v/>
      </c>
      <c r="C960" s="101">
        <f>VLOOKUP($X$47,CAD!$E$7:$F$31,2,0)</f>
        <v>0</v>
      </c>
      <c r="D960" s="37">
        <v>0</v>
      </c>
      <c r="E960" s="37">
        <v>0</v>
      </c>
      <c r="F960" s="37">
        <v>0</v>
      </c>
      <c r="G960" s="37">
        <v>0</v>
      </c>
      <c r="H960" s="37">
        <v>0</v>
      </c>
      <c r="I960" s="37">
        <v>0</v>
      </c>
      <c r="J960" s="37">
        <v>0</v>
      </c>
      <c r="K960" s="37">
        <v>0</v>
      </c>
      <c r="L960" s="37">
        <v>0</v>
      </c>
      <c r="M960" s="37">
        <v>0</v>
      </c>
      <c r="N960" s="37">
        <v>0</v>
      </c>
      <c r="O960" s="37">
        <v>0</v>
      </c>
      <c r="P960" s="46">
        <f t="shared" si="67"/>
        <v>0</v>
      </c>
    </row>
    <row r="961" spans="1:20" hidden="1" x14ac:dyDescent="0.25">
      <c r="A961" s="258" t="str">
        <f>IF(B961=1,A921,"")</f>
        <v/>
      </c>
      <c r="B961" s="39" t="str">
        <f t="shared" si="66"/>
        <v/>
      </c>
      <c r="C961" s="101">
        <f>VLOOKUP($X$48,CAD!$E$7:$F$31,2,0)</f>
        <v>0</v>
      </c>
      <c r="D961" s="37">
        <v>0</v>
      </c>
      <c r="E961" s="37">
        <v>0</v>
      </c>
      <c r="F961" s="37">
        <v>0</v>
      </c>
      <c r="G961" s="37">
        <v>0</v>
      </c>
      <c r="H961" s="37">
        <v>0</v>
      </c>
      <c r="I961" s="37">
        <v>0</v>
      </c>
      <c r="J961" s="37">
        <v>0</v>
      </c>
      <c r="K961" s="37">
        <v>0</v>
      </c>
      <c r="L961" s="37">
        <v>0</v>
      </c>
      <c r="M961" s="37">
        <v>0</v>
      </c>
      <c r="N961" s="37">
        <v>0</v>
      </c>
      <c r="O961" s="37">
        <v>0</v>
      </c>
      <c r="P961" s="46">
        <f t="shared" si="67"/>
        <v>0</v>
      </c>
    </row>
    <row r="962" spans="1:20" hidden="1" x14ac:dyDescent="0.25">
      <c r="A962" s="258" t="str">
        <f>IF(B962=1,A921,"")</f>
        <v/>
      </c>
      <c r="B962" s="39" t="str">
        <f t="shared" si="66"/>
        <v/>
      </c>
      <c r="C962" s="101">
        <f>VLOOKUP($X$49,CAD!$E$7:$F$31,2,0)</f>
        <v>0</v>
      </c>
      <c r="D962" s="37">
        <v>0</v>
      </c>
      <c r="E962" s="37">
        <v>0</v>
      </c>
      <c r="F962" s="37">
        <v>0</v>
      </c>
      <c r="G962" s="37">
        <v>0</v>
      </c>
      <c r="H962" s="37">
        <v>0</v>
      </c>
      <c r="I962" s="37">
        <v>0</v>
      </c>
      <c r="J962" s="37">
        <v>0</v>
      </c>
      <c r="K962" s="37">
        <v>0</v>
      </c>
      <c r="L962" s="37">
        <v>0</v>
      </c>
      <c r="M962" s="37">
        <v>0</v>
      </c>
      <c r="N962" s="37">
        <v>0</v>
      </c>
      <c r="O962" s="37">
        <v>0</v>
      </c>
      <c r="P962" s="46">
        <f t="shared" si="67"/>
        <v>0</v>
      </c>
    </row>
    <row r="963" spans="1:20" hidden="1" x14ac:dyDescent="0.25">
      <c r="A963" s="258" t="str">
        <f>IF(B963=1,A921,"")</f>
        <v/>
      </c>
      <c r="B963" s="39" t="str">
        <f t="shared" si="66"/>
        <v/>
      </c>
      <c r="C963" s="101">
        <f>VLOOKUP($X$50,CAD!$E$7:$F$31,2,0)</f>
        <v>0</v>
      </c>
      <c r="D963" s="37">
        <v>0</v>
      </c>
      <c r="E963" s="37">
        <v>0</v>
      </c>
      <c r="F963" s="37">
        <v>0</v>
      </c>
      <c r="G963" s="37">
        <v>0</v>
      </c>
      <c r="H963" s="37">
        <v>0</v>
      </c>
      <c r="I963" s="37">
        <v>0</v>
      </c>
      <c r="J963" s="37">
        <v>0</v>
      </c>
      <c r="K963" s="37">
        <v>0</v>
      </c>
      <c r="L963" s="37">
        <v>0</v>
      </c>
      <c r="M963" s="37">
        <v>0</v>
      </c>
      <c r="N963" s="37">
        <v>0</v>
      </c>
      <c r="O963" s="37">
        <v>0</v>
      </c>
      <c r="P963" s="46">
        <f t="shared" si="67"/>
        <v>0</v>
      </c>
    </row>
    <row r="964" spans="1:20" hidden="1" x14ac:dyDescent="0.25">
      <c r="A964" s="258" t="str">
        <f>IF(B964=1,A921,"")</f>
        <v/>
      </c>
      <c r="B964" s="39" t="str">
        <f t="shared" si="66"/>
        <v/>
      </c>
      <c r="C964" s="101">
        <f>VLOOKUP($X$51,CAD!$E$7:$F$31,2,0)</f>
        <v>0</v>
      </c>
      <c r="D964" s="37">
        <v>0</v>
      </c>
      <c r="E964" s="37">
        <v>0</v>
      </c>
      <c r="F964" s="37">
        <v>0</v>
      </c>
      <c r="G964" s="37">
        <v>0</v>
      </c>
      <c r="H964" s="37">
        <v>0</v>
      </c>
      <c r="I964" s="37">
        <v>0</v>
      </c>
      <c r="J964" s="37">
        <v>0</v>
      </c>
      <c r="K964" s="37">
        <v>0</v>
      </c>
      <c r="L964" s="37">
        <v>0</v>
      </c>
      <c r="M964" s="37">
        <v>0</v>
      </c>
      <c r="N964" s="37">
        <v>0</v>
      </c>
      <c r="O964" s="37">
        <v>0</v>
      </c>
      <c r="P964" s="46">
        <f t="shared" si="67"/>
        <v>0</v>
      </c>
    </row>
    <row r="965" spans="1:20" hidden="1" x14ac:dyDescent="0.25">
      <c r="A965" s="258" t="str">
        <f>IF(B965=1,A921,"")</f>
        <v/>
      </c>
      <c r="B965" s="39" t="str">
        <f t="shared" si="66"/>
        <v/>
      </c>
      <c r="C965" s="101">
        <f>VLOOKUP($X$52,CAD!$E$7:$F$31,2,0)</f>
        <v>0</v>
      </c>
      <c r="D965" s="37">
        <v>0</v>
      </c>
      <c r="E965" s="37">
        <v>0</v>
      </c>
      <c r="F965" s="37">
        <v>0</v>
      </c>
      <c r="G965" s="37">
        <v>0</v>
      </c>
      <c r="H965" s="37">
        <v>0</v>
      </c>
      <c r="I965" s="37">
        <v>0</v>
      </c>
      <c r="J965" s="37">
        <v>0</v>
      </c>
      <c r="K965" s="37">
        <v>0</v>
      </c>
      <c r="L965" s="37">
        <v>0</v>
      </c>
      <c r="M965" s="37">
        <v>0</v>
      </c>
      <c r="N965" s="37">
        <v>0</v>
      </c>
      <c r="O965" s="37">
        <v>0</v>
      </c>
      <c r="P965" s="46">
        <f t="shared" si="67"/>
        <v>0</v>
      </c>
    </row>
    <row r="966" spans="1:20" hidden="1" x14ac:dyDescent="0.25">
      <c r="A966" s="258" t="str">
        <f>IF(B966=1,A921,"")</f>
        <v/>
      </c>
      <c r="B966" s="39" t="str">
        <f t="shared" si="66"/>
        <v/>
      </c>
      <c r="C966" s="101">
        <f>VLOOKUP($X$53,CAD!$E$7:$F$31,2,0)</f>
        <v>0</v>
      </c>
      <c r="D966" s="37">
        <v>0</v>
      </c>
      <c r="E966" s="37">
        <v>0</v>
      </c>
      <c r="F966" s="37">
        <v>0</v>
      </c>
      <c r="G966" s="37">
        <v>0</v>
      </c>
      <c r="H966" s="37">
        <v>0</v>
      </c>
      <c r="I966" s="37">
        <v>0</v>
      </c>
      <c r="J966" s="37">
        <v>0</v>
      </c>
      <c r="K966" s="37">
        <v>0</v>
      </c>
      <c r="L966" s="37">
        <v>0</v>
      </c>
      <c r="M966" s="37">
        <v>0</v>
      </c>
      <c r="N966" s="37">
        <v>0</v>
      </c>
      <c r="O966" s="37">
        <v>0</v>
      </c>
      <c r="P966" s="46">
        <f t="shared" si="67"/>
        <v>0</v>
      </c>
    </row>
    <row r="967" spans="1:20" hidden="1" x14ac:dyDescent="0.25">
      <c r="A967" s="258" t="str">
        <f>IF(B967=1,A921,"")</f>
        <v/>
      </c>
      <c r="B967" s="39" t="str">
        <f t="shared" si="66"/>
        <v/>
      </c>
      <c r="C967" s="101">
        <f>VLOOKUP($X$54,CAD!$E$7:$F$31,2,0)</f>
        <v>0</v>
      </c>
      <c r="D967" s="37">
        <v>0</v>
      </c>
      <c r="E967" s="37">
        <v>0</v>
      </c>
      <c r="F967" s="37">
        <v>0</v>
      </c>
      <c r="G967" s="37">
        <v>0</v>
      </c>
      <c r="H967" s="37">
        <v>0</v>
      </c>
      <c r="I967" s="37">
        <v>0</v>
      </c>
      <c r="J967" s="37">
        <v>0</v>
      </c>
      <c r="K967" s="37">
        <v>0</v>
      </c>
      <c r="L967" s="37">
        <v>0</v>
      </c>
      <c r="M967" s="37">
        <v>0</v>
      </c>
      <c r="N967" s="37">
        <v>0</v>
      </c>
      <c r="O967" s="37">
        <v>0</v>
      </c>
      <c r="P967" s="46">
        <f t="shared" si="67"/>
        <v>0</v>
      </c>
    </row>
    <row r="968" spans="1:20" hidden="1" x14ac:dyDescent="0.25">
      <c r="A968" s="258" t="str">
        <f>IF(B968=1,A921,"")</f>
        <v/>
      </c>
      <c r="B968" s="39" t="str">
        <f t="shared" si="66"/>
        <v/>
      </c>
      <c r="C968" s="101">
        <f>VLOOKUP($X$55,CAD!$E$7:$F$31,2,0)</f>
        <v>0</v>
      </c>
      <c r="D968" s="37">
        <v>0</v>
      </c>
      <c r="E968" s="37">
        <v>0</v>
      </c>
      <c r="F968" s="37">
        <v>0</v>
      </c>
      <c r="G968" s="37">
        <v>0</v>
      </c>
      <c r="H968" s="37">
        <v>0</v>
      </c>
      <c r="I968" s="37">
        <v>0</v>
      </c>
      <c r="J968" s="37">
        <v>0</v>
      </c>
      <c r="K968" s="37">
        <v>0</v>
      </c>
      <c r="L968" s="37">
        <v>0</v>
      </c>
      <c r="M968" s="37">
        <v>0</v>
      </c>
      <c r="N968" s="37">
        <v>0</v>
      </c>
      <c r="O968" s="37">
        <v>0</v>
      </c>
      <c r="P968" s="46">
        <f t="shared" si="67"/>
        <v>0</v>
      </c>
    </row>
    <row r="969" spans="1:20" hidden="1" x14ac:dyDescent="0.25">
      <c r="A969" s="258" t="str">
        <f>IF(B969=1,A921,"")</f>
        <v/>
      </c>
      <c r="B969" s="39" t="str">
        <f t="shared" si="66"/>
        <v/>
      </c>
      <c r="C969" s="101">
        <f>VLOOKUP($X$56,CAD!$E$7:$F$31,2,0)</f>
        <v>0</v>
      </c>
      <c r="D969" s="37">
        <v>0</v>
      </c>
      <c r="E969" s="37">
        <v>0</v>
      </c>
      <c r="F969" s="37">
        <v>0</v>
      </c>
      <c r="G969" s="37">
        <v>0</v>
      </c>
      <c r="H969" s="37">
        <v>0</v>
      </c>
      <c r="I969" s="37">
        <v>0</v>
      </c>
      <c r="J969" s="37">
        <v>0</v>
      </c>
      <c r="K969" s="37">
        <v>0</v>
      </c>
      <c r="L969" s="37">
        <v>0</v>
      </c>
      <c r="M969" s="37">
        <v>0</v>
      </c>
      <c r="N969" s="37">
        <v>0</v>
      </c>
      <c r="O969" s="37">
        <v>0</v>
      </c>
      <c r="P969" s="46">
        <f t="shared" si="67"/>
        <v>0</v>
      </c>
    </row>
    <row r="970" spans="1:20" hidden="1" x14ac:dyDescent="0.25">
      <c r="A970" s="258" t="str">
        <f>IF(B970=1,A921,"")</f>
        <v/>
      </c>
      <c r="B970" s="39" t="str">
        <f t="shared" si="66"/>
        <v/>
      </c>
      <c r="C970" s="101">
        <f>VLOOKUP($X$57,CAD!$E$7:$F$31,2,0)</f>
        <v>0</v>
      </c>
      <c r="D970" s="37">
        <v>0</v>
      </c>
      <c r="E970" s="37">
        <v>0</v>
      </c>
      <c r="F970" s="37">
        <v>0</v>
      </c>
      <c r="G970" s="37">
        <v>0</v>
      </c>
      <c r="H970" s="37">
        <v>0</v>
      </c>
      <c r="I970" s="37">
        <v>0</v>
      </c>
      <c r="J970" s="37">
        <v>0</v>
      </c>
      <c r="K970" s="37">
        <v>0</v>
      </c>
      <c r="L970" s="37">
        <v>0</v>
      </c>
      <c r="M970" s="37">
        <v>0</v>
      </c>
      <c r="N970" s="37">
        <v>0</v>
      </c>
      <c r="O970" s="37">
        <v>0</v>
      </c>
      <c r="P970" s="46">
        <f t="shared" si="67"/>
        <v>0</v>
      </c>
    </row>
    <row r="971" spans="1:20" hidden="1" x14ac:dyDescent="0.25">
      <c r="A971" s="258" t="str">
        <f>IF(B971=1,A921,"")</f>
        <v/>
      </c>
      <c r="B971" s="39" t="str">
        <f t="shared" si="66"/>
        <v/>
      </c>
      <c r="C971" s="101">
        <f>VLOOKUP($X$58,CAD!$E$7:$F$31,2,0)</f>
        <v>0</v>
      </c>
      <c r="D971" s="37">
        <v>0</v>
      </c>
      <c r="E971" s="37">
        <v>0</v>
      </c>
      <c r="F971" s="37">
        <v>0</v>
      </c>
      <c r="G971" s="37">
        <v>0</v>
      </c>
      <c r="H971" s="37">
        <v>0</v>
      </c>
      <c r="I971" s="37">
        <v>0</v>
      </c>
      <c r="J971" s="37">
        <v>0</v>
      </c>
      <c r="K971" s="37">
        <v>0</v>
      </c>
      <c r="L971" s="37">
        <v>0</v>
      </c>
      <c r="M971" s="37">
        <v>0</v>
      </c>
      <c r="N971" s="37">
        <v>0</v>
      </c>
      <c r="O971" s="37">
        <v>0</v>
      </c>
      <c r="P971" s="46">
        <f t="shared" si="67"/>
        <v>0</v>
      </c>
      <c r="T971" s="10"/>
    </row>
    <row r="972" spans="1:20" hidden="1" x14ac:dyDescent="0.25">
      <c r="A972" s="258">
        <f>A921</f>
        <v>2036</v>
      </c>
      <c r="P972" s="43"/>
    </row>
    <row r="973" spans="1:20" ht="15.75" hidden="1" thickBot="1" x14ac:dyDescent="0.3">
      <c r="A973" s="258">
        <f>A921</f>
        <v>2036</v>
      </c>
      <c r="C973" s="131" t="s">
        <v>203</v>
      </c>
      <c r="D973" s="132">
        <f>PREV_D!D907</f>
        <v>0</v>
      </c>
      <c r="E973" s="132">
        <f>PREV_D!E907</f>
        <v>0</v>
      </c>
      <c r="F973" s="132">
        <f>PREV_D!F907</f>
        <v>0</v>
      </c>
      <c r="G973" s="132">
        <f>PREV_D!G907</f>
        <v>0</v>
      </c>
      <c r="H973" s="132">
        <f>PREV_D!H907</f>
        <v>0</v>
      </c>
      <c r="I973" s="132">
        <f>PREV_D!I907</f>
        <v>0</v>
      </c>
      <c r="J973" s="132">
        <f>PREV_D!J907</f>
        <v>0</v>
      </c>
      <c r="K973" s="132">
        <f>PREV_D!K907</f>
        <v>0</v>
      </c>
      <c r="L973" s="132">
        <f>PREV_D!L907</f>
        <v>0</v>
      </c>
      <c r="M973" s="132">
        <f>PREV_D!M907</f>
        <v>0</v>
      </c>
      <c r="N973" s="132">
        <f>PREV_D!N907</f>
        <v>0</v>
      </c>
      <c r="O973" s="132">
        <f>PREV_D!O907</f>
        <v>0</v>
      </c>
      <c r="P973" s="133">
        <f>SUM(D973:O973)</f>
        <v>0</v>
      </c>
    </row>
    <row r="974" spans="1:20" hidden="1" x14ac:dyDescent="0.25">
      <c r="A974" s="258">
        <f>A921</f>
        <v>2036</v>
      </c>
      <c r="P974" s="43"/>
    </row>
    <row r="975" spans="1:20" hidden="1" x14ac:dyDescent="0.25">
      <c r="A975" s="258">
        <f>A921</f>
        <v>2036</v>
      </c>
      <c r="C975" s="63" t="s">
        <v>204</v>
      </c>
      <c r="D975" s="34">
        <f>D921-D973</f>
        <v>0</v>
      </c>
      <c r="E975" s="34">
        <f t="shared" ref="E975:P975" si="68">E921-E973</f>
        <v>0</v>
      </c>
      <c r="F975" s="34">
        <f t="shared" si="68"/>
        <v>0</v>
      </c>
      <c r="G975" s="34">
        <f t="shared" si="68"/>
        <v>0</v>
      </c>
      <c r="H975" s="34">
        <f t="shared" si="68"/>
        <v>0</v>
      </c>
      <c r="I975" s="34">
        <f t="shared" si="68"/>
        <v>0</v>
      </c>
      <c r="J975" s="34">
        <f t="shared" si="68"/>
        <v>0</v>
      </c>
      <c r="K975" s="34">
        <f t="shared" si="68"/>
        <v>0</v>
      </c>
      <c r="L975" s="34">
        <f t="shared" si="68"/>
        <v>0</v>
      </c>
      <c r="M975" s="34">
        <f t="shared" si="68"/>
        <v>0</v>
      </c>
      <c r="N975" s="34">
        <f t="shared" si="68"/>
        <v>0</v>
      </c>
      <c r="O975" s="34">
        <f t="shared" si="68"/>
        <v>0</v>
      </c>
      <c r="P975" s="44">
        <f t="shared" si="68"/>
        <v>0</v>
      </c>
    </row>
    <row r="976" spans="1:20" hidden="1" x14ac:dyDescent="0.25">
      <c r="A976" s="258"/>
    </row>
    <row r="977" spans="1:16" hidden="1" x14ac:dyDescent="0.25">
      <c r="A977" s="258"/>
    </row>
    <row r="978" spans="1:16" ht="15" hidden="1" customHeight="1" thickBot="1" x14ac:dyDescent="0.3">
      <c r="A978" s="258">
        <f>A921+1</f>
        <v>2037</v>
      </c>
      <c r="C978" s="134" t="s">
        <v>202</v>
      </c>
      <c r="D978" s="136">
        <f t="shared" ref="D978:P978" si="69">SUM(D979:D1028)</f>
        <v>0</v>
      </c>
      <c r="E978" s="136">
        <f t="shared" si="69"/>
        <v>0</v>
      </c>
      <c r="F978" s="136">
        <f t="shared" si="69"/>
        <v>0</v>
      </c>
      <c r="G978" s="136">
        <f t="shared" si="69"/>
        <v>0</v>
      </c>
      <c r="H978" s="136">
        <f t="shared" si="69"/>
        <v>0</v>
      </c>
      <c r="I978" s="136">
        <f t="shared" si="69"/>
        <v>0</v>
      </c>
      <c r="J978" s="136">
        <f t="shared" si="69"/>
        <v>0</v>
      </c>
      <c r="K978" s="136">
        <f t="shared" si="69"/>
        <v>0</v>
      </c>
      <c r="L978" s="136">
        <f t="shared" si="69"/>
        <v>0</v>
      </c>
      <c r="M978" s="136">
        <f t="shared" si="69"/>
        <v>0</v>
      </c>
      <c r="N978" s="136">
        <f t="shared" si="69"/>
        <v>0</v>
      </c>
      <c r="O978" s="136">
        <f t="shared" si="69"/>
        <v>0</v>
      </c>
      <c r="P978" s="136">
        <f t="shared" si="69"/>
        <v>0</v>
      </c>
    </row>
    <row r="979" spans="1:16" hidden="1" x14ac:dyDescent="0.25">
      <c r="A979" s="258" t="str">
        <f>IF(B979=1,A978,"")</f>
        <v/>
      </c>
      <c r="B979" s="39" t="str">
        <f>IF(C979&lt;&gt;0,1,"")</f>
        <v/>
      </c>
      <c r="C979" s="130">
        <f>VLOOKUP($X$9,CAD!$C$7:$D$31,2,0)</f>
        <v>0</v>
      </c>
      <c r="D979" s="38">
        <v>0</v>
      </c>
      <c r="E979" s="38">
        <v>0</v>
      </c>
      <c r="F979" s="38">
        <v>0</v>
      </c>
      <c r="G979" s="38">
        <v>0</v>
      </c>
      <c r="H979" s="38">
        <v>0</v>
      </c>
      <c r="I979" s="38">
        <v>0</v>
      </c>
      <c r="J979" s="38">
        <v>0</v>
      </c>
      <c r="K979" s="38">
        <v>0</v>
      </c>
      <c r="L979" s="38">
        <v>0</v>
      </c>
      <c r="M979" s="38">
        <v>0</v>
      </c>
      <c r="N979" s="38">
        <v>0</v>
      </c>
      <c r="O979" s="38">
        <v>0</v>
      </c>
      <c r="P979" s="99">
        <f>SUM(D979:O979)</f>
        <v>0</v>
      </c>
    </row>
    <row r="980" spans="1:16" hidden="1" x14ac:dyDescent="0.25">
      <c r="A980" s="258" t="str">
        <f>IF(B980=1,A978,"")</f>
        <v/>
      </c>
      <c r="B980" s="39" t="str">
        <f t="shared" ref="B980:B1028" si="70">IF(C980&lt;&gt;0,1,"")</f>
        <v/>
      </c>
      <c r="C980" s="130">
        <f>VLOOKUP($X$10,CAD!$C$7:$D$31,2,0)</f>
        <v>0</v>
      </c>
      <c r="D980" s="38">
        <v>0</v>
      </c>
      <c r="E980" s="38">
        <v>0</v>
      </c>
      <c r="F980" s="38">
        <v>0</v>
      </c>
      <c r="G980" s="38">
        <v>0</v>
      </c>
      <c r="H980" s="38">
        <v>0</v>
      </c>
      <c r="I980" s="38">
        <v>0</v>
      </c>
      <c r="J980" s="38">
        <v>0</v>
      </c>
      <c r="K980" s="38">
        <v>0</v>
      </c>
      <c r="L980" s="38">
        <v>0</v>
      </c>
      <c r="M980" s="38">
        <v>0</v>
      </c>
      <c r="N980" s="38">
        <v>0</v>
      </c>
      <c r="O980" s="38">
        <v>0</v>
      </c>
      <c r="P980" s="46">
        <f t="shared" ref="P980:P1028" si="71">SUM(D980:O980)</f>
        <v>0</v>
      </c>
    </row>
    <row r="981" spans="1:16" hidden="1" x14ac:dyDescent="0.25">
      <c r="A981" s="258" t="str">
        <f>IF(B981=1,A978,"")</f>
        <v/>
      </c>
      <c r="B981" s="39" t="str">
        <f t="shared" si="70"/>
        <v/>
      </c>
      <c r="C981" s="130">
        <f>VLOOKUP($X$11,CAD!$C$7:$D$31,2,0)</f>
        <v>0</v>
      </c>
      <c r="D981" s="37">
        <v>0</v>
      </c>
      <c r="E981" s="37">
        <v>0</v>
      </c>
      <c r="F981" s="37">
        <v>0</v>
      </c>
      <c r="G981" s="37">
        <v>0</v>
      </c>
      <c r="H981" s="37">
        <v>0</v>
      </c>
      <c r="I981" s="37">
        <v>0</v>
      </c>
      <c r="J981" s="37">
        <v>0</v>
      </c>
      <c r="K981" s="37">
        <v>0</v>
      </c>
      <c r="L981" s="37">
        <v>0</v>
      </c>
      <c r="M981" s="37">
        <v>0</v>
      </c>
      <c r="N981" s="37">
        <v>0</v>
      </c>
      <c r="O981" s="37">
        <v>0</v>
      </c>
      <c r="P981" s="46">
        <f t="shared" si="71"/>
        <v>0</v>
      </c>
    </row>
    <row r="982" spans="1:16" hidden="1" x14ac:dyDescent="0.25">
      <c r="A982" s="258" t="str">
        <f>IF(B982=1,A978,"")</f>
        <v/>
      </c>
      <c r="B982" s="39" t="str">
        <f t="shared" si="70"/>
        <v/>
      </c>
      <c r="C982" s="130">
        <f>VLOOKUP($X$12,CAD!$C$7:$D$31,2,0)</f>
        <v>0</v>
      </c>
      <c r="D982" s="37">
        <v>0</v>
      </c>
      <c r="E982" s="37">
        <v>0</v>
      </c>
      <c r="F982" s="37">
        <v>0</v>
      </c>
      <c r="G982" s="37">
        <v>0</v>
      </c>
      <c r="H982" s="37">
        <v>0</v>
      </c>
      <c r="I982" s="37">
        <v>0</v>
      </c>
      <c r="J982" s="37">
        <v>0</v>
      </c>
      <c r="K982" s="37">
        <v>0</v>
      </c>
      <c r="L982" s="37">
        <v>0</v>
      </c>
      <c r="M982" s="37">
        <v>0</v>
      </c>
      <c r="N982" s="37">
        <v>0</v>
      </c>
      <c r="O982" s="37">
        <v>0</v>
      </c>
      <c r="P982" s="46">
        <f t="shared" si="71"/>
        <v>0</v>
      </c>
    </row>
    <row r="983" spans="1:16" hidden="1" x14ac:dyDescent="0.25">
      <c r="A983" s="258" t="str">
        <f>IF(B983=1,A978,"")</f>
        <v/>
      </c>
      <c r="B983" s="39" t="str">
        <f t="shared" si="70"/>
        <v/>
      </c>
      <c r="C983" s="130">
        <f>VLOOKUP($X$13,CAD!$C$7:$D$31,2,0)</f>
        <v>0</v>
      </c>
      <c r="D983" s="37">
        <v>0</v>
      </c>
      <c r="E983" s="37">
        <v>0</v>
      </c>
      <c r="F983" s="37">
        <v>0</v>
      </c>
      <c r="G983" s="37">
        <v>0</v>
      </c>
      <c r="H983" s="37">
        <v>0</v>
      </c>
      <c r="I983" s="37">
        <v>0</v>
      </c>
      <c r="J983" s="37">
        <v>0</v>
      </c>
      <c r="K983" s="37">
        <v>0</v>
      </c>
      <c r="L983" s="37">
        <v>0</v>
      </c>
      <c r="M983" s="37">
        <v>0</v>
      </c>
      <c r="N983" s="37">
        <v>0</v>
      </c>
      <c r="O983" s="37">
        <v>0</v>
      </c>
      <c r="P983" s="46">
        <f t="shared" si="71"/>
        <v>0</v>
      </c>
    </row>
    <row r="984" spans="1:16" hidden="1" x14ac:dyDescent="0.25">
      <c r="A984" s="258" t="str">
        <f>IF(B984=1,A978,"")</f>
        <v/>
      </c>
      <c r="B984" s="39" t="str">
        <f t="shared" si="70"/>
        <v/>
      </c>
      <c r="C984" s="130">
        <f>VLOOKUP($X$14,CAD!$C$7:$D$31,2,0)</f>
        <v>0</v>
      </c>
      <c r="D984" s="37">
        <v>0</v>
      </c>
      <c r="E984" s="37">
        <v>0</v>
      </c>
      <c r="F984" s="37">
        <v>0</v>
      </c>
      <c r="G984" s="37">
        <v>0</v>
      </c>
      <c r="H984" s="37">
        <v>0</v>
      </c>
      <c r="I984" s="37">
        <v>0</v>
      </c>
      <c r="J984" s="37">
        <v>0</v>
      </c>
      <c r="K984" s="37">
        <v>0</v>
      </c>
      <c r="L984" s="37">
        <v>0</v>
      </c>
      <c r="M984" s="37">
        <v>0</v>
      </c>
      <c r="N984" s="37">
        <v>0</v>
      </c>
      <c r="O984" s="37">
        <v>0</v>
      </c>
      <c r="P984" s="46">
        <f t="shared" si="71"/>
        <v>0</v>
      </c>
    </row>
    <row r="985" spans="1:16" hidden="1" x14ac:dyDescent="0.25">
      <c r="A985" s="258" t="str">
        <f>IF(B985=1,A978,"")</f>
        <v/>
      </c>
      <c r="B985" s="39" t="str">
        <f t="shared" si="70"/>
        <v/>
      </c>
      <c r="C985" s="130">
        <f>VLOOKUP($X$15,CAD!$C$7:$D$31,2,0)</f>
        <v>0</v>
      </c>
      <c r="D985" s="37">
        <v>0</v>
      </c>
      <c r="E985" s="37">
        <v>0</v>
      </c>
      <c r="F985" s="37">
        <v>0</v>
      </c>
      <c r="G985" s="37">
        <v>0</v>
      </c>
      <c r="H985" s="37">
        <v>0</v>
      </c>
      <c r="I985" s="37">
        <v>0</v>
      </c>
      <c r="J985" s="37">
        <v>0</v>
      </c>
      <c r="K985" s="37">
        <v>0</v>
      </c>
      <c r="L985" s="37">
        <v>0</v>
      </c>
      <c r="M985" s="37">
        <v>0</v>
      </c>
      <c r="N985" s="37">
        <v>0</v>
      </c>
      <c r="O985" s="37">
        <v>0</v>
      </c>
      <c r="P985" s="46">
        <f t="shared" si="71"/>
        <v>0</v>
      </c>
    </row>
    <row r="986" spans="1:16" hidden="1" x14ac:dyDescent="0.25">
      <c r="A986" s="258" t="str">
        <f>IF(B986=1,A978,"")</f>
        <v/>
      </c>
      <c r="B986" s="39" t="str">
        <f t="shared" si="70"/>
        <v/>
      </c>
      <c r="C986" s="130">
        <f>VLOOKUP($X$16,CAD!$C$7:$D$31,2,0)</f>
        <v>0</v>
      </c>
      <c r="D986" s="37">
        <v>0</v>
      </c>
      <c r="E986" s="37">
        <v>0</v>
      </c>
      <c r="F986" s="37">
        <v>0</v>
      </c>
      <c r="G986" s="37">
        <v>0</v>
      </c>
      <c r="H986" s="37">
        <v>0</v>
      </c>
      <c r="I986" s="37">
        <v>0</v>
      </c>
      <c r="J986" s="37">
        <v>0</v>
      </c>
      <c r="K986" s="37">
        <v>0</v>
      </c>
      <c r="L986" s="37">
        <v>0</v>
      </c>
      <c r="M986" s="37">
        <v>0</v>
      </c>
      <c r="N986" s="37">
        <v>0</v>
      </c>
      <c r="O986" s="37">
        <v>0</v>
      </c>
      <c r="P986" s="46">
        <f t="shared" si="71"/>
        <v>0</v>
      </c>
    </row>
    <row r="987" spans="1:16" hidden="1" x14ac:dyDescent="0.25">
      <c r="A987" s="258" t="str">
        <f>IF(B987=1,A978,"")</f>
        <v/>
      </c>
      <c r="B987" s="39" t="str">
        <f t="shared" si="70"/>
        <v/>
      </c>
      <c r="C987" s="130">
        <f>VLOOKUP($X$17,CAD!$C$7:$D$31,2,0)</f>
        <v>0</v>
      </c>
      <c r="D987" s="37">
        <v>0</v>
      </c>
      <c r="E987" s="37">
        <v>0</v>
      </c>
      <c r="F987" s="37">
        <v>0</v>
      </c>
      <c r="G987" s="37">
        <v>0</v>
      </c>
      <c r="H987" s="37">
        <v>0</v>
      </c>
      <c r="I987" s="37">
        <v>0</v>
      </c>
      <c r="J987" s="37">
        <v>0</v>
      </c>
      <c r="K987" s="37">
        <v>0</v>
      </c>
      <c r="L987" s="37">
        <v>0</v>
      </c>
      <c r="M987" s="37">
        <v>0</v>
      </c>
      <c r="N987" s="37">
        <v>0</v>
      </c>
      <c r="O987" s="37">
        <v>0</v>
      </c>
      <c r="P987" s="46">
        <f t="shared" si="71"/>
        <v>0</v>
      </c>
    </row>
    <row r="988" spans="1:16" hidden="1" x14ac:dyDescent="0.25">
      <c r="A988" s="258" t="str">
        <f>IF(B988=1,A978,"")</f>
        <v/>
      </c>
      <c r="B988" s="39" t="str">
        <f t="shared" si="70"/>
        <v/>
      </c>
      <c r="C988" s="130">
        <f>VLOOKUP($X$18,CAD!$C$7:$D$31,2,0)</f>
        <v>0</v>
      </c>
      <c r="D988" s="37">
        <v>0</v>
      </c>
      <c r="E988" s="37">
        <v>0</v>
      </c>
      <c r="F988" s="37">
        <v>0</v>
      </c>
      <c r="G988" s="37">
        <v>0</v>
      </c>
      <c r="H988" s="37">
        <v>0</v>
      </c>
      <c r="I988" s="37">
        <v>0</v>
      </c>
      <c r="J988" s="37">
        <v>0</v>
      </c>
      <c r="K988" s="37">
        <v>0</v>
      </c>
      <c r="L988" s="37">
        <v>0</v>
      </c>
      <c r="M988" s="37">
        <v>0</v>
      </c>
      <c r="N988" s="37">
        <v>0</v>
      </c>
      <c r="O988" s="37">
        <v>0</v>
      </c>
      <c r="P988" s="46">
        <f t="shared" si="71"/>
        <v>0</v>
      </c>
    </row>
    <row r="989" spans="1:16" hidden="1" x14ac:dyDescent="0.25">
      <c r="A989" s="258" t="str">
        <f>IF(B989=1,A978,"")</f>
        <v/>
      </c>
      <c r="B989" s="39" t="str">
        <f t="shared" si="70"/>
        <v/>
      </c>
      <c r="C989" s="130">
        <f>VLOOKUP($X$19,CAD!$C$7:$D$31,2,0)</f>
        <v>0</v>
      </c>
      <c r="D989" s="37">
        <v>0</v>
      </c>
      <c r="E989" s="37">
        <v>0</v>
      </c>
      <c r="F989" s="37">
        <v>0</v>
      </c>
      <c r="G989" s="37">
        <v>0</v>
      </c>
      <c r="H989" s="37">
        <v>0</v>
      </c>
      <c r="I989" s="37">
        <v>0</v>
      </c>
      <c r="J989" s="37">
        <v>0</v>
      </c>
      <c r="K989" s="37">
        <v>0</v>
      </c>
      <c r="L989" s="37">
        <v>0</v>
      </c>
      <c r="M989" s="37">
        <v>0</v>
      </c>
      <c r="N989" s="37">
        <v>0</v>
      </c>
      <c r="O989" s="37">
        <v>0</v>
      </c>
      <c r="P989" s="46">
        <f t="shared" si="71"/>
        <v>0</v>
      </c>
    </row>
    <row r="990" spans="1:16" hidden="1" x14ac:dyDescent="0.25">
      <c r="A990" s="258" t="str">
        <f>IF(B990=1,A978,"")</f>
        <v/>
      </c>
      <c r="B990" s="39" t="str">
        <f t="shared" si="70"/>
        <v/>
      </c>
      <c r="C990" s="130">
        <f>VLOOKUP($X$20,CAD!$C$7:$D$31,2,0)</f>
        <v>0</v>
      </c>
      <c r="D990" s="37">
        <v>0</v>
      </c>
      <c r="E990" s="37">
        <v>0</v>
      </c>
      <c r="F990" s="37">
        <v>0</v>
      </c>
      <c r="G990" s="37">
        <v>0</v>
      </c>
      <c r="H990" s="37">
        <v>0</v>
      </c>
      <c r="I990" s="37">
        <v>0</v>
      </c>
      <c r="J990" s="37">
        <v>0</v>
      </c>
      <c r="K990" s="37">
        <v>0</v>
      </c>
      <c r="L990" s="37">
        <v>0</v>
      </c>
      <c r="M990" s="37">
        <v>0</v>
      </c>
      <c r="N990" s="37">
        <v>0</v>
      </c>
      <c r="O990" s="37">
        <v>0</v>
      </c>
      <c r="P990" s="46">
        <f t="shared" si="71"/>
        <v>0</v>
      </c>
    </row>
    <row r="991" spans="1:16" hidden="1" x14ac:dyDescent="0.25">
      <c r="A991" s="258" t="str">
        <f>IF(B991=1,A978,"")</f>
        <v/>
      </c>
      <c r="B991" s="39" t="str">
        <f t="shared" si="70"/>
        <v/>
      </c>
      <c r="C991" s="130">
        <f>VLOOKUP($X$21,CAD!$C$7:$D$31,2,0)</f>
        <v>0</v>
      </c>
      <c r="D991" s="37">
        <v>0</v>
      </c>
      <c r="E991" s="37">
        <v>0</v>
      </c>
      <c r="F991" s="37">
        <v>0</v>
      </c>
      <c r="G991" s="37">
        <v>0</v>
      </c>
      <c r="H991" s="37">
        <v>0</v>
      </c>
      <c r="I991" s="37">
        <v>0</v>
      </c>
      <c r="J991" s="37">
        <v>0</v>
      </c>
      <c r="K991" s="37">
        <v>0</v>
      </c>
      <c r="L991" s="37">
        <v>0</v>
      </c>
      <c r="M991" s="37">
        <v>0</v>
      </c>
      <c r="N991" s="37">
        <v>0</v>
      </c>
      <c r="O991" s="37">
        <v>0</v>
      </c>
      <c r="P991" s="46">
        <f t="shared" si="71"/>
        <v>0</v>
      </c>
    </row>
    <row r="992" spans="1:16" hidden="1" x14ac:dyDescent="0.25">
      <c r="A992" s="258" t="str">
        <f>IF(B992=1,A978,"")</f>
        <v/>
      </c>
      <c r="B992" s="39" t="str">
        <f t="shared" si="70"/>
        <v/>
      </c>
      <c r="C992" s="130">
        <f>VLOOKUP($X$22,CAD!$C$7:$D$31,2,0)</f>
        <v>0</v>
      </c>
      <c r="D992" s="37">
        <v>0</v>
      </c>
      <c r="E992" s="37">
        <v>0</v>
      </c>
      <c r="F992" s="37">
        <v>0</v>
      </c>
      <c r="G992" s="37">
        <v>0</v>
      </c>
      <c r="H992" s="37">
        <v>0</v>
      </c>
      <c r="I992" s="37">
        <v>0</v>
      </c>
      <c r="J992" s="37">
        <v>0</v>
      </c>
      <c r="K992" s="37">
        <v>0</v>
      </c>
      <c r="L992" s="37">
        <v>0</v>
      </c>
      <c r="M992" s="37">
        <v>0</v>
      </c>
      <c r="N992" s="37">
        <v>0</v>
      </c>
      <c r="O992" s="37">
        <v>0</v>
      </c>
      <c r="P992" s="46">
        <f t="shared" si="71"/>
        <v>0</v>
      </c>
    </row>
    <row r="993" spans="1:16" hidden="1" x14ac:dyDescent="0.25">
      <c r="A993" s="258" t="str">
        <f>IF(B993=1,A978,"")</f>
        <v/>
      </c>
      <c r="B993" s="39" t="str">
        <f t="shared" si="70"/>
        <v/>
      </c>
      <c r="C993" s="130">
        <f>VLOOKUP($X$23,CAD!$C$7:$D$31,2,0)</f>
        <v>0</v>
      </c>
      <c r="D993" s="37">
        <v>0</v>
      </c>
      <c r="E993" s="37">
        <v>0</v>
      </c>
      <c r="F993" s="37">
        <v>0</v>
      </c>
      <c r="G993" s="37">
        <v>0</v>
      </c>
      <c r="H993" s="37">
        <v>0</v>
      </c>
      <c r="I993" s="37">
        <v>0</v>
      </c>
      <c r="J993" s="37">
        <v>0</v>
      </c>
      <c r="K993" s="37">
        <v>0</v>
      </c>
      <c r="L993" s="37">
        <v>0</v>
      </c>
      <c r="M993" s="37">
        <v>0</v>
      </c>
      <c r="N993" s="37">
        <v>0</v>
      </c>
      <c r="O993" s="37">
        <v>0</v>
      </c>
      <c r="P993" s="46">
        <f t="shared" si="71"/>
        <v>0</v>
      </c>
    </row>
    <row r="994" spans="1:16" hidden="1" x14ac:dyDescent="0.25">
      <c r="A994" s="258" t="str">
        <f>IF(B994=1,A978,"")</f>
        <v/>
      </c>
      <c r="B994" s="39" t="str">
        <f t="shared" si="70"/>
        <v/>
      </c>
      <c r="C994" s="130">
        <f>VLOOKUP($X$24,CAD!$C$7:$D$31,2,0)</f>
        <v>0</v>
      </c>
      <c r="D994" s="37">
        <v>0</v>
      </c>
      <c r="E994" s="37">
        <v>0</v>
      </c>
      <c r="F994" s="37">
        <v>0</v>
      </c>
      <c r="G994" s="37">
        <v>0</v>
      </c>
      <c r="H994" s="37">
        <v>0</v>
      </c>
      <c r="I994" s="37">
        <v>0</v>
      </c>
      <c r="J994" s="37">
        <v>0</v>
      </c>
      <c r="K994" s="37">
        <v>0</v>
      </c>
      <c r="L994" s="37">
        <v>0</v>
      </c>
      <c r="M994" s="37">
        <v>0</v>
      </c>
      <c r="N994" s="37">
        <v>0</v>
      </c>
      <c r="O994" s="37">
        <v>0</v>
      </c>
      <c r="P994" s="46">
        <f t="shared" si="71"/>
        <v>0</v>
      </c>
    </row>
    <row r="995" spans="1:16" hidden="1" x14ac:dyDescent="0.25">
      <c r="A995" s="258" t="str">
        <f>IF(B995=1,A978,"")</f>
        <v/>
      </c>
      <c r="B995" s="39" t="str">
        <f t="shared" si="70"/>
        <v/>
      </c>
      <c r="C995" s="130">
        <f>VLOOKUP($X$25,CAD!$C$7:$D$31,2,0)</f>
        <v>0</v>
      </c>
      <c r="D995" s="37">
        <v>0</v>
      </c>
      <c r="E995" s="37">
        <v>0</v>
      </c>
      <c r="F995" s="37">
        <v>0</v>
      </c>
      <c r="G995" s="37">
        <v>0</v>
      </c>
      <c r="H995" s="37">
        <v>0</v>
      </c>
      <c r="I995" s="37">
        <v>0</v>
      </c>
      <c r="J995" s="37">
        <v>0</v>
      </c>
      <c r="K995" s="37">
        <v>0</v>
      </c>
      <c r="L995" s="37">
        <v>0</v>
      </c>
      <c r="M995" s="37">
        <v>0</v>
      </c>
      <c r="N995" s="37">
        <v>0</v>
      </c>
      <c r="O995" s="37">
        <v>0</v>
      </c>
      <c r="P995" s="46">
        <f t="shared" si="71"/>
        <v>0</v>
      </c>
    </row>
    <row r="996" spans="1:16" hidden="1" x14ac:dyDescent="0.25">
      <c r="A996" s="258" t="str">
        <f>IF(B996=1,A978,"")</f>
        <v/>
      </c>
      <c r="B996" s="39" t="str">
        <f t="shared" si="70"/>
        <v/>
      </c>
      <c r="C996" s="130">
        <f>VLOOKUP($X$26,CAD!$C$7:$D$31,2,0)</f>
        <v>0</v>
      </c>
      <c r="D996" s="37">
        <v>0</v>
      </c>
      <c r="E996" s="37">
        <v>0</v>
      </c>
      <c r="F996" s="37">
        <v>0</v>
      </c>
      <c r="G996" s="37">
        <v>0</v>
      </c>
      <c r="H996" s="37">
        <v>0</v>
      </c>
      <c r="I996" s="37">
        <v>0</v>
      </c>
      <c r="J996" s="37">
        <v>0</v>
      </c>
      <c r="K996" s="37">
        <v>0</v>
      </c>
      <c r="L996" s="37">
        <v>0</v>
      </c>
      <c r="M996" s="37">
        <v>0</v>
      </c>
      <c r="N996" s="37">
        <v>0</v>
      </c>
      <c r="O996" s="37">
        <v>0</v>
      </c>
      <c r="P996" s="46">
        <f t="shared" si="71"/>
        <v>0</v>
      </c>
    </row>
    <row r="997" spans="1:16" hidden="1" x14ac:dyDescent="0.25">
      <c r="A997" s="258" t="str">
        <f>IF(B997=1,A978,"")</f>
        <v/>
      </c>
      <c r="B997" s="39" t="str">
        <f t="shared" si="70"/>
        <v/>
      </c>
      <c r="C997" s="130">
        <f>VLOOKUP($X$27,CAD!$C$7:$D$31,2,0)</f>
        <v>0</v>
      </c>
      <c r="D997" s="37">
        <v>0</v>
      </c>
      <c r="E997" s="37">
        <v>0</v>
      </c>
      <c r="F997" s="37">
        <v>0</v>
      </c>
      <c r="G997" s="37">
        <v>0</v>
      </c>
      <c r="H997" s="37">
        <v>0</v>
      </c>
      <c r="I997" s="37">
        <v>0</v>
      </c>
      <c r="J997" s="37">
        <v>0</v>
      </c>
      <c r="K997" s="37">
        <v>0</v>
      </c>
      <c r="L997" s="37">
        <v>0</v>
      </c>
      <c r="M997" s="37">
        <v>0</v>
      </c>
      <c r="N997" s="37">
        <v>0</v>
      </c>
      <c r="O997" s="37">
        <v>0</v>
      </c>
      <c r="P997" s="46">
        <f t="shared" si="71"/>
        <v>0</v>
      </c>
    </row>
    <row r="998" spans="1:16" hidden="1" x14ac:dyDescent="0.25">
      <c r="A998" s="258" t="str">
        <f>IF(B998=1,A978,"")</f>
        <v/>
      </c>
      <c r="B998" s="39" t="str">
        <f t="shared" si="70"/>
        <v/>
      </c>
      <c r="C998" s="130">
        <f>VLOOKUP($X$28,CAD!$C$7:$D$31,2,0)</f>
        <v>0</v>
      </c>
      <c r="D998" s="37">
        <v>0</v>
      </c>
      <c r="E998" s="37">
        <v>0</v>
      </c>
      <c r="F998" s="37">
        <v>0</v>
      </c>
      <c r="G998" s="37">
        <v>0</v>
      </c>
      <c r="H998" s="37">
        <v>0</v>
      </c>
      <c r="I998" s="37">
        <v>0</v>
      </c>
      <c r="J998" s="37">
        <v>0</v>
      </c>
      <c r="K998" s="37">
        <v>0</v>
      </c>
      <c r="L998" s="37">
        <v>0</v>
      </c>
      <c r="M998" s="37">
        <v>0</v>
      </c>
      <c r="N998" s="37">
        <v>0</v>
      </c>
      <c r="O998" s="37">
        <v>0</v>
      </c>
      <c r="P998" s="46">
        <f t="shared" si="71"/>
        <v>0</v>
      </c>
    </row>
    <row r="999" spans="1:16" hidden="1" x14ac:dyDescent="0.25">
      <c r="A999" s="258" t="str">
        <f>IF(B999=1,A978,"")</f>
        <v/>
      </c>
      <c r="B999" s="39" t="str">
        <f t="shared" si="70"/>
        <v/>
      </c>
      <c r="C999" s="130">
        <f>VLOOKUP($X$29,CAD!$C$7:$D$31,2,0)</f>
        <v>0</v>
      </c>
      <c r="D999" s="37">
        <v>0</v>
      </c>
      <c r="E999" s="37">
        <v>0</v>
      </c>
      <c r="F999" s="37">
        <v>0</v>
      </c>
      <c r="G999" s="37">
        <v>0</v>
      </c>
      <c r="H999" s="37">
        <v>0</v>
      </c>
      <c r="I999" s="37">
        <v>0</v>
      </c>
      <c r="J999" s="37">
        <v>0</v>
      </c>
      <c r="K999" s="37">
        <v>0</v>
      </c>
      <c r="L999" s="37">
        <v>0</v>
      </c>
      <c r="M999" s="37">
        <v>0</v>
      </c>
      <c r="N999" s="37">
        <v>0</v>
      </c>
      <c r="O999" s="37">
        <v>0</v>
      </c>
      <c r="P999" s="46">
        <f t="shared" si="71"/>
        <v>0</v>
      </c>
    </row>
    <row r="1000" spans="1:16" hidden="1" x14ac:dyDescent="0.25">
      <c r="A1000" s="258" t="str">
        <f>IF(B1000=1,A978,"")</f>
        <v/>
      </c>
      <c r="B1000" s="39" t="str">
        <f t="shared" si="70"/>
        <v/>
      </c>
      <c r="C1000" s="130">
        <f>VLOOKUP($X$30,CAD!$C$7:$D$31,2,0)</f>
        <v>0</v>
      </c>
      <c r="D1000" s="37">
        <v>0</v>
      </c>
      <c r="E1000" s="37">
        <v>0</v>
      </c>
      <c r="F1000" s="37">
        <v>0</v>
      </c>
      <c r="G1000" s="37">
        <v>0</v>
      </c>
      <c r="H1000" s="37">
        <v>0</v>
      </c>
      <c r="I1000" s="37">
        <v>0</v>
      </c>
      <c r="J1000" s="37">
        <v>0</v>
      </c>
      <c r="K1000" s="37">
        <v>0</v>
      </c>
      <c r="L1000" s="37">
        <v>0</v>
      </c>
      <c r="M1000" s="37">
        <v>0</v>
      </c>
      <c r="N1000" s="37">
        <v>0</v>
      </c>
      <c r="O1000" s="37">
        <v>0</v>
      </c>
      <c r="P1000" s="46">
        <f t="shared" si="71"/>
        <v>0</v>
      </c>
    </row>
    <row r="1001" spans="1:16" hidden="1" x14ac:dyDescent="0.25">
      <c r="A1001" s="258" t="str">
        <f>IF(B1001=1,A978,"")</f>
        <v/>
      </c>
      <c r="B1001" s="39" t="str">
        <f t="shared" si="70"/>
        <v/>
      </c>
      <c r="C1001" s="130">
        <f>VLOOKUP($X$31,CAD!$C$7:$D$31,2,0)</f>
        <v>0</v>
      </c>
      <c r="D1001" s="37">
        <v>0</v>
      </c>
      <c r="E1001" s="37">
        <v>0</v>
      </c>
      <c r="F1001" s="37">
        <v>0</v>
      </c>
      <c r="G1001" s="37">
        <v>0</v>
      </c>
      <c r="H1001" s="37">
        <v>0</v>
      </c>
      <c r="I1001" s="37">
        <v>0</v>
      </c>
      <c r="J1001" s="37">
        <v>0</v>
      </c>
      <c r="K1001" s="37">
        <v>0</v>
      </c>
      <c r="L1001" s="37">
        <v>0</v>
      </c>
      <c r="M1001" s="37">
        <v>0</v>
      </c>
      <c r="N1001" s="37">
        <v>0</v>
      </c>
      <c r="O1001" s="37">
        <v>0</v>
      </c>
      <c r="P1001" s="46">
        <f t="shared" si="71"/>
        <v>0</v>
      </c>
    </row>
    <row r="1002" spans="1:16" hidden="1" x14ac:dyDescent="0.25">
      <c r="A1002" s="258" t="str">
        <f>IF(B1002=1,A978,"")</f>
        <v/>
      </c>
      <c r="B1002" s="39" t="str">
        <f t="shared" si="70"/>
        <v/>
      </c>
      <c r="C1002" s="130">
        <f>VLOOKUP($X$32,CAD!$C$7:$D$31,2,0)</f>
        <v>0</v>
      </c>
      <c r="D1002" s="37">
        <v>0</v>
      </c>
      <c r="E1002" s="37">
        <v>0</v>
      </c>
      <c r="F1002" s="37">
        <v>0</v>
      </c>
      <c r="G1002" s="37">
        <v>0</v>
      </c>
      <c r="H1002" s="37">
        <v>0</v>
      </c>
      <c r="I1002" s="37">
        <v>0</v>
      </c>
      <c r="J1002" s="37">
        <v>0</v>
      </c>
      <c r="K1002" s="37">
        <v>0</v>
      </c>
      <c r="L1002" s="37">
        <v>0</v>
      </c>
      <c r="M1002" s="37">
        <v>0</v>
      </c>
      <c r="N1002" s="37">
        <v>0</v>
      </c>
      <c r="O1002" s="37">
        <v>0</v>
      </c>
      <c r="P1002" s="46">
        <f t="shared" si="71"/>
        <v>0</v>
      </c>
    </row>
    <row r="1003" spans="1:16" hidden="1" x14ac:dyDescent="0.25">
      <c r="A1003" s="258" t="str">
        <f>IF(B1003=1,A978,"")</f>
        <v/>
      </c>
      <c r="B1003" s="39" t="str">
        <f t="shared" si="70"/>
        <v/>
      </c>
      <c r="C1003" s="130">
        <f>VLOOKUP($X$33,CAD!$C$7:$D$31,2,0)</f>
        <v>0</v>
      </c>
      <c r="D1003" s="37">
        <v>0</v>
      </c>
      <c r="E1003" s="37">
        <v>0</v>
      </c>
      <c r="F1003" s="37">
        <v>0</v>
      </c>
      <c r="G1003" s="37">
        <v>0</v>
      </c>
      <c r="H1003" s="37">
        <v>0</v>
      </c>
      <c r="I1003" s="37">
        <v>0</v>
      </c>
      <c r="J1003" s="37">
        <v>0</v>
      </c>
      <c r="K1003" s="37">
        <v>0</v>
      </c>
      <c r="L1003" s="37">
        <v>0</v>
      </c>
      <c r="M1003" s="37">
        <v>0</v>
      </c>
      <c r="N1003" s="37">
        <v>0</v>
      </c>
      <c r="O1003" s="37">
        <v>0</v>
      </c>
      <c r="P1003" s="46">
        <f t="shared" si="71"/>
        <v>0</v>
      </c>
    </row>
    <row r="1004" spans="1:16" hidden="1" x14ac:dyDescent="0.25">
      <c r="A1004" s="258" t="str">
        <f>IF(B1004=1,A978,"")</f>
        <v/>
      </c>
      <c r="B1004" s="39" t="str">
        <f t="shared" si="70"/>
        <v/>
      </c>
      <c r="C1004" s="101">
        <f>VLOOKUP($X$34,CAD!$E$7:$F$31,2,0)</f>
        <v>0</v>
      </c>
      <c r="D1004" s="37">
        <v>0</v>
      </c>
      <c r="E1004" s="37">
        <v>0</v>
      </c>
      <c r="F1004" s="37">
        <v>0</v>
      </c>
      <c r="G1004" s="37">
        <v>0</v>
      </c>
      <c r="H1004" s="37">
        <v>0</v>
      </c>
      <c r="I1004" s="37">
        <v>0</v>
      </c>
      <c r="J1004" s="37">
        <v>0</v>
      </c>
      <c r="K1004" s="37">
        <v>0</v>
      </c>
      <c r="L1004" s="37">
        <v>0</v>
      </c>
      <c r="M1004" s="37">
        <v>0</v>
      </c>
      <c r="N1004" s="37">
        <v>0</v>
      </c>
      <c r="O1004" s="37">
        <v>0</v>
      </c>
      <c r="P1004" s="46">
        <f t="shared" si="71"/>
        <v>0</v>
      </c>
    </row>
    <row r="1005" spans="1:16" hidden="1" x14ac:dyDescent="0.25">
      <c r="A1005" s="258" t="str">
        <f>IF(B1005=1,A978,"")</f>
        <v/>
      </c>
      <c r="B1005" s="39" t="str">
        <f t="shared" si="70"/>
        <v/>
      </c>
      <c r="C1005" s="101">
        <f>VLOOKUP($X$35,CAD!$E$7:$F$31,2,0)</f>
        <v>0</v>
      </c>
      <c r="D1005" s="37">
        <v>0</v>
      </c>
      <c r="E1005" s="37">
        <v>0</v>
      </c>
      <c r="F1005" s="37">
        <v>0</v>
      </c>
      <c r="G1005" s="37">
        <v>0</v>
      </c>
      <c r="H1005" s="37">
        <v>0</v>
      </c>
      <c r="I1005" s="37">
        <v>0</v>
      </c>
      <c r="J1005" s="37">
        <v>0</v>
      </c>
      <c r="K1005" s="37">
        <v>0</v>
      </c>
      <c r="L1005" s="37">
        <v>0</v>
      </c>
      <c r="M1005" s="37">
        <v>0</v>
      </c>
      <c r="N1005" s="37">
        <v>0</v>
      </c>
      <c r="O1005" s="37">
        <v>0</v>
      </c>
      <c r="P1005" s="46">
        <f t="shared" si="71"/>
        <v>0</v>
      </c>
    </row>
    <row r="1006" spans="1:16" hidden="1" x14ac:dyDescent="0.25">
      <c r="A1006" s="258" t="str">
        <f>IF(B1006=1,A978,"")</f>
        <v/>
      </c>
      <c r="B1006" s="39" t="str">
        <f t="shared" si="70"/>
        <v/>
      </c>
      <c r="C1006" s="101">
        <f>VLOOKUP($X$36,CAD!$E$7:$F$31,2,0)</f>
        <v>0</v>
      </c>
      <c r="D1006" s="37">
        <v>0</v>
      </c>
      <c r="E1006" s="37">
        <v>0</v>
      </c>
      <c r="F1006" s="37">
        <v>0</v>
      </c>
      <c r="G1006" s="37">
        <v>0</v>
      </c>
      <c r="H1006" s="37">
        <v>0</v>
      </c>
      <c r="I1006" s="37">
        <v>0</v>
      </c>
      <c r="J1006" s="37">
        <v>0</v>
      </c>
      <c r="K1006" s="37">
        <v>0</v>
      </c>
      <c r="L1006" s="37">
        <v>0</v>
      </c>
      <c r="M1006" s="37">
        <v>0</v>
      </c>
      <c r="N1006" s="37">
        <v>0</v>
      </c>
      <c r="O1006" s="37">
        <v>0</v>
      </c>
      <c r="P1006" s="46">
        <f t="shared" si="71"/>
        <v>0</v>
      </c>
    </row>
    <row r="1007" spans="1:16" hidden="1" x14ac:dyDescent="0.25">
      <c r="A1007" s="258" t="str">
        <f>IF(B1007=1,A978,"")</f>
        <v/>
      </c>
      <c r="B1007" s="39" t="str">
        <f t="shared" si="70"/>
        <v/>
      </c>
      <c r="C1007" s="101">
        <f>VLOOKUP($X$37,CAD!$E$7:$F$31,2,0)</f>
        <v>0</v>
      </c>
      <c r="D1007" s="37">
        <v>0</v>
      </c>
      <c r="E1007" s="37">
        <v>0</v>
      </c>
      <c r="F1007" s="37">
        <v>0</v>
      </c>
      <c r="G1007" s="37">
        <v>0</v>
      </c>
      <c r="H1007" s="37">
        <v>0</v>
      </c>
      <c r="I1007" s="37">
        <v>0</v>
      </c>
      <c r="J1007" s="37">
        <v>0</v>
      </c>
      <c r="K1007" s="37">
        <v>0</v>
      </c>
      <c r="L1007" s="37">
        <v>0</v>
      </c>
      <c r="M1007" s="37">
        <v>0</v>
      </c>
      <c r="N1007" s="37">
        <v>0</v>
      </c>
      <c r="O1007" s="37">
        <v>0</v>
      </c>
      <c r="P1007" s="46">
        <f t="shared" si="71"/>
        <v>0</v>
      </c>
    </row>
    <row r="1008" spans="1:16" hidden="1" x14ac:dyDescent="0.25">
      <c r="A1008" s="258" t="str">
        <f>IF(B1008=1,A978,"")</f>
        <v/>
      </c>
      <c r="B1008" s="39" t="str">
        <f t="shared" si="70"/>
        <v/>
      </c>
      <c r="C1008" s="101">
        <f>VLOOKUP($X$38,CAD!$E$7:$F$31,2,0)</f>
        <v>0</v>
      </c>
      <c r="D1008" s="37">
        <v>0</v>
      </c>
      <c r="E1008" s="37">
        <v>0</v>
      </c>
      <c r="F1008" s="37">
        <v>0</v>
      </c>
      <c r="G1008" s="37">
        <v>0</v>
      </c>
      <c r="H1008" s="37">
        <v>0</v>
      </c>
      <c r="I1008" s="37">
        <v>0</v>
      </c>
      <c r="J1008" s="37">
        <v>0</v>
      </c>
      <c r="K1008" s="37">
        <v>0</v>
      </c>
      <c r="L1008" s="37">
        <v>0</v>
      </c>
      <c r="M1008" s="37">
        <v>0</v>
      </c>
      <c r="N1008" s="37">
        <v>0</v>
      </c>
      <c r="O1008" s="37">
        <v>0</v>
      </c>
      <c r="P1008" s="46">
        <f t="shared" si="71"/>
        <v>0</v>
      </c>
    </row>
    <row r="1009" spans="1:16" hidden="1" x14ac:dyDescent="0.25">
      <c r="A1009" s="258" t="str">
        <f>IF(B1009=1,A978,"")</f>
        <v/>
      </c>
      <c r="B1009" s="39" t="str">
        <f t="shared" si="70"/>
        <v/>
      </c>
      <c r="C1009" s="101">
        <f>VLOOKUP($X$39,CAD!$E$7:$F$31,2,0)</f>
        <v>0</v>
      </c>
      <c r="D1009" s="37">
        <v>0</v>
      </c>
      <c r="E1009" s="37">
        <v>0</v>
      </c>
      <c r="F1009" s="37">
        <v>0</v>
      </c>
      <c r="G1009" s="37">
        <v>0</v>
      </c>
      <c r="H1009" s="37">
        <v>0</v>
      </c>
      <c r="I1009" s="37">
        <v>0</v>
      </c>
      <c r="J1009" s="37">
        <v>0</v>
      </c>
      <c r="K1009" s="37">
        <v>0</v>
      </c>
      <c r="L1009" s="37">
        <v>0</v>
      </c>
      <c r="M1009" s="37">
        <v>0</v>
      </c>
      <c r="N1009" s="37">
        <v>0</v>
      </c>
      <c r="O1009" s="37">
        <v>0</v>
      </c>
      <c r="P1009" s="46">
        <f t="shared" si="71"/>
        <v>0</v>
      </c>
    </row>
    <row r="1010" spans="1:16" hidden="1" x14ac:dyDescent="0.25">
      <c r="A1010" s="258" t="str">
        <f>IF(B1010=1,A978,"")</f>
        <v/>
      </c>
      <c r="B1010" s="39" t="str">
        <f t="shared" si="70"/>
        <v/>
      </c>
      <c r="C1010" s="101">
        <f>VLOOKUP($X$40,CAD!$E$7:$F$31,2,0)</f>
        <v>0</v>
      </c>
      <c r="D1010" s="37">
        <v>0</v>
      </c>
      <c r="E1010" s="37">
        <v>0</v>
      </c>
      <c r="F1010" s="37">
        <v>0</v>
      </c>
      <c r="G1010" s="37">
        <v>0</v>
      </c>
      <c r="H1010" s="37">
        <v>0</v>
      </c>
      <c r="I1010" s="37">
        <v>0</v>
      </c>
      <c r="J1010" s="37">
        <v>0</v>
      </c>
      <c r="K1010" s="37">
        <v>0</v>
      </c>
      <c r="L1010" s="37">
        <v>0</v>
      </c>
      <c r="M1010" s="37">
        <v>0</v>
      </c>
      <c r="N1010" s="37">
        <v>0</v>
      </c>
      <c r="O1010" s="37">
        <v>0</v>
      </c>
      <c r="P1010" s="46">
        <f t="shared" si="71"/>
        <v>0</v>
      </c>
    </row>
    <row r="1011" spans="1:16" hidden="1" x14ac:dyDescent="0.25">
      <c r="A1011" s="258" t="str">
        <f>IF(B1011=1,A978,"")</f>
        <v/>
      </c>
      <c r="B1011" s="39" t="str">
        <f t="shared" si="70"/>
        <v/>
      </c>
      <c r="C1011" s="101">
        <f>VLOOKUP($X$41,CAD!$E$7:$F$31,2,0)</f>
        <v>0</v>
      </c>
      <c r="D1011" s="37">
        <v>0</v>
      </c>
      <c r="E1011" s="37">
        <v>0</v>
      </c>
      <c r="F1011" s="37">
        <v>0</v>
      </c>
      <c r="G1011" s="37">
        <v>0</v>
      </c>
      <c r="H1011" s="37">
        <v>0</v>
      </c>
      <c r="I1011" s="37">
        <v>0</v>
      </c>
      <c r="J1011" s="37">
        <v>0</v>
      </c>
      <c r="K1011" s="37">
        <v>0</v>
      </c>
      <c r="L1011" s="37">
        <v>0</v>
      </c>
      <c r="M1011" s="37">
        <v>0</v>
      </c>
      <c r="N1011" s="37">
        <v>0</v>
      </c>
      <c r="O1011" s="37">
        <v>0</v>
      </c>
      <c r="P1011" s="46">
        <f t="shared" si="71"/>
        <v>0</v>
      </c>
    </row>
    <row r="1012" spans="1:16" hidden="1" x14ac:dyDescent="0.25">
      <c r="A1012" s="258" t="str">
        <f>IF(B1012=1,A978,"")</f>
        <v/>
      </c>
      <c r="B1012" s="39" t="str">
        <f t="shared" si="70"/>
        <v/>
      </c>
      <c r="C1012" s="101">
        <f>VLOOKUP($X$42,CAD!$E$7:$F$31,2,0)</f>
        <v>0</v>
      </c>
      <c r="D1012" s="37">
        <v>0</v>
      </c>
      <c r="E1012" s="37">
        <v>0</v>
      </c>
      <c r="F1012" s="37">
        <v>0</v>
      </c>
      <c r="G1012" s="37">
        <v>0</v>
      </c>
      <c r="H1012" s="37">
        <v>0</v>
      </c>
      <c r="I1012" s="37">
        <v>0</v>
      </c>
      <c r="J1012" s="37">
        <v>0</v>
      </c>
      <c r="K1012" s="37">
        <v>0</v>
      </c>
      <c r="L1012" s="37">
        <v>0</v>
      </c>
      <c r="M1012" s="37">
        <v>0</v>
      </c>
      <c r="N1012" s="37">
        <v>0</v>
      </c>
      <c r="O1012" s="37">
        <v>0</v>
      </c>
      <c r="P1012" s="46">
        <f t="shared" si="71"/>
        <v>0</v>
      </c>
    </row>
    <row r="1013" spans="1:16" hidden="1" x14ac:dyDescent="0.25">
      <c r="A1013" s="258" t="str">
        <f>IF(B1013=1,A978,"")</f>
        <v/>
      </c>
      <c r="B1013" s="39" t="str">
        <f t="shared" si="70"/>
        <v/>
      </c>
      <c r="C1013" s="101">
        <f>VLOOKUP($X$43,CAD!$E$7:$F$31,2,0)</f>
        <v>0</v>
      </c>
      <c r="D1013" s="37">
        <v>0</v>
      </c>
      <c r="E1013" s="37">
        <v>0</v>
      </c>
      <c r="F1013" s="37">
        <v>0</v>
      </c>
      <c r="G1013" s="37">
        <v>0</v>
      </c>
      <c r="H1013" s="37">
        <v>0</v>
      </c>
      <c r="I1013" s="37">
        <v>0</v>
      </c>
      <c r="J1013" s="37">
        <v>0</v>
      </c>
      <c r="K1013" s="37">
        <v>0</v>
      </c>
      <c r="L1013" s="37">
        <v>0</v>
      </c>
      <c r="M1013" s="37">
        <v>0</v>
      </c>
      <c r="N1013" s="37">
        <v>0</v>
      </c>
      <c r="O1013" s="37">
        <v>0</v>
      </c>
      <c r="P1013" s="46">
        <f t="shared" si="71"/>
        <v>0</v>
      </c>
    </row>
    <row r="1014" spans="1:16" hidden="1" x14ac:dyDescent="0.25">
      <c r="A1014" s="258" t="str">
        <f>IF(B1014=1,A978,"")</f>
        <v/>
      </c>
      <c r="B1014" s="39" t="str">
        <f t="shared" si="70"/>
        <v/>
      </c>
      <c r="C1014" s="101">
        <f>VLOOKUP($X$44,CAD!$E$7:$F$31,2,0)</f>
        <v>0</v>
      </c>
      <c r="D1014" s="37">
        <v>0</v>
      </c>
      <c r="E1014" s="37">
        <v>0</v>
      </c>
      <c r="F1014" s="37">
        <v>0</v>
      </c>
      <c r="G1014" s="37">
        <v>0</v>
      </c>
      <c r="H1014" s="37">
        <v>0</v>
      </c>
      <c r="I1014" s="37">
        <v>0</v>
      </c>
      <c r="J1014" s="37">
        <v>0</v>
      </c>
      <c r="K1014" s="37">
        <v>0</v>
      </c>
      <c r="L1014" s="37">
        <v>0</v>
      </c>
      <c r="M1014" s="37">
        <v>0</v>
      </c>
      <c r="N1014" s="37">
        <v>0</v>
      </c>
      <c r="O1014" s="37">
        <v>0</v>
      </c>
      <c r="P1014" s="46">
        <f t="shared" si="71"/>
        <v>0</v>
      </c>
    </row>
    <row r="1015" spans="1:16" hidden="1" x14ac:dyDescent="0.25">
      <c r="A1015" s="258" t="str">
        <f>IF(B1015=1,A978,"")</f>
        <v/>
      </c>
      <c r="B1015" s="39" t="str">
        <f t="shared" si="70"/>
        <v/>
      </c>
      <c r="C1015" s="101">
        <f>VLOOKUP($X$45,CAD!$E$7:$F$31,2,0)</f>
        <v>0</v>
      </c>
      <c r="D1015" s="37">
        <v>0</v>
      </c>
      <c r="E1015" s="37">
        <v>0</v>
      </c>
      <c r="F1015" s="37">
        <v>0</v>
      </c>
      <c r="G1015" s="37">
        <v>0</v>
      </c>
      <c r="H1015" s="37">
        <v>0</v>
      </c>
      <c r="I1015" s="37">
        <v>0</v>
      </c>
      <c r="J1015" s="37">
        <v>0</v>
      </c>
      <c r="K1015" s="37">
        <v>0</v>
      </c>
      <c r="L1015" s="37">
        <v>0</v>
      </c>
      <c r="M1015" s="37">
        <v>0</v>
      </c>
      <c r="N1015" s="37">
        <v>0</v>
      </c>
      <c r="O1015" s="37">
        <v>0</v>
      </c>
      <c r="P1015" s="46">
        <f t="shared" si="71"/>
        <v>0</v>
      </c>
    </row>
    <row r="1016" spans="1:16" hidden="1" x14ac:dyDescent="0.25">
      <c r="A1016" s="258" t="str">
        <f>IF(B1016=1,A978,"")</f>
        <v/>
      </c>
      <c r="B1016" s="39" t="str">
        <f t="shared" si="70"/>
        <v/>
      </c>
      <c r="C1016" s="101">
        <f>VLOOKUP($X$46,CAD!$E$7:$F$31,2,0)</f>
        <v>0</v>
      </c>
      <c r="D1016" s="37">
        <v>0</v>
      </c>
      <c r="E1016" s="37">
        <v>0</v>
      </c>
      <c r="F1016" s="37">
        <v>0</v>
      </c>
      <c r="G1016" s="37">
        <v>0</v>
      </c>
      <c r="H1016" s="37">
        <v>0</v>
      </c>
      <c r="I1016" s="37">
        <v>0</v>
      </c>
      <c r="J1016" s="37">
        <v>0</v>
      </c>
      <c r="K1016" s="37">
        <v>0</v>
      </c>
      <c r="L1016" s="37">
        <v>0</v>
      </c>
      <c r="M1016" s="37">
        <v>0</v>
      </c>
      <c r="N1016" s="37">
        <v>0</v>
      </c>
      <c r="O1016" s="37">
        <v>0</v>
      </c>
      <c r="P1016" s="46">
        <f t="shared" si="71"/>
        <v>0</v>
      </c>
    </row>
    <row r="1017" spans="1:16" hidden="1" x14ac:dyDescent="0.25">
      <c r="A1017" s="258" t="str">
        <f>IF(B1017=1,A978,"")</f>
        <v/>
      </c>
      <c r="B1017" s="39" t="str">
        <f t="shared" si="70"/>
        <v/>
      </c>
      <c r="C1017" s="101">
        <f>VLOOKUP($X$47,CAD!$E$7:$F$31,2,0)</f>
        <v>0</v>
      </c>
      <c r="D1017" s="37">
        <v>0</v>
      </c>
      <c r="E1017" s="37">
        <v>0</v>
      </c>
      <c r="F1017" s="37">
        <v>0</v>
      </c>
      <c r="G1017" s="37">
        <v>0</v>
      </c>
      <c r="H1017" s="37">
        <v>0</v>
      </c>
      <c r="I1017" s="37">
        <v>0</v>
      </c>
      <c r="J1017" s="37">
        <v>0</v>
      </c>
      <c r="K1017" s="37">
        <v>0</v>
      </c>
      <c r="L1017" s="37">
        <v>0</v>
      </c>
      <c r="M1017" s="37">
        <v>0</v>
      </c>
      <c r="N1017" s="37">
        <v>0</v>
      </c>
      <c r="O1017" s="37">
        <v>0</v>
      </c>
      <c r="P1017" s="46">
        <f t="shared" si="71"/>
        <v>0</v>
      </c>
    </row>
    <row r="1018" spans="1:16" hidden="1" x14ac:dyDescent="0.25">
      <c r="A1018" s="258" t="str">
        <f>IF(B1018=1,A978,"")</f>
        <v/>
      </c>
      <c r="B1018" s="39" t="str">
        <f t="shared" si="70"/>
        <v/>
      </c>
      <c r="C1018" s="101">
        <f>VLOOKUP($X$48,CAD!$E$7:$F$31,2,0)</f>
        <v>0</v>
      </c>
      <c r="D1018" s="37">
        <v>0</v>
      </c>
      <c r="E1018" s="37">
        <v>0</v>
      </c>
      <c r="F1018" s="37">
        <v>0</v>
      </c>
      <c r="G1018" s="37">
        <v>0</v>
      </c>
      <c r="H1018" s="37">
        <v>0</v>
      </c>
      <c r="I1018" s="37">
        <v>0</v>
      </c>
      <c r="J1018" s="37">
        <v>0</v>
      </c>
      <c r="K1018" s="37">
        <v>0</v>
      </c>
      <c r="L1018" s="37">
        <v>0</v>
      </c>
      <c r="M1018" s="37">
        <v>0</v>
      </c>
      <c r="N1018" s="37">
        <v>0</v>
      </c>
      <c r="O1018" s="37">
        <v>0</v>
      </c>
      <c r="P1018" s="46">
        <f t="shared" si="71"/>
        <v>0</v>
      </c>
    </row>
    <row r="1019" spans="1:16" hidden="1" x14ac:dyDescent="0.25">
      <c r="A1019" s="258" t="str">
        <f>IF(B1019=1,A978,"")</f>
        <v/>
      </c>
      <c r="B1019" s="39" t="str">
        <f t="shared" si="70"/>
        <v/>
      </c>
      <c r="C1019" s="101">
        <f>VLOOKUP($X$49,CAD!$E$7:$F$31,2,0)</f>
        <v>0</v>
      </c>
      <c r="D1019" s="37">
        <v>0</v>
      </c>
      <c r="E1019" s="37">
        <v>0</v>
      </c>
      <c r="F1019" s="37">
        <v>0</v>
      </c>
      <c r="G1019" s="37">
        <v>0</v>
      </c>
      <c r="H1019" s="37">
        <v>0</v>
      </c>
      <c r="I1019" s="37">
        <v>0</v>
      </c>
      <c r="J1019" s="37">
        <v>0</v>
      </c>
      <c r="K1019" s="37">
        <v>0</v>
      </c>
      <c r="L1019" s="37">
        <v>0</v>
      </c>
      <c r="M1019" s="37">
        <v>0</v>
      </c>
      <c r="N1019" s="37">
        <v>0</v>
      </c>
      <c r="O1019" s="37">
        <v>0</v>
      </c>
      <c r="P1019" s="46">
        <f t="shared" si="71"/>
        <v>0</v>
      </c>
    </row>
    <row r="1020" spans="1:16" hidden="1" x14ac:dyDescent="0.25">
      <c r="A1020" s="258" t="str">
        <f>IF(B1020=1,A978,"")</f>
        <v/>
      </c>
      <c r="B1020" s="39" t="str">
        <f t="shared" si="70"/>
        <v/>
      </c>
      <c r="C1020" s="101">
        <f>VLOOKUP($X$50,CAD!$E$7:$F$31,2,0)</f>
        <v>0</v>
      </c>
      <c r="D1020" s="37">
        <v>0</v>
      </c>
      <c r="E1020" s="37">
        <v>0</v>
      </c>
      <c r="F1020" s="37">
        <v>0</v>
      </c>
      <c r="G1020" s="37">
        <v>0</v>
      </c>
      <c r="H1020" s="37">
        <v>0</v>
      </c>
      <c r="I1020" s="37">
        <v>0</v>
      </c>
      <c r="J1020" s="37">
        <v>0</v>
      </c>
      <c r="K1020" s="37">
        <v>0</v>
      </c>
      <c r="L1020" s="37">
        <v>0</v>
      </c>
      <c r="M1020" s="37">
        <v>0</v>
      </c>
      <c r="N1020" s="37">
        <v>0</v>
      </c>
      <c r="O1020" s="37">
        <v>0</v>
      </c>
      <c r="P1020" s="46">
        <f t="shared" si="71"/>
        <v>0</v>
      </c>
    </row>
    <row r="1021" spans="1:16" hidden="1" x14ac:dyDescent="0.25">
      <c r="A1021" s="258" t="str">
        <f>IF(B1021=1,A978,"")</f>
        <v/>
      </c>
      <c r="B1021" s="39" t="str">
        <f t="shared" si="70"/>
        <v/>
      </c>
      <c r="C1021" s="101">
        <f>VLOOKUP($X$51,CAD!$E$7:$F$31,2,0)</f>
        <v>0</v>
      </c>
      <c r="D1021" s="37">
        <v>0</v>
      </c>
      <c r="E1021" s="37">
        <v>0</v>
      </c>
      <c r="F1021" s="37">
        <v>0</v>
      </c>
      <c r="G1021" s="37">
        <v>0</v>
      </c>
      <c r="H1021" s="37">
        <v>0</v>
      </c>
      <c r="I1021" s="37">
        <v>0</v>
      </c>
      <c r="J1021" s="37">
        <v>0</v>
      </c>
      <c r="K1021" s="37">
        <v>0</v>
      </c>
      <c r="L1021" s="37">
        <v>0</v>
      </c>
      <c r="M1021" s="37">
        <v>0</v>
      </c>
      <c r="N1021" s="37">
        <v>0</v>
      </c>
      <c r="O1021" s="37">
        <v>0</v>
      </c>
      <c r="P1021" s="46">
        <f t="shared" si="71"/>
        <v>0</v>
      </c>
    </row>
    <row r="1022" spans="1:16" hidden="1" x14ac:dyDescent="0.25">
      <c r="A1022" s="258" t="str">
        <f>IF(B1022=1,A978,"")</f>
        <v/>
      </c>
      <c r="B1022" s="39" t="str">
        <f t="shared" si="70"/>
        <v/>
      </c>
      <c r="C1022" s="101">
        <f>VLOOKUP($X$52,CAD!$E$7:$F$31,2,0)</f>
        <v>0</v>
      </c>
      <c r="D1022" s="37">
        <v>0</v>
      </c>
      <c r="E1022" s="37">
        <v>0</v>
      </c>
      <c r="F1022" s="37">
        <v>0</v>
      </c>
      <c r="G1022" s="37">
        <v>0</v>
      </c>
      <c r="H1022" s="37">
        <v>0</v>
      </c>
      <c r="I1022" s="37">
        <v>0</v>
      </c>
      <c r="J1022" s="37">
        <v>0</v>
      </c>
      <c r="K1022" s="37">
        <v>0</v>
      </c>
      <c r="L1022" s="37">
        <v>0</v>
      </c>
      <c r="M1022" s="37">
        <v>0</v>
      </c>
      <c r="N1022" s="37">
        <v>0</v>
      </c>
      <c r="O1022" s="37">
        <v>0</v>
      </c>
      <c r="P1022" s="46">
        <f t="shared" si="71"/>
        <v>0</v>
      </c>
    </row>
    <row r="1023" spans="1:16" hidden="1" x14ac:dyDescent="0.25">
      <c r="A1023" s="258" t="str">
        <f>IF(B1023=1,A978,"")</f>
        <v/>
      </c>
      <c r="B1023" s="39" t="str">
        <f t="shared" si="70"/>
        <v/>
      </c>
      <c r="C1023" s="101">
        <f>VLOOKUP($X$53,CAD!$E$7:$F$31,2,0)</f>
        <v>0</v>
      </c>
      <c r="D1023" s="37">
        <v>0</v>
      </c>
      <c r="E1023" s="37">
        <v>0</v>
      </c>
      <c r="F1023" s="37">
        <v>0</v>
      </c>
      <c r="G1023" s="37">
        <v>0</v>
      </c>
      <c r="H1023" s="37">
        <v>0</v>
      </c>
      <c r="I1023" s="37">
        <v>0</v>
      </c>
      <c r="J1023" s="37">
        <v>0</v>
      </c>
      <c r="K1023" s="37">
        <v>0</v>
      </c>
      <c r="L1023" s="37">
        <v>0</v>
      </c>
      <c r="M1023" s="37">
        <v>0</v>
      </c>
      <c r="N1023" s="37">
        <v>0</v>
      </c>
      <c r="O1023" s="37">
        <v>0</v>
      </c>
      <c r="P1023" s="46">
        <f t="shared" si="71"/>
        <v>0</v>
      </c>
    </row>
    <row r="1024" spans="1:16" hidden="1" x14ac:dyDescent="0.25">
      <c r="A1024" s="258" t="str">
        <f>IF(B1024=1,A978,"")</f>
        <v/>
      </c>
      <c r="B1024" s="39" t="str">
        <f t="shared" si="70"/>
        <v/>
      </c>
      <c r="C1024" s="101">
        <f>VLOOKUP($X$54,CAD!$E$7:$F$31,2,0)</f>
        <v>0</v>
      </c>
      <c r="D1024" s="37">
        <v>0</v>
      </c>
      <c r="E1024" s="37">
        <v>0</v>
      </c>
      <c r="F1024" s="37">
        <v>0</v>
      </c>
      <c r="G1024" s="37">
        <v>0</v>
      </c>
      <c r="H1024" s="37">
        <v>0</v>
      </c>
      <c r="I1024" s="37">
        <v>0</v>
      </c>
      <c r="J1024" s="37">
        <v>0</v>
      </c>
      <c r="K1024" s="37">
        <v>0</v>
      </c>
      <c r="L1024" s="37">
        <v>0</v>
      </c>
      <c r="M1024" s="37">
        <v>0</v>
      </c>
      <c r="N1024" s="37">
        <v>0</v>
      </c>
      <c r="O1024" s="37">
        <v>0</v>
      </c>
      <c r="P1024" s="46">
        <f t="shared" si="71"/>
        <v>0</v>
      </c>
    </row>
    <row r="1025" spans="1:20" hidden="1" x14ac:dyDescent="0.25">
      <c r="A1025" s="258" t="str">
        <f>IF(B1025=1,A978,"")</f>
        <v/>
      </c>
      <c r="B1025" s="39" t="str">
        <f t="shared" si="70"/>
        <v/>
      </c>
      <c r="C1025" s="101">
        <f>VLOOKUP($X$55,CAD!$E$7:$F$31,2,0)</f>
        <v>0</v>
      </c>
      <c r="D1025" s="37">
        <v>0</v>
      </c>
      <c r="E1025" s="37">
        <v>0</v>
      </c>
      <c r="F1025" s="37">
        <v>0</v>
      </c>
      <c r="G1025" s="37">
        <v>0</v>
      </c>
      <c r="H1025" s="37">
        <v>0</v>
      </c>
      <c r="I1025" s="37">
        <v>0</v>
      </c>
      <c r="J1025" s="37">
        <v>0</v>
      </c>
      <c r="K1025" s="37">
        <v>0</v>
      </c>
      <c r="L1025" s="37">
        <v>0</v>
      </c>
      <c r="M1025" s="37">
        <v>0</v>
      </c>
      <c r="N1025" s="37">
        <v>0</v>
      </c>
      <c r="O1025" s="37">
        <v>0</v>
      </c>
      <c r="P1025" s="46">
        <f t="shared" si="71"/>
        <v>0</v>
      </c>
    </row>
    <row r="1026" spans="1:20" hidden="1" x14ac:dyDescent="0.25">
      <c r="A1026" s="258" t="str">
        <f>IF(B1026=1,A978,"")</f>
        <v/>
      </c>
      <c r="B1026" s="39" t="str">
        <f t="shared" si="70"/>
        <v/>
      </c>
      <c r="C1026" s="101">
        <f>VLOOKUP($X$56,CAD!$E$7:$F$31,2,0)</f>
        <v>0</v>
      </c>
      <c r="D1026" s="37">
        <v>0</v>
      </c>
      <c r="E1026" s="37">
        <v>0</v>
      </c>
      <c r="F1026" s="37">
        <v>0</v>
      </c>
      <c r="G1026" s="37">
        <v>0</v>
      </c>
      <c r="H1026" s="37">
        <v>0</v>
      </c>
      <c r="I1026" s="37">
        <v>0</v>
      </c>
      <c r="J1026" s="37">
        <v>0</v>
      </c>
      <c r="K1026" s="37">
        <v>0</v>
      </c>
      <c r="L1026" s="37">
        <v>0</v>
      </c>
      <c r="M1026" s="37">
        <v>0</v>
      </c>
      <c r="N1026" s="37">
        <v>0</v>
      </c>
      <c r="O1026" s="37">
        <v>0</v>
      </c>
      <c r="P1026" s="46">
        <f t="shared" si="71"/>
        <v>0</v>
      </c>
    </row>
    <row r="1027" spans="1:20" hidden="1" x14ac:dyDescent="0.25">
      <c r="A1027" s="258" t="str">
        <f>IF(B1027=1,A978,"")</f>
        <v/>
      </c>
      <c r="B1027" s="39" t="str">
        <f t="shared" si="70"/>
        <v/>
      </c>
      <c r="C1027" s="101">
        <f>VLOOKUP($X$57,CAD!$E$7:$F$31,2,0)</f>
        <v>0</v>
      </c>
      <c r="D1027" s="37">
        <v>0</v>
      </c>
      <c r="E1027" s="37">
        <v>0</v>
      </c>
      <c r="F1027" s="37">
        <v>0</v>
      </c>
      <c r="G1027" s="37">
        <v>0</v>
      </c>
      <c r="H1027" s="37">
        <v>0</v>
      </c>
      <c r="I1027" s="37">
        <v>0</v>
      </c>
      <c r="J1027" s="37">
        <v>0</v>
      </c>
      <c r="K1027" s="37">
        <v>0</v>
      </c>
      <c r="L1027" s="37">
        <v>0</v>
      </c>
      <c r="M1027" s="37">
        <v>0</v>
      </c>
      <c r="N1027" s="37">
        <v>0</v>
      </c>
      <c r="O1027" s="37">
        <v>0</v>
      </c>
      <c r="P1027" s="46">
        <f t="shared" si="71"/>
        <v>0</v>
      </c>
    </row>
    <row r="1028" spans="1:20" hidden="1" x14ac:dyDescent="0.25">
      <c r="A1028" s="258" t="str">
        <f>IF(B1028=1,A978,"")</f>
        <v/>
      </c>
      <c r="B1028" s="39" t="str">
        <f t="shared" si="70"/>
        <v/>
      </c>
      <c r="C1028" s="101">
        <f>VLOOKUP($X$58,CAD!$E$7:$F$31,2,0)</f>
        <v>0</v>
      </c>
      <c r="D1028" s="37">
        <v>0</v>
      </c>
      <c r="E1028" s="37">
        <v>0</v>
      </c>
      <c r="F1028" s="37">
        <v>0</v>
      </c>
      <c r="G1028" s="37">
        <v>0</v>
      </c>
      <c r="H1028" s="37">
        <v>0</v>
      </c>
      <c r="I1028" s="37">
        <v>0</v>
      </c>
      <c r="J1028" s="37">
        <v>0</v>
      </c>
      <c r="K1028" s="37">
        <v>0</v>
      </c>
      <c r="L1028" s="37">
        <v>0</v>
      </c>
      <c r="M1028" s="37">
        <v>0</v>
      </c>
      <c r="N1028" s="37">
        <v>0</v>
      </c>
      <c r="O1028" s="37">
        <v>0</v>
      </c>
      <c r="P1028" s="46">
        <f t="shared" si="71"/>
        <v>0</v>
      </c>
      <c r="T1028" s="10"/>
    </row>
    <row r="1029" spans="1:20" hidden="1" x14ac:dyDescent="0.25">
      <c r="A1029" s="258">
        <f>A978</f>
        <v>2037</v>
      </c>
      <c r="P1029" s="43"/>
    </row>
    <row r="1030" spans="1:20" ht="15.75" hidden="1" thickBot="1" x14ac:dyDescent="0.3">
      <c r="A1030" s="258">
        <f>A978</f>
        <v>2037</v>
      </c>
      <c r="C1030" s="131" t="s">
        <v>203</v>
      </c>
      <c r="D1030" s="132">
        <f>PREV_D!D963</f>
        <v>0</v>
      </c>
      <c r="E1030" s="132">
        <f>PREV_D!E963</f>
        <v>0</v>
      </c>
      <c r="F1030" s="132">
        <f>PREV_D!F963</f>
        <v>0</v>
      </c>
      <c r="G1030" s="132">
        <f>PREV_D!G963</f>
        <v>0</v>
      </c>
      <c r="H1030" s="132">
        <f>PREV_D!H963</f>
        <v>0</v>
      </c>
      <c r="I1030" s="132">
        <f>PREV_D!I963</f>
        <v>0</v>
      </c>
      <c r="J1030" s="132">
        <f>PREV_D!J963</f>
        <v>0</v>
      </c>
      <c r="K1030" s="132">
        <f>PREV_D!K963</f>
        <v>0</v>
      </c>
      <c r="L1030" s="132">
        <f>PREV_D!L963</f>
        <v>0</v>
      </c>
      <c r="M1030" s="132">
        <f>PREV_D!M963</f>
        <v>0</v>
      </c>
      <c r="N1030" s="132">
        <f>PREV_D!N963</f>
        <v>0</v>
      </c>
      <c r="O1030" s="132">
        <f>PREV_D!O963</f>
        <v>0</v>
      </c>
      <c r="P1030" s="133">
        <f>SUM(D1030:O1030)</f>
        <v>0</v>
      </c>
    </row>
    <row r="1031" spans="1:20" hidden="1" x14ac:dyDescent="0.25">
      <c r="A1031" s="258">
        <f>A978</f>
        <v>2037</v>
      </c>
      <c r="P1031" s="43"/>
    </row>
    <row r="1032" spans="1:20" hidden="1" x14ac:dyDescent="0.25">
      <c r="A1032" s="258">
        <f>A978</f>
        <v>2037</v>
      </c>
      <c r="C1032" s="63" t="s">
        <v>204</v>
      </c>
      <c r="D1032" s="34">
        <f>D978-D1030</f>
        <v>0</v>
      </c>
      <c r="E1032" s="34">
        <f t="shared" ref="E1032:P1032" si="72">E978-E1030</f>
        <v>0</v>
      </c>
      <c r="F1032" s="34">
        <f t="shared" si="72"/>
        <v>0</v>
      </c>
      <c r="G1032" s="34">
        <f t="shared" si="72"/>
        <v>0</v>
      </c>
      <c r="H1032" s="34">
        <f t="shared" si="72"/>
        <v>0</v>
      </c>
      <c r="I1032" s="34">
        <f t="shared" si="72"/>
        <v>0</v>
      </c>
      <c r="J1032" s="34">
        <f t="shared" si="72"/>
        <v>0</v>
      </c>
      <c r="K1032" s="34">
        <f t="shared" si="72"/>
        <v>0</v>
      </c>
      <c r="L1032" s="34">
        <f t="shared" si="72"/>
        <v>0</v>
      </c>
      <c r="M1032" s="34">
        <f t="shared" si="72"/>
        <v>0</v>
      </c>
      <c r="N1032" s="34">
        <f t="shared" si="72"/>
        <v>0</v>
      </c>
      <c r="O1032" s="34">
        <f t="shared" si="72"/>
        <v>0</v>
      </c>
      <c r="P1032" s="44">
        <f t="shared" si="72"/>
        <v>0</v>
      </c>
    </row>
    <row r="1033" spans="1:20" hidden="1" x14ac:dyDescent="0.25">
      <c r="A1033" s="258"/>
    </row>
    <row r="1034" spans="1:20" hidden="1" x14ac:dyDescent="0.25">
      <c r="A1034" s="258"/>
    </row>
    <row r="1035" spans="1:20" ht="15" hidden="1" customHeight="1" thickBot="1" x14ac:dyDescent="0.3">
      <c r="A1035" s="258">
        <f>A978+1</f>
        <v>2038</v>
      </c>
      <c r="C1035" s="134" t="s">
        <v>202</v>
      </c>
      <c r="D1035" s="136">
        <f t="shared" ref="D1035:P1035" si="73">SUM(D1036:D1085)</f>
        <v>0</v>
      </c>
      <c r="E1035" s="136">
        <f t="shared" si="73"/>
        <v>0</v>
      </c>
      <c r="F1035" s="136">
        <f t="shared" si="73"/>
        <v>0</v>
      </c>
      <c r="G1035" s="136">
        <f t="shared" si="73"/>
        <v>0</v>
      </c>
      <c r="H1035" s="136">
        <f t="shared" si="73"/>
        <v>0</v>
      </c>
      <c r="I1035" s="136">
        <f t="shared" si="73"/>
        <v>0</v>
      </c>
      <c r="J1035" s="136">
        <f t="shared" si="73"/>
        <v>0</v>
      </c>
      <c r="K1035" s="136">
        <f t="shared" si="73"/>
        <v>0</v>
      </c>
      <c r="L1035" s="136">
        <f t="shared" si="73"/>
        <v>0</v>
      </c>
      <c r="M1035" s="136">
        <f t="shared" si="73"/>
        <v>0</v>
      </c>
      <c r="N1035" s="136">
        <f t="shared" si="73"/>
        <v>0</v>
      </c>
      <c r="O1035" s="136">
        <f t="shared" si="73"/>
        <v>0</v>
      </c>
      <c r="P1035" s="136">
        <f t="shared" si="73"/>
        <v>0</v>
      </c>
    </row>
    <row r="1036" spans="1:20" hidden="1" x14ac:dyDescent="0.25">
      <c r="A1036" s="258" t="str">
        <f>IF(B1036=1,A1035,"")</f>
        <v/>
      </c>
      <c r="B1036" s="39" t="str">
        <f>IF(C1036&lt;&gt;0,1,"")</f>
        <v/>
      </c>
      <c r="C1036" s="130">
        <f>VLOOKUP($X$9,CAD!$C$7:$D$31,2,0)</f>
        <v>0</v>
      </c>
      <c r="D1036" s="38">
        <v>0</v>
      </c>
      <c r="E1036" s="38">
        <v>0</v>
      </c>
      <c r="F1036" s="38">
        <v>0</v>
      </c>
      <c r="G1036" s="38">
        <v>0</v>
      </c>
      <c r="H1036" s="38">
        <v>0</v>
      </c>
      <c r="I1036" s="38">
        <v>0</v>
      </c>
      <c r="J1036" s="38">
        <v>0</v>
      </c>
      <c r="K1036" s="38">
        <v>0</v>
      </c>
      <c r="L1036" s="38">
        <v>0</v>
      </c>
      <c r="M1036" s="38">
        <v>0</v>
      </c>
      <c r="N1036" s="38">
        <v>0</v>
      </c>
      <c r="O1036" s="38">
        <v>0</v>
      </c>
      <c r="P1036" s="99">
        <f>SUM(D1036:O1036)</f>
        <v>0</v>
      </c>
    </row>
    <row r="1037" spans="1:20" hidden="1" x14ac:dyDescent="0.25">
      <c r="A1037" s="258" t="str">
        <f>IF(B1037=1,A1035,"")</f>
        <v/>
      </c>
      <c r="B1037" s="39" t="str">
        <f t="shared" ref="B1037:B1085" si="74">IF(C1037&lt;&gt;0,1,"")</f>
        <v/>
      </c>
      <c r="C1037" s="130">
        <f>VLOOKUP($X$10,CAD!$C$7:$D$31,2,0)</f>
        <v>0</v>
      </c>
      <c r="D1037" s="38">
        <v>0</v>
      </c>
      <c r="E1037" s="38">
        <v>0</v>
      </c>
      <c r="F1037" s="38">
        <v>0</v>
      </c>
      <c r="G1037" s="38">
        <v>0</v>
      </c>
      <c r="H1037" s="38">
        <v>0</v>
      </c>
      <c r="I1037" s="38">
        <v>0</v>
      </c>
      <c r="J1037" s="38">
        <v>0</v>
      </c>
      <c r="K1037" s="38">
        <v>0</v>
      </c>
      <c r="L1037" s="38">
        <v>0</v>
      </c>
      <c r="M1037" s="38">
        <v>0</v>
      </c>
      <c r="N1037" s="38">
        <v>0</v>
      </c>
      <c r="O1037" s="38">
        <v>0</v>
      </c>
      <c r="P1037" s="46">
        <f t="shared" ref="P1037:P1085" si="75">SUM(D1037:O1037)</f>
        <v>0</v>
      </c>
    </row>
    <row r="1038" spans="1:20" hidden="1" x14ac:dyDescent="0.25">
      <c r="A1038" s="258" t="str">
        <f>IF(B1038=1,A1035,"")</f>
        <v/>
      </c>
      <c r="B1038" s="39" t="str">
        <f t="shared" si="74"/>
        <v/>
      </c>
      <c r="C1038" s="130">
        <f>VLOOKUP($X$11,CAD!$C$7:$D$31,2,0)</f>
        <v>0</v>
      </c>
      <c r="D1038" s="37">
        <v>0</v>
      </c>
      <c r="E1038" s="37">
        <v>0</v>
      </c>
      <c r="F1038" s="37">
        <v>0</v>
      </c>
      <c r="G1038" s="37">
        <v>0</v>
      </c>
      <c r="H1038" s="37">
        <v>0</v>
      </c>
      <c r="I1038" s="37">
        <v>0</v>
      </c>
      <c r="J1038" s="37">
        <v>0</v>
      </c>
      <c r="K1038" s="37">
        <v>0</v>
      </c>
      <c r="L1038" s="37">
        <v>0</v>
      </c>
      <c r="M1038" s="37">
        <v>0</v>
      </c>
      <c r="N1038" s="37">
        <v>0</v>
      </c>
      <c r="O1038" s="37">
        <v>0</v>
      </c>
      <c r="P1038" s="46">
        <f t="shared" si="75"/>
        <v>0</v>
      </c>
    </row>
    <row r="1039" spans="1:20" hidden="1" x14ac:dyDescent="0.25">
      <c r="A1039" s="258" t="str">
        <f>IF(B1039=1,A1035,"")</f>
        <v/>
      </c>
      <c r="B1039" s="39" t="str">
        <f t="shared" si="74"/>
        <v/>
      </c>
      <c r="C1039" s="130">
        <f>VLOOKUP($X$12,CAD!$C$7:$D$31,2,0)</f>
        <v>0</v>
      </c>
      <c r="D1039" s="37">
        <v>0</v>
      </c>
      <c r="E1039" s="37">
        <v>0</v>
      </c>
      <c r="F1039" s="37">
        <v>0</v>
      </c>
      <c r="G1039" s="37">
        <v>0</v>
      </c>
      <c r="H1039" s="37">
        <v>0</v>
      </c>
      <c r="I1039" s="37">
        <v>0</v>
      </c>
      <c r="J1039" s="37">
        <v>0</v>
      </c>
      <c r="K1039" s="37">
        <v>0</v>
      </c>
      <c r="L1039" s="37">
        <v>0</v>
      </c>
      <c r="M1039" s="37">
        <v>0</v>
      </c>
      <c r="N1039" s="37">
        <v>0</v>
      </c>
      <c r="O1039" s="37">
        <v>0</v>
      </c>
      <c r="P1039" s="46">
        <f t="shared" si="75"/>
        <v>0</v>
      </c>
    </row>
    <row r="1040" spans="1:20" hidden="1" x14ac:dyDescent="0.25">
      <c r="A1040" s="258" t="str">
        <f>IF(B1040=1,A1035,"")</f>
        <v/>
      </c>
      <c r="B1040" s="39" t="str">
        <f t="shared" si="74"/>
        <v/>
      </c>
      <c r="C1040" s="130">
        <f>VLOOKUP($X$13,CAD!$C$7:$D$31,2,0)</f>
        <v>0</v>
      </c>
      <c r="D1040" s="37">
        <v>0</v>
      </c>
      <c r="E1040" s="37">
        <v>0</v>
      </c>
      <c r="F1040" s="37">
        <v>0</v>
      </c>
      <c r="G1040" s="37">
        <v>0</v>
      </c>
      <c r="H1040" s="37">
        <v>0</v>
      </c>
      <c r="I1040" s="37">
        <v>0</v>
      </c>
      <c r="J1040" s="37">
        <v>0</v>
      </c>
      <c r="K1040" s="37">
        <v>0</v>
      </c>
      <c r="L1040" s="37">
        <v>0</v>
      </c>
      <c r="M1040" s="37">
        <v>0</v>
      </c>
      <c r="N1040" s="37">
        <v>0</v>
      </c>
      <c r="O1040" s="37">
        <v>0</v>
      </c>
      <c r="P1040" s="46">
        <f t="shared" si="75"/>
        <v>0</v>
      </c>
    </row>
    <row r="1041" spans="1:16" hidden="1" x14ac:dyDescent="0.25">
      <c r="A1041" s="258" t="str">
        <f>IF(B1041=1,A1035,"")</f>
        <v/>
      </c>
      <c r="B1041" s="39" t="str">
        <f t="shared" si="74"/>
        <v/>
      </c>
      <c r="C1041" s="130">
        <f>VLOOKUP($X$14,CAD!$C$7:$D$31,2,0)</f>
        <v>0</v>
      </c>
      <c r="D1041" s="37">
        <v>0</v>
      </c>
      <c r="E1041" s="37">
        <v>0</v>
      </c>
      <c r="F1041" s="37">
        <v>0</v>
      </c>
      <c r="G1041" s="37">
        <v>0</v>
      </c>
      <c r="H1041" s="37">
        <v>0</v>
      </c>
      <c r="I1041" s="37">
        <v>0</v>
      </c>
      <c r="J1041" s="37">
        <v>0</v>
      </c>
      <c r="K1041" s="37">
        <v>0</v>
      </c>
      <c r="L1041" s="37">
        <v>0</v>
      </c>
      <c r="M1041" s="37">
        <v>0</v>
      </c>
      <c r="N1041" s="37">
        <v>0</v>
      </c>
      <c r="O1041" s="37">
        <v>0</v>
      </c>
      <c r="P1041" s="46">
        <f t="shared" si="75"/>
        <v>0</v>
      </c>
    </row>
    <row r="1042" spans="1:16" hidden="1" x14ac:dyDescent="0.25">
      <c r="A1042" s="258" t="str">
        <f>IF(B1042=1,A1035,"")</f>
        <v/>
      </c>
      <c r="B1042" s="39" t="str">
        <f t="shared" si="74"/>
        <v/>
      </c>
      <c r="C1042" s="130">
        <f>VLOOKUP($X$15,CAD!$C$7:$D$31,2,0)</f>
        <v>0</v>
      </c>
      <c r="D1042" s="37">
        <v>0</v>
      </c>
      <c r="E1042" s="37">
        <v>0</v>
      </c>
      <c r="F1042" s="37">
        <v>0</v>
      </c>
      <c r="G1042" s="37">
        <v>0</v>
      </c>
      <c r="H1042" s="37">
        <v>0</v>
      </c>
      <c r="I1042" s="37">
        <v>0</v>
      </c>
      <c r="J1042" s="37">
        <v>0</v>
      </c>
      <c r="K1042" s="37">
        <v>0</v>
      </c>
      <c r="L1042" s="37">
        <v>0</v>
      </c>
      <c r="M1042" s="37">
        <v>0</v>
      </c>
      <c r="N1042" s="37">
        <v>0</v>
      </c>
      <c r="O1042" s="37">
        <v>0</v>
      </c>
      <c r="P1042" s="46">
        <f t="shared" si="75"/>
        <v>0</v>
      </c>
    </row>
    <row r="1043" spans="1:16" hidden="1" x14ac:dyDescent="0.25">
      <c r="A1043" s="258" t="str">
        <f>IF(B1043=1,A1035,"")</f>
        <v/>
      </c>
      <c r="B1043" s="39" t="str">
        <f t="shared" si="74"/>
        <v/>
      </c>
      <c r="C1043" s="130">
        <f>VLOOKUP($X$16,CAD!$C$7:$D$31,2,0)</f>
        <v>0</v>
      </c>
      <c r="D1043" s="37">
        <v>0</v>
      </c>
      <c r="E1043" s="37">
        <v>0</v>
      </c>
      <c r="F1043" s="37">
        <v>0</v>
      </c>
      <c r="G1043" s="37">
        <v>0</v>
      </c>
      <c r="H1043" s="37">
        <v>0</v>
      </c>
      <c r="I1043" s="37">
        <v>0</v>
      </c>
      <c r="J1043" s="37">
        <v>0</v>
      </c>
      <c r="K1043" s="37">
        <v>0</v>
      </c>
      <c r="L1043" s="37">
        <v>0</v>
      </c>
      <c r="M1043" s="37">
        <v>0</v>
      </c>
      <c r="N1043" s="37">
        <v>0</v>
      </c>
      <c r="O1043" s="37">
        <v>0</v>
      </c>
      <c r="P1043" s="46">
        <f t="shared" si="75"/>
        <v>0</v>
      </c>
    </row>
    <row r="1044" spans="1:16" hidden="1" x14ac:dyDescent="0.25">
      <c r="A1044" s="258" t="str">
        <f>IF(B1044=1,A1035,"")</f>
        <v/>
      </c>
      <c r="B1044" s="39" t="str">
        <f t="shared" si="74"/>
        <v/>
      </c>
      <c r="C1044" s="130">
        <f>VLOOKUP($X$17,CAD!$C$7:$D$31,2,0)</f>
        <v>0</v>
      </c>
      <c r="D1044" s="37">
        <v>0</v>
      </c>
      <c r="E1044" s="37">
        <v>0</v>
      </c>
      <c r="F1044" s="37">
        <v>0</v>
      </c>
      <c r="G1044" s="37">
        <v>0</v>
      </c>
      <c r="H1044" s="37">
        <v>0</v>
      </c>
      <c r="I1044" s="37">
        <v>0</v>
      </c>
      <c r="J1044" s="37">
        <v>0</v>
      </c>
      <c r="K1044" s="37">
        <v>0</v>
      </c>
      <c r="L1044" s="37">
        <v>0</v>
      </c>
      <c r="M1044" s="37">
        <v>0</v>
      </c>
      <c r="N1044" s="37">
        <v>0</v>
      </c>
      <c r="O1044" s="37">
        <v>0</v>
      </c>
      <c r="P1044" s="46">
        <f t="shared" si="75"/>
        <v>0</v>
      </c>
    </row>
    <row r="1045" spans="1:16" hidden="1" x14ac:dyDescent="0.25">
      <c r="A1045" s="258" t="str">
        <f>IF(B1045=1,A1035,"")</f>
        <v/>
      </c>
      <c r="B1045" s="39" t="str">
        <f t="shared" si="74"/>
        <v/>
      </c>
      <c r="C1045" s="130">
        <f>VLOOKUP($X$18,CAD!$C$7:$D$31,2,0)</f>
        <v>0</v>
      </c>
      <c r="D1045" s="37">
        <v>0</v>
      </c>
      <c r="E1045" s="37">
        <v>0</v>
      </c>
      <c r="F1045" s="37">
        <v>0</v>
      </c>
      <c r="G1045" s="37">
        <v>0</v>
      </c>
      <c r="H1045" s="37">
        <v>0</v>
      </c>
      <c r="I1045" s="37">
        <v>0</v>
      </c>
      <c r="J1045" s="37">
        <v>0</v>
      </c>
      <c r="K1045" s="37">
        <v>0</v>
      </c>
      <c r="L1045" s="37">
        <v>0</v>
      </c>
      <c r="M1045" s="37">
        <v>0</v>
      </c>
      <c r="N1045" s="37">
        <v>0</v>
      </c>
      <c r="O1045" s="37">
        <v>0</v>
      </c>
      <c r="P1045" s="46">
        <f t="shared" si="75"/>
        <v>0</v>
      </c>
    </row>
    <row r="1046" spans="1:16" hidden="1" x14ac:dyDescent="0.25">
      <c r="A1046" s="258" t="str">
        <f>IF(B1046=1,A1035,"")</f>
        <v/>
      </c>
      <c r="B1046" s="39" t="str">
        <f t="shared" si="74"/>
        <v/>
      </c>
      <c r="C1046" s="130">
        <f>VLOOKUP($X$19,CAD!$C$7:$D$31,2,0)</f>
        <v>0</v>
      </c>
      <c r="D1046" s="37">
        <v>0</v>
      </c>
      <c r="E1046" s="37">
        <v>0</v>
      </c>
      <c r="F1046" s="37">
        <v>0</v>
      </c>
      <c r="G1046" s="37">
        <v>0</v>
      </c>
      <c r="H1046" s="37">
        <v>0</v>
      </c>
      <c r="I1046" s="37">
        <v>0</v>
      </c>
      <c r="J1046" s="37">
        <v>0</v>
      </c>
      <c r="K1046" s="37">
        <v>0</v>
      </c>
      <c r="L1046" s="37">
        <v>0</v>
      </c>
      <c r="M1046" s="37">
        <v>0</v>
      </c>
      <c r="N1046" s="37">
        <v>0</v>
      </c>
      <c r="O1046" s="37">
        <v>0</v>
      </c>
      <c r="P1046" s="46">
        <f t="shared" si="75"/>
        <v>0</v>
      </c>
    </row>
    <row r="1047" spans="1:16" hidden="1" x14ac:dyDescent="0.25">
      <c r="A1047" s="258" t="str">
        <f>IF(B1047=1,A1035,"")</f>
        <v/>
      </c>
      <c r="B1047" s="39" t="str">
        <f t="shared" si="74"/>
        <v/>
      </c>
      <c r="C1047" s="130">
        <f>VLOOKUP($X$20,CAD!$C$7:$D$31,2,0)</f>
        <v>0</v>
      </c>
      <c r="D1047" s="37">
        <v>0</v>
      </c>
      <c r="E1047" s="37">
        <v>0</v>
      </c>
      <c r="F1047" s="37">
        <v>0</v>
      </c>
      <c r="G1047" s="37">
        <v>0</v>
      </c>
      <c r="H1047" s="37">
        <v>0</v>
      </c>
      <c r="I1047" s="37">
        <v>0</v>
      </c>
      <c r="J1047" s="37">
        <v>0</v>
      </c>
      <c r="K1047" s="37">
        <v>0</v>
      </c>
      <c r="L1047" s="37">
        <v>0</v>
      </c>
      <c r="M1047" s="37">
        <v>0</v>
      </c>
      <c r="N1047" s="37">
        <v>0</v>
      </c>
      <c r="O1047" s="37">
        <v>0</v>
      </c>
      <c r="P1047" s="46">
        <f t="shared" si="75"/>
        <v>0</v>
      </c>
    </row>
    <row r="1048" spans="1:16" hidden="1" x14ac:dyDescent="0.25">
      <c r="A1048" s="258" t="str">
        <f>IF(B1048=1,A1035,"")</f>
        <v/>
      </c>
      <c r="B1048" s="39" t="str">
        <f t="shared" si="74"/>
        <v/>
      </c>
      <c r="C1048" s="130">
        <f>VLOOKUP($X$21,CAD!$C$7:$D$31,2,0)</f>
        <v>0</v>
      </c>
      <c r="D1048" s="37">
        <v>0</v>
      </c>
      <c r="E1048" s="37">
        <v>0</v>
      </c>
      <c r="F1048" s="37">
        <v>0</v>
      </c>
      <c r="G1048" s="37">
        <v>0</v>
      </c>
      <c r="H1048" s="37">
        <v>0</v>
      </c>
      <c r="I1048" s="37">
        <v>0</v>
      </c>
      <c r="J1048" s="37">
        <v>0</v>
      </c>
      <c r="K1048" s="37">
        <v>0</v>
      </c>
      <c r="L1048" s="37">
        <v>0</v>
      </c>
      <c r="M1048" s="37">
        <v>0</v>
      </c>
      <c r="N1048" s="37">
        <v>0</v>
      </c>
      <c r="O1048" s="37">
        <v>0</v>
      </c>
      <c r="P1048" s="46">
        <f t="shared" si="75"/>
        <v>0</v>
      </c>
    </row>
    <row r="1049" spans="1:16" hidden="1" x14ac:dyDescent="0.25">
      <c r="A1049" s="258" t="str">
        <f>IF(B1049=1,A1035,"")</f>
        <v/>
      </c>
      <c r="B1049" s="39" t="str">
        <f t="shared" si="74"/>
        <v/>
      </c>
      <c r="C1049" s="130">
        <f>VLOOKUP($X$22,CAD!$C$7:$D$31,2,0)</f>
        <v>0</v>
      </c>
      <c r="D1049" s="37">
        <v>0</v>
      </c>
      <c r="E1049" s="37">
        <v>0</v>
      </c>
      <c r="F1049" s="37">
        <v>0</v>
      </c>
      <c r="G1049" s="37">
        <v>0</v>
      </c>
      <c r="H1049" s="37">
        <v>0</v>
      </c>
      <c r="I1049" s="37">
        <v>0</v>
      </c>
      <c r="J1049" s="37">
        <v>0</v>
      </c>
      <c r="K1049" s="37">
        <v>0</v>
      </c>
      <c r="L1049" s="37">
        <v>0</v>
      </c>
      <c r="M1049" s="37">
        <v>0</v>
      </c>
      <c r="N1049" s="37">
        <v>0</v>
      </c>
      <c r="O1049" s="37">
        <v>0</v>
      </c>
      <c r="P1049" s="46">
        <f t="shared" si="75"/>
        <v>0</v>
      </c>
    </row>
    <row r="1050" spans="1:16" hidden="1" x14ac:dyDescent="0.25">
      <c r="A1050" s="258" t="str">
        <f>IF(B1050=1,A1035,"")</f>
        <v/>
      </c>
      <c r="B1050" s="39" t="str">
        <f t="shared" si="74"/>
        <v/>
      </c>
      <c r="C1050" s="130">
        <f>VLOOKUP($X$23,CAD!$C$7:$D$31,2,0)</f>
        <v>0</v>
      </c>
      <c r="D1050" s="37">
        <v>0</v>
      </c>
      <c r="E1050" s="37">
        <v>0</v>
      </c>
      <c r="F1050" s="37">
        <v>0</v>
      </c>
      <c r="G1050" s="37">
        <v>0</v>
      </c>
      <c r="H1050" s="37">
        <v>0</v>
      </c>
      <c r="I1050" s="37">
        <v>0</v>
      </c>
      <c r="J1050" s="37">
        <v>0</v>
      </c>
      <c r="K1050" s="37">
        <v>0</v>
      </c>
      <c r="L1050" s="37">
        <v>0</v>
      </c>
      <c r="M1050" s="37">
        <v>0</v>
      </c>
      <c r="N1050" s="37">
        <v>0</v>
      </c>
      <c r="O1050" s="37">
        <v>0</v>
      </c>
      <c r="P1050" s="46">
        <f t="shared" si="75"/>
        <v>0</v>
      </c>
    </row>
    <row r="1051" spans="1:16" hidden="1" x14ac:dyDescent="0.25">
      <c r="A1051" s="258" t="str">
        <f>IF(B1051=1,A1035,"")</f>
        <v/>
      </c>
      <c r="B1051" s="39" t="str">
        <f t="shared" si="74"/>
        <v/>
      </c>
      <c r="C1051" s="130">
        <f>VLOOKUP($X$24,CAD!$C$7:$D$31,2,0)</f>
        <v>0</v>
      </c>
      <c r="D1051" s="37">
        <v>0</v>
      </c>
      <c r="E1051" s="37">
        <v>0</v>
      </c>
      <c r="F1051" s="37">
        <v>0</v>
      </c>
      <c r="G1051" s="37">
        <v>0</v>
      </c>
      <c r="H1051" s="37">
        <v>0</v>
      </c>
      <c r="I1051" s="37">
        <v>0</v>
      </c>
      <c r="J1051" s="37">
        <v>0</v>
      </c>
      <c r="K1051" s="37">
        <v>0</v>
      </c>
      <c r="L1051" s="37">
        <v>0</v>
      </c>
      <c r="M1051" s="37">
        <v>0</v>
      </c>
      <c r="N1051" s="37">
        <v>0</v>
      </c>
      <c r="O1051" s="37">
        <v>0</v>
      </c>
      <c r="P1051" s="46">
        <f t="shared" si="75"/>
        <v>0</v>
      </c>
    </row>
    <row r="1052" spans="1:16" hidden="1" x14ac:dyDescent="0.25">
      <c r="A1052" s="258" t="str">
        <f>IF(B1052=1,A1035,"")</f>
        <v/>
      </c>
      <c r="B1052" s="39" t="str">
        <f t="shared" si="74"/>
        <v/>
      </c>
      <c r="C1052" s="130">
        <f>VLOOKUP($X$25,CAD!$C$7:$D$31,2,0)</f>
        <v>0</v>
      </c>
      <c r="D1052" s="37">
        <v>0</v>
      </c>
      <c r="E1052" s="37">
        <v>0</v>
      </c>
      <c r="F1052" s="37">
        <v>0</v>
      </c>
      <c r="G1052" s="37">
        <v>0</v>
      </c>
      <c r="H1052" s="37">
        <v>0</v>
      </c>
      <c r="I1052" s="37">
        <v>0</v>
      </c>
      <c r="J1052" s="37">
        <v>0</v>
      </c>
      <c r="K1052" s="37">
        <v>0</v>
      </c>
      <c r="L1052" s="37">
        <v>0</v>
      </c>
      <c r="M1052" s="37">
        <v>0</v>
      </c>
      <c r="N1052" s="37">
        <v>0</v>
      </c>
      <c r="O1052" s="37">
        <v>0</v>
      </c>
      <c r="P1052" s="46">
        <f t="shared" si="75"/>
        <v>0</v>
      </c>
    </row>
    <row r="1053" spans="1:16" hidden="1" x14ac:dyDescent="0.25">
      <c r="A1053" s="258" t="str">
        <f>IF(B1053=1,A1035,"")</f>
        <v/>
      </c>
      <c r="B1053" s="39" t="str">
        <f t="shared" si="74"/>
        <v/>
      </c>
      <c r="C1053" s="130">
        <f>VLOOKUP($X$26,CAD!$C$7:$D$31,2,0)</f>
        <v>0</v>
      </c>
      <c r="D1053" s="37">
        <v>0</v>
      </c>
      <c r="E1053" s="37">
        <v>0</v>
      </c>
      <c r="F1053" s="37">
        <v>0</v>
      </c>
      <c r="G1053" s="37">
        <v>0</v>
      </c>
      <c r="H1053" s="37">
        <v>0</v>
      </c>
      <c r="I1053" s="37">
        <v>0</v>
      </c>
      <c r="J1053" s="37">
        <v>0</v>
      </c>
      <c r="K1053" s="37">
        <v>0</v>
      </c>
      <c r="L1053" s="37">
        <v>0</v>
      </c>
      <c r="M1053" s="37">
        <v>0</v>
      </c>
      <c r="N1053" s="37">
        <v>0</v>
      </c>
      <c r="O1053" s="37">
        <v>0</v>
      </c>
      <c r="P1053" s="46">
        <f t="shared" si="75"/>
        <v>0</v>
      </c>
    </row>
    <row r="1054" spans="1:16" hidden="1" x14ac:dyDescent="0.25">
      <c r="A1054" s="258" t="str">
        <f>IF(B1054=1,A1035,"")</f>
        <v/>
      </c>
      <c r="B1054" s="39" t="str">
        <f t="shared" si="74"/>
        <v/>
      </c>
      <c r="C1054" s="130">
        <f>VLOOKUP($X$27,CAD!$C$7:$D$31,2,0)</f>
        <v>0</v>
      </c>
      <c r="D1054" s="37">
        <v>0</v>
      </c>
      <c r="E1054" s="37">
        <v>0</v>
      </c>
      <c r="F1054" s="37">
        <v>0</v>
      </c>
      <c r="G1054" s="37">
        <v>0</v>
      </c>
      <c r="H1054" s="37">
        <v>0</v>
      </c>
      <c r="I1054" s="37">
        <v>0</v>
      </c>
      <c r="J1054" s="37">
        <v>0</v>
      </c>
      <c r="K1054" s="37">
        <v>0</v>
      </c>
      <c r="L1054" s="37">
        <v>0</v>
      </c>
      <c r="M1054" s="37">
        <v>0</v>
      </c>
      <c r="N1054" s="37">
        <v>0</v>
      </c>
      <c r="O1054" s="37">
        <v>0</v>
      </c>
      <c r="P1054" s="46">
        <f t="shared" si="75"/>
        <v>0</v>
      </c>
    </row>
    <row r="1055" spans="1:16" hidden="1" x14ac:dyDescent="0.25">
      <c r="A1055" s="258" t="str">
        <f>IF(B1055=1,A1035,"")</f>
        <v/>
      </c>
      <c r="B1055" s="39" t="str">
        <f t="shared" si="74"/>
        <v/>
      </c>
      <c r="C1055" s="130">
        <f>VLOOKUP($X$28,CAD!$C$7:$D$31,2,0)</f>
        <v>0</v>
      </c>
      <c r="D1055" s="37">
        <v>0</v>
      </c>
      <c r="E1055" s="37">
        <v>0</v>
      </c>
      <c r="F1055" s="37">
        <v>0</v>
      </c>
      <c r="G1055" s="37">
        <v>0</v>
      </c>
      <c r="H1055" s="37">
        <v>0</v>
      </c>
      <c r="I1055" s="37">
        <v>0</v>
      </c>
      <c r="J1055" s="37">
        <v>0</v>
      </c>
      <c r="K1055" s="37">
        <v>0</v>
      </c>
      <c r="L1055" s="37">
        <v>0</v>
      </c>
      <c r="M1055" s="37">
        <v>0</v>
      </c>
      <c r="N1055" s="37">
        <v>0</v>
      </c>
      <c r="O1055" s="37">
        <v>0</v>
      </c>
      <c r="P1055" s="46">
        <f t="shared" si="75"/>
        <v>0</v>
      </c>
    </row>
    <row r="1056" spans="1:16" hidden="1" x14ac:dyDescent="0.25">
      <c r="A1056" s="258" t="str">
        <f>IF(B1056=1,A1035,"")</f>
        <v/>
      </c>
      <c r="B1056" s="39" t="str">
        <f t="shared" si="74"/>
        <v/>
      </c>
      <c r="C1056" s="130">
        <f>VLOOKUP($X$29,CAD!$C$7:$D$31,2,0)</f>
        <v>0</v>
      </c>
      <c r="D1056" s="37">
        <v>0</v>
      </c>
      <c r="E1056" s="37">
        <v>0</v>
      </c>
      <c r="F1056" s="37">
        <v>0</v>
      </c>
      <c r="G1056" s="37">
        <v>0</v>
      </c>
      <c r="H1056" s="37">
        <v>0</v>
      </c>
      <c r="I1056" s="37">
        <v>0</v>
      </c>
      <c r="J1056" s="37">
        <v>0</v>
      </c>
      <c r="K1056" s="37">
        <v>0</v>
      </c>
      <c r="L1056" s="37">
        <v>0</v>
      </c>
      <c r="M1056" s="37">
        <v>0</v>
      </c>
      <c r="N1056" s="37">
        <v>0</v>
      </c>
      <c r="O1056" s="37">
        <v>0</v>
      </c>
      <c r="P1056" s="46">
        <f t="shared" si="75"/>
        <v>0</v>
      </c>
    </row>
    <row r="1057" spans="1:16" hidden="1" x14ac:dyDescent="0.25">
      <c r="A1057" s="258" t="str">
        <f>IF(B1057=1,A1035,"")</f>
        <v/>
      </c>
      <c r="B1057" s="39" t="str">
        <f t="shared" si="74"/>
        <v/>
      </c>
      <c r="C1057" s="130">
        <f>VLOOKUP($X$30,CAD!$C$7:$D$31,2,0)</f>
        <v>0</v>
      </c>
      <c r="D1057" s="37">
        <v>0</v>
      </c>
      <c r="E1057" s="37">
        <v>0</v>
      </c>
      <c r="F1057" s="37">
        <v>0</v>
      </c>
      <c r="G1057" s="37">
        <v>0</v>
      </c>
      <c r="H1057" s="37">
        <v>0</v>
      </c>
      <c r="I1057" s="37">
        <v>0</v>
      </c>
      <c r="J1057" s="37">
        <v>0</v>
      </c>
      <c r="K1057" s="37">
        <v>0</v>
      </c>
      <c r="L1057" s="37">
        <v>0</v>
      </c>
      <c r="M1057" s="37">
        <v>0</v>
      </c>
      <c r="N1057" s="37">
        <v>0</v>
      </c>
      <c r="O1057" s="37">
        <v>0</v>
      </c>
      <c r="P1057" s="46">
        <f t="shared" si="75"/>
        <v>0</v>
      </c>
    </row>
    <row r="1058" spans="1:16" hidden="1" x14ac:dyDescent="0.25">
      <c r="A1058" s="258" t="str">
        <f>IF(B1058=1,A1035,"")</f>
        <v/>
      </c>
      <c r="B1058" s="39" t="str">
        <f t="shared" si="74"/>
        <v/>
      </c>
      <c r="C1058" s="130">
        <f>VLOOKUP($X$31,CAD!$C$7:$D$31,2,0)</f>
        <v>0</v>
      </c>
      <c r="D1058" s="37">
        <v>0</v>
      </c>
      <c r="E1058" s="37">
        <v>0</v>
      </c>
      <c r="F1058" s="37">
        <v>0</v>
      </c>
      <c r="G1058" s="37">
        <v>0</v>
      </c>
      <c r="H1058" s="37">
        <v>0</v>
      </c>
      <c r="I1058" s="37">
        <v>0</v>
      </c>
      <c r="J1058" s="37">
        <v>0</v>
      </c>
      <c r="K1058" s="37">
        <v>0</v>
      </c>
      <c r="L1058" s="37">
        <v>0</v>
      </c>
      <c r="M1058" s="37">
        <v>0</v>
      </c>
      <c r="N1058" s="37">
        <v>0</v>
      </c>
      <c r="O1058" s="37">
        <v>0</v>
      </c>
      <c r="P1058" s="46">
        <f t="shared" si="75"/>
        <v>0</v>
      </c>
    </row>
    <row r="1059" spans="1:16" hidden="1" x14ac:dyDescent="0.25">
      <c r="A1059" s="258" t="str">
        <f>IF(B1059=1,A1035,"")</f>
        <v/>
      </c>
      <c r="B1059" s="39" t="str">
        <f t="shared" si="74"/>
        <v/>
      </c>
      <c r="C1059" s="130">
        <f>VLOOKUP($X$32,CAD!$C$7:$D$31,2,0)</f>
        <v>0</v>
      </c>
      <c r="D1059" s="37">
        <v>0</v>
      </c>
      <c r="E1059" s="37">
        <v>0</v>
      </c>
      <c r="F1059" s="37">
        <v>0</v>
      </c>
      <c r="G1059" s="37">
        <v>0</v>
      </c>
      <c r="H1059" s="37">
        <v>0</v>
      </c>
      <c r="I1059" s="37">
        <v>0</v>
      </c>
      <c r="J1059" s="37">
        <v>0</v>
      </c>
      <c r="K1059" s="37">
        <v>0</v>
      </c>
      <c r="L1059" s="37">
        <v>0</v>
      </c>
      <c r="M1059" s="37">
        <v>0</v>
      </c>
      <c r="N1059" s="37">
        <v>0</v>
      </c>
      <c r="O1059" s="37">
        <v>0</v>
      </c>
      <c r="P1059" s="46">
        <f t="shared" si="75"/>
        <v>0</v>
      </c>
    </row>
    <row r="1060" spans="1:16" hidden="1" x14ac:dyDescent="0.25">
      <c r="A1060" s="258" t="str">
        <f>IF(B1060=1,A1035,"")</f>
        <v/>
      </c>
      <c r="B1060" s="39" t="str">
        <f t="shared" si="74"/>
        <v/>
      </c>
      <c r="C1060" s="130">
        <f>VLOOKUP($X$33,CAD!$C$7:$D$31,2,0)</f>
        <v>0</v>
      </c>
      <c r="D1060" s="37">
        <v>0</v>
      </c>
      <c r="E1060" s="37">
        <v>0</v>
      </c>
      <c r="F1060" s="37">
        <v>0</v>
      </c>
      <c r="G1060" s="37">
        <v>0</v>
      </c>
      <c r="H1060" s="37">
        <v>0</v>
      </c>
      <c r="I1060" s="37">
        <v>0</v>
      </c>
      <c r="J1060" s="37">
        <v>0</v>
      </c>
      <c r="K1060" s="37">
        <v>0</v>
      </c>
      <c r="L1060" s="37">
        <v>0</v>
      </c>
      <c r="M1060" s="37">
        <v>0</v>
      </c>
      <c r="N1060" s="37">
        <v>0</v>
      </c>
      <c r="O1060" s="37">
        <v>0</v>
      </c>
      <c r="P1060" s="46">
        <f t="shared" si="75"/>
        <v>0</v>
      </c>
    </row>
    <row r="1061" spans="1:16" hidden="1" x14ac:dyDescent="0.25">
      <c r="A1061" s="258" t="str">
        <f>IF(B1061=1,A1035,"")</f>
        <v/>
      </c>
      <c r="B1061" s="39" t="str">
        <f t="shared" si="74"/>
        <v/>
      </c>
      <c r="C1061" s="101">
        <f>VLOOKUP($X$34,CAD!$E$7:$F$31,2,0)</f>
        <v>0</v>
      </c>
      <c r="D1061" s="37">
        <v>0</v>
      </c>
      <c r="E1061" s="37">
        <v>0</v>
      </c>
      <c r="F1061" s="37">
        <v>0</v>
      </c>
      <c r="G1061" s="37">
        <v>0</v>
      </c>
      <c r="H1061" s="37">
        <v>0</v>
      </c>
      <c r="I1061" s="37">
        <v>0</v>
      </c>
      <c r="J1061" s="37">
        <v>0</v>
      </c>
      <c r="K1061" s="37">
        <v>0</v>
      </c>
      <c r="L1061" s="37">
        <v>0</v>
      </c>
      <c r="M1061" s="37">
        <v>0</v>
      </c>
      <c r="N1061" s="37">
        <v>0</v>
      </c>
      <c r="O1061" s="37">
        <v>0</v>
      </c>
      <c r="P1061" s="46">
        <f t="shared" si="75"/>
        <v>0</v>
      </c>
    </row>
    <row r="1062" spans="1:16" hidden="1" x14ac:dyDescent="0.25">
      <c r="A1062" s="258" t="str">
        <f>IF(B1062=1,A1035,"")</f>
        <v/>
      </c>
      <c r="B1062" s="39" t="str">
        <f t="shared" si="74"/>
        <v/>
      </c>
      <c r="C1062" s="101">
        <f>VLOOKUP($X$35,CAD!$E$7:$F$31,2,0)</f>
        <v>0</v>
      </c>
      <c r="D1062" s="37">
        <v>0</v>
      </c>
      <c r="E1062" s="37">
        <v>0</v>
      </c>
      <c r="F1062" s="37">
        <v>0</v>
      </c>
      <c r="G1062" s="37">
        <v>0</v>
      </c>
      <c r="H1062" s="37">
        <v>0</v>
      </c>
      <c r="I1062" s="37">
        <v>0</v>
      </c>
      <c r="J1062" s="37">
        <v>0</v>
      </c>
      <c r="K1062" s="37">
        <v>0</v>
      </c>
      <c r="L1062" s="37">
        <v>0</v>
      </c>
      <c r="M1062" s="37">
        <v>0</v>
      </c>
      <c r="N1062" s="37">
        <v>0</v>
      </c>
      <c r="O1062" s="37">
        <v>0</v>
      </c>
      <c r="P1062" s="46">
        <f t="shared" si="75"/>
        <v>0</v>
      </c>
    </row>
    <row r="1063" spans="1:16" hidden="1" x14ac:dyDescent="0.25">
      <c r="A1063" s="258" t="str">
        <f>IF(B1063=1,A1035,"")</f>
        <v/>
      </c>
      <c r="B1063" s="39" t="str">
        <f t="shared" si="74"/>
        <v/>
      </c>
      <c r="C1063" s="101">
        <f>VLOOKUP($X$36,CAD!$E$7:$F$31,2,0)</f>
        <v>0</v>
      </c>
      <c r="D1063" s="37">
        <v>0</v>
      </c>
      <c r="E1063" s="37">
        <v>0</v>
      </c>
      <c r="F1063" s="37">
        <v>0</v>
      </c>
      <c r="G1063" s="37">
        <v>0</v>
      </c>
      <c r="H1063" s="37">
        <v>0</v>
      </c>
      <c r="I1063" s="37">
        <v>0</v>
      </c>
      <c r="J1063" s="37">
        <v>0</v>
      </c>
      <c r="K1063" s="37">
        <v>0</v>
      </c>
      <c r="L1063" s="37">
        <v>0</v>
      </c>
      <c r="M1063" s="37">
        <v>0</v>
      </c>
      <c r="N1063" s="37">
        <v>0</v>
      </c>
      <c r="O1063" s="37">
        <v>0</v>
      </c>
      <c r="P1063" s="46">
        <f t="shared" si="75"/>
        <v>0</v>
      </c>
    </row>
    <row r="1064" spans="1:16" hidden="1" x14ac:dyDescent="0.25">
      <c r="A1064" s="258" t="str">
        <f>IF(B1064=1,A1035,"")</f>
        <v/>
      </c>
      <c r="B1064" s="39" t="str">
        <f t="shared" si="74"/>
        <v/>
      </c>
      <c r="C1064" s="101">
        <f>VLOOKUP($X$37,CAD!$E$7:$F$31,2,0)</f>
        <v>0</v>
      </c>
      <c r="D1064" s="37">
        <v>0</v>
      </c>
      <c r="E1064" s="37">
        <v>0</v>
      </c>
      <c r="F1064" s="37">
        <v>0</v>
      </c>
      <c r="G1064" s="37">
        <v>0</v>
      </c>
      <c r="H1064" s="37">
        <v>0</v>
      </c>
      <c r="I1064" s="37">
        <v>0</v>
      </c>
      <c r="J1064" s="37">
        <v>0</v>
      </c>
      <c r="K1064" s="37">
        <v>0</v>
      </c>
      <c r="L1064" s="37">
        <v>0</v>
      </c>
      <c r="M1064" s="37">
        <v>0</v>
      </c>
      <c r="N1064" s="37">
        <v>0</v>
      </c>
      <c r="O1064" s="37">
        <v>0</v>
      </c>
      <c r="P1064" s="46">
        <f t="shared" si="75"/>
        <v>0</v>
      </c>
    </row>
    <row r="1065" spans="1:16" hidden="1" x14ac:dyDescent="0.25">
      <c r="A1065" s="258" t="str">
        <f>IF(B1065=1,A1035,"")</f>
        <v/>
      </c>
      <c r="B1065" s="39" t="str">
        <f t="shared" si="74"/>
        <v/>
      </c>
      <c r="C1065" s="101">
        <f>VLOOKUP($X$38,CAD!$E$7:$F$31,2,0)</f>
        <v>0</v>
      </c>
      <c r="D1065" s="37">
        <v>0</v>
      </c>
      <c r="E1065" s="37">
        <v>0</v>
      </c>
      <c r="F1065" s="37">
        <v>0</v>
      </c>
      <c r="G1065" s="37">
        <v>0</v>
      </c>
      <c r="H1065" s="37">
        <v>0</v>
      </c>
      <c r="I1065" s="37">
        <v>0</v>
      </c>
      <c r="J1065" s="37">
        <v>0</v>
      </c>
      <c r="K1065" s="37">
        <v>0</v>
      </c>
      <c r="L1065" s="37">
        <v>0</v>
      </c>
      <c r="M1065" s="37">
        <v>0</v>
      </c>
      <c r="N1065" s="37">
        <v>0</v>
      </c>
      <c r="O1065" s="37">
        <v>0</v>
      </c>
      <c r="P1065" s="46">
        <f t="shared" si="75"/>
        <v>0</v>
      </c>
    </row>
    <row r="1066" spans="1:16" hidden="1" x14ac:dyDescent="0.25">
      <c r="A1066" s="258" t="str">
        <f>IF(B1066=1,A1035,"")</f>
        <v/>
      </c>
      <c r="B1066" s="39" t="str">
        <f t="shared" si="74"/>
        <v/>
      </c>
      <c r="C1066" s="101">
        <f>VLOOKUP($X$39,CAD!$E$7:$F$31,2,0)</f>
        <v>0</v>
      </c>
      <c r="D1066" s="37">
        <v>0</v>
      </c>
      <c r="E1066" s="37">
        <v>0</v>
      </c>
      <c r="F1066" s="37">
        <v>0</v>
      </c>
      <c r="G1066" s="37">
        <v>0</v>
      </c>
      <c r="H1066" s="37">
        <v>0</v>
      </c>
      <c r="I1066" s="37">
        <v>0</v>
      </c>
      <c r="J1066" s="37">
        <v>0</v>
      </c>
      <c r="K1066" s="37">
        <v>0</v>
      </c>
      <c r="L1066" s="37">
        <v>0</v>
      </c>
      <c r="M1066" s="37">
        <v>0</v>
      </c>
      <c r="N1066" s="37">
        <v>0</v>
      </c>
      <c r="O1066" s="37">
        <v>0</v>
      </c>
      <c r="P1066" s="46">
        <f t="shared" si="75"/>
        <v>0</v>
      </c>
    </row>
    <row r="1067" spans="1:16" hidden="1" x14ac:dyDescent="0.25">
      <c r="A1067" s="258" t="str">
        <f>IF(B1067=1,A1035,"")</f>
        <v/>
      </c>
      <c r="B1067" s="39" t="str">
        <f t="shared" si="74"/>
        <v/>
      </c>
      <c r="C1067" s="101">
        <f>VLOOKUP($X$40,CAD!$E$7:$F$31,2,0)</f>
        <v>0</v>
      </c>
      <c r="D1067" s="37">
        <v>0</v>
      </c>
      <c r="E1067" s="37">
        <v>0</v>
      </c>
      <c r="F1067" s="37">
        <v>0</v>
      </c>
      <c r="G1067" s="37">
        <v>0</v>
      </c>
      <c r="H1067" s="37">
        <v>0</v>
      </c>
      <c r="I1067" s="37">
        <v>0</v>
      </c>
      <c r="J1067" s="37">
        <v>0</v>
      </c>
      <c r="K1067" s="37">
        <v>0</v>
      </c>
      <c r="L1067" s="37">
        <v>0</v>
      </c>
      <c r="M1067" s="37">
        <v>0</v>
      </c>
      <c r="N1067" s="37">
        <v>0</v>
      </c>
      <c r="O1067" s="37">
        <v>0</v>
      </c>
      <c r="P1067" s="46">
        <f t="shared" si="75"/>
        <v>0</v>
      </c>
    </row>
    <row r="1068" spans="1:16" hidden="1" x14ac:dyDescent="0.25">
      <c r="A1068" s="258" t="str">
        <f>IF(B1068=1,A1035,"")</f>
        <v/>
      </c>
      <c r="B1068" s="39" t="str">
        <f t="shared" si="74"/>
        <v/>
      </c>
      <c r="C1068" s="101">
        <f>VLOOKUP($X$41,CAD!$E$7:$F$31,2,0)</f>
        <v>0</v>
      </c>
      <c r="D1068" s="37">
        <v>0</v>
      </c>
      <c r="E1068" s="37">
        <v>0</v>
      </c>
      <c r="F1068" s="37">
        <v>0</v>
      </c>
      <c r="G1068" s="37">
        <v>0</v>
      </c>
      <c r="H1068" s="37">
        <v>0</v>
      </c>
      <c r="I1068" s="37">
        <v>0</v>
      </c>
      <c r="J1068" s="37">
        <v>0</v>
      </c>
      <c r="K1068" s="37">
        <v>0</v>
      </c>
      <c r="L1068" s="37">
        <v>0</v>
      </c>
      <c r="M1068" s="37">
        <v>0</v>
      </c>
      <c r="N1068" s="37">
        <v>0</v>
      </c>
      <c r="O1068" s="37">
        <v>0</v>
      </c>
      <c r="P1068" s="46">
        <f t="shared" si="75"/>
        <v>0</v>
      </c>
    </row>
    <row r="1069" spans="1:16" hidden="1" x14ac:dyDescent="0.25">
      <c r="A1069" s="258" t="str">
        <f>IF(B1069=1,A1035,"")</f>
        <v/>
      </c>
      <c r="B1069" s="39" t="str">
        <f t="shared" si="74"/>
        <v/>
      </c>
      <c r="C1069" s="101">
        <f>VLOOKUP($X$42,CAD!$E$7:$F$31,2,0)</f>
        <v>0</v>
      </c>
      <c r="D1069" s="37">
        <v>0</v>
      </c>
      <c r="E1069" s="37">
        <v>0</v>
      </c>
      <c r="F1069" s="37">
        <v>0</v>
      </c>
      <c r="G1069" s="37">
        <v>0</v>
      </c>
      <c r="H1069" s="37">
        <v>0</v>
      </c>
      <c r="I1069" s="37">
        <v>0</v>
      </c>
      <c r="J1069" s="37">
        <v>0</v>
      </c>
      <c r="K1069" s="37">
        <v>0</v>
      </c>
      <c r="L1069" s="37">
        <v>0</v>
      </c>
      <c r="M1069" s="37">
        <v>0</v>
      </c>
      <c r="N1069" s="37">
        <v>0</v>
      </c>
      <c r="O1069" s="37">
        <v>0</v>
      </c>
      <c r="P1069" s="46">
        <f t="shared" si="75"/>
        <v>0</v>
      </c>
    </row>
    <row r="1070" spans="1:16" hidden="1" x14ac:dyDescent="0.25">
      <c r="A1070" s="258" t="str">
        <f>IF(B1070=1,A1035,"")</f>
        <v/>
      </c>
      <c r="B1070" s="39" t="str">
        <f t="shared" si="74"/>
        <v/>
      </c>
      <c r="C1070" s="101">
        <f>VLOOKUP($X$43,CAD!$E$7:$F$31,2,0)</f>
        <v>0</v>
      </c>
      <c r="D1070" s="37">
        <v>0</v>
      </c>
      <c r="E1070" s="37">
        <v>0</v>
      </c>
      <c r="F1070" s="37">
        <v>0</v>
      </c>
      <c r="G1070" s="37">
        <v>0</v>
      </c>
      <c r="H1070" s="37">
        <v>0</v>
      </c>
      <c r="I1070" s="37">
        <v>0</v>
      </c>
      <c r="J1070" s="37">
        <v>0</v>
      </c>
      <c r="K1070" s="37">
        <v>0</v>
      </c>
      <c r="L1070" s="37">
        <v>0</v>
      </c>
      <c r="M1070" s="37">
        <v>0</v>
      </c>
      <c r="N1070" s="37">
        <v>0</v>
      </c>
      <c r="O1070" s="37">
        <v>0</v>
      </c>
      <c r="P1070" s="46">
        <f t="shared" si="75"/>
        <v>0</v>
      </c>
    </row>
    <row r="1071" spans="1:16" hidden="1" x14ac:dyDescent="0.25">
      <c r="A1071" s="258" t="str">
        <f>IF(B1071=1,A1035,"")</f>
        <v/>
      </c>
      <c r="B1071" s="39" t="str">
        <f t="shared" si="74"/>
        <v/>
      </c>
      <c r="C1071" s="101">
        <f>VLOOKUP($X$44,CAD!$E$7:$F$31,2,0)</f>
        <v>0</v>
      </c>
      <c r="D1071" s="37">
        <v>0</v>
      </c>
      <c r="E1071" s="37">
        <v>0</v>
      </c>
      <c r="F1071" s="37">
        <v>0</v>
      </c>
      <c r="G1071" s="37">
        <v>0</v>
      </c>
      <c r="H1071" s="37">
        <v>0</v>
      </c>
      <c r="I1071" s="37">
        <v>0</v>
      </c>
      <c r="J1071" s="37">
        <v>0</v>
      </c>
      <c r="K1071" s="37">
        <v>0</v>
      </c>
      <c r="L1071" s="37">
        <v>0</v>
      </c>
      <c r="M1071" s="37">
        <v>0</v>
      </c>
      <c r="N1071" s="37">
        <v>0</v>
      </c>
      <c r="O1071" s="37">
        <v>0</v>
      </c>
      <c r="P1071" s="46">
        <f t="shared" si="75"/>
        <v>0</v>
      </c>
    </row>
    <row r="1072" spans="1:16" hidden="1" x14ac:dyDescent="0.25">
      <c r="A1072" s="258" t="str">
        <f>IF(B1072=1,A1035,"")</f>
        <v/>
      </c>
      <c r="B1072" s="39" t="str">
        <f t="shared" si="74"/>
        <v/>
      </c>
      <c r="C1072" s="101">
        <f>VLOOKUP($X$45,CAD!$E$7:$F$31,2,0)</f>
        <v>0</v>
      </c>
      <c r="D1072" s="37">
        <v>0</v>
      </c>
      <c r="E1072" s="37">
        <v>0</v>
      </c>
      <c r="F1072" s="37">
        <v>0</v>
      </c>
      <c r="G1072" s="37">
        <v>0</v>
      </c>
      <c r="H1072" s="37">
        <v>0</v>
      </c>
      <c r="I1072" s="37">
        <v>0</v>
      </c>
      <c r="J1072" s="37">
        <v>0</v>
      </c>
      <c r="K1072" s="37">
        <v>0</v>
      </c>
      <c r="L1072" s="37">
        <v>0</v>
      </c>
      <c r="M1072" s="37">
        <v>0</v>
      </c>
      <c r="N1072" s="37">
        <v>0</v>
      </c>
      <c r="O1072" s="37">
        <v>0</v>
      </c>
      <c r="P1072" s="46">
        <f t="shared" si="75"/>
        <v>0</v>
      </c>
    </row>
    <row r="1073" spans="1:20" hidden="1" x14ac:dyDescent="0.25">
      <c r="A1073" s="258" t="str">
        <f>IF(B1073=1,A1035,"")</f>
        <v/>
      </c>
      <c r="B1073" s="39" t="str">
        <f t="shared" si="74"/>
        <v/>
      </c>
      <c r="C1073" s="101">
        <f>VLOOKUP($X$46,CAD!$E$7:$F$31,2,0)</f>
        <v>0</v>
      </c>
      <c r="D1073" s="37">
        <v>0</v>
      </c>
      <c r="E1073" s="37">
        <v>0</v>
      </c>
      <c r="F1073" s="37">
        <v>0</v>
      </c>
      <c r="G1073" s="37">
        <v>0</v>
      </c>
      <c r="H1073" s="37">
        <v>0</v>
      </c>
      <c r="I1073" s="37">
        <v>0</v>
      </c>
      <c r="J1073" s="37">
        <v>0</v>
      </c>
      <c r="K1073" s="37">
        <v>0</v>
      </c>
      <c r="L1073" s="37">
        <v>0</v>
      </c>
      <c r="M1073" s="37">
        <v>0</v>
      </c>
      <c r="N1073" s="37">
        <v>0</v>
      </c>
      <c r="O1073" s="37">
        <v>0</v>
      </c>
      <c r="P1073" s="46">
        <f t="shared" si="75"/>
        <v>0</v>
      </c>
    </row>
    <row r="1074" spans="1:20" hidden="1" x14ac:dyDescent="0.25">
      <c r="A1074" s="258" t="str">
        <f>IF(B1074=1,A1035,"")</f>
        <v/>
      </c>
      <c r="B1074" s="39" t="str">
        <f t="shared" si="74"/>
        <v/>
      </c>
      <c r="C1074" s="101">
        <f>VLOOKUP($X$47,CAD!$E$7:$F$31,2,0)</f>
        <v>0</v>
      </c>
      <c r="D1074" s="37">
        <v>0</v>
      </c>
      <c r="E1074" s="37">
        <v>0</v>
      </c>
      <c r="F1074" s="37">
        <v>0</v>
      </c>
      <c r="G1074" s="37">
        <v>0</v>
      </c>
      <c r="H1074" s="37">
        <v>0</v>
      </c>
      <c r="I1074" s="37">
        <v>0</v>
      </c>
      <c r="J1074" s="37">
        <v>0</v>
      </c>
      <c r="K1074" s="37">
        <v>0</v>
      </c>
      <c r="L1074" s="37">
        <v>0</v>
      </c>
      <c r="M1074" s="37">
        <v>0</v>
      </c>
      <c r="N1074" s="37">
        <v>0</v>
      </c>
      <c r="O1074" s="37">
        <v>0</v>
      </c>
      <c r="P1074" s="46">
        <f t="shared" si="75"/>
        <v>0</v>
      </c>
    </row>
    <row r="1075" spans="1:20" hidden="1" x14ac:dyDescent="0.25">
      <c r="A1075" s="258" t="str">
        <f>IF(B1075=1,A1035,"")</f>
        <v/>
      </c>
      <c r="B1075" s="39" t="str">
        <f t="shared" si="74"/>
        <v/>
      </c>
      <c r="C1075" s="101">
        <f>VLOOKUP($X$48,CAD!$E$7:$F$31,2,0)</f>
        <v>0</v>
      </c>
      <c r="D1075" s="37">
        <v>0</v>
      </c>
      <c r="E1075" s="37">
        <v>0</v>
      </c>
      <c r="F1075" s="37">
        <v>0</v>
      </c>
      <c r="G1075" s="37">
        <v>0</v>
      </c>
      <c r="H1075" s="37">
        <v>0</v>
      </c>
      <c r="I1075" s="37">
        <v>0</v>
      </c>
      <c r="J1075" s="37">
        <v>0</v>
      </c>
      <c r="K1075" s="37">
        <v>0</v>
      </c>
      <c r="L1075" s="37">
        <v>0</v>
      </c>
      <c r="M1075" s="37">
        <v>0</v>
      </c>
      <c r="N1075" s="37">
        <v>0</v>
      </c>
      <c r="O1075" s="37">
        <v>0</v>
      </c>
      <c r="P1075" s="46">
        <f t="shared" si="75"/>
        <v>0</v>
      </c>
    </row>
    <row r="1076" spans="1:20" hidden="1" x14ac:dyDescent="0.25">
      <c r="A1076" s="258" t="str">
        <f>IF(B1076=1,A1035,"")</f>
        <v/>
      </c>
      <c r="B1076" s="39" t="str">
        <f t="shared" si="74"/>
        <v/>
      </c>
      <c r="C1076" s="101">
        <f>VLOOKUP($X$49,CAD!$E$7:$F$31,2,0)</f>
        <v>0</v>
      </c>
      <c r="D1076" s="37">
        <v>0</v>
      </c>
      <c r="E1076" s="37">
        <v>0</v>
      </c>
      <c r="F1076" s="37">
        <v>0</v>
      </c>
      <c r="G1076" s="37">
        <v>0</v>
      </c>
      <c r="H1076" s="37">
        <v>0</v>
      </c>
      <c r="I1076" s="37">
        <v>0</v>
      </c>
      <c r="J1076" s="37">
        <v>0</v>
      </c>
      <c r="K1076" s="37">
        <v>0</v>
      </c>
      <c r="L1076" s="37">
        <v>0</v>
      </c>
      <c r="M1076" s="37">
        <v>0</v>
      </c>
      <c r="N1076" s="37">
        <v>0</v>
      </c>
      <c r="O1076" s="37">
        <v>0</v>
      </c>
      <c r="P1076" s="46">
        <f t="shared" si="75"/>
        <v>0</v>
      </c>
    </row>
    <row r="1077" spans="1:20" hidden="1" x14ac:dyDescent="0.25">
      <c r="A1077" s="258" t="str">
        <f>IF(B1077=1,A1035,"")</f>
        <v/>
      </c>
      <c r="B1077" s="39" t="str">
        <f t="shared" si="74"/>
        <v/>
      </c>
      <c r="C1077" s="101">
        <f>VLOOKUP($X$50,CAD!$E$7:$F$31,2,0)</f>
        <v>0</v>
      </c>
      <c r="D1077" s="37">
        <v>0</v>
      </c>
      <c r="E1077" s="37">
        <v>0</v>
      </c>
      <c r="F1077" s="37">
        <v>0</v>
      </c>
      <c r="G1077" s="37">
        <v>0</v>
      </c>
      <c r="H1077" s="37">
        <v>0</v>
      </c>
      <c r="I1077" s="37">
        <v>0</v>
      </c>
      <c r="J1077" s="37">
        <v>0</v>
      </c>
      <c r="K1077" s="37">
        <v>0</v>
      </c>
      <c r="L1077" s="37">
        <v>0</v>
      </c>
      <c r="M1077" s="37">
        <v>0</v>
      </c>
      <c r="N1077" s="37">
        <v>0</v>
      </c>
      <c r="O1077" s="37">
        <v>0</v>
      </c>
      <c r="P1077" s="46">
        <f t="shared" si="75"/>
        <v>0</v>
      </c>
    </row>
    <row r="1078" spans="1:20" hidden="1" x14ac:dyDescent="0.25">
      <c r="A1078" s="258" t="str">
        <f>IF(B1078=1,A1035,"")</f>
        <v/>
      </c>
      <c r="B1078" s="39" t="str">
        <f t="shared" si="74"/>
        <v/>
      </c>
      <c r="C1078" s="101">
        <f>VLOOKUP($X$51,CAD!$E$7:$F$31,2,0)</f>
        <v>0</v>
      </c>
      <c r="D1078" s="37">
        <v>0</v>
      </c>
      <c r="E1078" s="37">
        <v>0</v>
      </c>
      <c r="F1078" s="37">
        <v>0</v>
      </c>
      <c r="G1078" s="37">
        <v>0</v>
      </c>
      <c r="H1078" s="37">
        <v>0</v>
      </c>
      <c r="I1078" s="37">
        <v>0</v>
      </c>
      <c r="J1078" s="37">
        <v>0</v>
      </c>
      <c r="K1078" s="37">
        <v>0</v>
      </c>
      <c r="L1078" s="37">
        <v>0</v>
      </c>
      <c r="M1078" s="37">
        <v>0</v>
      </c>
      <c r="N1078" s="37">
        <v>0</v>
      </c>
      <c r="O1078" s="37">
        <v>0</v>
      </c>
      <c r="P1078" s="46">
        <f t="shared" si="75"/>
        <v>0</v>
      </c>
    </row>
    <row r="1079" spans="1:20" hidden="1" x14ac:dyDescent="0.25">
      <c r="A1079" s="258" t="str">
        <f>IF(B1079=1,A1035,"")</f>
        <v/>
      </c>
      <c r="B1079" s="39" t="str">
        <f t="shared" si="74"/>
        <v/>
      </c>
      <c r="C1079" s="101">
        <f>VLOOKUP($X$52,CAD!$E$7:$F$31,2,0)</f>
        <v>0</v>
      </c>
      <c r="D1079" s="37">
        <v>0</v>
      </c>
      <c r="E1079" s="37">
        <v>0</v>
      </c>
      <c r="F1079" s="37">
        <v>0</v>
      </c>
      <c r="G1079" s="37">
        <v>0</v>
      </c>
      <c r="H1079" s="37">
        <v>0</v>
      </c>
      <c r="I1079" s="37">
        <v>0</v>
      </c>
      <c r="J1079" s="37">
        <v>0</v>
      </c>
      <c r="K1079" s="37">
        <v>0</v>
      </c>
      <c r="L1079" s="37">
        <v>0</v>
      </c>
      <c r="M1079" s="37">
        <v>0</v>
      </c>
      <c r="N1079" s="37">
        <v>0</v>
      </c>
      <c r="O1079" s="37">
        <v>0</v>
      </c>
      <c r="P1079" s="46">
        <f t="shared" si="75"/>
        <v>0</v>
      </c>
    </row>
    <row r="1080" spans="1:20" hidden="1" x14ac:dyDescent="0.25">
      <c r="A1080" s="258" t="str">
        <f>IF(B1080=1,A1035,"")</f>
        <v/>
      </c>
      <c r="B1080" s="39" t="str">
        <f t="shared" si="74"/>
        <v/>
      </c>
      <c r="C1080" s="101">
        <f>VLOOKUP($X$53,CAD!$E$7:$F$31,2,0)</f>
        <v>0</v>
      </c>
      <c r="D1080" s="37">
        <v>0</v>
      </c>
      <c r="E1080" s="37">
        <v>0</v>
      </c>
      <c r="F1080" s="37">
        <v>0</v>
      </c>
      <c r="G1080" s="37">
        <v>0</v>
      </c>
      <c r="H1080" s="37">
        <v>0</v>
      </c>
      <c r="I1080" s="37">
        <v>0</v>
      </c>
      <c r="J1080" s="37">
        <v>0</v>
      </c>
      <c r="K1080" s="37">
        <v>0</v>
      </c>
      <c r="L1080" s="37">
        <v>0</v>
      </c>
      <c r="M1080" s="37">
        <v>0</v>
      </c>
      <c r="N1080" s="37">
        <v>0</v>
      </c>
      <c r="O1080" s="37">
        <v>0</v>
      </c>
      <c r="P1080" s="46">
        <f t="shared" si="75"/>
        <v>0</v>
      </c>
    </row>
    <row r="1081" spans="1:20" hidden="1" x14ac:dyDescent="0.25">
      <c r="A1081" s="258" t="str">
        <f>IF(B1081=1,A1035,"")</f>
        <v/>
      </c>
      <c r="B1081" s="39" t="str">
        <f t="shared" si="74"/>
        <v/>
      </c>
      <c r="C1081" s="101">
        <f>VLOOKUP($X$54,CAD!$E$7:$F$31,2,0)</f>
        <v>0</v>
      </c>
      <c r="D1081" s="37">
        <v>0</v>
      </c>
      <c r="E1081" s="37">
        <v>0</v>
      </c>
      <c r="F1081" s="37">
        <v>0</v>
      </c>
      <c r="G1081" s="37">
        <v>0</v>
      </c>
      <c r="H1081" s="37">
        <v>0</v>
      </c>
      <c r="I1081" s="37">
        <v>0</v>
      </c>
      <c r="J1081" s="37">
        <v>0</v>
      </c>
      <c r="K1081" s="37">
        <v>0</v>
      </c>
      <c r="L1081" s="37">
        <v>0</v>
      </c>
      <c r="M1081" s="37">
        <v>0</v>
      </c>
      <c r="N1081" s="37">
        <v>0</v>
      </c>
      <c r="O1081" s="37">
        <v>0</v>
      </c>
      <c r="P1081" s="46">
        <f t="shared" si="75"/>
        <v>0</v>
      </c>
    </row>
    <row r="1082" spans="1:20" hidden="1" x14ac:dyDescent="0.25">
      <c r="A1082" s="258" t="str">
        <f>IF(B1082=1,A1035,"")</f>
        <v/>
      </c>
      <c r="B1082" s="39" t="str">
        <f t="shared" si="74"/>
        <v/>
      </c>
      <c r="C1082" s="101">
        <f>VLOOKUP($X$55,CAD!$E$7:$F$31,2,0)</f>
        <v>0</v>
      </c>
      <c r="D1082" s="37">
        <v>0</v>
      </c>
      <c r="E1082" s="37">
        <v>0</v>
      </c>
      <c r="F1082" s="37">
        <v>0</v>
      </c>
      <c r="G1082" s="37">
        <v>0</v>
      </c>
      <c r="H1082" s="37">
        <v>0</v>
      </c>
      <c r="I1082" s="37">
        <v>0</v>
      </c>
      <c r="J1082" s="37">
        <v>0</v>
      </c>
      <c r="K1082" s="37">
        <v>0</v>
      </c>
      <c r="L1082" s="37">
        <v>0</v>
      </c>
      <c r="M1082" s="37">
        <v>0</v>
      </c>
      <c r="N1082" s="37">
        <v>0</v>
      </c>
      <c r="O1082" s="37">
        <v>0</v>
      </c>
      <c r="P1082" s="46">
        <f t="shared" si="75"/>
        <v>0</v>
      </c>
    </row>
    <row r="1083" spans="1:20" hidden="1" x14ac:dyDescent="0.25">
      <c r="A1083" s="258" t="str">
        <f>IF(B1083=1,A1035,"")</f>
        <v/>
      </c>
      <c r="B1083" s="39" t="str">
        <f t="shared" si="74"/>
        <v/>
      </c>
      <c r="C1083" s="101">
        <f>VLOOKUP($X$56,CAD!$E$7:$F$31,2,0)</f>
        <v>0</v>
      </c>
      <c r="D1083" s="37">
        <v>0</v>
      </c>
      <c r="E1083" s="37">
        <v>0</v>
      </c>
      <c r="F1083" s="37">
        <v>0</v>
      </c>
      <c r="G1083" s="37">
        <v>0</v>
      </c>
      <c r="H1083" s="37">
        <v>0</v>
      </c>
      <c r="I1083" s="37">
        <v>0</v>
      </c>
      <c r="J1083" s="37">
        <v>0</v>
      </c>
      <c r="K1083" s="37">
        <v>0</v>
      </c>
      <c r="L1083" s="37">
        <v>0</v>
      </c>
      <c r="M1083" s="37">
        <v>0</v>
      </c>
      <c r="N1083" s="37">
        <v>0</v>
      </c>
      <c r="O1083" s="37">
        <v>0</v>
      </c>
      <c r="P1083" s="46">
        <f t="shared" si="75"/>
        <v>0</v>
      </c>
    </row>
    <row r="1084" spans="1:20" hidden="1" x14ac:dyDescent="0.25">
      <c r="A1084" s="258" t="str">
        <f>IF(B1084=1,A1035,"")</f>
        <v/>
      </c>
      <c r="B1084" s="39" t="str">
        <f t="shared" si="74"/>
        <v/>
      </c>
      <c r="C1084" s="101">
        <f>VLOOKUP($X$57,CAD!$E$7:$F$31,2,0)</f>
        <v>0</v>
      </c>
      <c r="D1084" s="37">
        <v>0</v>
      </c>
      <c r="E1084" s="37">
        <v>0</v>
      </c>
      <c r="F1084" s="37">
        <v>0</v>
      </c>
      <c r="G1084" s="37">
        <v>0</v>
      </c>
      <c r="H1084" s="37">
        <v>0</v>
      </c>
      <c r="I1084" s="37">
        <v>0</v>
      </c>
      <c r="J1084" s="37">
        <v>0</v>
      </c>
      <c r="K1084" s="37">
        <v>0</v>
      </c>
      <c r="L1084" s="37">
        <v>0</v>
      </c>
      <c r="M1084" s="37">
        <v>0</v>
      </c>
      <c r="N1084" s="37">
        <v>0</v>
      </c>
      <c r="O1084" s="37">
        <v>0</v>
      </c>
      <c r="P1084" s="46">
        <f t="shared" si="75"/>
        <v>0</v>
      </c>
    </row>
    <row r="1085" spans="1:20" hidden="1" x14ac:dyDescent="0.25">
      <c r="A1085" s="258" t="str">
        <f>IF(B1085=1,A1035,"")</f>
        <v/>
      </c>
      <c r="B1085" s="39" t="str">
        <f t="shared" si="74"/>
        <v/>
      </c>
      <c r="C1085" s="101">
        <f>VLOOKUP($X$58,CAD!$E$7:$F$31,2,0)</f>
        <v>0</v>
      </c>
      <c r="D1085" s="37">
        <v>0</v>
      </c>
      <c r="E1085" s="37">
        <v>0</v>
      </c>
      <c r="F1085" s="37">
        <v>0</v>
      </c>
      <c r="G1085" s="37">
        <v>0</v>
      </c>
      <c r="H1085" s="37">
        <v>0</v>
      </c>
      <c r="I1085" s="37">
        <v>0</v>
      </c>
      <c r="J1085" s="37">
        <v>0</v>
      </c>
      <c r="K1085" s="37">
        <v>0</v>
      </c>
      <c r="L1085" s="37">
        <v>0</v>
      </c>
      <c r="M1085" s="37">
        <v>0</v>
      </c>
      <c r="N1085" s="37">
        <v>0</v>
      </c>
      <c r="O1085" s="37">
        <v>0</v>
      </c>
      <c r="P1085" s="46">
        <f t="shared" si="75"/>
        <v>0</v>
      </c>
      <c r="T1085" s="10"/>
    </row>
    <row r="1086" spans="1:20" hidden="1" x14ac:dyDescent="0.25">
      <c r="A1086" s="258">
        <f>A1035</f>
        <v>2038</v>
      </c>
      <c r="P1086" s="43"/>
    </row>
    <row r="1087" spans="1:20" ht="15.75" hidden="1" thickBot="1" x14ac:dyDescent="0.3">
      <c r="A1087" s="258">
        <f>A1035</f>
        <v>2038</v>
      </c>
      <c r="C1087" s="131" t="s">
        <v>203</v>
      </c>
      <c r="D1087" s="132">
        <f>PREV_D!D1019</f>
        <v>0</v>
      </c>
      <c r="E1087" s="132">
        <f>PREV_D!E1019</f>
        <v>0</v>
      </c>
      <c r="F1087" s="132">
        <f>PREV_D!F1019</f>
        <v>0</v>
      </c>
      <c r="G1087" s="132">
        <f>PREV_D!G1019</f>
        <v>0</v>
      </c>
      <c r="H1087" s="132">
        <f>PREV_D!H1019</f>
        <v>0</v>
      </c>
      <c r="I1087" s="132">
        <f>PREV_D!I1019</f>
        <v>0</v>
      </c>
      <c r="J1087" s="132">
        <f>PREV_D!J1019</f>
        <v>0</v>
      </c>
      <c r="K1087" s="132">
        <f>PREV_D!K1019</f>
        <v>0</v>
      </c>
      <c r="L1087" s="132">
        <f>PREV_D!L1019</f>
        <v>0</v>
      </c>
      <c r="M1087" s="132">
        <f>PREV_D!M1019</f>
        <v>0</v>
      </c>
      <c r="N1087" s="132">
        <f>PREV_D!N1019</f>
        <v>0</v>
      </c>
      <c r="O1087" s="132">
        <f>PREV_D!O1019</f>
        <v>0</v>
      </c>
      <c r="P1087" s="133">
        <f>SUM(D1087:O1087)</f>
        <v>0</v>
      </c>
    </row>
    <row r="1088" spans="1:20" hidden="1" x14ac:dyDescent="0.25">
      <c r="A1088" s="258">
        <f>A1035</f>
        <v>2038</v>
      </c>
      <c r="P1088" s="43"/>
    </row>
    <row r="1089" spans="1:16" hidden="1" x14ac:dyDescent="0.25">
      <c r="A1089" s="258">
        <f>A1035</f>
        <v>2038</v>
      </c>
      <c r="C1089" s="63" t="s">
        <v>204</v>
      </c>
      <c r="D1089" s="34">
        <f>D1035-D1087</f>
        <v>0</v>
      </c>
      <c r="E1089" s="34">
        <f t="shared" ref="E1089:P1089" si="76">E1035-E1087</f>
        <v>0</v>
      </c>
      <c r="F1089" s="34">
        <f t="shared" si="76"/>
        <v>0</v>
      </c>
      <c r="G1089" s="34">
        <f t="shared" si="76"/>
        <v>0</v>
      </c>
      <c r="H1089" s="34">
        <f t="shared" si="76"/>
        <v>0</v>
      </c>
      <c r="I1089" s="34">
        <f t="shared" si="76"/>
        <v>0</v>
      </c>
      <c r="J1089" s="34">
        <f t="shared" si="76"/>
        <v>0</v>
      </c>
      <c r="K1089" s="34">
        <f t="shared" si="76"/>
        <v>0</v>
      </c>
      <c r="L1089" s="34">
        <f t="shared" si="76"/>
        <v>0</v>
      </c>
      <c r="M1089" s="34">
        <f t="shared" si="76"/>
        <v>0</v>
      </c>
      <c r="N1089" s="34">
        <f t="shared" si="76"/>
        <v>0</v>
      </c>
      <c r="O1089" s="34">
        <f t="shared" si="76"/>
        <v>0</v>
      </c>
      <c r="P1089" s="44">
        <f t="shared" si="76"/>
        <v>0</v>
      </c>
    </row>
    <row r="1090" spans="1:16" hidden="1" x14ac:dyDescent="0.25">
      <c r="A1090" s="258"/>
    </row>
    <row r="1091" spans="1:16" hidden="1" x14ac:dyDescent="0.25">
      <c r="A1091" s="258"/>
    </row>
    <row r="1092" spans="1:16" ht="15" hidden="1" customHeight="1" thickBot="1" x14ac:dyDescent="0.3">
      <c r="A1092" s="258">
        <f>A1035+1</f>
        <v>2039</v>
      </c>
      <c r="C1092" s="134" t="s">
        <v>202</v>
      </c>
      <c r="D1092" s="136">
        <f t="shared" ref="D1092:P1092" si="77">SUM(D1093:D1142)</f>
        <v>0</v>
      </c>
      <c r="E1092" s="136">
        <f t="shared" si="77"/>
        <v>0</v>
      </c>
      <c r="F1092" s="136">
        <f t="shared" si="77"/>
        <v>0</v>
      </c>
      <c r="G1092" s="136">
        <f t="shared" si="77"/>
        <v>0</v>
      </c>
      <c r="H1092" s="136">
        <f t="shared" si="77"/>
        <v>0</v>
      </c>
      <c r="I1092" s="136">
        <f t="shared" si="77"/>
        <v>0</v>
      </c>
      <c r="J1092" s="136">
        <f t="shared" si="77"/>
        <v>0</v>
      </c>
      <c r="K1092" s="136">
        <f t="shared" si="77"/>
        <v>0</v>
      </c>
      <c r="L1092" s="136">
        <f t="shared" si="77"/>
        <v>0</v>
      </c>
      <c r="M1092" s="136">
        <f t="shared" si="77"/>
        <v>0</v>
      </c>
      <c r="N1092" s="136">
        <f t="shared" si="77"/>
        <v>0</v>
      </c>
      <c r="O1092" s="136">
        <f t="shared" si="77"/>
        <v>0</v>
      </c>
      <c r="P1092" s="136">
        <f t="shared" si="77"/>
        <v>0</v>
      </c>
    </row>
    <row r="1093" spans="1:16" hidden="1" x14ac:dyDescent="0.25">
      <c r="A1093" s="258" t="str">
        <f>IF(B1093=1,A1092,"")</f>
        <v/>
      </c>
      <c r="B1093" s="39" t="str">
        <f>IF(C1093&lt;&gt;0,1,"")</f>
        <v/>
      </c>
      <c r="C1093" s="130">
        <f>VLOOKUP($X$9,CAD!$C$7:$D$31,2,0)</f>
        <v>0</v>
      </c>
      <c r="D1093" s="38">
        <v>0</v>
      </c>
      <c r="E1093" s="38">
        <v>0</v>
      </c>
      <c r="F1093" s="38">
        <v>0</v>
      </c>
      <c r="G1093" s="38">
        <v>0</v>
      </c>
      <c r="H1093" s="38">
        <v>0</v>
      </c>
      <c r="I1093" s="38">
        <v>0</v>
      </c>
      <c r="J1093" s="38">
        <v>0</v>
      </c>
      <c r="K1093" s="38">
        <v>0</v>
      </c>
      <c r="L1093" s="38">
        <v>0</v>
      </c>
      <c r="M1093" s="38">
        <v>0</v>
      </c>
      <c r="N1093" s="38">
        <v>0</v>
      </c>
      <c r="O1093" s="38">
        <v>0</v>
      </c>
      <c r="P1093" s="99">
        <f>SUM(D1093:O1093)</f>
        <v>0</v>
      </c>
    </row>
    <row r="1094" spans="1:16" hidden="1" x14ac:dyDescent="0.25">
      <c r="A1094" s="258" t="str">
        <f>IF(B1094=1,A1092,"")</f>
        <v/>
      </c>
      <c r="B1094" s="39" t="str">
        <f t="shared" ref="B1094:B1142" si="78">IF(C1094&lt;&gt;0,1,"")</f>
        <v/>
      </c>
      <c r="C1094" s="130">
        <f>VLOOKUP($X$10,CAD!$C$7:$D$31,2,0)</f>
        <v>0</v>
      </c>
      <c r="D1094" s="38">
        <v>0</v>
      </c>
      <c r="E1094" s="38">
        <v>0</v>
      </c>
      <c r="F1094" s="38">
        <v>0</v>
      </c>
      <c r="G1094" s="38">
        <v>0</v>
      </c>
      <c r="H1094" s="38">
        <v>0</v>
      </c>
      <c r="I1094" s="38">
        <v>0</v>
      </c>
      <c r="J1094" s="38">
        <v>0</v>
      </c>
      <c r="K1094" s="38">
        <v>0</v>
      </c>
      <c r="L1094" s="38">
        <v>0</v>
      </c>
      <c r="M1094" s="38">
        <v>0</v>
      </c>
      <c r="N1094" s="38">
        <v>0</v>
      </c>
      <c r="O1094" s="38">
        <v>0</v>
      </c>
      <c r="P1094" s="46">
        <f t="shared" ref="P1094:P1142" si="79">SUM(D1094:O1094)</f>
        <v>0</v>
      </c>
    </row>
    <row r="1095" spans="1:16" hidden="1" x14ac:dyDescent="0.25">
      <c r="A1095" s="258" t="str">
        <f>IF(B1095=1,A1092,"")</f>
        <v/>
      </c>
      <c r="B1095" s="39" t="str">
        <f t="shared" si="78"/>
        <v/>
      </c>
      <c r="C1095" s="130">
        <f>VLOOKUP($X$11,CAD!$C$7:$D$31,2,0)</f>
        <v>0</v>
      </c>
      <c r="D1095" s="37">
        <v>0</v>
      </c>
      <c r="E1095" s="37">
        <v>0</v>
      </c>
      <c r="F1095" s="37">
        <v>0</v>
      </c>
      <c r="G1095" s="37">
        <v>0</v>
      </c>
      <c r="H1095" s="37">
        <v>0</v>
      </c>
      <c r="I1095" s="37">
        <v>0</v>
      </c>
      <c r="J1095" s="37">
        <v>0</v>
      </c>
      <c r="K1095" s="37">
        <v>0</v>
      </c>
      <c r="L1095" s="37">
        <v>0</v>
      </c>
      <c r="M1095" s="37">
        <v>0</v>
      </c>
      <c r="N1095" s="37">
        <v>0</v>
      </c>
      <c r="O1095" s="37">
        <v>0</v>
      </c>
      <c r="P1095" s="46">
        <f t="shared" si="79"/>
        <v>0</v>
      </c>
    </row>
    <row r="1096" spans="1:16" hidden="1" x14ac:dyDescent="0.25">
      <c r="A1096" s="258" t="str">
        <f>IF(B1096=1,A1092,"")</f>
        <v/>
      </c>
      <c r="B1096" s="39" t="str">
        <f t="shared" si="78"/>
        <v/>
      </c>
      <c r="C1096" s="130">
        <f>VLOOKUP($X$12,CAD!$C$7:$D$31,2,0)</f>
        <v>0</v>
      </c>
      <c r="D1096" s="37">
        <v>0</v>
      </c>
      <c r="E1096" s="37">
        <v>0</v>
      </c>
      <c r="F1096" s="37">
        <v>0</v>
      </c>
      <c r="G1096" s="37">
        <v>0</v>
      </c>
      <c r="H1096" s="37">
        <v>0</v>
      </c>
      <c r="I1096" s="37">
        <v>0</v>
      </c>
      <c r="J1096" s="37">
        <v>0</v>
      </c>
      <c r="K1096" s="37">
        <v>0</v>
      </c>
      <c r="L1096" s="37">
        <v>0</v>
      </c>
      <c r="M1096" s="37">
        <v>0</v>
      </c>
      <c r="N1096" s="37">
        <v>0</v>
      </c>
      <c r="O1096" s="37">
        <v>0</v>
      </c>
      <c r="P1096" s="46">
        <f t="shared" si="79"/>
        <v>0</v>
      </c>
    </row>
    <row r="1097" spans="1:16" hidden="1" x14ac:dyDescent="0.25">
      <c r="A1097" s="258" t="str">
        <f>IF(B1097=1,A1092,"")</f>
        <v/>
      </c>
      <c r="B1097" s="39" t="str">
        <f t="shared" si="78"/>
        <v/>
      </c>
      <c r="C1097" s="130">
        <f>VLOOKUP($X$13,CAD!$C$7:$D$31,2,0)</f>
        <v>0</v>
      </c>
      <c r="D1097" s="37">
        <v>0</v>
      </c>
      <c r="E1097" s="37">
        <v>0</v>
      </c>
      <c r="F1097" s="37">
        <v>0</v>
      </c>
      <c r="G1097" s="37">
        <v>0</v>
      </c>
      <c r="H1097" s="37">
        <v>0</v>
      </c>
      <c r="I1097" s="37">
        <v>0</v>
      </c>
      <c r="J1097" s="37">
        <v>0</v>
      </c>
      <c r="K1097" s="37">
        <v>0</v>
      </c>
      <c r="L1097" s="37">
        <v>0</v>
      </c>
      <c r="M1097" s="37">
        <v>0</v>
      </c>
      <c r="N1097" s="37">
        <v>0</v>
      </c>
      <c r="O1097" s="37">
        <v>0</v>
      </c>
      <c r="P1097" s="46">
        <f t="shared" si="79"/>
        <v>0</v>
      </c>
    </row>
    <row r="1098" spans="1:16" hidden="1" x14ac:dyDescent="0.25">
      <c r="A1098" s="258" t="str">
        <f>IF(B1098=1,A1092,"")</f>
        <v/>
      </c>
      <c r="B1098" s="39" t="str">
        <f t="shared" si="78"/>
        <v/>
      </c>
      <c r="C1098" s="130">
        <f>VLOOKUP($X$14,CAD!$C$7:$D$31,2,0)</f>
        <v>0</v>
      </c>
      <c r="D1098" s="37">
        <v>0</v>
      </c>
      <c r="E1098" s="37">
        <v>0</v>
      </c>
      <c r="F1098" s="37">
        <v>0</v>
      </c>
      <c r="G1098" s="37">
        <v>0</v>
      </c>
      <c r="H1098" s="37">
        <v>0</v>
      </c>
      <c r="I1098" s="37">
        <v>0</v>
      </c>
      <c r="J1098" s="37">
        <v>0</v>
      </c>
      <c r="K1098" s="37">
        <v>0</v>
      </c>
      <c r="L1098" s="37">
        <v>0</v>
      </c>
      <c r="M1098" s="37">
        <v>0</v>
      </c>
      <c r="N1098" s="37">
        <v>0</v>
      </c>
      <c r="O1098" s="37">
        <v>0</v>
      </c>
      <c r="P1098" s="46">
        <f t="shared" si="79"/>
        <v>0</v>
      </c>
    </row>
    <row r="1099" spans="1:16" hidden="1" x14ac:dyDescent="0.25">
      <c r="A1099" s="258" t="str">
        <f>IF(B1099=1,A1092,"")</f>
        <v/>
      </c>
      <c r="B1099" s="39" t="str">
        <f t="shared" si="78"/>
        <v/>
      </c>
      <c r="C1099" s="130">
        <f>VLOOKUP($X$15,CAD!$C$7:$D$31,2,0)</f>
        <v>0</v>
      </c>
      <c r="D1099" s="37">
        <v>0</v>
      </c>
      <c r="E1099" s="37">
        <v>0</v>
      </c>
      <c r="F1099" s="37">
        <v>0</v>
      </c>
      <c r="G1099" s="37">
        <v>0</v>
      </c>
      <c r="H1099" s="37">
        <v>0</v>
      </c>
      <c r="I1099" s="37">
        <v>0</v>
      </c>
      <c r="J1099" s="37">
        <v>0</v>
      </c>
      <c r="K1099" s="37">
        <v>0</v>
      </c>
      <c r="L1099" s="37">
        <v>0</v>
      </c>
      <c r="M1099" s="37">
        <v>0</v>
      </c>
      <c r="N1099" s="37">
        <v>0</v>
      </c>
      <c r="O1099" s="37">
        <v>0</v>
      </c>
      <c r="P1099" s="46">
        <f t="shared" si="79"/>
        <v>0</v>
      </c>
    </row>
    <row r="1100" spans="1:16" hidden="1" x14ac:dyDescent="0.25">
      <c r="A1100" s="258" t="str">
        <f>IF(B1100=1,A1092,"")</f>
        <v/>
      </c>
      <c r="B1100" s="39" t="str">
        <f t="shared" si="78"/>
        <v/>
      </c>
      <c r="C1100" s="130">
        <f>VLOOKUP($X$16,CAD!$C$7:$D$31,2,0)</f>
        <v>0</v>
      </c>
      <c r="D1100" s="37">
        <v>0</v>
      </c>
      <c r="E1100" s="37">
        <v>0</v>
      </c>
      <c r="F1100" s="37">
        <v>0</v>
      </c>
      <c r="G1100" s="37">
        <v>0</v>
      </c>
      <c r="H1100" s="37">
        <v>0</v>
      </c>
      <c r="I1100" s="37">
        <v>0</v>
      </c>
      <c r="J1100" s="37">
        <v>0</v>
      </c>
      <c r="K1100" s="37">
        <v>0</v>
      </c>
      <c r="L1100" s="37">
        <v>0</v>
      </c>
      <c r="M1100" s="37">
        <v>0</v>
      </c>
      <c r="N1100" s="37">
        <v>0</v>
      </c>
      <c r="O1100" s="37">
        <v>0</v>
      </c>
      <c r="P1100" s="46">
        <f t="shared" si="79"/>
        <v>0</v>
      </c>
    </row>
    <row r="1101" spans="1:16" hidden="1" x14ac:dyDescent="0.25">
      <c r="A1101" s="258" t="str">
        <f>IF(B1101=1,A1092,"")</f>
        <v/>
      </c>
      <c r="B1101" s="39" t="str">
        <f t="shared" si="78"/>
        <v/>
      </c>
      <c r="C1101" s="130">
        <f>VLOOKUP($X$17,CAD!$C$7:$D$31,2,0)</f>
        <v>0</v>
      </c>
      <c r="D1101" s="37">
        <v>0</v>
      </c>
      <c r="E1101" s="37">
        <v>0</v>
      </c>
      <c r="F1101" s="37">
        <v>0</v>
      </c>
      <c r="G1101" s="37">
        <v>0</v>
      </c>
      <c r="H1101" s="37">
        <v>0</v>
      </c>
      <c r="I1101" s="37">
        <v>0</v>
      </c>
      <c r="J1101" s="37">
        <v>0</v>
      </c>
      <c r="K1101" s="37">
        <v>0</v>
      </c>
      <c r="L1101" s="37">
        <v>0</v>
      </c>
      <c r="M1101" s="37">
        <v>0</v>
      </c>
      <c r="N1101" s="37">
        <v>0</v>
      </c>
      <c r="O1101" s="37">
        <v>0</v>
      </c>
      <c r="P1101" s="46">
        <f t="shared" si="79"/>
        <v>0</v>
      </c>
    </row>
    <row r="1102" spans="1:16" hidden="1" x14ac:dyDescent="0.25">
      <c r="A1102" s="258" t="str">
        <f>IF(B1102=1,A1092,"")</f>
        <v/>
      </c>
      <c r="B1102" s="39" t="str">
        <f t="shared" si="78"/>
        <v/>
      </c>
      <c r="C1102" s="130">
        <f>VLOOKUP($X$18,CAD!$C$7:$D$31,2,0)</f>
        <v>0</v>
      </c>
      <c r="D1102" s="37">
        <v>0</v>
      </c>
      <c r="E1102" s="37">
        <v>0</v>
      </c>
      <c r="F1102" s="37">
        <v>0</v>
      </c>
      <c r="G1102" s="37">
        <v>0</v>
      </c>
      <c r="H1102" s="37">
        <v>0</v>
      </c>
      <c r="I1102" s="37">
        <v>0</v>
      </c>
      <c r="J1102" s="37">
        <v>0</v>
      </c>
      <c r="K1102" s="37">
        <v>0</v>
      </c>
      <c r="L1102" s="37">
        <v>0</v>
      </c>
      <c r="M1102" s="37">
        <v>0</v>
      </c>
      <c r="N1102" s="37">
        <v>0</v>
      </c>
      <c r="O1102" s="37">
        <v>0</v>
      </c>
      <c r="P1102" s="46">
        <f t="shared" si="79"/>
        <v>0</v>
      </c>
    </row>
    <row r="1103" spans="1:16" hidden="1" x14ac:dyDescent="0.25">
      <c r="A1103" s="258" t="str">
        <f>IF(B1103=1,A1092,"")</f>
        <v/>
      </c>
      <c r="B1103" s="39" t="str">
        <f t="shared" si="78"/>
        <v/>
      </c>
      <c r="C1103" s="130">
        <f>VLOOKUP($X$19,CAD!$C$7:$D$31,2,0)</f>
        <v>0</v>
      </c>
      <c r="D1103" s="37">
        <v>0</v>
      </c>
      <c r="E1103" s="37">
        <v>0</v>
      </c>
      <c r="F1103" s="37">
        <v>0</v>
      </c>
      <c r="G1103" s="37">
        <v>0</v>
      </c>
      <c r="H1103" s="37">
        <v>0</v>
      </c>
      <c r="I1103" s="37">
        <v>0</v>
      </c>
      <c r="J1103" s="37">
        <v>0</v>
      </c>
      <c r="K1103" s="37">
        <v>0</v>
      </c>
      <c r="L1103" s="37">
        <v>0</v>
      </c>
      <c r="M1103" s="37">
        <v>0</v>
      </c>
      <c r="N1103" s="37">
        <v>0</v>
      </c>
      <c r="O1103" s="37">
        <v>0</v>
      </c>
      <c r="P1103" s="46">
        <f t="shared" si="79"/>
        <v>0</v>
      </c>
    </row>
    <row r="1104" spans="1:16" hidden="1" x14ac:dyDescent="0.25">
      <c r="A1104" s="258" t="str">
        <f>IF(B1104=1,A1092,"")</f>
        <v/>
      </c>
      <c r="B1104" s="39" t="str">
        <f t="shared" si="78"/>
        <v/>
      </c>
      <c r="C1104" s="130">
        <f>VLOOKUP($X$20,CAD!$C$7:$D$31,2,0)</f>
        <v>0</v>
      </c>
      <c r="D1104" s="37">
        <v>0</v>
      </c>
      <c r="E1104" s="37">
        <v>0</v>
      </c>
      <c r="F1104" s="37">
        <v>0</v>
      </c>
      <c r="G1104" s="37">
        <v>0</v>
      </c>
      <c r="H1104" s="37">
        <v>0</v>
      </c>
      <c r="I1104" s="37">
        <v>0</v>
      </c>
      <c r="J1104" s="37">
        <v>0</v>
      </c>
      <c r="K1104" s="37">
        <v>0</v>
      </c>
      <c r="L1104" s="37">
        <v>0</v>
      </c>
      <c r="M1104" s="37">
        <v>0</v>
      </c>
      <c r="N1104" s="37">
        <v>0</v>
      </c>
      <c r="O1104" s="37">
        <v>0</v>
      </c>
      <c r="P1104" s="46">
        <f t="shared" si="79"/>
        <v>0</v>
      </c>
    </row>
    <row r="1105" spans="1:16" hidden="1" x14ac:dyDescent="0.25">
      <c r="A1105" s="258" t="str">
        <f>IF(B1105=1,A1092,"")</f>
        <v/>
      </c>
      <c r="B1105" s="39" t="str">
        <f t="shared" si="78"/>
        <v/>
      </c>
      <c r="C1105" s="130">
        <f>VLOOKUP($X$21,CAD!$C$7:$D$31,2,0)</f>
        <v>0</v>
      </c>
      <c r="D1105" s="37">
        <v>0</v>
      </c>
      <c r="E1105" s="37">
        <v>0</v>
      </c>
      <c r="F1105" s="37">
        <v>0</v>
      </c>
      <c r="G1105" s="37">
        <v>0</v>
      </c>
      <c r="H1105" s="37">
        <v>0</v>
      </c>
      <c r="I1105" s="37">
        <v>0</v>
      </c>
      <c r="J1105" s="37">
        <v>0</v>
      </c>
      <c r="K1105" s="37">
        <v>0</v>
      </c>
      <c r="L1105" s="37">
        <v>0</v>
      </c>
      <c r="M1105" s="37">
        <v>0</v>
      </c>
      <c r="N1105" s="37">
        <v>0</v>
      </c>
      <c r="O1105" s="37">
        <v>0</v>
      </c>
      <c r="P1105" s="46">
        <f t="shared" si="79"/>
        <v>0</v>
      </c>
    </row>
    <row r="1106" spans="1:16" hidden="1" x14ac:dyDescent="0.25">
      <c r="A1106" s="258" t="str">
        <f>IF(B1106=1,A1092,"")</f>
        <v/>
      </c>
      <c r="B1106" s="39" t="str">
        <f t="shared" si="78"/>
        <v/>
      </c>
      <c r="C1106" s="130">
        <f>VLOOKUP($X$22,CAD!$C$7:$D$31,2,0)</f>
        <v>0</v>
      </c>
      <c r="D1106" s="37">
        <v>0</v>
      </c>
      <c r="E1106" s="37">
        <v>0</v>
      </c>
      <c r="F1106" s="37">
        <v>0</v>
      </c>
      <c r="G1106" s="37">
        <v>0</v>
      </c>
      <c r="H1106" s="37">
        <v>0</v>
      </c>
      <c r="I1106" s="37">
        <v>0</v>
      </c>
      <c r="J1106" s="37">
        <v>0</v>
      </c>
      <c r="K1106" s="37">
        <v>0</v>
      </c>
      <c r="L1106" s="37">
        <v>0</v>
      </c>
      <c r="M1106" s="37">
        <v>0</v>
      </c>
      <c r="N1106" s="37">
        <v>0</v>
      </c>
      <c r="O1106" s="37">
        <v>0</v>
      </c>
      <c r="P1106" s="46">
        <f t="shared" si="79"/>
        <v>0</v>
      </c>
    </row>
    <row r="1107" spans="1:16" hidden="1" x14ac:dyDescent="0.25">
      <c r="A1107" s="258" t="str">
        <f>IF(B1107=1,A1092,"")</f>
        <v/>
      </c>
      <c r="B1107" s="39" t="str">
        <f t="shared" si="78"/>
        <v/>
      </c>
      <c r="C1107" s="130">
        <f>VLOOKUP($X$23,CAD!$C$7:$D$31,2,0)</f>
        <v>0</v>
      </c>
      <c r="D1107" s="37">
        <v>0</v>
      </c>
      <c r="E1107" s="37">
        <v>0</v>
      </c>
      <c r="F1107" s="37">
        <v>0</v>
      </c>
      <c r="G1107" s="37">
        <v>0</v>
      </c>
      <c r="H1107" s="37">
        <v>0</v>
      </c>
      <c r="I1107" s="37">
        <v>0</v>
      </c>
      <c r="J1107" s="37">
        <v>0</v>
      </c>
      <c r="K1107" s="37">
        <v>0</v>
      </c>
      <c r="L1107" s="37">
        <v>0</v>
      </c>
      <c r="M1107" s="37">
        <v>0</v>
      </c>
      <c r="N1107" s="37">
        <v>0</v>
      </c>
      <c r="O1107" s="37">
        <v>0</v>
      </c>
      <c r="P1107" s="46">
        <f t="shared" si="79"/>
        <v>0</v>
      </c>
    </row>
    <row r="1108" spans="1:16" hidden="1" x14ac:dyDescent="0.25">
      <c r="A1108" s="258" t="str">
        <f>IF(B1108=1,A1092,"")</f>
        <v/>
      </c>
      <c r="B1108" s="39" t="str">
        <f t="shared" si="78"/>
        <v/>
      </c>
      <c r="C1108" s="130">
        <f>VLOOKUP($X$24,CAD!$C$7:$D$31,2,0)</f>
        <v>0</v>
      </c>
      <c r="D1108" s="37">
        <v>0</v>
      </c>
      <c r="E1108" s="37">
        <v>0</v>
      </c>
      <c r="F1108" s="37">
        <v>0</v>
      </c>
      <c r="G1108" s="37">
        <v>0</v>
      </c>
      <c r="H1108" s="37">
        <v>0</v>
      </c>
      <c r="I1108" s="37">
        <v>0</v>
      </c>
      <c r="J1108" s="37">
        <v>0</v>
      </c>
      <c r="K1108" s="37">
        <v>0</v>
      </c>
      <c r="L1108" s="37">
        <v>0</v>
      </c>
      <c r="M1108" s="37">
        <v>0</v>
      </c>
      <c r="N1108" s="37">
        <v>0</v>
      </c>
      <c r="O1108" s="37">
        <v>0</v>
      </c>
      <c r="P1108" s="46">
        <f t="shared" si="79"/>
        <v>0</v>
      </c>
    </row>
    <row r="1109" spans="1:16" hidden="1" x14ac:dyDescent="0.25">
      <c r="A1109" s="258" t="str">
        <f>IF(B1109=1,A1092,"")</f>
        <v/>
      </c>
      <c r="B1109" s="39" t="str">
        <f t="shared" si="78"/>
        <v/>
      </c>
      <c r="C1109" s="130">
        <f>VLOOKUP($X$25,CAD!$C$7:$D$31,2,0)</f>
        <v>0</v>
      </c>
      <c r="D1109" s="37">
        <v>0</v>
      </c>
      <c r="E1109" s="37">
        <v>0</v>
      </c>
      <c r="F1109" s="37">
        <v>0</v>
      </c>
      <c r="G1109" s="37">
        <v>0</v>
      </c>
      <c r="H1109" s="37">
        <v>0</v>
      </c>
      <c r="I1109" s="37">
        <v>0</v>
      </c>
      <c r="J1109" s="37">
        <v>0</v>
      </c>
      <c r="K1109" s="37">
        <v>0</v>
      </c>
      <c r="L1109" s="37">
        <v>0</v>
      </c>
      <c r="M1109" s="37">
        <v>0</v>
      </c>
      <c r="N1109" s="37">
        <v>0</v>
      </c>
      <c r="O1109" s="37">
        <v>0</v>
      </c>
      <c r="P1109" s="46">
        <f t="shared" si="79"/>
        <v>0</v>
      </c>
    </row>
    <row r="1110" spans="1:16" hidden="1" x14ac:dyDescent="0.25">
      <c r="A1110" s="258" t="str">
        <f>IF(B1110=1,A1092,"")</f>
        <v/>
      </c>
      <c r="B1110" s="39" t="str">
        <f t="shared" si="78"/>
        <v/>
      </c>
      <c r="C1110" s="130">
        <f>VLOOKUP($X$26,CAD!$C$7:$D$31,2,0)</f>
        <v>0</v>
      </c>
      <c r="D1110" s="37">
        <v>0</v>
      </c>
      <c r="E1110" s="37">
        <v>0</v>
      </c>
      <c r="F1110" s="37">
        <v>0</v>
      </c>
      <c r="G1110" s="37">
        <v>0</v>
      </c>
      <c r="H1110" s="37">
        <v>0</v>
      </c>
      <c r="I1110" s="37">
        <v>0</v>
      </c>
      <c r="J1110" s="37">
        <v>0</v>
      </c>
      <c r="K1110" s="37">
        <v>0</v>
      </c>
      <c r="L1110" s="37">
        <v>0</v>
      </c>
      <c r="M1110" s="37">
        <v>0</v>
      </c>
      <c r="N1110" s="37">
        <v>0</v>
      </c>
      <c r="O1110" s="37">
        <v>0</v>
      </c>
      <c r="P1110" s="46">
        <f t="shared" si="79"/>
        <v>0</v>
      </c>
    </row>
    <row r="1111" spans="1:16" hidden="1" x14ac:dyDescent="0.25">
      <c r="A1111" s="258" t="str">
        <f>IF(B1111=1,A1092,"")</f>
        <v/>
      </c>
      <c r="B1111" s="39" t="str">
        <f t="shared" si="78"/>
        <v/>
      </c>
      <c r="C1111" s="130">
        <f>VLOOKUP($X$27,CAD!$C$7:$D$31,2,0)</f>
        <v>0</v>
      </c>
      <c r="D1111" s="37">
        <v>0</v>
      </c>
      <c r="E1111" s="37">
        <v>0</v>
      </c>
      <c r="F1111" s="37">
        <v>0</v>
      </c>
      <c r="G1111" s="37">
        <v>0</v>
      </c>
      <c r="H1111" s="37">
        <v>0</v>
      </c>
      <c r="I1111" s="37">
        <v>0</v>
      </c>
      <c r="J1111" s="37">
        <v>0</v>
      </c>
      <c r="K1111" s="37">
        <v>0</v>
      </c>
      <c r="L1111" s="37">
        <v>0</v>
      </c>
      <c r="M1111" s="37">
        <v>0</v>
      </c>
      <c r="N1111" s="37">
        <v>0</v>
      </c>
      <c r="O1111" s="37">
        <v>0</v>
      </c>
      <c r="P1111" s="46">
        <f t="shared" si="79"/>
        <v>0</v>
      </c>
    </row>
    <row r="1112" spans="1:16" hidden="1" x14ac:dyDescent="0.25">
      <c r="A1112" s="258" t="str">
        <f>IF(B1112=1,A1092,"")</f>
        <v/>
      </c>
      <c r="B1112" s="39" t="str">
        <f t="shared" si="78"/>
        <v/>
      </c>
      <c r="C1112" s="130">
        <f>VLOOKUP($X$28,CAD!$C$7:$D$31,2,0)</f>
        <v>0</v>
      </c>
      <c r="D1112" s="37">
        <v>0</v>
      </c>
      <c r="E1112" s="37">
        <v>0</v>
      </c>
      <c r="F1112" s="37">
        <v>0</v>
      </c>
      <c r="G1112" s="37">
        <v>0</v>
      </c>
      <c r="H1112" s="37">
        <v>0</v>
      </c>
      <c r="I1112" s="37">
        <v>0</v>
      </c>
      <c r="J1112" s="37">
        <v>0</v>
      </c>
      <c r="K1112" s="37">
        <v>0</v>
      </c>
      <c r="L1112" s="37">
        <v>0</v>
      </c>
      <c r="M1112" s="37">
        <v>0</v>
      </c>
      <c r="N1112" s="37">
        <v>0</v>
      </c>
      <c r="O1112" s="37">
        <v>0</v>
      </c>
      <c r="P1112" s="46">
        <f t="shared" si="79"/>
        <v>0</v>
      </c>
    </row>
    <row r="1113" spans="1:16" hidden="1" x14ac:dyDescent="0.25">
      <c r="A1113" s="258" t="str">
        <f>IF(B1113=1,A1092,"")</f>
        <v/>
      </c>
      <c r="B1113" s="39" t="str">
        <f t="shared" si="78"/>
        <v/>
      </c>
      <c r="C1113" s="130">
        <f>VLOOKUP($X$29,CAD!$C$7:$D$31,2,0)</f>
        <v>0</v>
      </c>
      <c r="D1113" s="37">
        <v>0</v>
      </c>
      <c r="E1113" s="37">
        <v>0</v>
      </c>
      <c r="F1113" s="37">
        <v>0</v>
      </c>
      <c r="G1113" s="37">
        <v>0</v>
      </c>
      <c r="H1113" s="37">
        <v>0</v>
      </c>
      <c r="I1113" s="37">
        <v>0</v>
      </c>
      <c r="J1113" s="37">
        <v>0</v>
      </c>
      <c r="K1113" s="37">
        <v>0</v>
      </c>
      <c r="L1113" s="37">
        <v>0</v>
      </c>
      <c r="M1113" s="37">
        <v>0</v>
      </c>
      <c r="N1113" s="37">
        <v>0</v>
      </c>
      <c r="O1113" s="37">
        <v>0</v>
      </c>
      <c r="P1113" s="46">
        <f t="shared" si="79"/>
        <v>0</v>
      </c>
    </row>
    <row r="1114" spans="1:16" hidden="1" x14ac:dyDescent="0.25">
      <c r="A1114" s="258" t="str">
        <f>IF(B1114=1,A1092,"")</f>
        <v/>
      </c>
      <c r="B1114" s="39" t="str">
        <f t="shared" si="78"/>
        <v/>
      </c>
      <c r="C1114" s="130">
        <f>VLOOKUP($X$30,CAD!$C$7:$D$31,2,0)</f>
        <v>0</v>
      </c>
      <c r="D1114" s="37">
        <v>0</v>
      </c>
      <c r="E1114" s="37">
        <v>0</v>
      </c>
      <c r="F1114" s="37">
        <v>0</v>
      </c>
      <c r="G1114" s="37">
        <v>0</v>
      </c>
      <c r="H1114" s="37">
        <v>0</v>
      </c>
      <c r="I1114" s="37">
        <v>0</v>
      </c>
      <c r="J1114" s="37">
        <v>0</v>
      </c>
      <c r="K1114" s="37">
        <v>0</v>
      </c>
      <c r="L1114" s="37">
        <v>0</v>
      </c>
      <c r="M1114" s="37">
        <v>0</v>
      </c>
      <c r="N1114" s="37">
        <v>0</v>
      </c>
      <c r="O1114" s="37">
        <v>0</v>
      </c>
      <c r="P1114" s="46">
        <f t="shared" si="79"/>
        <v>0</v>
      </c>
    </row>
    <row r="1115" spans="1:16" hidden="1" x14ac:dyDescent="0.25">
      <c r="A1115" s="258" t="str">
        <f>IF(B1115=1,A1092,"")</f>
        <v/>
      </c>
      <c r="B1115" s="39" t="str">
        <f t="shared" si="78"/>
        <v/>
      </c>
      <c r="C1115" s="130">
        <f>VLOOKUP($X$31,CAD!$C$7:$D$31,2,0)</f>
        <v>0</v>
      </c>
      <c r="D1115" s="37">
        <v>0</v>
      </c>
      <c r="E1115" s="37">
        <v>0</v>
      </c>
      <c r="F1115" s="37">
        <v>0</v>
      </c>
      <c r="G1115" s="37">
        <v>0</v>
      </c>
      <c r="H1115" s="37">
        <v>0</v>
      </c>
      <c r="I1115" s="37">
        <v>0</v>
      </c>
      <c r="J1115" s="37">
        <v>0</v>
      </c>
      <c r="K1115" s="37">
        <v>0</v>
      </c>
      <c r="L1115" s="37">
        <v>0</v>
      </c>
      <c r="M1115" s="37">
        <v>0</v>
      </c>
      <c r="N1115" s="37">
        <v>0</v>
      </c>
      <c r="O1115" s="37">
        <v>0</v>
      </c>
      <c r="P1115" s="46">
        <f t="shared" si="79"/>
        <v>0</v>
      </c>
    </row>
    <row r="1116" spans="1:16" hidden="1" x14ac:dyDescent="0.25">
      <c r="A1116" s="258" t="str">
        <f>IF(B1116=1,A1092,"")</f>
        <v/>
      </c>
      <c r="B1116" s="39" t="str">
        <f t="shared" si="78"/>
        <v/>
      </c>
      <c r="C1116" s="130">
        <f>VLOOKUP($X$32,CAD!$C$7:$D$31,2,0)</f>
        <v>0</v>
      </c>
      <c r="D1116" s="37">
        <v>0</v>
      </c>
      <c r="E1116" s="37">
        <v>0</v>
      </c>
      <c r="F1116" s="37">
        <v>0</v>
      </c>
      <c r="G1116" s="37">
        <v>0</v>
      </c>
      <c r="H1116" s="37">
        <v>0</v>
      </c>
      <c r="I1116" s="37">
        <v>0</v>
      </c>
      <c r="J1116" s="37">
        <v>0</v>
      </c>
      <c r="K1116" s="37">
        <v>0</v>
      </c>
      <c r="L1116" s="37">
        <v>0</v>
      </c>
      <c r="M1116" s="37">
        <v>0</v>
      </c>
      <c r="N1116" s="37">
        <v>0</v>
      </c>
      <c r="O1116" s="37">
        <v>0</v>
      </c>
      <c r="P1116" s="46">
        <f t="shared" si="79"/>
        <v>0</v>
      </c>
    </row>
    <row r="1117" spans="1:16" hidden="1" x14ac:dyDescent="0.25">
      <c r="A1117" s="258" t="str">
        <f>IF(B1117=1,A1092,"")</f>
        <v/>
      </c>
      <c r="B1117" s="39" t="str">
        <f t="shared" si="78"/>
        <v/>
      </c>
      <c r="C1117" s="130">
        <f>VLOOKUP($X$33,CAD!$C$7:$D$31,2,0)</f>
        <v>0</v>
      </c>
      <c r="D1117" s="37">
        <v>0</v>
      </c>
      <c r="E1117" s="37">
        <v>0</v>
      </c>
      <c r="F1117" s="37">
        <v>0</v>
      </c>
      <c r="G1117" s="37">
        <v>0</v>
      </c>
      <c r="H1117" s="37">
        <v>0</v>
      </c>
      <c r="I1117" s="37">
        <v>0</v>
      </c>
      <c r="J1117" s="37">
        <v>0</v>
      </c>
      <c r="K1117" s="37">
        <v>0</v>
      </c>
      <c r="L1117" s="37">
        <v>0</v>
      </c>
      <c r="M1117" s="37">
        <v>0</v>
      </c>
      <c r="N1117" s="37">
        <v>0</v>
      </c>
      <c r="O1117" s="37">
        <v>0</v>
      </c>
      <c r="P1117" s="46">
        <f t="shared" si="79"/>
        <v>0</v>
      </c>
    </row>
    <row r="1118" spans="1:16" hidden="1" x14ac:dyDescent="0.25">
      <c r="A1118" s="258" t="str">
        <f>IF(B1118=1,A1092,"")</f>
        <v/>
      </c>
      <c r="B1118" s="39" t="str">
        <f t="shared" si="78"/>
        <v/>
      </c>
      <c r="C1118" s="101">
        <f>VLOOKUP($X$34,CAD!$E$7:$F$31,2,0)</f>
        <v>0</v>
      </c>
      <c r="D1118" s="37">
        <v>0</v>
      </c>
      <c r="E1118" s="37">
        <v>0</v>
      </c>
      <c r="F1118" s="37">
        <v>0</v>
      </c>
      <c r="G1118" s="37">
        <v>0</v>
      </c>
      <c r="H1118" s="37">
        <v>0</v>
      </c>
      <c r="I1118" s="37">
        <v>0</v>
      </c>
      <c r="J1118" s="37">
        <v>0</v>
      </c>
      <c r="K1118" s="37">
        <v>0</v>
      </c>
      <c r="L1118" s="37">
        <v>0</v>
      </c>
      <c r="M1118" s="37">
        <v>0</v>
      </c>
      <c r="N1118" s="37">
        <v>0</v>
      </c>
      <c r="O1118" s="37">
        <v>0</v>
      </c>
      <c r="P1118" s="46">
        <f t="shared" si="79"/>
        <v>0</v>
      </c>
    </row>
    <row r="1119" spans="1:16" hidden="1" x14ac:dyDescent="0.25">
      <c r="A1119" s="258" t="str">
        <f>IF(B1119=1,A1092,"")</f>
        <v/>
      </c>
      <c r="B1119" s="39" t="str">
        <f t="shared" si="78"/>
        <v/>
      </c>
      <c r="C1119" s="101">
        <f>VLOOKUP($X$35,CAD!$E$7:$F$31,2,0)</f>
        <v>0</v>
      </c>
      <c r="D1119" s="37">
        <v>0</v>
      </c>
      <c r="E1119" s="37">
        <v>0</v>
      </c>
      <c r="F1119" s="37">
        <v>0</v>
      </c>
      <c r="G1119" s="37">
        <v>0</v>
      </c>
      <c r="H1119" s="37">
        <v>0</v>
      </c>
      <c r="I1119" s="37">
        <v>0</v>
      </c>
      <c r="J1119" s="37">
        <v>0</v>
      </c>
      <c r="K1119" s="37">
        <v>0</v>
      </c>
      <c r="L1119" s="37">
        <v>0</v>
      </c>
      <c r="M1119" s="37">
        <v>0</v>
      </c>
      <c r="N1119" s="37">
        <v>0</v>
      </c>
      <c r="O1119" s="37">
        <v>0</v>
      </c>
      <c r="P1119" s="46">
        <f t="shared" si="79"/>
        <v>0</v>
      </c>
    </row>
    <row r="1120" spans="1:16" hidden="1" x14ac:dyDescent="0.25">
      <c r="A1120" s="258" t="str">
        <f>IF(B1120=1,A1092,"")</f>
        <v/>
      </c>
      <c r="B1120" s="39" t="str">
        <f t="shared" si="78"/>
        <v/>
      </c>
      <c r="C1120" s="101">
        <f>VLOOKUP($X$36,CAD!$E$7:$F$31,2,0)</f>
        <v>0</v>
      </c>
      <c r="D1120" s="37">
        <v>0</v>
      </c>
      <c r="E1120" s="37">
        <v>0</v>
      </c>
      <c r="F1120" s="37">
        <v>0</v>
      </c>
      <c r="G1120" s="37">
        <v>0</v>
      </c>
      <c r="H1120" s="37">
        <v>0</v>
      </c>
      <c r="I1120" s="37">
        <v>0</v>
      </c>
      <c r="J1120" s="37">
        <v>0</v>
      </c>
      <c r="K1120" s="37">
        <v>0</v>
      </c>
      <c r="L1120" s="37">
        <v>0</v>
      </c>
      <c r="M1120" s="37">
        <v>0</v>
      </c>
      <c r="N1120" s="37">
        <v>0</v>
      </c>
      <c r="O1120" s="37">
        <v>0</v>
      </c>
      <c r="P1120" s="46">
        <f t="shared" si="79"/>
        <v>0</v>
      </c>
    </row>
    <row r="1121" spans="1:16" hidden="1" x14ac:dyDescent="0.25">
      <c r="A1121" s="258" t="str">
        <f>IF(B1121=1,A1092,"")</f>
        <v/>
      </c>
      <c r="B1121" s="39" t="str">
        <f t="shared" si="78"/>
        <v/>
      </c>
      <c r="C1121" s="101">
        <f>VLOOKUP($X$37,CAD!$E$7:$F$31,2,0)</f>
        <v>0</v>
      </c>
      <c r="D1121" s="37">
        <v>0</v>
      </c>
      <c r="E1121" s="37">
        <v>0</v>
      </c>
      <c r="F1121" s="37">
        <v>0</v>
      </c>
      <c r="G1121" s="37">
        <v>0</v>
      </c>
      <c r="H1121" s="37">
        <v>0</v>
      </c>
      <c r="I1121" s="37">
        <v>0</v>
      </c>
      <c r="J1121" s="37">
        <v>0</v>
      </c>
      <c r="K1121" s="37">
        <v>0</v>
      </c>
      <c r="L1121" s="37">
        <v>0</v>
      </c>
      <c r="M1121" s="37">
        <v>0</v>
      </c>
      <c r="N1121" s="37">
        <v>0</v>
      </c>
      <c r="O1121" s="37">
        <v>0</v>
      </c>
      <c r="P1121" s="46">
        <f t="shared" si="79"/>
        <v>0</v>
      </c>
    </row>
    <row r="1122" spans="1:16" hidden="1" x14ac:dyDescent="0.25">
      <c r="A1122" s="258" t="str">
        <f>IF(B1122=1,A1092,"")</f>
        <v/>
      </c>
      <c r="B1122" s="39" t="str">
        <f t="shared" si="78"/>
        <v/>
      </c>
      <c r="C1122" s="101">
        <f>VLOOKUP($X$38,CAD!$E$7:$F$31,2,0)</f>
        <v>0</v>
      </c>
      <c r="D1122" s="37">
        <v>0</v>
      </c>
      <c r="E1122" s="37">
        <v>0</v>
      </c>
      <c r="F1122" s="37">
        <v>0</v>
      </c>
      <c r="G1122" s="37">
        <v>0</v>
      </c>
      <c r="H1122" s="37">
        <v>0</v>
      </c>
      <c r="I1122" s="37">
        <v>0</v>
      </c>
      <c r="J1122" s="37">
        <v>0</v>
      </c>
      <c r="K1122" s="37">
        <v>0</v>
      </c>
      <c r="L1122" s="37">
        <v>0</v>
      </c>
      <c r="M1122" s="37">
        <v>0</v>
      </c>
      <c r="N1122" s="37">
        <v>0</v>
      </c>
      <c r="O1122" s="37">
        <v>0</v>
      </c>
      <c r="P1122" s="46">
        <f t="shared" si="79"/>
        <v>0</v>
      </c>
    </row>
    <row r="1123" spans="1:16" hidden="1" x14ac:dyDescent="0.25">
      <c r="A1123" s="258" t="str">
        <f>IF(B1123=1,A1092,"")</f>
        <v/>
      </c>
      <c r="B1123" s="39" t="str">
        <f t="shared" si="78"/>
        <v/>
      </c>
      <c r="C1123" s="101">
        <f>VLOOKUP($X$39,CAD!$E$7:$F$31,2,0)</f>
        <v>0</v>
      </c>
      <c r="D1123" s="37">
        <v>0</v>
      </c>
      <c r="E1123" s="37">
        <v>0</v>
      </c>
      <c r="F1123" s="37">
        <v>0</v>
      </c>
      <c r="G1123" s="37">
        <v>0</v>
      </c>
      <c r="H1123" s="37">
        <v>0</v>
      </c>
      <c r="I1123" s="37">
        <v>0</v>
      </c>
      <c r="J1123" s="37">
        <v>0</v>
      </c>
      <c r="K1123" s="37">
        <v>0</v>
      </c>
      <c r="L1123" s="37">
        <v>0</v>
      </c>
      <c r="M1123" s="37">
        <v>0</v>
      </c>
      <c r="N1123" s="37">
        <v>0</v>
      </c>
      <c r="O1123" s="37">
        <v>0</v>
      </c>
      <c r="P1123" s="46">
        <f t="shared" si="79"/>
        <v>0</v>
      </c>
    </row>
    <row r="1124" spans="1:16" hidden="1" x14ac:dyDescent="0.25">
      <c r="A1124" s="258" t="str">
        <f>IF(B1124=1,A1092,"")</f>
        <v/>
      </c>
      <c r="B1124" s="39" t="str">
        <f t="shared" si="78"/>
        <v/>
      </c>
      <c r="C1124" s="101">
        <f>VLOOKUP($X$40,CAD!$E$7:$F$31,2,0)</f>
        <v>0</v>
      </c>
      <c r="D1124" s="37">
        <v>0</v>
      </c>
      <c r="E1124" s="37">
        <v>0</v>
      </c>
      <c r="F1124" s="37">
        <v>0</v>
      </c>
      <c r="G1124" s="37">
        <v>0</v>
      </c>
      <c r="H1124" s="37">
        <v>0</v>
      </c>
      <c r="I1124" s="37">
        <v>0</v>
      </c>
      <c r="J1124" s="37">
        <v>0</v>
      </c>
      <c r="K1124" s="37">
        <v>0</v>
      </c>
      <c r="L1124" s="37">
        <v>0</v>
      </c>
      <c r="M1124" s="37">
        <v>0</v>
      </c>
      <c r="N1124" s="37">
        <v>0</v>
      </c>
      <c r="O1124" s="37">
        <v>0</v>
      </c>
      <c r="P1124" s="46">
        <f t="shared" si="79"/>
        <v>0</v>
      </c>
    </row>
    <row r="1125" spans="1:16" hidden="1" x14ac:dyDescent="0.25">
      <c r="A1125" s="258" t="str">
        <f>IF(B1125=1,A1092,"")</f>
        <v/>
      </c>
      <c r="B1125" s="39" t="str">
        <f t="shared" si="78"/>
        <v/>
      </c>
      <c r="C1125" s="101">
        <f>VLOOKUP($X$41,CAD!$E$7:$F$31,2,0)</f>
        <v>0</v>
      </c>
      <c r="D1125" s="37">
        <v>0</v>
      </c>
      <c r="E1125" s="37">
        <v>0</v>
      </c>
      <c r="F1125" s="37">
        <v>0</v>
      </c>
      <c r="G1125" s="37">
        <v>0</v>
      </c>
      <c r="H1125" s="37">
        <v>0</v>
      </c>
      <c r="I1125" s="37">
        <v>0</v>
      </c>
      <c r="J1125" s="37">
        <v>0</v>
      </c>
      <c r="K1125" s="37">
        <v>0</v>
      </c>
      <c r="L1125" s="37">
        <v>0</v>
      </c>
      <c r="M1125" s="37">
        <v>0</v>
      </c>
      <c r="N1125" s="37">
        <v>0</v>
      </c>
      <c r="O1125" s="37">
        <v>0</v>
      </c>
      <c r="P1125" s="46">
        <f t="shared" si="79"/>
        <v>0</v>
      </c>
    </row>
    <row r="1126" spans="1:16" hidden="1" x14ac:dyDescent="0.25">
      <c r="A1126" s="258" t="str">
        <f>IF(B1126=1,A1092,"")</f>
        <v/>
      </c>
      <c r="B1126" s="39" t="str">
        <f t="shared" si="78"/>
        <v/>
      </c>
      <c r="C1126" s="101">
        <f>VLOOKUP($X$42,CAD!$E$7:$F$31,2,0)</f>
        <v>0</v>
      </c>
      <c r="D1126" s="37">
        <v>0</v>
      </c>
      <c r="E1126" s="37">
        <v>0</v>
      </c>
      <c r="F1126" s="37">
        <v>0</v>
      </c>
      <c r="G1126" s="37">
        <v>0</v>
      </c>
      <c r="H1126" s="37">
        <v>0</v>
      </c>
      <c r="I1126" s="37">
        <v>0</v>
      </c>
      <c r="J1126" s="37">
        <v>0</v>
      </c>
      <c r="K1126" s="37">
        <v>0</v>
      </c>
      <c r="L1126" s="37">
        <v>0</v>
      </c>
      <c r="M1126" s="37">
        <v>0</v>
      </c>
      <c r="N1126" s="37">
        <v>0</v>
      </c>
      <c r="O1126" s="37">
        <v>0</v>
      </c>
      <c r="P1126" s="46">
        <f t="shared" si="79"/>
        <v>0</v>
      </c>
    </row>
    <row r="1127" spans="1:16" hidden="1" x14ac:dyDescent="0.25">
      <c r="A1127" s="258" t="str">
        <f>IF(B1127=1,A1092,"")</f>
        <v/>
      </c>
      <c r="B1127" s="39" t="str">
        <f t="shared" si="78"/>
        <v/>
      </c>
      <c r="C1127" s="101">
        <f>VLOOKUP($X$43,CAD!$E$7:$F$31,2,0)</f>
        <v>0</v>
      </c>
      <c r="D1127" s="37">
        <v>0</v>
      </c>
      <c r="E1127" s="37">
        <v>0</v>
      </c>
      <c r="F1127" s="37">
        <v>0</v>
      </c>
      <c r="G1127" s="37">
        <v>0</v>
      </c>
      <c r="H1127" s="37">
        <v>0</v>
      </c>
      <c r="I1127" s="37">
        <v>0</v>
      </c>
      <c r="J1127" s="37">
        <v>0</v>
      </c>
      <c r="K1127" s="37">
        <v>0</v>
      </c>
      <c r="L1127" s="37">
        <v>0</v>
      </c>
      <c r="M1127" s="37">
        <v>0</v>
      </c>
      <c r="N1127" s="37">
        <v>0</v>
      </c>
      <c r="O1127" s="37">
        <v>0</v>
      </c>
      <c r="P1127" s="46">
        <f t="shared" si="79"/>
        <v>0</v>
      </c>
    </row>
    <row r="1128" spans="1:16" hidden="1" x14ac:dyDescent="0.25">
      <c r="A1128" s="258" t="str">
        <f>IF(B1128=1,A1092,"")</f>
        <v/>
      </c>
      <c r="B1128" s="39" t="str">
        <f t="shared" si="78"/>
        <v/>
      </c>
      <c r="C1128" s="101">
        <f>VLOOKUP($X$44,CAD!$E$7:$F$31,2,0)</f>
        <v>0</v>
      </c>
      <c r="D1128" s="37">
        <v>0</v>
      </c>
      <c r="E1128" s="37">
        <v>0</v>
      </c>
      <c r="F1128" s="37">
        <v>0</v>
      </c>
      <c r="G1128" s="37">
        <v>0</v>
      </c>
      <c r="H1128" s="37">
        <v>0</v>
      </c>
      <c r="I1128" s="37">
        <v>0</v>
      </c>
      <c r="J1128" s="37">
        <v>0</v>
      </c>
      <c r="K1128" s="37">
        <v>0</v>
      </c>
      <c r="L1128" s="37">
        <v>0</v>
      </c>
      <c r="M1128" s="37">
        <v>0</v>
      </c>
      <c r="N1128" s="37">
        <v>0</v>
      </c>
      <c r="O1128" s="37">
        <v>0</v>
      </c>
      <c r="P1128" s="46">
        <f t="shared" si="79"/>
        <v>0</v>
      </c>
    </row>
    <row r="1129" spans="1:16" hidden="1" x14ac:dyDescent="0.25">
      <c r="A1129" s="258" t="str">
        <f>IF(B1129=1,A1092,"")</f>
        <v/>
      </c>
      <c r="B1129" s="39" t="str">
        <f t="shared" si="78"/>
        <v/>
      </c>
      <c r="C1129" s="101">
        <f>VLOOKUP($X$45,CAD!$E$7:$F$31,2,0)</f>
        <v>0</v>
      </c>
      <c r="D1129" s="37">
        <v>0</v>
      </c>
      <c r="E1129" s="37">
        <v>0</v>
      </c>
      <c r="F1129" s="37">
        <v>0</v>
      </c>
      <c r="G1129" s="37">
        <v>0</v>
      </c>
      <c r="H1129" s="37">
        <v>0</v>
      </c>
      <c r="I1129" s="37">
        <v>0</v>
      </c>
      <c r="J1129" s="37">
        <v>0</v>
      </c>
      <c r="K1129" s="37">
        <v>0</v>
      </c>
      <c r="L1129" s="37">
        <v>0</v>
      </c>
      <c r="M1129" s="37">
        <v>0</v>
      </c>
      <c r="N1129" s="37">
        <v>0</v>
      </c>
      <c r="O1129" s="37">
        <v>0</v>
      </c>
      <c r="P1129" s="46">
        <f t="shared" si="79"/>
        <v>0</v>
      </c>
    </row>
    <row r="1130" spans="1:16" hidden="1" x14ac:dyDescent="0.25">
      <c r="A1130" s="258" t="str">
        <f>IF(B1130=1,A1092,"")</f>
        <v/>
      </c>
      <c r="B1130" s="39" t="str">
        <f t="shared" si="78"/>
        <v/>
      </c>
      <c r="C1130" s="101">
        <f>VLOOKUP($X$46,CAD!$E$7:$F$31,2,0)</f>
        <v>0</v>
      </c>
      <c r="D1130" s="37">
        <v>0</v>
      </c>
      <c r="E1130" s="37">
        <v>0</v>
      </c>
      <c r="F1130" s="37">
        <v>0</v>
      </c>
      <c r="G1130" s="37">
        <v>0</v>
      </c>
      <c r="H1130" s="37">
        <v>0</v>
      </c>
      <c r="I1130" s="37">
        <v>0</v>
      </c>
      <c r="J1130" s="37">
        <v>0</v>
      </c>
      <c r="K1130" s="37">
        <v>0</v>
      </c>
      <c r="L1130" s="37">
        <v>0</v>
      </c>
      <c r="M1130" s="37">
        <v>0</v>
      </c>
      <c r="N1130" s="37">
        <v>0</v>
      </c>
      <c r="O1130" s="37">
        <v>0</v>
      </c>
      <c r="P1130" s="46">
        <f t="shared" si="79"/>
        <v>0</v>
      </c>
    </row>
    <row r="1131" spans="1:16" hidden="1" x14ac:dyDescent="0.25">
      <c r="A1131" s="258" t="str">
        <f>IF(B1131=1,A1092,"")</f>
        <v/>
      </c>
      <c r="B1131" s="39" t="str">
        <f t="shared" si="78"/>
        <v/>
      </c>
      <c r="C1131" s="101">
        <f>VLOOKUP($X$47,CAD!$E$7:$F$31,2,0)</f>
        <v>0</v>
      </c>
      <c r="D1131" s="37">
        <v>0</v>
      </c>
      <c r="E1131" s="37">
        <v>0</v>
      </c>
      <c r="F1131" s="37">
        <v>0</v>
      </c>
      <c r="G1131" s="37">
        <v>0</v>
      </c>
      <c r="H1131" s="37">
        <v>0</v>
      </c>
      <c r="I1131" s="37">
        <v>0</v>
      </c>
      <c r="J1131" s="37">
        <v>0</v>
      </c>
      <c r="K1131" s="37">
        <v>0</v>
      </c>
      <c r="L1131" s="37">
        <v>0</v>
      </c>
      <c r="M1131" s="37">
        <v>0</v>
      </c>
      <c r="N1131" s="37">
        <v>0</v>
      </c>
      <c r="O1131" s="37">
        <v>0</v>
      </c>
      <c r="P1131" s="46">
        <f t="shared" si="79"/>
        <v>0</v>
      </c>
    </row>
    <row r="1132" spans="1:16" hidden="1" x14ac:dyDescent="0.25">
      <c r="A1132" s="258" t="str">
        <f>IF(B1132=1,A1092,"")</f>
        <v/>
      </c>
      <c r="B1132" s="39" t="str">
        <f t="shared" si="78"/>
        <v/>
      </c>
      <c r="C1132" s="101">
        <f>VLOOKUP($X$48,CAD!$E$7:$F$31,2,0)</f>
        <v>0</v>
      </c>
      <c r="D1132" s="37">
        <v>0</v>
      </c>
      <c r="E1132" s="37">
        <v>0</v>
      </c>
      <c r="F1132" s="37">
        <v>0</v>
      </c>
      <c r="G1132" s="37">
        <v>0</v>
      </c>
      <c r="H1132" s="37">
        <v>0</v>
      </c>
      <c r="I1132" s="37">
        <v>0</v>
      </c>
      <c r="J1132" s="37">
        <v>0</v>
      </c>
      <c r="K1132" s="37">
        <v>0</v>
      </c>
      <c r="L1132" s="37">
        <v>0</v>
      </c>
      <c r="M1132" s="37">
        <v>0</v>
      </c>
      <c r="N1132" s="37">
        <v>0</v>
      </c>
      <c r="O1132" s="37">
        <v>0</v>
      </c>
      <c r="P1132" s="46">
        <f t="shared" si="79"/>
        <v>0</v>
      </c>
    </row>
    <row r="1133" spans="1:16" hidden="1" x14ac:dyDescent="0.25">
      <c r="A1133" s="258" t="str">
        <f>IF(B1133=1,A1092,"")</f>
        <v/>
      </c>
      <c r="B1133" s="39" t="str">
        <f t="shared" si="78"/>
        <v/>
      </c>
      <c r="C1133" s="101">
        <f>VLOOKUP($X$49,CAD!$E$7:$F$31,2,0)</f>
        <v>0</v>
      </c>
      <c r="D1133" s="37">
        <v>0</v>
      </c>
      <c r="E1133" s="37">
        <v>0</v>
      </c>
      <c r="F1133" s="37">
        <v>0</v>
      </c>
      <c r="G1133" s="37">
        <v>0</v>
      </c>
      <c r="H1133" s="37">
        <v>0</v>
      </c>
      <c r="I1133" s="37">
        <v>0</v>
      </c>
      <c r="J1133" s="37">
        <v>0</v>
      </c>
      <c r="K1133" s="37">
        <v>0</v>
      </c>
      <c r="L1133" s="37">
        <v>0</v>
      </c>
      <c r="M1133" s="37">
        <v>0</v>
      </c>
      <c r="N1133" s="37">
        <v>0</v>
      </c>
      <c r="O1133" s="37">
        <v>0</v>
      </c>
      <c r="P1133" s="46">
        <f t="shared" si="79"/>
        <v>0</v>
      </c>
    </row>
    <row r="1134" spans="1:16" hidden="1" x14ac:dyDescent="0.25">
      <c r="A1134" s="258" t="str">
        <f>IF(B1134=1,A1092,"")</f>
        <v/>
      </c>
      <c r="B1134" s="39" t="str">
        <f t="shared" si="78"/>
        <v/>
      </c>
      <c r="C1134" s="101">
        <f>VLOOKUP($X$50,CAD!$E$7:$F$31,2,0)</f>
        <v>0</v>
      </c>
      <c r="D1134" s="37">
        <v>0</v>
      </c>
      <c r="E1134" s="37">
        <v>0</v>
      </c>
      <c r="F1134" s="37">
        <v>0</v>
      </c>
      <c r="G1134" s="37">
        <v>0</v>
      </c>
      <c r="H1134" s="37">
        <v>0</v>
      </c>
      <c r="I1134" s="37">
        <v>0</v>
      </c>
      <c r="J1134" s="37">
        <v>0</v>
      </c>
      <c r="K1134" s="37">
        <v>0</v>
      </c>
      <c r="L1134" s="37">
        <v>0</v>
      </c>
      <c r="M1134" s="37">
        <v>0</v>
      </c>
      <c r="N1134" s="37">
        <v>0</v>
      </c>
      <c r="O1134" s="37">
        <v>0</v>
      </c>
      <c r="P1134" s="46">
        <f t="shared" si="79"/>
        <v>0</v>
      </c>
    </row>
    <row r="1135" spans="1:16" hidden="1" x14ac:dyDescent="0.25">
      <c r="A1135" s="258" t="str">
        <f>IF(B1135=1,A1092,"")</f>
        <v/>
      </c>
      <c r="B1135" s="39" t="str">
        <f t="shared" si="78"/>
        <v/>
      </c>
      <c r="C1135" s="101">
        <f>VLOOKUP($X$51,CAD!$E$7:$F$31,2,0)</f>
        <v>0</v>
      </c>
      <c r="D1135" s="37">
        <v>0</v>
      </c>
      <c r="E1135" s="37">
        <v>0</v>
      </c>
      <c r="F1135" s="37">
        <v>0</v>
      </c>
      <c r="G1135" s="37">
        <v>0</v>
      </c>
      <c r="H1135" s="37">
        <v>0</v>
      </c>
      <c r="I1135" s="37">
        <v>0</v>
      </c>
      <c r="J1135" s="37">
        <v>0</v>
      </c>
      <c r="K1135" s="37">
        <v>0</v>
      </c>
      <c r="L1135" s="37">
        <v>0</v>
      </c>
      <c r="M1135" s="37">
        <v>0</v>
      </c>
      <c r="N1135" s="37">
        <v>0</v>
      </c>
      <c r="O1135" s="37">
        <v>0</v>
      </c>
      <c r="P1135" s="46">
        <f t="shared" si="79"/>
        <v>0</v>
      </c>
    </row>
    <row r="1136" spans="1:16" hidden="1" x14ac:dyDescent="0.25">
      <c r="A1136" s="258" t="str">
        <f>IF(B1136=1,A1092,"")</f>
        <v/>
      </c>
      <c r="B1136" s="39" t="str">
        <f t="shared" si="78"/>
        <v/>
      </c>
      <c r="C1136" s="101">
        <f>VLOOKUP($X$52,CAD!$E$7:$F$31,2,0)</f>
        <v>0</v>
      </c>
      <c r="D1136" s="37">
        <v>0</v>
      </c>
      <c r="E1136" s="37">
        <v>0</v>
      </c>
      <c r="F1136" s="37">
        <v>0</v>
      </c>
      <c r="G1136" s="37">
        <v>0</v>
      </c>
      <c r="H1136" s="37">
        <v>0</v>
      </c>
      <c r="I1136" s="37">
        <v>0</v>
      </c>
      <c r="J1136" s="37">
        <v>0</v>
      </c>
      <c r="K1136" s="37">
        <v>0</v>
      </c>
      <c r="L1136" s="37">
        <v>0</v>
      </c>
      <c r="M1136" s="37">
        <v>0</v>
      </c>
      <c r="N1136" s="37">
        <v>0</v>
      </c>
      <c r="O1136" s="37">
        <v>0</v>
      </c>
      <c r="P1136" s="46">
        <f t="shared" si="79"/>
        <v>0</v>
      </c>
    </row>
    <row r="1137" spans="1:20" hidden="1" x14ac:dyDescent="0.25">
      <c r="A1137" s="258" t="str">
        <f>IF(B1137=1,A1092,"")</f>
        <v/>
      </c>
      <c r="B1137" s="39" t="str">
        <f t="shared" si="78"/>
        <v/>
      </c>
      <c r="C1137" s="101">
        <f>VLOOKUP($X$53,CAD!$E$7:$F$31,2,0)</f>
        <v>0</v>
      </c>
      <c r="D1137" s="37">
        <v>0</v>
      </c>
      <c r="E1137" s="37">
        <v>0</v>
      </c>
      <c r="F1137" s="37">
        <v>0</v>
      </c>
      <c r="G1137" s="37">
        <v>0</v>
      </c>
      <c r="H1137" s="37">
        <v>0</v>
      </c>
      <c r="I1137" s="37">
        <v>0</v>
      </c>
      <c r="J1137" s="37">
        <v>0</v>
      </c>
      <c r="K1137" s="37">
        <v>0</v>
      </c>
      <c r="L1137" s="37">
        <v>0</v>
      </c>
      <c r="M1137" s="37">
        <v>0</v>
      </c>
      <c r="N1137" s="37">
        <v>0</v>
      </c>
      <c r="O1137" s="37">
        <v>0</v>
      </c>
      <c r="P1137" s="46">
        <f t="shared" si="79"/>
        <v>0</v>
      </c>
    </row>
    <row r="1138" spans="1:20" hidden="1" x14ac:dyDescent="0.25">
      <c r="A1138" s="258" t="str">
        <f>IF(B1138=1,A1092,"")</f>
        <v/>
      </c>
      <c r="B1138" s="39" t="str">
        <f t="shared" si="78"/>
        <v/>
      </c>
      <c r="C1138" s="101">
        <f>VLOOKUP($X$54,CAD!$E$7:$F$31,2,0)</f>
        <v>0</v>
      </c>
      <c r="D1138" s="37">
        <v>0</v>
      </c>
      <c r="E1138" s="37">
        <v>0</v>
      </c>
      <c r="F1138" s="37">
        <v>0</v>
      </c>
      <c r="G1138" s="37">
        <v>0</v>
      </c>
      <c r="H1138" s="37">
        <v>0</v>
      </c>
      <c r="I1138" s="37">
        <v>0</v>
      </c>
      <c r="J1138" s="37">
        <v>0</v>
      </c>
      <c r="K1138" s="37">
        <v>0</v>
      </c>
      <c r="L1138" s="37">
        <v>0</v>
      </c>
      <c r="M1138" s="37">
        <v>0</v>
      </c>
      <c r="N1138" s="37">
        <v>0</v>
      </c>
      <c r="O1138" s="37">
        <v>0</v>
      </c>
      <c r="P1138" s="46">
        <f t="shared" si="79"/>
        <v>0</v>
      </c>
    </row>
    <row r="1139" spans="1:20" hidden="1" x14ac:dyDescent="0.25">
      <c r="A1139" s="258" t="str">
        <f>IF(B1139=1,A1092,"")</f>
        <v/>
      </c>
      <c r="B1139" s="39" t="str">
        <f t="shared" si="78"/>
        <v/>
      </c>
      <c r="C1139" s="101">
        <f>VLOOKUP($X$55,CAD!$E$7:$F$31,2,0)</f>
        <v>0</v>
      </c>
      <c r="D1139" s="37">
        <v>0</v>
      </c>
      <c r="E1139" s="37">
        <v>0</v>
      </c>
      <c r="F1139" s="37">
        <v>0</v>
      </c>
      <c r="G1139" s="37">
        <v>0</v>
      </c>
      <c r="H1139" s="37">
        <v>0</v>
      </c>
      <c r="I1139" s="37">
        <v>0</v>
      </c>
      <c r="J1139" s="37">
        <v>0</v>
      </c>
      <c r="K1139" s="37">
        <v>0</v>
      </c>
      <c r="L1139" s="37">
        <v>0</v>
      </c>
      <c r="M1139" s="37">
        <v>0</v>
      </c>
      <c r="N1139" s="37">
        <v>0</v>
      </c>
      <c r="O1139" s="37">
        <v>0</v>
      </c>
      <c r="P1139" s="46">
        <f t="shared" si="79"/>
        <v>0</v>
      </c>
    </row>
    <row r="1140" spans="1:20" hidden="1" x14ac:dyDescent="0.25">
      <c r="A1140" s="258" t="str">
        <f>IF(B1140=1,A1092,"")</f>
        <v/>
      </c>
      <c r="B1140" s="39" t="str">
        <f t="shared" si="78"/>
        <v/>
      </c>
      <c r="C1140" s="101">
        <f>VLOOKUP($X$56,CAD!$E$7:$F$31,2,0)</f>
        <v>0</v>
      </c>
      <c r="D1140" s="37">
        <v>0</v>
      </c>
      <c r="E1140" s="37">
        <v>0</v>
      </c>
      <c r="F1140" s="37">
        <v>0</v>
      </c>
      <c r="G1140" s="37">
        <v>0</v>
      </c>
      <c r="H1140" s="37">
        <v>0</v>
      </c>
      <c r="I1140" s="37">
        <v>0</v>
      </c>
      <c r="J1140" s="37">
        <v>0</v>
      </c>
      <c r="K1140" s="37">
        <v>0</v>
      </c>
      <c r="L1140" s="37">
        <v>0</v>
      </c>
      <c r="M1140" s="37">
        <v>0</v>
      </c>
      <c r="N1140" s="37">
        <v>0</v>
      </c>
      <c r="O1140" s="37">
        <v>0</v>
      </c>
      <c r="P1140" s="46">
        <f t="shared" si="79"/>
        <v>0</v>
      </c>
    </row>
    <row r="1141" spans="1:20" hidden="1" x14ac:dyDescent="0.25">
      <c r="A1141" s="258" t="str">
        <f>IF(B1141=1,A1092,"")</f>
        <v/>
      </c>
      <c r="B1141" s="39" t="str">
        <f t="shared" si="78"/>
        <v/>
      </c>
      <c r="C1141" s="101">
        <f>VLOOKUP($X$57,CAD!$E$7:$F$31,2,0)</f>
        <v>0</v>
      </c>
      <c r="D1141" s="37">
        <v>0</v>
      </c>
      <c r="E1141" s="37">
        <v>0</v>
      </c>
      <c r="F1141" s="37">
        <v>0</v>
      </c>
      <c r="G1141" s="37">
        <v>0</v>
      </c>
      <c r="H1141" s="37">
        <v>0</v>
      </c>
      <c r="I1141" s="37">
        <v>0</v>
      </c>
      <c r="J1141" s="37">
        <v>0</v>
      </c>
      <c r="K1141" s="37">
        <v>0</v>
      </c>
      <c r="L1141" s="37">
        <v>0</v>
      </c>
      <c r="M1141" s="37">
        <v>0</v>
      </c>
      <c r="N1141" s="37">
        <v>0</v>
      </c>
      <c r="O1141" s="37">
        <v>0</v>
      </c>
      <c r="P1141" s="46">
        <f t="shared" si="79"/>
        <v>0</v>
      </c>
    </row>
    <row r="1142" spans="1:20" hidden="1" x14ac:dyDescent="0.25">
      <c r="A1142" s="258" t="str">
        <f>IF(B1142=1,A1092,"")</f>
        <v/>
      </c>
      <c r="B1142" s="39" t="str">
        <f t="shared" si="78"/>
        <v/>
      </c>
      <c r="C1142" s="101">
        <f>VLOOKUP($X$58,CAD!$E$7:$F$31,2,0)</f>
        <v>0</v>
      </c>
      <c r="D1142" s="37">
        <v>0</v>
      </c>
      <c r="E1142" s="37">
        <v>0</v>
      </c>
      <c r="F1142" s="37">
        <v>0</v>
      </c>
      <c r="G1142" s="37">
        <v>0</v>
      </c>
      <c r="H1142" s="37">
        <v>0</v>
      </c>
      <c r="I1142" s="37">
        <v>0</v>
      </c>
      <c r="J1142" s="37">
        <v>0</v>
      </c>
      <c r="K1142" s="37">
        <v>0</v>
      </c>
      <c r="L1142" s="37">
        <v>0</v>
      </c>
      <c r="M1142" s="37">
        <v>0</v>
      </c>
      <c r="N1142" s="37">
        <v>0</v>
      </c>
      <c r="O1142" s="37">
        <v>0</v>
      </c>
      <c r="P1142" s="46">
        <f t="shared" si="79"/>
        <v>0</v>
      </c>
      <c r="T1142" s="10"/>
    </row>
    <row r="1143" spans="1:20" hidden="1" x14ac:dyDescent="0.25">
      <c r="A1143" s="258">
        <f>A1092</f>
        <v>2039</v>
      </c>
      <c r="P1143" s="43"/>
    </row>
    <row r="1144" spans="1:20" ht="15.75" hidden="1" thickBot="1" x14ac:dyDescent="0.3">
      <c r="A1144" s="258">
        <f>A1092</f>
        <v>2039</v>
      </c>
      <c r="C1144" s="131" t="s">
        <v>203</v>
      </c>
      <c r="D1144" s="132">
        <f>PREV_D!D1075</f>
        <v>0</v>
      </c>
      <c r="E1144" s="132">
        <f>PREV_D!E1075</f>
        <v>0</v>
      </c>
      <c r="F1144" s="132">
        <f>PREV_D!F1075</f>
        <v>0</v>
      </c>
      <c r="G1144" s="132">
        <f>PREV_D!G1075</f>
        <v>0</v>
      </c>
      <c r="H1144" s="132">
        <f>PREV_D!H1075</f>
        <v>0</v>
      </c>
      <c r="I1144" s="132">
        <f>PREV_D!I1075</f>
        <v>0</v>
      </c>
      <c r="J1144" s="132">
        <f>PREV_D!J1075</f>
        <v>0</v>
      </c>
      <c r="K1144" s="132">
        <f>PREV_D!K1075</f>
        <v>0</v>
      </c>
      <c r="L1144" s="132">
        <f>PREV_D!L1075</f>
        <v>0</v>
      </c>
      <c r="M1144" s="132">
        <f>PREV_D!M1075</f>
        <v>0</v>
      </c>
      <c r="N1144" s="132">
        <f>PREV_D!N1075</f>
        <v>0</v>
      </c>
      <c r="O1144" s="132">
        <f>PREV_D!O1075</f>
        <v>0</v>
      </c>
      <c r="P1144" s="133">
        <f>SUM(D1144:O1144)</f>
        <v>0</v>
      </c>
    </row>
    <row r="1145" spans="1:20" hidden="1" x14ac:dyDescent="0.25">
      <c r="A1145" s="258">
        <f>A1092</f>
        <v>2039</v>
      </c>
      <c r="P1145" s="43"/>
    </row>
    <row r="1146" spans="1:20" hidden="1" x14ac:dyDescent="0.25">
      <c r="A1146" s="258">
        <f>A1092</f>
        <v>2039</v>
      </c>
      <c r="C1146" s="63" t="s">
        <v>204</v>
      </c>
      <c r="D1146" s="34">
        <f>D1092-D1144</f>
        <v>0</v>
      </c>
      <c r="E1146" s="34">
        <f t="shared" ref="E1146:P1146" si="80">E1092-E1144</f>
        <v>0</v>
      </c>
      <c r="F1146" s="34">
        <f t="shared" si="80"/>
        <v>0</v>
      </c>
      <c r="G1146" s="34">
        <f t="shared" si="80"/>
        <v>0</v>
      </c>
      <c r="H1146" s="34">
        <f t="shared" si="80"/>
        <v>0</v>
      </c>
      <c r="I1146" s="34">
        <f t="shared" si="80"/>
        <v>0</v>
      </c>
      <c r="J1146" s="34">
        <f t="shared" si="80"/>
        <v>0</v>
      </c>
      <c r="K1146" s="34">
        <f t="shared" si="80"/>
        <v>0</v>
      </c>
      <c r="L1146" s="34">
        <f t="shared" si="80"/>
        <v>0</v>
      </c>
      <c r="M1146" s="34">
        <f t="shared" si="80"/>
        <v>0</v>
      </c>
      <c r="N1146" s="34">
        <f t="shared" si="80"/>
        <v>0</v>
      </c>
      <c r="O1146" s="34">
        <f t="shared" si="80"/>
        <v>0</v>
      </c>
      <c r="P1146" s="44">
        <f t="shared" si="80"/>
        <v>0</v>
      </c>
    </row>
    <row r="1147" spans="1:20" hidden="1" x14ac:dyDescent="0.25">
      <c r="A1147" s="258"/>
    </row>
    <row r="1148" spans="1:20" hidden="1" x14ac:dyDescent="0.25">
      <c r="A1148" s="258"/>
    </row>
    <row r="1149" spans="1:20" ht="15" hidden="1" customHeight="1" thickBot="1" x14ac:dyDescent="0.3">
      <c r="A1149" s="258">
        <f>A1092+1</f>
        <v>2040</v>
      </c>
      <c r="C1149" s="134" t="s">
        <v>202</v>
      </c>
      <c r="D1149" s="136">
        <f t="shared" ref="D1149:P1149" si="81">SUM(D1150:D1199)</f>
        <v>0</v>
      </c>
      <c r="E1149" s="136">
        <f t="shared" si="81"/>
        <v>0</v>
      </c>
      <c r="F1149" s="136">
        <f t="shared" si="81"/>
        <v>0</v>
      </c>
      <c r="G1149" s="136">
        <f t="shared" si="81"/>
        <v>0</v>
      </c>
      <c r="H1149" s="136">
        <f t="shared" si="81"/>
        <v>0</v>
      </c>
      <c r="I1149" s="136">
        <f t="shared" si="81"/>
        <v>0</v>
      </c>
      <c r="J1149" s="136">
        <f t="shared" si="81"/>
        <v>0</v>
      </c>
      <c r="K1149" s="136">
        <f t="shared" si="81"/>
        <v>0</v>
      </c>
      <c r="L1149" s="136">
        <f t="shared" si="81"/>
        <v>0</v>
      </c>
      <c r="M1149" s="136">
        <f t="shared" si="81"/>
        <v>0</v>
      </c>
      <c r="N1149" s="136">
        <f t="shared" si="81"/>
        <v>0</v>
      </c>
      <c r="O1149" s="136">
        <f t="shared" si="81"/>
        <v>0</v>
      </c>
      <c r="P1149" s="136">
        <f t="shared" si="81"/>
        <v>0</v>
      </c>
    </row>
    <row r="1150" spans="1:20" hidden="1" x14ac:dyDescent="0.25">
      <c r="A1150" s="258" t="str">
        <f>IF(B1150=1,A1149,"")</f>
        <v/>
      </c>
      <c r="B1150" s="39" t="str">
        <f>IF(C1150&lt;&gt;0,1,"")</f>
        <v/>
      </c>
      <c r="C1150" s="130">
        <f>VLOOKUP($X$9,CAD!$C$7:$D$31,2,0)</f>
        <v>0</v>
      </c>
      <c r="D1150" s="38">
        <v>0</v>
      </c>
      <c r="E1150" s="38">
        <v>0</v>
      </c>
      <c r="F1150" s="38">
        <v>0</v>
      </c>
      <c r="G1150" s="38">
        <v>0</v>
      </c>
      <c r="H1150" s="38">
        <v>0</v>
      </c>
      <c r="I1150" s="38">
        <v>0</v>
      </c>
      <c r="J1150" s="38">
        <v>0</v>
      </c>
      <c r="K1150" s="38">
        <v>0</v>
      </c>
      <c r="L1150" s="38">
        <v>0</v>
      </c>
      <c r="M1150" s="38">
        <v>0</v>
      </c>
      <c r="N1150" s="38">
        <v>0</v>
      </c>
      <c r="O1150" s="38">
        <v>0</v>
      </c>
      <c r="P1150" s="99">
        <f>SUM(D1150:O1150)</f>
        <v>0</v>
      </c>
    </row>
    <row r="1151" spans="1:20" hidden="1" x14ac:dyDescent="0.25">
      <c r="A1151" s="258" t="str">
        <f>IF(B1151=1,A1149,"")</f>
        <v/>
      </c>
      <c r="B1151" s="39" t="str">
        <f t="shared" ref="B1151:B1199" si="82">IF(C1151&lt;&gt;0,1,"")</f>
        <v/>
      </c>
      <c r="C1151" s="130">
        <f>VLOOKUP($X$10,CAD!$C$7:$D$31,2,0)</f>
        <v>0</v>
      </c>
      <c r="D1151" s="38">
        <v>0</v>
      </c>
      <c r="E1151" s="38">
        <v>0</v>
      </c>
      <c r="F1151" s="38">
        <v>0</v>
      </c>
      <c r="G1151" s="38">
        <v>0</v>
      </c>
      <c r="H1151" s="38">
        <v>0</v>
      </c>
      <c r="I1151" s="38">
        <v>0</v>
      </c>
      <c r="J1151" s="38">
        <v>0</v>
      </c>
      <c r="K1151" s="38">
        <v>0</v>
      </c>
      <c r="L1151" s="38">
        <v>0</v>
      </c>
      <c r="M1151" s="38">
        <v>0</v>
      </c>
      <c r="N1151" s="38">
        <v>0</v>
      </c>
      <c r="O1151" s="38">
        <v>0</v>
      </c>
      <c r="P1151" s="46">
        <f t="shared" ref="P1151:P1199" si="83">SUM(D1151:O1151)</f>
        <v>0</v>
      </c>
    </row>
    <row r="1152" spans="1:20" hidden="1" x14ac:dyDescent="0.25">
      <c r="A1152" s="258" t="str">
        <f>IF(B1152=1,A1149,"")</f>
        <v/>
      </c>
      <c r="B1152" s="39" t="str">
        <f t="shared" si="82"/>
        <v/>
      </c>
      <c r="C1152" s="130">
        <f>VLOOKUP($X$11,CAD!$C$7:$D$31,2,0)</f>
        <v>0</v>
      </c>
      <c r="D1152" s="37">
        <v>0</v>
      </c>
      <c r="E1152" s="37">
        <v>0</v>
      </c>
      <c r="F1152" s="37">
        <v>0</v>
      </c>
      <c r="G1152" s="37">
        <v>0</v>
      </c>
      <c r="H1152" s="37">
        <v>0</v>
      </c>
      <c r="I1152" s="37">
        <v>0</v>
      </c>
      <c r="J1152" s="37">
        <v>0</v>
      </c>
      <c r="K1152" s="37">
        <v>0</v>
      </c>
      <c r="L1152" s="37">
        <v>0</v>
      </c>
      <c r="M1152" s="37">
        <v>0</v>
      </c>
      <c r="N1152" s="37">
        <v>0</v>
      </c>
      <c r="O1152" s="37">
        <v>0</v>
      </c>
      <c r="P1152" s="46">
        <f t="shared" si="83"/>
        <v>0</v>
      </c>
    </row>
    <row r="1153" spans="1:16" hidden="1" x14ac:dyDescent="0.25">
      <c r="A1153" s="258" t="str">
        <f>IF(B1153=1,A1149,"")</f>
        <v/>
      </c>
      <c r="B1153" s="39" t="str">
        <f t="shared" si="82"/>
        <v/>
      </c>
      <c r="C1153" s="130">
        <f>VLOOKUP($X$12,CAD!$C$7:$D$31,2,0)</f>
        <v>0</v>
      </c>
      <c r="D1153" s="37">
        <v>0</v>
      </c>
      <c r="E1153" s="37">
        <v>0</v>
      </c>
      <c r="F1153" s="37">
        <v>0</v>
      </c>
      <c r="G1153" s="37">
        <v>0</v>
      </c>
      <c r="H1153" s="37">
        <v>0</v>
      </c>
      <c r="I1153" s="37">
        <v>0</v>
      </c>
      <c r="J1153" s="37">
        <v>0</v>
      </c>
      <c r="K1153" s="37">
        <v>0</v>
      </c>
      <c r="L1153" s="37">
        <v>0</v>
      </c>
      <c r="M1153" s="37">
        <v>0</v>
      </c>
      <c r="N1153" s="37">
        <v>0</v>
      </c>
      <c r="O1153" s="37">
        <v>0</v>
      </c>
      <c r="P1153" s="46">
        <f t="shared" si="83"/>
        <v>0</v>
      </c>
    </row>
    <row r="1154" spans="1:16" hidden="1" x14ac:dyDescent="0.25">
      <c r="A1154" s="258" t="str">
        <f>IF(B1154=1,A1149,"")</f>
        <v/>
      </c>
      <c r="B1154" s="39" t="str">
        <f t="shared" si="82"/>
        <v/>
      </c>
      <c r="C1154" s="130">
        <f>VLOOKUP($X$13,CAD!$C$7:$D$31,2,0)</f>
        <v>0</v>
      </c>
      <c r="D1154" s="37">
        <v>0</v>
      </c>
      <c r="E1154" s="37">
        <v>0</v>
      </c>
      <c r="F1154" s="37">
        <v>0</v>
      </c>
      <c r="G1154" s="37">
        <v>0</v>
      </c>
      <c r="H1154" s="37">
        <v>0</v>
      </c>
      <c r="I1154" s="37">
        <v>0</v>
      </c>
      <c r="J1154" s="37">
        <v>0</v>
      </c>
      <c r="K1154" s="37">
        <v>0</v>
      </c>
      <c r="L1154" s="37">
        <v>0</v>
      </c>
      <c r="M1154" s="37">
        <v>0</v>
      </c>
      <c r="N1154" s="37">
        <v>0</v>
      </c>
      <c r="O1154" s="37">
        <v>0</v>
      </c>
      <c r="P1154" s="46">
        <f t="shared" si="83"/>
        <v>0</v>
      </c>
    </row>
    <row r="1155" spans="1:16" hidden="1" x14ac:dyDescent="0.25">
      <c r="A1155" s="258" t="str">
        <f>IF(B1155=1,A1149,"")</f>
        <v/>
      </c>
      <c r="B1155" s="39" t="str">
        <f t="shared" si="82"/>
        <v/>
      </c>
      <c r="C1155" s="130">
        <f>VLOOKUP($X$14,CAD!$C$7:$D$31,2,0)</f>
        <v>0</v>
      </c>
      <c r="D1155" s="37">
        <v>0</v>
      </c>
      <c r="E1155" s="37">
        <v>0</v>
      </c>
      <c r="F1155" s="37">
        <v>0</v>
      </c>
      <c r="G1155" s="37">
        <v>0</v>
      </c>
      <c r="H1155" s="37">
        <v>0</v>
      </c>
      <c r="I1155" s="37">
        <v>0</v>
      </c>
      <c r="J1155" s="37">
        <v>0</v>
      </c>
      <c r="K1155" s="37">
        <v>0</v>
      </c>
      <c r="L1155" s="37">
        <v>0</v>
      </c>
      <c r="M1155" s="37">
        <v>0</v>
      </c>
      <c r="N1155" s="37">
        <v>0</v>
      </c>
      <c r="O1155" s="37">
        <v>0</v>
      </c>
      <c r="P1155" s="46">
        <f t="shared" si="83"/>
        <v>0</v>
      </c>
    </row>
    <row r="1156" spans="1:16" hidden="1" x14ac:dyDescent="0.25">
      <c r="A1156" s="258" t="str">
        <f>IF(B1156=1,A1149,"")</f>
        <v/>
      </c>
      <c r="B1156" s="39" t="str">
        <f t="shared" si="82"/>
        <v/>
      </c>
      <c r="C1156" s="130">
        <f>VLOOKUP($X$15,CAD!$C$7:$D$31,2,0)</f>
        <v>0</v>
      </c>
      <c r="D1156" s="37">
        <v>0</v>
      </c>
      <c r="E1156" s="37">
        <v>0</v>
      </c>
      <c r="F1156" s="37">
        <v>0</v>
      </c>
      <c r="G1156" s="37">
        <v>0</v>
      </c>
      <c r="H1156" s="37">
        <v>0</v>
      </c>
      <c r="I1156" s="37">
        <v>0</v>
      </c>
      <c r="J1156" s="37">
        <v>0</v>
      </c>
      <c r="K1156" s="37">
        <v>0</v>
      </c>
      <c r="L1156" s="37">
        <v>0</v>
      </c>
      <c r="M1156" s="37">
        <v>0</v>
      </c>
      <c r="N1156" s="37">
        <v>0</v>
      </c>
      <c r="O1156" s="37">
        <v>0</v>
      </c>
      <c r="P1156" s="46">
        <f t="shared" si="83"/>
        <v>0</v>
      </c>
    </row>
    <row r="1157" spans="1:16" hidden="1" x14ac:dyDescent="0.25">
      <c r="A1157" s="258" t="str">
        <f>IF(B1157=1,A1149,"")</f>
        <v/>
      </c>
      <c r="B1157" s="39" t="str">
        <f t="shared" si="82"/>
        <v/>
      </c>
      <c r="C1157" s="130">
        <f>VLOOKUP($X$16,CAD!$C$7:$D$31,2,0)</f>
        <v>0</v>
      </c>
      <c r="D1157" s="37">
        <v>0</v>
      </c>
      <c r="E1157" s="37">
        <v>0</v>
      </c>
      <c r="F1157" s="37">
        <v>0</v>
      </c>
      <c r="G1157" s="37">
        <v>0</v>
      </c>
      <c r="H1157" s="37">
        <v>0</v>
      </c>
      <c r="I1157" s="37">
        <v>0</v>
      </c>
      <c r="J1157" s="37">
        <v>0</v>
      </c>
      <c r="K1157" s="37">
        <v>0</v>
      </c>
      <c r="L1157" s="37">
        <v>0</v>
      </c>
      <c r="M1157" s="37">
        <v>0</v>
      </c>
      <c r="N1157" s="37">
        <v>0</v>
      </c>
      <c r="O1157" s="37">
        <v>0</v>
      </c>
      <c r="P1157" s="46">
        <f t="shared" si="83"/>
        <v>0</v>
      </c>
    </row>
    <row r="1158" spans="1:16" hidden="1" x14ac:dyDescent="0.25">
      <c r="A1158" s="258" t="str">
        <f>IF(B1158=1,A1149,"")</f>
        <v/>
      </c>
      <c r="B1158" s="39" t="str">
        <f t="shared" si="82"/>
        <v/>
      </c>
      <c r="C1158" s="130">
        <f>VLOOKUP($X$17,CAD!$C$7:$D$31,2,0)</f>
        <v>0</v>
      </c>
      <c r="D1158" s="37">
        <v>0</v>
      </c>
      <c r="E1158" s="37">
        <v>0</v>
      </c>
      <c r="F1158" s="37">
        <v>0</v>
      </c>
      <c r="G1158" s="37">
        <v>0</v>
      </c>
      <c r="H1158" s="37">
        <v>0</v>
      </c>
      <c r="I1158" s="37">
        <v>0</v>
      </c>
      <c r="J1158" s="37">
        <v>0</v>
      </c>
      <c r="K1158" s="37">
        <v>0</v>
      </c>
      <c r="L1158" s="37">
        <v>0</v>
      </c>
      <c r="M1158" s="37">
        <v>0</v>
      </c>
      <c r="N1158" s="37">
        <v>0</v>
      </c>
      <c r="O1158" s="37">
        <v>0</v>
      </c>
      <c r="P1158" s="46">
        <f t="shared" si="83"/>
        <v>0</v>
      </c>
    </row>
    <row r="1159" spans="1:16" hidden="1" x14ac:dyDescent="0.25">
      <c r="A1159" s="258" t="str">
        <f>IF(B1159=1,A1149,"")</f>
        <v/>
      </c>
      <c r="B1159" s="39" t="str">
        <f t="shared" si="82"/>
        <v/>
      </c>
      <c r="C1159" s="130">
        <f>VLOOKUP($X$18,CAD!$C$7:$D$31,2,0)</f>
        <v>0</v>
      </c>
      <c r="D1159" s="37">
        <v>0</v>
      </c>
      <c r="E1159" s="37">
        <v>0</v>
      </c>
      <c r="F1159" s="37">
        <v>0</v>
      </c>
      <c r="G1159" s="37">
        <v>0</v>
      </c>
      <c r="H1159" s="37">
        <v>0</v>
      </c>
      <c r="I1159" s="37">
        <v>0</v>
      </c>
      <c r="J1159" s="37">
        <v>0</v>
      </c>
      <c r="K1159" s="37">
        <v>0</v>
      </c>
      <c r="L1159" s="37">
        <v>0</v>
      </c>
      <c r="M1159" s="37">
        <v>0</v>
      </c>
      <c r="N1159" s="37">
        <v>0</v>
      </c>
      <c r="O1159" s="37">
        <v>0</v>
      </c>
      <c r="P1159" s="46">
        <f t="shared" si="83"/>
        <v>0</v>
      </c>
    </row>
    <row r="1160" spans="1:16" hidden="1" x14ac:dyDescent="0.25">
      <c r="A1160" s="258" t="str">
        <f>IF(B1160=1,A1149,"")</f>
        <v/>
      </c>
      <c r="B1160" s="39" t="str">
        <f t="shared" si="82"/>
        <v/>
      </c>
      <c r="C1160" s="130">
        <f>VLOOKUP($X$19,CAD!$C$7:$D$31,2,0)</f>
        <v>0</v>
      </c>
      <c r="D1160" s="37">
        <v>0</v>
      </c>
      <c r="E1160" s="37">
        <v>0</v>
      </c>
      <c r="F1160" s="37">
        <v>0</v>
      </c>
      <c r="G1160" s="37">
        <v>0</v>
      </c>
      <c r="H1160" s="37">
        <v>0</v>
      </c>
      <c r="I1160" s="37">
        <v>0</v>
      </c>
      <c r="J1160" s="37">
        <v>0</v>
      </c>
      <c r="K1160" s="37">
        <v>0</v>
      </c>
      <c r="L1160" s="37">
        <v>0</v>
      </c>
      <c r="M1160" s="37">
        <v>0</v>
      </c>
      <c r="N1160" s="37">
        <v>0</v>
      </c>
      <c r="O1160" s="37">
        <v>0</v>
      </c>
      <c r="P1160" s="46">
        <f t="shared" si="83"/>
        <v>0</v>
      </c>
    </row>
    <row r="1161" spans="1:16" hidden="1" x14ac:dyDescent="0.25">
      <c r="A1161" s="258" t="str">
        <f>IF(B1161=1,A1149,"")</f>
        <v/>
      </c>
      <c r="B1161" s="39" t="str">
        <f t="shared" si="82"/>
        <v/>
      </c>
      <c r="C1161" s="130">
        <f>VLOOKUP($X$20,CAD!$C$7:$D$31,2,0)</f>
        <v>0</v>
      </c>
      <c r="D1161" s="37">
        <v>0</v>
      </c>
      <c r="E1161" s="37">
        <v>0</v>
      </c>
      <c r="F1161" s="37">
        <v>0</v>
      </c>
      <c r="G1161" s="37">
        <v>0</v>
      </c>
      <c r="H1161" s="37">
        <v>0</v>
      </c>
      <c r="I1161" s="37">
        <v>0</v>
      </c>
      <c r="J1161" s="37">
        <v>0</v>
      </c>
      <c r="K1161" s="37">
        <v>0</v>
      </c>
      <c r="L1161" s="37">
        <v>0</v>
      </c>
      <c r="M1161" s="37">
        <v>0</v>
      </c>
      <c r="N1161" s="37">
        <v>0</v>
      </c>
      <c r="O1161" s="37">
        <v>0</v>
      </c>
      <c r="P1161" s="46">
        <f t="shared" si="83"/>
        <v>0</v>
      </c>
    </row>
    <row r="1162" spans="1:16" hidden="1" x14ac:dyDescent="0.25">
      <c r="A1162" s="258" t="str">
        <f>IF(B1162=1,A1149,"")</f>
        <v/>
      </c>
      <c r="B1162" s="39" t="str">
        <f t="shared" si="82"/>
        <v/>
      </c>
      <c r="C1162" s="130">
        <f>VLOOKUP($X$21,CAD!$C$7:$D$31,2,0)</f>
        <v>0</v>
      </c>
      <c r="D1162" s="37">
        <v>0</v>
      </c>
      <c r="E1162" s="37">
        <v>0</v>
      </c>
      <c r="F1162" s="37">
        <v>0</v>
      </c>
      <c r="G1162" s="37">
        <v>0</v>
      </c>
      <c r="H1162" s="37">
        <v>0</v>
      </c>
      <c r="I1162" s="37">
        <v>0</v>
      </c>
      <c r="J1162" s="37">
        <v>0</v>
      </c>
      <c r="K1162" s="37">
        <v>0</v>
      </c>
      <c r="L1162" s="37">
        <v>0</v>
      </c>
      <c r="M1162" s="37">
        <v>0</v>
      </c>
      <c r="N1162" s="37">
        <v>0</v>
      </c>
      <c r="O1162" s="37">
        <v>0</v>
      </c>
      <c r="P1162" s="46">
        <f t="shared" si="83"/>
        <v>0</v>
      </c>
    </row>
    <row r="1163" spans="1:16" hidden="1" x14ac:dyDescent="0.25">
      <c r="A1163" s="258" t="str">
        <f>IF(B1163=1,A1149,"")</f>
        <v/>
      </c>
      <c r="B1163" s="39" t="str">
        <f t="shared" si="82"/>
        <v/>
      </c>
      <c r="C1163" s="130">
        <f>VLOOKUP($X$22,CAD!$C$7:$D$31,2,0)</f>
        <v>0</v>
      </c>
      <c r="D1163" s="37">
        <v>0</v>
      </c>
      <c r="E1163" s="37">
        <v>0</v>
      </c>
      <c r="F1163" s="37">
        <v>0</v>
      </c>
      <c r="G1163" s="37">
        <v>0</v>
      </c>
      <c r="H1163" s="37">
        <v>0</v>
      </c>
      <c r="I1163" s="37">
        <v>0</v>
      </c>
      <c r="J1163" s="37">
        <v>0</v>
      </c>
      <c r="K1163" s="37">
        <v>0</v>
      </c>
      <c r="L1163" s="37">
        <v>0</v>
      </c>
      <c r="M1163" s="37">
        <v>0</v>
      </c>
      <c r="N1163" s="37">
        <v>0</v>
      </c>
      <c r="O1163" s="37">
        <v>0</v>
      </c>
      <c r="P1163" s="46">
        <f t="shared" si="83"/>
        <v>0</v>
      </c>
    </row>
    <row r="1164" spans="1:16" hidden="1" x14ac:dyDescent="0.25">
      <c r="A1164" s="258" t="str">
        <f>IF(B1164=1,A1149,"")</f>
        <v/>
      </c>
      <c r="B1164" s="39" t="str">
        <f t="shared" si="82"/>
        <v/>
      </c>
      <c r="C1164" s="130">
        <f>VLOOKUP($X$23,CAD!$C$7:$D$31,2,0)</f>
        <v>0</v>
      </c>
      <c r="D1164" s="37">
        <v>0</v>
      </c>
      <c r="E1164" s="37">
        <v>0</v>
      </c>
      <c r="F1164" s="37">
        <v>0</v>
      </c>
      <c r="G1164" s="37">
        <v>0</v>
      </c>
      <c r="H1164" s="37">
        <v>0</v>
      </c>
      <c r="I1164" s="37">
        <v>0</v>
      </c>
      <c r="J1164" s="37">
        <v>0</v>
      </c>
      <c r="K1164" s="37">
        <v>0</v>
      </c>
      <c r="L1164" s="37">
        <v>0</v>
      </c>
      <c r="M1164" s="37">
        <v>0</v>
      </c>
      <c r="N1164" s="37">
        <v>0</v>
      </c>
      <c r="O1164" s="37">
        <v>0</v>
      </c>
      <c r="P1164" s="46">
        <f t="shared" si="83"/>
        <v>0</v>
      </c>
    </row>
    <row r="1165" spans="1:16" hidden="1" x14ac:dyDescent="0.25">
      <c r="A1165" s="258" t="str">
        <f>IF(B1165=1,A1149,"")</f>
        <v/>
      </c>
      <c r="B1165" s="39" t="str">
        <f t="shared" si="82"/>
        <v/>
      </c>
      <c r="C1165" s="130">
        <f>VLOOKUP($X$24,CAD!$C$7:$D$31,2,0)</f>
        <v>0</v>
      </c>
      <c r="D1165" s="37">
        <v>0</v>
      </c>
      <c r="E1165" s="37">
        <v>0</v>
      </c>
      <c r="F1165" s="37">
        <v>0</v>
      </c>
      <c r="G1165" s="37">
        <v>0</v>
      </c>
      <c r="H1165" s="37">
        <v>0</v>
      </c>
      <c r="I1165" s="37">
        <v>0</v>
      </c>
      <c r="J1165" s="37">
        <v>0</v>
      </c>
      <c r="K1165" s="37">
        <v>0</v>
      </c>
      <c r="L1165" s="37">
        <v>0</v>
      </c>
      <c r="M1165" s="37">
        <v>0</v>
      </c>
      <c r="N1165" s="37">
        <v>0</v>
      </c>
      <c r="O1165" s="37">
        <v>0</v>
      </c>
      <c r="P1165" s="46">
        <f t="shared" si="83"/>
        <v>0</v>
      </c>
    </row>
    <row r="1166" spans="1:16" hidden="1" x14ac:dyDescent="0.25">
      <c r="A1166" s="258" t="str">
        <f>IF(B1166=1,A1149,"")</f>
        <v/>
      </c>
      <c r="B1166" s="39" t="str">
        <f t="shared" si="82"/>
        <v/>
      </c>
      <c r="C1166" s="130">
        <f>VLOOKUP($X$25,CAD!$C$7:$D$31,2,0)</f>
        <v>0</v>
      </c>
      <c r="D1166" s="37">
        <v>0</v>
      </c>
      <c r="E1166" s="37">
        <v>0</v>
      </c>
      <c r="F1166" s="37">
        <v>0</v>
      </c>
      <c r="G1166" s="37">
        <v>0</v>
      </c>
      <c r="H1166" s="37">
        <v>0</v>
      </c>
      <c r="I1166" s="37">
        <v>0</v>
      </c>
      <c r="J1166" s="37">
        <v>0</v>
      </c>
      <c r="K1166" s="37">
        <v>0</v>
      </c>
      <c r="L1166" s="37">
        <v>0</v>
      </c>
      <c r="M1166" s="37">
        <v>0</v>
      </c>
      <c r="N1166" s="37">
        <v>0</v>
      </c>
      <c r="O1166" s="37">
        <v>0</v>
      </c>
      <c r="P1166" s="46">
        <f t="shared" si="83"/>
        <v>0</v>
      </c>
    </row>
    <row r="1167" spans="1:16" hidden="1" x14ac:dyDescent="0.25">
      <c r="A1167" s="258" t="str">
        <f>IF(B1167=1,A1149,"")</f>
        <v/>
      </c>
      <c r="B1167" s="39" t="str">
        <f t="shared" si="82"/>
        <v/>
      </c>
      <c r="C1167" s="130">
        <f>VLOOKUP($X$26,CAD!$C$7:$D$31,2,0)</f>
        <v>0</v>
      </c>
      <c r="D1167" s="37">
        <v>0</v>
      </c>
      <c r="E1167" s="37">
        <v>0</v>
      </c>
      <c r="F1167" s="37">
        <v>0</v>
      </c>
      <c r="G1167" s="37">
        <v>0</v>
      </c>
      <c r="H1167" s="37">
        <v>0</v>
      </c>
      <c r="I1167" s="37">
        <v>0</v>
      </c>
      <c r="J1167" s="37">
        <v>0</v>
      </c>
      <c r="K1167" s="37">
        <v>0</v>
      </c>
      <c r="L1167" s="37">
        <v>0</v>
      </c>
      <c r="M1167" s="37">
        <v>0</v>
      </c>
      <c r="N1167" s="37">
        <v>0</v>
      </c>
      <c r="O1167" s="37">
        <v>0</v>
      </c>
      <c r="P1167" s="46">
        <f t="shared" si="83"/>
        <v>0</v>
      </c>
    </row>
    <row r="1168" spans="1:16" hidden="1" x14ac:dyDescent="0.25">
      <c r="A1168" s="258" t="str">
        <f>IF(B1168=1,A1149,"")</f>
        <v/>
      </c>
      <c r="B1168" s="39" t="str">
        <f t="shared" si="82"/>
        <v/>
      </c>
      <c r="C1168" s="130">
        <f>VLOOKUP($X$27,CAD!$C$7:$D$31,2,0)</f>
        <v>0</v>
      </c>
      <c r="D1168" s="37">
        <v>0</v>
      </c>
      <c r="E1168" s="37">
        <v>0</v>
      </c>
      <c r="F1168" s="37">
        <v>0</v>
      </c>
      <c r="G1168" s="37">
        <v>0</v>
      </c>
      <c r="H1168" s="37">
        <v>0</v>
      </c>
      <c r="I1168" s="37">
        <v>0</v>
      </c>
      <c r="J1168" s="37">
        <v>0</v>
      </c>
      <c r="K1168" s="37">
        <v>0</v>
      </c>
      <c r="L1168" s="37">
        <v>0</v>
      </c>
      <c r="M1168" s="37">
        <v>0</v>
      </c>
      <c r="N1168" s="37">
        <v>0</v>
      </c>
      <c r="O1168" s="37">
        <v>0</v>
      </c>
      <c r="P1168" s="46">
        <f t="shared" si="83"/>
        <v>0</v>
      </c>
    </row>
    <row r="1169" spans="1:16" hidden="1" x14ac:dyDescent="0.25">
      <c r="A1169" s="258" t="str">
        <f>IF(B1169=1,A1149,"")</f>
        <v/>
      </c>
      <c r="B1169" s="39" t="str">
        <f t="shared" si="82"/>
        <v/>
      </c>
      <c r="C1169" s="130">
        <f>VLOOKUP($X$28,CAD!$C$7:$D$31,2,0)</f>
        <v>0</v>
      </c>
      <c r="D1169" s="37">
        <v>0</v>
      </c>
      <c r="E1169" s="37">
        <v>0</v>
      </c>
      <c r="F1169" s="37">
        <v>0</v>
      </c>
      <c r="G1169" s="37">
        <v>0</v>
      </c>
      <c r="H1169" s="37">
        <v>0</v>
      </c>
      <c r="I1169" s="37">
        <v>0</v>
      </c>
      <c r="J1169" s="37">
        <v>0</v>
      </c>
      <c r="K1169" s="37">
        <v>0</v>
      </c>
      <c r="L1169" s="37">
        <v>0</v>
      </c>
      <c r="M1169" s="37">
        <v>0</v>
      </c>
      <c r="N1169" s="37">
        <v>0</v>
      </c>
      <c r="O1169" s="37">
        <v>0</v>
      </c>
      <c r="P1169" s="46">
        <f t="shared" si="83"/>
        <v>0</v>
      </c>
    </row>
    <row r="1170" spans="1:16" hidden="1" x14ac:dyDescent="0.25">
      <c r="A1170" s="258" t="str">
        <f>IF(B1170=1,A1149,"")</f>
        <v/>
      </c>
      <c r="B1170" s="39" t="str">
        <f t="shared" si="82"/>
        <v/>
      </c>
      <c r="C1170" s="130">
        <f>VLOOKUP($X$29,CAD!$C$7:$D$31,2,0)</f>
        <v>0</v>
      </c>
      <c r="D1170" s="37">
        <v>0</v>
      </c>
      <c r="E1170" s="37">
        <v>0</v>
      </c>
      <c r="F1170" s="37">
        <v>0</v>
      </c>
      <c r="G1170" s="37">
        <v>0</v>
      </c>
      <c r="H1170" s="37">
        <v>0</v>
      </c>
      <c r="I1170" s="37">
        <v>0</v>
      </c>
      <c r="J1170" s="37">
        <v>0</v>
      </c>
      <c r="K1170" s="37">
        <v>0</v>
      </c>
      <c r="L1170" s="37">
        <v>0</v>
      </c>
      <c r="M1170" s="37">
        <v>0</v>
      </c>
      <c r="N1170" s="37">
        <v>0</v>
      </c>
      <c r="O1170" s="37">
        <v>0</v>
      </c>
      <c r="P1170" s="46">
        <f t="shared" si="83"/>
        <v>0</v>
      </c>
    </row>
    <row r="1171" spans="1:16" hidden="1" x14ac:dyDescent="0.25">
      <c r="A1171" s="258" t="str">
        <f>IF(B1171=1,A1149,"")</f>
        <v/>
      </c>
      <c r="B1171" s="39" t="str">
        <f t="shared" si="82"/>
        <v/>
      </c>
      <c r="C1171" s="130">
        <f>VLOOKUP($X$30,CAD!$C$7:$D$31,2,0)</f>
        <v>0</v>
      </c>
      <c r="D1171" s="37">
        <v>0</v>
      </c>
      <c r="E1171" s="37">
        <v>0</v>
      </c>
      <c r="F1171" s="37">
        <v>0</v>
      </c>
      <c r="G1171" s="37">
        <v>0</v>
      </c>
      <c r="H1171" s="37">
        <v>0</v>
      </c>
      <c r="I1171" s="37">
        <v>0</v>
      </c>
      <c r="J1171" s="37">
        <v>0</v>
      </c>
      <c r="K1171" s="37">
        <v>0</v>
      </c>
      <c r="L1171" s="37">
        <v>0</v>
      </c>
      <c r="M1171" s="37">
        <v>0</v>
      </c>
      <c r="N1171" s="37">
        <v>0</v>
      </c>
      <c r="O1171" s="37">
        <v>0</v>
      </c>
      <c r="P1171" s="46">
        <f t="shared" si="83"/>
        <v>0</v>
      </c>
    </row>
    <row r="1172" spans="1:16" hidden="1" x14ac:dyDescent="0.25">
      <c r="A1172" s="258" t="str">
        <f>IF(B1172=1,A1149,"")</f>
        <v/>
      </c>
      <c r="B1172" s="39" t="str">
        <f t="shared" si="82"/>
        <v/>
      </c>
      <c r="C1172" s="130">
        <f>VLOOKUP($X$31,CAD!$C$7:$D$31,2,0)</f>
        <v>0</v>
      </c>
      <c r="D1172" s="37">
        <v>0</v>
      </c>
      <c r="E1172" s="37">
        <v>0</v>
      </c>
      <c r="F1172" s="37">
        <v>0</v>
      </c>
      <c r="G1172" s="37">
        <v>0</v>
      </c>
      <c r="H1172" s="37">
        <v>0</v>
      </c>
      <c r="I1172" s="37">
        <v>0</v>
      </c>
      <c r="J1172" s="37">
        <v>0</v>
      </c>
      <c r="K1172" s="37">
        <v>0</v>
      </c>
      <c r="L1172" s="37">
        <v>0</v>
      </c>
      <c r="M1172" s="37">
        <v>0</v>
      </c>
      <c r="N1172" s="37">
        <v>0</v>
      </c>
      <c r="O1172" s="37">
        <v>0</v>
      </c>
      <c r="P1172" s="46">
        <f t="shared" si="83"/>
        <v>0</v>
      </c>
    </row>
    <row r="1173" spans="1:16" hidden="1" x14ac:dyDescent="0.25">
      <c r="A1173" s="258" t="str">
        <f>IF(B1173=1,A1149,"")</f>
        <v/>
      </c>
      <c r="B1173" s="39" t="str">
        <f t="shared" si="82"/>
        <v/>
      </c>
      <c r="C1173" s="130">
        <f>VLOOKUP($X$32,CAD!$C$7:$D$31,2,0)</f>
        <v>0</v>
      </c>
      <c r="D1173" s="37">
        <v>0</v>
      </c>
      <c r="E1173" s="37">
        <v>0</v>
      </c>
      <c r="F1173" s="37">
        <v>0</v>
      </c>
      <c r="G1173" s="37">
        <v>0</v>
      </c>
      <c r="H1173" s="37">
        <v>0</v>
      </c>
      <c r="I1173" s="37">
        <v>0</v>
      </c>
      <c r="J1173" s="37">
        <v>0</v>
      </c>
      <c r="K1173" s="37">
        <v>0</v>
      </c>
      <c r="L1173" s="37">
        <v>0</v>
      </c>
      <c r="M1173" s="37">
        <v>0</v>
      </c>
      <c r="N1173" s="37">
        <v>0</v>
      </c>
      <c r="O1173" s="37">
        <v>0</v>
      </c>
      <c r="P1173" s="46">
        <f t="shared" si="83"/>
        <v>0</v>
      </c>
    </row>
    <row r="1174" spans="1:16" hidden="1" x14ac:dyDescent="0.25">
      <c r="A1174" s="258" t="str">
        <f>IF(B1174=1,A1149,"")</f>
        <v/>
      </c>
      <c r="B1174" s="39" t="str">
        <f t="shared" si="82"/>
        <v/>
      </c>
      <c r="C1174" s="130">
        <f>VLOOKUP($X$33,CAD!$C$7:$D$31,2,0)</f>
        <v>0</v>
      </c>
      <c r="D1174" s="37">
        <v>0</v>
      </c>
      <c r="E1174" s="37">
        <v>0</v>
      </c>
      <c r="F1174" s="37">
        <v>0</v>
      </c>
      <c r="G1174" s="37">
        <v>0</v>
      </c>
      <c r="H1174" s="37">
        <v>0</v>
      </c>
      <c r="I1174" s="37">
        <v>0</v>
      </c>
      <c r="J1174" s="37">
        <v>0</v>
      </c>
      <c r="K1174" s="37">
        <v>0</v>
      </c>
      <c r="L1174" s="37">
        <v>0</v>
      </c>
      <c r="M1174" s="37">
        <v>0</v>
      </c>
      <c r="N1174" s="37">
        <v>0</v>
      </c>
      <c r="O1174" s="37">
        <v>0</v>
      </c>
      <c r="P1174" s="46">
        <f t="shared" si="83"/>
        <v>0</v>
      </c>
    </row>
    <row r="1175" spans="1:16" hidden="1" x14ac:dyDescent="0.25">
      <c r="A1175" s="258" t="str">
        <f>IF(B1175=1,A1149,"")</f>
        <v/>
      </c>
      <c r="B1175" s="39" t="str">
        <f t="shared" si="82"/>
        <v/>
      </c>
      <c r="C1175" s="101">
        <f>VLOOKUP($X$34,CAD!$E$7:$F$31,2,0)</f>
        <v>0</v>
      </c>
      <c r="D1175" s="37">
        <v>0</v>
      </c>
      <c r="E1175" s="37">
        <v>0</v>
      </c>
      <c r="F1175" s="37">
        <v>0</v>
      </c>
      <c r="G1175" s="37">
        <v>0</v>
      </c>
      <c r="H1175" s="37">
        <v>0</v>
      </c>
      <c r="I1175" s="37">
        <v>0</v>
      </c>
      <c r="J1175" s="37">
        <v>0</v>
      </c>
      <c r="K1175" s="37">
        <v>0</v>
      </c>
      <c r="L1175" s="37">
        <v>0</v>
      </c>
      <c r="M1175" s="37">
        <v>0</v>
      </c>
      <c r="N1175" s="37">
        <v>0</v>
      </c>
      <c r="O1175" s="37">
        <v>0</v>
      </c>
      <c r="P1175" s="46">
        <f t="shared" si="83"/>
        <v>0</v>
      </c>
    </row>
    <row r="1176" spans="1:16" hidden="1" x14ac:dyDescent="0.25">
      <c r="A1176" s="258" t="str">
        <f>IF(B1176=1,A1149,"")</f>
        <v/>
      </c>
      <c r="B1176" s="39" t="str">
        <f t="shared" si="82"/>
        <v/>
      </c>
      <c r="C1176" s="101">
        <f>VLOOKUP($X$35,CAD!$E$7:$F$31,2,0)</f>
        <v>0</v>
      </c>
      <c r="D1176" s="37">
        <v>0</v>
      </c>
      <c r="E1176" s="37">
        <v>0</v>
      </c>
      <c r="F1176" s="37">
        <v>0</v>
      </c>
      <c r="G1176" s="37">
        <v>0</v>
      </c>
      <c r="H1176" s="37">
        <v>0</v>
      </c>
      <c r="I1176" s="37">
        <v>0</v>
      </c>
      <c r="J1176" s="37">
        <v>0</v>
      </c>
      <c r="K1176" s="37">
        <v>0</v>
      </c>
      <c r="L1176" s="37">
        <v>0</v>
      </c>
      <c r="M1176" s="37">
        <v>0</v>
      </c>
      <c r="N1176" s="37">
        <v>0</v>
      </c>
      <c r="O1176" s="37">
        <v>0</v>
      </c>
      <c r="P1176" s="46">
        <f t="shared" si="83"/>
        <v>0</v>
      </c>
    </row>
    <row r="1177" spans="1:16" hidden="1" x14ac:dyDescent="0.25">
      <c r="A1177" s="258" t="str">
        <f>IF(B1177=1,A1149,"")</f>
        <v/>
      </c>
      <c r="B1177" s="39" t="str">
        <f t="shared" si="82"/>
        <v/>
      </c>
      <c r="C1177" s="101">
        <f>VLOOKUP($X$36,CAD!$E$7:$F$31,2,0)</f>
        <v>0</v>
      </c>
      <c r="D1177" s="37">
        <v>0</v>
      </c>
      <c r="E1177" s="37">
        <v>0</v>
      </c>
      <c r="F1177" s="37">
        <v>0</v>
      </c>
      <c r="G1177" s="37">
        <v>0</v>
      </c>
      <c r="H1177" s="37">
        <v>0</v>
      </c>
      <c r="I1177" s="37">
        <v>0</v>
      </c>
      <c r="J1177" s="37">
        <v>0</v>
      </c>
      <c r="K1177" s="37">
        <v>0</v>
      </c>
      <c r="L1177" s="37">
        <v>0</v>
      </c>
      <c r="M1177" s="37">
        <v>0</v>
      </c>
      <c r="N1177" s="37">
        <v>0</v>
      </c>
      <c r="O1177" s="37">
        <v>0</v>
      </c>
      <c r="P1177" s="46">
        <f t="shared" si="83"/>
        <v>0</v>
      </c>
    </row>
    <row r="1178" spans="1:16" hidden="1" x14ac:dyDescent="0.25">
      <c r="A1178" s="258" t="str">
        <f>IF(B1178=1,A1149,"")</f>
        <v/>
      </c>
      <c r="B1178" s="39" t="str">
        <f t="shared" si="82"/>
        <v/>
      </c>
      <c r="C1178" s="101">
        <f>VLOOKUP($X$37,CAD!$E$7:$F$31,2,0)</f>
        <v>0</v>
      </c>
      <c r="D1178" s="37">
        <v>0</v>
      </c>
      <c r="E1178" s="37">
        <v>0</v>
      </c>
      <c r="F1178" s="37">
        <v>0</v>
      </c>
      <c r="G1178" s="37">
        <v>0</v>
      </c>
      <c r="H1178" s="37">
        <v>0</v>
      </c>
      <c r="I1178" s="37">
        <v>0</v>
      </c>
      <c r="J1178" s="37">
        <v>0</v>
      </c>
      <c r="K1178" s="37">
        <v>0</v>
      </c>
      <c r="L1178" s="37">
        <v>0</v>
      </c>
      <c r="M1178" s="37">
        <v>0</v>
      </c>
      <c r="N1178" s="37">
        <v>0</v>
      </c>
      <c r="O1178" s="37">
        <v>0</v>
      </c>
      <c r="P1178" s="46">
        <f t="shared" si="83"/>
        <v>0</v>
      </c>
    </row>
    <row r="1179" spans="1:16" hidden="1" x14ac:dyDescent="0.25">
      <c r="A1179" s="258" t="str">
        <f>IF(B1179=1,A1149,"")</f>
        <v/>
      </c>
      <c r="B1179" s="39" t="str">
        <f t="shared" si="82"/>
        <v/>
      </c>
      <c r="C1179" s="101">
        <f>VLOOKUP($X$38,CAD!$E$7:$F$31,2,0)</f>
        <v>0</v>
      </c>
      <c r="D1179" s="37">
        <v>0</v>
      </c>
      <c r="E1179" s="37">
        <v>0</v>
      </c>
      <c r="F1179" s="37">
        <v>0</v>
      </c>
      <c r="G1179" s="37">
        <v>0</v>
      </c>
      <c r="H1179" s="37">
        <v>0</v>
      </c>
      <c r="I1179" s="37">
        <v>0</v>
      </c>
      <c r="J1179" s="37">
        <v>0</v>
      </c>
      <c r="K1179" s="37">
        <v>0</v>
      </c>
      <c r="L1179" s="37">
        <v>0</v>
      </c>
      <c r="M1179" s="37">
        <v>0</v>
      </c>
      <c r="N1179" s="37">
        <v>0</v>
      </c>
      <c r="O1179" s="37">
        <v>0</v>
      </c>
      <c r="P1179" s="46">
        <f t="shared" si="83"/>
        <v>0</v>
      </c>
    </row>
    <row r="1180" spans="1:16" hidden="1" x14ac:dyDescent="0.25">
      <c r="A1180" s="258" t="str">
        <f>IF(B1180=1,A1149,"")</f>
        <v/>
      </c>
      <c r="B1180" s="39" t="str">
        <f t="shared" si="82"/>
        <v/>
      </c>
      <c r="C1180" s="101">
        <f>VLOOKUP($X$39,CAD!$E$7:$F$31,2,0)</f>
        <v>0</v>
      </c>
      <c r="D1180" s="37">
        <v>0</v>
      </c>
      <c r="E1180" s="37">
        <v>0</v>
      </c>
      <c r="F1180" s="37">
        <v>0</v>
      </c>
      <c r="G1180" s="37">
        <v>0</v>
      </c>
      <c r="H1180" s="37">
        <v>0</v>
      </c>
      <c r="I1180" s="37">
        <v>0</v>
      </c>
      <c r="J1180" s="37">
        <v>0</v>
      </c>
      <c r="K1180" s="37">
        <v>0</v>
      </c>
      <c r="L1180" s="37">
        <v>0</v>
      </c>
      <c r="M1180" s="37">
        <v>0</v>
      </c>
      <c r="N1180" s="37">
        <v>0</v>
      </c>
      <c r="O1180" s="37">
        <v>0</v>
      </c>
      <c r="P1180" s="46">
        <f t="shared" si="83"/>
        <v>0</v>
      </c>
    </row>
    <row r="1181" spans="1:16" hidden="1" x14ac:dyDescent="0.25">
      <c r="A1181" s="258" t="str">
        <f>IF(B1181=1,A1149,"")</f>
        <v/>
      </c>
      <c r="B1181" s="39" t="str">
        <f t="shared" si="82"/>
        <v/>
      </c>
      <c r="C1181" s="101">
        <f>VLOOKUP($X$40,CAD!$E$7:$F$31,2,0)</f>
        <v>0</v>
      </c>
      <c r="D1181" s="37">
        <v>0</v>
      </c>
      <c r="E1181" s="37">
        <v>0</v>
      </c>
      <c r="F1181" s="37">
        <v>0</v>
      </c>
      <c r="G1181" s="37">
        <v>0</v>
      </c>
      <c r="H1181" s="37">
        <v>0</v>
      </c>
      <c r="I1181" s="37">
        <v>0</v>
      </c>
      <c r="J1181" s="37">
        <v>0</v>
      </c>
      <c r="K1181" s="37">
        <v>0</v>
      </c>
      <c r="L1181" s="37">
        <v>0</v>
      </c>
      <c r="M1181" s="37">
        <v>0</v>
      </c>
      <c r="N1181" s="37">
        <v>0</v>
      </c>
      <c r="O1181" s="37">
        <v>0</v>
      </c>
      <c r="P1181" s="46">
        <f t="shared" si="83"/>
        <v>0</v>
      </c>
    </row>
    <row r="1182" spans="1:16" hidden="1" x14ac:dyDescent="0.25">
      <c r="A1182" s="258" t="str">
        <f>IF(B1182=1,A1149,"")</f>
        <v/>
      </c>
      <c r="B1182" s="39" t="str">
        <f t="shared" si="82"/>
        <v/>
      </c>
      <c r="C1182" s="101">
        <f>VLOOKUP($X$41,CAD!$E$7:$F$31,2,0)</f>
        <v>0</v>
      </c>
      <c r="D1182" s="37">
        <v>0</v>
      </c>
      <c r="E1182" s="37">
        <v>0</v>
      </c>
      <c r="F1182" s="37">
        <v>0</v>
      </c>
      <c r="G1182" s="37">
        <v>0</v>
      </c>
      <c r="H1182" s="37">
        <v>0</v>
      </c>
      <c r="I1182" s="37">
        <v>0</v>
      </c>
      <c r="J1182" s="37">
        <v>0</v>
      </c>
      <c r="K1182" s="37">
        <v>0</v>
      </c>
      <c r="L1182" s="37">
        <v>0</v>
      </c>
      <c r="M1182" s="37">
        <v>0</v>
      </c>
      <c r="N1182" s="37">
        <v>0</v>
      </c>
      <c r="O1182" s="37">
        <v>0</v>
      </c>
      <c r="P1182" s="46">
        <f t="shared" si="83"/>
        <v>0</v>
      </c>
    </row>
    <row r="1183" spans="1:16" hidden="1" x14ac:dyDescent="0.25">
      <c r="A1183" s="258" t="str">
        <f>IF(B1183=1,A1149,"")</f>
        <v/>
      </c>
      <c r="B1183" s="39" t="str">
        <f t="shared" si="82"/>
        <v/>
      </c>
      <c r="C1183" s="101">
        <f>VLOOKUP($X$42,CAD!$E$7:$F$31,2,0)</f>
        <v>0</v>
      </c>
      <c r="D1183" s="37">
        <v>0</v>
      </c>
      <c r="E1183" s="37">
        <v>0</v>
      </c>
      <c r="F1183" s="37">
        <v>0</v>
      </c>
      <c r="G1183" s="37">
        <v>0</v>
      </c>
      <c r="H1183" s="37">
        <v>0</v>
      </c>
      <c r="I1183" s="37">
        <v>0</v>
      </c>
      <c r="J1183" s="37">
        <v>0</v>
      </c>
      <c r="K1183" s="37">
        <v>0</v>
      </c>
      <c r="L1183" s="37">
        <v>0</v>
      </c>
      <c r="M1183" s="37">
        <v>0</v>
      </c>
      <c r="N1183" s="37">
        <v>0</v>
      </c>
      <c r="O1183" s="37">
        <v>0</v>
      </c>
      <c r="P1183" s="46">
        <f t="shared" si="83"/>
        <v>0</v>
      </c>
    </row>
    <row r="1184" spans="1:16" hidden="1" x14ac:dyDescent="0.25">
      <c r="A1184" s="258" t="str">
        <f>IF(B1184=1,A1149,"")</f>
        <v/>
      </c>
      <c r="B1184" s="39" t="str">
        <f t="shared" si="82"/>
        <v/>
      </c>
      <c r="C1184" s="101">
        <f>VLOOKUP($X$43,CAD!$E$7:$F$31,2,0)</f>
        <v>0</v>
      </c>
      <c r="D1184" s="37">
        <v>0</v>
      </c>
      <c r="E1184" s="37">
        <v>0</v>
      </c>
      <c r="F1184" s="37">
        <v>0</v>
      </c>
      <c r="G1184" s="37">
        <v>0</v>
      </c>
      <c r="H1184" s="37">
        <v>0</v>
      </c>
      <c r="I1184" s="37">
        <v>0</v>
      </c>
      <c r="J1184" s="37">
        <v>0</v>
      </c>
      <c r="K1184" s="37">
        <v>0</v>
      </c>
      <c r="L1184" s="37">
        <v>0</v>
      </c>
      <c r="M1184" s="37">
        <v>0</v>
      </c>
      <c r="N1184" s="37">
        <v>0</v>
      </c>
      <c r="O1184" s="37">
        <v>0</v>
      </c>
      <c r="P1184" s="46">
        <f t="shared" si="83"/>
        <v>0</v>
      </c>
    </row>
    <row r="1185" spans="1:20" hidden="1" x14ac:dyDescent="0.25">
      <c r="A1185" s="258" t="str">
        <f>IF(B1185=1,A1149,"")</f>
        <v/>
      </c>
      <c r="B1185" s="39" t="str">
        <f t="shared" si="82"/>
        <v/>
      </c>
      <c r="C1185" s="101">
        <f>VLOOKUP($X$44,CAD!$E$7:$F$31,2,0)</f>
        <v>0</v>
      </c>
      <c r="D1185" s="37">
        <v>0</v>
      </c>
      <c r="E1185" s="37">
        <v>0</v>
      </c>
      <c r="F1185" s="37">
        <v>0</v>
      </c>
      <c r="G1185" s="37">
        <v>0</v>
      </c>
      <c r="H1185" s="37">
        <v>0</v>
      </c>
      <c r="I1185" s="37">
        <v>0</v>
      </c>
      <c r="J1185" s="37">
        <v>0</v>
      </c>
      <c r="K1185" s="37">
        <v>0</v>
      </c>
      <c r="L1185" s="37">
        <v>0</v>
      </c>
      <c r="M1185" s="37">
        <v>0</v>
      </c>
      <c r="N1185" s="37">
        <v>0</v>
      </c>
      <c r="O1185" s="37">
        <v>0</v>
      </c>
      <c r="P1185" s="46">
        <f t="shared" si="83"/>
        <v>0</v>
      </c>
    </row>
    <row r="1186" spans="1:20" hidden="1" x14ac:dyDescent="0.25">
      <c r="A1186" s="258" t="str">
        <f>IF(B1186=1,A1149,"")</f>
        <v/>
      </c>
      <c r="B1186" s="39" t="str">
        <f t="shared" si="82"/>
        <v/>
      </c>
      <c r="C1186" s="101">
        <f>VLOOKUP($X$45,CAD!$E$7:$F$31,2,0)</f>
        <v>0</v>
      </c>
      <c r="D1186" s="37">
        <v>0</v>
      </c>
      <c r="E1186" s="37">
        <v>0</v>
      </c>
      <c r="F1186" s="37">
        <v>0</v>
      </c>
      <c r="G1186" s="37">
        <v>0</v>
      </c>
      <c r="H1186" s="37">
        <v>0</v>
      </c>
      <c r="I1186" s="37">
        <v>0</v>
      </c>
      <c r="J1186" s="37">
        <v>0</v>
      </c>
      <c r="K1186" s="37">
        <v>0</v>
      </c>
      <c r="L1186" s="37">
        <v>0</v>
      </c>
      <c r="M1186" s="37">
        <v>0</v>
      </c>
      <c r="N1186" s="37">
        <v>0</v>
      </c>
      <c r="O1186" s="37">
        <v>0</v>
      </c>
      <c r="P1186" s="46">
        <f t="shared" si="83"/>
        <v>0</v>
      </c>
    </row>
    <row r="1187" spans="1:20" hidden="1" x14ac:dyDescent="0.25">
      <c r="A1187" s="258" t="str">
        <f>IF(B1187=1,A1149,"")</f>
        <v/>
      </c>
      <c r="B1187" s="39" t="str">
        <f t="shared" si="82"/>
        <v/>
      </c>
      <c r="C1187" s="101">
        <f>VLOOKUP($X$46,CAD!$E$7:$F$31,2,0)</f>
        <v>0</v>
      </c>
      <c r="D1187" s="37">
        <v>0</v>
      </c>
      <c r="E1187" s="37">
        <v>0</v>
      </c>
      <c r="F1187" s="37">
        <v>0</v>
      </c>
      <c r="G1187" s="37">
        <v>0</v>
      </c>
      <c r="H1187" s="37">
        <v>0</v>
      </c>
      <c r="I1187" s="37">
        <v>0</v>
      </c>
      <c r="J1187" s="37">
        <v>0</v>
      </c>
      <c r="K1187" s="37">
        <v>0</v>
      </c>
      <c r="L1187" s="37">
        <v>0</v>
      </c>
      <c r="M1187" s="37">
        <v>0</v>
      </c>
      <c r="N1187" s="37">
        <v>0</v>
      </c>
      <c r="O1187" s="37">
        <v>0</v>
      </c>
      <c r="P1187" s="46">
        <f t="shared" si="83"/>
        <v>0</v>
      </c>
    </row>
    <row r="1188" spans="1:20" hidden="1" x14ac:dyDescent="0.25">
      <c r="A1188" s="258" t="str">
        <f>IF(B1188=1,A1149,"")</f>
        <v/>
      </c>
      <c r="B1188" s="39" t="str">
        <f t="shared" si="82"/>
        <v/>
      </c>
      <c r="C1188" s="101">
        <f>VLOOKUP($X$47,CAD!$E$7:$F$31,2,0)</f>
        <v>0</v>
      </c>
      <c r="D1188" s="37">
        <v>0</v>
      </c>
      <c r="E1188" s="37">
        <v>0</v>
      </c>
      <c r="F1188" s="37">
        <v>0</v>
      </c>
      <c r="G1188" s="37">
        <v>0</v>
      </c>
      <c r="H1188" s="37">
        <v>0</v>
      </c>
      <c r="I1188" s="37">
        <v>0</v>
      </c>
      <c r="J1188" s="37">
        <v>0</v>
      </c>
      <c r="K1188" s="37">
        <v>0</v>
      </c>
      <c r="L1188" s="37">
        <v>0</v>
      </c>
      <c r="M1188" s="37">
        <v>0</v>
      </c>
      <c r="N1188" s="37">
        <v>0</v>
      </c>
      <c r="O1188" s="37">
        <v>0</v>
      </c>
      <c r="P1188" s="46">
        <f t="shared" si="83"/>
        <v>0</v>
      </c>
    </row>
    <row r="1189" spans="1:20" hidden="1" x14ac:dyDescent="0.25">
      <c r="A1189" s="258" t="str">
        <f>IF(B1189=1,A1149,"")</f>
        <v/>
      </c>
      <c r="B1189" s="39" t="str">
        <f t="shared" si="82"/>
        <v/>
      </c>
      <c r="C1189" s="101">
        <f>VLOOKUP($X$48,CAD!$E$7:$F$31,2,0)</f>
        <v>0</v>
      </c>
      <c r="D1189" s="37">
        <v>0</v>
      </c>
      <c r="E1189" s="37">
        <v>0</v>
      </c>
      <c r="F1189" s="37">
        <v>0</v>
      </c>
      <c r="G1189" s="37">
        <v>0</v>
      </c>
      <c r="H1189" s="37">
        <v>0</v>
      </c>
      <c r="I1189" s="37">
        <v>0</v>
      </c>
      <c r="J1189" s="37">
        <v>0</v>
      </c>
      <c r="K1189" s="37">
        <v>0</v>
      </c>
      <c r="L1189" s="37">
        <v>0</v>
      </c>
      <c r="M1189" s="37">
        <v>0</v>
      </c>
      <c r="N1189" s="37">
        <v>0</v>
      </c>
      <c r="O1189" s="37">
        <v>0</v>
      </c>
      <c r="P1189" s="46">
        <f t="shared" si="83"/>
        <v>0</v>
      </c>
    </row>
    <row r="1190" spans="1:20" hidden="1" x14ac:dyDescent="0.25">
      <c r="A1190" s="258" t="str">
        <f>IF(B1190=1,A1149,"")</f>
        <v/>
      </c>
      <c r="B1190" s="39" t="str">
        <f t="shared" si="82"/>
        <v/>
      </c>
      <c r="C1190" s="101">
        <f>VLOOKUP($X$49,CAD!$E$7:$F$31,2,0)</f>
        <v>0</v>
      </c>
      <c r="D1190" s="37">
        <v>0</v>
      </c>
      <c r="E1190" s="37">
        <v>0</v>
      </c>
      <c r="F1190" s="37">
        <v>0</v>
      </c>
      <c r="G1190" s="37">
        <v>0</v>
      </c>
      <c r="H1190" s="37">
        <v>0</v>
      </c>
      <c r="I1190" s="37">
        <v>0</v>
      </c>
      <c r="J1190" s="37">
        <v>0</v>
      </c>
      <c r="K1190" s="37">
        <v>0</v>
      </c>
      <c r="L1190" s="37">
        <v>0</v>
      </c>
      <c r="M1190" s="37">
        <v>0</v>
      </c>
      <c r="N1190" s="37">
        <v>0</v>
      </c>
      <c r="O1190" s="37">
        <v>0</v>
      </c>
      <c r="P1190" s="46">
        <f t="shared" si="83"/>
        <v>0</v>
      </c>
    </row>
    <row r="1191" spans="1:20" hidden="1" x14ac:dyDescent="0.25">
      <c r="A1191" s="258" t="str">
        <f>IF(B1191=1,A1149,"")</f>
        <v/>
      </c>
      <c r="B1191" s="39" t="str">
        <f t="shared" si="82"/>
        <v/>
      </c>
      <c r="C1191" s="101">
        <f>VLOOKUP($X$50,CAD!$E$7:$F$31,2,0)</f>
        <v>0</v>
      </c>
      <c r="D1191" s="37">
        <v>0</v>
      </c>
      <c r="E1191" s="37">
        <v>0</v>
      </c>
      <c r="F1191" s="37">
        <v>0</v>
      </c>
      <c r="G1191" s="37">
        <v>0</v>
      </c>
      <c r="H1191" s="37">
        <v>0</v>
      </c>
      <c r="I1191" s="37">
        <v>0</v>
      </c>
      <c r="J1191" s="37">
        <v>0</v>
      </c>
      <c r="K1191" s="37">
        <v>0</v>
      </c>
      <c r="L1191" s="37">
        <v>0</v>
      </c>
      <c r="M1191" s="37">
        <v>0</v>
      </c>
      <c r="N1191" s="37">
        <v>0</v>
      </c>
      <c r="O1191" s="37">
        <v>0</v>
      </c>
      <c r="P1191" s="46">
        <f t="shared" si="83"/>
        <v>0</v>
      </c>
    </row>
    <row r="1192" spans="1:20" hidden="1" x14ac:dyDescent="0.25">
      <c r="A1192" s="258" t="str">
        <f>IF(B1192=1,A1149,"")</f>
        <v/>
      </c>
      <c r="B1192" s="39" t="str">
        <f t="shared" si="82"/>
        <v/>
      </c>
      <c r="C1192" s="101">
        <f>VLOOKUP($X$51,CAD!$E$7:$F$31,2,0)</f>
        <v>0</v>
      </c>
      <c r="D1192" s="37">
        <v>0</v>
      </c>
      <c r="E1192" s="37">
        <v>0</v>
      </c>
      <c r="F1192" s="37">
        <v>0</v>
      </c>
      <c r="G1192" s="37">
        <v>0</v>
      </c>
      <c r="H1192" s="37">
        <v>0</v>
      </c>
      <c r="I1192" s="37">
        <v>0</v>
      </c>
      <c r="J1192" s="37">
        <v>0</v>
      </c>
      <c r="K1192" s="37">
        <v>0</v>
      </c>
      <c r="L1192" s="37">
        <v>0</v>
      </c>
      <c r="M1192" s="37">
        <v>0</v>
      </c>
      <c r="N1192" s="37">
        <v>0</v>
      </c>
      <c r="O1192" s="37">
        <v>0</v>
      </c>
      <c r="P1192" s="46">
        <f t="shared" si="83"/>
        <v>0</v>
      </c>
    </row>
    <row r="1193" spans="1:20" hidden="1" x14ac:dyDescent="0.25">
      <c r="A1193" s="258" t="str">
        <f>IF(B1193=1,A1149,"")</f>
        <v/>
      </c>
      <c r="B1193" s="39" t="str">
        <f t="shared" si="82"/>
        <v/>
      </c>
      <c r="C1193" s="101">
        <f>VLOOKUP($X$52,CAD!$E$7:$F$31,2,0)</f>
        <v>0</v>
      </c>
      <c r="D1193" s="37">
        <v>0</v>
      </c>
      <c r="E1193" s="37">
        <v>0</v>
      </c>
      <c r="F1193" s="37">
        <v>0</v>
      </c>
      <c r="G1193" s="37">
        <v>0</v>
      </c>
      <c r="H1193" s="37">
        <v>0</v>
      </c>
      <c r="I1193" s="37">
        <v>0</v>
      </c>
      <c r="J1193" s="37">
        <v>0</v>
      </c>
      <c r="K1193" s="37">
        <v>0</v>
      </c>
      <c r="L1193" s="37">
        <v>0</v>
      </c>
      <c r="M1193" s="37">
        <v>0</v>
      </c>
      <c r="N1193" s="37">
        <v>0</v>
      </c>
      <c r="O1193" s="37">
        <v>0</v>
      </c>
      <c r="P1193" s="46">
        <f t="shared" si="83"/>
        <v>0</v>
      </c>
    </row>
    <row r="1194" spans="1:20" hidden="1" x14ac:dyDescent="0.25">
      <c r="A1194" s="258" t="str">
        <f>IF(B1194=1,A1149,"")</f>
        <v/>
      </c>
      <c r="B1194" s="39" t="str">
        <f t="shared" si="82"/>
        <v/>
      </c>
      <c r="C1194" s="101">
        <f>VLOOKUP($X$53,CAD!$E$7:$F$31,2,0)</f>
        <v>0</v>
      </c>
      <c r="D1194" s="37">
        <v>0</v>
      </c>
      <c r="E1194" s="37">
        <v>0</v>
      </c>
      <c r="F1194" s="37">
        <v>0</v>
      </c>
      <c r="G1194" s="37">
        <v>0</v>
      </c>
      <c r="H1194" s="37">
        <v>0</v>
      </c>
      <c r="I1194" s="37">
        <v>0</v>
      </c>
      <c r="J1194" s="37">
        <v>0</v>
      </c>
      <c r="K1194" s="37">
        <v>0</v>
      </c>
      <c r="L1194" s="37">
        <v>0</v>
      </c>
      <c r="M1194" s="37">
        <v>0</v>
      </c>
      <c r="N1194" s="37">
        <v>0</v>
      </c>
      <c r="O1194" s="37">
        <v>0</v>
      </c>
      <c r="P1194" s="46">
        <f t="shared" si="83"/>
        <v>0</v>
      </c>
    </row>
    <row r="1195" spans="1:20" hidden="1" x14ac:dyDescent="0.25">
      <c r="A1195" s="258" t="str">
        <f>IF(B1195=1,A1149,"")</f>
        <v/>
      </c>
      <c r="B1195" s="39" t="str">
        <f t="shared" si="82"/>
        <v/>
      </c>
      <c r="C1195" s="101">
        <f>VLOOKUP($X$54,CAD!$E$7:$F$31,2,0)</f>
        <v>0</v>
      </c>
      <c r="D1195" s="37">
        <v>0</v>
      </c>
      <c r="E1195" s="37">
        <v>0</v>
      </c>
      <c r="F1195" s="37">
        <v>0</v>
      </c>
      <c r="G1195" s="37">
        <v>0</v>
      </c>
      <c r="H1195" s="37">
        <v>0</v>
      </c>
      <c r="I1195" s="37">
        <v>0</v>
      </c>
      <c r="J1195" s="37">
        <v>0</v>
      </c>
      <c r="K1195" s="37">
        <v>0</v>
      </c>
      <c r="L1195" s="37">
        <v>0</v>
      </c>
      <c r="M1195" s="37">
        <v>0</v>
      </c>
      <c r="N1195" s="37">
        <v>0</v>
      </c>
      <c r="O1195" s="37">
        <v>0</v>
      </c>
      <c r="P1195" s="46">
        <f t="shared" si="83"/>
        <v>0</v>
      </c>
    </row>
    <row r="1196" spans="1:20" hidden="1" x14ac:dyDescent="0.25">
      <c r="A1196" s="258" t="str">
        <f>IF(B1196=1,A1149,"")</f>
        <v/>
      </c>
      <c r="B1196" s="39" t="str">
        <f t="shared" si="82"/>
        <v/>
      </c>
      <c r="C1196" s="101">
        <f>VLOOKUP($X$55,CAD!$E$7:$F$31,2,0)</f>
        <v>0</v>
      </c>
      <c r="D1196" s="37">
        <v>0</v>
      </c>
      <c r="E1196" s="37">
        <v>0</v>
      </c>
      <c r="F1196" s="37">
        <v>0</v>
      </c>
      <c r="G1196" s="37">
        <v>0</v>
      </c>
      <c r="H1196" s="37">
        <v>0</v>
      </c>
      <c r="I1196" s="37">
        <v>0</v>
      </c>
      <c r="J1196" s="37">
        <v>0</v>
      </c>
      <c r="K1196" s="37">
        <v>0</v>
      </c>
      <c r="L1196" s="37">
        <v>0</v>
      </c>
      <c r="M1196" s="37">
        <v>0</v>
      </c>
      <c r="N1196" s="37">
        <v>0</v>
      </c>
      <c r="O1196" s="37">
        <v>0</v>
      </c>
      <c r="P1196" s="46">
        <f t="shared" si="83"/>
        <v>0</v>
      </c>
    </row>
    <row r="1197" spans="1:20" hidden="1" x14ac:dyDescent="0.25">
      <c r="A1197" s="258" t="str">
        <f>IF(B1197=1,A1149,"")</f>
        <v/>
      </c>
      <c r="B1197" s="39" t="str">
        <f t="shared" si="82"/>
        <v/>
      </c>
      <c r="C1197" s="101">
        <f>VLOOKUP($X$56,CAD!$E$7:$F$31,2,0)</f>
        <v>0</v>
      </c>
      <c r="D1197" s="37">
        <v>0</v>
      </c>
      <c r="E1197" s="37">
        <v>0</v>
      </c>
      <c r="F1197" s="37">
        <v>0</v>
      </c>
      <c r="G1197" s="37">
        <v>0</v>
      </c>
      <c r="H1197" s="37">
        <v>0</v>
      </c>
      <c r="I1197" s="37">
        <v>0</v>
      </c>
      <c r="J1197" s="37">
        <v>0</v>
      </c>
      <c r="K1197" s="37">
        <v>0</v>
      </c>
      <c r="L1197" s="37">
        <v>0</v>
      </c>
      <c r="M1197" s="37">
        <v>0</v>
      </c>
      <c r="N1197" s="37">
        <v>0</v>
      </c>
      <c r="O1197" s="37">
        <v>0</v>
      </c>
      <c r="P1197" s="46">
        <f t="shared" si="83"/>
        <v>0</v>
      </c>
    </row>
    <row r="1198" spans="1:20" hidden="1" x14ac:dyDescent="0.25">
      <c r="A1198" s="258" t="str">
        <f>IF(B1198=1,A1149,"")</f>
        <v/>
      </c>
      <c r="B1198" s="39" t="str">
        <f t="shared" si="82"/>
        <v/>
      </c>
      <c r="C1198" s="101">
        <f>VLOOKUP($X$57,CAD!$E$7:$F$31,2,0)</f>
        <v>0</v>
      </c>
      <c r="D1198" s="37">
        <v>0</v>
      </c>
      <c r="E1198" s="37">
        <v>0</v>
      </c>
      <c r="F1198" s="37">
        <v>0</v>
      </c>
      <c r="G1198" s="37">
        <v>0</v>
      </c>
      <c r="H1198" s="37">
        <v>0</v>
      </c>
      <c r="I1198" s="37">
        <v>0</v>
      </c>
      <c r="J1198" s="37">
        <v>0</v>
      </c>
      <c r="K1198" s="37">
        <v>0</v>
      </c>
      <c r="L1198" s="37">
        <v>0</v>
      </c>
      <c r="M1198" s="37">
        <v>0</v>
      </c>
      <c r="N1198" s="37">
        <v>0</v>
      </c>
      <c r="O1198" s="37">
        <v>0</v>
      </c>
      <c r="P1198" s="46">
        <f t="shared" si="83"/>
        <v>0</v>
      </c>
    </row>
    <row r="1199" spans="1:20" hidden="1" x14ac:dyDescent="0.25">
      <c r="A1199" s="258" t="str">
        <f>IF(B1199=1,A1149,"")</f>
        <v/>
      </c>
      <c r="B1199" s="39" t="str">
        <f t="shared" si="82"/>
        <v/>
      </c>
      <c r="C1199" s="101">
        <f>VLOOKUP($X$58,CAD!$E$7:$F$31,2,0)</f>
        <v>0</v>
      </c>
      <c r="D1199" s="37">
        <v>0</v>
      </c>
      <c r="E1199" s="37">
        <v>0</v>
      </c>
      <c r="F1199" s="37">
        <v>0</v>
      </c>
      <c r="G1199" s="37">
        <v>0</v>
      </c>
      <c r="H1199" s="37">
        <v>0</v>
      </c>
      <c r="I1199" s="37">
        <v>0</v>
      </c>
      <c r="J1199" s="37">
        <v>0</v>
      </c>
      <c r="K1199" s="37">
        <v>0</v>
      </c>
      <c r="L1199" s="37">
        <v>0</v>
      </c>
      <c r="M1199" s="37">
        <v>0</v>
      </c>
      <c r="N1199" s="37">
        <v>0</v>
      </c>
      <c r="O1199" s="37">
        <v>0</v>
      </c>
      <c r="P1199" s="46">
        <f t="shared" si="83"/>
        <v>0</v>
      </c>
      <c r="T1199" s="10"/>
    </row>
    <row r="1200" spans="1:20" hidden="1" x14ac:dyDescent="0.25">
      <c r="A1200" s="258">
        <f>A1149</f>
        <v>2040</v>
      </c>
      <c r="P1200" s="43"/>
    </row>
    <row r="1201" spans="1:16" ht="15.75" hidden="1" thickBot="1" x14ac:dyDescent="0.3">
      <c r="A1201" s="258">
        <f>A1149</f>
        <v>2040</v>
      </c>
      <c r="C1201" s="131" t="s">
        <v>203</v>
      </c>
      <c r="D1201" s="132">
        <f>PREV_D!D1131</f>
        <v>0</v>
      </c>
      <c r="E1201" s="132">
        <f>PREV_D!E1131</f>
        <v>0</v>
      </c>
      <c r="F1201" s="132">
        <f>PREV_D!F1131</f>
        <v>0</v>
      </c>
      <c r="G1201" s="132">
        <f>PREV_D!G1131</f>
        <v>0</v>
      </c>
      <c r="H1201" s="132">
        <f>PREV_D!H1131</f>
        <v>0</v>
      </c>
      <c r="I1201" s="132">
        <f>PREV_D!I1131</f>
        <v>0</v>
      </c>
      <c r="J1201" s="132">
        <f>PREV_D!J1131</f>
        <v>0</v>
      </c>
      <c r="K1201" s="132">
        <f>PREV_D!K1131</f>
        <v>0</v>
      </c>
      <c r="L1201" s="132">
        <f>PREV_D!L1131</f>
        <v>0</v>
      </c>
      <c r="M1201" s="132">
        <f>PREV_D!M1131</f>
        <v>0</v>
      </c>
      <c r="N1201" s="132">
        <f>PREV_D!N1131</f>
        <v>0</v>
      </c>
      <c r="O1201" s="132">
        <f>PREV_D!O1131</f>
        <v>0</v>
      </c>
      <c r="P1201" s="133">
        <f>SUM(D1201:O1201)</f>
        <v>0</v>
      </c>
    </row>
    <row r="1202" spans="1:16" hidden="1" x14ac:dyDescent="0.25">
      <c r="A1202" s="258">
        <f>A1149</f>
        <v>2040</v>
      </c>
      <c r="P1202" s="43"/>
    </row>
    <row r="1203" spans="1:16" hidden="1" x14ac:dyDescent="0.25">
      <c r="A1203" s="258">
        <f>A1149</f>
        <v>2040</v>
      </c>
      <c r="C1203" s="63" t="s">
        <v>204</v>
      </c>
      <c r="D1203" s="34">
        <f>D1149-D1201</f>
        <v>0</v>
      </c>
      <c r="E1203" s="34">
        <f t="shared" ref="E1203:P1203" si="84">E1149-E1201</f>
        <v>0</v>
      </c>
      <c r="F1203" s="34">
        <f t="shared" si="84"/>
        <v>0</v>
      </c>
      <c r="G1203" s="34">
        <f t="shared" si="84"/>
        <v>0</v>
      </c>
      <c r="H1203" s="34">
        <f t="shared" si="84"/>
        <v>0</v>
      </c>
      <c r="I1203" s="34">
        <f t="shared" si="84"/>
        <v>0</v>
      </c>
      <c r="J1203" s="34">
        <f t="shared" si="84"/>
        <v>0</v>
      </c>
      <c r="K1203" s="34">
        <f t="shared" si="84"/>
        <v>0</v>
      </c>
      <c r="L1203" s="34">
        <f t="shared" si="84"/>
        <v>0</v>
      </c>
      <c r="M1203" s="34">
        <f t="shared" si="84"/>
        <v>0</v>
      </c>
      <c r="N1203" s="34">
        <f t="shared" si="84"/>
        <v>0</v>
      </c>
      <c r="O1203" s="34">
        <f t="shared" si="84"/>
        <v>0</v>
      </c>
      <c r="P1203" s="44">
        <f t="shared" si="84"/>
        <v>0</v>
      </c>
    </row>
    <row r="1204" spans="1:16" hidden="1" x14ac:dyDescent="0.25">
      <c r="A1204" s="258"/>
    </row>
    <row r="1205" spans="1:16" hidden="1" x14ac:dyDescent="0.25">
      <c r="A1205" s="258"/>
    </row>
    <row r="1206" spans="1:16" ht="15" hidden="1" customHeight="1" thickBot="1" x14ac:dyDescent="0.3">
      <c r="A1206" s="258">
        <f>A1149+1</f>
        <v>2041</v>
      </c>
      <c r="C1206" s="134" t="s">
        <v>202</v>
      </c>
      <c r="D1206" s="142">
        <f t="shared" ref="D1206:P1206" si="85">SUM(D1207:D1256)</f>
        <v>0</v>
      </c>
      <c r="E1206" s="142">
        <f t="shared" si="85"/>
        <v>0</v>
      </c>
      <c r="F1206" s="142">
        <f t="shared" si="85"/>
        <v>0</v>
      </c>
      <c r="G1206" s="142">
        <f t="shared" si="85"/>
        <v>0</v>
      </c>
      <c r="H1206" s="142">
        <f t="shared" si="85"/>
        <v>0</v>
      </c>
      <c r="I1206" s="142">
        <f t="shared" si="85"/>
        <v>0</v>
      </c>
      <c r="J1206" s="142">
        <f t="shared" si="85"/>
        <v>0</v>
      </c>
      <c r="K1206" s="142">
        <f t="shared" si="85"/>
        <v>0</v>
      </c>
      <c r="L1206" s="142">
        <f t="shared" si="85"/>
        <v>0</v>
      </c>
      <c r="M1206" s="142">
        <f t="shared" si="85"/>
        <v>0</v>
      </c>
      <c r="N1206" s="142">
        <f t="shared" si="85"/>
        <v>0</v>
      </c>
      <c r="O1206" s="142">
        <f t="shared" si="85"/>
        <v>0</v>
      </c>
      <c r="P1206" s="142">
        <f t="shared" si="85"/>
        <v>0</v>
      </c>
    </row>
    <row r="1207" spans="1:16" hidden="1" x14ac:dyDescent="0.25">
      <c r="A1207" s="258" t="str">
        <f>IF(B1207=1,A1206,"")</f>
        <v/>
      </c>
      <c r="B1207" s="39" t="str">
        <f>IF(C1207&lt;&gt;0,1,"")</f>
        <v/>
      </c>
      <c r="C1207" s="130">
        <f>VLOOKUP($X$9,CAD!$C$7:$D$31,2,0)</f>
        <v>0</v>
      </c>
      <c r="D1207" s="38">
        <v>0</v>
      </c>
      <c r="E1207" s="38">
        <v>0</v>
      </c>
      <c r="F1207" s="38">
        <v>0</v>
      </c>
      <c r="G1207" s="38">
        <v>0</v>
      </c>
      <c r="H1207" s="38">
        <v>0</v>
      </c>
      <c r="I1207" s="38">
        <v>0</v>
      </c>
      <c r="J1207" s="38">
        <v>0</v>
      </c>
      <c r="K1207" s="38">
        <v>0</v>
      </c>
      <c r="L1207" s="38">
        <v>0</v>
      </c>
      <c r="M1207" s="38">
        <v>0</v>
      </c>
      <c r="N1207" s="38">
        <v>0</v>
      </c>
      <c r="O1207" s="38">
        <v>0</v>
      </c>
      <c r="P1207" s="99">
        <f>SUM(D1207:O1207)</f>
        <v>0</v>
      </c>
    </row>
    <row r="1208" spans="1:16" hidden="1" x14ac:dyDescent="0.25">
      <c r="A1208" s="258" t="str">
        <f>IF(B1208=1,A1206,"")</f>
        <v/>
      </c>
      <c r="B1208" s="39" t="str">
        <f t="shared" ref="B1208:B1256" si="86">IF(C1208&lt;&gt;0,1,"")</f>
        <v/>
      </c>
      <c r="C1208" s="130">
        <f>VLOOKUP($X$10,CAD!$C$7:$D$31,2,0)</f>
        <v>0</v>
      </c>
      <c r="D1208" s="38">
        <v>0</v>
      </c>
      <c r="E1208" s="38">
        <v>0</v>
      </c>
      <c r="F1208" s="38">
        <v>0</v>
      </c>
      <c r="G1208" s="38">
        <v>0</v>
      </c>
      <c r="H1208" s="38">
        <v>0</v>
      </c>
      <c r="I1208" s="38">
        <v>0</v>
      </c>
      <c r="J1208" s="38">
        <v>0</v>
      </c>
      <c r="K1208" s="38">
        <v>0</v>
      </c>
      <c r="L1208" s="38">
        <v>0</v>
      </c>
      <c r="M1208" s="38">
        <v>0</v>
      </c>
      <c r="N1208" s="38">
        <v>0</v>
      </c>
      <c r="O1208" s="38">
        <v>0</v>
      </c>
      <c r="P1208" s="46">
        <f t="shared" ref="P1208:P1256" si="87">SUM(D1208:O1208)</f>
        <v>0</v>
      </c>
    </row>
    <row r="1209" spans="1:16" hidden="1" x14ac:dyDescent="0.25">
      <c r="A1209" s="258" t="str">
        <f>IF(B1209=1,A1206,"")</f>
        <v/>
      </c>
      <c r="B1209" s="39" t="str">
        <f t="shared" si="86"/>
        <v/>
      </c>
      <c r="C1209" s="130">
        <f>VLOOKUP($X$11,CAD!$C$7:$D$31,2,0)</f>
        <v>0</v>
      </c>
      <c r="D1209" s="37">
        <v>0</v>
      </c>
      <c r="E1209" s="37">
        <v>0</v>
      </c>
      <c r="F1209" s="37">
        <v>0</v>
      </c>
      <c r="G1209" s="37">
        <v>0</v>
      </c>
      <c r="H1209" s="37">
        <v>0</v>
      </c>
      <c r="I1209" s="37">
        <v>0</v>
      </c>
      <c r="J1209" s="37">
        <v>0</v>
      </c>
      <c r="K1209" s="37">
        <v>0</v>
      </c>
      <c r="L1209" s="37">
        <v>0</v>
      </c>
      <c r="M1209" s="37">
        <v>0</v>
      </c>
      <c r="N1209" s="37">
        <v>0</v>
      </c>
      <c r="O1209" s="37">
        <v>0</v>
      </c>
      <c r="P1209" s="46">
        <f t="shared" si="87"/>
        <v>0</v>
      </c>
    </row>
    <row r="1210" spans="1:16" hidden="1" x14ac:dyDescent="0.25">
      <c r="A1210" s="258" t="str">
        <f>IF(B1210=1,A1206,"")</f>
        <v/>
      </c>
      <c r="B1210" s="39" t="str">
        <f t="shared" si="86"/>
        <v/>
      </c>
      <c r="C1210" s="130">
        <f>VLOOKUP($X$12,CAD!$C$7:$D$31,2,0)</f>
        <v>0</v>
      </c>
      <c r="D1210" s="37">
        <v>0</v>
      </c>
      <c r="E1210" s="37">
        <v>0</v>
      </c>
      <c r="F1210" s="37">
        <v>0</v>
      </c>
      <c r="G1210" s="37">
        <v>0</v>
      </c>
      <c r="H1210" s="37">
        <v>0</v>
      </c>
      <c r="I1210" s="37">
        <v>0</v>
      </c>
      <c r="J1210" s="37">
        <v>0</v>
      </c>
      <c r="K1210" s="37">
        <v>0</v>
      </c>
      <c r="L1210" s="37">
        <v>0</v>
      </c>
      <c r="M1210" s="37">
        <v>0</v>
      </c>
      <c r="N1210" s="37">
        <v>0</v>
      </c>
      <c r="O1210" s="37">
        <v>0</v>
      </c>
      <c r="P1210" s="46">
        <f t="shared" si="87"/>
        <v>0</v>
      </c>
    </row>
    <row r="1211" spans="1:16" hidden="1" x14ac:dyDescent="0.25">
      <c r="A1211" s="258" t="str">
        <f>IF(B1211=1,A1206,"")</f>
        <v/>
      </c>
      <c r="B1211" s="39" t="str">
        <f t="shared" si="86"/>
        <v/>
      </c>
      <c r="C1211" s="130">
        <f>VLOOKUP($X$13,CAD!$C$7:$D$31,2,0)</f>
        <v>0</v>
      </c>
      <c r="D1211" s="37">
        <v>0</v>
      </c>
      <c r="E1211" s="37">
        <v>0</v>
      </c>
      <c r="F1211" s="37">
        <v>0</v>
      </c>
      <c r="G1211" s="37">
        <v>0</v>
      </c>
      <c r="H1211" s="37">
        <v>0</v>
      </c>
      <c r="I1211" s="37">
        <v>0</v>
      </c>
      <c r="J1211" s="37">
        <v>0</v>
      </c>
      <c r="K1211" s="37">
        <v>0</v>
      </c>
      <c r="L1211" s="37">
        <v>0</v>
      </c>
      <c r="M1211" s="37">
        <v>0</v>
      </c>
      <c r="N1211" s="37">
        <v>0</v>
      </c>
      <c r="O1211" s="37">
        <v>0</v>
      </c>
      <c r="P1211" s="46">
        <f t="shared" si="87"/>
        <v>0</v>
      </c>
    </row>
    <row r="1212" spans="1:16" hidden="1" x14ac:dyDescent="0.25">
      <c r="A1212" s="258" t="str">
        <f>IF(B1212=1,A1206,"")</f>
        <v/>
      </c>
      <c r="B1212" s="39" t="str">
        <f t="shared" si="86"/>
        <v/>
      </c>
      <c r="C1212" s="130">
        <f>VLOOKUP($X$14,CAD!$C$7:$D$31,2,0)</f>
        <v>0</v>
      </c>
      <c r="D1212" s="37">
        <v>0</v>
      </c>
      <c r="E1212" s="37">
        <v>0</v>
      </c>
      <c r="F1212" s="37">
        <v>0</v>
      </c>
      <c r="G1212" s="37">
        <v>0</v>
      </c>
      <c r="H1212" s="37">
        <v>0</v>
      </c>
      <c r="I1212" s="37">
        <v>0</v>
      </c>
      <c r="J1212" s="37">
        <v>0</v>
      </c>
      <c r="K1212" s="37">
        <v>0</v>
      </c>
      <c r="L1212" s="37">
        <v>0</v>
      </c>
      <c r="M1212" s="37">
        <v>0</v>
      </c>
      <c r="N1212" s="37">
        <v>0</v>
      </c>
      <c r="O1212" s="37">
        <v>0</v>
      </c>
      <c r="P1212" s="46">
        <f t="shared" si="87"/>
        <v>0</v>
      </c>
    </row>
    <row r="1213" spans="1:16" hidden="1" x14ac:dyDescent="0.25">
      <c r="A1213" s="258" t="str">
        <f>IF(B1213=1,A1206,"")</f>
        <v/>
      </c>
      <c r="B1213" s="39" t="str">
        <f t="shared" si="86"/>
        <v/>
      </c>
      <c r="C1213" s="130">
        <f>VLOOKUP($X$15,CAD!$C$7:$D$31,2,0)</f>
        <v>0</v>
      </c>
      <c r="D1213" s="37">
        <v>0</v>
      </c>
      <c r="E1213" s="37">
        <v>0</v>
      </c>
      <c r="F1213" s="37">
        <v>0</v>
      </c>
      <c r="G1213" s="37">
        <v>0</v>
      </c>
      <c r="H1213" s="37">
        <v>0</v>
      </c>
      <c r="I1213" s="37">
        <v>0</v>
      </c>
      <c r="J1213" s="37">
        <v>0</v>
      </c>
      <c r="K1213" s="37">
        <v>0</v>
      </c>
      <c r="L1213" s="37">
        <v>0</v>
      </c>
      <c r="M1213" s="37">
        <v>0</v>
      </c>
      <c r="N1213" s="37">
        <v>0</v>
      </c>
      <c r="O1213" s="37">
        <v>0</v>
      </c>
      <c r="P1213" s="46">
        <f t="shared" si="87"/>
        <v>0</v>
      </c>
    </row>
    <row r="1214" spans="1:16" hidden="1" x14ac:dyDescent="0.25">
      <c r="A1214" s="258" t="str">
        <f>IF(B1214=1,A1206,"")</f>
        <v/>
      </c>
      <c r="B1214" s="39" t="str">
        <f t="shared" si="86"/>
        <v/>
      </c>
      <c r="C1214" s="130">
        <f>VLOOKUP($X$16,CAD!$C$7:$D$31,2,0)</f>
        <v>0</v>
      </c>
      <c r="D1214" s="37">
        <v>0</v>
      </c>
      <c r="E1214" s="37">
        <v>0</v>
      </c>
      <c r="F1214" s="37">
        <v>0</v>
      </c>
      <c r="G1214" s="37">
        <v>0</v>
      </c>
      <c r="H1214" s="37">
        <v>0</v>
      </c>
      <c r="I1214" s="37">
        <v>0</v>
      </c>
      <c r="J1214" s="37">
        <v>0</v>
      </c>
      <c r="K1214" s="37">
        <v>0</v>
      </c>
      <c r="L1214" s="37">
        <v>0</v>
      </c>
      <c r="M1214" s="37">
        <v>0</v>
      </c>
      <c r="N1214" s="37">
        <v>0</v>
      </c>
      <c r="O1214" s="37">
        <v>0</v>
      </c>
      <c r="P1214" s="46">
        <f t="shared" si="87"/>
        <v>0</v>
      </c>
    </row>
    <row r="1215" spans="1:16" hidden="1" x14ac:dyDescent="0.25">
      <c r="A1215" s="258" t="str">
        <f>IF(B1215=1,A1206,"")</f>
        <v/>
      </c>
      <c r="B1215" s="39" t="str">
        <f t="shared" si="86"/>
        <v/>
      </c>
      <c r="C1215" s="130">
        <f>VLOOKUP($X$17,CAD!$C$7:$D$31,2,0)</f>
        <v>0</v>
      </c>
      <c r="D1215" s="37">
        <v>0</v>
      </c>
      <c r="E1215" s="37">
        <v>0</v>
      </c>
      <c r="F1215" s="37">
        <v>0</v>
      </c>
      <c r="G1215" s="37">
        <v>0</v>
      </c>
      <c r="H1215" s="37">
        <v>0</v>
      </c>
      <c r="I1215" s="37">
        <v>0</v>
      </c>
      <c r="J1215" s="37">
        <v>0</v>
      </c>
      <c r="K1215" s="37">
        <v>0</v>
      </c>
      <c r="L1215" s="37">
        <v>0</v>
      </c>
      <c r="M1215" s="37">
        <v>0</v>
      </c>
      <c r="N1215" s="37">
        <v>0</v>
      </c>
      <c r="O1215" s="37">
        <v>0</v>
      </c>
      <c r="P1215" s="46">
        <f t="shared" si="87"/>
        <v>0</v>
      </c>
    </row>
    <row r="1216" spans="1:16" hidden="1" x14ac:dyDescent="0.25">
      <c r="A1216" s="258" t="str">
        <f>IF(B1216=1,A1206,"")</f>
        <v/>
      </c>
      <c r="B1216" s="39" t="str">
        <f t="shared" si="86"/>
        <v/>
      </c>
      <c r="C1216" s="130">
        <f>VLOOKUP($X$18,CAD!$C$7:$D$31,2,0)</f>
        <v>0</v>
      </c>
      <c r="D1216" s="37">
        <v>0</v>
      </c>
      <c r="E1216" s="37">
        <v>0</v>
      </c>
      <c r="F1216" s="37">
        <v>0</v>
      </c>
      <c r="G1216" s="37">
        <v>0</v>
      </c>
      <c r="H1216" s="37">
        <v>0</v>
      </c>
      <c r="I1216" s="37">
        <v>0</v>
      </c>
      <c r="J1216" s="37">
        <v>0</v>
      </c>
      <c r="K1216" s="37">
        <v>0</v>
      </c>
      <c r="L1216" s="37">
        <v>0</v>
      </c>
      <c r="M1216" s="37">
        <v>0</v>
      </c>
      <c r="N1216" s="37">
        <v>0</v>
      </c>
      <c r="O1216" s="37">
        <v>0</v>
      </c>
      <c r="P1216" s="46">
        <f t="shared" si="87"/>
        <v>0</v>
      </c>
    </row>
    <row r="1217" spans="1:16" hidden="1" x14ac:dyDescent="0.25">
      <c r="A1217" s="258" t="str">
        <f>IF(B1217=1,A1206,"")</f>
        <v/>
      </c>
      <c r="B1217" s="39" t="str">
        <f t="shared" si="86"/>
        <v/>
      </c>
      <c r="C1217" s="130">
        <f>VLOOKUP($X$19,CAD!$C$7:$D$31,2,0)</f>
        <v>0</v>
      </c>
      <c r="D1217" s="37">
        <v>0</v>
      </c>
      <c r="E1217" s="37">
        <v>0</v>
      </c>
      <c r="F1217" s="37">
        <v>0</v>
      </c>
      <c r="G1217" s="37">
        <v>0</v>
      </c>
      <c r="H1217" s="37">
        <v>0</v>
      </c>
      <c r="I1217" s="37">
        <v>0</v>
      </c>
      <c r="J1217" s="37">
        <v>0</v>
      </c>
      <c r="K1217" s="37">
        <v>0</v>
      </c>
      <c r="L1217" s="37">
        <v>0</v>
      </c>
      <c r="M1217" s="37">
        <v>0</v>
      </c>
      <c r="N1217" s="37">
        <v>0</v>
      </c>
      <c r="O1217" s="37">
        <v>0</v>
      </c>
      <c r="P1217" s="46">
        <f t="shared" si="87"/>
        <v>0</v>
      </c>
    </row>
    <row r="1218" spans="1:16" hidden="1" x14ac:dyDescent="0.25">
      <c r="A1218" s="258" t="str">
        <f>IF(B1218=1,A1206,"")</f>
        <v/>
      </c>
      <c r="B1218" s="39" t="str">
        <f t="shared" si="86"/>
        <v/>
      </c>
      <c r="C1218" s="130">
        <f>VLOOKUP($X$20,CAD!$C$7:$D$31,2,0)</f>
        <v>0</v>
      </c>
      <c r="D1218" s="37">
        <v>0</v>
      </c>
      <c r="E1218" s="37">
        <v>0</v>
      </c>
      <c r="F1218" s="37">
        <v>0</v>
      </c>
      <c r="G1218" s="37">
        <v>0</v>
      </c>
      <c r="H1218" s="37">
        <v>0</v>
      </c>
      <c r="I1218" s="37">
        <v>0</v>
      </c>
      <c r="J1218" s="37">
        <v>0</v>
      </c>
      <c r="K1218" s="37">
        <v>0</v>
      </c>
      <c r="L1218" s="37">
        <v>0</v>
      </c>
      <c r="M1218" s="37">
        <v>0</v>
      </c>
      <c r="N1218" s="37">
        <v>0</v>
      </c>
      <c r="O1218" s="37">
        <v>0</v>
      </c>
      <c r="P1218" s="46">
        <f t="shared" si="87"/>
        <v>0</v>
      </c>
    </row>
    <row r="1219" spans="1:16" hidden="1" x14ac:dyDescent="0.25">
      <c r="A1219" s="258" t="str">
        <f>IF(B1219=1,A1206,"")</f>
        <v/>
      </c>
      <c r="B1219" s="39" t="str">
        <f t="shared" si="86"/>
        <v/>
      </c>
      <c r="C1219" s="130">
        <f>VLOOKUP($X$21,CAD!$C$7:$D$31,2,0)</f>
        <v>0</v>
      </c>
      <c r="D1219" s="37">
        <v>0</v>
      </c>
      <c r="E1219" s="37">
        <v>0</v>
      </c>
      <c r="F1219" s="37">
        <v>0</v>
      </c>
      <c r="G1219" s="37">
        <v>0</v>
      </c>
      <c r="H1219" s="37">
        <v>0</v>
      </c>
      <c r="I1219" s="37">
        <v>0</v>
      </c>
      <c r="J1219" s="37">
        <v>0</v>
      </c>
      <c r="K1219" s="37">
        <v>0</v>
      </c>
      <c r="L1219" s="37">
        <v>0</v>
      </c>
      <c r="M1219" s="37">
        <v>0</v>
      </c>
      <c r="N1219" s="37">
        <v>0</v>
      </c>
      <c r="O1219" s="37">
        <v>0</v>
      </c>
      <c r="P1219" s="46">
        <f t="shared" si="87"/>
        <v>0</v>
      </c>
    </row>
    <row r="1220" spans="1:16" hidden="1" x14ac:dyDescent="0.25">
      <c r="A1220" s="258" t="str">
        <f>IF(B1220=1,A1206,"")</f>
        <v/>
      </c>
      <c r="B1220" s="39" t="str">
        <f t="shared" si="86"/>
        <v/>
      </c>
      <c r="C1220" s="130">
        <f>VLOOKUP($X$22,CAD!$C$7:$D$31,2,0)</f>
        <v>0</v>
      </c>
      <c r="D1220" s="37">
        <v>0</v>
      </c>
      <c r="E1220" s="37">
        <v>0</v>
      </c>
      <c r="F1220" s="37">
        <v>0</v>
      </c>
      <c r="G1220" s="37">
        <v>0</v>
      </c>
      <c r="H1220" s="37">
        <v>0</v>
      </c>
      <c r="I1220" s="37">
        <v>0</v>
      </c>
      <c r="J1220" s="37">
        <v>0</v>
      </c>
      <c r="K1220" s="37">
        <v>0</v>
      </c>
      <c r="L1220" s="37">
        <v>0</v>
      </c>
      <c r="M1220" s="37">
        <v>0</v>
      </c>
      <c r="N1220" s="37">
        <v>0</v>
      </c>
      <c r="O1220" s="37">
        <v>0</v>
      </c>
      <c r="P1220" s="46">
        <f t="shared" si="87"/>
        <v>0</v>
      </c>
    </row>
    <row r="1221" spans="1:16" hidden="1" x14ac:dyDescent="0.25">
      <c r="A1221" s="258" t="str">
        <f>IF(B1221=1,A1206,"")</f>
        <v/>
      </c>
      <c r="B1221" s="39" t="str">
        <f t="shared" si="86"/>
        <v/>
      </c>
      <c r="C1221" s="130">
        <f>VLOOKUP($X$23,CAD!$C$7:$D$31,2,0)</f>
        <v>0</v>
      </c>
      <c r="D1221" s="37">
        <v>0</v>
      </c>
      <c r="E1221" s="37">
        <v>0</v>
      </c>
      <c r="F1221" s="37">
        <v>0</v>
      </c>
      <c r="G1221" s="37">
        <v>0</v>
      </c>
      <c r="H1221" s="37">
        <v>0</v>
      </c>
      <c r="I1221" s="37">
        <v>0</v>
      </c>
      <c r="J1221" s="37">
        <v>0</v>
      </c>
      <c r="K1221" s="37">
        <v>0</v>
      </c>
      <c r="L1221" s="37">
        <v>0</v>
      </c>
      <c r="M1221" s="37">
        <v>0</v>
      </c>
      <c r="N1221" s="37">
        <v>0</v>
      </c>
      <c r="O1221" s="37">
        <v>0</v>
      </c>
      <c r="P1221" s="46">
        <f t="shared" si="87"/>
        <v>0</v>
      </c>
    </row>
    <row r="1222" spans="1:16" hidden="1" x14ac:dyDescent="0.25">
      <c r="A1222" s="258" t="str">
        <f>IF(B1222=1,A1206,"")</f>
        <v/>
      </c>
      <c r="B1222" s="39" t="str">
        <f t="shared" si="86"/>
        <v/>
      </c>
      <c r="C1222" s="130">
        <f>VLOOKUP($X$24,CAD!$C$7:$D$31,2,0)</f>
        <v>0</v>
      </c>
      <c r="D1222" s="37">
        <v>0</v>
      </c>
      <c r="E1222" s="37">
        <v>0</v>
      </c>
      <c r="F1222" s="37">
        <v>0</v>
      </c>
      <c r="G1222" s="37">
        <v>0</v>
      </c>
      <c r="H1222" s="37">
        <v>0</v>
      </c>
      <c r="I1222" s="37">
        <v>0</v>
      </c>
      <c r="J1222" s="37">
        <v>0</v>
      </c>
      <c r="K1222" s="37">
        <v>0</v>
      </c>
      <c r="L1222" s="37">
        <v>0</v>
      </c>
      <c r="M1222" s="37">
        <v>0</v>
      </c>
      <c r="N1222" s="37">
        <v>0</v>
      </c>
      <c r="O1222" s="37">
        <v>0</v>
      </c>
      <c r="P1222" s="46">
        <f t="shared" si="87"/>
        <v>0</v>
      </c>
    </row>
    <row r="1223" spans="1:16" hidden="1" x14ac:dyDescent="0.25">
      <c r="A1223" s="258" t="str">
        <f>IF(B1223=1,A1206,"")</f>
        <v/>
      </c>
      <c r="B1223" s="39" t="str">
        <f t="shared" si="86"/>
        <v/>
      </c>
      <c r="C1223" s="130">
        <f>VLOOKUP($X$25,CAD!$C$7:$D$31,2,0)</f>
        <v>0</v>
      </c>
      <c r="D1223" s="37">
        <v>0</v>
      </c>
      <c r="E1223" s="37">
        <v>0</v>
      </c>
      <c r="F1223" s="37">
        <v>0</v>
      </c>
      <c r="G1223" s="37">
        <v>0</v>
      </c>
      <c r="H1223" s="37">
        <v>0</v>
      </c>
      <c r="I1223" s="37">
        <v>0</v>
      </c>
      <c r="J1223" s="37">
        <v>0</v>
      </c>
      <c r="K1223" s="37">
        <v>0</v>
      </c>
      <c r="L1223" s="37">
        <v>0</v>
      </c>
      <c r="M1223" s="37">
        <v>0</v>
      </c>
      <c r="N1223" s="37">
        <v>0</v>
      </c>
      <c r="O1223" s="37">
        <v>0</v>
      </c>
      <c r="P1223" s="46">
        <f t="shared" si="87"/>
        <v>0</v>
      </c>
    </row>
    <row r="1224" spans="1:16" hidden="1" x14ac:dyDescent="0.25">
      <c r="A1224" s="258" t="str">
        <f>IF(B1224=1,A1206,"")</f>
        <v/>
      </c>
      <c r="B1224" s="39" t="str">
        <f t="shared" si="86"/>
        <v/>
      </c>
      <c r="C1224" s="130">
        <f>VLOOKUP($X$26,CAD!$C$7:$D$31,2,0)</f>
        <v>0</v>
      </c>
      <c r="D1224" s="37">
        <v>0</v>
      </c>
      <c r="E1224" s="37">
        <v>0</v>
      </c>
      <c r="F1224" s="37">
        <v>0</v>
      </c>
      <c r="G1224" s="37">
        <v>0</v>
      </c>
      <c r="H1224" s="37">
        <v>0</v>
      </c>
      <c r="I1224" s="37">
        <v>0</v>
      </c>
      <c r="J1224" s="37">
        <v>0</v>
      </c>
      <c r="K1224" s="37">
        <v>0</v>
      </c>
      <c r="L1224" s="37">
        <v>0</v>
      </c>
      <c r="M1224" s="37">
        <v>0</v>
      </c>
      <c r="N1224" s="37">
        <v>0</v>
      </c>
      <c r="O1224" s="37">
        <v>0</v>
      </c>
      <c r="P1224" s="46">
        <f t="shared" si="87"/>
        <v>0</v>
      </c>
    </row>
    <row r="1225" spans="1:16" hidden="1" x14ac:dyDescent="0.25">
      <c r="A1225" s="258" t="str">
        <f>IF(B1225=1,A1206,"")</f>
        <v/>
      </c>
      <c r="B1225" s="39" t="str">
        <f t="shared" si="86"/>
        <v/>
      </c>
      <c r="C1225" s="130">
        <f>VLOOKUP($X$27,CAD!$C$7:$D$31,2,0)</f>
        <v>0</v>
      </c>
      <c r="D1225" s="37">
        <v>0</v>
      </c>
      <c r="E1225" s="37">
        <v>0</v>
      </c>
      <c r="F1225" s="37">
        <v>0</v>
      </c>
      <c r="G1225" s="37">
        <v>0</v>
      </c>
      <c r="H1225" s="37">
        <v>0</v>
      </c>
      <c r="I1225" s="37">
        <v>0</v>
      </c>
      <c r="J1225" s="37">
        <v>0</v>
      </c>
      <c r="K1225" s="37">
        <v>0</v>
      </c>
      <c r="L1225" s="37">
        <v>0</v>
      </c>
      <c r="M1225" s="37">
        <v>0</v>
      </c>
      <c r="N1225" s="37">
        <v>0</v>
      </c>
      <c r="O1225" s="37">
        <v>0</v>
      </c>
      <c r="P1225" s="46">
        <f t="shared" si="87"/>
        <v>0</v>
      </c>
    </row>
    <row r="1226" spans="1:16" hidden="1" x14ac:dyDescent="0.25">
      <c r="A1226" s="258" t="str">
        <f>IF(B1226=1,A1206,"")</f>
        <v/>
      </c>
      <c r="B1226" s="39" t="str">
        <f t="shared" si="86"/>
        <v/>
      </c>
      <c r="C1226" s="130">
        <f>VLOOKUP($X$28,CAD!$C$7:$D$31,2,0)</f>
        <v>0</v>
      </c>
      <c r="D1226" s="37">
        <v>0</v>
      </c>
      <c r="E1226" s="37">
        <v>0</v>
      </c>
      <c r="F1226" s="37">
        <v>0</v>
      </c>
      <c r="G1226" s="37">
        <v>0</v>
      </c>
      <c r="H1226" s="37">
        <v>0</v>
      </c>
      <c r="I1226" s="37">
        <v>0</v>
      </c>
      <c r="J1226" s="37">
        <v>0</v>
      </c>
      <c r="K1226" s="37">
        <v>0</v>
      </c>
      <c r="L1226" s="37">
        <v>0</v>
      </c>
      <c r="M1226" s="37">
        <v>0</v>
      </c>
      <c r="N1226" s="37">
        <v>0</v>
      </c>
      <c r="O1226" s="37">
        <v>0</v>
      </c>
      <c r="P1226" s="46">
        <f t="shared" si="87"/>
        <v>0</v>
      </c>
    </row>
    <row r="1227" spans="1:16" hidden="1" x14ac:dyDescent="0.25">
      <c r="A1227" s="258" t="str">
        <f>IF(B1227=1,A1206,"")</f>
        <v/>
      </c>
      <c r="B1227" s="39" t="str">
        <f t="shared" si="86"/>
        <v/>
      </c>
      <c r="C1227" s="130">
        <f>VLOOKUP($X$29,CAD!$C$7:$D$31,2,0)</f>
        <v>0</v>
      </c>
      <c r="D1227" s="37">
        <v>0</v>
      </c>
      <c r="E1227" s="37">
        <v>0</v>
      </c>
      <c r="F1227" s="37">
        <v>0</v>
      </c>
      <c r="G1227" s="37">
        <v>0</v>
      </c>
      <c r="H1227" s="37">
        <v>0</v>
      </c>
      <c r="I1227" s="37">
        <v>0</v>
      </c>
      <c r="J1227" s="37">
        <v>0</v>
      </c>
      <c r="K1227" s="37">
        <v>0</v>
      </c>
      <c r="L1227" s="37">
        <v>0</v>
      </c>
      <c r="M1227" s="37">
        <v>0</v>
      </c>
      <c r="N1227" s="37">
        <v>0</v>
      </c>
      <c r="O1227" s="37">
        <v>0</v>
      </c>
      <c r="P1227" s="46">
        <f t="shared" si="87"/>
        <v>0</v>
      </c>
    </row>
    <row r="1228" spans="1:16" hidden="1" x14ac:dyDescent="0.25">
      <c r="A1228" s="258" t="str">
        <f>IF(B1228=1,A1206,"")</f>
        <v/>
      </c>
      <c r="B1228" s="39" t="str">
        <f t="shared" si="86"/>
        <v/>
      </c>
      <c r="C1228" s="130">
        <f>VLOOKUP($X$30,CAD!$C$7:$D$31,2,0)</f>
        <v>0</v>
      </c>
      <c r="D1228" s="37">
        <v>0</v>
      </c>
      <c r="E1228" s="37">
        <v>0</v>
      </c>
      <c r="F1228" s="37">
        <v>0</v>
      </c>
      <c r="G1228" s="37">
        <v>0</v>
      </c>
      <c r="H1228" s="37">
        <v>0</v>
      </c>
      <c r="I1228" s="37">
        <v>0</v>
      </c>
      <c r="J1228" s="37">
        <v>0</v>
      </c>
      <c r="K1228" s="37">
        <v>0</v>
      </c>
      <c r="L1228" s="37">
        <v>0</v>
      </c>
      <c r="M1228" s="37">
        <v>0</v>
      </c>
      <c r="N1228" s="37">
        <v>0</v>
      </c>
      <c r="O1228" s="37">
        <v>0</v>
      </c>
      <c r="P1228" s="46">
        <f t="shared" si="87"/>
        <v>0</v>
      </c>
    </row>
    <row r="1229" spans="1:16" hidden="1" x14ac:dyDescent="0.25">
      <c r="A1229" s="258" t="str">
        <f>IF(B1229=1,A1206,"")</f>
        <v/>
      </c>
      <c r="B1229" s="39" t="str">
        <f t="shared" si="86"/>
        <v/>
      </c>
      <c r="C1229" s="130">
        <f>VLOOKUP($X$31,CAD!$C$7:$D$31,2,0)</f>
        <v>0</v>
      </c>
      <c r="D1229" s="37">
        <v>0</v>
      </c>
      <c r="E1229" s="37">
        <v>0</v>
      </c>
      <c r="F1229" s="37">
        <v>0</v>
      </c>
      <c r="G1229" s="37">
        <v>0</v>
      </c>
      <c r="H1229" s="37">
        <v>0</v>
      </c>
      <c r="I1229" s="37">
        <v>0</v>
      </c>
      <c r="J1229" s="37">
        <v>0</v>
      </c>
      <c r="K1229" s="37">
        <v>0</v>
      </c>
      <c r="L1229" s="37">
        <v>0</v>
      </c>
      <c r="M1229" s="37">
        <v>0</v>
      </c>
      <c r="N1229" s="37">
        <v>0</v>
      </c>
      <c r="O1229" s="37">
        <v>0</v>
      </c>
      <c r="P1229" s="46">
        <f t="shared" si="87"/>
        <v>0</v>
      </c>
    </row>
    <row r="1230" spans="1:16" hidden="1" x14ac:dyDescent="0.25">
      <c r="A1230" s="258" t="str">
        <f>IF(B1230=1,A1206,"")</f>
        <v/>
      </c>
      <c r="B1230" s="39" t="str">
        <f t="shared" si="86"/>
        <v/>
      </c>
      <c r="C1230" s="130">
        <f>VLOOKUP($X$32,CAD!$C$7:$D$31,2,0)</f>
        <v>0</v>
      </c>
      <c r="D1230" s="37">
        <v>0</v>
      </c>
      <c r="E1230" s="37">
        <v>0</v>
      </c>
      <c r="F1230" s="37">
        <v>0</v>
      </c>
      <c r="G1230" s="37">
        <v>0</v>
      </c>
      <c r="H1230" s="37">
        <v>0</v>
      </c>
      <c r="I1230" s="37">
        <v>0</v>
      </c>
      <c r="J1230" s="37">
        <v>0</v>
      </c>
      <c r="K1230" s="37">
        <v>0</v>
      </c>
      <c r="L1230" s="37">
        <v>0</v>
      </c>
      <c r="M1230" s="37">
        <v>0</v>
      </c>
      <c r="N1230" s="37">
        <v>0</v>
      </c>
      <c r="O1230" s="37">
        <v>0</v>
      </c>
      <c r="P1230" s="46">
        <f t="shared" si="87"/>
        <v>0</v>
      </c>
    </row>
    <row r="1231" spans="1:16" hidden="1" x14ac:dyDescent="0.25">
      <c r="A1231" s="258" t="str">
        <f>IF(B1231=1,A1206,"")</f>
        <v/>
      </c>
      <c r="B1231" s="39" t="str">
        <f t="shared" si="86"/>
        <v/>
      </c>
      <c r="C1231" s="130">
        <f>VLOOKUP($X$33,CAD!$C$7:$D$31,2,0)</f>
        <v>0</v>
      </c>
      <c r="D1231" s="37">
        <v>0</v>
      </c>
      <c r="E1231" s="37">
        <v>0</v>
      </c>
      <c r="F1231" s="37">
        <v>0</v>
      </c>
      <c r="G1231" s="37">
        <v>0</v>
      </c>
      <c r="H1231" s="37">
        <v>0</v>
      </c>
      <c r="I1231" s="37">
        <v>0</v>
      </c>
      <c r="J1231" s="37">
        <v>0</v>
      </c>
      <c r="K1231" s="37">
        <v>0</v>
      </c>
      <c r="L1231" s="37">
        <v>0</v>
      </c>
      <c r="M1231" s="37">
        <v>0</v>
      </c>
      <c r="N1231" s="37">
        <v>0</v>
      </c>
      <c r="O1231" s="37">
        <v>0</v>
      </c>
      <c r="P1231" s="46">
        <f t="shared" si="87"/>
        <v>0</v>
      </c>
    </row>
    <row r="1232" spans="1:16" hidden="1" x14ac:dyDescent="0.25">
      <c r="A1232" s="258" t="str">
        <f>IF(B1232=1,A1206,"")</f>
        <v/>
      </c>
      <c r="B1232" s="39" t="str">
        <f t="shared" si="86"/>
        <v/>
      </c>
      <c r="C1232" s="101">
        <f>VLOOKUP($X$34,CAD!$E$7:$F$31,2,0)</f>
        <v>0</v>
      </c>
      <c r="D1232" s="37">
        <v>0</v>
      </c>
      <c r="E1232" s="37">
        <v>0</v>
      </c>
      <c r="F1232" s="37">
        <v>0</v>
      </c>
      <c r="G1232" s="37">
        <v>0</v>
      </c>
      <c r="H1232" s="37">
        <v>0</v>
      </c>
      <c r="I1232" s="37">
        <v>0</v>
      </c>
      <c r="J1232" s="37">
        <v>0</v>
      </c>
      <c r="K1232" s="37">
        <v>0</v>
      </c>
      <c r="L1232" s="37">
        <v>0</v>
      </c>
      <c r="M1232" s="37">
        <v>0</v>
      </c>
      <c r="N1232" s="37">
        <v>0</v>
      </c>
      <c r="O1232" s="37">
        <v>0</v>
      </c>
      <c r="P1232" s="46">
        <f t="shared" si="87"/>
        <v>0</v>
      </c>
    </row>
    <row r="1233" spans="1:16" hidden="1" x14ac:dyDescent="0.25">
      <c r="A1233" s="258" t="str">
        <f>IF(B1233=1,A1206,"")</f>
        <v/>
      </c>
      <c r="B1233" s="39" t="str">
        <f t="shared" si="86"/>
        <v/>
      </c>
      <c r="C1233" s="101">
        <f>VLOOKUP($X$35,CAD!$E$7:$F$31,2,0)</f>
        <v>0</v>
      </c>
      <c r="D1233" s="37">
        <v>0</v>
      </c>
      <c r="E1233" s="37">
        <v>0</v>
      </c>
      <c r="F1233" s="37">
        <v>0</v>
      </c>
      <c r="G1233" s="37">
        <v>0</v>
      </c>
      <c r="H1233" s="37">
        <v>0</v>
      </c>
      <c r="I1233" s="37">
        <v>0</v>
      </c>
      <c r="J1233" s="37">
        <v>0</v>
      </c>
      <c r="K1233" s="37">
        <v>0</v>
      </c>
      <c r="L1233" s="37">
        <v>0</v>
      </c>
      <c r="M1233" s="37">
        <v>0</v>
      </c>
      <c r="N1233" s="37">
        <v>0</v>
      </c>
      <c r="O1233" s="37">
        <v>0</v>
      </c>
      <c r="P1233" s="46">
        <f t="shared" si="87"/>
        <v>0</v>
      </c>
    </row>
    <row r="1234" spans="1:16" hidden="1" x14ac:dyDescent="0.25">
      <c r="A1234" s="258" t="str">
        <f>IF(B1234=1,A1206,"")</f>
        <v/>
      </c>
      <c r="B1234" s="39" t="str">
        <f t="shared" si="86"/>
        <v/>
      </c>
      <c r="C1234" s="101">
        <f>VLOOKUP($X$36,CAD!$E$7:$F$31,2,0)</f>
        <v>0</v>
      </c>
      <c r="D1234" s="37">
        <v>0</v>
      </c>
      <c r="E1234" s="37">
        <v>0</v>
      </c>
      <c r="F1234" s="37">
        <v>0</v>
      </c>
      <c r="G1234" s="37">
        <v>0</v>
      </c>
      <c r="H1234" s="37">
        <v>0</v>
      </c>
      <c r="I1234" s="37">
        <v>0</v>
      </c>
      <c r="J1234" s="37">
        <v>0</v>
      </c>
      <c r="K1234" s="37">
        <v>0</v>
      </c>
      <c r="L1234" s="37">
        <v>0</v>
      </c>
      <c r="M1234" s="37">
        <v>0</v>
      </c>
      <c r="N1234" s="37">
        <v>0</v>
      </c>
      <c r="O1234" s="37">
        <v>0</v>
      </c>
      <c r="P1234" s="46">
        <f t="shared" si="87"/>
        <v>0</v>
      </c>
    </row>
    <row r="1235" spans="1:16" hidden="1" x14ac:dyDescent="0.25">
      <c r="A1235" s="258" t="str">
        <f>IF(B1235=1,A1206,"")</f>
        <v/>
      </c>
      <c r="B1235" s="39" t="str">
        <f t="shared" si="86"/>
        <v/>
      </c>
      <c r="C1235" s="101">
        <f>VLOOKUP($X$37,CAD!$E$7:$F$31,2,0)</f>
        <v>0</v>
      </c>
      <c r="D1235" s="37">
        <v>0</v>
      </c>
      <c r="E1235" s="37">
        <v>0</v>
      </c>
      <c r="F1235" s="37">
        <v>0</v>
      </c>
      <c r="G1235" s="37">
        <v>0</v>
      </c>
      <c r="H1235" s="37">
        <v>0</v>
      </c>
      <c r="I1235" s="37">
        <v>0</v>
      </c>
      <c r="J1235" s="37">
        <v>0</v>
      </c>
      <c r="K1235" s="37">
        <v>0</v>
      </c>
      <c r="L1235" s="37">
        <v>0</v>
      </c>
      <c r="M1235" s="37">
        <v>0</v>
      </c>
      <c r="N1235" s="37">
        <v>0</v>
      </c>
      <c r="O1235" s="37">
        <v>0</v>
      </c>
      <c r="P1235" s="46">
        <f t="shared" si="87"/>
        <v>0</v>
      </c>
    </row>
    <row r="1236" spans="1:16" hidden="1" x14ac:dyDescent="0.25">
      <c r="A1236" s="258" t="str">
        <f>IF(B1236=1,A1206,"")</f>
        <v/>
      </c>
      <c r="B1236" s="39" t="str">
        <f t="shared" si="86"/>
        <v/>
      </c>
      <c r="C1236" s="101">
        <f>VLOOKUP($X$38,CAD!$E$7:$F$31,2,0)</f>
        <v>0</v>
      </c>
      <c r="D1236" s="37">
        <v>0</v>
      </c>
      <c r="E1236" s="37">
        <v>0</v>
      </c>
      <c r="F1236" s="37">
        <v>0</v>
      </c>
      <c r="G1236" s="37">
        <v>0</v>
      </c>
      <c r="H1236" s="37">
        <v>0</v>
      </c>
      <c r="I1236" s="37">
        <v>0</v>
      </c>
      <c r="J1236" s="37">
        <v>0</v>
      </c>
      <c r="K1236" s="37">
        <v>0</v>
      </c>
      <c r="L1236" s="37">
        <v>0</v>
      </c>
      <c r="M1236" s="37">
        <v>0</v>
      </c>
      <c r="N1236" s="37">
        <v>0</v>
      </c>
      <c r="O1236" s="37">
        <v>0</v>
      </c>
      <c r="P1236" s="46">
        <f t="shared" si="87"/>
        <v>0</v>
      </c>
    </row>
    <row r="1237" spans="1:16" hidden="1" x14ac:dyDescent="0.25">
      <c r="A1237" s="258" t="str">
        <f>IF(B1237=1,A1206,"")</f>
        <v/>
      </c>
      <c r="B1237" s="39" t="str">
        <f t="shared" si="86"/>
        <v/>
      </c>
      <c r="C1237" s="101">
        <f>VLOOKUP($X$39,CAD!$E$7:$F$31,2,0)</f>
        <v>0</v>
      </c>
      <c r="D1237" s="37">
        <v>0</v>
      </c>
      <c r="E1237" s="37">
        <v>0</v>
      </c>
      <c r="F1237" s="37">
        <v>0</v>
      </c>
      <c r="G1237" s="37">
        <v>0</v>
      </c>
      <c r="H1237" s="37">
        <v>0</v>
      </c>
      <c r="I1237" s="37">
        <v>0</v>
      </c>
      <c r="J1237" s="37">
        <v>0</v>
      </c>
      <c r="K1237" s="37">
        <v>0</v>
      </c>
      <c r="L1237" s="37">
        <v>0</v>
      </c>
      <c r="M1237" s="37">
        <v>0</v>
      </c>
      <c r="N1237" s="37">
        <v>0</v>
      </c>
      <c r="O1237" s="37">
        <v>0</v>
      </c>
      <c r="P1237" s="46">
        <f t="shared" si="87"/>
        <v>0</v>
      </c>
    </row>
    <row r="1238" spans="1:16" hidden="1" x14ac:dyDescent="0.25">
      <c r="A1238" s="258" t="str">
        <f>IF(B1238=1,A1206,"")</f>
        <v/>
      </c>
      <c r="B1238" s="39" t="str">
        <f t="shared" si="86"/>
        <v/>
      </c>
      <c r="C1238" s="101">
        <f>VLOOKUP($X$40,CAD!$E$7:$F$31,2,0)</f>
        <v>0</v>
      </c>
      <c r="D1238" s="37">
        <v>0</v>
      </c>
      <c r="E1238" s="37">
        <v>0</v>
      </c>
      <c r="F1238" s="37">
        <v>0</v>
      </c>
      <c r="G1238" s="37">
        <v>0</v>
      </c>
      <c r="H1238" s="37">
        <v>0</v>
      </c>
      <c r="I1238" s="37">
        <v>0</v>
      </c>
      <c r="J1238" s="37">
        <v>0</v>
      </c>
      <c r="K1238" s="37">
        <v>0</v>
      </c>
      <c r="L1238" s="37">
        <v>0</v>
      </c>
      <c r="M1238" s="37">
        <v>0</v>
      </c>
      <c r="N1238" s="37">
        <v>0</v>
      </c>
      <c r="O1238" s="37">
        <v>0</v>
      </c>
      <c r="P1238" s="46">
        <f t="shared" si="87"/>
        <v>0</v>
      </c>
    </row>
    <row r="1239" spans="1:16" hidden="1" x14ac:dyDescent="0.25">
      <c r="A1239" s="258" t="str">
        <f>IF(B1239=1,A1206,"")</f>
        <v/>
      </c>
      <c r="B1239" s="39" t="str">
        <f t="shared" si="86"/>
        <v/>
      </c>
      <c r="C1239" s="101">
        <f>VLOOKUP($X$41,CAD!$E$7:$F$31,2,0)</f>
        <v>0</v>
      </c>
      <c r="D1239" s="37">
        <v>0</v>
      </c>
      <c r="E1239" s="37">
        <v>0</v>
      </c>
      <c r="F1239" s="37">
        <v>0</v>
      </c>
      <c r="G1239" s="37">
        <v>0</v>
      </c>
      <c r="H1239" s="37">
        <v>0</v>
      </c>
      <c r="I1239" s="37">
        <v>0</v>
      </c>
      <c r="J1239" s="37">
        <v>0</v>
      </c>
      <c r="K1239" s="37">
        <v>0</v>
      </c>
      <c r="L1239" s="37">
        <v>0</v>
      </c>
      <c r="M1239" s="37">
        <v>0</v>
      </c>
      <c r="N1239" s="37">
        <v>0</v>
      </c>
      <c r="O1239" s="37">
        <v>0</v>
      </c>
      <c r="P1239" s="46">
        <f t="shared" si="87"/>
        <v>0</v>
      </c>
    </row>
    <row r="1240" spans="1:16" hidden="1" x14ac:dyDescent="0.25">
      <c r="A1240" s="258" t="str">
        <f>IF(B1240=1,A1206,"")</f>
        <v/>
      </c>
      <c r="B1240" s="39" t="str">
        <f t="shared" si="86"/>
        <v/>
      </c>
      <c r="C1240" s="101">
        <f>VLOOKUP($X$42,CAD!$E$7:$F$31,2,0)</f>
        <v>0</v>
      </c>
      <c r="D1240" s="37">
        <v>0</v>
      </c>
      <c r="E1240" s="37">
        <v>0</v>
      </c>
      <c r="F1240" s="37">
        <v>0</v>
      </c>
      <c r="G1240" s="37">
        <v>0</v>
      </c>
      <c r="H1240" s="37">
        <v>0</v>
      </c>
      <c r="I1240" s="37">
        <v>0</v>
      </c>
      <c r="J1240" s="37">
        <v>0</v>
      </c>
      <c r="K1240" s="37">
        <v>0</v>
      </c>
      <c r="L1240" s="37">
        <v>0</v>
      </c>
      <c r="M1240" s="37">
        <v>0</v>
      </c>
      <c r="N1240" s="37">
        <v>0</v>
      </c>
      <c r="O1240" s="37">
        <v>0</v>
      </c>
      <c r="P1240" s="46">
        <f t="shared" si="87"/>
        <v>0</v>
      </c>
    </row>
    <row r="1241" spans="1:16" hidden="1" x14ac:dyDescent="0.25">
      <c r="A1241" s="258" t="str">
        <f>IF(B1241=1,A1206,"")</f>
        <v/>
      </c>
      <c r="B1241" s="39" t="str">
        <f t="shared" si="86"/>
        <v/>
      </c>
      <c r="C1241" s="101">
        <f>VLOOKUP($X$43,CAD!$E$7:$F$31,2,0)</f>
        <v>0</v>
      </c>
      <c r="D1241" s="37">
        <v>0</v>
      </c>
      <c r="E1241" s="37">
        <v>0</v>
      </c>
      <c r="F1241" s="37">
        <v>0</v>
      </c>
      <c r="G1241" s="37">
        <v>0</v>
      </c>
      <c r="H1241" s="37">
        <v>0</v>
      </c>
      <c r="I1241" s="37">
        <v>0</v>
      </c>
      <c r="J1241" s="37">
        <v>0</v>
      </c>
      <c r="K1241" s="37">
        <v>0</v>
      </c>
      <c r="L1241" s="37">
        <v>0</v>
      </c>
      <c r="M1241" s="37">
        <v>0</v>
      </c>
      <c r="N1241" s="37">
        <v>0</v>
      </c>
      <c r="O1241" s="37">
        <v>0</v>
      </c>
      <c r="P1241" s="46">
        <f t="shared" si="87"/>
        <v>0</v>
      </c>
    </row>
    <row r="1242" spans="1:16" hidden="1" x14ac:dyDescent="0.25">
      <c r="A1242" s="258" t="str">
        <f>IF(B1242=1,A1206,"")</f>
        <v/>
      </c>
      <c r="B1242" s="39" t="str">
        <f t="shared" si="86"/>
        <v/>
      </c>
      <c r="C1242" s="101">
        <f>VLOOKUP($X$44,CAD!$E$7:$F$31,2,0)</f>
        <v>0</v>
      </c>
      <c r="D1242" s="37">
        <v>0</v>
      </c>
      <c r="E1242" s="37">
        <v>0</v>
      </c>
      <c r="F1242" s="37">
        <v>0</v>
      </c>
      <c r="G1242" s="37">
        <v>0</v>
      </c>
      <c r="H1242" s="37">
        <v>0</v>
      </c>
      <c r="I1242" s="37">
        <v>0</v>
      </c>
      <c r="J1242" s="37">
        <v>0</v>
      </c>
      <c r="K1242" s="37">
        <v>0</v>
      </c>
      <c r="L1242" s="37">
        <v>0</v>
      </c>
      <c r="M1242" s="37">
        <v>0</v>
      </c>
      <c r="N1242" s="37">
        <v>0</v>
      </c>
      <c r="O1242" s="37">
        <v>0</v>
      </c>
      <c r="P1242" s="46">
        <f t="shared" si="87"/>
        <v>0</v>
      </c>
    </row>
    <row r="1243" spans="1:16" hidden="1" x14ac:dyDescent="0.25">
      <c r="A1243" s="258" t="str">
        <f>IF(B1243=1,A1206,"")</f>
        <v/>
      </c>
      <c r="B1243" s="39" t="str">
        <f t="shared" si="86"/>
        <v/>
      </c>
      <c r="C1243" s="101">
        <f>VLOOKUP($X$45,CAD!$E$7:$F$31,2,0)</f>
        <v>0</v>
      </c>
      <c r="D1243" s="37">
        <v>0</v>
      </c>
      <c r="E1243" s="37">
        <v>0</v>
      </c>
      <c r="F1243" s="37">
        <v>0</v>
      </c>
      <c r="G1243" s="37">
        <v>0</v>
      </c>
      <c r="H1243" s="37">
        <v>0</v>
      </c>
      <c r="I1243" s="37">
        <v>0</v>
      </c>
      <c r="J1243" s="37">
        <v>0</v>
      </c>
      <c r="K1243" s="37">
        <v>0</v>
      </c>
      <c r="L1243" s="37">
        <v>0</v>
      </c>
      <c r="M1243" s="37">
        <v>0</v>
      </c>
      <c r="N1243" s="37">
        <v>0</v>
      </c>
      <c r="O1243" s="37">
        <v>0</v>
      </c>
      <c r="P1243" s="46">
        <f t="shared" si="87"/>
        <v>0</v>
      </c>
    </row>
    <row r="1244" spans="1:16" hidden="1" x14ac:dyDescent="0.25">
      <c r="A1244" s="258" t="str">
        <f>IF(B1244=1,A1206,"")</f>
        <v/>
      </c>
      <c r="B1244" s="39" t="str">
        <f t="shared" si="86"/>
        <v/>
      </c>
      <c r="C1244" s="101">
        <f>VLOOKUP($X$46,CAD!$E$7:$F$31,2,0)</f>
        <v>0</v>
      </c>
      <c r="D1244" s="37">
        <v>0</v>
      </c>
      <c r="E1244" s="37">
        <v>0</v>
      </c>
      <c r="F1244" s="37">
        <v>0</v>
      </c>
      <c r="G1244" s="37">
        <v>0</v>
      </c>
      <c r="H1244" s="37">
        <v>0</v>
      </c>
      <c r="I1244" s="37">
        <v>0</v>
      </c>
      <c r="J1244" s="37">
        <v>0</v>
      </c>
      <c r="K1244" s="37">
        <v>0</v>
      </c>
      <c r="L1244" s="37">
        <v>0</v>
      </c>
      <c r="M1244" s="37">
        <v>0</v>
      </c>
      <c r="N1244" s="37">
        <v>0</v>
      </c>
      <c r="O1244" s="37">
        <v>0</v>
      </c>
      <c r="P1244" s="46">
        <f t="shared" si="87"/>
        <v>0</v>
      </c>
    </row>
    <row r="1245" spans="1:16" hidden="1" x14ac:dyDescent="0.25">
      <c r="A1245" s="258" t="str">
        <f>IF(B1245=1,A1206,"")</f>
        <v/>
      </c>
      <c r="B1245" s="39" t="str">
        <f t="shared" si="86"/>
        <v/>
      </c>
      <c r="C1245" s="101">
        <f>VLOOKUP($X$47,CAD!$E$7:$F$31,2,0)</f>
        <v>0</v>
      </c>
      <c r="D1245" s="37">
        <v>0</v>
      </c>
      <c r="E1245" s="37">
        <v>0</v>
      </c>
      <c r="F1245" s="37">
        <v>0</v>
      </c>
      <c r="G1245" s="37">
        <v>0</v>
      </c>
      <c r="H1245" s="37">
        <v>0</v>
      </c>
      <c r="I1245" s="37">
        <v>0</v>
      </c>
      <c r="J1245" s="37">
        <v>0</v>
      </c>
      <c r="K1245" s="37">
        <v>0</v>
      </c>
      <c r="L1245" s="37">
        <v>0</v>
      </c>
      <c r="M1245" s="37">
        <v>0</v>
      </c>
      <c r="N1245" s="37">
        <v>0</v>
      </c>
      <c r="O1245" s="37">
        <v>0</v>
      </c>
      <c r="P1245" s="46">
        <f t="shared" si="87"/>
        <v>0</v>
      </c>
    </row>
    <row r="1246" spans="1:16" hidden="1" x14ac:dyDescent="0.25">
      <c r="A1246" s="258" t="str">
        <f>IF(B1246=1,A1206,"")</f>
        <v/>
      </c>
      <c r="B1246" s="39" t="str">
        <f t="shared" si="86"/>
        <v/>
      </c>
      <c r="C1246" s="101">
        <f>VLOOKUP($X$48,CAD!$E$7:$F$31,2,0)</f>
        <v>0</v>
      </c>
      <c r="D1246" s="37">
        <v>0</v>
      </c>
      <c r="E1246" s="37">
        <v>0</v>
      </c>
      <c r="F1246" s="37">
        <v>0</v>
      </c>
      <c r="G1246" s="37">
        <v>0</v>
      </c>
      <c r="H1246" s="37">
        <v>0</v>
      </c>
      <c r="I1246" s="37">
        <v>0</v>
      </c>
      <c r="J1246" s="37">
        <v>0</v>
      </c>
      <c r="K1246" s="37">
        <v>0</v>
      </c>
      <c r="L1246" s="37">
        <v>0</v>
      </c>
      <c r="M1246" s="37">
        <v>0</v>
      </c>
      <c r="N1246" s="37">
        <v>0</v>
      </c>
      <c r="O1246" s="37">
        <v>0</v>
      </c>
      <c r="P1246" s="46">
        <f t="shared" si="87"/>
        <v>0</v>
      </c>
    </row>
    <row r="1247" spans="1:16" hidden="1" x14ac:dyDescent="0.25">
      <c r="A1247" s="258" t="str">
        <f>IF(B1247=1,A1206,"")</f>
        <v/>
      </c>
      <c r="B1247" s="39" t="str">
        <f t="shared" si="86"/>
        <v/>
      </c>
      <c r="C1247" s="101">
        <f>VLOOKUP($X$49,CAD!$E$7:$F$31,2,0)</f>
        <v>0</v>
      </c>
      <c r="D1247" s="37">
        <v>0</v>
      </c>
      <c r="E1247" s="37">
        <v>0</v>
      </c>
      <c r="F1247" s="37">
        <v>0</v>
      </c>
      <c r="G1247" s="37">
        <v>0</v>
      </c>
      <c r="H1247" s="37">
        <v>0</v>
      </c>
      <c r="I1247" s="37">
        <v>0</v>
      </c>
      <c r="J1247" s="37">
        <v>0</v>
      </c>
      <c r="K1247" s="37">
        <v>0</v>
      </c>
      <c r="L1247" s="37">
        <v>0</v>
      </c>
      <c r="M1247" s="37">
        <v>0</v>
      </c>
      <c r="N1247" s="37">
        <v>0</v>
      </c>
      <c r="O1247" s="37">
        <v>0</v>
      </c>
      <c r="P1247" s="46">
        <f t="shared" si="87"/>
        <v>0</v>
      </c>
    </row>
    <row r="1248" spans="1:16" hidden="1" x14ac:dyDescent="0.25">
      <c r="A1248" s="258" t="str">
        <f>IF(B1248=1,A1206,"")</f>
        <v/>
      </c>
      <c r="B1248" s="39" t="str">
        <f t="shared" si="86"/>
        <v/>
      </c>
      <c r="C1248" s="101">
        <f>VLOOKUP($X$50,CAD!$E$7:$F$31,2,0)</f>
        <v>0</v>
      </c>
      <c r="D1248" s="37">
        <v>0</v>
      </c>
      <c r="E1248" s="37">
        <v>0</v>
      </c>
      <c r="F1248" s="37">
        <v>0</v>
      </c>
      <c r="G1248" s="37">
        <v>0</v>
      </c>
      <c r="H1248" s="37">
        <v>0</v>
      </c>
      <c r="I1248" s="37">
        <v>0</v>
      </c>
      <c r="J1248" s="37">
        <v>0</v>
      </c>
      <c r="K1248" s="37">
        <v>0</v>
      </c>
      <c r="L1248" s="37">
        <v>0</v>
      </c>
      <c r="M1248" s="37">
        <v>0</v>
      </c>
      <c r="N1248" s="37">
        <v>0</v>
      </c>
      <c r="O1248" s="37">
        <v>0</v>
      </c>
      <c r="P1248" s="46">
        <f t="shared" si="87"/>
        <v>0</v>
      </c>
    </row>
    <row r="1249" spans="1:20" hidden="1" x14ac:dyDescent="0.25">
      <c r="A1249" s="258" t="str">
        <f>IF(B1249=1,A1206,"")</f>
        <v/>
      </c>
      <c r="B1249" s="39" t="str">
        <f t="shared" si="86"/>
        <v/>
      </c>
      <c r="C1249" s="101">
        <f>VLOOKUP($X$51,CAD!$E$7:$F$31,2,0)</f>
        <v>0</v>
      </c>
      <c r="D1249" s="37">
        <v>0</v>
      </c>
      <c r="E1249" s="37">
        <v>0</v>
      </c>
      <c r="F1249" s="37">
        <v>0</v>
      </c>
      <c r="G1249" s="37">
        <v>0</v>
      </c>
      <c r="H1249" s="37">
        <v>0</v>
      </c>
      <c r="I1249" s="37">
        <v>0</v>
      </c>
      <c r="J1249" s="37">
        <v>0</v>
      </c>
      <c r="K1249" s="37">
        <v>0</v>
      </c>
      <c r="L1249" s="37">
        <v>0</v>
      </c>
      <c r="M1249" s="37">
        <v>0</v>
      </c>
      <c r="N1249" s="37">
        <v>0</v>
      </c>
      <c r="O1249" s="37">
        <v>0</v>
      </c>
      <c r="P1249" s="46">
        <f t="shared" si="87"/>
        <v>0</v>
      </c>
    </row>
    <row r="1250" spans="1:20" hidden="1" x14ac:dyDescent="0.25">
      <c r="A1250" s="258" t="str">
        <f>IF(B1250=1,A1206,"")</f>
        <v/>
      </c>
      <c r="B1250" s="39" t="str">
        <f t="shared" si="86"/>
        <v/>
      </c>
      <c r="C1250" s="101">
        <f>VLOOKUP($X$52,CAD!$E$7:$F$31,2,0)</f>
        <v>0</v>
      </c>
      <c r="D1250" s="37">
        <v>0</v>
      </c>
      <c r="E1250" s="37">
        <v>0</v>
      </c>
      <c r="F1250" s="37">
        <v>0</v>
      </c>
      <c r="G1250" s="37">
        <v>0</v>
      </c>
      <c r="H1250" s="37">
        <v>0</v>
      </c>
      <c r="I1250" s="37">
        <v>0</v>
      </c>
      <c r="J1250" s="37">
        <v>0</v>
      </c>
      <c r="K1250" s="37">
        <v>0</v>
      </c>
      <c r="L1250" s="37">
        <v>0</v>
      </c>
      <c r="M1250" s="37">
        <v>0</v>
      </c>
      <c r="N1250" s="37">
        <v>0</v>
      </c>
      <c r="O1250" s="37">
        <v>0</v>
      </c>
      <c r="P1250" s="46">
        <f t="shared" si="87"/>
        <v>0</v>
      </c>
    </row>
    <row r="1251" spans="1:20" hidden="1" x14ac:dyDescent="0.25">
      <c r="A1251" s="258" t="str">
        <f>IF(B1251=1,A1206,"")</f>
        <v/>
      </c>
      <c r="B1251" s="39" t="str">
        <f t="shared" si="86"/>
        <v/>
      </c>
      <c r="C1251" s="101">
        <f>VLOOKUP($X$53,CAD!$E$7:$F$31,2,0)</f>
        <v>0</v>
      </c>
      <c r="D1251" s="37">
        <v>0</v>
      </c>
      <c r="E1251" s="37">
        <v>0</v>
      </c>
      <c r="F1251" s="37">
        <v>0</v>
      </c>
      <c r="G1251" s="37">
        <v>0</v>
      </c>
      <c r="H1251" s="37">
        <v>0</v>
      </c>
      <c r="I1251" s="37">
        <v>0</v>
      </c>
      <c r="J1251" s="37">
        <v>0</v>
      </c>
      <c r="K1251" s="37">
        <v>0</v>
      </c>
      <c r="L1251" s="37">
        <v>0</v>
      </c>
      <c r="M1251" s="37">
        <v>0</v>
      </c>
      <c r="N1251" s="37">
        <v>0</v>
      </c>
      <c r="O1251" s="37">
        <v>0</v>
      </c>
      <c r="P1251" s="46">
        <f t="shared" si="87"/>
        <v>0</v>
      </c>
    </row>
    <row r="1252" spans="1:20" hidden="1" x14ac:dyDescent="0.25">
      <c r="A1252" s="258" t="str">
        <f>IF(B1252=1,A1206,"")</f>
        <v/>
      </c>
      <c r="B1252" s="39" t="str">
        <f t="shared" si="86"/>
        <v/>
      </c>
      <c r="C1252" s="101">
        <f>VLOOKUP($X$54,CAD!$E$7:$F$31,2,0)</f>
        <v>0</v>
      </c>
      <c r="D1252" s="37">
        <v>0</v>
      </c>
      <c r="E1252" s="37">
        <v>0</v>
      </c>
      <c r="F1252" s="37">
        <v>0</v>
      </c>
      <c r="G1252" s="37">
        <v>0</v>
      </c>
      <c r="H1252" s="37">
        <v>0</v>
      </c>
      <c r="I1252" s="37">
        <v>0</v>
      </c>
      <c r="J1252" s="37">
        <v>0</v>
      </c>
      <c r="K1252" s="37">
        <v>0</v>
      </c>
      <c r="L1252" s="37">
        <v>0</v>
      </c>
      <c r="M1252" s="37">
        <v>0</v>
      </c>
      <c r="N1252" s="37">
        <v>0</v>
      </c>
      <c r="O1252" s="37">
        <v>0</v>
      </c>
      <c r="P1252" s="46">
        <f t="shared" si="87"/>
        <v>0</v>
      </c>
    </row>
    <row r="1253" spans="1:20" hidden="1" x14ac:dyDescent="0.25">
      <c r="A1253" s="258" t="str">
        <f>IF(B1253=1,A1206,"")</f>
        <v/>
      </c>
      <c r="B1253" s="39" t="str">
        <f t="shared" si="86"/>
        <v/>
      </c>
      <c r="C1253" s="101">
        <f>VLOOKUP($X$55,CAD!$E$7:$F$31,2,0)</f>
        <v>0</v>
      </c>
      <c r="D1253" s="37">
        <v>0</v>
      </c>
      <c r="E1253" s="37">
        <v>0</v>
      </c>
      <c r="F1253" s="37">
        <v>0</v>
      </c>
      <c r="G1253" s="37">
        <v>0</v>
      </c>
      <c r="H1253" s="37">
        <v>0</v>
      </c>
      <c r="I1253" s="37">
        <v>0</v>
      </c>
      <c r="J1253" s="37">
        <v>0</v>
      </c>
      <c r="K1253" s="37">
        <v>0</v>
      </c>
      <c r="L1253" s="37">
        <v>0</v>
      </c>
      <c r="M1253" s="37">
        <v>0</v>
      </c>
      <c r="N1253" s="37">
        <v>0</v>
      </c>
      <c r="O1253" s="37">
        <v>0</v>
      </c>
      <c r="P1253" s="46">
        <f t="shared" si="87"/>
        <v>0</v>
      </c>
    </row>
    <row r="1254" spans="1:20" hidden="1" x14ac:dyDescent="0.25">
      <c r="A1254" s="258" t="str">
        <f>IF(B1254=1,A1206,"")</f>
        <v/>
      </c>
      <c r="B1254" s="39" t="str">
        <f t="shared" si="86"/>
        <v/>
      </c>
      <c r="C1254" s="101">
        <f>VLOOKUP($X$56,CAD!$E$7:$F$31,2,0)</f>
        <v>0</v>
      </c>
      <c r="D1254" s="37">
        <v>0</v>
      </c>
      <c r="E1254" s="37">
        <v>0</v>
      </c>
      <c r="F1254" s="37">
        <v>0</v>
      </c>
      <c r="G1254" s="37">
        <v>0</v>
      </c>
      <c r="H1254" s="37">
        <v>0</v>
      </c>
      <c r="I1254" s="37">
        <v>0</v>
      </c>
      <c r="J1254" s="37">
        <v>0</v>
      </c>
      <c r="K1254" s="37">
        <v>0</v>
      </c>
      <c r="L1254" s="37">
        <v>0</v>
      </c>
      <c r="M1254" s="37">
        <v>0</v>
      </c>
      <c r="N1254" s="37">
        <v>0</v>
      </c>
      <c r="O1254" s="37">
        <v>0</v>
      </c>
      <c r="P1254" s="46">
        <f t="shared" si="87"/>
        <v>0</v>
      </c>
    </row>
    <row r="1255" spans="1:20" hidden="1" x14ac:dyDescent="0.25">
      <c r="A1255" s="258" t="str">
        <f>IF(B1255=1,A1206,"")</f>
        <v/>
      </c>
      <c r="B1255" s="39" t="str">
        <f t="shared" si="86"/>
        <v/>
      </c>
      <c r="C1255" s="101">
        <f>VLOOKUP($X$57,CAD!$E$7:$F$31,2,0)</f>
        <v>0</v>
      </c>
      <c r="D1255" s="37">
        <v>0</v>
      </c>
      <c r="E1255" s="37">
        <v>0</v>
      </c>
      <c r="F1255" s="37">
        <v>0</v>
      </c>
      <c r="G1255" s="37">
        <v>0</v>
      </c>
      <c r="H1255" s="37">
        <v>0</v>
      </c>
      <c r="I1255" s="37">
        <v>0</v>
      </c>
      <c r="J1255" s="37">
        <v>0</v>
      </c>
      <c r="K1255" s="37">
        <v>0</v>
      </c>
      <c r="L1255" s="37">
        <v>0</v>
      </c>
      <c r="M1255" s="37">
        <v>0</v>
      </c>
      <c r="N1255" s="37">
        <v>0</v>
      </c>
      <c r="O1255" s="37">
        <v>0</v>
      </c>
      <c r="P1255" s="46">
        <f t="shared" si="87"/>
        <v>0</v>
      </c>
    </row>
    <row r="1256" spans="1:20" hidden="1" x14ac:dyDescent="0.25">
      <c r="A1256" s="258" t="str">
        <f>IF(B1256=1,A1206,"")</f>
        <v/>
      </c>
      <c r="B1256" s="39" t="str">
        <f t="shared" si="86"/>
        <v/>
      </c>
      <c r="C1256" s="101">
        <f>VLOOKUP($X$58,CAD!$E$7:$F$31,2,0)</f>
        <v>0</v>
      </c>
      <c r="D1256" s="37">
        <v>0</v>
      </c>
      <c r="E1256" s="37">
        <v>0</v>
      </c>
      <c r="F1256" s="37">
        <v>0</v>
      </c>
      <c r="G1256" s="37">
        <v>0</v>
      </c>
      <c r="H1256" s="37">
        <v>0</v>
      </c>
      <c r="I1256" s="37">
        <v>0</v>
      </c>
      <c r="J1256" s="37">
        <v>0</v>
      </c>
      <c r="K1256" s="37">
        <v>0</v>
      </c>
      <c r="L1256" s="37">
        <v>0</v>
      </c>
      <c r="M1256" s="37">
        <v>0</v>
      </c>
      <c r="N1256" s="37">
        <v>0</v>
      </c>
      <c r="O1256" s="37">
        <v>0</v>
      </c>
      <c r="P1256" s="46">
        <f t="shared" si="87"/>
        <v>0</v>
      </c>
      <c r="T1256" s="10"/>
    </row>
    <row r="1257" spans="1:20" hidden="1" x14ac:dyDescent="0.25">
      <c r="A1257" s="258">
        <f>A1206</f>
        <v>2041</v>
      </c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73"/>
    </row>
    <row r="1258" spans="1:20" ht="15.75" hidden="1" thickBot="1" x14ac:dyDescent="0.3">
      <c r="A1258" s="258">
        <f>A1206</f>
        <v>2041</v>
      </c>
      <c r="C1258" s="131" t="s">
        <v>203</v>
      </c>
      <c r="D1258" s="143">
        <f>PREV_D!D1187</f>
        <v>0</v>
      </c>
      <c r="E1258" s="143">
        <f>PREV_D!E1187</f>
        <v>0</v>
      </c>
      <c r="F1258" s="143">
        <f>PREV_D!F1187</f>
        <v>0</v>
      </c>
      <c r="G1258" s="143">
        <f>PREV_D!G1187</f>
        <v>0</v>
      </c>
      <c r="H1258" s="143">
        <f>PREV_D!H1187</f>
        <v>0</v>
      </c>
      <c r="I1258" s="143">
        <f>PREV_D!I1187</f>
        <v>0</v>
      </c>
      <c r="J1258" s="143">
        <f>PREV_D!J1187</f>
        <v>0</v>
      </c>
      <c r="K1258" s="143">
        <f>PREV_D!K1187</f>
        <v>0</v>
      </c>
      <c r="L1258" s="143">
        <f>PREV_D!L1187</f>
        <v>0</v>
      </c>
      <c r="M1258" s="143">
        <f>PREV_D!M1187</f>
        <v>0</v>
      </c>
      <c r="N1258" s="143">
        <f>PREV_D!N1187</f>
        <v>0</v>
      </c>
      <c r="O1258" s="143">
        <f>PREV_D!O1187</f>
        <v>0</v>
      </c>
      <c r="P1258" s="144">
        <f>SUM(D1258:O1258)</f>
        <v>0</v>
      </c>
    </row>
    <row r="1259" spans="1:20" hidden="1" x14ac:dyDescent="0.25">
      <c r="A1259" s="258">
        <f>A1206</f>
        <v>2041</v>
      </c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73"/>
    </row>
    <row r="1260" spans="1:20" hidden="1" x14ac:dyDescent="0.25">
      <c r="A1260" s="258">
        <f>A1206</f>
        <v>2041</v>
      </c>
      <c r="C1260" s="63" t="s">
        <v>204</v>
      </c>
      <c r="D1260" s="145">
        <f>D1206-D1258</f>
        <v>0</v>
      </c>
      <c r="E1260" s="145">
        <f t="shared" ref="E1260:P1260" si="88">E1206-E1258</f>
        <v>0</v>
      </c>
      <c r="F1260" s="145">
        <f t="shared" si="88"/>
        <v>0</v>
      </c>
      <c r="G1260" s="145">
        <f t="shared" si="88"/>
        <v>0</v>
      </c>
      <c r="H1260" s="145">
        <f t="shared" si="88"/>
        <v>0</v>
      </c>
      <c r="I1260" s="145">
        <f t="shared" si="88"/>
        <v>0</v>
      </c>
      <c r="J1260" s="145">
        <f t="shared" si="88"/>
        <v>0</v>
      </c>
      <c r="K1260" s="145">
        <f t="shared" si="88"/>
        <v>0</v>
      </c>
      <c r="L1260" s="145">
        <f t="shared" si="88"/>
        <v>0</v>
      </c>
      <c r="M1260" s="145">
        <f t="shared" si="88"/>
        <v>0</v>
      </c>
      <c r="N1260" s="145">
        <f t="shared" si="88"/>
        <v>0</v>
      </c>
      <c r="O1260" s="145">
        <f t="shared" si="88"/>
        <v>0</v>
      </c>
      <c r="P1260" s="146">
        <f t="shared" si="88"/>
        <v>0</v>
      </c>
    </row>
    <row r="1261" spans="1:20" hidden="1" x14ac:dyDescent="0.25">
      <c r="A1261" s="258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20" hidden="1" x14ac:dyDescent="0.25">
      <c r="A1262" s="258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20" ht="15" hidden="1" customHeight="1" thickBot="1" x14ac:dyDescent="0.3">
      <c r="A1263" s="258">
        <f>A1206+1</f>
        <v>2042</v>
      </c>
      <c r="C1263" s="134" t="s">
        <v>202</v>
      </c>
      <c r="D1263" s="142">
        <f t="shared" ref="D1263:P1263" si="89">SUM(D1264:D1313)</f>
        <v>0</v>
      </c>
      <c r="E1263" s="142">
        <f t="shared" si="89"/>
        <v>0</v>
      </c>
      <c r="F1263" s="142">
        <f t="shared" si="89"/>
        <v>0</v>
      </c>
      <c r="G1263" s="142">
        <f t="shared" si="89"/>
        <v>0</v>
      </c>
      <c r="H1263" s="142">
        <f t="shared" si="89"/>
        <v>0</v>
      </c>
      <c r="I1263" s="142">
        <f t="shared" si="89"/>
        <v>0</v>
      </c>
      <c r="J1263" s="142">
        <f t="shared" si="89"/>
        <v>0</v>
      </c>
      <c r="K1263" s="142">
        <f t="shared" si="89"/>
        <v>0</v>
      </c>
      <c r="L1263" s="142">
        <f t="shared" si="89"/>
        <v>0</v>
      </c>
      <c r="M1263" s="142">
        <f t="shared" si="89"/>
        <v>0</v>
      </c>
      <c r="N1263" s="142">
        <f t="shared" si="89"/>
        <v>0</v>
      </c>
      <c r="O1263" s="142">
        <f t="shared" si="89"/>
        <v>0</v>
      </c>
      <c r="P1263" s="142">
        <f t="shared" si="89"/>
        <v>0</v>
      </c>
    </row>
    <row r="1264" spans="1:20" hidden="1" x14ac:dyDescent="0.25">
      <c r="A1264" s="258" t="str">
        <f>IF(B1264=1,A1263,"")</f>
        <v/>
      </c>
      <c r="B1264" s="39" t="str">
        <f>IF(C1264&lt;&gt;0,1,"")</f>
        <v/>
      </c>
      <c r="C1264" s="130">
        <f>VLOOKUP($X$9,CAD!$C$7:$D$31,2,0)</f>
        <v>0</v>
      </c>
      <c r="D1264" s="38">
        <v>0</v>
      </c>
      <c r="E1264" s="38">
        <v>0</v>
      </c>
      <c r="F1264" s="38">
        <v>0</v>
      </c>
      <c r="G1264" s="38">
        <v>0</v>
      </c>
      <c r="H1264" s="38">
        <v>0</v>
      </c>
      <c r="I1264" s="38">
        <v>0</v>
      </c>
      <c r="J1264" s="38">
        <v>0</v>
      </c>
      <c r="K1264" s="38">
        <v>0</v>
      </c>
      <c r="L1264" s="38">
        <v>0</v>
      </c>
      <c r="M1264" s="38">
        <v>0</v>
      </c>
      <c r="N1264" s="38">
        <v>0</v>
      </c>
      <c r="O1264" s="38">
        <v>0</v>
      </c>
      <c r="P1264" s="99">
        <f>SUM(D1264:O1264)</f>
        <v>0</v>
      </c>
    </row>
    <row r="1265" spans="1:16" hidden="1" x14ac:dyDescent="0.25">
      <c r="A1265" s="258" t="str">
        <f>IF(B1265=1,A1263,"")</f>
        <v/>
      </c>
      <c r="B1265" s="39" t="str">
        <f t="shared" ref="B1265:B1313" si="90">IF(C1265&lt;&gt;0,1,"")</f>
        <v/>
      </c>
      <c r="C1265" s="130">
        <f>VLOOKUP($X$10,CAD!$C$7:$D$31,2,0)</f>
        <v>0</v>
      </c>
      <c r="D1265" s="38">
        <v>0</v>
      </c>
      <c r="E1265" s="38">
        <v>0</v>
      </c>
      <c r="F1265" s="38">
        <v>0</v>
      </c>
      <c r="G1265" s="38">
        <v>0</v>
      </c>
      <c r="H1265" s="38">
        <v>0</v>
      </c>
      <c r="I1265" s="38">
        <v>0</v>
      </c>
      <c r="J1265" s="38">
        <v>0</v>
      </c>
      <c r="K1265" s="38">
        <v>0</v>
      </c>
      <c r="L1265" s="38">
        <v>0</v>
      </c>
      <c r="M1265" s="38">
        <v>0</v>
      </c>
      <c r="N1265" s="38">
        <v>0</v>
      </c>
      <c r="O1265" s="38">
        <v>0</v>
      </c>
      <c r="P1265" s="46">
        <f t="shared" ref="P1265:P1313" si="91">SUM(D1265:O1265)</f>
        <v>0</v>
      </c>
    </row>
    <row r="1266" spans="1:16" hidden="1" x14ac:dyDescent="0.25">
      <c r="A1266" s="258" t="str">
        <f>IF(B1266=1,A1263,"")</f>
        <v/>
      </c>
      <c r="B1266" s="39" t="str">
        <f t="shared" si="90"/>
        <v/>
      </c>
      <c r="C1266" s="130">
        <f>VLOOKUP($X$11,CAD!$C$7:$D$31,2,0)</f>
        <v>0</v>
      </c>
      <c r="D1266" s="37">
        <v>0</v>
      </c>
      <c r="E1266" s="37">
        <v>0</v>
      </c>
      <c r="F1266" s="37">
        <v>0</v>
      </c>
      <c r="G1266" s="37">
        <v>0</v>
      </c>
      <c r="H1266" s="37">
        <v>0</v>
      </c>
      <c r="I1266" s="37">
        <v>0</v>
      </c>
      <c r="J1266" s="37">
        <v>0</v>
      </c>
      <c r="K1266" s="37">
        <v>0</v>
      </c>
      <c r="L1266" s="37">
        <v>0</v>
      </c>
      <c r="M1266" s="37">
        <v>0</v>
      </c>
      <c r="N1266" s="37">
        <v>0</v>
      </c>
      <c r="O1266" s="37">
        <v>0</v>
      </c>
      <c r="P1266" s="46">
        <f t="shared" si="91"/>
        <v>0</v>
      </c>
    </row>
    <row r="1267" spans="1:16" hidden="1" x14ac:dyDescent="0.25">
      <c r="A1267" s="258" t="str">
        <f>IF(B1267=1,A1263,"")</f>
        <v/>
      </c>
      <c r="B1267" s="39" t="str">
        <f t="shared" si="90"/>
        <v/>
      </c>
      <c r="C1267" s="130">
        <f>VLOOKUP($X$12,CAD!$C$7:$D$31,2,0)</f>
        <v>0</v>
      </c>
      <c r="D1267" s="37">
        <v>0</v>
      </c>
      <c r="E1267" s="37">
        <v>0</v>
      </c>
      <c r="F1267" s="37">
        <v>0</v>
      </c>
      <c r="G1267" s="37">
        <v>0</v>
      </c>
      <c r="H1267" s="37">
        <v>0</v>
      </c>
      <c r="I1267" s="37">
        <v>0</v>
      </c>
      <c r="J1267" s="37">
        <v>0</v>
      </c>
      <c r="K1267" s="37">
        <v>0</v>
      </c>
      <c r="L1267" s="37">
        <v>0</v>
      </c>
      <c r="M1267" s="37">
        <v>0</v>
      </c>
      <c r="N1267" s="37">
        <v>0</v>
      </c>
      <c r="O1267" s="37">
        <v>0</v>
      </c>
      <c r="P1267" s="46">
        <f t="shared" si="91"/>
        <v>0</v>
      </c>
    </row>
    <row r="1268" spans="1:16" hidden="1" x14ac:dyDescent="0.25">
      <c r="A1268" s="258" t="str">
        <f>IF(B1268=1,A1263,"")</f>
        <v/>
      </c>
      <c r="B1268" s="39" t="str">
        <f t="shared" si="90"/>
        <v/>
      </c>
      <c r="C1268" s="130">
        <f>VLOOKUP($X$13,CAD!$C$7:$D$31,2,0)</f>
        <v>0</v>
      </c>
      <c r="D1268" s="37">
        <v>0</v>
      </c>
      <c r="E1268" s="37">
        <v>0</v>
      </c>
      <c r="F1268" s="37">
        <v>0</v>
      </c>
      <c r="G1268" s="37">
        <v>0</v>
      </c>
      <c r="H1268" s="37">
        <v>0</v>
      </c>
      <c r="I1268" s="37">
        <v>0</v>
      </c>
      <c r="J1268" s="37">
        <v>0</v>
      </c>
      <c r="K1268" s="37">
        <v>0</v>
      </c>
      <c r="L1268" s="37">
        <v>0</v>
      </c>
      <c r="M1268" s="37">
        <v>0</v>
      </c>
      <c r="N1268" s="37">
        <v>0</v>
      </c>
      <c r="O1268" s="37">
        <v>0</v>
      </c>
      <c r="P1268" s="46">
        <f t="shared" si="91"/>
        <v>0</v>
      </c>
    </row>
    <row r="1269" spans="1:16" hidden="1" x14ac:dyDescent="0.25">
      <c r="A1269" s="258" t="str">
        <f>IF(B1269=1,A1263,"")</f>
        <v/>
      </c>
      <c r="B1269" s="39" t="str">
        <f t="shared" si="90"/>
        <v/>
      </c>
      <c r="C1269" s="130">
        <f>VLOOKUP($X$14,CAD!$C$7:$D$31,2,0)</f>
        <v>0</v>
      </c>
      <c r="D1269" s="37">
        <v>0</v>
      </c>
      <c r="E1269" s="37">
        <v>0</v>
      </c>
      <c r="F1269" s="37">
        <v>0</v>
      </c>
      <c r="G1269" s="37">
        <v>0</v>
      </c>
      <c r="H1269" s="37">
        <v>0</v>
      </c>
      <c r="I1269" s="37">
        <v>0</v>
      </c>
      <c r="J1269" s="37">
        <v>0</v>
      </c>
      <c r="K1269" s="37">
        <v>0</v>
      </c>
      <c r="L1269" s="37">
        <v>0</v>
      </c>
      <c r="M1269" s="37">
        <v>0</v>
      </c>
      <c r="N1269" s="37">
        <v>0</v>
      </c>
      <c r="O1269" s="37">
        <v>0</v>
      </c>
      <c r="P1269" s="46">
        <f t="shared" si="91"/>
        <v>0</v>
      </c>
    </row>
    <row r="1270" spans="1:16" hidden="1" x14ac:dyDescent="0.25">
      <c r="A1270" s="258" t="str">
        <f>IF(B1270=1,A1263,"")</f>
        <v/>
      </c>
      <c r="B1270" s="39" t="str">
        <f t="shared" si="90"/>
        <v/>
      </c>
      <c r="C1270" s="130">
        <f>VLOOKUP($X$15,CAD!$C$7:$D$31,2,0)</f>
        <v>0</v>
      </c>
      <c r="D1270" s="37">
        <v>0</v>
      </c>
      <c r="E1270" s="37">
        <v>0</v>
      </c>
      <c r="F1270" s="37">
        <v>0</v>
      </c>
      <c r="G1270" s="37">
        <v>0</v>
      </c>
      <c r="H1270" s="37">
        <v>0</v>
      </c>
      <c r="I1270" s="37">
        <v>0</v>
      </c>
      <c r="J1270" s="37">
        <v>0</v>
      </c>
      <c r="K1270" s="37">
        <v>0</v>
      </c>
      <c r="L1270" s="37">
        <v>0</v>
      </c>
      <c r="M1270" s="37">
        <v>0</v>
      </c>
      <c r="N1270" s="37">
        <v>0</v>
      </c>
      <c r="O1270" s="37">
        <v>0</v>
      </c>
      <c r="P1270" s="46">
        <f t="shared" si="91"/>
        <v>0</v>
      </c>
    </row>
    <row r="1271" spans="1:16" hidden="1" x14ac:dyDescent="0.25">
      <c r="A1271" s="258" t="str">
        <f>IF(B1271=1,A1263,"")</f>
        <v/>
      </c>
      <c r="B1271" s="39" t="str">
        <f t="shared" si="90"/>
        <v/>
      </c>
      <c r="C1271" s="130">
        <f>VLOOKUP($X$16,CAD!$C$7:$D$31,2,0)</f>
        <v>0</v>
      </c>
      <c r="D1271" s="37">
        <v>0</v>
      </c>
      <c r="E1271" s="37">
        <v>0</v>
      </c>
      <c r="F1271" s="37">
        <v>0</v>
      </c>
      <c r="G1271" s="37">
        <v>0</v>
      </c>
      <c r="H1271" s="37">
        <v>0</v>
      </c>
      <c r="I1271" s="37">
        <v>0</v>
      </c>
      <c r="J1271" s="37">
        <v>0</v>
      </c>
      <c r="K1271" s="37">
        <v>0</v>
      </c>
      <c r="L1271" s="37">
        <v>0</v>
      </c>
      <c r="M1271" s="37">
        <v>0</v>
      </c>
      <c r="N1271" s="37">
        <v>0</v>
      </c>
      <c r="O1271" s="37">
        <v>0</v>
      </c>
      <c r="P1271" s="46">
        <f t="shared" si="91"/>
        <v>0</v>
      </c>
    </row>
    <row r="1272" spans="1:16" hidden="1" x14ac:dyDescent="0.25">
      <c r="A1272" s="258" t="str">
        <f>IF(B1272=1,A1263,"")</f>
        <v/>
      </c>
      <c r="B1272" s="39" t="str">
        <f t="shared" si="90"/>
        <v/>
      </c>
      <c r="C1272" s="130">
        <f>VLOOKUP($X$17,CAD!$C$7:$D$31,2,0)</f>
        <v>0</v>
      </c>
      <c r="D1272" s="37">
        <v>0</v>
      </c>
      <c r="E1272" s="37">
        <v>0</v>
      </c>
      <c r="F1272" s="37">
        <v>0</v>
      </c>
      <c r="G1272" s="37">
        <v>0</v>
      </c>
      <c r="H1272" s="37">
        <v>0</v>
      </c>
      <c r="I1272" s="37">
        <v>0</v>
      </c>
      <c r="J1272" s="37">
        <v>0</v>
      </c>
      <c r="K1272" s="37">
        <v>0</v>
      </c>
      <c r="L1272" s="37">
        <v>0</v>
      </c>
      <c r="M1272" s="37">
        <v>0</v>
      </c>
      <c r="N1272" s="37">
        <v>0</v>
      </c>
      <c r="O1272" s="37">
        <v>0</v>
      </c>
      <c r="P1272" s="46">
        <f t="shared" si="91"/>
        <v>0</v>
      </c>
    </row>
    <row r="1273" spans="1:16" hidden="1" x14ac:dyDescent="0.25">
      <c r="A1273" s="258" t="str">
        <f>IF(B1273=1,A1263,"")</f>
        <v/>
      </c>
      <c r="B1273" s="39" t="str">
        <f t="shared" si="90"/>
        <v/>
      </c>
      <c r="C1273" s="130">
        <f>VLOOKUP($X$18,CAD!$C$7:$D$31,2,0)</f>
        <v>0</v>
      </c>
      <c r="D1273" s="37">
        <v>0</v>
      </c>
      <c r="E1273" s="37">
        <v>0</v>
      </c>
      <c r="F1273" s="37">
        <v>0</v>
      </c>
      <c r="G1273" s="37">
        <v>0</v>
      </c>
      <c r="H1273" s="37">
        <v>0</v>
      </c>
      <c r="I1273" s="37">
        <v>0</v>
      </c>
      <c r="J1273" s="37">
        <v>0</v>
      </c>
      <c r="K1273" s="37">
        <v>0</v>
      </c>
      <c r="L1273" s="37">
        <v>0</v>
      </c>
      <c r="M1273" s="37">
        <v>0</v>
      </c>
      <c r="N1273" s="37">
        <v>0</v>
      </c>
      <c r="O1273" s="37">
        <v>0</v>
      </c>
      <c r="P1273" s="46">
        <f t="shared" si="91"/>
        <v>0</v>
      </c>
    </row>
    <row r="1274" spans="1:16" hidden="1" x14ac:dyDescent="0.25">
      <c r="A1274" s="258" t="str">
        <f>IF(B1274=1,A1263,"")</f>
        <v/>
      </c>
      <c r="B1274" s="39" t="str">
        <f t="shared" si="90"/>
        <v/>
      </c>
      <c r="C1274" s="130">
        <f>VLOOKUP($X$19,CAD!$C$7:$D$31,2,0)</f>
        <v>0</v>
      </c>
      <c r="D1274" s="37">
        <v>0</v>
      </c>
      <c r="E1274" s="37">
        <v>0</v>
      </c>
      <c r="F1274" s="37">
        <v>0</v>
      </c>
      <c r="G1274" s="37">
        <v>0</v>
      </c>
      <c r="H1274" s="37">
        <v>0</v>
      </c>
      <c r="I1274" s="37">
        <v>0</v>
      </c>
      <c r="J1274" s="37">
        <v>0</v>
      </c>
      <c r="K1274" s="37">
        <v>0</v>
      </c>
      <c r="L1274" s="37">
        <v>0</v>
      </c>
      <c r="M1274" s="37">
        <v>0</v>
      </c>
      <c r="N1274" s="37">
        <v>0</v>
      </c>
      <c r="O1274" s="37">
        <v>0</v>
      </c>
      <c r="P1274" s="46">
        <f t="shared" si="91"/>
        <v>0</v>
      </c>
    </row>
    <row r="1275" spans="1:16" hidden="1" x14ac:dyDescent="0.25">
      <c r="A1275" s="258" t="str">
        <f>IF(B1275=1,A1263,"")</f>
        <v/>
      </c>
      <c r="B1275" s="39" t="str">
        <f t="shared" si="90"/>
        <v/>
      </c>
      <c r="C1275" s="130">
        <f>VLOOKUP($X$20,CAD!$C$7:$D$31,2,0)</f>
        <v>0</v>
      </c>
      <c r="D1275" s="37">
        <v>0</v>
      </c>
      <c r="E1275" s="37">
        <v>0</v>
      </c>
      <c r="F1275" s="37">
        <v>0</v>
      </c>
      <c r="G1275" s="37">
        <v>0</v>
      </c>
      <c r="H1275" s="37">
        <v>0</v>
      </c>
      <c r="I1275" s="37">
        <v>0</v>
      </c>
      <c r="J1275" s="37">
        <v>0</v>
      </c>
      <c r="K1275" s="37">
        <v>0</v>
      </c>
      <c r="L1275" s="37">
        <v>0</v>
      </c>
      <c r="M1275" s="37">
        <v>0</v>
      </c>
      <c r="N1275" s="37">
        <v>0</v>
      </c>
      <c r="O1275" s="37">
        <v>0</v>
      </c>
      <c r="P1275" s="46">
        <f t="shared" si="91"/>
        <v>0</v>
      </c>
    </row>
    <row r="1276" spans="1:16" hidden="1" x14ac:dyDescent="0.25">
      <c r="A1276" s="258" t="str">
        <f>IF(B1276=1,A1263,"")</f>
        <v/>
      </c>
      <c r="B1276" s="39" t="str">
        <f t="shared" si="90"/>
        <v/>
      </c>
      <c r="C1276" s="130">
        <f>VLOOKUP($X$21,CAD!$C$7:$D$31,2,0)</f>
        <v>0</v>
      </c>
      <c r="D1276" s="37">
        <v>0</v>
      </c>
      <c r="E1276" s="37">
        <v>0</v>
      </c>
      <c r="F1276" s="37">
        <v>0</v>
      </c>
      <c r="G1276" s="37">
        <v>0</v>
      </c>
      <c r="H1276" s="37">
        <v>0</v>
      </c>
      <c r="I1276" s="37">
        <v>0</v>
      </c>
      <c r="J1276" s="37">
        <v>0</v>
      </c>
      <c r="K1276" s="37">
        <v>0</v>
      </c>
      <c r="L1276" s="37">
        <v>0</v>
      </c>
      <c r="M1276" s="37">
        <v>0</v>
      </c>
      <c r="N1276" s="37">
        <v>0</v>
      </c>
      <c r="O1276" s="37">
        <v>0</v>
      </c>
      <c r="P1276" s="46">
        <f t="shared" si="91"/>
        <v>0</v>
      </c>
    </row>
    <row r="1277" spans="1:16" hidden="1" x14ac:dyDescent="0.25">
      <c r="A1277" s="258" t="str">
        <f>IF(B1277=1,A1263,"")</f>
        <v/>
      </c>
      <c r="B1277" s="39" t="str">
        <f t="shared" si="90"/>
        <v/>
      </c>
      <c r="C1277" s="130">
        <f>VLOOKUP($X$22,CAD!$C$7:$D$31,2,0)</f>
        <v>0</v>
      </c>
      <c r="D1277" s="37">
        <v>0</v>
      </c>
      <c r="E1277" s="37">
        <v>0</v>
      </c>
      <c r="F1277" s="37">
        <v>0</v>
      </c>
      <c r="G1277" s="37">
        <v>0</v>
      </c>
      <c r="H1277" s="37">
        <v>0</v>
      </c>
      <c r="I1277" s="37">
        <v>0</v>
      </c>
      <c r="J1277" s="37">
        <v>0</v>
      </c>
      <c r="K1277" s="37">
        <v>0</v>
      </c>
      <c r="L1277" s="37">
        <v>0</v>
      </c>
      <c r="M1277" s="37">
        <v>0</v>
      </c>
      <c r="N1277" s="37">
        <v>0</v>
      </c>
      <c r="O1277" s="37">
        <v>0</v>
      </c>
      <c r="P1277" s="46">
        <f t="shared" si="91"/>
        <v>0</v>
      </c>
    </row>
    <row r="1278" spans="1:16" hidden="1" x14ac:dyDescent="0.25">
      <c r="A1278" s="258" t="str">
        <f>IF(B1278=1,A1263,"")</f>
        <v/>
      </c>
      <c r="B1278" s="39" t="str">
        <f t="shared" si="90"/>
        <v/>
      </c>
      <c r="C1278" s="130">
        <f>VLOOKUP($X$23,CAD!$C$7:$D$31,2,0)</f>
        <v>0</v>
      </c>
      <c r="D1278" s="37">
        <v>0</v>
      </c>
      <c r="E1278" s="37">
        <v>0</v>
      </c>
      <c r="F1278" s="37">
        <v>0</v>
      </c>
      <c r="G1278" s="37">
        <v>0</v>
      </c>
      <c r="H1278" s="37">
        <v>0</v>
      </c>
      <c r="I1278" s="37">
        <v>0</v>
      </c>
      <c r="J1278" s="37">
        <v>0</v>
      </c>
      <c r="K1278" s="37">
        <v>0</v>
      </c>
      <c r="L1278" s="37">
        <v>0</v>
      </c>
      <c r="M1278" s="37">
        <v>0</v>
      </c>
      <c r="N1278" s="37">
        <v>0</v>
      </c>
      <c r="O1278" s="37">
        <v>0</v>
      </c>
      <c r="P1278" s="46">
        <f t="shared" si="91"/>
        <v>0</v>
      </c>
    </row>
    <row r="1279" spans="1:16" hidden="1" x14ac:dyDescent="0.25">
      <c r="A1279" s="258" t="str">
        <f>IF(B1279=1,A1263,"")</f>
        <v/>
      </c>
      <c r="B1279" s="39" t="str">
        <f t="shared" si="90"/>
        <v/>
      </c>
      <c r="C1279" s="130">
        <f>VLOOKUP($X$24,CAD!$C$7:$D$31,2,0)</f>
        <v>0</v>
      </c>
      <c r="D1279" s="37">
        <v>0</v>
      </c>
      <c r="E1279" s="37">
        <v>0</v>
      </c>
      <c r="F1279" s="37">
        <v>0</v>
      </c>
      <c r="G1279" s="37">
        <v>0</v>
      </c>
      <c r="H1279" s="37">
        <v>0</v>
      </c>
      <c r="I1279" s="37">
        <v>0</v>
      </c>
      <c r="J1279" s="37">
        <v>0</v>
      </c>
      <c r="K1279" s="37">
        <v>0</v>
      </c>
      <c r="L1279" s="37">
        <v>0</v>
      </c>
      <c r="M1279" s="37">
        <v>0</v>
      </c>
      <c r="N1279" s="37">
        <v>0</v>
      </c>
      <c r="O1279" s="37">
        <v>0</v>
      </c>
      <c r="P1279" s="46">
        <f t="shared" si="91"/>
        <v>0</v>
      </c>
    </row>
    <row r="1280" spans="1:16" hidden="1" x14ac:dyDescent="0.25">
      <c r="A1280" s="258" t="str">
        <f>IF(B1280=1,A1263,"")</f>
        <v/>
      </c>
      <c r="B1280" s="39" t="str">
        <f t="shared" si="90"/>
        <v/>
      </c>
      <c r="C1280" s="130">
        <f>VLOOKUP($X$25,CAD!$C$7:$D$31,2,0)</f>
        <v>0</v>
      </c>
      <c r="D1280" s="37">
        <v>0</v>
      </c>
      <c r="E1280" s="37">
        <v>0</v>
      </c>
      <c r="F1280" s="37">
        <v>0</v>
      </c>
      <c r="G1280" s="37">
        <v>0</v>
      </c>
      <c r="H1280" s="37">
        <v>0</v>
      </c>
      <c r="I1280" s="37">
        <v>0</v>
      </c>
      <c r="J1280" s="37">
        <v>0</v>
      </c>
      <c r="K1280" s="37">
        <v>0</v>
      </c>
      <c r="L1280" s="37">
        <v>0</v>
      </c>
      <c r="M1280" s="37">
        <v>0</v>
      </c>
      <c r="N1280" s="37">
        <v>0</v>
      </c>
      <c r="O1280" s="37">
        <v>0</v>
      </c>
      <c r="P1280" s="46">
        <f t="shared" si="91"/>
        <v>0</v>
      </c>
    </row>
    <row r="1281" spans="1:16" hidden="1" x14ac:dyDescent="0.25">
      <c r="A1281" s="258" t="str">
        <f>IF(B1281=1,A1263,"")</f>
        <v/>
      </c>
      <c r="B1281" s="39" t="str">
        <f t="shared" si="90"/>
        <v/>
      </c>
      <c r="C1281" s="130">
        <f>VLOOKUP($X$26,CAD!$C$7:$D$31,2,0)</f>
        <v>0</v>
      </c>
      <c r="D1281" s="37">
        <v>0</v>
      </c>
      <c r="E1281" s="37">
        <v>0</v>
      </c>
      <c r="F1281" s="37">
        <v>0</v>
      </c>
      <c r="G1281" s="37">
        <v>0</v>
      </c>
      <c r="H1281" s="37">
        <v>0</v>
      </c>
      <c r="I1281" s="37">
        <v>0</v>
      </c>
      <c r="J1281" s="37">
        <v>0</v>
      </c>
      <c r="K1281" s="37">
        <v>0</v>
      </c>
      <c r="L1281" s="37">
        <v>0</v>
      </c>
      <c r="M1281" s="37">
        <v>0</v>
      </c>
      <c r="N1281" s="37">
        <v>0</v>
      </c>
      <c r="O1281" s="37">
        <v>0</v>
      </c>
      <c r="P1281" s="46">
        <f t="shared" si="91"/>
        <v>0</v>
      </c>
    </row>
    <row r="1282" spans="1:16" hidden="1" x14ac:dyDescent="0.25">
      <c r="A1282" s="258" t="str">
        <f>IF(B1282=1,A1263,"")</f>
        <v/>
      </c>
      <c r="B1282" s="39" t="str">
        <f t="shared" si="90"/>
        <v/>
      </c>
      <c r="C1282" s="130">
        <f>VLOOKUP($X$27,CAD!$C$7:$D$31,2,0)</f>
        <v>0</v>
      </c>
      <c r="D1282" s="37">
        <v>0</v>
      </c>
      <c r="E1282" s="37">
        <v>0</v>
      </c>
      <c r="F1282" s="37">
        <v>0</v>
      </c>
      <c r="G1282" s="37">
        <v>0</v>
      </c>
      <c r="H1282" s="37">
        <v>0</v>
      </c>
      <c r="I1282" s="37">
        <v>0</v>
      </c>
      <c r="J1282" s="37">
        <v>0</v>
      </c>
      <c r="K1282" s="37">
        <v>0</v>
      </c>
      <c r="L1282" s="37">
        <v>0</v>
      </c>
      <c r="M1282" s="37">
        <v>0</v>
      </c>
      <c r="N1282" s="37">
        <v>0</v>
      </c>
      <c r="O1282" s="37">
        <v>0</v>
      </c>
      <c r="P1282" s="46">
        <f t="shared" si="91"/>
        <v>0</v>
      </c>
    </row>
    <row r="1283" spans="1:16" hidden="1" x14ac:dyDescent="0.25">
      <c r="A1283" s="258" t="str">
        <f>IF(B1283=1,A1263,"")</f>
        <v/>
      </c>
      <c r="B1283" s="39" t="str">
        <f t="shared" si="90"/>
        <v/>
      </c>
      <c r="C1283" s="130">
        <f>VLOOKUP($X$28,CAD!$C$7:$D$31,2,0)</f>
        <v>0</v>
      </c>
      <c r="D1283" s="37">
        <v>0</v>
      </c>
      <c r="E1283" s="37">
        <v>0</v>
      </c>
      <c r="F1283" s="37">
        <v>0</v>
      </c>
      <c r="G1283" s="37">
        <v>0</v>
      </c>
      <c r="H1283" s="37">
        <v>0</v>
      </c>
      <c r="I1283" s="37">
        <v>0</v>
      </c>
      <c r="J1283" s="37">
        <v>0</v>
      </c>
      <c r="K1283" s="37">
        <v>0</v>
      </c>
      <c r="L1283" s="37">
        <v>0</v>
      </c>
      <c r="M1283" s="37">
        <v>0</v>
      </c>
      <c r="N1283" s="37">
        <v>0</v>
      </c>
      <c r="O1283" s="37">
        <v>0</v>
      </c>
      <c r="P1283" s="46">
        <f t="shared" si="91"/>
        <v>0</v>
      </c>
    </row>
    <row r="1284" spans="1:16" hidden="1" x14ac:dyDescent="0.25">
      <c r="A1284" s="258" t="str">
        <f>IF(B1284=1,A1263,"")</f>
        <v/>
      </c>
      <c r="B1284" s="39" t="str">
        <f t="shared" si="90"/>
        <v/>
      </c>
      <c r="C1284" s="130">
        <f>VLOOKUP($X$29,CAD!$C$7:$D$31,2,0)</f>
        <v>0</v>
      </c>
      <c r="D1284" s="37">
        <v>0</v>
      </c>
      <c r="E1284" s="37">
        <v>0</v>
      </c>
      <c r="F1284" s="37">
        <v>0</v>
      </c>
      <c r="G1284" s="37">
        <v>0</v>
      </c>
      <c r="H1284" s="37">
        <v>0</v>
      </c>
      <c r="I1284" s="37">
        <v>0</v>
      </c>
      <c r="J1284" s="37">
        <v>0</v>
      </c>
      <c r="K1284" s="37">
        <v>0</v>
      </c>
      <c r="L1284" s="37">
        <v>0</v>
      </c>
      <c r="M1284" s="37">
        <v>0</v>
      </c>
      <c r="N1284" s="37">
        <v>0</v>
      </c>
      <c r="O1284" s="37">
        <v>0</v>
      </c>
      <c r="P1284" s="46">
        <f t="shared" si="91"/>
        <v>0</v>
      </c>
    </row>
    <row r="1285" spans="1:16" hidden="1" x14ac:dyDescent="0.25">
      <c r="A1285" s="258" t="str">
        <f>IF(B1285=1,A1263,"")</f>
        <v/>
      </c>
      <c r="B1285" s="39" t="str">
        <f t="shared" si="90"/>
        <v/>
      </c>
      <c r="C1285" s="130">
        <f>VLOOKUP($X$30,CAD!$C$7:$D$31,2,0)</f>
        <v>0</v>
      </c>
      <c r="D1285" s="37">
        <v>0</v>
      </c>
      <c r="E1285" s="37">
        <v>0</v>
      </c>
      <c r="F1285" s="37">
        <v>0</v>
      </c>
      <c r="G1285" s="37">
        <v>0</v>
      </c>
      <c r="H1285" s="37">
        <v>0</v>
      </c>
      <c r="I1285" s="37">
        <v>0</v>
      </c>
      <c r="J1285" s="37">
        <v>0</v>
      </c>
      <c r="K1285" s="37">
        <v>0</v>
      </c>
      <c r="L1285" s="37">
        <v>0</v>
      </c>
      <c r="M1285" s="37">
        <v>0</v>
      </c>
      <c r="N1285" s="37">
        <v>0</v>
      </c>
      <c r="O1285" s="37">
        <v>0</v>
      </c>
      <c r="P1285" s="46">
        <f t="shared" si="91"/>
        <v>0</v>
      </c>
    </row>
    <row r="1286" spans="1:16" hidden="1" x14ac:dyDescent="0.25">
      <c r="A1286" s="258" t="str">
        <f>IF(B1286=1,A1263,"")</f>
        <v/>
      </c>
      <c r="B1286" s="39" t="str">
        <f t="shared" si="90"/>
        <v/>
      </c>
      <c r="C1286" s="130">
        <f>VLOOKUP($X$31,CAD!$C$7:$D$31,2,0)</f>
        <v>0</v>
      </c>
      <c r="D1286" s="37">
        <v>0</v>
      </c>
      <c r="E1286" s="37">
        <v>0</v>
      </c>
      <c r="F1286" s="37">
        <v>0</v>
      </c>
      <c r="G1286" s="37">
        <v>0</v>
      </c>
      <c r="H1286" s="37">
        <v>0</v>
      </c>
      <c r="I1286" s="37">
        <v>0</v>
      </c>
      <c r="J1286" s="37">
        <v>0</v>
      </c>
      <c r="K1286" s="37">
        <v>0</v>
      </c>
      <c r="L1286" s="37">
        <v>0</v>
      </c>
      <c r="M1286" s="37">
        <v>0</v>
      </c>
      <c r="N1286" s="37">
        <v>0</v>
      </c>
      <c r="O1286" s="37">
        <v>0</v>
      </c>
      <c r="P1286" s="46">
        <f t="shared" si="91"/>
        <v>0</v>
      </c>
    </row>
    <row r="1287" spans="1:16" hidden="1" x14ac:dyDescent="0.25">
      <c r="A1287" s="258" t="str">
        <f>IF(B1287=1,A1263,"")</f>
        <v/>
      </c>
      <c r="B1287" s="39" t="str">
        <f t="shared" si="90"/>
        <v/>
      </c>
      <c r="C1287" s="130">
        <f>VLOOKUP($X$32,CAD!$C$7:$D$31,2,0)</f>
        <v>0</v>
      </c>
      <c r="D1287" s="37">
        <v>0</v>
      </c>
      <c r="E1287" s="37">
        <v>0</v>
      </c>
      <c r="F1287" s="37">
        <v>0</v>
      </c>
      <c r="G1287" s="37">
        <v>0</v>
      </c>
      <c r="H1287" s="37">
        <v>0</v>
      </c>
      <c r="I1287" s="37">
        <v>0</v>
      </c>
      <c r="J1287" s="37">
        <v>0</v>
      </c>
      <c r="K1287" s="37">
        <v>0</v>
      </c>
      <c r="L1287" s="37">
        <v>0</v>
      </c>
      <c r="M1287" s="37">
        <v>0</v>
      </c>
      <c r="N1287" s="37">
        <v>0</v>
      </c>
      <c r="O1287" s="37">
        <v>0</v>
      </c>
      <c r="P1287" s="46">
        <f t="shared" si="91"/>
        <v>0</v>
      </c>
    </row>
    <row r="1288" spans="1:16" hidden="1" x14ac:dyDescent="0.25">
      <c r="A1288" s="258" t="str">
        <f>IF(B1288=1,A1263,"")</f>
        <v/>
      </c>
      <c r="B1288" s="39" t="str">
        <f t="shared" si="90"/>
        <v/>
      </c>
      <c r="C1288" s="130">
        <f>VLOOKUP($X$33,CAD!$C$7:$D$31,2,0)</f>
        <v>0</v>
      </c>
      <c r="D1288" s="37">
        <v>0</v>
      </c>
      <c r="E1288" s="37">
        <v>0</v>
      </c>
      <c r="F1288" s="37">
        <v>0</v>
      </c>
      <c r="G1288" s="37">
        <v>0</v>
      </c>
      <c r="H1288" s="37">
        <v>0</v>
      </c>
      <c r="I1288" s="37">
        <v>0</v>
      </c>
      <c r="J1288" s="37">
        <v>0</v>
      </c>
      <c r="K1288" s="37">
        <v>0</v>
      </c>
      <c r="L1288" s="37">
        <v>0</v>
      </c>
      <c r="M1288" s="37">
        <v>0</v>
      </c>
      <c r="N1288" s="37">
        <v>0</v>
      </c>
      <c r="O1288" s="37">
        <v>0</v>
      </c>
      <c r="P1288" s="46">
        <f t="shared" si="91"/>
        <v>0</v>
      </c>
    </row>
    <row r="1289" spans="1:16" hidden="1" x14ac:dyDescent="0.25">
      <c r="A1289" s="258" t="str">
        <f>IF(B1289=1,A1263,"")</f>
        <v/>
      </c>
      <c r="B1289" s="39" t="str">
        <f t="shared" si="90"/>
        <v/>
      </c>
      <c r="C1289" s="101">
        <f>VLOOKUP($X$34,CAD!$E$7:$F$31,2,0)</f>
        <v>0</v>
      </c>
      <c r="D1289" s="37">
        <v>0</v>
      </c>
      <c r="E1289" s="37">
        <v>0</v>
      </c>
      <c r="F1289" s="37">
        <v>0</v>
      </c>
      <c r="G1289" s="37">
        <v>0</v>
      </c>
      <c r="H1289" s="37">
        <v>0</v>
      </c>
      <c r="I1289" s="37">
        <v>0</v>
      </c>
      <c r="J1289" s="37">
        <v>0</v>
      </c>
      <c r="K1289" s="37">
        <v>0</v>
      </c>
      <c r="L1289" s="37">
        <v>0</v>
      </c>
      <c r="M1289" s="37">
        <v>0</v>
      </c>
      <c r="N1289" s="37">
        <v>0</v>
      </c>
      <c r="O1289" s="37">
        <v>0</v>
      </c>
      <c r="P1289" s="46">
        <f t="shared" si="91"/>
        <v>0</v>
      </c>
    </row>
    <row r="1290" spans="1:16" hidden="1" x14ac:dyDescent="0.25">
      <c r="A1290" s="258" t="str">
        <f>IF(B1290=1,A1263,"")</f>
        <v/>
      </c>
      <c r="B1290" s="39" t="str">
        <f t="shared" si="90"/>
        <v/>
      </c>
      <c r="C1290" s="101">
        <f>VLOOKUP($X$35,CAD!$E$7:$F$31,2,0)</f>
        <v>0</v>
      </c>
      <c r="D1290" s="37">
        <v>0</v>
      </c>
      <c r="E1290" s="37">
        <v>0</v>
      </c>
      <c r="F1290" s="37">
        <v>0</v>
      </c>
      <c r="G1290" s="37">
        <v>0</v>
      </c>
      <c r="H1290" s="37">
        <v>0</v>
      </c>
      <c r="I1290" s="37">
        <v>0</v>
      </c>
      <c r="J1290" s="37">
        <v>0</v>
      </c>
      <c r="K1290" s="37">
        <v>0</v>
      </c>
      <c r="L1290" s="37">
        <v>0</v>
      </c>
      <c r="M1290" s="37">
        <v>0</v>
      </c>
      <c r="N1290" s="37">
        <v>0</v>
      </c>
      <c r="O1290" s="37">
        <v>0</v>
      </c>
      <c r="P1290" s="46">
        <f t="shared" si="91"/>
        <v>0</v>
      </c>
    </row>
    <row r="1291" spans="1:16" hidden="1" x14ac:dyDescent="0.25">
      <c r="A1291" s="258" t="str">
        <f>IF(B1291=1,A1263,"")</f>
        <v/>
      </c>
      <c r="B1291" s="39" t="str">
        <f t="shared" si="90"/>
        <v/>
      </c>
      <c r="C1291" s="101">
        <f>VLOOKUP($X$36,CAD!$E$7:$F$31,2,0)</f>
        <v>0</v>
      </c>
      <c r="D1291" s="37">
        <v>0</v>
      </c>
      <c r="E1291" s="37">
        <v>0</v>
      </c>
      <c r="F1291" s="37">
        <v>0</v>
      </c>
      <c r="G1291" s="37">
        <v>0</v>
      </c>
      <c r="H1291" s="37">
        <v>0</v>
      </c>
      <c r="I1291" s="37">
        <v>0</v>
      </c>
      <c r="J1291" s="37">
        <v>0</v>
      </c>
      <c r="K1291" s="37">
        <v>0</v>
      </c>
      <c r="L1291" s="37">
        <v>0</v>
      </c>
      <c r="M1291" s="37">
        <v>0</v>
      </c>
      <c r="N1291" s="37">
        <v>0</v>
      </c>
      <c r="O1291" s="37">
        <v>0</v>
      </c>
      <c r="P1291" s="46">
        <f t="shared" si="91"/>
        <v>0</v>
      </c>
    </row>
    <row r="1292" spans="1:16" hidden="1" x14ac:dyDescent="0.25">
      <c r="A1292" s="258" t="str">
        <f>IF(B1292=1,A1263,"")</f>
        <v/>
      </c>
      <c r="B1292" s="39" t="str">
        <f t="shared" si="90"/>
        <v/>
      </c>
      <c r="C1292" s="101">
        <f>VLOOKUP($X$37,CAD!$E$7:$F$31,2,0)</f>
        <v>0</v>
      </c>
      <c r="D1292" s="37">
        <v>0</v>
      </c>
      <c r="E1292" s="37">
        <v>0</v>
      </c>
      <c r="F1292" s="37">
        <v>0</v>
      </c>
      <c r="G1292" s="37">
        <v>0</v>
      </c>
      <c r="H1292" s="37">
        <v>0</v>
      </c>
      <c r="I1292" s="37">
        <v>0</v>
      </c>
      <c r="J1292" s="37">
        <v>0</v>
      </c>
      <c r="K1292" s="37">
        <v>0</v>
      </c>
      <c r="L1292" s="37">
        <v>0</v>
      </c>
      <c r="M1292" s="37">
        <v>0</v>
      </c>
      <c r="N1292" s="37">
        <v>0</v>
      </c>
      <c r="O1292" s="37">
        <v>0</v>
      </c>
      <c r="P1292" s="46">
        <f t="shared" si="91"/>
        <v>0</v>
      </c>
    </row>
    <row r="1293" spans="1:16" hidden="1" x14ac:dyDescent="0.25">
      <c r="A1293" s="258" t="str">
        <f>IF(B1293=1,A1263,"")</f>
        <v/>
      </c>
      <c r="B1293" s="39" t="str">
        <f t="shared" si="90"/>
        <v/>
      </c>
      <c r="C1293" s="101">
        <f>VLOOKUP($X$38,CAD!$E$7:$F$31,2,0)</f>
        <v>0</v>
      </c>
      <c r="D1293" s="37">
        <v>0</v>
      </c>
      <c r="E1293" s="37">
        <v>0</v>
      </c>
      <c r="F1293" s="37">
        <v>0</v>
      </c>
      <c r="G1293" s="37">
        <v>0</v>
      </c>
      <c r="H1293" s="37">
        <v>0</v>
      </c>
      <c r="I1293" s="37">
        <v>0</v>
      </c>
      <c r="J1293" s="37">
        <v>0</v>
      </c>
      <c r="K1293" s="37">
        <v>0</v>
      </c>
      <c r="L1293" s="37">
        <v>0</v>
      </c>
      <c r="M1293" s="37">
        <v>0</v>
      </c>
      <c r="N1293" s="37">
        <v>0</v>
      </c>
      <c r="O1293" s="37">
        <v>0</v>
      </c>
      <c r="P1293" s="46">
        <f t="shared" si="91"/>
        <v>0</v>
      </c>
    </row>
    <row r="1294" spans="1:16" hidden="1" x14ac:dyDescent="0.25">
      <c r="A1294" s="258" t="str">
        <f>IF(B1294=1,A1263,"")</f>
        <v/>
      </c>
      <c r="B1294" s="39" t="str">
        <f t="shared" si="90"/>
        <v/>
      </c>
      <c r="C1294" s="101">
        <f>VLOOKUP($X$39,CAD!$E$7:$F$31,2,0)</f>
        <v>0</v>
      </c>
      <c r="D1294" s="37">
        <v>0</v>
      </c>
      <c r="E1294" s="37">
        <v>0</v>
      </c>
      <c r="F1294" s="37">
        <v>0</v>
      </c>
      <c r="G1294" s="37">
        <v>0</v>
      </c>
      <c r="H1294" s="37">
        <v>0</v>
      </c>
      <c r="I1294" s="37">
        <v>0</v>
      </c>
      <c r="J1294" s="37">
        <v>0</v>
      </c>
      <c r="K1294" s="37">
        <v>0</v>
      </c>
      <c r="L1294" s="37">
        <v>0</v>
      </c>
      <c r="M1294" s="37">
        <v>0</v>
      </c>
      <c r="N1294" s="37">
        <v>0</v>
      </c>
      <c r="O1294" s="37">
        <v>0</v>
      </c>
      <c r="P1294" s="46">
        <f t="shared" si="91"/>
        <v>0</v>
      </c>
    </row>
    <row r="1295" spans="1:16" hidden="1" x14ac:dyDescent="0.25">
      <c r="A1295" s="258" t="str">
        <f>IF(B1295=1,A1263,"")</f>
        <v/>
      </c>
      <c r="B1295" s="39" t="str">
        <f t="shared" si="90"/>
        <v/>
      </c>
      <c r="C1295" s="101">
        <f>VLOOKUP($X$40,CAD!$E$7:$F$31,2,0)</f>
        <v>0</v>
      </c>
      <c r="D1295" s="37">
        <v>0</v>
      </c>
      <c r="E1295" s="37">
        <v>0</v>
      </c>
      <c r="F1295" s="37">
        <v>0</v>
      </c>
      <c r="G1295" s="37">
        <v>0</v>
      </c>
      <c r="H1295" s="37">
        <v>0</v>
      </c>
      <c r="I1295" s="37">
        <v>0</v>
      </c>
      <c r="J1295" s="37">
        <v>0</v>
      </c>
      <c r="K1295" s="37">
        <v>0</v>
      </c>
      <c r="L1295" s="37">
        <v>0</v>
      </c>
      <c r="M1295" s="37">
        <v>0</v>
      </c>
      <c r="N1295" s="37">
        <v>0</v>
      </c>
      <c r="O1295" s="37">
        <v>0</v>
      </c>
      <c r="P1295" s="46">
        <f t="shared" si="91"/>
        <v>0</v>
      </c>
    </row>
    <row r="1296" spans="1:16" hidden="1" x14ac:dyDescent="0.25">
      <c r="A1296" s="258" t="str">
        <f>IF(B1296=1,A1263,"")</f>
        <v/>
      </c>
      <c r="B1296" s="39" t="str">
        <f t="shared" si="90"/>
        <v/>
      </c>
      <c r="C1296" s="101">
        <f>VLOOKUP($X$41,CAD!$E$7:$F$31,2,0)</f>
        <v>0</v>
      </c>
      <c r="D1296" s="37">
        <v>0</v>
      </c>
      <c r="E1296" s="37">
        <v>0</v>
      </c>
      <c r="F1296" s="37">
        <v>0</v>
      </c>
      <c r="G1296" s="37">
        <v>0</v>
      </c>
      <c r="H1296" s="37">
        <v>0</v>
      </c>
      <c r="I1296" s="37">
        <v>0</v>
      </c>
      <c r="J1296" s="37">
        <v>0</v>
      </c>
      <c r="K1296" s="37">
        <v>0</v>
      </c>
      <c r="L1296" s="37">
        <v>0</v>
      </c>
      <c r="M1296" s="37">
        <v>0</v>
      </c>
      <c r="N1296" s="37">
        <v>0</v>
      </c>
      <c r="O1296" s="37">
        <v>0</v>
      </c>
      <c r="P1296" s="46">
        <f t="shared" si="91"/>
        <v>0</v>
      </c>
    </row>
    <row r="1297" spans="1:16" hidden="1" x14ac:dyDescent="0.25">
      <c r="A1297" s="258" t="str">
        <f>IF(B1297=1,A1263,"")</f>
        <v/>
      </c>
      <c r="B1297" s="39" t="str">
        <f t="shared" si="90"/>
        <v/>
      </c>
      <c r="C1297" s="101">
        <f>VLOOKUP($X$42,CAD!$E$7:$F$31,2,0)</f>
        <v>0</v>
      </c>
      <c r="D1297" s="37">
        <v>0</v>
      </c>
      <c r="E1297" s="37">
        <v>0</v>
      </c>
      <c r="F1297" s="37">
        <v>0</v>
      </c>
      <c r="G1297" s="37">
        <v>0</v>
      </c>
      <c r="H1297" s="37">
        <v>0</v>
      </c>
      <c r="I1297" s="37">
        <v>0</v>
      </c>
      <c r="J1297" s="37">
        <v>0</v>
      </c>
      <c r="K1297" s="37">
        <v>0</v>
      </c>
      <c r="L1297" s="37">
        <v>0</v>
      </c>
      <c r="M1297" s="37">
        <v>0</v>
      </c>
      <c r="N1297" s="37">
        <v>0</v>
      </c>
      <c r="O1297" s="37">
        <v>0</v>
      </c>
      <c r="P1297" s="46">
        <f t="shared" si="91"/>
        <v>0</v>
      </c>
    </row>
    <row r="1298" spans="1:16" hidden="1" x14ac:dyDescent="0.25">
      <c r="A1298" s="258" t="str">
        <f>IF(B1298=1,A1263,"")</f>
        <v/>
      </c>
      <c r="B1298" s="39" t="str">
        <f t="shared" si="90"/>
        <v/>
      </c>
      <c r="C1298" s="101">
        <f>VLOOKUP($X$43,CAD!$E$7:$F$31,2,0)</f>
        <v>0</v>
      </c>
      <c r="D1298" s="37">
        <v>0</v>
      </c>
      <c r="E1298" s="37">
        <v>0</v>
      </c>
      <c r="F1298" s="37">
        <v>0</v>
      </c>
      <c r="G1298" s="37">
        <v>0</v>
      </c>
      <c r="H1298" s="37">
        <v>0</v>
      </c>
      <c r="I1298" s="37">
        <v>0</v>
      </c>
      <c r="J1298" s="37">
        <v>0</v>
      </c>
      <c r="K1298" s="37">
        <v>0</v>
      </c>
      <c r="L1298" s="37">
        <v>0</v>
      </c>
      <c r="M1298" s="37">
        <v>0</v>
      </c>
      <c r="N1298" s="37">
        <v>0</v>
      </c>
      <c r="O1298" s="37">
        <v>0</v>
      </c>
      <c r="P1298" s="46">
        <f t="shared" si="91"/>
        <v>0</v>
      </c>
    </row>
    <row r="1299" spans="1:16" hidden="1" x14ac:dyDescent="0.25">
      <c r="A1299" s="258" t="str">
        <f>IF(B1299=1,A1263,"")</f>
        <v/>
      </c>
      <c r="B1299" s="39" t="str">
        <f t="shared" si="90"/>
        <v/>
      </c>
      <c r="C1299" s="101">
        <f>VLOOKUP($X$44,CAD!$E$7:$F$31,2,0)</f>
        <v>0</v>
      </c>
      <c r="D1299" s="37">
        <v>0</v>
      </c>
      <c r="E1299" s="37">
        <v>0</v>
      </c>
      <c r="F1299" s="37">
        <v>0</v>
      </c>
      <c r="G1299" s="37">
        <v>0</v>
      </c>
      <c r="H1299" s="37">
        <v>0</v>
      </c>
      <c r="I1299" s="37">
        <v>0</v>
      </c>
      <c r="J1299" s="37">
        <v>0</v>
      </c>
      <c r="K1299" s="37">
        <v>0</v>
      </c>
      <c r="L1299" s="37">
        <v>0</v>
      </c>
      <c r="M1299" s="37">
        <v>0</v>
      </c>
      <c r="N1299" s="37">
        <v>0</v>
      </c>
      <c r="O1299" s="37">
        <v>0</v>
      </c>
      <c r="P1299" s="46">
        <f t="shared" si="91"/>
        <v>0</v>
      </c>
    </row>
    <row r="1300" spans="1:16" hidden="1" x14ac:dyDescent="0.25">
      <c r="A1300" s="258" t="str">
        <f>IF(B1300=1,A1263,"")</f>
        <v/>
      </c>
      <c r="B1300" s="39" t="str">
        <f t="shared" si="90"/>
        <v/>
      </c>
      <c r="C1300" s="101">
        <f>VLOOKUP($X$45,CAD!$E$7:$F$31,2,0)</f>
        <v>0</v>
      </c>
      <c r="D1300" s="37">
        <v>0</v>
      </c>
      <c r="E1300" s="37">
        <v>0</v>
      </c>
      <c r="F1300" s="37">
        <v>0</v>
      </c>
      <c r="G1300" s="37">
        <v>0</v>
      </c>
      <c r="H1300" s="37">
        <v>0</v>
      </c>
      <c r="I1300" s="37">
        <v>0</v>
      </c>
      <c r="J1300" s="37">
        <v>0</v>
      </c>
      <c r="K1300" s="37">
        <v>0</v>
      </c>
      <c r="L1300" s="37">
        <v>0</v>
      </c>
      <c r="M1300" s="37">
        <v>0</v>
      </c>
      <c r="N1300" s="37">
        <v>0</v>
      </c>
      <c r="O1300" s="37">
        <v>0</v>
      </c>
      <c r="P1300" s="46">
        <f t="shared" si="91"/>
        <v>0</v>
      </c>
    </row>
    <row r="1301" spans="1:16" hidden="1" x14ac:dyDescent="0.25">
      <c r="A1301" s="258" t="str">
        <f>IF(B1301=1,A1263,"")</f>
        <v/>
      </c>
      <c r="B1301" s="39" t="str">
        <f t="shared" si="90"/>
        <v/>
      </c>
      <c r="C1301" s="101">
        <f>VLOOKUP($X$46,CAD!$E$7:$F$31,2,0)</f>
        <v>0</v>
      </c>
      <c r="D1301" s="37">
        <v>0</v>
      </c>
      <c r="E1301" s="37">
        <v>0</v>
      </c>
      <c r="F1301" s="37">
        <v>0</v>
      </c>
      <c r="G1301" s="37">
        <v>0</v>
      </c>
      <c r="H1301" s="37">
        <v>0</v>
      </c>
      <c r="I1301" s="37">
        <v>0</v>
      </c>
      <c r="J1301" s="37">
        <v>0</v>
      </c>
      <c r="K1301" s="37">
        <v>0</v>
      </c>
      <c r="L1301" s="37">
        <v>0</v>
      </c>
      <c r="M1301" s="37">
        <v>0</v>
      </c>
      <c r="N1301" s="37">
        <v>0</v>
      </c>
      <c r="O1301" s="37">
        <v>0</v>
      </c>
      <c r="P1301" s="46">
        <f t="shared" si="91"/>
        <v>0</v>
      </c>
    </row>
    <row r="1302" spans="1:16" hidden="1" x14ac:dyDescent="0.25">
      <c r="A1302" s="258" t="str">
        <f>IF(B1302=1,A1263,"")</f>
        <v/>
      </c>
      <c r="B1302" s="39" t="str">
        <f t="shared" si="90"/>
        <v/>
      </c>
      <c r="C1302" s="101">
        <f>VLOOKUP($X$47,CAD!$E$7:$F$31,2,0)</f>
        <v>0</v>
      </c>
      <c r="D1302" s="37">
        <v>0</v>
      </c>
      <c r="E1302" s="37">
        <v>0</v>
      </c>
      <c r="F1302" s="37">
        <v>0</v>
      </c>
      <c r="G1302" s="37">
        <v>0</v>
      </c>
      <c r="H1302" s="37">
        <v>0</v>
      </c>
      <c r="I1302" s="37">
        <v>0</v>
      </c>
      <c r="J1302" s="37">
        <v>0</v>
      </c>
      <c r="K1302" s="37">
        <v>0</v>
      </c>
      <c r="L1302" s="37">
        <v>0</v>
      </c>
      <c r="M1302" s="37">
        <v>0</v>
      </c>
      <c r="N1302" s="37">
        <v>0</v>
      </c>
      <c r="O1302" s="37">
        <v>0</v>
      </c>
      <c r="P1302" s="46">
        <f t="shared" si="91"/>
        <v>0</v>
      </c>
    </row>
    <row r="1303" spans="1:16" hidden="1" x14ac:dyDescent="0.25">
      <c r="A1303" s="258" t="str">
        <f>IF(B1303=1,A1263,"")</f>
        <v/>
      </c>
      <c r="B1303" s="39" t="str">
        <f t="shared" si="90"/>
        <v/>
      </c>
      <c r="C1303" s="101">
        <f>VLOOKUP($X$48,CAD!$E$7:$F$31,2,0)</f>
        <v>0</v>
      </c>
      <c r="D1303" s="37">
        <v>0</v>
      </c>
      <c r="E1303" s="37">
        <v>0</v>
      </c>
      <c r="F1303" s="37">
        <v>0</v>
      </c>
      <c r="G1303" s="37">
        <v>0</v>
      </c>
      <c r="H1303" s="37">
        <v>0</v>
      </c>
      <c r="I1303" s="37">
        <v>0</v>
      </c>
      <c r="J1303" s="37">
        <v>0</v>
      </c>
      <c r="K1303" s="37">
        <v>0</v>
      </c>
      <c r="L1303" s="37">
        <v>0</v>
      </c>
      <c r="M1303" s="37">
        <v>0</v>
      </c>
      <c r="N1303" s="37">
        <v>0</v>
      </c>
      <c r="O1303" s="37">
        <v>0</v>
      </c>
      <c r="P1303" s="46">
        <f t="shared" si="91"/>
        <v>0</v>
      </c>
    </row>
    <row r="1304" spans="1:16" hidden="1" x14ac:dyDescent="0.25">
      <c r="A1304" s="258" t="str">
        <f>IF(B1304=1,A1263,"")</f>
        <v/>
      </c>
      <c r="B1304" s="39" t="str">
        <f t="shared" si="90"/>
        <v/>
      </c>
      <c r="C1304" s="101">
        <f>VLOOKUP($X$49,CAD!$E$7:$F$31,2,0)</f>
        <v>0</v>
      </c>
      <c r="D1304" s="37">
        <v>0</v>
      </c>
      <c r="E1304" s="37">
        <v>0</v>
      </c>
      <c r="F1304" s="37">
        <v>0</v>
      </c>
      <c r="G1304" s="37">
        <v>0</v>
      </c>
      <c r="H1304" s="37">
        <v>0</v>
      </c>
      <c r="I1304" s="37">
        <v>0</v>
      </c>
      <c r="J1304" s="37">
        <v>0</v>
      </c>
      <c r="K1304" s="37">
        <v>0</v>
      </c>
      <c r="L1304" s="37">
        <v>0</v>
      </c>
      <c r="M1304" s="37">
        <v>0</v>
      </c>
      <c r="N1304" s="37">
        <v>0</v>
      </c>
      <c r="O1304" s="37">
        <v>0</v>
      </c>
      <c r="P1304" s="46">
        <f t="shared" si="91"/>
        <v>0</v>
      </c>
    </row>
    <row r="1305" spans="1:16" hidden="1" x14ac:dyDescent="0.25">
      <c r="A1305" s="258" t="str">
        <f>IF(B1305=1,A1263,"")</f>
        <v/>
      </c>
      <c r="B1305" s="39" t="str">
        <f t="shared" si="90"/>
        <v/>
      </c>
      <c r="C1305" s="101">
        <f>VLOOKUP($X$50,CAD!$E$7:$F$31,2,0)</f>
        <v>0</v>
      </c>
      <c r="D1305" s="37">
        <v>0</v>
      </c>
      <c r="E1305" s="37">
        <v>0</v>
      </c>
      <c r="F1305" s="37">
        <v>0</v>
      </c>
      <c r="G1305" s="37">
        <v>0</v>
      </c>
      <c r="H1305" s="37">
        <v>0</v>
      </c>
      <c r="I1305" s="37">
        <v>0</v>
      </c>
      <c r="J1305" s="37">
        <v>0</v>
      </c>
      <c r="K1305" s="37">
        <v>0</v>
      </c>
      <c r="L1305" s="37">
        <v>0</v>
      </c>
      <c r="M1305" s="37">
        <v>0</v>
      </c>
      <c r="N1305" s="37">
        <v>0</v>
      </c>
      <c r="O1305" s="37">
        <v>0</v>
      </c>
      <c r="P1305" s="46">
        <f t="shared" si="91"/>
        <v>0</v>
      </c>
    </row>
    <row r="1306" spans="1:16" hidden="1" x14ac:dyDescent="0.25">
      <c r="A1306" s="258" t="str">
        <f>IF(B1306=1,A1263,"")</f>
        <v/>
      </c>
      <c r="B1306" s="39" t="str">
        <f t="shared" si="90"/>
        <v/>
      </c>
      <c r="C1306" s="101">
        <f>VLOOKUP($X$51,CAD!$E$7:$F$31,2,0)</f>
        <v>0</v>
      </c>
      <c r="D1306" s="37">
        <v>0</v>
      </c>
      <c r="E1306" s="37">
        <v>0</v>
      </c>
      <c r="F1306" s="37">
        <v>0</v>
      </c>
      <c r="G1306" s="37">
        <v>0</v>
      </c>
      <c r="H1306" s="37">
        <v>0</v>
      </c>
      <c r="I1306" s="37">
        <v>0</v>
      </c>
      <c r="J1306" s="37">
        <v>0</v>
      </c>
      <c r="K1306" s="37">
        <v>0</v>
      </c>
      <c r="L1306" s="37">
        <v>0</v>
      </c>
      <c r="M1306" s="37">
        <v>0</v>
      </c>
      <c r="N1306" s="37">
        <v>0</v>
      </c>
      <c r="O1306" s="37">
        <v>0</v>
      </c>
      <c r="P1306" s="46">
        <f t="shared" si="91"/>
        <v>0</v>
      </c>
    </row>
    <row r="1307" spans="1:16" hidden="1" x14ac:dyDescent="0.25">
      <c r="A1307" s="258" t="str">
        <f>IF(B1307=1,A1263,"")</f>
        <v/>
      </c>
      <c r="B1307" s="39" t="str">
        <f t="shared" si="90"/>
        <v/>
      </c>
      <c r="C1307" s="101">
        <f>VLOOKUP($X$52,CAD!$E$7:$F$31,2,0)</f>
        <v>0</v>
      </c>
      <c r="D1307" s="37">
        <v>0</v>
      </c>
      <c r="E1307" s="37">
        <v>0</v>
      </c>
      <c r="F1307" s="37">
        <v>0</v>
      </c>
      <c r="G1307" s="37">
        <v>0</v>
      </c>
      <c r="H1307" s="37">
        <v>0</v>
      </c>
      <c r="I1307" s="37">
        <v>0</v>
      </c>
      <c r="J1307" s="37">
        <v>0</v>
      </c>
      <c r="K1307" s="37">
        <v>0</v>
      </c>
      <c r="L1307" s="37">
        <v>0</v>
      </c>
      <c r="M1307" s="37">
        <v>0</v>
      </c>
      <c r="N1307" s="37">
        <v>0</v>
      </c>
      <c r="O1307" s="37">
        <v>0</v>
      </c>
      <c r="P1307" s="46">
        <f t="shared" si="91"/>
        <v>0</v>
      </c>
    </row>
    <row r="1308" spans="1:16" hidden="1" x14ac:dyDescent="0.25">
      <c r="A1308" s="258" t="str">
        <f>IF(B1308=1,A1263,"")</f>
        <v/>
      </c>
      <c r="B1308" s="39" t="str">
        <f t="shared" si="90"/>
        <v/>
      </c>
      <c r="C1308" s="101">
        <f>VLOOKUP($X$53,CAD!$E$7:$F$31,2,0)</f>
        <v>0</v>
      </c>
      <c r="D1308" s="37">
        <v>0</v>
      </c>
      <c r="E1308" s="37">
        <v>0</v>
      </c>
      <c r="F1308" s="37">
        <v>0</v>
      </c>
      <c r="G1308" s="37">
        <v>0</v>
      </c>
      <c r="H1308" s="37">
        <v>0</v>
      </c>
      <c r="I1308" s="37">
        <v>0</v>
      </c>
      <c r="J1308" s="37">
        <v>0</v>
      </c>
      <c r="K1308" s="37">
        <v>0</v>
      </c>
      <c r="L1308" s="37">
        <v>0</v>
      </c>
      <c r="M1308" s="37">
        <v>0</v>
      </c>
      <c r="N1308" s="37">
        <v>0</v>
      </c>
      <c r="O1308" s="37">
        <v>0</v>
      </c>
      <c r="P1308" s="46">
        <f t="shared" si="91"/>
        <v>0</v>
      </c>
    </row>
    <row r="1309" spans="1:16" hidden="1" x14ac:dyDescent="0.25">
      <c r="A1309" s="258" t="str">
        <f>IF(B1309=1,A1263,"")</f>
        <v/>
      </c>
      <c r="B1309" s="39" t="str">
        <f t="shared" si="90"/>
        <v/>
      </c>
      <c r="C1309" s="101">
        <f>VLOOKUP($X$54,CAD!$E$7:$F$31,2,0)</f>
        <v>0</v>
      </c>
      <c r="D1309" s="37">
        <v>0</v>
      </c>
      <c r="E1309" s="37">
        <v>0</v>
      </c>
      <c r="F1309" s="37">
        <v>0</v>
      </c>
      <c r="G1309" s="37">
        <v>0</v>
      </c>
      <c r="H1309" s="37">
        <v>0</v>
      </c>
      <c r="I1309" s="37">
        <v>0</v>
      </c>
      <c r="J1309" s="37">
        <v>0</v>
      </c>
      <c r="K1309" s="37">
        <v>0</v>
      </c>
      <c r="L1309" s="37">
        <v>0</v>
      </c>
      <c r="M1309" s="37">
        <v>0</v>
      </c>
      <c r="N1309" s="37">
        <v>0</v>
      </c>
      <c r="O1309" s="37">
        <v>0</v>
      </c>
      <c r="P1309" s="46">
        <f t="shared" si="91"/>
        <v>0</v>
      </c>
    </row>
    <row r="1310" spans="1:16" hidden="1" x14ac:dyDescent="0.25">
      <c r="A1310" s="258" t="str">
        <f>IF(B1310=1,A1263,"")</f>
        <v/>
      </c>
      <c r="B1310" s="39" t="str">
        <f t="shared" si="90"/>
        <v/>
      </c>
      <c r="C1310" s="101">
        <f>VLOOKUP($X$55,CAD!$E$7:$F$31,2,0)</f>
        <v>0</v>
      </c>
      <c r="D1310" s="37">
        <v>0</v>
      </c>
      <c r="E1310" s="37">
        <v>0</v>
      </c>
      <c r="F1310" s="37">
        <v>0</v>
      </c>
      <c r="G1310" s="37">
        <v>0</v>
      </c>
      <c r="H1310" s="37">
        <v>0</v>
      </c>
      <c r="I1310" s="37">
        <v>0</v>
      </c>
      <c r="J1310" s="37">
        <v>0</v>
      </c>
      <c r="K1310" s="37">
        <v>0</v>
      </c>
      <c r="L1310" s="37">
        <v>0</v>
      </c>
      <c r="M1310" s="37">
        <v>0</v>
      </c>
      <c r="N1310" s="37">
        <v>0</v>
      </c>
      <c r="O1310" s="37">
        <v>0</v>
      </c>
      <c r="P1310" s="46">
        <f t="shared" si="91"/>
        <v>0</v>
      </c>
    </row>
    <row r="1311" spans="1:16" hidden="1" x14ac:dyDescent="0.25">
      <c r="A1311" s="258" t="str">
        <f>IF(B1311=1,A1263,"")</f>
        <v/>
      </c>
      <c r="B1311" s="39" t="str">
        <f t="shared" si="90"/>
        <v/>
      </c>
      <c r="C1311" s="101">
        <f>VLOOKUP($X$56,CAD!$E$7:$F$31,2,0)</f>
        <v>0</v>
      </c>
      <c r="D1311" s="37">
        <v>0</v>
      </c>
      <c r="E1311" s="37">
        <v>0</v>
      </c>
      <c r="F1311" s="37">
        <v>0</v>
      </c>
      <c r="G1311" s="37">
        <v>0</v>
      </c>
      <c r="H1311" s="37">
        <v>0</v>
      </c>
      <c r="I1311" s="37">
        <v>0</v>
      </c>
      <c r="J1311" s="37">
        <v>0</v>
      </c>
      <c r="K1311" s="37">
        <v>0</v>
      </c>
      <c r="L1311" s="37">
        <v>0</v>
      </c>
      <c r="M1311" s="37">
        <v>0</v>
      </c>
      <c r="N1311" s="37">
        <v>0</v>
      </c>
      <c r="O1311" s="37">
        <v>0</v>
      </c>
      <c r="P1311" s="46">
        <f t="shared" si="91"/>
        <v>0</v>
      </c>
    </row>
    <row r="1312" spans="1:16" hidden="1" x14ac:dyDescent="0.25">
      <c r="A1312" s="258" t="str">
        <f>IF(B1312=1,A1263,"")</f>
        <v/>
      </c>
      <c r="B1312" s="39" t="str">
        <f t="shared" si="90"/>
        <v/>
      </c>
      <c r="C1312" s="101">
        <f>VLOOKUP($X$57,CAD!$E$7:$F$31,2,0)</f>
        <v>0</v>
      </c>
      <c r="D1312" s="37">
        <v>0</v>
      </c>
      <c r="E1312" s="37">
        <v>0</v>
      </c>
      <c r="F1312" s="37">
        <v>0</v>
      </c>
      <c r="G1312" s="37">
        <v>0</v>
      </c>
      <c r="H1312" s="37">
        <v>0</v>
      </c>
      <c r="I1312" s="37">
        <v>0</v>
      </c>
      <c r="J1312" s="37">
        <v>0</v>
      </c>
      <c r="K1312" s="37">
        <v>0</v>
      </c>
      <c r="L1312" s="37">
        <v>0</v>
      </c>
      <c r="M1312" s="37">
        <v>0</v>
      </c>
      <c r="N1312" s="37">
        <v>0</v>
      </c>
      <c r="O1312" s="37">
        <v>0</v>
      </c>
      <c r="P1312" s="46">
        <f t="shared" si="91"/>
        <v>0</v>
      </c>
    </row>
    <row r="1313" spans="1:20" hidden="1" x14ac:dyDescent="0.25">
      <c r="A1313" s="258" t="str">
        <f>IF(B1313=1,A1263,"")</f>
        <v/>
      </c>
      <c r="B1313" s="39" t="str">
        <f t="shared" si="90"/>
        <v/>
      </c>
      <c r="C1313" s="101">
        <f>VLOOKUP($X$58,CAD!$E$7:$F$31,2,0)</f>
        <v>0</v>
      </c>
      <c r="D1313" s="37">
        <v>0</v>
      </c>
      <c r="E1313" s="37">
        <v>0</v>
      </c>
      <c r="F1313" s="37">
        <v>0</v>
      </c>
      <c r="G1313" s="37">
        <v>0</v>
      </c>
      <c r="H1313" s="37">
        <v>0</v>
      </c>
      <c r="I1313" s="37">
        <v>0</v>
      </c>
      <c r="J1313" s="37">
        <v>0</v>
      </c>
      <c r="K1313" s="37">
        <v>0</v>
      </c>
      <c r="L1313" s="37">
        <v>0</v>
      </c>
      <c r="M1313" s="37">
        <v>0</v>
      </c>
      <c r="N1313" s="37">
        <v>0</v>
      </c>
      <c r="O1313" s="37">
        <v>0</v>
      </c>
      <c r="P1313" s="46">
        <f t="shared" si="91"/>
        <v>0</v>
      </c>
      <c r="T1313" s="10"/>
    </row>
    <row r="1314" spans="1:20" hidden="1" x14ac:dyDescent="0.25">
      <c r="A1314" s="258">
        <f>A1263</f>
        <v>2042</v>
      </c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73"/>
    </row>
    <row r="1315" spans="1:20" ht="15.75" hidden="1" thickBot="1" x14ac:dyDescent="0.3">
      <c r="A1315" s="258">
        <f>A1263</f>
        <v>2042</v>
      </c>
      <c r="C1315" s="131" t="s">
        <v>203</v>
      </c>
      <c r="D1315" s="143">
        <f>PREV_D!D1243</f>
        <v>0</v>
      </c>
      <c r="E1315" s="143">
        <f>PREV_D!E1243</f>
        <v>0</v>
      </c>
      <c r="F1315" s="143">
        <f>PREV_D!F1243</f>
        <v>0</v>
      </c>
      <c r="G1315" s="143">
        <f>PREV_D!G1243</f>
        <v>0</v>
      </c>
      <c r="H1315" s="143">
        <f>PREV_D!H1243</f>
        <v>0</v>
      </c>
      <c r="I1315" s="143">
        <f>PREV_D!I1243</f>
        <v>0</v>
      </c>
      <c r="J1315" s="143">
        <f>PREV_D!J1243</f>
        <v>0</v>
      </c>
      <c r="K1315" s="143">
        <f>PREV_D!K1243</f>
        <v>0</v>
      </c>
      <c r="L1315" s="143">
        <f>PREV_D!L1243</f>
        <v>0</v>
      </c>
      <c r="M1315" s="143">
        <f>PREV_D!M1243</f>
        <v>0</v>
      </c>
      <c r="N1315" s="143">
        <f>PREV_D!N1243</f>
        <v>0</v>
      </c>
      <c r="O1315" s="143">
        <f>PREV_D!O1243</f>
        <v>0</v>
      </c>
      <c r="P1315" s="144">
        <f>SUM(D1315:O1315)</f>
        <v>0</v>
      </c>
    </row>
    <row r="1316" spans="1:20" hidden="1" x14ac:dyDescent="0.25">
      <c r="A1316" s="258">
        <f>A1263</f>
        <v>2042</v>
      </c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73"/>
    </row>
    <row r="1317" spans="1:20" hidden="1" x14ac:dyDescent="0.25">
      <c r="A1317" s="258">
        <f>A1263</f>
        <v>2042</v>
      </c>
      <c r="C1317" s="63" t="s">
        <v>204</v>
      </c>
      <c r="D1317" s="145">
        <f>D1263-D1315</f>
        <v>0</v>
      </c>
      <c r="E1317" s="145">
        <f t="shared" ref="E1317:P1317" si="92">E1263-E1315</f>
        <v>0</v>
      </c>
      <c r="F1317" s="145">
        <f t="shared" si="92"/>
        <v>0</v>
      </c>
      <c r="G1317" s="145">
        <f t="shared" si="92"/>
        <v>0</v>
      </c>
      <c r="H1317" s="145">
        <f t="shared" si="92"/>
        <v>0</v>
      </c>
      <c r="I1317" s="145">
        <f t="shared" si="92"/>
        <v>0</v>
      </c>
      <c r="J1317" s="145">
        <f t="shared" si="92"/>
        <v>0</v>
      </c>
      <c r="K1317" s="145">
        <f t="shared" si="92"/>
        <v>0</v>
      </c>
      <c r="L1317" s="145">
        <f t="shared" si="92"/>
        <v>0</v>
      </c>
      <c r="M1317" s="145">
        <f t="shared" si="92"/>
        <v>0</v>
      </c>
      <c r="N1317" s="145">
        <f t="shared" si="92"/>
        <v>0</v>
      </c>
      <c r="O1317" s="145">
        <f t="shared" si="92"/>
        <v>0</v>
      </c>
      <c r="P1317" s="146">
        <f t="shared" si="92"/>
        <v>0</v>
      </c>
    </row>
    <row r="1318" spans="1:20" hidden="1" x14ac:dyDescent="0.25">
      <c r="A1318" s="258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20" hidden="1" x14ac:dyDescent="0.25">
      <c r="A1319" s="258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20" ht="15" hidden="1" customHeight="1" thickBot="1" x14ac:dyDescent="0.3">
      <c r="A1320" s="258">
        <f>A1263+1</f>
        <v>2043</v>
      </c>
      <c r="C1320" s="134" t="s">
        <v>202</v>
      </c>
      <c r="D1320" s="142">
        <f t="shared" ref="D1320:P1320" si="93">SUM(D1321:D1370)</f>
        <v>0</v>
      </c>
      <c r="E1320" s="142">
        <f t="shared" si="93"/>
        <v>0</v>
      </c>
      <c r="F1320" s="142">
        <f t="shared" si="93"/>
        <v>0</v>
      </c>
      <c r="G1320" s="142">
        <f t="shared" si="93"/>
        <v>0</v>
      </c>
      <c r="H1320" s="142">
        <f t="shared" si="93"/>
        <v>0</v>
      </c>
      <c r="I1320" s="142">
        <f t="shared" si="93"/>
        <v>0</v>
      </c>
      <c r="J1320" s="142">
        <f t="shared" si="93"/>
        <v>0</v>
      </c>
      <c r="K1320" s="142">
        <f t="shared" si="93"/>
        <v>0</v>
      </c>
      <c r="L1320" s="142">
        <f t="shared" si="93"/>
        <v>0</v>
      </c>
      <c r="M1320" s="142">
        <f t="shared" si="93"/>
        <v>0</v>
      </c>
      <c r="N1320" s="142">
        <f t="shared" si="93"/>
        <v>0</v>
      </c>
      <c r="O1320" s="142">
        <f t="shared" si="93"/>
        <v>0</v>
      </c>
      <c r="P1320" s="142">
        <f t="shared" si="93"/>
        <v>0</v>
      </c>
    </row>
    <row r="1321" spans="1:20" hidden="1" x14ac:dyDescent="0.25">
      <c r="A1321" s="258" t="str">
        <f>IF(B1321=1,A1320,"")</f>
        <v/>
      </c>
      <c r="B1321" s="39" t="str">
        <f>IF(C1321&lt;&gt;0,1,"")</f>
        <v/>
      </c>
      <c r="C1321" s="130">
        <f>VLOOKUP($X$9,CAD!$C$7:$D$31,2,0)</f>
        <v>0</v>
      </c>
      <c r="D1321" s="38">
        <v>0</v>
      </c>
      <c r="E1321" s="38">
        <v>0</v>
      </c>
      <c r="F1321" s="38">
        <v>0</v>
      </c>
      <c r="G1321" s="38">
        <v>0</v>
      </c>
      <c r="H1321" s="38">
        <v>0</v>
      </c>
      <c r="I1321" s="38">
        <v>0</v>
      </c>
      <c r="J1321" s="38">
        <v>0</v>
      </c>
      <c r="K1321" s="38">
        <v>0</v>
      </c>
      <c r="L1321" s="38">
        <v>0</v>
      </c>
      <c r="M1321" s="38">
        <v>0</v>
      </c>
      <c r="N1321" s="38">
        <v>0</v>
      </c>
      <c r="O1321" s="38">
        <v>0</v>
      </c>
      <c r="P1321" s="99">
        <f>SUM(D1321:O1321)</f>
        <v>0</v>
      </c>
    </row>
    <row r="1322" spans="1:20" hidden="1" x14ac:dyDescent="0.25">
      <c r="A1322" s="258" t="str">
        <f>IF(B1322=1,A1320,"")</f>
        <v/>
      </c>
      <c r="B1322" s="39" t="str">
        <f t="shared" ref="B1322:B1370" si="94">IF(C1322&lt;&gt;0,1,"")</f>
        <v/>
      </c>
      <c r="C1322" s="130">
        <f>VLOOKUP($X$10,CAD!$C$7:$D$31,2,0)</f>
        <v>0</v>
      </c>
      <c r="D1322" s="38">
        <v>0</v>
      </c>
      <c r="E1322" s="38">
        <v>0</v>
      </c>
      <c r="F1322" s="38">
        <v>0</v>
      </c>
      <c r="G1322" s="38">
        <v>0</v>
      </c>
      <c r="H1322" s="38">
        <v>0</v>
      </c>
      <c r="I1322" s="38">
        <v>0</v>
      </c>
      <c r="J1322" s="38">
        <v>0</v>
      </c>
      <c r="K1322" s="38">
        <v>0</v>
      </c>
      <c r="L1322" s="38">
        <v>0</v>
      </c>
      <c r="M1322" s="38">
        <v>0</v>
      </c>
      <c r="N1322" s="38">
        <v>0</v>
      </c>
      <c r="O1322" s="38">
        <v>0</v>
      </c>
      <c r="P1322" s="46">
        <f t="shared" ref="P1322:P1370" si="95">SUM(D1322:O1322)</f>
        <v>0</v>
      </c>
    </row>
    <row r="1323" spans="1:20" hidden="1" x14ac:dyDescent="0.25">
      <c r="A1323" s="258" t="str">
        <f>IF(B1323=1,A1320,"")</f>
        <v/>
      </c>
      <c r="B1323" s="39" t="str">
        <f t="shared" si="94"/>
        <v/>
      </c>
      <c r="C1323" s="130">
        <f>VLOOKUP($X$11,CAD!$C$7:$D$31,2,0)</f>
        <v>0</v>
      </c>
      <c r="D1323" s="37">
        <v>0</v>
      </c>
      <c r="E1323" s="37">
        <v>0</v>
      </c>
      <c r="F1323" s="37">
        <v>0</v>
      </c>
      <c r="G1323" s="37">
        <v>0</v>
      </c>
      <c r="H1323" s="37">
        <v>0</v>
      </c>
      <c r="I1323" s="37">
        <v>0</v>
      </c>
      <c r="J1323" s="37">
        <v>0</v>
      </c>
      <c r="K1323" s="37">
        <v>0</v>
      </c>
      <c r="L1323" s="37">
        <v>0</v>
      </c>
      <c r="M1323" s="37">
        <v>0</v>
      </c>
      <c r="N1323" s="37">
        <v>0</v>
      </c>
      <c r="O1323" s="37">
        <v>0</v>
      </c>
      <c r="P1323" s="46">
        <f t="shared" si="95"/>
        <v>0</v>
      </c>
    </row>
    <row r="1324" spans="1:20" hidden="1" x14ac:dyDescent="0.25">
      <c r="A1324" s="258" t="str">
        <f>IF(B1324=1,A1320,"")</f>
        <v/>
      </c>
      <c r="B1324" s="39" t="str">
        <f t="shared" si="94"/>
        <v/>
      </c>
      <c r="C1324" s="130">
        <f>VLOOKUP($X$12,CAD!$C$7:$D$31,2,0)</f>
        <v>0</v>
      </c>
      <c r="D1324" s="37">
        <v>0</v>
      </c>
      <c r="E1324" s="37">
        <v>0</v>
      </c>
      <c r="F1324" s="37">
        <v>0</v>
      </c>
      <c r="G1324" s="37">
        <v>0</v>
      </c>
      <c r="H1324" s="37">
        <v>0</v>
      </c>
      <c r="I1324" s="37">
        <v>0</v>
      </c>
      <c r="J1324" s="37">
        <v>0</v>
      </c>
      <c r="K1324" s="37">
        <v>0</v>
      </c>
      <c r="L1324" s="37">
        <v>0</v>
      </c>
      <c r="M1324" s="37">
        <v>0</v>
      </c>
      <c r="N1324" s="37">
        <v>0</v>
      </c>
      <c r="O1324" s="37">
        <v>0</v>
      </c>
      <c r="P1324" s="46">
        <f t="shared" si="95"/>
        <v>0</v>
      </c>
    </row>
    <row r="1325" spans="1:20" hidden="1" x14ac:dyDescent="0.25">
      <c r="A1325" s="258" t="str">
        <f>IF(B1325=1,A1320,"")</f>
        <v/>
      </c>
      <c r="B1325" s="39" t="str">
        <f t="shared" si="94"/>
        <v/>
      </c>
      <c r="C1325" s="130">
        <f>VLOOKUP($X$13,CAD!$C$7:$D$31,2,0)</f>
        <v>0</v>
      </c>
      <c r="D1325" s="37">
        <v>0</v>
      </c>
      <c r="E1325" s="37">
        <v>0</v>
      </c>
      <c r="F1325" s="37">
        <v>0</v>
      </c>
      <c r="G1325" s="37">
        <v>0</v>
      </c>
      <c r="H1325" s="37">
        <v>0</v>
      </c>
      <c r="I1325" s="37">
        <v>0</v>
      </c>
      <c r="J1325" s="37">
        <v>0</v>
      </c>
      <c r="K1325" s="37">
        <v>0</v>
      </c>
      <c r="L1325" s="37">
        <v>0</v>
      </c>
      <c r="M1325" s="37">
        <v>0</v>
      </c>
      <c r="N1325" s="37">
        <v>0</v>
      </c>
      <c r="O1325" s="37">
        <v>0</v>
      </c>
      <c r="P1325" s="46">
        <f t="shared" si="95"/>
        <v>0</v>
      </c>
    </row>
    <row r="1326" spans="1:20" hidden="1" x14ac:dyDescent="0.25">
      <c r="A1326" s="258" t="str">
        <f>IF(B1326=1,A1320,"")</f>
        <v/>
      </c>
      <c r="B1326" s="39" t="str">
        <f t="shared" si="94"/>
        <v/>
      </c>
      <c r="C1326" s="130">
        <f>VLOOKUP($X$14,CAD!$C$7:$D$31,2,0)</f>
        <v>0</v>
      </c>
      <c r="D1326" s="37">
        <v>0</v>
      </c>
      <c r="E1326" s="37">
        <v>0</v>
      </c>
      <c r="F1326" s="37">
        <v>0</v>
      </c>
      <c r="G1326" s="37">
        <v>0</v>
      </c>
      <c r="H1326" s="37">
        <v>0</v>
      </c>
      <c r="I1326" s="37">
        <v>0</v>
      </c>
      <c r="J1326" s="37">
        <v>0</v>
      </c>
      <c r="K1326" s="37">
        <v>0</v>
      </c>
      <c r="L1326" s="37">
        <v>0</v>
      </c>
      <c r="M1326" s="37">
        <v>0</v>
      </c>
      <c r="N1326" s="37">
        <v>0</v>
      </c>
      <c r="O1326" s="37">
        <v>0</v>
      </c>
      <c r="P1326" s="46">
        <f t="shared" si="95"/>
        <v>0</v>
      </c>
    </row>
    <row r="1327" spans="1:20" hidden="1" x14ac:dyDescent="0.25">
      <c r="A1327" s="258" t="str">
        <f>IF(B1327=1,A1320,"")</f>
        <v/>
      </c>
      <c r="B1327" s="39" t="str">
        <f t="shared" si="94"/>
        <v/>
      </c>
      <c r="C1327" s="130">
        <f>VLOOKUP($X$15,CAD!$C$7:$D$31,2,0)</f>
        <v>0</v>
      </c>
      <c r="D1327" s="37">
        <v>0</v>
      </c>
      <c r="E1327" s="37">
        <v>0</v>
      </c>
      <c r="F1327" s="37">
        <v>0</v>
      </c>
      <c r="G1327" s="37">
        <v>0</v>
      </c>
      <c r="H1327" s="37">
        <v>0</v>
      </c>
      <c r="I1327" s="37">
        <v>0</v>
      </c>
      <c r="J1327" s="37">
        <v>0</v>
      </c>
      <c r="K1327" s="37">
        <v>0</v>
      </c>
      <c r="L1327" s="37">
        <v>0</v>
      </c>
      <c r="M1327" s="37">
        <v>0</v>
      </c>
      <c r="N1327" s="37">
        <v>0</v>
      </c>
      <c r="O1327" s="37">
        <v>0</v>
      </c>
      <c r="P1327" s="46">
        <f t="shared" si="95"/>
        <v>0</v>
      </c>
    </row>
    <row r="1328" spans="1:20" hidden="1" x14ac:dyDescent="0.25">
      <c r="A1328" s="258" t="str">
        <f>IF(B1328=1,A1320,"")</f>
        <v/>
      </c>
      <c r="B1328" s="39" t="str">
        <f t="shared" si="94"/>
        <v/>
      </c>
      <c r="C1328" s="130">
        <f>VLOOKUP($X$16,CAD!$C$7:$D$31,2,0)</f>
        <v>0</v>
      </c>
      <c r="D1328" s="37">
        <v>0</v>
      </c>
      <c r="E1328" s="37">
        <v>0</v>
      </c>
      <c r="F1328" s="37">
        <v>0</v>
      </c>
      <c r="G1328" s="37">
        <v>0</v>
      </c>
      <c r="H1328" s="37">
        <v>0</v>
      </c>
      <c r="I1328" s="37">
        <v>0</v>
      </c>
      <c r="J1328" s="37">
        <v>0</v>
      </c>
      <c r="K1328" s="37">
        <v>0</v>
      </c>
      <c r="L1328" s="37">
        <v>0</v>
      </c>
      <c r="M1328" s="37">
        <v>0</v>
      </c>
      <c r="N1328" s="37">
        <v>0</v>
      </c>
      <c r="O1328" s="37">
        <v>0</v>
      </c>
      <c r="P1328" s="46">
        <f t="shared" si="95"/>
        <v>0</v>
      </c>
    </row>
    <row r="1329" spans="1:16" hidden="1" x14ac:dyDescent="0.25">
      <c r="A1329" s="258" t="str">
        <f>IF(B1329=1,A1320,"")</f>
        <v/>
      </c>
      <c r="B1329" s="39" t="str">
        <f t="shared" si="94"/>
        <v/>
      </c>
      <c r="C1329" s="130">
        <f>VLOOKUP($X$17,CAD!$C$7:$D$31,2,0)</f>
        <v>0</v>
      </c>
      <c r="D1329" s="37">
        <v>0</v>
      </c>
      <c r="E1329" s="37">
        <v>0</v>
      </c>
      <c r="F1329" s="37">
        <v>0</v>
      </c>
      <c r="G1329" s="37">
        <v>0</v>
      </c>
      <c r="H1329" s="37">
        <v>0</v>
      </c>
      <c r="I1329" s="37">
        <v>0</v>
      </c>
      <c r="J1329" s="37">
        <v>0</v>
      </c>
      <c r="K1329" s="37">
        <v>0</v>
      </c>
      <c r="L1329" s="37">
        <v>0</v>
      </c>
      <c r="M1329" s="37">
        <v>0</v>
      </c>
      <c r="N1329" s="37">
        <v>0</v>
      </c>
      <c r="O1329" s="37">
        <v>0</v>
      </c>
      <c r="P1329" s="46">
        <f t="shared" si="95"/>
        <v>0</v>
      </c>
    </row>
    <row r="1330" spans="1:16" hidden="1" x14ac:dyDescent="0.25">
      <c r="A1330" s="258" t="str">
        <f>IF(B1330=1,A1320,"")</f>
        <v/>
      </c>
      <c r="B1330" s="39" t="str">
        <f t="shared" si="94"/>
        <v/>
      </c>
      <c r="C1330" s="130">
        <f>VLOOKUP($X$18,CAD!$C$7:$D$31,2,0)</f>
        <v>0</v>
      </c>
      <c r="D1330" s="37">
        <v>0</v>
      </c>
      <c r="E1330" s="37">
        <v>0</v>
      </c>
      <c r="F1330" s="37">
        <v>0</v>
      </c>
      <c r="G1330" s="37">
        <v>0</v>
      </c>
      <c r="H1330" s="37">
        <v>0</v>
      </c>
      <c r="I1330" s="37">
        <v>0</v>
      </c>
      <c r="J1330" s="37">
        <v>0</v>
      </c>
      <c r="K1330" s="37">
        <v>0</v>
      </c>
      <c r="L1330" s="37">
        <v>0</v>
      </c>
      <c r="M1330" s="37">
        <v>0</v>
      </c>
      <c r="N1330" s="37">
        <v>0</v>
      </c>
      <c r="O1330" s="37">
        <v>0</v>
      </c>
      <c r="P1330" s="46">
        <f t="shared" si="95"/>
        <v>0</v>
      </c>
    </row>
    <row r="1331" spans="1:16" hidden="1" x14ac:dyDescent="0.25">
      <c r="A1331" s="258" t="str">
        <f>IF(B1331=1,A1320,"")</f>
        <v/>
      </c>
      <c r="B1331" s="39" t="str">
        <f t="shared" si="94"/>
        <v/>
      </c>
      <c r="C1331" s="130">
        <f>VLOOKUP($X$19,CAD!$C$7:$D$31,2,0)</f>
        <v>0</v>
      </c>
      <c r="D1331" s="37">
        <v>0</v>
      </c>
      <c r="E1331" s="37">
        <v>0</v>
      </c>
      <c r="F1331" s="37">
        <v>0</v>
      </c>
      <c r="G1331" s="37">
        <v>0</v>
      </c>
      <c r="H1331" s="37">
        <v>0</v>
      </c>
      <c r="I1331" s="37">
        <v>0</v>
      </c>
      <c r="J1331" s="37">
        <v>0</v>
      </c>
      <c r="K1331" s="37">
        <v>0</v>
      </c>
      <c r="L1331" s="37">
        <v>0</v>
      </c>
      <c r="M1331" s="37">
        <v>0</v>
      </c>
      <c r="N1331" s="37">
        <v>0</v>
      </c>
      <c r="O1331" s="37">
        <v>0</v>
      </c>
      <c r="P1331" s="46">
        <f t="shared" si="95"/>
        <v>0</v>
      </c>
    </row>
    <row r="1332" spans="1:16" hidden="1" x14ac:dyDescent="0.25">
      <c r="A1332" s="258" t="str">
        <f>IF(B1332=1,A1320,"")</f>
        <v/>
      </c>
      <c r="B1332" s="39" t="str">
        <f t="shared" si="94"/>
        <v/>
      </c>
      <c r="C1332" s="130">
        <f>VLOOKUP($X$20,CAD!$C$7:$D$31,2,0)</f>
        <v>0</v>
      </c>
      <c r="D1332" s="37">
        <v>0</v>
      </c>
      <c r="E1332" s="37">
        <v>0</v>
      </c>
      <c r="F1332" s="37">
        <v>0</v>
      </c>
      <c r="G1332" s="37">
        <v>0</v>
      </c>
      <c r="H1332" s="37">
        <v>0</v>
      </c>
      <c r="I1332" s="37">
        <v>0</v>
      </c>
      <c r="J1332" s="37">
        <v>0</v>
      </c>
      <c r="K1332" s="37">
        <v>0</v>
      </c>
      <c r="L1332" s="37">
        <v>0</v>
      </c>
      <c r="M1332" s="37">
        <v>0</v>
      </c>
      <c r="N1332" s="37">
        <v>0</v>
      </c>
      <c r="O1332" s="37">
        <v>0</v>
      </c>
      <c r="P1332" s="46">
        <f t="shared" si="95"/>
        <v>0</v>
      </c>
    </row>
    <row r="1333" spans="1:16" hidden="1" x14ac:dyDescent="0.25">
      <c r="A1333" s="258" t="str">
        <f>IF(B1333=1,A1320,"")</f>
        <v/>
      </c>
      <c r="B1333" s="39" t="str">
        <f t="shared" si="94"/>
        <v/>
      </c>
      <c r="C1333" s="130">
        <f>VLOOKUP($X$21,CAD!$C$7:$D$31,2,0)</f>
        <v>0</v>
      </c>
      <c r="D1333" s="37">
        <v>0</v>
      </c>
      <c r="E1333" s="37">
        <v>0</v>
      </c>
      <c r="F1333" s="37">
        <v>0</v>
      </c>
      <c r="G1333" s="37">
        <v>0</v>
      </c>
      <c r="H1333" s="37">
        <v>0</v>
      </c>
      <c r="I1333" s="37">
        <v>0</v>
      </c>
      <c r="J1333" s="37">
        <v>0</v>
      </c>
      <c r="K1333" s="37">
        <v>0</v>
      </c>
      <c r="L1333" s="37">
        <v>0</v>
      </c>
      <c r="M1333" s="37">
        <v>0</v>
      </c>
      <c r="N1333" s="37">
        <v>0</v>
      </c>
      <c r="O1333" s="37">
        <v>0</v>
      </c>
      <c r="P1333" s="46">
        <f t="shared" si="95"/>
        <v>0</v>
      </c>
    </row>
    <row r="1334" spans="1:16" hidden="1" x14ac:dyDescent="0.25">
      <c r="A1334" s="258" t="str">
        <f>IF(B1334=1,A1320,"")</f>
        <v/>
      </c>
      <c r="B1334" s="39" t="str">
        <f t="shared" si="94"/>
        <v/>
      </c>
      <c r="C1334" s="130">
        <f>VLOOKUP($X$22,CAD!$C$7:$D$31,2,0)</f>
        <v>0</v>
      </c>
      <c r="D1334" s="37">
        <v>0</v>
      </c>
      <c r="E1334" s="37">
        <v>0</v>
      </c>
      <c r="F1334" s="37">
        <v>0</v>
      </c>
      <c r="G1334" s="37">
        <v>0</v>
      </c>
      <c r="H1334" s="37">
        <v>0</v>
      </c>
      <c r="I1334" s="37">
        <v>0</v>
      </c>
      <c r="J1334" s="37">
        <v>0</v>
      </c>
      <c r="K1334" s="37">
        <v>0</v>
      </c>
      <c r="L1334" s="37">
        <v>0</v>
      </c>
      <c r="M1334" s="37">
        <v>0</v>
      </c>
      <c r="N1334" s="37">
        <v>0</v>
      </c>
      <c r="O1334" s="37">
        <v>0</v>
      </c>
      <c r="P1334" s="46">
        <f t="shared" si="95"/>
        <v>0</v>
      </c>
    </row>
    <row r="1335" spans="1:16" hidden="1" x14ac:dyDescent="0.25">
      <c r="A1335" s="258" t="str">
        <f>IF(B1335=1,A1320,"")</f>
        <v/>
      </c>
      <c r="B1335" s="39" t="str">
        <f t="shared" si="94"/>
        <v/>
      </c>
      <c r="C1335" s="130">
        <f>VLOOKUP($X$23,CAD!$C$7:$D$31,2,0)</f>
        <v>0</v>
      </c>
      <c r="D1335" s="37">
        <v>0</v>
      </c>
      <c r="E1335" s="37">
        <v>0</v>
      </c>
      <c r="F1335" s="37">
        <v>0</v>
      </c>
      <c r="G1335" s="37">
        <v>0</v>
      </c>
      <c r="H1335" s="37">
        <v>0</v>
      </c>
      <c r="I1335" s="37">
        <v>0</v>
      </c>
      <c r="J1335" s="37">
        <v>0</v>
      </c>
      <c r="K1335" s="37">
        <v>0</v>
      </c>
      <c r="L1335" s="37">
        <v>0</v>
      </c>
      <c r="M1335" s="37">
        <v>0</v>
      </c>
      <c r="N1335" s="37">
        <v>0</v>
      </c>
      <c r="O1335" s="37">
        <v>0</v>
      </c>
      <c r="P1335" s="46">
        <f t="shared" si="95"/>
        <v>0</v>
      </c>
    </row>
    <row r="1336" spans="1:16" hidden="1" x14ac:dyDescent="0.25">
      <c r="A1336" s="258" t="str">
        <f>IF(B1336=1,A1320,"")</f>
        <v/>
      </c>
      <c r="B1336" s="39" t="str">
        <f t="shared" si="94"/>
        <v/>
      </c>
      <c r="C1336" s="130">
        <f>VLOOKUP($X$24,CAD!$C$7:$D$31,2,0)</f>
        <v>0</v>
      </c>
      <c r="D1336" s="37">
        <v>0</v>
      </c>
      <c r="E1336" s="37">
        <v>0</v>
      </c>
      <c r="F1336" s="37">
        <v>0</v>
      </c>
      <c r="G1336" s="37">
        <v>0</v>
      </c>
      <c r="H1336" s="37">
        <v>0</v>
      </c>
      <c r="I1336" s="37">
        <v>0</v>
      </c>
      <c r="J1336" s="37">
        <v>0</v>
      </c>
      <c r="K1336" s="37">
        <v>0</v>
      </c>
      <c r="L1336" s="37">
        <v>0</v>
      </c>
      <c r="M1336" s="37">
        <v>0</v>
      </c>
      <c r="N1336" s="37">
        <v>0</v>
      </c>
      <c r="O1336" s="37">
        <v>0</v>
      </c>
      <c r="P1336" s="46">
        <f t="shared" si="95"/>
        <v>0</v>
      </c>
    </row>
    <row r="1337" spans="1:16" hidden="1" x14ac:dyDescent="0.25">
      <c r="A1337" s="258" t="str">
        <f>IF(B1337=1,A1320,"")</f>
        <v/>
      </c>
      <c r="B1337" s="39" t="str">
        <f t="shared" si="94"/>
        <v/>
      </c>
      <c r="C1337" s="130">
        <f>VLOOKUP($X$25,CAD!$C$7:$D$31,2,0)</f>
        <v>0</v>
      </c>
      <c r="D1337" s="37">
        <v>0</v>
      </c>
      <c r="E1337" s="37">
        <v>0</v>
      </c>
      <c r="F1337" s="37">
        <v>0</v>
      </c>
      <c r="G1337" s="37">
        <v>0</v>
      </c>
      <c r="H1337" s="37">
        <v>0</v>
      </c>
      <c r="I1337" s="37">
        <v>0</v>
      </c>
      <c r="J1337" s="37">
        <v>0</v>
      </c>
      <c r="K1337" s="37">
        <v>0</v>
      </c>
      <c r="L1337" s="37">
        <v>0</v>
      </c>
      <c r="M1337" s="37">
        <v>0</v>
      </c>
      <c r="N1337" s="37">
        <v>0</v>
      </c>
      <c r="O1337" s="37">
        <v>0</v>
      </c>
      <c r="P1337" s="46">
        <f t="shared" si="95"/>
        <v>0</v>
      </c>
    </row>
    <row r="1338" spans="1:16" hidden="1" x14ac:dyDescent="0.25">
      <c r="A1338" s="258" t="str">
        <f>IF(B1338=1,A1320,"")</f>
        <v/>
      </c>
      <c r="B1338" s="39" t="str">
        <f t="shared" si="94"/>
        <v/>
      </c>
      <c r="C1338" s="130">
        <f>VLOOKUP($X$26,CAD!$C$7:$D$31,2,0)</f>
        <v>0</v>
      </c>
      <c r="D1338" s="37">
        <v>0</v>
      </c>
      <c r="E1338" s="37">
        <v>0</v>
      </c>
      <c r="F1338" s="37">
        <v>0</v>
      </c>
      <c r="G1338" s="37">
        <v>0</v>
      </c>
      <c r="H1338" s="37">
        <v>0</v>
      </c>
      <c r="I1338" s="37">
        <v>0</v>
      </c>
      <c r="J1338" s="37">
        <v>0</v>
      </c>
      <c r="K1338" s="37">
        <v>0</v>
      </c>
      <c r="L1338" s="37">
        <v>0</v>
      </c>
      <c r="M1338" s="37">
        <v>0</v>
      </c>
      <c r="N1338" s="37">
        <v>0</v>
      </c>
      <c r="O1338" s="37">
        <v>0</v>
      </c>
      <c r="P1338" s="46">
        <f t="shared" si="95"/>
        <v>0</v>
      </c>
    </row>
    <row r="1339" spans="1:16" hidden="1" x14ac:dyDescent="0.25">
      <c r="A1339" s="258" t="str">
        <f>IF(B1339=1,A1320,"")</f>
        <v/>
      </c>
      <c r="B1339" s="39" t="str">
        <f t="shared" si="94"/>
        <v/>
      </c>
      <c r="C1339" s="130">
        <f>VLOOKUP($X$27,CAD!$C$7:$D$31,2,0)</f>
        <v>0</v>
      </c>
      <c r="D1339" s="37">
        <v>0</v>
      </c>
      <c r="E1339" s="37">
        <v>0</v>
      </c>
      <c r="F1339" s="37">
        <v>0</v>
      </c>
      <c r="G1339" s="37">
        <v>0</v>
      </c>
      <c r="H1339" s="37">
        <v>0</v>
      </c>
      <c r="I1339" s="37">
        <v>0</v>
      </c>
      <c r="J1339" s="37">
        <v>0</v>
      </c>
      <c r="K1339" s="37">
        <v>0</v>
      </c>
      <c r="L1339" s="37">
        <v>0</v>
      </c>
      <c r="M1339" s="37">
        <v>0</v>
      </c>
      <c r="N1339" s="37">
        <v>0</v>
      </c>
      <c r="O1339" s="37">
        <v>0</v>
      </c>
      <c r="P1339" s="46">
        <f t="shared" si="95"/>
        <v>0</v>
      </c>
    </row>
    <row r="1340" spans="1:16" hidden="1" x14ac:dyDescent="0.25">
      <c r="A1340" s="258" t="str">
        <f>IF(B1340=1,A1320,"")</f>
        <v/>
      </c>
      <c r="B1340" s="39" t="str">
        <f t="shared" si="94"/>
        <v/>
      </c>
      <c r="C1340" s="130">
        <f>VLOOKUP($X$28,CAD!$C$7:$D$31,2,0)</f>
        <v>0</v>
      </c>
      <c r="D1340" s="37">
        <v>0</v>
      </c>
      <c r="E1340" s="37">
        <v>0</v>
      </c>
      <c r="F1340" s="37">
        <v>0</v>
      </c>
      <c r="G1340" s="37">
        <v>0</v>
      </c>
      <c r="H1340" s="37">
        <v>0</v>
      </c>
      <c r="I1340" s="37">
        <v>0</v>
      </c>
      <c r="J1340" s="37">
        <v>0</v>
      </c>
      <c r="K1340" s="37">
        <v>0</v>
      </c>
      <c r="L1340" s="37">
        <v>0</v>
      </c>
      <c r="M1340" s="37">
        <v>0</v>
      </c>
      <c r="N1340" s="37">
        <v>0</v>
      </c>
      <c r="O1340" s="37">
        <v>0</v>
      </c>
      <c r="P1340" s="46">
        <f t="shared" si="95"/>
        <v>0</v>
      </c>
    </row>
    <row r="1341" spans="1:16" hidden="1" x14ac:dyDescent="0.25">
      <c r="A1341" s="258" t="str">
        <f>IF(B1341=1,A1320,"")</f>
        <v/>
      </c>
      <c r="B1341" s="39" t="str">
        <f t="shared" si="94"/>
        <v/>
      </c>
      <c r="C1341" s="130">
        <f>VLOOKUP($X$29,CAD!$C$7:$D$31,2,0)</f>
        <v>0</v>
      </c>
      <c r="D1341" s="37">
        <v>0</v>
      </c>
      <c r="E1341" s="37">
        <v>0</v>
      </c>
      <c r="F1341" s="37">
        <v>0</v>
      </c>
      <c r="G1341" s="37">
        <v>0</v>
      </c>
      <c r="H1341" s="37">
        <v>0</v>
      </c>
      <c r="I1341" s="37">
        <v>0</v>
      </c>
      <c r="J1341" s="37">
        <v>0</v>
      </c>
      <c r="K1341" s="37">
        <v>0</v>
      </c>
      <c r="L1341" s="37">
        <v>0</v>
      </c>
      <c r="M1341" s="37">
        <v>0</v>
      </c>
      <c r="N1341" s="37">
        <v>0</v>
      </c>
      <c r="O1341" s="37">
        <v>0</v>
      </c>
      <c r="P1341" s="46">
        <f t="shared" si="95"/>
        <v>0</v>
      </c>
    </row>
    <row r="1342" spans="1:16" hidden="1" x14ac:dyDescent="0.25">
      <c r="A1342" s="258" t="str">
        <f>IF(B1342=1,A1320,"")</f>
        <v/>
      </c>
      <c r="B1342" s="39" t="str">
        <f t="shared" si="94"/>
        <v/>
      </c>
      <c r="C1342" s="130">
        <f>VLOOKUP($X$30,CAD!$C$7:$D$31,2,0)</f>
        <v>0</v>
      </c>
      <c r="D1342" s="37">
        <v>0</v>
      </c>
      <c r="E1342" s="37">
        <v>0</v>
      </c>
      <c r="F1342" s="37">
        <v>0</v>
      </c>
      <c r="G1342" s="37">
        <v>0</v>
      </c>
      <c r="H1342" s="37">
        <v>0</v>
      </c>
      <c r="I1342" s="37">
        <v>0</v>
      </c>
      <c r="J1342" s="37">
        <v>0</v>
      </c>
      <c r="K1342" s="37">
        <v>0</v>
      </c>
      <c r="L1342" s="37">
        <v>0</v>
      </c>
      <c r="M1342" s="37">
        <v>0</v>
      </c>
      <c r="N1342" s="37">
        <v>0</v>
      </c>
      <c r="O1342" s="37">
        <v>0</v>
      </c>
      <c r="P1342" s="46">
        <f t="shared" si="95"/>
        <v>0</v>
      </c>
    </row>
    <row r="1343" spans="1:16" hidden="1" x14ac:dyDescent="0.25">
      <c r="A1343" s="258" t="str">
        <f>IF(B1343=1,A1320,"")</f>
        <v/>
      </c>
      <c r="B1343" s="39" t="str">
        <f t="shared" si="94"/>
        <v/>
      </c>
      <c r="C1343" s="130">
        <f>VLOOKUP($X$31,CAD!$C$7:$D$31,2,0)</f>
        <v>0</v>
      </c>
      <c r="D1343" s="37">
        <v>0</v>
      </c>
      <c r="E1343" s="37">
        <v>0</v>
      </c>
      <c r="F1343" s="37">
        <v>0</v>
      </c>
      <c r="G1343" s="37">
        <v>0</v>
      </c>
      <c r="H1343" s="37">
        <v>0</v>
      </c>
      <c r="I1343" s="37">
        <v>0</v>
      </c>
      <c r="J1343" s="37">
        <v>0</v>
      </c>
      <c r="K1343" s="37">
        <v>0</v>
      </c>
      <c r="L1343" s="37">
        <v>0</v>
      </c>
      <c r="M1343" s="37">
        <v>0</v>
      </c>
      <c r="N1343" s="37">
        <v>0</v>
      </c>
      <c r="O1343" s="37">
        <v>0</v>
      </c>
      <c r="P1343" s="46">
        <f t="shared" si="95"/>
        <v>0</v>
      </c>
    </row>
    <row r="1344" spans="1:16" hidden="1" x14ac:dyDescent="0.25">
      <c r="A1344" s="258" t="str">
        <f>IF(B1344=1,A1320,"")</f>
        <v/>
      </c>
      <c r="B1344" s="39" t="str">
        <f t="shared" si="94"/>
        <v/>
      </c>
      <c r="C1344" s="130">
        <f>VLOOKUP($X$32,CAD!$C$7:$D$31,2,0)</f>
        <v>0</v>
      </c>
      <c r="D1344" s="37">
        <v>0</v>
      </c>
      <c r="E1344" s="37">
        <v>0</v>
      </c>
      <c r="F1344" s="37">
        <v>0</v>
      </c>
      <c r="G1344" s="37">
        <v>0</v>
      </c>
      <c r="H1344" s="37">
        <v>0</v>
      </c>
      <c r="I1344" s="37">
        <v>0</v>
      </c>
      <c r="J1344" s="37">
        <v>0</v>
      </c>
      <c r="K1344" s="37">
        <v>0</v>
      </c>
      <c r="L1344" s="37">
        <v>0</v>
      </c>
      <c r="M1344" s="37">
        <v>0</v>
      </c>
      <c r="N1344" s="37">
        <v>0</v>
      </c>
      <c r="O1344" s="37">
        <v>0</v>
      </c>
      <c r="P1344" s="46">
        <f t="shared" si="95"/>
        <v>0</v>
      </c>
    </row>
    <row r="1345" spans="1:16" hidden="1" x14ac:dyDescent="0.25">
      <c r="A1345" s="258" t="str">
        <f>IF(B1345=1,A1320,"")</f>
        <v/>
      </c>
      <c r="B1345" s="39" t="str">
        <f t="shared" si="94"/>
        <v/>
      </c>
      <c r="C1345" s="130">
        <f>VLOOKUP($X$33,CAD!$C$7:$D$31,2,0)</f>
        <v>0</v>
      </c>
      <c r="D1345" s="37">
        <v>0</v>
      </c>
      <c r="E1345" s="37">
        <v>0</v>
      </c>
      <c r="F1345" s="37">
        <v>0</v>
      </c>
      <c r="G1345" s="37">
        <v>0</v>
      </c>
      <c r="H1345" s="37">
        <v>0</v>
      </c>
      <c r="I1345" s="37">
        <v>0</v>
      </c>
      <c r="J1345" s="37">
        <v>0</v>
      </c>
      <c r="K1345" s="37">
        <v>0</v>
      </c>
      <c r="L1345" s="37">
        <v>0</v>
      </c>
      <c r="M1345" s="37">
        <v>0</v>
      </c>
      <c r="N1345" s="37">
        <v>0</v>
      </c>
      <c r="O1345" s="37">
        <v>0</v>
      </c>
      <c r="P1345" s="46">
        <f t="shared" si="95"/>
        <v>0</v>
      </c>
    </row>
    <row r="1346" spans="1:16" hidden="1" x14ac:dyDescent="0.25">
      <c r="A1346" s="258" t="str">
        <f>IF(B1346=1,A1320,"")</f>
        <v/>
      </c>
      <c r="B1346" s="39" t="str">
        <f t="shared" si="94"/>
        <v/>
      </c>
      <c r="C1346" s="101">
        <f>VLOOKUP($X$34,CAD!$E$7:$F$31,2,0)</f>
        <v>0</v>
      </c>
      <c r="D1346" s="37">
        <v>0</v>
      </c>
      <c r="E1346" s="37">
        <v>0</v>
      </c>
      <c r="F1346" s="37">
        <v>0</v>
      </c>
      <c r="G1346" s="37">
        <v>0</v>
      </c>
      <c r="H1346" s="37">
        <v>0</v>
      </c>
      <c r="I1346" s="37">
        <v>0</v>
      </c>
      <c r="J1346" s="37">
        <v>0</v>
      </c>
      <c r="K1346" s="37">
        <v>0</v>
      </c>
      <c r="L1346" s="37">
        <v>0</v>
      </c>
      <c r="M1346" s="37">
        <v>0</v>
      </c>
      <c r="N1346" s="37">
        <v>0</v>
      </c>
      <c r="O1346" s="37">
        <v>0</v>
      </c>
      <c r="P1346" s="46">
        <f t="shared" si="95"/>
        <v>0</v>
      </c>
    </row>
    <row r="1347" spans="1:16" hidden="1" x14ac:dyDescent="0.25">
      <c r="A1347" s="258" t="str">
        <f>IF(B1347=1,A1320,"")</f>
        <v/>
      </c>
      <c r="B1347" s="39" t="str">
        <f t="shared" si="94"/>
        <v/>
      </c>
      <c r="C1347" s="101">
        <f>VLOOKUP($X$35,CAD!$E$7:$F$31,2,0)</f>
        <v>0</v>
      </c>
      <c r="D1347" s="37">
        <v>0</v>
      </c>
      <c r="E1347" s="37">
        <v>0</v>
      </c>
      <c r="F1347" s="37">
        <v>0</v>
      </c>
      <c r="G1347" s="37">
        <v>0</v>
      </c>
      <c r="H1347" s="37">
        <v>0</v>
      </c>
      <c r="I1347" s="37">
        <v>0</v>
      </c>
      <c r="J1347" s="37">
        <v>0</v>
      </c>
      <c r="K1347" s="37">
        <v>0</v>
      </c>
      <c r="L1347" s="37">
        <v>0</v>
      </c>
      <c r="M1347" s="37">
        <v>0</v>
      </c>
      <c r="N1347" s="37">
        <v>0</v>
      </c>
      <c r="O1347" s="37">
        <v>0</v>
      </c>
      <c r="P1347" s="46">
        <f t="shared" si="95"/>
        <v>0</v>
      </c>
    </row>
    <row r="1348" spans="1:16" hidden="1" x14ac:dyDescent="0.25">
      <c r="A1348" s="258" t="str">
        <f>IF(B1348=1,A1320,"")</f>
        <v/>
      </c>
      <c r="B1348" s="39" t="str">
        <f t="shared" si="94"/>
        <v/>
      </c>
      <c r="C1348" s="101">
        <f>VLOOKUP($X$36,CAD!$E$7:$F$31,2,0)</f>
        <v>0</v>
      </c>
      <c r="D1348" s="37">
        <v>0</v>
      </c>
      <c r="E1348" s="37">
        <v>0</v>
      </c>
      <c r="F1348" s="37">
        <v>0</v>
      </c>
      <c r="G1348" s="37">
        <v>0</v>
      </c>
      <c r="H1348" s="37">
        <v>0</v>
      </c>
      <c r="I1348" s="37">
        <v>0</v>
      </c>
      <c r="J1348" s="37">
        <v>0</v>
      </c>
      <c r="K1348" s="37">
        <v>0</v>
      </c>
      <c r="L1348" s="37">
        <v>0</v>
      </c>
      <c r="M1348" s="37">
        <v>0</v>
      </c>
      <c r="N1348" s="37">
        <v>0</v>
      </c>
      <c r="O1348" s="37">
        <v>0</v>
      </c>
      <c r="P1348" s="46">
        <f t="shared" si="95"/>
        <v>0</v>
      </c>
    </row>
    <row r="1349" spans="1:16" hidden="1" x14ac:dyDescent="0.25">
      <c r="A1349" s="258" t="str">
        <f>IF(B1349=1,A1320,"")</f>
        <v/>
      </c>
      <c r="B1349" s="39" t="str">
        <f t="shared" si="94"/>
        <v/>
      </c>
      <c r="C1349" s="101">
        <f>VLOOKUP($X$37,CAD!$E$7:$F$31,2,0)</f>
        <v>0</v>
      </c>
      <c r="D1349" s="37">
        <v>0</v>
      </c>
      <c r="E1349" s="37">
        <v>0</v>
      </c>
      <c r="F1349" s="37">
        <v>0</v>
      </c>
      <c r="G1349" s="37">
        <v>0</v>
      </c>
      <c r="H1349" s="37">
        <v>0</v>
      </c>
      <c r="I1349" s="37">
        <v>0</v>
      </c>
      <c r="J1349" s="37">
        <v>0</v>
      </c>
      <c r="K1349" s="37">
        <v>0</v>
      </c>
      <c r="L1349" s="37">
        <v>0</v>
      </c>
      <c r="M1349" s="37">
        <v>0</v>
      </c>
      <c r="N1349" s="37">
        <v>0</v>
      </c>
      <c r="O1349" s="37">
        <v>0</v>
      </c>
      <c r="P1349" s="46">
        <f t="shared" si="95"/>
        <v>0</v>
      </c>
    </row>
    <row r="1350" spans="1:16" hidden="1" x14ac:dyDescent="0.25">
      <c r="A1350" s="258" t="str">
        <f>IF(B1350=1,A1320,"")</f>
        <v/>
      </c>
      <c r="B1350" s="39" t="str">
        <f t="shared" si="94"/>
        <v/>
      </c>
      <c r="C1350" s="101">
        <f>VLOOKUP($X$38,CAD!$E$7:$F$31,2,0)</f>
        <v>0</v>
      </c>
      <c r="D1350" s="37">
        <v>0</v>
      </c>
      <c r="E1350" s="37">
        <v>0</v>
      </c>
      <c r="F1350" s="37">
        <v>0</v>
      </c>
      <c r="G1350" s="37">
        <v>0</v>
      </c>
      <c r="H1350" s="37">
        <v>0</v>
      </c>
      <c r="I1350" s="37">
        <v>0</v>
      </c>
      <c r="J1350" s="37">
        <v>0</v>
      </c>
      <c r="K1350" s="37">
        <v>0</v>
      </c>
      <c r="L1350" s="37">
        <v>0</v>
      </c>
      <c r="M1350" s="37">
        <v>0</v>
      </c>
      <c r="N1350" s="37">
        <v>0</v>
      </c>
      <c r="O1350" s="37">
        <v>0</v>
      </c>
      <c r="P1350" s="46">
        <f t="shared" si="95"/>
        <v>0</v>
      </c>
    </row>
    <row r="1351" spans="1:16" hidden="1" x14ac:dyDescent="0.25">
      <c r="A1351" s="258" t="str">
        <f>IF(B1351=1,A1320,"")</f>
        <v/>
      </c>
      <c r="B1351" s="39" t="str">
        <f t="shared" si="94"/>
        <v/>
      </c>
      <c r="C1351" s="101">
        <f>VLOOKUP($X$39,CAD!$E$7:$F$31,2,0)</f>
        <v>0</v>
      </c>
      <c r="D1351" s="37">
        <v>0</v>
      </c>
      <c r="E1351" s="37">
        <v>0</v>
      </c>
      <c r="F1351" s="37">
        <v>0</v>
      </c>
      <c r="G1351" s="37">
        <v>0</v>
      </c>
      <c r="H1351" s="37">
        <v>0</v>
      </c>
      <c r="I1351" s="37">
        <v>0</v>
      </c>
      <c r="J1351" s="37">
        <v>0</v>
      </c>
      <c r="K1351" s="37">
        <v>0</v>
      </c>
      <c r="L1351" s="37">
        <v>0</v>
      </c>
      <c r="M1351" s="37">
        <v>0</v>
      </c>
      <c r="N1351" s="37">
        <v>0</v>
      </c>
      <c r="O1351" s="37">
        <v>0</v>
      </c>
      <c r="P1351" s="46">
        <f t="shared" si="95"/>
        <v>0</v>
      </c>
    </row>
    <row r="1352" spans="1:16" hidden="1" x14ac:dyDescent="0.25">
      <c r="A1352" s="258" t="str">
        <f>IF(B1352=1,A1320,"")</f>
        <v/>
      </c>
      <c r="B1352" s="39" t="str">
        <f t="shared" si="94"/>
        <v/>
      </c>
      <c r="C1352" s="101">
        <f>VLOOKUP($X$40,CAD!$E$7:$F$31,2,0)</f>
        <v>0</v>
      </c>
      <c r="D1352" s="37">
        <v>0</v>
      </c>
      <c r="E1352" s="37">
        <v>0</v>
      </c>
      <c r="F1352" s="37">
        <v>0</v>
      </c>
      <c r="G1352" s="37">
        <v>0</v>
      </c>
      <c r="H1352" s="37">
        <v>0</v>
      </c>
      <c r="I1352" s="37">
        <v>0</v>
      </c>
      <c r="J1352" s="37">
        <v>0</v>
      </c>
      <c r="K1352" s="37">
        <v>0</v>
      </c>
      <c r="L1352" s="37">
        <v>0</v>
      </c>
      <c r="M1352" s="37">
        <v>0</v>
      </c>
      <c r="N1352" s="37">
        <v>0</v>
      </c>
      <c r="O1352" s="37">
        <v>0</v>
      </c>
      <c r="P1352" s="46">
        <f t="shared" si="95"/>
        <v>0</v>
      </c>
    </row>
    <row r="1353" spans="1:16" hidden="1" x14ac:dyDescent="0.25">
      <c r="A1353" s="258" t="str">
        <f>IF(B1353=1,A1320,"")</f>
        <v/>
      </c>
      <c r="B1353" s="39" t="str">
        <f t="shared" si="94"/>
        <v/>
      </c>
      <c r="C1353" s="101">
        <f>VLOOKUP($X$41,CAD!$E$7:$F$31,2,0)</f>
        <v>0</v>
      </c>
      <c r="D1353" s="37">
        <v>0</v>
      </c>
      <c r="E1353" s="37">
        <v>0</v>
      </c>
      <c r="F1353" s="37">
        <v>0</v>
      </c>
      <c r="G1353" s="37">
        <v>0</v>
      </c>
      <c r="H1353" s="37">
        <v>0</v>
      </c>
      <c r="I1353" s="37">
        <v>0</v>
      </c>
      <c r="J1353" s="37">
        <v>0</v>
      </c>
      <c r="K1353" s="37">
        <v>0</v>
      </c>
      <c r="L1353" s="37">
        <v>0</v>
      </c>
      <c r="M1353" s="37">
        <v>0</v>
      </c>
      <c r="N1353" s="37">
        <v>0</v>
      </c>
      <c r="O1353" s="37">
        <v>0</v>
      </c>
      <c r="P1353" s="46">
        <f t="shared" si="95"/>
        <v>0</v>
      </c>
    </row>
    <row r="1354" spans="1:16" hidden="1" x14ac:dyDescent="0.25">
      <c r="A1354" s="258" t="str">
        <f>IF(B1354=1,A1320,"")</f>
        <v/>
      </c>
      <c r="B1354" s="39" t="str">
        <f t="shared" si="94"/>
        <v/>
      </c>
      <c r="C1354" s="101">
        <f>VLOOKUP($X$42,CAD!$E$7:$F$31,2,0)</f>
        <v>0</v>
      </c>
      <c r="D1354" s="37">
        <v>0</v>
      </c>
      <c r="E1354" s="37">
        <v>0</v>
      </c>
      <c r="F1354" s="37">
        <v>0</v>
      </c>
      <c r="G1354" s="37">
        <v>0</v>
      </c>
      <c r="H1354" s="37">
        <v>0</v>
      </c>
      <c r="I1354" s="37">
        <v>0</v>
      </c>
      <c r="J1354" s="37">
        <v>0</v>
      </c>
      <c r="K1354" s="37">
        <v>0</v>
      </c>
      <c r="L1354" s="37">
        <v>0</v>
      </c>
      <c r="M1354" s="37">
        <v>0</v>
      </c>
      <c r="N1354" s="37">
        <v>0</v>
      </c>
      <c r="O1354" s="37">
        <v>0</v>
      </c>
      <c r="P1354" s="46">
        <f t="shared" si="95"/>
        <v>0</v>
      </c>
    </row>
    <row r="1355" spans="1:16" hidden="1" x14ac:dyDescent="0.25">
      <c r="A1355" s="258" t="str">
        <f>IF(B1355=1,A1320,"")</f>
        <v/>
      </c>
      <c r="B1355" s="39" t="str">
        <f t="shared" si="94"/>
        <v/>
      </c>
      <c r="C1355" s="101">
        <f>VLOOKUP($X$43,CAD!$E$7:$F$31,2,0)</f>
        <v>0</v>
      </c>
      <c r="D1355" s="37">
        <v>0</v>
      </c>
      <c r="E1355" s="37">
        <v>0</v>
      </c>
      <c r="F1355" s="37">
        <v>0</v>
      </c>
      <c r="G1355" s="37">
        <v>0</v>
      </c>
      <c r="H1355" s="37">
        <v>0</v>
      </c>
      <c r="I1355" s="37">
        <v>0</v>
      </c>
      <c r="J1355" s="37">
        <v>0</v>
      </c>
      <c r="K1355" s="37">
        <v>0</v>
      </c>
      <c r="L1355" s="37">
        <v>0</v>
      </c>
      <c r="M1355" s="37">
        <v>0</v>
      </c>
      <c r="N1355" s="37">
        <v>0</v>
      </c>
      <c r="O1355" s="37">
        <v>0</v>
      </c>
      <c r="P1355" s="46">
        <f t="shared" si="95"/>
        <v>0</v>
      </c>
    </row>
    <row r="1356" spans="1:16" hidden="1" x14ac:dyDescent="0.25">
      <c r="A1356" s="258" t="str">
        <f>IF(B1356=1,A1320,"")</f>
        <v/>
      </c>
      <c r="B1356" s="39" t="str">
        <f t="shared" si="94"/>
        <v/>
      </c>
      <c r="C1356" s="101">
        <f>VLOOKUP($X$44,CAD!$E$7:$F$31,2,0)</f>
        <v>0</v>
      </c>
      <c r="D1356" s="37">
        <v>0</v>
      </c>
      <c r="E1356" s="37">
        <v>0</v>
      </c>
      <c r="F1356" s="37">
        <v>0</v>
      </c>
      <c r="G1356" s="37">
        <v>0</v>
      </c>
      <c r="H1356" s="37">
        <v>0</v>
      </c>
      <c r="I1356" s="37">
        <v>0</v>
      </c>
      <c r="J1356" s="37">
        <v>0</v>
      </c>
      <c r="K1356" s="37">
        <v>0</v>
      </c>
      <c r="L1356" s="37">
        <v>0</v>
      </c>
      <c r="M1356" s="37">
        <v>0</v>
      </c>
      <c r="N1356" s="37">
        <v>0</v>
      </c>
      <c r="O1356" s="37">
        <v>0</v>
      </c>
      <c r="P1356" s="46">
        <f t="shared" si="95"/>
        <v>0</v>
      </c>
    </row>
    <row r="1357" spans="1:16" hidden="1" x14ac:dyDescent="0.25">
      <c r="A1357" s="258" t="str">
        <f>IF(B1357=1,A1320,"")</f>
        <v/>
      </c>
      <c r="B1357" s="39" t="str">
        <f t="shared" si="94"/>
        <v/>
      </c>
      <c r="C1357" s="101">
        <f>VLOOKUP($X$45,CAD!$E$7:$F$31,2,0)</f>
        <v>0</v>
      </c>
      <c r="D1357" s="37">
        <v>0</v>
      </c>
      <c r="E1357" s="37">
        <v>0</v>
      </c>
      <c r="F1357" s="37">
        <v>0</v>
      </c>
      <c r="G1357" s="37">
        <v>0</v>
      </c>
      <c r="H1357" s="37">
        <v>0</v>
      </c>
      <c r="I1357" s="37">
        <v>0</v>
      </c>
      <c r="J1357" s="37">
        <v>0</v>
      </c>
      <c r="K1357" s="37">
        <v>0</v>
      </c>
      <c r="L1357" s="37">
        <v>0</v>
      </c>
      <c r="M1357" s="37">
        <v>0</v>
      </c>
      <c r="N1357" s="37">
        <v>0</v>
      </c>
      <c r="O1357" s="37">
        <v>0</v>
      </c>
      <c r="P1357" s="46">
        <f t="shared" si="95"/>
        <v>0</v>
      </c>
    </row>
    <row r="1358" spans="1:16" hidden="1" x14ac:dyDescent="0.25">
      <c r="A1358" s="258" t="str">
        <f>IF(B1358=1,A1320,"")</f>
        <v/>
      </c>
      <c r="B1358" s="39" t="str">
        <f t="shared" si="94"/>
        <v/>
      </c>
      <c r="C1358" s="101">
        <f>VLOOKUP($X$46,CAD!$E$7:$F$31,2,0)</f>
        <v>0</v>
      </c>
      <c r="D1358" s="37">
        <v>0</v>
      </c>
      <c r="E1358" s="37">
        <v>0</v>
      </c>
      <c r="F1358" s="37">
        <v>0</v>
      </c>
      <c r="G1358" s="37">
        <v>0</v>
      </c>
      <c r="H1358" s="37">
        <v>0</v>
      </c>
      <c r="I1358" s="37">
        <v>0</v>
      </c>
      <c r="J1358" s="37">
        <v>0</v>
      </c>
      <c r="K1358" s="37">
        <v>0</v>
      </c>
      <c r="L1358" s="37">
        <v>0</v>
      </c>
      <c r="M1358" s="37">
        <v>0</v>
      </c>
      <c r="N1358" s="37">
        <v>0</v>
      </c>
      <c r="O1358" s="37">
        <v>0</v>
      </c>
      <c r="P1358" s="46">
        <f t="shared" si="95"/>
        <v>0</v>
      </c>
    </row>
    <row r="1359" spans="1:16" hidden="1" x14ac:dyDescent="0.25">
      <c r="A1359" s="258" t="str">
        <f>IF(B1359=1,A1320,"")</f>
        <v/>
      </c>
      <c r="B1359" s="39" t="str">
        <f t="shared" si="94"/>
        <v/>
      </c>
      <c r="C1359" s="101">
        <f>VLOOKUP($X$47,CAD!$E$7:$F$31,2,0)</f>
        <v>0</v>
      </c>
      <c r="D1359" s="37">
        <v>0</v>
      </c>
      <c r="E1359" s="37">
        <v>0</v>
      </c>
      <c r="F1359" s="37">
        <v>0</v>
      </c>
      <c r="G1359" s="37">
        <v>0</v>
      </c>
      <c r="H1359" s="37">
        <v>0</v>
      </c>
      <c r="I1359" s="37">
        <v>0</v>
      </c>
      <c r="J1359" s="37">
        <v>0</v>
      </c>
      <c r="K1359" s="37">
        <v>0</v>
      </c>
      <c r="L1359" s="37">
        <v>0</v>
      </c>
      <c r="M1359" s="37">
        <v>0</v>
      </c>
      <c r="N1359" s="37">
        <v>0</v>
      </c>
      <c r="O1359" s="37">
        <v>0</v>
      </c>
      <c r="P1359" s="46">
        <f t="shared" si="95"/>
        <v>0</v>
      </c>
    </row>
    <row r="1360" spans="1:16" hidden="1" x14ac:dyDescent="0.25">
      <c r="A1360" s="258" t="str">
        <f>IF(B1360=1,A1320,"")</f>
        <v/>
      </c>
      <c r="B1360" s="39" t="str">
        <f t="shared" si="94"/>
        <v/>
      </c>
      <c r="C1360" s="101">
        <f>VLOOKUP($X$48,CAD!$E$7:$F$31,2,0)</f>
        <v>0</v>
      </c>
      <c r="D1360" s="37">
        <v>0</v>
      </c>
      <c r="E1360" s="37">
        <v>0</v>
      </c>
      <c r="F1360" s="37">
        <v>0</v>
      </c>
      <c r="G1360" s="37">
        <v>0</v>
      </c>
      <c r="H1360" s="37">
        <v>0</v>
      </c>
      <c r="I1360" s="37">
        <v>0</v>
      </c>
      <c r="J1360" s="37">
        <v>0</v>
      </c>
      <c r="K1360" s="37">
        <v>0</v>
      </c>
      <c r="L1360" s="37">
        <v>0</v>
      </c>
      <c r="M1360" s="37">
        <v>0</v>
      </c>
      <c r="N1360" s="37">
        <v>0</v>
      </c>
      <c r="O1360" s="37">
        <v>0</v>
      </c>
      <c r="P1360" s="46">
        <f t="shared" si="95"/>
        <v>0</v>
      </c>
    </row>
    <row r="1361" spans="1:20" hidden="1" x14ac:dyDescent="0.25">
      <c r="A1361" s="258" t="str">
        <f>IF(B1361=1,A1320,"")</f>
        <v/>
      </c>
      <c r="B1361" s="39" t="str">
        <f t="shared" si="94"/>
        <v/>
      </c>
      <c r="C1361" s="101">
        <f>VLOOKUP($X$49,CAD!$E$7:$F$31,2,0)</f>
        <v>0</v>
      </c>
      <c r="D1361" s="37">
        <v>0</v>
      </c>
      <c r="E1361" s="37">
        <v>0</v>
      </c>
      <c r="F1361" s="37">
        <v>0</v>
      </c>
      <c r="G1361" s="37">
        <v>0</v>
      </c>
      <c r="H1361" s="37">
        <v>0</v>
      </c>
      <c r="I1361" s="37">
        <v>0</v>
      </c>
      <c r="J1361" s="37">
        <v>0</v>
      </c>
      <c r="K1361" s="37">
        <v>0</v>
      </c>
      <c r="L1361" s="37">
        <v>0</v>
      </c>
      <c r="M1361" s="37">
        <v>0</v>
      </c>
      <c r="N1361" s="37">
        <v>0</v>
      </c>
      <c r="O1361" s="37">
        <v>0</v>
      </c>
      <c r="P1361" s="46">
        <f t="shared" si="95"/>
        <v>0</v>
      </c>
    </row>
    <row r="1362" spans="1:20" hidden="1" x14ac:dyDescent="0.25">
      <c r="A1362" s="258" t="str">
        <f>IF(B1362=1,A1320,"")</f>
        <v/>
      </c>
      <c r="B1362" s="39" t="str">
        <f t="shared" si="94"/>
        <v/>
      </c>
      <c r="C1362" s="101">
        <f>VLOOKUP($X$50,CAD!$E$7:$F$31,2,0)</f>
        <v>0</v>
      </c>
      <c r="D1362" s="37">
        <v>0</v>
      </c>
      <c r="E1362" s="37">
        <v>0</v>
      </c>
      <c r="F1362" s="37">
        <v>0</v>
      </c>
      <c r="G1362" s="37">
        <v>0</v>
      </c>
      <c r="H1362" s="37">
        <v>0</v>
      </c>
      <c r="I1362" s="37">
        <v>0</v>
      </c>
      <c r="J1362" s="37">
        <v>0</v>
      </c>
      <c r="K1362" s="37">
        <v>0</v>
      </c>
      <c r="L1362" s="37">
        <v>0</v>
      </c>
      <c r="M1362" s="37">
        <v>0</v>
      </c>
      <c r="N1362" s="37">
        <v>0</v>
      </c>
      <c r="O1362" s="37">
        <v>0</v>
      </c>
      <c r="P1362" s="46">
        <f t="shared" si="95"/>
        <v>0</v>
      </c>
    </row>
    <row r="1363" spans="1:20" hidden="1" x14ac:dyDescent="0.25">
      <c r="A1363" s="258" t="str">
        <f>IF(B1363=1,A1320,"")</f>
        <v/>
      </c>
      <c r="B1363" s="39" t="str">
        <f t="shared" si="94"/>
        <v/>
      </c>
      <c r="C1363" s="101">
        <f>VLOOKUP($X$51,CAD!$E$7:$F$31,2,0)</f>
        <v>0</v>
      </c>
      <c r="D1363" s="37">
        <v>0</v>
      </c>
      <c r="E1363" s="37">
        <v>0</v>
      </c>
      <c r="F1363" s="37">
        <v>0</v>
      </c>
      <c r="G1363" s="37">
        <v>0</v>
      </c>
      <c r="H1363" s="37">
        <v>0</v>
      </c>
      <c r="I1363" s="37">
        <v>0</v>
      </c>
      <c r="J1363" s="37">
        <v>0</v>
      </c>
      <c r="K1363" s="37">
        <v>0</v>
      </c>
      <c r="L1363" s="37">
        <v>0</v>
      </c>
      <c r="M1363" s="37">
        <v>0</v>
      </c>
      <c r="N1363" s="37">
        <v>0</v>
      </c>
      <c r="O1363" s="37">
        <v>0</v>
      </c>
      <c r="P1363" s="46">
        <f t="shared" si="95"/>
        <v>0</v>
      </c>
    </row>
    <row r="1364" spans="1:20" hidden="1" x14ac:dyDescent="0.25">
      <c r="A1364" s="258" t="str">
        <f>IF(B1364=1,A1320,"")</f>
        <v/>
      </c>
      <c r="B1364" s="39" t="str">
        <f t="shared" si="94"/>
        <v/>
      </c>
      <c r="C1364" s="101">
        <f>VLOOKUP($X$52,CAD!$E$7:$F$31,2,0)</f>
        <v>0</v>
      </c>
      <c r="D1364" s="37">
        <v>0</v>
      </c>
      <c r="E1364" s="37">
        <v>0</v>
      </c>
      <c r="F1364" s="37">
        <v>0</v>
      </c>
      <c r="G1364" s="37">
        <v>0</v>
      </c>
      <c r="H1364" s="37">
        <v>0</v>
      </c>
      <c r="I1364" s="37">
        <v>0</v>
      </c>
      <c r="J1364" s="37">
        <v>0</v>
      </c>
      <c r="K1364" s="37">
        <v>0</v>
      </c>
      <c r="L1364" s="37">
        <v>0</v>
      </c>
      <c r="M1364" s="37">
        <v>0</v>
      </c>
      <c r="N1364" s="37">
        <v>0</v>
      </c>
      <c r="O1364" s="37">
        <v>0</v>
      </c>
      <c r="P1364" s="46">
        <f t="shared" si="95"/>
        <v>0</v>
      </c>
    </row>
    <row r="1365" spans="1:20" hidden="1" x14ac:dyDescent="0.25">
      <c r="A1365" s="258" t="str">
        <f>IF(B1365=1,A1320,"")</f>
        <v/>
      </c>
      <c r="B1365" s="39" t="str">
        <f t="shared" si="94"/>
        <v/>
      </c>
      <c r="C1365" s="101">
        <f>VLOOKUP($X$53,CAD!$E$7:$F$31,2,0)</f>
        <v>0</v>
      </c>
      <c r="D1365" s="37">
        <v>0</v>
      </c>
      <c r="E1365" s="37">
        <v>0</v>
      </c>
      <c r="F1365" s="37">
        <v>0</v>
      </c>
      <c r="G1365" s="37">
        <v>0</v>
      </c>
      <c r="H1365" s="37">
        <v>0</v>
      </c>
      <c r="I1365" s="37">
        <v>0</v>
      </c>
      <c r="J1365" s="37">
        <v>0</v>
      </c>
      <c r="K1365" s="37">
        <v>0</v>
      </c>
      <c r="L1365" s="37">
        <v>0</v>
      </c>
      <c r="M1365" s="37">
        <v>0</v>
      </c>
      <c r="N1365" s="37">
        <v>0</v>
      </c>
      <c r="O1365" s="37">
        <v>0</v>
      </c>
      <c r="P1365" s="46">
        <f t="shared" si="95"/>
        <v>0</v>
      </c>
    </row>
    <row r="1366" spans="1:20" hidden="1" x14ac:dyDescent="0.25">
      <c r="A1366" s="258" t="str">
        <f>IF(B1366=1,A1320,"")</f>
        <v/>
      </c>
      <c r="B1366" s="39" t="str">
        <f t="shared" si="94"/>
        <v/>
      </c>
      <c r="C1366" s="101">
        <f>VLOOKUP($X$54,CAD!$E$7:$F$31,2,0)</f>
        <v>0</v>
      </c>
      <c r="D1366" s="37">
        <v>0</v>
      </c>
      <c r="E1366" s="37">
        <v>0</v>
      </c>
      <c r="F1366" s="37">
        <v>0</v>
      </c>
      <c r="G1366" s="37">
        <v>0</v>
      </c>
      <c r="H1366" s="37">
        <v>0</v>
      </c>
      <c r="I1366" s="37">
        <v>0</v>
      </c>
      <c r="J1366" s="37">
        <v>0</v>
      </c>
      <c r="K1366" s="37">
        <v>0</v>
      </c>
      <c r="L1366" s="37">
        <v>0</v>
      </c>
      <c r="M1366" s="37">
        <v>0</v>
      </c>
      <c r="N1366" s="37">
        <v>0</v>
      </c>
      <c r="O1366" s="37">
        <v>0</v>
      </c>
      <c r="P1366" s="46">
        <f t="shared" si="95"/>
        <v>0</v>
      </c>
    </row>
    <row r="1367" spans="1:20" hidden="1" x14ac:dyDescent="0.25">
      <c r="A1367" s="258" t="str">
        <f>IF(B1367=1,A1320,"")</f>
        <v/>
      </c>
      <c r="B1367" s="39" t="str">
        <f t="shared" si="94"/>
        <v/>
      </c>
      <c r="C1367" s="101">
        <f>VLOOKUP($X$55,CAD!$E$7:$F$31,2,0)</f>
        <v>0</v>
      </c>
      <c r="D1367" s="37">
        <v>0</v>
      </c>
      <c r="E1367" s="37">
        <v>0</v>
      </c>
      <c r="F1367" s="37">
        <v>0</v>
      </c>
      <c r="G1367" s="37">
        <v>0</v>
      </c>
      <c r="H1367" s="37">
        <v>0</v>
      </c>
      <c r="I1367" s="37">
        <v>0</v>
      </c>
      <c r="J1367" s="37">
        <v>0</v>
      </c>
      <c r="K1367" s="37">
        <v>0</v>
      </c>
      <c r="L1367" s="37">
        <v>0</v>
      </c>
      <c r="M1367" s="37">
        <v>0</v>
      </c>
      <c r="N1367" s="37">
        <v>0</v>
      </c>
      <c r="O1367" s="37">
        <v>0</v>
      </c>
      <c r="P1367" s="46">
        <f t="shared" si="95"/>
        <v>0</v>
      </c>
    </row>
    <row r="1368" spans="1:20" hidden="1" x14ac:dyDescent="0.25">
      <c r="A1368" s="258" t="str">
        <f>IF(B1368=1,A1320,"")</f>
        <v/>
      </c>
      <c r="B1368" s="39" t="str">
        <f t="shared" si="94"/>
        <v/>
      </c>
      <c r="C1368" s="101">
        <f>VLOOKUP($X$56,CAD!$E$7:$F$31,2,0)</f>
        <v>0</v>
      </c>
      <c r="D1368" s="37">
        <v>0</v>
      </c>
      <c r="E1368" s="37">
        <v>0</v>
      </c>
      <c r="F1368" s="37">
        <v>0</v>
      </c>
      <c r="G1368" s="37">
        <v>0</v>
      </c>
      <c r="H1368" s="37">
        <v>0</v>
      </c>
      <c r="I1368" s="37">
        <v>0</v>
      </c>
      <c r="J1368" s="37">
        <v>0</v>
      </c>
      <c r="K1368" s="37">
        <v>0</v>
      </c>
      <c r="L1368" s="37">
        <v>0</v>
      </c>
      <c r="M1368" s="37">
        <v>0</v>
      </c>
      <c r="N1368" s="37">
        <v>0</v>
      </c>
      <c r="O1368" s="37">
        <v>0</v>
      </c>
      <c r="P1368" s="46">
        <f t="shared" si="95"/>
        <v>0</v>
      </c>
    </row>
    <row r="1369" spans="1:20" hidden="1" x14ac:dyDescent="0.25">
      <c r="A1369" s="258" t="str">
        <f>IF(B1369=1,A1320,"")</f>
        <v/>
      </c>
      <c r="B1369" s="39" t="str">
        <f t="shared" si="94"/>
        <v/>
      </c>
      <c r="C1369" s="101">
        <f>VLOOKUP($X$57,CAD!$E$7:$F$31,2,0)</f>
        <v>0</v>
      </c>
      <c r="D1369" s="37">
        <v>0</v>
      </c>
      <c r="E1369" s="37">
        <v>0</v>
      </c>
      <c r="F1369" s="37">
        <v>0</v>
      </c>
      <c r="G1369" s="37">
        <v>0</v>
      </c>
      <c r="H1369" s="37">
        <v>0</v>
      </c>
      <c r="I1369" s="37">
        <v>0</v>
      </c>
      <c r="J1369" s="37">
        <v>0</v>
      </c>
      <c r="K1369" s="37">
        <v>0</v>
      </c>
      <c r="L1369" s="37">
        <v>0</v>
      </c>
      <c r="M1369" s="37">
        <v>0</v>
      </c>
      <c r="N1369" s="37">
        <v>0</v>
      </c>
      <c r="O1369" s="37">
        <v>0</v>
      </c>
      <c r="P1369" s="46">
        <f t="shared" si="95"/>
        <v>0</v>
      </c>
    </row>
    <row r="1370" spans="1:20" hidden="1" x14ac:dyDescent="0.25">
      <c r="A1370" s="258" t="str">
        <f>IF(B1370=1,A1320,"")</f>
        <v/>
      </c>
      <c r="B1370" s="39" t="str">
        <f t="shared" si="94"/>
        <v/>
      </c>
      <c r="C1370" s="101">
        <f>VLOOKUP($X$58,CAD!$E$7:$F$31,2,0)</f>
        <v>0</v>
      </c>
      <c r="D1370" s="37">
        <v>0</v>
      </c>
      <c r="E1370" s="37">
        <v>0</v>
      </c>
      <c r="F1370" s="37">
        <v>0</v>
      </c>
      <c r="G1370" s="37">
        <v>0</v>
      </c>
      <c r="H1370" s="37">
        <v>0</v>
      </c>
      <c r="I1370" s="37">
        <v>0</v>
      </c>
      <c r="J1370" s="37">
        <v>0</v>
      </c>
      <c r="K1370" s="37">
        <v>0</v>
      </c>
      <c r="L1370" s="37">
        <v>0</v>
      </c>
      <c r="M1370" s="37">
        <v>0</v>
      </c>
      <c r="N1370" s="37">
        <v>0</v>
      </c>
      <c r="O1370" s="37">
        <v>0</v>
      </c>
      <c r="P1370" s="46">
        <f t="shared" si="95"/>
        <v>0</v>
      </c>
      <c r="T1370" s="10"/>
    </row>
    <row r="1371" spans="1:20" hidden="1" x14ac:dyDescent="0.25">
      <c r="A1371" s="258">
        <f>A1320</f>
        <v>2043</v>
      </c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73"/>
    </row>
    <row r="1372" spans="1:20" ht="15.75" hidden="1" thickBot="1" x14ac:dyDescent="0.3">
      <c r="A1372" s="258">
        <f>A1320</f>
        <v>2043</v>
      </c>
      <c r="C1372" s="131" t="s">
        <v>203</v>
      </c>
      <c r="D1372" s="143">
        <f>PREV_D!D1299</f>
        <v>0</v>
      </c>
      <c r="E1372" s="143">
        <f>PREV_D!E1299</f>
        <v>0</v>
      </c>
      <c r="F1372" s="143">
        <f>PREV_D!F1299</f>
        <v>0</v>
      </c>
      <c r="G1372" s="143">
        <f>PREV_D!G1299</f>
        <v>0</v>
      </c>
      <c r="H1372" s="143">
        <f>PREV_D!H1299</f>
        <v>0</v>
      </c>
      <c r="I1372" s="143">
        <f>PREV_D!I1299</f>
        <v>0</v>
      </c>
      <c r="J1372" s="143">
        <f>PREV_D!J1299</f>
        <v>0</v>
      </c>
      <c r="K1372" s="143">
        <f>PREV_D!K1299</f>
        <v>0</v>
      </c>
      <c r="L1372" s="143">
        <f>PREV_D!L1299</f>
        <v>0</v>
      </c>
      <c r="M1372" s="143">
        <f>PREV_D!M1299</f>
        <v>0</v>
      </c>
      <c r="N1372" s="143">
        <f>PREV_D!N1299</f>
        <v>0</v>
      </c>
      <c r="O1372" s="143">
        <f>PREV_D!O1299</f>
        <v>0</v>
      </c>
      <c r="P1372" s="144">
        <f>SUM(D1372:O1372)</f>
        <v>0</v>
      </c>
    </row>
    <row r="1373" spans="1:20" hidden="1" x14ac:dyDescent="0.25">
      <c r="A1373" s="258">
        <f>A1320</f>
        <v>2043</v>
      </c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73"/>
    </row>
    <row r="1374" spans="1:20" hidden="1" x14ac:dyDescent="0.25">
      <c r="A1374" s="258">
        <f>A1320</f>
        <v>2043</v>
      </c>
      <c r="C1374" s="63" t="s">
        <v>204</v>
      </c>
      <c r="D1374" s="145">
        <f>D1320-D1372</f>
        <v>0</v>
      </c>
      <c r="E1374" s="145">
        <f t="shared" ref="E1374:P1374" si="96">E1320-E1372</f>
        <v>0</v>
      </c>
      <c r="F1374" s="145">
        <f t="shared" si="96"/>
        <v>0</v>
      </c>
      <c r="G1374" s="145">
        <f t="shared" si="96"/>
        <v>0</v>
      </c>
      <c r="H1374" s="145">
        <f t="shared" si="96"/>
        <v>0</v>
      </c>
      <c r="I1374" s="145">
        <f t="shared" si="96"/>
        <v>0</v>
      </c>
      <c r="J1374" s="145">
        <f t="shared" si="96"/>
        <v>0</v>
      </c>
      <c r="K1374" s="145">
        <f t="shared" si="96"/>
        <v>0</v>
      </c>
      <c r="L1374" s="145">
        <f t="shared" si="96"/>
        <v>0</v>
      </c>
      <c r="M1374" s="145">
        <f t="shared" si="96"/>
        <v>0</v>
      </c>
      <c r="N1374" s="145">
        <f t="shared" si="96"/>
        <v>0</v>
      </c>
      <c r="O1374" s="145">
        <f t="shared" si="96"/>
        <v>0</v>
      </c>
      <c r="P1374" s="146">
        <f t="shared" si="96"/>
        <v>0</v>
      </c>
    </row>
    <row r="1375" spans="1:20" hidden="1" x14ac:dyDescent="0.25">
      <c r="A1375" s="258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20" hidden="1" x14ac:dyDescent="0.25">
      <c r="A1376" s="258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ht="15" hidden="1" customHeight="1" thickBot="1" x14ac:dyDescent="0.3">
      <c r="A1377" s="258">
        <f>A1320+1</f>
        <v>2044</v>
      </c>
      <c r="C1377" s="134" t="s">
        <v>202</v>
      </c>
      <c r="D1377" s="142">
        <f t="shared" ref="D1377:P1377" si="97">SUM(D1378:D1427)</f>
        <v>0</v>
      </c>
      <c r="E1377" s="142">
        <f t="shared" si="97"/>
        <v>0</v>
      </c>
      <c r="F1377" s="142">
        <f t="shared" si="97"/>
        <v>0</v>
      </c>
      <c r="G1377" s="142">
        <f t="shared" si="97"/>
        <v>0</v>
      </c>
      <c r="H1377" s="142">
        <f t="shared" si="97"/>
        <v>0</v>
      </c>
      <c r="I1377" s="142">
        <f t="shared" si="97"/>
        <v>0</v>
      </c>
      <c r="J1377" s="142">
        <f t="shared" si="97"/>
        <v>0</v>
      </c>
      <c r="K1377" s="142">
        <f t="shared" si="97"/>
        <v>0</v>
      </c>
      <c r="L1377" s="142">
        <f t="shared" si="97"/>
        <v>0</v>
      </c>
      <c r="M1377" s="142">
        <f t="shared" si="97"/>
        <v>0</v>
      </c>
      <c r="N1377" s="142">
        <f t="shared" si="97"/>
        <v>0</v>
      </c>
      <c r="O1377" s="142">
        <f t="shared" si="97"/>
        <v>0</v>
      </c>
      <c r="P1377" s="142">
        <f t="shared" si="97"/>
        <v>0</v>
      </c>
    </row>
    <row r="1378" spans="1:16" hidden="1" x14ac:dyDescent="0.25">
      <c r="A1378" s="258" t="str">
        <f>IF(B1378=1,A1377,"")</f>
        <v/>
      </c>
      <c r="B1378" s="39" t="str">
        <f>IF(C1378&lt;&gt;0,1,"")</f>
        <v/>
      </c>
      <c r="C1378" s="130">
        <f>VLOOKUP($X$9,CAD!$C$7:$D$31,2,0)</f>
        <v>0</v>
      </c>
      <c r="D1378" s="38">
        <v>0</v>
      </c>
      <c r="E1378" s="38">
        <v>0</v>
      </c>
      <c r="F1378" s="38">
        <v>0</v>
      </c>
      <c r="G1378" s="38">
        <v>0</v>
      </c>
      <c r="H1378" s="38">
        <v>0</v>
      </c>
      <c r="I1378" s="38">
        <v>0</v>
      </c>
      <c r="J1378" s="38">
        <v>0</v>
      </c>
      <c r="K1378" s="38">
        <v>0</v>
      </c>
      <c r="L1378" s="38">
        <v>0</v>
      </c>
      <c r="M1378" s="38">
        <v>0</v>
      </c>
      <c r="N1378" s="38">
        <v>0</v>
      </c>
      <c r="O1378" s="38">
        <v>0</v>
      </c>
      <c r="P1378" s="99">
        <f>SUM(D1378:O1378)</f>
        <v>0</v>
      </c>
    </row>
    <row r="1379" spans="1:16" hidden="1" x14ac:dyDescent="0.25">
      <c r="A1379" s="258" t="str">
        <f>IF(B1379=1,A1377,"")</f>
        <v/>
      </c>
      <c r="B1379" s="39" t="str">
        <f t="shared" ref="B1379:B1427" si="98">IF(C1379&lt;&gt;0,1,"")</f>
        <v/>
      </c>
      <c r="C1379" s="130">
        <f>VLOOKUP($X$10,CAD!$C$7:$D$31,2,0)</f>
        <v>0</v>
      </c>
      <c r="D1379" s="38">
        <v>0</v>
      </c>
      <c r="E1379" s="38">
        <v>0</v>
      </c>
      <c r="F1379" s="38">
        <v>0</v>
      </c>
      <c r="G1379" s="38">
        <v>0</v>
      </c>
      <c r="H1379" s="38">
        <v>0</v>
      </c>
      <c r="I1379" s="38">
        <v>0</v>
      </c>
      <c r="J1379" s="38">
        <v>0</v>
      </c>
      <c r="K1379" s="38">
        <v>0</v>
      </c>
      <c r="L1379" s="38">
        <v>0</v>
      </c>
      <c r="M1379" s="38">
        <v>0</v>
      </c>
      <c r="N1379" s="38">
        <v>0</v>
      </c>
      <c r="O1379" s="38">
        <v>0</v>
      </c>
      <c r="P1379" s="46">
        <f t="shared" ref="P1379:P1427" si="99">SUM(D1379:O1379)</f>
        <v>0</v>
      </c>
    </row>
    <row r="1380" spans="1:16" hidden="1" x14ac:dyDescent="0.25">
      <c r="A1380" s="258" t="str">
        <f>IF(B1380=1,A1377,"")</f>
        <v/>
      </c>
      <c r="B1380" s="39" t="str">
        <f t="shared" si="98"/>
        <v/>
      </c>
      <c r="C1380" s="130">
        <f>VLOOKUP($X$11,CAD!$C$7:$D$31,2,0)</f>
        <v>0</v>
      </c>
      <c r="D1380" s="37">
        <v>0</v>
      </c>
      <c r="E1380" s="37">
        <v>0</v>
      </c>
      <c r="F1380" s="37">
        <v>0</v>
      </c>
      <c r="G1380" s="37">
        <v>0</v>
      </c>
      <c r="H1380" s="37">
        <v>0</v>
      </c>
      <c r="I1380" s="37">
        <v>0</v>
      </c>
      <c r="J1380" s="37">
        <v>0</v>
      </c>
      <c r="K1380" s="37">
        <v>0</v>
      </c>
      <c r="L1380" s="37">
        <v>0</v>
      </c>
      <c r="M1380" s="37">
        <v>0</v>
      </c>
      <c r="N1380" s="37">
        <v>0</v>
      </c>
      <c r="O1380" s="37">
        <v>0</v>
      </c>
      <c r="P1380" s="46">
        <f t="shared" si="99"/>
        <v>0</v>
      </c>
    </row>
    <row r="1381" spans="1:16" hidden="1" x14ac:dyDescent="0.25">
      <c r="A1381" s="258" t="str">
        <f>IF(B1381=1,A1377,"")</f>
        <v/>
      </c>
      <c r="B1381" s="39" t="str">
        <f t="shared" si="98"/>
        <v/>
      </c>
      <c r="C1381" s="130">
        <f>VLOOKUP($X$12,CAD!$C$7:$D$31,2,0)</f>
        <v>0</v>
      </c>
      <c r="D1381" s="37">
        <v>0</v>
      </c>
      <c r="E1381" s="37">
        <v>0</v>
      </c>
      <c r="F1381" s="37">
        <v>0</v>
      </c>
      <c r="G1381" s="37">
        <v>0</v>
      </c>
      <c r="H1381" s="37">
        <v>0</v>
      </c>
      <c r="I1381" s="37">
        <v>0</v>
      </c>
      <c r="J1381" s="37">
        <v>0</v>
      </c>
      <c r="K1381" s="37">
        <v>0</v>
      </c>
      <c r="L1381" s="37">
        <v>0</v>
      </c>
      <c r="M1381" s="37">
        <v>0</v>
      </c>
      <c r="N1381" s="37">
        <v>0</v>
      </c>
      <c r="O1381" s="37">
        <v>0</v>
      </c>
      <c r="P1381" s="46">
        <f t="shared" si="99"/>
        <v>0</v>
      </c>
    </row>
    <row r="1382" spans="1:16" hidden="1" x14ac:dyDescent="0.25">
      <c r="A1382" s="258" t="str">
        <f>IF(B1382=1,A1377,"")</f>
        <v/>
      </c>
      <c r="B1382" s="39" t="str">
        <f t="shared" si="98"/>
        <v/>
      </c>
      <c r="C1382" s="130">
        <f>VLOOKUP($X$13,CAD!$C$7:$D$31,2,0)</f>
        <v>0</v>
      </c>
      <c r="D1382" s="37">
        <v>0</v>
      </c>
      <c r="E1382" s="37">
        <v>0</v>
      </c>
      <c r="F1382" s="37">
        <v>0</v>
      </c>
      <c r="G1382" s="37">
        <v>0</v>
      </c>
      <c r="H1382" s="37">
        <v>0</v>
      </c>
      <c r="I1382" s="37">
        <v>0</v>
      </c>
      <c r="J1382" s="37">
        <v>0</v>
      </c>
      <c r="K1382" s="37">
        <v>0</v>
      </c>
      <c r="L1382" s="37">
        <v>0</v>
      </c>
      <c r="M1382" s="37">
        <v>0</v>
      </c>
      <c r="N1382" s="37">
        <v>0</v>
      </c>
      <c r="O1382" s="37">
        <v>0</v>
      </c>
      <c r="P1382" s="46">
        <f t="shared" si="99"/>
        <v>0</v>
      </c>
    </row>
    <row r="1383" spans="1:16" hidden="1" x14ac:dyDescent="0.25">
      <c r="A1383" s="258" t="str">
        <f>IF(B1383=1,A1377,"")</f>
        <v/>
      </c>
      <c r="B1383" s="39" t="str">
        <f t="shared" si="98"/>
        <v/>
      </c>
      <c r="C1383" s="130">
        <f>VLOOKUP($X$14,CAD!$C$7:$D$31,2,0)</f>
        <v>0</v>
      </c>
      <c r="D1383" s="37">
        <v>0</v>
      </c>
      <c r="E1383" s="37">
        <v>0</v>
      </c>
      <c r="F1383" s="37">
        <v>0</v>
      </c>
      <c r="G1383" s="37">
        <v>0</v>
      </c>
      <c r="H1383" s="37">
        <v>0</v>
      </c>
      <c r="I1383" s="37">
        <v>0</v>
      </c>
      <c r="J1383" s="37">
        <v>0</v>
      </c>
      <c r="K1383" s="37">
        <v>0</v>
      </c>
      <c r="L1383" s="37">
        <v>0</v>
      </c>
      <c r="M1383" s="37">
        <v>0</v>
      </c>
      <c r="N1383" s="37">
        <v>0</v>
      </c>
      <c r="O1383" s="37">
        <v>0</v>
      </c>
      <c r="P1383" s="46">
        <f t="shared" si="99"/>
        <v>0</v>
      </c>
    </row>
    <row r="1384" spans="1:16" hidden="1" x14ac:dyDescent="0.25">
      <c r="A1384" s="258" t="str">
        <f>IF(B1384=1,A1377,"")</f>
        <v/>
      </c>
      <c r="B1384" s="39" t="str">
        <f t="shared" si="98"/>
        <v/>
      </c>
      <c r="C1384" s="130">
        <f>VLOOKUP($X$15,CAD!$C$7:$D$31,2,0)</f>
        <v>0</v>
      </c>
      <c r="D1384" s="37">
        <v>0</v>
      </c>
      <c r="E1384" s="37">
        <v>0</v>
      </c>
      <c r="F1384" s="37">
        <v>0</v>
      </c>
      <c r="G1384" s="37">
        <v>0</v>
      </c>
      <c r="H1384" s="37">
        <v>0</v>
      </c>
      <c r="I1384" s="37">
        <v>0</v>
      </c>
      <c r="J1384" s="37">
        <v>0</v>
      </c>
      <c r="K1384" s="37">
        <v>0</v>
      </c>
      <c r="L1384" s="37">
        <v>0</v>
      </c>
      <c r="M1384" s="37">
        <v>0</v>
      </c>
      <c r="N1384" s="37">
        <v>0</v>
      </c>
      <c r="O1384" s="37">
        <v>0</v>
      </c>
      <c r="P1384" s="46">
        <f t="shared" si="99"/>
        <v>0</v>
      </c>
    </row>
    <row r="1385" spans="1:16" hidden="1" x14ac:dyDescent="0.25">
      <c r="A1385" s="258" t="str">
        <f>IF(B1385=1,A1377,"")</f>
        <v/>
      </c>
      <c r="B1385" s="39" t="str">
        <f t="shared" si="98"/>
        <v/>
      </c>
      <c r="C1385" s="130">
        <f>VLOOKUP($X$16,CAD!$C$7:$D$31,2,0)</f>
        <v>0</v>
      </c>
      <c r="D1385" s="37">
        <v>0</v>
      </c>
      <c r="E1385" s="37">
        <v>0</v>
      </c>
      <c r="F1385" s="37">
        <v>0</v>
      </c>
      <c r="G1385" s="37">
        <v>0</v>
      </c>
      <c r="H1385" s="37">
        <v>0</v>
      </c>
      <c r="I1385" s="37">
        <v>0</v>
      </c>
      <c r="J1385" s="37">
        <v>0</v>
      </c>
      <c r="K1385" s="37">
        <v>0</v>
      </c>
      <c r="L1385" s="37">
        <v>0</v>
      </c>
      <c r="M1385" s="37">
        <v>0</v>
      </c>
      <c r="N1385" s="37">
        <v>0</v>
      </c>
      <c r="O1385" s="37">
        <v>0</v>
      </c>
      <c r="P1385" s="46">
        <f t="shared" si="99"/>
        <v>0</v>
      </c>
    </row>
    <row r="1386" spans="1:16" hidden="1" x14ac:dyDescent="0.25">
      <c r="A1386" s="258" t="str">
        <f>IF(B1386=1,A1377,"")</f>
        <v/>
      </c>
      <c r="B1386" s="39" t="str">
        <f t="shared" si="98"/>
        <v/>
      </c>
      <c r="C1386" s="130">
        <f>VLOOKUP($X$17,CAD!$C$7:$D$31,2,0)</f>
        <v>0</v>
      </c>
      <c r="D1386" s="37">
        <v>0</v>
      </c>
      <c r="E1386" s="37">
        <v>0</v>
      </c>
      <c r="F1386" s="37">
        <v>0</v>
      </c>
      <c r="G1386" s="37">
        <v>0</v>
      </c>
      <c r="H1386" s="37">
        <v>0</v>
      </c>
      <c r="I1386" s="37">
        <v>0</v>
      </c>
      <c r="J1386" s="37">
        <v>0</v>
      </c>
      <c r="K1386" s="37">
        <v>0</v>
      </c>
      <c r="L1386" s="37">
        <v>0</v>
      </c>
      <c r="M1386" s="37">
        <v>0</v>
      </c>
      <c r="N1386" s="37">
        <v>0</v>
      </c>
      <c r="O1386" s="37">
        <v>0</v>
      </c>
      <c r="P1386" s="46">
        <f t="shared" si="99"/>
        <v>0</v>
      </c>
    </row>
    <row r="1387" spans="1:16" hidden="1" x14ac:dyDescent="0.25">
      <c r="A1387" s="258" t="str">
        <f>IF(B1387=1,A1377,"")</f>
        <v/>
      </c>
      <c r="B1387" s="39" t="str">
        <f t="shared" si="98"/>
        <v/>
      </c>
      <c r="C1387" s="130">
        <f>VLOOKUP($X$18,CAD!$C$7:$D$31,2,0)</f>
        <v>0</v>
      </c>
      <c r="D1387" s="37">
        <v>0</v>
      </c>
      <c r="E1387" s="37">
        <v>0</v>
      </c>
      <c r="F1387" s="37">
        <v>0</v>
      </c>
      <c r="G1387" s="37">
        <v>0</v>
      </c>
      <c r="H1387" s="37">
        <v>0</v>
      </c>
      <c r="I1387" s="37">
        <v>0</v>
      </c>
      <c r="J1387" s="37">
        <v>0</v>
      </c>
      <c r="K1387" s="37">
        <v>0</v>
      </c>
      <c r="L1387" s="37">
        <v>0</v>
      </c>
      <c r="M1387" s="37">
        <v>0</v>
      </c>
      <c r="N1387" s="37">
        <v>0</v>
      </c>
      <c r="O1387" s="37">
        <v>0</v>
      </c>
      <c r="P1387" s="46">
        <f t="shared" si="99"/>
        <v>0</v>
      </c>
    </row>
    <row r="1388" spans="1:16" hidden="1" x14ac:dyDescent="0.25">
      <c r="A1388" s="258" t="str">
        <f>IF(B1388=1,A1377,"")</f>
        <v/>
      </c>
      <c r="B1388" s="39" t="str">
        <f t="shared" si="98"/>
        <v/>
      </c>
      <c r="C1388" s="130">
        <f>VLOOKUP($X$19,CAD!$C$7:$D$31,2,0)</f>
        <v>0</v>
      </c>
      <c r="D1388" s="37">
        <v>0</v>
      </c>
      <c r="E1388" s="37">
        <v>0</v>
      </c>
      <c r="F1388" s="37">
        <v>0</v>
      </c>
      <c r="G1388" s="37">
        <v>0</v>
      </c>
      <c r="H1388" s="37">
        <v>0</v>
      </c>
      <c r="I1388" s="37">
        <v>0</v>
      </c>
      <c r="J1388" s="37">
        <v>0</v>
      </c>
      <c r="K1388" s="37">
        <v>0</v>
      </c>
      <c r="L1388" s="37">
        <v>0</v>
      </c>
      <c r="M1388" s="37">
        <v>0</v>
      </c>
      <c r="N1388" s="37">
        <v>0</v>
      </c>
      <c r="O1388" s="37">
        <v>0</v>
      </c>
      <c r="P1388" s="46">
        <f t="shared" si="99"/>
        <v>0</v>
      </c>
    </row>
    <row r="1389" spans="1:16" hidden="1" x14ac:dyDescent="0.25">
      <c r="A1389" s="258" t="str">
        <f>IF(B1389=1,A1377,"")</f>
        <v/>
      </c>
      <c r="B1389" s="39" t="str">
        <f t="shared" si="98"/>
        <v/>
      </c>
      <c r="C1389" s="130">
        <f>VLOOKUP($X$20,CAD!$C$7:$D$31,2,0)</f>
        <v>0</v>
      </c>
      <c r="D1389" s="37">
        <v>0</v>
      </c>
      <c r="E1389" s="37">
        <v>0</v>
      </c>
      <c r="F1389" s="37">
        <v>0</v>
      </c>
      <c r="G1389" s="37">
        <v>0</v>
      </c>
      <c r="H1389" s="37">
        <v>0</v>
      </c>
      <c r="I1389" s="37">
        <v>0</v>
      </c>
      <c r="J1389" s="37">
        <v>0</v>
      </c>
      <c r="K1389" s="37">
        <v>0</v>
      </c>
      <c r="L1389" s="37">
        <v>0</v>
      </c>
      <c r="M1389" s="37">
        <v>0</v>
      </c>
      <c r="N1389" s="37">
        <v>0</v>
      </c>
      <c r="O1389" s="37">
        <v>0</v>
      </c>
      <c r="P1389" s="46">
        <f t="shared" si="99"/>
        <v>0</v>
      </c>
    </row>
    <row r="1390" spans="1:16" hidden="1" x14ac:dyDescent="0.25">
      <c r="A1390" s="258" t="str">
        <f>IF(B1390=1,A1377,"")</f>
        <v/>
      </c>
      <c r="B1390" s="39" t="str">
        <f t="shared" si="98"/>
        <v/>
      </c>
      <c r="C1390" s="130">
        <f>VLOOKUP($X$21,CAD!$C$7:$D$31,2,0)</f>
        <v>0</v>
      </c>
      <c r="D1390" s="37">
        <v>0</v>
      </c>
      <c r="E1390" s="37">
        <v>0</v>
      </c>
      <c r="F1390" s="37">
        <v>0</v>
      </c>
      <c r="G1390" s="37">
        <v>0</v>
      </c>
      <c r="H1390" s="37">
        <v>0</v>
      </c>
      <c r="I1390" s="37">
        <v>0</v>
      </c>
      <c r="J1390" s="37">
        <v>0</v>
      </c>
      <c r="K1390" s="37">
        <v>0</v>
      </c>
      <c r="L1390" s="37">
        <v>0</v>
      </c>
      <c r="M1390" s="37">
        <v>0</v>
      </c>
      <c r="N1390" s="37">
        <v>0</v>
      </c>
      <c r="O1390" s="37">
        <v>0</v>
      </c>
      <c r="P1390" s="46">
        <f t="shared" si="99"/>
        <v>0</v>
      </c>
    </row>
    <row r="1391" spans="1:16" hidden="1" x14ac:dyDescent="0.25">
      <c r="A1391" s="258" t="str">
        <f>IF(B1391=1,A1377,"")</f>
        <v/>
      </c>
      <c r="B1391" s="39" t="str">
        <f t="shared" si="98"/>
        <v/>
      </c>
      <c r="C1391" s="130">
        <f>VLOOKUP($X$22,CAD!$C$7:$D$31,2,0)</f>
        <v>0</v>
      </c>
      <c r="D1391" s="37">
        <v>0</v>
      </c>
      <c r="E1391" s="37">
        <v>0</v>
      </c>
      <c r="F1391" s="37">
        <v>0</v>
      </c>
      <c r="G1391" s="37">
        <v>0</v>
      </c>
      <c r="H1391" s="37">
        <v>0</v>
      </c>
      <c r="I1391" s="37">
        <v>0</v>
      </c>
      <c r="J1391" s="37">
        <v>0</v>
      </c>
      <c r="K1391" s="37">
        <v>0</v>
      </c>
      <c r="L1391" s="37">
        <v>0</v>
      </c>
      <c r="M1391" s="37">
        <v>0</v>
      </c>
      <c r="N1391" s="37">
        <v>0</v>
      </c>
      <c r="O1391" s="37">
        <v>0</v>
      </c>
      <c r="P1391" s="46">
        <f t="shared" si="99"/>
        <v>0</v>
      </c>
    </row>
    <row r="1392" spans="1:16" hidden="1" x14ac:dyDescent="0.25">
      <c r="A1392" s="258" t="str">
        <f>IF(B1392=1,A1377,"")</f>
        <v/>
      </c>
      <c r="B1392" s="39" t="str">
        <f t="shared" si="98"/>
        <v/>
      </c>
      <c r="C1392" s="130">
        <f>VLOOKUP($X$23,CAD!$C$7:$D$31,2,0)</f>
        <v>0</v>
      </c>
      <c r="D1392" s="37">
        <v>0</v>
      </c>
      <c r="E1392" s="37">
        <v>0</v>
      </c>
      <c r="F1392" s="37">
        <v>0</v>
      </c>
      <c r="G1392" s="37">
        <v>0</v>
      </c>
      <c r="H1392" s="37">
        <v>0</v>
      </c>
      <c r="I1392" s="37">
        <v>0</v>
      </c>
      <c r="J1392" s="37">
        <v>0</v>
      </c>
      <c r="K1392" s="37">
        <v>0</v>
      </c>
      <c r="L1392" s="37">
        <v>0</v>
      </c>
      <c r="M1392" s="37">
        <v>0</v>
      </c>
      <c r="N1392" s="37">
        <v>0</v>
      </c>
      <c r="O1392" s="37">
        <v>0</v>
      </c>
      <c r="P1392" s="46">
        <f t="shared" si="99"/>
        <v>0</v>
      </c>
    </row>
    <row r="1393" spans="1:16" hidden="1" x14ac:dyDescent="0.25">
      <c r="A1393" s="258" t="str">
        <f>IF(B1393=1,A1377,"")</f>
        <v/>
      </c>
      <c r="B1393" s="39" t="str">
        <f t="shared" si="98"/>
        <v/>
      </c>
      <c r="C1393" s="130">
        <f>VLOOKUP($X$24,CAD!$C$7:$D$31,2,0)</f>
        <v>0</v>
      </c>
      <c r="D1393" s="37">
        <v>0</v>
      </c>
      <c r="E1393" s="37">
        <v>0</v>
      </c>
      <c r="F1393" s="37">
        <v>0</v>
      </c>
      <c r="G1393" s="37">
        <v>0</v>
      </c>
      <c r="H1393" s="37">
        <v>0</v>
      </c>
      <c r="I1393" s="37">
        <v>0</v>
      </c>
      <c r="J1393" s="37">
        <v>0</v>
      </c>
      <c r="K1393" s="37">
        <v>0</v>
      </c>
      <c r="L1393" s="37">
        <v>0</v>
      </c>
      <c r="M1393" s="37">
        <v>0</v>
      </c>
      <c r="N1393" s="37">
        <v>0</v>
      </c>
      <c r="O1393" s="37">
        <v>0</v>
      </c>
      <c r="P1393" s="46">
        <f t="shared" si="99"/>
        <v>0</v>
      </c>
    </row>
    <row r="1394" spans="1:16" hidden="1" x14ac:dyDescent="0.25">
      <c r="A1394" s="258" t="str">
        <f>IF(B1394=1,A1377,"")</f>
        <v/>
      </c>
      <c r="B1394" s="39" t="str">
        <f t="shared" si="98"/>
        <v/>
      </c>
      <c r="C1394" s="130">
        <f>VLOOKUP($X$25,CAD!$C$7:$D$31,2,0)</f>
        <v>0</v>
      </c>
      <c r="D1394" s="37">
        <v>0</v>
      </c>
      <c r="E1394" s="37">
        <v>0</v>
      </c>
      <c r="F1394" s="37">
        <v>0</v>
      </c>
      <c r="G1394" s="37">
        <v>0</v>
      </c>
      <c r="H1394" s="37">
        <v>0</v>
      </c>
      <c r="I1394" s="37">
        <v>0</v>
      </c>
      <c r="J1394" s="37">
        <v>0</v>
      </c>
      <c r="K1394" s="37">
        <v>0</v>
      </c>
      <c r="L1394" s="37">
        <v>0</v>
      </c>
      <c r="M1394" s="37">
        <v>0</v>
      </c>
      <c r="N1394" s="37">
        <v>0</v>
      </c>
      <c r="O1394" s="37">
        <v>0</v>
      </c>
      <c r="P1394" s="46">
        <f t="shared" si="99"/>
        <v>0</v>
      </c>
    </row>
    <row r="1395" spans="1:16" hidden="1" x14ac:dyDescent="0.25">
      <c r="A1395" s="258" t="str">
        <f>IF(B1395=1,A1377,"")</f>
        <v/>
      </c>
      <c r="B1395" s="39" t="str">
        <f t="shared" si="98"/>
        <v/>
      </c>
      <c r="C1395" s="130">
        <f>VLOOKUP($X$26,CAD!$C$7:$D$31,2,0)</f>
        <v>0</v>
      </c>
      <c r="D1395" s="37">
        <v>0</v>
      </c>
      <c r="E1395" s="37">
        <v>0</v>
      </c>
      <c r="F1395" s="37">
        <v>0</v>
      </c>
      <c r="G1395" s="37">
        <v>0</v>
      </c>
      <c r="H1395" s="37">
        <v>0</v>
      </c>
      <c r="I1395" s="37">
        <v>0</v>
      </c>
      <c r="J1395" s="37">
        <v>0</v>
      </c>
      <c r="K1395" s="37">
        <v>0</v>
      </c>
      <c r="L1395" s="37">
        <v>0</v>
      </c>
      <c r="M1395" s="37">
        <v>0</v>
      </c>
      <c r="N1395" s="37">
        <v>0</v>
      </c>
      <c r="O1395" s="37">
        <v>0</v>
      </c>
      <c r="P1395" s="46">
        <f t="shared" si="99"/>
        <v>0</v>
      </c>
    </row>
    <row r="1396" spans="1:16" hidden="1" x14ac:dyDescent="0.25">
      <c r="A1396" s="258" t="str">
        <f>IF(B1396=1,A1377,"")</f>
        <v/>
      </c>
      <c r="B1396" s="39" t="str">
        <f t="shared" si="98"/>
        <v/>
      </c>
      <c r="C1396" s="130">
        <f>VLOOKUP($X$27,CAD!$C$7:$D$31,2,0)</f>
        <v>0</v>
      </c>
      <c r="D1396" s="37">
        <v>0</v>
      </c>
      <c r="E1396" s="37">
        <v>0</v>
      </c>
      <c r="F1396" s="37">
        <v>0</v>
      </c>
      <c r="G1396" s="37">
        <v>0</v>
      </c>
      <c r="H1396" s="37">
        <v>0</v>
      </c>
      <c r="I1396" s="37">
        <v>0</v>
      </c>
      <c r="J1396" s="37">
        <v>0</v>
      </c>
      <c r="K1396" s="37">
        <v>0</v>
      </c>
      <c r="L1396" s="37">
        <v>0</v>
      </c>
      <c r="M1396" s="37">
        <v>0</v>
      </c>
      <c r="N1396" s="37">
        <v>0</v>
      </c>
      <c r="O1396" s="37">
        <v>0</v>
      </c>
      <c r="P1396" s="46">
        <f t="shared" si="99"/>
        <v>0</v>
      </c>
    </row>
    <row r="1397" spans="1:16" hidden="1" x14ac:dyDescent="0.25">
      <c r="A1397" s="258" t="str">
        <f>IF(B1397=1,A1377,"")</f>
        <v/>
      </c>
      <c r="B1397" s="39" t="str">
        <f t="shared" si="98"/>
        <v/>
      </c>
      <c r="C1397" s="130">
        <f>VLOOKUP($X$28,CAD!$C$7:$D$31,2,0)</f>
        <v>0</v>
      </c>
      <c r="D1397" s="37">
        <v>0</v>
      </c>
      <c r="E1397" s="37">
        <v>0</v>
      </c>
      <c r="F1397" s="37">
        <v>0</v>
      </c>
      <c r="G1397" s="37">
        <v>0</v>
      </c>
      <c r="H1397" s="37">
        <v>0</v>
      </c>
      <c r="I1397" s="37">
        <v>0</v>
      </c>
      <c r="J1397" s="37">
        <v>0</v>
      </c>
      <c r="K1397" s="37">
        <v>0</v>
      </c>
      <c r="L1397" s="37">
        <v>0</v>
      </c>
      <c r="M1397" s="37">
        <v>0</v>
      </c>
      <c r="N1397" s="37">
        <v>0</v>
      </c>
      <c r="O1397" s="37">
        <v>0</v>
      </c>
      <c r="P1397" s="46">
        <f t="shared" si="99"/>
        <v>0</v>
      </c>
    </row>
    <row r="1398" spans="1:16" hidden="1" x14ac:dyDescent="0.25">
      <c r="A1398" s="258" t="str">
        <f>IF(B1398=1,A1377,"")</f>
        <v/>
      </c>
      <c r="B1398" s="39" t="str">
        <f t="shared" si="98"/>
        <v/>
      </c>
      <c r="C1398" s="130">
        <f>VLOOKUP($X$29,CAD!$C$7:$D$31,2,0)</f>
        <v>0</v>
      </c>
      <c r="D1398" s="37">
        <v>0</v>
      </c>
      <c r="E1398" s="37">
        <v>0</v>
      </c>
      <c r="F1398" s="37">
        <v>0</v>
      </c>
      <c r="G1398" s="37">
        <v>0</v>
      </c>
      <c r="H1398" s="37">
        <v>0</v>
      </c>
      <c r="I1398" s="37">
        <v>0</v>
      </c>
      <c r="J1398" s="37">
        <v>0</v>
      </c>
      <c r="K1398" s="37">
        <v>0</v>
      </c>
      <c r="L1398" s="37">
        <v>0</v>
      </c>
      <c r="M1398" s="37">
        <v>0</v>
      </c>
      <c r="N1398" s="37">
        <v>0</v>
      </c>
      <c r="O1398" s="37">
        <v>0</v>
      </c>
      <c r="P1398" s="46">
        <f t="shared" si="99"/>
        <v>0</v>
      </c>
    </row>
    <row r="1399" spans="1:16" hidden="1" x14ac:dyDescent="0.25">
      <c r="A1399" s="258" t="str">
        <f>IF(B1399=1,A1377,"")</f>
        <v/>
      </c>
      <c r="B1399" s="39" t="str">
        <f t="shared" si="98"/>
        <v/>
      </c>
      <c r="C1399" s="130">
        <f>VLOOKUP($X$30,CAD!$C$7:$D$31,2,0)</f>
        <v>0</v>
      </c>
      <c r="D1399" s="37">
        <v>0</v>
      </c>
      <c r="E1399" s="37">
        <v>0</v>
      </c>
      <c r="F1399" s="37">
        <v>0</v>
      </c>
      <c r="G1399" s="37">
        <v>0</v>
      </c>
      <c r="H1399" s="37">
        <v>0</v>
      </c>
      <c r="I1399" s="37">
        <v>0</v>
      </c>
      <c r="J1399" s="37">
        <v>0</v>
      </c>
      <c r="K1399" s="37">
        <v>0</v>
      </c>
      <c r="L1399" s="37">
        <v>0</v>
      </c>
      <c r="M1399" s="37">
        <v>0</v>
      </c>
      <c r="N1399" s="37">
        <v>0</v>
      </c>
      <c r="O1399" s="37">
        <v>0</v>
      </c>
      <c r="P1399" s="46">
        <f t="shared" si="99"/>
        <v>0</v>
      </c>
    </row>
    <row r="1400" spans="1:16" hidden="1" x14ac:dyDescent="0.25">
      <c r="A1400" s="258" t="str">
        <f>IF(B1400=1,A1377,"")</f>
        <v/>
      </c>
      <c r="B1400" s="39" t="str">
        <f t="shared" si="98"/>
        <v/>
      </c>
      <c r="C1400" s="130">
        <f>VLOOKUP($X$31,CAD!$C$7:$D$31,2,0)</f>
        <v>0</v>
      </c>
      <c r="D1400" s="37">
        <v>0</v>
      </c>
      <c r="E1400" s="37">
        <v>0</v>
      </c>
      <c r="F1400" s="37">
        <v>0</v>
      </c>
      <c r="G1400" s="37">
        <v>0</v>
      </c>
      <c r="H1400" s="37">
        <v>0</v>
      </c>
      <c r="I1400" s="37">
        <v>0</v>
      </c>
      <c r="J1400" s="37">
        <v>0</v>
      </c>
      <c r="K1400" s="37">
        <v>0</v>
      </c>
      <c r="L1400" s="37">
        <v>0</v>
      </c>
      <c r="M1400" s="37">
        <v>0</v>
      </c>
      <c r="N1400" s="37">
        <v>0</v>
      </c>
      <c r="O1400" s="37">
        <v>0</v>
      </c>
      <c r="P1400" s="46">
        <f t="shared" si="99"/>
        <v>0</v>
      </c>
    </row>
    <row r="1401" spans="1:16" hidden="1" x14ac:dyDescent="0.25">
      <c r="A1401" s="258" t="str">
        <f>IF(B1401=1,A1377,"")</f>
        <v/>
      </c>
      <c r="B1401" s="39" t="str">
        <f t="shared" si="98"/>
        <v/>
      </c>
      <c r="C1401" s="130">
        <f>VLOOKUP($X$32,CAD!$C$7:$D$31,2,0)</f>
        <v>0</v>
      </c>
      <c r="D1401" s="37">
        <v>0</v>
      </c>
      <c r="E1401" s="37">
        <v>0</v>
      </c>
      <c r="F1401" s="37">
        <v>0</v>
      </c>
      <c r="G1401" s="37">
        <v>0</v>
      </c>
      <c r="H1401" s="37">
        <v>0</v>
      </c>
      <c r="I1401" s="37">
        <v>0</v>
      </c>
      <c r="J1401" s="37">
        <v>0</v>
      </c>
      <c r="K1401" s="37">
        <v>0</v>
      </c>
      <c r="L1401" s="37">
        <v>0</v>
      </c>
      <c r="M1401" s="37">
        <v>0</v>
      </c>
      <c r="N1401" s="37">
        <v>0</v>
      </c>
      <c r="O1401" s="37">
        <v>0</v>
      </c>
      <c r="P1401" s="46">
        <f t="shared" si="99"/>
        <v>0</v>
      </c>
    </row>
    <row r="1402" spans="1:16" hidden="1" x14ac:dyDescent="0.25">
      <c r="A1402" s="258" t="str">
        <f>IF(B1402=1,A1377,"")</f>
        <v/>
      </c>
      <c r="B1402" s="39" t="str">
        <f t="shared" si="98"/>
        <v/>
      </c>
      <c r="C1402" s="130">
        <f>VLOOKUP($X$33,CAD!$C$7:$D$31,2,0)</f>
        <v>0</v>
      </c>
      <c r="D1402" s="37">
        <v>0</v>
      </c>
      <c r="E1402" s="37">
        <v>0</v>
      </c>
      <c r="F1402" s="37">
        <v>0</v>
      </c>
      <c r="G1402" s="37">
        <v>0</v>
      </c>
      <c r="H1402" s="37">
        <v>0</v>
      </c>
      <c r="I1402" s="37">
        <v>0</v>
      </c>
      <c r="J1402" s="37">
        <v>0</v>
      </c>
      <c r="K1402" s="37">
        <v>0</v>
      </c>
      <c r="L1402" s="37">
        <v>0</v>
      </c>
      <c r="M1402" s="37">
        <v>0</v>
      </c>
      <c r="N1402" s="37">
        <v>0</v>
      </c>
      <c r="O1402" s="37">
        <v>0</v>
      </c>
      <c r="P1402" s="46">
        <f t="shared" si="99"/>
        <v>0</v>
      </c>
    </row>
    <row r="1403" spans="1:16" hidden="1" x14ac:dyDescent="0.25">
      <c r="A1403" s="258" t="str">
        <f>IF(B1403=1,A1377,"")</f>
        <v/>
      </c>
      <c r="B1403" s="39" t="str">
        <f t="shared" si="98"/>
        <v/>
      </c>
      <c r="C1403" s="101">
        <f>VLOOKUP($X$34,CAD!$E$7:$F$31,2,0)</f>
        <v>0</v>
      </c>
      <c r="D1403" s="37">
        <v>0</v>
      </c>
      <c r="E1403" s="37">
        <v>0</v>
      </c>
      <c r="F1403" s="37">
        <v>0</v>
      </c>
      <c r="G1403" s="37">
        <v>0</v>
      </c>
      <c r="H1403" s="37">
        <v>0</v>
      </c>
      <c r="I1403" s="37">
        <v>0</v>
      </c>
      <c r="J1403" s="37">
        <v>0</v>
      </c>
      <c r="K1403" s="37">
        <v>0</v>
      </c>
      <c r="L1403" s="37">
        <v>0</v>
      </c>
      <c r="M1403" s="37">
        <v>0</v>
      </c>
      <c r="N1403" s="37">
        <v>0</v>
      </c>
      <c r="O1403" s="37">
        <v>0</v>
      </c>
      <c r="P1403" s="46">
        <f t="shared" si="99"/>
        <v>0</v>
      </c>
    </row>
    <row r="1404" spans="1:16" hidden="1" x14ac:dyDescent="0.25">
      <c r="A1404" s="258" t="str">
        <f>IF(B1404=1,A1377,"")</f>
        <v/>
      </c>
      <c r="B1404" s="39" t="str">
        <f t="shared" si="98"/>
        <v/>
      </c>
      <c r="C1404" s="101">
        <f>VLOOKUP($X$35,CAD!$E$7:$F$31,2,0)</f>
        <v>0</v>
      </c>
      <c r="D1404" s="37">
        <v>0</v>
      </c>
      <c r="E1404" s="37">
        <v>0</v>
      </c>
      <c r="F1404" s="37">
        <v>0</v>
      </c>
      <c r="G1404" s="37">
        <v>0</v>
      </c>
      <c r="H1404" s="37">
        <v>0</v>
      </c>
      <c r="I1404" s="37">
        <v>0</v>
      </c>
      <c r="J1404" s="37">
        <v>0</v>
      </c>
      <c r="K1404" s="37">
        <v>0</v>
      </c>
      <c r="L1404" s="37">
        <v>0</v>
      </c>
      <c r="M1404" s="37">
        <v>0</v>
      </c>
      <c r="N1404" s="37">
        <v>0</v>
      </c>
      <c r="O1404" s="37">
        <v>0</v>
      </c>
      <c r="P1404" s="46">
        <f t="shared" si="99"/>
        <v>0</v>
      </c>
    </row>
    <row r="1405" spans="1:16" hidden="1" x14ac:dyDescent="0.25">
      <c r="A1405" s="258" t="str">
        <f>IF(B1405=1,A1377,"")</f>
        <v/>
      </c>
      <c r="B1405" s="39" t="str">
        <f t="shared" si="98"/>
        <v/>
      </c>
      <c r="C1405" s="101">
        <f>VLOOKUP($X$36,CAD!$E$7:$F$31,2,0)</f>
        <v>0</v>
      </c>
      <c r="D1405" s="37">
        <v>0</v>
      </c>
      <c r="E1405" s="37">
        <v>0</v>
      </c>
      <c r="F1405" s="37">
        <v>0</v>
      </c>
      <c r="G1405" s="37">
        <v>0</v>
      </c>
      <c r="H1405" s="37">
        <v>0</v>
      </c>
      <c r="I1405" s="37">
        <v>0</v>
      </c>
      <c r="J1405" s="37">
        <v>0</v>
      </c>
      <c r="K1405" s="37">
        <v>0</v>
      </c>
      <c r="L1405" s="37">
        <v>0</v>
      </c>
      <c r="M1405" s="37">
        <v>0</v>
      </c>
      <c r="N1405" s="37">
        <v>0</v>
      </c>
      <c r="O1405" s="37">
        <v>0</v>
      </c>
      <c r="P1405" s="46">
        <f t="shared" si="99"/>
        <v>0</v>
      </c>
    </row>
    <row r="1406" spans="1:16" hidden="1" x14ac:dyDescent="0.25">
      <c r="A1406" s="258" t="str">
        <f>IF(B1406=1,A1377,"")</f>
        <v/>
      </c>
      <c r="B1406" s="39" t="str">
        <f t="shared" si="98"/>
        <v/>
      </c>
      <c r="C1406" s="101">
        <f>VLOOKUP($X$37,CAD!$E$7:$F$31,2,0)</f>
        <v>0</v>
      </c>
      <c r="D1406" s="37">
        <v>0</v>
      </c>
      <c r="E1406" s="37">
        <v>0</v>
      </c>
      <c r="F1406" s="37">
        <v>0</v>
      </c>
      <c r="G1406" s="37">
        <v>0</v>
      </c>
      <c r="H1406" s="37">
        <v>0</v>
      </c>
      <c r="I1406" s="37">
        <v>0</v>
      </c>
      <c r="J1406" s="37">
        <v>0</v>
      </c>
      <c r="K1406" s="37">
        <v>0</v>
      </c>
      <c r="L1406" s="37">
        <v>0</v>
      </c>
      <c r="M1406" s="37">
        <v>0</v>
      </c>
      <c r="N1406" s="37">
        <v>0</v>
      </c>
      <c r="O1406" s="37">
        <v>0</v>
      </c>
      <c r="P1406" s="46">
        <f t="shared" si="99"/>
        <v>0</v>
      </c>
    </row>
    <row r="1407" spans="1:16" hidden="1" x14ac:dyDescent="0.25">
      <c r="A1407" s="258" t="str">
        <f>IF(B1407=1,A1377,"")</f>
        <v/>
      </c>
      <c r="B1407" s="39" t="str">
        <f t="shared" si="98"/>
        <v/>
      </c>
      <c r="C1407" s="101">
        <f>VLOOKUP($X$38,CAD!$E$7:$F$31,2,0)</f>
        <v>0</v>
      </c>
      <c r="D1407" s="37">
        <v>0</v>
      </c>
      <c r="E1407" s="37">
        <v>0</v>
      </c>
      <c r="F1407" s="37">
        <v>0</v>
      </c>
      <c r="G1407" s="37">
        <v>0</v>
      </c>
      <c r="H1407" s="37">
        <v>0</v>
      </c>
      <c r="I1407" s="37">
        <v>0</v>
      </c>
      <c r="J1407" s="37">
        <v>0</v>
      </c>
      <c r="K1407" s="37">
        <v>0</v>
      </c>
      <c r="L1407" s="37">
        <v>0</v>
      </c>
      <c r="M1407" s="37">
        <v>0</v>
      </c>
      <c r="N1407" s="37">
        <v>0</v>
      </c>
      <c r="O1407" s="37">
        <v>0</v>
      </c>
      <c r="P1407" s="46">
        <f t="shared" si="99"/>
        <v>0</v>
      </c>
    </row>
    <row r="1408" spans="1:16" hidden="1" x14ac:dyDescent="0.25">
      <c r="A1408" s="258" t="str">
        <f>IF(B1408=1,A1377,"")</f>
        <v/>
      </c>
      <c r="B1408" s="39" t="str">
        <f t="shared" si="98"/>
        <v/>
      </c>
      <c r="C1408" s="101">
        <f>VLOOKUP($X$39,CAD!$E$7:$F$31,2,0)</f>
        <v>0</v>
      </c>
      <c r="D1408" s="37">
        <v>0</v>
      </c>
      <c r="E1408" s="37">
        <v>0</v>
      </c>
      <c r="F1408" s="37">
        <v>0</v>
      </c>
      <c r="G1408" s="37">
        <v>0</v>
      </c>
      <c r="H1408" s="37">
        <v>0</v>
      </c>
      <c r="I1408" s="37">
        <v>0</v>
      </c>
      <c r="J1408" s="37">
        <v>0</v>
      </c>
      <c r="K1408" s="37">
        <v>0</v>
      </c>
      <c r="L1408" s="37">
        <v>0</v>
      </c>
      <c r="M1408" s="37">
        <v>0</v>
      </c>
      <c r="N1408" s="37">
        <v>0</v>
      </c>
      <c r="O1408" s="37">
        <v>0</v>
      </c>
      <c r="P1408" s="46">
        <f t="shared" si="99"/>
        <v>0</v>
      </c>
    </row>
    <row r="1409" spans="1:16" hidden="1" x14ac:dyDescent="0.25">
      <c r="A1409" s="258" t="str">
        <f>IF(B1409=1,A1377,"")</f>
        <v/>
      </c>
      <c r="B1409" s="39" t="str">
        <f t="shared" si="98"/>
        <v/>
      </c>
      <c r="C1409" s="101">
        <f>VLOOKUP($X$40,CAD!$E$7:$F$31,2,0)</f>
        <v>0</v>
      </c>
      <c r="D1409" s="37">
        <v>0</v>
      </c>
      <c r="E1409" s="37">
        <v>0</v>
      </c>
      <c r="F1409" s="37">
        <v>0</v>
      </c>
      <c r="G1409" s="37">
        <v>0</v>
      </c>
      <c r="H1409" s="37">
        <v>0</v>
      </c>
      <c r="I1409" s="37">
        <v>0</v>
      </c>
      <c r="J1409" s="37">
        <v>0</v>
      </c>
      <c r="K1409" s="37">
        <v>0</v>
      </c>
      <c r="L1409" s="37">
        <v>0</v>
      </c>
      <c r="M1409" s="37">
        <v>0</v>
      </c>
      <c r="N1409" s="37">
        <v>0</v>
      </c>
      <c r="O1409" s="37">
        <v>0</v>
      </c>
      <c r="P1409" s="46">
        <f t="shared" si="99"/>
        <v>0</v>
      </c>
    </row>
    <row r="1410" spans="1:16" hidden="1" x14ac:dyDescent="0.25">
      <c r="A1410" s="258" t="str">
        <f>IF(B1410=1,A1377,"")</f>
        <v/>
      </c>
      <c r="B1410" s="39" t="str">
        <f t="shared" si="98"/>
        <v/>
      </c>
      <c r="C1410" s="101">
        <f>VLOOKUP($X$41,CAD!$E$7:$F$31,2,0)</f>
        <v>0</v>
      </c>
      <c r="D1410" s="37">
        <v>0</v>
      </c>
      <c r="E1410" s="37">
        <v>0</v>
      </c>
      <c r="F1410" s="37">
        <v>0</v>
      </c>
      <c r="G1410" s="37">
        <v>0</v>
      </c>
      <c r="H1410" s="37">
        <v>0</v>
      </c>
      <c r="I1410" s="37">
        <v>0</v>
      </c>
      <c r="J1410" s="37">
        <v>0</v>
      </c>
      <c r="K1410" s="37">
        <v>0</v>
      </c>
      <c r="L1410" s="37">
        <v>0</v>
      </c>
      <c r="M1410" s="37">
        <v>0</v>
      </c>
      <c r="N1410" s="37">
        <v>0</v>
      </c>
      <c r="O1410" s="37">
        <v>0</v>
      </c>
      <c r="P1410" s="46">
        <f t="shared" si="99"/>
        <v>0</v>
      </c>
    </row>
    <row r="1411" spans="1:16" hidden="1" x14ac:dyDescent="0.25">
      <c r="A1411" s="258" t="str">
        <f>IF(B1411=1,A1377,"")</f>
        <v/>
      </c>
      <c r="B1411" s="39" t="str">
        <f t="shared" si="98"/>
        <v/>
      </c>
      <c r="C1411" s="101">
        <f>VLOOKUP($X$42,CAD!$E$7:$F$31,2,0)</f>
        <v>0</v>
      </c>
      <c r="D1411" s="37">
        <v>0</v>
      </c>
      <c r="E1411" s="37">
        <v>0</v>
      </c>
      <c r="F1411" s="37">
        <v>0</v>
      </c>
      <c r="G1411" s="37">
        <v>0</v>
      </c>
      <c r="H1411" s="37">
        <v>0</v>
      </c>
      <c r="I1411" s="37">
        <v>0</v>
      </c>
      <c r="J1411" s="37">
        <v>0</v>
      </c>
      <c r="K1411" s="37">
        <v>0</v>
      </c>
      <c r="L1411" s="37">
        <v>0</v>
      </c>
      <c r="M1411" s="37">
        <v>0</v>
      </c>
      <c r="N1411" s="37">
        <v>0</v>
      </c>
      <c r="O1411" s="37">
        <v>0</v>
      </c>
      <c r="P1411" s="46">
        <f t="shared" si="99"/>
        <v>0</v>
      </c>
    </row>
    <row r="1412" spans="1:16" hidden="1" x14ac:dyDescent="0.25">
      <c r="A1412" s="258" t="str">
        <f>IF(B1412=1,A1377,"")</f>
        <v/>
      </c>
      <c r="B1412" s="39" t="str">
        <f t="shared" si="98"/>
        <v/>
      </c>
      <c r="C1412" s="101">
        <f>VLOOKUP($X$43,CAD!$E$7:$F$31,2,0)</f>
        <v>0</v>
      </c>
      <c r="D1412" s="37">
        <v>0</v>
      </c>
      <c r="E1412" s="37">
        <v>0</v>
      </c>
      <c r="F1412" s="37">
        <v>0</v>
      </c>
      <c r="G1412" s="37">
        <v>0</v>
      </c>
      <c r="H1412" s="37">
        <v>0</v>
      </c>
      <c r="I1412" s="37">
        <v>0</v>
      </c>
      <c r="J1412" s="37">
        <v>0</v>
      </c>
      <c r="K1412" s="37">
        <v>0</v>
      </c>
      <c r="L1412" s="37">
        <v>0</v>
      </c>
      <c r="M1412" s="37">
        <v>0</v>
      </c>
      <c r="N1412" s="37">
        <v>0</v>
      </c>
      <c r="O1412" s="37">
        <v>0</v>
      </c>
      <c r="P1412" s="46">
        <f t="shared" si="99"/>
        <v>0</v>
      </c>
    </row>
    <row r="1413" spans="1:16" hidden="1" x14ac:dyDescent="0.25">
      <c r="A1413" s="258" t="str">
        <f>IF(B1413=1,A1377,"")</f>
        <v/>
      </c>
      <c r="B1413" s="39" t="str">
        <f t="shared" si="98"/>
        <v/>
      </c>
      <c r="C1413" s="101">
        <f>VLOOKUP($X$44,CAD!$E$7:$F$31,2,0)</f>
        <v>0</v>
      </c>
      <c r="D1413" s="37">
        <v>0</v>
      </c>
      <c r="E1413" s="37">
        <v>0</v>
      </c>
      <c r="F1413" s="37">
        <v>0</v>
      </c>
      <c r="G1413" s="37">
        <v>0</v>
      </c>
      <c r="H1413" s="37">
        <v>0</v>
      </c>
      <c r="I1413" s="37">
        <v>0</v>
      </c>
      <c r="J1413" s="37">
        <v>0</v>
      </c>
      <c r="K1413" s="37">
        <v>0</v>
      </c>
      <c r="L1413" s="37">
        <v>0</v>
      </c>
      <c r="M1413" s="37">
        <v>0</v>
      </c>
      <c r="N1413" s="37">
        <v>0</v>
      </c>
      <c r="O1413" s="37">
        <v>0</v>
      </c>
      <c r="P1413" s="46">
        <f t="shared" si="99"/>
        <v>0</v>
      </c>
    </row>
    <row r="1414" spans="1:16" hidden="1" x14ac:dyDescent="0.25">
      <c r="A1414" s="258" t="str">
        <f>IF(B1414=1,A1377,"")</f>
        <v/>
      </c>
      <c r="B1414" s="39" t="str">
        <f t="shared" si="98"/>
        <v/>
      </c>
      <c r="C1414" s="101">
        <f>VLOOKUP($X$45,CAD!$E$7:$F$31,2,0)</f>
        <v>0</v>
      </c>
      <c r="D1414" s="37">
        <v>0</v>
      </c>
      <c r="E1414" s="37">
        <v>0</v>
      </c>
      <c r="F1414" s="37">
        <v>0</v>
      </c>
      <c r="G1414" s="37">
        <v>0</v>
      </c>
      <c r="H1414" s="37">
        <v>0</v>
      </c>
      <c r="I1414" s="37">
        <v>0</v>
      </c>
      <c r="J1414" s="37">
        <v>0</v>
      </c>
      <c r="K1414" s="37">
        <v>0</v>
      </c>
      <c r="L1414" s="37">
        <v>0</v>
      </c>
      <c r="M1414" s="37">
        <v>0</v>
      </c>
      <c r="N1414" s="37">
        <v>0</v>
      </c>
      <c r="O1414" s="37">
        <v>0</v>
      </c>
      <c r="P1414" s="46">
        <f t="shared" si="99"/>
        <v>0</v>
      </c>
    </row>
    <row r="1415" spans="1:16" hidden="1" x14ac:dyDescent="0.25">
      <c r="A1415" s="258" t="str">
        <f>IF(B1415=1,A1377,"")</f>
        <v/>
      </c>
      <c r="B1415" s="39" t="str">
        <f t="shared" si="98"/>
        <v/>
      </c>
      <c r="C1415" s="101">
        <f>VLOOKUP($X$46,CAD!$E$7:$F$31,2,0)</f>
        <v>0</v>
      </c>
      <c r="D1415" s="37">
        <v>0</v>
      </c>
      <c r="E1415" s="37">
        <v>0</v>
      </c>
      <c r="F1415" s="37">
        <v>0</v>
      </c>
      <c r="G1415" s="37">
        <v>0</v>
      </c>
      <c r="H1415" s="37">
        <v>0</v>
      </c>
      <c r="I1415" s="37">
        <v>0</v>
      </c>
      <c r="J1415" s="37">
        <v>0</v>
      </c>
      <c r="K1415" s="37">
        <v>0</v>
      </c>
      <c r="L1415" s="37">
        <v>0</v>
      </c>
      <c r="M1415" s="37">
        <v>0</v>
      </c>
      <c r="N1415" s="37">
        <v>0</v>
      </c>
      <c r="O1415" s="37">
        <v>0</v>
      </c>
      <c r="P1415" s="46">
        <f t="shared" si="99"/>
        <v>0</v>
      </c>
    </row>
    <row r="1416" spans="1:16" hidden="1" x14ac:dyDescent="0.25">
      <c r="A1416" s="258" t="str">
        <f>IF(B1416=1,A1377,"")</f>
        <v/>
      </c>
      <c r="B1416" s="39" t="str">
        <f t="shared" si="98"/>
        <v/>
      </c>
      <c r="C1416" s="101">
        <f>VLOOKUP($X$47,CAD!$E$7:$F$31,2,0)</f>
        <v>0</v>
      </c>
      <c r="D1416" s="37">
        <v>0</v>
      </c>
      <c r="E1416" s="37">
        <v>0</v>
      </c>
      <c r="F1416" s="37">
        <v>0</v>
      </c>
      <c r="G1416" s="37">
        <v>0</v>
      </c>
      <c r="H1416" s="37">
        <v>0</v>
      </c>
      <c r="I1416" s="37">
        <v>0</v>
      </c>
      <c r="J1416" s="37">
        <v>0</v>
      </c>
      <c r="K1416" s="37">
        <v>0</v>
      </c>
      <c r="L1416" s="37">
        <v>0</v>
      </c>
      <c r="M1416" s="37">
        <v>0</v>
      </c>
      <c r="N1416" s="37">
        <v>0</v>
      </c>
      <c r="O1416" s="37">
        <v>0</v>
      </c>
      <c r="P1416" s="46">
        <f t="shared" si="99"/>
        <v>0</v>
      </c>
    </row>
    <row r="1417" spans="1:16" hidden="1" x14ac:dyDescent="0.25">
      <c r="A1417" s="258" t="str">
        <f>IF(B1417=1,A1377,"")</f>
        <v/>
      </c>
      <c r="B1417" s="39" t="str">
        <f t="shared" si="98"/>
        <v/>
      </c>
      <c r="C1417" s="101">
        <f>VLOOKUP($X$48,CAD!$E$7:$F$31,2,0)</f>
        <v>0</v>
      </c>
      <c r="D1417" s="37">
        <v>0</v>
      </c>
      <c r="E1417" s="37">
        <v>0</v>
      </c>
      <c r="F1417" s="37">
        <v>0</v>
      </c>
      <c r="G1417" s="37">
        <v>0</v>
      </c>
      <c r="H1417" s="37">
        <v>0</v>
      </c>
      <c r="I1417" s="37">
        <v>0</v>
      </c>
      <c r="J1417" s="37">
        <v>0</v>
      </c>
      <c r="K1417" s="37">
        <v>0</v>
      </c>
      <c r="L1417" s="37">
        <v>0</v>
      </c>
      <c r="M1417" s="37">
        <v>0</v>
      </c>
      <c r="N1417" s="37">
        <v>0</v>
      </c>
      <c r="O1417" s="37">
        <v>0</v>
      </c>
      <c r="P1417" s="46">
        <f t="shared" si="99"/>
        <v>0</v>
      </c>
    </row>
    <row r="1418" spans="1:16" hidden="1" x14ac:dyDescent="0.25">
      <c r="A1418" s="258" t="str">
        <f>IF(B1418=1,A1377,"")</f>
        <v/>
      </c>
      <c r="B1418" s="39" t="str">
        <f t="shared" si="98"/>
        <v/>
      </c>
      <c r="C1418" s="101">
        <f>VLOOKUP($X$49,CAD!$E$7:$F$31,2,0)</f>
        <v>0</v>
      </c>
      <c r="D1418" s="37">
        <v>0</v>
      </c>
      <c r="E1418" s="37">
        <v>0</v>
      </c>
      <c r="F1418" s="37">
        <v>0</v>
      </c>
      <c r="G1418" s="37">
        <v>0</v>
      </c>
      <c r="H1418" s="37">
        <v>0</v>
      </c>
      <c r="I1418" s="37">
        <v>0</v>
      </c>
      <c r="J1418" s="37">
        <v>0</v>
      </c>
      <c r="K1418" s="37">
        <v>0</v>
      </c>
      <c r="L1418" s="37">
        <v>0</v>
      </c>
      <c r="M1418" s="37">
        <v>0</v>
      </c>
      <c r="N1418" s="37">
        <v>0</v>
      </c>
      <c r="O1418" s="37">
        <v>0</v>
      </c>
      <c r="P1418" s="46">
        <f t="shared" si="99"/>
        <v>0</v>
      </c>
    </row>
    <row r="1419" spans="1:16" hidden="1" x14ac:dyDescent="0.25">
      <c r="A1419" s="258" t="str">
        <f>IF(B1419=1,A1377,"")</f>
        <v/>
      </c>
      <c r="B1419" s="39" t="str">
        <f t="shared" si="98"/>
        <v/>
      </c>
      <c r="C1419" s="101">
        <f>VLOOKUP($X$50,CAD!$E$7:$F$31,2,0)</f>
        <v>0</v>
      </c>
      <c r="D1419" s="37">
        <v>0</v>
      </c>
      <c r="E1419" s="37">
        <v>0</v>
      </c>
      <c r="F1419" s="37">
        <v>0</v>
      </c>
      <c r="G1419" s="37">
        <v>0</v>
      </c>
      <c r="H1419" s="37">
        <v>0</v>
      </c>
      <c r="I1419" s="37">
        <v>0</v>
      </c>
      <c r="J1419" s="37">
        <v>0</v>
      </c>
      <c r="K1419" s="37">
        <v>0</v>
      </c>
      <c r="L1419" s="37">
        <v>0</v>
      </c>
      <c r="M1419" s="37">
        <v>0</v>
      </c>
      <c r="N1419" s="37">
        <v>0</v>
      </c>
      <c r="O1419" s="37">
        <v>0</v>
      </c>
      <c r="P1419" s="46">
        <f t="shared" si="99"/>
        <v>0</v>
      </c>
    </row>
    <row r="1420" spans="1:16" hidden="1" x14ac:dyDescent="0.25">
      <c r="A1420" s="258" t="str">
        <f>IF(B1420=1,A1377,"")</f>
        <v/>
      </c>
      <c r="B1420" s="39" t="str">
        <f t="shared" si="98"/>
        <v/>
      </c>
      <c r="C1420" s="101">
        <f>VLOOKUP($X$51,CAD!$E$7:$F$31,2,0)</f>
        <v>0</v>
      </c>
      <c r="D1420" s="37">
        <v>0</v>
      </c>
      <c r="E1420" s="37">
        <v>0</v>
      </c>
      <c r="F1420" s="37">
        <v>0</v>
      </c>
      <c r="G1420" s="37">
        <v>0</v>
      </c>
      <c r="H1420" s="37">
        <v>0</v>
      </c>
      <c r="I1420" s="37">
        <v>0</v>
      </c>
      <c r="J1420" s="37">
        <v>0</v>
      </c>
      <c r="K1420" s="37">
        <v>0</v>
      </c>
      <c r="L1420" s="37">
        <v>0</v>
      </c>
      <c r="M1420" s="37">
        <v>0</v>
      </c>
      <c r="N1420" s="37">
        <v>0</v>
      </c>
      <c r="O1420" s="37">
        <v>0</v>
      </c>
      <c r="P1420" s="46">
        <f t="shared" si="99"/>
        <v>0</v>
      </c>
    </row>
    <row r="1421" spans="1:16" hidden="1" x14ac:dyDescent="0.25">
      <c r="A1421" s="258" t="str">
        <f>IF(B1421=1,A1377,"")</f>
        <v/>
      </c>
      <c r="B1421" s="39" t="str">
        <f t="shared" si="98"/>
        <v/>
      </c>
      <c r="C1421" s="101">
        <f>VLOOKUP($X$52,CAD!$E$7:$F$31,2,0)</f>
        <v>0</v>
      </c>
      <c r="D1421" s="37">
        <v>0</v>
      </c>
      <c r="E1421" s="37">
        <v>0</v>
      </c>
      <c r="F1421" s="37">
        <v>0</v>
      </c>
      <c r="G1421" s="37">
        <v>0</v>
      </c>
      <c r="H1421" s="37">
        <v>0</v>
      </c>
      <c r="I1421" s="37">
        <v>0</v>
      </c>
      <c r="J1421" s="37">
        <v>0</v>
      </c>
      <c r="K1421" s="37">
        <v>0</v>
      </c>
      <c r="L1421" s="37">
        <v>0</v>
      </c>
      <c r="M1421" s="37">
        <v>0</v>
      </c>
      <c r="N1421" s="37">
        <v>0</v>
      </c>
      <c r="O1421" s="37">
        <v>0</v>
      </c>
      <c r="P1421" s="46">
        <f t="shared" si="99"/>
        <v>0</v>
      </c>
    </row>
    <row r="1422" spans="1:16" hidden="1" x14ac:dyDescent="0.25">
      <c r="A1422" s="258" t="str">
        <f>IF(B1422=1,A1377,"")</f>
        <v/>
      </c>
      <c r="B1422" s="39" t="str">
        <f t="shared" si="98"/>
        <v/>
      </c>
      <c r="C1422" s="101">
        <f>VLOOKUP($X$53,CAD!$E$7:$F$31,2,0)</f>
        <v>0</v>
      </c>
      <c r="D1422" s="37">
        <v>0</v>
      </c>
      <c r="E1422" s="37">
        <v>0</v>
      </c>
      <c r="F1422" s="37">
        <v>0</v>
      </c>
      <c r="G1422" s="37">
        <v>0</v>
      </c>
      <c r="H1422" s="37">
        <v>0</v>
      </c>
      <c r="I1422" s="37">
        <v>0</v>
      </c>
      <c r="J1422" s="37">
        <v>0</v>
      </c>
      <c r="K1422" s="37">
        <v>0</v>
      </c>
      <c r="L1422" s="37">
        <v>0</v>
      </c>
      <c r="M1422" s="37">
        <v>0</v>
      </c>
      <c r="N1422" s="37">
        <v>0</v>
      </c>
      <c r="O1422" s="37">
        <v>0</v>
      </c>
      <c r="P1422" s="46">
        <f t="shared" si="99"/>
        <v>0</v>
      </c>
    </row>
    <row r="1423" spans="1:16" hidden="1" x14ac:dyDescent="0.25">
      <c r="A1423" s="258" t="str">
        <f>IF(B1423=1,A1377,"")</f>
        <v/>
      </c>
      <c r="B1423" s="39" t="str">
        <f t="shared" si="98"/>
        <v/>
      </c>
      <c r="C1423" s="101">
        <f>VLOOKUP($X$54,CAD!$E$7:$F$31,2,0)</f>
        <v>0</v>
      </c>
      <c r="D1423" s="37">
        <v>0</v>
      </c>
      <c r="E1423" s="37">
        <v>0</v>
      </c>
      <c r="F1423" s="37">
        <v>0</v>
      </c>
      <c r="G1423" s="37">
        <v>0</v>
      </c>
      <c r="H1423" s="37">
        <v>0</v>
      </c>
      <c r="I1423" s="37">
        <v>0</v>
      </c>
      <c r="J1423" s="37">
        <v>0</v>
      </c>
      <c r="K1423" s="37">
        <v>0</v>
      </c>
      <c r="L1423" s="37">
        <v>0</v>
      </c>
      <c r="M1423" s="37">
        <v>0</v>
      </c>
      <c r="N1423" s="37">
        <v>0</v>
      </c>
      <c r="O1423" s="37">
        <v>0</v>
      </c>
      <c r="P1423" s="46">
        <f t="shared" si="99"/>
        <v>0</v>
      </c>
    </row>
    <row r="1424" spans="1:16" hidden="1" x14ac:dyDescent="0.25">
      <c r="A1424" s="258" t="str">
        <f>IF(B1424=1,A1377,"")</f>
        <v/>
      </c>
      <c r="B1424" s="39" t="str">
        <f t="shared" si="98"/>
        <v/>
      </c>
      <c r="C1424" s="101">
        <f>VLOOKUP($X$55,CAD!$E$7:$F$31,2,0)</f>
        <v>0</v>
      </c>
      <c r="D1424" s="37">
        <v>0</v>
      </c>
      <c r="E1424" s="37">
        <v>0</v>
      </c>
      <c r="F1424" s="37">
        <v>0</v>
      </c>
      <c r="G1424" s="37">
        <v>0</v>
      </c>
      <c r="H1424" s="37">
        <v>0</v>
      </c>
      <c r="I1424" s="37">
        <v>0</v>
      </c>
      <c r="J1424" s="37">
        <v>0</v>
      </c>
      <c r="K1424" s="37">
        <v>0</v>
      </c>
      <c r="L1424" s="37">
        <v>0</v>
      </c>
      <c r="M1424" s="37">
        <v>0</v>
      </c>
      <c r="N1424" s="37">
        <v>0</v>
      </c>
      <c r="O1424" s="37">
        <v>0</v>
      </c>
      <c r="P1424" s="46">
        <f t="shared" si="99"/>
        <v>0</v>
      </c>
    </row>
    <row r="1425" spans="1:20" hidden="1" x14ac:dyDescent="0.25">
      <c r="A1425" s="258" t="str">
        <f>IF(B1425=1,A1377,"")</f>
        <v/>
      </c>
      <c r="B1425" s="39" t="str">
        <f t="shared" si="98"/>
        <v/>
      </c>
      <c r="C1425" s="101">
        <f>VLOOKUP($X$56,CAD!$E$7:$F$31,2,0)</f>
        <v>0</v>
      </c>
      <c r="D1425" s="37">
        <v>0</v>
      </c>
      <c r="E1425" s="37">
        <v>0</v>
      </c>
      <c r="F1425" s="37">
        <v>0</v>
      </c>
      <c r="G1425" s="37">
        <v>0</v>
      </c>
      <c r="H1425" s="37">
        <v>0</v>
      </c>
      <c r="I1425" s="37">
        <v>0</v>
      </c>
      <c r="J1425" s="37">
        <v>0</v>
      </c>
      <c r="K1425" s="37">
        <v>0</v>
      </c>
      <c r="L1425" s="37">
        <v>0</v>
      </c>
      <c r="M1425" s="37">
        <v>0</v>
      </c>
      <c r="N1425" s="37">
        <v>0</v>
      </c>
      <c r="O1425" s="37">
        <v>0</v>
      </c>
      <c r="P1425" s="46">
        <f t="shared" si="99"/>
        <v>0</v>
      </c>
    </row>
    <row r="1426" spans="1:20" hidden="1" x14ac:dyDescent="0.25">
      <c r="A1426" s="258" t="str">
        <f>IF(B1426=1,A1377,"")</f>
        <v/>
      </c>
      <c r="B1426" s="39" t="str">
        <f t="shared" si="98"/>
        <v/>
      </c>
      <c r="C1426" s="101">
        <f>VLOOKUP($X$57,CAD!$E$7:$F$31,2,0)</f>
        <v>0</v>
      </c>
      <c r="D1426" s="37">
        <v>0</v>
      </c>
      <c r="E1426" s="37">
        <v>0</v>
      </c>
      <c r="F1426" s="37">
        <v>0</v>
      </c>
      <c r="G1426" s="37">
        <v>0</v>
      </c>
      <c r="H1426" s="37">
        <v>0</v>
      </c>
      <c r="I1426" s="37">
        <v>0</v>
      </c>
      <c r="J1426" s="37">
        <v>0</v>
      </c>
      <c r="K1426" s="37">
        <v>0</v>
      </c>
      <c r="L1426" s="37">
        <v>0</v>
      </c>
      <c r="M1426" s="37">
        <v>0</v>
      </c>
      <c r="N1426" s="37">
        <v>0</v>
      </c>
      <c r="O1426" s="37">
        <v>0</v>
      </c>
      <c r="P1426" s="46">
        <f t="shared" si="99"/>
        <v>0</v>
      </c>
    </row>
    <row r="1427" spans="1:20" hidden="1" x14ac:dyDescent="0.25">
      <c r="A1427" s="258" t="str">
        <f>IF(B1427=1,A1377,"")</f>
        <v/>
      </c>
      <c r="B1427" s="39" t="str">
        <f t="shared" si="98"/>
        <v/>
      </c>
      <c r="C1427" s="101">
        <f>VLOOKUP($X$58,CAD!$E$7:$F$31,2,0)</f>
        <v>0</v>
      </c>
      <c r="D1427" s="37">
        <v>0</v>
      </c>
      <c r="E1427" s="37">
        <v>0</v>
      </c>
      <c r="F1427" s="37">
        <v>0</v>
      </c>
      <c r="G1427" s="37">
        <v>0</v>
      </c>
      <c r="H1427" s="37">
        <v>0</v>
      </c>
      <c r="I1427" s="37">
        <v>0</v>
      </c>
      <c r="J1427" s="37">
        <v>0</v>
      </c>
      <c r="K1427" s="37">
        <v>0</v>
      </c>
      <c r="L1427" s="37">
        <v>0</v>
      </c>
      <c r="M1427" s="37">
        <v>0</v>
      </c>
      <c r="N1427" s="37">
        <v>0</v>
      </c>
      <c r="O1427" s="37">
        <v>0</v>
      </c>
      <c r="P1427" s="46">
        <f t="shared" si="99"/>
        <v>0</v>
      </c>
      <c r="T1427" s="10"/>
    </row>
    <row r="1428" spans="1:20" hidden="1" x14ac:dyDescent="0.25">
      <c r="A1428" s="258">
        <f>A1377</f>
        <v>2044</v>
      </c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73"/>
    </row>
    <row r="1429" spans="1:20" ht="15.75" hidden="1" thickBot="1" x14ac:dyDescent="0.3">
      <c r="A1429" s="258">
        <f>A1377</f>
        <v>2044</v>
      </c>
      <c r="C1429" s="131" t="s">
        <v>203</v>
      </c>
      <c r="D1429" s="143">
        <f>PREV_D!D1355</f>
        <v>0</v>
      </c>
      <c r="E1429" s="143">
        <f>PREV_D!E1355</f>
        <v>0</v>
      </c>
      <c r="F1429" s="143">
        <f>PREV_D!F1355</f>
        <v>0</v>
      </c>
      <c r="G1429" s="143">
        <f>PREV_D!G1355</f>
        <v>0</v>
      </c>
      <c r="H1429" s="143">
        <f>PREV_D!H1355</f>
        <v>0</v>
      </c>
      <c r="I1429" s="143">
        <f>PREV_D!I1355</f>
        <v>0</v>
      </c>
      <c r="J1429" s="143">
        <f>PREV_D!J1355</f>
        <v>0</v>
      </c>
      <c r="K1429" s="143">
        <f>PREV_D!K1355</f>
        <v>0</v>
      </c>
      <c r="L1429" s="143">
        <f>PREV_D!L1355</f>
        <v>0</v>
      </c>
      <c r="M1429" s="143">
        <f>PREV_D!M1355</f>
        <v>0</v>
      </c>
      <c r="N1429" s="143">
        <f>PREV_D!N1355</f>
        <v>0</v>
      </c>
      <c r="O1429" s="143">
        <f>PREV_D!O1355</f>
        <v>0</v>
      </c>
      <c r="P1429" s="144">
        <f>SUM(D1429:O1429)</f>
        <v>0</v>
      </c>
    </row>
    <row r="1430" spans="1:20" hidden="1" x14ac:dyDescent="0.25">
      <c r="A1430" s="258">
        <f>A1377</f>
        <v>2044</v>
      </c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73"/>
    </row>
    <row r="1431" spans="1:20" hidden="1" x14ac:dyDescent="0.25">
      <c r="A1431" s="258">
        <f>A1377</f>
        <v>2044</v>
      </c>
      <c r="C1431" s="63" t="s">
        <v>204</v>
      </c>
      <c r="D1431" s="145">
        <f>D1377-D1429</f>
        <v>0</v>
      </c>
      <c r="E1431" s="145">
        <f t="shared" ref="E1431:P1431" si="100">E1377-E1429</f>
        <v>0</v>
      </c>
      <c r="F1431" s="145">
        <f t="shared" si="100"/>
        <v>0</v>
      </c>
      <c r="G1431" s="145">
        <f t="shared" si="100"/>
        <v>0</v>
      </c>
      <c r="H1431" s="145">
        <f t="shared" si="100"/>
        <v>0</v>
      </c>
      <c r="I1431" s="145">
        <f t="shared" si="100"/>
        <v>0</v>
      </c>
      <c r="J1431" s="145">
        <f t="shared" si="100"/>
        <v>0</v>
      </c>
      <c r="K1431" s="145">
        <f t="shared" si="100"/>
        <v>0</v>
      </c>
      <c r="L1431" s="145">
        <f t="shared" si="100"/>
        <v>0</v>
      </c>
      <c r="M1431" s="145">
        <f t="shared" si="100"/>
        <v>0</v>
      </c>
      <c r="N1431" s="145">
        <f t="shared" si="100"/>
        <v>0</v>
      </c>
      <c r="O1431" s="145">
        <f t="shared" si="100"/>
        <v>0</v>
      </c>
      <c r="P1431" s="146">
        <f t="shared" si="100"/>
        <v>0</v>
      </c>
    </row>
    <row r="1432" spans="1:20" hidden="1" x14ac:dyDescent="0.25">
      <c r="A1432" s="258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20" hidden="1" x14ac:dyDescent="0.25">
      <c r="A1433" s="258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20" ht="15" hidden="1" customHeight="1" thickBot="1" x14ac:dyDescent="0.3">
      <c r="A1434" s="258">
        <f>A1377+1</f>
        <v>2045</v>
      </c>
      <c r="C1434" s="134" t="s">
        <v>202</v>
      </c>
      <c r="D1434" s="142">
        <f t="shared" ref="D1434:P1434" si="101">SUM(D1435:D1484)</f>
        <v>0</v>
      </c>
      <c r="E1434" s="142">
        <f t="shared" si="101"/>
        <v>0</v>
      </c>
      <c r="F1434" s="142">
        <f t="shared" si="101"/>
        <v>0</v>
      </c>
      <c r="G1434" s="142">
        <f t="shared" si="101"/>
        <v>0</v>
      </c>
      <c r="H1434" s="142">
        <f t="shared" si="101"/>
        <v>0</v>
      </c>
      <c r="I1434" s="142">
        <f t="shared" si="101"/>
        <v>0</v>
      </c>
      <c r="J1434" s="142">
        <f t="shared" si="101"/>
        <v>0</v>
      </c>
      <c r="K1434" s="142">
        <f t="shared" si="101"/>
        <v>0</v>
      </c>
      <c r="L1434" s="142">
        <f t="shared" si="101"/>
        <v>0</v>
      </c>
      <c r="M1434" s="142">
        <f t="shared" si="101"/>
        <v>0</v>
      </c>
      <c r="N1434" s="142">
        <f t="shared" si="101"/>
        <v>0</v>
      </c>
      <c r="O1434" s="142">
        <f t="shared" si="101"/>
        <v>0</v>
      </c>
      <c r="P1434" s="142">
        <f t="shared" si="101"/>
        <v>0</v>
      </c>
    </row>
    <row r="1435" spans="1:20" hidden="1" x14ac:dyDescent="0.25">
      <c r="A1435" s="258" t="str">
        <f>IF(B1435=1,A1434,"")</f>
        <v/>
      </c>
      <c r="B1435" s="39" t="str">
        <f>IF(C1435&lt;&gt;0,1,"")</f>
        <v/>
      </c>
      <c r="C1435" s="130">
        <f>VLOOKUP($X$9,CAD!$C$7:$D$31,2,0)</f>
        <v>0</v>
      </c>
      <c r="D1435" s="38">
        <v>0</v>
      </c>
      <c r="E1435" s="38">
        <v>0</v>
      </c>
      <c r="F1435" s="38">
        <v>0</v>
      </c>
      <c r="G1435" s="38">
        <v>0</v>
      </c>
      <c r="H1435" s="38">
        <v>0</v>
      </c>
      <c r="I1435" s="38">
        <v>0</v>
      </c>
      <c r="J1435" s="38">
        <v>0</v>
      </c>
      <c r="K1435" s="38">
        <v>0</v>
      </c>
      <c r="L1435" s="38">
        <v>0</v>
      </c>
      <c r="M1435" s="38">
        <v>0</v>
      </c>
      <c r="N1435" s="38">
        <v>0</v>
      </c>
      <c r="O1435" s="38">
        <v>0</v>
      </c>
      <c r="P1435" s="99">
        <f>SUM(D1435:O1435)</f>
        <v>0</v>
      </c>
    </row>
    <row r="1436" spans="1:20" hidden="1" x14ac:dyDescent="0.25">
      <c r="A1436" s="258" t="str">
        <f>IF(B1436=1,A1434,"")</f>
        <v/>
      </c>
      <c r="B1436" s="39" t="str">
        <f t="shared" ref="B1436:B1484" si="102">IF(C1436&lt;&gt;0,1,"")</f>
        <v/>
      </c>
      <c r="C1436" s="130">
        <f>VLOOKUP($X$10,CAD!$C$7:$D$31,2,0)</f>
        <v>0</v>
      </c>
      <c r="D1436" s="38">
        <v>0</v>
      </c>
      <c r="E1436" s="38">
        <v>0</v>
      </c>
      <c r="F1436" s="38">
        <v>0</v>
      </c>
      <c r="G1436" s="38">
        <v>0</v>
      </c>
      <c r="H1436" s="38">
        <v>0</v>
      </c>
      <c r="I1436" s="38">
        <v>0</v>
      </c>
      <c r="J1436" s="38">
        <v>0</v>
      </c>
      <c r="K1436" s="38">
        <v>0</v>
      </c>
      <c r="L1436" s="38">
        <v>0</v>
      </c>
      <c r="M1436" s="38">
        <v>0</v>
      </c>
      <c r="N1436" s="38">
        <v>0</v>
      </c>
      <c r="O1436" s="38">
        <v>0</v>
      </c>
      <c r="P1436" s="46">
        <f t="shared" ref="P1436:P1484" si="103">SUM(D1436:O1436)</f>
        <v>0</v>
      </c>
    </row>
    <row r="1437" spans="1:20" hidden="1" x14ac:dyDescent="0.25">
      <c r="A1437" s="258" t="str">
        <f>IF(B1437=1,A1434,"")</f>
        <v/>
      </c>
      <c r="B1437" s="39" t="str">
        <f t="shared" si="102"/>
        <v/>
      </c>
      <c r="C1437" s="130">
        <f>VLOOKUP($X$11,CAD!$C$7:$D$31,2,0)</f>
        <v>0</v>
      </c>
      <c r="D1437" s="37">
        <v>0</v>
      </c>
      <c r="E1437" s="37">
        <v>0</v>
      </c>
      <c r="F1437" s="37">
        <v>0</v>
      </c>
      <c r="G1437" s="37">
        <v>0</v>
      </c>
      <c r="H1437" s="37">
        <v>0</v>
      </c>
      <c r="I1437" s="37">
        <v>0</v>
      </c>
      <c r="J1437" s="37">
        <v>0</v>
      </c>
      <c r="K1437" s="37">
        <v>0</v>
      </c>
      <c r="L1437" s="37">
        <v>0</v>
      </c>
      <c r="M1437" s="37">
        <v>0</v>
      </c>
      <c r="N1437" s="37">
        <v>0</v>
      </c>
      <c r="O1437" s="37">
        <v>0</v>
      </c>
      <c r="P1437" s="46">
        <f t="shared" si="103"/>
        <v>0</v>
      </c>
    </row>
    <row r="1438" spans="1:20" hidden="1" x14ac:dyDescent="0.25">
      <c r="A1438" s="258" t="str">
        <f>IF(B1438=1,A1434,"")</f>
        <v/>
      </c>
      <c r="B1438" s="39" t="str">
        <f t="shared" si="102"/>
        <v/>
      </c>
      <c r="C1438" s="130">
        <f>VLOOKUP($X$12,CAD!$C$7:$D$31,2,0)</f>
        <v>0</v>
      </c>
      <c r="D1438" s="37">
        <v>0</v>
      </c>
      <c r="E1438" s="37">
        <v>0</v>
      </c>
      <c r="F1438" s="37">
        <v>0</v>
      </c>
      <c r="G1438" s="37">
        <v>0</v>
      </c>
      <c r="H1438" s="37">
        <v>0</v>
      </c>
      <c r="I1438" s="37">
        <v>0</v>
      </c>
      <c r="J1438" s="37">
        <v>0</v>
      </c>
      <c r="K1438" s="37">
        <v>0</v>
      </c>
      <c r="L1438" s="37">
        <v>0</v>
      </c>
      <c r="M1438" s="37">
        <v>0</v>
      </c>
      <c r="N1438" s="37">
        <v>0</v>
      </c>
      <c r="O1438" s="37">
        <v>0</v>
      </c>
      <c r="P1438" s="46">
        <f t="shared" si="103"/>
        <v>0</v>
      </c>
    </row>
    <row r="1439" spans="1:20" hidden="1" x14ac:dyDescent="0.25">
      <c r="A1439" s="258" t="str">
        <f>IF(B1439=1,A1434,"")</f>
        <v/>
      </c>
      <c r="B1439" s="39" t="str">
        <f t="shared" si="102"/>
        <v/>
      </c>
      <c r="C1439" s="130">
        <f>VLOOKUP($X$13,CAD!$C$7:$D$31,2,0)</f>
        <v>0</v>
      </c>
      <c r="D1439" s="37">
        <v>0</v>
      </c>
      <c r="E1439" s="37">
        <v>0</v>
      </c>
      <c r="F1439" s="37">
        <v>0</v>
      </c>
      <c r="G1439" s="37">
        <v>0</v>
      </c>
      <c r="H1439" s="37">
        <v>0</v>
      </c>
      <c r="I1439" s="37">
        <v>0</v>
      </c>
      <c r="J1439" s="37">
        <v>0</v>
      </c>
      <c r="K1439" s="37">
        <v>0</v>
      </c>
      <c r="L1439" s="37">
        <v>0</v>
      </c>
      <c r="M1439" s="37">
        <v>0</v>
      </c>
      <c r="N1439" s="37">
        <v>0</v>
      </c>
      <c r="O1439" s="37">
        <v>0</v>
      </c>
      <c r="P1439" s="46">
        <f t="shared" si="103"/>
        <v>0</v>
      </c>
    </row>
    <row r="1440" spans="1:20" hidden="1" x14ac:dyDescent="0.25">
      <c r="A1440" s="258" t="str">
        <f>IF(B1440=1,A1434,"")</f>
        <v/>
      </c>
      <c r="B1440" s="39" t="str">
        <f t="shared" si="102"/>
        <v/>
      </c>
      <c r="C1440" s="130">
        <f>VLOOKUP($X$14,CAD!$C$7:$D$31,2,0)</f>
        <v>0</v>
      </c>
      <c r="D1440" s="37">
        <v>0</v>
      </c>
      <c r="E1440" s="37">
        <v>0</v>
      </c>
      <c r="F1440" s="37">
        <v>0</v>
      </c>
      <c r="G1440" s="37">
        <v>0</v>
      </c>
      <c r="H1440" s="37">
        <v>0</v>
      </c>
      <c r="I1440" s="37">
        <v>0</v>
      </c>
      <c r="J1440" s="37">
        <v>0</v>
      </c>
      <c r="K1440" s="37">
        <v>0</v>
      </c>
      <c r="L1440" s="37">
        <v>0</v>
      </c>
      <c r="M1440" s="37">
        <v>0</v>
      </c>
      <c r="N1440" s="37">
        <v>0</v>
      </c>
      <c r="O1440" s="37">
        <v>0</v>
      </c>
      <c r="P1440" s="46">
        <f t="shared" si="103"/>
        <v>0</v>
      </c>
    </row>
    <row r="1441" spans="1:16" hidden="1" x14ac:dyDescent="0.25">
      <c r="A1441" s="258" t="str">
        <f>IF(B1441=1,A1434,"")</f>
        <v/>
      </c>
      <c r="B1441" s="39" t="str">
        <f t="shared" si="102"/>
        <v/>
      </c>
      <c r="C1441" s="130">
        <f>VLOOKUP($X$15,CAD!$C$7:$D$31,2,0)</f>
        <v>0</v>
      </c>
      <c r="D1441" s="37">
        <v>0</v>
      </c>
      <c r="E1441" s="37">
        <v>0</v>
      </c>
      <c r="F1441" s="37">
        <v>0</v>
      </c>
      <c r="G1441" s="37">
        <v>0</v>
      </c>
      <c r="H1441" s="37">
        <v>0</v>
      </c>
      <c r="I1441" s="37">
        <v>0</v>
      </c>
      <c r="J1441" s="37">
        <v>0</v>
      </c>
      <c r="K1441" s="37">
        <v>0</v>
      </c>
      <c r="L1441" s="37">
        <v>0</v>
      </c>
      <c r="M1441" s="37">
        <v>0</v>
      </c>
      <c r="N1441" s="37">
        <v>0</v>
      </c>
      <c r="O1441" s="37">
        <v>0</v>
      </c>
      <c r="P1441" s="46">
        <f t="shared" si="103"/>
        <v>0</v>
      </c>
    </row>
    <row r="1442" spans="1:16" hidden="1" x14ac:dyDescent="0.25">
      <c r="A1442" s="258" t="str">
        <f>IF(B1442=1,A1434,"")</f>
        <v/>
      </c>
      <c r="B1442" s="39" t="str">
        <f t="shared" si="102"/>
        <v/>
      </c>
      <c r="C1442" s="130">
        <f>VLOOKUP($X$16,CAD!$C$7:$D$31,2,0)</f>
        <v>0</v>
      </c>
      <c r="D1442" s="37">
        <v>0</v>
      </c>
      <c r="E1442" s="37">
        <v>0</v>
      </c>
      <c r="F1442" s="37">
        <v>0</v>
      </c>
      <c r="G1442" s="37">
        <v>0</v>
      </c>
      <c r="H1442" s="37">
        <v>0</v>
      </c>
      <c r="I1442" s="37">
        <v>0</v>
      </c>
      <c r="J1442" s="37">
        <v>0</v>
      </c>
      <c r="K1442" s="37">
        <v>0</v>
      </c>
      <c r="L1442" s="37">
        <v>0</v>
      </c>
      <c r="M1442" s="37">
        <v>0</v>
      </c>
      <c r="N1442" s="37">
        <v>0</v>
      </c>
      <c r="O1442" s="37">
        <v>0</v>
      </c>
      <c r="P1442" s="46">
        <f t="shared" si="103"/>
        <v>0</v>
      </c>
    </row>
    <row r="1443" spans="1:16" hidden="1" x14ac:dyDescent="0.25">
      <c r="A1443" s="258" t="str">
        <f>IF(B1443=1,A1434,"")</f>
        <v/>
      </c>
      <c r="B1443" s="39" t="str">
        <f t="shared" si="102"/>
        <v/>
      </c>
      <c r="C1443" s="130">
        <f>VLOOKUP($X$17,CAD!$C$7:$D$31,2,0)</f>
        <v>0</v>
      </c>
      <c r="D1443" s="37">
        <v>0</v>
      </c>
      <c r="E1443" s="37">
        <v>0</v>
      </c>
      <c r="F1443" s="37">
        <v>0</v>
      </c>
      <c r="G1443" s="37">
        <v>0</v>
      </c>
      <c r="H1443" s="37">
        <v>0</v>
      </c>
      <c r="I1443" s="37">
        <v>0</v>
      </c>
      <c r="J1443" s="37">
        <v>0</v>
      </c>
      <c r="K1443" s="37">
        <v>0</v>
      </c>
      <c r="L1443" s="37">
        <v>0</v>
      </c>
      <c r="M1443" s="37">
        <v>0</v>
      </c>
      <c r="N1443" s="37">
        <v>0</v>
      </c>
      <c r="O1443" s="37">
        <v>0</v>
      </c>
      <c r="P1443" s="46">
        <f t="shared" si="103"/>
        <v>0</v>
      </c>
    </row>
    <row r="1444" spans="1:16" hidden="1" x14ac:dyDescent="0.25">
      <c r="A1444" s="258" t="str">
        <f>IF(B1444=1,A1434,"")</f>
        <v/>
      </c>
      <c r="B1444" s="39" t="str">
        <f t="shared" si="102"/>
        <v/>
      </c>
      <c r="C1444" s="130">
        <f>VLOOKUP($X$18,CAD!$C$7:$D$31,2,0)</f>
        <v>0</v>
      </c>
      <c r="D1444" s="37">
        <v>0</v>
      </c>
      <c r="E1444" s="37">
        <v>0</v>
      </c>
      <c r="F1444" s="37">
        <v>0</v>
      </c>
      <c r="G1444" s="37">
        <v>0</v>
      </c>
      <c r="H1444" s="37">
        <v>0</v>
      </c>
      <c r="I1444" s="37">
        <v>0</v>
      </c>
      <c r="J1444" s="37">
        <v>0</v>
      </c>
      <c r="K1444" s="37">
        <v>0</v>
      </c>
      <c r="L1444" s="37">
        <v>0</v>
      </c>
      <c r="M1444" s="37">
        <v>0</v>
      </c>
      <c r="N1444" s="37">
        <v>0</v>
      </c>
      <c r="O1444" s="37">
        <v>0</v>
      </c>
      <c r="P1444" s="46">
        <f t="shared" si="103"/>
        <v>0</v>
      </c>
    </row>
    <row r="1445" spans="1:16" hidden="1" x14ac:dyDescent="0.25">
      <c r="A1445" s="258" t="str">
        <f>IF(B1445=1,A1434,"")</f>
        <v/>
      </c>
      <c r="B1445" s="39" t="str">
        <f t="shared" si="102"/>
        <v/>
      </c>
      <c r="C1445" s="130">
        <f>VLOOKUP($X$19,CAD!$C$7:$D$31,2,0)</f>
        <v>0</v>
      </c>
      <c r="D1445" s="37">
        <v>0</v>
      </c>
      <c r="E1445" s="37">
        <v>0</v>
      </c>
      <c r="F1445" s="37">
        <v>0</v>
      </c>
      <c r="G1445" s="37">
        <v>0</v>
      </c>
      <c r="H1445" s="37">
        <v>0</v>
      </c>
      <c r="I1445" s="37">
        <v>0</v>
      </c>
      <c r="J1445" s="37">
        <v>0</v>
      </c>
      <c r="K1445" s="37">
        <v>0</v>
      </c>
      <c r="L1445" s="37">
        <v>0</v>
      </c>
      <c r="M1445" s="37">
        <v>0</v>
      </c>
      <c r="N1445" s="37">
        <v>0</v>
      </c>
      <c r="O1445" s="37">
        <v>0</v>
      </c>
      <c r="P1445" s="46">
        <f t="shared" si="103"/>
        <v>0</v>
      </c>
    </row>
    <row r="1446" spans="1:16" hidden="1" x14ac:dyDescent="0.25">
      <c r="A1446" s="258" t="str">
        <f>IF(B1446=1,A1434,"")</f>
        <v/>
      </c>
      <c r="B1446" s="39" t="str">
        <f t="shared" si="102"/>
        <v/>
      </c>
      <c r="C1446" s="130">
        <f>VLOOKUP($X$20,CAD!$C$7:$D$31,2,0)</f>
        <v>0</v>
      </c>
      <c r="D1446" s="37">
        <v>0</v>
      </c>
      <c r="E1446" s="37">
        <v>0</v>
      </c>
      <c r="F1446" s="37">
        <v>0</v>
      </c>
      <c r="G1446" s="37">
        <v>0</v>
      </c>
      <c r="H1446" s="37">
        <v>0</v>
      </c>
      <c r="I1446" s="37">
        <v>0</v>
      </c>
      <c r="J1446" s="37">
        <v>0</v>
      </c>
      <c r="K1446" s="37">
        <v>0</v>
      </c>
      <c r="L1446" s="37">
        <v>0</v>
      </c>
      <c r="M1446" s="37">
        <v>0</v>
      </c>
      <c r="N1446" s="37">
        <v>0</v>
      </c>
      <c r="O1446" s="37">
        <v>0</v>
      </c>
      <c r="P1446" s="46">
        <f t="shared" si="103"/>
        <v>0</v>
      </c>
    </row>
    <row r="1447" spans="1:16" hidden="1" x14ac:dyDescent="0.25">
      <c r="A1447" s="258" t="str">
        <f>IF(B1447=1,A1434,"")</f>
        <v/>
      </c>
      <c r="B1447" s="39" t="str">
        <f t="shared" si="102"/>
        <v/>
      </c>
      <c r="C1447" s="130">
        <f>VLOOKUP($X$21,CAD!$C$7:$D$31,2,0)</f>
        <v>0</v>
      </c>
      <c r="D1447" s="37">
        <v>0</v>
      </c>
      <c r="E1447" s="37">
        <v>0</v>
      </c>
      <c r="F1447" s="37">
        <v>0</v>
      </c>
      <c r="G1447" s="37">
        <v>0</v>
      </c>
      <c r="H1447" s="37">
        <v>0</v>
      </c>
      <c r="I1447" s="37">
        <v>0</v>
      </c>
      <c r="J1447" s="37">
        <v>0</v>
      </c>
      <c r="K1447" s="37">
        <v>0</v>
      </c>
      <c r="L1447" s="37">
        <v>0</v>
      </c>
      <c r="M1447" s="37">
        <v>0</v>
      </c>
      <c r="N1447" s="37">
        <v>0</v>
      </c>
      <c r="O1447" s="37">
        <v>0</v>
      </c>
      <c r="P1447" s="46">
        <f t="shared" si="103"/>
        <v>0</v>
      </c>
    </row>
    <row r="1448" spans="1:16" hidden="1" x14ac:dyDescent="0.25">
      <c r="A1448" s="258" t="str">
        <f>IF(B1448=1,A1434,"")</f>
        <v/>
      </c>
      <c r="B1448" s="39" t="str">
        <f t="shared" si="102"/>
        <v/>
      </c>
      <c r="C1448" s="130">
        <f>VLOOKUP($X$22,CAD!$C$7:$D$31,2,0)</f>
        <v>0</v>
      </c>
      <c r="D1448" s="37">
        <v>0</v>
      </c>
      <c r="E1448" s="37">
        <v>0</v>
      </c>
      <c r="F1448" s="37">
        <v>0</v>
      </c>
      <c r="G1448" s="37">
        <v>0</v>
      </c>
      <c r="H1448" s="37">
        <v>0</v>
      </c>
      <c r="I1448" s="37">
        <v>0</v>
      </c>
      <c r="J1448" s="37">
        <v>0</v>
      </c>
      <c r="K1448" s="37">
        <v>0</v>
      </c>
      <c r="L1448" s="37">
        <v>0</v>
      </c>
      <c r="M1448" s="37">
        <v>0</v>
      </c>
      <c r="N1448" s="37">
        <v>0</v>
      </c>
      <c r="O1448" s="37">
        <v>0</v>
      </c>
      <c r="P1448" s="46">
        <f t="shared" si="103"/>
        <v>0</v>
      </c>
    </row>
    <row r="1449" spans="1:16" hidden="1" x14ac:dyDescent="0.25">
      <c r="A1449" s="258" t="str">
        <f>IF(B1449=1,A1434,"")</f>
        <v/>
      </c>
      <c r="B1449" s="39" t="str">
        <f t="shared" si="102"/>
        <v/>
      </c>
      <c r="C1449" s="130">
        <f>VLOOKUP($X$23,CAD!$C$7:$D$31,2,0)</f>
        <v>0</v>
      </c>
      <c r="D1449" s="37">
        <v>0</v>
      </c>
      <c r="E1449" s="37">
        <v>0</v>
      </c>
      <c r="F1449" s="37">
        <v>0</v>
      </c>
      <c r="G1449" s="37">
        <v>0</v>
      </c>
      <c r="H1449" s="37">
        <v>0</v>
      </c>
      <c r="I1449" s="37">
        <v>0</v>
      </c>
      <c r="J1449" s="37">
        <v>0</v>
      </c>
      <c r="K1449" s="37">
        <v>0</v>
      </c>
      <c r="L1449" s="37">
        <v>0</v>
      </c>
      <c r="M1449" s="37">
        <v>0</v>
      </c>
      <c r="N1449" s="37">
        <v>0</v>
      </c>
      <c r="O1449" s="37">
        <v>0</v>
      </c>
      <c r="P1449" s="46">
        <f t="shared" si="103"/>
        <v>0</v>
      </c>
    </row>
    <row r="1450" spans="1:16" hidden="1" x14ac:dyDescent="0.25">
      <c r="A1450" s="258" t="str">
        <f>IF(B1450=1,A1434,"")</f>
        <v/>
      </c>
      <c r="B1450" s="39" t="str">
        <f t="shared" si="102"/>
        <v/>
      </c>
      <c r="C1450" s="130">
        <f>VLOOKUP($X$24,CAD!$C$7:$D$31,2,0)</f>
        <v>0</v>
      </c>
      <c r="D1450" s="37">
        <v>0</v>
      </c>
      <c r="E1450" s="37">
        <v>0</v>
      </c>
      <c r="F1450" s="37">
        <v>0</v>
      </c>
      <c r="G1450" s="37">
        <v>0</v>
      </c>
      <c r="H1450" s="37">
        <v>0</v>
      </c>
      <c r="I1450" s="37">
        <v>0</v>
      </c>
      <c r="J1450" s="37">
        <v>0</v>
      </c>
      <c r="K1450" s="37">
        <v>0</v>
      </c>
      <c r="L1450" s="37">
        <v>0</v>
      </c>
      <c r="M1450" s="37">
        <v>0</v>
      </c>
      <c r="N1450" s="37">
        <v>0</v>
      </c>
      <c r="O1450" s="37">
        <v>0</v>
      </c>
      <c r="P1450" s="46">
        <f t="shared" si="103"/>
        <v>0</v>
      </c>
    </row>
    <row r="1451" spans="1:16" hidden="1" x14ac:dyDescent="0.25">
      <c r="A1451" s="258" t="str">
        <f>IF(B1451=1,A1434,"")</f>
        <v/>
      </c>
      <c r="B1451" s="39" t="str">
        <f t="shared" si="102"/>
        <v/>
      </c>
      <c r="C1451" s="130">
        <f>VLOOKUP($X$25,CAD!$C$7:$D$31,2,0)</f>
        <v>0</v>
      </c>
      <c r="D1451" s="37">
        <v>0</v>
      </c>
      <c r="E1451" s="37">
        <v>0</v>
      </c>
      <c r="F1451" s="37">
        <v>0</v>
      </c>
      <c r="G1451" s="37">
        <v>0</v>
      </c>
      <c r="H1451" s="37">
        <v>0</v>
      </c>
      <c r="I1451" s="37">
        <v>0</v>
      </c>
      <c r="J1451" s="37">
        <v>0</v>
      </c>
      <c r="K1451" s="37">
        <v>0</v>
      </c>
      <c r="L1451" s="37">
        <v>0</v>
      </c>
      <c r="M1451" s="37">
        <v>0</v>
      </c>
      <c r="N1451" s="37">
        <v>0</v>
      </c>
      <c r="O1451" s="37">
        <v>0</v>
      </c>
      <c r="P1451" s="46">
        <f t="shared" si="103"/>
        <v>0</v>
      </c>
    </row>
    <row r="1452" spans="1:16" hidden="1" x14ac:dyDescent="0.25">
      <c r="A1452" s="258" t="str">
        <f>IF(B1452=1,A1434,"")</f>
        <v/>
      </c>
      <c r="B1452" s="39" t="str">
        <f t="shared" si="102"/>
        <v/>
      </c>
      <c r="C1452" s="130">
        <f>VLOOKUP($X$26,CAD!$C$7:$D$31,2,0)</f>
        <v>0</v>
      </c>
      <c r="D1452" s="37">
        <v>0</v>
      </c>
      <c r="E1452" s="37">
        <v>0</v>
      </c>
      <c r="F1452" s="37">
        <v>0</v>
      </c>
      <c r="G1452" s="37">
        <v>0</v>
      </c>
      <c r="H1452" s="37">
        <v>0</v>
      </c>
      <c r="I1452" s="37">
        <v>0</v>
      </c>
      <c r="J1452" s="37">
        <v>0</v>
      </c>
      <c r="K1452" s="37">
        <v>0</v>
      </c>
      <c r="L1452" s="37">
        <v>0</v>
      </c>
      <c r="M1452" s="37">
        <v>0</v>
      </c>
      <c r="N1452" s="37">
        <v>0</v>
      </c>
      <c r="O1452" s="37">
        <v>0</v>
      </c>
      <c r="P1452" s="46">
        <f t="shared" si="103"/>
        <v>0</v>
      </c>
    </row>
    <row r="1453" spans="1:16" hidden="1" x14ac:dyDescent="0.25">
      <c r="A1453" s="258" t="str">
        <f>IF(B1453=1,A1434,"")</f>
        <v/>
      </c>
      <c r="B1453" s="39" t="str">
        <f t="shared" si="102"/>
        <v/>
      </c>
      <c r="C1453" s="130">
        <f>VLOOKUP($X$27,CAD!$C$7:$D$31,2,0)</f>
        <v>0</v>
      </c>
      <c r="D1453" s="37">
        <v>0</v>
      </c>
      <c r="E1453" s="37">
        <v>0</v>
      </c>
      <c r="F1453" s="37">
        <v>0</v>
      </c>
      <c r="G1453" s="37">
        <v>0</v>
      </c>
      <c r="H1453" s="37">
        <v>0</v>
      </c>
      <c r="I1453" s="37">
        <v>0</v>
      </c>
      <c r="J1453" s="37">
        <v>0</v>
      </c>
      <c r="K1453" s="37">
        <v>0</v>
      </c>
      <c r="L1453" s="37">
        <v>0</v>
      </c>
      <c r="M1453" s="37">
        <v>0</v>
      </c>
      <c r="N1453" s="37">
        <v>0</v>
      </c>
      <c r="O1453" s="37">
        <v>0</v>
      </c>
      <c r="P1453" s="46">
        <f t="shared" si="103"/>
        <v>0</v>
      </c>
    </row>
    <row r="1454" spans="1:16" hidden="1" x14ac:dyDescent="0.25">
      <c r="A1454" s="258" t="str">
        <f>IF(B1454=1,A1434,"")</f>
        <v/>
      </c>
      <c r="B1454" s="39" t="str">
        <f t="shared" si="102"/>
        <v/>
      </c>
      <c r="C1454" s="130">
        <f>VLOOKUP($X$28,CAD!$C$7:$D$31,2,0)</f>
        <v>0</v>
      </c>
      <c r="D1454" s="37">
        <v>0</v>
      </c>
      <c r="E1454" s="37">
        <v>0</v>
      </c>
      <c r="F1454" s="37">
        <v>0</v>
      </c>
      <c r="G1454" s="37">
        <v>0</v>
      </c>
      <c r="H1454" s="37">
        <v>0</v>
      </c>
      <c r="I1454" s="37">
        <v>0</v>
      </c>
      <c r="J1454" s="37">
        <v>0</v>
      </c>
      <c r="K1454" s="37">
        <v>0</v>
      </c>
      <c r="L1454" s="37">
        <v>0</v>
      </c>
      <c r="M1454" s="37">
        <v>0</v>
      </c>
      <c r="N1454" s="37">
        <v>0</v>
      </c>
      <c r="O1454" s="37">
        <v>0</v>
      </c>
      <c r="P1454" s="46">
        <f t="shared" si="103"/>
        <v>0</v>
      </c>
    </row>
    <row r="1455" spans="1:16" hidden="1" x14ac:dyDescent="0.25">
      <c r="A1455" s="258" t="str">
        <f>IF(B1455=1,A1434,"")</f>
        <v/>
      </c>
      <c r="B1455" s="39" t="str">
        <f t="shared" si="102"/>
        <v/>
      </c>
      <c r="C1455" s="130">
        <f>VLOOKUP($X$29,CAD!$C$7:$D$31,2,0)</f>
        <v>0</v>
      </c>
      <c r="D1455" s="37">
        <v>0</v>
      </c>
      <c r="E1455" s="37">
        <v>0</v>
      </c>
      <c r="F1455" s="37">
        <v>0</v>
      </c>
      <c r="G1455" s="37">
        <v>0</v>
      </c>
      <c r="H1455" s="37">
        <v>0</v>
      </c>
      <c r="I1455" s="37">
        <v>0</v>
      </c>
      <c r="J1455" s="37">
        <v>0</v>
      </c>
      <c r="K1455" s="37">
        <v>0</v>
      </c>
      <c r="L1455" s="37">
        <v>0</v>
      </c>
      <c r="M1455" s="37">
        <v>0</v>
      </c>
      <c r="N1455" s="37">
        <v>0</v>
      </c>
      <c r="O1455" s="37">
        <v>0</v>
      </c>
      <c r="P1455" s="46">
        <f t="shared" si="103"/>
        <v>0</v>
      </c>
    </row>
    <row r="1456" spans="1:16" hidden="1" x14ac:dyDescent="0.25">
      <c r="A1456" s="258" t="str">
        <f>IF(B1456=1,A1434,"")</f>
        <v/>
      </c>
      <c r="B1456" s="39" t="str">
        <f t="shared" si="102"/>
        <v/>
      </c>
      <c r="C1456" s="130">
        <f>VLOOKUP($X$30,CAD!$C$7:$D$31,2,0)</f>
        <v>0</v>
      </c>
      <c r="D1456" s="37">
        <v>0</v>
      </c>
      <c r="E1456" s="37">
        <v>0</v>
      </c>
      <c r="F1456" s="37">
        <v>0</v>
      </c>
      <c r="G1456" s="37">
        <v>0</v>
      </c>
      <c r="H1456" s="37">
        <v>0</v>
      </c>
      <c r="I1456" s="37">
        <v>0</v>
      </c>
      <c r="J1456" s="37">
        <v>0</v>
      </c>
      <c r="K1456" s="37">
        <v>0</v>
      </c>
      <c r="L1456" s="37">
        <v>0</v>
      </c>
      <c r="M1456" s="37">
        <v>0</v>
      </c>
      <c r="N1456" s="37">
        <v>0</v>
      </c>
      <c r="O1456" s="37">
        <v>0</v>
      </c>
      <c r="P1456" s="46">
        <f t="shared" si="103"/>
        <v>0</v>
      </c>
    </row>
    <row r="1457" spans="1:16" hidden="1" x14ac:dyDescent="0.25">
      <c r="A1457" s="258" t="str">
        <f>IF(B1457=1,A1434,"")</f>
        <v/>
      </c>
      <c r="B1457" s="39" t="str">
        <f t="shared" si="102"/>
        <v/>
      </c>
      <c r="C1457" s="130">
        <f>VLOOKUP($X$31,CAD!$C$7:$D$31,2,0)</f>
        <v>0</v>
      </c>
      <c r="D1457" s="37">
        <v>0</v>
      </c>
      <c r="E1457" s="37">
        <v>0</v>
      </c>
      <c r="F1457" s="37">
        <v>0</v>
      </c>
      <c r="G1457" s="37">
        <v>0</v>
      </c>
      <c r="H1457" s="37">
        <v>0</v>
      </c>
      <c r="I1457" s="37">
        <v>0</v>
      </c>
      <c r="J1457" s="37">
        <v>0</v>
      </c>
      <c r="K1457" s="37">
        <v>0</v>
      </c>
      <c r="L1457" s="37">
        <v>0</v>
      </c>
      <c r="M1457" s="37">
        <v>0</v>
      </c>
      <c r="N1457" s="37">
        <v>0</v>
      </c>
      <c r="O1457" s="37">
        <v>0</v>
      </c>
      <c r="P1457" s="46">
        <f t="shared" si="103"/>
        <v>0</v>
      </c>
    </row>
    <row r="1458" spans="1:16" hidden="1" x14ac:dyDescent="0.25">
      <c r="A1458" s="258" t="str">
        <f>IF(B1458=1,A1434,"")</f>
        <v/>
      </c>
      <c r="B1458" s="39" t="str">
        <f t="shared" si="102"/>
        <v/>
      </c>
      <c r="C1458" s="130">
        <f>VLOOKUP($X$32,CAD!$C$7:$D$31,2,0)</f>
        <v>0</v>
      </c>
      <c r="D1458" s="37">
        <v>0</v>
      </c>
      <c r="E1458" s="37">
        <v>0</v>
      </c>
      <c r="F1458" s="37">
        <v>0</v>
      </c>
      <c r="G1458" s="37">
        <v>0</v>
      </c>
      <c r="H1458" s="37">
        <v>0</v>
      </c>
      <c r="I1458" s="37">
        <v>0</v>
      </c>
      <c r="J1458" s="37">
        <v>0</v>
      </c>
      <c r="K1458" s="37">
        <v>0</v>
      </c>
      <c r="L1458" s="37">
        <v>0</v>
      </c>
      <c r="M1458" s="37">
        <v>0</v>
      </c>
      <c r="N1458" s="37">
        <v>0</v>
      </c>
      <c r="O1458" s="37">
        <v>0</v>
      </c>
      <c r="P1458" s="46">
        <f t="shared" si="103"/>
        <v>0</v>
      </c>
    </row>
    <row r="1459" spans="1:16" hidden="1" x14ac:dyDescent="0.25">
      <c r="A1459" s="258" t="str">
        <f>IF(B1459=1,A1434,"")</f>
        <v/>
      </c>
      <c r="B1459" s="39" t="str">
        <f t="shared" si="102"/>
        <v/>
      </c>
      <c r="C1459" s="130">
        <f>VLOOKUP($X$33,CAD!$C$7:$D$31,2,0)</f>
        <v>0</v>
      </c>
      <c r="D1459" s="37">
        <v>0</v>
      </c>
      <c r="E1459" s="37">
        <v>0</v>
      </c>
      <c r="F1459" s="37">
        <v>0</v>
      </c>
      <c r="G1459" s="37">
        <v>0</v>
      </c>
      <c r="H1459" s="37">
        <v>0</v>
      </c>
      <c r="I1459" s="37">
        <v>0</v>
      </c>
      <c r="J1459" s="37">
        <v>0</v>
      </c>
      <c r="K1459" s="37">
        <v>0</v>
      </c>
      <c r="L1459" s="37">
        <v>0</v>
      </c>
      <c r="M1459" s="37">
        <v>0</v>
      </c>
      <c r="N1459" s="37">
        <v>0</v>
      </c>
      <c r="O1459" s="37">
        <v>0</v>
      </c>
      <c r="P1459" s="46">
        <f t="shared" si="103"/>
        <v>0</v>
      </c>
    </row>
    <row r="1460" spans="1:16" hidden="1" x14ac:dyDescent="0.25">
      <c r="A1460" s="258" t="str">
        <f>IF(B1460=1,A1434,"")</f>
        <v/>
      </c>
      <c r="B1460" s="39" t="str">
        <f t="shared" si="102"/>
        <v/>
      </c>
      <c r="C1460" s="101">
        <f>VLOOKUP($X$34,CAD!$E$7:$F$31,2,0)</f>
        <v>0</v>
      </c>
      <c r="D1460" s="37">
        <v>0</v>
      </c>
      <c r="E1460" s="37">
        <v>0</v>
      </c>
      <c r="F1460" s="37">
        <v>0</v>
      </c>
      <c r="G1460" s="37">
        <v>0</v>
      </c>
      <c r="H1460" s="37">
        <v>0</v>
      </c>
      <c r="I1460" s="37">
        <v>0</v>
      </c>
      <c r="J1460" s="37">
        <v>0</v>
      </c>
      <c r="K1460" s="37">
        <v>0</v>
      </c>
      <c r="L1460" s="37">
        <v>0</v>
      </c>
      <c r="M1460" s="37">
        <v>0</v>
      </c>
      <c r="N1460" s="37">
        <v>0</v>
      </c>
      <c r="O1460" s="37">
        <v>0</v>
      </c>
      <c r="P1460" s="46">
        <f t="shared" si="103"/>
        <v>0</v>
      </c>
    </row>
    <row r="1461" spans="1:16" hidden="1" x14ac:dyDescent="0.25">
      <c r="A1461" s="258" t="str">
        <f>IF(B1461=1,A1434,"")</f>
        <v/>
      </c>
      <c r="B1461" s="39" t="str">
        <f t="shared" si="102"/>
        <v/>
      </c>
      <c r="C1461" s="101">
        <f>VLOOKUP($X$35,CAD!$E$7:$F$31,2,0)</f>
        <v>0</v>
      </c>
      <c r="D1461" s="37">
        <v>0</v>
      </c>
      <c r="E1461" s="37">
        <v>0</v>
      </c>
      <c r="F1461" s="37">
        <v>0</v>
      </c>
      <c r="G1461" s="37">
        <v>0</v>
      </c>
      <c r="H1461" s="37">
        <v>0</v>
      </c>
      <c r="I1461" s="37">
        <v>0</v>
      </c>
      <c r="J1461" s="37">
        <v>0</v>
      </c>
      <c r="K1461" s="37">
        <v>0</v>
      </c>
      <c r="L1461" s="37">
        <v>0</v>
      </c>
      <c r="M1461" s="37">
        <v>0</v>
      </c>
      <c r="N1461" s="37">
        <v>0</v>
      </c>
      <c r="O1461" s="37">
        <v>0</v>
      </c>
      <c r="P1461" s="46">
        <f t="shared" si="103"/>
        <v>0</v>
      </c>
    </row>
    <row r="1462" spans="1:16" hidden="1" x14ac:dyDescent="0.25">
      <c r="A1462" s="258" t="str">
        <f>IF(B1462=1,A1434,"")</f>
        <v/>
      </c>
      <c r="B1462" s="39" t="str">
        <f t="shared" si="102"/>
        <v/>
      </c>
      <c r="C1462" s="101">
        <f>VLOOKUP($X$36,CAD!$E$7:$F$31,2,0)</f>
        <v>0</v>
      </c>
      <c r="D1462" s="37">
        <v>0</v>
      </c>
      <c r="E1462" s="37">
        <v>0</v>
      </c>
      <c r="F1462" s="37">
        <v>0</v>
      </c>
      <c r="G1462" s="37">
        <v>0</v>
      </c>
      <c r="H1462" s="37">
        <v>0</v>
      </c>
      <c r="I1462" s="37">
        <v>0</v>
      </c>
      <c r="J1462" s="37">
        <v>0</v>
      </c>
      <c r="K1462" s="37">
        <v>0</v>
      </c>
      <c r="L1462" s="37">
        <v>0</v>
      </c>
      <c r="M1462" s="37">
        <v>0</v>
      </c>
      <c r="N1462" s="37">
        <v>0</v>
      </c>
      <c r="O1462" s="37">
        <v>0</v>
      </c>
      <c r="P1462" s="46">
        <f t="shared" si="103"/>
        <v>0</v>
      </c>
    </row>
    <row r="1463" spans="1:16" hidden="1" x14ac:dyDescent="0.25">
      <c r="A1463" s="258" t="str">
        <f>IF(B1463=1,A1434,"")</f>
        <v/>
      </c>
      <c r="B1463" s="39" t="str">
        <f t="shared" si="102"/>
        <v/>
      </c>
      <c r="C1463" s="101">
        <f>VLOOKUP($X$37,CAD!$E$7:$F$31,2,0)</f>
        <v>0</v>
      </c>
      <c r="D1463" s="37">
        <v>0</v>
      </c>
      <c r="E1463" s="37">
        <v>0</v>
      </c>
      <c r="F1463" s="37">
        <v>0</v>
      </c>
      <c r="G1463" s="37">
        <v>0</v>
      </c>
      <c r="H1463" s="37">
        <v>0</v>
      </c>
      <c r="I1463" s="37">
        <v>0</v>
      </c>
      <c r="J1463" s="37">
        <v>0</v>
      </c>
      <c r="K1463" s="37">
        <v>0</v>
      </c>
      <c r="L1463" s="37">
        <v>0</v>
      </c>
      <c r="M1463" s="37">
        <v>0</v>
      </c>
      <c r="N1463" s="37">
        <v>0</v>
      </c>
      <c r="O1463" s="37">
        <v>0</v>
      </c>
      <c r="P1463" s="46">
        <f t="shared" si="103"/>
        <v>0</v>
      </c>
    </row>
    <row r="1464" spans="1:16" hidden="1" x14ac:dyDescent="0.25">
      <c r="A1464" s="258" t="str">
        <f>IF(B1464=1,A1434,"")</f>
        <v/>
      </c>
      <c r="B1464" s="39" t="str">
        <f t="shared" si="102"/>
        <v/>
      </c>
      <c r="C1464" s="101">
        <f>VLOOKUP($X$38,CAD!$E$7:$F$31,2,0)</f>
        <v>0</v>
      </c>
      <c r="D1464" s="37">
        <v>0</v>
      </c>
      <c r="E1464" s="37">
        <v>0</v>
      </c>
      <c r="F1464" s="37">
        <v>0</v>
      </c>
      <c r="G1464" s="37">
        <v>0</v>
      </c>
      <c r="H1464" s="37">
        <v>0</v>
      </c>
      <c r="I1464" s="37">
        <v>0</v>
      </c>
      <c r="J1464" s="37">
        <v>0</v>
      </c>
      <c r="K1464" s="37">
        <v>0</v>
      </c>
      <c r="L1464" s="37">
        <v>0</v>
      </c>
      <c r="M1464" s="37">
        <v>0</v>
      </c>
      <c r="N1464" s="37">
        <v>0</v>
      </c>
      <c r="O1464" s="37">
        <v>0</v>
      </c>
      <c r="P1464" s="46">
        <f t="shared" si="103"/>
        <v>0</v>
      </c>
    </row>
    <row r="1465" spans="1:16" hidden="1" x14ac:dyDescent="0.25">
      <c r="A1465" s="258" t="str">
        <f>IF(B1465=1,A1434,"")</f>
        <v/>
      </c>
      <c r="B1465" s="39" t="str">
        <f t="shared" si="102"/>
        <v/>
      </c>
      <c r="C1465" s="101">
        <f>VLOOKUP($X$39,CAD!$E$7:$F$31,2,0)</f>
        <v>0</v>
      </c>
      <c r="D1465" s="37">
        <v>0</v>
      </c>
      <c r="E1465" s="37">
        <v>0</v>
      </c>
      <c r="F1465" s="37">
        <v>0</v>
      </c>
      <c r="G1465" s="37">
        <v>0</v>
      </c>
      <c r="H1465" s="37">
        <v>0</v>
      </c>
      <c r="I1465" s="37">
        <v>0</v>
      </c>
      <c r="J1465" s="37">
        <v>0</v>
      </c>
      <c r="K1465" s="37">
        <v>0</v>
      </c>
      <c r="L1465" s="37">
        <v>0</v>
      </c>
      <c r="M1465" s="37">
        <v>0</v>
      </c>
      <c r="N1465" s="37">
        <v>0</v>
      </c>
      <c r="O1465" s="37">
        <v>0</v>
      </c>
      <c r="P1465" s="46">
        <f t="shared" si="103"/>
        <v>0</v>
      </c>
    </row>
    <row r="1466" spans="1:16" hidden="1" x14ac:dyDescent="0.25">
      <c r="A1466" s="258" t="str">
        <f>IF(B1466=1,A1434,"")</f>
        <v/>
      </c>
      <c r="B1466" s="39" t="str">
        <f t="shared" si="102"/>
        <v/>
      </c>
      <c r="C1466" s="101">
        <f>VLOOKUP($X$40,CAD!$E$7:$F$31,2,0)</f>
        <v>0</v>
      </c>
      <c r="D1466" s="37">
        <v>0</v>
      </c>
      <c r="E1466" s="37">
        <v>0</v>
      </c>
      <c r="F1466" s="37">
        <v>0</v>
      </c>
      <c r="G1466" s="37">
        <v>0</v>
      </c>
      <c r="H1466" s="37">
        <v>0</v>
      </c>
      <c r="I1466" s="37">
        <v>0</v>
      </c>
      <c r="J1466" s="37">
        <v>0</v>
      </c>
      <c r="K1466" s="37">
        <v>0</v>
      </c>
      <c r="L1466" s="37">
        <v>0</v>
      </c>
      <c r="M1466" s="37">
        <v>0</v>
      </c>
      <c r="N1466" s="37">
        <v>0</v>
      </c>
      <c r="O1466" s="37">
        <v>0</v>
      </c>
      <c r="P1466" s="46">
        <f t="shared" si="103"/>
        <v>0</v>
      </c>
    </row>
    <row r="1467" spans="1:16" hidden="1" x14ac:dyDescent="0.25">
      <c r="A1467" s="258" t="str">
        <f>IF(B1467=1,A1434,"")</f>
        <v/>
      </c>
      <c r="B1467" s="39" t="str">
        <f t="shared" si="102"/>
        <v/>
      </c>
      <c r="C1467" s="101">
        <f>VLOOKUP($X$41,CAD!$E$7:$F$31,2,0)</f>
        <v>0</v>
      </c>
      <c r="D1467" s="37">
        <v>0</v>
      </c>
      <c r="E1467" s="37">
        <v>0</v>
      </c>
      <c r="F1467" s="37">
        <v>0</v>
      </c>
      <c r="G1467" s="37">
        <v>0</v>
      </c>
      <c r="H1467" s="37">
        <v>0</v>
      </c>
      <c r="I1467" s="37">
        <v>0</v>
      </c>
      <c r="J1467" s="37">
        <v>0</v>
      </c>
      <c r="K1467" s="37">
        <v>0</v>
      </c>
      <c r="L1467" s="37">
        <v>0</v>
      </c>
      <c r="M1467" s="37">
        <v>0</v>
      </c>
      <c r="N1467" s="37">
        <v>0</v>
      </c>
      <c r="O1467" s="37">
        <v>0</v>
      </c>
      <c r="P1467" s="46">
        <f t="shared" si="103"/>
        <v>0</v>
      </c>
    </row>
    <row r="1468" spans="1:16" hidden="1" x14ac:dyDescent="0.25">
      <c r="A1468" s="258" t="str">
        <f>IF(B1468=1,A1434,"")</f>
        <v/>
      </c>
      <c r="B1468" s="39" t="str">
        <f t="shared" si="102"/>
        <v/>
      </c>
      <c r="C1468" s="101">
        <f>VLOOKUP($X$42,CAD!$E$7:$F$31,2,0)</f>
        <v>0</v>
      </c>
      <c r="D1468" s="37">
        <v>0</v>
      </c>
      <c r="E1468" s="37">
        <v>0</v>
      </c>
      <c r="F1468" s="37">
        <v>0</v>
      </c>
      <c r="G1468" s="37">
        <v>0</v>
      </c>
      <c r="H1468" s="37">
        <v>0</v>
      </c>
      <c r="I1468" s="37">
        <v>0</v>
      </c>
      <c r="J1468" s="37">
        <v>0</v>
      </c>
      <c r="K1468" s="37">
        <v>0</v>
      </c>
      <c r="L1468" s="37">
        <v>0</v>
      </c>
      <c r="M1468" s="37">
        <v>0</v>
      </c>
      <c r="N1468" s="37">
        <v>0</v>
      </c>
      <c r="O1468" s="37">
        <v>0</v>
      </c>
      <c r="P1468" s="46">
        <f t="shared" si="103"/>
        <v>0</v>
      </c>
    </row>
    <row r="1469" spans="1:16" hidden="1" x14ac:dyDescent="0.25">
      <c r="A1469" s="258" t="str">
        <f>IF(B1469=1,A1434,"")</f>
        <v/>
      </c>
      <c r="B1469" s="39" t="str">
        <f t="shared" si="102"/>
        <v/>
      </c>
      <c r="C1469" s="101">
        <f>VLOOKUP($X$43,CAD!$E$7:$F$31,2,0)</f>
        <v>0</v>
      </c>
      <c r="D1469" s="37">
        <v>0</v>
      </c>
      <c r="E1469" s="37">
        <v>0</v>
      </c>
      <c r="F1469" s="37">
        <v>0</v>
      </c>
      <c r="G1469" s="37">
        <v>0</v>
      </c>
      <c r="H1469" s="37">
        <v>0</v>
      </c>
      <c r="I1469" s="37">
        <v>0</v>
      </c>
      <c r="J1469" s="37">
        <v>0</v>
      </c>
      <c r="K1469" s="37">
        <v>0</v>
      </c>
      <c r="L1469" s="37">
        <v>0</v>
      </c>
      <c r="M1469" s="37">
        <v>0</v>
      </c>
      <c r="N1469" s="37">
        <v>0</v>
      </c>
      <c r="O1469" s="37">
        <v>0</v>
      </c>
      <c r="P1469" s="46">
        <f t="shared" si="103"/>
        <v>0</v>
      </c>
    </row>
    <row r="1470" spans="1:16" hidden="1" x14ac:dyDescent="0.25">
      <c r="A1470" s="258" t="str">
        <f>IF(B1470=1,A1434,"")</f>
        <v/>
      </c>
      <c r="B1470" s="39" t="str">
        <f t="shared" si="102"/>
        <v/>
      </c>
      <c r="C1470" s="101">
        <f>VLOOKUP($X$44,CAD!$E$7:$F$31,2,0)</f>
        <v>0</v>
      </c>
      <c r="D1470" s="37">
        <v>0</v>
      </c>
      <c r="E1470" s="37">
        <v>0</v>
      </c>
      <c r="F1470" s="37">
        <v>0</v>
      </c>
      <c r="G1470" s="37">
        <v>0</v>
      </c>
      <c r="H1470" s="37">
        <v>0</v>
      </c>
      <c r="I1470" s="37">
        <v>0</v>
      </c>
      <c r="J1470" s="37">
        <v>0</v>
      </c>
      <c r="K1470" s="37">
        <v>0</v>
      </c>
      <c r="L1470" s="37">
        <v>0</v>
      </c>
      <c r="M1470" s="37">
        <v>0</v>
      </c>
      <c r="N1470" s="37">
        <v>0</v>
      </c>
      <c r="O1470" s="37">
        <v>0</v>
      </c>
      <c r="P1470" s="46">
        <f t="shared" si="103"/>
        <v>0</v>
      </c>
    </row>
    <row r="1471" spans="1:16" hidden="1" x14ac:dyDescent="0.25">
      <c r="A1471" s="258" t="str">
        <f>IF(B1471=1,A1434,"")</f>
        <v/>
      </c>
      <c r="B1471" s="39" t="str">
        <f t="shared" si="102"/>
        <v/>
      </c>
      <c r="C1471" s="101">
        <f>VLOOKUP($X$45,CAD!$E$7:$F$31,2,0)</f>
        <v>0</v>
      </c>
      <c r="D1471" s="37">
        <v>0</v>
      </c>
      <c r="E1471" s="37">
        <v>0</v>
      </c>
      <c r="F1471" s="37">
        <v>0</v>
      </c>
      <c r="G1471" s="37">
        <v>0</v>
      </c>
      <c r="H1471" s="37">
        <v>0</v>
      </c>
      <c r="I1471" s="37">
        <v>0</v>
      </c>
      <c r="J1471" s="37">
        <v>0</v>
      </c>
      <c r="K1471" s="37">
        <v>0</v>
      </c>
      <c r="L1471" s="37">
        <v>0</v>
      </c>
      <c r="M1471" s="37">
        <v>0</v>
      </c>
      <c r="N1471" s="37">
        <v>0</v>
      </c>
      <c r="O1471" s="37">
        <v>0</v>
      </c>
      <c r="P1471" s="46">
        <f t="shared" si="103"/>
        <v>0</v>
      </c>
    </row>
    <row r="1472" spans="1:16" hidden="1" x14ac:dyDescent="0.25">
      <c r="A1472" s="258" t="str">
        <f>IF(B1472=1,A1434,"")</f>
        <v/>
      </c>
      <c r="B1472" s="39" t="str">
        <f t="shared" si="102"/>
        <v/>
      </c>
      <c r="C1472" s="101">
        <f>VLOOKUP($X$46,CAD!$E$7:$F$31,2,0)</f>
        <v>0</v>
      </c>
      <c r="D1472" s="37">
        <v>0</v>
      </c>
      <c r="E1472" s="37">
        <v>0</v>
      </c>
      <c r="F1472" s="37">
        <v>0</v>
      </c>
      <c r="G1472" s="37">
        <v>0</v>
      </c>
      <c r="H1472" s="37">
        <v>0</v>
      </c>
      <c r="I1472" s="37">
        <v>0</v>
      </c>
      <c r="J1472" s="37">
        <v>0</v>
      </c>
      <c r="K1472" s="37">
        <v>0</v>
      </c>
      <c r="L1472" s="37">
        <v>0</v>
      </c>
      <c r="M1472" s="37">
        <v>0</v>
      </c>
      <c r="N1472" s="37">
        <v>0</v>
      </c>
      <c r="O1472" s="37">
        <v>0</v>
      </c>
      <c r="P1472" s="46">
        <f t="shared" si="103"/>
        <v>0</v>
      </c>
    </row>
    <row r="1473" spans="1:20" hidden="1" x14ac:dyDescent="0.25">
      <c r="A1473" s="258" t="str">
        <f>IF(B1473=1,A1434,"")</f>
        <v/>
      </c>
      <c r="B1473" s="39" t="str">
        <f t="shared" si="102"/>
        <v/>
      </c>
      <c r="C1473" s="101">
        <f>VLOOKUP($X$47,CAD!$E$7:$F$31,2,0)</f>
        <v>0</v>
      </c>
      <c r="D1473" s="37">
        <v>0</v>
      </c>
      <c r="E1473" s="37">
        <v>0</v>
      </c>
      <c r="F1473" s="37">
        <v>0</v>
      </c>
      <c r="G1473" s="37">
        <v>0</v>
      </c>
      <c r="H1473" s="37">
        <v>0</v>
      </c>
      <c r="I1473" s="37">
        <v>0</v>
      </c>
      <c r="J1473" s="37">
        <v>0</v>
      </c>
      <c r="K1473" s="37">
        <v>0</v>
      </c>
      <c r="L1473" s="37">
        <v>0</v>
      </c>
      <c r="M1473" s="37">
        <v>0</v>
      </c>
      <c r="N1473" s="37">
        <v>0</v>
      </c>
      <c r="O1473" s="37">
        <v>0</v>
      </c>
      <c r="P1473" s="46">
        <f t="shared" si="103"/>
        <v>0</v>
      </c>
    </row>
    <row r="1474" spans="1:20" hidden="1" x14ac:dyDescent="0.25">
      <c r="A1474" s="258" t="str">
        <f>IF(B1474=1,A1434,"")</f>
        <v/>
      </c>
      <c r="B1474" s="39" t="str">
        <f t="shared" si="102"/>
        <v/>
      </c>
      <c r="C1474" s="101">
        <f>VLOOKUP($X$48,CAD!$E$7:$F$31,2,0)</f>
        <v>0</v>
      </c>
      <c r="D1474" s="37">
        <v>0</v>
      </c>
      <c r="E1474" s="37">
        <v>0</v>
      </c>
      <c r="F1474" s="37">
        <v>0</v>
      </c>
      <c r="G1474" s="37">
        <v>0</v>
      </c>
      <c r="H1474" s="37">
        <v>0</v>
      </c>
      <c r="I1474" s="37">
        <v>0</v>
      </c>
      <c r="J1474" s="37">
        <v>0</v>
      </c>
      <c r="K1474" s="37">
        <v>0</v>
      </c>
      <c r="L1474" s="37">
        <v>0</v>
      </c>
      <c r="M1474" s="37">
        <v>0</v>
      </c>
      <c r="N1474" s="37">
        <v>0</v>
      </c>
      <c r="O1474" s="37">
        <v>0</v>
      </c>
      <c r="P1474" s="46">
        <f t="shared" si="103"/>
        <v>0</v>
      </c>
    </row>
    <row r="1475" spans="1:20" hidden="1" x14ac:dyDescent="0.25">
      <c r="A1475" s="258" t="str">
        <f>IF(B1475=1,A1434,"")</f>
        <v/>
      </c>
      <c r="B1475" s="39" t="str">
        <f t="shared" si="102"/>
        <v/>
      </c>
      <c r="C1475" s="101">
        <f>VLOOKUP($X$49,CAD!$E$7:$F$31,2,0)</f>
        <v>0</v>
      </c>
      <c r="D1475" s="37">
        <v>0</v>
      </c>
      <c r="E1475" s="37">
        <v>0</v>
      </c>
      <c r="F1475" s="37">
        <v>0</v>
      </c>
      <c r="G1475" s="37">
        <v>0</v>
      </c>
      <c r="H1475" s="37">
        <v>0</v>
      </c>
      <c r="I1475" s="37">
        <v>0</v>
      </c>
      <c r="J1475" s="37">
        <v>0</v>
      </c>
      <c r="K1475" s="37">
        <v>0</v>
      </c>
      <c r="L1475" s="37">
        <v>0</v>
      </c>
      <c r="M1475" s="37">
        <v>0</v>
      </c>
      <c r="N1475" s="37">
        <v>0</v>
      </c>
      <c r="O1475" s="37">
        <v>0</v>
      </c>
      <c r="P1475" s="46">
        <f t="shared" si="103"/>
        <v>0</v>
      </c>
    </row>
    <row r="1476" spans="1:20" hidden="1" x14ac:dyDescent="0.25">
      <c r="A1476" s="258" t="str">
        <f>IF(B1476=1,A1434,"")</f>
        <v/>
      </c>
      <c r="B1476" s="39" t="str">
        <f t="shared" si="102"/>
        <v/>
      </c>
      <c r="C1476" s="101">
        <f>VLOOKUP($X$50,CAD!$E$7:$F$31,2,0)</f>
        <v>0</v>
      </c>
      <c r="D1476" s="37">
        <v>0</v>
      </c>
      <c r="E1476" s="37">
        <v>0</v>
      </c>
      <c r="F1476" s="37">
        <v>0</v>
      </c>
      <c r="G1476" s="37">
        <v>0</v>
      </c>
      <c r="H1476" s="37">
        <v>0</v>
      </c>
      <c r="I1476" s="37">
        <v>0</v>
      </c>
      <c r="J1476" s="37">
        <v>0</v>
      </c>
      <c r="K1476" s="37">
        <v>0</v>
      </c>
      <c r="L1476" s="37">
        <v>0</v>
      </c>
      <c r="M1476" s="37">
        <v>0</v>
      </c>
      <c r="N1476" s="37">
        <v>0</v>
      </c>
      <c r="O1476" s="37">
        <v>0</v>
      </c>
      <c r="P1476" s="46">
        <f t="shared" si="103"/>
        <v>0</v>
      </c>
    </row>
    <row r="1477" spans="1:20" hidden="1" x14ac:dyDescent="0.25">
      <c r="A1477" s="258" t="str">
        <f>IF(B1477=1,A1434,"")</f>
        <v/>
      </c>
      <c r="B1477" s="39" t="str">
        <f t="shared" si="102"/>
        <v/>
      </c>
      <c r="C1477" s="101">
        <f>VLOOKUP($X$51,CAD!$E$7:$F$31,2,0)</f>
        <v>0</v>
      </c>
      <c r="D1477" s="37">
        <v>0</v>
      </c>
      <c r="E1477" s="37">
        <v>0</v>
      </c>
      <c r="F1477" s="37">
        <v>0</v>
      </c>
      <c r="G1477" s="37">
        <v>0</v>
      </c>
      <c r="H1477" s="37">
        <v>0</v>
      </c>
      <c r="I1477" s="37">
        <v>0</v>
      </c>
      <c r="J1477" s="37">
        <v>0</v>
      </c>
      <c r="K1477" s="37">
        <v>0</v>
      </c>
      <c r="L1477" s="37">
        <v>0</v>
      </c>
      <c r="M1477" s="37">
        <v>0</v>
      </c>
      <c r="N1477" s="37">
        <v>0</v>
      </c>
      <c r="O1477" s="37">
        <v>0</v>
      </c>
      <c r="P1477" s="46">
        <f t="shared" si="103"/>
        <v>0</v>
      </c>
    </row>
    <row r="1478" spans="1:20" hidden="1" x14ac:dyDescent="0.25">
      <c r="A1478" s="258" t="str">
        <f>IF(B1478=1,A1434,"")</f>
        <v/>
      </c>
      <c r="B1478" s="39" t="str">
        <f t="shared" si="102"/>
        <v/>
      </c>
      <c r="C1478" s="101">
        <f>VLOOKUP($X$52,CAD!$E$7:$F$31,2,0)</f>
        <v>0</v>
      </c>
      <c r="D1478" s="37">
        <v>0</v>
      </c>
      <c r="E1478" s="37">
        <v>0</v>
      </c>
      <c r="F1478" s="37">
        <v>0</v>
      </c>
      <c r="G1478" s="37">
        <v>0</v>
      </c>
      <c r="H1478" s="37">
        <v>0</v>
      </c>
      <c r="I1478" s="37">
        <v>0</v>
      </c>
      <c r="J1478" s="37">
        <v>0</v>
      </c>
      <c r="K1478" s="37">
        <v>0</v>
      </c>
      <c r="L1478" s="37">
        <v>0</v>
      </c>
      <c r="M1478" s="37">
        <v>0</v>
      </c>
      <c r="N1478" s="37">
        <v>0</v>
      </c>
      <c r="O1478" s="37">
        <v>0</v>
      </c>
      <c r="P1478" s="46">
        <f t="shared" si="103"/>
        <v>0</v>
      </c>
    </row>
    <row r="1479" spans="1:20" hidden="1" x14ac:dyDescent="0.25">
      <c r="A1479" s="258" t="str">
        <f>IF(B1479=1,A1434,"")</f>
        <v/>
      </c>
      <c r="B1479" s="39" t="str">
        <f t="shared" si="102"/>
        <v/>
      </c>
      <c r="C1479" s="101">
        <f>VLOOKUP($X$53,CAD!$E$7:$F$31,2,0)</f>
        <v>0</v>
      </c>
      <c r="D1479" s="37">
        <v>0</v>
      </c>
      <c r="E1479" s="37">
        <v>0</v>
      </c>
      <c r="F1479" s="37">
        <v>0</v>
      </c>
      <c r="G1479" s="37">
        <v>0</v>
      </c>
      <c r="H1479" s="37">
        <v>0</v>
      </c>
      <c r="I1479" s="37">
        <v>0</v>
      </c>
      <c r="J1479" s="37">
        <v>0</v>
      </c>
      <c r="K1479" s="37">
        <v>0</v>
      </c>
      <c r="L1479" s="37">
        <v>0</v>
      </c>
      <c r="M1479" s="37">
        <v>0</v>
      </c>
      <c r="N1479" s="37">
        <v>0</v>
      </c>
      <c r="O1479" s="37">
        <v>0</v>
      </c>
      <c r="P1479" s="46">
        <f t="shared" si="103"/>
        <v>0</v>
      </c>
    </row>
    <row r="1480" spans="1:20" hidden="1" x14ac:dyDescent="0.25">
      <c r="A1480" s="258" t="str">
        <f>IF(B1480=1,A1434,"")</f>
        <v/>
      </c>
      <c r="B1480" s="39" t="str">
        <f t="shared" si="102"/>
        <v/>
      </c>
      <c r="C1480" s="101">
        <f>VLOOKUP($X$54,CAD!$E$7:$F$31,2,0)</f>
        <v>0</v>
      </c>
      <c r="D1480" s="37">
        <v>0</v>
      </c>
      <c r="E1480" s="37">
        <v>0</v>
      </c>
      <c r="F1480" s="37">
        <v>0</v>
      </c>
      <c r="G1480" s="37">
        <v>0</v>
      </c>
      <c r="H1480" s="37">
        <v>0</v>
      </c>
      <c r="I1480" s="37">
        <v>0</v>
      </c>
      <c r="J1480" s="37">
        <v>0</v>
      </c>
      <c r="K1480" s="37">
        <v>0</v>
      </c>
      <c r="L1480" s="37">
        <v>0</v>
      </c>
      <c r="M1480" s="37">
        <v>0</v>
      </c>
      <c r="N1480" s="37">
        <v>0</v>
      </c>
      <c r="O1480" s="37">
        <v>0</v>
      </c>
      <c r="P1480" s="46">
        <f t="shared" si="103"/>
        <v>0</v>
      </c>
    </row>
    <row r="1481" spans="1:20" hidden="1" x14ac:dyDescent="0.25">
      <c r="A1481" s="258" t="str">
        <f>IF(B1481=1,A1434,"")</f>
        <v/>
      </c>
      <c r="B1481" s="39" t="str">
        <f t="shared" si="102"/>
        <v/>
      </c>
      <c r="C1481" s="101">
        <f>VLOOKUP($X$55,CAD!$E$7:$F$31,2,0)</f>
        <v>0</v>
      </c>
      <c r="D1481" s="37">
        <v>0</v>
      </c>
      <c r="E1481" s="37">
        <v>0</v>
      </c>
      <c r="F1481" s="37">
        <v>0</v>
      </c>
      <c r="G1481" s="37">
        <v>0</v>
      </c>
      <c r="H1481" s="37">
        <v>0</v>
      </c>
      <c r="I1481" s="37">
        <v>0</v>
      </c>
      <c r="J1481" s="37">
        <v>0</v>
      </c>
      <c r="K1481" s="37">
        <v>0</v>
      </c>
      <c r="L1481" s="37">
        <v>0</v>
      </c>
      <c r="M1481" s="37">
        <v>0</v>
      </c>
      <c r="N1481" s="37">
        <v>0</v>
      </c>
      <c r="O1481" s="37">
        <v>0</v>
      </c>
      <c r="P1481" s="46">
        <f t="shared" si="103"/>
        <v>0</v>
      </c>
    </row>
    <row r="1482" spans="1:20" hidden="1" x14ac:dyDescent="0.25">
      <c r="A1482" s="258" t="str">
        <f>IF(B1482=1,A1434,"")</f>
        <v/>
      </c>
      <c r="B1482" s="39" t="str">
        <f t="shared" si="102"/>
        <v/>
      </c>
      <c r="C1482" s="101">
        <f>VLOOKUP($X$56,CAD!$E$7:$F$31,2,0)</f>
        <v>0</v>
      </c>
      <c r="D1482" s="37">
        <v>0</v>
      </c>
      <c r="E1482" s="37">
        <v>0</v>
      </c>
      <c r="F1482" s="37">
        <v>0</v>
      </c>
      <c r="G1482" s="37">
        <v>0</v>
      </c>
      <c r="H1482" s="37">
        <v>0</v>
      </c>
      <c r="I1482" s="37">
        <v>0</v>
      </c>
      <c r="J1482" s="37">
        <v>0</v>
      </c>
      <c r="K1482" s="37">
        <v>0</v>
      </c>
      <c r="L1482" s="37">
        <v>0</v>
      </c>
      <c r="M1482" s="37">
        <v>0</v>
      </c>
      <c r="N1482" s="37">
        <v>0</v>
      </c>
      <c r="O1482" s="37">
        <v>0</v>
      </c>
      <c r="P1482" s="46">
        <f t="shared" si="103"/>
        <v>0</v>
      </c>
    </row>
    <row r="1483" spans="1:20" hidden="1" x14ac:dyDescent="0.25">
      <c r="A1483" s="258" t="str">
        <f>IF(B1483=1,A1434,"")</f>
        <v/>
      </c>
      <c r="B1483" s="39" t="str">
        <f t="shared" si="102"/>
        <v/>
      </c>
      <c r="C1483" s="101">
        <f>VLOOKUP($X$57,CAD!$E$7:$F$31,2,0)</f>
        <v>0</v>
      </c>
      <c r="D1483" s="37">
        <v>0</v>
      </c>
      <c r="E1483" s="37">
        <v>0</v>
      </c>
      <c r="F1483" s="37">
        <v>0</v>
      </c>
      <c r="G1483" s="37">
        <v>0</v>
      </c>
      <c r="H1483" s="37">
        <v>0</v>
      </c>
      <c r="I1483" s="37">
        <v>0</v>
      </c>
      <c r="J1483" s="37">
        <v>0</v>
      </c>
      <c r="K1483" s="37">
        <v>0</v>
      </c>
      <c r="L1483" s="37">
        <v>0</v>
      </c>
      <c r="M1483" s="37">
        <v>0</v>
      </c>
      <c r="N1483" s="37">
        <v>0</v>
      </c>
      <c r="O1483" s="37">
        <v>0</v>
      </c>
      <c r="P1483" s="46">
        <f t="shared" si="103"/>
        <v>0</v>
      </c>
    </row>
    <row r="1484" spans="1:20" hidden="1" x14ac:dyDescent="0.25">
      <c r="A1484" s="258" t="str">
        <f>IF(B1484=1,A1434,"")</f>
        <v/>
      </c>
      <c r="B1484" s="39" t="str">
        <f t="shared" si="102"/>
        <v/>
      </c>
      <c r="C1484" s="101">
        <f>VLOOKUP($X$58,CAD!$E$7:$F$31,2,0)</f>
        <v>0</v>
      </c>
      <c r="D1484" s="37">
        <v>0</v>
      </c>
      <c r="E1484" s="37">
        <v>0</v>
      </c>
      <c r="F1484" s="37">
        <v>0</v>
      </c>
      <c r="G1484" s="37">
        <v>0</v>
      </c>
      <c r="H1484" s="37">
        <v>0</v>
      </c>
      <c r="I1484" s="37">
        <v>0</v>
      </c>
      <c r="J1484" s="37">
        <v>0</v>
      </c>
      <c r="K1484" s="37">
        <v>0</v>
      </c>
      <c r="L1484" s="37">
        <v>0</v>
      </c>
      <c r="M1484" s="37">
        <v>0</v>
      </c>
      <c r="N1484" s="37">
        <v>0</v>
      </c>
      <c r="O1484" s="37">
        <v>0</v>
      </c>
      <c r="P1484" s="46">
        <f t="shared" si="103"/>
        <v>0</v>
      </c>
      <c r="T1484" s="10"/>
    </row>
    <row r="1485" spans="1:20" hidden="1" x14ac:dyDescent="0.25">
      <c r="A1485" s="258">
        <f>A1434</f>
        <v>2045</v>
      </c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73"/>
    </row>
    <row r="1486" spans="1:20" ht="15.75" hidden="1" thickBot="1" x14ac:dyDescent="0.3">
      <c r="A1486" s="258">
        <f>A1434</f>
        <v>2045</v>
      </c>
      <c r="C1486" s="131" t="s">
        <v>203</v>
      </c>
      <c r="D1486" s="143">
        <f>PREV_D!D1411</f>
        <v>0</v>
      </c>
      <c r="E1486" s="143">
        <f>PREV_D!E1411</f>
        <v>0</v>
      </c>
      <c r="F1486" s="143">
        <f>PREV_D!F1411</f>
        <v>0</v>
      </c>
      <c r="G1486" s="143">
        <f>PREV_D!G1411</f>
        <v>0</v>
      </c>
      <c r="H1486" s="143">
        <f>PREV_D!H1411</f>
        <v>0</v>
      </c>
      <c r="I1486" s="143">
        <f>PREV_D!I1411</f>
        <v>0</v>
      </c>
      <c r="J1486" s="143">
        <f>PREV_D!J1411</f>
        <v>0</v>
      </c>
      <c r="K1486" s="143">
        <f>PREV_D!K1411</f>
        <v>0</v>
      </c>
      <c r="L1486" s="143">
        <f>PREV_D!L1411</f>
        <v>0</v>
      </c>
      <c r="M1486" s="143">
        <f>PREV_D!M1411</f>
        <v>0</v>
      </c>
      <c r="N1486" s="143">
        <f>PREV_D!N1411</f>
        <v>0</v>
      </c>
      <c r="O1486" s="143">
        <f>PREV_D!O1411</f>
        <v>0</v>
      </c>
      <c r="P1486" s="144">
        <f>SUM(D1486:O1486)</f>
        <v>0</v>
      </c>
    </row>
    <row r="1487" spans="1:20" hidden="1" x14ac:dyDescent="0.25">
      <c r="A1487" s="258">
        <f>A1434</f>
        <v>2045</v>
      </c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73"/>
    </row>
    <row r="1488" spans="1:20" hidden="1" x14ac:dyDescent="0.25">
      <c r="A1488" s="258">
        <f>A1434</f>
        <v>2045</v>
      </c>
      <c r="C1488" s="63" t="s">
        <v>204</v>
      </c>
      <c r="D1488" s="145">
        <f>D1434-D1486</f>
        <v>0</v>
      </c>
      <c r="E1488" s="145">
        <f t="shared" ref="E1488:P1488" si="104">E1434-E1486</f>
        <v>0</v>
      </c>
      <c r="F1488" s="145">
        <f t="shared" si="104"/>
        <v>0</v>
      </c>
      <c r="G1488" s="145">
        <f t="shared" si="104"/>
        <v>0</v>
      </c>
      <c r="H1488" s="145">
        <f t="shared" si="104"/>
        <v>0</v>
      </c>
      <c r="I1488" s="145">
        <f t="shared" si="104"/>
        <v>0</v>
      </c>
      <c r="J1488" s="145">
        <f t="shared" si="104"/>
        <v>0</v>
      </c>
      <c r="K1488" s="145">
        <f t="shared" si="104"/>
        <v>0</v>
      </c>
      <c r="L1488" s="145">
        <f t="shared" si="104"/>
        <v>0</v>
      </c>
      <c r="M1488" s="145">
        <f t="shared" si="104"/>
        <v>0</v>
      </c>
      <c r="N1488" s="145">
        <f t="shared" si="104"/>
        <v>0</v>
      </c>
      <c r="O1488" s="145">
        <f t="shared" si="104"/>
        <v>0</v>
      </c>
      <c r="P1488" s="146">
        <f t="shared" si="104"/>
        <v>0</v>
      </c>
    </row>
    <row r="1489" spans="1:16" hidden="1" x14ac:dyDescent="0.25">
      <c r="A1489" s="258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hidden="1" x14ac:dyDescent="0.25">
      <c r="A1490" s="258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ht="15" hidden="1" customHeight="1" thickBot="1" x14ac:dyDescent="0.3">
      <c r="A1491" s="258">
        <f>A1434+1</f>
        <v>2046</v>
      </c>
      <c r="C1491" s="134" t="s">
        <v>202</v>
      </c>
      <c r="D1491" s="142">
        <f t="shared" ref="D1491:P1491" si="105">SUM(D1492:D1541)</f>
        <v>0</v>
      </c>
      <c r="E1491" s="142">
        <f t="shared" si="105"/>
        <v>0</v>
      </c>
      <c r="F1491" s="142">
        <f t="shared" si="105"/>
        <v>0</v>
      </c>
      <c r="G1491" s="142">
        <f t="shared" si="105"/>
        <v>0</v>
      </c>
      <c r="H1491" s="142">
        <f t="shared" si="105"/>
        <v>0</v>
      </c>
      <c r="I1491" s="142">
        <f t="shared" si="105"/>
        <v>0</v>
      </c>
      <c r="J1491" s="142">
        <f t="shared" si="105"/>
        <v>0</v>
      </c>
      <c r="K1491" s="142">
        <f t="shared" si="105"/>
        <v>0</v>
      </c>
      <c r="L1491" s="142">
        <f t="shared" si="105"/>
        <v>0</v>
      </c>
      <c r="M1491" s="142">
        <f t="shared" si="105"/>
        <v>0</v>
      </c>
      <c r="N1491" s="142">
        <f t="shared" si="105"/>
        <v>0</v>
      </c>
      <c r="O1491" s="142">
        <f t="shared" si="105"/>
        <v>0</v>
      </c>
      <c r="P1491" s="142">
        <f t="shared" si="105"/>
        <v>0</v>
      </c>
    </row>
    <row r="1492" spans="1:16" hidden="1" x14ac:dyDescent="0.25">
      <c r="A1492" s="258" t="str">
        <f>IF(B1492=1,A1491,"")</f>
        <v/>
      </c>
      <c r="B1492" s="39" t="str">
        <f>IF(C1492&lt;&gt;0,1,"")</f>
        <v/>
      </c>
      <c r="C1492" s="130">
        <f>VLOOKUP($X$9,CAD!$C$7:$D$31,2,0)</f>
        <v>0</v>
      </c>
      <c r="D1492" s="38">
        <v>0</v>
      </c>
      <c r="E1492" s="38">
        <v>0</v>
      </c>
      <c r="F1492" s="38">
        <v>0</v>
      </c>
      <c r="G1492" s="38">
        <v>0</v>
      </c>
      <c r="H1492" s="38">
        <v>0</v>
      </c>
      <c r="I1492" s="38">
        <v>0</v>
      </c>
      <c r="J1492" s="38">
        <v>0</v>
      </c>
      <c r="K1492" s="38">
        <v>0</v>
      </c>
      <c r="L1492" s="38">
        <v>0</v>
      </c>
      <c r="M1492" s="38">
        <v>0</v>
      </c>
      <c r="N1492" s="38">
        <v>0</v>
      </c>
      <c r="O1492" s="38">
        <v>0</v>
      </c>
      <c r="P1492" s="99">
        <f>SUM(D1492:O1492)</f>
        <v>0</v>
      </c>
    </row>
    <row r="1493" spans="1:16" hidden="1" x14ac:dyDescent="0.25">
      <c r="A1493" s="258" t="str">
        <f>IF(B1493=1,A1491,"")</f>
        <v/>
      </c>
      <c r="B1493" s="39" t="str">
        <f t="shared" ref="B1493:B1541" si="106">IF(C1493&lt;&gt;0,1,"")</f>
        <v/>
      </c>
      <c r="C1493" s="130">
        <f>VLOOKUP($X$10,CAD!$C$7:$D$31,2,0)</f>
        <v>0</v>
      </c>
      <c r="D1493" s="38">
        <v>0</v>
      </c>
      <c r="E1493" s="38">
        <v>0</v>
      </c>
      <c r="F1493" s="38">
        <v>0</v>
      </c>
      <c r="G1493" s="38">
        <v>0</v>
      </c>
      <c r="H1493" s="38">
        <v>0</v>
      </c>
      <c r="I1493" s="38">
        <v>0</v>
      </c>
      <c r="J1493" s="38">
        <v>0</v>
      </c>
      <c r="K1493" s="38">
        <v>0</v>
      </c>
      <c r="L1493" s="38">
        <v>0</v>
      </c>
      <c r="M1493" s="38">
        <v>0</v>
      </c>
      <c r="N1493" s="38">
        <v>0</v>
      </c>
      <c r="O1493" s="38">
        <v>0</v>
      </c>
      <c r="P1493" s="46">
        <f t="shared" ref="P1493:P1541" si="107">SUM(D1493:O1493)</f>
        <v>0</v>
      </c>
    </row>
    <row r="1494" spans="1:16" hidden="1" x14ac:dyDescent="0.25">
      <c r="A1494" s="258" t="str">
        <f>IF(B1494=1,A1491,"")</f>
        <v/>
      </c>
      <c r="B1494" s="39" t="str">
        <f t="shared" si="106"/>
        <v/>
      </c>
      <c r="C1494" s="130">
        <f>VLOOKUP($X$11,CAD!$C$7:$D$31,2,0)</f>
        <v>0</v>
      </c>
      <c r="D1494" s="37">
        <v>0</v>
      </c>
      <c r="E1494" s="37">
        <v>0</v>
      </c>
      <c r="F1494" s="37">
        <v>0</v>
      </c>
      <c r="G1494" s="37">
        <v>0</v>
      </c>
      <c r="H1494" s="37">
        <v>0</v>
      </c>
      <c r="I1494" s="37">
        <v>0</v>
      </c>
      <c r="J1494" s="37">
        <v>0</v>
      </c>
      <c r="K1494" s="37">
        <v>0</v>
      </c>
      <c r="L1494" s="37">
        <v>0</v>
      </c>
      <c r="M1494" s="37">
        <v>0</v>
      </c>
      <c r="N1494" s="37">
        <v>0</v>
      </c>
      <c r="O1494" s="37">
        <v>0</v>
      </c>
      <c r="P1494" s="46">
        <f t="shared" si="107"/>
        <v>0</v>
      </c>
    </row>
    <row r="1495" spans="1:16" hidden="1" x14ac:dyDescent="0.25">
      <c r="A1495" s="258" t="str">
        <f>IF(B1495=1,A1491,"")</f>
        <v/>
      </c>
      <c r="B1495" s="39" t="str">
        <f t="shared" si="106"/>
        <v/>
      </c>
      <c r="C1495" s="130">
        <f>VLOOKUP($X$12,CAD!$C$7:$D$31,2,0)</f>
        <v>0</v>
      </c>
      <c r="D1495" s="37">
        <v>0</v>
      </c>
      <c r="E1495" s="37">
        <v>0</v>
      </c>
      <c r="F1495" s="37">
        <v>0</v>
      </c>
      <c r="G1495" s="37">
        <v>0</v>
      </c>
      <c r="H1495" s="37">
        <v>0</v>
      </c>
      <c r="I1495" s="37">
        <v>0</v>
      </c>
      <c r="J1495" s="37">
        <v>0</v>
      </c>
      <c r="K1495" s="37">
        <v>0</v>
      </c>
      <c r="L1495" s="37">
        <v>0</v>
      </c>
      <c r="M1495" s="37">
        <v>0</v>
      </c>
      <c r="N1495" s="37">
        <v>0</v>
      </c>
      <c r="O1495" s="37">
        <v>0</v>
      </c>
      <c r="P1495" s="46">
        <f t="shared" si="107"/>
        <v>0</v>
      </c>
    </row>
    <row r="1496" spans="1:16" hidden="1" x14ac:dyDescent="0.25">
      <c r="A1496" s="258" t="str">
        <f>IF(B1496=1,A1491,"")</f>
        <v/>
      </c>
      <c r="B1496" s="39" t="str">
        <f t="shared" si="106"/>
        <v/>
      </c>
      <c r="C1496" s="130">
        <f>VLOOKUP($X$13,CAD!$C$7:$D$31,2,0)</f>
        <v>0</v>
      </c>
      <c r="D1496" s="37">
        <v>0</v>
      </c>
      <c r="E1496" s="37">
        <v>0</v>
      </c>
      <c r="F1496" s="37">
        <v>0</v>
      </c>
      <c r="G1496" s="37">
        <v>0</v>
      </c>
      <c r="H1496" s="37">
        <v>0</v>
      </c>
      <c r="I1496" s="37">
        <v>0</v>
      </c>
      <c r="J1496" s="37">
        <v>0</v>
      </c>
      <c r="K1496" s="37">
        <v>0</v>
      </c>
      <c r="L1496" s="37">
        <v>0</v>
      </c>
      <c r="M1496" s="37">
        <v>0</v>
      </c>
      <c r="N1496" s="37">
        <v>0</v>
      </c>
      <c r="O1496" s="37">
        <v>0</v>
      </c>
      <c r="P1496" s="46">
        <f t="shared" si="107"/>
        <v>0</v>
      </c>
    </row>
    <row r="1497" spans="1:16" hidden="1" x14ac:dyDescent="0.25">
      <c r="A1497" s="258" t="str">
        <f>IF(B1497=1,A1491,"")</f>
        <v/>
      </c>
      <c r="B1497" s="39" t="str">
        <f t="shared" si="106"/>
        <v/>
      </c>
      <c r="C1497" s="130">
        <f>VLOOKUP($X$14,CAD!$C$7:$D$31,2,0)</f>
        <v>0</v>
      </c>
      <c r="D1497" s="37">
        <v>0</v>
      </c>
      <c r="E1497" s="37">
        <v>0</v>
      </c>
      <c r="F1497" s="37">
        <v>0</v>
      </c>
      <c r="G1497" s="37">
        <v>0</v>
      </c>
      <c r="H1497" s="37">
        <v>0</v>
      </c>
      <c r="I1497" s="37">
        <v>0</v>
      </c>
      <c r="J1497" s="37">
        <v>0</v>
      </c>
      <c r="K1497" s="37">
        <v>0</v>
      </c>
      <c r="L1497" s="37">
        <v>0</v>
      </c>
      <c r="M1497" s="37">
        <v>0</v>
      </c>
      <c r="N1497" s="37">
        <v>0</v>
      </c>
      <c r="O1497" s="37">
        <v>0</v>
      </c>
      <c r="P1497" s="46">
        <f t="shared" si="107"/>
        <v>0</v>
      </c>
    </row>
    <row r="1498" spans="1:16" hidden="1" x14ac:dyDescent="0.25">
      <c r="A1498" s="258" t="str">
        <f>IF(B1498=1,A1491,"")</f>
        <v/>
      </c>
      <c r="B1498" s="39" t="str">
        <f t="shared" si="106"/>
        <v/>
      </c>
      <c r="C1498" s="130">
        <f>VLOOKUP($X$15,CAD!$C$7:$D$31,2,0)</f>
        <v>0</v>
      </c>
      <c r="D1498" s="37">
        <v>0</v>
      </c>
      <c r="E1498" s="37">
        <v>0</v>
      </c>
      <c r="F1498" s="37">
        <v>0</v>
      </c>
      <c r="G1498" s="37">
        <v>0</v>
      </c>
      <c r="H1498" s="37">
        <v>0</v>
      </c>
      <c r="I1498" s="37">
        <v>0</v>
      </c>
      <c r="J1498" s="37">
        <v>0</v>
      </c>
      <c r="K1498" s="37">
        <v>0</v>
      </c>
      <c r="L1498" s="37">
        <v>0</v>
      </c>
      <c r="M1498" s="37">
        <v>0</v>
      </c>
      <c r="N1498" s="37">
        <v>0</v>
      </c>
      <c r="O1498" s="37">
        <v>0</v>
      </c>
      <c r="P1498" s="46">
        <f t="shared" si="107"/>
        <v>0</v>
      </c>
    </row>
    <row r="1499" spans="1:16" hidden="1" x14ac:dyDescent="0.25">
      <c r="A1499" s="258" t="str">
        <f>IF(B1499=1,A1491,"")</f>
        <v/>
      </c>
      <c r="B1499" s="39" t="str">
        <f t="shared" si="106"/>
        <v/>
      </c>
      <c r="C1499" s="130">
        <f>VLOOKUP($X$16,CAD!$C$7:$D$31,2,0)</f>
        <v>0</v>
      </c>
      <c r="D1499" s="37">
        <v>0</v>
      </c>
      <c r="E1499" s="37">
        <v>0</v>
      </c>
      <c r="F1499" s="37">
        <v>0</v>
      </c>
      <c r="G1499" s="37">
        <v>0</v>
      </c>
      <c r="H1499" s="37">
        <v>0</v>
      </c>
      <c r="I1499" s="37">
        <v>0</v>
      </c>
      <c r="J1499" s="37">
        <v>0</v>
      </c>
      <c r="K1499" s="37">
        <v>0</v>
      </c>
      <c r="L1499" s="37">
        <v>0</v>
      </c>
      <c r="M1499" s="37">
        <v>0</v>
      </c>
      <c r="N1499" s="37">
        <v>0</v>
      </c>
      <c r="O1499" s="37">
        <v>0</v>
      </c>
      <c r="P1499" s="46">
        <f t="shared" si="107"/>
        <v>0</v>
      </c>
    </row>
    <row r="1500" spans="1:16" hidden="1" x14ac:dyDescent="0.25">
      <c r="A1500" s="258" t="str">
        <f>IF(B1500=1,A1491,"")</f>
        <v/>
      </c>
      <c r="B1500" s="39" t="str">
        <f t="shared" si="106"/>
        <v/>
      </c>
      <c r="C1500" s="130">
        <f>VLOOKUP($X$17,CAD!$C$7:$D$31,2,0)</f>
        <v>0</v>
      </c>
      <c r="D1500" s="37">
        <v>0</v>
      </c>
      <c r="E1500" s="37">
        <v>0</v>
      </c>
      <c r="F1500" s="37">
        <v>0</v>
      </c>
      <c r="G1500" s="37">
        <v>0</v>
      </c>
      <c r="H1500" s="37">
        <v>0</v>
      </c>
      <c r="I1500" s="37">
        <v>0</v>
      </c>
      <c r="J1500" s="37">
        <v>0</v>
      </c>
      <c r="K1500" s="37">
        <v>0</v>
      </c>
      <c r="L1500" s="37">
        <v>0</v>
      </c>
      <c r="M1500" s="37">
        <v>0</v>
      </c>
      <c r="N1500" s="37">
        <v>0</v>
      </c>
      <c r="O1500" s="37">
        <v>0</v>
      </c>
      <c r="P1500" s="46">
        <f t="shared" si="107"/>
        <v>0</v>
      </c>
    </row>
    <row r="1501" spans="1:16" hidden="1" x14ac:dyDescent="0.25">
      <c r="A1501" s="258" t="str">
        <f>IF(B1501=1,A1491,"")</f>
        <v/>
      </c>
      <c r="B1501" s="39" t="str">
        <f t="shared" si="106"/>
        <v/>
      </c>
      <c r="C1501" s="130">
        <f>VLOOKUP($X$18,CAD!$C$7:$D$31,2,0)</f>
        <v>0</v>
      </c>
      <c r="D1501" s="37">
        <v>0</v>
      </c>
      <c r="E1501" s="37">
        <v>0</v>
      </c>
      <c r="F1501" s="37">
        <v>0</v>
      </c>
      <c r="G1501" s="37">
        <v>0</v>
      </c>
      <c r="H1501" s="37">
        <v>0</v>
      </c>
      <c r="I1501" s="37">
        <v>0</v>
      </c>
      <c r="J1501" s="37">
        <v>0</v>
      </c>
      <c r="K1501" s="37">
        <v>0</v>
      </c>
      <c r="L1501" s="37">
        <v>0</v>
      </c>
      <c r="M1501" s="37">
        <v>0</v>
      </c>
      <c r="N1501" s="37">
        <v>0</v>
      </c>
      <c r="O1501" s="37">
        <v>0</v>
      </c>
      <c r="P1501" s="46">
        <f t="shared" si="107"/>
        <v>0</v>
      </c>
    </row>
    <row r="1502" spans="1:16" hidden="1" x14ac:dyDescent="0.25">
      <c r="A1502" s="258" t="str">
        <f>IF(B1502=1,A1491,"")</f>
        <v/>
      </c>
      <c r="B1502" s="39" t="str">
        <f t="shared" si="106"/>
        <v/>
      </c>
      <c r="C1502" s="130">
        <f>VLOOKUP($X$19,CAD!$C$7:$D$31,2,0)</f>
        <v>0</v>
      </c>
      <c r="D1502" s="37">
        <v>0</v>
      </c>
      <c r="E1502" s="37">
        <v>0</v>
      </c>
      <c r="F1502" s="37">
        <v>0</v>
      </c>
      <c r="G1502" s="37">
        <v>0</v>
      </c>
      <c r="H1502" s="37">
        <v>0</v>
      </c>
      <c r="I1502" s="37">
        <v>0</v>
      </c>
      <c r="J1502" s="37">
        <v>0</v>
      </c>
      <c r="K1502" s="37">
        <v>0</v>
      </c>
      <c r="L1502" s="37">
        <v>0</v>
      </c>
      <c r="M1502" s="37">
        <v>0</v>
      </c>
      <c r="N1502" s="37">
        <v>0</v>
      </c>
      <c r="O1502" s="37">
        <v>0</v>
      </c>
      <c r="P1502" s="46">
        <f t="shared" si="107"/>
        <v>0</v>
      </c>
    </row>
    <row r="1503" spans="1:16" hidden="1" x14ac:dyDescent="0.25">
      <c r="A1503" s="258" t="str">
        <f>IF(B1503=1,A1491,"")</f>
        <v/>
      </c>
      <c r="B1503" s="39" t="str">
        <f t="shared" si="106"/>
        <v/>
      </c>
      <c r="C1503" s="130">
        <f>VLOOKUP($X$20,CAD!$C$7:$D$31,2,0)</f>
        <v>0</v>
      </c>
      <c r="D1503" s="37">
        <v>0</v>
      </c>
      <c r="E1503" s="37">
        <v>0</v>
      </c>
      <c r="F1503" s="37">
        <v>0</v>
      </c>
      <c r="G1503" s="37">
        <v>0</v>
      </c>
      <c r="H1503" s="37">
        <v>0</v>
      </c>
      <c r="I1503" s="37">
        <v>0</v>
      </c>
      <c r="J1503" s="37">
        <v>0</v>
      </c>
      <c r="K1503" s="37">
        <v>0</v>
      </c>
      <c r="L1503" s="37">
        <v>0</v>
      </c>
      <c r="M1503" s="37">
        <v>0</v>
      </c>
      <c r="N1503" s="37">
        <v>0</v>
      </c>
      <c r="O1503" s="37">
        <v>0</v>
      </c>
      <c r="P1503" s="46">
        <f t="shared" si="107"/>
        <v>0</v>
      </c>
    </row>
    <row r="1504" spans="1:16" hidden="1" x14ac:dyDescent="0.25">
      <c r="A1504" s="258" t="str">
        <f>IF(B1504=1,A1491,"")</f>
        <v/>
      </c>
      <c r="B1504" s="39" t="str">
        <f t="shared" si="106"/>
        <v/>
      </c>
      <c r="C1504" s="130">
        <f>VLOOKUP($X$21,CAD!$C$7:$D$31,2,0)</f>
        <v>0</v>
      </c>
      <c r="D1504" s="37">
        <v>0</v>
      </c>
      <c r="E1504" s="37">
        <v>0</v>
      </c>
      <c r="F1504" s="37">
        <v>0</v>
      </c>
      <c r="G1504" s="37">
        <v>0</v>
      </c>
      <c r="H1504" s="37">
        <v>0</v>
      </c>
      <c r="I1504" s="37">
        <v>0</v>
      </c>
      <c r="J1504" s="37">
        <v>0</v>
      </c>
      <c r="K1504" s="37">
        <v>0</v>
      </c>
      <c r="L1504" s="37">
        <v>0</v>
      </c>
      <c r="M1504" s="37">
        <v>0</v>
      </c>
      <c r="N1504" s="37">
        <v>0</v>
      </c>
      <c r="O1504" s="37">
        <v>0</v>
      </c>
      <c r="P1504" s="46">
        <f t="shared" si="107"/>
        <v>0</v>
      </c>
    </row>
    <row r="1505" spans="1:16" hidden="1" x14ac:dyDescent="0.25">
      <c r="A1505" s="258" t="str">
        <f>IF(B1505=1,A1491,"")</f>
        <v/>
      </c>
      <c r="B1505" s="39" t="str">
        <f t="shared" si="106"/>
        <v/>
      </c>
      <c r="C1505" s="130">
        <f>VLOOKUP($X$22,CAD!$C$7:$D$31,2,0)</f>
        <v>0</v>
      </c>
      <c r="D1505" s="37">
        <v>0</v>
      </c>
      <c r="E1505" s="37">
        <v>0</v>
      </c>
      <c r="F1505" s="37">
        <v>0</v>
      </c>
      <c r="G1505" s="37">
        <v>0</v>
      </c>
      <c r="H1505" s="37">
        <v>0</v>
      </c>
      <c r="I1505" s="37">
        <v>0</v>
      </c>
      <c r="J1505" s="37">
        <v>0</v>
      </c>
      <c r="K1505" s="37">
        <v>0</v>
      </c>
      <c r="L1505" s="37">
        <v>0</v>
      </c>
      <c r="M1505" s="37">
        <v>0</v>
      </c>
      <c r="N1505" s="37">
        <v>0</v>
      </c>
      <c r="O1505" s="37">
        <v>0</v>
      </c>
      <c r="P1505" s="46">
        <f t="shared" si="107"/>
        <v>0</v>
      </c>
    </row>
    <row r="1506" spans="1:16" hidden="1" x14ac:dyDescent="0.25">
      <c r="A1506" s="258" t="str">
        <f>IF(B1506=1,A1491,"")</f>
        <v/>
      </c>
      <c r="B1506" s="39" t="str">
        <f t="shared" si="106"/>
        <v/>
      </c>
      <c r="C1506" s="130">
        <f>VLOOKUP($X$23,CAD!$C$7:$D$31,2,0)</f>
        <v>0</v>
      </c>
      <c r="D1506" s="37">
        <v>0</v>
      </c>
      <c r="E1506" s="37">
        <v>0</v>
      </c>
      <c r="F1506" s="37">
        <v>0</v>
      </c>
      <c r="G1506" s="37">
        <v>0</v>
      </c>
      <c r="H1506" s="37">
        <v>0</v>
      </c>
      <c r="I1506" s="37">
        <v>0</v>
      </c>
      <c r="J1506" s="37">
        <v>0</v>
      </c>
      <c r="K1506" s="37">
        <v>0</v>
      </c>
      <c r="L1506" s="37">
        <v>0</v>
      </c>
      <c r="M1506" s="37">
        <v>0</v>
      </c>
      <c r="N1506" s="37">
        <v>0</v>
      </c>
      <c r="O1506" s="37">
        <v>0</v>
      </c>
      <c r="P1506" s="46">
        <f t="shared" si="107"/>
        <v>0</v>
      </c>
    </row>
    <row r="1507" spans="1:16" hidden="1" x14ac:dyDescent="0.25">
      <c r="A1507" s="258" t="str">
        <f>IF(B1507=1,A1491,"")</f>
        <v/>
      </c>
      <c r="B1507" s="39" t="str">
        <f t="shared" si="106"/>
        <v/>
      </c>
      <c r="C1507" s="130">
        <f>VLOOKUP($X$24,CAD!$C$7:$D$31,2,0)</f>
        <v>0</v>
      </c>
      <c r="D1507" s="37">
        <v>0</v>
      </c>
      <c r="E1507" s="37">
        <v>0</v>
      </c>
      <c r="F1507" s="37">
        <v>0</v>
      </c>
      <c r="G1507" s="37">
        <v>0</v>
      </c>
      <c r="H1507" s="37">
        <v>0</v>
      </c>
      <c r="I1507" s="37">
        <v>0</v>
      </c>
      <c r="J1507" s="37">
        <v>0</v>
      </c>
      <c r="K1507" s="37">
        <v>0</v>
      </c>
      <c r="L1507" s="37">
        <v>0</v>
      </c>
      <c r="M1507" s="37">
        <v>0</v>
      </c>
      <c r="N1507" s="37">
        <v>0</v>
      </c>
      <c r="O1507" s="37">
        <v>0</v>
      </c>
      <c r="P1507" s="46">
        <f t="shared" si="107"/>
        <v>0</v>
      </c>
    </row>
    <row r="1508" spans="1:16" hidden="1" x14ac:dyDescent="0.25">
      <c r="A1508" s="258" t="str">
        <f>IF(B1508=1,A1491,"")</f>
        <v/>
      </c>
      <c r="B1508" s="39" t="str">
        <f t="shared" si="106"/>
        <v/>
      </c>
      <c r="C1508" s="130">
        <f>VLOOKUP($X$25,CAD!$C$7:$D$31,2,0)</f>
        <v>0</v>
      </c>
      <c r="D1508" s="37">
        <v>0</v>
      </c>
      <c r="E1508" s="37">
        <v>0</v>
      </c>
      <c r="F1508" s="37">
        <v>0</v>
      </c>
      <c r="G1508" s="37">
        <v>0</v>
      </c>
      <c r="H1508" s="37">
        <v>0</v>
      </c>
      <c r="I1508" s="37">
        <v>0</v>
      </c>
      <c r="J1508" s="37">
        <v>0</v>
      </c>
      <c r="K1508" s="37">
        <v>0</v>
      </c>
      <c r="L1508" s="37">
        <v>0</v>
      </c>
      <c r="M1508" s="37">
        <v>0</v>
      </c>
      <c r="N1508" s="37">
        <v>0</v>
      </c>
      <c r="O1508" s="37">
        <v>0</v>
      </c>
      <c r="P1508" s="46">
        <f t="shared" si="107"/>
        <v>0</v>
      </c>
    </row>
    <row r="1509" spans="1:16" hidden="1" x14ac:dyDescent="0.25">
      <c r="A1509" s="258" t="str">
        <f>IF(B1509=1,A1491,"")</f>
        <v/>
      </c>
      <c r="B1509" s="39" t="str">
        <f t="shared" si="106"/>
        <v/>
      </c>
      <c r="C1509" s="130">
        <f>VLOOKUP($X$26,CAD!$C$7:$D$31,2,0)</f>
        <v>0</v>
      </c>
      <c r="D1509" s="37">
        <v>0</v>
      </c>
      <c r="E1509" s="37">
        <v>0</v>
      </c>
      <c r="F1509" s="37">
        <v>0</v>
      </c>
      <c r="G1509" s="37">
        <v>0</v>
      </c>
      <c r="H1509" s="37">
        <v>0</v>
      </c>
      <c r="I1509" s="37">
        <v>0</v>
      </c>
      <c r="J1509" s="37">
        <v>0</v>
      </c>
      <c r="K1509" s="37">
        <v>0</v>
      </c>
      <c r="L1509" s="37">
        <v>0</v>
      </c>
      <c r="M1509" s="37">
        <v>0</v>
      </c>
      <c r="N1509" s="37">
        <v>0</v>
      </c>
      <c r="O1509" s="37">
        <v>0</v>
      </c>
      <c r="P1509" s="46">
        <f t="shared" si="107"/>
        <v>0</v>
      </c>
    </row>
    <row r="1510" spans="1:16" hidden="1" x14ac:dyDescent="0.25">
      <c r="A1510" s="258" t="str">
        <f>IF(B1510=1,A1491,"")</f>
        <v/>
      </c>
      <c r="B1510" s="39" t="str">
        <f t="shared" si="106"/>
        <v/>
      </c>
      <c r="C1510" s="130">
        <f>VLOOKUP($X$27,CAD!$C$7:$D$31,2,0)</f>
        <v>0</v>
      </c>
      <c r="D1510" s="37">
        <v>0</v>
      </c>
      <c r="E1510" s="37">
        <v>0</v>
      </c>
      <c r="F1510" s="37">
        <v>0</v>
      </c>
      <c r="G1510" s="37">
        <v>0</v>
      </c>
      <c r="H1510" s="37">
        <v>0</v>
      </c>
      <c r="I1510" s="37">
        <v>0</v>
      </c>
      <c r="J1510" s="37">
        <v>0</v>
      </c>
      <c r="K1510" s="37">
        <v>0</v>
      </c>
      <c r="L1510" s="37">
        <v>0</v>
      </c>
      <c r="M1510" s="37">
        <v>0</v>
      </c>
      <c r="N1510" s="37">
        <v>0</v>
      </c>
      <c r="O1510" s="37">
        <v>0</v>
      </c>
      <c r="P1510" s="46">
        <f t="shared" si="107"/>
        <v>0</v>
      </c>
    </row>
    <row r="1511" spans="1:16" hidden="1" x14ac:dyDescent="0.25">
      <c r="A1511" s="258" t="str">
        <f>IF(B1511=1,A1491,"")</f>
        <v/>
      </c>
      <c r="B1511" s="39" t="str">
        <f t="shared" si="106"/>
        <v/>
      </c>
      <c r="C1511" s="130">
        <f>VLOOKUP($X$28,CAD!$C$7:$D$31,2,0)</f>
        <v>0</v>
      </c>
      <c r="D1511" s="37">
        <v>0</v>
      </c>
      <c r="E1511" s="37">
        <v>0</v>
      </c>
      <c r="F1511" s="37">
        <v>0</v>
      </c>
      <c r="G1511" s="37">
        <v>0</v>
      </c>
      <c r="H1511" s="37">
        <v>0</v>
      </c>
      <c r="I1511" s="37">
        <v>0</v>
      </c>
      <c r="J1511" s="37">
        <v>0</v>
      </c>
      <c r="K1511" s="37">
        <v>0</v>
      </c>
      <c r="L1511" s="37">
        <v>0</v>
      </c>
      <c r="M1511" s="37">
        <v>0</v>
      </c>
      <c r="N1511" s="37">
        <v>0</v>
      </c>
      <c r="O1511" s="37">
        <v>0</v>
      </c>
      <c r="P1511" s="46">
        <f t="shared" si="107"/>
        <v>0</v>
      </c>
    </row>
    <row r="1512" spans="1:16" hidden="1" x14ac:dyDescent="0.25">
      <c r="A1512" s="258" t="str">
        <f>IF(B1512=1,A1491,"")</f>
        <v/>
      </c>
      <c r="B1512" s="39" t="str">
        <f t="shared" si="106"/>
        <v/>
      </c>
      <c r="C1512" s="130">
        <f>VLOOKUP($X$29,CAD!$C$7:$D$31,2,0)</f>
        <v>0</v>
      </c>
      <c r="D1512" s="37">
        <v>0</v>
      </c>
      <c r="E1512" s="37">
        <v>0</v>
      </c>
      <c r="F1512" s="37">
        <v>0</v>
      </c>
      <c r="G1512" s="37">
        <v>0</v>
      </c>
      <c r="H1512" s="37">
        <v>0</v>
      </c>
      <c r="I1512" s="37">
        <v>0</v>
      </c>
      <c r="J1512" s="37">
        <v>0</v>
      </c>
      <c r="K1512" s="37">
        <v>0</v>
      </c>
      <c r="L1512" s="37">
        <v>0</v>
      </c>
      <c r="M1512" s="37">
        <v>0</v>
      </c>
      <c r="N1512" s="37">
        <v>0</v>
      </c>
      <c r="O1512" s="37">
        <v>0</v>
      </c>
      <c r="P1512" s="46">
        <f t="shared" si="107"/>
        <v>0</v>
      </c>
    </row>
    <row r="1513" spans="1:16" hidden="1" x14ac:dyDescent="0.25">
      <c r="A1513" s="258" t="str">
        <f>IF(B1513=1,A1491,"")</f>
        <v/>
      </c>
      <c r="B1513" s="39" t="str">
        <f t="shared" si="106"/>
        <v/>
      </c>
      <c r="C1513" s="130">
        <f>VLOOKUP($X$30,CAD!$C$7:$D$31,2,0)</f>
        <v>0</v>
      </c>
      <c r="D1513" s="37">
        <v>0</v>
      </c>
      <c r="E1513" s="37">
        <v>0</v>
      </c>
      <c r="F1513" s="37">
        <v>0</v>
      </c>
      <c r="G1513" s="37">
        <v>0</v>
      </c>
      <c r="H1513" s="37">
        <v>0</v>
      </c>
      <c r="I1513" s="37">
        <v>0</v>
      </c>
      <c r="J1513" s="37">
        <v>0</v>
      </c>
      <c r="K1513" s="37">
        <v>0</v>
      </c>
      <c r="L1513" s="37">
        <v>0</v>
      </c>
      <c r="M1513" s="37">
        <v>0</v>
      </c>
      <c r="N1513" s="37">
        <v>0</v>
      </c>
      <c r="O1513" s="37">
        <v>0</v>
      </c>
      <c r="P1513" s="46">
        <f t="shared" si="107"/>
        <v>0</v>
      </c>
    </row>
    <row r="1514" spans="1:16" hidden="1" x14ac:dyDescent="0.25">
      <c r="A1514" s="258" t="str">
        <f>IF(B1514=1,A1491,"")</f>
        <v/>
      </c>
      <c r="B1514" s="39" t="str">
        <f t="shared" si="106"/>
        <v/>
      </c>
      <c r="C1514" s="130">
        <f>VLOOKUP($X$31,CAD!$C$7:$D$31,2,0)</f>
        <v>0</v>
      </c>
      <c r="D1514" s="37">
        <v>0</v>
      </c>
      <c r="E1514" s="37">
        <v>0</v>
      </c>
      <c r="F1514" s="37">
        <v>0</v>
      </c>
      <c r="G1514" s="37">
        <v>0</v>
      </c>
      <c r="H1514" s="37">
        <v>0</v>
      </c>
      <c r="I1514" s="37">
        <v>0</v>
      </c>
      <c r="J1514" s="37">
        <v>0</v>
      </c>
      <c r="K1514" s="37">
        <v>0</v>
      </c>
      <c r="L1514" s="37">
        <v>0</v>
      </c>
      <c r="M1514" s="37">
        <v>0</v>
      </c>
      <c r="N1514" s="37">
        <v>0</v>
      </c>
      <c r="O1514" s="37">
        <v>0</v>
      </c>
      <c r="P1514" s="46">
        <f t="shared" si="107"/>
        <v>0</v>
      </c>
    </row>
    <row r="1515" spans="1:16" hidden="1" x14ac:dyDescent="0.25">
      <c r="A1515" s="258" t="str">
        <f>IF(B1515=1,A1491,"")</f>
        <v/>
      </c>
      <c r="B1515" s="39" t="str">
        <f t="shared" si="106"/>
        <v/>
      </c>
      <c r="C1515" s="130">
        <f>VLOOKUP($X$32,CAD!$C$7:$D$31,2,0)</f>
        <v>0</v>
      </c>
      <c r="D1515" s="37">
        <v>0</v>
      </c>
      <c r="E1515" s="37">
        <v>0</v>
      </c>
      <c r="F1515" s="37">
        <v>0</v>
      </c>
      <c r="G1515" s="37">
        <v>0</v>
      </c>
      <c r="H1515" s="37">
        <v>0</v>
      </c>
      <c r="I1515" s="37">
        <v>0</v>
      </c>
      <c r="J1515" s="37">
        <v>0</v>
      </c>
      <c r="K1515" s="37">
        <v>0</v>
      </c>
      <c r="L1515" s="37">
        <v>0</v>
      </c>
      <c r="M1515" s="37">
        <v>0</v>
      </c>
      <c r="N1515" s="37">
        <v>0</v>
      </c>
      <c r="O1515" s="37">
        <v>0</v>
      </c>
      <c r="P1515" s="46">
        <f t="shared" si="107"/>
        <v>0</v>
      </c>
    </row>
    <row r="1516" spans="1:16" hidden="1" x14ac:dyDescent="0.25">
      <c r="A1516" s="258" t="str">
        <f>IF(B1516=1,A1491,"")</f>
        <v/>
      </c>
      <c r="B1516" s="39" t="str">
        <f t="shared" si="106"/>
        <v/>
      </c>
      <c r="C1516" s="130">
        <f>VLOOKUP($X$33,CAD!$C$7:$D$31,2,0)</f>
        <v>0</v>
      </c>
      <c r="D1516" s="37">
        <v>0</v>
      </c>
      <c r="E1516" s="37">
        <v>0</v>
      </c>
      <c r="F1516" s="37">
        <v>0</v>
      </c>
      <c r="G1516" s="37">
        <v>0</v>
      </c>
      <c r="H1516" s="37">
        <v>0</v>
      </c>
      <c r="I1516" s="37">
        <v>0</v>
      </c>
      <c r="J1516" s="37">
        <v>0</v>
      </c>
      <c r="K1516" s="37">
        <v>0</v>
      </c>
      <c r="L1516" s="37">
        <v>0</v>
      </c>
      <c r="M1516" s="37">
        <v>0</v>
      </c>
      <c r="N1516" s="37">
        <v>0</v>
      </c>
      <c r="O1516" s="37">
        <v>0</v>
      </c>
      <c r="P1516" s="46">
        <f t="shared" si="107"/>
        <v>0</v>
      </c>
    </row>
    <row r="1517" spans="1:16" hidden="1" x14ac:dyDescent="0.25">
      <c r="A1517" s="258" t="str">
        <f>IF(B1517=1,A1491,"")</f>
        <v/>
      </c>
      <c r="B1517" s="39" t="str">
        <f t="shared" si="106"/>
        <v/>
      </c>
      <c r="C1517" s="101">
        <f>VLOOKUP($X$34,CAD!$E$7:$F$31,2,0)</f>
        <v>0</v>
      </c>
      <c r="D1517" s="37">
        <v>0</v>
      </c>
      <c r="E1517" s="37">
        <v>0</v>
      </c>
      <c r="F1517" s="37">
        <v>0</v>
      </c>
      <c r="G1517" s="37">
        <v>0</v>
      </c>
      <c r="H1517" s="37">
        <v>0</v>
      </c>
      <c r="I1517" s="37">
        <v>0</v>
      </c>
      <c r="J1517" s="37">
        <v>0</v>
      </c>
      <c r="K1517" s="37">
        <v>0</v>
      </c>
      <c r="L1517" s="37">
        <v>0</v>
      </c>
      <c r="M1517" s="37">
        <v>0</v>
      </c>
      <c r="N1517" s="37">
        <v>0</v>
      </c>
      <c r="O1517" s="37">
        <v>0</v>
      </c>
      <c r="P1517" s="46">
        <f t="shared" si="107"/>
        <v>0</v>
      </c>
    </row>
    <row r="1518" spans="1:16" hidden="1" x14ac:dyDescent="0.25">
      <c r="A1518" s="258" t="str">
        <f>IF(B1518=1,A1491,"")</f>
        <v/>
      </c>
      <c r="B1518" s="39" t="str">
        <f t="shared" si="106"/>
        <v/>
      </c>
      <c r="C1518" s="101">
        <f>VLOOKUP($X$35,CAD!$E$7:$F$31,2,0)</f>
        <v>0</v>
      </c>
      <c r="D1518" s="37">
        <v>0</v>
      </c>
      <c r="E1518" s="37">
        <v>0</v>
      </c>
      <c r="F1518" s="37">
        <v>0</v>
      </c>
      <c r="G1518" s="37">
        <v>0</v>
      </c>
      <c r="H1518" s="37">
        <v>0</v>
      </c>
      <c r="I1518" s="37">
        <v>0</v>
      </c>
      <c r="J1518" s="37">
        <v>0</v>
      </c>
      <c r="K1518" s="37">
        <v>0</v>
      </c>
      <c r="L1518" s="37">
        <v>0</v>
      </c>
      <c r="M1518" s="37">
        <v>0</v>
      </c>
      <c r="N1518" s="37">
        <v>0</v>
      </c>
      <c r="O1518" s="37">
        <v>0</v>
      </c>
      <c r="P1518" s="46">
        <f t="shared" si="107"/>
        <v>0</v>
      </c>
    </row>
    <row r="1519" spans="1:16" hidden="1" x14ac:dyDescent="0.25">
      <c r="A1519" s="258" t="str">
        <f>IF(B1519=1,A1491,"")</f>
        <v/>
      </c>
      <c r="B1519" s="39" t="str">
        <f t="shared" si="106"/>
        <v/>
      </c>
      <c r="C1519" s="101">
        <f>VLOOKUP($X$36,CAD!$E$7:$F$31,2,0)</f>
        <v>0</v>
      </c>
      <c r="D1519" s="37">
        <v>0</v>
      </c>
      <c r="E1519" s="37">
        <v>0</v>
      </c>
      <c r="F1519" s="37">
        <v>0</v>
      </c>
      <c r="G1519" s="37">
        <v>0</v>
      </c>
      <c r="H1519" s="37">
        <v>0</v>
      </c>
      <c r="I1519" s="37">
        <v>0</v>
      </c>
      <c r="J1519" s="37">
        <v>0</v>
      </c>
      <c r="K1519" s="37">
        <v>0</v>
      </c>
      <c r="L1519" s="37">
        <v>0</v>
      </c>
      <c r="M1519" s="37">
        <v>0</v>
      </c>
      <c r="N1519" s="37">
        <v>0</v>
      </c>
      <c r="O1519" s="37">
        <v>0</v>
      </c>
      <c r="P1519" s="46">
        <f t="shared" si="107"/>
        <v>0</v>
      </c>
    </row>
    <row r="1520" spans="1:16" hidden="1" x14ac:dyDescent="0.25">
      <c r="A1520" s="258" t="str">
        <f>IF(B1520=1,A1491,"")</f>
        <v/>
      </c>
      <c r="B1520" s="39" t="str">
        <f t="shared" si="106"/>
        <v/>
      </c>
      <c r="C1520" s="101">
        <f>VLOOKUP($X$37,CAD!$E$7:$F$31,2,0)</f>
        <v>0</v>
      </c>
      <c r="D1520" s="37">
        <v>0</v>
      </c>
      <c r="E1520" s="37">
        <v>0</v>
      </c>
      <c r="F1520" s="37">
        <v>0</v>
      </c>
      <c r="G1520" s="37">
        <v>0</v>
      </c>
      <c r="H1520" s="37">
        <v>0</v>
      </c>
      <c r="I1520" s="37">
        <v>0</v>
      </c>
      <c r="J1520" s="37">
        <v>0</v>
      </c>
      <c r="K1520" s="37">
        <v>0</v>
      </c>
      <c r="L1520" s="37">
        <v>0</v>
      </c>
      <c r="M1520" s="37">
        <v>0</v>
      </c>
      <c r="N1520" s="37">
        <v>0</v>
      </c>
      <c r="O1520" s="37">
        <v>0</v>
      </c>
      <c r="P1520" s="46">
        <f t="shared" si="107"/>
        <v>0</v>
      </c>
    </row>
    <row r="1521" spans="1:16" hidden="1" x14ac:dyDescent="0.25">
      <c r="A1521" s="258" t="str">
        <f>IF(B1521=1,A1491,"")</f>
        <v/>
      </c>
      <c r="B1521" s="39" t="str">
        <f t="shared" si="106"/>
        <v/>
      </c>
      <c r="C1521" s="101">
        <f>VLOOKUP($X$38,CAD!$E$7:$F$31,2,0)</f>
        <v>0</v>
      </c>
      <c r="D1521" s="37">
        <v>0</v>
      </c>
      <c r="E1521" s="37">
        <v>0</v>
      </c>
      <c r="F1521" s="37">
        <v>0</v>
      </c>
      <c r="G1521" s="37">
        <v>0</v>
      </c>
      <c r="H1521" s="37">
        <v>0</v>
      </c>
      <c r="I1521" s="37">
        <v>0</v>
      </c>
      <c r="J1521" s="37">
        <v>0</v>
      </c>
      <c r="K1521" s="37">
        <v>0</v>
      </c>
      <c r="L1521" s="37">
        <v>0</v>
      </c>
      <c r="M1521" s="37">
        <v>0</v>
      </c>
      <c r="N1521" s="37">
        <v>0</v>
      </c>
      <c r="O1521" s="37">
        <v>0</v>
      </c>
      <c r="P1521" s="46">
        <f t="shared" si="107"/>
        <v>0</v>
      </c>
    </row>
    <row r="1522" spans="1:16" hidden="1" x14ac:dyDescent="0.25">
      <c r="A1522" s="258" t="str">
        <f>IF(B1522=1,A1491,"")</f>
        <v/>
      </c>
      <c r="B1522" s="39" t="str">
        <f t="shared" si="106"/>
        <v/>
      </c>
      <c r="C1522" s="101">
        <f>VLOOKUP($X$39,CAD!$E$7:$F$31,2,0)</f>
        <v>0</v>
      </c>
      <c r="D1522" s="37">
        <v>0</v>
      </c>
      <c r="E1522" s="37">
        <v>0</v>
      </c>
      <c r="F1522" s="37">
        <v>0</v>
      </c>
      <c r="G1522" s="37">
        <v>0</v>
      </c>
      <c r="H1522" s="37">
        <v>0</v>
      </c>
      <c r="I1522" s="37">
        <v>0</v>
      </c>
      <c r="J1522" s="37">
        <v>0</v>
      </c>
      <c r="K1522" s="37">
        <v>0</v>
      </c>
      <c r="L1522" s="37">
        <v>0</v>
      </c>
      <c r="M1522" s="37">
        <v>0</v>
      </c>
      <c r="N1522" s="37">
        <v>0</v>
      </c>
      <c r="O1522" s="37">
        <v>0</v>
      </c>
      <c r="P1522" s="46">
        <f t="shared" si="107"/>
        <v>0</v>
      </c>
    </row>
    <row r="1523" spans="1:16" hidden="1" x14ac:dyDescent="0.25">
      <c r="A1523" s="258" t="str">
        <f>IF(B1523=1,A1491,"")</f>
        <v/>
      </c>
      <c r="B1523" s="39" t="str">
        <f t="shared" si="106"/>
        <v/>
      </c>
      <c r="C1523" s="101">
        <f>VLOOKUP($X$40,CAD!$E$7:$F$31,2,0)</f>
        <v>0</v>
      </c>
      <c r="D1523" s="37">
        <v>0</v>
      </c>
      <c r="E1523" s="37">
        <v>0</v>
      </c>
      <c r="F1523" s="37">
        <v>0</v>
      </c>
      <c r="G1523" s="37">
        <v>0</v>
      </c>
      <c r="H1523" s="37">
        <v>0</v>
      </c>
      <c r="I1523" s="37">
        <v>0</v>
      </c>
      <c r="J1523" s="37">
        <v>0</v>
      </c>
      <c r="K1523" s="37">
        <v>0</v>
      </c>
      <c r="L1523" s="37">
        <v>0</v>
      </c>
      <c r="M1523" s="37">
        <v>0</v>
      </c>
      <c r="N1523" s="37">
        <v>0</v>
      </c>
      <c r="O1523" s="37">
        <v>0</v>
      </c>
      <c r="P1523" s="46">
        <f t="shared" si="107"/>
        <v>0</v>
      </c>
    </row>
    <row r="1524" spans="1:16" hidden="1" x14ac:dyDescent="0.25">
      <c r="A1524" s="258" t="str">
        <f>IF(B1524=1,A1491,"")</f>
        <v/>
      </c>
      <c r="B1524" s="39" t="str">
        <f t="shared" si="106"/>
        <v/>
      </c>
      <c r="C1524" s="101">
        <f>VLOOKUP($X$41,CAD!$E$7:$F$31,2,0)</f>
        <v>0</v>
      </c>
      <c r="D1524" s="37">
        <v>0</v>
      </c>
      <c r="E1524" s="37">
        <v>0</v>
      </c>
      <c r="F1524" s="37">
        <v>0</v>
      </c>
      <c r="G1524" s="37">
        <v>0</v>
      </c>
      <c r="H1524" s="37">
        <v>0</v>
      </c>
      <c r="I1524" s="37">
        <v>0</v>
      </c>
      <c r="J1524" s="37">
        <v>0</v>
      </c>
      <c r="K1524" s="37">
        <v>0</v>
      </c>
      <c r="L1524" s="37">
        <v>0</v>
      </c>
      <c r="M1524" s="37">
        <v>0</v>
      </c>
      <c r="N1524" s="37">
        <v>0</v>
      </c>
      <c r="O1524" s="37">
        <v>0</v>
      </c>
      <c r="P1524" s="46">
        <f t="shared" si="107"/>
        <v>0</v>
      </c>
    </row>
    <row r="1525" spans="1:16" hidden="1" x14ac:dyDescent="0.25">
      <c r="A1525" s="258" t="str">
        <f>IF(B1525=1,A1491,"")</f>
        <v/>
      </c>
      <c r="B1525" s="39" t="str">
        <f t="shared" si="106"/>
        <v/>
      </c>
      <c r="C1525" s="101">
        <f>VLOOKUP($X$42,CAD!$E$7:$F$31,2,0)</f>
        <v>0</v>
      </c>
      <c r="D1525" s="37">
        <v>0</v>
      </c>
      <c r="E1525" s="37">
        <v>0</v>
      </c>
      <c r="F1525" s="37">
        <v>0</v>
      </c>
      <c r="G1525" s="37">
        <v>0</v>
      </c>
      <c r="H1525" s="37">
        <v>0</v>
      </c>
      <c r="I1525" s="37">
        <v>0</v>
      </c>
      <c r="J1525" s="37">
        <v>0</v>
      </c>
      <c r="K1525" s="37">
        <v>0</v>
      </c>
      <c r="L1525" s="37">
        <v>0</v>
      </c>
      <c r="M1525" s="37">
        <v>0</v>
      </c>
      <c r="N1525" s="37">
        <v>0</v>
      </c>
      <c r="O1525" s="37">
        <v>0</v>
      </c>
      <c r="P1525" s="46">
        <f t="shared" si="107"/>
        <v>0</v>
      </c>
    </row>
    <row r="1526" spans="1:16" hidden="1" x14ac:dyDescent="0.25">
      <c r="A1526" s="258" t="str">
        <f>IF(B1526=1,A1491,"")</f>
        <v/>
      </c>
      <c r="B1526" s="39" t="str">
        <f t="shared" si="106"/>
        <v/>
      </c>
      <c r="C1526" s="101">
        <f>VLOOKUP($X$43,CAD!$E$7:$F$31,2,0)</f>
        <v>0</v>
      </c>
      <c r="D1526" s="37">
        <v>0</v>
      </c>
      <c r="E1526" s="37">
        <v>0</v>
      </c>
      <c r="F1526" s="37">
        <v>0</v>
      </c>
      <c r="G1526" s="37">
        <v>0</v>
      </c>
      <c r="H1526" s="37">
        <v>0</v>
      </c>
      <c r="I1526" s="37">
        <v>0</v>
      </c>
      <c r="J1526" s="37">
        <v>0</v>
      </c>
      <c r="K1526" s="37">
        <v>0</v>
      </c>
      <c r="L1526" s="37">
        <v>0</v>
      </c>
      <c r="M1526" s="37">
        <v>0</v>
      </c>
      <c r="N1526" s="37">
        <v>0</v>
      </c>
      <c r="O1526" s="37">
        <v>0</v>
      </c>
      <c r="P1526" s="46">
        <f t="shared" si="107"/>
        <v>0</v>
      </c>
    </row>
    <row r="1527" spans="1:16" hidden="1" x14ac:dyDescent="0.25">
      <c r="A1527" s="258" t="str">
        <f>IF(B1527=1,A1491,"")</f>
        <v/>
      </c>
      <c r="B1527" s="39" t="str">
        <f t="shared" si="106"/>
        <v/>
      </c>
      <c r="C1527" s="101">
        <f>VLOOKUP($X$44,CAD!$E$7:$F$31,2,0)</f>
        <v>0</v>
      </c>
      <c r="D1527" s="37">
        <v>0</v>
      </c>
      <c r="E1527" s="37">
        <v>0</v>
      </c>
      <c r="F1527" s="37">
        <v>0</v>
      </c>
      <c r="G1527" s="37">
        <v>0</v>
      </c>
      <c r="H1527" s="37">
        <v>0</v>
      </c>
      <c r="I1527" s="37">
        <v>0</v>
      </c>
      <c r="J1527" s="37">
        <v>0</v>
      </c>
      <c r="K1527" s="37">
        <v>0</v>
      </c>
      <c r="L1527" s="37">
        <v>0</v>
      </c>
      <c r="M1527" s="37">
        <v>0</v>
      </c>
      <c r="N1527" s="37">
        <v>0</v>
      </c>
      <c r="O1527" s="37">
        <v>0</v>
      </c>
      <c r="P1527" s="46">
        <f t="shared" si="107"/>
        <v>0</v>
      </c>
    </row>
    <row r="1528" spans="1:16" hidden="1" x14ac:dyDescent="0.25">
      <c r="A1528" s="258" t="str">
        <f>IF(B1528=1,A1491,"")</f>
        <v/>
      </c>
      <c r="B1528" s="39" t="str">
        <f t="shared" si="106"/>
        <v/>
      </c>
      <c r="C1528" s="101">
        <f>VLOOKUP($X$45,CAD!$E$7:$F$31,2,0)</f>
        <v>0</v>
      </c>
      <c r="D1528" s="37">
        <v>0</v>
      </c>
      <c r="E1528" s="37">
        <v>0</v>
      </c>
      <c r="F1528" s="37">
        <v>0</v>
      </c>
      <c r="G1528" s="37">
        <v>0</v>
      </c>
      <c r="H1528" s="37">
        <v>0</v>
      </c>
      <c r="I1528" s="37">
        <v>0</v>
      </c>
      <c r="J1528" s="37">
        <v>0</v>
      </c>
      <c r="K1528" s="37">
        <v>0</v>
      </c>
      <c r="L1528" s="37">
        <v>0</v>
      </c>
      <c r="M1528" s="37">
        <v>0</v>
      </c>
      <c r="N1528" s="37">
        <v>0</v>
      </c>
      <c r="O1528" s="37">
        <v>0</v>
      </c>
      <c r="P1528" s="46">
        <f t="shared" si="107"/>
        <v>0</v>
      </c>
    </row>
    <row r="1529" spans="1:16" hidden="1" x14ac:dyDescent="0.25">
      <c r="A1529" s="258" t="str">
        <f>IF(B1529=1,A1491,"")</f>
        <v/>
      </c>
      <c r="B1529" s="39" t="str">
        <f t="shared" si="106"/>
        <v/>
      </c>
      <c r="C1529" s="101">
        <f>VLOOKUP($X$46,CAD!$E$7:$F$31,2,0)</f>
        <v>0</v>
      </c>
      <c r="D1529" s="37">
        <v>0</v>
      </c>
      <c r="E1529" s="37">
        <v>0</v>
      </c>
      <c r="F1529" s="37">
        <v>0</v>
      </c>
      <c r="G1529" s="37">
        <v>0</v>
      </c>
      <c r="H1529" s="37">
        <v>0</v>
      </c>
      <c r="I1529" s="37">
        <v>0</v>
      </c>
      <c r="J1529" s="37">
        <v>0</v>
      </c>
      <c r="K1529" s="37">
        <v>0</v>
      </c>
      <c r="L1529" s="37">
        <v>0</v>
      </c>
      <c r="M1529" s="37">
        <v>0</v>
      </c>
      <c r="N1529" s="37">
        <v>0</v>
      </c>
      <c r="O1529" s="37">
        <v>0</v>
      </c>
      <c r="P1529" s="46">
        <f t="shared" si="107"/>
        <v>0</v>
      </c>
    </row>
    <row r="1530" spans="1:16" hidden="1" x14ac:dyDescent="0.25">
      <c r="A1530" s="258" t="str">
        <f>IF(B1530=1,A1491,"")</f>
        <v/>
      </c>
      <c r="B1530" s="39" t="str">
        <f t="shared" si="106"/>
        <v/>
      </c>
      <c r="C1530" s="101">
        <f>VLOOKUP($X$47,CAD!$E$7:$F$31,2,0)</f>
        <v>0</v>
      </c>
      <c r="D1530" s="37">
        <v>0</v>
      </c>
      <c r="E1530" s="37">
        <v>0</v>
      </c>
      <c r="F1530" s="37">
        <v>0</v>
      </c>
      <c r="G1530" s="37">
        <v>0</v>
      </c>
      <c r="H1530" s="37">
        <v>0</v>
      </c>
      <c r="I1530" s="37">
        <v>0</v>
      </c>
      <c r="J1530" s="37">
        <v>0</v>
      </c>
      <c r="K1530" s="37">
        <v>0</v>
      </c>
      <c r="L1530" s="37">
        <v>0</v>
      </c>
      <c r="M1530" s="37">
        <v>0</v>
      </c>
      <c r="N1530" s="37">
        <v>0</v>
      </c>
      <c r="O1530" s="37">
        <v>0</v>
      </c>
      <c r="P1530" s="46">
        <f t="shared" si="107"/>
        <v>0</v>
      </c>
    </row>
    <row r="1531" spans="1:16" hidden="1" x14ac:dyDescent="0.25">
      <c r="A1531" s="258" t="str">
        <f>IF(B1531=1,A1491,"")</f>
        <v/>
      </c>
      <c r="B1531" s="39" t="str">
        <f t="shared" si="106"/>
        <v/>
      </c>
      <c r="C1531" s="101">
        <f>VLOOKUP($X$48,CAD!$E$7:$F$31,2,0)</f>
        <v>0</v>
      </c>
      <c r="D1531" s="37">
        <v>0</v>
      </c>
      <c r="E1531" s="37">
        <v>0</v>
      </c>
      <c r="F1531" s="37">
        <v>0</v>
      </c>
      <c r="G1531" s="37">
        <v>0</v>
      </c>
      <c r="H1531" s="37">
        <v>0</v>
      </c>
      <c r="I1531" s="37">
        <v>0</v>
      </c>
      <c r="J1531" s="37">
        <v>0</v>
      </c>
      <c r="K1531" s="37">
        <v>0</v>
      </c>
      <c r="L1531" s="37">
        <v>0</v>
      </c>
      <c r="M1531" s="37">
        <v>0</v>
      </c>
      <c r="N1531" s="37">
        <v>0</v>
      </c>
      <c r="O1531" s="37">
        <v>0</v>
      </c>
      <c r="P1531" s="46">
        <f t="shared" si="107"/>
        <v>0</v>
      </c>
    </row>
    <row r="1532" spans="1:16" hidden="1" x14ac:dyDescent="0.25">
      <c r="A1532" s="258" t="str">
        <f>IF(B1532=1,A1491,"")</f>
        <v/>
      </c>
      <c r="B1532" s="39" t="str">
        <f t="shared" si="106"/>
        <v/>
      </c>
      <c r="C1532" s="101">
        <f>VLOOKUP($X$49,CAD!$E$7:$F$31,2,0)</f>
        <v>0</v>
      </c>
      <c r="D1532" s="37">
        <v>0</v>
      </c>
      <c r="E1532" s="37">
        <v>0</v>
      </c>
      <c r="F1532" s="37">
        <v>0</v>
      </c>
      <c r="G1532" s="37">
        <v>0</v>
      </c>
      <c r="H1532" s="37">
        <v>0</v>
      </c>
      <c r="I1532" s="37">
        <v>0</v>
      </c>
      <c r="J1532" s="37">
        <v>0</v>
      </c>
      <c r="K1532" s="37">
        <v>0</v>
      </c>
      <c r="L1532" s="37">
        <v>0</v>
      </c>
      <c r="M1532" s="37">
        <v>0</v>
      </c>
      <c r="N1532" s="37">
        <v>0</v>
      </c>
      <c r="O1532" s="37">
        <v>0</v>
      </c>
      <c r="P1532" s="46">
        <f t="shared" si="107"/>
        <v>0</v>
      </c>
    </row>
    <row r="1533" spans="1:16" hidden="1" x14ac:dyDescent="0.25">
      <c r="A1533" s="258" t="str">
        <f>IF(B1533=1,A1491,"")</f>
        <v/>
      </c>
      <c r="B1533" s="39" t="str">
        <f t="shared" si="106"/>
        <v/>
      </c>
      <c r="C1533" s="101">
        <f>VLOOKUP($X$50,CAD!$E$7:$F$31,2,0)</f>
        <v>0</v>
      </c>
      <c r="D1533" s="37">
        <v>0</v>
      </c>
      <c r="E1533" s="37">
        <v>0</v>
      </c>
      <c r="F1533" s="37">
        <v>0</v>
      </c>
      <c r="G1533" s="37">
        <v>0</v>
      </c>
      <c r="H1533" s="37">
        <v>0</v>
      </c>
      <c r="I1533" s="37">
        <v>0</v>
      </c>
      <c r="J1533" s="37">
        <v>0</v>
      </c>
      <c r="K1533" s="37">
        <v>0</v>
      </c>
      <c r="L1533" s="37">
        <v>0</v>
      </c>
      <c r="M1533" s="37">
        <v>0</v>
      </c>
      <c r="N1533" s="37">
        <v>0</v>
      </c>
      <c r="O1533" s="37">
        <v>0</v>
      </c>
      <c r="P1533" s="46">
        <f t="shared" si="107"/>
        <v>0</v>
      </c>
    </row>
    <row r="1534" spans="1:16" hidden="1" x14ac:dyDescent="0.25">
      <c r="A1534" s="258" t="str">
        <f>IF(B1534=1,A1491,"")</f>
        <v/>
      </c>
      <c r="B1534" s="39" t="str">
        <f t="shared" si="106"/>
        <v/>
      </c>
      <c r="C1534" s="101">
        <f>VLOOKUP($X$51,CAD!$E$7:$F$31,2,0)</f>
        <v>0</v>
      </c>
      <c r="D1534" s="37">
        <v>0</v>
      </c>
      <c r="E1534" s="37">
        <v>0</v>
      </c>
      <c r="F1534" s="37">
        <v>0</v>
      </c>
      <c r="G1534" s="37">
        <v>0</v>
      </c>
      <c r="H1534" s="37">
        <v>0</v>
      </c>
      <c r="I1534" s="37">
        <v>0</v>
      </c>
      <c r="J1534" s="37">
        <v>0</v>
      </c>
      <c r="K1534" s="37">
        <v>0</v>
      </c>
      <c r="L1534" s="37">
        <v>0</v>
      </c>
      <c r="M1534" s="37">
        <v>0</v>
      </c>
      <c r="N1534" s="37">
        <v>0</v>
      </c>
      <c r="O1534" s="37">
        <v>0</v>
      </c>
      <c r="P1534" s="46">
        <f t="shared" si="107"/>
        <v>0</v>
      </c>
    </row>
    <row r="1535" spans="1:16" hidden="1" x14ac:dyDescent="0.25">
      <c r="A1535" s="258" t="str">
        <f>IF(B1535=1,A1491,"")</f>
        <v/>
      </c>
      <c r="B1535" s="39" t="str">
        <f t="shared" si="106"/>
        <v/>
      </c>
      <c r="C1535" s="101">
        <f>VLOOKUP($X$52,CAD!$E$7:$F$31,2,0)</f>
        <v>0</v>
      </c>
      <c r="D1535" s="37">
        <v>0</v>
      </c>
      <c r="E1535" s="37">
        <v>0</v>
      </c>
      <c r="F1535" s="37">
        <v>0</v>
      </c>
      <c r="G1535" s="37">
        <v>0</v>
      </c>
      <c r="H1535" s="37">
        <v>0</v>
      </c>
      <c r="I1535" s="37">
        <v>0</v>
      </c>
      <c r="J1535" s="37">
        <v>0</v>
      </c>
      <c r="K1535" s="37">
        <v>0</v>
      </c>
      <c r="L1535" s="37">
        <v>0</v>
      </c>
      <c r="M1535" s="37">
        <v>0</v>
      </c>
      <c r="N1535" s="37">
        <v>0</v>
      </c>
      <c r="O1535" s="37">
        <v>0</v>
      </c>
      <c r="P1535" s="46">
        <f t="shared" si="107"/>
        <v>0</v>
      </c>
    </row>
    <row r="1536" spans="1:16" hidden="1" x14ac:dyDescent="0.25">
      <c r="A1536" s="258" t="str">
        <f>IF(B1536=1,A1491,"")</f>
        <v/>
      </c>
      <c r="B1536" s="39" t="str">
        <f t="shared" si="106"/>
        <v/>
      </c>
      <c r="C1536" s="101">
        <f>VLOOKUP($X$53,CAD!$E$7:$F$31,2,0)</f>
        <v>0</v>
      </c>
      <c r="D1536" s="37">
        <v>0</v>
      </c>
      <c r="E1536" s="37">
        <v>0</v>
      </c>
      <c r="F1536" s="37">
        <v>0</v>
      </c>
      <c r="G1536" s="37">
        <v>0</v>
      </c>
      <c r="H1536" s="37">
        <v>0</v>
      </c>
      <c r="I1536" s="37">
        <v>0</v>
      </c>
      <c r="J1536" s="37">
        <v>0</v>
      </c>
      <c r="K1536" s="37">
        <v>0</v>
      </c>
      <c r="L1536" s="37">
        <v>0</v>
      </c>
      <c r="M1536" s="37">
        <v>0</v>
      </c>
      <c r="N1536" s="37">
        <v>0</v>
      </c>
      <c r="O1536" s="37">
        <v>0</v>
      </c>
      <c r="P1536" s="46">
        <f t="shared" si="107"/>
        <v>0</v>
      </c>
    </row>
    <row r="1537" spans="1:20" hidden="1" x14ac:dyDescent="0.25">
      <c r="A1537" s="258" t="str">
        <f>IF(B1537=1,A1491,"")</f>
        <v/>
      </c>
      <c r="B1537" s="39" t="str">
        <f t="shared" si="106"/>
        <v/>
      </c>
      <c r="C1537" s="101">
        <f>VLOOKUP($X$54,CAD!$E$7:$F$31,2,0)</f>
        <v>0</v>
      </c>
      <c r="D1537" s="37">
        <v>0</v>
      </c>
      <c r="E1537" s="37">
        <v>0</v>
      </c>
      <c r="F1537" s="37">
        <v>0</v>
      </c>
      <c r="G1537" s="37">
        <v>0</v>
      </c>
      <c r="H1537" s="37">
        <v>0</v>
      </c>
      <c r="I1537" s="37">
        <v>0</v>
      </c>
      <c r="J1537" s="37">
        <v>0</v>
      </c>
      <c r="K1537" s="37">
        <v>0</v>
      </c>
      <c r="L1537" s="37">
        <v>0</v>
      </c>
      <c r="M1537" s="37">
        <v>0</v>
      </c>
      <c r="N1537" s="37">
        <v>0</v>
      </c>
      <c r="O1537" s="37">
        <v>0</v>
      </c>
      <c r="P1537" s="46">
        <f t="shared" si="107"/>
        <v>0</v>
      </c>
    </row>
    <row r="1538" spans="1:20" hidden="1" x14ac:dyDescent="0.25">
      <c r="A1538" s="258" t="str">
        <f>IF(B1538=1,A1491,"")</f>
        <v/>
      </c>
      <c r="B1538" s="39" t="str">
        <f t="shared" si="106"/>
        <v/>
      </c>
      <c r="C1538" s="101">
        <f>VLOOKUP($X$55,CAD!$E$7:$F$31,2,0)</f>
        <v>0</v>
      </c>
      <c r="D1538" s="37">
        <v>0</v>
      </c>
      <c r="E1538" s="37">
        <v>0</v>
      </c>
      <c r="F1538" s="37">
        <v>0</v>
      </c>
      <c r="G1538" s="37">
        <v>0</v>
      </c>
      <c r="H1538" s="37">
        <v>0</v>
      </c>
      <c r="I1538" s="37">
        <v>0</v>
      </c>
      <c r="J1538" s="37">
        <v>0</v>
      </c>
      <c r="K1538" s="37">
        <v>0</v>
      </c>
      <c r="L1538" s="37">
        <v>0</v>
      </c>
      <c r="M1538" s="37">
        <v>0</v>
      </c>
      <c r="N1538" s="37">
        <v>0</v>
      </c>
      <c r="O1538" s="37">
        <v>0</v>
      </c>
      <c r="P1538" s="46">
        <f t="shared" si="107"/>
        <v>0</v>
      </c>
    </row>
    <row r="1539" spans="1:20" hidden="1" x14ac:dyDescent="0.25">
      <c r="A1539" s="258" t="str">
        <f>IF(B1539=1,A1491,"")</f>
        <v/>
      </c>
      <c r="B1539" s="39" t="str">
        <f t="shared" si="106"/>
        <v/>
      </c>
      <c r="C1539" s="101">
        <f>VLOOKUP($X$56,CAD!$E$7:$F$31,2,0)</f>
        <v>0</v>
      </c>
      <c r="D1539" s="37">
        <v>0</v>
      </c>
      <c r="E1539" s="37">
        <v>0</v>
      </c>
      <c r="F1539" s="37">
        <v>0</v>
      </c>
      <c r="G1539" s="37">
        <v>0</v>
      </c>
      <c r="H1539" s="37">
        <v>0</v>
      </c>
      <c r="I1539" s="37">
        <v>0</v>
      </c>
      <c r="J1539" s="37">
        <v>0</v>
      </c>
      <c r="K1539" s="37">
        <v>0</v>
      </c>
      <c r="L1539" s="37">
        <v>0</v>
      </c>
      <c r="M1539" s="37">
        <v>0</v>
      </c>
      <c r="N1539" s="37">
        <v>0</v>
      </c>
      <c r="O1539" s="37">
        <v>0</v>
      </c>
      <c r="P1539" s="46">
        <f t="shared" si="107"/>
        <v>0</v>
      </c>
    </row>
    <row r="1540" spans="1:20" hidden="1" x14ac:dyDescent="0.25">
      <c r="A1540" s="258" t="str">
        <f>IF(B1540=1,A1491,"")</f>
        <v/>
      </c>
      <c r="B1540" s="39" t="str">
        <f t="shared" si="106"/>
        <v/>
      </c>
      <c r="C1540" s="101">
        <f>VLOOKUP($X$57,CAD!$E$7:$F$31,2,0)</f>
        <v>0</v>
      </c>
      <c r="D1540" s="37">
        <v>0</v>
      </c>
      <c r="E1540" s="37">
        <v>0</v>
      </c>
      <c r="F1540" s="37">
        <v>0</v>
      </c>
      <c r="G1540" s="37">
        <v>0</v>
      </c>
      <c r="H1540" s="37">
        <v>0</v>
      </c>
      <c r="I1540" s="37">
        <v>0</v>
      </c>
      <c r="J1540" s="37">
        <v>0</v>
      </c>
      <c r="K1540" s="37">
        <v>0</v>
      </c>
      <c r="L1540" s="37">
        <v>0</v>
      </c>
      <c r="M1540" s="37">
        <v>0</v>
      </c>
      <c r="N1540" s="37">
        <v>0</v>
      </c>
      <c r="O1540" s="37">
        <v>0</v>
      </c>
      <c r="P1540" s="46">
        <f t="shared" si="107"/>
        <v>0</v>
      </c>
    </row>
    <row r="1541" spans="1:20" hidden="1" x14ac:dyDescent="0.25">
      <c r="A1541" s="258" t="str">
        <f>IF(B1541=1,A1491,"")</f>
        <v/>
      </c>
      <c r="B1541" s="39" t="str">
        <f t="shared" si="106"/>
        <v/>
      </c>
      <c r="C1541" s="101">
        <f>VLOOKUP($X$58,CAD!$E$7:$F$31,2,0)</f>
        <v>0</v>
      </c>
      <c r="D1541" s="37">
        <v>0</v>
      </c>
      <c r="E1541" s="37">
        <v>0</v>
      </c>
      <c r="F1541" s="37">
        <v>0</v>
      </c>
      <c r="G1541" s="37">
        <v>0</v>
      </c>
      <c r="H1541" s="37">
        <v>0</v>
      </c>
      <c r="I1541" s="37">
        <v>0</v>
      </c>
      <c r="J1541" s="37">
        <v>0</v>
      </c>
      <c r="K1541" s="37">
        <v>0</v>
      </c>
      <c r="L1541" s="37">
        <v>0</v>
      </c>
      <c r="M1541" s="37">
        <v>0</v>
      </c>
      <c r="N1541" s="37">
        <v>0</v>
      </c>
      <c r="O1541" s="37">
        <v>0</v>
      </c>
      <c r="P1541" s="46">
        <f t="shared" si="107"/>
        <v>0</v>
      </c>
      <c r="T1541" s="10"/>
    </row>
    <row r="1542" spans="1:20" hidden="1" x14ac:dyDescent="0.25">
      <c r="A1542" s="258">
        <f>A1491</f>
        <v>2046</v>
      </c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73"/>
    </row>
    <row r="1543" spans="1:20" ht="15.75" hidden="1" thickBot="1" x14ac:dyDescent="0.3">
      <c r="A1543" s="258">
        <f>A1491</f>
        <v>2046</v>
      </c>
      <c r="C1543" s="131" t="s">
        <v>203</v>
      </c>
      <c r="D1543" s="143">
        <f>PREV_D!D1467</f>
        <v>0</v>
      </c>
      <c r="E1543" s="143">
        <f>PREV_D!E1467</f>
        <v>0</v>
      </c>
      <c r="F1543" s="143">
        <f>PREV_D!F1467</f>
        <v>0</v>
      </c>
      <c r="G1543" s="143">
        <f>PREV_D!G1467</f>
        <v>0</v>
      </c>
      <c r="H1543" s="143">
        <f>PREV_D!H1467</f>
        <v>0</v>
      </c>
      <c r="I1543" s="143">
        <f>PREV_D!I1467</f>
        <v>0</v>
      </c>
      <c r="J1543" s="143">
        <f>PREV_D!J1467</f>
        <v>0</v>
      </c>
      <c r="K1543" s="143">
        <f>PREV_D!K1467</f>
        <v>0</v>
      </c>
      <c r="L1543" s="143">
        <f>PREV_D!L1467</f>
        <v>0</v>
      </c>
      <c r="M1543" s="143">
        <f>PREV_D!M1467</f>
        <v>0</v>
      </c>
      <c r="N1543" s="143">
        <f>PREV_D!N1467</f>
        <v>0</v>
      </c>
      <c r="O1543" s="143">
        <f>PREV_D!O1467</f>
        <v>0</v>
      </c>
      <c r="P1543" s="144">
        <f>SUM(D1543:O1543)</f>
        <v>0</v>
      </c>
    </row>
    <row r="1544" spans="1:20" hidden="1" x14ac:dyDescent="0.25">
      <c r="A1544" s="258">
        <f>A1491</f>
        <v>2046</v>
      </c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73"/>
    </row>
    <row r="1545" spans="1:20" hidden="1" x14ac:dyDescent="0.25">
      <c r="A1545" s="258">
        <f>A1491</f>
        <v>2046</v>
      </c>
      <c r="C1545" s="63" t="s">
        <v>204</v>
      </c>
      <c r="D1545" s="145">
        <f>D1491-D1543</f>
        <v>0</v>
      </c>
      <c r="E1545" s="145">
        <f t="shared" ref="E1545:P1545" si="108">E1491-E1543</f>
        <v>0</v>
      </c>
      <c r="F1545" s="145">
        <f t="shared" si="108"/>
        <v>0</v>
      </c>
      <c r="G1545" s="145">
        <f t="shared" si="108"/>
        <v>0</v>
      </c>
      <c r="H1545" s="145">
        <f t="shared" si="108"/>
        <v>0</v>
      </c>
      <c r="I1545" s="145">
        <f t="shared" si="108"/>
        <v>0</v>
      </c>
      <c r="J1545" s="145">
        <f t="shared" si="108"/>
        <v>0</v>
      </c>
      <c r="K1545" s="145">
        <f t="shared" si="108"/>
        <v>0</v>
      </c>
      <c r="L1545" s="145">
        <f t="shared" si="108"/>
        <v>0</v>
      </c>
      <c r="M1545" s="145">
        <f t="shared" si="108"/>
        <v>0</v>
      </c>
      <c r="N1545" s="145">
        <f t="shared" si="108"/>
        <v>0</v>
      </c>
      <c r="O1545" s="145">
        <f t="shared" si="108"/>
        <v>0</v>
      </c>
      <c r="P1545" s="146">
        <f t="shared" si="108"/>
        <v>0</v>
      </c>
    </row>
    <row r="1546" spans="1:20" hidden="1" x14ac:dyDescent="0.25">
      <c r="A1546" s="258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20" hidden="1" x14ac:dyDescent="0.25">
      <c r="A1547" s="258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20" ht="15" hidden="1" customHeight="1" thickBot="1" x14ac:dyDescent="0.3">
      <c r="A1548" s="258">
        <f>A1491+1</f>
        <v>2047</v>
      </c>
      <c r="C1548" s="134" t="s">
        <v>202</v>
      </c>
      <c r="D1548" s="142">
        <f t="shared" ref="D1548:P1548" si="109">SUM(D1549:D1598)</f>
        <v>0</v>
      </c>
      <c r="E1548" s="142">
        <f t="shared" si="109"/>
        <v>0</v>
      </c>
      <c r="F1548" s="142">
        <f t="shared" si="109"/>
        <v>0</v>
      </c>
      <c r="G1548" s="142">
        <f t="shared" si="109"/>
        <v>0</v>
      </c>
      <c r="H1548" s="142">
        <f t="shared" si="109"/>
        <v>0</v>
      </c>
      <c r="I1548" s="142">
        <f t="shared" si="109"/>
        <v>0</v>
      </c>
      <c r="J1548" s="142">
        <f t="shared" si="109"/>
        <v>0</v>
      </c>
      <c r="K1548" s="142">
        <f t="shared" si="109"/>
        <v>0</v>
      </c>
      <c r="L1548" s="142">
        <f t="shared" si="109"/>
        <v>0</v>
      </c>
      <c r="M1548" s="142">
        <f t="shared" si="109"/>
        <v>0</v>
      </c>
      <c r="N1548" s="142">
        <f t="shared" si="109"/>
        <v>0</v>
      </c>
      <c r="O1548" s="142">
        <f t="shared" si="109"/>
        <v>0</v>
      </c>
      <c r="P1548" s="142">
        <f t="shared" si="109"/>
        <v>0</v>
      </c>
    </row>
    <row r="1549" spans="1:20" hidden="1" x14ac:dyDescent="0.25">
      <c r="A1549" s="258" t="str">
        <f>IF(B1549=1,A1548,"")</f>
        <v/>
      </c>
      <c r="B1549" s="39" t="str">
        <f>IF(C1549&lt;&gt;0,1,"")</f>
        <v/>
      </c>
      <c r="C1549" s="130">
        <f>VLOOKUP($X$9,CAD!$C$7:$D$31,2,0)</f>
        <v>0</v>
      </c>
      <c r="D1549" s="38">
        <v>0</v>
      </c>
      <c r="E1549" s="38">
        <v>0</v>
      </c>
      <c r="F1549" s="38">
        <v>0</v>
      </c>
      <c r="G1549" s="38">
        <v>0</v>
      </c>
      <c r="H1549" s="38">
        <v>0</v>
      </c>
      <c r="I1549" s="38">
        <v>0</v>
      </c>
      <c r="J1549" s="38">
        <v>0</v>
      </c>
      <c r="K1549" s="38">
        <v>0</v>
      </c>
      <c r="L1549" s="38">
        <v>0</v>
      </c>
      <c r="M1549" s="38">
        <v>0</v>
      </c>
      <c r="N1549" s="38">
        <v>0</v>
      </c>
      <c r="O1549" s="38">
        <v>0</v>
      </c>
      <c r="P1549" s="99">
        <f>SUM(D1549:O1549)</f>
        <v>0</v>
      </c>
    </row>
    <row r="1550" spans="1:20" hidden="1" x14ac:dyDescent="0.25">
      <c r="A1550" s="258" t="str">
        <f>IF(B1550=1,A1548,"")</f>
        <v/>
      </c>
      <c r="B1550" s="39" t="str">
        <f t="shared" ref="B1550:B1598" si="110">IF(C1550&lt;&gt;0,1,"")</f>
        <v/>
      </c>
      <c r="C1550" s="130">
        <f>VLOOKUP($X$10,CAD!$C$7:$D$31,2,0)</f>
        <v>0</v>
      </c>
      <c r="D1550" s="38">
        <v>0</v>
      </c>
      <c r="E1550" s="38">
        <v>0</v>
      </c>
      <c r="F1550" s="38">
        <v>0</v>
      </c>
      <c r="G1550" s="38">
        <v>0</v>
      </c>
      <c r="H1550" s="38">
        <v>0</v>
      </c>
      <c r="I1550" s="38">
        <v>0</v>
      </c>
      <c r="J1550" s="38">
        <v>0</v>
      </c>
      <c r="K1550" s="38">
        <v>0</v>
      </c>
      <c r="L1550" s="38">
        <v>0</v>
      </c>
      <c r="M1550" s="38">
        <v>0</v>
      </c>
      <c r="N1550" s="38">
        <v>0</v>
      </c>
      <c r="O1550" s="38">
        <v>0</v>
      </c>
      <c r="P1550" s="46">
        <f t="shared" ref="P1550:P1598" si="111">SUM(D1550:O1550)</f>
        <v>0</v>
      </c>
    </row>
    <row r="1551" spans="1:20" hidden="1" x14ac:dyDescent="0.25">
      <c r="A1551" s="258" t="str">
        <f>IF(B1551=1,A1548,"")</f>
        <v/>
      </c>
      <c r="B1551" s="39" t="str">
        <f t="shared" si="110"/>
        <v/>
      </c>
      <c r="C1551" s="130">
        <f>VLOOKUP($X$11,CAD!$C$7:$D$31,2,0)</f>
        <v>0</v>
      </c>
      <c r="D1551" s="37">
        <v>0</v>
      </c>
      <c r="E1551" s="37">
        <v>0</v>
      </c>
      <c r="F1551" s="37">
        <v>0</v>
      </c>
      <c r="G1551" s="37">
        <v>0</v>
      </c>
      <c r="H1551" s="37">
        <v>0</v>
      </c>
      <c r="I1551" s="37">
        <v>0</v>
      </c>
      <c r="J1551" s="37">
        <v>0</v>
      </c>
      <c r="K1551" s="37">
        <v>0</v>
      </c>
      <c r="L1551" s="37">
        <v>0</v>
      </c>
      <c r="M1551" s="37">
        <v>0</v>
      </c>
      <c r="N1551" s="37">
        <v>0</v>
      </c>
      <c r="O1551" s="37">
        <v>0</v>
      </c>
      <c r="P1551" s="46">
        <f t="shared" si="111"/>
        <v>0</v>
      </c>
    </row>
    <row r="1552" spans="1:20" hidden="1" x14ac:dyDescent="0.25">
      <c r="A1552" s="258" t="str">
        <f>IF(B1552=1,A1548,"")</f>
        <v/>
      </c>
      <c r="B1552" s="39" t="str">
        <f t="shared" si="110"/>
        <v/>
      </c>
      <c r="C1552" s="130">
        <f>VLOOKUP($X$12,CAD!$C$7:$D$31,2,0)</f>
        <v>0</v>
      </c>
      <c r="D1552" s="37">
        <v>0</v>
      </c>
      <c r="E1552" s="37">
        <v>0</v>
      </c>
      <c r="F1552" s="37">
        <v>0</v>
      </c>
      <c r="G1552" s="37">
        <v>0</v>
      </c>
      <c r="H1552" s="37">
        <v>0</v>
      </c>
      <c r="I1552" s="37">
        <v>0</v>
      </c>
      <c r="J1552" s="37">
        <v>0</v>
      </c>
      <c r="K1552" s="37">
        <v>0</v>
      </c>
      <c r="L1552" s="37">
        <v>0</v>
      </c>
      <c r="M1552" s="37">
        <v>0</v>
      </c>
      <c r="N1552" s="37">
        <v>0</v>
      </c>
      <c r="O1552" s="37">
        <v>0</v>
      </c>
      <c r="P1552" s="46">
        <f t="shared" si="111"/>
        <v>0</v>
      </c>
    </row>
    <row r="1553" spans="1:16" hidden="1" x14ac:dyDescent="0.25">
      <c r="A1553" s="258" t="str">
        <f>IF(B1553=1,A1548,"")</f>
        <v/>
      </c>
      <c r="B1553" s="39" t="str">
        <f t="shared" si="110"/>
        <v/>
      </c>
      <c r="C1553" s="130">
        <f>VLOOKUP($X$13,CAD!$C$7:$D$31,2,0)</f>
        <v>0</v>
      </c>
      <c r="D1553" s="37">
        <v>0</v>
      </c>
      <c r="E1553" s="37">
        <v>0</v>
      </c>
      <c r="F1553" s="37">
        <v>0</v>
      </c>
      <c r="G1553" s="37">
        <v>0</v>
      </c>
      <c r="H1553" s="37">
        <v>0</v>
      </c>
      <c r="I1553" s="37">
        <v>0</v>
      </c>
      <c r="J1553" s="37">
        <v>0</v>
      </c>
      <c r="K1553" s="37">
        <v>0</v>
      </c>
      <c r="L1553" s="37">
        <v>0</v>
      </c>
      <c r="M1553" s="37">
        <v>0</v>
      </c>
      <c r="N1553" s="37">
        <v>0</v>
      </c>
      <c r="O1553" s="37">
        <v>0</v>
      </c>
      <c r="P1553" s="46">
        <f t="shared" si="111"/>
        <v>0</v>
      </c>
    </row>
    <row r="1554" spans="1:16" hidden="1" x14ac:dyDescent="0.25">
      <c r="A1554" s="258" t="str">
        <f>IF(B1554=1,A1548,"")</f>
        <v/>
      </c>
      <c r="B1554" s="39" t="str">
        <f t="shared" si="110"/>
        <v/>
      </c>
      <c r="C1554" s="130">
        <f>VLOOKUP($X$14,CAD!$C$7:$D$31,2,0)</f>
        <v>0</v>
      </c>
      <c r="D1554" s="37">
        <v>0</v>
      </c>
      <c r="E1554" s="37">
        <v>0</v>
      </c>
      <c r="F1554" s="37">
        <v>0</v>
      </c>
      <c r="G1554" s="37">
        <v>0</v>
      </c>
      <c r="H1554" s="37">
        <v>0</v>
      </c>
      <c r="I1554" s="37">
        <v>0</v>
      </c>
      <c r="J1554" s="37">
        <v>0</v>
      </c>
      <c r="K1554" s="37">
        <v>0</v>
      </c>
      <c r="L1554" s="37">
        <v>0</v>
      </c>
      <c r="M1554" s="37">
        <v>0</v>
      </c>
      <c r="N1554" s="37">
        <v>0</v>
      </c>
      <c r="O1554" s="37">
        <v>0</v>
      </c>
      <c r="P1554" s="46">
        <f t="shared" si="111"/>
        <v>0</v>
      </c>
    </row>
    <row r="1555" spans="1:16" hidden="1" x14ac:dyDescent="0.25">
      <c r="A1555" s="258" t="str">
        <f>IF(B1555=1,A1548,"")</f>
        <v/>
      </c>
      <c r="B1555" s="39" t="str">
        <f t="shared" si="110"/>
        <v/>
      </c>
      <c r="C1555" s="130">
        <f>VLOOKUP($X$15,CAD!$C$7:$D$31,2,0)</f>
        <v>0</v>
      </c>
      <c r="D1555" s="37">
        <v>0</v>
      </c>
      <c r="E1555" s="37">
        <v>0</v>
      </c>
      <c r="F1555" s="37">
        <v>0</v>
      </c>
      <c r="G1555" s="37">
        <v>0</v>
      </c>
      <c r="H1555" s="37">
        <v>0</v>
      </c>
      <c r="I1555" s="37">
        <v>0</v>
      </c>
      <c r="J1555" s="37">
        <v>0</v>
      </c>
      <c r="K1555" s="37">
        <v>0</v>
      </c>
      <c r="L1555" s="37">
        <v>0</v>
      </c>
      <c r="M1555" s="37">
        <v>0</v>
      </c>
      <c r="N1555" s="37">
        <v>0</v>
      </c>
      <c r="O1555" s="37">
        <v>0</v>
      </c>
      <c r="P1555" s="46">
        <f t="shared" si="111"/>
        <v>0</v>
      </c>
    </row>
    <row r="1556" spans="1:16" hidden="1" x14ac:dyDescent="0.25">
      <c r="A1556" s="258" t="str">
        <f>IF(B1556=1,A1548,"")</f>
        <v/>
      </c>
      <c r="B1556" s="39" t="str">
        <f t="shared" si="110"/>
        <v/>
      </c>
      <c r="C1556" s="130">
        <f>VLOOKUP($X$16,CAD!$C$7:$D$31,2,0)</f>
        <v>0</v>
      </c>
      <c r="D1556" s="37">
        <v>0</v>
      </c>
      <c r="E1556" s="37">
        <v>0</v>
      </c>
      <c r="F1556" s="37">
        <v>0</v>
      </c>
      <c r="G1556" s="37">
        <v>0</v>
      </c>
      <c r="H1556" s="37">
        <v>0</v>
      </c>
      <c r="I1556" s="37">
        <v>0</v>
      </c>
      <c r="J1556" s="37">
        <v>0</v>
      </c>
      <c r="K1556" s="37">
        <v>0</v>
      </c>
      <c r="L1556" s="37">
        <v>0</v>
      </c>
      <c r="M1556" s="37">
        <v>0</v>
      </c>
      <c r="N1556" s="37">
        <v>0</v>
      </c>
      <c r="O1556" s="37">
        <v>0</v>
      </c>
      <c r="P1556" s="46">
        <f t="shared" si="111"/>
        <v>0</v>
      </c>
    </row>
    <row r="1557" spans="1:16" hidden="1" x14ac:dyDescent="0.25">
      <c r="A1557" s="258" t="str">
        <f>IF(B1557=1,A1548,"")</f>
        <v/>
      </c>
      <c r="B1557" s="39" t="str">
        <f t="shared" si="110"/>
        <v/>
      </c>
      <c r="C1557" s="130">
        <f>VLOOKUP($X$17,CAD!$C$7:$D$31,2,0)</f>
        <v>0</v>
      </c>
      <c r="D1557" s="37">
        <v>0</v>
      </c>
      <c r="E1557" s="37">
        <v>0</v>
      </c>
      <c r="F1557" s="37">
        <v>0</v>
      </c>
      <c r="G1557" s="37">
        <v>0</v>
      </c>
      <c r="H1557" s="37">
        <v>0</v>
      </c>
      <c r="I1557" s="37">
        <v>0</v>
      </c>
      <c r="J1557" s="37">
        <v>0</v>
      </c>
      <c r="K1557" s="37">
        <v>0</v>
      </c>
      <c r="L1557" s="37">
        <v>0</v>
      </c>
      <c r="M1557" s="37">
        <v>0</v>
      </c>
      <c r="N1557" s="37">
        <v>0</v>
      </c>
      <c r="O1557" s="37">
        <v>0</v>
      </c>
      <c r="P1557" s="46">
        <f t="shared" si="111"/>
        <v>0</v>
      </c>
    </row>
    <row r="1558" spans="1:16" hidden="1" x14ac:dyDescent="0.25">
      <c r="A1558" s="258" t="str">
        <f>IF(B1558=1,A1548,"")</f>
        <v/>
      </c>
      <c r="B1558" s="39" t="str">
        <f t="shared" si="110"/>
        <v/>
      </c>
      <c r="C1558" s="130">
        <f>VLOOKUP($X$18,CAD!$C$7:$D$31,2,0)</f>
        <v>0</v>
      </c>
      <c r="D1558" s="37">
        <v>0</v>
      </c>
      <c r="E1558" s="37">
        <v>0</v>
      </c>
      <c r="F1558" s="37">
        <v>0</v>
      </c>
      <c r="G1558" s="37">
        <v>0</v>
      </c>
      <c r="H1558" s="37">
        <v>0</v>
      </c>
      <c r="I1558" s="37">
        <v>0</v>
      </c>
      <c r="J1558" s="37">
        <v>0</v>
      </c>
      <c r="K1558" s="37">
        <v>0</v>
      </c>
      <c r="L1558" s="37">
        <v>0</v>
      </c>
      <c r="M1558" s="37">
        <v>0</v>
      </c>
      <c r="N1558" s="37">
        <v>0</v>
      </c>
      <c r="O1558" s="37">
        <v>0</v>
      </c>
      <c r="P1558" s="46">
        <f t="shared" si="111"/>
        <v>0</v>
      </c>
    </row>
    <row r="1559" spans="1:16" hidden="1" x14ac:dyDescent="0.25">
      <c r="A1559" s="258" t="str">
        <f>IF(B1559=1,A1548,"")</f>
        <v/>
      </c>
      <c r="B1559" s="39" t="str">
        <f t="shared" si="110"/>
        <v/>
      </c>
      <c r="C1559" s="130">
        <f>VLOOKUP($X$19,CAD!$C$7:$D$31,2,0)</f>
        <v>0</v>
      </c>
      <c r="D1559" s="37">
        <v>0</v>
      </c>
      <c r="E1559" s="37">
        <v>0</v>
      </c>
      <c r="F1559" s="37">
        <v>0</v>
      </c>
      <c r="G1559" s="37">
        <v>0</v>
      </c>
      <c r="H1559" s="37">
        <v>0</v>
      </c>
      <c r="I1559" s="37">
        <v>0</v>
      </c>
      <c r="J1559" s="37">
        <v>0</v>
      </c>
      <c r="K1559" s="37">
        <v>0</v>
      </c>
      <c r="L1559" s="37">
        <v>0</v>
      </c>
      <c r="M1559" s="37">
        <v>0</v>
      </c>
      <c r="N1559" s="37">
        <v>0</v>
      </c>
      <c r="O1559" s="37">
        <v>0</v>
      </c>
      <c r="P1559" s="46">
        <f t="shared" si="111"/>
        <v>0</v>
      </c>
    </row>
    <row r="1560" spans="1:16" hidden="1" x14ac:dyDescent="0.25">
      <c r="A1560" s="258" t="str">
        <f>IF(B1560=1,A1548,"")</f>
        <v/>
      </c>
      <c r="B1560" s="39" t="str">
        <f t="shared" si="110"/>
        <v/>
      </c>
      <c r="C1560" s="130">
        <f>VLOOKUP($X$20,CAD!$C$7:$D$31,2,0)</f>
        <v>0</v>
      </c>
      <c r="D1560" s="37">
        <v>0</v>
      </c>
      <c r="E1560" s="37">
        <v>0</v>
      </c>
      <c r="F1560" s="37">
        <v>0</v>
      </c>
      <c r="G1560" s="37">
        <v>0</v>
      </c>
      <c r="H1560" s="37">
        <v>0</v>
      </c>
      <c r="I1560" s="37">
        <v>0</v>
      </c>
      <c r="J1560" s="37">
        <v>0</v>
      </c>
      <c r="K1560" s="37">
        <v>0</v>
      </c>
      <c r="L1560" s="37">
        <v>0</v>
      </c>
      <c r="M1560" s="37">
        <v>0</v>
      </c>
      <c r="N1560" s="37">
        <v>0</v>
      </c>
      <c r="O1560" s="37">
        <v>0</v>
      </c>
      <c r="P1560" s="46">
        <f t="shared" si="111"/>
        <v>0</v>
      </c>
    </row>
    <row r="1561" spans="1:16" hidden="1" x14ac:dyDescent="0.25">
      <c r="A1561" s="258" t="str">
        <f>IF(B1561=1,A1548,"")</f>
        <v/>
      </c>
      <c r="B1561" s="39" t="str">
        <f t="shared" si="110"/>
        <v/>
      </c>
      <c r="C1561" s="130">
        <f>VLOOKUP($X$21,CAD!$C$7:$D$31,2,0)</f>
        <v>0</v>
      </c>
      <c r="D1561" s="37">
        <v>0</v>
      </c>
      <c r="E1561" s="37">
        <v>0</v>
      </c>
      <c r="F1561" s="37">
        <v>0</v>
      </c>
      <c r="G1561" s="37">
        <v>0</v>
      </c>
      <c r="H1561" s="37">
        <v>0</v>
      </c>
      <c r="I1561" s="37">
        <v>0</v>
      </c>
      <c r="J1561" s="37">
        <v>0</v>
      </c>
      <c r="K1561" s="37">
        <v>0</v>
      </c>
      <c r="L1561" s="37">
        <v>0</v>
      </c>
      <c r="M1561" s="37">
        <v>0</v>
      </c>
      <c r="N1561" s="37">
        <v>0</v>
      </c>
      <c r="O1561" s="37">
        <v>0</v>
      </c>
      <c r="P1561" s="46">
        <f t="shared" si="111"/>
        <v>0</v>
      </c>
    </row>
    <row r="1562" spans="1:16" hidden="1" x14ac:dyDescent="0.25">
      <c r="A1562" s="258" t="str">
        <f>IF(B1562=1,A1548,"")</f>
        <v/>
      </c>
      <c r="B1562" s="39" t="str">
        <f t="shared" si="110"/>
        <v/>
      </c>
      <c r="C1562" s="130">
        <f>VLOOKUP($X$22,CAD!$C$7:$D$31,2,0)</f>
        <v>0</v>
      </c>
      <c r="D1562" s="37">
        <v>0</v>
      </c>
      <c r="E1562" s="37">
        <v>0</v>
      </c>
      <c r="F1562" s="37">
        <v>0</v>
      </c>
      <c r="G1562" s="37">
        <v>0</v>
      </c>
      <c r="H1562" s="37">
        <v>0</v>
      </c>
      <c r="I1562" s="37">
        <v>0</v>
      </c>
      <c r="J1562" s="37">
        <v>0</v>
      </c>
      <c r="K1562" s="37">
        <v>0</v>
      </c>
      <c r="L1562" s="37">
        <v>0</v>
      </c>
      <c r="M1562" s="37">
        <v>0</v>
      </c>
      <c r="N1562" s="37">
        <v>0</v>
      </c>
      <c r="O1562" s="37">
        <v>0</v>
      </c>
      <c r="P1562" s="46">
        <f t="shared" si="111"/>
        <v>0</v>
      </c>
    </row>
    <row r="1563" spans="1:16" hidden="1" x14ac:dyDescent="0.25">
      <c r="A1563" s="258" t="str">
        <f>IF(B1563=1,A1548,"")</f>
        <v/>
      </c>
      <c r="B1563" s="39" t="str">
        <f t="shared" si="110"/>
        <v/>
      </c>
      <c r="C1563" s="130">
        <f>VLOOKUP($X$23,CAD!$C$7:$D$31,2,0)</f>
        <v>0</v>
      </c>
      <c r="D1563" s="37">
        <v>0</v>
      </c>
      <c r="E1563" s="37">
        <v>0</v>
      </c>
      <c r="F1563" s="37">
        <v>0</v>
      </c>
      <c r="G1563" s="37">
        <v>0</v>
      </c>
      <c r="H1563" s="37">
        <v>0</v>
      </c>
      <c r="I1563" s="37">
        <v>0</v>
      </c>
      <c r="J1563" s="37">
        <v>0</v>
      </c>
      <c r="K1563" s="37">
        <v>0</v>
      </c>
      <c r="L1563" s="37">
        <v>0</v>
      </c>
      <c r="M1563" s="37">
        <v>0</v>
      </c>
      <c r="N1563" s="37">
        <v>0</v>
      </c>
      <c r="O1563" s="37">
        <v>0</v>
      </c>
      <c r="P1563" s="46">
        <f t="shared" si="111"/>
        <v>0</v>
      </c>
    </row>
    <row r="1564" spans="1:16" hidden="1" x14ac:dyDescent="0.25">
      <c r="A1564" s="258" t="str">
        <f>IF(B1564=1,A1548,"")</f>
        <v/>
      </c>
      <c r="B1564" s="39" t="str">
        <f t="shared" si="110"/>
        <v/>
      </c>
      <c r="C1564" s="130">
        <f>VLOOKUP($X$24,CAD!$C$7:$D$31,2,0)</f>
        <v>0</v>
      </c>
      <c r="D1564" s="37">
        <v>0</v>
      </c>
      <c r="E1564" s="37">
        <v>0</v>
      </c>
      <c r="F1564" s="37">
        <v>0</v>
      </c>
      <c r="G1564" s="37">
        <v>0</v>
      </c>
      <c r="H1564" s="37">
        <v>0</v>
      </c>
      <c r="I1564" s="37">
        <v>0</v>
      </c>
      <c r="J1564" s="37">
        <v>0</v>
      </c>
      <c r="K1564" s="37">
        <v>0</v>
      </c>
      <c r="L1564" s="37">
        <v>0</v>
      </c>
      <c r="M1564" s="37">
        <v>0</v>
      </c>
      <c r="N1564" s="37">
        <v>0</v>
      </c>
      <c r="O1564" s="37">
        <v>0</v>
      </c>
      <c r="P1564" s="46">
        <f t="shared" si="111"/>
        <v>0</v>
      </c>
    </row>
    <row r="1565" spans="1:16" hidden="1" x14ac:dyDescent="0.25">
      <c r="A1565" s="258" t="str">
        <f>IF(B1565=1,A1548,"")</f>
        <v/>
      </c>
      <c r="B1565" s="39" t="str">
        <f t="shared" si="110"/>
        <v/>
      </c>
      <c r="C1565" s="130">
        <f>VLOOKUP($X$25,CAD!$C$7:$D$31,2,0)</f>
        <v>0</v>
      </c>
      <c r="D1565" s="37">
        <v>0</v>
      </c>
      <c r="E1565" s="37">
        <v>0</v>
      </c>
      <c r="F1565" s="37">
        <v>0</v>
      </c>
      <c r="G1565" s="37">
        <v>0</v>
      </c>
      <c r="H1565" s="37">
        <v>0</v>
      </c>
      <c r="I1565" s="37">
        <v>0</v>
      </c>
      <c r="J1565" s="37">
        <v>0</v>
      </c>
      <c r="K1565" s="37">
        <v>0</v>
      </c>
      <c r="L1565" s="37">
        <v>0</v>
      </c>
      <c r="M1565" s="37">
        <v>0</v>
      </c>
      <c r="N1565" s="37">
        <v>0</v>
      </c>
      <c r="O1565" s="37">
        <v>0</v>
      </c>
      <c r="P1565" s="46">
        <f t="shared" si="111"/>
        <v>0</v>
      </c>
    </row>
    <row r="1566" spans="1:16" hidden="1" x14ac:dyDescent="0.25">
      <c r="A1566" s="258" t="str">
        <f>IF(B1566=1,A1548,"")</f>
        <v/>
      </c>
      <c r="B1566" s="39" t="str">
        <f t="shared" si="110"/>
        <v/>
      </c>
      <c r="C1566" s="130">
        <f>VLOOKUP($X$26,CAD!$C$7:$D$31,2,0)</f>
        <v>0</v>
      </c>
      <c r="D1566" s="37">
        <v>0</v>
      </c>
      <c r="E1566" s="37">
        <v>0</v>
      </c>
      <c r="F1566" s="37">
        <v>0</v>
      </c>
      <c r="G1566" s="37">
        <v>0</v>
      </c>
      <c r="H1566" s="37">
        <v>0</v>
      </c>
      <c r="I1566" s="37">
        <v>0</v>
      </c>
      <c r="J1566" s="37">
        <v>0</v>
      </c>
      <c r="K1566" s="37">
        <v>0</v>
      </c>
      <c r="L1566" s="37">
        <v>0</v>
      </c>
      <c r="M1566" s="37">
        <v>0</v>
      </c>
      <c r="N1566" s="37">
        <v>0</v>
      </c>
      <c r="O1566" s="37">
        <v>0</v>
      </c>
      <c r="P1566" s="46">
        <f t="shared" si="111"/>
        <v>0</v>
      </c>
    </row>
    <row r="1567" spans="1:16" hidden="1" x14ac:dyDescent="0.25">
      <c r="A1567" s="258" t="str">
        <f>IF(B1567=1,A1548,"")</f>
        <v/>
      </c>
      <c r="B1567" s="39" t="str">
        <f t="shared" si="110"/>
        <v/>
      </c>
      <c r="C1567" s="130">
        <f>VLOOKUP($X$27,CAD!$C$7:$D$31,2,0)</f>
        <v>0</v>
      </c>
      <c r="D1567" s="37">
        <v>0</v>
      </c>
      <c r="E1567" s="37">
        <v>0</v>
      </c>
      <c r="F1567" s="37">
        <v>0</v>
      </c>
      <c r="G1567" s="37">
        <v>0</v>
      </c>
      <c r="H1567" s="37">
        <v>0</v>
      </c>
      <c r="I1567" s="37">
        <v>0</v>
      </c>
      <c r="J1567" s="37">
        <v>0</v>
      </c>
      <c r="K1567" s="37">
        <v>0</v>
      </c>
      <c r="L1567" s="37">
        <v>0</v>
      </c>
      <c r="M1567" s="37">
        <v>0</v>
      </c>
      <c r="N1567" s="37">
        <v>0</v>
      </c>
      <c r="O1567" s="37">
        <v>0</v>
      </c>
      <c r="P1567" s="46">
        <f t="shared" si="111"/>
        <v>0</v>
      </c>
    </row>
    <row r="1568" spans="1:16" hidden="1" x14ac:dyDescent="0.25">
      <c r="A1568" s="258" t="str">
        <f>IF(B1568=1,A1548,"")</f>
        <v/>
      </c>
      <c r="B1568" s="39" t="str">
        <f t="shared" si="110"/>
        <v/>
      </c>
      <c r="C1568" s="130">
        <f>VLOOKUP($X$28,CAD!$C$7:$D$31,2,0)</f>
        <v>0</v>
      </c>
      <c r="D1568" s="37">
        <v>0</v>
      </c>
      <c r="E1568" s="37">
        <v>0</v>
      </c>
      <c r="F1568" s="37">
        <v>0</v>
      </c>
      <c r="G1568" s="37">
        <v>0</v>
      </c>
      <c r="H1568" s="37">
        <v>0</v>
      </c>
      <c r="I1568" s="37">
        <v>0</v>
      </c>
      <c r="J1568" s="37">
        <v>0</v>
      </c>
      <c r="K1568" s="37">
        <v>0</v>
      </c>
      <c r="L1568" s="37">
        <v>0</v>
      </c>
      <c r="M1568" s="37">
        <v>0</v>
      </c>
      <c r="N1568" s="37">
        <v>0</v>
      </c>
      <c r="O1568" s="37">
        <v>0</v>
      </c>
      <c r="P1568" s="46">
        <f t="shared" si="111"/>
        <v>0</v>
      </c>
    </row>
    <row r="1569" spans="1:16" hidden="1" x14ac:dyDescent="0.25">
      <c r="A1569" s="258" t="str">
        <f>IF(B1569=1,A1548,"")</f>
        <v/>
      </c>
      <c r="B1569" s="39" t="str">
        <f t="shared" si="110"/>
        <v/>
      </c>
      <c r="C1569" s="130">
        <f>VLOOKUP($X$29,CAD!$C$7:$D$31,2,0)</f>
        <v>0</v>
      </c>
      <c r="D1569" s="37">
        <v>0</v>
      </c>
      <c r="E1569" s="37">
        <v>0</v>
      </c>
      <c r="F1569" s="37">
        <v>0</v>
      </c>
      <c r="G1569" s="37">
        <v>0</v>
      </c>
      <c r="H1569" s="37">
        <v>0</v>
      </c>
      <c r="I1569" s="37">
        <v>0</v>
      </c>
      <c r="J1569" s="37">
        <v>0</v>
      </c>
      <c r="K1569" s="37">
        <v>0</v>
      </c>
      <c r="L1569" s="37">
        <v>0</v>
      </c>
      <c r="M1569" s="37">
        <v>0</v>
      </c>
      <c r="N1569" s="37">
        <v>0</v>
      </c>
      <c r="O1569" s="37">
        <v>0</v>
      </c>
      <c r="P1569" s="46">
        <f t="shared" si="111"/>
        <v>0</v>
      </c>
    </row>
    <row r="1570" spans="1:16" hidden="1" x14ac:dyDescent="0.25">
      <c r="A1570" s="258" t="str">
        <f>IF(B1570=1,A1548,"")</f>
        <v/>
      </c>
      <c r="B1570" s="39" t="str">
        <f t="shared" si="110"/>
        <v/>
      </c>
      <c r="C1570" s="130">
        <f>VLOOKUP($X$30,CAD!$C$7:$D$31,2,0)</f>
        <v>0</v>
      </c>
      <c r="D1570" s="37">
        <v>0</v>
      </c>
      <c r="E1570" s="37">
        <v>0</v>
      </c>
      <c r="F1570" s="37">
        <v>0</v>
      </c>
      <c r="G1570" s="37">
        <v>0</v>
      </c>
      <c r="H1570" s="37">
        <v>0</v>
      </c>
      <c r="I1570" s="37">
        <v>0</v>
      </c>
      <c r="J1570" s="37">
        <v>0</v>
      </c>
      <c r="K1570" s="37">
        <v>0</v>
      </c>
      <c r="L1570" s="37">
        <v>0</v>
      </c>
      <c r="M1570" s="37">
        <v>0</v>
      </c>
      <c r="N1570" s="37">
        <v>0</v>
      </c>
      <c r="O1570" s="37">
        <v>0</v>
      </c>
      <c r="P1570" s="46">
        <f t="shared" si="111"/>
        <v>0</v>
      </c>
    </row>
    <row r="1571" spans="1:16" hidden="1" x14ac:dyDescent="0.25">
      <c r="A1571" s="258" t="str">
        <f>IF(B1571=1,A1548,"")</f>
        <v/>
      </c>
      <c r="B1571" s="39" t="str">
        <f t="shared" si="110"/>
        <v/>
      </c>
      <c r="C1571" s="130">
        <f>VLOOKUP($X$31,CAD!$C$7:$D$31,2,0)</f>
        <v>0</v>
      </c>
      <c r="D1571" s="37">
        <v>0</v>
      </c>
      <c r="E1571" s="37">
        <v>0</v>
      </c>
      <c r="F1571" s="37">
        <v>0</v>
      </c>
      <c r="G1571" s="37">
        <v>0</v>
      </c>
      <c r="H1571" s="37">
        <v>0</v>
      </c>
      <c r="I1571" s="37">
        <v>0</v>
      </c>
      <c r="J1571" s="37">
        <v>0</v>
      </c>
      <c r="K1571" s="37">
        <v>0</v>
      </c>
      <c r="L1571" s="37">
        <v>0</v>
      </c>
      <c r="M1571" s="37">
        <v>0</v>
      </c>
      <c r="N1571" s="37">
        <v>0</v>
      </c>
      <c r="O1571" s="37">
        <v>0</v>
      </c>
      <c r="P1571" s="46">
        <f t="shared" si="111"/>
        <v>0</v>
      </c>
    </row>
    <row r="1572" spans="1:16" hidden="1" x14ac:dyDescent="0.25">
      <c r="A1572" s="258" t="str">
        <f>IF(B1572=1,A1548,"")</f>
        <v/>
      </c>
      <c r="B1572" s="39" t="str">
        <f t="shared" si="110"/>
        <v/>
      </c>
      <c r="C1572" s="130">
        <f>VLOOKUP($X$32,CAD!$C$7:$D$31,2,0)</f>
        <v>0</v>
      </c>
      <c r="D1572" s="37">
        <v>0</v>
      </c>
      <c r="E1572" s="37">
        <v>0</v>
      </c>
      <c r="F1572" s="37">
        <v>0</v>
      </c>
      <c r="G1572" s="37">
        <v>0</v>
      </c>
      <c r="H1572" s="37">
        <v>0</v>
      </c>
      <c r="I1572" s="37">
        <v>0</v>
      </c>
      <c r="J1572" s="37">
        <v>0</v>
      </c>
      <c r="K1572" s="37">
        <v>0</v>
      </c>
      <c r="L1572" s="37">
        <v>0</v>
      </c>
      <c r="M1572" s="37">
        <v>0</v>
      </c>
      <c r="N1572" s="37">
        <v>0</v>
      </c>
      <c r="O1572" s="37">
        <v>0</v>
      </c>
      <c r="P1572" s="46">
        <f t="shared" si="111"/>
        <v>0</v>
      </c>
    </row>
    <row r="1573" spans="1:16" hidden="1" x14ac:dyDescent="0.25">
      <c r="A1573" s="258" t="str">
        <f>IF(B1573=1,A1548,"")</f>
        <v/>
      </c>
      <c r="B1573" s="39" t="str">
        <f t="shared" si="110"/>
        <v/>
      </c>
      <c r="C1573" s="130">
        <f>VLOOKUP($X$33,CAD!$C$7:$D$31,2,0)</f>
        <v>0</v>
      </c>
      <c r="D1573" s="37">
        <v>0</v>
      </c>
      <c r="E1573" s="37">
        <v>0</v>
      </c>
      <c r="F1573" s="37">
        <v>0</v>
      </c>
      <c r="G1573" s="37">
        <v>0</v>
      </c>
      <c r="H1573" s="37">
        <v>0</v>
      </c>
      <c r="I1573" s="37">
        <v>0</v>
      </c>
      <c r="J1573" s="37">
        <v>0</v>
      </c>
      <c r="K1573" s="37">
        <v>0</v>
      </c>
      <c r="L1573" s="37">
        <v>0</v>
      </c>
      <c r="M1573" s="37">
        <v>0</v>
      </c>
      <c r="N1573" s="37">
        <v>0</v>
      </c>
      <c r="O1573" s="37">
        <v>0</v>
      </c>
      <c r="P1573" s="46">
        <f t="shared" si="111"/>
        <v>0</v>
      </c>
    </row>
    <row r="1574" spans="1:16" hidden="1" x14ac:dyDescent="0.25">
      <c r="A1574" s="258" t="str">
        <f>IF(B1574=1,A1548,"")</f>
        <v/>
      </c>
      <c r="B1574" s="39" t="str">
        <f t="shared" si="110"/>
        <v/>
      </c>
      <c r="C1574" s="101">
        <f>VLOOKUP($X$34,CAD!$E$7:$F$31,2,0)</f>
        <v>0</v>
      </c>
      <c r="D1574" s="37">
        <v>0</v>
      </c>
      <c r="E1574" s="37">
        <v>0</v>
      </c>
      <c r="F1574" s="37">
        <v>0</v>
      </c>
      <c r="G1574" s="37">
        <v>0</v>
      </c>
      <c r="H1574" s="37">
        <v>0</v>
      </c>
      <c r="I1574" s="37">
        <v>0</v>
      </c>
      <c r="J1574" s="37">
        <v>0</v>
      </c>
      <c r="K1574" s="37">
        <v>0</v>
      </c>
      <c r="L1574" s="37">
        <v>0</v>
      </c>
      <c r="M1574" s="37">
        <v>0</v>
      </c>
      <c r="N1574" s="37">
        <v>0</v>
      </c>
      <c r="O1574" s="37">
        <v>0</v>
      </c>
      <c r="P1574" s="46">
        <f t="shared" si="111"/>
        <v>0</v>
      </c>
    </row>
    <row r="1575" spans="1:16" hidden="1" x14ac:dyDescent="0.25">
      <c r="A1575" s="258" t="str">
        <f>IF(B1575=1,A1548,"")</f>
        <v/>
      </c>
      <c r="B1575" s="39" t="str">
        <f t="shared" si="110"/>
        <v/>
      </c>
      <c r="C1575" s="101">
        <f>VLOOKUP($X$35,CAD!$E$7:$F$31,2,0)</f>
        <v>0</v>
      </c>
      <c r="D1575" s="37">
        <v>0</v>
      </c>
      <c r="E1575" s="37">
        <v>0</v>
      </c>
      <c r="F1575" s="37">
        <v>0</v>
      </c>
      <c r="G1575" s="37">
        <v>0</v>
      </c>
      <c r="H1575" s="37">
        <v>0</v>
      </c>
      <c r="I1575" s="37">
        <v>0</v>
      </c>
      <c r="J1575" s="37">
        <v>0</v>
      </c>
      <c r="K1575" s="37">
        <v>0</v>
      </c>
      <c r="L1575" s="37">
        <v>0</v>
      </c>
      <c r="M1575" s="37">
        <v>0</v>
      </c>
      <c r="N1575" s="37">
        <v>0</v>
      </c>
      <c r="O1575" s="37">
        <v>0</v>
      </c>
      <c r="P1575" s="46">
        <f t="shared" si="111"/>
        <v>0</v>
      </c>
    </row>
    <row r="1576" spans="1:16" hidden="1" x14ac:dyDescent="0.25">
      <c r="A1576" s="258" t="str">
        <f>IF(B1576=1,A1548,"")</f>
        <v/>
      </c>
      <c r="B1576" s="39" t="str">
        <f t="shared" si="110"/>
        <v/>
      </c>
      <c r="C1576" s="101">
        <f>VLOOKUP($X$36,CAD!$E$7:$F$31,2,0)</f>
        <v>0</v>
      </c>
      <c r="D1576" s="37">
        <v>0</v>
      </c>
      <c r="E1576" s="37">
        <v>0</v>
      </c>
      <c r="F1576" s="37">
        <v>0</v>
      </c>
      <c r="G1576" s="37">
        <v>0</v>
      </c>
      <c r="H1576" s="37">
        <v>0</v>
      </c>
      <c r="I1576" s="37">
        <v>0</v>
      </c>
      <c r="J1576" s="37">
        <v>0</v>
      </c>
      <c r="K1576" s="37">
        <v>0</v>
      </c>
      <c r="L1576" s="37">
        <v>0</v>
      </c>
      <c r="M1576" s="37">
        <v>0</v>
      </c>
      <c r="N1576" s="37">
        <v>0</v>
      </c>
      <c r="O1576" s="37">
        <v>0</v>
      </c>
      <c r="P1576" s="46">
        <f t="shared" si="111"/>
        <v>0</v>
      </c>
    </row>
    <row r="1577" spans="1:16" hidden="1" x14ac:dyDescent="0.25">
      <c r="A1577" s="258" t="str">
        <f>IF(B1577=1,A1548,"")</f>
        <v/>
      </c>
      <c r="B1577" s="39" t="str">
        <f t="shared" si="110"/>
        <v/>
      </c>
      <c r="C1577" s="101">
        <f>VLOOKUP($X$37,CAD!$E$7:$F$31,2,0)</f>
        <v>0</v>
      </c>
      <c r="D1577" s="37">
        <v>0</v>
      </c>
      <c r="E1577" s="37">
        <v>0</v>
      </c>
      <c r="F1577" s="37">
        <v>0</v>
      </c>
      <c r="G1577" s="37">
        <v>0</v>
      </c>
      <c r="H1577" s="37">
        <v>0</v>
      </c>
      <c r="I1577" s="37">
        <v>0</v>
      </c>
      <c r="J1577" s="37">
        <v>0</v>
      </c>
      <c r="K1577" s="37">
        <v>0</v>
      </c>
      <c r="L1577" s="37">
        <v>0</v>
      </c>
      <c r="M1577" s="37">
        <v>0</v>
      </c>
      <c r="N1577" s="37">
        <v>0</v>
      </c>
      <c r="O1577" s="37">
        <v>0</v>
      </c>
      <c r="P1577" s="46">
        <f t="shared" si="111"/>
        <v>0</v>
      </c>
    </row>
    <row r="1578" spans="1:16" hidden="1" x14ac:dyDescent="0.25">
      <c r="A1578" s="258" t="str">
        <f>IF(B1578=1,A1548,"")</f>
        <v/>
      </c>
      <c r="B1578" s="39" t="str">
        <f t="shared" si="110"/>
        <v/>
      </c>
      <c r="C1578" s="101">
        <f>VLOOKUP($X$38,CAD!$E$7:$F$31,2,0)</f>
        <v>0</v>
      </c>
      <c r="D1578" s="37">
        <v>0</v>
      </c>
      <c r="E1578" s="37">
        <v>0</v>
      </c>
      <c r="F1578" s="37">
        <v>0</v>
      </c>
      <c r="G1578" s="37">
        <v>0</v>
      </c>
      <c r="H1578" s="37">
        <v>0</v>
      </c>
      <c r="I1578" s="37">
        <v>0</v>
      </c>
      <c r="J1578" s="37">
        <v>0</v>
      </c>
      <c r="K1578" s="37">
        <v>0</v>
      </c>
      <c r="L1578" s="37">
        <v>0</v>
      </c>
      <c r="M1578" s="37">
        <v>0</v>
      </c>
      <c r="N1578" s="37">
        <v>0</v>
      </c>
      <c r="O1578" s="37">
        <v>0</v>
      </c>
      <c r="P1578" s="46">
        <f t="shared" si="111"/>
        <v>0</v>
      </c>
    </row>
    <row r="1579" spans="1:16" hidden="1" x14ac:dyDescent="0.25">
      <c r="A1579" s="258" t="str">
        <f>IF(B1579=1,A1548,"")</f>
        <v/>
      </c>
      <c r="B1579" s="39" t="str">
        <f t="shared" si="110"/>
        <v/>
      </c>
      <c r="C1579" s="101">
        <f>VLOOKUP($X$39,CAD!$E$7:$F$31,2,0)</f>
        <v>0</v>
      </c>
      <c r="D1579" s="37">
        <v>0</v>
      </c>
      <c r="E1579" s="37">
        <v>0</v>
      </c>
      <c r="F1579" s="37">
        <v>0</v>
      </c>
      <c r="G1579" s="37">
        <v>0</v>
      </c>
      <c r="H1579" s="37">
        <v>0</v>
      </c>
      <c r="I1579" s="37">
        <v>0</v>
      </c>
      <c r="J1579" s="37">
        <v>0</v>
      </c>
      <c r="K1579" s="37">
        <v>0</v>
      </c>
      <c r="L1579" s="37">
        <v>0</v>
      </c>
      <c r="M1579" s="37">
        <v>0</v>
      </c>
      <c r="N1579" s="37">
        <v>0</v>
      </c>
      <c r="O1579" s="37">
        <v>0</v>
      </c>
      <c r="P1579" s="46">
        <f t="shared" si="111"/>
        <v>0</v>
      </c>
    </row>
    <row r="1580" spans="1:16" hidden="1" x14ac:dyDescent="0.25">
      <c r="A1580" s="258" t="str">
        <f>IF(B1580=1,A1548,"")</f>
        <v/>
      </c>
      <c r="B1580" s="39" t="str">
        <f t="shared" si="110"/>
        <v/>
      </c>
      <c r="C1580" s="101">
        <f>VLOOKUP($X$40,CAD!$E$7:$F$31,2,0)</f>
        <v>0</v>
      </c>
      <c r="D1580" s="37">
        <v>0</v>
      </c>
      <c r="E1580" s="37">
        <v>0</v>
      </c>
      <c r="F1580" s="37">
        <v>0</v>
      </c>
      <c r="G1580" s="37">
        <v>0</v>
      </c>
      <c r="H1580" s="37">
        <v>0</v>
      </c>
      <c r="I1580" s="37">
        <v>0</v>
      </c>
      <c r="J1580" s="37">
        <v>0</v>
      </c>
      <c r="K1580" s="37">
        <v>0</v>
      </c>
      <c r="L1580" s="37">
        <v>0</v>
      </c>
      <c r="M1580" s="37">
        <v>0</v>
      </c>
      <c r="N1580" s="37">
        <v>0</v>
      </c>
      <c r="O1580" s="37">
        <v>0</v>
      </c>
      <c r="P1580" s="46">
        <f t="shared" si="111"/>
        <v>0</v>
      </c>
    </row>
    <row r="1581" spans="1:16" hidden="1" x14ac:dyDescent="0.25">
      <c r="A1581" s="258" t="str">
        <f>IF(B1581=1,A1548,"")</f>
        <v/>
      </c>
      <c r="B1581" s="39" t="str">
        <f t="shared" si="110"/>
        <v/>
      </c>
      <c r="C1581" s="101">
        <f>VLOOKUP($X$41,CAD!$E$7:$F$31,2,0)</f>
        <v>0</v>
      </c>
      <c r="D1581" s="37">
        <v>0</v>
      </c>
      <c r="E1581" s="37">
        <v>0</v>
      </c>
      <c r="F1581" s="37">
        <v>0</v>
      </c>
      <c r="G1581" s="37">
        <v>0</v>
      </c>
      <c r="H1581" s="37">
        <v>0</v>
      </c>
      <c r="I1581" s="37">
        <v>0</v>
      </c>
      <c r="J1581" s="37">
        <v>0</v>
      </c>
      <c r="K1581" s="37">
        <v>0</v>
      </c>
      <c r="L1581" s="37">
        <v>0</v>
      </c>
      <c r="M1581" s="37">
        <v>0</v>
      </c>
      <c r="N1581" s="37">
        <v>0</v>
      </c>
      <c r="O1581" s="37">
        <v>0</v>
      </c>
      <c r="P1581" s="46">
        <f t="shared" si="111"/>
        <v>0</v>
      </c>
    </row>
    <row r="1582" spans="1:16" hidden="1" x14ac:dyDescent="0.25">
      <c r="A1582" s="258" t="str">
        <f>IF(B1582=1,A1548,"")</f>
        <v/>
      </c>
      <c r="B1582" s="39" t="str">
        <f t="shared" si="110"/>
        <v/>
      </c>
      <c r="C1582" s="101">
        <f>VLOOKUP($X$42,CAD!$E$7:$F$31,2,0)</f>
        <v>0</v>
      </c>
      <c r="D1582" s="37">
        <v>0</v>
      </c>
      <c r="E1582" s="37">
        <v>0</v>
      </c>
      <c r="F1582" s="37">
        <v>0</v>
      </c>
      <c r="G1582" s="37">
        <v>0</v>
      </c>
      <c r="H1582" s="37">
        <v>0</v>
      </c>
      <c r="I1582" s="37">
        <v>0</v>
      </c>
      <c r="J1582" s="37">
        <v>0</v>
      </c>
      <c r="K1582" s="37">
        <v>0</v>
      </c>
      <c r="L1582" s="37">
        <v>0</v>
      </c>
      <c r="M1582" s="37">
        <v>0</v>
      </c>
      <c r="N1582" s="37">
        <v>0</v>
      </c>
      <c r="O1582" s="37">
        <v>0</v>
      </c>
      <c r="P1582" s="46">
        <f t="shared" si="111"/>
        <v>0</v>
      </c>
    </row>
    <row r="1583" spans="1:16" hidden="1" x14ac:dyDescent="0.25">
      <c r="A1583" s="258" t="str">
        <f>IF(B1583=1,A1548,"")</f>
        <v/>
      </c>
      <c r="B1583" s="39" t="str">
        <f t="shared" si="110"/>
        <v/>
      </c>
      <c r="C1583" s="101">
        <f>VLOOKUP($X$43,CAD!$E$7:$F$31,2,0)</f>
        <v>0</v>
      </c>
      <c r="D1583" s="37">
        <v>0</v>
      </c>
      <c r="E1583" s="37">
        <v>0</v>
      </c>
      <c r="F1583" s="37">
        <v>0</v>
      </c>
      <c r="G1583" s="37">
        <v>0</v>
      </c>
      <c r="H1583" s="37">
        <v>0</v>
      </c>
      <c r="I1583" s="37">
        <v>0</v>
      </c>
      <c r="J1583" s="37">
        <v>0</v>
      </c>
      <c r="K1583" s="37">
        <v>0</v>
      </c>
      <c r="L1583" s="37">
        <v>0</v>
      </c>
      <c r="M1583" s="37">
        <v>0</v>
      </c>
      <c r="N1583" s="37">
        <v>0</v>
      </c>
      <c r="O1583" s="37">
        <v>0</v>
      </c>
      <c r="P1583" s="46">
        <f t="shared" si="111"/>
        <v>0</v>
      </c>
    </row>
    <row r="1584" spans="1:16" hidden="1" x14ac:dyDescent="0.25">
      <c r="A1584" s="258" t="str">
        <f>IF(B1584=1,A1548,"")</f>
        <v/>
      </c>
      <c r="B1584" s="39" t="str">
        <f t="shared" si="110"/>
        <v/>
      </c>
      <c r="C1584" s="101">
        <f>VLOOKUP($X$44,CAD!$E$7:$F$31,2,0)</f>
        <v>0</v>
      </c>
      <c r="D1584" s="37">
        <v>0</v>
      </c>
      <c r="E1584" s="37">
        <v>0</v>
      </c>
      <c r="F1584" s="37">
        <v>0</v>
      </c>
      <c r="G1584" s="37">
        <v>0</v>
      </c>
      <c r="H1584" s="37">
        <v>0</v>
      </c>
      <c r="I1584" s="37">
        <v>0</v>
      </c>
      <c r="J1584" s="37">
        <v>0</v>
      </c>
      <c r="K1584" s="37">
        <v>0</v>
      </c>
      <c r="L1584" s="37">
        <v>0</v>
      </c>
      <c r="M1584" s="37">
        <v>0</v>
      </c>
      <c r="N1584" s="37">
        <v>0</v>
      </c>
      <c r="O1584" s="37">
        <v>0</v>
      </c>
      <c r="P1584" s="46">
        <f t="shared" si="111"/>
        <v>0</v>
      </c>
    </row>
    <row r="1585" spans="1:20" hidden="1" x14ac:dyDescent="0.25">
      <c r="A1585" s="258" t="str">
        <f>IF(B1585=1,A1548,"")</f>
        <v/>
      </c>
      <c r="B1585" s="39" t="str">
        <f t="shared" si="110"/>
        <v/>
      </c>
      <c r="C1585" s="101">
        <f>VLOOKUP($X$45,CAD!$E$7:$F$31,2,0)</f>
        <v>0</v>
      </c>
      <c r="D1585" s="37">
        <v>0</v>
      </c>
      <c r="E1585" s="37">
        <v>0</v>
      </c>
      <c r="F1585" s="37">
        <v>0</v>
      </c>
      <c r="G1585" s="37">
        <v>0</v>
      </c>
      <c r="H1585" s="37">
        <v>0</v>
      </c>
      <c r="I1585" s="37">
        <v>0</v>
      </c>
      <c r="J1585" s="37">
        <v>0</v>
      </c>
      <c r="K1585" s="37">
        <v>0</v>
      </c>
      <c r="L1585" s="37">
        <v>0</v>
      </c>
      <c r="M1585" s="37">
        <v>0</v>
      </c>
      <c r="N1585" s="37">
        <v>0</v>
      </c>
      <c r="O1585" s="37">
        <v>0</v>
      </c>
      <c r="P1585" s="46">
        <f t="shared" si="111"/>
        <v>0</v>
      </c>
    </row>
    <row r="1586" spans="1:20" hidden="1" x14ac:dyDescent="0.25">
      <c r="A1586" s="258" t="str">
        <f>IF(B1586=1,A1548,"")</f>
        <v/>
      </c>
      <c r="B1586" s="39" t="str">
        <f t="shared" si="110"/>
        <v/>
      </c>
      <c r="C1586" s="101">
        <f>VLOOKUP($X$46,CAD!$E$7:$F$31,2,0)</f>
        <v>0</v>
      </c>
      <c r="D1586" s="37">
        <v>0</v>
      </c>
      <c r="E1586" s="37">
        <v>0</v>
      </c>
      <c r="F1586" s="37">
        <v>0</v>
      </c>
      <c r="G1586" s="37">
        <v>0</v>
      </c>
      <c r="H1586" s="37">
        <v>0</v>
      </c>
      <c r="I1586" s="37">
        <v>0</v>
      </c>
      <c r="J1586" s="37">
        <v>0</v>
      </c>
      <c r="K1586" s="37">
        <v>0</v>
      </c>
      <c r="L1586" s="37">
        <v>0</v>
      </c>
      <c r="M1586" s="37">
        <v>0</v>
      </c>
      <c r="N1586" s="37">
        <v>0</v>
      </c>
      <c r="O1586" s="37">
        <v>0</v>
      </c>
      <c r="P1586" s="46">
        <f t="shared" si="111"/>
        <v>0</v>
      </c>
    </row>
    <row r="1587" spans="1:20" hidden="1" x14ac:dyDescent="0.25">
      <c r="A1587" s="258" t="str">
        <f>IF(B1587=1,A1548,"")</f>
        <v/>
      </c>
      <c r="B1587" s="39" t="str">
        <f t="shared" si="110"/>
        <v/>
      </c>
      <c r="C1587" s="101">
        <f>VLOOKUP($X$47,CAD!$E$7:$F$31,2,0)</f>
        <v>0</v>
      </c>
      <c r="D1587" s="37">
        <v>0</v>
      </c>
      <c r="E1587" s="37">
        <v>0</v>
      </c>
      <c r="F1587" s="37">
        <v>0</v>
      </c>
      <c r="G1587" s="37">
        <v>0</v>
      </c>
      <c r="H1587" s="37">
        <v>0</v>
      </c>
      <c r="I1587" s="37">
        <v>0</v>
      </c>
      <c r="J1587" s="37">
        <v>0</v>
      </c>
      <c r="K1587" s="37">
        <v>0</v>
      </c>
      <c r="L1587" s="37">
        <v>0</v>
      </c>
      <c r="M1587" s="37">
        <v>0</v>
      </c>
      <c r="N1587" s="37">
        <v>0</v>
      </c>
      <c r="O1587" s="37">
        <v>0</v>
      </c>
      <c r="P1587" s="46">
        <f t="shared" si="111"/>
        <v>0</v>
      </c>
    </row>
    <row r="1588" spans="1:20" hidden="1" x14ac:dyDescent="0.25">
      <c r="A1588" s="258" t="str">
        <f>IF(B1588=1,A1548,"")</f>
        <v/>
      </c>
      <c r="B1588" s="39" t="str">
        <f t="shared" si="110"/>
        <v/>
      </c>
      <c r="C1588" s="101">
        <f>VLOOKUP($X$48,CAD!$E$7:$F$31,2,0)</f>
        <v>0</v>
      </c>
      <c r="D1588" s="37">
        <v>0</v>
      </c>
      <c r="E1588" s="37">
        <v>0</v>
      </c>
      <c r="F1588" s="37">
        <v>0</v>
      </c>
      <c r="G1588" s="37">
        <v>0</v>
      </c>
      <c r="H1588" s="37">
        <v>0</v>
      </c>
      <c r="I1588" s="37">
        <v>0</v>
      </c>
      <c r="J1588" s="37">
        <v>0</v>
      </c>
      <c r="K1588" s="37">
        <v>0</v>
      </c>
      <c r="L1588" s="37">
        <v>0</v>
      </c>
      <c r="M1588" s="37">
        <v>0</v>
      </c>
      <c r="N1588" s="37">
        <v>0</v>
      </c>
      <c r="O1588" s="37">
        <v>0</v>
      </c>
      <c r="P1588" s="46">
        <f t="shared" si="111"/>
        <v>0</v>
      </c>
    </row>
    <row r="1589" spans="1:20" hidden="1" x14ac:dyDescent="0.25">
      <c r="A1589" s="258" t="str">
        <f>IF(B1589=1,A1548,"")</f>
        <v/>
      </c>
      <c r="B1589" s="39" t="str">
        <f t="shared" si="110"/>
        <v/>
      </c>
      <c r="C1589" s="101">
        <f>VLOOKUP($X$49,CAD!$E$7:$F$31,2,0)</f>
        <v>0</v>
      </c>
      <c r="D1589" s="37">
        <v>0</v>
      </c>
      <c r="E1589" s="37">
        <v>0</v>
      </c>
      <c r="F1589" s="37">
        <v>0</v>
      </c>
      <c r="G1589" s="37">
        <v>0</v>
      </c>
      <c r="H1589" s="37">
        <v>0</v>
      </c>
      <c r="I1589" s="37">
        <v>0</v>
      </c>
      <c r="J1589" s="37">
        <v>0</v>
      </c>
      <c r="K1589" s="37">
        <v>0</v>
      </c>
      <c r="L1589" s="37">
        <v>0</v>
      </c>
      <c r="M1589" s="37">
        <v>0</v>
      </c>
      <c r="N1589" s="37">
        <v>0</v>
      </c>
      <c r="O1589" s="37">
        <v>0</v>
      </c>
      <c r="P1589" s="46">
        <f t="shared" si="111"/>
        <v>0</v>
      </c>
    </row>
    <row r="1590" spans="1:20" hidden="1" x14ac:dyDescent="0.25">
      <c r="A1590" s="258" t="str">
        <f>IF(B1590=1,A1548,"")</f>
        <v/>
      </c>
      <c r="B1590" s="39" t="str">
        <f t="shared" si="110"/>
        <v/>
      </c>
      <c r="C1590" s="101">
        <f>VLOOKUP($X$50,CAD!$E$7:$F$31,2,0)</f>
        <v>0</v>
      </c>
      <c r="D1590" s="37">
        <v>0</v>
      </c>
      <c r="E1590" s="37">
        <v>0</v>
      </c>
      <c r="F1590" s="37">
        <v>0</v>
      </c>
      <c r="G1590" s="37">
        <v>0</v>
      </c>
      <c r="H1590" s="37">
        <v>0</v>
      </c>
      <c r="I1590" s="37">
        <v>0</v>
      </c>
      <c r="J1590" s="37">
        <v>0</v>
      </c>
      <c r="K1590" s="37">
        <v>0</v>
      </c>
      <c r="L1590" s="37">
        <v>0</v>
      </c>
      <c r="M1590" s="37">
        <v>0</v>
      </c>
      <c r="N1590" s="37">
        <v>0</v>
      </c>
      <c r="O1590" s="37">
        <v>0</v>
      </c>
      <c r="P1590" s="46">
        <f t="shared" si="111"/>
        <v>0</v>
      </c>
    </row>
    <row r="1591" spans="1:20" hidden="1" x14ac:dyDescent="0.25">
      <c r="A1591" s="258" t="str">
        <f>IF(B1591=1,A1548,"")</f>
        <v/>
      </c>
      <c r="B1591" s="39" t="str">
        <f t="shared" si="110"/>
        <v/>
      </c>
      <c r="C1591" s="101">
        <f>VLOOKUP($X$51,CAD!$E$7:$F$31,2,0)</f>
        <v>0</v>
      </c>
      <c r="D1591" s="37">
        <v>0</v>
      </c>
      <c r="E1591" s="37">
        <v>0</v>
      </c>
      <c r="F1591" s="37">
        <v>0</v>
      </c>
      <c r="G1591" s="37">
        <v>0</v>
      </c>
      <c r="H1591" s="37">
        <v>0</v>
      </c>
      <c r="I1591" s="37">
        <v>0</v>
      </c>
      <c r="J1591" s="37">
        <v>0</v>
      </c>
      <c r="K1591" s="37">
        <v>0</v>
      </c>
      <c r="L1591" s="37">
        <v>0</v>
      </c>
      <c r="M1591" s="37">
        <v>0</v>
      </c>
      <c r="N1591" s="37">
        <v>0</v>
      </c>
      <c r="O1591" s="37">
        <v>0</v>
      </c>
      <c r="P1591" s="46">
        <f t="shared" si="111"/>
        <v>0</v>
      </c>
    </row>
    <row r="1592" spans="1:20" hidden="1" x14ac:dyDescent="0.25">
      <c r="A1592" s="258" t="str">
        <f>IF(B1592=1,A1548,"")</f>
        <v/>
      </c>
      <c r="B1592" s="39" t="str">
        <f t="shared" si="110"/>
        <v/>
      </c>
      <c r="C1592" s="101">
        <f>VLOOKUP($X$52,CAD!$E$7:$F$31,2,0)</f>
        <v>0</v>
      </c>
      <c r="D1592" s="37">
        <v>0</v>
      </c>
      <c r="E1592" s="37">
        <v>0</v>
      </c>
      <c r="F1592" s="37">
        <v>0</v>
      </c>
      <c r="G1592" s="37">
        <v>0</v>
      </c>
      <c r="H1592" s="37">
        <v>0</v>
      </c>
      <c r="I1592" s="37">
        <v>0</v>
      </c>
      <c r="J1592" s="37">
        <v>0</v>
      </c>
      <c r="K1592" s="37">
        <v>0</v>
      </c>
      <c r="L1592" s="37">
        <v>0</v>
      </c>
      <c r="M1592" s="37">
        <v>0</v>
      </c>
      <c r="N1592" s="37">
        <v>0</v>
      </c>
      <c r="O1592" s="37">
        <v>0</v>
      </c>
      <c r="P1592" s="46">
        <f t="shared" si="111"/>
        <v>0</v>
      </c>
    </row>
    <row r="1593" spans="1:20" hidden="1" x14ac:dyDescent="0.25">
      <c r="A1593" s="258" t="str">
        <f>IF(B1593=1,A1548,"")</f>
        <v/>
      </c>
      <c r="B1593" s="39" t="str">
        <f t="shared" si="110"/>
        <v/>
      </c>
      <c r="C1593" s="101">
        <f>VLOOKUP($X$53,CAD!$E$7:$F$31,2,0)</f>
        <v>0</v>
      </c>
      <c r="D1593" s="37">
        <v>0</v>
      </c>
      <c r="E1593" s="37">
        <v>0</v>
      </c>
      <c r="F1593" s="37">
        <v>0</v>
      </c>
      <c r="G1593" s="37">
        <v>0</v>
      </c>
      <c r="H1593" s="37">
        <v>0</v>
      </c>
      <c r="I1593" s="37">
        <v>0</v>
      </c>
      <c r="J1593" s="37">
        <v>0</v>
      </c>
      <c r="K1593" s="37">
        <v>0</v>
      </c>
      <c r="L1593" s="37">
        <v>0</v>
      </c>
      <c r="M1593" s="37">
        <v>0</v>
      </c>
      <c r="N1593" s="37">
        <v>0</v>
      </c>
      <c r="O1593" s="37">
        <v>0</v>
      </c>
      <c r="P1593" s="46">
        <f t="shared" si="111"/>
        <v>0</v>
      </c>
    </row>
    <row r="1594" spans="1:20" hidden="1" x14ac:dyDescent="0.25">
      <c r="A1594" s="258" t="str">
        <f>IF(B1594=1,A1548,"")</f>
        <v/>
      </c>
      <c r="B1594" s="39" t="str">
        <f t="shared" si="110"/>
        <v/>
      </c>
      <c r="C1594" s="101">
        <f>VLOOKUP($X$54,CAD!$E$7:$F$31,2,0)</f>
        <v>0</v>
      </c>
      <c r="D1594" s="37">
        <v>0</v>
      </c>
      <c r="E1594" s="37">
        <v>0</v>
      </c>
      <c r="F1594" s="37">
        <v>0</v>
      </c>
      <c r="G1594" s="37">
        <v>0</v>
      </c>
      <c r="H1594" s="37">
        <v>0</v>
      </c>
      <c r="I1594" s="37">
        <v>0</v>
      </c>
      <c r="J1594" s="37">
        <v>0</v>
      </c>
      <c r="K1594" s="37">
        <v>0</v>
      </c>
      <c r="L1594" s="37">
        <v>0</v>
      </c>
      <c r="M1594" s="37">
        <v>0</v>
      </c>
      <c r="N1594" s="37">
        <v>0</v>
      </c>
      <c r="O1594" s="37">
        <v>0</v>
      </c>
      <c r="P1594" s="46">
        <f t="shared" si="111"/>
        <v>0</v>
      </c>
    </row>
    <row r="1595" spans="1:20" hidden="1" x14ac:dyDescent="0.25">
      <c r="A1595" s="258" t="str">
        <f>IF(B1595=1,A1548,"")</f>
        <v/>
      </c>
      <c r="B1595" s="39" t="str">
        <f t="shared" si="110"/>
        <v/>
      </c>
      <c r="C1595" s="101">
        <f>VLOOKUP($X$55,CAD!$E$7:$F$31,2,0)</f>
        <v>0</v>
      </c>
      <c r="D1595" s="37">
        <v>0</v>
      </c>
      <c r="E1595" s="37">
        <v>0</v>
      </c>
      <c r="F1595" s="37">
        <v>0</v>
      </c>
      <c r="G1595" s="37">
        <v>0</v>
      </c>
      <c r="H1595" s="37">
        <v>0</v>
      </c>
      <c r="I1595" s="37">
        <v>0</v>
      </c>
      <c r="J1595" s="37">
        <v>0</v>
      </c>
      <c r="K1595" s="37">
        <v>0</v>
      </c>
      <c r="L1595" s="37">
        <v>0</v>
      </c>
      <c r="M1595" s="37">
        <v>0</v>
      </c>
      <c r="N1595" s="37">
        <v>0</v>
      </c>
      <c r="O1595" s="37">
        <v>0</v>
      </c>
      <c r="P1595" s="46">
        <f t="shared" si="111"/>
        <v>0</v>
      </c>
    </row>
    <row r="1596" spans="1:20" hidden="1" x14ac:dyDescent="0.25">
      <c r="A1596" s="258" t="str">
        <f>IF(B1596=1,A1548,"")</f>
        <v/>
      </c>
      <c r="B1596" s="39" t="str">
        <f t="shared" si="110"/>
        <v/>
      </c>
      <c r="C1596" s="101">
        <f>VLOOKUP($X$56,CAD!$E$7:$F$31,2,0)</f>
        <v>0</v>
      </c>
      <c r="D1596" s="37">
        <v>0</v>
      </c>
      <c r="E1596" s="37">
        <v>0</v>
      </c>
      <c r="F1596" s="37">
        <v>0</v>
      </c>
      <c r="G1596" s="37">
        <v>0</v>
      </c>
      <c r="H1596" s="37">
        <v>0</v>
      </c>
      <c r="I1596" s="37">
        <v>0</v>
      </c>
      <c r="J1596" s="37">
        <v>0</v>
      </c>
      <c r="K1596" s="37">
        <v>0</v>
      </c>
      <c r="L1596" s="37">
        <v>0</v>
      </c>
      <c r="M1596" s="37">
        <v>0</v>
      </c>
      <c r="N1596" s="37">
        <v>0</v>
      </c>
      <c r="O1596" s="37">
        <v>0</v>
      </c>
      <c r="P1596" s="46">
        <f t="shared" si="111"/>
        <v>0</v>
      </c>
    </row>
    <row r="1597" spans="1:20" hidden="1" x14ac:dyDescent="0.25">
      <c r="A1597" s="258" t="str">
        <f>IF(B1597=1,A1548,"")</f>
        <v/>
      </c>
      <c r="B1597" s="39" t="str">
        <f t="shared" si="110"/>
        <v/>
      </c>
      <c r="C1597" s="101">
        <f>VLOOKUP($X$57,CAD!$E$7:$F$31,2,0)</f>
        <v>0</v>
      </c>
      <c r="D1597" s="37">
        <v>0</v>
      </c>
      <c r="E1597" s="37">
        <v>0</v>
      </c>
      <c r="F1597" s="37">
        <v>0</v>
      </c>
      <c r="G1597" s="37">
        <v>0</v>
      </c>
      <c r="H1597" s="37">
        <v>0</v>
      </c>
      <c r="I1597" s="37">
        <v>0</v>
      </c>
      <c r="J1597" s="37">
        <v>0</v>
      </c>
      <c r="K1597" s="37">
        <v>0</v>
      </c>
      <c r="L1597" s="37">
        <v>0</v>
      </c>
      <c r="M1597" s="37">
        <v>0</v>
      </c>
      <c r="N1597" s="37">
        <v>0</v>
      </c>
      <c r="O1597" s="37">
        <v>0</v>
      </c>
      <c r="P1597" s="46">
        <f t="shared" si="111"/>
        <v>0</v>
      </c>
    </row>
    <row r="1598" spans="1:20" hidden="1" x14ac:dyDescent="0.25">
      <c r="A1598" s="258" t="str">
        <f>IF(B1598=1,A1548,"")</f>
        <v/>
      </c>
      <c r="B1598" s="39" t="str">
        <f t="shared" si="110"/>
        <v/>
      </c>
      <c r="C1598" s="101">
        <f>VLOOKUP($X$58,CAD!$E$7:$F$31,2,0)</f>
        <v>0</v>
      </c>
      <c r="D1598" s="37">
        <v>0</v>
      </c>
      <c r="E1598" s="37">
        <v>0</v>
      </c>
      <c r="F1598" s="37">
        <v>0</v>
      </c>
      <c r="G1598" s="37">
        <v>0</v>
      </c>
      <c r="H1598" s="37">
        <v>0</v>
      </c>
      <c r="I1598" s="37">
        <v>0</v>
      </c>
      <c r="J1598" s="37">
        <v>0</v>
      </c>
      <c r="K1598" s="37">
        <v>0</v>
      </c>
      <c r="L1598" s="37">
        <v>0</v>
      </c>
      <c r="M1598" s="37">
        <v>0</v>
      </c>
      <c r="N1598" s="37">
        <v>0</v>
      </c>
      <c r="O1598" s="37">
        <v>0</v>
      </c>
      <c r="P1598" s="46">
        <f t="shared" si="111"/>
        <v>0</v>
      </c>
      <c r="T1598" s="10"/>
    </row>
    <row r="1599" spans="1:20" hidden="1" x14ac:dyDescent="0.25">
      <c r="A1599" s="258">
        <f>A1548</f>
        <v>2047</v>
      </c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73"/>
    </row>
    <row r="1600" spans="1:20" ht="15.75" hidden="1" thickBot="1" x14ac:dyDescent="0.3">
      <c r="A1600" s="258">
        <f>A1548</f>
        <v>2047</v>
      </c>
      <c r="C1600" s="131" t="s">
        <v>203</v>
      </c>
      <c r="D1600" s="143">
        <f>PREV_D!D1523</f>
        <v>0</v>
      </c>
      <c r="E1600" s="143">
        <f>PREV_D!E1523</f>
        <v>0</v>
      </c>
      <c r="F1600" s="143">
        <f>PREV_D!F1523</f>
        <v>0</v>
      </c>
      <c r="G1600" s="143">
        <f>PREV_D!G1523</f>
        <v>0</v>
      </c>
      <c r="H1600" s="143">
        <f>PREV_D!H1523</f>
        <v>0</v>
      </c>
      <c r="I1600" s="143">
        <f>PREV_D!I1523</f>
        <v>0</v>
      </c>
      <c r="J1600" s="143">
        <f>PREV_D!J1523</f>
        <v>0</v>
      </c>
      <c r="K1600" s="143">
        <f>PREV_D!K1523</f>
        <v>0</v>
      </c>
      <c r="L1600" s="143">
        <f>PREV_D!L1523</f>
        <v>0</v>
      </c>
      <c r="M1600" s="143">
        <f>PREV_D!M1523</f>
        <v>0</v>
      </c>
      <c r="N1600" s="143">
        <f>PREV_D!N1523</f>
        <v>0</v>
      </c>
      <c r="O1600" s="143">
        <f>PREV_D!O1523</f>
        <v>0</v>
      </c>
      <c r="P1600" s="144">
        <f>SUM(D1600:O1600)</f>
        <v>0</v>
      </c>
    </row>
    <row r="1601" spans="1:16" hidden="1" x14ac:dyDescent="0.25">
      <c r="A1601" s="258">
        <f>A1548</f>
        <v>2047</v>
      </c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73"/>
    </row>
    <row r="1602" spans="1:16" hidden="1" x14ac:dyDescent="0.25">
      <c r="A1602" s="258">
        <f>A1548</f>
        <v>2047</v>
      </c>
      <c r="C1602" s="63" t="s">
        <v>204</v>
      </c>
      <c r="D1602" s="145">
        <f>D1548-D1600</f>
        <v>0</v>
      </c>
      <c r="E1602" s="145">
        <f t="shared" ref="E1602:P1602" si="112">E1548-E1600</f>
        <v>0</v>
      </c>
      <c r="F1602" s="145">
        <f t="shared" si="112"/>
        <v>0</v>
      </c>
      <c r="G1602" s="145">
        <f t="shared" si="112"/>
        <v>0</v>
      </c>
      <c r="H1602" s="145">
        <f t="shared" si="112"/>
        <v>0</v>
      </c>
      <c r="I1602" s="145">
        <f t="shared" si="112"/>
        <v>0</v>
      </c>
      <c r="J1602" s="145">
        <f t="shared" si="112"/>
        <v>0</v>
      </c>
      <c r="K1602" s="145">
        <f t="shared" si="112"/>
        <v>0</v>
      </c>
      <c r="L1602" s="145">
        <f t="shared" si="112"/>
        <v>0</v>
      </c>
      <c r="M1602" s="145">
        <f t="shared" si="112"/>
        <v>0</v>
      </c>
      <c r="N1602" s="145">
        <f t="shared" si="112"/>
        <v>0</v>
      </c>
      <c r="O1602" s="145">
        <f t="shared" si="112"/>
        <v>0</v>
      </c>
      <c r="P1602" s="146">
        <f t="shared" si="112"/>
        <v>0</v>
      </c>
    </row>
    <row r="1603" spans="1:16" hidden="1" x14ac:dyDescent="0.25">
      <c r="A1603" s="258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hidden="1" x14ac:dyDescent="0.25">
      <c r="A1604" s="258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ht="15" hidden="1" customHeight="1" thickBot="1" x14ac:dyDescent="0.3">
      <c r="A1605" s="258">
        <f>A1548+1</f>
        <v>2048</v>
      </c>
      <c r="C1605" s="134" t="s">
        <v>202</v>
      </c>
      <c r="D1605" s="142">
        <f t="shared" ref="D1605:P1605" si="113">SUM(D1606:D1655)</f>
        <v>0</v>
      </c>
      <c r="E1605" s="142">
        <f t="shared" si="113"/>
        <v>0</v>
      </c>
      <c r="F1605" s="142">
        <f t="shared" si="113"/>
        <v>0</v>
      </c>
      <c r="G1605" s="142">
        <f t="shared" si="113"/>
        <v>0</v>
      </c>
      <c r="H1605" s="142">
        <f t="shared" si="113"/>
        <v>0</v>
      </c>
      <c r="I1605" s="142">
        <f t="shared" si="113"/>
        <v>0</v>
      </c>
      <c r="J1605" s="142">
        <f t="shared" si="113"/>
        <v>0</v>
      </c>
      <c r="K1605" s="142">
        <f t="shared" si="113"/>
        <v>0</v>
      </c>
      <c r="L1605" s="142">
        <f t="shared" si="113"/>
        <v>0</v>
      </c>
      <c r="M1605" s="142">
        <f t="shared" si="113"/>
        <v>0</v>
      </c>
      <c r="N1605" s="142">
        <f t="shared" si="113"/>
        <v>0</v>
      </c>
      <c r="O1605" s="142">
        <f t="shared" si="113"/>
        <v>0</v>
      </c>
      <c r="P1605" s="142">
        <f t="shared" si="113"/>
        <v>0</v>
      </c>
    </row>
    <row r="1606" spans="1:16" hidden="1" x14ac:dyDescent="0.25">
      <c r="A1606" s="258" t="str">
        <f>IF(B1606=1,A1605,"")</f>
        <v/>
      </c>
      <c r="B1606" s="39" t="str">
        <f>IF(C1606&lt;&gt;0,1,"")</f>
        <v/>
      </c>
      <c r="C1606" s="130">
        <f>VLOOKUP($X$9,CAD!$C$7:$D$31,2,0)</f>
        <v>0</v>
      </c>
      <c r="D1606" s="38">
        <v>0</v>
      </c>
      <c r="E1606" s="38">
        <v>0</v>
      </c>
      <c r="F1606" s="38">
        <v>0</v>
      </c>
      <c r="G1606" s="38">
        <v>0</v>
      </c>
      <c r="H1606" s="38">
        <v>0</v>
      </c>
      <c r="I1606" s="38">
        <v>0</v>
      </c>
      <c r="J1606" s="38">
        <v>0</v>
      </c>
      <c r="K1606" s="38">
        <v>0</v>
      </c>
      <c r="L1606" s="38">
        <v>0</v>
      </c>
      <c r="M1606" s="38">
        <v>0</v>
      </c>
      <c r="N1606" s="38">
        <v>0</v>
      </c>
      <c r="O1606" s="38">
        <v>0</v>
      </c>
      <c r="P1606" s="99">
        <f>SUM(D1606:O1606)</f>
        <v>0</v>
      </c>
    </row>
    <row r="1607" spans="1:16" hidden="1" x14ac:dyDescent="0.25">
      <c r="A1607" s="258" t="str">
        <f>IF(B1607=1,A1605,"")</f>
        <v/>
      </c>
      <c r="B1607" s="39" t="str">
        <f t="shared" ref="B1607:B1655" si="114">IF(C1607&lt;&gt;0,1,"")</f>
        <v/>
      </c>
      <c r="C1607" s="130">
        <f>VLOOKUP($X$10,CAD!$C$7:$D$31,2,0)</f>
        <v>0</v>
      </c>
      <c r="D1607" s="38">
        <v>0</v>
      </c>
      <c r="E1607" s="38">
        <v>0</v>
      </c>
      <c r="F1607" s="38">
        <v>0</v>
      </c>
      <c r="G1607" s="38">
        <v>0</v>
      </c>
      <c r="H1607" s="38">
        <v>0</v>
      </c>
      <c r="I1607" s="38">
        <v>0</v>
      </c>
      <c r="J1607" s="38">
        <v>0</v>
      </c>
      <c r="K1607" s="38">
        <v>0</v>
      </c>
      <c r="L1607" s="38">
        <v>0</v>
      </c>
      <c r="M1607" s="38">
        <v>0</v>
      </c>
      <c r="N1607" s="38">
        <v>0</v>
      </c>
      <c r="O1607" s="38">
        <v>0</v>
      </c>
      <c r="P1607" s="46">
        <f t="shared" ref="P1607:P1655" si="115">SUM(D1607:O1607)</f>
        <v>0</v>
      </c>
    </row>
    <row r="1608" spans="1:16" hidden="1" x14ac:dyDescent="0.25">
      <c r="A1608" s="258" t="str">
        <f>IF(B1608=1,A1605,"")</f>
        <v/>
      </c>
      <c r="B1608" s="39" t="str">
        <f t="shared" si="114"/>
        <v/>
      </c>
      <c r="C1608" s="130">
        <f>VLOOKUP($X$11,CAD!$C$7:$D$31,2,0)</f>
        <v>0</v>
      </c>
      <c r="D1608" s="37">
        <v>0</v>
      </c>
      <c r="E1608" s="37">
        <v>0</v>
      </c>
      <c r="F1608" s="37">
        <v>0</v>
      </c>
      <c r="G1608" s="37">
        <v>0</v>
      </c>
      <c r="H1608" s="37">
        <v>0</v>
      </c>
      <c r="I1608" s="37">
        <v>0</v>
      </c>
      <c r="J1608" s="37">
        <v>0</v>
      </c>
      <c r="K1608" s="37">
        <v>0</v>
      </c>
      <c r="L1608" s="37">
        <v>0</v>
      </c>
      <c r="M1608" s="37">
        <v>0</v>
      </c>
      <c r="N1608" s="37">
        <v>0</v>
      </c>
      <c r="O1608" s="37">
        <v>0</v>
      </c>
      <c r="P1608" s="46">
        <f t="shared" si="115"/>
        <v>0</v>
      </c>
    </row>
    <row r="1609" spans="1:16" hidden="1" x14ac:dyDescent="0.25">
      <c r="A1609" s="258" t="str">
        <f>IF(B1609=1,A1605,"")</f>
        <v/>
      </c>
      <c r="B1609" s="39" t="str">
        <f t="shared" si="114"/>
        <v/>
      </c>
      <c r="C1609" s="130">
        <f>VLOOKUP($X$12,CAD!$C$7:$D$31,2,0)</f>
        <v>0</v>
      </c>
      <c r="D1609" s="37">
        <v>0</v>
      </c>
      <c r="E1609" s="37">
        <v>0</v>
      </c>
      <c r="F1609" s="37">
        <v>0</v>
      </c>
      <c r="G1609" s="37">
        <v>0</v>
      </c>
      <c r="H1609" s="37">
        <v>0</v>
      </c>
      <c r="I1609" s="37">
        <v>0</v>
      </c>
      <c r="J1609" s="37">
        <v>0</v>
      </c>
      <c r="K1609" s="37">
        <v>0</v>
      </c>
      <c r="L1609" s="37">
        <v>0</v>
      </c>
      <c r="M1609" s="37">
        <v>0</v>
      </c>
      <c r="N1609" s="37">
        <v>0</v>
      </c>
      <c r="O1609" s="37">
        <v>0</v>
      </c>
      <c r="P1609" s="46">
        <f t="shared" si="115"/>
        <v>0</v>
      </c>
    </row>
    <row r="1610" spans="1:16" hidden="1" x14ac:dyDescent="0.25">
      <c r="A1610" s="258" t="str">
        <f>IF(B1610=1,A1605,"")</f>
        <v/>
      </c>
      <c r="B1610" s="39" t="str">
        <f t="shared" si="114"/>
        <v/>
      </c>
      <c r="C1610" s="130">
        <f>VLOOKUP($X$13,CAD!$C$7:$D$31,2,0)</f>
        <v>0</v>
      </c>
      <c r="D1610" s="37">
        <v>0</v>
      </c>
      <c r="E1610" s="37">
        <v>0</v>
      </c>
      <c r="F1610" s="37">
        <v>0</v>
      </c>
      <c r="G1610" s="37">
        <v>0</v>
      </c>
      <c r="H1610" s="37">
        <v>0</v>
      </c>
      <c r="I1610" s="37">
        <v>0</v>
      </c>
      <c r="J1610" s="37">
        <v>0</v>
      </c>
      <c r="K1610" s="37">
        <v>0</v>
      </c>
      <c r="L1610" s="37">
        <v>0</v>
      </c>
      <c r="M1610" s="37">
        <v>0</v>
      </c>
      <c r="N1610" s="37">
        <v>0</v>
      </c>
      <c r="O1610" s="37">
        <v>0</v>
      </c>
      <c r="P1610" s="46">
        <f t="shared" si="115"/>
        <v>0</v>
      </c>
    </row>
    <row r="1611" spans="1:16" hidden="1" x14ac:dyDescent="0.25">
      <c r="A1611" s="258" t="str">
        <f>IF(B1611=1,A1605,"")</f>
        <v/>
      </c>
      <c r="B1611" s="39" t="str">
        <f t="shared" si="114"/>
        <v/>
      </c>
      <c r="C1611" s="130">
        <f>VLOOKUP($X$14,CAD!$C$7:$D$31,2,0)</f>
        <v>0</v>
      </c>
      <c r="D1611" s="37">
        <v>0</v>
      </c>
      <c r="E1611" s="37">
        <v>0</v>
      </c>
      <c r="F1611" s="37">
        <v>0</v>
      </c>
      <c r="G1611" s="37">
        <v>0</v>
      </c>
      <c r="H1611" s="37">
        <v>0</v>
      </c>
      <c r="I1611" s="37">
        <v>0</v>
      </c>
      <c r="J1611" s="37">
        <v>0</v>
      </c>
      <c r="K1611" s="37">
        <v>0</v>
      </c>
      <c r="L1611" s="37">
        <v>0</v>
      </c>
      <c r="M1611" s="37">
        <v>0</v>
      </c>
      <c r="N1611" s="37">
        <v>0</v>
      </c>
      <c r="O1611" s="37">
        <v>0</v>
      </c>
      <c r="P1611" s="46">
        <f t="shared" si="115"/>
        <v>0</v>
      </c>
    </row>
    <row r="1612" spans="1:16" hidden="1" x14ac:dyDescent="0.25">
      <c r="A1612" s="258" t="str">
        <f>IF(B1612=1,A1605,"")</f>
        <v/>
      </c>
      <c r="B1612" s="39" t="str">
        <f t="shared" si="114"/>
        <v/>
      </c>
      <c r="C1612" s="130">
        <f>VLOOKUP($X$15,CAD!$C$7:$D$31,2,0)</f>
        <v>0</v>
      </c>
      <c r="D1612" s="37">
        <v>0</v>
      </c>
      <c r="E1612" s="37">
        <v>0</v>
      </c>
      <c r="F1612" s="37">
        <v>0</v>
      </c>
      <c r="G1612" s="37">
        <v>0</v>
      </c>
      <c r="H1612" s="37">
        <v>0</v>
      </c>
      <c r="I1612" s="37">
        <v>0</v>
      </c>
      <c r="J1612" s="37">
        <v>0</v>
      </c>
      <c r="K1612" s="37">
        <v>0</v>
      </c>
      <c r="L1612" s="37">
        <v>0</v>
      </c>
      <c r="M1612" s="37">
        <v>0</v>
      </c>
      <c r="N1612" s="37">
        <v>0</v>
      </c>
      <c r="O1612" s="37">
        <v>0</v>
      </c>
      <c r="P1612" s="46">
        <f t="shared" si="115"/>
        <v>0</v>
      </c>
    </row>
    <row r="1613" spans="1:16" hidden="1" x14ac:dyDescent="0.25">
      <c r="A1613" s="258" t="str">
        <f>IF(B1613=1,A1605,"")</f>
        <v/>
      </c>
      <c r="B1613" s="39" t="str">
        <f t="shared" si="114"/>
        <v/>
      </c>
      <c r="C1613" s="130">
        <f>VLOOKUP($X$16,CAD!$C$7:$D$31,2,0)</f>
        <v>0</v>
      </c>
      <c r="D1613" s="37">
        <v>0</v>
      </c>
      <c r="E1613" s="37">
        <v>0</v>
      </c>
      <c r="F1613" s="37">
        <v>0</v>
      </c>
      <c r="G1613" s="37">
        <v>0</v>
      </c>
      <c r="H1613" s="37">
        <v>0</v>
      </c>
      <c r="I1613" s="37">
        <v>0</v>
      </c>
      <c r="J1613" s="37">
        <v>0</v>
      </c>
      <c r="K1613" s="37">
        <v>0</v>
      </c>
      <c r="L1613" s="37">
        <v>0</v>
      </c>
      <c r="M1613" s="37">
        <v>0</v>
      </c>
      <c r="N1613" s="37">
        <v>0</v>
      </c>
      <c r="O1613" s="37">
        <v>0</v>
      </c>
      <c r="P1613" s="46">
        <f t="shared" si="115"/>
        <v>0</v>
      </c>
    </row>
    <row r="1614" spans="1:16" hidden="1" x14ac:dyDescent="0.25">
      <c r="A1614" s="258" t="str">
        <f>IF(B1614=1,A1605,"")</f>
        <v/>
      </c>
      <c r="B1614" s="39" t="str">
        <f t="shared" si="114"/>
        <v/>
      </c>
      <c r="C1614" s="130">
        <f>VLOOKUP($X$17,CAD!$C$7:$D$31,2,0)</f>
        <v>0</v>
      </c>
      <c r="D1614" s="37">
        <v>0</v>
      </c>
      <c r="E1614" s="37">
        <v>0</v>
      </c>
      <c r="F1614" s="37">
        <v>0</v>
      </c>
      <c r="G1614" s="37">
        <v>0</v>
      </c>
      <c r="H1614" s="37">
        <v>0</v>
      </c>
      <c r="I1614" s="37">
        <v>0</v>
      </c>
      <c r="J1614" s="37">
        <v>0</v>
      </c>
      <c r="K1614" s="37">
        <v>0</v>
      </c>
      <c r="L1614" s="37">
        <v>0</v>
      </c>
      <c r="M1614" s="37">
        <v>0</v>
      </c>
      <c r="N1614" s="37">
        <v>0</v>
      </c>
      <c r="O1614" s="37">
        <v>0</v>
      </c>
      <c r="P1614" s="46">
        <f t="shared" si="115"/>
        <v>0</v>
      </c>
    </row>
    <row r="1615" spans="1:16" hidden="1" x14ac:dyDescent="0.25">
      <c r="A1615" s="258" t="str">
        <f>IF(B1615=1,A1605,"")</f>
        <v/>
      </c>
      <c r="B1615" s="39" t="str">
        <f t="shared" si="114"/>
        <v/>
      </c>
      <c r="C1615" s="130">
        <f>VLOOKUP($X$18,CAD!$C$7:$D$31,2,0)</f>
        <v>0</v>
      </c>
      <c r="D1615" s="37">
        <v>0</v>
      </c>
      <c r="E1615" s="37">
        <v>0</v>
      </c>
      <c r="F1615" s="37">
        <v>0</v>
      </c>
      <c r="G1615" s="37">
        <v>0</v>
      </c>
      <c r="H1615" s="37">
        <v>0</v>
      </c>
      <c r="I1615" s="37">
        <v>0</v>
      </c>
      <c r="J1615" s="37">
        <v>0</v>
      </c>
      <c r="K1615" s="37">
        <v>0</v>
      </c>
      <c r="L1615" s="37">
        <v>0</v>
      </c>
      <c r="M1615" s="37">
        <v>0</v>
      </c>
      <c r="N1615" s="37">
        <v>0</v>
      </c>
      <c r="O1615" s="37">
        <v>0</v>
      </c>
      <c r="P1615" s="46">
        <f t="shared" si="115"/>
        <v>0</v>
      </c>
    </row>
    <row r="1616" spans="1:16" hidden="1" x14ac:dyDescent="0.25">
      <c r="A1616" s="258" t="str">
        <f>IF(B1616=1,A1605,"")</f>
        <v/>
      </c>
      <c r="B1616" s="39" t="str">
        <f t="shared" si="114"/>
        <v/>
      </c>
      <c r="C1616" s="130">
        <f>VLOOKUP($X$19,CAD!$C$7:$D$31,2,0)</f>
        <v>0</v>
      </c>
      <c r="D1616" s="37">
        <v>0</v>
      </c>
      <c r="E1616" s="37">
        <v>0</v>
      </c>
      <c r="F1616" s="37">
        <v>0</v>
      </c>
      <c r="G1616" s="37">
        <v>0</v>
      </c>
      <c r="H1616" s="37">
        <v>0</v>
      </c>
      <c r="I1616" s="37">
        <v>0</v>
      </c>
      <c r="J1616" s="37">
        <v>0</v>
      </c>
      <c r="K1616" s="37">
        <v>0</v>
      </c>
      <c r="L1616" s="37">
        <v>0</v>
      </c>
      <c r="M1616" s="37">
        <v>0</v>
      </c>
      <c r="N1616" s="37">
        <v>0</v>
      </c>
      <c r="O1616" s="37">
        <v>0</v>
      </c>
      <c r="P1616" s="46">
        <f t="shared" si="115"/>
        <v>0</v>
      </c>
    </row>
    <row r="1617" spans="1:16" hidden="1" x14ac:dyDescent="0.25">
      <c r="A1617" s="258" t="str">
        <f>IF(B1617=1,A1605,"")</f>
        <v/>
      </c>
      <c r="B1617" s="39" t="str">
        <f t="shared" si="114"/>
        <v/>
      </c>
      <c r="C1617" s="130">
        <f>VLOOKUP($X$20,CAD!$C$7:$D$31,2,0)</f>
        <v>0</v>
      </c>
      <c r="D1617" s="37">
        <v>0</v>
      </c>
      <c r="E1617" s="37">
        <v>0</v>
      </c>
      <c r="F1617" s="37">
        <v>0</v>
      </c>
      <c r="G1617" s="37">
        <v>0</v>
      </c>
      <c r="H1617" s="37">
        <v>0</v>
      </c>
      <c r="I1617" s="37">
        <v>0</v>
      </c>
      <c r="J1617" s="37">
        <v>0</v>
      </c>
      <c r="K1617" s="37">
        <v>0</v>
      </c>
      <c r="L1617" s="37">
        <v>0</v>
      </c>
      <c r="M1617" s="37">
        <v>0</v>
      </c>
      <c r="N1617" s="37">
        <v>0</v>
      </c>
      <c r="O1617" s="37">
        <v>0</v>
      </c>
      <c r="P1617" s="46">
        <f t="shared" si="115"/>
        <v>0</v>
      </c>
    </row>
    <row r="1618" spans="1:16" hidden="1" x14ac:dyDescent="0.25">
      <c r="A1618" s="258" t="str">
        <f>IF(B1618=1,A1605,"")</f>
        <v/>
      </c>
      <c r="B1618" s="39" t="str">
        <f t="shared" si="114"/>
        <v/>
      </c>
      <c r="C1618" s="130">
        <f>VLOOKUP($X$21,CAD!$C$7:$D$31,2,0)</f>
        <v>0</v>
      </c>
      <c r="D1618" s="37">
        <v>0</v>
      </c>
      <c r="E1618" s="37">
        <v>0</v>
      </c>
      <c r="F1618" s="37">
        <v>0</v>
      </c>
      <c r="G1618" s="37">
        <v>0</v>
      </c>
      <c r="H1618" s="37">
        <v>0</v>
      </c>
      <c r="I1618" s="37">
        <v>0</v>
      </c>
      <c r="J1618" s="37">
        <v>0</v>
      </c>
      <c r="K1618" s="37">
        <v>0</v>
      </c>
      <c r="L1618" s="37">
        <v>0</v>
      </c>
      <c r="M1618" s="37">
        <v>0</v>
      </c>
      <c r="N1618" s="37">
        <v>0</v>
      </c>
      <c r="O1618" s="37">
        <v>0</v>
      </c>
      <c r="P1618" s="46">
        <f t="shared" si="115"/>
        <v>0</v>
      </c>
    </row>
    <row r="1619" spans="1:16" hidden="1" x14ac:dyDescent="0.25">
      <c r="A1619" s="258" t="str">
        <f>IF(B1619=1,A1605,"")</f>
        <v/>
      </c>
      <c r="B1619" s="39" t="str">
        <f t="shared" si="114"/>
        <v/>
      </c>
      <c r="C1619" s="130">
        <f>VLOOKUP($X$22,CAD!$C$7:$D$31,2,0)</f>
        <v>0</v>
      </c>
      <c r="D1619" s="37">
        <v>0</v>
      </c>
      <c r="E1619" s="37">
        <v>0</v>
      </c>
      <c r="F1619" s="37">
        <v>0</v>
      </c>
      <c r="G1619" s="37">
        <v>0</v>
      </c>
      <c r="H1619" s="37">
        <v>0</v>
      </c>
      <c r="I1619" s="37">
        <v>0</v>
      </c>
      <c r="J1619" s="37">
        <v>0</v>
      </c>
      <c r="K1619" s="37">
        <v>0</v>
      </c>
      <c r="L1619" s="37">
        <v>0</v>
      </c>
      <c r="M1619" s="37">
        <v>0</v>
      </c>
      <c r="N1619" s="37">
        <v>0</v>
      </c>
      <c r="O1619" s="37">
        <v>0</v>
      </c>
      <c r="P1619" s="46">
        <f t="shared" si="115"/>
        <v>0</v>
      </c>
    </row>
    <row r="1620" spans="1:16" hidden="1" x14ac:dyDescent="0.25">
      <c r="A1620" s="258" t="str">
        <f>IF(B1620=1,A1605,"")</f>
        <v/>
      </c>
      <c r="B1620" s="39" t="str">
        <f t="shared" si="114"/>
        <v/>
      </c>
      <c r="C1620" s="130">
        <f>VLOOKUP($X$23,CAD!$C$7:$D$31,2,0)</f>
        <v>0</v>
      </c>
      <c r="D1620" s="37">
        <v>0</v>
      </c>
      <c r="E1620" s="37">
        <v>0</v>
      </c>
      <c r="F1620" s="37">
        <v>0</v>
      </c>
      <c r="G1620" s="37">
        <v>0</v>
      </c>
      <c r="H1620" s="37">
        <v>0</v>
      </c>
      <c r="I1620" s="37">
        <v>0</v>
      </c>
      <c r="J1620" s="37">
        <v>0</v>
      </c>
      <c r="K1620" s="37">
        <v>0</v>
      </c>
      <c r="L1620" s="37">
        <v>0</v>
      </c>
      <c r="M1620" s="37">
        <v>0</v>
      </c>
      <c r="N1620" s="37">
        <v>0</v>
      </c>
      <c r="O1620" s="37">
        <v>0</v>
      </c>
      <c r="P1620" s="46">
        <f t="shared" si="115"/>
        <v>0</v>
      </c>
    </row>
    <row r="1621" spans="1:16" hidden="1" x14ac:dyDescent="0.25">
      <c r="A1621" s="258" t="str">
        <f>IF(B1621=1,A1605,"")</f>
        <v/>
      </c>
      <c r="B1621" s="39" t="str">
        <f t="shared" si="114"/>
        <v/>
      </c>
      <c r="C1621" s="130">
        <f>VLOOKUP($X$24,CAD!$C$7:$D$31,2,0)</f>
        <v>0</v>
      </c>
      <c r="D1621" s="37">
        <v>0</v>
      </c>
      <c r="E1621" s="37">
        <v>0</v>
      </c>
      <c r="F1621" s="37">
        <v>0</v>
      </c>
      <c r="G1621" s="37">
        <v>0</v>
      </c>
      <c r="H1621" s="37">
        <v>0</v>
      </c>
      <c r="I1621" s="37">
        <v>0</v>
      </c>
      <c r="J1621" s="37">
        <v>0</v>
      </c>
      <c r="K1621" s="37">
        <v>0</v>
      </c>
      <c r="L1621" s="37">
        <v>0</v>
      </c>
      <c r="M1621" s="37">
        <v>0</v>
      </c>
      <c r="N1621" s="37">
        <v>0</v>
      </c>
      <c r="O1621" s="37">
        <v>0</v>
      </c>
      <c r="P1621" s="46">
        <f t="shared" si="115"/>
        <v>0</v>
      </c>
    </row>
    <row r="1622" spans="1:16" hidden="1" x14ac:dyDescent="0.25">
      <c r="A1622" s="258" t="str">
        <f>IF(B1622=1,A1605,"")</f>
        <v/>
      </c>
      <c r="B1622" s="39" t="str">
        <f t="shared" si="114"/>
        <v/>
      </c>
      <c r="C1622" s="130">
        <f>VLOOKUP($X$25,CAD!$C$7:$D$31,2,0)</f>
        <v>0</v>
      </c>
      <c r="D1622" s="37">
        <v>0</v>
      </c>
      <c r="E1622" s="37">
        <v>0</v>
      </c>
      <c r="F1622" s="37">
        <v>0</v>
      </c>
      <c r="G1622" s="37">
        <v>0</v>
      </c>
      <c r="H1622" s="37">
        <v>0</v>
      </c>
      <c r="I1622" s="37">
        <v>0</v>
      </c>
      <c r="J1622" s="37">
        <v>0</v>
      </c>
      <c r="K1622" s="37">
        <v>0</v>
      </c>
      <c r="L1622" s="37">
        <v>0</v>
      </c>
      <c r="M1622" s="37">
        <v>0</v>
      </c>
      <c r="N1622" s="37">
        <v>0</v>
      </c>
      <c r="O1622" s="37">
        <v>0</v>
      </c>
      <c r="P1622" s="46">
        <f t="shared" si="115"/>
        <v>0</v>
      </c>
    </row>
    <row r="1623" spans="1:16" hidden="1" x14ac:dyDescent="0.25">
      <c r="A1623" s="258" t="str">
        <f>IF(B1623=1,A1605,"")</f>
        <v/>
      </c>
      <c r="B1623" s="39" t="str">
        <f t="shared" si="114"/>
        <v/>
      </c>
      <c r="C1623" s="130">
        <f>VLOOKUP($X$26,CAD!$C$7:$D$31,2,0)</f>
        <v>0</v>
      </c>
      <c r="D1623" s="37">
        <v>0</v>
      </c>
      <c r="E1623" s="37">
        <v>0</v>
      </c>
      <c r="F1623" s="37">
        <v>0</v>
      </c>
      <c r="G1623" s="37">
        <v>0</v>
      </c>
      <c r="H1623" s="37">
        <v>0</v>
      </c>
      <c r="I1623" s="37">
        <v>0</v>
      </c>
      <c r="J1623" s="37">
        <v>0</v>
      </c>
      <c r="K1623" s="37">
        <v>0</v>
      </c>
      <c r="L1623" s="37">
        <v>0</v>
      </c>
      <c r="M1623" s="37">
        <v>0</v>
      </c>
      <c r="N1623" s="37">
        <v>0</v>
      </c>
      <c r="O1623" s="37">
        <v>0</v>
      </c>
      <c r="P1623" s="46">
        <f t="shared" si="115"/>
        <v>0</v>
      </c>
    </row>
    <row r="1624" spans="1:16" hidden="1" x14ac:dyDescent="0.25">
      <c r="A1624" s="258" t="str">
        <f>IF(B1624=1,A1605,"")</f>
        <v/>
      </c>
      <c r="B1624" s="39" t="str">
        <f t="shared" si="114"/>
        <v/>
      </c>
      <c r="C1624" s="130">
        <f>VLOOKUP($X$27,CAD!$C$7:$D$31,2,0)</f>
        <v>0</v>
      </c>
      <c r="D1624" s="37">
        <v>0</v>
      </c>
      <c r="E1624" s="37">
        <v>0</v>
      </c>
      <c r="F1624" s="37">
        <v>0</v>
      </c>
      <c r="G1624" s="37">
        <v>0</v>
      </c>
      <c r="H1624" s="37">
        <v>0</v>
      </c>
      <c r="I1624" s="37">
        <v>0</v>
      </c>
      <c r="J1624" s="37">
        <v>0</v>
      </c>
      <c r="K1624" s="37">
        <v>0</v>
      </c>
      <c r="L1624" s="37">
        <v>0</v>
      </c>
      <c r="M1624" s="37">
        <v>0</v>
      </c>
      <c r="N1624" s="37">
        <v>0</v>
      </c>
      <c r="O1624" s="37">
        <v>0</v>
      </c>
      <c r="P1624" s="46">
        <f t="shared" si="115"/>
        <v>0</v>
      </c>
    </row>
    <row r="1625" spans="1:16" hidden="1" x14ac:dyDescent="0.25">
      <c r="A1625" s="258" t="str">
        <f>IF(B1625=1,A1605,"")</f>
        <v/>
      </c>
      <c r="B1625" s="39" t="str">
        <f t="shared" si="114"/>
        <v/>
      </c>
      <c r="C1625" s="130">
        <f>VLOOKUP($X$28,CAD!$C$7:$D$31,2,0)</f>
        <v>0</v>
      </c>
      <c r="D1625" s="37">
        <v>0</v>
      </c>
      <c r="E1625" s="37">
        <v>0</v>
      </c>
      <c r="F1625" s="37">
        <v>0</v>
      </c>
      <c r="G1625" s="37">
        <v>0</v>
      </c>
      <c r="H1625" s="37">
        <v>0</v>
      </c>
      <c r="I1625" s="37">
        <v>0</v>
      </c>
      <c r="J1625" s="37">
        <v>0</v>
      </c>
      <c r="K1625" s="37">
        <v>0</v>
      </c>
      <c r="L1625" s="37">
        <v>0</v>
      </c>
      <c r="M1625" s="37">
        <v>0</v>
      </c>
      <c r="N1625" s="37">
        <v>0</v>
      </c>
      <c r="O1625" s="37">
        <v>0</v>
      </c>
      <c r="P1625" s="46">
        <f t="shared" si="115"/>
        <v>0</v>
      </c>
    </row>
    <row r="1626" spans="1:16" hidden="1" x14ac:dyDescent="0.25">
      <c r="A1626" s="258" t="str">
        <f>IF(B1626=1,A1605,"")</f>
        <v/>
      </c>
      <c r="B1626" s="39" t="str">
        <f t="shared" si="114"/>
        <v/>
      </c>
      <c r="C1626" s="130">
        <f>VLOOKUP($X$29,CAD!$C$7:$D$31,2,0)</f>
        <v>0</v>
      </c>
      <c r="D1626" s="37">
        <v>0</v>
      </c>
      <c r="E1626" s="37">
        <v>0</v>
      </c>
      <c r="F1626" s="37">
        <v>0</v>
      </c>
      <c r="G1626" s="37">
        <v>0</v>
      </c>
      <c r="H1626" s="37">
        <v>0</v>
      </c>
      <c r="I1626" s="37">
        <v>0</v>
      </c>
      <c r="J1626" s="37">
        <v>0</v>
      </c>
      <c r="K1626" s="37">
        <v>0</v>
      </c>
      <c r="L1626" s="37">
        <v>0</v>
      </c>
      <c r="M1626" s="37">
        <v>0</v>
      </c>
      <c r="N1626" s="37">
        <v>0</v>
      </c>
      <c r="O1626" s="37">
        <v>0</v>
      </c>
      <c r="P1626" s="46">
        <f t="shared" si="115"/>
        <v>0</v>
      </c>
    </row>
    <row r="1627" spans="1:16" hidden="1" x14ac:dyDescent="0.25">
      <c r="A1627" s="258" t="str">
        <f>IF(B1627=1,A1605,"")</f>
        <v/>
      </c>
      <c r="B1627" s="39" t="str">
        <f t="shared" si="114"/>
        <v/>
      </c>
      <c r="C1627" s="130">
        <f>VLOOKUP($X$30,CAD!$C$7:$D$31,2,0)</f>
        <v>0</v>
      </c>
      <c r="D1627" s="37">
        <v>0</v>
      </c>
      <c r="E1627" s="37">
        <v>0</v>
      </c>
      <c r="F1627" s="37">
        <v>0</v>
      </c>
      <c r="G1627" s="37">
        <v>0</v>
      </c>
      <c r="H1627" s="37">
        <v>0</v>
      </c>
      <c r="I1627" s="37">
        <v>0</v>
      </c>
      <c r="J1627" s="37">
        <v>0</v>
      </c>
      <c r="K1627" s="37">
        <v>0</v>
      </c>
      <c r="L1627" s="37">
        <v>0</v>
      </c>
      <c r="M1627" s="37">
        <v>0</v>
      </c>
      <c r="N1627" s="37">
        <v>0</v>
      </c>
      <c r="O1627" s="37">
        <v>0</v>
      </c>
      <c r="P1627" s="46">
        <f t="shared" si="115"/>
        <v>0</v>
      </c>
    </row>
    <row r="1628" spans="1:16" hidden="1" x14ac:dyDescent="0.25">
      <c r="A1628" s="258" t="str">
        <f>IF(B1628=1,A1605,"")</f>
        <v/>
      </c>
      <c r="B1628" s="39" t="str">
        <f t="shared" si="114"/>
        <v/>
      </c>
      <c r="C1628" s="130">
        <f>VLOOKUP($X$31,CAD!$C$7:$D$31,2,0)</f>
        <v>0</v>
      </c>
      <c r="D1628" s="37">
        <v>0</v>
      </c>
      <c r="E1628" s="37">
        <v>0</v>
      </c>
      <c r="F1628" s="37">
        <v>0</v>
      </c>
      <c r="G1628" s="37">
        <v>0</v>
      </c>
      <c r="H1628" s="37">
        <v>0</v>
      </c>
      <c r="I1628" s="37">
        <v>0</v>
      </c>
      <c r="J1628" s="37">
        <v>0</v>
      </c>
      <c r="K1628" s="37">
        <v>0</v>
      </c>
      <c r="L1628" s="37">
        <v>0</v>
      </c>
      <c r="M1628" s="37">
        <v>0</v>
      </c>
      <c r="N1628" s="37">
        <v>0</v>
      </c>
      <c r="O1628" s="37">
        <v>0</v>
      </c>
      <c r="P1628" s="46">
        <f t="shared" si="115"/>
        <v>0</v>
      </c>
    </row>
    <row r="1629" spans="1:16" hidden="1" x14ac:dyDescent="0.25">
      <c r="A1629" s="258" t="str">
        <f>IF(B1629=1,A1605,"")</f>
        <v/>
      </c>
      <c r="B1629" s="39" t="str">
        <f t="shared" si="114"/>
        <v/>
      </c>
      <c r="C1629" s="130">
        <f>VLOOKUP($X$32,CAD!$C$7:$D$31,2,0)</f>
        <v>0</v>
      </c>
      <c r="D1629" s="37">
        <v>0</v>
      </c>
      <c r="E1629" s="37">
        <v>0</v>
      </c>
      <c r="F1629" s="37">
        <v>0</v>
      </c>
      <c r="G1629" s="37">
        <v>0</v>
      </c>
      <c r="H1629" s="37">
        <v>0</v>
      </c>
      <c r="I1629" s="37">
        <v>0</v>
      </c>
      <c r="J1629" s="37">
        <v>0</v>
      </c>
      <c r="K1629" s="37">
        <v>0</v>
      </c>
      <c r="L1629" s="37">
        <v>0</v>
      </c>
      <c r="M1629" s="37">
        <v>0</v>
      </c>
      <c r="N1629" s="37">
        <v>0</v>
      </c>
      <c r="O1629" s="37">
        <v>0</v>
      </c>
      <c r="P1629" s="46">
        <f t="shared" si="115"/>
        <v>0</v>
      </c>
    </row>
    <row r="1630" spans="1:16" hidden="1" x14ac:dyDescent="0.25">
      <c r="A1630" s="258" t="str">
        <f>IF(B1630=1,A1605,"")</f>
        <v/>
      </c>
      <c r="B1630" s="39" t="str">
        <f t="shared" si="114"/>
        <v/>
      </c>
      <c r="C1630" s="130">
        <f>VLOOKUP($X$33,CAD!$C$7:$D$31,2,0)</f>
        <v>0</v>
      </c>
      <c r="D1630" s="37">
        <v>0</v>
      </c>
      <c r="E1630" s="37">
        <v>0</v>
      </c>
      <c r="F1630" s="37">
        <v>0</v>
      </c>
      <c r="G1630" s="37">
        <v>0</v>
      </c>
      <c r="H1630" s="37">
        <v>0</v>
      </c>
      <c r="I1630" s="37">
        <v>0</v>
      </c>
      <c r="J1630" s="37">
        <v>0</v>
      </c>
      <c r="K1630" s="37">
        <v>0</v>
      </c>
      <c r="L1630" s="37">
        <v>0</v>
      </c>
      <c r="M1630" s="37">
        <v>0</v>
      </c>
      <c r="N1630" s="37">
        <v>0</v>
      </c>
      <c r="O1630" s="37">
        <v>0</v>
      </c>
      <c r="P1630" s="46">
        <f t="shared" si="115"/>
        <v>0</v>
      </c>
    </row>
    <row r="1631" spans="1:16" hidden="1" x14ac:dyDescent="0.25">
      <c r="A1631" s="258" t="str">
        <f>IF(B1631=1,A1605,"")</f>
        <v/>
      </c>
      <c r="B1631" s="39" t="str">
        <f t="shared" si="114"/>
        <v/>
      </c>
      <c r="C1631" s="101">
        <f>VLOOKUP($X$34,CAD!$E$7:$F$31,2,0)</f>
        <v>0</v>
      </c>
      <c r="D1631" s="37">
        <v>0</v>
      </c>
      <c r="E1631" s="37">
        <v>0</v>
      </c>
      <c r="F1631" s="37">
        <v>0</v>
      </c>
      <c r="G1631" s="37">
        <v>0</v>
      </c>
      <c r="H1631" s="37">
        <v>0</v>
      </c>
      <c r="I1631" s="37">
        <v>0</v>
      </c>
      <c r="J1631" s="37">
        <v>0</v>
      </c>
      <c r="K1631" s="37">
        <v>0</v>
      </c>
      <c r="L1631" s="37">
        <v>0</v>
      </c>
      <c r="M1631" s="37">
        <v>0</v>
      </c>
      <c r="N1631" s="37">
        <v>0</v>
      </c>
      <c r="O1631" s="37">
        <v>0</v>
      </c>
      <c r="P1631" s="46">
        <f t="shared" si="115"/>
        <v>0</v>
      </c>
    </row>
    <row r="1632" spans="1:16" hidden="1" x14ac:dyDescent="0.25">
      <c r="A1632" s="258" t="str">
        <f>IF(B1632=1,A1605,"")</f>
        <v/>
      </c>
      <c r="B1632" s="39" t="str">
        <f t="shared" si="114"/>
        <v/>
      </c>
      <c r="C1632" s="101">
        <f>VLOOKUP($X$35,CAD!$E$7:$F$31,2,0)</f>
        <v>0</v>
      </c>
      <c r="D1632" s="37">
        <v>0</v>
      </c>
      <c r="E1632" s="37">
        <v>0</v>
      </c>
      <c r="F1632" s="37">
        <v>0</v>
      </c>
      <c r="G1632" s="37">
        <v>0</v>
      </c>
      <c r="H1632" s="37">
        <v>0</v>
      </c>
      <c r="I1632" s="37">
        <v>0</v>
      </c>
      <c r="J1632" s="37">
        <v>0</v>
      </c>
      <c r="K1632" s="37">
        <v>0</v>
      </c>
      <c r="L1632" s="37">
        <v>0</v>
      </c>
      <c r="M1632" s="37">
        <v>0</v>
      </c>
      <c r="N1632" s="37">
        <v>0</v>
      </c>
      <c r="O1632" s="37">
        <v>0</v>
      </c>
      <c r="P1632" s="46">
        <f t="shared" si="115"/>
        <v>0</v>
      </c>
    </row>
    <row r="1633" spans="1:16" hidden="1" x14ac:dyDescent="0.25">
      <c r="A1633" s="258" t="str">
        <f>IF(B1633=1,A1605,"")</f>
        <v/>
      </c>
      <c r="B1633" s="39" t="str">
        <f t="shared" si="114"/>
        <v/>
      </c>
      <c r="C1633" s="101">
        <f>VLOOKUP($X$36,CAD!$E$7:$F$31,2,0)</f>
        <v>0</v>
      </c>
      <c r="D1633" s="37">
        <v>0</v>
      </c>
      <c r="E1633" s="37">
        <v>0</v>
      </c>
      <c r="F1633" s="37">
        <v>0</v>
      </c>
      <c r="G1633" s="37">
        <v>0</v>
      </c>
      <c r="H1633" s="37">
        <v>0</v>
      </c>
      <c r="I1633" s="37">
        <v>0</v>
      </c>
      <c r="J1633" s="37">
        <v>0</v>
      </c>
      <c r="K1633" s="37">
        <v>0</v>
      </c>
      <c r="L1633" s="37">
        <v>0</v>
      </c>
      <c r="M1633" s="37">
        <v>0</v>
      </c>
      <c r="N1633" s="37">
        <v>0</v>
      </c>
      <c r="O1633" s="37">
        <v>0</v>
      </c>
      <c r="P1633" s="46">
        <f t="shared" si="115"/>
        <v>0</v>
      </c>
    </row>
    <row r="1634" spans="1:16" hidden="1" x14ac:dyDescent="0.25">
      <c r="A1634" s="258" t="str">
        <f>IF(B1634=1,A1605,"")</f>
        <v/>
      </c>
      <c r="B1634" s="39" t="str">
        <f t="shared" si="114"/>
        <v/>
      </c>
      <c r="C1634" s="101">
        <f>VLOOKUP($X$37,CAD!$E$7:$F$31,2,0)</f>
        <v>0</v>
      </c>
      <c r="D1634" s="37">
        <v>0</v>
      </c>
      <c r="E1634" s="37">
        <v>0</v>
      </c>
      <c r="F1634" s="37">
        <v>0</v>
      </c>
      <c r="G1634" s="37">
        <v>0</v>
      </c>
      <c r="H1634" s="37">
        <v>0</v>
      </c>
      <c r="I1634" s="37">
        <v>0</v>
      </c>
      <c r="J1634" s="37">
        <v>0</v>
      </c>
      <c r="K1634" s="37">
        <v>0</v>
      </c>
      <c r="L1634" s="37">
        <v>0</v>
      </c>
      <c r="M1634" s="37">
        <v>0</v>
      </c>
      <c r="N1634" s="37">
        <v>0</v>
      </c>
      <c r="O1634" s="37">
        <v>0</v>
      </c>
      <c r="P1634" s="46">
        <f t="shared" si="115"/>
        <v>0</v>
      </c>
    </row>
    <row r="1635" spans="1:16" hidden="1" x14ac:dyDescent="0.25">
      <c r="A1635" s="258" t="str">
        <f>IF(B1635=1,A1605,"")</f>
        <v/>
      </c>
      <c r="B1635" s="39" t="str">
        <f t="shared" si="114"/>
        <v/>
      </c>
      <c r="C1635" s="101">
        <f>VLOOKUP($X$38,CAD!$E$7:$F$31,2,0)</f>
        <v>0</v>
      </c>
      <c r="D1635" s="37">
        <v>0</v>
      </c>
      <c r="E1635" s="37">
        <v>0</v>
      </c>
      <c r="F1635" s="37">
        <v>0</v>
      </c>
      <c r="G1635" s="37">
        <v>0</v>
      </c>
      <c r="H1635" s="37">
        <v>0</v>
      </c>
      <c r="I1635" s="37">
        <v>0</v>
      </c>
      <c r="J1635" s="37">
        <v>0</v>
      </c>
      <c r="K1635" s="37">
        <v>0</v>
      </c>
      <c r="L1635" s="37">
        <v>0</v>
      </c>
      <c r="M1635" s="37">
        <v>0</v>
      </c>
      <c r="N1635" s="37">
        <v>0</v>
      </c>
      <c r="O1635" s="37">
        <v>0</v>
      </c>
      <c r="P1635" s="46">
        <f t="shared" si="115"/>
        <v>0</v>
      </c>
    </row>
    <row r="1636" spans="1:16" hidden="1" x14ac:dyDescent="0.25">
      <c r="A1636" s="258" t="str">
        <f>IF(B1636=1,A1605,"")</f>
        <v/>
      </c>
      <c r="B1636" s="39" t="str">
        <f t="shared" si="114"/>
        <v/>
      </c>
      <c r="C1636" s="101">
        <f>VLOOKUP($X$39,CAD!$E$7:$F$31,2,0)</f>
        <v>0</v>
      </c>
      <c r="D1636" s="37">
        <v>0</v>
      </c>
      <c r="E1636" s="37">
        <v>0</v>
      </c>
      <c r="F1636" s="37">
        <v>0</v>
      </c>
      <c r="G1636" s="37">
        <v>0</v>
      </c>
      <c r="H1636" s="37">
        <v>0</v>
      </c>
      <c r="I1636" s="37">
        <v>0</v>
      </c>
      <c r="J1636" s="37">
        <v>0</v>
      </c>
      <c r="K1636" s="37">
        <v>0</v>
      </c>
      <c r="L1636" s="37">
        <v>0</v>
      </c>
      <c r="M1636" s="37">
        <v>0</v>
      </c>
      <c r="N1636" s="37">
        <v>0</v>
      </c>
      <c r="O1636" s="37">
        <v>0</v>
      </c>
      <c r="P1636" s="46">
        <f t="shared" si="115"/>
        <v>0</v>
      </c>
    </row>
    <row r="1637" spans="1:16" hidden="1" x14ac:dyDescent="0.25">
      <c r="A1637" s="258" t="str">
        <f>IF(B1637=1,A1605,"")</f>
        <v/>
      </c>
      <c r="B1637" s="39" t="str">
        <f t="shared" si="114"/>
        <v/>
      </c>
      <c r="C1637" s="101">
        <f>VLOOKUP($X$40,CAD!$E$7:$F$31,2,0)</f>
        <v>0</v>
      </c>
      <c r="D1637" s="37">
        <v>0</v>
      </c>
      <c r="E1637" s="37">
        <v>0</v>
      </c>
      <c r="F1637" s="37">
        <v>0</v>
      </c>
      <c r="G1637" s="37">
        <v>0</v>
      </c>
      <c r="H1637" s="37">
        <v>0</v>
      </c>
      <c r="I1637" s="37">
        <v>0</v>
      </c>
      <c r="J1637" s="37">
        <v>0</v>
      </c>
      <c r="K1637" s="37">
        <v>0</v>
      </c>
      <c r="L1637" s="37">
        <v>0</v>
      </c>
      <c r="M1637" s="37">
        <v>0</v>
      </c>
      <c r="N1637" s="37">
        <v>0</v>
      </c>
      <c r="O1637" s="37">
        <v>0</v>
      </c>
      <c r="P1637" s="46">
        <f t="shared" si="115"/>
        <v>0</v>
      </c>
    </row>
    <row r="1638" spans="1:16" hidden="1" x14ac:dyDescent="0.25">
      <c r="A1638" s="258" t="str">
        <f>IF(B1638=1,A1605,"")</f>
        <v/>
      </c>
      <c r="B1638" s="39" t="str">
        <f t="shared" si="114"/>
        <v/>
      </c>
      <c r="C1638" s="101">
        <f>VLOOKUP($X$41,CAD!$E$7:$F$31,2,0)</f>
        <v>0</v>
      </c>
      <c r="D1638" s="37">
        <v>0</v>
      </c>
      <c r="E1638" s="37">
        <v>0</v>
      </c>
      <c r="F1638" s="37">
        <v>0</v>
      </c>
      <c r="G1638" s="37">
        <v>0</v>
      </c>
      <c r="H1638" s="37">
        <v>0</v>
      </c>
      <c r="I1638" s="37">
        <v>0</v>
      </c>
      <c r="J1638" s="37">
        <v>0</v>
      </c>
      <c r="K1638" s="37">
        <v>0</v>
      </c>
      <c r="L1638" s="37">
        <v>0</v>
      </c>
      <c r="M1638" s="37">
        <v>0</v>
      </c>
      <c r="N1638" s="37">
        <v>0</v>
      </c>
      <c r="O1638" s="37">
        <v>0</v>
      </c>
      <c r="P1638" s="46">
        <f t="shared" si="115"/>
        <v>0</v>
      </c>
    </row>
    <row r="1639" spans="1:16" hidden="1" x14ac:dyDescent="0.25">
      <c r="A1639" s="258" t="str">
        <f>IF(B1639=1,A1605,"")</f>
        <v/>
      </c>
      <c r="B1639" s="39" t="str">
        <f t="shared" si="114"/>
        <v/>
      </c>
      <c r="C1639" s="101">
        <f>VLOOKUP($X$42,CAD!$E$7:$F$31,2,0)</f>
        <v>0</v>
      </c>
      <c r="D1639" s="37">
        <v>0</v>
      </c>
      <c r="E1639" s="37">
        <v>0</v>
      </c>
      <c r="F1639" s="37">
        <v>0</v>
      </c>
      <c r="G1639" s="37">
        <v>0</v>
      </c>
      <c r="H1639" s="37">
        <v>0</v>
      </c>
      <c r="I1639" s="37">
        <v>0</v>
      </c>
      <c r="J1639" s="37">
        <v>0</v>
      </c>
      <c r="K1639" s="37">
        <v>0</v>
      </c>
      <c r="L1639" s="37">
        <v>0</v>
      </c>
      <c r="M1639" s="37">
        <v>0</v>
      </c>
      <c r="N1639" s="37">
        <v>0</v>
      </c>
      <c r="O1639" s="37">
        <v>0</v>
      </c>
      <c r="P1639" s="46">
        <f t="shared" si="115"/>
        <v>0</v>
      </c>
    </row>
    <row r="1640" spans="1:16" hidden="1" x14ac:dyDescent="0.25">
      <c r="A1640" s="258" t="str">
        <f>IF(B1640=1,A1605,"")</f>
        <v/>
      </c>
      <c r="B1640" s="39" t="str">
        <f t="shared" si="114"/>
        <v/>
      </c>
      <c r="C1640" s="101">
        <f>VLOOKUP($X$43,CAD!$E$7:$F$31,2,0)</f>
        <v>0</v>
      </c>
      <c r="D1640" s="37">
        <v>0</v>
      </c>
      <c r="E1640" s="37">
        <v>0</v>
      </c>
      <c r="F1640" s="37">
        <v>0</v>
      </c>
      <c r="G1640" s="37">
        <v>0</v>
      </c>
      <c r="H1640" s="37">
        <v>0</v>
      </c>
      <c r="I1640" s="37">
        <v>0</v>
      </c>
      <c r="J1640" s="37">
        <v>0</v>
      </c>
      <c r="K1640" s="37">
        <v>0</v>
      </c>
      <c r="L1640" s="37">
        <v>0</v>
      </c>
      <c r="M1640" s="37">
        <v>0</v>
      </c>
      <c r="N1640" s="37">
        <v>0</v>
      </c>
      <c r="O1640" s="37">
        <v>0</v>
      </c>
      <c r="P1640" s="46">
        <f t="shared" si="115"/>
        <v>0</v>
      </c>
    </row>
    <row r="1641" spans="1:16" hidden="1" x14ac:dyDescent="0.25">
      <c r="A1641" s="258" t="str">
        <f>IF(B1641=1,A1605,"")</f>
        <v/>
      </c>
      <c r="B1641" s="39" t="str">
        <f t="shared" si="114"/>
        <v/>
      </c>
      <c r="C1641" s="101">
        <f>VLOOKUP($X$44,CAD!$E$7:$F$31,2,0)</f>
        <v>0</v>
      </c>
      <c r="D1641" s="37">
        <v>0</v>
      </c>
      <c r="E1641" s="37">
        <v>0</v>
      </c>
      <c r="F1641" s="37">
        <v>0</v>
      </c>
      <c r="G1641" s="37">
        <v>0</v>
      </c>
      <c r="H1641" s="37">
        <v>0</v>
      </c>
      <c r="I1641" s="37">
        <v>0</v>
      </c>
      <c r="J1641" s="37">
        <v>0</v>
      </c>
      <c r="K1641" s="37">
        <v>0</v>
      </c>
      <c r="L1641" s="37">
        <v>0</v>
      </c>
      <c r="M1641" s="37">
        <v>0</v>
      </c>
      <c r="N1641" s="37">
        <v>0</v>
      </c>
      <c r="O1641" s="37">
        <v>0</v>
      </c>
      <c r="P1641" s="46">
        <f t="shared" si="115"/>
        <v>0</v>
      </c>
    </row>
    <row r="1642" spans="1:16" hidden="1" x14ac:dyDescent="0.25">
      <c r="A1642" s="258" t="str">
        <f>IF(B1642=1,A1605,"")</f>
        <v/>
      </c>
      <c r="B1642" s="39" t="str">
        <f t="shared" si="114"/>
        <v/>
      </c>
      <c r="C1642" s="101">
        <f>VLOOKUP($X$45,CAD!$E$7:$F$31,2,0)</f>
        <v>0</v>
      </c>
      <c r="D1642" s="37">
        <v>0</v>
      </c>
      <c r="E1642" s="37">
        <v>0</v>
      </c>
      <c r="F1642" s="37">
        <v>0</v>
      </c>
      <c r="G1642" s="37">
        <v>0</v>
      </c>
      <c r="H1642" s="37">
        <v>0</v>
      </c>
      <c r="I1642" s="37">
        <v>0</v>
      </c>
      <c r="J1642" s="37">
        <v>0</v>
      </c>
      <c r="K1642" s="37">
        <v>0</v>
      </c>
      <c r="L1642" s="37">
        <v>0</v>
      </c>
      <c r="M1642" s="37">
        <v>0</v>
      </c>
      <c r="N1642" s="37">
        <v>0</v>
      </c>
      <c r="O1642" s="37">
        <v>0</v>
      </c>
      <c r="P1642" s="46">
        <f t="shared" si="115"/>
        <v>0</v>
      </c>
    </row>
    <row r="1643" spans="1:16" hidden="1" x14ac:dyDescent="0.25">
      <c r="A1643" s="258" t="str">
        <f>IF(B1643=1,A1605,"")</f>
        <v/>
      </c>
      <c r="B1643" s="39" t="str">
        <f t="shared" si="114"/>
        <v/>
      </c>
      <c r="C1643" s="101">
        <f>VLOOKUP($X$46,CAD!$E$7:$F$31,2,0)</f>
        <v>0</v>
      </c>
      <c r="D1643" s="37">
        <v>0</v>
      </c>
      <c r="E1643" s="37">
        <v>0</v>
      </c>
      <c r="F1643" s="37">
        <v>0</v>
      </c>
      <c r="G1643" s="37">
        <v>0</v>
      </c>
      <c r="H1643" s="37">
        <v>0</v>
      </c>
      <c r="I1643" s="37">
        <v>0</v>
      </c>
      <c r="J1643" s="37">
        <v>0</v>
      </c>
      <c r="K1643" s="37">
        <v>0</v>
      </c>
      <c r="L1643" s="37">
        <v>0</v>
      </c>
      <c r="M1643" s="37">
        <v>0</v>
      </c>
      <c r="N1643" s="37">
        <v>0</v>
      </c>
      <c r="O1643" s="37">
        <v>0</v>
      </c>
      <c r="P1643" s="46">
        <f t="shared" si="115"/>
        <v>0</v>
      </c>
    </row>
    <row r="1644" spans="1:16" hidden="1" x14ac:dyDescent="0.25">
      <c r="A1644" s="258" t="str">
        <f>IF(B1644=1,A1605,"")</f>
        <v/>
      </c>
      <c r="B1644" s="39" t="str">
        <f t="shared" si="114"/>
        <v/>
      </c>
      <c r="C1644" s="101">
        <f>VLOOKUP($X$47,CAD!$E$7:$F$31,2,0)</f>
        <v>0</v>
      </c>
      <c r="D1644" s="37">
        <v>0</v>
      </c>
      <c r="E1644" s="37">
        <v>0</v>
      </c>
      <c r="F1644" s="37">
        <v>0</v>
      </c>
      <c r="G1644" s="37">
        <v>0</v>
      </c>
      <c r="H1644" s="37">
        <v>0</v>
      </c>
      <c r="I1644" s="37">
        <v>0</v>
      </c>
      <c r="J1644" s="37">
        <v>0</v>
      </c>
      <c r="K1644" s="37">
        <v>0</v>
      </c>
      <c r="L1644" s="37">
        <v>0</v>
      </c>
      <c r="M1644" s="37">
        <v>0</v>
      </c>
      <c r="N1644" s="37">
        <v>0</v>
      </c>
      <c r="O1644" s="37">
        <v>0</v>
      </c>
      <c r="P1644" s="46">
        <f t="shared" si="115"/>
        <v>0</v>
      </c>
    </row>
    <row r="1645" spans="1:16" hidden="1" x14ac:dyDescent="0.25">
      <c r="A1645" s="258" t="str">
        <f>IF(B1645=1,A1605,"")</f>
        <v/>
      </c>
      <c r="B1645" s="39" t="str">
        <f t="shared" si="114"/>
        <v/>
      </c>
      <c r="C1645" s="101">
        <f>VLOOKUP($X$48,CAD!$E$7:$F$31,2,0)</f>
        <v>0</v>
      </c>
      <c r="D1645" s="37">
        <v>0</v>
      </c>
      <c r="E1645" s="37">
        <v>0</v>
      </c>
      <c r="F1645" s="37">
        <v>0</v>
      </c>
      <c r="G1645" s="37">
        <v>0</v>
      </c>
      <c r="H1645" s="37">
        <v>0</v>
      </c>
      <c r="I1645" s="37">
        <v>0</v>
      </c>
      <c r="J1645" s="37">
        <v>0</v>
      </c>
      <c r="K1645" s="37">
        <v>0</v>
      </c>
      <c r="L1645" s="37">
        <v>0</v>
      </c>
      <c r="M1645" s="37">
        <v>0</v>
      </c>
      <c r="N1645" s="37">
        <v>0</v>
      </c>
      <c r="O1645" s="37">
        <v>0</v>
      </c>
      <c r="P1645" s="46">
        <f t="shared" si="115"/>
        <v>0</v>
      </c>
    </row>
    <row r="1646" spans="1:16" hidden="1" x14ac:dyDescent="0.25">
      <c r="A1646" s="258" t="str">
        <f>IF(B1646=1,A1605,"")</f>
        <v/>
      </c>
      <c r="B1646" s="39" t="str">
        <f t="shared" si="114"/>
        <v/>
      </c>
      <c r="C1646" s="101">
        <f>VLOOKUP($X$49,CAD!$E$7:$F$31,2,0)</f>
        <v>0</v>
      </c>
      <c r="D1646" s="37">
        <v>0</v>
      </c>
      <c r="E1646" s="37">
        <v>0</v>
      </c>
      <c r="F1646" s="37">
        <v>0</v>
      </c>
      <c r="G1646" s="37">
        <v>0</v>
      </c>
      <c r="H1646" s="37">
        <v>0</v>
      </c>
      <c r="I1646" s="37">
        <v>0</v>
      </c>
      <c r="J1646" s="37">
        <v>0</v>
      </c>
      <c r="K1646" s="37">
        <v>0</v>
      </c>
      <c r="L1646" s="37">
        <v>0</v>
      </c>
      <c r="M1646" s="37">
        <v>0</v>
      </c>
      <c r="N1646" s="37">
        <v>0</v>
      </c>
      <c r="O1646" s="37">
        <v>0</v>
      </c>
      <c r="P1646" s="46">
        <f t="shared" si="115"/>
        <v>0</v>
      </c>
    </row>
    <row r="1647" spans="1:16" hidden="1" x14ac:dyDescent="0.25">
      <c r="A1647" s="258" t="str">
        <f>IF(B1647=1,A1605,"")</f>
        <v/>
      </c>
      <c r="B1647" s="39" t="str">
        <f t="shared" si="114"/>
        <v/>
      </c>
      <c r="C1647" s="101">
        <f>VLOOKUP($X$50,CAD!$E$7:$F$31,2,0)</f>
        <v>0</v>
      </c>
      <c r="D1647" s="37">
        <v>0</v>
      </c>
      <c r="E1647" s="37">
        <v>0</v>
      </c>
      <c r="F1647" s="37">
        <v>0</v>
      </c>
      <c r="G1647" s="37">
        <v>0</v>
      </c>
      <c r="H1647" s="37">
        <v>0</v>
      </c>
      <c r="I1647" s="37">
        <v>0</v>
      </c>
      <c r="J1647" s="37">
        <v>0</v>
      </c>
      <c r="K1647" s="37">
        <v>0</v>
      </c>
      <c r="L1647" s="37">
        <v>0</v>
      </c>
      <c r="M1647" s="37">
        <v>0</v>
      </c>
      <c r="N1647" s="37">
        <v>0</v>
      </c>
      <c r="O1647" s="37">
        <v>0</v>
      </c>
      <c r="P1647" s="46">
        <f t="shared" si="115"/>
        <v>0</v>
      </c>
    </row>
    <row r="1648" spans="1:16" hidden="1" x14ac:dyDescent="0.25">
      <c r="A1648" s="258" t="str">
        <f>IF(B1648=1,A1605,"")</f>
        <v/>
      </c>
      <c r="B1648" s="39" t="str">
        <f t="shared" si="114"/>
        <v/>
      </c>
      <c r="C1648" s="101">
        <f>VLOOKUP($X$51,CAD!$E$7:$F$31,2,0)</f>
        <v>0</v>
      </c>
      <c r="D1648" s="37">
        <v>0</v>
      </c>
      <c r="E1648" s="37">
        <v>0</v>
      </c>
      <c r="F1648" s="37">
        <v>0</v>
      </c>
      <c r="G1648" s="37">
        <v>0</v>
      </c>
      <c r="H1648" s="37">
        <v>0</v>
      </c>
      <c r="I1648" s="37">
        <v>0</v>
      </c>
      <c r="J1648" s="37">
        <v>0</v>
      </c>
      <c r="K1648" s="37">
        <v>0</v>
      </c>
      <c r="L1648" s="37">
        <v>0</v>
      </c>
      <c r="M1648" s="37">
        <v>0</v>
      </c>
      <c r="N1648" s="37">
        <v>0</v>
      </c>
      <c r="O1648" s="37">
        <v>0</v>
      </c>
      <c r="P1648" s="46">
        <f t="shared" si="115"/>
        <v>0</v>
      </c>
    </row>
    <row r="1649" spans="1:20" hidden="1" x14ac:dyDescent="0.25">
      <c r="A1649" s="258" t="str">
        <f>IF(B1649=1,A1605,"")</f>
        <v/>
      </c>
      <c r="B1649" s="39" t="str">
        <f t="shared" si="114"/>
        <v/>
      </c>
      <c r="C1649" s="101">
        <f>VLOOKUP($X$52,CAD!$E$7:$F$31,2,0)</f>
        <v>0</v>
      </c>
      <c r="D1649" s="37">
        <v>0</v>
      </c>
      <c r="E1649" s="37">
        <v>0</v>
      </c>
      <c r="F1649" s="37">
        <v>0</v>
      </c>
      <c r="G1649" s="37">
        <v>0</v>
      </c>
      <c r="H1649" s="37">
        <v>0</v>
      </c>
      <c r="I1649" s="37">
        <v>0</v>
      </c>
      <c r="J1649" s="37">
        <v>0</v>
      </c>
      <c r="K1649" s="37">
        <v>0</v>
      </c>
      <c r="L1649" s="37">
        <v>0</v>
      </c>
      <c r="M1649" s="37">
        <v>0</v>
      </c>
      <c r="N1649" s="37">
        <v>0</v>
      </c>
      <c r="O1649" s="37">
        <v>0</v>
      </c>
      <c r="P1649" s="46">
        <f t="shared" si="115"/>
        <v>0</v>
      </c>
    </row>
    <row r="1650" spans="1:20" hidden="1" x14ac:dyDescent="0.25">
      <c r="A1650" s="258" t="str">
        <f>IF(B1650=1,A1605,"")</f>
        <v/>
      </c>
      <c r="B1650" s="39" t="str">
        <f t="shared" si="114"/>
        <v/>
      </c>
      <c r="C1650" s="101">
        <f>VLOOKUP($X$53,CAD!$E$7:$F$31,2,0)</f>
        <v>0</v>
      </c>
      <c r="D1650" s="37">
        <v>0</v>
      </c>
      <c r="E1650" s="37">
        <v>0</v>
      </c>
      <c r="F1650" s="37">
        <v>0</v>
      </c>
      <c r="G1650" s="37">
        <v>0</v>
      </c>
      <c r="H1650" s="37">
        <v>0</v>
      </c>
      <c r="I1650" s="37">
        <v>0</v>
      </c>
      <c r="J1650" s="37">
        <v>0</v>
      </c>
      <c r="K1650" s="37">
        <v>0</v>
      </c>
      <c r="L1650" s="37">
        <v>0</v>
      </c>
      <c r="M1650" s="37">
        <v>0</v>
      </c>
      <c r="N1650" s="37">
        <v>0</v>
      </c>
      <c r="O1650" s="37">
        <v>0</v>
      </c>
      <c r="P1650" s="46">
        <f t="shared" si="115"/>
        <v>0</v>
      </c>
    </row>
    <row r="1651" spans="1:20" hidden="1" x14ac:dyDescent="0.25">
      <c r="A1651" s="258" t="str">
        <f>IF(B1651=1,A1605,"")</f>
        <v/>
      </c>
      <c r="B1651" s="39" t="str">
        <f t="shared" si="114"/>
        <v/>
      </c>
      <c r="C1651" s="101">
        <f>VLOOKUP($X$54,CAD!$E$7:$F$31,2,0)</f>
        <v>0</v>
      </c>
      <c r="D1651" s="37">
        <v>0</v>
      </c>
      <c r="E1651" s="37">
        <v>0</v>
      </c>
      <c r="F1651" s="37">
        <v>0</v>
      </c>
      <c r="G1651" s="37">
        <v>0</v>
      </c>
      <c r="H1651" s="37">
        <v>0</v>
      </c>
      <c r="I1651" s="37">
        <v>0</v>
      </c>
      <c r="J1651" s="37">
        <v>0</v>
      </c>
      <c r="K1651" s="37">
        <v>0</v>
      </c>
      <c r="L1651" s="37">
        <v>0</v>
      </c>
      <c r="M1651" s="37">
        <v>0</v>
      </c>
      <c r="N1651" s="37">
        <v>0</v>
      </c>
      <c r="O1651" s="37">
        <v>0</v>
      </c>
      <c r="P1651" s="46">
        <f t="shared" si="115"/>
        <v>0</v>
      </c>
    </row>
    <row r="1652" spans="1:20" hidden="1" x14ac:dyDescent="0.25">
      <c r="A1652" s="258" t="str">
        <f>IF(B1652=1,A1605,"")</f>
        <v/>
      </c>
      <c r="B1652" s="39" t="str">
        <f t="shared" si="114"/>
        <v/>
      </c>
      <c r="C1652" s="101">
        <f>VLOOKUP($X$55,CAD!$E$7:$F$31,2,0)</f>
        <v>0</v>
      </c>
      <c r="D1652" s="37">
        <v>0</v>
      </c>
      <c r="E1652" s="37">
        <v>0</v>
      </c>
      <c r="F1652" s="37">
        <v>0</v>
      </c>
      <c r="G1652" s="37">
        <v>0</v>
      </c>
      <c r="H1652" s="37">
        <v>0</v>
      </c>
      <c r="I1652" s="37">
        <v>0</v>
      </c>
      <c r="J1652" s="37">
        <v>0</v>
      </c>
      <c r="K1652" s="37">
        <v>0</v>
      </c>
      <c r="L1652" s="37">
        <v>0</v>
      </c>
      <c r="M1652" s="37">
        <v>0</v>
      </c>
      <c r="N1652" s="37">
        <v>0</v>
      </c>
      <c r="O1652" s="37">
        <v>0</v>
      </c>
      <c r="P1652" s="46">
        <f t="shared" si="115"/>
        <v>0</v>
      </c>
    </row>
    <row r="1653" spans="1:20" hidden="1" x14ac:dyDescent="0.25">
      <c r="A1653" s="258" t="str">
        <f>IF(B1653=1,A1605,"")</f>
        <v/>
      </c>
      <c r="B1653" s="39" t="str">
        <f t="shared" si="114"/>
        <v/>
      </c>
      <c r="C1653" s="101">
        <f>VLOOKUP($X$56,CAD!$E$7:$F$31,2,0)</f>
        <v>0</v>
      </c>
      <c r="D1653" s="37">
        <v>0</v>
      </c>
      <c r="E1653" s="37">
        <v>0</v>
      </c>
      <c r="F1653" s="37">
        <v>0</v>
      </c>
      <c r="G1653" s="37">
        <v>0</v>
      </c>
      <c r="H1653" s="37">
        <v>0</v>
      </c>
      <c r="I1653" s="37">
        <v>0</v>
      </c>
      <c r="J1653" s="37">
        <v>0</v>
      </c>
      <c r="K1653" s="37">
        <v>0</v>
      </c>
      <c r="L1653" s="37">
        <v>0</v>
      </c>
      <c r="M1653" s="37">
        <v>0</v>
      </c>
      <c r="N1653" s="37">
        <v>0</v>
      </c>
      <c r="O1653" s="37">
        <v>0</v>
      </c>
      <c r="P1653" s="46">
        <f t="shared" si="115"/>
        <v>0</v>
      </c>
    </row>
    <row r="1654" spans="1:20" hidden="1" x14ac:dyDescent="0.25">
      <c r="A1654" s="258" t="str">
        <f>IF(B1654=1,A1605,"")</f>
        <v/>
      </c>
      <c r="B1654" s="39" t="str">
        <f t="shared" si="114"/>
        <v/>
      </c>
      <c r="C1654" s="101">
        <f>VLOOKUP($X$57,CAD!$E$7:$F$31,2,0)</f>
        <v>0</v>
      </c>
      <c r="D1654" s="37">
        <v>0</v>
      </c>
      <c r="E1654" s="37">
        <v>0</v>
      </c>
      <c r="F1654" s="37">
        <v>0</v>
      </c>
      <c r="G1654" s="37">
        <v>0</v>
      </c>
      <c r="H1654" s="37">
        <v>0</v>
      </c>
      <c r="I1654" s="37">
        <v>0</v>
      </c>
      <c r="J1654" s="37">
        <v>0</v>
      </c>
      <c r="K1654" s="37">
        <v>0</v>
      </c>
      <c r="L1654" s="37">
        <v>0</v>
      </c>
      <c r="M1654" s="37">
        <v>0</v>
      </c>
      <c r="N1654" s="37">
        <v>0</v>
      </c>
      <c r="O1654" s="37">
        <v>0</v>
      </c>
      <c r="P1654" s="46">
        <f t="shared" si="115"/>
        <v>0</v>
      </c>
    </row>
    <row r="1655" spans="1:20" hidden="1" x14ac:dyDescent="0.25">
      <c r="A1655" s="258" t="str">
        <f>IF(B1655=1,A1605,"")</f>
        <v/>
      </c>
      <c r="B1655" s="39" t="str">
        <f t="shared" si="114"/>
        <v/>
      </c>
      <c r="C1655" s="101">
        <f>VLOOKUP($X$58,CAD!$E$7:$F$31,2,0)</f>
        <v>0</v>
      </c>
      <c r="D1655" s="37">
        <v>0</v>
      </c>
      <c r="E1655" s="37">
        <v>0</v>
      </c>
      <c r="F1655" s="37">
        <v>0</v>
      </c>
      <c r="G1655" s="37">
        <v>0</v>
      </c>
      <c r="H1655" s="37">
        <v>0</v>
      </c>
      <c r="I1655" s="37">
        <v>0</v>
      </c>
      <c r="J1655" s="37">
        <v>0</v>
      </c>
      <c r="K1655" s="37">
        <v>0</v>
      </c>
      <c r="L1655" s="37">
        <v>0</v>
      </c>
      <c r="M1655" s="37">
        <v>0</v>
      </c>
      <c r="N1655" s="37">
        <v>0</v>
      </c>
      <c r="O1655" s="37">
        <v>0</v>
      </c>
      <c r="P1655" s="46">
        <f t="shared" si="115"/>
        <v>0</v>
      </c>
      <c r="T1655" s="10"/>
    </row>
    <row r="1656" spans="1:20" hidden="1" x14ac:dyDescent="0.25">
      <c r="A1656" s="258">
        <f>A1605</f>
        <v>2048</v>
      </c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73"/>
    </row>
    <row r="1657" spans="1:20" ht="15.75" hidden="1" thickBot="1" x14ac:dyDescent="0.3">
      <c r="A1657" s="258">
        <f>A1605</f>
        <v>2048</v>
      </c>
      <c r="C1657" s="131" t="s">
        <v>203</v>
      </c>
      <c r="D1657" s="143">
        <f>PREV_D!D1579</f>
        <v>0</v>
      </c>
      <c r="E1657" s="143">
        <f>PREV_D!E1579</f>
        <v>0</v>
      </c>
      <c r="F1657" s="143">
        <f>PREV_D!F1579</f>
        <v>0</v>
      </c>
      <c r="G1657" s="143">
        <f>PREV_D!G1579</f>
        <v>0</v>
      </c>
      <c r="H1657" s="143">
        <f>PREV_D!H1579</f>
        <v>0</v>
      </c>
      <c r="I1657" s="143">
        <f>PREV_D!I1579</f>
        <v>0</v>
      </c>
      <c r="J1657" s="143">
        <f>PREV_D!J1579</f>
        <v>0</v>
      </c>
      <c r="K1657" s="143">
        <f>PREV_D!K1579</f>
        <v>0</v>
      </c>
      <c r="L1657" s="143">
        <f>PREV_D!L1579</f>
        <v>0</v>
      </c>
      <c r="M1657" s="143">
        <f>PREV_D!M1579</f>
        <v>0</v>
      </c>
      <c r="N1657" s="143">
        <f>PREV_D!N1579</f>
        <v>0</v>
      </c>
      <c r="O1657" s="143">
        <f>PREV_D!O1579</f>
        <v>0</v>
      </c>
      <c r="P1657" s="144">
        <f>SUM(D1657:O1657)</f>
        <v>0</v>
      </c>
    </row>
    <row r="1658" spans="1:20" hidden="1" x14ac:dyDescent="0.25">
      <c r="A1658" s="258">
        <f>A1605</f>
        <v>2048</v>
      </c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73"/>
    </row>
    <row r="1659" spans="1:20" hidden="1" x14ac:dyDescent="0.25">
      <c r="A1659" s="258">
        <f>A1605</f>
        <v>2048</v>
      </c>
      <c r="C1659" s="63" t="s">
        <v>204</v>
      </c>
      <c r="D1659" s="145">
        <f>D1605-D1657</f>
        <v>0</v>
      </c>
      <c r="E1659" s="145">
        <f t="shared" ref="E1659:P1659" si="116">E1605-E1657</f>
        <v>0</v>
      </c>
      <c r="F1659" s="145">
        <f t="shared" si="116"/>
        <v>0</v>
      </c>
      <c r="G1659" s="145">
        <f t="shared" si="116"/>
        <v>0</v>
      </c>
      <c r="H1659" s="145">
        <f t="shared" si="116"/>
        <v>0</v>
      </c>
      <c r="I1659" s="145">
        <f t="shared" si="116"/>
        <v>0</v>
      </c>
      <c r="J1659" s="145">
        <f t="shared" si="116"/>
        <v>0</v>
      </c>
      <c r="K1659" s="145">
        <f t="shared" si="116"/>
        <v>0</v>
      </c>
      <c r="L1659" s="145">
        <f t="shared" si="116"/>
        <v>0</v>
      </c>
      <c r="M1659" s="145">
        <f t="shared" si="116"/>
        <v>0</v>
      </c>
      <c r="N1659" s="145">
        <f t="shared" si="116"/>
        <v>0</v>
      </c>
      <c r="O1659" s="145">
        <f t="shared" si="116"/>
        <v>0</v>
      </c>
      <c r="P1659" s="146">
        <f t="shared" si="116"/>
        <v>0</v>
      </c>
    </row>
    <row r="1660" spans="1:20" hidden="1" x14ac:dyDescent="0.25">
      <c r="A1660" s="258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20" hidden="1" x14ac:dyDescent="0.25">
      <c r="A1661" s="258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20" ht="15" hidden="1" customHeight="1" thickBot="1" x14ac:dyDescent="0.3">
      <c r="A1662" s="258">
        <f>A1605+1</f>
        <v>2049</v>
      </c>
      <c r="C1662" s="134" t="s">
        <v>202</v>
      </c>
      <c r="D1662" s="142">
        <f t="shared" ref="D1662:P1662" si="117">SUM(D1663:D1712)</f>
        <v>0</v>
      </c>
      <c r="E1662" s="142">
        <f t="shared" si="117"/>
        <v>0</v>
      </c>
      <c r="F1662" s="142">
        <f t="shared" si="117"/>
        <v>0</v>
      </c>
      <c r="G1662" s="142">
        <f t="shared" si="117"/>
        <v>0</v>
      </c>
      <c r="H1662" s="142">
        <f t="shared" si="117"/>
        <v>0</v>
      </c>
      <c r="I1662" s="142">
        <f t="shared" si="117"/>
        <v>0</v>
      </c>
      <c r="J1662" s="142">
        <f t="shared" si="117"/>
        <v>0</v>
      </c>
      <c r="K1662" s="142">
        <f t="shared" si="117"/>
        <v>0</v>
      </c>
      <c r="L1662" s="142">
        <f t="shared" si="117"/>
        <v>0</v>
      </c>
      <c r="M1662" s="142">
        <f t="shared" si="117"/>
        <v>0</v>
      </c>
      <c r="N1662" s="142">
        <f t="shared" si="117"/>
        <v>0</v>
      </c>
      <c r="O1662" s="142">
        <f t="shared" si="117"/>
        <v>0</v>
      </c>
      <c r="P1662" s="142">
        <f t="shared" si="117"/>
        <v>0</v>
      </c>
    </row>
    <row r="1663" spans="1:20" hidden="1" x14ac:dyDescent="0.25">
      <c r="A1663" s="258" t="str">
        <f>IF(B1663=1,A1662,"")</f>
        <v/>
      </c>
      <c r="B1663" s="39" t="str">
        <f>IF(C1663&lt;&gt;0,1,"")</f>
        <v/>
      </c>
      <c r="C1663" s="130">
        <f>VLOOKUP($X$9,CAD!$C$7:$D$31,2,0)</f>
        <v>0</v>
      </c>
      <c r="D1663" s="38">
        <v>0</v>
      </c>
      <c r="E1663" s="38">
        <v>0</v>
      </c>
      <c r="F1663" s="38">
        <v>0</v>
      </c>
      <c r="G1663" s="38">
        <v>0</v>
      </c>
      <c r="H1663" s="38">
        <v>0</v>
      </c>
      <c r="I1663" s="38">
        <v>0</v>
      </c>
      <c r="J1663" s="38">
        <v>0</v>
      </c>
      <c r="K1663" s="38">
        <v>0</v>
      </c>
      <c r="L1663" s="38">
        <v>0</v>
      </c>
      <c r="M1663" s="38">
        <v>0</v>
      </c>
      <c r="N1663" s="38">
        <v>0</v>
      </c>
      <c r="O1663" s="38">
        <v>0</v>
      </c>
      <c r="P1663" s="99">
        <f>SUM(D1663:O1663)</f>
        <v>0</v>
      </c>
    </row>
    <row r="1664" spans="1:20" hidden="1" x14ac:dyDescent="0.25">
      <c r="A1664" s="258" t="str">
        <f>IF(B1664=1,A1662,"")</f>
        <v/>
      </c>
      <c r="B1664" s="39" t="str">
        <f t="shared" ref="B1664:B1712" si="118">IF(C1664&lt;&gt;0,1,"")</f>
        <v/>
      </c>
      <c r="C1664" s="130">
        <f>VLOOKUP($X$10,CAD!$C$7:$D$31,2,0)</f>
        <v>0</v>
      </c>
      <c r="D1664" s="38">
        <v>0</v>
      </c>
      <c r="E1664" s="38">
        <v>0</v>
      </c>
      <c r="F1664" s="38">
        <v>0</v>
      </c>
      <c r="G1664" s="38">
        <v>0</v>
      </c>
      <c r="H1664" s="38">
        <v>0</v>
      </c>
      <c r="I1664" s="38">
        <v>0</v>
      </c>
      <c r="J1664" s="38">
        <v>0</v>
      </c>
      <c r="K1664" s="38">
        <v>0</v>
      </c>
      <c r="L1664" s="38">
        <v>0</v>
      </c>
      <c r="M1664" s="38">
        <v>0</v>
      </c>
      <c r="N1664" s="38">
        <v>0</v>
      </c>
      <c r="O1664" s="38">
        <v>0</v>
      </c>
      <c r="P1664" s="46">
        <f t="shared" ref="P1664:P1712" si="119">SUM(D1664:O1664)</f>
        <v>0</v>
      </c>
    </row>
    <row r="1665" spans="1:16" hidden="1" x14ac:dyDescent="0.25">
      <c r="A1665" s="258" t="str">
        <f>IF(B1665=1,A1662,"")</f>
        <v/>
      </c>
      <c r="B1665" s="39" t="str">
        <f t="shared" si="118"/>
        <v/>
      </c>
      <c r="C1665" s="130">
        <f>VLOOKUP($X$11,CAD!$C$7:$D$31,2,0)</f>
        <v>0</v>
      </c>
      <c r="D1665" s="37">
        <v>0</v>
      </c>
      <c r="E1665" s="37">
        <v>0</v>
      </c>
      <c r="F1665" s="37">
        <v>0</v>
      </c>
      <c r="G1665" s="37">
        <v>0</v>
      </c>
      <c r="H1665" s="37">
        <v>0</v>
      </c>
      <c r="I1665" s="37">
        <v>0</v>
      </c>
      <c r="J1665" s="37">
        <v>0</v>
      </c>
      <c r="K1665" s="37">
        <v>0</v>
      </c>
      <c r="L1665" s="37">
        <v>0</v>
      </c>
      <c r="M1665" s="37">
        <v>0</v>
      </c>
      <c r="N1665" s="37">
        <v>0</v>
      </c>
      <c r="O1665" s="37">
        <v>0</v>
      </c>
      <c r="P1665" s="46">
        <f t="shared" si="119"/>
        <v>0</v>
      </c>
    </row>
    <row r="1666" spans="1:16" hidden="1" x14ac:dyDescent="0.25">
      <c r="A1666" s="258" t="str">
        <f>IF(B1666=1,A1662,"")</f>
        <v/>
      </c>
      <c r="B1666" s="39" t="str">
        <f t="shared" si="118"/>
        <v/>
      </c>
      <c r="C1666" s="130">
        <f>VLOOKUP($X$12,CAD!$C$7:$D$31,2,0)</f>
        <v>0</v>
      </c>
      <c r="D1666" s="37">
        <v>0</v>
      </c>
      <c r="E1666" s="37">
        <v>0</v>
      </c>
      <c r="F1666" s="37">
        <v>0</v>
      </c>
      <c r="G1666" s="37">
        <v>0</v>
      </c>
      <c r="H1666" s="37">
        <v>0</v>
      </c>
      <c r="I1666" s="37">
        <v>0</v>
      </c>
      <c r="J1666" s="37">
        <v>0</v>
      </c>
      <c r="K1666" s="37">
        <v>0</v>
      </c>
      <c r="L1666" s="37">
        <v>0</v>
      </c>
      <c r="M1666" s="37">
        <v>0</v>
      </c>
      <c r="N1666" s="37">
        <v>0</v>
      </c>
      <c r="O1666" s="37">
        <v>0</v>
      </c>
      <c r="P1666" s="46">
        <f t="shared" si="119"/>
        <v>0</v>
      </c>
    </row>
    <row r="1667" spans="1:16" hidden="1" x14ac:dyDescent="0.25">
      <c r="A1667" s="258" t="str">
        <f>IF(B1667=1,A1662,"")</f>
        <v/>
      </c>
      <c r="B1667" s="39" t="str">
        <f t="shared" si="118"/>
        <v/>
      </c>
      <c r="C1667" s="130">
        <f>VLOOKUP($X$13,CAD!$C$7:$D$31,2,0)</f>
        <v>0</v>
      </c>
      <c r="D1667" s="37">
        <v>0</v>
      </c>
      <c r="E1667" s="37">
        <v>0</v>
      </c>
      <c r="F1667" s="37">
        <v>0</v>
      </c>
      <c r="G1667" s="37">
        <v>0</v>
      </c>
      <c r="H1667" s="37">
        <v>0</v>
      </c>
      <c r="I1667" s="37">
        <v>0</v>
      </c>
      <c r="J1667" s="37">
        <v>0</v>
      </c>
      <c r="K1667" s="37">
        <v>0</v>
      </c>
      <c r="L1667" s="37">
        <v>0</v>
      </c>
      <c r="M1667" s="37">
        <v>0</v>
      </c>
      <c r="N1667" s="37">
        <v>0</v>
      </c>
      <c r="O1667" s="37">
        <v>0</v>
      </c>
      <c r="P1667" s="46">
        <f t="shared" si="119"/>
        <v>0</v>
      </c>
    </row>
    <row r="1668" spans="1:16" hidden="1" x14ac:dyDescent="0.25">
      <c r="A1668" s="258" t="str">
        <f>IF(B1668=1,A1662,"")</f>
        <v/>
      </c>
      <c r="B1668" s="39" t="str">
        <f t="shared" si="118"/>
        <v/>
      </c>
      <c r="C1668" s="130">
        <f>VLOOKUP($X$14,CAD!$C$7:$D$31,2,0)</f>
        <v>0</v>
      </c>
      <c r="D1668" s="37">
        <v>0</v>
      </c>
      <c r="E1668" s="37">
        <v>0</v>
      </c>
      <c r="F1668" s="37">
        <v>0</v>
      </c>
      <c r="G1668" s="37">
        <v>0</v>
      </c>
      <c r="H1668" s="37">
        <v>0</v>
      </c>
      <c r="I1668" s="37">
        <v>0</v>
      </c>
      <c r="J1668" s="37">
        <v>0</v>
      </c>
      <c r="K1668" s="37">
        <v>0</v>
      </c>
      <c r="L1668" s="37">
        <v>0</v>
      </c>
      <c r="M1668" s="37">
        <v>0</v>
      </c>
      <c r="N1668" s="37">
        <v>0</v>
      </c>
      <c r="O1668" s="37">
        <v>0</v>
      </c>
      <c r="P1668" s="46">
        <f t="shared" si="119"/>
        <v>0</v>
      </c>
    </row>
    <row r="1669" spans="1:16" hidden="1" x14ac:dyDescent="0.25">
      <c r="A1669" s="258" t="str">
        <f>IF(B1669=1,A1662,"")</f>
        <v/>
      </c>
      <c r="B1669" s="39" t="str">
        <f t="shared" si="118"/>
        <v/>
      </c>
      <c r="C1669" s="130">
        <f>VLOOKUP($X$15,CAD!$C$7:$D$31,2,0)</f>
        <v>0</v>
      </c>
      <c r="D1669" s="37">
        <v>0</v>
      </c>
      <c r="E1669" s="37">
        <v>0</v>
      </c>
      <c r="F1669" s="37">
        <v>0</v>
      </c>
      <c r="G1669" s="37">
        <v>0</v>
      </c>
      <c r="H1669" s="37">
        <v>0</v>
      </c>
      <c r="I1669" s="37">
        <v>0</v>
      </c>
      <c r="J1669" s="37">
        <v>0</v>
      </c>
      <c r="K1669" s="37">
        <v>0</v>
      </c>
      <c r="L1669" s="37">
        <v>0</v>
      </c>
      <c r="M1669" s="37">
        <v>0</v>
      </c>
      <c r="N1669" s="37">
        <v>0</v>
      </c>
      <c r="O1669" s="37">
        <v>0</v>
      </c>
      <c r="P1669" s="46">
        <f t="shared" si="119"/>
        <v>0</v>
      </c>
    </row>
    <row r="1670" spans="1:16" hidden="1" x14ac:dyDescent="0.25">
      <c r="A1670" s="258" t="str">
        <f>IF(B1670=1,A1662,"")</f>
        <v/>
      </c>
      <c r="B1670" s="39" t="str">
        <f t="shared" si="118"/>
        <v/>
      </c>
      <c r="C1670" s="130">
        <f>VLOOKUP($X$16,CAD!$C$7:$D$31,2,0)</f>
        <v>0</v>
      </c>
      <c r="D1670" s="37">
        <v>0</v>
      </c>
      <c r="E1670" s="37">
        <v>0</v>
      </c>
      <c r="F1670" s="37">
        <v>0</v>
      </c>
      <c r="G1670" s="37">
        <v>0</v>
      </c>
      <c r="H1670" s="37">
        <v>0</v>
      </c>
      <c r="I1670" s="37">
        <v>0</v>
      </c>
      <c r="J1670" s="37">
        <v>0</v>
      </c>
      <c r="K1670" s="37">
        <v>0</v>
      </c>
      <c r="L1670" s="37">
        <v>0</v>
      </c>
      <c r="M1670" s="37">
        <v>0</v>
      </c>
      <c r="N1670" s="37">
        <v>0</v>
      </c>
      <c r="O1670" s="37">
        <v>0</v>
      </c>
      <c r="P1670" s="46">
        <f t="shared" si="119"/>
        <v>0</v>
      </c>
    </row>
    <row r="1671" spans="1:16" hidden="1" x14ac:dyDescent="0.25">
      <c r="A1671" s="258" t="str">
        <f>IF(B1671=1,A1662,"")</f>
        <v/>
      </c>
      <c r="B1671" s="39" t="str">
        <f t="shared" si="118"/>
        <v/>
      </c>
      <c r="C1671" s="130">
        <f>VLOOKUP($X$17,CAD!$C$7:$D$31,2,0)</f>
        <v>0</v>
      </c>
      <c r="D1671" s="37">
        <v>0</v>
      </c>
      <c r="E1671" s="37">
        <v>0</v>
      </c>
      <c r="F1671" s="37">
        <v>0</v>
      </c>
      <c r="G1671" s="37">
        <v>0</v>
      </c>
      <c r="H1671" s="37">
        <v>0</v>
      </c>
      <c r="I1671" s="37">
        <v>0</v>
      </c>
      <c r="J1671" s="37">
        <v>0</v>
      </c>
      <c r="K1671" s="37">
        <v>0</v>
      </c>
      <c r="L1671" s="37">
        <v>0</v>
      </c>
      <c r="M1671" s="37">
        <v>0</v>
      </c>
      <c r="N1671" s="37">
        <v>0</v>
      </c>
      <c r="O1671" s="37">
        <v>0</v>
      </c>
      <c r="P1671" s="46">
        <f t="shared" si="119"/>
        <v>0</v>
      </c>
    </row>
    <row r="1672" spans="1:16" hidden="1" x14ac:dyDescent="0.25">
      <c r="A1672" s="258" t="str">
        <f>IF(B1672=1,A1662,"")</f>
        <v/>
      </c>
      <c r="B1672" s="39" t="str">
        <f t="shared" si="118"/>
        <v/>
      </c>
      <c r="C1672" s="130">
        <f>VLOOKUP($X$18,CAD!$C$7:$D$31,2,0)</f>
        <v>0</v>
      </c>
      <c r="D1672" s="37">
        <v>0</v>
      </c>
      <c r="E1672" s="37">
        <v>0</v>
      </c>
      <c r="F1672" s="37">
        <v>0</v>
      </c>
      <c r="G1672" s="37">
        <v>0</v>
      </c>
      <c r="H1672" s="37">
        <v>0</v>
      </c>
      <c r="I1672" s="37">
        <v>0</v>
      </c>
      <c r="J1672" s="37">
        <v>0</v>
      </c>
      <c r="K1672" s="37">
        <v>0</v>
      </c>
      <c r="L1672" s="37">
        <v>0</v>
      </c>
      <c r="M1672" s="37">
        <v>0</v>
      </c>
      <c r="N1672" s="37">
        <v>0</v>
      </c>
      <c r="O1672" s="37">
        <v>0</v>
      </c>
      <c r="P1672" s="46">
        <f t="shared" si="119"/>
        <v>0</v>
      </c>
    </row>
    <row r="1673" spans="1:16" hidden="1" x14ac:dyDescent="0.25">
      <c r="A1673" s="258" t="str">
        <f>IF(B1673=1,A1662,"")</f>
        <v/>
      </c>
      <c r="B1673" s="39" t="str">
        <f t="shared" si="118"/>
        <v/>
      </c>
      <c r="C1673" s="130">
        <f>VLOOKUP($X$19,CAD!$C$7:$D$31,2,0)</f>
        <v>0</v>
      </c>
      <c r="D1673" s="37">
        <v>0</v>
      </c>
      <c r="E1673" s="37">
        <v>0</v>
      </c>
      <c r="F1673" s="37">
        <v>0</v>
      </c>
      <c r="G1673" s="37">
        <v>0</v>
      </c>
      <c r="H1673" s="37">
        <v>0</v>
      </c>
      <c r="I1673" s="37">
        <v>0</v>
      </c>
      <c r="J1673" s="37">
        <v>0</v>
      </c>
      <c r="K1673" s="37">
        <v>0</v>
      </c>
      <c r="L1673" s="37">
        <v>0</v>
      </c>
      <c r="M1673" s="37">
        <v>0</v>
      </c>
      <c r="N1673" s="37">
        <v>0</v>
      </c>
      <c r="O1673" s="37">
        <v>0</v>
      </c>
      <c r="P1673" s="46">
        <f t="shared" si="119"/>
        <v>0</v>
      </c>
    </row>
    <row r="1674" spans="1:16" hidden="1" x14ac:dyDescent="0.25">
      <c r="A1674" s="258" t="str">
        <f>IF(B1674=1,A1662,"")</f>
        <v/>
      </c>
      <c r="B1674" s="39" t="str">
        <f t="shared" si="118"/>
        <v/>
      </c>
      <c r="C1674" s="130">
        <f>VLOOKUP($X$20,CAD!$C$7:$D$31,2,0)</f>
        <v>0</v>
      </c>
      <c r="D1674" s="37">
        <v>0</v>
      </c>
      <c r="E1674" s="37">
        <v>0</v>
      </c>
      <c r="F1674" s="37">
        <v>0</v>
      </c>
      <c r="G1674" s="37">
        <v>0</v>
      </c>
      <c r="H1674" s="37">
        <v>0</v>
      </c>
      <c r="I1674" s="37">
        <v>0</v>
      </c>
      <c r="J1674" s="37">
        <v>0</v>
      </c>
      <c r="K1674" s="37">
        <v>0</v>
      </c>
      <c r="L1674" s="37">
        <v>0</v>
      </c>
      <c r="M1674" s="37">
        <v>0</v>
      </c>
      <c r="N1674" s="37">
        <v>0</v>
      </c>
      <c r="O1674" s="37">
        <v>0</v>
      </c>
      <c r="P1674" s="46">
        <f t="shared" si="119"/>
        <v>0</v>
      </c>
    </row>
    <row r="1675" spans="1:16" hidden="1" x14ac:dyDescent="0.25">
      <c r="A1675" s="258" t="str">
        <f>IF(B1675=1,A1662,"")</f>
        <v/>
      </c>
      <c r="B1675" s="39" t="str">
        <f t="shared" si="118"/>
        <v/>
      </c>
      <c r="C1675" s="130">
        <f>VLOOKUP($X$21,CAD!$C$7:$D$31,2,0)</f>
        <v>0</v>
      </c>
      <c r="D1675" s="37">
        <v>0</v>
      </c>
      <c r="E1675" s="37">
        <v>0</v>
      </c>
      <c r="F1675" s="37">
        <v>0</v>
      </c>
      <c r="G1675" s="37">
        <v>0</v>
      </c>
      <c r="H1675" s="37">
        <v>0</v>
      </c>
      <c r="I1675" s="37">
        <v>0</v>
      </c>
      <c r="J1675" s="37">
        <v>0</v>
      </c>
      <c r="K1675" s="37">
        <v>0</v>
      </c>
      <c r="L1675" s="37">
        <v>0</v>
      </c>
      <c r="M1675" s="37">
        <v>0</v>
      </c>
      <c r="N1675" s="37">
        <v>0</v>
      </c>
      <c r="O1675" s="37">
        <v>0</v>
      </c>
      <c r="P1675" s="46">
        <f t="shared" si="119"/>
        <v>0</v>
      </c>
    </row>
    <row r="1676" spans="1:16" hidden="1" x14ac:dyDescent="0.25">
      <c r="A1676" s="258" t="str">
        <f>IF(B1676=1,A1662,"")</f>
        <v/>
      </c>
      <c r="B1676" s="39" t="str">
        <f t="shared" si="118"/>
        <v/>
      </c>
      <c r="C1676" s="130">
        <f>VLOOKUP($X$22,CAD!$C$7:$D$31,2,0)</f>
        <v>0</v>
      </c>
      <c r="D1676" s="37">
        <v>0</v>
      </c>
      <c r="E1676" s="37">
        <v>0</v>
      </c>
      <c r="F1676" s="37">
        <v>0</v>
      </c>
      <c r="G1676" s="37">
        <v>0</v>
      </c>
      <c r="H1676" s="37">
        <v>0</v>
      </c>
      <c r="I1676" s="37">
        <v>0</v>
      </c>
      <c r="J1676" s="37">
        <v>0</v>
      </c>
      <c r="K1676" s="37">
        <v>0</v>
      </c>
      <c r="L1676" s="37">
        <v>0</v>
      </c>
      <c r="M1676" s="37">
        <v>0</v>
      </c>
      <c r="N1676" s="37">
        <v>0</v>
      </c>
      <c r="O1676" s="37">
        <v>0</v>
      </c>
      <c r="P1676" s="46">
        <f t="shared" si="119"/>
        <v>0</v>
      </c>
    </row>
    <row r="1677" spans="1:16" hidden="1" x14ac:dyDescent="0.25">
      <c r="A1677" s="258" t="str">
        <f>IF(B1677=1,A1662,"")</f>
        <v/>
      </c>
      <c r="B1677" s="39" t="str">
        <f t="shared" si="118"/>
        <v/>
      </c>
      <c r="C1677" s="130">
        <f>VLOOKUP($X$23,CAD!$C$7:$D$31,2,0)</f>
        <v>0</v>
      </c>
      <c r="D1677" s="37">
        <v>0</v>
      </c>
      <c r="E1677" s="37">
        <v>0</v>
      </c>
      <c r="F1677" s="37">
        <v>0</v>
      </c>
      <c r="G1677" s="37">
        <v>0</v>
      </c>
      <c r="H1677" s="37">
        <v>0</v>
      </c>
      <c r="I1677" s="37">
        <v>0</v>
      </c>
      <c r="J1677" s="37">
        <v>0</v>
      </c>
      <c r="K1677" s="37">
        <v>0</v>
      </c>
      <c r="L1677" s="37">
        <v>0</v>
      </c>
      <c r="M1677" s="37">
        <v>0</v>
      </c>
      <c r="N1677" s="37">
        <v>0</v>
      </c>
      <c r="O1677" s="37">
        <v>0</v>
      </c>
      <c r="P1677" s="46">
        <f t="shared" si="119"/>
        <v>0</v>
      </c>
    </row>
    <row r="1678" spans="1:16" hidden="1" x14ac:dyDescent="0.25">
      <c r="A1678" s="258" t="str">
        <f>IF(B1678=1,A1662,"")</f>
        <v/>
      </c>
      <c r="B1678" s="39" t="str">
        <f t="shared" si="118"/>
        <v/>
      </c>
      <c r="C1678" s="130">
        <f>VLOOKUP($X$24,CAD!$C$7:$D$31,2,0)</f>
        <v>0</v>
      </c>
      <c r="D1678" s="37">
        <v>0</v>
      </c>
      <c r="E1678" s="37">
        <v>0</v>
      </c>
      <c r="F1678" s="37">
        <v>0</v>
      </c>
      <c r="G1678" s="37">
        <v>0</v>
      </c>
      <c r="H1678" s="37">
        <v>0</v>
      </c>
      <c r="I1678" s="37">
        <v>0</v>
      </c>
      <c r="J1678" s="37">
        <v>0</v>
      </c>
      <c r="K1678" s="37">
        <v>0</v>
      </c>
      <c r="L1678" s="37">
        <v>0</v>
      </c>
      <c r="M1678" s="37">
        <v>0</v>
      </c>
      <c r="N1678" s="37">
        <v>0</v>
      </c>
      <c r="O1678" s="37">
        <v>0</v>
      </c>
      <c r="P1678" s="46">
        <f t="shared" si="119"/>
        <v>0</v>
      </c>
    </row>
    <row r="1679" spans="1:16" hidden="1" x14ac:dyDescent="0.25">
      <c r="A1679" s="258" t="str">
        <f>IF(B1679=1,A1662,"")</f>
        <v/>
      </c>
      <c r="B1679" s="39" t="str">
        <f t="shared" si="118"/>
        <v/>
      </c>
      <c r="C1679" s="130">
        <f>VLOOKUP($X$25,CAD!$C$7:$D$31,2,0)</f>
        <v>0</v>
      </c>
      <c r="D1679" s="37">
        <v>0</v>
      </c>
      <c r="E1679" s="37">
        <v>0</v>
      </c>
      <c r="F1679" s="37">
        <v>0</v>
      </c>
      <c r="G1679" s="37">
        <v>0</v>
      </c>
      <c r="H1679" s="37">
        <v>0</v>
      </c>
      <c r="I1679" s="37">
        <v>0</v>
      </c>
      <c r="J1679" s="37">
        <v>0</v>
      </c>
      <c r="K1679" s="37">
        <v>0</v>
      </c>
      <c r="L1679" s="37">
        <v>0</v>
      </c>
      <c r="M1679" s="37">
        <v>0</v>
      </c>
      <c r="N1679" s="37">
        <v>0</v>
      </c>
      <c r="O1679" s="37">
        <v>0</v>
      </c>
      <c r="P1679" s="46">
        <f t="shared" si="119"/>
        <v>0</v>
      </c>
    </row>
    <row r="1680" spans="1:16" hidden="1" x14ac:dyDescent="0.25">
      <c r="A1680" s="258" t="str">
        <f>IF(B1680=1,A1662,"")</f>
        <v/>
      </c>
      <c r="B1680" s="39" t="str">
        <f t="shared" si="118"/>
        <v/>
      </c>
      <c r="C1680" s="130">
        <f>VLOOKUP($X$26,CAD!$C$7:$D$31,2,0)</f>
        <v>0</v>
      </c>
      <c r="D1680" s="37">
        <v>0</v>
      </c>
      <c r="E1680" s="37">
        <v>0</v>
      </c>
      <c r="F1680" s="37">
        <v>0</v>
      </c>
      <c r="G1680" s="37">
        <v>0</v>
      </c>
      <c r="H1680" s="37">
        <v>0</v>
      </c>
      <c r="I1680" s="37">
        <v>0</v>
      </c>
      <c r="J1680" s="37">
        <v>0</v>
      </c>
      <c r="K1680" s="37">
        <v>0</v>
      </c>
      <c r="L1680" s="37">
        <v>0</v>
      </c>
      <c r="M1680" s="37">
        <v>0</v>
      </c>
      <c r="N1680" s="37">
        <v>0</v>
      </c>
      <c r="O1680" s="37">
        <v>0</v>
      </c>
      <c r="P1680" s="46">
        <f t="shared" si="119"/>
        <v>0</v>
      </c>
    </row>
    <row r="1681" spans="1:16" hidden="1" x14ac:dyDescent="0.25">
      <c r="A1681" s="258" t="str">
        <f>IF(B1681=1,A1662,"")</f>
        <v/>
      </c>
      <c r="B1681" s="39" t="str">
        <f t="shared" si="118"/>
        <v/>
      </c>
      <c r="C1681" s="130">
        <f>VLOOKUP($X$27,CAD!$C$7:$D$31,2,0)</f>
        <v>0</v>
      </c>
      <c r="D1681" s="37">
        <v>0</v>
      </c>
      <c r="E1681" s="37">
        <v>0</v>
      </c>
      <c r="F1681" s="37">
        <v>0</v>
      </c>
      <c r="G1681" s="37">
        <v>0</v>
      </c>
      <c r="H1681" s="37">
        <v>0</v>
      </c>
      <c r="I1681" s="37">
        <v>0</v>
      </c>
      <c r="J1681" s="37">
        <v>0</v>
      </c>
      <c r="K1681" s="37">
        <v>0</v>
      </c>
      <c r="L1681" s="37">
        <v>0</v>
      </c>
      <c r="M1681" s="37">
        <v>0</v>
      </c>
      <c r="N1681" s="37">
        <v>0</v>
      </c>
      <c r="O1681" s="37">
        <v>0</v>
      </c>
      <c r="P1681" s="46">
        <f t="shared" si="119"/>
        <v>0</v>
      </c>
    </row>
    <row r="1682" spans="1:16" hidden="1" x14ac:dyDescent="0.25">
      <c r="A1682" s="258" t="str">
        <f>IF(B1682=1,A1662,"")</f>
        <v/>
      </c>
      <c r="B1682" s="39" t="str">
        <f t="shared" si="118"/>
        <v/>
      </c>
      <c r="C1682" s="130">
        <f>VLOOKUP($X$28,CAD!$C$7:$D$31,2,0)</f>
        <v>0</v>
      </c>
      <c r="D1682" s="37">
        <v>0</v>
      </c>
      <c r="E1682" s="37">
        <v>0</v>
      </c>
      <c r="F1682" s="37">
        <v>0</v>
      </c>
      <c r="G1682" s="37">
        <v>0</v>
      </c>
      <c r="H1682" s="37">
        <v>0</v>
      </c>
      <c r="I1682" s="37">
        <v>0</v>
      </c>
      <c r="J1682" s="37">
        <v>0</v>
      </c>
      <c r="K1682" s="37">
        <v>0</v>
      </c>
      <c r="L1682" s="37">
        <v>0</v>
      </c>
      <c r="M1682" s="37">
        <v>0</v>
      </c>
      <c r="N1682" s="37">
        <v>0</v>
      </c>
      <c r="O1682" s="37">
        <v>0</v>
      </c>
      <c r="P1682" s="46">
        <f t="shared" si="119"/>
        <v>0</v>
      </c>
    </row>
    <row r="1683" spans="1:16" hidden="1" x14ac:dyDescent="0.25">
      <c r="A1683" s="258" t="str">
        <f>IF(B1683=1,A1662,"")</f>
        <v/>
      </c>
      <c r="B1683" s="39" t="str">
        <f t="shared" si="118"/>
        <v/>
      </c>
      <c r="C1683" s="130">
        <f>VLOOKUP($X$29,CAD!$C$7:$D$31,2,0)</f>
        <v>0</v>
      </c>
      <c r="D1683" s="37">
        <v>0</v>
      </c>
      <c r="E1683" s="37">
        <v>0</v>
      </c>
      <c r="F1683" s="37">
        <v>0</v>
      </c>
      <c r="G1683" s="37">
        <v>0</v>
      </c>
      <c r="H1683" s="37">
        <v>0</v>
      </c>
      <c r="I1683" s="37">
        <v>0</v>
      </c>
      <c r="J1683" s="37">
        <v>0</v>
      </c>
      <c r="K1683" s="37">
        <v>0</v>
      </c>
      <c r="L1683" s="37">
        <v>0</v>
      </c>
      <c r="M1683" s="37">
        <v>0</v>
      </c>
      <c r="N1683" s="37">
        <v>0</v>
      </c>
      <c r="O1683" s="37">
        <v>0</v>
      </c>
      <c r="P1683" s="46">
        <f t="shared" si="119"/>
        <v>0</v>
      </c>
    </row>
    <row r="1684" spans="1:16" hidden="1" x14ac:dyDescent="0.25">
      <c r="A1684" s="258" t="str">
        <f>IF(B1684=1,A1662,"")</f>
        <v/>
      </c>
      <c r="B1684" s="39" t="str">
        <f t="shared" si="118"/>
        <v/>
      </c>
      <c r="C1684" s="130">
        <f>VLOOKUP($X$30,CAD!$C$7:$D$31,2,0)</f>
        <v>0</v>
      </c>
      <c r="D1684" s="37">
        <v>0</v>
      </c>
      <c r="E1684" s="37">
        <v>0</v>
      </c>
      <c r="F1684" s="37">
        <v>0</v>
      </c>
      <c r="G1684" s="37">
        <v>0</v>
      </c>
      <c r="H1684" s="37">
        <v>0</v>
      </c>
      <c r="I1684" s="37">
        <v>0</v>
      </c>
      <c r="J1684" s="37">
        <v>0</v>
      </c>
      <c r="K1684" s="37">
        <v>0</v>
      </c>
      <c r="L1684" s="37">
        <v>0</v>
      </c>
      <c r="M1684" s="37">
        <v>0</v>
      </c>
      <c r="N1684" s="37">
        <v>0</v>
      </c>
      <c r="O1684" s="37">
        <v>0</v>
      </c>
      <c r="P1684" s="46">
        <f t="shared" si="119"/>
        <v>0</v>
      </c>
    </row>
    <row r="1685" spans="1:16" hidden="1" x14ac:dyDescent="0.25">
      <c r="A1685" s="258" t="str">
        <f>IF(B1685=1,A1662,"")</f>
        <v/>
      </c>
      <c r="B1685" s="39" t="str">
        <f t="shared" si="118"/>
        <v/>
      </c>
      <c r="C1685" s="130">
        <f>VLOOKUP($X$31,CAD!$C$7:$D$31,2,0)</f>
        <v>0</v>
      </c>
      <c r="D1685" s="37">
        <v>0</v>
      </c>
      <c r="E1685" s="37">
        <v>0</v>
      </c>
      <c r="F1685" s="37">
        <v>0</v>
      </c>
      <c r="G1685" s="37">
        <v>0</v>
      </c>
      <c r="H1685" s="37">
        <v>0</v>
      </c>
      <c r="I1685" s="37">
        <v>0</v>
      </c>
      <c r="J1685" s="37">
        <v>0</v>
      </c>
      <c r="K1685" s="37">
        <v>0</v>
      </c>
      <c r="L1685" s="37">
        <v>0</v>
      </c>
      <c r="M1685" s="37">
        <v>0</v>
      </c>
      <c r="N1685" s="37">
        <v>0</v>
      </c>
      <c r="O1685" s="37">
        <v>0</v>
      </c>
      <c r="P1685" s="46">
        <f t="shared" si="119"/>
        <v>0</v>
      </c>
    </row>
    <row r="1686" spans="1:16" hidden="1" x14ac:dyDescent="0.25">
      <c r="A1686" s="258" t="str">
        <f>IF(B1686=1,A1662,"")</f>
        <v/>
      </c>
      <c r="B1686" s="39" t="str">
        <f t="shared" si="118"/>
        <v/>
      </c>
      <c r="C1686" s="130">
        <f>VLOOKUP($X$32,CAD!$C$7:$D$31,2,0)</f>
        <v>0</v>
      </c>
      <c r="D1686" s="37">
        <v>0</v>
      </c>
      <c r="E1686" s="37">
        <v>0</v>
      </c>
      <c r="F1686" s="37">
        <v>0</v>
      </c>
      <c r="G1686" s="37">
        <v>0</v>
      </c>
      <c r="H1686" s="37">
        <v>0</v>
      </c>
      <c r="I1686" s="37">
        <v>0</v>
      </c>
      <c r="J1686" s="37">
        <v>0</v>
      </c>
      <c r="K1686" s="37">
        <v>0</v>
      </c>
      <c r="L1686" s="37">
        <v>0</v>
      </c>
      <c r="M1686" s="37">
        <v>0</v>
      </c>
      <c r="N1686" s="37">
        <v>0</v>
      </c>
      <c r="O1686" s="37">
        <v>0</v>
      </c>
      <c r="P1686" s="46">
        <f t="shared" si="119"/>
        <v>0</v>
      </c>
    </row>
    <row r="1687" spans="1:16" hidden="1" x14ac:dyDescent="0.25">
      <c r="A1687" s="258" t="str">
        <f>IF(B1687=1,A1662,"")</f>
        <v/>
      </c>
      <c r="B1687" s="39" t="str">
        <f t="shared" si="118"/>
        <v/>
      </c>
      <c r="C1687" s="130">
        <f>VLOOKUP($X$33,CAD!$C$7:$D$31,2,0)</f>
        <v>0</v>
      </c>
      <c r="D1687" s="37">
        <v>0</v>
      </c>
      <c r="E1687" s="37">
        <v>0</v>
      </c>
      <c r="F1687" s="37">
        <v>0</v>
      </c>
      <c r="G1687" s="37">
        <v>0</v>
      </c>
      <c r="H1687" s="37">
        <v>0</v>
      </c>
      <c r="I1687" s="37">
        <v>0</v>
      </c>
      <c r="J1687" s="37">
        <v>0</v>
      </c>
      <c r="K1687" s="37">
        <v>0</v>
      </c>
      <c r="L1687" s="37">
        <v>0</v>
      </c>
      <c r="M1687" s="37">
        <v>0</v>
      </c>
      <c r="N1687" s="37">
        <v>0</v>
      </c>
      <c r="O1687" s="37">
        <v>0</v>
      </c>
      <c r="P1687" s="46">
        <f t="shared" si="119"/>
        <v>0</v>
      </c>
    </row>
    <row r="1688" spans="1:16" hidden="1" x14ac:dyDescent="0.25">
      <c r="A1688" s="258" t="str">
        <f>IF(B1688=1,A1662,"")</f>
        <v/>
      </c>
      <c r="B1688" s="39" t="str">
        <f t="shared" si="118"/>
        <v/>
      </c>
      <c r="C1688" s="101">
        <f>VLOOKUP($X$34,CAD!$E$7:$F$31,2,0)</f>
        <v>0</v>
      </c>
      <c r="D1688" s="37">
        <v>0</v>
      </c>
      <c r="E1688" s="37">
        <v>0</v>
      </c>
      <c r="F1688" s="37">
        <v>0</v>
      </c>
      <c r="G1688" s="37">
        <v>0</v>
      </c>
      <c r="H1688" s="37">
        <v>0</v>
      </c>
      <c r="I1688" s="37">
        <v>0</v>
      </c>
      <c r="J1688" s="37">
        <v>0</v>
      </c>
      <c r="K1688" s="37">
        <v>0</v>
      </c>
      <c r="L1688" s="37">
        <v>0</v>
      </c>
      <c r="M1688" s="37">
        <v>0</v>
      </c>
      <c r="N1688" s="37">
        <v>0</v>
      </c>
      <c r="O1688" s="37">
        <v>0</v>
      </c>
      <c r="P1688" s="46">
        <f t="shared" si="119"/>
        <v>0</v>
      </c>
    </row>
    <row r="1689" spans="1:16" hidden="1" x14ac:dyDescent="0.25">
      <c r="A1689" s="258" t="str">
        <f>IF(B1689=1,A1662,"")</f>
        <v/>
      </c>
      <c r="B1689" s="39" t="str">
        <f t="shared" si="118"/>
        <v/>
      </c>
      <c r="C1689" s="101">
        <f>VLOOKUP($X$35,CAD!$E$7:$F$31,2,0)</f>
        <v>0</v>
      </c>
      <c r="D1689" s="37">
        <v>0</v>
      </c>
      <c r="E1689" s="37">
        <v>0</v>
      </c>
      <c r="F1689" s="37">
        <v>0</v>
      </c>
      <c r="G1689" s="37">
        <v>0</v>
      </c>
      <c r="H1689" s="37">
        <v>0</v>
      </c>
      <c r="I1689" s="37">
        <v>0</v>
      </c>
      <c r="J1689" s="37">
        <v>0</v>
      </c>
      <c r="K1689" s="37">
        <v>0</v>
      </c>
      <c r="L1689" s="37">
        <v>0</v>
      </c>
      <c r="M1689" s="37">
        <v>0</v>
      </c>
      <c r="N1689" s="37">
        <v>0</v>
      </c>
      <c r="O1689" s="37">
        <v>0</v>
      </c>
      <c r="P1689" s="46">
        <f t="shared" si="119"/>
        <v>0</v>
      </c>
    </row>
    <row r="1690" spans="1:16" hidden="1" x14ac:dyDescent="0.25">
      <c r="A1690" s="258" t="str">
        <f>IF(B1690=1,A1662,"")</f>
        <v/>
      </c>
      <c r="B1690" s="39" t="str">
        <f t="shared" si="118"/>
        <v/>
      </c>
      <c r="C1690" s="101">
        <f>VLOOKUP($X$36,CAD!$E$7:$F$31,2,0)</f>
        <v>0</v>
      </c>
      <c r="D1690" s="37">
        <v>0</v>
      </c>
      <c r="E1690" s="37">
        <v>0</v>
      </c>
      <c r="F1690" s="37">
        <v>0</v>
      </c>
      <c r="G1690" s="37">
        <v>0</v>
      </c>
      <c r="H1690" s="37">
        <v>0</v>
      </c>
      <c r="I1690" s="37">
        <v>0</v>
      </c>
      <c r="J1690" s="37">
        <v>0</v>
      </c>
      <c r="K1690" s="37">
        <v>0</v>
      </c>
      <c r="L1690" s="37">
        <v>0</v>
      </c>
      <c r="M1690" s="37">
        <v>0</v>
      </c>
      <c r="N1690" s="37">
        <v>0</v>
      </c>
      <c r="O1690" s="37">
        <v>0</v>
      </c>
      <c r="P1690" s="46">
        <f t="shared" si="119"/>
        <v>0</v>
      </c>
    </row>
    <row r="1691" spans="1:16" hidden="1" x14ac:dyDescent="0.25">
      <c r="A1691" s="258" t="str">
        <f>IF(B1691=1,A1662,"")</f>
        <v/>
      </c>
      <c r="B1691" s="39" t="str">
        <f t="shared" si="118"/>
        <v/>
      </c>
      <c r="C1691" s="101">
        <f>VLOOKUP($X$37,CAD!$E$7:$F$31,2,0)</f>
        <v>0</v>
      </c>
      <c r="D1691" s="37">
        <v>0</v>
      </c>
      <c r="E1691" s="37">
        <v>0</v>
      </c>
      <c r="F1691" s="37">
        <v>0</v>
      </c>
      <c r="G1691" s="37">
        <v>0</v>
      </c>
      <c r="H1691" s="37">
        <v>0</v>
      </c>
      <c r="I1691" s="37">
        <v>0</v>
      </c>
      <c r="J1691" s="37">
        <v>0</v>
      </c>
      <c r="K1691" s="37">
        <v>0</v>
      </c>
      <c r="L1691" s="37">
        <v>0</v>
      </c>
      <c r="M1691" s="37">
        <v>0</v>
      </c>
      <c r="N1691" s="37">
        <v>0</v>
      </c>
      <c r="O1691" s="37">
        <v>0</v>
      </c>
      <c r="P1691" s="46">
        <f t="shared" si="119"/>
        <v>0</v>
      </c>
    </row>
    <row r="1692" spans="1:16" hidden="1" x14ac:dyDescent="0.25">
      <c r="A1692" s="258" t="str">
        <f>IF(B1692=1,A1662,"")</f>
        <v/>
      </c>
      <c r="B1692" s="39" t="str">
        <f t="shared" si="118"/>
        <v/>
      </c>
      <c r="C1692" s="101">
        <f>VLOOKUP($X$38,CAD!$E$7:$F$31,2,0)</f>
        <v>0</v>
      </c>
      <c r="D1692" s="37">
        <v>0</v>
      </c>
      <c r="E1692" s="37">
        <v>0</v>
      </c>
      <c r="F1692" s="37">
        <v>0</v>
      </c>
      <c r="G1692" s="37">
        <v>0</v>
      </c>
      <c r="H1692" s="37">
        <v>0</v>
      </c>
      <c r="I1692" s="37">
        <v>0</v>
      </c>
      <c r="J1692" s="37">
        <v>0</v>
      </c>
      <c r="K1692" s="37">
        <v>0</v>
      </c>
      <c r="L1692" s="37">
        <v>0</v>
      </c>
      <c r="M1692" s="37">
        <v>0</v>
      </c>
      <c r="N1692" s="37">
        <v>0</v>
      </c>
      <c r="O1692" s="37">
        <v>0</v>
      </c>
      <c r="P1692" s="46">
        <f t="shared" si="119"/>
        <v>0</v>
      </c>
    </row>
    <row r="1693" spans="1:16" hidden="1" x14ac:dyDescent="0.25">
      <c r="A1693" s="258" t="str">
        <f>IF(B1693=1,A1662,"")</f>
        <v/>
      </c>
      <c r="B1693" s="39" t="str">
        <f t="shared" si="118"/>
        <v/>
      </c>
      <c r="C1693" s="101">
        <f>VLOOKUP($X$39,CAD!$E$7:$F$31,2,0)</f>
        <v>0</v>
      </c>
      <c r="D1693" s="37">
        <v>0</v>
      </c>
      <c r="E1693" s="37">
        <v>0</v>
      </c>
      <c r="F1693" s="37">
        <v>0</v>
      </c>
      <c r="G1693" s="37">
        <v>0</v>
      </c>
      <c r="H1693" s="37">
        <v>0</v>
      </c>
      <c r="I1693" s="37">
        <v>0</v>
      </c>
      <c r="J1693" s="37">
        <v>0</v>
      </c>
      <c r="K1693" s="37">
        <v>0</v>
      </c>
      <c r="L1693" s="37">
        <v>0</v>
      </c>
      <c r="M1693" s="37">
        <v>0</v>
      </c>
      <c r="N1693" s="37">
        <v>0</v>
      </c>
      <c r="O1693" s="37">
        <v>0</v>
      </c>
      <c r="P1693" s="46">
        <f t="shared" si="119"/>
        <v>0</v>
      </c>
    </row>
    <row r="1694" spans="1:16" hidden="1" x14ac:dyDescent="0.25">
      <c r="A1694" s="258" t="str">
        <f>IF(B1694=1,A1662,"")</f>
        <v/>
      </c>
      <c r="B1694" s="39" t="str">
        <f t="shared" si="118"/>
        <v/>
      </c>
      <c r="C1694" s="101">
        <f>VLOOKUP($X$40,CAD!$E$7:$F$31,2,0)</f>
        <v>0</v>
      </c>
      <c r="D1694" s="37">
        <v>0</v>
      </c>
      <c r="E1694" s="37">
        <v>0</v>
      </c>
      <c r="F1694" s="37">
        <v>0</v>
      </c>
      <c r="G1694" s="37">
        <v>0</v>
      </c>
      <c r="H1694" s="37">
        <v>0</v>
      </c>
      <c r="I1694" s="37">
        <v>0</v>
      </c>
      <c r="J1694" s="37">
        <v>0</v>
      </c>
      <c r="K1694" s="37">
        <v>0</v>
      </c>
      <c r="L1694" s="37">
        <v>0</v>
      </c>
      <c r="M1694" s="37">
        <v>0</v>
      </c>
      <c r="N1694" s="37">
        <v>0</v>
      </c>
      <c r="O1694" s="37">
        <v>0</v>
      </c>
      <c r="P1694" s="46">
        <f t="shared" si="119"/>
        <v>0</v>
      </c>
    </row>
    <row r="1695" spans="1:16" hidden="1" x14ac:dyDescent="0.25">
      <c r="A1695" s="258" t="str">
        <f>IF(B1695=1,A1662,"")</f>
        <v/>
      </c>
      <c r="B1695" s="39" t="str">
        <f t="shared" si="118"/>
        <v/>
      </c>
      <c r="C1695" s="101">
        <f>VLOOKUP($X$41,CAD!$E$7:$F$31,2,0)</f>
        <v>0</v>
      </c>
      <c r="D1695" s="37">
        <v>0</v>
      </c>
      <c r="E1695" s="37">
        <v>0</v>
      </c>
      <c r="F1695" s="37">
        <v>0</v>
      </c>
      <c r="G1695" s="37">
        <v>0</v>
      </c>
      <c r="H1695" s="37">
        <v>0</v>
      </c>
      <c r="I1695" s="37">
        <v>0</v>
      </c>
      <c r="J1695" s="37">
        <v>0</v>
      </c>
      <c r="K1695" s="37">
        <v>0</v>
      </c>
      <c r="L1695" s="37">
        <v>0</v>
      </c>
      <c r="M1695" s="37">
        <v>0</v>
      </c>
      <c r="N1695" s="37">
        <v>0</v>
      </c>
      <c r="O1695" s="37">
        <v>0</v>
      </c>
      <c r="P1695" s="46">
        <f t="shared" si="119"/>
        <v>0</v>
      </c>
    </row>
    <row r="1696" spans="1:16" hidden="1" x14ac:dyDescent="0.25">
      <c r="A1696" s="258" t="str">
        <f>IF(B1696=1,A1662,"")</f>
        <v/>
      </c>
      <c r="B1696" s="39" t="str">
        <f t="shared" si="118"/>
        <v/>
      </c>
      <c r="C1696" s="101">
        <f>VLOOKUP($X$42,CAD!$E$7:$F$31,2,0)</f>
        <v>0</v>
      </c>
      <c r="D1696" s="37">
        <v>0</v>
      </c>
      <c r="E1696" s="37">
        <v>0</v>
      </c>
      <c r="F1696" s="37">
        <v>0</v>
      </c>
      <c r="G1696" s="37">
        <v>0</v>
      </c>
      <c r="H1696" s="37">
        <v>0</v>
      </c>
      <c r="I1696" s="37">
        <v>0</v>
      </c>
      <c r="J1696" s="37">
        <v>0</v>
      </c>
      <c r="K1696" s="37">
        <v>0</v>
      </c>
      <c r="L1696" s="37">
        <v>0</v>
      </c>
      <c r="M1696" s="37">
        <v>0</v>
      </c>
      <c r="N1696" s="37">
        <v>0</v>
      </c>
      <c r="O1696" s="37">
        <v>0</v>
      </c>
      <c r="P1696" s="46">
        <f t="shared" si="119"/>
        <v>0</v>
      </c>
    </row>
    <row r="1697" spans="1:20" hidden="1" x14ac:dyDescent="0.25">
      <c r="A1697" s="258" t="str">
        <f>IF(B1697=1,A1662,"")</f>
        <v/>
      </c>
      <c r="B1697" s="39" t="str">
        <f t="shared" si="118"/>
        <v/>
      </c>
      <c r="C1697" s="101">
        <f>VLOOKUP($X$43,CAD!$E$7:$F$31,2,0)</f>
        <v>0</v>
      </c>
      <c r="D1697" s="37">
        <v>0</v>
      </c>
      <c r="E1697" s="37">
        <v>0</v>
      </c>
      <c r="F1697" s="37">
        <v>0</v>
      </c>
      <c r="G1697" s="37">
        <v>0</v>
      </c>
      <c r="H1697" s="37">
        <v>0</v>
      </c>
      <c r="I1697" s="37">
        <v>0</v>
      </c>
      <c r="J1697" s="37">
        <v>0</v>
      </c>
      <c r="K1697" s="37">
        <v>0</v>
      </c>
      <c r="L1697" s="37">
        <v>0</v>
      </c>
      <c r="M1697" s="37">
        <v>0</v>
      </c>
      <c r="N1697" s="37">
        <v>0</v>
      </c>
      <c r="O1697" s="37">
        <v>0</v>
      </c>
      <c r="P1697" s="46">
        <f t="shared" si="119"/>
        <v>0</v>
      </c>
    </row>
    <row r="1698" spans="1:20" hidden="1" x14ac:dyDescent="0.25">
      <c r="A1698" s="258" t="str">
        <f>IF(B1698=1,A1662,"")</f>
        <v/>
      </c>
      <c r="B1698" s="39" t="str">
        <f t="shared" si="118"/>
        <v/>
      </c>
      <c r="C1698" s="101">
        <f>VLOOKUP($X$44,CAD!$E$7:$F$31,2,0)</f>
        <v>0</v>
      </c>
      <c r="D1698" s="37">
        <v>0</v>
      </c>
      <c r="E1698" s="37">
        <v>0</v>
      </c>
      <c r="F1698" s="37">
        <v>0</v>
      </c>
      <c r="G1698" s="37">
        <v>0</v>
      </c>
      <c r="H1698" s="37">
        <v>0</v>
      </c>
      <c r="I1698" s="37">
        <v>0</v>
      </c>
      <c r="J1698" s="37">
        <v>0</v>
      </c>
      <c r="K1698" s="37">
        <v>0</v>
      </c>
      <c r="L1698" s="37">
        <v>0</v>
      </c>
      <c r="M1698" s="37">
        <v>0</v>
      </c>
      <c r="N1698" s="37">
        <v>0</v>
      </c>
      <c r="O1698" s="37">
        <v>0</v>
      </c>
      <c r="P1698" s="46">
        <f t="shared" si="119"/>
        <v>0</v>
      </c>
    </row>
    <row r="1699" spans="1:20" hidden="1" x14ac:dyDescent="0.25">
      <c r="A1699" s="258" t="str">
        <f>IF(B1699=1,A1662,"")</f>
        <v/>
      </c>
      <c r="B1699" s="39" t="str">
        <f t="shared" si="118"/>
        <v/>
      </c>
      <c r="C1699" s="101">
        <f>VLOOKUP($X$45,CAD!$E$7:$F$31,2,0)</f>
        <v>0</v>
      </c>
      <c r="D1699" s="37">
        <v>0</v>
      </c>
      <c r="E1699" s="37">
        <v>0</v>
      </c>
      <c r="F1699" s="37">
        <v>0</v>
      </c>
      <c r="G1699" s="37">
        <v>0</v>
      </c>
      <c r="H1699" s="37">
        <v>0</v>
      </c>
      <c r="I1699" s="37">
        <v>0</v>
      </c>
      <c r="J1699" s="37">
        <v>0</v>
      </c>
      <c r="K1699" s="37">
        <v>0</v>
      </c>
      <c r="L1699" s="37">
        <v>0</v>
      </c>
      <c r="M1699" s="37">
        <v>0</v>
      </c>
      <c r="N1699" s="37">
        <v>0</v>
      </c>
      <c r="O1699" s="37">
        <v>0</v>
      </c>
      <c r="P1699" s="46">
        <f t="shared" si="119"/>
        <v>0</v>
      </c>
    </row>
    <row r="1700" spans="1:20" hidden="1" x14ac:dyDescent="0.25">
      <c r="A1700" s="258" t="str">
        <f>IF(B1700=1,A1662,"")</f>
        <v/>
      </c>
      <c r="B1700" s="39" t="str">
        <f t="shared" si="118"/>
        <v/>
      </c>
      <c r="C1700" s="101">
        <f>VLOOKUP($X$46,CAD!$E$7:$F$31,2,0)</f>
        <v>0</v>
      </c>
      <c r="D1700" s="37">
        <v>0</v>
      </c>
      <c r="E1700" s="37">
        <v>0</v>
      </c>
      <c r="F1700" s="37">
        <v>0</v>
      </c>
      <c r="G1700" s="37">
        <v>0</v>
      </c>
      <c r="H1700" s="37">
        <v>0</v>
      </c>
      <c r="I1700" s="37">
        <v>0</v>
      </c>
      <c r="J1700" s="37">
        <v>0</v>
      </c>
      <c r="K1700" s="37">
        <v>0</v>
      </c>
      <c r="L1700" s="37">
        <v>0</v>
      </c>
      <c r="M1700" s="37">
        <v>0</v>
      </c>
      <c r="N1700" s="37">
        <v>0</v>
      </c>
      <c r="O1700" s="37">
        <v>0</v>
      </c>
      <c r="P1700" s="46">
        <f t="shared" si="119"/>
        <v>0</v>
      </c>
    </row>
    <row r="1701" spans="1:20" hidden="1" x14ac:dyDescent="0.25">
      <c r="A1701" s="258" t="str">
        <f>IF(B1701=1,A1662,"")</f>
        <v/>
      </c>
      <c r="B1701" s="39" t="str">
        <f t="shared" si="118"/>
        <v/>
      </c>
      <c r="C1701" s="101">
        <f>VLOOKUP($X$47,CAD!$E$7:$F$31,2,0)</f>
        <v>0</v>
      </c>
      <c r="D1701" s="37">
        <v>0</v>
      </c>
      <c r="E1701" s="37">
        <v>0</v>
      </c>
      <c r="F1701" s="37">
        <v>0</v>
      </c>
      <c r="G1701" s="37">
        <v>0</v>
      </c>
      <c r="H1701" s="37">
        <v>0</v>
      </c>
      <c r="I1701" s="37">
        <v>0</v>
      </c>
      <c r="J1701" s="37">
        <v>0</v>
      </c>
      <c r="K1701" s="37">
        <v>0</v>
      </c>
      <c r="L1701" s="37">
        <v>0</v>
      </c>
      <c r="M1701" s="37">
        <v>0</v>
      </c>
      <c r="N1701" s="37">
        <v>0</v>
      </c>
      <c r="O1701" s="37">
        <v>0</v>
      </c>
      <c r="P1701" s="46">
        <f t="shared" si="119"/>
        <v>0</v>
      </c>
    </row>
    <row r="1702" spans="1:20" hidden="1" x14ac:dyDescent="0.25">
      <c r="A1702" s="258" t="str">
        <f>IF(B1702=1,A1662,"")</f>
        <v/>
      </c>
      <c r="B1702" s="39" t="str">
        <f t="shared" si="118"/>
        <v/>
      </c>
      <c r="C1702" s="101">
        <f>VLOOKUP($X$48,CAD!$E$7:$F$31,2,0)</f>
        <v>0</v>
      </c>
      <c r="D1702" s="37">
        <v>0</v>
      </c>
      <c r="E1702" s="37">
        <v>0</v>
      </c>
      <c r="F1702" s="37">
        <v>0</v>
      </c>
      <c r="G1702" s="37">
        <v>0</v>
      </c>
      <c r="H1702" s="37">
        <v>0</v>
      </c>
      <c r="I1702" s="37">
        <v>0</v>
      </c>
      <c r="J1702" s="37">
        <v>0</v>
      </c>
      <c r="K1702" s="37">
        <v>0</v>
      </c>
      <c r="L1702" s="37">
        <v>0</v>
      </c>
      <c r="M1702" s="37">
        <v>0</v>
      </c>
      <c r="N1702" s="37">
        <v>0</v>
      </c>
      <c r="O1702" s="37">
        <v>0</v>
      </c>
      <c r="P1702" s="46">
        <f t="shared" si="119"/>
        <v>0</v>
      </c>
    </row>
    <row r="1703" spans="1:20" hidden="1" x14ac:dyDescent="0.25">
      <c r="A1703" s="258" t="str">
        <f>IF(B1703=1,A1662,"")</f>
        <v/>
      </c>
      <c r="B1703" s="39" t="str">
        <f t="shared" si="118"/>
        <v/>
      </c>
      <c r="C1703" s="101">
        <f>VLOOKUP($X$49,CAD!$E$7:$F$31,2,0)</f>
        <v>0</v>
      </c>
      <c r="D1703" s="37">
        <v>0</v>
      </c>
      <c r="E1703" s="37">
        <v>0</v>
      </c>
      <c r="F1703" s="37">
        <v>0</v>
      </c>
      <c r="G1703" s="37">
        <v>0</v>
      </c>
      <c r="H1703" s="37">
        <v>0</v>
      </c>
      <c r="I1703" s="37">
        <v>0</v>
      </c>
      <c r="J1703" s="37">
        <v>0</v>
      </c>
      <c r="K1703" s="37">
        <v>0</v>
      </c>
      <c r="L1703" s="37">
        <v>0</v>
      </c>
      <c r="M1703" s="37">
        <v>0</v>
      </c>
      <c r="N1703" s="37">
        <v>0</v>
      </c>
      <c r="O1703" s="37">
        <v>0</v>
      </c>
      <c r="P1703" s="46">
        <f t="shared" si="119"/>
        <v>0</v>
      </c>
    </row>
    <row r="1704" spans="1:20" hidden="1" x14ac:dyDescent="0.25">
      <c r="A1704" s="258" t="str">
        <f>IF(B1704=1,A1662,"")</f>
        <v/>
      </c>
      <c r="B1704" s="39" t="str">
        <f t="shared" si="118"/>
        <v/>
      </c>
      <c r="C1704" s="101">
        <f>VLOOKUP($X$50,CAD!$E$7:$F$31,2,0)</f>
        <v>0</v>
      </c>
      <c r="D1704" s="37">
        <v>0</v>
      </c>
      <c r="E1704" s="37">
        <v>0</v>
      </c>
      <c r="F1704" s="37">
        <v>0</v>
      </c>
      <c r="G1704" s="37">
        <v>0</v>
      </c>
      <c r="H1704" s="37">
        <v>0</v>
      </c>
      <c r="I1704" s="37">
        <v>0</v>
      </c>
      <c r="J1704" s="37">
        <v>0</v>
      </c>
      <c r="K1704" s="37">
        <v>0</v>
      </c>
      <c r="L1704" s="37">
        <v>0</v>
      </c>
      <c r="M1704" s="37">
        <v>0</v>
      </c>
      <c r="N1704" s="37">
        <v>0</v>
      </c>
      <c r="O1704" s="37">
        <v>0</v>
      </c>
      <c r="P1704" s="46">
        <f t="shared" si="119"/>
        <v>0</v>
      </c>
    </row>
    <row r="1705" spans="1:20" hidden="1" x14ac:dyDescent="0.25">
      <c r="A1705" s="258" t="str">
        <f>IF(B1705=1,A1662,"")</f>
        <v/>
      </c>
      <c r="B1705" s="39" t="str">
        <f t="shared" si="118"/>
        <v/>
      </c>
      <c r="C1705" s="101">
        <f>VLOOKUP($X$51,CAD!$E$7:$F$31,2,0)</f>
        <v>0</v>
      </c>
      <c r="D1705" s="37">
        <v>0</v>
      </c>
      <c r="E1705" s="37">
        <v>0</v>
      </c>
      <c r="F1705" s="37">
        <v>0</v>
      </c>
      <c r="G1705" s="37">
        <v>0</v>
      </c>
      <c r="H1705" s="37">
        <v>0</v>
      </c>
      <c r="I1705" s="37">
        <v>0</v>
      </c>
      <c r="J1705" s="37">
        <v>0</v>
      </c>
      <c r="K1705" s="37">
        <v>0</v>
      </c>
      <c r="L1705" s="37">
        <v>0</v>
      </c>
      <c r="M1705" s="37">
        <v>0</v>
      </c>
      <c r="N1705" s="37">
        <v>0</v>
      </c>
      <c r="O1705" s="37">
        <v>0</v>
      </c>
      <c r="P1705" s="46">
        <f t="shared" si="119"/>
        <v>0</v>
      </c>
    </row>
    <row r="1706" spans="1:20" hidden="1" x14ac:dyDescent="0.25">
      <c r="A1706" s="258" t="str">
        <f>IF(B1706=1,A1662,"")</f>
        <v/>
      </c>
      <c r="B1706" s="39" t="str">
        <f t="shared" si="118"/>
        <v/>
      </c>
      <c r="C1706" s="101">
        <f>VLOOKUP($X$52,CAD!$E$7:$F$31,2,0)</f>
        <v>0</v>
      </c>
      <c r="D1706" s="37">
        <v>0</v>
      </c>
      <c r="E1706" s="37">
        <v>0</v>
      </c>
      <c r="F1706" s="37">
        <v>0</v>
      </c>
      <c r="G1706" s="37">
        <v>0</v>
      </c>
      <c r="H1706" s="37">
        <v>0</v>
      </c>
      <c r="I1706" s="37">
        <v>0</v>
      </c>
      <c r="J1706" s="37">
        <v>0</v>
      </c>
      <c r="K1706" s="37">
        <v>0</v>
      </c>
      <c r="L1706" s="37">
        <v>0</v>
      </c>
      <c r="M1706" s="37">
        <v>0</v>
      </c>
      <c r="N1706" s="37">
        <v>0</v>
      </c>
      <c r="O1706" s="37">
        <v>0</v>
      </c>
      <c r="P1706" s="46">
        <f t="shared" si="119"/>
        <v>0</v>
      </c>
    </row>
    <row r="1707" spans="1:20" hidden="1" x14ac:dyDescent="0.25">
      <c r="A1707" s="258" t="str">
        <f>IF(B1707=1,A1662,"")</f>
        <v/>
      </c>
      <c r="B1707" s="39" t="str">
        <f t="shared" si="118"/>
        <v/>
      </c>
      <c r="C1707" s="101">
        <f>VLOOKUP($X$53,CAD!$E$7:$F$31,2,0)</f>
        <v>0</v>
      </c>
      <c r="D1707" s="37">
        <v>0</v>
      </c>
      <c r="E1707" s="37">
        <v>0</v>
      </c>
      <c r="F1707" s="37">
        <v>0</v>
      </c>
      <c r="G1707" s="37">
        <v>0</v>
      </c>
      <c r="H1707" s="37">
        <v>0</v>
      </c>
      <c r="I1707" s="37">
        <v>0</v>
      </c>
      <c r="J1707" s="37">
        <v>0</v>
      </c>
      <c r="K1707" s="37">
        <v>0</v>
      </c>
      <c r="L1707" s="37">
        <v>0</v>
      </c>
      <c r="M1707" s="37">
        <v>0</v>
      </c>
      <c r="N1707" s="37">
        <v>0</v>
      </c>
      <c r="O1707" s="37">
        <v>0</v>
      </c>
      <c r="P1707" s="46">
        <f t="shared" si="119"/>
        <v>0</v>
      </c>
    </row>
    <row r="1708" spans="1:20" hidden="1" x14ac:dyDescent="0.25">
      <c r="A1708" s="258" t="str">
        <f>IF(B1708=1,A1662,"")</f>
        <v/>
      </c>
      <c r="B1708" s="39" t="str">
        <f t="shared" si="118"/>
        <v/>
      </c>
      <c r="C1708" s="101">
        <f>VLOOKUP($X$54,CAD!$E$7:$F$31,2,0)</f>
        <v>0</v>
      </c>
      <c r="D1708" s="37">
        <v>0</v>
      </c>
      <c r="E1708" s="37">
        <v>0</v>
      </c>
      <c r="F1708" s="37">
        <v>0</v>
      </c>
      <c r="G1708" s="37">
        <v>0</v>
      </c>
      <c r="H1708" s="37">
        <v>0</v>
      </c>
      <c r="I1708" s="37">
        <v>0</v>
      </c>
      <c r="J1708" s="37">
        <v>0</v>
      </c>
      <c r="K1708" s="37">
        <v>0</v>
      </c>
      <c r="L1708" s="37">
        <v>0</v>
      </c>
      <c r="M1708" s="37">
        <v>0</v>
      </c>
      <c r="N1708" s="37">
        <v>0</v>
      </c>
      <c r="O1708" s="37">
        <v>0</v>
      </c>
      <c r="P1708" s="46">
        <f t="shared" si="119"/>
        <v>0</v>
      </c>
    </row>
    <row r="1709" spans="1:20" hidden="1" x14ac:dyDescent="0.25">
      <c r="A1709" s="258" t="str">
        <f>IF(B1709=1,A1662,"")</f>
        <v/>
      </c>
      <c r="B1709" s="39" t="str">
        <f t="shared" si="118"/>
        <v/>
      </c>
      <c r="C1709" s="101">
        <f>VLOOKUP($X$55,CAD!$E$7:$F$31,2,0)</f>
        <v>0</v>
      </c>
      <c r="D1709" s="37">
        <v>0</v>
      </c>
      <c r="E1709" s="37">
        <v>0</v>
      </c>
      <c r="F1709" s="37">
        <v>0</v>
      </c>
      <c r="G1709" s="37">
        <v>0</v>
      </c>
      <c r="H1709" s="37">
        <v>0</v>
      </c>
      <c r="I1709" s="37">
        <v>0</v>
      </c>
      <c r="J1709" s="37">
        <v>0</v>
      </c>
      <c r="K1709" s="37">
        <v>0</v>
      </c>
      <c r="L1709" s="37">
        <v>0</v>
      </c>
      <c r="M1709" s="37">
        <v>0</v>
      </c>
      <c r="N1709" s="37">
        <v>0</v>
      </c>
      <c r="O1709" s="37">
        <v>0</v>
      </c>
      <c r="P1709" s="46">
        <f t="shared" si="119"/>
        <v>0</v>
      </c>
    </row>
    <row r="1710" spans="1:20" hidden="1" x14ac:dyDescent="0.25">
      <c r="A1710" s="258" t="str">
        <f>IF(B1710=1,A1662,"")</f>
        <v/>
      </c>
      <c r="B1710" s="39" t="str">
        <f t="shared" si="118"/>
        <v/>
      </c>
      <c r="C1710" s="101">
        <f>VLOOKUP($X$56,CAD!$E$7:$F$31,2,0)</f>
        <v>0</v>
      </c>
      <c r="D1710" s="37">
        <v>0</v>
      </c>
      <c r="E1710" s="37">
        <v>0</v>
      </c>
      <c r="F1710" s="37">
        <v>0</v>
      </c>
      <c r="G1710" s="37">
        <v>0</v>
      </c>
      <c r="H1710" s="37">
        <v>0</v>
      </c>
      <c r="I1710" s="37">
        <v>0</v>
      </c>
      <c r="J1710" s="37">
        <v>0</v>
      </c>
      <c r="K1710" s="37">
        <v>0</v>
      </c>
      <c r="L1710" s="37">
        <v>0</v>
      </c>
      <c r="M1710" s="37">
        <v>0</v>
      </c>
      <c r="N1710" s="37">
        <v>0</v>
      </c>
      <c r="O1710" s="37">
        <v>0</v>
      </c>
      <c r="P1710" s="46">
        <f t="shared" si="119"/>
        <v>0</v>
      </c>
    </row>
    <row r="1711" spans="1:20" hidden="1" x14ac:dyDescent="0.25">
      <c r="A1711" s="258" t="str">
        <f>IF(B1711=1,A1662,"")</f>
        <v/>
      </c>
      <c r="B1711" s="39" t="str">
        <f t="shared" si="118"/>
        <v/>
      </c>
      <c r="C1711" s="101">
        <f>VLOOKUP($X$57,CAD!$E$7:$F$31,2,0)</f>
        <v>0</v>
      </c>
      <c r="D1711" s="37">
        <v>0</v>
      </c>
      <c r="E1711" s="37">
        <v>0</v>
      </c>
      <c r="F1711" s="37">
        <v>0</v>
      </c>
      <c r="G1711" s="37">
        <v>0</v>
      </c>
      <c r="H1711" s="37">
        <v>0</v>
      </c>
      <c r="I1711" s="37">
        <v>0</v>
      </c>
      <c r="J1711" s="37">
        <v>0</v>
      </c>
      <c r="K1711" s="37">
        <v>0</v>
      </c>
      <c r="L1711" s="37">
        <v>0</v>
      </c>
      <c r="M1711" s="37">
        <v>0</v>
      </c>
      <c r="N1711" s="37">
        <v>0</v>
      </c>
      <c r="O1711" s="37">
        <v>0</v>
      </c>
      <c r="P1711" s="46">
        <f t="shared" si="119"/>
        <v>0</v>
      </c>
    </row>
    <row r="1712" spans="1:20" hidden="1" x14ac:dyDescent="0.25">
      <c r="A1712" s="258" t="str">
        <f>IF(B1712=1,A1662,"")</f>
        <v/>
      </c>
      <c r="B1712" s="39" t="str">
        <f t="shared" si="118"/>
        <v/>
      </c>
      <c r="C1712" s="101">
        <f>VLOOKUP($X$58,CAD!$E$7:$F$31,2,0)</f>
        <v>0</v>
      </c>
      <c r="D1712" s="37">
        <v>0</v>
      </c>
      <c r="E1712" s="37">
        <v>0</v>
      </c>
      <c r="F1712" s="37">
        <v>0</v>
      </c>
      <c r="G1712" s="37">
        <v>0</v>
      </c>
      <c r="H1712" s="37">
        <v>0</v>
      </c>
      <c r="I1712" s="37">
        <v>0</v>
      </c>
      <c r="J1712" s="37">
        <v>0</v>
      </c>
      <c r="K1712" s="37">
        <v>0</v>
      </c>
      <c r="L1712" s="37">
        <v>0</v>
      </c>
      <c r="M1712" s="37">
        <v>0</v>
      </c>
      <c r="N1712" s="37">
        <v>0</v>
      </c>
      <c r="O1712" s="37">
        <v>0</v>
      </c>
      <c r="P1712" s="46">
        <f t="shared" si="119"/>
        <v>0</v>
      </c>
      <c r="T1712" s="10"/>
    </row>
    <row r="1713" spans="1:16" hidden="1" x14ac:dyDescent="0.25">
      <c r="A1713" s="258">
        <f>A1662</f>
        <v>2049</v>
      </c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73"/>
    </row>
    <row r="1714" spans="1:16" ht="15.75" hidden="1" thickBot="1" x14ac:dyDescent="0.3">
      <c r="A1714" s="258">
        <f>A1662</f>
        <v>2049</v>
      </c>
      <c r="C1714" s="131" t="s">
        <v>203</v>
      </c>
      <c r="D1714" s="143">
        <f>PREV_D!D1635</f>
        <v>0</v>
      </c>
      <c r="E1714" s="143">
        <f>PREV_D!E1635</f>
        <v>0</v>
      </c>
      <c r="F1714" s="143">
        <f>PREV_D!F1635</f>
        <v>0</v>
      </c>
      <c r="G1714" s="143">
        <f>PREV_D!G1635</f>
        <v>0</v>
      </c>
      <c r="H1714" s="143">
        <f>PREV_D!H1635</f>
        <v>0</v>
      </c>
      <c r="I1714" s="143">
        <f>PREV_D!I1635</f>
        <v>0</v>
      </c>
      <c r="J1714" s="143">
        <f>PREV_D!J1635</f>
        <v>0</v>
      </c>
      <c r="K1714" s="143">
        <f>PREV_D!K1635</f>
        <v>0</v>
      </c>
      <c r="L1714" s="143">
        <f>PREV_D!L1635</f>
        <v>0</v>
      </c>
      <c r="M1714" s="143">
        <f>PREV_D!M1635</f>
        <v>0</v>
      </c>
      <c r="N1714" s="143">
        <f>PREV_D!N1635</f>
        <v>0</v>
      </c>
      <c r="O1714" s="143">
        <f>PREV_D!O1635</f>
        <v>0</v>
      </c>
      <c r="P1714" s="144">
        <f>SUM(D1714:O1714)</f>
        <v>0</v>
      </c>
    </row>
    <row r="1715" spans="1:16" hidden="1" x14ac:dyDescent="0.25">
      <c r="A1715" s="258">
        <f>A1662</f>
        <v>2049</v>
      </c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73"/>
    </row>
    <row r="1716" spans="1:16" hidden="1" x14ac:dyDescent="0.25">
      <c r="A1716" s="258">
        <f>A1662</f>
        <v>2049</v>
      </c>
      <c r="C1716" s="63" t="s">
        <v>204</v>
      </c>
      <c r="D1716" s="145">
        <f>D1662-D1714</f>
        <v>0</v>
      </c>
      <c r="E1716" s="145">
        <f t="shared" ref="E1716:P1716" si="120">E1662-E1714</f>
        <v>0</v>
      </c>
      <c r="F1716" s="145">
        <f t="shared" si="120"/>
        <v>0</v>
      </c>
      <c r="G1716" s="145">
        <f t="shared" si="120"/>
        <v>0</v>
      </c>
      <c r="H1716" s="145">
        <f t="shared" si="120"/>
        <v>0</v>
      </c>
      <c r="I1716" s="145">
        <f t="shared" si="120"/>
        <v>0</v>
      </c>
      <c r="J1716" s="145">
        <f t="shared" si="120"/>
        <v>0</v>
      </c>
      <c r="K1716" s="145">
        <f t="shared" si="120"/>
        <v>0</v>
      </c>
      <c r="L1716" s="145">
        <f t="shared" si="120"/>
        <v>0</v>
      </c>
      <c r="M1716" s="145">
        <f t="shared" si="120"/>
        <v>0</v>
      </c>
      <c r="N1716" s="145">
        <f t="shared" si="120"/>
        <v>0</v>
      </c>
      <c r="O1716" s="145">
        <f t="shared" si="120"/>
        <v>0</v>
      </c>
      <c r="P1716" s="146">
        <f t="shared" si="120"/>
        <v>0</v>
      </c>
    </row>
    <row r="1717" spans="1:16" hidden="1" x14ac:dyDescent="0.25">
      <c r="A1717" s="258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hidden="1" x14ac:dyDescent="0.25">
      <c r="A1718" s="258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ht="15" hidden="1" customHeight="1" thickBot="1" x14ac:dyDescent="0.3">
      <c r="A1719" s="258">
        <f>A1662+1</f>
        <v>2050</v>
      </c>
      <c r="C1719" s="134" t="s">
        <v>202</v>
      </c>
      <c r="D1719" s="142">
        <f t="shared" ref="D1719:P1719" si="121">SUM(D1720:D1769)</f>
        <v>0</v>
      </c>
      <c r="E1719" s="142">
        <f t="shared" si="121"/>
        <v>0</v>
      </c>
      <c r="F1719" s="142">
        <f t="shared" si="121"/>
        <v>0</v>
      </c>
      <c r="G1719" s="142">
        <f t="shared" si="121"/>
        <v>0</v>
      </c>
      <c r="H1719" s="142">
        <f t="shared" si="121"/>
        <v>0</v>
      </c>
      <c r="I1719" s="142">
        <f t="shared" si="121"/>
        <v>0</v>
      </c>
      <c r="J1719" s="142">
        <f t="shared" si="121"/>
        <v>0</v>
      </c>
      <c r="K1719" s="142">
        <f t="shared" si="121"/>
        <v>0</v>
      </c>
      <c r="L1719" s="142">
        <f t="shared" si="121"/>
        <v>0</v>
      </c>
      <c r="M1719" s="142">
        <f t="shared" si="121"/>
        <v>0</v>
      </c>
      <c r="N1719" s="142">
        <f t="shared" si="121"/>
        <v>0</v>
      </c>
      <c r="O1719" s="142">
        <f t="shared" si="121"/>
        <v>0</v>
      </c>
      <c r="P1719" s="142">
        <f t="shared" si="121"/>
        <v>0</v>
      </c>
    </row>
    <row r="1720" spans="1:16" hidden="1" x14ac:dyDescent="0.25">
      <c r="A1720" s="258" t="str">
        <f>IF(B1720=1,A1719,"")</f>
        <v/>
      </c>
      <c r="B1720" s="39" t="str">
        <f>IF(C1720&lt;&gt;0,1,"")</f>
        <v/>
      </c>
      <c r="C1720" s="130">
        <f>VLOOKUP($X$9,CAD!$C$7:$D$31,2,0)</f>
        <v>0</v>
      </c>
      <c r="D1720" s="38">
        <v>0</v>
      </c>
      <c r="E1720" s="38">
        <v>0</v>
      </c>
      <c r="F1720" s="38">
        <v>0</v>
      </c>
      <c r="G1720" s="38">
        <v>0</v>
      </c>
      <c r="H1720" s="38">
        <v>0</v>
      </c>
      <c r="I1720" s="38">
        <v>0</v>
      </c>
      <c r="J1720" s="38">
        <v>0</v>
      </c>
      <c r="K1720" s="38">
        <v>0</v>
      </c>
      <c r="L1720" s="38">
        <v>0</v>
      </c>
      <c r="M1720" s="38">
        <v>0</v>
      </c>
      <c r="N1720" s="38">
        <v>0</v>
      </c>
      <c r="O1720" s="38">
        <v>0</v>
      </c>
      <c r="P1720" s="99">
        <f>SUM(D1720:O1720)</f>
        <v>0</v>
      </c>
    </row>
    <row r="1721" spans="1:16" hidden="1" x14ac:dyDescent="0.25">
      <c r="A1721" s="258" t="str">
        <f>IF(B1721=1,A1719,"")</f>
        <v/>
      </c>
      <c r="B1721" s="39" t="str">
        <f t="shared" ref="B1721:B1769" si="122">IF(C1721&lt;&gt;0,1,"")</f>
        <v/>
      </c>
      <c r="C1721" s="130">
        <f>VLOOKUP($X$10,CAD!$C$7:$D$31,2,0)</f>
        <v>0</v>
      </c>
      <c r="D1721" s="38">
        <v>0</v>
      </c>
      <c r="E1721" s="38">
        <v>0</v>
      </c>
      <c r="F1721" s="38">
        <v>0</v>
      </c>
      <c r="G1721" s="38">
        <v>0</v>
      </c>
      <c r="H1721" s="38">
        <v>0</v>
      </c>
      <c r="I1721" s="38">
        <v>0</v>
      </c>
      <c r="J1721" s="38">
        <v>0</v>
      </c>
      <c r="K1721" s="38">
        <v>0</v>
      </c>
      <c r="L1721" s="38">
        <v>0</v>
      </c>
      <c r="M1721" s="38">
        <v>0</v>
      </c>
      <c r="N1721" s="38">
        <v>0</v>
      </c>
      <c r="O1721" s="38">
        <v>0</v>
      </c>
      <c r="P1721" s="46">
        <f t="shared" ref="P1721:P1769" si="123">SUM(D1721:O1721)</f>
        <v>0</v>
      </c>
    </row>
    <row r="1722" spans="1:16" hidden="1" x14ac:dyDescent="0.25">
      <c r="A1722" s="258" t="str">
        <f>IF(B1722=1,A1719,"")</f>
        <v/>
      </c>
      <c r="B1722" s="39" t="str">
        <f t="shared" si="122"/>
        <v/>
      </c>
      <c r="C1722" s="130">
        <f>VLOOKUP($X$11,CAD!$C$7:$D$31,2,0)</f>
        <v>0</v>
      </c>
      <c r="D1722" s="37">
        <v>0</v>
      </c>
      <c r="E1722" s="37">
        <v>0</v>
      </c>
      <c r="F1722" s="37">
        <v>0</v>
      </c>
      <c r="G1722" s="37">
        <v>0</v>
      </c>
      <c r="H1722" s="37">
        <v>0</v>
      </c>
      <c r="I1722" s="37">
        <v>0</v>
      </c>
      <c r="J1722" s="37">
        <v>0</v>
      </c>
      <c r="K1722" s="37">
        <v>0</v>
      </c>
      <c r="L1722" s="37">
        <v>0</v>
      </c>
      <c r="M1722" s="37">
        <v>0</v>
      </c>
      <c r="N1722" s="37">
        <v>0</v>
      </c>
      <c r="O1722" s="37">
        <v>0</v>
      </c>
      <c r="P1722" s="46">
        <f t="shared" si="123"/>
        <v>0</v>
      </c>
    </row>
    <row r="1723" spans="1:16" hidden="1" x14ac:dyDescent="0.25">
      <c r="A1723" s="258" t="str">
        <f>IF(B1723=1,A1719,"")</f>
        <v/>
      </c>
      <c r="B1723" s="39" t="str">
        <f t="shared" si="122"/>
        <v/>
      </c>
      <c r="C1723" s="130">
        <f>VLOOKUP($X$12,CAD!$C$7:$D$31,2,0)</f>
        <v>0</v>
      </c>
      <c r="D1723" s="37">
        <v>0</v>
      </c>
      <c r="E1723" s="37">
        <v>0</v>
      </c>
      <c r="F1723" s="37">
        <v>0</v>
      </c>
      <c r="G1723" s="37">
        <v>0</v>
      </c>
      <c r="H1723" s="37">
        <v>0</v>
      </c>
      <c r="I1723" s="37">
        <v>0</v>
      </c>
      <c r="J1723" s="37">
        <v>0</v>
      </c>
      <c r="K1723" s="37">
        <v>0</v>
      </c>
      <c r="L1723" s="37">
        <v>0</v>
      </c>
      <c r="M1723" s="37">
        <v>0</v>
      </c>
      <c r="N1723" s="37">
        <v>0</v>
      </c>
      <c r="O1723" s="37">
        <v>0</v>
      </c>
      <c r="P1723" s="46">
        <f t="shared" si="123"/>
        <v>0</v>
      </c>
    </row>
    <row r="1724" spans="1:16" hidden="1" x14ac:dyDescent="0.25">
      <c r="A1724" s="258" t="str">
        <f>IF(B1724=1,A1719,"")</f>
        <v/>
      </c>
      <c r="B1724" s="39" t="str">
        <f t="shared" si="122"/>
        <v/>
      </c>
      <c r="C1724" s="130">
        <f>VLOOKUP($X$13,CAD!$C$7:$D$31,2,0)</f>
        <v>0</v>
      </c>
      <c r="D1724" s="37">
        <v>0</v>
      </c>
      <c r="E1724" s="37">
        <v>0</v>
      </c>
      <c r="F1724" s="37">
        <v>0</v>
      </c>
      <c r="G1724" s="37">
        <v>0</v>
      </c>
      <c r="H1724" s="37">
        <v>0</v>
      </c>
      <c r="I1724" s="37">
        <v>0</v>
      </c>
      <c r="J1724" s="37">
        <v>0</v>
      </c>
      <c r="K1724" s="37">
        <v>0</v>
      </c>
      <c r="L1724" s="37">
        <v>0</v>
      </c>
      <c r="M1724" s="37">
        <v>0</v>
      </c>
      <c r="N1724" s="37">
        <v>0</v>
      </c>
      <c r="O1724" s="37">
        <v>0</v>
      </c>
      <c r="P1724" s="46">
        <f t="shared" si="123"/>
        <v>0</v>
      </c>
    </row>
    <row r="1725" spans="1:16" hidden="1" x14ac:dyDescent="0.25">
      <c r="A1725" s="258" t="str">
        <f>IF(B1725=1,A1719,"")</f>
        <v/>
      </c>
      <c r="B1725" s="39" t="str">
        <f t="shared" si="122"/>
        <v/>
      </c>
      <c r="C1725" s="130">
        <f>VLOOKUP($X$14,CAD!$C$7:$D$31,2,0)</f>
        <v>0</v>
      </c>
      <c r="D1725" s="37">
        <v>0</v>
      </c>
      <c r="E1725" s="37">
        <v>0</v>
      </c>
      <c r="F1725" s="37">
        <v>0</v>
      </c>
      <c r="G1725" s="37">
        <v>0</v>
      </c>
      <c r="H1725" s="37">
        <v>0</v>
      </c>
      <c r="I1725" s="37">
        <v>0</v>
      </c>
      <c r="J1725" s="37">
        <v>0</v>
      </c>
      <c r="K1725" s="37">
        <v>0</v>
      </c>
      <c r="L1725" s="37">
        <v>0</v>
      </c>
      <c r="M1725" s="37">
        <v>0</v>
      </c>
      <c r="N1725" s="37">
        <v>0</v>
      </c>
      <c r="O1725" s="37">
        <v>0</v>
      </c>
      <c r="P1725" s="46">
        <f t="shared" si="123"/>
        <v>0</v>
      </c>
    </row>
    <row r="1726" spans="1:16" hidden="1" x14ac:dyDescent="0.25">
      <c r="A1726" s="258" t="str">
        <f>IF(B1726=1,A1719,"")</f>
        <v/>
      </c>
      <c r="B1726" s="39" t="str">
        <f t="shared" si="122"/>
        <v/>
      </c>
      <c r="C1726" s="130">
        <f>VLOOKUP($X$15,CAD!$C$7:$D$31,2,0)</f>
        <v>0</v>
      </c>
      <c r="D1726" s="37">
        <v>0</v>
      </c>
      <c r="E1726" s="37">
        <v>0</v>
      </c>
      <c r="F1726" s="37">
        <v>0</v>
      </c>
      <c r="G1726" s="37">
        <v>0</v>
      </c>
      <c r="H1726" s="37">
        <v>0</v>
      </c>
      <c r="I1726" s="37">
        <v>0</v>
      </c>
      <c r="J1726" s="37">
        <v>0</v>
      </c>
      <c r="K1726" s="37">
        <v>0</v>
      </c>
      <c r="L1726" s="37">
        <v>0</v>
      </c>
      <c r="M1726" s="37">
        <v>0</v>
      </c>
      <c r="N1726" s="37">
        <v>0</v>
      </c>
      <c r="O1726" s="37">
        <v>0</v>
      </c>
      <c r="P1726" s="46">
        <f t="shared" si="123"/>
        <v>0</v>
      </c>
    </row>
    <row r="1727" spans="1:16" hidden="1" x14ac:dyDescent="0.25">
      <c r="A1727" s="258" t="str">
        <f>IF(B1727=1,A1719,"")</f>
        <v/>
      </c>
      <c r="B1727" s="39" t="str">
        <f t="shared" si="122"/>
        <v/>
      </c>
      <c r="C1727" s="130">
        <f>VLOOKUP($X$16,CAD!$C$7:$D$31,2,0)</f>
        <v>0</v>
      </c>
      <c r="D1727" s="37">
        <v>0</v>
      </c>
      <c r="E1727" s="37">
        <v>0</v>
      </c>
      <c r="F1727" s="37">
        <v>0</v>
      </c>
      <c r="G1727" s="37">
        <v>0</v>
      </c>
      <c r="H1727" s="37">
        <v>0</v>
      </c>
      <c r="I1727" s="37">
        <v>0</v>
      </c>
      <c r="J1727" s="37">
        <v>0</v>
      </c>
      <c r="K1727" s="37">
        <v>0</v>
      </c>
      <c r="L1727" s="37">
        <v>0</v>
      </c>
      <c r="M1727" s="37">
        <v>0</v>
      </c>
      <c r="N1727" s="37">
        <v>0</v>
      </c>
      <c r="O1727" s="37">
        <v>0</v>
      </c>
      <c r="P1727" s="46">
        <f t="shared" si="123"/>
        <v>0</v>
      </c>
    </row>
    <row r="1728" spans="1:16" hidden="1" x14ac:dyDescent="0.25">
      <c r="A1728" s="258" t="str">
        <f>IF(B1728=1,A1719,"")</f>
        <v/>
      </c>
      <c r="B1728" s="39" t="str">
        <f t="shared" si="122"/>
        <v/>
      </c>
      <c r="C1728" s="130">
        <f>VLOOKUP($X$17,CAD!$C$7:$D$31,2,0)</f>
        <v>0</v>
      </c>
      <c r="D1728" s="37">
        <v>0</v>
      </c>
      <c r="E1728" s="37">
        <v>0</v>
      </c>
      <c r="F1728" s="37">
        <v>0</v>
      </c>
      <c r="G1728" s="37">
        <v>0</v>
      </c>
      <c r="H1728" s="37">
        <v>0</v>
      </c>
      <c r="I1728" s="37">
        <v>0</v>
      </c>
      <c r="J1728" s="37">
        <v>0</v>
      </c>
      <c r="K1728" s="37">
        <v>0</v>
      </c>
      <c r="L1728" s="37">
        <v>0</v>
      </c>
      <c r="M1728" s="37">
        <v>0</v>
      </c>
      <c r="N1728" s="37">
        <v>0</v>
      </c>
      <c r="O1728" s="37">
        <v>0</v>
      </c>
      <c r="P1728" s="46">
        <f t="shared" si="123"/>
        <v>0</v>
      </c>
    </row>
    <row r="1729" spans="1:16" hidden="1" x14ac:dyDescent="0.25">
      <c r="A1729" s="258" t="str">
        <f>IF(B1729=1,A1719,"")</f>
        <v/>
      </c>
      <c r="B1729" s="39" t="str">
        <f t="shared" si="122"/>
        <v/>
      </c>
      <c r="C1729" s="130">
        <f>VLOOKUP($X$18,CAD!$C$7:$D$31,2,0)</f>
        <v>0</v>
      </c>
      <c r="D1729" s="37">
        <v>0</v>
      </c>
      <c r="E1729" s="37">
        <v>0</v>
      </c>
      <c r="F1729" s="37">
        <v>0</v>
      </c>
      <c r="G1729" s="37">
        <v>0</v>
      </c>
      <c r="H1729" s="37">
        <v>0</v>
      </c>
      <c r="I1729" s="37">
        <v>0</v>
      </c>
      <c r="J1729" s="37">
        <v>0</v>
      </c>
      <c r="K1729" s="37">
        <v>0</v>
      </c>
      <c r="L1729" s="37">
        <v>0</v>
      </c>
      <c r="M1729" s="37">
        <v>0</v>
      </c>
      <c r="N1729" s="37">
        <v>0</v>
      </c>
      <c r="O1729" s="37">
        <v>0</v>
      </c>
      <c r="P1729" s="46">
        <f t="shared" si="123"/>
        <v>0</v>
      </c>
    </row>
    <row r="1730" spans="1:16" hidden="1" x14ac:dyDescent="0.25">
      <c r="A1730" s="258" t="str">
        <f>IF(B1730=1,A1719,"")</f>
        <v/>
      </c>
      <c r="B1730" s="39" t="str">
        <f t="shared" si="122"/>
        <v/>
      </c>
      <c r="C1730" s="130">
        <f>VLOOKUP($X$19,CAD!$C$7:$D$31,2,0)</f>
        <v>0</v>
      </c>
      <c r="D1730" s="37">
        <v>0</v>
      </c>
      <c r="E1730" s="37">
        <v>0</v>
      </c>
      <c r="F1730" s="37">
        <v>0</v>
      </c>
      <c r="G1730" s="37">
        <v>0</v>
      </c>
      <c r="H1730" s="37">
        <v>0</v>
      </c>
      <c r="I1730" s="37">
        <v>0</v>
      </c>
      <c r="J1730" s="37">
        <v>0</v>
      </c>
      <c r="K1730" s="37">
        <v>0</v>
      </c>
      <c r="L1730" s="37">
        <v>0</v>
      </c>
      <c r="M1730" s="37">
        <v>0</v>
      </c>
      <c r="N1730" s="37">
        <v>0</v>
      </c>
      <c r="O1730" s="37">
        <v>0</v>
      </c>
      <c r="P1730" s="46">
        <f t="shared" si="123"/>
        <v>0</v>
      </c>
    </row>
    <row r="1731" spans="1:16" hidden="1" x14ac:dyDescent="0.25">
      <c r="A1731" s="258" t="str">
        <f>IF(B1731=1,A1719,"")</f>
        <v/>
      </c>
      <c r="B1731" s="39" t="str">
        <f t="shared" si="122"/>
        <v/>
      </c>
      <c r="C1731" s="130">
        <f>VLOOKUP($X$20,CAD!$C$7:$D$31,2,0)</f>
        <v>0</v>
      </c>
      <c r="D1731" s="37">
        <v>0</v>
      </c>
      <c r="E1731" s="37">
        <v>0</v>
      </c>
      <c r="F1731" s="37">
        <v>0</v>
      </c>
      <c r="G1731" s="37">
        <v>0</v>
      </c>
      <c r="H1731" s="37">
        <v>0</v>
      </c>
      <c r="I1731" s="37">
        <v>0</v>
      </c>
      <c r="J1731" s="37">
        <v>0</v>
      </c>
      <c r="K1731" s="37">
        <v>0</v>
      </c>
      <c r="L1731" s="37">
        <v>0</v>
      </c>
      <c r="M1731" s="37">
        <v>0</v>
      </c>
      <c r="N1731" s="37">
        <v>0</v>
      </c>
      <c r="O1731" s="37">
        <v>0</v>
      </c>
      <c r="P1731" s="46">
        <f t="shared" si="123"/>
        <v>0</v>
      </c>
    </row>
    <row r="1732" spans="1:16" hidden="1" x14ac:dyDescent="0.25">
      <c r="A1732" s="258" t="str">
        <f>IF(B1732=1,A1719,"")</f>
        <v/>
      </c>
      <c r="B1732" s="39" t="str">
        <f t="shared" si="122"/>
        <v/>
      </c>
      <c r="C1732" s="130">
        <f>VLOOKUP($X$21,CAD!$C$7:$D$31,2,0)</f>
        <v>0</v>
      </c>
      <c r="D1732" s="37">
        <v>0</v>
      </c>
      <c r="E1732" s="37">
        <v>0</v>
      </c>
      <c r="F1732" s="37">
        <v>0</v>
      </c>
      <c r="G1732" s="37">
        <v>0</v>
      </c>
      <c r="H1732" s="37">
        <v>0</v>
      </c>
      <c r="I1732" s="37">
        <v>0</v>
      </c>
      <c r="J1732" s="37">
        <v>0</v>
      </c>
      <c r="K1732" s="37">
        <v>0</v>
      </c>
      <c r="L1732" s="37">
        <v>0</v>
      </c>
      <c r="M1732" s="37">
        <v>0</v>
      </c>
      <c r="N1732" s="37">
        <v>0</v>
      </c>
      <c r="O1732" s="37">
        <v>0</v>
      </c>
      <c r="P1732" s="46">
        <f t="shared" si="123"/>
        <v>0</v>
      </c>
    </row>
    <row r="1733" spans="1:16" hidden="1" x14ac:dyDescent="0.25">
      <c r="A1733" s="258" t="str">
        <f>IF(B1733=1,A1719,"")</f>
        <v/>
      </c>
      <c r="B1733" s="39" t="str">
        <f t="shared" si="122"/>
        <v/>
      </c>
      <c r="C1733" s="130">
        <f>VLOOKUP($X$22,CAD!$C$7:$D$31,2,0)</f>
        <v>0</v>
      </c>
      <c r="D1733" s="37">
        <v>0</v>
      </c>
      <c r="E1733" s="37">
        <v>0</v>
      </c>
      <c r="F1733" s="37">
        <v>0</v>
      </c>
      <c r="G1733" s="37">
        <v>0</v>
      </c>
      <c r="H1733" s="37">
        <v>0</v>
      </c>
      <c r="I1733" s="37">
        <v>0</v>
      </c>
      <c r="J1733" s="37">
        <v>0</v>
      </c>
      <c r="K1733" s="37">
        <v>0</v>
      </c>
      <c r="L1733" s="37">
        <v>0</v>
      </c>
      <c r="M1733" s="37">
        <v>0</v>
      </c>
      <c r="N1733" s="37">
        <v>0</v>
      </c>
      <c r="O1733" s="37">
        <v>0</v>
      </c>
      <c r="P1733" s="46">
        <f t="shared" si="123"/>
        <v>0</v>
      </c>
    </row>
    <row r="1734" spans="1:16" hidden="1" x14ac:dyDescent="0.25">
      <c r="A1734" s="258" t="str">
        <f>IF(B1734=1,A1719,"")</f>
        <v/>
      </c>
      <c r="B1734" s="39" t="str">
        <f t="shared" si="122"/>
        <v/>
      </c>
      <c r="C1734" s="130">
        <f>VLOOKUP($X$23,CAD!$C$7:$D$31,2,0)</f>
        <v>0</v>
      </c>
      <c r="D1734" s="37">
        <v>0</v>
      </c>
      <c r="E1734" s="37">
        <v>0</v>
      </c>
      <c r="F1734" s="37">
        <v>0</v>
      </c>
      <c r="G1734" s="37">
        <v>0</v>
      </c>
      <c r="H1734" s="37">
        <v>0</v>
      </c>
      <c r="I1734" s="37">
        <v>0</v>
      </c>
      <c r="J1734" s="37">
        <v>0</v>
      </c>
      <c r="K1734" s="37">
        <v>0</v>
      </c>
      <c r="L1734" s="37">
        <v>0</v>
      </c>
      <c r="M1734" s="37">
        <v>0</v>
      </c>
      <c r="N1734" s="37">
        <v>0</v>
      </c>
      <c r="O1734" s="37">
        <v>0</v>
      </c>
      <c r="P1734" s="46">
        <f t="shared" si="123"/>
        <v>0</v>
      </c>
    </row>
    <row r="1735" spans="1:16" hidden="1" x14ac:dyDescent="0.25">
      <c r="A1735" s="258" t="str">
        <f>IF(B1735=1,A1719,"")</f>
        <v/>
      </c>
      <c r="B1735" s="39" t="str">
        <f t="shared" si="122"/>
        <v/>
      </c>
      <c r="C1735" s="130">
        <f>VLOOKUP($X$24,CAD!$C$7:$D$31,2,0)</f>
        <v>0</v>
      </c>
      <c r="D1735" s="37">
        <v>0</v>
      </c>
      <c r="E1735" s="37">
        <v>0</v>
      </c>
      <c r="F1735" s="37">
        <v>0</v>
      </c>
      <c r="G1735" s="37">
        <v>0</v>
      </c>
      <c r="H1735" s="37">
        <v>0</v>
      </c>
      <c r="I1735" s="37">
        <v>0</v>
      </c>
      <c r="J1735" s="37">
        <v>0</v>
      </c>
      <c r="K1735" s="37">
        <v>0</v>
      </c>
      <c r="L1735" s="37">
        <v>0</v>
      </c>
      <c r="M1735" s="37">
        <v>0</v>
      </c>
      <c r="N1735" s="37">
        <v>0</v>
      </c>
      <c r="O1735" s="37">
        <v>0</v>
      </c>
      <c r="P1735" s="46">
        <f t="shared" si="123"/>
        <v>0</v>
      </c>
    </row>
    <row r="1736" spans="1:16" hidden="1" x14ac:dyDescent="0.25">
      <c r="A1736" s="258" t="str">
        <f>IF(B1736=1,A1719,"")</f>
        <v/>
      </c>
      <c r="B1736" s="39" t="str">
        <f t="shared" si="122"/>
        <v/>
      </c>
      <c r="C1736" s="130">
        <f>VLOOKUP($X$25,CAD!$C$7:$D$31,2,0)</f>
        <v>0</v>
      </c>
      <c r="D1736" s="37">
        <v>0</v>
      </c>
      <c r="E1736" s="37">
        <v>0</v>
      </c>
      <c r="F1736" s="37">
        <v>0</v>
      </c>
      <c r="G1736" s="37">
        <v>0</v>
      </c>
      <c r="H1736" s="37">
        <v>0</v>
      </c>
      <c r="I1736" s="37">
        <v>0</v>
      </c>
      <c r="J1736" s="37">
        <v>0</v>
      </c>
      <c r="K1736" s="37">
        <v>0</v>
      </c>
      <c r="L1736" s="37">
        <v>0</v>
      </c>
      <c r="M1736" s="37">
        <v>0</v>
      </c>
      <c r="N1736" s="37">
        <v>0</v>
      </c>
      <c r="O1736" s="37">
        <v>0</v>
      </c>
      <c r="P1736" s="46">
        <f t="shared" si="123"/>
        <v>0</v>
      </c>
    </row>
    <row r="1737" spans="1:16" hidden="1" x14ac:dyDescent="0.25">
      <c r="A1737" s="258" t="str">
        <f>IF(B1737=1,A1719,"")</f>
        <v/>
      </c>
      <c r="B1737" s="39" t="str">
        <f t="shared" si="122"/>
        <v/>
      </c>
      <c r="C1737" s="130">
        <f>VLOOKUP($X$26,CAD!$C$7:$D$31,2,0)</f>
        <v>0</v>
      </c>
      <c r="D1737" s="37">
        <v>0</v>
      </c>
      <c r="E1737" s="37">
        <v>0</v>
      </c>
      <c r="F1737" s="37">
        <v>0</v>
      </c>
      <c r="G1737" s="37">
        <v>0</v>
      </c>
      <c r="H1737" s="37">
        <v>0</v>
      </c>
      <c r="I1737" s="37">
        <v>0</v>
      </c>
      <c r="J1737" s="37">
        <v>0</v>
      </c>
      <c r="K1737" s="37">
        <v>0</v>
      </c>
      <c r="L1737" s="37">
        <v>0</v>
      </c>
      <c r="M1737" s="37">
        <v>0</v>
      </c>
      <c r="N1737" s="37">
        <v>0</v>
      </c>
      <c r="O1737" s="37">
        <v>0</v>
      </c>
      <c r="P1737" s="46">
        <f t="shared" si="123"/>
        <v>0</v>
      </c>
    </row>
    <row r="1738" spans="1:16" hidden="1" x14ac:dyDescent="0.25">
      <c r="A1738" s="258" t="str">
        <f>IF(B1738=1,A1719,"")</f>
        <v/>
      </c>
      <c r="B1738" s="39" t="str">
        <f t="shared" si="122"/>
        <v/>
      </c>
      <c r="C1738" s="130">
        <f>VLOOKUP($X$27,CAD!$C$7:$D$31,2,0)</f>
        <v>0</v>
      </c>
      <c r="D1738" s="37">
        <v>0</v>
      </c>
      <c r="E1738" s="37">
        <v>0</v>
      </c>
      <c r="F1738" s="37">
        <v>0</v>
      </c>
      <c r="G1738" s="37">
        <v>0</v>
      </c>
      <c r="H1738" s="37">
        <v>0</v>
      </c>
      <c r="I1738" s="37">
        <v>0</v>
      </c>
      <c r="J1738" s="37">
        <v>0</v>
      </c>
      <c r="K1738" s="37">
        <v>0</v>
      </c>
      <c r="L1738" s="37">
        <v>0</v>
      </c>
      <c r="M1738" s="37">
        <v>0</v>
      </c>
      <c r="N1738" s="37">
        <v>0</v>
      </c>
      <c r="O1738" s="37">
        <v>0</v>
      </c>
      <c r="P1738" s="46">
        <f t="shared" si="123"/>
        <v>0</v>
      </c>
    </row>
    <row r="1739" spans="1:16" hidden="1" x14ac:dyDescent="0.25">
      <c r="A1739" s="258" t="str">
        <f>IF(B1739=1,A1719,"")</f>
        <v/>
      </c>
      <c r="B1739" s="39" t="str">
        <f t="shared" si="122"/>
        <v/>
      </c>
      <c r="C1739" s="130">
        <f>VLOOKUP($X$28,CAD!$C$7:$D$31,2,0)</f>
        <v>0</v>
      </c>
      <c r="D1739" s="37">
        <v>0</v>
      </c>
      <c r="E1739" s="37">
        <v>0</v>
      </c>
      <c r="F1739" s="37">
        <v>0</v>
      </c>
      <c r="G1739" s="37">
        <v>0</v>
      </c>
      <c r="H1739" s="37">
        <v>0</v>
      </c>
      <c r="I1739" s="37">
        <v>0</v>
      </c>
      <c r="J1739" s="37">
        <v>0</v>
      </c>
      <c r="K1739" s="37">
        <v>0</v>
      </c>
      <c r="L1739" s="37">
        <v>0</v>
      </c>
      <c r="M1739" s="37">
        <v>0</v>
      </c>
      <c r="N1739" s="37">
        <v>0</v>
      </c>
      <c r="O1739" s="37">
        <v>0</v>
      </c>
      <c r="P1739" s="46">
        <f t="shared" si="123"/>
        <v>0</v>
      </c>
    </row>
    <row r="1740" spans="1:16" hidden="1" x14ac:dyDescent="0.25">
      <c r="A1740" s="258" t="str">
        <f>IF(B1740=1,A1719,"")</f>
        <v/>
      </c>
      <c r="B1740" s="39" t="str">
        <f t="shared" si="122"/>
        <v/>
      </c>
      <c r="C1740" s="130">
        <f>VLOOKUP($X$29,CAD!$C$7:$D$31,2,0)</f>
        <v>0</v>
      </c>
      <c r="D1740" s="37">
        <v>0</v>
      </c>
      <c r="E1740" s="37">
        <v>0</v>
      </c>
      <c r="F1740" s="37">
        <v>0</v>
      </c>
      <c r="G1740" s="37">
        <v>0</v>
      </c>
      <c r="H1740" s="37">
        <v>0</v>
      </c>
      <c r="I1740" s="37">
        <v>0</v>
      </c>
      <c r="J1740" s="37">
        <v>0</v>
      </c>
      <c r="K1740" s="37">
        <v>0</v>
      </c>
      <c r="L1740" s="37">
        <v>0</v>
      </c>
      <c r="M1740" s="37">
        <v>0</v>
      </c>
      <c r="N1740" s="37">
        <v>0</v>
      </c>
      <c r="O1740" s="37">
        <v>0</v>
      </c>
      <c r="P1740" s="46">
        <f t="shared" si="123"/>
        <v>0</v>
      </c>
    </row>
    <row r="1741" spans="1:16" hidden="1" x14ac:dyDescent="0.25">
      <c r="A1741" s="258" t="str">
        <f>IF(B1741=1,A1719,"")</f>
        <v/>
      </c>
      <c r="B1741" s="39" t="str">
        <f t="shared" si="122"/>
        <v/>
      </c>
      <c r="C1741" s="130">
        <f>VLOOKUP($X$30,CAD!$C$7:$D$31,2,0)</f>
        <v>0</v>
      </c>
      <c r="D1741" s="37">
        <v>0</v>
      </c>
      <c r="E1741" s="37">
        <v>0</v>
      </c>
      <c r="F1741" s="37">
        <v>0</v>
      </c>
      <c r="G1741" s="37">
        <v>0</v>
      </c>
      <c r="H1741" s="37">
        <v>0</v>
      </c>
      <c r="I1741" s="37">
        <v>0</v>
      </c>
      <c r="J1741" s="37">
        <v>0</v>
      </c>
      <c r="K1741" s="37">
        <v>0</v>
      </c>
      <c r="L1741" s="37">
        <v>0</v>
      </c>
      <c r="M1741" s="37">
        <v>0</v>
      </c>
      <c r="N1741" s="37">
        <v>0</v>
      </c>
      <c r="O1741" s="37">
        <v>0</v>
      </c>
      <c r="P1741" s="46">
        <f t="shared" si="123"/>
        <v>0</v>
      </c>
    </row>
    <row r="1742" spans="1:16" hidden="1" x14ac:dyDescent="0.25">
      <c r="A1742" s="258" t="str">
        <f>IF(B1742=1,A1719,"")</f>
        <v/>
      </c>
      <c r="B1742" s="39" t="str">
        <f t="shared" si="122"/>
        <v/>
      </c>
      <c r="C1742" s="130">
        <f>VLOOKUP($X$31,CAD!$C$7:$D$31,2,0)</f>
        <v>0</v>
      </c>
      <c r="D1742" s="37">
        <v>0</v>
      </c>
      <c r="E1742" s="37">
        <v>0</v>
      </c>
      <c r="F1742" s="37">
        <v>0</v>
      </c>
      <c r="G1742" s="37">
        <v>0</v>
      </c>
      <c r="H1742" s="37">
        <v>0</v>
      </c>
      <c r="I1742" s="37">
        <v>0</v>
      </c>
      <c r="J1742" s="37">
        <v>0</v>
      </c>
      <c r="K1742" s="37">
        <v>0</v>
      </c>
      <c r="L1742" s="37">
        <v>0</v>
      </c>
      <c r="M1742" s="37">
        <v>0</v>
      </c>
      <c r="N1742" s="37">
        <v>0</v>
      </c>
      <c r="O1742" s="37">
        <v>0</v>
      </c>
      <c r="P1742" s="46">
        <f t="shared" si="123"/>
        <v>0</v>
      </c>
    </row>
    <row r="1743" spans="1:16" hidden="1" x14ac:dyDescent="0.25">
      <c r="A1743" s="258" t="str">
        <f>IF(B1743=1,A1719,"")</f>
        <v/>
      </c>
      <c r="B1743" s="39" t="str">
        <f t="shared" si="122"/>
        <v/>
      </c>
      <c r="C1743" s="130">
        <f>VLOOKUP($X$32,CAD!$C$7:$D$31,2,0)</f>
        <v>0</v>
      </c>
      <c r="D1743" s="37">
        <v>0</v>
      </c>
      <c r="E1743" s="37">
        <v>0</v>
      </c>
      <c r="F1743" s="37">
        <v>0</v>
      </c>
      <c r="G1743" s="37">
        <v>0</v>
      </c>
      <c r="H1743" s="37">
        <v>0</v>
      </c>
      <c r="I1743" s="37">
        <v>0</v>
      </c>
      <c r="J1743" s="37">
        <v>0</v>
      </c>
      <c r="K1743" s="37">
        <v>0</v>
      </c>
      <c r="L1743" s="37">
        <v>0</v>
      </c>
      <c r="M1743" s="37">
        <v>0</v>
      </c>
      <c r="N1743" s="37">
        <v>0</v>
      </c>
      <c r="O1743" s="37">
        <v>0</v>
      </c>
      <c r="P1743" s="46">
        <f t="shared" si="123"/>
        <v>0</v>
      </c>
    </row>
    <row r="1744" spans="1:16" hidden="1" x14ac:dyDescent="0.25">
      <c r="A1744" s="258" t="str">
        <f>IF(B1744=1,A1719,"")</f>
        <v/>
      </c>
      <c r="B1744" s="39" t="str">
        <f t="shared" si="122"/>
        <v/>
      </c>
      <c r="C1744" s="130">
        <f>VLOOKUP($X$33,CAD!$C$7:$D$31,2,0)</f>
        <v>0</v>
      </c>
      <c r="D1744" s="37">
        <v>0</v>
      </c>
      <c r="E1744" s="37">
        <v>0</v>
      </c>
      <c r="F1744" s="37">
        <v>0</v>
      </c>
      <c r="G1744" s="37">
        <v>0</v>
      </c>
      <c r="H1744" s="37">
        <v>0</v>
      </c>
      <c r="I1744" s="37">
        <v>0</v>
      </c>
      <c r="J1744" s="37">
        <v>0</v>
      </c>
      <c r="K1744" s="37">
        <v>0</v>
      </c>
      <c r="L1744" s="37">
        <v>0</v>
      </c>
      <c r="M1744" s="37">
        <v>0</v>
      </c>
      <c r="N1744" s="37">
        <v>0</v>
      </c>
      <c r="O1744" s="37">
        <v>0</v>
      </c>
      <c r="P1744" s="46">
        <f t="shared" si="123"/>
        <v>0</v>
      </c>
    </row>
    <row r="1745" spans="1:16" hidden="1" x14ac:dyDescent="0.25">
      <c r="A1745" s="258" t="str">
        <f>IF(B1745=1,A1719,"")</f>
        <v/>
      </c>
      <c r="B1745" s="39" t="str">
        <f t="shared" si="122"/>
        <v/>
      </c>
      <c r="C1745" s="101">
        <f>VLOOKUP($X$34,CAD!$E$7:$F$31,2,0)</f>
        <v>0</v>
      </c>
      <c r="D1745" s="37">
        <v>0</v>
      </c>
      <c r="E1745" s="37">
        <v>0</v>
      </c>
      <c r="F1745" s="37">
        <v>0</v>
      </c>
      <c r="G1745" s="37">
        <v>0</v>
      </c>
      <c r="H1745" s="37">
        <v>0</v>
      </c>
      <c r="I1745" s="37">
        <v>0</v>
      </c>
      <c r="J1745" s="37">
        <v>0</v>
      </c>
      <c r="K1745" s="37">
        <v>0</v>
      </c>
      <c r="L1745" s="37">
        <v>0</v>
      </c>
      <c r="M1745" s="37">
        <v>0</v>
      </c>
      <c r="N1745" s="37">
        <v>0</v>
      </c>
      <c r="O1745" s="37">
        <v>0</v>
      </c>
      <c r="P1745" s="46">
        <f t="shared" si="123"/>
        <v>0</v>
      </c>
    </row>
    <row r="1746" spans="1:16" hidden="1" x14ac:dyDescent="0.25">
      <c r="A1746" s="258" t="str">
        <f>IF(B1746=1,A1719,"")</f>
        <v/>
      </c>
      <c r="B1746" s="39" t="str">
        <f t="shared" si="122"/>
        <v/>
      </c>
      <c r="C1746" s="101">
        <f>VLOOKUP($X$35,CAD!$E$7:$F$31,2,0)</f>
        <v>0</v>
      </c>
      <c r="D1746" s="37">
        <v>0</v>
      </c>
      <c r="E1746" s="37">
        <v>0</v>
      </c>
      <c r="F1746" s="37">
        <v>0</v>
      </c>
      <c r="G1746" s="37">
        <v>0</v>
      </c>
      <c r="H1746" s="37">
        <v>0</v>
      </c>
      <c r="I1746" s="37">
        <v>0</v>
      </c>
      <c r="J1746" s="37">
        <v>0</v>
      </c>
      <c r="K1746" s="37">
        <v>0</v>
      </c>
      <c r="L1746" s="37">
        <v>0</v>
      </c>
      <c r="M1746" s="37">
        <v>0</v>
      </c>
      <c r="N1746" s="37">
        <v>0</v>
      </c>
      <c r="O1746" s="37">
        <v>0</v>
      </c>
      <c r="P1746" s="46">
        <f t="shared" si="123"/>
        <v>0</v>
      </c>
    </row>
    <row r="1747" spans="1:16" hidden="1" x14ac:dyDescent="0.25">
      <c r="A1747" s="258" t="str">
        <f>IF(B1747=1,A1719,"")</f>
        <v/>
      </c>
      <c r="B1747" s="39" t="str">
        <f t="shared" si="122"/>
        <v/>
      </c>
      <c r="C1747" s="101">
        <f>VLOOKUP($X$36,CAD!$E$7:$F$31,2,0)</f>
        <v>0</v>
      </c>
      <c r="D1747" s="37">
        <v>0</v>
      </c>
      <c r="E1747" s="37">
        <v>0</v>
      </c>
      <c r="F1747" s="37">
        <v>0</v>
      </c>
      <c r="G1747" s="37">
        <v>0</v>
      </c>
      <c r="H1747" s="37">
        <v>0</v>
      </c>
      <c r="I1747" s="37">
        <v>0</v>
      </c>
      <c r="J1747" s="37">
        <v>0</v>
      </c>
      <c r="K1747" s="37">
        <v>0</v>
      </c>
      <c r="L1747" s="37">
        <v>0</v>
      </c>
      <c r="M1747" s="37">
        <v>0</v>
      </c>
      <c r="N1747" s="37">
        <v>0</v>
      </c>
      <c r="O1747" s="37">
        <v>0</v>
      </c>
      <c r="P1747" s="46">
        <f t="shared" si="123"/>
        <v>0</v>
      </c>
    </row>
    <row r="1748" spans="1:16" hidden="1" x14ac:dyDescent="0.25">
      <c r="A1748" s="258" t="str">
        <f>IF(B1748=1,A1719,"")</f>
        <v/>
      </c>
      <c r="B1748" s="39" t="str">
        <f t="shared" si="122"/>
        <v/>
      </c>
      <c r="C1748" s="101">
        <f>VLOOKUP($X$37,CAD!$E$7:$F$31,2,0)</f>
        <v>0</v>
      </c>
      <c r="D1748" s="37">
        <v>0</v>
      </c>
      <c r="E1748" s="37">
        <v>0</v>
      </c>
      <c r="F1748" s="37">
        <v>0</v>
      </c>
      <c r="G1748" s="37">
        <v>0</v>
      </c>
      <c r="H1748" s="37">
        <v>0</v>
      </c>
      <c r="I1748" s="37">
        <v>0</v>
      </c>
      <c r="J1748" s="37">
        <v>0</v>
      </c>
      <c r="K1748" s="37">
        <v>0</v>
      </c>
      <c r="L1748" s="37">
        <v>0</v>
      </c>
      <c r="M1748" s="37">
        <v>0</v>
      </c>
      <c r="N1748" s="37">
        <v>0</v>
      </c>
      <c r="O1748" s="37">
        <v>0</v>
      </c>
      <c r="P1748" s="46">
        <f t="shared" si="123"/>
        <v>0</v>
      </c>
    </row>
    <row r="1749" spans="1:16" hidden="1" x14ac:dyDescent="0.25">
      <c r="A1749" s="258" t="str">
        <f>IF(B1749=1,A1719,"")</f>
        <v/>
      </c>
      <c r="B1749" s="39" t="str">
        <f t="shared" si="122"/>
        <v/>
      </c>
      <c r="C1749" s="101">
        <f>VLOOKUP($X$38,CAD!$E$7:$F$31,2,0)</f>
        <v>0</v>
      </c>
      <c r="D1749" s="37">
        <v>0</v>
      </c>
      <c r="E1749" s="37">
        <v>0</v>
      </c>
      <c r="F1749" s="37">
        <v>0</v>
      </c>
      <c r="G1749" s="37">
        <v>0</v>
      </c>
      <c r="H1749" s="37">
        <v>0</v>
      </c>
      <c r="I1749" s="37">
        <v>0</v>
      </c>
      <c r="J1749" s="37">
        <v>0</v>
      </c>
      <c r="K1749" s="37">
        <v>0</v>
      </c>
      <c r="L1749" s="37">
        <v>0</v>
      </c>
      <c r="M1749" s="37">
        <v>0</v>
      </c>
      <c r="N1749" s="37">
        <v>0</v>
      </c>
      <c r="O1749" s="37">
        <v>0</v>
      </c>
      <c r="P1749" s="46">
        <f t="shared" si="123"/>
        <v>0</v>
      </c>
    </row>
    <row r="1750" spans="1:16" hidden="1" x14ac:dyDescent="0.25">
      <c r="A1750" s="258" t="str">
        <f>IF(B1750=1,A1719,"")</f>
        <v/>
      </c>
      <c r="B1750" s="39" t="str">
        <f t="shared" si="122"/>
        <v/>
      </c>
      <c r="C1750" s="101">
        <f>VLOOKUP($X$39,CAD!$E$7:$F$31,2,0)</f>
        <v>0</v>
      </c>
      <c r="D1750" s="37">
        <v>0</v>
      </c>
      <c r="E1750" s="37">
        <v>0</v>
      </c>
      <c r="F1750" s="37">
        <v>0</v>
      </c>
      <c r="G1750" s="37">
        <v>0</v>
      </c>
      <c r="H1750" s="37">
        <v>0</v>
      </c>
      <c r="I1750" s="37">
        <v>0</v>
      </c>
      <c r="J1750" s="37">
        <v>0</v>
      </c>
      <c r="K1750" s="37">
        <v>0</v>
      </c>
      <c r="L1750" s="37">
        <v>0</v>
      </c>
      <c r="M1750" s="37">
        <v>0</v>
      </c>
      <c r="N1750" s="37">
        <v>0</v>
      </c>
      <c r="O1750" s="37">
        <v>0</v>
      </c>
      <c r="P1750" s="46">
        <f t="shared" si="123"/>
        <v>0</v>
      </c>
    </row>
    <row r="1751" spans="1:16" hidden="1" x14ac:dyDescent="0.25">
      <c r="A1751" s="258" t="str">
        <f>IF(B1751=1,A1719,"")</f>
        <v/>
      </c>
      <c r="B1751" s="39" t="str">
        <f t="shared" si="122"/>
        <v/>
      </c>
      <c r="C1751" s="101">
        <f>VLOOKUP($X$40,CAD!$E$7:$F$31,2,0)</f>
        <v>0</v>
      </c>
      <c r="D1751" s="37">
        <v>0</v>
      </c>
      <c r="E1751" s="37">
        <v>0</v>
      </c>
      <c r="F1751" s="37">
        <v>0</v>
      </c>
      <c r="G1751" s="37">
        <v>0</v>
      </c>
      <c r="H1751" s="37">
        <v>0</v>
      </c>
      <c r="I1751" s="37">
        <v>0</v>
      </c>
      <c r="J1751" s="37">
        <v>0</v>
      </c>
      <c r="K1751" s="37">
        <v>0</v>
      </c>
      <c r="L1751" s="37">
        <v>0</v>
      </c>
      <c r="M1751" s="37">
        <v>0</v>
      </c>
      <c r="N1751" s="37">
        <v>0</v>
      </c>
      <c r="O1751" s="37">
        <v>0</v>
      </c>
      <c r="P1751" s="46">
        <f t="shared" si="123"/>
        <v>0</v>
      </c>
    </row>
    <row r="1752" spans="1:16" hidden="1" x14ac:dyDescent="0.25">
      <c r="A1752" s="258" t="str">
        <f>IF(B1752=1,A1719,"")</f>
        <v/>
      </c>
      <c r="B1752" s="39" t="str">
        <f t="shared" si="122"/>
        <v/>
      </c>
      <c r="C1752" s="101">
        <f>VLOOKUP($X$41,CAD!$E$7:$F$31,2,0)</f>
        <v>0</v>
      </c>
      <c r="D1752" s="37">
        <v>0</v>
      </c>
      <c r="E1752" s="37">
        <v>0</v>
      </c>
      <c r="F1752" s="37">
        <v>0</v>
      </c>
      <c r="G1752" s="37">
        <v>0</v>
      </c>
      <c r="H1752" s="37">
        <v>0</v>
      </c>
      <c r="I1752" s="37">
        <v>0</v>
      </c>
      <c r="J1752" s="37">
        <v>0</v>
      </c>
      <c r="K1752" s="37">
        <v>0</v>
      </c>
      <c r="L1752" s="37">
        <v>0</v>
      </c>
      <c r="M1752" s="37">
        <v>0</v>
      </c>
      <c r="N1752" s="37">
        <v>0</v>
      </c>
      <c r="O1752" s="37">
        <v>0</v>
      </c>
      <c r="P1752" s="46">
        <f t="shared" si="123"/>
        <v>0</v>
      </c>
    </row>
    <row r="1753" spans="1:16" hidden="1" x14ac:dyDescent="0.25">
      <c r="A1753" s="258" t="str">
        <f>IF(B1753=1,A1719,"")</f>
        <v/>
      </c>
      <c r="B1753" s="39" t="str">
        <f t="shared" si="122"/>
        <v/>
      </c>
      <c r="C1753" s="101">
        <f>VLOOKUP($X$42,CAD!$E$7:$F$31,2,0)</f>
        <v>0</v>
      </c>
      <c r="D1753" s="37">
        <v>0</v>
      </c>
      <c r="E1753" s="37">
        <v>0</v>
      </c>
      <c r="F1753" s="37">
        <v>0</v>
      </c>
      <c r="G1753" s="37">
        <v>0</v>
      </c>
      <c r="H1753" s="37">
        <v>0</v>
      </c>
      <c r="I1753" s="37">
        <v>0</v>
      </c>
      <c r="J1753" s="37">
        <v>0</v>
      </c>
      <c r="K1753" s="37">
        <v>0</v>
      </c>
      <c r="L1753" s="37">
        <v>0</v>
      </c>
      <c r="M1753" s="37">
        <v>0</v>
      </c>
      <c r="N1753" s="37">
        <v>0</v>
      </c>
      <c r="O1753" s="37">
        <v>0</v>
      </c>
      <c r="P1753" s="46">
        <f t="shared" si="123"/>
        <v>0</v>
      </c>
    </row>
    <row r="1754" spans="1:16" hidden="1" x14ac:dyDescent="0.25">
      <c r="A1754" s="258" t="str">
        <f>IF(B1754=1,A1719,"")</f>
        <v/>
      </c>
      <c r="B1754" s="39" t="str">
        <f t="shared" si="122"/>
        <v/>
      </c>
      <c r="C1754" s="101">
        <f>VLOOKUP($X$43,CAD!$E$7:$F$31,2,0)</f>
        <v>0</v>
      </c>
      <c r="D1754" s="37">
        <v>0</v>
      </c>
      <c r="E1754" s="37">
        <v>0</v>
      </c>
      <c r="F1754" s="37">
        <v>0</v>
      </c>
      <c r="G1754" s="37">
        <v>0</v>
      </c>
      <c r="H1754" s="37">
        <v>0</v>
      </c>
      <c r="I1754" s="37">
        <v>0</v>
      </c>
      <c r="J1754" s="37">
        <v>0</v>
      </c>
      <c r="K1754" s="37">
        <v>0</v>
      </c>
      <c r="L1754" s="37">
        <v>0</v>
      </c>
      <c r="M1754" s="37">
        <v>0</v>
      </c>
      <c r="N1754" s="37">
        <v>0</v>
      </c>
      <c r="O1754" s="37">
        <v>0</v>
      </c>
      <c r="P1754" s="46">
        <f t="shared" si="123"/>
        <v>0</v>
      </c>
    </row>
    <row r="1755" spans="1:16" hidden="1" x14ac:dyDescent="0.25">
      <c r="A1755" s="258" t="str">
        <f>IF(B1755=1,A1719,"")</f>
        <v/>
      </c>
      <c r="B1755" s="39" t="str">
        <f t="shared" si="122"/>
        <v/>
      </c>
      <c r="C1755" s="101">
        <f>VLOOKUP($X$44,CAD!$E$7:$F$31,2,0)</f>
        <v>0</v>
      </c>
      <c r="D1755" s="37">
        <v>0</v>
      </c>
      <c r="E1755" s="37">
        <v>0</v>
      </c>
      <c r="F1755" s="37">
        <v>0</v>
      </c>
      <c r="G1755" s="37">
        <v>0</v>
      </c>
      <c r="H1755" s="37">
        <v>0</v>
      </c>
      <c r="I1755" s="37">
        <v>0</v>
      </c>
      <c r="J1755" s="37">
        <v>0</v>
      </c>
      <c r="K1755" s="37">
        <v>0</v>
      </c>
      <c r="L1755" s="37">
        <v>0</v>
      </c>
      <c r="M1755" s="37">
        <v>0</v>
      </c>
      <c r="N1755" s="37">
        <v>0</v>
      </c>
      <c r="O1755" s="37">
        <v>0</v>
      </c>
      <c r="P1755" s="46">
        <f t="shared" si="123"/>
        <v>0</v>
      </c>
    </row>
    <row r="1756" spans="1:16" hidden="1" x14ac:dyDescent="0.25">
      <c r="A1756" s="258" t="str">
        <f>IF(B1756=1,A1719,"")</f>
        <v/>
      </c>
      <c r="B1756" s="39" t="str">
        <f t="shared" si="122"/>
        <v/>
      </c>
      <c r="C1756" s="101">
        <f>VLOOKUP($X$45,CAD!$E$7:$F$31,2,0)</f>
        <v>0</v>
      </c>
      <c r="D1756" s="37">
        <v>0</v>
      </c>
      <c r="E1756" s="37">
        <v>0</v>
      </c>
      <c r="F1756" s="37">
        <v>0</v>
      </c>
      <c r="G1756" s="37">
        <v>0</v>
      </c>
      <c r="H1756" s="37">
        <v>0</v>
      </c>
      <c r="I1756" s="37">
        <v>0</v>
      </c>
      <c r="J1756" s="37">
        <v>0</v>
      </c>
      <c r="K1756" s="37">
        <v>0</v>
      </c>
      <c r="L1756" s="37">
        <v>0</v>
      </c>
      <c r="M1756" s="37">
        <v>0</v>
      </c>
      <c r="N1756" s="37">
        <v>0</v>
      </c>
      <c r="O1756" s="37">
        <v>0</v>
      </c>
      <c r="P1756" s="46">
        <f t="shared" si="123"/>
        <v>0</v>
      </c>
    </row>
    <row r="1757" spans="1:16" hidden="1" x14ac:dyDescent="0.25">
      <c r="A1757" s="258" t="str">
        <f>IF(B1757=1,A1719,"")</f>
        <v/>
      </c>
      <c r="B1757" s="39" t="str">
        <f t="shared" si="122"/>
        <v/>
      </c>
      <c r="C1757" s="101">
        <f>VLOOKUP($X$46,CAD!$E$7:$F$31,2,0)</f>
        <v>0</v>
      </c>
      <c r="D1757" s="37">
        <v>0</v>
      </c>
      <c r="E1757" s="37">
        <v>0</v>
      </c>
      <c r="F1757" s="37">
        <v>0</v>
      </c>
      <c r="G1757" s="37">
        <v>0</v>
      </c>
      <c r="H1757" s="37">
        <v>0</v>
      </c>
      <c r="I1757" s="37">
        <v>0</v>
      </c>
      <c r="J1757" s="37">
        <v>0</v>
      </c>
      <c r="K1757" s="37">
        <v>0</v>
      </c>
      <c r="L1757" s="37">
        <v>0</v>
      </c>
      <c r="M1757" s="37">
        <v>0</v>
      </c>
      <c r="N1757" s="37">
        <v>0</v>
      </c>
      <c r="O1757" s="37">
        <v>0</v>
      </c>
      <c r="P1757" s="46">
        <f t="shared" si="123"/>
        <v>0</v>
      </c>
    </row>
    <row r="1758" spans="1:16" hidden="1" x14ac:dyDescent="0.25">
      <c r="A1758" s="258" t="str">
        <f>IF(B1758=1,A1719,"")</f>
        <v/>
      </c>
      <c r="B1758" s="39" t="str">
        <f t="shared" si="122"/>
        <v/>
      </c>
      <c r="C1758" s="101">
        <f>VLOOKUP($X$47,CAD!$E$7:$F$31,2,0)</f>
        <v>0</v>
      </c>
      <c r="D1758" s="37">
        <v>0</v>
      </c>
      <c r="E1758" s="37">
        <v>0</v>
      </c>
      <c r="F1758" s="37">
        <v>0</v>
      </c>
      <c r="G1758" s="37">
        <v>0</v>
      </c>
      <c r="H1758" s="37">
        <v>0</v>
      </c>
      <c r="I1758" s="37">
        <v>0</v>
      </c>
      <c r="J1758" s="37">
        <v>0</v>
      </c>
      <c r="K1758" s="37">
        <v>0</v>
      </c>
      <c r="L1758" s="37">
        <v>0</v>
      </c>
      <c r="M1758" s="37">
        <v>0</v>
      </c>
      <c r="N1758" s="37">
        <v>0</v>
      </c>
      <c r="O1758" s="37">
        <v>0</v>
      </c>
      <c r="P1758" s="46">
        <f t="shared" si="123"/>
        <v>0</v>
      </c>
    </row>
    <row r="1759" spans="1:16" hidden="1" x14ac:dyDescent="0.25">
      <c r="A1759" s="258" t="str">
        <f>IF(B1759=1,A1719,"")</f>
        <v/>
      </c>
      <c r="B1759" s="39" t="str">
        <f t="shared" si="122"/>
        <v/>
      </c>
      <c r="C1759" s="101">
        <f>VLOOKUP($X$48,CAD!$E$7:$F$31,2,0)</f>
        <v>0</v>
      </c>
      <c r="D1759" s="37">
        <v>0</v>
      </c>
      <c r="E1759" s="37">
        <v>0</v>
      </c>
      <c r="F1759" s="37">
        <v>0</v>
      </c>
      <c r="G1759" s="37">
        <v>0</v>
      </c>
      <c r="H1759" s="37">
        <v>0</v>
      </c>
      <c r="I1759" s="37">
        <v>0</v>
      </c>
      <c r="J1759" s="37">
        <v>0</v>
      </c>
      <c r="K1759" s="37">
        <v>0</v>
      </c>
      <c r="L1759" s="37">
        <v>0</v>
      </c>
      <c r="M1759" s="37">
        <v>0</v>
      </c>
      <c r="N1759" s="37">
        <v>0</v>
      </c>
      <c r="O1759" s="37">
        <v>0</v>
      </c>
      <c r="P1759" s="46">
        <f t="shared" si="123"/>
        <v>0</v>
      </c>
    </row>
    <row r="1760" spans="1:16" hidden="1" x14ac:dyDescent="0.25">
      <c r="A1760" s="258" t="str">
        <f>IF(B1760=1,A1719,"")</f>
        <v/>
      </c>
      <c r="B1760" s="39" t="str">
        <f t="shared" si="122"/>
        <v/>
      </c>
      <c r="C1760" s="101">
        <f>VLOOKUP($X$49,CAD!$E$7:$F$31,2,0)</f>
        <v>0</v>
      </c>
      <c r="D1760" s="37">
        <v>0</v>
      </c>
      <c r="E1760" s="37">
        <v>0</v>
      </c>
      <c r="F1760" s="37">
        <v>0</v>
      </c>
      <c r="G1760" s="37">
        <v>0</v>
      </c>
      <c r="H1760" s="37">
        <v>0</v>
      </c>
      <c r="I1760" s="37">
        <v>0</v>
      </c>
      <c r="J1760" s="37">
        <v>0</v>
      </c>
      <c r="K1760" s="37">
        <v>0</v>
      </c>
      <c r="L1760" s="37">
        <v>0</v>
      </c>
      <c r="M1760" s="37">
        <v>0</v>
      </c>
      <c r="N1760" s="37">
        <v>0</v>
      </c>
      <c r="O1760" s="37">
        <v>0</v>
      </c>
      <c r="P1760" s="46">
        <f t="shared" si="123"/>
        <v>0</v>
      </c>
    </row>
    <row r="1761" spans="1:20" hidden="1" x14ac:dyDescent="0.25">
      <c r="A1761" s="258" t="str">
        <f>IF(B1761=1,A1719,"")</f>
        <v/>
      </c>
      <c r="B1761" s="39" t="str">
        <f t="shared" si="122"/>
        <v/>
      </c>
      <c r="C1761" s="101">
        <f>VLOOKUP($X$50,CAD!$E$7:$F$31,2,0)</f>
        <v>0</v>
      </c>
      <c r="D1761" s="37">
        <v>0</v>
      </c>
      <c r="E1761" s="37">
        <v>0</v>
      </c>
      <c r="F1761" s="37">
        <v>0</v>
      </c>
      <c r="G1761" s="37">
        <v>0</v>
      </c>
      <c r="H1761" s="37">
        <v>0</v>
      </c>
      <c r="I1761" s="37">
        <v>0</v>
      </c>
      <c r="J1761" s="37">
        <v>0</v>
      </c>
      <c r="K1761" s="37">
        <v>0</v>
      </c>
      <c r="L1761" s="37">
        <v>0</v>
      </c>
      <c r="M1761" s="37">
        <v>0</v>
      </c>
      <c r="N1761" s="37">
        <v>0</v>
      </c>
      <c r="O1761" s="37">
        <v>0</v>
      </c>
      <c r="P1761" s="46">
        <f t="shared" si="123"/>
        <v>0</v>
      </c>
    </row>
    <row r="1762" spans="1:20" hidden="1" x14ac:dyDescent="0.25">
      <c r="A1762" s="258" t="str">
        <f>IF(B1762=1,A1719,"")</f>
        <v/>
      </c>
      <c r="B1762" s="39" t="str">
        <f t="shared" si="122"/>
        <v/>
      </c>
      <c r="C1762" s="101">
        <f>VLOOKUP($X$51,CAD!$E$7:$F$31,2,0)</f>
        <v>0</v>
      </c>
      <c r="D1762" s="37">
        <v>0</v>
      </c>
      <c r="E1762" s="37">
        <v>0</v>
      </c>
      <c r="F1762" s="37">
        <v>0</v>
      </c>
      <c r="G1762" s="37">
        <v>0</v>
      </c>
      <c r="H1762" s="37">
        <v>0</v>
      </c>
      <c r="I1762" s="37">
        <v>0</v>
      </c>
      <c r="J1762" s="37">
        <v>0</v>
      </c>
      <c r="K1762" s="37">
        <v>0</v>
      </c>
      <c r="L1762" s="37">
        <v>0</v>
      </c>
      <c r="M1762" s="37">
        <v>0</v>
      </c>
      <c r="N1762" s="37">
        <v>0</v>
      </c>
      <c r="O1762" s="37">
        <v>0</v>
      </c>
      <c r="P1762" s="46">
        <f t="shared" si="123"/>
        <v>0</v>
      </c>
    </row>
    <row r="1763" spans="1:20" hidden="1" x14ac:dyDescent="0.25">
      <c r="A1763" s="258" t="str">
        <f>IF(B1763=1,A1719,"")</f>
        <v/>
      </c>
      <c r="B1763" s="39" t="str">
        <f t="shared" si="122"/>
        <v/>
      </c>
      <c r="C1763" s="101">
        <f>VLOOKUP($X$52,CAD!$E$7:$F$31,2,0)</f>
        <v>0</v>
      </c>
      <c r="D1763" s="37">
        <v>0</v>
      </c>
      <c r="E1763" s="37">
        <v>0</v>
      </c>
      <c r="F1763" s="37">
        <v>0</v>
      </c>
      <c r="G1763" s="37">
        <v>0</v>
      </c>
      <c r="H1763" s="37">
        <v>0</v>
      </c>
      <c r="I1763" s="37">
        <v>0</v>
      </c>
      <c r="J1763" s="37">
        <v>0</v>
      </c>
      <c r="K1763" s="37">
        <v>0</v>
      </c>
      <c r="L1763" s="37">
        <v>0</v>
      </c>
      <c r="M1763" s="37">
        <v>0</v>
      </c>
      <c r="N1763" s="37">
        <v>0</v>
      </c>
      <c r="O1763" s="37">
        <v>0</v>
      </c>
      <c r="P1763" s="46">
        <f t="shared" si="123"/>
        <v>0</v>
      </c>
    </row>
    <row r="1764" spans="1:20" hidden="1" x14ac:dyDescent="0.25">
      <c r="A1764" s="258" t="str">
        <f>IF(B1764=1,A1719,"")</f>
        <v/>
      </c>
      <c r="B1764" s="39" t="str">
        <f t="shared" si="122"/>
        <v/>
      </c>
      <c r="C1764" s="101">
        <f>VLOOKUP($X$53,CAD!$E$7:$F$31,2,0)</f>
        <v>0</v>
      </c>
      <c r="D1764" s="37">
        <v>0</v>
      </c>
      <c r="E1764" s="37">
        <v>0</v>
      </c>
      <c r="F1764" s="37">
        <v>0</v>
      </c>
      <c r="G1764" s="37">
        <v>0</v>
      </c>
      <c r="H1764" s="37">
        <v>0</v>
      </c>
      <c r="I1764" s="37">
        <v>0</v>
      </c>
      <c r="J1764" s="37">
        <v>0</v>
      </c>
      <c r="K1764" s="37">
        <v>0</v>
      </c>
      <c r="L1764" s="37">
        <v>0</v>
      </c>
      <c r="M1764" s="37">
        <v>0</v>
      </c>
      <c r="N1764" s="37">
        <v>0</v>
      </c>
      <c r="O1764" s="37">
        <v>0</v>
      </c>
      <c r="P1764" s="46">
        <f t="shared" si="123"/>
        <v>0</v>
      </c>
    </row>
    <row r="1765" spans="1:20" hidden="1" x14ac:dyDescent="0.25">
      <c r="A1765" s="258" t="str">
        <f>IF(B1765=1,A1719,"")</f>
        <v/>
      </c>
      <c r="B1765" s="39" t="str">
        <f t="shared" si="122"/>
        <v/>
      </c>
      <c r="C1765" s="101">
        <f>VLOOKUP($X$54,CAD!$E$7:$F$31,2,0)</f>
        <v>0</v>
      </c>
      <c r="D1765" s="37">
        <v>0</v>
      </c>
      <c r="E1765" s="37">
        <v>0</v>
      </c>
      <c r="F1765" s="37">
        <v>0</v>
      </c>
      <c r="G1765" s="37">
        <v>0</v>
      </c>
      <c r="H1765" s="37">
        <v>0</v>
      </c>
      <c r="I1765" s="37">
        <v>0</v>
      </c>
      <c r="J1765" s="37">
        <v>0</v>
      </c>
      <c r="K1765" s="37">
        <v>0</v>
      </c>
      <c r="L1765" s="37">
        <v>0</v>
      </c>
      <c r="M1765" s="37">
        <v>0</v>
      </c>
      <c r="N1765" s="37">
        <v>0</v>
      </c>
      <c r="O1765" s="37">
        <v>0</v>
      </c>
      <c r="P1765" s="46">
        <f t="shared" si="123"/>
        <v>0</v>
      </c>
    </row>
    <row r="1766" spans="1:20" hidden="1" x14ac:dyDescent="0.25">
      <c r="A1766" s="258" t="str">
        <f>IF(B1766=1,A1719,"")</f>
        <v/>
      </c>
      <c r="B1766" s="39" t="str">
        <f t="shared" si="122"/>
        <v/>
      </c>
      <c r="C1766" s="101">
        <f>VLOOKUP($X$55,CAD!$E$7:$F$31,2,0)</f>
        <v>0</v>
      </c>
      <c r="D1766" s="37">
        <v>0</v>
      </c>
      <c r="E1766" s="37">
        <v>0</v>
      </c>
      <c r="F1766" s="37">
        <v>0</v>
      </c>
      <c r="G1766" s="37">
        <v>0</v>
      </c>
      <c r="H1766" s="37">
        <v>0</v>
      </c>
      <c r="I1766" s="37">
        <v>0</v>
      </c>
      <c r="J1766" s="37">
        <v>0</v>
      </c>
      <c r="K1766" s="37">
        <v>0</v>
      </c>
      <c r="L1766" s="37">
        <v>0</v>
      </c>
      <c r="M1766" s="37">
        <v>0</v>
      </c>
      <c r="N1766" s="37">
        <v>0</v>
      </c>
      <c r="O1766" s="37">
        <v>0</v>
      </c>
      <c r="P1766" s="46">
        <f t="shared" si="123"/>
        <v>0</v>
      </c>
    </row>
    <row r="1767" spans="1:20" hidden="1" x14ac:dyDescent="0.25">
      <c r="A1767" s="258" t="str">
        <f>IF(B1767=1,A1719,"")</f>
        <v/>
      </c>
      <c r="B1767" s="39" t="str">
        <f t="shared" si="122"/>
        <v/>
      </c>
      <c r="C1767" s="101">
        <f>VLOOKUP($X$56,CAD!$E$7:$F$31,2,0)</f>
        <v>0</v>
      </c>
      <c r="D1767" s="37">
        <v>0</v>
      </c>
      <c r="E1767" s="37">
        <v>0</v>
      </c>
      <c r="F1767" s="37">
        <v>0</v>
      </c>
      <c r="G1767" s="37">
        <v>0</v>
      </c>
      <c r="H1767" s="37">
        <v>0</v>
      </c>
      <c r="I1767" s="37">
        <v>0</v>
      </c>
      <c r="J1767" s="37">
        <v>0</v>
      </c>
      <c r="K1767" s="37">
        <v>0</v>
      </c>
      <c r="L1767" s="37">
        <v>0</v>
      </c>
      <c r="M1767" s="37">
        <v>0</v>
      </c>
      <c r="N1767" s="37">
        <v>0</v>
      </c>
      <c r="O1767" s="37">
        <v>0</v>
      </c>
      <c r="P1767" s="46">
        <f t="shared" si="123"/>
        <v>0</v>
      </c>
    </row>
    <row r="1768" spans="1:20" hidden="1" x14ac:dyDescent="0.25">
      <c r="A1768" s="258" t="str">
        <f>IF(B1768=1,A1719,"")</f>
        <v/>
      </c>
      <c r="B1768" s="39" t="str">
        <f t="shared" si="122"/>
        <v/>
      </c>
      <c r="C1768" s="101">
        <f>VLOOKUP($X$57,CAD!$E$7:$F$31,2,0)</f>
        <v>0</v>
      </c>
      <c r="D1768" s="37">
        <v>0</v>
      </c>
      <c r="E1768" s="37">
        <v>0</v>
      </c>
      <c r="F1768" s="37">
        <v>0</v>
      </c>
      <c r="G1768" s="37">
        <v>0</v>
      </c>
      <c r="H1768" s="37">
        <v>0</v>
      </c>
      <c r="I1768" s="37">
        <v>0</v>
      </c>
      <c r="J1768" s="37">
        <v>0</v>
      </c>
      <c r="K1768" s="37">
        <v>0</v>
      </c>
      <c r="L1768" s="37">
        <v>0</v>
      </c>
      <c r="M1768" s="37">
        <v>0</v>
      </c>
      <c r="N1768" s="37">
        <v>0</v>
      </c>
      <c r="O1768" s="37">
        <v>0</v>
      </c>
      <c r="P1768" s="46">
        <f t="shared" si="123"/>
        <v>0</v>
      </c>
    </row>
    <row r="1769" spans="1:20" hidden="1" x14ac:dyDescent="0.25">
      <c r="A1769" s="258" t="str">
        <f>IF(B1769=1,A1719,"")</f>
        <v/>
      </c>
      <c r="B1769" s="39" t="str">
        <f t="shared" si="122"/>
        <v/>
      </c>
      <c r="C1769" s="101">
        <f>VLOOKUP($X$58,CAD!$E$7:$F$31,2,0)</f>
        <v>0</v>
      </c>
      <c r="D1769" s="37">
        <v>0</v>
      </c>
      <c r="E1769" s="37">
        <v>0</v>
      </c>
      <c r="F1769" s="37">
        <v>0</v>
      </c>
      <c r="G1769" s="37">
        <v>0</v>
      </c>
      <c r="H1769" s="37">
        <v>0</v>
      </c>
      <c r="I1769" s="37">
        <v>0</v>
      </c>
      <c r="J1769" s="37">
        <v>0</v>
      </c>
      <c r="K1769" s="37">
        <v>0</v>
      </c>
      <c r="L1769" s="37">
        <v>0</v>
      </c>
      <c r="M1769" s="37">
        <v>0</v>
      </c>
      <c r="N1769" s="37">
        <v>0</v>
      </c>
      <c r="O1769" s="37">
        <v>0</v>
      </c>
      <c r="P1769" s="46">
        <f t="shared" si="123"/>
        <v>0</v>
      </c>
      <c r="T1769" s="10"/>
    </row>
    <row r="1770" spans="1:20" hidden="1" x14ac:dyDescent="0.25">
      <c r="A1770" s="258">
        <f>A1719</f>
        <v>2050</v>
      </c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73"/>
    </row>
    <row r="1771" spans="1:20" ht="15.75" hidden="1" thickBot="1" x14ac:dyDescent="0.3">
      <c r="A1771" s="258">
        <f>A1719</f>
        <v>2050</v>
      </c>
      <c r="C1771" s="131" t="s">
        <v>203</v>
      </c>
      <c r="D1771" s="143">
        <f>PREV_D!D1691</f>
        <v>0</v>
      </c>
      <c r="E1771" s="143">
        <f>PREV_D!E1691</f>
        <v>0</v>
      </c>
      <c r="F1771" s="143">
        <f>PREV_D!F1691</f>
        <v>0</v>
      </c>
      <c r="G1771" s="143">
        <f>PREV_D!G1691</f>
        <v>0</v>
      </c>
      <c r="H1771" s="143">
        <f>PREV_D!H1691</f>
        <v>0</v>
      </c>
      <c r="I1771" s="143">
        <f>PREV_D!I1691</f>
        <v>0</v>
      </c>
      <c r="J1771" s="143">
        <f>PREV_D!J1691</f>
        <v>0</v>
      </c>
      <c r="K1771" s="143">
        <f>PREV_D!K1691</f>
        <v>0</v>
      </c>
      <c r="L1771" s="143">
        <f>PREV_D!L1691</f>
        <v>0</v>
      </c>
      <c r="M1771" s="143">
        <f>PREV_D!M1691</f>
        <v>0</v>
      </c>
      <c r="N1771" s="143">
        <f>PREV_D!N1691</f>
        <v>0</v>
      </c>
      <c r="O1771" s="143">
        <f>PREV_D!O1691</f>
        <v>0</v>
      </c>
      <c r="P1771" s="144">
        <f>SUM(D1771:O1771)</f>
        <v>0</v>
      </c>
    </row>
    <row r="1772" spans="1:20" hidden="1" x14ac:dyDescent="0.25">
      <c r="A1772" s="258">
        <f>A1719</f>
        <v>2050</v>
      </c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73"/>
    </row>
    <row r="1773" spans="1:20" hidden="1" x14ac:dyDescent="0.25">
      <c r="A1773" s="258">
        <f>A1719</f>
        <v>2050</v>
      </c>
      <c r="C1773" s="63" t="s">
        <v>204</v>
      </c>
      <c r="D1773" s="145">
        <f>D1719-D1771</f>
        <v>0</v>
      </c>
      <c r="E1773" s="145">
        <f t="shared" ref="E1773:P1773" si="124">E1719-E1771</f>
        <v>0</v>
      </c>
      <c r="F1773" s="145">
        <f t="shared" si="124"/>
        <v>0</v>
      </c>
      <c r="G1773" s="145">
        <f t="shared" si="124"/>
        <v>0</v>
      </c>
      <c r="H1773" s="145">
        <f t="shared" si="124"/>
        <v>0</v>
      </c>
      <c r="I1773" s="145">
        <f t="shared" si="124"/>
        <v>0</v>
      </c>
      <c r="J1773" s="145">
        <f t="shared" si="124"/>
        <v>0</v>
      </c>
      <c r="K1773" s="145">
        <f t="shared" si="124"/>
        <v>0</v>
      </c>
      <c r="L1773" s="145">
        <f t="shared" si="124"/>
        <v>0</v>
      </c>
      <c r="M1773" s="145">
        <f t="shared" si="124"/>
        <v>0</v>
      </c>
      <c r="N1773" s="145">
        <f t="shared" si="124"/>
        <v>0</v>
      </c>
      <c r="O1773" s="145">
        <f t="shared" si="124"/>
        <v>0</v>
      </c>
      <c r="P1773" s="146">
        <f t="shared" si="124"/>
        <v>0</v>
      </c>
    </row>
    <row r="1774" spans="1:20" hidden="1" x14ac:dyDescent="0.25">
      <c r="A1774" s="258"/>
    </row>
    <row r="1775" spans="1:20" hidden="1" x14ac:dyDescent="0.25">
      <c r="A1775" s="258"/>
    </row>
    <row r="1776" spans="1:20" ht="15" hidden="1" customHeight="1" thickBot="1" x14ac:dyDescent="0.3">
      <c r="A1776" s="258">
        <f>A1719+1</f>
        <v>2051</v>
      </c>
      <c r="C1776" s="134" t="s">
        <v>202</v>
      </c>
      <c r="D1776" s="142">
        <f t="shared" ref="D1776:P1776" si="125">SUM(D1777:D1826)</f>
        <v>0</v>
      </c>
      <c r="E1776" s="142">
        <f t="shared" si="125"/>
        <v>0</v>
      </c>
      <c r="F1776" s="142">
        <f t="shared" si="125"/>
        <v>0</v>
      </c>
      <c r="G1776" s="142">
        <f t="shared" si="125"/>
        <v>0</v>
      </c>
      <c r="H1776" s="142">
        <f t="shared" si="125"/>
        <v>0</v>
      </c>
      <c r="I1776" s="142">
        <f t="shared" si="125"/>
        <v>0</v>
      </c>
      <c r="J1776" s="142">
        <f t="shared" si="125"/>
        <v>0</v>
      </c>
      <c r="K1776" s="142">
        <f t="shared" si="125"/>
        <v>0</v>
      </c>
      <c r="L1776" s="142">
        <f t="shared" si="125"/>
        <v>0</v>
      </c>
      <c r="M1776" s="142">
        <f t="shared" si="125"/>
        <v>0</v>
      </c>
      <c r="N1776" s="142">
        <f t="shared" si="125"/>
        <v>0</v>
      </c>
      <c r="O1776" s="142">
        <f t="shared" si="125"/>
        <v>0</v>
      </c>
      <c r="P1776" s="142">
        <f t="shared" si="125"/>
        <v>0</v>
      </c>
    </row>
    <row r="1777" spans="1:16" hidden="1" x14ac:dyDescent="0.25">
      <c r="A1777" s="258" t="str">
        <f>IF(B1777=1,A1776,"")</f>
        <v/>
      </c>
      <c r="B1777" s="39" t="str">
        <f>IF(C1777&lt;&gt;0,1,"")</f>
        <v/>
      </c>
      <c r="C1777" s="130">
        <f>VLOOKUP($X$9,CAD!$C$7:$D$31,2,0)</f>
        <v>0</v>
      </c>
      <c r="D1777" s="38">
        <v>0</v>
      </c>
      <c r="E1777" s="38">
        <v>0</v>
      </c>
      <c r="F1777" s="38">
        <v>0</v>
      </c>
      <c r="G1777" s="38">
        <v>0</v>
      </c>
      <c r="H1777" s="38">
        <v>0</v>
      </c>
      <c r="I1777" s="38">
        <v>0</v>
      </c>
      <c r="J1777" s="38">
        <v>0</v>
      </c>
      <c r="K1777" s="38">
        <v>0</v>
      </c>
      <c r="L1777" s="38">
        <v>0</v>
      </c>
      <c r="M1777" s="38">
        <v>0</v>
      </c>
      <c r="N1777" s="38">
        <v>0</v>
      </c>
      <c r="O1777" s="38">
        <v>0</v>
      </c>
      <c r="P1777" s="99">
        <f>SUM(D1777:O1777)</f>
        <v>0</v>
      </c>
    </row>
    <row r="1778" spans="1:16" hidden="1" x14ac:dyDescent="0.25">
      <c r="A1778" s="258" t="str">
        <f>IF(B1778=1,A1776,"")</f>
        <v/>
      </c>
      <c r="B1778" s="39" t="str">
        <f t="shared" ref="B1778:B1826" si="126">IF(C1778&lt;&gt;0,1,"")</f>
        <v/>
      </c>
      <c r="C1778" s="130">
        <f>VLOOKUP($X$10,CAD!$C$7:$D$31,2,0)</f>
        <v>0</v>
      </c>
      <c r="D1778" s="38">
        <v>0</v>
      </c>
      <c r="E1778" s="38">
        <v>0</v>
      </c>
      <c r="F1778" s="38">
        <v>0</v>
      </c>
      <c r="G1778" s="38">
        <v>0</v>
      </c>
      <c r="H1778" s="38">
        <v>0</v>
      </c>
      <c r="I1778" s="38">
        <v>0</v>
      </c>
      <c r="J1778" s="38">
        <v>0</v>
      </c>
      <c r="K1778" s="38">
        <v>0</v>
      </c>
      <c r="L1778" s="38">
        <v>0</v>
      </c>
      <c r="M1778" s="38">
        <v>0</v>
      </c>
      <c r="N1778" s="38">
        <v>0</v>
      </c>
      <c r="O1778" s="38">
        <v>0</v>
      </c>
      <c r="P1778" s="46">
        <f t="shared" ref="P1778:P1826" si="127">SUM(D1778:O1778)</f>
        <v>0</v>
      </c>
    </row>
    <row r="1779" spans="1:16" hidden="1" x14ac:dyDescent="0.25">
      <c r="A1779" s="258" t="str">
        <f>IF(B1779=1,A1776,"")</f>
        <v/>
      </c>
      <c r="B1779" s="39" t="str">
        <f t="shared" si="126"/>
        <v/>
      </c>
      <c r="C1779" s="130">
        <f>VLOOKUP($X$11,CAD!$C$7:$D$31,2,0)</f>
        <v>0</v>
      </c>
      <c r="D1779" s="37">
        <v>0</v>
      </c>
      <c r="E1779" s="37">
        <v>0</v>
      </c>
      <c r="F1779" s="37">
        <v>0</v>
      </c>
      <c r="G1779" s="37">
        <v>0</v>
      </c>
      <c r="H1779" s="37">
        <v>0</v>
      </c>
      <c r="I1779" s="37">
        <v>0</v>
      </c>
      <c r="J1779" s="37">
        <v>0</v>
      </c>
      <c r="K1779" s="37">
        <v>0</v>
      </c>
      <c r="L1779" s="37">
        <v>0</v>
      </c>
      <c r="M1779" s="37">
        <v>0</v>
      </c>
      <c r="N1779" s="37">
        <v>0</v>
      </c>
      <c r="O1779" s="37">
        <v>0</v>
      </c>
      <c r="P1779" s="46">
        <f t="shared" si="127"/>
        <v>0</v>
      </c>
    </row>
    <row r="1780" spans="1:16" hidden="1" x14ac:dyDescent="0.25">
      <c r="A1780" s="258" t="str">
        <f>IF(B1780=1,A1776,"")</f>
        <v/>
      </c>
      <c r="B1780" s="39" t="str">
        <f t="shared" si="126"/>
        <v/>
      </c>
      <c r="C1780" s="130">
        <f>VLOOKUP($X$12,CAD!$C$7:$D$31,2,0)</f>
        <v>0</v>
      </c>
      <c r="D1780" s="37">
        <v>0</v>
      </c>
      <c r="E1780" s="37">
        <v>0</v>
      </c>
      <c r="F1780" s="37">
        <v>0</v>
      </c>
      <c r="G1780" s="37">
        <v>0</v>
      </c>
      <c r="H1780" s="37">
        <v>0</v>
      </c>
      <c r="I1780" s="37">
        <v>0</v>
      </c>
      <c r="J1780" s="37">
        <v>0</v>
      </c>
      <c r="K1780" s="37">
        <v>0</v>
      </c>
      <c r="L1780" s="37">
        <v>0</v>
      </c>
      <c r="M1780" s="37">
        <v>0</v>
      </c>
      <c r="N1780" s="37">
        <v>0</v>
      </c>
      <c r="O1780" s="37">
        <v>0</v>
      </c>
      <c r="P1780" s="46">
        <f t="shared" si="127"/>
        <v>0</v>
      </c>
    </row>
    <row r="1781" spans="1:16" hidden="1" x14ac:dyDescent="0.25">
      <c r="A1781" s="258" t="str">
        <f>IF(B1781=1,A1776,"")</f>
        <v/>
      </c>
      <c r="B1781" s="39" t="str">
        <f t="shared" si="126"/>
        <v/>
      </c>
      <c r="C1781" s="130">
        <f>VLOOKUP($X$13,CAD!$C$7:$D$31,2,0)</f>
        <v>0</v>
      </c>
      <c r="D1781" s="37">
        <v>0</v>
      </c>
      <c r="E1781" s="37">
        <v>0</v>
      </c>
      <c r="F1781" s="37">
        <v>0</v>
      </c>
      <c r="G1781" s="37">
        <v>0</v>
      </c>
      <c r="H1781" s="37">
        <v>0</v>
      </c>
      <c r="I1781" s="37">
        <v>0</v>
      </c>
      <c r="J1781" s="37">
        <v>0</v>
      </c>
      <c r="K1781" s="37">
        <v>0</v>
      </c>
      <c r="L1781" s="37">
        <v>0</v>
      </c>
      <c r="M1781" s="37">
        <v>0</v>
      </c>
      <c r="N1781" s="37">
        <v>0</v>
      </c>
      <c r="O1781" s="37">
        <v>0</v>
      </c>
      <c r="P1781" s="46">
        <f t="shared" si="127"/>
        <v>0</v>
      </c>
    </row>
    <row r="1782" spans="1:16" hidden="1" x14ac:dyDescent="0.25">
      <c r="A1782" s="258" t="str">
        <f>IF(B1782=1,A1776,"")</f>
        <v/>
      </c>
      <c r="B1782" s="39" t="str">
        <f t="shared" si="126"/>
        <v/>
      </c>
      <c r="C1782" s="130">
        <f>VLOOKUP($X$14,CAD!$C$7:$D$31,2,0)</f>
        <v>0</v>
      </c>
      <c r="D1782" s="37">
        <v>0</v>
      </c>
      <c r="E1782" s="37">
        <v>0</v>
      </c>
      <c r="F1782" s="37">
        <v>0</v>
      </c>
      <c r="G1782" s="37">
        <v>0</v>
      </c>
      <c r="H1782" s="37">
        <v>0</v>
      </c>
      <c r="I1782" s="37">
        <v>0</v>
      </c>
      <c r="J1782" s="37">
        <v>0</v>
      </c>
      <c r="K1782" s="37">
        <v>0</v>
      </c>
      <c r="L1782" s="37">
        <v>0</v>
      </c>
      <c r="M1782" s="37">
        <v>0</v>
      </c>
      <c r="N1782" s="37">
        <v>0</v>
      </c>
      <c r="O1782" s="37">
        <v>0</v>
      </c>
      <c r="P1782" s="46">
        <f t="shared" si="127"/>
        <v>0</v>
      </c>
    </row>
    <row r="1783" spans="1:16" hidden="1" x14ac:dyDescent="0.25">
      <c r="A1783" s="258" t="str">
        <f>IF(B1783=1,A1776,"")</f>
        <v/>
      </c>
      <c r="B1783" s="39" t="str">
        <f t="shared" si="126"/>
        <v/>
      </c>
      <c r="C1783" s="130">
        <f>VLOOKUP($X$15,CAD!$C$7:$D$31,2,0)</f>
        <v>0</v>
      </c>
      <c r="D1783" s="37">
        <v>0</v>
      </c>
      <c r="E1783" s="37">
        <v>0</v>
      </c>
      <c r="F1783" s="37">
        <v>0</v>
      </c>
      <c r="G1783" s="37">
        <v>0</v>
      </c>
      <c r="H1783" s="37">
        <v>0</v>
      </c>
      <c r="I1783" s="37">
        <v>0</v>
      </c>
      <c r="J1783" s="37">
        <v>0</v>
      </c>
      <c r="K1783" s="37">
        <v>0</v>
      </c>
      <c r="L1783" s="37">
        <v>0</v>
      </c>
      <c r="M1783" s="37">
        <v>0</v>
      </c>
      <c r="N1783" s="37">
        <v>0</v>
      </c>
      <c r="O1783" s="37">
        <v>0</v>
      </c>
      <c r="P1783" s="46">
        <f t="shared" si="127"/>
        <v>0</v>
      </c>
    </row>
    <row r="1784" spans="1:16" hidden="1" x14ac:dyDescent="0.25">
      <c r="A1784" s="258" t="str">
        <f>IF(B1784=1,A1776,"")</f>
        <v/>
      </c>
      <c r="B1784" s="39" t="str">
        <f t="shared" si="126"/>
        <v/>
      </c>
      <c r="C1784" s="130">
        <f>VLOOKUP($X$16,CAD!$C$7:$D$31,2,0)</f>
        <v>0</v>
      </c>
      <c r="D1784" s="37">
        <v>0</v>
      </c>
      <c r="E1784" s="37">
        <v>0</v>
      </c>
      <c r="F1784" s="37">
        <v>0</v>
      </c>
      <c r="G1784" s="37">
        <v>0</v>
      </c>
      <c r="H1784" s="37">
        <v>0</v>
      </c>
      <c r="I1784" s="37">
        <v>0</v>
      </c>
      <c r="J1784" s="37">
        <v>0</v>
      </c>
      <c r="K1784" s="37">
        <v>0</v>
      </c>
      <c r="L1784" s="37">
        <v>0</v>
      </c>
      <c r="M1784" s="37">
        <v>0</v>
      </c>
      <c r="N1784" s="37">
        <v>0</v>
      </c>
      <c r="O1784" s="37">
        <v>0</v>
      </c>
      <c r="P1784" s="46">
        <f t="shared" si="127"/>
        <v>0</v>
      </c>
    </row>
    <row r="1785" spans="1:16" hidden="1" x14ac:dyDescent="0.25">
      <c r="A1785" s="258" t="str">
        <f>IF(B1785=1,A1776,"")</f>
        <v/>
      </c>
      <c r="B1785" s="39" t="str">
        <f t="shared" si="126"/>
        <v/>
      </c>
      <c r="C1785" s="130">
        <f>VLOOKUP($X$17,CAD!$C$7:$D$31,2,0)</f>
        <v>0</v>
      </c>
      <c r="D1785" s="37">
        <v>0</v>
      </c>
      <c r="E1785" s="37">
        <v>0</v>
      </c>
      <c r="F1785" s="37">
        <v>0</v>
      </c>
      <c r="G1785" s="37">
        <v>0</v>
      </c>
      <c r="H1785" s="37">
        <v>0</v>
      </c>
      <c r="I1785" s="37">
        <v>0</v>
      </c>
      <c r="J1785" s="37">
        <v>0</v>
      </c>
      <c r="K1785" s="37">
        <v>0</v>
      </c>
      <c r="L1785" s="37">
        <v>0</v>
      </c>
      <c r="M1785" s="37">
        <v>0</v>
      </c>
      <c r="N1785" s="37">
        <v>0</v>
      </c>
      <c r="O1785" s="37">
        <v>0</v>
      </c>
      <c r="P1785" s="46">
        <f t="shared" si="127"/>
        <v>0</v>
      </c>
    </row>
    <row r="1786" spans="1:16" hidden="1" x14ac:dyDescent="0.25">
      <c r="A1786" s="258" t="str">
        <f>IF(B1786=1,A1776,"")</f>
        <v/>
      </c>
      <c r="B1786" s="39" t="str">
        <f t="shared" si="126"/>
        <v/>
      </c>
      <c r="C1786" s="130">
        <f>VLOOKUP($X$18,CAD!$C$7:$D$31,2,0)</f>
        <v>0</v>
      </c>
      <c r="D1786" s="37">
        <v>0</v>
      </c>
      <c r="E1786" s="37">
        <v>0</v>
      </c>
      <c r="F1786" s="37">
        <v>0</v>
      </c>
      <c r="G1786" s="37">
        <v>0</v>
      </c>
      <c r="H1786" s="37">
        <v>0</v>
      </c>
      <c r="I1786" s="37">
        <v>0</v>
      </c>
      <c r="J1786" s="37">
        <v>0</v>
      </c>
      <c r="K1786" s="37">
        <v>0</v>
      </c>
      <c r="L1786" s="37">
        <v>0</v>
      </c>
      <c r="M1786" s="37">
        <v>0</v>
      </c>
      <c r="N1786" s="37">
        <v>0</v>
      </c>
      <c r="O1786" s="37">
        <v>0</v>
      </c>
      <c r="P1786" s="46">
        <f t="shared" si="127"/>
        <v>0</v>
      </c>
    </row>
    <row r="1787" spans="1:16" hidden="1" x14ac:dyDescent="0.25">
      <c r="A1787" s="258" t="str">
        <f>IF(B1787=1,A1776,"")</f>
        <v/>
      </c>
      <c r="B1787" s="39" t="str">
        <f t="shared" si="126"/>
        <v/>
      </c>
      <c r="C1787" s="130">
        <f>VLOOKUP($X$19,CAD!$C$7:$D$31,2,0)</f>
        <v>0</v>
      </c>
      <c r="D1787" s="37">
        <v>0</v>
      </c>
      <c r="E1787" s="37">
        <v>0</v>
      </c>
      <c r="F1787" s="37">
        <v>0</v>
      </c>
      <c r="G1787" s="37">
        <v>0</v>
      </c>
      <c r="H1787" s="37">
        <v>0</v>
      </c>
      <c r="I1787" s="37">
        <v>0</v>
      </c>
      <c r="J1787" s="37">
        <v>0</v>
      </c>
      <c r="K1787" s="37">
        <v>0</v>
      </c>
      <c r="L1787" s="37">
        <v>0</v>
      </c>
      <c r="M1787" s="37">
        <v>0</v>
      </c>
      <c r="N1787" s="37">
        <v>0</v>
      </c>
      <c r="O1787" s="37">
        <v>0</v>
      </c>
      <c r="P1787" s="46">
        <f t="shared" si="127"/>
        <v>0</v>
      </c>
    </row>
    <row r="1788" spans="1:16" hidden="1" x14ac:dyDescent="0.25">
      <c r="A1788" s="258" t="str">
        <f>IF(B1788=1,A1776,"")</f>
        <v/>
      </c>
      <c r="B1788" s="39" t="str">
        <f t="shared" si="126"/>
        <v/>
      </c>
      <c r="C1788" s="130">
        <f>VLOOKUP($X$20,CAD!$C$7:$D$31,2,0)</f>
        <v>0</v>
      </c>
      <c r="D1788" s="37">
        <v>0</v>
      </c>
      <c r="E1788" s="37">
        <v>0</v>
      </c>
      <c r="F1788" s="37">
        <v>0</v>
      </c>
      <c r="G1788" s="37">
        <v>0</v>
      </c>
      <c r="H1788" s="37">
        <v>0</v>
      </c>
      <c r="I1788" s="37">
        <v>0</v>
      </c>
      <c r="J1788" s="37">
        <v>0</v>
      </c>
      <c r="K1788" s="37">
        <v>0</v>
      </c>
      <c r="L1788" s="37">
        <v>0</v>
      </c>
      <c r="M1788" s="37">
        <v>0</v>
      </c>
      <c r="N1788" s="37">
        <v>0</v>
      </c>
      <c r="O1788" s="37">
        <v>0</v>
      </c>
      <c r="P1788" s="46">
        <f t="shared" si="127"/>
        <v>0</v>
      </c>
    </row>
    <row r="1789" spans="1:16" hidden="1" x14ac:dyDescent="0.25">
      <c r="A1789" s="258" t="str">
        <f>IF(B1789=1,A1776,"")</f>
        <v/>
      </c>
      <c r="B1789" s="39" t="str">
        <f t="shared" si="126"/>
        <v/>
      </c>
      <c r="C1789" s="130">
        <f>VLOOKUP($X$21,CAD!$C$7:$D$31,2,0)</f>
        <v>0</v>
      </c>
      <c r="D1789" s="37">
        <v>0</v>
      </c>
      <c r="E1789" s="37">
        <v>0</v>
      </c>
      <c r="F1789" s="37">
        <v>0</v>
      </c>
      <c r="G1789" s="37">
        <v>0</v>
      </c>
      <c r="H1789" s="37">
        <v>0</v>
      </c>
      <c r="I1789" s="37">
        <v>0</v>
      </c>
      <c r="J1789" s="37">
        <v>0</v>
      </c>
      <c r="K1789" s="37">
        <v>0</v>
      </c>
      <c r="L1789" s="37">
        <v>0</v>
      </c>
      <c r="M1789" s="37">
        <v>0</v>
      </c>
      <c r="N1789" s="37">
        <v>0</v>
      </c>
      <c r="O1789" s="37">
        <v>0</v>
      </c>
      <c r="P1789" s="46">
        <f t="shared" si="127"/>
        <v>0</v>
      </c>
    </row>
    <row r="1790" spans="1:16" hidden="1" x14ac:dyDescent="0.25">
      <c r="A1790" s="258" t="str">
        <f>IF(B1790=1,A1776,"")</f>
        <v/>
      </c>
      <c r="B1790" s="39" t="str">
        <f t="shared" si="126"/>
        <v/>
      </c>
      <c r="C1790" s="130">
        <f>VLOOKUP($X$22,CAD!$C$7:$D$31,2,0)</f>
        <v>0</v>
      </c>
      <c r="D1790" s="37">
        <v>0</v>
      </c>
      <c r="E1790" s="37">
        <v>0</v>
      </c>
      <c r="F1790" s="37">
        <v>0</v>
      </c>
      <c r="G1790" s="37">
        <v>0</v>
      </c>
      <c r="H1790" s="37">
        <v>0</v>
      </c>
      <c r="I1790" s="37">
        <v>0</v>
      </c>
      <c r="J1790" s="37">
        <v>0</v>
      </c>
      <c r="K1790" s="37">
        <v>0</v>
      </c>
      <c r="L1790" s="37">
        <v>0</v>
      </c>
      <c r="M1790" s="37">
        <v>0</v>
      </c>
      <c r="N1790" s="37">
        <v>0</v>
      </c>
      <c r="O1790" s="37">
        <v>0</v>
      </c>
      <c r="P1790" s="46">
        <f t="shared" si="127"/>
        <v>0</v>
      </c>
    </row>
    <row r="1791" spans="1:16" hidden="1" x14ac:dyDescent="0.25">
      <c r="A1791" s="258" t="str">
        <f>IF(B1791=1,A1776,"")</f>
        <v/>
      </c>
      <c r="B1791" s="39" t="str">
        <f t="shared" si="126"/>
        <v/>
      </c>
      <c r="C1791" s="130">
        <f>VLOOKUP($X$23,CAD!$C$7:$D$31,2,0)</f>
        <v>0</v>
      </c>
      <c r="D1791" s="37">
        <v>0</v>
      </c>
      <c r="E1791" s="37">
        <v>0</v>
      </c>
      <c r="F1791" s="37">
        <v>0</v>
      </c>
      <c r="G1791" s="37">
        <v>0</v>
      </c>
      <c r="H1791" s="37">
        <v>0</v>
      </c>
      <c r="I1791" s="37">
        <v>0</v>
      </c>
      <c r="J1791" s="37">
        <v>0</v>
      </c>
      <c r="K1791" s="37">
        <v>0</v>
      </c>
      <c r="L1791" s="37">
        <v>0</v>
      </c>
      <c r="M1791" s="37">
        <v>0</v>
      </c>
      <c r="N1791" s="37">
        <v>0</v>
      </c>
      <c r="O1791" s="37">
        <v>0</v>
      </c>
      <c r="P1791" s="46">
        <f t="shared" si="127"/>
        <v>0</v>
      </c>
    </row>
    <row r="1792" spans="1:16" hidden="1" x14ac:dyDescent="0.25">
      <c r="A1792" s="258" t="str">
        <f>IF(B1792=1,A1776,"")</f>
        <v/>
      </c>
      <c r="B1792" s="39" t="str">
        <f t="shared" si="126"/>
        <v/>
      </c>
      <c r="C1792" s="130">
        <f>VLOOKUP($X$24,CAD!$C$7:$D$31,2,0)</f>
        <v>0</v>
      </c>
      <c r="D1792" s="37">
        <v>0</v>
      </c>
      <c r="E1792" s="37">
        <v>0</v>
      </c>
      <c r="F1792" s="37">
        <v>0</v>
      </c>
      <c r="G1792" s="37">
        <v>0</v>
      </c>
      <c r="H1792" s="37">
        <v>0</v>
      </c>
      <c r="I1792" s="37">
        <v>0</v>
      </c>
      <c r="J1792" s="37">
        <v>0</v>
      </c>
      <c r="K1792" s="37">
        <v>0</v>
      </c>
      <c r="L1792" s="37">
        <v>0</v>
      </c>
      <c r="M1792" s="37">
        <v>0</v>
      </c>
      <c r="N1792" s="37">
        <v>0</v>
      </c>
      <c r="O1792" s="37">
        <v>0</v>
      </c>
      <c r="P1792" s="46">
        <f t="shared" si="127"/>
        <v>0</v>
      </c>
    </row>
    <row r="1793" spans="1:16" hidden="1" x14ac:dyDescent="0.25">
      <c r="A1793" s="258" t="str">
        <f>IF(B1793=1,A1776,"")</f>
        <v/>
      </c>
      <c r="B1793" s="39" t="str">
        <f t="shared" si="126"/>
        <v/>
      </c>
      <c r="C1793" s="130">
        <f>VLOOKUP($X$25,CAD!$C$7:$D$31,2,0)</f>
        <v>0</v>
      </c>
      <c r="D1793" s="37">
        <v>0</v>
      </c>
      <c r="E1793" s="37">
        <v>0</v>
      </c>
      <c r="F1793" s="37">
        <v>0</v>
      </c>
      <c r="G1793" s="37">
        <v>0</v>
      </c>
      <c r="H1793" s="37">
        <v>0</v>
      </c>
      <c r="I1793" s="37">
        <v>0</v>
      </c>
      <c r="J1793" s="37">
        <v>0</v>
      </c>
      <c r="K1793" s="37">
        <v>0</v>
      </c>
      <c r="L1793" s="37">
        <v>0</v>
      </c>
      <c r="M1793" s="37">
        <v>0</v>
      </c>
      <c r="N1793" s="37">
        <v>0</v>
      </c>
      <c r="O1793" s="37">
        <v>0</v>
      </c>
      <c r="P1793" s="46">
        <f t="shared" si="127"/>
        <v>0</v>
      </c>
    </row>
    <row r="1794" spans="1:16" hidden="1" x14ac:dyDescent="0.25">
      <c r="A1794" s="258" t="str">
        <f>IF(B1794=1,A1776,"")</f>
        <v/>
      </c>
      <c r="B1794" s="39" t="str">
        <f t="shared" si="126"/>
        <v/>
      </c>
      <c r="C1794" s="130">
        <f>VLOOKUP($X$26,CAD!$C$7:$D$31,2,0)</f>
        <v>0</v>
      </c>
      <c r="D1794" s="37">
        <v>0</v>
      </c>
      <c r="E1794" s="37">
        <v>0</v>
      </c>
      <c r="F1794" s="37">
        <v>0</v>
      </c>
      <c r="G1794" s="37">
        <v>0</v>
      </c>
      <c r="H1794" s="37">
        <v>0</v>
      </c>
      <c r="I1794" s="37">
        <v>0</v>
      </c>
      <c r="J1794" s="37">
        <v>0</v>
      </c>
      <c r="K1794" s="37">
        <v>0</v>
      </c>
      <c r="L1794" s="37">
        <v>0</v>
      </c>
      <c r="M1794" s="37">
        <v>0</v>
      </c>
      <c r="N1794" s="37">
        <v>0</v>
      </c>
      <c r="O1794" s="37">
        <v>0</v>
      </c>
      <c r="P1794" s="46">
        <f t="shared" si="127"/>
        <v>0</v>
      </c>
    </row>
    <row r="1795" spans="1:16" hidden="1" x14ac:dyDescent="0.25">
      <c r="A1795" s="258" t="str">
        <f>IF(B1795=1,A1776,"")</f>
        <v/>
      </c>
      <c r="B1795" s="39" t="str">
        <f t="shared" si="126"/>
        <v/>
      </c>
      <c r="C1795" s="130">
        <f>VLOOKUP($X$27,CAD!$C$7:$D$31,2,0)</f>
        <v>0</v>
      </c>
      <c r="D1795" s="37">
        <v>0</v>
      </c>
      <c r="E1795" s="37">
        <v>0</v>
      </c>
      <c r="F1795" s="37">
        <v>0</v>
      </c>
      <c r="G1795" s="37">
        <v>0</v>
      </c>
      <c r="H1795" s="37">
        <v>0</v>
      </c>
      <c r="I1795" s="37">
        <v>0</v>
      </c>
      <c r="J1795" s="37">
        <v>0</v>
      </c>
      <c r="K1795" s="37">
        <v>0</v>
      </c>
      <c r="L1795" s="37">
        <v>0</v>
      </c>
      <c r="M1795" s="37">
        <v>0</v>
      </c>
      <c r="N1795" s="37">
        <v>0</v>
      </c>
      <c r="O1795" s="37">
        <v>0</v>
      </c>
      <c r="P1795" s="46">
        <f t="shared" si="127"/>
        <v>0</v>
      </c>
    </row>
    <row r="1796" spans="1:16" hidden="1" x14ac:dyDescent="0.25">
      <c r="A1796" s="258" t="str">
        <f>IF(B1796=1,A1776,"")</f>
        <v/>
      </c>
      <c r="B1796" s="39" t="str">
        <f t="shared" si="126"/>
        <v/>
      </c>
      <c r="C1796" s="130">
        <f>VLOOKUP($X$28,CAD!$C$7:$D$31,2,0)</f>
        <v>0</v>
      </c>
      <c r="D1796" s="37">
        <v>0</v>
      </c>
      <c r="E1796" s="37">
        <v>0</v>
      </c>
      <c r="F1796" s="37">
        <v>0</v>
      </c>
      <c r="G1796" s="37">
        <v>0</v>
      </c>
      <c r="H1796" s="37">
        <v>0</v>
      </c>
      <c r="I1796" s="37">
        <v>0</v>
      </c>
      <c r="J1796" s="37">
        <v>0</v>
      </c>
      <c r="K1796" s="37">
        <v>0</v>
      </c>
      <c r="L1796" s="37">
        <v>0</v>
      </c>
      <c r="M1796" s="37">
        <v>0</v>
      </c>
      <c r="N1796" s="37">
        <v>0</v>
      </c>
      <c r="O1796" s="37">
        <v>0</v>
      </c>
      <c r="P1796" s="46">
        <f t="shared" si="127"/>
        <v>0</v>
      </c>
    </row>
    <row r="1797" spans="1:16" hidden="1" x14ac:dyDescent="0.25">
      <c r="A1797" s="258" t="str">
        <f>IF(B1797=1,A1776,"")</f>
        <v/>
      </c>
      <c r="B1797" s="39" t="str">
        <f t="shared" si="126"/>
        <v/>
      </c>
      <c r="C1797" s="130">
        <f>VLOOKUP($X$29,CAD!$C$7:$D$31,2,0)</f>
        <v>0</v>
      </c>
      <c r="D1797" s="37">
        <v>0</v>
      </c>
      <c r="E1797" s="37">
        <v>0</v>
      </c>
      <c r="F1797" s="37">
        <v>0</v>
      </c>
      <c r="G1797" s="37">
        <v>0</v>
      </c>
      <c r="H1797" s="37">
        <v>0</v>
      </c>
      <c r="I1797" s="37">
        <v>0</v>
      </c>
      <c r="J1797" s="37">
        <v>0</v>
      </c>
      <c r="K1797" s="37">
        <v>0</v>
      </c>
      <c r="L1797" s="37">
        <v>0</v>
      </c>
      <c r="M1797" s="37">
        <v>0</v>
      </c>
      <c r="N1797" s="37">
        <v>0</v>
      </c>
      <c r="O1797" s="37">
        <v>0</v>
      </c>
      <c r="P1797" s="46">
        <f t="shared" si="127"/>
        <v>0</v>
      </c>
    </row>
    <row r="1798" spans="1:16" hidden="1" x14ac:dyDescent="0.25">
      <c r="A1798" s="258" t="str">
        <f>IF(B1798=1,A1776,"")</f>
        <v/>
      </c>
      <c r="B1798" s="39" t="str">
        <f t="shared" si="126"/>
        <v/>
      </c>
      <c r="C1798" s="130">
        <f>VLOOKUP($X$30,CAD!$C$7:$D$31,2,0)</f>
        <v>0</v>
      </c>
      <c r="D1798" s="37">
        <v>0</v>
      </c>
      <c r="E1798" s="37">
        <v>0</v>
      </c>
      <c r="F1798" s="37">
        <v>0</v>
      </c>
      <c r="G1798" s="37">
        <v>0</v>
      </c>
      <c r="H1798" s="37">
        <v>0</v>
      </c>
      <c r="I1798" s="37">
        <v>0</v>
      </c>
      <c r="J1798" s="37">
        <v>0</v>
      </c>
      <c r="K1798" s="37">
        <v>0</v>
      </c>
      <c r="L1798" s="37">
        <v>0</v>
      </c>
      <c r="M1798" s="37">
        <v>0</v>
      </c>
      <c r="N1798" s="37">
        <v>0</v>
      </c>
      <c r="O1798" s="37">
        <v>0</v>
      </c>
      <c r="P1798" s="46">
        <f t="shared" si="127"/>
        <v>0</v>
      </c>
    </row>
    <row r="1799" spans="1:16" hidden="1" x14ac:dyDescent="0.25">
      <c r="A1799" s="258" t="str">
        <f>IF(B1799=1,A1776,"")</f>
        <v/>
      </c>
      <c r="B1799" s="39" t="str">
        <f t="shared" si="126"/>
        <v/>
      </c>
      <c r="C1799" s="130">
        <f>VLOOKUP($X$31,CAD!$C$7:$D$31,2,0)</f>
        <v>0</v>
      </c>
      <c r="D1799" s="37">
        <v>0</v>
      </c>
      <c r="E1799" s="37">
        <v>0</v>
      </c>
      <c r="F1799" s="37">
        <v>0</v>
      </c>
      <c r="G1799" s="37">
        <v>0</v>
      </c>
      <c r="H1799" s="37">
        <v>0</v>
      </c>
      <c r="I1799" s="37">
        <v>0</v>
      </c>
      <c r="J1799" s="37">
        <v>0</v>
      </c>
      <c r="K1799" s="37">
        <v>0</v>
      </c>
      <c r="L1799" s="37">
        <v>0</v>
      </c>
      <c r="M1799" s="37">
        <v>0</v>
      </c>
      <c r="N1799" s="37">
        <v>0</v>
      </c>
      <c r="O1799" s="37">
        <v>0</v>
      </c>
      <c r="P1799" s="46">
        <f t="shared" si="127"/>
        <v>0</v>
      </c>
    </row>
    <row r="1800" spans="1:16" hidden="1" x14ac:dyDescent="0.25">
      <c r="A1800" s="258" t="str">
        <f>IF(B1800=1,A1776,"")</f>
        <v/>
      </c>
      <c r="B1800" s="39" t="str">
        <f t="shared" si="126"/>
        <v/>
      </c>
      <c r="C1800" s="130">
        <f>VLOOKUP($X$32,CAD!$C$7:$D$31,2,0)</f>
        <v>0</v>
      </c>
      <c r="D1800" s="37">
        <v>0</v>
      </c>
      <c r="E1800" s="37">
        <v>0</v>
      </c>
      <c r="F1800" s="37">
        <v>0</v>
      </c>
      <c r="G1800" s="37">
        <v>0</v>
      </c>
      <c r="H1800" s="37">
        <v>0</v>
      </c>
      <c r="I1800" s="37">
        <v>0</v>
      </c>
      <c r="J1800" s="37">
        <v>0</v>
      </c>
      <c r="K1800" s="37">
        <v>0</v>
      </c>
      <c r="L1800" s="37">
        <v>0</v>
      </c>
      <c r="M1800" s="37">
        <v>0</v>
      </c>
      <c r="N1800" s="37">
        <v>0</v>
      </c>
      <c r="O1800" s="37">
        <v>0</v>
      </c>
      <c r="P1800" s="46">
        <f t="shared" si="127"/>
        <v>0</v>
      </c>
    </row>
    <row r="1801" spans="1:16" hidden="1" x14ac:dyDescent="0.25">
      <c r="A1801" s="258" t="str">
        <f>IF(B1801=1,A1776,"")</f>
        <v/>
      </c>
      <c r="B1801" s="39" t="str">
        <f t="shared" si="126"/>
        <v/>
      </c>
      <c r="C1801" s="130">
        <f>VLOOKUP($X$33,CAD!$C$7:$D$31,2,0)</f>
        <v>0</v>
      </c>
      <c r="D1801" s="37">
        <v>0</v>
      </c>
      <c r="E1801" s="37">
        <v>0</v>
      </c>
      <c r="F1801" s="37">
        <v>0</v>
      </c>
      <c r="G1801" s="37">
        <v>0</v>
      </c>
      <c r="H1801" s="37">
        <v>0</v>
      </c>
      <c r="I1801" s="37">
        <v>0</v>
      </c>
      <c r="J1801" s="37">
        <v>0</v>
      </c>
      <c r="K1801" s="37">
        <v>0</v>
      </c>
      <c r="L1801" s="37">
        <v>0</v>
      </c>
      <c r="M1801" s="37">
        <v>0</v>
      </c>
      <c r="N1801" s="37">
        <v>0</v>
      </c>
      <c r="O1801" s="37">
        <v>0</v>
      </c>
      <c r="P1801" s="46">
        <f t="shared" si="127"/>
        <v>0</v>
      </c>
    </row>
    <row r="1802" spans="1:16" hidden="1" x14ac:dyDescent="0.25">
      <c r="A1802" s="258" t="str">
        <f>IF(B1802=1,A1776,"")</f>
        <v/>
      </c>
      <c r="B1802" s="39" t="str">
        <f t="shared" si="126"/>
        <v/>
      </c>
      <c r="C1802" s="101">
        <f>VLOOKUP($X$34,CAD!$E$7:$F$31,2,0)</f>
        <v>0</v>
      </c>
      <c r="D1802" s="37">
        <v>0</v>
      </c>
      <c r="E1802" s="37">
        <v>0</v>
      </c>
      <c r="F1802" s="37">
        <v>0</v>
      </c>
      <c r="G1802" s="37">
        <v>0</v>
      </c>
      <c r="H1802" s="37">
        <v>0</v>
      </c>
      <c r="I1802" s="37">
        <v>0</v>
      </c>
      <c r="J1802" s="37">
        <v>0</v>
      </c>
      <c r="K1802" s="37">
        <v>0</v>
      </c>
      <c r="L1802" s="37">
        <v>0</v>
      </c>
      <c r="M1802" s="37">
        <v>0</v>
      </c>
      <c r="N1802" s="37">
        <v>0</v>
      </c>
      <c r="O1802" s="37">
        <v>0</v>
      </c>
      <c r="P1802" s="46">
        <f t="shared" si="127"/>
        <v>0</v>
      </c>
    </row>
    <row r="1803" spans="1:16" hidden="1" x14ac:dyDescent="0.25">
      <c r="A1803" s="258" t="str">
        <f>IF(B1803=1,A1776,"")</f>
        <v/>
      </c>
      <c r="B1803" s="39" t="str">
        <f t="shared" si="126"/>
        <v/>
      </c>
      <c r="C1803" s="101">
        <f>VLOOKUP($X$35,CAD!$E$7:$F$31,2,0)</f>
        <v>0</v>
      </c>
      <c r="D1803" s="37">
        <v>0</v>
      </c>
      <c r="E1803" s="37">
        <v>0</v>
      </c>
      <c r="F1803" s="37">
        <v>0</v>
      </c>
      <c r="G1803" s="37">
        <v>0</v>
      </c>
      <c r="H1803" s="37">
        <v>0</v>
      </c>
      <c r="I1803" s="37">
        <v>0</v>
      </c>
      <c r="J1803" s="37">
        <v>0</v>
      </c>
      <c r="K1803" s="37">
        <v>0</v>
      </c>
      <c r="L1803" s="37">
        <v>0</v>
      </c>
      <c r="M1803" s="37">
        <v>0</v>
      </c>
      <c r="N1803" s="37">
        <v>0</v>
      </c>
      <c r="O1803" s="37">
        <v>0</v>
      </c>
      <c r="P1803" s="46">
        <f t="shared" si="127"/>
        <v>0</v>
      </c>
    </row>
    <row r="1804" spans="1:16" hidden="1" x14ac:dyDescent="0.25">
      <c r="A1804" s="258" t="str">
        <f>IF(B1804=1,A1776,"")</f>
        <v/>
      </c>
      <c r="B1804" s="39" t="str">
        <f t="shared" si="126"/>
        <v/>
      </c>
      <c r="C1804" s="101">
        <f>VLOOKUP($X$36,CAD!$E$7:$F$31,2,0)</f>
        <v>0</v>
      </c>
      <c r="D1804" s="37">
        <v>0</v>
      </c>
      <c r="E1804" s="37">
        <v>0</v>
      </c>
      <c r="F1804" s="37">
        <v>0</v>
      </c>
      <c r="G1804" s="37">
        <v>0</v>
      </c>
      <c r="H1804" s="37">
        <v>0</v>
      </c>
      <c r="I1804" s="37">
        <v>0</v>
      </c>
      <c r="J1804" s="37">
        <v>0</v>
      </c>
      <c r="K1804" s="37">
        <v>0</v>
      </c>
      <c r="L1804" s="37">
        <v>0</v>
      </c>
      <c r="M1804" s="37">
        <v>0</v>
      </c>
      <c r="N1804" s="37">
        <v>0</v>
      </c>
      <c r="O1804" s="37">
        <v>0</v>
      </c>
      <c r="P1804" s="46">
        <f t="shared" si="127"/>
        <v>0</v>
      </c>
    </row>
    <row r="1805" spans="1:16" hidden="1" x14ac:dyDescent="0.25">
      <c r="A1805" s="258" t="str">
        <f>IF(B1805=1,A1776,"")</f>
        <v/>
      </c>
      <c r="B1805" s="39" t="str">
        <f t="shared" si="126"/>
        <v/>
      </c>
      <c r="C1805" s="101">
        <f>VLOOKUP($X$37,CAD!$E$7:$F$31,2,0)</f>
        <v>0</v>
      </c>
      <c r="D1805" s="37">
        <v>0</v>
      </c>
      <c r="E1805" s="37">
        <v>0</v>
      </c>
      <c r="F1805" s="37">
        <v>0</v>
      </c>
      <c r="G1805" s="37">
        <v>0</v>
      </c>
      <c r="H1805" s="37">
        <v>0</v>
      </c>
      <c r="I1805" s="37">
        <v>0</v>
      </c>
      <c r="J1805" s="37">
        <v>0</v>
      </c>
      <c r="K1805" s="37">
        <v>0</v>
      </c>
      <c r="L1805" s="37">
        <v>0</v>
      </c>
      <c r="M1805" s="37">
        <v>0</v>
      </c>
      <c r="N1805" s="37">
        <v>0</v>
      </c>
      <c r="O1805" s="37">
        <v>0</v>
      </c>
      <c r="P1805" s="46">
        <f t="shared" si="127"/>
        <v>0</v>
      </c>
    </row>
    <row r="1806" spans="1:16" hidden="1" x14ac:dyDescent="0.25">
      <c r="A1806" s="258" t="str">
        <f>IF(B1806=1,A1776,"")</f>
        <v/>
      </c>
      <c r="B1806" s="39" t="str">
        <f t="shared" si="126"/>
        <v/>
      </c>
      <c r="C1806" s="101">
        <f>VLOOKUP($X$38,CAD!$E$7:$F$31,2,0)</f>
        <v>0</v>
      </c>
      <c r="D1806" s="37">
        <v>0</v>
      </c>
      <c r="E1806" s="37">
        <v>0</v>
      </c>
      <c r="F1806" s="37">
        <v>0</v>
      </c>
      <c r="G1806" s="37">
        <v>0</v>
      </c>
      <c r="H1806" s="37">
        <v>0</v>
      </c>
      <c r="I1806" s="37">
        <v>0</v>
      </c>
      <c r="J1806" s="37">
        <v>0</v>
      </c>
      <c r="K1806" s="37">
        <v>0</v>
      </c>
      <c r="L1806" s="37">
        <v>0</v>
      </c>
      <c r="M1806" s="37">
        <v>0</v>
      </c>
      <c r="N1806" s="37">
        <v>0</v>
      </c>
      <c r="O1806" s="37">
        <v>0</v>
      </c>
      <c r="P1806" s="46">
        <f t="shared" si="127"/>
        <v>0</v>
      </c>
    </row>
    <row r="1807" spans="1:16" hidden="1" x14ac:dyDescent="0.25">
      <c r="A1807" s="258" t="str">
        <f>IF(B1807=1,A1776,"")</f>
        <v/>
      </c>
      <c r="B1807" s="39" t="str">
        <f t="shared" si="126"/>
        <v/>
      </c>
      <c r="C1807" s="101">
        <f>VLOOKUP($X$39,CAD!$E$7:$F$31,2,0)</f>
        <v>0</v>
      </c>
      <c r="D1807" s="37">
        <v>0</v>
      </c>
      <c r="E1807" s="37">
        <v>0</v>
      </c>
      <c r="F1807" s="37">
        <v>0</v>
      </c>
      <c r="G1807" s="37">
        <v>0</v>
      </c>
      <c r="H1807" s="37">
        <v>0</v>
      </c>
      <c r="I1807" s="37">
        <v>0</v>
      </c>
      <c r="J1807" s="37">
        <v>0</v>
      </c>
      <c r="K1807" s="37">
        <v>0</v>
      </c>
      <c r="L1807" s="37">
        <v>0</v>
      </c>
      <c r="M1807" s="37">
        <v>0</v>
      </c>
      <c r="N1807" s="37">
        <v>0</v>
      </c>
      <c r="O1807" s="37">
        <v>0</v>
      </c>
      <c r="P1807" s="46">
        <f t="shared" si="127"/>
        <v>0</v>
      </c>
    </row>
    <row r="1808" spans="1:16" hidden="1" x14ac:dyDescent="0.25">
      <c r="A1808" s="258" t="str">
        <f>IF(B1808=1,A1776,"")</f>
        <v/>
      </c>
      <c r="B1808" s="39" t="str">
        <f t="shared" si="126"/>
        <v/>
      </c>
      <c r="C1808" s="101">
        <f>VLOOKUP($X$40,CAD!$E$7:$F$31,2,0)</f>
        <v>0</v>
      </c>
      <c r="D1808" s="37">
        <v>0</v>
      </c>
      <c r="E1808" s="37">
        <v>0</v>
      </c>
      <c r="F1808" s="37">
        <v>0</v>
      </c>
      <c r="G1808" s="37">
        <v>0</v>
      </c>
      <c r="H1808" s="37">
        <v>0</v>
      </c>
      <c r="I1808" s="37">
        <v>0</v>
      </c>
      <c r="J1808" s="37">
        <v>0</v>
      </c>
      <c r="K1808" s="37">
        <v>0</v>
      </c>
      <c r="L1808" s="37">
        <v>0</v>
      </c>
      <c r="M1808" s="37">
        <v>0</v>
      </c>
      <c r="N1808" s="37">
        <v>0</v>
      </c>
      <c r="O1808" s="37">
        <v>0</v>
      </c>
      <c r="P1808" s="46">
        <f t="shared" si="127"/>
        <v>0</v>
      </c>
    </row>
    <row r="1809" spans="1:16" hidden="1" x14ac:dyDescent="0.25">
      <c r="A1809" s="258" t="str">
        <f>IF(B1809=1,A1776,"")</f>
        <v/>
      </c>
      <c r="B1809" s="39" t="str">
        <f t="shared" si="126"/>
        <v/>
      </c>
      <c r="C1809" s="101">
        <f>VLOOKUP($X$41,CAD!$E$7:$F$31,2,0)</f>
        <v>0</v>
      </c>
      <c r="D1809" s="37">
        <v>0</v>
      </c>
      <c r="E1809" s="37">
        <v>0</v>
      </c>
      <c r="F1809" s="37">
        <v>0</v>
      </c>
      <c r="G1809" s="37">
        <v>0</v>
      </c>
      <c r="H1809" s="37">
        <v>0</v>
      </c>
      <c r="I1809" s="37">
        <v>0</v>
      </c>
      <c r="J1809" s="37">
        <v>0</v>
      </c>
      <c r="K1809" s="37">
        <v>0</v>
      </c>
      <c r="L1809" s="37">
        <v>0</v>
      </c>
      <c r="M1809" s="37">
        <v>0</v>
      </c>
      <c r="N1809" s="37">
        <v>0</v>
      </c>
      <c r="O1809" s="37">
        <v>0</v>
      </c>
      <c r="P1809" s="46">
        <f t="shared" si="127"/>
        <v>0</v>
      </c>
    </row>
    <row r="1810" spans="1:16" hidden="1" x14ac:dyDescent="0.25">
      <c r="A1810" s="258" t="str">
        <f>IF(B1810=1,A1776,"")</f>
        <v/>
      </c>
      <c r="B1810" s="39" t="str">
        <f t="shared" si="126"/>
        <v/>
      </c>
      <c r="C1810" s="101">
        <f>VLOOKUP($X$42,CAD!$E$7:$F$31,2,0)</f>
        <v>0</v>
      </c>
      <c r="D1810" s="37">
        <v>0</v>
      </c>
      <c r="E1810" s="37">
        <v>0</v>
      </c>
      <c r="F1810" s="37">
        <v>0</v>
      </c>
      <c r="G1810" s="37">
        <v>0</v>
      </c>
      <c r="H1810" s="37">
        <v>0</v>
      </c>
      <c r="I1810" s="37">
        <v>0</v>
      </c>
      <c r="J1810" s="37">
        <v>0</v>
      </c>
      <c r="K1810" s="37">
        <v>0</v>
      </c>
      <c r="L1810" s="37">
        <v>0</v>
      </c>
      <c r="M1810" s="37">
        <v>0</v>
      </c>
      <c r="N1810" s="37">
        <v>0</v>
      </c>
      <c r="O1810" s="37">
        <v>0</v>
      </c>
      <c r="P1810" s="46">
        <f t="shared" si="127"/>
        <v>0</v>
      </c>
    </row>
    <row r="1811" spans="1:16" hidden="1" x14ac:dyDescent="0.25">
      <c r="A1811" s="258" t="str">
        <f>IF(B1811=1,A1776,"")</f>
        <v/>
      </c>
      <c r="B1811" s="39" t="str">
        <f t="shared" si="126"/>
        <v/>
      </c>
      <c r="C1811" s="101">
        <f>VLOOKUP($X$43,CAD!$E$7:$F$31,2,0)</f>
        <v>0</v>
      </c>
      <c r="D1811" s="37">
        <v>0</v>
      </c>
      <c r="E1811" s="37">
        <v>0</v>
      </c>
      <c r="F1811" s="37">
        <v>0</v>
      </c>
      <c r="G1811" s="37">
        <v>0</v>
      </c>
      <c r="H1811" s="37">
        <v>0</v>
      </c>
      <c r="I1811" s="37">
        <v>0</v>
      </c>
      <c r="J1811" s="37">
        <v>0</v>
      </c>
      <c r="K1811" s="37">
        <v>0</v>
      </c>
      <c r="L1811" s="37">
        <v>0</v>
      </c>
      <c r="M1811" s="37">
        <v>0</v>
      </c>
      <c r="N1811" s="37">
        <v>0</v>
      </c>
      <c r="O1811" s="37">
        <v>0</v>
      </c>
      <c r="P1811" s="46">
        <f t="shared" si="127"/>
        <v>0</v>
      </c>
    </row>
    <row r="1812" spans="1:16" hidden="1" x14ac:dyDescent="0.25">
      <c r="A1812" s="258" t="str">
        <f>IF(B1812=1,A1776,"")</f>
        <v/>
      </c>
      <c r="B1812" s="39" t="str">
        <f t="shared" si="126"/>
        <v/>
      </c>
      <c r="C1812" s="101">
        <f>VLOOKUP($X$44,CAD!$E$7:$F$31,2,0)</f>
        <v>0</v>
      </c>
      <c r="D1812" s="37">
        <v>0</v>
      </c>
      <c r="E1812" s="37">
        <v>0</v>
      </c>
      <c r="F1812" s="37">
        <v>0</v>
      </c>
      <c r="G1812" s="37">
        <v>0</v>
      </c>
      <c r="H1812" s="37">
        <v>0</v>
      </c>
      <c r="I1812" s="37">
        <v>0</v>
      </c>
      <c r="J1812" s="37">
        <v>0</v>
      </c>
      <c r="K1812" s="37">
        <v>0</v>
      </c>
      <c r="L1812" s="37">
        <v>0</v>
      </c>
      <c r="M1812" s="37">
        <v>0</v>
      </c>
      <c r="N1812" s="37">
        <v>0</v>
      </c>
      <c r="O1812" s="37">
        <v>0</v>
      </c>
      <c r="P1812" s="46">
        <f t="shared" si="127"/>
        <v>0</v>
      </c>
    </row>
    <row r="1813" spans="1:16" hidden="1" x14ac:dyDescent="0.25">
      <c r="A1813" s="258" t="str">
        <f>IF(B1813=1,A1776,"")</f>
        <v/>
      </c>
      <c r="B1813" s="39" t="str">
        <f t="shared" si="126"/>
        <v/>
      </c>
      <c r="C1813" s="101">
        <f>VLOOKUP($X$45,CAD!$E$7:$F$31,2,0)</f>
        <v>0</v>
      </c>
      <c r="D1813" s="37">
        <v>0</v>
      </c>
      <c r="E1813" s="37">
        <v>0</v>
      </c>
      <c r="F1813" s="37">
        <v>0</v>
      </c>
      <c r="G1813" s="37">
        <v>0</v>
      </c>
      <c r="H1813" s="37">
        <v>0</v>
      </c>
      <c r="I1813" s="37">
        <v>0</v>
      </c>
      <c r="J1813" s="37">
        <v>0</v>
      </c>
      <c r="K1813" s="37">
        <v>0</v>
      </c>
      <c r="L1813" s="37">
        <v>0</v>
      </c>
      <c r="M1813" s="37">
        <v>0</v>
      </c>
      <c r="N1813" s="37">
        <v>0</v>
      </c>
      <c r="O1813" s="37">
        <v>0</v>
      </c>
      <c r="P1813" s="46">
        <f t="shared" si="127"/>
        <v>0</v>
      </c>
    </row>
    <row r="1814" spans="1:16" hidden="1" x14ac:dyDescent="0.25">
      <c r="A1814" s="258" t="str">
        <f>IF(B1814=1,A1776,"")</f>
        <v/>
      </c>
      <c r="B1814" s="39" t="str">
        <f t="shared" si="126"/>
        <v/>
      </c>
      <c r="C1814" s="101">
        <f>VLOOKUP($X$46,CAD!$E$7:$F$31,2,0)</f>
        <v>0</v>
      </c>
      <c r="D1814" s="37">
        <v>0</v>
      </c>
      <c r="E1814" s="37">
        <v>0</v>
      </c>
      <c r="F1814" s="37">
        <v>0</v>
      </c>
      <c r="G1814" s="37">
        <v>0</v>
      </c>
      <c r="H1814" s="37">
        <v>0</v>
      </c>
      <c r="I1814" s="37">
        <v>0</v>
      </c>
      <c r="J1814" s="37">
        <v>0</v>
      </c>
      <c r="K1814" s="37">
        <v>0</v>
      </c>
      <c r="L1814" s="37">
        <v>0</v>
      </c>
      <c r="M1814" s="37">
        <v>0</v>
      </c>
      <c r="N1814" s="37">
        <v>0</v>
      </c>
      <c r="O1814" s="37">
        <v>0</v>
      </c>
      <c r="P1814" s="46">
        <f t="shared" si="127"/>
        <v>0</v>
      </c>
    </row>
    <row r="1815" spans="1:16" hidden="1" x14ac:dyDescent="0.25">
      <c r="A1815" s="258" t="str">
        <f>IF(B1815=1,A1776,"")</f>
        <v/>
      </c>
      <c r="B1815" s="39" t="str">
        <f t="shared" si="126"/>
        <v/>
      </c>
      <c r="C1815" s="101">
        <f>VLOOKUP($X$47,CAD!$E$7:$F$31,2,0)</f>
        <v>0</v>
      </c>
      <c r="D1815" s="37">
        <v>0</v>
      </c>
      <c r="E1815" s="37">
        <v>0</v>
      </c>
      <c r="F1815" s="37">
        <v>0</v>
      </c>
      <c r="G1815" s="37">
        <v>0</v>
      </c>
      <c r="H1815" s="37">
        <v>0</v>
      </c>
      <c r="I1815" s="37">
        <v>0</v>
      </c>
      <c r="J1815" s="37">
        <v>0</v>
      </c>
      <c r="K1815" s="37">
        <v>0</v>
      </c>
      <c r="L1815" s="37">
        <v>0</v>
      </c>
      <c r="M1815" s="37">
        <v>0</v>
      </c>
      <c r="N1815" s="37">
        <v>0</v>
      </c>
      <c r="O1815" s="37">
        <v>0</v>
      </c>
      <c r="P1815" s="46">
        <f t="shared" si="127"/>
        <v>0</v>
      </c>
    </row>
    <row r="1816" spans="1:16" hidden="1" x14ac:dyDescent="0.25">
      <c r="A1816" s="258" t="str">
        <f>IF(B1816=1,A1776,"")</f>
        <v/>
      </c>
      <c r="B1816" s="39" t="str">
        <f t="shared" si="126"/>
        <v/>
      </c>
      <c r="C1816" s="101">
        <f>VLOOKUP($X$48,CAD!$E$7:$F$31,2,0)</f>
        <v>0</v>
      </c>
      <c r="D1816" s="37">
        <v>0</v>
      </c>
      <c r="E1816" s="37">
        <v>0</v>
      </c>
      <c r="F1816" s="37">
        <v>0</v>
      </c>
      <c r="G1816" s="37">
        <v>0</v>
      </c>
      <c r="H1816" s="37">
        <v>0</v>
      </c>
      <c r="I1816" s="37">
        <v>0</v>
      </c>
      <c r="J1816" s="37">
        <v>0</v>
      </c>
      <c r="K1816" s="37">
        <v>0</v>
      </c>
      <c r="L1816" s="37">
        <v>0</v>
      </c>
      <c r="M1816" s="37">
        <v>0</v>
      </c>
      <c r="N1816" s="37">
        <v>0</v>
      </c>
      <c r="O1816" s="37">
        <v>0</v>
      </c>
      <c r="P1816" s="46">
        <f t="shared" si="127"/>
        <v>0</v>
      </c>
    </row>
    <row r="1817" spans="1:16" hidden="1" x14ac:dyDescent="0.25">
      <c r="A1817" s="258" t="str">
        <f>IF(B1817=1,A1776,"")</f>
        <v/>
      </c>
      <c r="B1817" s="39" t="str">
        <f t="shared" si="126"/>
        <v/>
      </c>
      <c r="C1817" s="101">
        <f>VLOOKUP($X$49,CAD!$E$7:$F$31,2,0)</f>
        <v>0</v>
      </c>
      <c r="D1817" s="37">
        <v>0</v>
      </c>
      <c r="E1817" s="37">
        <v>0</v>
      </c>
      <c r="F1817" s="37">
        <v>0</v>
      </c>
      <c r="G1817" s="37">
        <v>0</v>
      </c>
      <c r="H1817" s="37">
        <v>0</v>
      </c>
      <c r="I1817" s="37">
        <v>0</v>
      </c>
      <c r="J1817" s="37">
        <v>0</v>
      </c>
      <c r="K1817" s="37">
        <v>0</v>
      </c>
      <c r="L1817" s="37">
        <v>0</v>
      </c>
      <c r="M1817" s="37">
        <v>0</v>
      </c>
      <c r="N1817" s="37">
        <v>0</v>
      </c>
      <c r="O1817" s="37">
        <v>0</v>
      </c>
      <c r="P1817" s="46">
        <f t="shared" si="127"/>
        <v>0</v>
      </c>
    </row>
    <row r="1818" spans="1:16" hidden="1" x14ac:dyDescent="0.25">
      <c r="A1818" s="258" t="str">
        <f>IF(B1818=1,A1776,"")</f>
        <v/>
      </c>
      <c r="B1818" s="39" t="str">
        <f t="shared" si="126"/>
        <v/>
      </c>
      <c r="C1818" s="101">
        <f>VLOOKUP($X$50,CAD!$E$7:$F$31,2,0)</f>
        <v>0</v>
      </c>
      <c r="D1818" s="37">
        <v>0</v>
      </c>
      <c r="E1818" s="37">
        <v>0</v>
      </c>
      <c r="F1818" s="37">
        <v>0</v>
      </c>
      <c r="G1818" s="37">
        <v>0</v>
      </c>
      <c r="H1818" s="37">
        <v>0</v>
      </c>
      <c r="I1818" s="37">
        <v>0</v>
      </c>
      <c r="J1818" s="37">
        <v>0</v>
      </c>
      <c r="K1818" s="37">
        <v>0</v>
      </c>
      <c r="L1818" s="37">
        <v>0</v>
      </c>
      <c r="M1818" s="37">
        <v>0</v>
      </c>
      <c r="N1818" s="37">
        <v>0</v>
      </c>
      <c r="O1818" s="37">
        <v>0</v>
      </c>
      <c r="P1818" s="46">
        <f t="shared" si="127"/>
        <v>0</v>
      </c>
    </row>
    <row r="1819" spans="1:16" hidden="1" x14ac:dyDescent="0.25">
      <c r="A1819" s="258" t="str">
        <f>IF(B1819=1,A1776,"")</f>
        <v/>
      </c>
      <c r="B1819" s="39" t="str">
        <f t="shared" si="126"/>
        <v/>
      </c>
      <c r="C1819" s="101">
        <f>VLOOKUP($X$51,CAD!$E$7:$F$31,2,0)</f>
        <v>0</v>
      </c>
      <c r="D1819" s="37">
        <v>0</v>
      </c>
      <c r="E1819" s="37">
        <v>0</v>
      </c>
      <c r="F1819" s="37">
        <v>0</v>
      </c>
      <c r="G1819" s="37">
        <v>0</v>
      </c>
      <c r="H1819" s="37">
        <v>0</v>
      </c>
      <c r="I1819" s="37">
        <v>0</v>
      </c>
      <c r="J1819" s="37">
        <v>0</v>
      </c>
      <c r="K1819" s="37">
        <v>0</v>
      </c>
      <c r="L1819" s="37">
        <v>0</v>
      </c>
      <c r="M1819" s="37">
        <v>0</v>
      </c>
      <c r="N1819" s="37">
        <v>0</v>
      </c>
      <c r="O1819" s="37">
        <v>0</v>
      </c>
      <c r="P1819" s="46">
        <f t="shared" si="127"/>
        <v>0</v>
      </c>
    </row>
    <row r="1820" spans="1:16" hidden="1" x14ac:dyDescent="0.25">
      <c r="A1820" s="258" t="str">
        <f>IF(B1820=1,A1776,"")</f>
        <v/>
      </c>
      <c r="B1820" s="39" t="str">
        <f t="shared" si="126"/>
        <v/>
      </c>
      <c r="C1820" s="101">
        <f>VLOOKUP($X$52,CAD!$E$7:$F$31,2,0)</f>
        <v>0</v>
      </c>
      <c r="D1820" s="37">
        <v>0</v>
      </c>
      <c r="E1820" s="37">
        <v>0</v>
      </c>
      <c r="F1820" s="37">
        <v>0</v>
      </c>
      <c r="G1820" s="37">
        <v>0</v>
      </c>
      <c r="H1820" s="37">
        <v>0</v>
      </c>
      <c r="I1820" s="37">
        <v>0</v>
      </c>
      <c r="J1820" s="37">
        <v>0</v>
      </c>
      <c r="K1820" s="37">
        <v>0</v>
      </c>
      <c r="L1820" s="37">
        <v>0</v>
      </c>
      <c r="M1820" s="37">
        <v>0</v>
      </c>
      <c r="N1820" s="37">
        <v>0</v>
      </c>
      <c r="O1820" s="37">
        <v>0</v>
      </c>
      <c r="P1820" s="46">
        <f t="shared" si="127"/>
        <v>0</v>
      </c>
    </row>
    <row r="1821" spans="1:16" hidden="1" x14ac:dyDescent="0.25">
      <c r="A1821" s="258" t="str">
        <f>IF(B1821=1,A1776,"")</f>
        <v/>
      </c>
      <c r="B1821" s="39" t="str">
        <f t="shared" si="126"/>
        <v/>
      </c>
      <c r="C1821" s="101">
        <f>VLOOKUP($X$53,CAD!$E$7:$F$31,2,0)</f>
        <v>0</v>
      </c>
      <c r="D1821" s="37">
        <v>0</v>
      </c>
      <c r="E1821" s="37">
        <v>0</v>
      </c>
      <c r="F1821" s="37">
        <v>0</v>
      </c>
      <c r="G1821" s="37">
        <v>0</v>
      </c>
      <c r="H1821" s="37">
        <v>0</v>
      </c>
      <c r="I1821" s="37">
        <v>0</v>
      </c>
      <c r="J1821" s="37">
        <v>0</v>
      </c>
      <c r="K1821" s="37">
        <v>0</v>
      </c>
      <c r="L1821" s="37">
        <v>0</v>
      </c>
      <c r="M1821" s="37">
        <v>0</v>
      </c>
      <c r="N1821" s="37">
        <v>0</v>
      </c>
      <c r="O1821" s="37">
        <v>0</v>
      </c>
      <c r="P1821" s="46">
        <f t="shared" si="127"/>
        <v>0</v>
      </c>
    </row>
    <row r="1822" spans="1:16" hidden="1" x14ac:dyDescent="0.25">
      <c r="A1822" s="258" t="str">
        <f>IF(B1822=1,A1776,"")</f>
        <v/>
      </c>
      <c r="B1822" s="39" t="str">
        <f t="shared" si="126"/>
        <v/>
      </c>
      <c r="C1822" s="101">
        <f>VLOOKUP($X$54,CAD!$E$7:$F$31,2,0)</f>
        <v>0</v>
      </c>
      <c r="D1822" s="37">
        <v>0</v>
      </c>
      <c r="E1822" s="37">
        <v>0</v>
      </c>
      <c r="F1822" s="37">
        <v>0</v>
      </c>
      <c r="G1822" s="37">
        <v>0</v>
      </c>
      <c r="H1822" s="37">
        <v>0</v>
      </c>
      <c r="I1822" s="37">
        <v>0</v>
      </c>
      <c r="J1822" s="37">
        <v>0</v>
      </c>
      <c r="K1822" s="37">
        <v>0</v>
      </c>
      <c r="L1822" s="37">
        <v>0</v>
      </c>
      <c r="M1822" s="37">
        <v>0</v>
      </c>
      <c r="N1822" s="37">
        <v>0</v>
      </c>
      <c r="O1822" s="37">
        <v>0</v>
      </c>
      <c r="P1822" s="46">
        <f t="shared" si="127"/>
        <v>0</v>
      </c>
    </row>
    <row r="1823" spans="1:16" hidden="1" x14ac:dyDescent="0.25">
      <c r="A1823" s="258" t="str">
        <f>IF(B1823=1,A1776,"")</f>
        <v/>
      </c>
      <c r="B1823" s="39" t="str">
        <f t="shared" si="126"/>
        <v/>
      </c>
      <c r="C1823" s="101">
        <f>VLOOKUP($X$55,CAD!$E$7:$F$31,2,0)</f>
        <v>0</v>
      </c>
      <c r="D1823" s="37">
        <v>0</v>
      </c>
      <c r="E1823" s="37">
        <v>0</v>
      </c>
      <c r="F1823" s="37">
        <v>0</v>
      </c>
      <c r="G1823" s="37">
        <v>0</v>
      </c>
      <c r="H1823" s="37">
        <v>0</v>
      </c>
      <c r="I1823" s="37">
        <v>0</v>
      </c>
      <c r="J1823" s="37">
        <v>0</v>
      </c>
      <c r="K1823" s="37">
        <v>0</v>
      </c>
      <c r="L1823" s="37">
        <v>0</v>
      </c>
      <c r="M1823" s="37">
        <v>0</v>
      </c>
      <c r="N1823" s="37">
        <v>0</v>
      </c>
      <c r="O1823" s="37">
        <v>0</v>
      </c>
      <c r="P1823" s="46">
        <f t="shared" si="127"/>
        <v>0</v>
      </c>
    </row>
    <row r="1824" spans="1:16" hidden="1" x14ac:dyDescent="0.25">
      <c r="A1824" s="258" t="str">
        <f>IF(B1824=1,A1776,"")</f>
        <v/>
      </c>
      <c r="B1824" s="39" t="str">
        <f t="shared" si="126"/>
        <v/>
      </c>
      <c r="C1824" s="101">
        <f>VLOOKUP($X$56,CAD!$E$7:$F$31,2,0)</f>
        <v>0</v>
      </c>
      <c r="D1824" s="37">
        <v>0</v>
      </c>
      <c r="E1824" s="37">
        <v>0</v>
      </c>
      <c r="F1824" s="37">
        <v>0</v>
      </c>
      <c r="G1824" s="37">
        <v>0</v>
      </c>
      <c r="H1824" s="37">
        <v>0</v>
      </c>
      <c r="I1824" s="37">
        <v>0</v>
      </c>
      <c r="J1824" s="37">
        <v>0</v>
      </c>
      <c r="K1824" s="37">
        <v>0</v>
      </c>
      <c r="L1824" s="37">
        <v>0</v>
      </c>
      <c r="M1824" s="37">
        <v>0</v>
      </c>
      <c r="N1824" s="37">
        <v>0</v>
      </c>
      <c r="O1824" s="37">
        <v>0</v>
      </c>
      <c r="P1824" s="46">
        <f t="shared" si="127"/>
        <v>0</v>
      </c>
    </row>
    <row r="1825" spans="1:20" hidden="1" x14ac:dyDescent="0.25">
      <c r="A1825" s="258" t="str">
        <f>IF(B1825=1,A1776,"")</f>
        <v/>
      </c>
      <c r="B1825" s="39" t="str">
        <f t="shared" si="126"/>
        <v/>
      </c>
      <c r="C1825" s="101">
        <f>VLOOKUP($X$57,CAD!$E$7:$F$31,2,0)</f>
        <v>0</v>
      </c>
      <c r="D1825" s="37">
        <v>0</v>
      </c>
      <c r="E1825" s="37">
        <v>0</v>
      </c>
      <c r="F1825" s="37">
        <v>0</v>
      </c>
      <c r="G1825" s="37">
        <v>0</v>
      </c>
      <c r="H1825" s="37">
        <v>0</v>
      </c>
      <c r="I1825" s="37">
        <v>0</v>
      </c>
      <c r="J1825" s="37">
        <v>0</v>
      </c>
      <c r="K1825" s="37">
        <v>0</v>
      </c>
      <c r="L1825" s="37">
        <v>0</v>
      </c>
      <c r="M1825" s="37">
        <v>0</v>
      </c>
      <c r="N1825" s="37">
        <v>0</v>
      </c>
      <c r="O1825" s="37">
        <v>0</v>
      </c>
      <c r="P1825" s="46">
        <f t="shared" si="127"/>
        <v>0</v>
      </c>
    </row>
    <row r="1826" spans="1:20" hidden="1" x14ac:dyDescent="0.25">
      <c r="A1826" s="258" t="str">
        <f>IF(B1826=1,A1776,"")</f>
        <v/>
      </c>
      <c r="B1826" s="39" t="str">
        <f t="shared" si="126"/>
        <v/>
      </c>
      <c r="C1826" s="101">
        <f>VLOOKUP($X$58,CAD!$E$7:$F$31,2,0)</f>
        <v>0</v>
      </c>
      <c r="D1826" s="37">
        <v>0</v>
      </c>
      <c r="E1826" s="37">
        <v>0</v>
      </c>
      <c r="F1826" s="37">
        <v>0</v>
      </c>
      <c r="G1826" s="37">
        <v>0</v>
      </c>
      <c r="H1826" s="37">
        <v>0</v>
      </c>
      <c r="I1826" s="37">
        <v>0</v>
      </c>
      <c r="J1826" s="37">
        <v>0</v>
      </c>
      <c r="K1826" s="37">
        <v>0</v>
      </c>
      <c r="L1826" s="37">
        <v>0</v>
      </c>
      <c r="M1826" s="37">
        <v>0</v>
      </c>
      <c r="N1826" s="37">
        <v>0</v>
      </c>
      <c r="O1826" s="37">
        <v>0</v>
      </c>
      <c r="P1826" s="46">
        <f t="shared" si="127"/>
        <v>0</v>
      </c>
      <c r="T1826" s="10"/>
    </row>
    <row r="1827" spans="1:20" hidden="1" x14ac:dyDescent="0.25">
      <c r="A1827" s="258">
        <f>A1776</f>
        <v>2051</v>
      </c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73"/>
    </row>
    <row r="1828" spans="1:20" ht="15.75" hidden="1" thickBot="1" x14ac:dyDescent="0.3">
      <c r="A1828" s="258">
        <f>A1776</f>
        <v>2051</v>
      </c>
      <c r="C1828" s="131" t="s">
        <v>203</v>
      </c>
      <c r="D1828" s="143">
        <f>PREV_D!D1747</f>
        <v>0</v>
      </c>
      <c r="E1828" s="143">
        <f>PREV_D!E1747</f>
        <v>0</v>
      </c>
      <c r="F1828" s="143">
        <f>PREV_D!F1747</f>
        <v>0</v>
      </c>
      <c r="G1828" s="143">
        <f>PREV_D!G1747</f>
        <v>0</v>
      </c>
      <c r="H1828" s="143">
        <f>PREV_D!H1747</f>
        <v>0</v>
      </c>
      <c r="I1828" s="143">
        <f>PREV_D!I1747</f>
        <v>0</v>
      </c>
      <c r="J1828" s="143">
        <f>PREV_D!J1747</f>
        <v>0</v>
      </c>
      <c r="K1828" s="143">
        <f>PREV_D!K1747</f>
        <v>0</v>
      </c>
      <c r="L1828" s="143">
        <f>PREV_D!L1747</f>
        <v>0</v>
      </c>
      <c r="M1828" s="143">
        <f>PREV_D!M1747</f>
        <v>0</v>
      </c>
      <c r="N1828" s="143">
        <f>PREV_D!N1747</f>
        <v>0</v>
      </c>
      <c r="O1828" s="143">
        <f>PREV_D!O1747</f>
        <v>0</v>
      </c>
      <c r="P1828" s="144">
        <f>SUM(D1828:O1828)</f>
        <v>0</v>
      </c>
    </row>
    <row r="1829" spans="1:20" hidden="1" x14ac:dyDescent="0.25">
      <c r="A1829" s="258">
        <f>A1776</f>
        <v>2051</v>
      </c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73"/>
    </row>
    <row r="1830" spans="1:20" hidden="1" x14ac:dyDescent="0.25">
      <c r="A1830" s="258">
        <f>A1776</f>
        <v>2051</v>
      </c>
      <c r="C1830" s="63" t="s">
        <v>204</v>
      </c>
      <c r="D1830" s="145">
        <f>D1776-D1828</f>
        <v>0</v>
      </c>
      <c r="E1830" s="145">
        <f t="shared" ref="E1830:P1830" si="128">E1776-E1828</f>
        <v>0</v>
      </c>
      <c r="F1830" s="145">
        <f t="shared" si="128"/>
        <v>0</v>
      </c>
      <c r="G1830" s="145">
        <f t="shared" si="128"/>
        <v>0</v>
      </c>
      <c r="H1830" s="145">
        <f t="shared" si="128"/>
        <v>0</v>
      </c>
      <c r="I1830" s="145">
        <f t="shared" si="128"/>
        <v>0</v>
      </c>
      <c r="J1830" s="145">
        <f t="shared" si="128"/>
        <v>0</v>
      </c>
      <c r="K1830" s="145">
        <f t="shared" si="128"/>
        <v>0</v>
      </c>
      <c r="L1830" s="145">
        <f t="shared" si="128"/>
        <v>0</v>
      </c>
      <c r="M1830" s="145">
        <f t="shared" si="128"/>
        <v>0</v>
      </c>
      <c r="N1830" s="145">
        <f t="shared" si="128"/>
        <v>0</v>
      </c>
      <c r="O1830" s="145">
        <f t="shared" si="128"/>
        <v>0</v>
      </c>
      <c r="P1830" s="146">
        <f t="shared" si="128"/>
        <v>0</v>
      </c>
    </row>
    <row r="1831" spans="1:20" hidden="1" x14ac:dyDescent="0.25">
      <c r="A1831" s="258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20" hidden="1" x14ac:dyDescent="0.25">
      <c r="A1832" s="258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20" ht="15" hidden="1" customHeight="1" thickBot="1" x14ac:dyDescent="0.3">
      <c r="A1833" s="258">
        <f>A1776+1</f>
        <v>2052</v>
      </c>
      <c r="C1833" s="134" t="s">
        <v>202</v>
      </c>
      <c r="D1833" s="142">
        <f t="shared" ref="D1833:P1833" si="129">SUM(D1834:D1883)</f>
        <v>0</v>
      </c>
      <c r="E1833" s="142">
        <f t="shared" si="129"/>
        <v>0</v>
      </c>
      <c r="F1833" s="142">
        <f t="shared" si="129"/>
        <v>0</v>
      </c>
      <c r="G1833" s="142">
        <f t="shared" si="129"/>
        <v>0</v>
      </c>
      <c r="H1833" s="142">
        <f t="shared" si="129"/>
        <v>0</v>
      </c>
      <c r="I1833" s="142">
        <f t="shared" si="129"/>
        <v>0</v>
      </c>
      <c r="J1833" s="142">
        <f t="shared" si="129"/>
        <v>0</v>
      </c>
      <c r="K1833" s="142">
        <f t="shared" si="129"/>
        <v>0</v>
      </c>
      <c r="L1833" s="142">
        <f t="shared" si="129"/>
        <v>0</v>
      </c>
      <c r="M1833" s="142">
        <f t="shared" si="129"/>
        <v>0</v>
      </c>
      <c r="N1833" s="142">
        <f t="shared" si="129"/>
        <v>0</v>
      </c>
      <c r="O1833" s="142">
        <f t="shared" si="129"/>
        <v>0</v>
      </c>
      <c r="P1833" s="142">
        <f t="shared" si="129"/>
        <v>0</v>
      </c>
    </row>
    <row r="1834" spans="1:20" hidden="1" x14ac:dyDescent="0.25">
      <c r="A1834" s="258" t="str">
        <f>IF(B1834=1,A1833,"")</f>
        <v/>
      </c>
      <c r="B1834" s="39" t="str">
        <f>IF(C1834&lt;&gt;0,1,"")</f>
        <v/>
      </c>
      <c r="C1834" s="130">
        <f>VLOOKUP($X$9,CAD!$C$7:$D$31,2,0)</f>
        <v>0</v>
      </c>
      <c r="D1834" s="38">
        <v>0</v>
      </c>
      <c r="E1834" s="38">
        <v>0</v>
      </c>
      <c r="F1834" s="38">
        <v>0</v>
      </c>
      <c r="G1834" s="38">
        <v>0</v>
      </c>
      <c r="H1834" s="38">
        <v>0</v>
      </c>
      <c r="I1834" s="38">
        <v>0</v>
      </c>
      <c r="J1834" s="38">
        <v>0</v>
      </c>
      <c r="K1834" s="38">
        <v>0</v>
      </c>
      <c r="L1834" s="38">
        <v>0</v>
      </c>
      <c r="M1834" s="38">
        <v>0</v>
      </c>
      <c r="N1834" s="38">
        <v>0</v>
      </c>
      <c r="O1834" s="38">
        <v>0</v>
      </c>
      <c r="P1834" s="99">
        <f>SUM(D1834:O1834)</f>
        <v>0</v>
      </c>
    </row>
    <row r="1835" spans="1:20" hidden="1" x14ac:dyDescent="0.25">
      <c r="A1835" s="258" t="str">
        <f>IF(B1835=1,A1833,"")</f>
        <v/>
      </c>
      <c r="B1835" s="39" t="str">
        <f t="shared" ref="B1835:B1883" si="130">IF(C1835&lt;&gt;0,1,"")</f>
        <v/>
      </c>
      <c r="C1835" s="130">
        <f>VLOOKUP($X$10,CAD!$C$7:$D$31,2,0)</f>
        <v>0</v>
      </c>
      <c r="D1835" s="38">
        <v>0</v>
      </c>
      <c r="E1835" s="38">
        <v>0</v>
      </c>
      <c r="F1835" s="38">
        <v>0</v>
      </c>
      <c r="G1835" s="38">
        <v>0</v>
      </c>
      <c r="H1835" s="38">
        <v>0</v>
      </c>
      <c r="I1835" s="38">
        <v>0</v>
      </c>
      <c r="J1835" s="38">
        <v>0</v>
      </c>
      <c r="K1835" s="38">
        <v>0</v>
      </c>
      <c r="L1835" s="38">
        <v>0</v>
      </c>
      <c r="M1835" s="38">
        <v>0</v>
      </c>
      <c r="N1835" s="38">
        <v>0</v>
      </c>
      <c r="O1835" s="38">
        <v>0</v>
      </c>
      <c r="P1835" s="46">
        <f t="shared" ref="P1835:P1883" si="131">SUM(D1835:O1835)</f>
        <v>0</v>
      </c>
    </row>
    <row r="1836" spans="1:20" hidden="1" x14ac:dyDescent="0.25">
      <c r="A1836" s="258" t="str">
        <f>IF(B1836=1,A1833,"")</f>
        <v/>
      </c>
      <c r="B1836" s="39" t="str">
        <f t="shared" si="130"/>
        <v/>
      </c>
      <c r="C1836" s="130">
        <f>VLOOKUP($X$11,CAD!$C$7:$D$31,2,0)</f>
        <v>0</v>
      </c>
      <c r="D1836" s="37">
        <v>0</v>
      </c>
      <c r="E1836" s="37">
        <v>0</v>
      </c>
      <c r="F1836" s="37">
        <v>0</v>
      </c>
      <c r="G1836" s="37">
        <v>0</v>
      </c>
      <c r="H1836" s="37">
        <v>0</v>
      </c>
      <c r="I1836" s="37">
        <v>0</v>
      </c>
      <c r="J1836" s="37">
        <v>0</v>
      </c>
      <c r="K1836" s="37">
        <v>0</v>
      </c>
      <c r="L1836" s="37">
        <v>0</v>
      </c>
      <c r="M1836" s="37">
        <v>0</v>
      </c>
      <c r="N1836" s="37">
        <v>0</v>
      </c>
      <c r="O1836" s="37">
        <v>0</v>
      </c>
      <c r="P1836" s="46">
        <f t="shared" si="131"/>
        <v>0</v>
      </c>
    </row>
    <row r="1837" spans="1:20" hidden="1" x14ac:dyDescent="0.25">
      <c r="A1837" s="258" t="str">
        <f>IF(B1837=1,A1833,"")</f>
        <v/>
      </c>
      <c r="B1837" s="39" t="str">
        <f t="shared" si="130"/>
        <v/>
      </c>
      <c r="C1837" s="130">
        <f>VLOOKUP($X$12,CAD!$C$7:$D$31,2,0)</f>
        <v>0</v>
      </c>
      <c r="D1837" s="37">
        <v>0</v>
      </c>
      <c r="E1837" s="37">
        <v>0</v>
      </c>
      <c r="F1837" s="37">
        <v>0</v>
      </c>
      <c r="G1837" s="37">
        <v>0</v>
      </c>
      <c r="H1837" s="37">
        <v>0</v>
      </c>
      <c r="I1837" s="37">
        <v>0</v>
      </c>
      <c r="J1837" s="37">
        <v>0</v>
      </c>
      <c r="K1837" s="37">
        <v>0</v>
      </c>
      <c r="L1837" s="37">
        <v>0</v>
      </c>
      <c r="M1837" s="37">
        <v>0</v>
      </c>
      <c r="N1837" s="37">
        <v>0</v>
      </c>
      <c r="O1837" s="37">
        <v>0</v>
      </c>
      <c r="P1837" s="46">
        <f t="shared" si="131"/>
        <v>0</v>
      </c>
    </row>
    <row r="1838" spans="1:20" hidden="1" x14ac:dyDescent="0.25">
      <c r="A1838" s="258" t="str">
        <f>IF(B1838=1,A1833,"")</f>
        <v/>
      </c>
      <c r="B1838" s="39" t="str">
        <f t="shared" si="130"/>
        <v/>
      </c>
      <c r="C1838" s="130">
        <f>VLOOKUP($X$13,CAD!$C$7:$D$31,2,0)</f>
        <v>0</v>
      </c>
      <c r="D1838" s="37">
        <v>0</v>
      </c>
      <c r="E1838" s="37">
        <v>0</v>
      </c>
      <c r="F1838" s="37">
        <v>0</v>
      </c>
      <c r="G1838" s="37">
        <v>0</v>
      </c>
      <c r="H1838" s="37">
        <v>0</v>
      </c>
      <c r="I1838" s="37">
        <v>0</v>
      </c>
      <c r="J1838" s="37">
        <v>0</v>
      </c>
      <c r="K1838" s="37">
        <v>0</v>
      </c>
      <c r="L1838" s="37">
        <v>0</v>
      </c>
      <c r="M1838" s="37">
        <v>0</v>
      </c>
      <c r="N1838" s="37">
        <v>0</v>
      </c>
      <c r="O1838" s="37">
        <v>0</v>
      </c>
      <c r="P1838" s="46">
        <f t="shared" si="131"/>
        <v>0</v>
      </c>
    </row>
    <row r="1839" spans="1:20" hidden="1" x14ac:dyDescent="0.25">
      <c r="A1839" s="258" t="str">
        <f>IF(B1839=1,A1833,"")</f>
        <v/>
      </c>
      <c r="B1839" s="39" t="str">
        <f t="shared" si="130"/>
        <v/>
      </c>
      <c r="C1839" s="130">
        <f>VLOOKUP($X$14,CAD!$C$7:$D$31,2,0)</f>
        <v>0</v>
      </c>
      <c r="D1839" s="37">
        <v>0</v>
      </c>
      <c r="E1839" s="37">
        <v>0</v>
      </c>
      <c r="F1839" s="37">
        <v>0</v>
      </c>
      <c r="G1839" s="37">
        <v>0</v>
      </c>
      <c r="H1839" s="37">
        <v>0</v>
      </c>
      <c r="I1839" s="37">
        <v>0</v>
      </c>
      <c r="J1839" s="37">
        <v>0</v>
      </c>
      <c r="K1839" s="37">
        <v>0</v>
      </c>
      <c r="L1839" s="37">
        <v>0</v>
      </c>
      <c r="M1839" s="37">
        <v>0</v>
      </c>
      <c r="N1839" s="37">
        <v>0</v>
      </c>
      <c r="O1839" s="37">
        <v>0</v>
      </c>
      <c r="P1839" s="46">
        <f t="shared" si="131"/>
        <v>0</v>
      </c>
    </row>
    <row r="1840" spans="1:20" hidden="1" x14ac:dyDescent="0.25">
      <c r="A1840" s="258" t="str">
        <f>IF(B1840=1,A1833,"")</f>
        <v/>
      </c>
      <c r="B1840" s="39" t="str">
        <f t="shared" si="130"/>
        <v/>
      </c>
      <c r="C1840" s="130">
        <f>VLOOKUP($X$15,CAD!$C$7:$D$31,2,0)</f>
        <v>0</v>
      </c>
      <c r="D1840" s="37">
        <v>0</v>
      </c>
      <c r="E1840" s="37">
        <v>0</v>
      </c>
      <c r="F1840" s="37">
        <v>0</v>
      </c>
      <c r="G1840" s="37">
        <v>0</v>
      </c>
      <c r="H1840" s="37">
        <v>0</v>
      </c>
      <c r="I1840" s="37">
        <v>0</v>
      </c>
      <c r="J1840" s="37">
        <v>0</v>
      </c>
      <c r="K1840" s="37">
        <v>0</v>
      </c>
      <c r="L1840" s="37">
        <v>0</v>
      </c>
      <c r="M1840" s="37">
        <v>0</v>
      </c>
      <c r="N1840" s="37">
        <v>0</v>
      </c>
      <c r="O1840" s="37">
        <v>0</v>
      </c>
      <c r="P1840" s="46">
        <f t="shared" si="131"/>
        <v>0</v>
      </c>
    </row>
    <row r="1841" spans="1:16" hidden="1" x14ac:dyDescent="0.25">
      <c r="A1841" s="258" t="str">
        <f>IF(B1841=1,A1833,"")</f>
        <v/>
      </c>
      <c r="B1841" s="39" t="str">
        <f t="shared" si="130"/>
        <v/>
      </c>
      <c r="C1841" s="130">
        <f>VLOOKUP($X$16,CAD!$C$7:$D$31,2,0)</f>
        <v>0</v>
      </c>
      <c r="D1841" s="37">
        <v>0</v>
      </c>
      <c r="E1841" s="37">
        <v>0</v>
      </c>
      <c r="F1841" s="37">
        <v>0</v>
      </c>
      <c r="G1841" s="37">
        <v>0</v>
      </c>
      <c r="H1841" s="37">
        <v>0</v>
      </c>
      <c r="I1841" s="37">
        <v>0</v>
      </c>
      <c r="J1841" s="37">
        <v>0</v>
      </c>
      <c r="K1841" s="37">
        <v>0</v>
      </c>
      <c r="L1841" s="37">
        <v>0</v>
      </c>
      <c r="M1841" s="37">
        <v>0</v>
      </c>
      <c r="N1841" s="37">
        <v>0</v>
      </c>
      <c r="O1841" s="37">
        <v>0</v>
      </c>
      <c r="P1841" s="46">
        <f t="shared" si="131"/>
        <v>0</v>
      </c>
    </row>
    <row r="1842" spans="1:16" hidden="1" x14ac:dyDescent="0.25">
      <c r="A1842" s="258" t="str">
        <f>IF(B1842=1,A1833,"")</f>
        <v/>
      </c>
      <c r="B1842" s="39" t="str">
        <f t="shared" si="130"/>
        <v/>
      </c>
      <c r="C1842" s="130">
        <f>VLOOKUP($X$17,CAD!$C$7:$D$31,2,0)</f>
        <v>0</v>
      </c>
      <c r="D1842" s="37">
        <v>0</v>
      </c>
      <c r="E1842" s="37">
        <v>0</v>
      </c>
      <c r="F1842" s="37">
        <v>0</v>
      </c>
      <c r="G1842" s="37">
        <v>0</v>
      </c>
      <c r="H1842" s="37">
        <v>0</v>
      </c>
      <c r="I1842" s="37">
        <v>0</v>
      </c>
      <c r="J1842" s="37">
        <v>0</v>
      </c>
      <c r="K1842" s="37">
        <v>0</v>
      </c>
      <c r="L1842" s="37">
        <v>0</v>
      </c>
      <c r="M1842" s="37">
        <v>0</v>
      </c>
      <c r="N1842" s="37">
        <v>0</v>
      </c>
      <c r="O1842" s="37">
        <v>0</v>
      </c>
      <c r="P1842" s="46">
        <f t="shared" si="131"/>
        <v>0</v>
      </c>
    </row>
    <row r="1843" spans="1:16" hidden="1" x14ac:dyDescent="0.25">
      <c r="A1843" s="258" t="str">
        <f>IF(B1843=1,A1833,"")</f>
        <v/>
      </c>
      <c r="B1843" s="39" t="str">
        <f t="shared" si="130"/>
        <v/>
      </c>
      <c r="C1843" s="130">
        <f>VLOOKUP($X$18,CAD!$C$7:$D$31,2,0)</f>
        <v>0</v>
      </c>
      <c r="D1843" s="37">
        <v>0</v>
      </c>
      <c r="E1843" s="37">
        <v>0</v>
      </c>
      <c r="F1843" s="37">
        <v>0</v>
      </c>
      <c r="G1843" s="37">
        <v>0</v>
      </c>
      <c r="H1843" s="37">
        <v>0</v>
      </c>
      <c r="I1843" s="37">
        <v>0</v>
      </c>
      <c r="J1843" s="37">
        <v>0</v>
      </c>
      <c r="K1843" s="37">
        <v>0</v>
      </c>
      <c r="L1843" s="37">
        <v>0</v>
      </c>
      <c r="M1843" s="37">
        <v>0</v>
      </c>
      <c r="N1843" s="37">
        <v>0</v>
      </c>
      <c r="O1843" s="37">
        <v>0</v>
      </c>
      <c r="P1843" s="46">
        <f t="shared" si="131"/>
        <v>0</v>
      </c>
    </row>
    <row r="1844" spans="1:16" hidden="1" x14ac:dyDescent="0.25">
      <c r="A1844" s="258" t="str">
        <f>IF(B1844=1,A1833,"")</f>
        <v/>
      </c>
      <c r="B1844" s="39" t="str">
        <f t="shared" si="130"/>
        <v/>
      </c>
      <c r="C1844" s="130">
        <f>VLOOKUP($X$19,CAD!$C$7:$D$31,2,0)</f>
        <v>0</v>
      </c>
      <c r="D1844" s="37">
        <v>0</v>
      </c>
      <c r="E1844" s="37">
        <v>0</v>
      </c>
      <c r="F1844" s="37">
        <v>0</v>
      </c>
      <c r="G1844" s="37">
        <v>0</v>
      </c>
      <c r="H1844" s="37">
        <v>0</v>
      </c>
      <c r="I1844" s="37">
        <v>0</v>
      </c>
      <c r="J1844" s="37">
        <v>0</v>
      </c>
      <c r="K1844" s="37">
        <v>0</v>
      </c>
      <c r="L1844" s="37">
        <v>0</v>
      </c>
      <c r="M1844" s="37">
        <v>0</v>
      </c>
      <c r="N1844" s="37">
        <v>0</v>
      </c>
      <c r="O1844" s="37">
        <v>0</v>
      </c>
      <c r="P1844" s="46">
        <f t="shared" si="131"/>
        <v>0</v>
      </c>
    </row>
    <row r="1845" spans="1:16" hidden="1" x14ac:dyDescent="0.25">
      <c r="A1845" s="258" t="str">
        <f>IF(B1845=1,A1833,"")</f>
        <v/>
      </c>
      <c r="B1845" s="39" t="str">
        <f t="shared" si="130"/>
        <v/>
      </c>
      <c r="C1845" s="130">
        <f>VLOOKUP($X$20,CAD!$C$7:$D$31,2,0)</f>
        <v>0</v>
      </c>
      <c r="D1845" s="37">
        <v>0</v>
      </c>
      <c r="E1845" s="37">
        <v>0</v>
      </c>
      <c r="F1845" s="37">
        <v>0</v>
      </c>
      <c r="G1845" s="37">
        <v>0</v>
      </c>
      <c r="H1845" s="37">
        <v>0</v>
      </c>
      <c r="I1845" s="37">
        <v>0</v>
      </c>
      <c r="J1845" s="37">
        <v>0</v>
      </c>
      <c r="K1845" s="37">
        <v>0</v>
      </c>
      <c r="L1845" s="37">
        <v>0</v>
      </c>
      <c r="M1845" s="37">
        <v>0</v>
      </c>
      <c r="N1845" s="37">
        <v>0</v>
      </c>
      <c r="O1845" s="37">
        <v>0</v>
      </c>
      <c r="P1845" s="46">
        <f t="shared" si="131"/>
        <v>0</v>
      </c>
    </row>
    <row r="1846" spans="1:16" hidden="1" x14ac:dyDescent="0.25">
      <c r="A1846" s="258" t="str">
        <f>IF(B1846=1,A1833,"")</f>
        <v/>
      </c>
      <c r="B1846" s="39" t="str">
        <f t="shared" si="130"/>
        <v/>
      </c>
      <c r="C1846" s="130">
        <f>VLOOKUP($X$21,CAD!$C$7:$D$31,2,0)</f>
        <v>0</v>
      </c>
      <c r="D1846" s="37">
        <v>0</v>
      </c>
      <c r="E1846" s="37">
        <v>0</v>
      </c>
      <c r="F1846" s="37">
        <v>0</v>
      </c>
      <c r="G1846" s="37">
        <v>0</v>
      </c>
      <c r="H1846" s="37">
        <v>0</v>
      </c>
      <c r="I1846" s="37">
        <v>0</v>
      </c>
      <c r="J1846" s="37">
        <v>0</v>
      </c>
      <c r="K1846" s="37">
        <v>0</v>
      </c>
      <c r="L1846" s="37">
        <v>0</v>
      </c>
      <c r="M1846" s="37">
        <v>0</v>
      </c>
      <c r="N1846" s="37">
        <v>0</v>
      </c>
      <c r="O1846" s="37">
        <v>0</v>
      </c>
      <c r="P1846" s="46">
        <f t="shared" si="131"/>
        <v>0</v>
      </c>
    </row>
    <row r="1847" spans="1:16" hidden="1" x14ac:dyDescent="0.25">
      <c r="A1847" s="258" t="str">
        <f>IF(B1847=1,A1833,"")</f>
        <v/>
      </c>
      <c r="B1847" s="39" t="str">
        <f t="shared" si="130"/>
        <v/>
      </c>
      <c r="C1847" s="130">
        <f>VLOOKUP($X$22,CAD!$C$7:$D$31,2,0)</f>
        <v>0</v>
      </c>
      <c r="D1847" s="37">
        <v>0</v>
      </c>
      <c r="E1847" s="37">
        <v>0</v>
      </c>
      <c r="F1847" s="37">
        <v>0</v>
      </c>
      <c r="G1847" s="37">
        <v>0</v>
      </c>
      <c r="H1847" s="37">
        <v>0</v>
      </c>
      <c r="I1847" s="37">
        <v>0</v>
      </c>
      <c r="J1847" s="37">
        <v>0</v>
      </c>
      <c r="K1847" s="37">
        <v>0</v>
      </c>
      <c r="L1847" s="37">
        <v>0</v>
      </c>
      <c r="M1847" s="37">
        <v>0</v>
      </c>
      <c r="N1847" s="37">
        <v>0</v>
      </c>
      <c r="O1847" s="37">
        <v>0</v>
      </c>
      <c r="P1847" s="46">
        <f t="shared" si="131"/>
        <v>0</v>
      </c>
    </row>
    <row r="1848" spans="1:16" hidden="1" x14ac:dyDescent="0.25">
      <c r="A1848" s="258" t="str">
        <f>IF(B1848=1,A1833,"")</f>
        <v/>
      </c>
      <c r="B1848" s="39" t="str">
        <f t="shared" si="130"/>
        <v/>
      </c>
      <c r="C1848" s="130">
        <f>VLOOKUP($X$23,CAD!$C$7:$D$31,2,0)</f>
        <v>0</v>
      </c>
      <c r="D1848" s="37">
        <v>0</v>
      </c>
      <c r="E1848" s="37">
        <v>0</v>
      </c>
      <c r="F1848" s="37">
        <v>0</v>
      </c>
      <c r="G1848" s="37">
        <v>0</v>
      </c>
      <c r="H1848" s="37">
        <v>0</v>
      </c>
      <c r="I1848" s="37">
        <v>0</v>
      </c>
      <c r="J1848" s="37">
        <v>0</v>
      </c>
      <c r="K1848" s="37">
        <v>0</v>
      </c>
      <c r="L1848" s="37">
        <v>0</v>
      </c>
      <c r="M1848" s="37">
        <v>0</v>
      </c>
      <c r="N1848" s="37">
        <v>0</v>
      </c>
      <c r="O1848" s="37">
        <v>0</v>
      </c>
      <c r="P1848" s="46">
        <f t="shared" si="131"/>
        <v>0</v>
      </c>
    </row>
    <row r="1849" spans="1:16" hidden="1" x14ac:dyDescent="0.25">
      <c r="A1849" s="258" t="str">
        <f>IF(B1849=1,A1833,"")</f>
        <v/>
      </c>
      <c r="B1849" s="39" t="str">
        <f t="shared" si="130"/>
        <v/>
      </c>
      <c r="C1849" s="130">
        <f>VLOOKUP($X$24,CAD!$C$7:$D$31,2,0)</f>
        <v>0</v>
      </c>
      <c r="D1849" s="37">
        <v>0</v>
      </c>
      <c r="E1849" s="37">
        <v>0</v>
      </c>
      <c r="F1849" s="37">
        <v>0</v>
      </c>
      <c r="G1849" s="37">
        <v>0</v>
      </c>
      <c r="H1849" s="37">
        <v>0</v>
      </c>
      <c r="I1849" s="37">
        <v>0</v>
      </c>
      <c r="J1849" s="37">
        <v>0</v>
      </c>
      <c r="K1849" s="37">
        <v>0</v>
      </c>
      <c r="L1849" s="37">
        <v>0</v>
      </c>
      <c r="M1849" s="37">
        <v>0</v>
      </c>
      <c r="N1849" s="37">
        <v>0</v>
      </c>
      <c r="O1849" s="37">
        <v>0</v>
      </c>
      <c r="P1849" s="46">
        <f t="shared" si="131"/>
        <v>0</v>
      </c>
    </row>
    <row r="1850" spans="1:16" hidden="1" x14ac:dyDescent="0.25">
      <c r="A1850" s="258" t="str">
        <f>IF(B1850=1,A1833,"")</f>
        <v/>
      </c>
      <c r="B1850" s="39" t="str">
        <f t="shared" si="130"/>
        <v/>
      </c>
      <c r="C1850" s="130">
        <f>VLOOKUP($X$25,CAD!$C$7:$D$31,2,0)</f>
        <v>0</v>
      </c>
      <c r="D1850" s="37">
        <v>0</v>
      </c>
      <c r="E1850" s="37">
        <v>0</v>
      </c>
      <c r="F1850" s="37">
        <v>0</v>
      </c>
      <c r="G1850" s="37">
        <v>0</v>
      </c>
      <c r="H1850" s="37">
        <v>0</v>
      </c>
      <c r="I1850" s="37">
        <v>0</v>
      </c>
      <c r="J1850" s="37">
        <v>0</v>
      </c>
      <c r="K1850" s="37">
        <v>0</v>
      </c>
      <c r="L1850" s="37">
        <v>0</v>
      </c>
      <c r="M1850" s="37">
        <v>0</v>
      </c>
      <c r="N1850" s="37">
        <v>0</v>
      </c>
      <c r="O1850" s="37">
        <v>0</v>
      </c>
      <c r="P1850" s="46">
        <f t="shared" si="131"/>
        <v>0</v>
      </c>
    </row>
    <row r="1851" spans="1:16" hidden="1" x14ac:dyDescent="0.25">
      <c r="A1851" s="258" t="str">
        <f>IF(B1851=1,A1833,"")</f>
        <v/>
      </c>
      <c r="B1851" s="39" t="str">
        <f t="shared" si="130"/>
        <v/>
      </c>
      <c r="C1851" s="130">
        <f>VLOOKUP($X$26,CAD!$C$7:$D$31,2,0)</f>
        <v>0</v>
      </c>
      <c r="D1851" s="37">
        <v>0</v>
      </c>
      <c r="E1851" s="37">
        <v>0</v>
      </c>
      <c r="F1851" s="37">
        <v>0</v>
      </c>
      <c r="G1851" s="37">
        <v>0</v>
      </c>
      <c r="H1851" s="37">
        <v>0</v>
      </c>
      <c r="I1851" s="37">
        <v>0</v>
      </c>
      <c r="J1851" s="37">
        <v>0</v>
      </c>
      <c r="K1851" s="37">
        <v>0</v>
      </c>
      <c r="L1851" s="37">
        <v>0</v>
      </c>
      <c r="M1851" s="37">
        <v>0</v>
      </c>
      <c r="N1851" s="37">
        <v>0</v>
      </c>
      <c r="O1851" s="37">
        <v>0</v>
      </c>
      <c r="P1851" s="46">
        <f t="shared" si="131"/>
        <v>0</v>
      </c>
    </row>
    <row r="1852" spans="1:16" hidden="1" x14ac:dyDescent="0.25">
      <c r="A1852" s="258" t="str">
        <f>IF(B1852=1,A1833,"")</f>
        <v/>
      </c>
      <c r="B1852" s="39" t="str">
        <f t="shared" si="130"/>
        <v/>
      </c>
      <c r="C1852" s="130">
        <f>VLOOKUP($X$27,CAD!$C$7:$D$31,2,0)</f>
        <v>0</v>
      </c>
      <c r="D1852" s="37">
        <v>0</v>
      </c>
      <c r="E1852" s="37">
        <v>0</v>
      </c>
      <c r="F1852" s="37">
        <v>0</v>
      </c>
      <c r="G1852" s="37">
        <v>0</v>
      </c>
      <c r="H1852" s="37">
        <v>0</v>
      </c>
      <c r="I1852" s="37">
        <v>0</v>
      </c>
      <c r="J1852" s="37">
        <v>0</v>
      </c>
      <c r="K1852" s="37">
        <v>0</v>
      </c>
      <c r="L1852" s="37">
        <v>0</v>
      </c>
      <c r="M1852" s="37">
        <v>0</v>
      </c>
      <c r="N1852" s="37">
        <v>0</v>
      </c>
      <c r="O1852" s="37">
        <v>0</v>
      </c>
      <c r="P1852" s="46">
        <f t="shared" si="131"/>
        <v>0</v>
      </c>
    </row>
    <row r="1853" spans="1:16" hidden="1" x14ac:dyDescent="0.25">
      <c r="A1853" s="258" t="str">
        <f>IF(B1853=1,A1833,"")</f>
        <v/>
      </c>
      <c r="B1853" s="39" t="str">
        <f t="shared" si="130"/>
        <v/>
      </c>
      <c r="C1853" s="130">
        <f>VLOOKUP($X$28,CAD!$C$7:$D$31,2,0)</f>
        <v>0</v>
      </c>
      <c r="D1853" s="37">
        <v>0</v>
      </c>
      <c r="E1853" s="37">
        <v>0</v>
      </c>
      <c r="F1853" s="37">
        <v>0</v>
      </c>
      <c r="G1853" s="37">
        <v>0</v>
      </c>
      <c r="H1853" s="37">
        <v>0</v>
      </c>
      <c r="I1853" s="37">
        <v>0</v>
      </c>
      <c r="J1853" s="37">
        <v>0</v>
      </c>
      <c r="K1853" s="37">
        <v>0</v>
      </c>
      <c r="L1853" s="37">
        <v>0</v>
      </c>
      <c r="M1853" s="37">
        <v>0</v>
      </c>
      <c r="N1853" s="37">
        <v>0</v>
      </c>
      <c r="O1853" s="37">
        <v>0</v>
      </c>
      <c r="P1853" s="46">
        <f t="shared" si="131"/>
        <v>0</v>
      </c>
    </row>
    <row r="1854" spans="1:16" hidden="1" x14ac:dyDescent="0.25">
      <c r="A1854" s="258" t="str">
        <f>IF(B1854=1,A1833,"")</f>
        <v/>
      </c>
      <c r="B1854" s="39" t="str">
        <f t="shared" si="130"/>
        <v/>
      </c>
      <c r="C1854" s="130">
        <f>VLOOKUP($X$29,CAD!$C$7:$D$31,2,0)</f>
        <v>0</v>
      </c>
      <c r="D1854" s="37">
        <v>0</v>
      </c>
      <c r="E1854" s="37">
        <v>0</v>
      </c>
      <c r="F1854" s="37">
        <v>0</v>
      </c>
      <c r="G1854" s="37">
        <v>0</v>
      </c>
      <c r="H1854" s="37">
        <v>0</v>
      </c>
      <c r="I1854" s="37">
        <v>0</v>
      </c>
      <c r="J1854" s="37">
        <v>0</v>
      </c>
      <c r="K1854" s="37">
        <v>0</v>
      </c>
      <c r="L1854" s="37">
        <v>0</v>
      </c>
      <c r="M1854" s="37">
        <v>0</v>
      </c>
      <c r="N1854" s="37">
        <v>0</v>
      </c>
      <c r="O1854" s="37">
        <v>0</v>
      </c>
      <c r="P1854" s="46">
        <f t="shared" si="131"/>
        <v>0</v>
      </c>
    </row>
    <row r="1855" spans="1:16" hidden="1" x14ac:dyDescent="0.25">
      <c r="A1855" s="258" t="str">
        <f>IF(B1855=1,A1833,"")</f>
        <v/>
      </c>
      <c r="B1855" s="39" t="str">
        <f t="shared" si="130"/>
        <v/>
      </c>
      <c r="C1855" s="130">
        <f>VLOOKUP($X$30,CAD!$C$7:$D$31,2,0)</f>
        <v>0</v>
      </c>
      <c r="D1855" s="37">
        <v>0</v>
      </c>
      <c r="E1855" s="37">
        <v>0</v>
      </c>
      <c r="F1855" s="37">
        <v>0</v>
      </c>
      <c r="G1855" s="37">
        <v>0</v>
      </c>
      <c r="H1855" s="37">
        <v>0</v>
      </c>
      <c r="I1855" s="37">
        <v>0</v>
      </c>
      <c r="J1855" s="37">
        <v>0</v>
      </c>
      <c r="K1855" s="37">
        <v>0</v>
      </c>
      <c r="L1855" s="37">
        <v>0</v>
      </c>
      <c r="M1855" s="37">
        <v>0</v>
      </c>
      <c r="N1855" s="37">
        <v>0</v>
      </c>
      <c r="O1855" s="37">
        <v>0</v>
      </c>
      <c r="P1855" s="46">
        <f t="shared" si="131"/>
        <v>0</v>
      </c>
    </row>
    <row r="1856" spans="1:16" hidden="1" x14ac:dyDescent="0.25">
      <c r="A1856" s="258" t="str">
        <f>IF(B1856=1,A1833,"")</f>
        <v/>
      </c>
      <c r="B1856" s="39" t="str">
        <f t="shared" si="130"/>
        <v/>
      </c>
      <c r="C1856" s="130">
        <f>VLOOKUP($X$31,CAD!$C$7:$D$31,2,0)</f>
        <v>0</v>
      </c>
      <c r="D1856" s="37">
        <v>0</v>
      </c>
      <c r="E1856" s="37">
        <v>0</v>
      </c>
      <c r="F1856" s="37">
        <v>0</v>
      </c>
      <c r="G1856" s="37">
        <v>0</v>
      </c>
      <c r="H1856" s="37">
        <v>0</v>
      </c>
      <c r="I1856" s="37">
        <v>0</v>
      </c>
      <c r="J1856" s="37">
        <v>0</v>
      </c>
      <c r="K1856" s="37">
        <v>0</v>
      </c>
      <c r="L1856" s="37">
        <v>0</v>
      </c>
      <c r="M1856" s="37">
        <v>0</v>
      </c>
      <c r="N1856" s="37">
        <v>0</v>
      </c>
      <c r="O1856" s="37">
        <v>0</v>
      </c>
      <c r="P1856" s="46">
        <f t="shared" si="131"/>
        <v>0</v>
      </c>
    </row>
    <row r="1857" spans="1:16" hidden="1" x14ac:dyDescent="0.25">
      <c r="A1857" s="258" t="str">
        <f>IF(B1857=1,A1833,"")</f>
        <v/>
      </c>
      <c r="B1857" s="39" t="str">
        <f t="shared" si="130"/>
        <v/>
      </c>
      <c r="C1857" s="130">
        <f>VLOOKUP($X$32,CAD!$C$7:$D$31,2,0)</f>
        <v>0</v>
      </c>
      <c r="D1857" s="37">
        <v>0</v>
      </c>
      <c r="E1857" s="37">
        <v>0</v>
      </c>
      <c r="F1857" s="37">
        <v>0</v>
      </c>
      <c r="G1857" s="37">
        <v>0</v>
      </c>
      <c r="H1857" s="37">
        <v>0</v>
      </c>
      <c r="I1857" s="37">
        <v>0</v>
      </c>
      <c r="J1857" s="37">
        <v>0</v>
      </c>
      <c r="K1857" s="37">
        <v>0</v>
      </c>
      <c r="L1857" s="37">
        <v>0</v>
      </c>
      <c r="M1857" s="37">
        <v>0</v>
      </c>
      <c r="N1857" s="37">
        <v>0</v>
      </c>
      <c r="O1857" s="37">
        <v>0</v>
      </c>
      <c r="P1857" s="46">
        <f t="shared" si="131"/>
        <v>0</v>
      </c>
    </row>
    <row r="1858" spans="1:16" hidden="1" x14ac:dyDescent="0.25">
      <c r="A1858" s="258" t="str">
        <f>IF(B1858=1,A1833,"")</f>
        <v/>
      </c>
      <c r="B1858" s="39" t="str">
        <f t="shared" si="130"/>
        <v/>
      </c>
      <c r="C1858" s="130">
        <f>VLOOKUP($X$33,CAD!$C$7:$D$31,2,0)</f>
        <v>0</v>
      </c>
      <c r="D1858" s="37">
        <v>0</v>
      </c>
      <c r="E1858" s="37">
        <v>0</v>
      </c>
      <c r="F1858" s="37">
        <v>0</v>
      </c>
      <c r="G1858" s="37">
        <v>0</v>
      </c>
      <c r="H1858" s="37">
        <v>0</v>
      </c>
      <c r="I1858" s="37">
        <v>0</v>
      </c>
      <c r="J1858" s="37">
        <v>0</v>
      </c>
      <c r="K1858" s="37">
        <v>0</v>
      </c>
      <c r="L1858" s="37">
        <v>0</v>
      </c>
      <c r="M1858" s="37">
        <v>0</v>
      </c>
      <c r="N1858" s="37">
        <v>0</v>
      </c>
      <c r="O1858" s="37">
        <v>0</v>
      </c>
      <c r="P1858" s="46">
        <f t="shared" si="131"/>
        <v>0</v>
      </c>
    </row>
    <row r="1859" spans="1:16" hidden="1" x14ac:dyDescent="0.25">
      <c r="A1859" s="258" t="str">
        <f>IF(B1859=1,A1833,"")</f>
        <v/>
      </c>
      <c r="B1859" s="39" t="str">
        <f t="shared" si="130"/>
        <v/>
      </c>
      <c r="C1859" s="101">
        <f>VLOOKUP($X$34,CAD!$E$7:$F$31,2,0)</f>
        <v>0</v>
      </c>
      <c r="D1859" s="37">
        <v>0</v>
      </c>
      <c r="E1859" s="37">
        <v>0</v>
      </c>
      <c r="F1859" s="37">
        <v>0</v>
      </c>
      <c r="G1859" s="37">
        <v>0</v>
      </c>
      <c r="H1859" s="37">
        <v>0</v>
      </c>
      <c r="I1859" s="37">
        <v>0</v>
      </c>
      <c r="J1859" s="37">
        <v>0</v>
      </c>
      <c r="K1859" s="37">
        <v>0</v>
      </c>
      <c r="L1859" s="37">
        <v>0</v>
      </c>
      <c r="M1859" s="37">
        <v>0</v>
      </c>
      <c r="N1859" s="37">
        <v>0</v>
      </c>
      <c r="O1859" s="37">
        <v>0</v>
      </c>
      <c r="P1859" s="46">
        <f t="shared" si="131"/>
        <v>0</v>
      </c>
    </row>
    <row r="1860" spans="1:16" hidden="1" x14ac:dyDescent="0.25">
      <c r="A1860" s="258" t="str">
        <f>IF(B1860=1,A1833,"")</f>
        <v/>
      </c>
      <c r="B1860" s="39" t="str">
        <f t="shared" si="130"/>
        <v/>
      </c>
      <c r="C1860" s="101">
        <f>VLOOKUP($X$35,CAD!$E$7:$F$31,2,0)</f>
        <v>0</v>
      </c>
      <c r="D1860" s="37">
        <v>0</v>
      </c>
      <c r="E1860" s="37">
        <v>0</v>
      </c>
      <c r="F1860" s="37">
        <v>0</v>
      </c>
      <c r="G1860" s="37">
        <v>0</v>
      </c>
      <c r="H1860" s="37">
        <v>0</v>
      </c>
      <c r="I1860" s="37">
        <v>0</v>
      </c>
      <c r="J1860" s="37">
        <v>0</v>
      </c>
      <c r="K1860" s="37">
        <v>0</v>
      </c>
      <c r="L1860" s="37">
        <v>0</v>
      </c>
      <c r="M1860" s="37">
        <v>0</v>
      </c>
      <c r="N1860" s="37">
        <v>0</v>
      </c>
      <c r="O1860" s="37">
        <v>0</v>
      </c>
      <c r="P1860" s="46">
        <f t="shared" si="131"/>
        <v>0</v>
      </c>
    </row>
    <row r="1861" spans="1:16" hidden="1" x14ac:dyDescent="0.25">
      <c r="A1861" s="258" t="str">
        <f>IF(B1861=1,A1833,"")</f>
        <v/>
      </c>
      <c r="B1861" s="39" t="str">
        <f t="shared" si="130"/>
        <v/>
      </c>
      <c r="C1861" s="101">
        <f>VLOOKUP($X$36,CAD!$E$7:$F$31,2,0)</f>
        <v>0</v>
      </c>
      <c r="D1861" s="37">
        <v>0</v>
      </c>
      <c r="E1861" s="37">
        <v>0</v>
      </c>
      <c r="F1861" s="37">
        <v>0</v>
      </c>
      <c r="G1861" s="37">
        <v>0</v>
      </c>
      <c r="H1861" s="37">
        <v>0</v>
      </c>
      <c r="I1861" s="37">
        <v>0</v>
      </c>
      <c r="J1861" s="37">
        <v>0</v>
      </c>
      <c r="K1861" s="37">
        <v>0</v>
      </c>
      <c r="L1861" s="37">
        <v>0</v>
      </c>
      <c r="M1861" s="37">
        <v>0</v>
      </c>
      <c r="N1861" s="37">
        <v>0</v>
      </c>
      <c r="O1861" s="37">
        <v>0</v>
      </c>
      <c r="P1861" s="46">
        <f t="shared" si="131"/>
        <v>0</v>
      </c>
    </row>
    <row r="1862" spans="1:16" hidden="1" x14ac:dyDescent="0.25">
      <c r="A1862" s="258" t="str">
        <f>IF(B1862=1,A1833,"")</f>
        <v/>
      </c>
      <c r="B1862" s="39" t="str">
        <f t="shared" si="130"/>
        <v/>
      </c>
      <c r="C1862" s="101">
        <f>VLOOKUP($X$37,CAD!$E$7:$F$31,2,0)</f>
        <v>0</v>
      </c>
      <c r="D1862" s="37">
        <v>0</v>
      </c>
      <c r="E1862" s="37">
        <v>0</v>
      </c>
      <c r="F1862" s="37">
        <v>0</v>
      </c>
      <c r="G1862" s="37">
        <v>0</v>
      </c>
      <c r="H1862" s="37">
        <v>0</v>
      </c>
      <c r="I1862" s="37">
        <v>0</v>
      </c>
      <c r="J1862" s="37">
        <v>0</v>
      </c>
      <c r="K1862" s="37">
        <v>0</v>
      </c>
      <c r="L1862" s="37">
        <v>0</v>
      </c>
      <c r="M1862" s="37">
        <v>0</v>
      </c>
      <c r="N1862" s="37">
        <v>0</v>
      </c>
      <c r="O1862" s="37">
        <v>0</v>
      </c>
      <c r="P1862" s="46">
        <f t="shared" si="131"/>
        <v>0</v>
      </c>
    </row>
    <row r="1863" spans="1:16" hidden="1" x14ac:dyDescent="0.25">
      <c r="A1863" s="258" t="str">
        <f>IF(B1863=1,A1833,"")</f>
        <v/>
      </c>
      <c r="B1863" s="39" t="str">
        <f t="shared" si="130"/>
        <v/>
      </c>
      <c r="C1863" s="101">
        <f>VLOOKUP($X$38,CAD!$E$7:$F$31,2,0)</f>
        <v>0</v>
      </c>
      <c r="D1863" s="37">
        <v>0</v>
      </c>
      <c r="E1863" s="37">
        <v>0</v>
      </c>
      <c r="F1863" s="37">
        <v>0</v>
      </c>
      <c r="G1863" s="37">
        <v>0</v>
      </c>
      <c r="H1863" s="37">
        <v>0</v>
      </c>
      <c r="I1863" s="37">
        <v>0</v>
      </c>
      <c r="J1863" s="37">
        <v>0</v>
      </c>
      <c r="K1863" s="37">
        <v>0</v>
      </c>
      <c r="L1863" s="37">
        <v>0</v>
      </c>
      <c r="M1863" s="37">
        <v>0</v>
      </c>
      <c r="N1863" s="37">
        <v>0</v>
      </c>
      <c r="O1863" s="37">
        <v>0</v>
      </c>
      <c r="P1863" s="46">
        <f t="shared" si="131"/>
        <v>0</v>
      </c>
    </row>
    <row r="1864" spans="1:16" hidden="1" x14ac:dyDescent="0.25">
      <c r="A1864" s="258" t="str">
        <f>IF(B1864=1,A1833,"")</f>
        <v/>
      </c>
      <c r="B1864" s="39" t="str">
        <f t="shared" si="130"/>
        <v/>
      </c>
      <c r="C1864" s="101">
        <f>VLOOKUP($X$39,CAD!$E$7:$F$31,2,0)</f>
        <v>0</v>
      </c>
      <c r="D1864" s="37">
        <v>0</v>
      </c>
      <c r="E1864" s="37">
        <v>0</v>
      </c>
      <c r="F1864" s="37">
        <v>0</v>
      </c>
      <c r="G1864" s="37">
        <v>0</v>
      </c>
      <c r="H1864" s="37">
        <v>0</v>
      </c>
      <c r="I1864" s="37">
        <v>0</v>
      </c>
      <c r="J1864" s="37">
        <v>0</v>
      </c>
      <c r="K1864" s="37">
        <v>0</v>
      </c>
      <c r="L1864" s="37">
        <v>0</v>
      </c>
      <c r="M1864" s="37">
        <v>0</v>
      </c>
      <c r="N1864" s="37">
        <v>0</v>
      </c>
      <c r="O1864" s="37">
        <v>0</v>
      </c>
      <c r="P1864" s="46">
        <f t="shared" si="131"/>
        <v>0</v>
      </c>
    </row>
    <row r="1865" spans="1:16" hidden="1" x14ac:dyDescent="0.25">
      <c r="A1865" s="258" t="str">
        <f>IF(B1865=1,A1833,"")</f>
        <v/>
      </c>
      <c r="B1865" s="39" t="str">
        <f t="shared" si="130"/>
        <v/>
      </c>
      <c r="C1865" s="101">
        <f>VLOOKUP($X$40,CAD!$E$7:$F$31,2,0)</f>
        <v>0</v>
      </c>
      <c r="D1865" s="37">
        <v>0</v>
      </c>
      <c r="E1865" s="37">
        <v>0</v>
      </c>
      <c r="F1865" s="37">
        <v>0</v>
      </c>
      <c r="G1865" s="37">
        <v>0</v>
      </c>
      <c r="H1865" s="37">
        <v>0</v>
      </c>
      <c r="I1865" s="37">
        <v>0</v>
      </c>
      <c r="J1865" s="37">
        <v>0</v>
      </c>
      <c r="K1865" s="37">
        <v>0</v>
      </c>
      <c r="L1865" s="37">
        <v>0</v>
      </c>
      <c r="M1865" s="37">
        <v>0</v>
      </c>
      <c r="N1865" s="37">
        <v>0</v>
      </c>
      <c r="O1865" s="37">
        <v>0</v>
      </c>
      <c r="P1865" s="46">
        <f t="shared" si="131"/>
        <v>0</v>
      </c>
    </row>
    <row r="1866" spans="1:16" hidden="1" x14ac:dyDescent="0.25">
      <c r="A1866" s="258" t="str">
        <f>IF(B1866=1,A1833,"")</f>
        <v/>
      </c>
      <c r="B1866" s="39" t="str">
        <f t="shared" si="130"/>
        <v/>
      </c>
      <c r="C1866" s="101">
        <f>VLOOKUP($X$41,CAD!$E$7:$F$31,2,0)</f>
        <v>0</v>
      </c>
      <c r="D1866" s="37">
        <v>0</v>
      </c>
      <c r="E1866" s="37">
        <v>0</v>
      </c>
      <c r="F1866" s="37">
        <v>0</v>
      </c>
      <c r="G1866" s="37">
        <v>0</v>
      </c>
      <c r="H1866" s="37">
        <v>0</v>
      </c>
      <c r="I1866" s="37">
        <v>0</v>
      </c>
      <c r="J1866" s="37">
        <v>0</v>
      </c>
      <c r="K1866" s="37">
        <v>0</v>
      </c>
      <c r="L1866" s="37">
        <v>0</v>
      </c>
      <c r="M1866" s="37">
        <v>0</v>
      </c>
      <c r="N1866" s="37">
        <v>0</v>
      </c>
      <c r="O1866" s="37">
        <v>0</v>
      </c>
      <c r="P1866" s="46">
        <f t="shared" si="131"/>
        <v>0</v>
      </c>
    </row>
    <row r="1867" spans="1:16" hidden="1" x14ac:dyDescent="0.25">
      <c r="A1867" s="258" t="str">
        <f>IF(B1867=1,A1833,"")</f>
        <v/>
      </c>
      <c r="B1867" s="39" t="str">
        <f t="shared" si="130"/>
        <v/>
      </c>
      <c r="C1867" s="101">
        <f>VLOOKUP($X$42,CAD!$E$7:$F$31,2,0)</f>
        <v>0</v>
      </c>
      <c r="D1867" s="37">
        <v>0</v>
      </c>
      <c r="E1867" s="37">
        <v>0</v>
      </c>
      <c r="F1867" s="37">
        <v>0</v>
      </c>
      <c r="G1867" s="37">
        <v>0</v>
      </c>
      <c r="H1867" s="37">
        <v>0</v>
      </c>
      <c r="I1867" s="37">
        <v>0</v>
      </c>
      <c r="J1867" s="37">
        <v>0</v>
      </c>
      <c r="K1867" s="37">
        <v>0</v>
      </c>
      <c r="L1867" s="37">
        <v>0</v>
      </c>
      <c r="M1867" s="37">
        <v>0</v>
      </c>
      <c r="N1867" s="37">
        <v>0</v>
      </c>
      <c r="O1867" s="37">
        <v>0</v>
      </c>
      <c r="P1867" s="46">
        <f t="shared" si="131"/>
        <v>0</v>
      </c>
    </row>
    <row r="1868" spans="1:16" hidden="1" x14ac:dyDescent="0.25">
      <c r="A1868" s="258" t="str">
        <f>IF(B1868=1,A1833,"")</f>
        <v/>
      </c>
      <c r="B1868" s="39" t="str">
        <f t="shared" si="130"/>
        <v/>
      </c>
      <c r="C1868" s="101">
        <f>VLOOKUP($X$43,CAD!$E$7:$F$31,2,0)</f>
        <v>0</v>
      </c>
      <c r="D1868" s="37">
        <v>0</v>
      </c>
      <c r="E1868" s="37">
        <v>0</v>
      </c>
      <c r="F1868" s="37">
        <v>0</v>
      </c>
      <c r="G1868" s="37">
        <v>0</v>
      </c>
      <c r="H1868" s="37">
        <v>0</v>
      </c>
      <c r="I1868" s="37">
        <v>0</v>
      </c>
      <c r="J1868" s="37">
        <v>0</v>
      </c>
      <c r="K1868" s="37">
        <v>0</v>
      </c>
      <c r="L1868" s="37">
        <v>0</v>
      </c>
      <c r="M1868" s="37">
        <v>0</v>
      </c>
      <c r="N1868" s="37">
        <v>0</v>
      </c>
      <c r="O1868" s="37">
        <v>0</v>
      </c>
      <c r="P1868" s="46">
        <f t="shared" si="131"/>
        <v>0</v>
      </c>
    </row>
    <row r="1869" spans="1:16" hidden="1" x14ac:dyDescent="0.25">
      <c r="A1869" s="258" t="str">
        <f>IF(B1869=1,A1833,"")</f>
        <v/>
      </c>
      <c r="B1869" s="39" t="str">
        <f t="shared" si="130"/>
        <v/>
      </c>
      <c r="C1869" s="101">
        <f>VLOOKUP($X$44,CAD!$E$7:$F$31,2,0)</f>
        <v>0</v>
      </c>
      <c r="D1869" s="37">
        <v>0</v>
      </c>
      <c r="E1869" s="37">
        <v>0</v>
      </c>
      <c r="F1869" s="37">
        <v>0</v>
      </c>
      <c r="G1869" s="37">
        <v>0</v>
      </c>
      <c r="H1869" s="37">
        <v>0</v>
      </c>
      <c r="I1869" s="37">
        <v>0</v>
      </c>
      <c r="J1869" s="37">
        <v>0</v>
      </c>
      <c r="K1869" s="37">
        <v>0</v>
      </c>
      <c r="L1869" s="37">
        <v>0</v>
      </c>
      <c r="M1869" s="37">
        <v>0</v>
      </c>
      <c r="N1869" s="37">
        <v>0</v>
      </c>
      <c r="O1869" s="37">
        <v>0</v>
      </c>
      <c r="P1869" s="46">
        <f t="shared" si="131"/>
        <v>0</v>
      </c>
    </row>
    <row r="1870" spans="1:16" hidden="1" x14ac:dyDescent="0.25">
      <c r="A1870" s="258" t="str">
        <f>IF(B1870=1,A1833,"")</f>
        <v/>
      </c>
      <c r="B1870" s="39" t="str">
        <f t="shared" si="130"/>
        <v/>
      </c>
      <c r="C1870" s="101">
        <f>VLOOKUP($X$45,CAD!$E$7:$F$31,2,0)</f>
        <v>0</v>
      </c>
      <c r="D1870" s="37">
        <v>0</v>
      </c>
      <c r="E1870" s="37">
        <v>0</v>
      </c>
      <c r="F1870" s="37">
        <v>0</v>
      </c>
      <c r="G1870" s="37">
        <v>0</v>
      </c>
      <c r="H1870" s="37">
        <v>0</v>
      </c>
      <c r="I1870" s="37">
        <v>0</v>
      </c>
      <c r="J1870" s="37">
        <v>0</v>
      </c>
      <c r="K1870" s="37">
        <v>0</v>
      </c>
      <c r="L1870" s="37">
        <v>0</v>
      </c>
      <c r="M1870" s="37">
        <v>0</v>
      </c>
      <c r="N1870" s="37">
        <v>0</v>
      </c>
      <c r="O1870" s="37">
        <v>0</v>
      </c>
      <c r="P1870" s="46">
        <f t="shared" si="131"/>
        <v>0</v>
      </c>
    </row>
    <row r="1871" spans="1:16" hidden="1" x14ac:dyDescent="0.25">
      <c r="A1871" s="258" t="str">
        <f>IF(B1871=1,A1833,"")</f>
        <v/>
      </c>
      <c r="B1871" s="39" t="str">
        <f t="shared" si="130"/>
        <v/>
      </c>
      <c r="C1871" s="101">
        <f>VLOOKUP($X$46,CAD!$E$7:$F$31,2,0)</f>
        <v>0</v>
      </c>
      <c r="D1871" s="37">
        <v>0</v>
      </c>
      <c r="E1871" s="37">
        <v>0</v>
      </c>
      <c r="F1871" s="37">
        <v>0</v>
      </c>
      <c r="G1871" s="37">
        <v>0</v>
      </c>
      <c r="H1871" s="37">
        <v>0</v>
      </c>
      <c r="I1871" s="37">
        <v>0</v>
      </c>
      <c r="J1871" s="37">
        <v>0</v>
      </c>
      <c r="K1871" s="37">
        <v>0</v>
      </c>
      <c r="L1871" s="37">
        <v>0</v>
      </c>
      <c r="M1871" s="37">
        <v>0</v>
      </c>
      <c r="N1871" s="37">
        <v>0</v>
      </c>
      <c r="O1871" s="37">
        <v>0</v>
      </c>
      <c r="P1871" s="46">
        <f t="shared" si="131"/>
        <v>0</v>
      </c>
    </row>
    <row r="1872" spans="1:16" hidden="1" x14ac:dyDescent="0.25">
      <c r="A1872" s="258" t="str">
        <f>IF(B1872=1,A1833,"")</f>
        <v/>
      </c>
      <c r="B1872" s="39" t="str">
        <f t="shared" si="130"/>
        <v/>
      </c>
      <c r="C1872" s="101">
        <f>VLOOKUP($X$47,CAD!$E$7:$F$31,2,0)</f>
        <v>0</v>
      </c>
      <c r="D1872" s="37">
        <v>0</v>
      </c>
      <c r="E1872" s="37">
        <v>0</v>
      </c>
      <c r="F1872" s="37">
        <v>0</v>
      </c>
      <c r="G1872" s="37">
        <v>0</v>
      </c>
      <c r="H1872" s="37">
        <v>0</v>
      </c>
      <c r="I1872" s="37">
        <v>0</v>
      </c>
      <c r="J1872" s="37">
        <v>0</v>
      </c>
      <c r="K1872" s="37">
        <v>0</v>
      </c>
      <c r="L1872" s="37">
        <v>0</v>
      </c>
      <c r="M1872" s="37">
        <v>0</v>
      </c>
      <c r="N1872" s="37">
        <v>0</v>
      </c>
      <c r="O1872" s="37">
        <v>0</v>
      </c>
      <c r="P1872" s="46">
        <f t="shared" si="131"/>
        <v>0</v>
      </c>
    </row>
    <row r="1873" spans="1:20" hidden="1" x14ac:dyDescent="0.25">
      <c r="A1873" s="258" t="str">
        <f>IF(B1873=1,A1833,"")</f>
        <v/>
      </c>
      <c r="B1873" s="39" t="str">
        <f t="shared" si="130"/>
        <v/>
      </c>
      <c r="C1873" s="101">
        <f>VLOOKUP($X$48,CAD!$E$7:$F$31,2,0)</f>
        <v>0</v>
      </c>
      <c r="D1873" s="37">
        <v>0</v>
      </c>
      <c r="E1873" s="37">
        <v>0</v>
      </c>
      <c r="F1873" s="37">
        <v>0</v>
      </c>
      <c r="G1873" s="37">
        <v>0</v>
      </c>
      <c r="H1873" s="37">
        <v>0</v>
      </c>
      <c r="I1873" s="37">
        <v>0</v>
      </c>
      <c r="J1873" s="37">
        <v>0</v>
      </c>
      <c r="K1873" s="37">
        <v>0</v>
      </c>
      <c r="L1873" s="37">
        <v>0</v>
      </c>
      <c r="M1873" s="37">
        <v>0</v>
      </c>
      <c r="N1873" s="37">
        <v>0</v>
      </c>
      <c r="O1873" s="37">
        <v>0</v>
      </c>
      <c r="P1873" s="46">
        <f t="shared" si="131"/>
        <v>0</v>
      </c>
    </row>
    <row r="1874" spans="1:20" hidden="1" x14ac:dyDescent="0.25">
      <c r="A1874" s="258" t="str">
        <f>IF(B1874=1,A1833,"")</f>
        <v/>
      </c>
      <c r="B1874" s="39" t="str">
        <f t="shared" si="130"/>
        <v/>
      </c>
      <c r="C1874" s="101">
        <f>VLOOKUP($X$49,CAD!$E$7:$F$31,2,0)</f>
        <v>0</v>
      </c>
      <c r="D1874" s="37">
        <v>0</v>
      </c>
      <c r="E1874" s="37">
        <v>0</v>
      </c>
      <c r="F1874" s="37">
        <v>0</v>
      </c>
      <c r="G1874" s="37">
        <v>0</v>
      </c>
      <c r="H1874" s="37">
        <v>0</v>
      </c>
      <c r="I1874" s="37">
        <v>0</v>
      </c>
      <c r="J1874" s="37">
        <v>0</v>
      </c>
      <c r="K1874" s="37">
        <v>0</v>
      </c>
      <c r="L1874" s="37">
        <v>0</v>
      </c>
      <c r="M1874" s="37">
        <v>0</v>
      </c>
      <c r="N1874" s="37">
        <v>0</v>
      </c>
      <c r="O1874" s="37">
        <v>0</v>
      </c>
      <c r="P1874" s="46">
        <f t="shared" si="131"/>
        <v>0</v>
      </c>
    </row>
    <row r="1875" spans="1:20" hidden="1" x14ac:dyDescent="0.25">
      <c r="A1875" s="258" t="str">
        <f>IF(B1875=1,A1833,"")</f>
        <v/>
      </c>
      <c r="B1875" s="39" t="str">
        <f t="shared" si="130"/>
        <v/>
      </c>
      <c r="C1875" s="101">
        <f>VLOOKUP($X$50,CAD!$E$7:$F$31,2,0)</f>
        <v>0</v>
      </c>
      <c r="D1875" s="37">
        <v>0</v>
      </c>
      <c r="E1875" s="37">
        <v>0</v>
      </c>
      <c r="F1875" s="37">
        <v>0</v>
      </c>
      <c r="G1875" s="37">
        <v>0</v>
      </c>
      <c r="H1875" s="37">
        <v>0</v>
      </c>
      <c r="I1875" s="37">
        <v>0</v>
      </c>
      <c r="J1875" s="37">
        <v>0</v>
      </c>
      <c r="K1875" s="37">
        <v>0</v>
      </c>
      <c r="L1875" s="37">
        <v>0</v>
      </c>
      <c r="M1875" s="37">
        <v>0</v>
      </c>
      <c r="N1875" s="37">
        <v>0</v>
      </c>
      <c r="O1875" s="37">
        <v>0</v>
      </c>
      <c r="P1875" s="46">
        <f t="shared" si="131"/>
        <v>0</v>
      </c>
    </row>
    <row r="1876" spans="1:20" hidden="1" x14ac:dyDescent="0.25">
      <c r="A1876" s="258" t="str">
        <f>IF(B1876=1,A1833,"")</f>
        <v/>
      </c>
      <c r="B1876" s="39" t="str">
        <f t="shared" si="130"/>
        <v/>
      </c>
      <c r="C1876" s="101">
        <f>VLOOKUP($X$51,CAD!$E$7:$F$31,2,0)</f>
        <v>0</v>
      </c>
      <c r="D1876" s="37">
        <v>0</v>
      </c>
      <c r="E1876" s="37">
        <v>0</v>
      </c>
      <c r="F1876" s="37">
        <v>0</v>
      </c>
      <c r="G1876" s="37">
        <v>0</v>
      </c>
      <c r="H1876" s="37">
        <v>0</v>
      </c>
      <c r="I1876" s="37">
        <v>0</v>
      </c>
      <c r="J1876" s="37">
        <v>0</v>
      </c>
      <c r="K1876" s="37">
        <v>0</v>
      </c>
      <c r="L1876" s="37">
        <v>0</v>
      </c>
      <c r="M1876" s="37">
        <v>0</v>
      </c>
      <c r="N1876" s="37">
        <v>0</v>
      </c>
      <c r="O1876" s="37">
        <v>0</v>
      </c>
      <c r="P1876" s="46">
        <f t="shared" si="131"/>
        <v>0</v>
      </c>
    </row>
    <row r="1877" spans="1:20" hidden="1" x14ac:dyDescent="0.25">
      <c r="A1877" s="258" t="str">
        <f>IF(B1877=1,A1833,"")</f>
        <v/>
      </c>
      <c r="B1877" s="39" t="str">
        <f t="shared" si="130"/>
        <v/>
      </c>
      <c r="C1877" s="101">
        <f>VLOOKUP($X$52,CAD!$E$7:$F$31,2,0)</f>
        <v>0</v>
      </c>
      <c r="D1877" s="37">
        <v>0</v>
      </c>
      <c r="E1877" s="37">
        <v>0</v>
      </c>
      <c r="F1877" s="37">
        <v>0</v>
      </c>
      <c r="G1877" s="37">
        <v>0</v>
      </c>
      <c r="H1877" s="37">
        <v>0</v>
      </c>
      <c r="I1877" s="37">
        <v>0</v>
      </c>
      <c r="J1877" s="37">
        <v>0</v>
      </c>
      <c r="K1877" s="37">
        <v>0</v>
      </c>
      <c r="L1877" s="37">
        <v>0</v>
      </c>
      <c r="M1877" s="37">
        <v>0</v>
      </c>
      <c r="N1877" s="37">
        <v>0</v>
      </c>
      <c r="O1877" s="37">
        <v>0</v>
      </c>
      <c r="P1877" s="46">
        <f t="shared" si="131"/>
        <v>0</v>
      </c>
    </row>
    <row r="1878" spans="1:20" hidden="1" x14ac:dyDescent="0.25">
      <c r="A1878" s="258" t="str">
        <f>IF(B1878=1,A1833,"")</f>
        <v/>
      </c>
      <c r="B1878" s="39" t="str">
        <f t="shared" si="130"/>
        <v/>
      </c>
      <c r="C1878" s="101">
        <f>VLOOKUP($X$53,CAD!$E$7:$F$31,2,0)</f>
        <v>0</v>
      </c>
      <c r="D1878" s="37">
        <v>0</v>
      </c>
      <c r="E1878" s="37">
        <v>0</v>
      </c>
      <c r="F1878" s="37">
        <v>0</v>
      </c>
      <c r="G1878" s="37">
        <v>0</v>
      </c>
      <c r="H1878" s="37">
        <v>0</v>
      </c>
      <c r="I1878" s="37">
        <v>0</v>
      </c>
      <c r="J1878" s="37">
        <v>0</v>
      </c>
      <c r="K1878" s="37">
        <v>0</v>
      </c>
      <c r="L1878" s="37">
        <v>0</v>
      </c>
      <c r="M1878" s="37">
        <v>0</v>
      </c>
      <c r="N1878" s="37">
        <v>0</v>
      </c>
      <c r="O1878" s="37">
        <v>0</v>
      </c>
      <c r="P1878" s="46">
        <f t="shared" si="131"/>
        <v>0</v>
      </c>
    </row>
    <row r="1879" spans="1:20" hidden="1" x14ac:dyDescent="0.25">
      <c r="A1879" s="258" t="str">
        <f>IF(B1879=1,A1833,"")</f>
        <v/>
      </c>
      <c r="B1879" s="39" t="str">
        <f t="shared" si="130"/>
        <v/>
      </c>
      <c r="C1879" s="101">
        <f>VLOOKUP($X$54,CAD!$E$7:$F$31,2,0)</f>
        <v>0</v>
      </c>
      <c r="D1879" s="37">
        <v>0</v>
      </c>
      <c r="E1879" s="37">
        <v>0</v>
      </c>
      <c r="F1879" s="37">
        <v>0</v>
      </c>
      <c r="G1879" s="37">
        <v>0</v>
      </c>
      <c r="H1879" s="37">
        <v>0</v>
      </c>
      <c r="I1879" s="37">
        <v>0</v>
      </c>
      <c r="J1879" s="37">
        <v>0</v>
      </c>
      <c r="K1879" s="37">
        <v>0</v>
      </c>
      <c r="L1879" s="37">
        <v>0</v>
      </c>
      <c r="M1879" s="37">
        <v>0</v>
      </c>
      <c r="N1879" s="37">
        <v>0</v>
      </c>
      <c r="O1879" s="37">
        <v>0</v>
      </c>
      <c r="P1879" s="46">
        <f t="shared" si="131"/>
        <v>0</v>
      </c>
    </row>
    <row r="1880" spans="1:20" hidden="1" x14ac:dyDescent="0.25">
      <c r="A1880" s="258" t="str">
        <f>IF(B1880=1,A1833,"")</f>
        <v/>
      </c>
      <c r="B1880" s="39" t="str">
        <f t="shared" si="130"/>
        <v/>
      </c>
      <c r="C1880" s="101">
        <f>VLOOKUP($X$55,CAD!$E$7:$F$31,2,0)</f>
        <v>0</v>
      </c>
      <c r="D1880" s="37">
        <v>0</v>
      </c>
      <c r="E1880" s="37">
        <v>0</v>
      </c>
      <c r="F1880" s="37">
        <v>0</v>
      </c>
      <c r="G1880" s="37">
        <v>0</v>
      </c>
      <c r="H1880" s="37">
        <v>0</v>
      </c>
      <c r="I1880" s="37">
        <v>0</v>
      </c>
      <c r="J1880" s="37">
        <v>0</v>
      </c>
      <c r="K1880" s="37">
        <v>0</v>
      </c>
      <c r="L1880" s="37">
        <v>0</v>
      </c>
      <c r="M1880" s="37">
        <v>0</v>
      </c>
      <c r="N1880" s="37">
        <v>0</v>
      </c>
      <c r="O1880" s="37">
        <v>0</v>
      </c>
      <c r="P1880" s="46">
        <f t="shared" si="131"/>
        <v>0</v>
      </c>
    </row>
    <row r="1881" spans="1:20" hidden="1" x14ac:dyDescent="0.25">
      <c r="A1881" s="258" t="str">
        <f>IF(B1881=1,A1833,"")</f>
        <v/>
      </c>
      <c r="B1881" s="39" t="str">
        <f t="shared" si="130"/>
        <v/>
      </c>
      <c r="C1881" s="101">
        <f>VLOOKUP($X$56,CAD!$E$7:$F$31,2,0)</f>
        <v>0</v>
      </c>
      <c r="D1881" s="37">
        <v>0</v>
      </c>
      <c r="E1881" s="37">
        <v>0</v>
      </c>
      <c r="F1881" s="37">
        <v>0</v>
      </c>
      <c r="G1881" s="37">
        <v>0</v>
      </c>
      <c r="H1881" s="37">
        <v>0</v>
      </c>
      <c r="I1881" s="37">
        <v>0</v>
      </c>
      <c r="J1881" s="37">
        <v>0</v>
      </c>
      <c r="K1881" s="37">
        <v>0</v>
      </c>
      <c r="L1881" s="37">
        <v>0</v>
      </c>
      <c r="M1881" s="37">
        <v>0</v>
      </c>
      <c r="N1881" s="37">
        <v>0</v>
      </c>
      <c r="O1881" s="37">
        <v>0</v>
      </c>
      <c r="P1881" s="46">
        <f t="shared" si="131"/>
        <v>0</v>
      </c>
    </row>
    <row r="1882" spans="1:20" hidden="1" x14ac:dyDescent="0.25">
      <c r="A1882" s="258" t="str">
        <f>IF(B1882=1,A1833,"")</f>
        <v/>
      </c>
      <c r="B1882" s="39" t="str">
        <f t="shared" si="130"/>
        <v/>
      </c>
      <c r="C1882" s="101">
        <f>VLOOKUP($X$57,CAD!$E$7:$F$31,2,0)</f>
        <v>0</v>
      </c>
      <c r="D1882" s="37">
        <v>0</v>
      </c>
      <c r="E1882" s="37">
        <v>0</v>
      </c>
      <c r="F1882" s="37">
        <v>0</v>
      </c>
      <c r="G1882" s="37">
        <v>0</v>
      </c>
      <c r="H1882" s="37">
        <v>0</v>
      </c>
      <c r="I1882" s="37">
        <v>0</v>
      </c>
      <c r="J1882" s="37">
        <v>0</v>
      </c>
      <c r="K1882" s="37">
        <v>0</v>
      </c>
      <c r="L1882" s="37">
        <v>0</v>
      </c>
      <c r="M1882" s="37">
        <v>0</v>
      </c>
      <c r="N1882" s="37">
        <v>0</v>
      </c>
      <c r="O1882" s="37">
        <v>0</v>
      </c>
      <c r="P1882" s="46">
        <f t="shared" si="131"/>
        <v>0</v>
      </c>
    </row>
    <row r="1883" spans="1:20" hidden="1" x14ac:dyDescent="0.25">
      <c r="A1883" s="258" t="str">
        <f>IF(B1883=1,A1833,"")</f>
        <v/>
      </c>
      <c r="B1883" s="39" t="str">
        <f t="shared" si="130"/>
        <v/>
      </c>
      <c r="C1883" s="101">
        <f>VLOOKUP($X$58,CAD!$E$7:$F$31,2,0)</f>
        <v>0</v>
      </c>
      <c r="D1883" s="37">
        <v>0</v>
      </c>
      <c r="E1883" s="37">
        <v>0</v>
      </c>
      <c r="F1883" s="37">
        <v>0</v>
      </c>
      <c r="G1883" s="37">
        <v>0</v>
      </c>
      <c r="H1883" s="37">
        <v>0</v>
      </c>
      <c r="I1883" s="37">
        <v>0</v>
      </c>
      <c r="J1883" s="37">
        <v>0</v>
      </c>
      <c r="K1883" s="37">
        <v>0</v>
      </c>
      <c r="L1883" s="37">
        <v>0</v>
      </c>
      <c r="M1883" s="37">
        <v>0</v>
      </c>
      <c r="N1883" s="37">
        <v>0</v>
      </c>
      <c r="O1883" s="37">
        <v>0</v>
      </c>
      <c r="P1883" s="46">
        <f t="shared" si="131"/>
        <v>0</v>
      </c>
      <c r="T1883" s="10"/>
    </row>
    <row r="1884" spans="1:20" hidden="1" x14ac:dyDescent="0.25">
      <c r="A1884" s="258">
        <f>A1833</f>
        <v>2052</v>
      </c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73"/>
    </row>
    <row r="1885" spans="1:20" ht="15.75" hidden="1" thickBot="1" x14ac:dyDescent="0.3">
      <c r="A1885" s="258">
        <f>A1833</f>
        <v>2052</v>
      </c>
      <c r="C1885" s="131" t="s">
        <v>203</v>
      </c>
      <c r="D1885" s="143">
        <f>PREV_D!D1803</f>
        <v>0</v>
      </c>
      <c r="E1885" s="143">
        <f>PREV_D!E1803</f>
        <v>0</v>
      </c>
      <c r="F1885" s="143">
        <f>PREV_D!F1803</f>
        <v>0</v>
      </c>
      <c r="G1885" s="143">
        <f>PREV_D!G1803</f>
        <v>0</v>
      </c>
      <c r="H1885" s="143">
        <f>PREV_D!H1803</f>
        <v>0</v>
      </c>
      <c r="I1885" s="143">
        <f>PREV_D!I1803</f>
        <v>0</v>
      </c>
      <c r="J1885" s="143">
        <f>PREV_D!J1803</f>
        <v>0</v>
      </c>
      <c r="K1885" s="143">
        <f>PREV_D!K1803</f>
        <v>0</v>
      </c>
      <c r="L1885" s="143">
        <f>PREV_D!L1803</f>
        <v>0</v>
      </c>
      <c r="M1885" s="143">
        <f>PREV_D!M1803</f>
        <v>0</v>
      </c>
      <c r="N1885" s="143">
        <f>PREV_D!N1803</f>
        <v>0</v>
      </c>
      <c r="O1885" s="143">
        <f>PREV_D!O1803</f>
        <v>0</v>
      </c>
      <c r="P1885" s="144">
        <f>SUM(D1885:O1885)</f>
        <v>0</v>
      </c>
    </row>
    <row r="1886" spans="1:20" hidden="1" x14ac:dyDescent="0.25">
      <c r="A1886" s="258">
        <f>A1833</f>
        <v>2052</v>
      </c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73"/>
    </row>
    <row r="1887" spans="1:20" hidden="1" x14ac:dyDescent="0.25">
      <c r="A1887" s="258">
        <f>A1833</f>
        <v>2052</v>
      </c>
      <c r="C1887" s="63" t="s">
        <v>204</v>
      </c>
      <c r="D1887" s="145">
        <f>D1833-D1885</f>
        <v>0</v>
      </c>
      <c r="E1887" s="145">
        <f t="shared" ref="E1887:P1887" si="132">E1833-E1885</f>
        <v>0</v>
      </c>
      <c r="F1887" s="145">
        <f t="shared" si="132"/>
        <v>0</v>
      </c>
      <c r="G1887" s="145">
        <f t="shared" si="132"/>
        <v>0</v>
      </c>
      <c r="H1887" s="145">
        <f t="shared" si="132"/>
        <v>0</v>
      </c>
      <c r="I1887" s="145">
        <f t="shared" si="132"/>
        <v>0</v>
      </c>
      <c r="J1887" s="145">
        <f t="shared" si="132"/>
        <v>0</v>
      </c>
      <c r="K1887" s="145">
        <f t="shared" si="132"/>
        <v>0</v>
      </c>
      <c r="L1887" s="145">
        <f t="shared" si="132"/>
        <v>0</v>
      </c>
      <c r="M1887" s="145">
        <f t="shared" si="132"/>
        <v>0</v>
      </c>
      <c r="N1887" s="145">
        <f t="shared" si="132"/>
        <v>0</v>
      </c>
      <c r="O1887" s="145">
        <f t="shared" si="132"/>
        <v>0</v>
      </c>
      <c r="P1887" s="146">
        <f t="shared" si="132"/>
        <v>0</v>
      </c>
    </row>
    <row r="1888" spans="1:20" hidden="1" x14ac:dyDescent="0.25">
      <c r="A1888" s="258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hidden="1" x14ac:dyDescent="0.25">
      <c r="A1889" s="258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ht="15" hidden="1" customHeight="1" thickBot="1" x14ac:dyDescent="0.3">
      <c r="A1890" s="258">
        <f>A1833+1</f>
        <v>2053</v>
      </c>
      <c r="C1890" s="134" t="s">
        <v>202</v>
      </c>
      <c r="D1890" s="142">
        <f t="shared" ref="D1890:P1890" si="133">SUM(D1891:D1940)</f>
        <v>0</v>
      </c>
      <c r="E1890" s="142">
        <f t="shared" si="133"/>
        <v>0</v>
      </c>
      <c r="F1890" s="142">
        <f t="shared" si="133"/>
        <v>0</v>
      </c>
      <c r="G1890" s="142">
        <f t="shared" si="133"/>
        <v>0</v>
      </c>
      <c r="H1890" s="142">
        <f t="shared" si="133"/>
        <v>0</v>
      </c>
      <c r="I1890" s="142">
        <f t="shared" si="133"/>
        <v>0</v>
      </c>
      <c r="J1890" s="142">
        <f t="shared" si="133"/>
        <v>0</v>
      </c>
      <c r="K1890" s="142">
        <f t="shared" si="133"/>
        <v>0</v>
      </c>
      <c r="L1890" s="142">
        <f t="shared" si="133"/>
        <v>0</v>
      </c>
      <c r="M1890" s="142">
        <f t="shared" si="133"/>
        <v>0</v>
      </c>
      <c r="N1890" s="142">
        <f t="shared" si="133"/>
        <v>0</v>
      </c>
      <c r="O1890" s="142">
        <f t="shared" si="133"/>
        <v>0</v>
      </c>
      <c r="P1890" s="142">
        <f t="shared" si="133"/>
        <v>0</v>
      </c>
    </row>
    <row r="1891" spans="1:16" hidden="1" x14ac:dyDescent="0.25">
      <c r="A1891" s="258" t="str">
        <f>IF(B1891=1,A1890,"")</f>
        <v/>
      </c>
      <c r="B1891" s="39" t="str">
        <f>IF(C1891&lt;&gt;0,1,"")</f>
        <v/>
      </c>
      <c r="C1891" s="130">
        <f>VLOOKUP($X$9,CAD!$C$7:$D$31,2,0)</f>
        <v>0</v>
      </c>
      <c r="D1891" s="38">
        <v>0</v>
      </c>
      <c r="E1891" s="38">
        <v>0</v>
      </c>
      <c r="F1891" s="38">
        <v>0</v>
      </c>
      <c r="G1891" s="38">
        <v>0</v>
      </c>
      <c r="H1891" s="38">
        <v>0</v>
      </c>
      <c r="I1891" s="38">
        <v>0</v>
      </c>
      <c r="J1891" s="38">
        <v>0</v>
      </c>
      <c r="K1891" s="38">
        <v>0</v>
      </c>
      <c r="L1891" s="38">
        <v>0</v>
      </c>
      <c r="M1891" s="38">
        <v>0</v>
      </c>
      <c r="N1891" s="38">
        <v>0</v>
      </c>
      <c r="O1891" s="38">
        <v>0</v>
      </c>
      <c r="P1891" s="99">
        <f>SUM(D1891:O1891)</f>
        <v>0</v>
      </c>
    </row>
    <row r="1892" spans="1:16" hidden="1" x14ac:dyDescent="0.25">
      <c r="A1892" s="258" t="str">
        <f>IF(B1892=1,A1890,"")</f>
        <v/>
      </c>
      <c r="B1892" s="39" t="str">
        <f t="shared" ref="B1892:B1940" si="134">IF(C1892&lt;&gt;0,1,"")</f>
        <v/>
      </c>
      <c r="C1892" s="130">
        <f>VLOOKUP($X$10,CAD!$C$7:$D$31,2,0)</f>
        <v>0</v>
      </c>
      <c r="D1892" s="38">
        <v>0</v>
      </c>
      <c r="E1892" s="38">
        <v>0</v>
      </c>
      <c r="F1892" s="38">
        <v>0</v>
      </c>
      <c r="G1892" s="38">
        <v>0</v>
      </c>
      <c r="H1892" s="38">
        <v>0</v>
      </c>
      <c r="I1892" s="38">
        <v>0</v>
      </c>
      <c r="J1892" s="38">
        <v>0</v>
      </c>
      <c r="K1892" s="38">
        <v>0</v>
      </c>
      <c r="L1892" s="38">
        <v>0</v>
      </c>
      <c r="M1892" s="38">
        <v>0</v>
      </c>
      <c r="N1892" s="38">
        <v>0</v>
      </c>
      <c r="O1892" s="38">
        <v>0</v>
      </c>
      <c r="P1892" s="46">
        <f t="shared" ref="P1892:P1940" si="135">SUM(D1892:O1892)</f>
        <v>0</v>
      </c>
    </row>
    <row r="1893" spans="1:16" hidden="1" x14ac:dyDescent="0.25">
      <c r="A1893" s="258" t="str">
        <f>IF(B1893=1,A1890,"")</f>
        <v/>
      </c>
      <c r="B1893" s="39" t="str">
        <f t="shared" si="134"/>
        <v/>
      </c>
      <c r="C1893" s="130">
        <f>VLOOKUP($X$11,CAD!$C$7:$D$31,2,0)</f>
        <v>0</v>
      </c>
      <c r="D1893" s="37">
        <v>0</v>
      </c>
      <c r="E1893" s="37">
        <v>0</v>
      </c>
      <c r="F1893" s="37">
        <v>0</v>
      </c>
      <c r="G1893" s="37">
        <v>0</v>
      </c>
      <c r="H1893" s="37">
        <v>0</v>
      </c>
      <c r="I1893" s="37">
        <v>0</v>
      </c>
      <c r="J1893" s="37">
        <v>0</v>
      </c>
      <c r="K1893" s="37">
        <v>0</v>
      </c>
      <c r="L1893" s="37">
        <v>0</v>
      </c>
      <c r="M1893" s="37">
        <v>0</v>
      </c>
      <c r="N1893" s="37">
        <v>0</v>
      </c>
      <c r="O1893" s="37">
        <v>0</v>
      </c>
      <c r="P1893" s="46">
        <f t="shared" si="135"/>
        <v>0</v>
      </c>
    </row>
    <row r="1894" spans="1:16" hidden="1" x14ac:dyDescent="0.25">
      <c r="A1894" s="258" t="str">
        <f>IF(B1894=1,A1890,"")</f>
        <v/>
      </c>
      <c r="B1894" s="39" t="str">
        <f t="shared" si="134"/>
        <v/>
      </c>
      <c r="C1894" s="130">
        <f>VLOOKUP($X$12,CAD!$C$7:$D$31,2,0)</f>
        <v>0</v>
      </c>
      <c r="D1894" s="37">
        <v>0</v>
      </c>
      <c r="E1894" s="37">
        <v>0</v>
      </c>
      <c r="F1894" s="37">
        <v>0</v>
      </c>
      <c r="G1894" s="37">
        <v>0</v>
      </c>
      <c r="H1894" s="37">
        <v>0</v>
      </c>
      <c r="I1894" s="37">
        <v>0</v>
      </c>
      <c r="J1894" s="37">
        <v>0</v>
      </c>
      <c r="K1894" s="37">
        <v>0</v>
      </c>
      <c r="L1894" s="37">
        <v>0</v>
      </c>
      <c r="M1894" s="37">
        <v>0</v>
      </c>
      <c r="N1894" s="37">
        <v>0</v>
      </c>
      <c r="O1894" s="37">
        <v>0</v>
      </c>
      <c r="P1894" s="46">
        <f t="shared" si="135"/>
        <v>0</v>
      </c>
    </row>
    <row r="1895" spans="1:16" hidden="1" x14ac:dyDescent="0.25">
      <c r="A1895" s="258" t="str">
        <f>IF(B1895=1,A1890,"")</f>
        <v/>
      </c>
      <c r="B1895" s="39" t="str">
        <f t="shared" si="134"/>
        <v/>
      </c>
      <c r="C1895" s="130">
        <f>VLOOKUP($X$13,CAD!$C$7:$D$31,2,0)</f>
        <v>0</v>
      </c>
      <c r="D1895" s="37">
        <v>0</v>
      </c>
      <c r="E1895" s="37">
        <v>0</v>
      </c>
      <c r="F1895" s="37">
        <v>0</v>
      </c>
      <c r="G1895" s="37">
        <v>0</v>
      </c>
      <c r="H1895" s="37">
        <v>0</v>
      </c>
      <c r="I1895" s="37">
        <v>0</v>
      </c>
      <c r="J1895" s="37">
        <v>0</v>
      </c>
      <c r="K1895" s="37">
        <v>0</v>
      </c>
      <c r="L1895" s="37">
        <v>0</v>
      </c>
      <c r="M1895" s="37">
        <v>0</v>
      </c>
      <c r="N1895" s="37">
        <v>0</v>
      </c>
      <c r="O1895" s="37">
        <v>0</v>
      </c>
      <c r="P1895" s="46">
        <f t="shared" si="135"/>
        <v>0</v>
      </c>
    </row>
    <row r="1896" spans="1:16" hidden="1" x14ac:dyDescent="0.25">
      <c r="A1896" s="258" t="str">
        <f>IF(B1896=1,A1890,"")</f>
        <v/>
      </c>
      <c r="B1896" s="39" t="str">
        <f t="shared" si="134"/>
        <v/>
      </c>
      <c r="C1896" s="130">
        <f>VLOOKUP($X$14,CAD!$C$7:$D$31,2,0)</f>
        <v>0</v>
      </c>
      <c r="D1896" s="37">
        <v>0</v>
      </c>
      <c r="E1896" s="37">
        <v>0</v>
      </c>
      <c r="F1896" s="37">
        <v>0</v>
      </c>
      <c r="G1896" s="37">
        <v>0</v>
      </c>
      <c r="H1896" s="37">
        <v>0</v>
      </c>
      <c r="I1896" s="37">
        <v>0</v>
      </c>
      <c r="J1896" s="37">
        <v>0</v>
      </c>
      <c r="K1896" s="37">
        <v>0</v>
      </c>
      <c r="L1896" s="37">
        <v>0</v>
      </c>
      <c r="M1896" s="37">
        <v>0</v>
      </c>
      <c r="N1896" s="37">
        <v>0</v>
      </c>
      <c r="O1896" s="37">
        <v>0</v>
      </c>
      <c r="P1896" s="46">
        <f t="shared" si="135"/>
        <v>0</v>
      </c>
    </row>
    <row r="1897" spans="1:16" hidden="1" x14ac:dyDescent="0.25">
      <c r="A1897" s="258" t="str">
        <f>IF(B1897=1,A1890,"")</f>
        <v/>
      </c>
      <c r="B1897" s="39" t="str">
        <f t="shared" si="134"/>
        <v/>
      </c>
      <c r="C1897" s="130">
        <f>VLOOKUP($X$15,CAD!$C$7:$D$31,2,0)</f>
        <v>0</v>
      </c>
      <c r="D1897" s="37">
        <v>0</v>
      </c>
      <c r="E1897" s="37">
        <v>0</v>
      </c>
      <c r="F1897" s="37">
        <v>0</v>
      </c>
      <c r="G1897" s="37">
        <v>0</v>
      </c>
      <c r="H1897" s="37">
        <v>0</v>
      </c>
      <c r="I1897" s="37">
        <v>0</v>
      </c>
      <c r="J1897" s="37">
        <v>0</v>
      </c>
      <c r="K1897" s="37">
        <v>0</v>
      </c>
      <c r="L1897" s="37">
        <v>0</v>
      </c>
      <c r="M1897" s="37">
        <v>0</v>
      </c>
      <c r="N1897" s="37">
        <v>0</v>
      </c>
      <c r="O1897" s="37">
        <v>0</v>
      </c>
      <c r="P1897" s="46">
        <f t="shared" si="135"/>
        <v>0</v>
      </c>
    </row>
    <row r="1898" spans="1:16" hidden="1" x14ac:dyDescent="0.25">
      <c r="A1898" s="258" t="str">
        <f>IF(B1898=1,A1890,"")</f>
        <v/>
      </c>
      <c r="B1898" s="39" t="str">
        <f t="shared" si="134"/>
        <v/>
      </c>
      <c r="C1898" s="130">
        <f>VLOOKUP($X$16,CAD!$C$7:$D$31,2,0)</f>
        <v>0</v>
      </c>
      <c r="D1898" s="37">
        <v>0</v>
      </c>
      <c r="E1898" s="37">
        <v>0</v>
      </c>
      <c r="F1898" s="37">
        <v>0</v>
      </c>
      <c r="G1898" s="37">
        <v>0</v>
      </c>
      <c r="H1898" s="37">
        <v>0</v>
      </c>
      <c r="I1898" s="37">
        <v>0</v>
      </c>
      <c r="J1898" s="37">
        <v>0</v>
      </c>
      <c r="K1898" s="37">
        <v>0</v>
      </c>
      <c r="L1898" s="37">
        <v>0</v>
      </c>
      <c r="M1898" s="37">
        <v>0</v>
      </c>
      <c r="N1898" s="37">
        <v>0</v>
      </c>
      <c r="O1898" s="37">
        <v>0</v>
      </c>
      <c r="P1898" s="46">
        <f t="shared" si="135"/>
        <v>0</v>
      </c>
    </row>
    <row r="1899" spans="1:16" hidden="1" x14ac:dyDescent="0.25">
      <c r="A1899" s="258" t="str">
        <f>IF(B1899=1,A1890,"")</f>
        <v/>
      </c>
      <c r="B1899" s="39" t="str">
        <f t="shared" si="134"/>
        <v/>
      </c>
      <c r="C1899" s="130">
        <f>VLOOKUP($X$17,CAD!$C$7:$D$31,2,0)</f>
        <v>0</v>
      </c>
      <c r="D1899" s="37">
        <v>0</v>
      </c>
      <c r="E1899" s="37">
        <v>0</v>
      </c>
      <c r="F1899" s="37">
        <v>0</v>
      </c>
      <c r="G1899" s="37">
        <v>0</v>
      </c>
      <c r="H1899" s="37">
        <v>0</v>
      </c>
      <c r="I1899" s="37">
        <v>0</v>
      </c>
      <c r="J1899" s="37">
        <v>0</v>
      </c>
      <c r="K1899" s="37">
        <v>0</v>
      </c>
      <c r="L1899" s="37">
        <v>0</v>
      </c>
      <c r="M1899" s="37">
        <v>0</v>
      </c>
      <c r="N1899" s="37">
        <v>0</v>
      </c>
      <c r="O1899" s="37">
        <v>0</v>
      </c>
      <c r="P1899" s="46">
        <f t="shared" si="135"/>
        <v>0</v>
      </c>
    </row>
    <row r="1900" spans="1:16" hidden="1" x14ac:dyDescent="0.25">
      <c r="A1900" s="258" t="str">
        <f>IF(B1900=1,A1890,"")</f>
        <v/>
      </c>
      <c r="B1900" s="39" t="str">
        <f t="shared" si="134"/>
        <v/>
      </c>
      <c r="C1900" s="130">
        <f>VLOOKUP($X$18,CAD!$C$7:$D$31,2,0)</f>
        <v>0</v>
      </c>
      <c r="D1900" s="37">
        <v>0</v>
      </c>
      <c r="E1900" s="37">
        <v>0</v>
      </c>
      <c r="F1900" s="37">
        <v>0</v>
      </c>
      <c r="G1900" s="37">
        <v>0</v>
      </c>
      <c r="H1900" s="37">
        <v>0</v>
      </c>
      <c r="I1900" s="37">
        <v>0</v>
      </c>
      <c r="J1900" s="37">
        <v>0</v>
      </c>
      <c r="K1900" s="37">
        <v>0</v>
      </c>
      <c r="L1900" s="37">
        <v>0</v>
      </c>
      <c r="M1900" s="37">
        <v>0</v>
      </c>
      <c r="N1900" s="37">
        <v>0</v>
      </c>
      <c r="O1900" s="37">
        <v>0</v>
      </c>
      <c r="P1900" s="46">
        <f t="shared" si="135"/>
        <v>0</v>
      </c>
    </row>
    <row r="1901" spans="1:16" hidden="1" x14ac:dyDescent="0.25">
      <c r="A1901" s="258" t="str">
        <f>IF(B1901=1,A1890,"")</f>
        <v/>
      </c>
      <c r="B1901" s="39" t="str">
        <f t="shared" si="134"/>
        <v/>
      </c>
      <c r="C1901" s="130">
        <f>VLOOKUP($X$19,CAD!$C$7:$D$31,2,0)</f>
        <v>0</v>
      </c>
      <c r="D1901" s="37">
        <v>0</v>
      </c>
      <c r="E1901" s="37">
        <v>0</v>
      </c>
      <c r="F1901" s="37">
        <v>0</v>
      </c>
      <c r="G1901" s="37">
        <v>0</v>
      </c>
      <c r="H1901" s="37">
        <v>0</v>
      </c>
      <c r="I1901" s="37">
        <v>0</v>
      </c>
      <c r="J1901" s="37">
        <v>0</v>
      </c>
      <c r="K1901" s="37">
        <v>0</v>
      </c>
      <c r="L1901" s="37">
        <v>0</v>
      </c>
      <c r="M1901" s="37">
        <v>0</v>
      </c>
      <c r="N1901" s="37">
        <v>0</v>
      </c>
      <c r="O1901" s="37">
        <v>0</v>
      </c>
      <c r="P1901" s="46">
        <f t="shared" si="135"/>
        <v>0</v>
      </c>
    </row>
    <row r="1902" spans="1:16" hidden="1" x14ac:dyDescent="0.25">
      <c r="A1902" s="258" t="str">
        <f>IF(B1902=1,A1890,"")</f>
        <v/>
      </c>
      <c r="B1902" s="39" t="str">
        <f t="shared" si="134"/>
        <v/>
      </c>
      <c r="C1902" s="130">
        <f>VLOOKUP($X$20,CAD!$C$7:$D$31,2,0)</f>
        <v>0</v>
      </c>
      <c r="D1902" s="37">
        <v>0</v>
      </c>
      <c r="E1902" s="37">
        <v>0</v>
      </c>
      <c r="F1902" s="37">
        <v>0</v>
      </c>
      <c r="G1902" s="37">
        <v>0</v>
      </c>
      <c r="H1902" s="37">
        <v>0</v>
      </c>
      <c r="I1902" s="37">
        <v>0</v>
      </c>
      <c r="J1902" s="37">
        <v>0</v>
      </c>
      <c r="K1902" s="37">
        <v>0</v>
      </c>
      <c r="L1902" s="37">
        <v>0</v>
      </c>
      <c r="M1902" s="37">
        <v>0</v>
      </c>
      <c r="N1902" s="37">
        <v>0</v>
      </c>
      <c r="O1902" s="37">
        <v>0</v>
      </c>
      <c r="P1902" s="46">
        <f t="shared" si="135"/>
        <v>0</v>
      </c>
    </row>
    <row r="1903" spans="1:16" hidden="1" x14ac:dyDescent="0.25">
      <c r="A1903" s="258" t="str">
        <f>IF(B1903=1,A1890,"")</f>
        <v/>
      </c>
      <c r="B1903" s="39" t="str">
        <f t="shared" si="134"/>
        <v/>
      </c>
      <c r="C1903" s="130">
        <f>VLOOKUP($X$21,CAD!$C$7:$D$31,2,0)</f>
        <v>0</v>
      </c>
      <c r="D1903" s="37">
        <v>0</v>
      </c>
      <c r="E1903" s="37">
        <v>0</v>
      </c>
      <c r="F1903" s="37">
        <v>0</v>
      </c>
      <c r="G1903" s="37">
        <v>0</v>
      </c>
      <c r="H1903" s="37">
        <v>0</v>
      </c>
      <c r="I1903" s="37">
        <v>0</v>
      </c>
      <c r="J1903" s="37">
        <v>0</v>
      </c>
      <c r="K1903" s="37">
        <v>0</v>
      </c>
      <c r="L1903" s="37">
        <v>0</v>
      </c>
      <c r="M1903" s="37">
        <v>0</v>
      </c>
      <c r="N1903" s="37">
        <v>0</v>
      </c>
      <c r="O1903" s="37">
        <v>0</v>
      </c>
      <c r="P1903" s="46">
        <f t="shared" si="135"/>
        <v>0</v>
      </c>
    </row>
    <row r="1904" spans="1:16" hidden="1" x14ac:dyDescent="0.25">
      <c r="A1904" s="258" t="str">
        <f>IF(B1904=1,A1890,"")</f>
        <v/>
      </c>
      <c r="B1904" s="39" t="str">
        <f t="shared" si="134"/>
        <v/>
      </c>
      <c r="C1904" s="130">
        <f>VLOOKUP($X$22,CAD!$C$7:$D$31,2,0)</f>
        <v>0</v>
      </c>
      <c r="D1904" s="37">
        <v>0</v>
      </c>
      <c r="E1904" s="37">
        <v>0</v>
      </c>
      <c r="F1904" s="37">
        <v>0</v>
      </c>
      <c r="G1904" s="37">
        <v>0</v>
      </c>
      <c r="H1904" s="37">
        <v>0</v>
      </c>
      <c r="I1904" s="37">
        <v>0</v>
      </c>
      <c r="J1904" s="37">
        <v>0</v>
      </c>
      <c r="K1904" s="37">
        <v>0</v>
      </c>
      <c r="L1904" s="37">
        <v>0</v>
      </c>
      <c r="M1904" s="37">
        <v>0</v>
      </c>
      <c r="N1904" s="37">
        <v>0</v>
      </c>
      <c r="O1904" s="37">
        <v>0</v>
      </c>
      <c r="P1904" s="46">
        <f t="shared" si="135"/>
        <v>0</v>
      </c>
    </row>
    <row r="1905" spans="1:16" hidden="1" x14ac:dyDescent="0.25">
      <c r="A1905" s="258" t="str">
        <f>IF(B1905=1,A1890,"")</f>
        <v/>
      </c>
      <c r="B1905" s="39" t="str">
        <f t="shared" si="134"/>
        <v/>
      </c>
      <c r="C1905" s="130">
        <f>VLOOKUP($X$23,CAD!$C$7:$D$31,2,0)</f>
        <v>0</v>
      </c>
      <c r="D1905" s="37">
        <v>0</v>
      </c>
      <c r="E1905" s="37">
        <v>0</v>
      </c>
      <c r="F1905" s="37">
        <v>0</v>
      </c>
      <c r="G1905" s="37">
        <v>0</v>
      </c>
      <c r="H1905" s="37">
        <v>0</v>
      </c>
      <c r="I1905" s="37">
        <v>0</v>
      </c>
      <c r="J1905" s="37">
        <v>0</v>
      </c>
      <c r="K1905" s="37">
        <v>0</v>
      </c>
      <c r="L1905" s="37">
        <v>0</v>
      </c>
      <c r="M1905" s="37">
        <v>0</v>
      </c>
      <c r="N1905" s="37">
        <v>0</v>
      </c>
      <c r="O1905" s="37">
        <v>0</v>
      </c>
      <c r="P1905" s="46">
        <f t="shared" si="135"/>
        <v>0</v>
      </c>
    </row>
    <row r="1906" spans="1:16" hidden="1" x14ac:dyDescent="0.25">
      <c r="A1906" s="258" t="str">
        <f>IF(B1906=1,A1890,"")</f>
        <v/>
      </c>
      <c r="B1906" s="39" t="str">
        <f t="shared" si="134"/>
        <v/>
      </c>
      <c r="C1906" s="130">
        <f>VLOOKUP($X$24,CAD!$C$7:$D$31,2,0)</f>
        <v>0</v>
      </c>
      <c r="D1906" s="37">
        <v>0</v>
      </c>
      <c r="E1906" s="37">
        <v>0</v>
      </c>
      <c r="F1906" s="37">
        <v>0</v>
      </c>
      <c r="G1906" s="37">
        <v>0</v>
      </c>
      <c r="H1906" s="37">
        <v>0</v>
      </c>
      <c r="I1906" s="37">
        <v>0</v>
      </c>
      <c r="J1906" s="37">
        <v>0</v>
      </c>
      <c r="K1906" s="37">
        <v>0</v>
      </c>
      <c r="L1906" s="37">
        <v>0</v>
      </c>
      <c r="M1906" s="37">
        <v>0</v>
      </c>
      <c r="N1906" s="37">
        <v>0</v>
      </c>
      <c r="O1906" s="37">
        <v>0</v>
      </c>
      <c r="P1906" s="46">
        <f t="shared" si="135"/>
        <v>0</v>
      </c>
    </row>
    <row r="1907" spans="1:16" hidden="1" x14ac:dyDescent="0.25">
      <c r="A1907" s="258" t="str">
        <f>IF(B1907=1,A1890,"")</f>
        <v/>
      </c>
      <c r="B1907" s="39" t="str">
        <f t="shared" si="134"/>
        <v/>
      </c>
      <c r="C1907" s="130">
        <f>VLOOKUP($X$25,CAD!$C$7:$D$31,2,0)</f>
        <v>0</v>
      </c>
      <c r="D1907" s="37">
        <v>0</v>
      </c>
      <c r="E1907" s="37">
        <v>0</v>
      </c>
      <c r="F1907" s="37">
        <v>0</v>
      </c>
      <c r="G1907" s="37">
        <v>0</v>
      </c>
      <c r="H1907" s="37">
        <v>0</v>
      </c>
      <c r="I1907" s="37">
        <v>0</v>
      </c>
      <c r="J1907" s="37">
        <v>0</v>
      </c>
      <c r="K1907" s="37">
        <v>0</v>
      </c>
      <c r="L1907" s="37">
        <v>0</v>
      </c>
      <c r="M1907" s="37">
        <v>0</v>
      </c>
      <c r="N1907" s="37">
        <v>0</v>
      </c>
      <c r="O1907" s="37">
        <v>0</v>
      </c>
      <c r="P1907" s="46">
        <f t="shared" si="135"/>
        <v>0</v>
      </c>
    </row>
    <row r="1908" spans="1:16" hidden="1" x14ac:dyDescent="0.25">
      <c r="A1908" s="258" t="str">
        <f>IF(B1908=1,A1890,"")</f>
        <v/>
      </c>
      <c r="B1908" s="39" t="str">
        <f t="shared" si="134"/>
        <v/>
      </c>
      <c r="C1908" s="130">
        <f>VLOOKUP($X$26,CAD!$C$7:$D$31,2,0)</f>
        <v>0</v>
      </c>
      <c r="D1908" s="37">
        <v>0</v>
      </c>
      <c r="E1908" s="37">
        <v>0</v>
      </c>
      <c r="F1908" s="37">
        <v>0</v>
      </c>
      <c r="G1908" s="37">
        <v>0</v>
      </c>
      <c r="H1908" s="37">
        <v>0</v>
      </c>
      <c r="I1908" s="37">
        <v>0</v>
      </c>
      <c r="J1908" s="37">
        <v>0</v>
      </c>
      <c r="K1908" s="37">
        <v>0</v>
      </c>
      <c r="L1908" s="37">
        <v>0</v>
      </c>
      <c r="M1908" s="37">
        <v>0</v>
      </c>
      <c r="N1908" s="37">
        <v>0</v>
      </c>
      <c r="O1908" s="37">
        <v>0</v>
      </c>
      <c r="P1908" s="46">
        <f t="shared" si="135"/>
        <v>0</v>
      </c>
    </row>
    <row r="1909" spans="1:16" hidden="1" x14ac:dyDescent="0.25">
      <c r="A1909" s="258" t="str">
        <f>IF(B1909=1,A1890,"")</f>
        <v/>
      </c>
      <c r="B1909" s="39" t="str">
        <f t="shared" si="134"/>
        <v/>
      </c>
      <c r="C1909" s="130">
        <f>VLOOKUP($X$27,CAD!$C$7:$D$31,2,0)</f>
        <v>0</v>
      </c>
      <c r="D1909" s="37">
        <v>0</v>
      </c>
      <c r="E1909" s="37">
        <v>0</v>
      </c>
      <c r="F1909" s="37">
        <v>0</v>
      </c>
      <c r="G1909" s="37">
        <v>0</v>
      </c>
      <c r="H1909" s="37">
        <v>0</v>
      </c>
      <c r="I1909" s="37">
        <v>0</v>
      </c>
      <c r="J1909" s="37">
        <v>0</v>
      </c>
      <c r="K1909" s="37">
        <v>0</v>
      </c>
      <c r="L1909" s="37">
        <v>0</v>
      </c>
      <c r="M1909" s="37">
        <v>0</v>
      </c>
      <c r="N1909" s="37">
        <v>0</v>
      </c>
      <c r="O1909" s="37">
        <v>0</v>
      </c>
      <c r="P1909" s="46">
        <f t="shared" si="135"/>
        <v>0</v>
      </c>
    </row>
    <row r="1910" spans="1:16" hidden="1" x14ac:dyDescent="0.25">
      <c r="A1910" s="258" t="str">
        <f>IF(B1910=1,A1890,"")</f>
        <v/>
      </c>
      <c r="B1910" s="39" t="str">
        <f t="shared" si="134"/>
        <v/>
      </c>
      <c r="C1910" s="130">
        <f>VLOOKUP($X$28,CAD!$C$7:$D$31,2,0)</f>
        <v>0</v>
      </c>
      <c r="D1910" s="37">
        <v>0</v>
      </c>
      <c r="E1910" s="37">
        <v>0</v>
      </c>
      <c r="F1910" s="37">
        <v>0</v>
      </c>
      <c r="G1910" s="37">
        <v>0</v>
      </c>
      <c r="H1910" s="37">
        <v>0</v>
      </c>
      <c r="I1910" s="37">
        <v>0</v>
      </c>
      <c r="J1910" s="37">
        <v>0</v>
      </c>
      <c r="K1910" s="37">
        <v>0</v>
      </c>
      <c r="L1910" s="37">
        <v>0</v>
      </c>
      <c r="M1910" s="37">
        <v>0</v>
      </c>
      <c r="N1910" s="37">
        <v>0</v>
      </c>
      <c r="O1910" s="37">
        <v>0</v>
      </c>
      <c r="P1910" s="46">
        <f t="shared" si="135"/>
        <v>0</v>
      </c>
    </row>
    <row r="1911" spans="1:16" hidden="1" x14ac:dyDescent="0.25">
      <c r="A1911" s="258" t="str">
        <f>IF(B1911=1,A1890,"")</f>
        <v/>
      </c>
      <c r="B1911" s="39" t="str">
        <f t="shared" si="134"/>
        <v/>
      </c>
      <c r="C1911" s="130">
        <f>VLOOKUP($X$29,CAD!$C$7:$D$31,2,0)</f>
        <v>0</v>
      </c>
      <c r="D1911" s="37">
        <v>0</v>
      </c>
      <c r="E1911" s="37">
        <v>0</v>
      </c>
      <c r="F1911" s="37">
        <v>0</v>
      </c>
      <c r="G1911" s="37">
        <v>0</v>
      </c>
      <c r="H1911" s="37">
        <v>0</v>
      </c>
      <c r="I1911" s="37">
        <v>0</v>
      </c>
      <c r="J1911" s="37">
        <v>0</v>
      </c>
      <c r="K1911" s="37">
        <v>0</v>
      </c>
      <c r="L1911" s="37">
        <v>0</v>
      </c>
      <c r="M1911" s="37">
        <v>0</v>
      </c>
      <c r="N1911" s="37">
        <v>0</v>
      </c>
      <c r="O1911" s="37">
        <v>0</v>
      </c>
      <c r="P1911" s="46">
        <f t="shared" si="135"/>
        <v>0</v>
      </c>
    </row>
    <row r="1912" spans="1:16" hidden="1" x14ac:dyDescent="0.25">
      <c r="A1912" s="258" t="str">
        <f>IF(B1912=1,A1890,"")</f>
        <v/>
      </c>
      <c r="B1912" s="39" t="str">
        <f t="shared" si="134"/>
        <v/>
      </c>
      <c r="C1912" s="130">
        <f>VLOOKUP($X$30,CAD!$C$7:$D$31,2,0)</f>
        <v>0</v>
      </c>
      <c r="D1912" s="37">
        <v>0</v>
      </c>
      <c r="E1912" s="37">
        <v>0</v>
      </c>
      <c r="F1912" s="37">
        <v>0</v>
      </c>
      <c r="G1912" s="37">
        <v>0</v>
      </c>
      <c r="H1912" s="37">
        <v>0</v>
      </c>
      <c r="I1912" s="37">
        <v>0</v>
      </c>
      <c r="J1912" s="37">
        <v>0</v>
      </c>
      <c r="K1912" s="37">
        <v>0</v>
      </c>
      <c r="L1912" s="37">
        <v>0</v>
      </c>
      <c r="M1912" s="37">
        <v>0</v>
      </c>
      <c r="N1912" s="37">
        <v>0</v>
      </c>
      <c r="O1912" s="37">
        <v>0</v>
      </c>
      <c r="P1912" s="46">
        <f t="shared" si="135"/>
        <v>0</v>
      </c>
    </row>
    <row r="1913" spans="1:16" hidden="1" x14ac:dyDescent="0.25">
      <c r="A1913" s="258" t="str">
        <f>IF(B1913=1,A1890,"")</f>
        <v/>
      </c>
      <c r="B1913" s="39" t="str">
        <f t="shared" si="134"/>
        <v/>
      </c>
      <c r="C1913" s="130">
        <f>VLOOKUP($X$31,CAD!$C$7:$D$31,2,0)</f>
        <v>0</v>
      </c>
      <c r="D1913" s="37">
        <v>0</v>
      </c>
      <c r="E1913" s="37">
        <v>0</v>
      </c>
      <c r="F1913" s="37">
        <v>0</v>
      </c>
      <c r="G1913" s="37">
        <v>0</v>
      </c>
      <c r="H1913" s="37">
        <v>0</v>
      </c>
      <c r="I1913" s="37">
        <v>0</v>
      </c>
      <c r="J1913" s="37">
        <v>0</v>
      </c>
      <c r="K1913" s="37">
        <v>0</v>
      </c>
      <c r="L1913" s="37">
        <v>0</v>
      </c>
      <c r="M1913" s="37">
        <v>0</v>
      </c>
      <c r="N1913" s="37">
        <v>0</v>
      </c>
      <c r="O1913" s="37">
        <v>0</v>
      </c>
      <c r="P1913" s="46">
        <f t="shared" si="135"/>
        <v>0</v>
      </c>
    </row>
    <row r="1914" spans="1:16" hidden="1" x14ac:dyDescent="0.25">
      <c r="A1914" s="258" t="str">
        <f>IF(B1914=1,A1890,"")</f>
        <v/>
      </c>
      <c r="B1914" s="39" t="str">
        <f t="shared" si="134"/>
        <v/>
      </c>
      <c r="C1914" s="130">
        <f>VLOOKUP($X$32,CAD!$C$7:$D$31,2,0)</f>
        <v>0</v>
      </c>
      <c r="D1914" s="37">
        <v>0</v>
      </c>
      <c r="E1914" s="37">
        <v>0</v>
      </c>
      <c r="F1914" s="37">
        <v>0</v>
      </c>
      <c r="G1914" s="37">
        <v>0</v>
      </c>
      <c r="H1914" s="37">
        <v>0</v>
      </c>
      <c r="I1914" s="37">
        <v>0</v>
      </c>
      <c r="J1914" s="37">
        <v>0</v>
      </c>
      <c r="K1914" s="37">
        <v>0</v>
      </c>
      <c r="L1914" s="37">
        <v>0</v>
      </c>
      <c r="M1914" s="37">
        <v>0</v>
      </c>
      <c r="N1914" s="37">
        <v>0</v>
      </c>
      <c r="O1914" s="37">
        <v>0</v>
      </c>
      <c r="P1914" s="46">
        <f t="shared" si="135"/>
        <v>0</v>
      </c>
    </row>
    <row r="1915" spans="1:16" hidden="1" x14ac:dyDescent="0.25">
      <c r="A1915" s="258" t="str">
        <f>IF(B1915=1,A1890,"")</f>
        <v/>
      </c>
      <c r="B1915" s="39" t="str">
        <f t="shared" si="134"/>
        <v/>
      </c>
      <c r="C1915" s="130">
        <f>VLOOKUP($X$33,CAD!$C$7:$D$31,2,0)</f>
        <v>0</v>
      </c>
      <c r="D1915" s="37">
        <v>0</v>
      </c>
      <c r="E1915" s="37">
        <v>0</v>
      </c>
      <c r="F1915" s="37">
        <v>0</v>
      </c>
      <c r="G1915" s="37">
        <v>0</v>
      </c>
      <c r="H1915" s="37">
        <v>0</v>
      </c>
      <c r="I1915" s="37">
        <v>0</v>
      </c>
      <c r="J1915" s="37">
        <v>0</v>
      </c>
      <c r="K1915" s="37">
        <v>0</v>
      </c>
      <c r="L1915" s="37">
        <v>0</v>
      </c>
      <c r="M1915" s="37">
        <v>0</v>
      </c>
      <c r="N1915" s="37">
        <v>0</v>
      </c>
      <c r="O1915" s="37">
        <v>0</v>
      </c>
      <c r="P1915" s="46">
        <f t="shared" si="135"/>
        <v>0</v>
      </c>
    </row>
    <row r="1916" spans="1:16" hidden="1" x14ac:dyDescent="0.25">
      <c r="A1916" s="258" t="str">
        <f>IF(B1916=1,A1890,"")</f>
        <v/>
      </c>
      <c r="B1916" s="39" t="str">
        <f t="shared" si="134"/>
        <v/>
      </c>
      <c r="C1916" s="101">
        <f>VLOOKUP($X$34,CAD!$E$7:$F$31,2,0)</f>
        <v>0</v>
      </c>
      <c r="D1916" s="37">
        <v>0</v>
      </c>
      <c r="E1916" s="37">
        <v>0</v>
      </c>
      <c r="F1916" s="37">
        <v>0</v>
      </c>
      <c r="G1916" s="37">
        <v>0</v>
      </c>
      <c r="H1916" s="37">
        <v>0</v>
      </c>
      <c r="I1916" s="37">
        <v>0</v>
      </c>
      <c r="J1916" s="37">
        <v>0</v>
      </c>
      <c r="K1916" s="37">
        <v>0</v>
      </c>
      <c r="L1916" s="37">
        <v>0</v>
      </c>
      <c r="M1916" s="37">
        <v>0</v>
      </c>
      <c r="N1916" s="37">
        <v>0</v>
      </c>
      <c r="O1916" s="37">
        <v>0</v>
      </c>
      <c r="P1916" s="46">
        <f t="shared" si="135"/>
        <v>0</v>
      </c>
    </row>
    <row r="1917" spans="1:16" hidden="1" x14ac:dyDescent="0.25">
      <c r="A1917" s="258" t="str">
        <f>IF(B1917=1,A1890,"")</f>
        <v/>
      </c>
      <c r="B1917" s="39" t="str">
        <f t="shared" si="134"/>
        <v/>
      </c>
      <c r="C1917" s="101">
        <f>VLOOKUP($X$35,CAD!$E$7:$F$31,2,0)</f>
        <v>0</v>
      </c>
      <c r="D1917" s="37">
        <v>0</v>
      </c>
      <c r="E1917" s="37">
        <v>0</v>
      </c>
      <c r="F1917" s="37">
        <v>0</v>
      </c>
      <c r="G1917" s="37">
        <v>0</v>
      </c>
      <c r="H1917" s="37">
        <v>0</v>
      </c>
      <c r="I1917" s="37">
        <v>0</v>
      </c>
      <c r="J1917" s="37">
        <v>0</v>
      </c>
      <c r="K1917" s="37">
        <v>0</v>
      </c>
      <c r="L1917" s="37">
        <v>0</v>
      </c>
      <c r="M1917" s="37">
        <v>0</v>
      </c>
      <c r="N1917" s="37">
        <v>0</v>
      </c>
      <c r="O1917" s="37">
        <v>0</v>
      </c>
      <c r="P1917" s="46">
        <f t="shared" si="135"/>
        <v>0</v>
      </c>
    </row>
    <row r="1918" spans="1:16" hidden="1" x14ac:dyDescent="0.25">
      <c r="A1918" s="258" t="str">
        <f>IF(B1918=1,A1890,"")</f>
        <v/>
      </c>
      <c r="B1918" s="39" t="str">
        <f t="shared" si="134"/>
        <v/>
      </c>
      <c r="C1918" s="101">
        <f>VLOOKUP($X$36,CAD!$E$7:$F$31,2,0)</f>
        <v>0</v>
      </c>
      <c r="D1918" s="37">
        <v>0</v>
      </c>
      <c r="E1918" s="37">
        <v>0</v>
      </c>
      <c r="F1918" s="37">
        <v>0</v>
      </c>
      <c r="G1918" s="37">
        <v>0</v>
      </c>
      <c r="H1918" s="37">
        <v>0</v>
      </c>
      <c r="I1918" s="37">
        <v>0</v>
      </c>
      <c r="J1918" s="37">
        <v>0</v>
      </c>
      <c r="K1918" s="37">
        <v>0</v>
      </c>
      <c r="L1918" s="37">
        <v>0</v>
      </c>
      <c r="M1918" s="37">
        <v>0</v>
      </c>
      <c r="N1918" s="37">
        <v>0</v>
      </c>
      <c r="O1918" s="37">
        <v>0</v>
      </c>
      <c r="P1918" s="46">
        <f t="shared" si="135"/>
        <v>0</v>
      </c>
    </row>
    <row r="1919" spans="1:16" hidden="1" x14ac:dyDescent="0.25">
      <c r="A1919" s="258" t="str">
        <f>IF(B1919=1,A1890,"")</f>
        <v/>
      </c>
      <c r="B1919" s="39" t="str">
        <f t="shared" si="134"/>
        <v/>
      </c>
      <c r="C1919" s="101">
        <f>VLOOKUP($X$37,CAD!$E$7:$F$31,2,0)</f>
        <v>0</v>
      </c>
      <c r="D1919" s="37">
        <v>0</v>
      </c>
      <c r="E1919" s="37">
        <v>0</v>
      </c>
      <c r="F1919" s="37">
        <v>0</v>
      </c>
      <c r="G1919" s="37">
        <v>0</v>
      </c>
      <c r="H1919" s="37">
        <v>0</v>
      </c>
      <c r="I1919" s="37">
        <v>0</v>
      </c>
      <c r="J1919" s="37">
        <v>0</v>
      </c>
      <c r="K1919" s="37">
        <v>0</v>
      </c>
      <c r="L1919" s="37">
        <v>0</v>
      </c>
      <c r="M1919" s="37">
        <v>0</v>
      </c>
      <c r="N1919" s="37">
        <v>0</v>
      </c>
      <c r="O1919" s="37">
        <v>0</v>
      </c>
      <c r="P1919" s="46">
        <f t="shared" si="135"/>
        <v>0</v>
      </c>
    </row>
    <row r="1920" spans="1:16" hidden="1" x14ac:dyDescent="0.25">
      <c r="A1920" s="258" t="str">
        <f>IF(B1920=1,A1890,"")</f>
        <v/>
      </c>
      <c r="B1920" s="39" t="str">
        <f t="shared" si="134"/>
        <v/>
      </c>
      <c r="C1920" s="101">
        <f>VLOOKUP($X$38,CAD!$E$7:$F$31,2,0)</f>
        <v>0</v>
      </c>
      <c r="D1920" s="37">
        <v>0</v>
      </c>
      <c r="E1920" s="37">
        <v>0</v>
      </c>
      <c r="F1920" s="37">
        <v>0</v>
      </c>
      <c r="G1920" s="37">
        <v>0</v>
      </c>
      <c r="H1920" s="37">
        <v>0</v>
      </c>
      <c r="I1920" s="37">
        <v>0</v>
      </c>
      <c r="J1920" s="37">
        <v>0</v>
      </c>
      <c r="K1920" s="37">
        <v>0</v>
      </c>
      <c r="L1920" s="37">
        <v>0</v>
      </c>
      <c r="M1920" s="37">
        <v>0</v>
      </c>
      <c r="N1920" s="37">
        <v>0</v>
      </c>
      <c r="O1920" s="37">
        <v>0</v>
      </c>
      <c r="P1920" s="46">
        <f t="shared" si="135"/>
        <v>0</v>
      </c>
    </row>
    <row r="1921" spans="1:16" hidden="1" x14ac:dyDescent="0.25">
      <c r="A1921" s="258" t="str">
        <f>IF(B1921=1,A1890,"")</f>
        <v/>
      </c>
      <c r="B1921" s="39" t="str">
        <f t="shared" si="134"/>
        <v/>
      </c>
      <c r="C1921" s="101">
        <f>VLOOKUP($X$39,CAD!$E$7:$F$31,2,0)</f>
        <v>0</v>
      </c>
      <c r="D1921" s="37">
        <v>0</v>
      </c>
      <c r="E1921" s="37">
        <v>0</v>
      </c>
      <c r="F1921" s="37">
        <v>0</v>
      </c>
      <c r="G1921" s="37">
        <v>0</v>
      </c>
      <c r="H1921" s="37">
        <v>0</v>
      </c>
      <c r="I1921" s="37">
        <v>0</v>
      </c>
      <c r="J1921" s="37">
        <v>0</v>
      </c>
      <c r="K1921" s="37">
        <v>0</v>
      </c>
      <c r="L1921" s="37">
        <v>0</v>
      </c>
      <c r="M1921" s="37">
        <v>0</v>
      </c>
      <c r="N1921" s="37">
        <v>0</v>
      </c>
      <c r="O1921" s="37">
        <v>0</v>
      </c>
      <c r="P1921" s="46">
        <f t="shared" si="135"/>
        <v>0</v>
      </c>
    </row>
    <row r="1922" spans="1:16" hidden="1" x14ac:dyDescent="0.25">
      <c r="A1922" s="258" t="str">
        <f>IF(B1922=1,A1890,"")</f>
        <v/>
      </c>
      <c r="B1922" s="39" t="str">
        <f t="shared" si="134"/>
        <v/>
      </c>
      <c r="C1922" s="101">
        <f>VLOOKUP($X$40,CAD!$E$7:$F$31,2,0)</f>
        <v>0</v>
      </c>
      <c r="D1922" s="37">
        <v>0</v>
      </c>
      <c r="E1922" s="37">
        <v>0</v>
      </c>
      <c r="F1922" s="37">
        <v>0</v>
      </c>
      <c r="G1922" s="37">
        <v>0</v>
      </c>
      <c r="H1922" s="37">
        <v>0</v>
      </c>
      <c r="I1922" s="37">
        <v>0</v>
      </c>
      <c r="J1922" s="37">
        <v>0</v>
      </c>
      <c r="K1922" s="37">
        <v>0</v>
      </c>
      <c r="L1922" s="37">
        <v>0</v>
      </c>
      <c r="M1922" s="37">
        <v>0</v>
      </c>
      <c r="N1922" s="37">
        <v>0</v>
      </c>
      <c r="O1922" s="37">
        <v>0</v>
      </c>
      <c r="P1922" s="46">
        <f t="shared" si="135"/>
        <v>0</v>
      </c>
    </row>
    <row r="1923" spans="1:16" hidden="1" x14ac:dyDescent="0.25">
      <c r="A1923" s="258" t="str">
        <f>IF(B1923=1,A1890,"")</f>
        <v/>
      </c>
      <c r="B1923" s="39" t="str">
        <f t="shared" si="134"/>
        <v/>
      </c>
      <c r="C1923" s="101">
        <f>VLOOKUP($X$41,CAD!$E$7:$F$31,2,0)</f>
        <v>0</v>
      </c>
      <c r="D1923" s="37">
        <v>0</v>
      </c>
      <c r="E1923" s="37">
        <v>0</v>
      </c>
      <c r="F1923" s="37">
        <v>0</v>
      </c>
      <c r="G1923" s="37">
        <v>0</v>
      </c>
      <c r="H1923" s="37">
        <v>0</v>
      </c>
      <c r="I1923" s="37">
        <v>0</v>
      </c>
      <c r="J1923" s="37">
        <v>0</v>
      </c>
      <c r="K1923" s="37">
        <v>0</v>
      </c>
      <c r="L1923" s="37">
        <v>0</v>
      </c>
      <c r="M1923" s="37">
        <v>0</v>
      </c>
      <c r="N1923" s="37">
        <v>0</v>
      </c>
      <c r="O1923" s="37">
        <v>0</v>
      </c>
      <c r="P1923" s="46">
        <f t="shared" si="135"/>
        <v>0</v>
      </c>
    </row>
    <row r="1924" spans="1:16" hidden="1" x14ac:dyDescent="0.25">
      <c r="A1924" s="258" t="str">
        <f>IF(B1924=1,A1890,"")</f>
        <v/>
      </c>
      <c r="B1924" s="39" t="str">
        <f t="shared" si="134"/>
        <v/>
      </c>
      <c r="C1924" s="101">
        <f>VLOOKUP($X$42,CAD!$E$7:$F$31,2,0)</f>
        <v>0</v>
      </c>
      <c r="D1924" s="37">
        <v>0</v>
      </c>
      <c r="E1924" s="37">
        <v>0</v>
      </c>
      <c r="F1924" s="37">
        <v>0</v>
      </c>
      <c r="G1924" s="37">
        <v>0</v>
      </c>
      <c r="H1924" s="37">
        <v>0</v>
      </c>
      <c r="I1924" s="37">
        <v>0</v>
      </c>
      <c r="J1924" s="37">
        <v>0</v>
      </c>
      <c r="K1924" s="37">
        <v>0</v>
      </c>
      <c r="L1924" s="37">
        <v>0</v>
      </c>
      <c r="M1924" s="37">
        <v>0</v>
      </c>
      <c r="N1924" s="37">
        <v>0</v>
      </c>
      <c r="O1924" s="37">
        <v>0</v>
      </c>
      <c r="P1924" s="46">
        <f t="shared" si="135"/>
        <v>0</v>
      </c>
    </row>
    <row r="1925" spans="1:16" hidden="1" x14ac:dyDescent="0.25">
      <c r="A1925" s="258" t="str">
        <f>IF(B1925=1,A1890,"")</f>
        <v/>
      </c>
      <c r="B1925" s="39" t="str">
        <f t="shared" si="134"/>
        <v/>
      </c>
      <c r="C1925" s="101">
        <f>VLOOKUP($X$43,CAD!$E$7:$F$31,2,0)</f>
        <v>0</v>
      </c>
      <c r="D1925" s="37">
        <v>0</v>
      </c>
      <c r="E1925" s="37">
        <v>0</v>
      </c>
      <c r="F1925" s="37">
        <v>0</v>
      </c>
      <c r="G1925" s="37">
        <v>0</v>
      </c>
      <c r="H1925" s="37">
        <v>0</v>
      </c>
      <c r="I1925" s="37">
        <v>0</v>
      </c>
      <c r="J1925" s="37">
        <v>0</v>
      </c>
      <c r="K1925" s="37">
        <v>0</v>
      </c>
      <c r="L1925" s="37">
        <v>0</v>
      </c>
      <c r="M1925" s="37">
        <v>0</v>
      </c>
      <c r="N1925" s="37">
        <v>0</v>
      </c>
      <c r="O1925" s="37">
        <v>0</v>
      </c>
      <c r="P1925" s="46">
        <f t="shared" si="135"/>
        <v>0</v>
      </c>
    </row>
    <row r="1926" spans="1:16" hidden="1" x14ac:dyDescent="0.25">
      <c r="A1926" s="258" t="str">
        <f>IF(B1926=1,A1890,"")</f>
        <v/>
      </c>
      <c r="B1926" s="39" t="str">
        <f t="shared" si="134"/>
        <v/>
      </c>
      <c r="C1926" s="101">
        <f>VLOOKUP($X$44,CAD!$E$7:$F$31,2,0)</f>
        <v>0</v>
      </c>
      <c r="D1926" s="37">
        <v>0</v>
      </c>
      <c r="E1926" s="37">
        <v>0</v>
      </c>
      <c r="F1926" s="37">
        <v>0</v>
      </c>
      <c r="G1926" s="37">
        <v>0</v>
      </c>
      <c r="H1926" s="37">
        <v>0</v>
      </c>
      <c r="I1926" s="37">
        <v>0</v>
      </c>
      <c r="J1926" s="37">
        <v>0</v>
      </c>
      <c r="K1926" s="37">
        <v>0</v>
      </c>
      <c r="L1926" s="37">
        <v>0</v>
      </c>
      <c r="M1926" s="37">
        <v>0</v>
      </c>
      <c r="N1926" s="37">
        <v>0</v>
      </c>
      <c r="O1926" s="37">
        <v>0</v>
      </c>
      <c r="P1926" s="46">
        <f t="shared" si="135"/>
        <v>0</v>
      </c>
    </row>
    <row r="1927" spans="1:16" hidden="1" x14ac:dyDescent="0.25">
      <c r="A1927" s="258" t="str">
        <f>IF(B1927=1,A1890,"")</f>
        <v/>
      </c>
      <c r="B1927" s="39" t="str">
        <f t="shared" si="134"/>
        <v/>
      </c>
      <c r="C1927" s="101">
        <f>VLOOKUP($X$45,CAD!$E$7:$F$31,2,0)</f>
        <v>0</v>
      </c>
      <c r="D1927" s="37">
        <v>0</v>
      </c>
      <c r="E1927" s="37">
        <v>0</v>
      </c>
      <c r="F1927" s="37">
        <v>0</v>
      </c>
      <c r="G1927" s="37">
        <v>0</v>
      </c>
      <c r="H1927" s="37">
        <v>0</v>
      </c>
      <c r="I1927" s="37">
        <v>0</v>
      </c>
      <c r="J1927" s="37">
        <v>0</v>
      </c>
      <c r="K1927" s="37">
        <v>0</v>
      </c>
      <c r="L1927" s="37">
        <v>0</v>
      </c>
      <c r="M1927" s="37">
        <v>0</v>
      </c>
      <c r="N1927" s="37">
        <v>0</v>
      </c>
      <c r="O1927" s="37">
        <v>0</v>
      </c>
      <c r="P1927" s="46">
        <f t="shared" si="135"/>
        <v>0</v>
      </c>
    </row>
    <row r="1928" spans="1:16" hidden="1" x14ac:dyDescent="0.25">
      <c r="A1928" s="258" t="str">
        <f>IF(B1928=1,A1890,"")</f>
        <v/>
      </c>
      <c r="B1928" s="39" t="str">
        <f t="shared" si="134"/>
        <v/>
      </c>
      <c r="C1928" s="101">
        <f>VLOOKUP($X$46,CAD!$E$7:$F$31,2,0)</f>
        <v>0</v>
      </c>
      <c r="D1928" s="37">
        <v>0</v>
      </c>
      <c r="E1928" s="37">
        <v>0</v>
      </c>
      <c r="F1928" s="37">
        <v>0</v>
      </c>
      <c r="G1928" s="37">
        <v>0</v>
      </c>
      <c r="H1928" s="37">
        <v>0</v>
      </c>
      <c r="I1928" s="37">
        <v>0</v>
      </c>
      <c r="J1928" s="37">
        <v>0</v>
      </c>
      <c r="K1928" s="37">
        <v>0</v>
      </c>
      <c r="L1928" s="37">
        <v>0</v>
      </c>
      <c r="M1928" s="37">
        <v>0</v>
      </c>
      <c r="N1928" s="37">
        <v>0</v>
      </c>
      <c r="O1928" s="37">
        <v>0</v>
      </c>
      <c r="P1928" s="46">
        <f t="shared" si="135"/>
        <v>0</v>
      </c>
    </row>
    <row r="1929" spans="1:16" hidden="1" x14ac:dyDescent="0.25">
      <c r="A1929" s="258" t="str">
        <f>IF(B1929=1,A1890,"")</f>
        <v/>
      </c>
      <c r="B1929" s="39" t="str">
        <f t="shared" si="134"/>
        <v/>
      </c>
      <c r="C1929" s="101">
        <f>VLOOKUP($X$47,CAD!$E$7:$F$31,2,0)</f>
        <v>0</v>
      </c>
      <c r="D1929" s="37">
        <v>0</v>
      </c>
      <c r="E1929" s="37">
        <v>0</v>
      </c>
      <c r="F1929" s="37">
        <v>0</v>
      </c>
      <c r="G1929" s="37">
        <v>0</v>
      </c>
      <c r="H1929" s="37">
        <v>0</v>
      </c>
      <c r="I1929" s="37">
        <v>0</v>
      </c>
      <c r="J1929" s="37">
        <v>0</v>
      </c>
      <c r="K1929" s="37">
        <v>0</v>
      </c>
      <c r="L1929" s="37">
        <v>0</v>
      </c>
      <c r="M1929" s="37">
        <v>0</v>
      </c>
      <c r="N1929" s="37">
        <v>0</v>
      </c>
      <c r="O1929" s="37">
        <v>0</v>
      </c>
      <c r="P1929" s="46">
        <f t="shared" si="135"/>
        <v>0</v>
      </c>
    </row>
    <row r="1930" spans="1:16" hidden="1" x14ac:dyDescent="0.25">
      <c r="A1930" s="258" t="str">
        <f>IF(B1930=1,A1890,"")</f>
        <v/>
      </c>
      <c r="B1930" s="39" t="str">
        <f t="shared" si="134"/>
        <v/>
      </c>
      <c r="C1930" s="101">
        <f>VLOOKUP($X$48,CAD!$E$7:$F$31,2,0)</f>
        <v>0</v>
      </c>
      <c r="D1930" s="37">
        <v>0</v>
      </c>
      <c r="E1930" s="37">
        <v>0</v>
      </c>
      <c r="F1930" s="37">
        <v>0</v>
      </c>
      <c r="G1930" s="37">
        <v>0</v>
      </c>
      <c r="H1930" s="37">
        <v>0</v>
      </c>
      <c r="I1930" s="37">
        <v>0</v>
      </c>
      <c r="J1930" s="37">
        <v>0</v>
      </c>
      <c r="K1930" s="37">
        <v>0</v>
      </c>
      <c r="L1930" s="37">
        <v>0</v>
      </c>
      <c r="M1930" s="37">
        <v>0</v>
      </c>
      <c r="N1930" s="37">
        <v>0</v>
      </c>
      <c r="O1930" s="37">
        <v>0</v>
      </c>
      <c r="P1930" s="46">
        <f t="shared" si="135"/>
        <v>0</v>
      </c>
    </row>
    <row r="1931" spans="1:16" hidden="1" x14ac:dyDescent="0.25">
      <c r="A1931" s="258" t="str">
        <f>IF(B1931=1,A1890,"")</f>
        <v/>
      </c>
      <c r="B1931" s="39" t="str">
        <f t="shared" si="134"/>
        <v/>
      </c>
      <c r="C1931" s="101">
        <f>VLOOKUP($X$49,CAD!$E$7:$F$31,2,0)</f>
        <v>0</v>
      </c>
      <c r="D1931" s="37">
        <v>0</v>
      </c>
      <c r="E1931" s="37">
        <v>0</v>
      </c>
      <c r="F1931" s="37">
        <v>0</v>
      </c>
      <c r="G1931" s="37">
        <v>0</v>
      </c>
      <c r="H1931" s="37">
        <v>0</v>
      </c>
      <c r="I1931" s="37">
        <v>0</v>
      </c>
      <c r="J1931" s="37">
        <v>0</v>
      </c>
      <c r="K1931" s="37">
        <v>0</v>
      </c>
      <c r="L1931" s="37">
        <v>0</v>
      </c>
      <c r="M1931" s="37">
        <v>0</v>
      </c>
      <c r="N1931" s="37">
        <v>0</v>
      </c>
      <c r="O1931" s="37">
        <v>0</v>
      </c>
      <c r="P1931" s="46">
        <f t="shared" si="135"/>
        <v>0</v>
      </c>
    </row>
    <row r="1932" spans="1:16" hidden="1" x14ac:dyDescent="0.25">
      <c r="A1932" s="258" t="str">
        <f>IF(B1932=1,A1890,"")</f>
        <v/>
      </c>
      <c r="B1932" s="39" t="str">
        <f t="shared" si="134"/>
        <v/>
      </c>
      <c r="C1932" s="101">
        <f>VLOOKUP($X$50,CAD!$E$7:$F$31,2,0)</f>
        <v>0</v>
      </c>
      <c r="D1932" s="37">
        <v>0</v>
      </c>
      <c r="E1932" s="37">
        <v>0</v>
      </c>
      <c r="F1932" s="37">
        <v>0</v>
      </c>
      <c r="G1932" s="37">
        <v>0</v>
      </c>
      <c r="H1932" s="37">
        <v>0</v>
      </c>
      <c r="I1932" s="37">
        <v>0</v>
      </c>
      <c r="J1932" s="37">
        <v>0</v>
      </c>
      <c r="K1932" s="37">
        <v>0</v>
      </c>
      <c r="L1932" s="37">
        <v>0</v>
      </c>
      <c r="M1932" s="37">
        <v>0</v>
      </c>
      <c r="N1932" s="37">
        <v>0</v>
      </c>
      <c r="O1932" s="37">
        <v>0</v>
      </c>
      <c r="P1932" s="46">
        <f t="shared" si="135"/>
        <v>0</v>
      </c>
    </row>
    <row r="1933" spans="1:16" hidden="1" x14ac:dyDescent="0.25">
      <c r="A1933" s="258" t="str">
        <f>IF(B1933=1,A1890,"")</f>
        <v/>
      </c>
      <c r="B1933" s="39" t="str">
        <f t="shared" si="134"/>
        <v/>
      </c>
      <c r="C1933" s="101">
        <f>VLOOKUP($X$51,CAD!$E$7:$F$31,2,0)</f>
        <v>0</v>
      </c>
      <c r="D1933" s="37">
        <v>0</v>
      </c>
      <c r="E1933" s="37">
        <v>0</v>
      </c>
      <c r="F1933" s="37">
        <v>0</v>
      </c>
      <c r="G1933" s="37">
        <v>0</v>
      </c>
      <c r="H1933" s="37">
        <v>0</v>
      </c>
      <c r="I1933" s="37">
        <v>0</v>
      </c>
      <c r="J1933" s="37">
        <v>0</v>
      </c>
      <c r="K1933" s="37">
        <v>0</v>
      </c>
      <c r="L1933" s="37">
        <v>0</v>
      </c>
      <c r="M1933" s="37">
        <v>0</v>
      </c>
      <c r="N1933" s="37">
        <v>0</v>
      </c>
      <c r="O1933" s="37">
        <v>0</v>
      </c>
      <c r="P1933" s="46">
        <f t="shared" si="135"/>
        <v>0</v>
      </c>
    </row>
    <row r="1934" spans="1:16" hidden="1" x14ac:dyDescent="0.25">
      <c r="A1934" s="258" t="str">
        <f>IF(B1934=1,A1890,"")</f>
        <v/>
      </c>
      <c r="B1934" s="39" t="str">
        <f t="shared" si="134"/>
        <v/>
      </c>
      <c r="C1934" s="101">
        <f>VLOOKUP($X$52,CAD!$E$7:$F$31,2,0)</f>
        <v>0</v>
      </c>
      <c r="D1934" s="37">
        <v>0</v>
      </c>
      <c r="E1934" s="37">
        <v>0</v>
      </c>
      <c r="F1934" s="37">
        <v>0</v>
      </c>
      <c r="G1934" s="37">
        <v>0</v>
      </c>
      <c r="H1934" s="37">
        <v>0</v>
      </c>
      <c r="I1934" s="37">
        <v>0</v>
      </c>
      <c r="J1934" s="37">
        <v>0</v>
      </c>
      <c r="K1934" s="37">
        <v>0</v>
      </c>
      <c r="L1934" s="37">
        <v>0</v>
      </c>
      <c r="M1934" s="37">
        <v>0</v>
      </c>
      <c r="N1934" s="37">
        <v>0</v>
      </c>
      <c r="O1934" s="37">
        <v>0</v>
      </c>
      <c r="P1934" s="46">
        <f t="shared" si="135"/>
        <v>0</v>
      </c>
    </row>
    <row r="1935" spans="1:16" hidden="1" x14ac:dyDescent="0.25">
      <c r="A1935" s="258" t="str">
        <f>IF(B1935=1,A1890,"")</f>
        <v/>
      </c>
      <c r="B1935" s="39" t="str">
        <f t="shared" si="134"/>
        <v/>
      </c>
      <c r="C1935" s="101">
        <f>VLOOKUP($X$53,CAD!$E$7:$F$31,2,0)</f>
        <v>0</v>
      </c>
      <c r="D1935" s="37">
        <v>0</v>
      </c>
      <c r="E1935" s="37">
        <v>0</v>
      </c>
      <c r="F1935" s="37">
        <v>0</v>
      </c>
      <c r="G1935" s="37">
        <v>0</v>
      </c>
      <c r="H1935" s="37">
        <v>0</v>
      </c>
      <c r="I1935" s="37">
        <v>0</v>
      </c>
      <c r="J1935" s="37">
        <v>0</v>
      </c>
      <c r="K1935" s="37">
        <v>0</v>
      </c>
      <c r="L1935" s="37">
        <v>0</v>
      </c>
      <c r="M1935" s="37">
        <v>0</v>
      </c>
      <c r="N1935" s="37">
        <v>0</v>
      </c>
      <c r="O1935" s="37">
        <v>0</v>
      </c>
      <c r="P1935" s="46">
        <f t="shared" si="135"/>
        <v>0</v>
      </c>
    </row>
    <row r="1936" spans="1:16" hidden="1" x14ac:dyDescent="0.25">
      <c r="A1936" s="258" t="str">
        <f>IF(B1936=1,A1890,"")</f>
        <v/>
      </c>
      <c r="B1936" s="39" t="str">
        <f t="shared" si="134"/>
        <v/>
      </c>
      <c r="C1936" s="101">
        <f>VLOOKUP($X$54,CAD!$E$7:$F$31,2,0)</f>
        <v>0</v>
      </c>
      <c r="D1936" s="37">
        <v>0</v>
      </c>
      <c r="E1936" s="37">
        <v>0</v>
      </c>
      <c r="F1936" s="37">
        <v>0</v>
      </c>
      <c r="G1936" s="37">
        <v>0</v>
      </c>
      <c r="H1936" s="37">
        <v>0</v>
      </c>
      <c r="I1936" s="37">
        <v>0</v>
      </c>
      <c r="J1936" s="37">
        <v>0</v>
      </c>
      <c r="K1936" s="37">
        <v>0</v>
      </c>
      <c r="L1936" s="37">
        <v>0</v>
      </c>
      <c r="M1936" s="37">
        <v>0</v>
      </c>
      <c r="N1936" s="37">
        <v>0</v>
      </c>
      <c r="O1936" s="37">
        <v>0</v>
      </c>
      <c r="P1936" s="46">
        <f t="shared" si="135"/>
        <v>0</v>
      </c>
    </row>
    <row r="1937" spans="1:20" hidden="1" x14ac:dyDescent="0.25">
      <c r="A1937" s="258" t="str">
        <f>IF(B1937=1,A1890,"")</f>
        <v/>
      </c>
      <c r="B1937" s="39" t="str">
        <f t="shared" si="134"/>
        <v/>
      </c>
      <c r="C1937" s="101">
        <f>VLOOKUP($X$55,CAD!$E$7:$F$31,2,0)</f>
        <v>0</v>
      </c>
      <c r="D1937" s="37">
        <v>0</v>
      </c>
      <c r="E1937" s="37">
        <v>0</v>
      </c>
      <c r="F1937" s="37">
        <v>0</v>
      </c>
      <c r="G1937" s="37">
        <v>0</v>
      </c>
      <c r="H1937" s="37">
        <v>0</v>
      </c>
      <c r="I1937" s="37">
        <v>0</v>
      </c>
      <c r="J1937" s="37">
        <v>0</v>
      </c>
      <c r="K1937" s="37">
        <v>0</v>
      </c>
      <c r="L1937" s="37">
        <v>0</v>
      </c>
      <c r="M1937" s="37">
        <v>0</v>
      </c>
      <c r="N1937" s="37">
        <v>0</v>
      </c>
      <c r="O1937" s="37">
        <v>0</v>
      </c>
      <c r="P1937" s="46">
        <f t="shared" si="135"/>
        <v>0</v>
      </c>
    </row>
    <row r="1938" spans="1:20" hidden="1" x14ac:dyDescent="0.25">
      <c r="A1938" s="258" t="str">
        <f>IF(B1938=1,A1890,"")</f>
        <v/>
      </c>
      <c r="B1938" s="39" t="str">
        <f t="shared" si="134"/>
        <v/>
      </c>
      <c r="C1938" s="101">
        <f>VLOOKUP($X$56,CAD!$E$7:$F$31,2,0)</f>
        <v>0</v>
      </c>
      <c r="D1938" s="37">
        <v>0</v>
      </c>
      <c r="E1938" s="37">
        <v>0</v>
      </c>
      <c r="F1938" s="37">
        <v>0</v>
      </c>
      <c r="G1938" s="37">
        <v>0</v>
      </c>
      <c r="H1938" s="37">
        <v>0</v>
      </c>
      <c r="I1938" s="37">
        <v>0</v>
      </c>
      <c r="J1938" s="37">
        <v>0</v>
      </c>
      <c r="K1938" s="37">
        <v>0</v>
      </c>
      <c r="L1938" s="37">
        <v>0</v>
      </c>
      <c r="M1938" s="37">
        <v>0</v>
      </c>
      <c r="N1938" s="37">
        <v>0</v>
      </c>
      <c r="O1938" s="37">
        <v>0</v>
      </c>
      <c r="P1938" s="46">
        <f t="shared" si="135"/>
        <v>0</v>
      </c>
    </row>
    <row r="1939" spans="1:20" hidden="1" x14ac:dyDescent="0.25">
      <c r="A1939" s="258" t="str">
        <f>IF(B1939=1,A1890,"")</f>
        <v/>
      </c>
      <c r="B1939" s="39" t="str">
        <f t="shared" si="134"/>
        <v/>
      </c>
      <c r="C1939" s="101">
        <f>VLOOKUP($X$57,CAD!$E$7:$F$31,2,0)</f>
        <v>0</v>
      </c>
      <c r="D1939" s="37">
        <v>0</v>
      </c>
      <c r="E1939" s="37">
        <v>0</v>
      </c>
      <c r="F1939" s="37">
        <v>0</v>
      </c>
      <c r="G1939" s="37">
        <v>0</v>
      </c>
      <c r="H1939" s="37">
        <v>0</v>
      </c>
      <c r="I1939" s="37">
        <v>0</v>
      </c>
      <c r="J1939" s="37">
        <v>0</v>
      </c>
      <c r="K1939" s="37">
        <v>0</v>
      </c>
      <c r="L1939" s="37">
        <v>0</v>
      </c>
      <c r="M1939" s="37">
        <v>0</v>
      </c>
      <c r="N1939" s="37">
        <v>0</v>
      </c>
      <c r="O1939" s="37">
        <v>0</v>
      </c>
      <c r="P1939" s="46">
        <f t="shared" si="135"/>
        <v>0</v>
      </c>
    </row>
    <row r="1940" spans="1:20" hidden="1" x14ac:dyDescent="0.25">
      <c r="A1940" s="258" t="str">
        <f>IF(B1940=1,A1890,"")</f>
        <v/>
      </c>
      <c r="B1940" s="39" t="str">
        <f t="shared" si="134"/>
        <v/>
      </c>
      <c r="C1940" s="101">
        <f>VLOOKUP($X$58,CAD!$E$7:$F$31,2,0)</f>
        <v>0</v>
      </c>
      <c r="D1940" s="37">
        <v>0</v>
      </c>
      <c r="E1940" s="37">
        <v>0</v>
      </c>
      <c r="F1940" s="37">
        <v>0</v>
      </c>
      <c r="G1940" s="37">
        <v>0</v>
      </c>
      <c r="H1940" s="37">
        <v>0</v>
      </c>
      <c r="I1940" s="37">
        <v>0</v>
      </c>
      <c r="J1940" s="37">
        <v>0</v>
      </c>
      <c r="K1940" s="37">
        <v>0</v>
      </c>
      <c r="L1940" s="37">
        <v>0</v>
      </c>
      <c r="M1940" s="37">
        <v>0</v>
      </c>
      <c r="N1940" s="37">
        <v>0</v>
      </c>
      <c r="O1940" s="37">
        <v>0</v>
      </c>
      <c r="P1940" s="46">
        <f t="shared" si="135"/>
        <v>0</v>
      </c>
      <c r="T1940" s="10"/>
    </row>
    <row r="1941" spans="1:20" hidden="1" x14ac:dyDescent="0.25">
      <c r="A1941" s="258">
        <f>A1890</f>
        <v>2053</v>
      </c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73"/>
    </row>
    <row r="1942" spans="1:20" ht="15.75" hidden="1" thickBot="1" x14ac:dyDescent="0.3">
      <c r="A1942" s="258">
        <f>A1890</f>
        <v>2053</v>
      </c>
      <c r="C1942" s="131" t="s">
        <v>203</v>
      </c>
      <c r="D1942" s="143">
        <f>PREV_D!D1859</f>
        <v>0</v>
      </c>
      <c r="E1942" s="143">
        <f>PREV_D!E1859</f>
        <v>0</v>
      </c>
      <c r="F1942" s="143">
        <f>PREV_D!F1859</f>
        <v>0</v>
      </c>
      <c r="G1942" s="143">
        <f>PREV_D!G1859</f>
        <v>0</v>
      </c>
      <c r="H1942" s="143">
        <f>PREV_D!H1859</f>
        <v>0</v>
      </c>
      <c r="I1942" s="143">
        <f>PREV_D!I1859</f>
        <v>0</v>
      </c>
      <c r="J1942" s="143">
        <f>PREV_D!J1859</f>
        <v>0</v>
      </c>
      <c r="K1942" s="143">
        <f>PREV_D!K1859</f>
        <v>0</v>
      </c>
      <c r="L1942" s="143">
        <f>PREV_D!L1859</f>
        <v>0</v>
      </c>
      <c r="M1942" s="143">
        <f>PREV_D!M1859</f>
        <v>0</v>
      </c>
      <c r="N1942" s="143">
        <f>PREV_D!N1859</f>
        <v>0</v>
      </c>
      <c r="O1942" s="143">
        <f>PREV_D!O1859</f>
        <v>0</v>
      </c>
      <c r="P1942" s="144">
        <f>SUM(D1942:O1942)</f>
        <v>0</v>
      </c>
    </row>
    <row r="1943" spans="1:20" hidden="1" x14ac:dyDescent="0.25">
      <c r="A1943" s="258">
        <f>A1890</f>
        <v>2053</v>
      </c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73"/>
    </row>
    <row r="1944" spans="1:20" hidden="1" x14ac:dyDescent="0.25">
      <c r="A1944" s="258">
        <f>A1890</f>
        <v>2053</v>
      </c>
      <c r="C1944" s="63" t="s">
        <v>204</v>
      </c>
      <c r="D1944" s="145">
        <f>D1890-D1942</f>
        <v>0</v>
      </c>
      <c r="E1944" s="145">
        <f t="shared" ref="E1944:P1944" si="136">E1890-E1942</f>
        <v>0</v>
      </c>
      <c r="F1944" s="145">
        <f t="shared" si="136"/>
        <v>0</v>
      </c>
      <c r="G1944" s="145">
        <f t="shared" si="136"/>
        <v>0</v>
      </c>
      <c r="H1944" s="145">
        <f t="shared" si="136"/>
        <v>0</v>
      </c>
      <c r="I1944" s="145">
        <f t="shared" si="136"/>
        <v>0</v>
      </c>
      <c r="J1944" s="145">
        <f t="shared" si="136"/>
        <v>0</v>
      </c>
      <c r="K1944" s="145">
        <f t="shared" si="136"/>
        <v>0</v>
      </c>
      <c r="L1944" s="145">
        <f t="shared" si="136"/>
        <v>0</v>
      </c>
      <c r="M1944" s="145">
        <f t="shared" si="136"/>
        <v>0</v>
      </c>
      <c r="N1944" s="145">
        <f t="shared" si="136"/>
        <v>0</v>
      </c>
      <c r="O1944" s="145">
        <f t="shared" si="136"/>
        <v>0</v>
      </c>
      <c r="P1944" s="146">
        <f t="shared" si="136"/>
        <v>0</v>
      </c>
    </row>
    <row r="1945" spans="1:20" hidden="1" x14ac:dyDescent="0.25">
      <c r="A1945" s="258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20" hidden="1" x14ac:dyDescent="0.25">
      <c r="A1946" s="258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20" ht="15" hidden="1" customHeight="1" thickBot="1" x14ac:dyDescent="0.3">
      <c r="A1947" s="258">
        <f>A1890+1</f>
        <v>2054</v>
      </c>
      <c r="C1947" s="134" t="s">
        <v>202</v>
      </c>
      <c r="D1947" s="142">
        <f t="shared" ref="D1947:P1947" si="137">SUM(D1948:D1997)</f>
        <v>0</v>
      </c>
      <c r="E1947" s="142">
        <f t="shared" si="137"/>
        <v>0</v>
      </c>
      <c r="F1947" s="142">
        <f t="shared" si="137"/>
        <v>0</v>
      </c>
      <c r="G1947" s="142">
        <f t="shared" si="137"/>
        <v>0</v>
      </c>
      <c r="H1947" s="142">
        <f t="shared" si="137"/>
        <v>0</v>
      </c>
      <c r="I1947" s="142">
        <f t="shared" si="137"/>
        <v>0</v>
      </c>
      <c r="J1947" s="142">
        <f t="shared" si="137"/>
        <v>0</v>
      </c>
      <c r="K1947" s="142">
        <f t="shared" si="137"/>
        <v>0</v>
      </c>
      <c r="L1947" s="142">
        <f t="shared" si="137"/>
        <v>0</v>
      </c>
      <c r="M1947" s="142">
        <f t="shared" si="137"/>
        <v>0</v>
      </c>
      <c r="N1947" s="142">
        <f t="shared" si="137"/>
        <v>0</v>
      </c>
      <c r="O1947" s="142">
        <f t="shared" si="137"/>
        <v>0</v>
      </c>
      <c r="P1947" s="142">
        <f t="shared" si="137"/>
        <v>0</v>
      </c>
    </row>
    <row r="1948" spans="1:20" hidden="1" x14ac:dyDescent="0.25">
      <c r="A1948" s="258" t="str">
        <f>IF(B1948=1,A1947,"")</f>
        <v/>
      </c>
      <c r="B1948" s="39" t="str">
        <f>IF(C1948&lt;&gt;0,1,"")</f>
        <v/>
      </c>
      <c r="C1948" s="130">
        <f>VLOOKUP($X$9,CAD!$C$7:$D$31,2,0)</f>
        <v>0</v>
      </c>
      <c r="D1948" s="38">
        <v>0</v>
      </c>
      <c r="E1948" s="38">
        <v>0</v>
      </c>
      <c r="F1948" s="38">
        <v>0</v>
      </c>
      <c r="G1948" s="38">
        <v>0</v>
      </c>
      <c r="H1948" s="38">
        <v>0</v>
      </c>
      <c r="I1948" s="38">
        <v>0</v>
      </c>
      <c r="J1948" s="38">
        <v>0</v>
      </c>
      <c r="K1948" s="38">
        <v>0</v>
      </c>
      <c r="L1948" s="38">
        <v>0</v>
      </c>
      <c r="M1948" s="38">
        <v>0</v>
      </c>
      <c r="N1948" s="38">
        <v>0</v>
      </c>
      <c r="O1948" s="38">
        <v>0</v>
      </c>
      <c r="P1948" s="99">
        <f>SUM(D1948:O1948)</f>
        <v>0</v>
      </c>
    </row>
    <row r="1949" spans="1:20" hidden="1" x14ac:dyDescent="0.25">
      <c r="A1949" s="258" t="str">
        <f>IF(B1949=1,A1947,"")</f>
        <v/>
      </c>
      <c r="B1949" s="39" t="str">
        <f t="shared" ref="B1949:B1997" si="138">IF(C1949&lt;&gt;0,1,"")</f>
        <v/>
      </c>
      <c r="C1949" s="130">
        <f>VLOOKUP($X$10,CAD!$C$7:$D$31,2,0)</f>
        <v>0</v>
      </c>
      <c r="D1949" s="38">
        <v>0</v>
      </c>
      <c r="E1949" s="38">
        <v>0</v>
      </c>
      <c r="F1949" s="38">
        <v>0</v>
      </c>
      <c r="G1949" s="38">
        <v>0</v>
      </c>
      <c r="H1949" s="38">
        <v>0</v>
      </c>
      <c r="I1949" s="38">
        <v>0</v>
      </c>
      <c r="J1949" s="38">
        <v>0</v>
      </c>
      <c r="K1949" s="38">
        <v>0</v>
      </c>
      <c r="L1949" s="38">
        <v>0</v>
      </c>
      <c r="M1949" s="38">
        <v>0</v>
      </c>
      <c r="N1949" s="38">
        <v>0</v>
      </c>
      <c r="O1949" s="38">
        <v>0</v>
      </c>
      <c r="P1949" s="46">
        <f t="shared" ref="P1949:P1997" si="139">SUM(D1949:O1949)</f>
        <v>0</v>
      </c>
    </row>
    <row r="1950" spans="1:20" hidden="1" x14ac:dyDescent="0.25">
      <c r="A1950" s="258" t="str">
        <f>IF(B1950=1,A1947,"")</f>
        <v/>
      </c>
      <c r="B1950" s="39" t="str">
        <f t="shared" si="138"/>
        <v/>
      </c>
      <c r="C1950" s="130">
        <f>VLOOKUP($X$11,CAD!$C$7:$D$31,2,0)</f>
        <v>0</v>
      </c>
      <c r="D1950" s="37">
        <v>0</v>
      </c>
      <c r="E1950" s="37">
        <v>0</v>
      </c>
      <c r="F1950" s="37">
        <v>0</v>
      </c>
      <c r="G1950" s="37">
        <v>0</v>
      </c>
      <c r="H1950" s="37">
        <v>0</v>
      </c>
      <c r="I1950" s="37">
        <v>0</v>
      </c>
      <c r="J1950" s="37">
        <v>0</v>
      </c>
      <c r="K1950" s="37">
        <v>0</v>
      </c>
      <c r="L1950" s="37">
        <v>0</v>
      </c>
      <c r="M1950" s="37">
        <v>0</v>
      </c>
      <c r="N1950" s="37">
        <v>0</v>
      </c>
      <c r="O1950" s="37">
        <v>0</v>
      </c>
      <c r="P1950" s="46">
        <f t="shared" si="139"/>
        <v>0</v>
      </c>
    </row>
    <row r="1951" spans="1:20" hidden="1" x14ac:dyDescent="0.25">
      <c r="A1951" s="258" t="str">
        <f>IF(B1951=1,A1947,"")</f>
        <v/>
      </c>
      <c r="B1951" s="39" t="str">
        <f t="shared" si="138"/>
        <v/>
      </c>
      <c r="C1951" s="130">
        <f>VLOOKUP($X$12,CAD!$C$7:$D$31,2,0)</f>
        <v>0</v>
      </c>
      <c r="D1951" s="37">
        <v>0</v>
      </c>
      <c r="E1951" s="37">
        <v>0</v>
      </c>
      <c r="F1951" s="37">
        <v>0</v>
      </c>
      <c r="G1951" s="37">
        <v>0</v>
      </c>
      <c r="H1951" s="37">
        <v>0</v>
      </c>
      <c r="I1951" s="37">
        <v>0</v>
      </c>
      <c r="J1951" s="37">
        <v>0</v>
      </c>
      <c r="K1951" s="37">
        <v>0</v>
      </c>
      <c r="L1951" s="37">
        <v>0</v>
      </c>
      <c r="M1951" s="37">
        <v>0</v>
      </c>
      <c r="N1951" s="37">
        <v>0</v>
      </c>
      <c r="O1951" s="37">
        <v>0</v>
      </c>
      <c r="P1951" s="46">
        <f t="shared" si="139"/>
        <v>0</v>
      </c>
    </row>
    <row r="1952" spans="1:20" hidden="1" x14ac:dyDescent="0.25">
      <c r="A1952" s="258" t="str">
        <f>IF(B1952=1,A1947,"")</f>
        <v/>
      </c>
      <c r="B1952" s="39" t="str">
        <f t="shared" si="138"/>
        <v/>
      </c>
      <c r="C1952" s="130">
        <f>VLOOKUP($X$13,CAD!$C$7:$D$31,2,0)</f>
        <v>0</v>
      </c>
      <c r="D1952" s="37">
        <v>0</v>
      </c>
      <c r="E1952" s="37">
        <v>0</v>
      </c>
      <c r="F1952" s="37">
        <v>0</v>
      </c>
      <c r="G1952" s="37">
        <v>0</v>
      </c>
      <c r="H1952" s="37">
        <v>0</v>
      </c>
      <c r="I1952" s="37">
        <v>0</v>
      </c>
      <c r="J1952" s="37">
        <v>0</v>
      </c>
      <c r="K1952" s="37">
        <v>0</v>
      </c>
      <c r="L1952" s="37">
        <v>0</v>
      </c>
      <c r="M1952" s="37">
        <v>0</v>
      </c>
      <c r="N1952" s="37">
        <v>0</v>
      </c>
      <c r="O1952" s="37">
        <v>0</v>
      </c>
      <c r="P1952" s="46">
        <f t="shared" si="139"/>
        <v>0</v>
      </c>
    </row>
    <row r="1953" spans="1:16" hidden="1" x14ac:dyDescent="0.25">
      <c r="A1953" s="258" t="str">
        <f>IF(B1953=1,A1947,"")</f>
        <v/>
      </c>
      <c r="B1953" s="39" t="str">
        <f t="shared" si="138"/>
        <v/>
      </c>
      <c r="C1953" s="130">
        <f>VLOOKUP($X$14,CAD!$C$7:$D$31,2,0)</f>
        <v>0</v>
      </c>
      <c r="D1953" s="37">
        <v>0</v>
      </c>
      <c r="E1953" s="37">
        <v>0</v>
      </c>
      <c r="F1953" s="37">
        <v>0</v>
      </c>
      <c r="G1953" s="37">
        <v>0</v>
      </c>
      <c r="H1953" s="37">
        <v>0</v>
      </c>
      <c r="I1953" s="37">
        <v>0</v>
      </c>
      <c r="J1953" s="37">
        <v>0</v>
      </c>
      <c r="K1953" s="37">
        <v>0</v>
      </c>
      <c r="L1953" s="37">
        <v>0</v>
      </c>
      <c r="M1953" s="37">
        <v>0</v>
      </c>
      <c r="N1953" s="37">
        <v>0</v>
      </c>
      <c r="O1953" s="37">
        <v>0</v>
      </c>
      <c r="P1953" s="46">
        <f t="shared" si="139"/>
        <v>0</v>
      </c>
    </row>
    <row r="1954" spans="1:16" hidden="1" x14ac:dyDescent="0.25">
      <c r="A1954" s="258" t="str">
        <f>IF(B1954=1,A1947,"")</f>
        <v/>
      </c>
      <c r="B1954" s="39" t="str">
        <f t="shared" si="138"/>
        <v/>
      </c>
      <c r="C1954" s="130">
        <f>VLOOKUP($X$15,CAD!$C$7:$D$31,2,0)</f>
        <v>0</v>
      </c>
      <c r="D1954" s="37">
        <v>0</v>
      </c>
      <c r="E1954" s="37">
        <v>0</v>
      </c>
      <c r="F1954" s="37">
        <v>0</v>
      </c>
      <c r="G1954" s="37">
        <v>0</v>
      </c>
      <c r="H1954" s="37">
        <v>0</v>
      </c>
      <c r="I1954" s="37">
        <v>0</v>
      </c>
      <c r="J1954" s="37">
        <v>0</v>
      </c>
      <c r="K1954" s="37">
        <v>0</v>
      </c>
      <c r="L1954" s="37">
        <v>0</v>
      </c>
      <c r="M1954" s="37">
        <v>0</v>
      </c>
      <c r="N1954" s="37">
        <v>0</v>
      </c>
      <c r="O1954" s="37">
        <v>0</v>
      </c>
      <c r="P1954" s="46">
        <f t="shared" si="139"/>
        <v>0</v>
      </c>
    </row>
    <row r="1955" spans="1:16" hidden="1" x14ac:dyDescent="0.25">
      <c r="A1955" s="258" t="str">
        <f>IF(B1955=1,A1947,"")</f>
        <v/>
      </c>
      <c r="B1955" s="39" t="str">
        <f t="shared" si="138"/>
        <v/>
      </c>
      <c r="C1955" s="130">
        <f>VLOOKUP($X$16,CAD!$C$7:$D$31,2,0)</f>
        <v>0</v>
      </c>
      <c r="D1955" s="37">
        <v>0</v>
      </c>
      <c r="E1955" s="37">
        <v>0</v>
      </c>
      <c r="F1955" s="37">
        <v>0</v>
      </c>
      <c r="G1955" s="37">
        <v>0</v>
      </c>
      <c r="H1955" s="37">
        <v>0</v>
      </c>
      <c r="I1955" s="37">
        <v>0</v>
      </c>
      <c r="J1955" s="37">
        <v>0</v>
      </c>
      <c r="K1955" s="37">
        <v>0</v>
      </c>
      <c r="L1955" s="37">
        <v>0</v>
      </c>
      <c r="M1955" s="37">
        <v>0</v>
      </c>
      <c r="N1955" s="37">
        <v>0</v>
      </c>
      <c r="O1955" s="37">
        <v>0</v>
      </c>
      <c r="P1955" s="46">
        <f t="shared" si="139"/>
        <v>0</v>
      </c>
    </row>
    <row r="1956" spans="1:16" hidden="1" x14ac:dyDescent="0.25">
      <c r="A1956" s="258" t="str">
        <f>IF(B1956=1,A1947,"")</f>
        <v/>
      </c>
      <c r="B1956" s="39" t="str">
        <f t="shared" si="138"/>
        <v/>
      </c>
      <c r="C1956" s="130">
        <f>VLOOKUP($X$17,CAD!$C$7:$D$31,2,0)</f>
        <v>0</v>
      </c>
      <c r="D1956" s="37">
        <v>0</v>
      </c>
      <c r="E1956" s="37">
        <v>0</v>
      </c>
      <c r="F1956" s="37">
        <v>0</v>
      </c>
      <c r="G1956" s="37">
        <v>0</v>
      </c>
      <c r="H1956" s="37">
        <v>0</v>
      </c>
      <c r="I1956" s="37">
        <v>0</v>
      </c>
      <c r="J1956" s="37">
        <v>0</v>
      </c>
      <c r="K1956" s="37">
        <v>0</v>
      </c>
      <c r="L1956" s="37">
        <v>0</v>
      </c>
      <c r="M1956" s="37">
        <v>0</v>
      </c>
      <c r="N1956" s="37">
        <v>0</v>
      </c>
      <c r="O1956" s="37">
        <v>0</v>
      </c>
      <c r="P1956" s="46">
        <f t="shared" si="139"/>
        <v>0</v>
      </c>
    </row>
    <row r="1957" spans="1:16" hidden="1" x14ac:dyDescent="0.25">
      <c r="A1957" s="258" t="str">
        <f>IF(B1957=1,A1947,"")</f>
        <v/>
      </c>
      <c r="B1957" s="39" t="str">
        <f t="shared" si="138"/>
        <v/>
      </c>
      <c r="C1957" s="130">
        <f>VLOOKUP($X$18,CAD!$C$7:$D$31,2,0)</f>
        <v>0</v>
      </c>
      <c r="D1957" s="37">
        <v>0</v>
      </c>
      <c r="E1957" s="37">
        <v>0</v>
      </c>
      <c r="F1957" s="37">
        <v>0</v>
      </c>
      <c r="G1957" s="37">
        <v>0</v>
      </c>
      <c r="H1957" s="37">
        <v>0</v>
      </c>
      <c r="I1957" s="37">
        <v>0</v>
      </c>
      <c r="J1957" s="37">
        <v>0</v>
      </c>
      <c r="K1957" s="37">
        <v>0</v>
      </c>
      <c r="L1957" s="37">
        <v>0</v>
      </c>
      <c r="M1957" s="37">
        <v>0</v>
      </c>
      <c r="N1957" s="37">
        <v>0</v>
      </c>
      <c r="O1957" s="37">
        <v>0</v>
      </c>
      <c r="P1957" s="46">
        <f t="shared" si="139"/>
        <v>0</v>
      </c>
    </row>
    <row r="1958" spans="1:16" hidden="1" x14ac:dyDescent="0.25">
      <c r="A1958" s="258" t="str">
        <f>IF(B1958=1,A1947,"")</f>
        <v/>
      </c>
      <c r="B1958" s="39" t="str">
        <f t="shared" si="138"/>
        <v/>
      </c>
      <c r="C1958" s="130">
        <f>VLOOKUP($X$19,CAD!$C$7:$D$31,2,0)</f>
        <v>0</v>
      </c>
      <c r="D1958" s="37">
        <v>0</v>
      </c>
      <c r="E1958" s="37">
        <v>0</v>
      </c>
      <c r="F1958" s="37">
        <v>0</v>
      </c>
      <c r="G1958" s="37">
        <v>0</v>
      </c>
      <c r="H1958" s="37">
        <v>0</v>
      </c>
      <c r="I1958" s="37">
        <v>0</v>
      </c>
      <c r="J1958" s="37">
        <v>0</v>
      </c>
      <c r="K1958" s="37">
        <v>0</v>
      </c>
      <c r="L1958" s="37">
        <v>0</v>
      </c>
      <c r="M1958" s="37">
        <v>0</v>
      </c>
      <c r="N1958" s="37">
        <v>0</v>
      </c>
      <c r="O1958" s="37">
        <v>0</v>
      </c>
      <c r="P1958" s="46">
        <f t="shared" si="139"/>
        <v>0</v>
      </c>
    </row>
    <row r="1959" spans="1:16" hidden="1" x14ac:dyDescent="0.25">
      <c r="A1959" s="258" t="str">
        <f>IF(B1959=1,A1947,"")</f>
        <v/>
      </c>
      <c r="B1959" s="39" t="str">
        <f t="shared" si="138"/>
        <v/>
      </c>
      <c r="C1959" s="130">
        <f>VLOOKUP($X$20,CAD!$C$7:$D$31,2,0)</f>
        <v>0</v>
      </c>
      <c r="D1959" s="37">
        <v>0</v>
      </c>
      <c r="E1959" s="37">
        <v>0</v>
      </c>
      <c r="F1959" s="37">
        <v>0</v>
      </c>
      <c r="G1959" s="37">
        <v>0</v>
      </c>
      <c r="H1959" s="37">
        <v>0</v>
      </c>
      <c r="I1959" s="37">
        <v>0</v>
      </c>
      <c r="J1959" s="37">
        <v>0</v>
      </c>
      <c r="K1959" s="37">
        <v>0</v>
      </c>
      <c r="L1959" s="37">
        <v>0</v>
      </c>
      <c r="M1959" s="37">
        <v>0</v>
      </c>
      <c r="N1959" s="37">
        <v>0</v>
      </c>
      <c r="O1959" s="37">
        <v>0</v>
      </c>
      <c r="P1959" s="46">
        <f t="shared" si="139"/>
        <v>0</v>
      </c>
    </row>
    <row r="1960" spans="1:16" hidden="1" x14ac:dyDescent="0.25">
      <c r="A1960" s="258" t="str">
        <f>IF(B1960=1,A1947,"")</f>
        <v/>
      </c>
      <c r="B1960" s="39" t="str">
        <f t="shared" si="138"/>
        <v/>
      </c>
      <c r="C1960" s="130">
        <f>VLOOKUP($X$21,CAD!$C$7:$D$31,2,0)</f>
        <v>0</v>
      </c>
      <c r="D1960" s="37">
        <v>0</v>
      </c>
      <c r="E1960" s="37">
        <v>0</v>
      </c>
      <c r="F1960" s="37">
        <v>0</v>
      </c>
      <c r="G1960" s="37">
        <v>0</v>
      </c>
      <c r="H1960" s="37">
        <v>0</v>
      </c>
      <c r="I1960" s="37">
        <v>0</v>
      </c>
      <c r="J1960" s="37">
        <v>0</v>
      </c>
      <c r="K1960" s="37">
        <v>0</v>
      </c>
      <c r="L1960" s="37">
        <v>0</v>
      </c>
      <c r="M1960" s="37">
        <v>0</v>
      </c>
      <c r="N1960" s="37">
        <v>0</v>
      </c>
      <c r="O1960" s="37">
        <v>0</v>
      </c>
      <c r="P1960" s="46">
        <f t="shared" si="139"/>
        <v>0</v>
      </c>
    </row>
    <row r="1961" spans="1:16" hidden="1" x14ac:dyDescent="0.25">
      <c r="A1961" s="258" t="str">
        <f>IF(B1961=1,A1947,"")</f>
        <v/>
      </c>
      <c r="B1961" s="39" t="str">
        <f t="shared" si="138"/>
        <v/>
      </c>
      <c r="C1961" s="130">
        <f>VLOOKUP($X$22,CAD!$C$7:$D$31,2,0)</f>
        <v>0</v>
      </c>
      <c r="D1961" s="37">
        <v>0</v>
      </c>
      <c r="E1961" s="37">
        <v>0</v>
      </c>
      <c r="F1961" s="37">
        <v>0</v>
      </c>
      <c r="G1961" s="37">
        <v>0</v>
      </c>
      <c r="H1961" s="37">
        <v>0</v>
      </c>
      <c r="I1961" s="37">
        <v>0</v>
      </c>
      <c r="J1961" s="37">
        <v>0</v>
      </c>
      <c r="K1961" s="37">
        <v>0</v>
      </c>
      <c r="L1961" s="37">
        <v>0</v>
      </c>
      <c r="M1961" s="37">
        <v>0</v>
      </c>
      <c r="N1961" s="37">
        <v>0</v>
      </c>
      <c r="O1961" s="37">
        <v>0</v>
      </c>
      <c r="P1961" s="46">
        <f t="shared" si="139"/>
        <v>0</v>
      </c>
    </row>
    <row r="1962" spans="1:16" hidden="1" x14ac:dyDescent="0.25">
      <c r="A1962" s="258" t="str">
        <f>IF(B1962=1,A1947,"")</f>
        <v/>
      </c>
      <c r="B1962" s="39" t="str">
        <f t="shared" si="138"/>
        <v/>
      </c>
      <c r="C1962" s="130">
        <f>VLOOKUP($X$23,CAD!$C$7:$D$31,2,0)</f>
        <v>0</v>
      </c>
      <c r="D1962" s="37">
        <v>0</v>
      </c>
      <c r="E1962" s="37">
        <v>0</v>
      </c>
      <c r="F1962" s="37">
        <v>0</v>
      </c>
      <c r="G1962" s="37">
        <v>0</v>
      </c>
      <c r="H1962" s="37">
        <v>0</v>
      </c>
      <c r="I1962" s="37">
        <v>0</v>
      </c>
      <c r="J1962" s="37">
        <v>0</v>
      </c>
      <c r="K1962" s="37">
        <v>0</v>
      </c>
      <c r="L1962" s="37">
        <v>0</v>
      </c>
      <c r="M1962" s="37">
        <v>0</v>
      </c>
      <c r="N1962" s="37">
        <v>0</v>
      </c>
      <c r="O1962" s="37">
        <v>0</v>
      </c>
      <c r="P1962" s="46">
        <f t="shared" si="139"/>
        <v>0</v>
      </c>
    </row>
    <row r="1963" spans="1:16" hidden="1" x14ac:dyDescent="0.25">
      <c r="A1963" s="258" t="str">
        <f>IF(B1963=1,A1947,"")</f>
        <v/>
      </c>
      <c r="B1963" s="39" t="str">
        <f t="shared" si="138"/>
        <v/>
      </c>
      <c r="C1963" s="130">
        <f>VLOOKUP($X$24,CAD!$C$7:$D$31,2,0)</f>
        <v>0</v>
      </c>
      <c r="D1963" s="37">
        <v>0</v>
      </c>
      <c r="E1963" s="37">
        <v>0</v>
      </c>
      <c r="F1963" s="37">
        <v>0</v>
      </c>
      <c r="G1963" s="37">
        <v>0</v>
      </c>
      <c r="H1963" s="37">
        <v>0</v>
      </c>
      <c r="I1963" s="37">
        <v>0</v>
      </c>
      <c r="J1963" s="37">
        <v>0</v>
      </c>
      <c r="K1963" s="37">
        <v>0</v>
      </c>
      <c r="L1963" s="37">
        <v>0</v>
      </c>
      <c r="M1963" s="37">
        <v>0</v>
      </c>
      <c r="N1963" s="37">
        <v>0</v>
      </c>
      <c r="O1963" s="37">
        <v>0</v>
      </c>
      <c r="P1963" s="46">
        <f t="shared" si="139"/>
        <v>0</v>
      </c>
    </row>
    <row r="1964" spans="1:16" hidden="1" x14ac:dyDescent="0.25">
      <c r="A1964" s="258" t="str">
        <f>IF(B1964=1,A1947,"")</f>
        <v/>
      </c>
      <c r="B1964" s="39" t="str">
        <f t="shared" si="138"/>
        <v/>
      </c>
      <c r="C1964" s="130">
        <f>VLOOKUP($X$25,CAD!$C$7:$D$31,2,0)</f>
        <v>0</v>
      </c>
      <c r="D1964" s="37">
        <v>0</v>
      </c>
      <c r="E1964" s="37">
        <v>0</v>
      </c>
      <c r="F1964" s="37">
        <v>0</v>
      </c>
      <c r="G1964" s="37">
        <v>0</v>
      </c>
      <c r="H1964" s="37">
        <v>0</v>
      </c>
      <c r="I1964" s="37">
        <v>0</v>
      </c>
      <c r="J1964" s="37">
        <v>0</v>
      </c>
      <c r="K1964" s="37">
        <v>0</v>
      </c>
      <c r="L1964" s="37">
        <v>0</v>
      </c>
      <c r="M1964" s="37">
        <v>0</v>
      </c>
      <c r="N1964" s="37">
        <v>0</v>
      </c>
      <c r="O1964" s="37">
        <v>0</v>
      </c>
      <c r="P1964" s="46">
        <f t="shared" si="139"/>
        <v>0</v>
      </c>
    </row>
    <row r="1965" spans="1:16" hidden="1" x14ac:dyDescent="0.25">
      <c r="A1965" s="258" t="str">
        <f>IF(B1965=1,A1947,"")</f>
        <v/>
      </c>
      <c r="B1965" s="39" t="str">
        <f t="shared" si="138"/>
        <v/>
      </c>
      <c r="C1965" s="130">
        <f>VLOOKUP($X$26,CAD!$C$7:$D$31,2,0)</f>
        <v>0</v>
      </c>
      <c r="D1965" s="37">
        <v>0</v>
      </c>
      <c r="E1965" s="37">
        <v>0</v>
      </c>
      <c r="F1965" s="37">
        <v>0</v>
      </c>
      <c r="G1965" s="37">
        <v>0</v>
      </c>
      <c r="H1965" s="37">
        <v>0</v>
      </c>
      <c r="I1965" s="37">
        <v>0</v>
      </c>
      <c r="J1965" s="37">
        <v>0</v>
      </c>
      <c r="K1965" s="37">
        <v>0</v>
      </c>
      <c r="L1965" s="37">
        <v>0</v>
      </c>
      <c r="M1965" s="37">
        <v>0</v>
      </c>
      <c r="N1965" s="37">
        <v>0</v>
      </c>
      <c r="O1965" s="37">
        <v>0</v>
      </c>
      <c r="P1965" s="46">
        <f t="shared" si="139"/>
        <v>0</v>
      </c>
    </row>
    <row r="1966" spans="1:16" hidden="1" x14ac:dyDescent="0.25">
      <c r="A1966" s="258" t="str">
        <f>IF(B1966=1,A1947,"")</f>
        <v/>
      </c>
      <c r="B1966" s="39" t="str">
        <f t="shared" si="138"/>
        <v/>
      </c>
      <c r="C1966" s="130">
        <f>VLOOKUP($X$27,CAD!$C$7:$D$31,2,0)</f>
        <v>0</v>
      </c>
      <c r="D1966" s="37">
        <v>0</v>
      </c>
      <c r="E1966" s="37">
        <v>0</v>
      </c>
      <c r="F1966" s="37">
        <v>0</v>
      </c>
      <c r="G1966" s="37">
        <v>0</v>
      </c>
      <c r="H1966" s="37">
        <v>0</v>
      </c>
      <c r="I1966" s="37">
        <v>0</v>
      </c>
      <c r="J1966" s="37">
        <v>0</v>
      </c>
      <c r="K1966" s="37">
        <v>0</v>
      </c>
      <c r="L1966" s="37">
        <v>0</v>
      </c>
      <c r="M1966" s="37">
        <v>0</v>
      </c>
      <c r="N1966" s="37">
        <v>0</v>
      </c>
      <c r="O1966" s="37">
        <v>0</v>
      </c>
      <c r="P1966" s="46">
        <f t="shared" si="139"/>
        <v>0</v>
      </c>
    </row>
    <row r="1967" spans="1:16" hidden="1" x14ac:dyDescent="0.25">
      <c r="A1967" s="258" t="str">
        <f>IF(B1967=1,A1947,"")</f>
        <v/>
      </c>
      <c r="B1967" s="39" t="str">
        <f t="shared" si="138"/>
        <v/>
      </c>
      <c r="C1967" s="130">
        <f>VLOOKUP($X$28,CAD!$C$7:$D$31,2,0)</f>
        <v>0</v>
      </c>
      <c r="D1967" s="37">
        <v>0</v>
      </c>
      <c r="E1967" s="37">
        <v>0</v>
      </c>
      <c r="F1967" s="37">
        <v>0</v>
      </c>
      <c r="G1967" s="37">
        <v>0</v>
      </c>
      <c r="H1967" s="37">
        <v>0</v>
      </c>
      <c r="I1967" s="37">
        <v>0</v>
      </c>
      <c r="J1967" s="37">
        <v>0</v>
      </c>
      <c r="K1967" s="37">
        <v>0</v>
      </c>
      <c r="L1967" s="37">
        <v>0</v>
      </c>
      <c r="M1967" s="37">
        <v>0</v>
      </c>
      <c r="N1967" s="37">
        <v>0</v>
      </c>
      <c r="O1967" s="37">
        <v>0</v>
      </c>
      <c r="P1967" s="46">
        <f t="shared" si="139"/>
        <v>0</v>
      </c>
    </row>
    <row r="1968" spans="1:16" hidden="1" x14ac:dyDescent="0.25">
      <c r="A1968" s="258" t="str">
        <f>IF(B1968=1,A1947,"")</f>
        <v/>
      </c>
      <c r="B1968" s="39" t="str">
        <f t="shared" si="138"/>
        <v/>
      </c>
      <c r="C1968" s="130">
        <f>VLOOKUP($X$29,CAD!$C$7:$D$31,2,0)</f>
        <v>0</v>
      </c>
      <c r="D1968" s="37">
        <v>0</v>
      </c>
      <c r="E1968" s="37">
        <v>0</v>
      </c>
      <c r="F1968" s="37">
        <v>0</v>
      </c>
      <c r="G1968" s="37">
        <v>0</v>
      </c>
      <c r="H1968" s="37">
        <v>0</v>
      </c>
      <c r="I1968" s="37">
        <v>0</v>
      </c>
      <c r="J1968" s="37">
        <v>0</v>
      </c>
      <c r="K1968" s="37">
        <v>0</v>
      </c>
      <c r="L1968" s="37">
        <v>0</v>
      </c>
      <c r="M1968" s="37">
        <v>0</v>
      </c>
      <c r="N1968" s="37">
        <v>0</v>
      </c>
      <c r="O1968" s="37">
        <v>0</v>
      </c>
      <c r="P1968" s="46">
        <f t="shared" si="139"/>
        <v>0</v>
      </c>
    </row>
    <row r="1969" spans="1:16" hidden="1" x14ac:dyDescent="0.25">
      <c r="A1969" s="258" t="str">
        <f>IF(B1969=1,A1947,"")</f>
        <v/>
      </c>
      <c r="B1969" s="39" t="str">
        <f t="shared" si="138"/>
        <v/>
      </c>
      <c r="C1969" s="130">
        <f>VLOOKUP($X$30,CAD!$C$7:$D$31,2,0)</f>
        <v>0</v>
      </c>
      <c r="D1969" s="37">
        <v>0</v>
      </c>
      <c r="E1969" s="37">
        <v>0</v>
      </c>
      <c r="F1969" s="37">
        <v>0</v>
      </c>
      <c r="G1969" s="37">
        <v>0</v>
      </c>
      <c r="H1969" s="37">
        <v>0</v>
      </c>
      <c r="I1969" s="37">
        <v>0</v>
      </c>
      <c r="J1969" s="37">
        <v>0</v>
      </c>
      <c r="K1969" s="37">
        <v>0</v>
      </c>
      <c r="L1969" s="37">
        <v>0</v>
      </c>
      <c r="M1969" s="37">
        <v>0</v>
      </c>
      <c r="N1969" s="37">
        <v>0</v>
      </c>
      <c r="O1969" s="37">
        <v>0</v>
      </c>
      <c r="P1969" s="46">
        <f t="shared" si="139"/>
        <v>0</v>
      </c>
    </row>
    <row r="1970" spans="1:16" hidden="1" x14ac:dyDescent="0.25">
      <c r="A1970" s="258" t="str">
        <f>IF(B1970=1,A1947,"")</f>
        <v/>
      </c>
      <c r="B1970" s="39" t="str">
        <f t="shared" si="138"/>
        <v/>
      </c>
      <c r="C1970" s="130">
        <f>VLOOKUP($X$31,CAD!$C$7:$D$31,2,0)</f>
        <v>0</v>
      </c>
      <c r="D1970" s="37">
        <v>0</v>
      </c>
      <c r="E1970" s="37">
        <v>0</v>
      </c>
      <c r="F1970" s="37">
        <v>0</v>
      </c>
      <c r="G1970" s="37">
        <v>0</v>
      </c>
      <c r="H1970" s="37">
        <v>0</v>
      </c>
      <c r="I1970" s="37">
        <v>0</v>
      </c>
      <c r="J1970" s="37">
        <v>0</v>
      </c>
      <c r="K1970" s="37">
        <v>0</v>
      </c>
      <c r="L1970" s="37">
        <v>0</v>
      </c>
      <c r="M1970" s="37">
        <v>0</v>
      </c>
      <c r="N1970" s="37">
        <v>0</v>
      </c>
      <c r="O1970" s="37">
        <v>0</v>
      </c>
      <c r="P1970" s="46">
        <f t="shared" si="139"/>
        <v>0</v>
      </c>
    </row>
    <row r="1971" spans="1:16" hidden="1" x14ac:dyDescent="0.25">
      <c r="A1971" s="258" t="str">
        <f>IF(B1971=1,A1947,"")</f>
        <v/>
      </c>
      <c r="B1971" s="39" t="str">
        <f t="shared" si="138"/>
        <v/>
      </c>
      <c r="C1971" s="130">
        <f>VLOOKUP($X$32,CAD!$C$7:$D$31,2,0)</f>
        <v>0</v>
      </c>
      <c r="D1971" s="37">
        <v>0</v>
      </c>
      <c r="E1971" s="37">
        <v>0</v>
      </c>
      <c r="F1971" s="37">
        <v>0</v>
      </c>
      <c r="G1971" s="37">
        <v>0</v>
      </c>
      <c r="H1971" s="37">
        <v>0</v>
      </c>
      <c r="I1971" s="37">
        <v>0</v>
      </c>
      <c r="J1971" s="37">
        <v>0</v>
      </c>
      <c r="K1971" s="37">
        <v>0</v>
      </c>
      <c r="L1971" s="37">
        <v>0</v>
      </c>
      <c r="M1971" s="37">
        <v>0</v>
      </c>
      <c r="N1971" s="37">
        <v>0</v>
      </c>
      <c r="O1971" s="37">
        <v>0</v>
      </c>
      <c r="P1971" s="46">
        <f t="shared" si="139"/>
        <v>0</v>
      </c>
    </row>
    <row r="1972" spans="1:16" hidden="1" x14ac:dyDescent="0.25">
      <c r="A1972" s="258" t="str">
        <f>IF(B1972=1,A1947,"")</f>
        <v/>
      </c>
      <c r="B1972" s="39" t="str">
        <f t="shared" si="138"/>
        <v/>
      </c>
      <c r="C1972" s="130">
        <f>VLOOKUP($X$33,CAD!$C$7:$D$31,2,0)</f>
        <v>0</v>
      </c>
      <c r="D1972" s="37">
        <v>0</v>
      </c>
      <c r="E1972" s="37">
        <v>0</v>
      </c>
      <c r="F1972" s="37">
        <v>0</v>
      </c>
      <c r="G1972" s="37">
        <v>0</v>
      </c>
      <c r="H1972" s="37">
        <v>0</v>
      </c>
      <c r="I1972" s="37">
        <v>0</v>
      </c>
      <c r="J1972" s="37">
        <v>0</v>
      </c>
      <c r="K1972" s="37">
        <v>0</v>
      </c>
      <c r="L1972" s="37">
        <v>0</v>
      </c>
      <c r="M1972" s="37">
        <v>0</v>
      </c>
      <c r="N1972" s="37">
        <v>0</v>
      </c>
      <c r="O1972" s="37">
        <v>0</v>
      </c>
      <c r="P1972" s="46">
        <f t="shared" si="139"/>
        <v>0</v>
      </c>
    </row>
    <row r="1973" spans="1:16" hidden="1" x14ac:dyDescent="0.25">
      <c r="A1973" s="258" t="str">
        <f>IF(B1973=1,A1947,"")</f>
        <v/>
      </c>
      <c r="B1973" s="39" t="str">
        <f t="shared" si="138"/>
        <v/>
      </c>
      <c r="C1973" s="101">
        <f>VLOOKUP($X$34,CAD!$E$7:$F$31,2,0)</f>
        <v>0</v>
      </c>
      <c r="D1973" s="37">
        <v>0</v>
      </c>
      <c r="E1973" s="37">
        <v>0</v>
      </c>
      <c r="F1973" s="37">
        <v>0</v>
      </c>
      <c r="G1973" s="37">
        <v>0</v>
      </c>
      <c r="H1973" s="37">
        <v>0</v>
      </c>
      <c r="I1973" s="37">
        <v>0</v>
      </c>
      <c r="J1973" s="37">
        <v>0</v>
      </c>
      <c r="K1973" s="37">
        <v>0</v>
      </c>
      <c r="L1973" s="37">
        <v>0</v>
      </c>
      <c r="M1973" s="37">
        <v>0</v>
      </c>
      <c r="N1973" s="37">
        <v>0</v>
      </c>
      <c r="O1973" s="37">
        <v>0</v>
      </c>
      <c r="P1973" s="46">
        <f t="shared" si="139"/>
        <v>0</v>
      </c>
    </row>
    <row r="1974" spans="1:16" hidden="1" x14ac:dyDescent="0.25">
      <c r="A1974" s="258" t="str">
        <f>IF(B1974=1,A1947,"")</f>
        <v/>
      </c>
      <c r="B1974" s="39" t="str">
        <f t="shared" si="138"/>
        <v/>
      </c>
      <c r="C1974" s="101">
        <f>VLOOKUP($X$35,CAD!$E$7:$F$31,2,0)</f>
        <v>0</v>
      </c>
      <c r="D1974" s="37">
        <v>0</v>
      </c>
      <c r="E1974" s="37">
        <v>0</v>
      </c>
      <c r="F1974" s="37">
        <v>0</v>
      </c>
      <c r="G1974" s="37">
        <v>0</v>
      </c>
      <c r="H1974" s="37">
        <v>0</v>
      </c>
      <c r="I1974" s="37">
        <v>0</v>
      </c>
      <c r="J1974" s="37">
        <v>0</v>
      </c>
      <c r="K1974" s="37">
        <v>0</v>
      </c>
      <c r="L1974" s="37">
        <v>0</v>
      </c>
      <c r="M1974" s="37">
        <v>0</v>
      </c>
      <c r="N1974" s="37">
        <v>0</v>
      </c>
      <c r="O1974" s="37">
        <v>0</v>
      </c>
      <c r="P1974" s="46">
        <f t="shared" si="139"/>
        <v>0</v>
      </c>
    </row>
    <row r="1975" spans="1:16" hidden="1" x14ac:dyDescent="0.25">
      <c r="A1975" s="258" t="str">
        <f>IF(B1975=1,A1947,"")</f>
        <v/>
      </c>
      <c r="B1975" s="39" t="str">
        <f t="shared" si="138"/>
        <v/>
      </c>
      <c r="C1975" s="101">
        <f>VLOOKUP($X$36,CAD!$E$7:$F$31,2,0)</f>
        <v>0</v>
      </c>
      <c r="D1975" s="37">
        <v>0</v>
      </c>
      <c r="E1975" s="37">
        <v>0</v>
      </c>
      <c r="F1975" s="37">
        <v>0</v>
      </c>
      <c r="G1975" s="37">
        <v>0</v>
      </c>
      <c r="H1975" s="37">
        <v>0</v>
      </c>
      <c r="I1975" s="37">
        <v>0</v>
      </c>
      <c r="J1975" s="37">
        <v>0</v>
      </c>
      <c r="K1975" s="37">
        <v>0</v>
      </c>
      <c r="L1975" s="37">
        <v>0</v>
      </c>
      <c r="M1975" s="37">
        <v>0</v>
      </c>
      <c r="N1975" s="37">
        <v>0</v>
      </c>
      <c r="O1975" s="37">
        <v>0</v>
      </c>
      <c r="P1975" s="46">
        <f t="shared" si="139"/>
        <v>0</v>
      </c>
    </row>
    <row r="1976" spans="1:16" hidden="1" x14ac:dyDescent="0.25">
      <c r="A1976" s="258" t="str">
        <f>IF(B1976=1,A1947,"")</f>
        <v/>
      </c>
      <c r="B1976" s="39" t="str">
        <f t="shared" si="138"/>
        <v/>
      </c>
      <c r="C1976" s="101">
        <f>VLOOKUP($X$37,CAD!$E$7:$F$31,2,0)</f>
        <v>0</v>
      </c>
      <c r="D1976" s="37">
        <v>0</v>
      </c>
      <c r="E1976" s="37">
        <v>0</v>
      </c>
      <c r="F1976" s="37">
        <v>0</v>
      </c>
      <c r="G1976" s="37">
        <v>0</v>
      </c>
      <c r="H1976" s="37">
        <v>0</v>
      </c>
      <c r="I1976" s="37">
        <v>0</v>
      </c>
      <c r="J1976" s="37">
        <v>0</v>
      </c>
      <c r="K1976" s="37">
        <v>0</v>
      </c>
      <c r="L1976" s="37">
        <v>0</v>
      </c>
      <c r="M1976" s="37">
        <v>0</v>
      </c>
      <c r="N1976" s="37">
        <v>0</v>
      </c>
      <c r="O1976" s="37">
        <v>0</v>
      </c>
      <c r="P1976" s="46">
        <f t="shared" si="139"/>
        <v>0</v>
      </c>
    </row>
    <row r="1977" spans="1:16" hidden="1" x14ac:dyDescent="0.25">
      <c r="A1977" s="258" t="str">
        <f>IF(B1977=1,A1947,"")</f>
        <v/>
      </c>
      <c r="B1977" s="39" t="str">
        <f t="shared" si="138"/>
        <v/>
      </c>
      <c r="C1977" s="101">
        <f>VLOOKUP($X$38,CAD!$E$7:$F$31,2,0)</f>
        <v>0</v>
      </c>
      <c r="D1977" s="37">
        <v>0</v>
      </c>
      <c r="E1977" s="37">
        <v>0</v>
      </c>
      <c r="F1977" s="37">
        <v>0</v>
      </c>
      <c r="G1977" s="37">
        <v>0</v>
      </c>
      <c r="H1977" s="37">
        <v>0</v>
      </c>
      <c r="I1977" s="37">
        <v>0</v>
      </c>
      <c r="J1977" s="37">
        <v>0</v>
      </c>
      <c r="K1977" s="37">
        <v>0</v>
      </c>
      <c r="L1977" s="37">
        <v>0</v>
      </c>
      <c r="M1977" s="37">
        <v>0</v>
      </c>
      <c r="N1977" s="37">
        <v>0</v>
      </c>
      <c r="O1977" s="37">
        <v>0</v>
      </c>
      <c r="P1977" s="46">
        <f t="shared" si="139"/>
        <v>0</v>
      </c>
    </row>
    <row r="1978" spans="1:16" hidden="1" x14ac:dyDescent="0.25">
      <c r="A1978" s="258" t="str">
        <f>IF(B1978=1,A1947,"")</f>
        <v/>
      </c>
      <c r="B1978" s="39" t="str">
        <f t="shared" si="138"/>
        <v/>
      </c>
      <c r="C1978" s="101">
        <f>VLOOKUP($X$39,CAD!$E$7:$F$31,2,0)</f>
        <v>0</v>
      </c>
      <c r="D1978" s="37">
        <v>0</v>
      </c>
      <c r="E1978" s="37">
        <v>0</v>
      </c>
      <c r="F1978" s="37">
        <v>0</v>
      </c>
      <c r="G1978" s="37">
        <v>0</v>
      </c>
      <c r="H1978" s="37">
        <v>0</v>
      </c>
      <c r="I1978" s="37">
        <v>0</v>
      </c>
      <c r="J1978" s="37">
        <v>0</v>
      </c>
      <c r="K1978" s="37">
        <v>0</v>
      </c>
      <c r="L1978" s="37">
        <v>0</v>
      </c>
      <c r="M1978" s="37">
        <v>0</v>
      </c>
      <c r="N1978" s="37">
        <v>0</v>
      </c>
      <c r="O1978" s="37">
        <v>0</v>
      </c>
      <c r="P1978" s="46">
        <f t="shared" si="139"/>
        <v>0</v>
      </c>
    </row>
    <row r="1979" spans="1:16" hidden="1" x14ac:dyDescent="0.25">
      <c r="A1979" s="258" t="str">
        <f>IF(B1979=1,A1947,"")</f>
        <v/>
      </c>
      <c r="B1979" s="39" t="str">
        <f t="shared" si="138"/>
        <v/>
      </c>
      <c r="C1979" s="101">
        <f>VLOOKUP($X$40,CAD!$E$7:$F$31,2,0)</f>
        <v>0</v>
      </c>
      <c r="D1979" s="37">
        <v>0</v>
      </c>
      <c r="E1979" s="37">
        <v>0</v>
      </c>
      <c r="F1979" s="37">
        <v>0</v>
      </c>
      <c r="G1979" s="37">
        <v>0</v>
      </c>
      <c r="H1979" s="37">
        <v>0</v>
      </c>
      <c r="I1979" s="37">
        <v>0</v>
      </c>
      <c r="J1979" s="37">
        <v>0</v>
      </c>
      <c r="K1979" s="37">
        <v>0</v>
      </c>
      <c r="L1979" s="37">
        <v>0</v>
      </c>
      <c r="M1979" s="37">
        <v>0</v>
      </c>
      <c r="N1979" s="37">
        <v>0</v>
      </c>
      <c r="O1979" s="37">
        <v>0</v>
      </c>
      <c r="P1979" s="46">
        <f t="shared" si="139"/>
        <v>0</v>
      </c>
    </row>
    <row r="1980" spans="1:16" hidden="1" x14ac:dyDescent="0.25">
      <c r="A1980" s="258" t="str">
        <f>IF(B1980=1,A1947,"")</f>
        <v/>
      </c>
      <c r="B1980" s="39" t="str">
        <f t="shared" si="138"/>
        <v/>
      </c>
      <c r="C1980" s="101">
        <f>VLOOKUP($X$41,CAD!$E$7:$F$31,2,0)</f>
        <v>0</v>
      </c>
      <c r="D1980" s="37">
        <v>0</v>
      </c>
      <c r="E1980" s="37">
        <v>0</v>
      </c>
      <c r="F1980" s="37">
        <v>0</v>
      </c>
      <c r="G1980" s="37">
        <v>0</v>
      </c>
      <c r="H1980" s="37">
        <v>0</v>
      </c>
      <c r="I1980" s="37">
        <v>0</v>
      </c>
      <c r="J1980" s="37">
        <v>0</v>
      </c>
      <c r="K1980" s="37">
        <v>0</v>
      </c>
      <c r="L1980" s="37">
        <v>0</v>
      </c>
      <c r="M1980" s="37">
        <v>0</v>
      </c>
      <c r="N1980" s="37">
        <v>0</v>
      </c>
      <c r="O1980" s="37">
        <v>0</v>
      </c>
      <c r="P1980" s="46">
        <f t="shared" si="139"/>
        <v>0</v>
      </c>
    </row>
    <row r="1981" spans="1:16" hidden="1" x14ac:dyDescent="0.25">
      <c r="A1981" s="258" t="str">
        <f>IF(B1981=1,A1947,"")</f>
        <v/>
      </c>
      <c r="B1981" s="39" t="str">
        <f t="shared" si="138"/>
        <v/>
      </c>
      <c r="C1981" s="101">
        <f>VLOOKUP($X$42,CAD!$E$7:$F$31,2,0)</f>
        <v>0</v>
      </c>
      <c r="D1981" s="37">
        <v>0</v>
      </c>
      <c r="E1981" s="37">
        <v>0</v>
      </c>
      <c r="F1981" s="37">
        <v>0</v>
      </c>
      <c r="G1981" s="37">
        <v>0</v>
      </c>
      <c r="H1981" s="37">
        <v>0</v>
      </c>
      <c r="I1981" s="37">
        <v>0</v>
      </c>
      <c r="J1981" s="37">
        <v>0</v>
      </c>
      <c r="K1981" s="37">
        <v>0</v>
      </c>
      <c r="L1981" s="37">
        <v>0</v>
      </c>
      <c r="M1981" s="37">
        <v>0</v>
      </c>
      <c r="N1981" s="37">
        <v>0</v>
      </c>
      <c r="O1981" s="37">
        <v>0</v>
      </c>
      <c r="P1981" s="46">
        <f t="shared" si="139"/>
        <v>0</v>
      </c>
    </row>
    <row r="1982" spans="1:16" hidden="1" x14ac:dyDescent="0.25">
      <c r="A1982" s="258" t="str">
        <f>IF(B1982=1,A1947,"")</f>
        <v/>
      </c>
      <c r="B1982" s="39" t="str">
        <f t="shared" si="138"/>
        <v/>
      </c>
      <c r="C1982" s="101">
        <f>VLOOKUP($X$43,CAD!$E$7:$F$31,2,0)</f>
        <v>0</v>
      </c>
      <c r="D1982" s="37">
        <v>0</v>
      </c>
      <c r="E1982" s="37">
        <v>0</v>
      </c>
      <c r="F1982" s="37">
        <v>0</v>
      </c>
      <c r="G1982" s="37">
        <v>0</v>
      </c>
      <c r="H1982" s="37">
        <v>0</v>
      </c>
      <c r="I1982" s="37">
        <v>0</v>
      </c>
      <c r="J1982" s="37">
        <v>0</v>
      </c>
      <c r="K1982" s="37">
        <v>0</v>
      </c>
      <c r="L1982" s="37">
        <v>0</v>
      </c>
      <c r="M1982" s="37">
        <v>0</v>
      </c>
      <c r="N1982" s="37">
        <v>0</v>
      </c>
      <c r="O1982" s="37">
        <v>0</v>
      </c>
      <c r="P1982" s="46">
        <f t="shared" si="139"/>
        <v>0</v>
      </c>
    </row>
    <row r="1983" spans="1:16" hidden="1" x14ac:dyDescent="0.25">
      <c r="A1983" s="258" t="str">
        <f>IF(B1983=1,A1947,"")</f>
        <v/>
      </c>
      <c r="B1983" s="39" t="str">
        <f t="shared" si="138"/>
        <v/>
      </c>
      <c r="C1983" s="101">
        <f>VLOOKUP($X$44,CAD!$E$7:$F$31,2,0)</f>
        <v>0</v>
      </c>
      <c r="D1983" s="37">
        <v>0</v>
      </c>
      <c r="E1983" s="37">
        <v>0</v>
      </c>
      <c r="F1983" s="37">
        <v>0</v>
      </c>
      <c r="G1983" s="37">
        <v>0</v>
      </c>
      <c r="H1983" s="37">
        <v>0</v>
      </c>
      <c r="I1983" s="37">
        <v>0</v>
      </c>
      <c r="J1983" s="37">
        <v>0</v>
      </c>
      <c r="K1983" s="37">
        <v>0</v>
      </c>
      <c r="L1983" s="37">
        <v>0</v>
      </c>
      <c r="M1983" s="37">
        <v>0</v>
      </c>
      <c r="N1983" s="37">
        <v>0</v>
      </c>
      <c r="O1983" s="37">
        <v>0</v>
      </c>
      <c r="P1983" s="46">
        <f t="shared" si="139"/>
        <v>0</v>
      </c>
    </row>
    <row r="1984" spans="1:16" hidden="1" x14ac:dyDescent="0.25">
      <c r="A1984" s="258" t="str">
        <f>IF(B1984=1,A1947,"")</f>
        <v/>
      </c>
      <c r="B1984" s="39" t="str">
        <f t="shared" si="138"/>
        <v/>
      </c>
      <c r="C1984" s="101">
        <f>VLOOKUP($X$45,CAD!$E$7:$F$31,2,0)</f>
        <v>0</v>
      </c>
      <c r="D1984" s="37">
        <v>0</v>
      </c>
      <c r="E1984" s="37">
        <v>0</v>
      </c>
      <c r="F1984" s="37">
        <v>0</v>
      </c>
      <c r="G1984" s="37">
        <v>0</v>
      </c>
      <c r="H1984" s="37">
        <v>0</v>
      </c>
      <c r="I1984" s="37">
        <v>0</v>
      </c>
      <c r="J1984" s="37">
        <v>0</v>
      </c>
      <c r="K1984" s="37">
        <v>0</v>
      </c>
      <c r="L1984" s="37">
        <v>0</v>
      </c>
      <c r="M1984" s="37">
        <v>0</v>
      </c>
      <c r="N1984" s="37">
        <v>0</v>
      </c>
      <c r="O1984" s="37">
        <v>0</v>
      </c>
      <c r="P1984" s="46">
        <f t="shared" si="139"/>
        <v>0</v>
      </c>
    </row>
    <row r="1985" spans="1:20" hidden="1" x14ac:dyDescent="0.25">
      <c r="A1985" s="258" t="str">
        <f>IF(B1985=1,A1947,"")</f>
        <v/>
      </c>
      <c r="B1985" s="39" t="str">
        <f t="shared" si="138"/>
        <v/>
      </c>
      <c r="C1985" s="101">
        <f>VLOOKUP($X$46,CAD!$E$7:$F$31,2,0)</f>
        <v>0</v>
      </c>
      <c r="D1985" s="37">
        <v>0</v>
      </c>
      <c r="E1985" s="37">
        <v>0</v>
      </c>
      <c r="F1985" s="37">
        <v>0</v>
      </c>
      <c r="G1985" s="37">
        <v>0</v>
      </c>
      <c r="H1985" s="37">
        <v>0</v>
      </c>
      <c r="I1985" s="37">
        <v>0</v>
      </c>
      <c r="J1985" s="37">
        <v>0</v>
      </c>
      <c r="K1985" s="37">
        <v>0</v>
      </c>
      <c r="L1985" s="37">
        <v>0</v>
      </c>
      <c r="M1985" s="37">
        <v>0</v>
      </c>
      <c r="N1985" s="37">
        <v>0</v>
      </c>
      <c r="O1985" s="37">
        <v>0</v>
      </c>
      <c r="P1985" s="46">
        <f t="shared" si="139"/>
        <v>0</v>
      </c>
    </row>
    <row r="1986" spans="1:20" hidden="1" x14ac:dyDescent="0.25">
      <c r="A1986" s="258" t="str">
        <f>IF(B1986=1,A1947,"")</f>
        <v/>
      </c>
      <c r="B1986" s="39" t="str">
        <f t="shared" si="138"/>
        <v/>
      </c>
      <c r="C1986" s="101">
        <f>VLOOKUP($X$47,CAD!$E$7:$F$31,2,0)</f>
        <v>0</v>
      </c>
      <c r="D1986" s="37">
        <v>0</v>
      </c>
      <c r="E1986" s="37">
        <v>0</v>
      </c>
      <c r="F1986" s="37">
        <v>0</v>
      </c>
      <c r="G1986" s="37">
        <v>0</v>
      </c>
      <c r="H1986" s="37">
        <v>0</v>
      </c>
      <c r="I1986" s="37">
        <v>0</v>
      </c>
      <c r="J1986" s="37">
        <v>0</v>
      </c>
      <c r="K1986" s="37">
        <v>0</v>
      </c>
      <c r="L1986" s="37">
        <v>0</v>
      </c>
      <c r="M1986" s="37">
        <v>0</v>
      </c>
      <c r="N1986" s="37">
        <v>0</v>
      </c>
      <c r="O1986" s="37">
        <v>0</v>
      </c>
      <c r="P1986" s="46">
        <f t="shared" si="139"/>
        <v>0</v>
      </c>
    </row>
    <row r="1987" spans="1:20" hidden="1" x14ac:dyDescent="0.25">
      <c r="A1987" s="258" t="str">
        <f>IF(B1987=1,A1947,"")</f>
        <v/>
      </c>
      <c r="B1987" s="39" t="str">
        <f t="shared" si="138"/>
        <v/>
      </c>
      <c r="C1987" s="101">
        <f>VLOOKUP($X$48,CAD!$E$7:$F$31,2,0)</f>
        <v>0</v>
      </c>
      <c r="D1987" s="37">
        <v>0</v>
      </c>
      <c r="E1987" s="37">
        <v>0</v>
      </c>
      <c r="F1987" s="37">
        <v>0</v>
      </c>
      <c r="G1987" s="37">
        <v>0</v>
      </c>
      <c r="H1987" s="37">
        <v>0</v>
      </c>
      <c r="I1987" s="37">
        <v>0</v>
      </c>
      <c r="J1987" s="37">
        <v>0</v>
      </c>
      <c r="K1987" s="37">
        <v>0</v>
      </c>
      <c r="L1987" s="37">
        <v>0</v>
      </c>
      <c r="M1987" s="37">
        <v>0</v>
      </c>
      <c r="N1987" s="37">
        <v>0</v>
      </c>
      <c r="O1987" s="37">
        <v>0</v>
      </c>
      <c r="P1987" s="46">
        <f t="shared" si="139"/>
        <v>0</v>
      </c>
    </row>
    <row r="1988" spans="1:20" hidden="1" x14ac:dyDescent="0.25">
      <c r="A1988" s="258" t="str">
        <f>IF(B1988=1,A1947,"")</f>
        <v/>
      </c>
      <c r="B1988" s="39" t="str">
        <f t="shared" si="138"/>
        <v/>
      </c>
      <c r="C1988" s="101">
        <f>VLOOKUP($X$49,CAD!$E$7:$F$31,2,0)</f>
        <v>0</v>
      </c>
      <c r="D1988" s="37">
        <v>0</v>
      </c>
      <c r="E1988" s="37">
        <v>0</v>
      </c>
      <c r="F1988" s="37">
        <v>0</v>
      </c>
      <c r="G1988" s="37">
        <v>0</v>
      </c>
      <c r="H1988" s="37">
        <v>0</v>
      </c>
      <c r="I1988" s="37">
        <v>0</v>
      </c>
      <c r="J1988" s="37">
        <v>0</v>
      </c>
      <c r="K1988" s="37">
        <v>0</v>
      </c>
      <c r="L1988" s="37">
        <v>0</v>
      </c>
      <c r="M1988" s="37">
        <v>0</v>
      </c>
      <c r="N1988" s="37">
        <v>0</v>
      </c>
      <c r="O1988" s="37">
        <v>0</v>
      </c>
      <c r="P1988" s="46">
        <f t="shared" si="139"/>
        <v>0</v>
      </c>
    </row>
    <row r="1989" spans="1:20" hidden="1" x14ac:dyDescent="0.25">
      <c r="A1989" s="258" t="str">
        <f>IF(B1989=1,A1947,"")</f>
        <v/>
      </c>
      <c r="B1989" s="39" t="str">
        <f t="shared" si="138"/>
        <v/>
      </c>
      <c r="C1989" s="101">
        <f>VLOOKUP($X$50,CAD!$E$7:$F$31,2,0)</f>
        <v>0</v>
      </c>
      <c r="D1989" s="37">
        <v>0</v>
      </c>
      <c r="E1989" s="37">
        <v>0</v>
      </c>
      <c r="F1989" s="37">
        <v>0</v>
      </c>
      <c r="G1989" s="37">
        <v>0</v>
      </c>
      <c r="H1989" s="37">
        <v>0</v>
      </c>
      <c r="I1989" s="37">
        <v>0</v>
      </c>
      <c r="J1989" s="37">
        <v>0</v>
      </c>
      <c r="K1989" s="37">
        <v>0</v>
      </c>
      <c r="L1989" s="37">
        <v>0</v>
      </c>
      <c r="M1989" s="37">
        <v>0</v>
      </c>
      <c r="N1989" s="37">
        <v>0</v>
      </c>
      <c r="O1989" s="37">
        <v>0</v>
      </c>
      <c r="P1989" s="46">
        <f t="shared" si="139"/>
        <v>0</v>
      </c>
    </row>
    <row r="1990" spans="1:20" hidden="1" x14ac:dyDescent="0.25">
      <c r="A1990" s="258" t="str">
        <f>IF(B1990=1,A1947,"")</f>
        <v/>
      </c>
      <c r="B1990" s="39" t="str">
        <f t="shared" si="138"/>
        <v/>
      </c>
      <c r="C1990" s="101">
        <f>VLOOKUP($X$51,CAD!$E$7:$F$31,2,0)</f>
        <v>0</v>
      </c>
      <c r="D1990" s="37">
        <v>0</v>
      </c>
      <c r="E1990" s="37">
        <v>0</v>
      </c>
      <c r="F1990" s="37">
        <v>0</v>
      </c>
      <c r="G1990" s="37">
        <v>0</v>
      </c>
      <c r="H1990" s="37">
        <v>0</v>
      </c>
      <c r="I1990" s="37">
        <v>0</v>
      </c>
      <c r="J1990" s="37">
        <v>0</v>
      </c>
      <c r="K1990" s="37">
        <v>0</v>
      </c>
      <c r="L1990" s="37">
        <v>0</v>
      </c>
      <c r="M1990" s="37">
        <v>0</v>
      </c>
      <c r="N1990" s="37">
        <v>0</v>
      </c>
      <c r="O1990" s="37">
        <v>0</v>
      </c>
      <c r="P1990" s="46">
        <f t="shared" si="139"/>
        <v>0</v>
      </c>
    </row>
    <row r="1991" spans="1:20" hidden="1" x14ac:dyDescent="0.25">
      <c r="A1991" s="258" t="str">
        <f>IF(B1991=1,A1947,"")</f>
        <v/>
      </c>
      <c r="B1991" s="39" t="str">
        <f t="shared" si="138"/>
        <v/>
      </c>
      <c r="C1991" s="101">
        <f>VLOOKUP($X$52,CAD!$E$7:$F$31,2,0)</f>
        <v>0</v>
      </c>
      <c r="D1991" s="37">
        <v>0</v>
      </c>
      <c r="E1991" s="37">
        <v>0</v>
      </c>
      <c r="F1991" s="37">
        <v>0</v>
      </c>
      <c r="G1991" s="37">
        <v>0</v>
      </c>
      <c r="H1991" s="37">
        <v>0</v>
      </c>
      <c r="I1991" s="37">
        <v>0</v>
      </c>
      <c r="J1991" s="37">
        <v>0</v>
      </c>
      <c r="K1991" s="37">
        <v>0</v>
      </c>
      <c r="L1991" s="37">
        <v>0</v>
      </c>
      <c r="M1991" s="37">
        <v>0</v>
      </c>
      <c r="N1991" s="37">
        <v>0</v>
      </c>
      <c r="O1991" s="37">
        <v>0</v>
      </c>
      <c r="P1991" s="46">
        <f t="shared" si="139"/>
        <v>0</v>
      </c>
    </row>
    <row r="1992" spans="1:20" hidden="1" x14ac:dyDescent="0.25">
      <c r="A1992" s="258" t="str">
        <f>IF(B1992=1,A1947,"")</f>
        <v/>
      </c>
      <c r="B1992" s="39" t="str">
        <f t="shared" si="138"/>
        <v/>
      </c>
      <c r="C1992" s="101">
        <f>VLOOKUP($X$53,CAD!$E$7:$F$31,2,0)</f>
        <v>0</v>
      </c>
      <c r="D1992" s="37">
        <v>0</v>
      </c>
      <c r="E1992" s="37">
        <v>0</v>
      </c>
      <c r="F1992" s="37">
        <v>0</v>
      </c>
      <c r="G1992" s="37">
        <v>0</v>
      </c>
      <c r="H1992" s="37">
        <v>0</v>
      </c>
      <c r="I1992" s="37">
        <v>0</v>
      </c>
      <c r="J1992" s="37">
        <v>0</v>
      </c>
      <c r="K1992" s="37">
        <v>0</v>
      </c>
      <c r="L1992" s="37">
        <v>0</v>
      </c>
      <c r="M1992" s="37">
        <v>0</v>
      </c>
      <c r="N1992" s="37">
        <v>0</v>
      </c>
      <c r="O1992" s="37">
        <v>0</v>
      </c>
      <c r="P1992" s="46">
        <f t="shared" si="139"/>
        <v>0</v>
      </c>
    </row>
    <row r="1993" spans="1:20" hidden="1" x14ac:dyDescent="0.25">
      <c r="A1993" s="258" t="str">
        <f>IF(B1993=1,A1947,"")</f>
        <v/>
      </c>
      <c r="B1993" s="39" t="str">
        <f t="shared" si="138"/>
        <v/>
      </c>
      <c r="C1993" s="101">
        <f>VLOOKUP($X$54,CAD!$E$7:$F$31,2,0)</f>
        <v>0</v>
      </c>
      <c r="D1993" s="37">
        <v>0</v>
      </c>
      <c r="E1993" s="37">
        <v>0</v>
      </c>
      <c r="F1993" s="37">
        <v>0</v>
      </c>
      <c r="G1993" s="37">
        <v>0</v>
      </c>
      <c r="H1993" s="37">
        <v>0</v>
      </c>
      <c r="I1993" s="37">
        <v>0</v>
      </c>
      <c r="J1993" s="37">
        <v>0</v>
      </c>
      <c r="K1993" s="37">
        <v>0</v>
      </c>
      <c r="L1993" s="37">
        <v>0</v>
      </c>
      <c r="M1993" s="37">
        <v>0</v>
      </c>
      <c r="N1993" s="37">
        <v>0</v>
      </c>
      <c r="O1993" s="37">
        <v>0</v>
      </c>
      <c r="P1993" s="46">
        <f t="shared" si="139"/>
        <v>0</v>
      </c>
    </row>
    <row r="1994" spans="1:20" hidden="1" x14ac:dyDescent="0.25">
      <c r="A1994" s="258" t="str">
        <f>IF(B1994=1,A1947,"")</f>
        <v/>
      </c>
      <c r="B1994" s="39" t="str">
        <f t="shared" si="138"/>
        <v/>
      </c>
      <c r="C1994" s="101">
        <f>VLOOKUP($X$55,CAD!$E$7:$F$31,2,0)</f>
        <v>0</v>
      </c>
      <c r="D1994" s="37">
        <v>0</v>
      </c>
      <c r="E1994" s="37">
        <v>0</v>
      </c>
      <c r="F1994" s="37">
        <v>0</v>
      </c>
      <c r="G1994" s="37">
        <v>0</v>
      </c>
      <c r="H1994" s="37">
        <v>0</v>
      </c>
      <c r="I1994" s="37">
        <v>0</v>
      </c>
      <c r="J1994" s="37">
        <v>0</v>
      </c>
      <c r="K1994" s="37">
        <v>0</v>
      </c>
      <c r="L1994" s="37">
        <v>0</v>
      </c>
      <c r="M1994" s="37">
        <v>0</v>
      </c>
      <c r="N1994" s="37">
        <v>0</v>
      </c>
      <c r="O1994" s="37">
        <v>0</v>
      </c>
      <c r="P1994" s="46">
        <f t="shared" si="139"/>
        <v>0</v>
      </c>
    </row>
    <row r="1995" spans="1:20" hidden="1" x14ac:dyDescent="0.25">
      <c r="A1995" s="258" t="str">
        <f>IF(B1995=1,A1947,"")</f>
        <v/>
      </c>
      <c r="B1995" s="39" t="str">
        <f t="shared" si="138"/>
        <v/>
      </c>
      <c r="C1995" s="101">
        <f>VLOOKUP($X$56,CAD!$E$7:$F$31,2,0)</f>
        <v>0</v>
      </c>
      <c r="D1995" s="37">
        <v>0</v>
      </c>
      <c r="E1995" s="37">
        <v>0</v>
      </c>
      <c r="F1995" s="37">
        <v>0</v>
      </c>
      <c r="G1995" s="37">
        <v>0</v>
      </c>
      <c r="H1995" s="37">
        <v>0</v>
      </c>
      <c r="I1995" s="37">
        <v>0</v>
      </c>
      <c r="J1995" s="37">
        <v>0</v>
      </c>
      <c r="K1995" s="37">
        <v>0</v>
      </c>
      <c r="L1995" s="37">
        <v>0</v>
      </c>
      <c r="M1995" s="37">
        <v>0</v>
      </c>
      <c r="N1995" s="37">
        <v>0</v>
      </c>
      <c r="O1995" s="37">
        <v>0</v>
      </c>
      <c r="P1995" s="46">
        <f t="shared" si="139"/>
        <v>0</v>
      </c>
    </row>
    <row r="1996" spans="1:20" hidden="1" x14ac:dyDescent="0.25">
      <c r="A1996" s="258" t="str">
        <f>IF(B1996=1,A1947,"")</f>
        <v/>
      </c>
      <c r="B1996" s="39" t="str">
        <f t="shared" si="138"/>
        <v/>
      </c>
      <c r="C1996" s="101">
        <f>VLOOKUP($X$57,CAD!$E$7:$F$31,2,0)</f>
        <v>0</v>
      </c>
      <c r="D1996" s="37">
        <v>0</v>
      </c>
      <c r="E1996" s="37">
        <v>0</v>
      </c>
      <c r="F1996" s="37">
        <v>0</v>
      </c>
      <c r="G1996" s="37">
        <v>0</v>
      </c>
      <c r="H1996" s="37">
        <v>0</v>
      </c>
      <c r="I1996" s="37">
        <v>0</v>
      </c>
      <c r="J1996" s="37">
        <v>0</v>
      </c>
      <c r="K1996" s="37">
        <v>0</v>
      </c>
      <c r="L1996" s="37">
        <v>0</v>
      </c>
      <c r="M1996" s="37">
        <v>0</v>
      </c>
      <c r="N1996" s="37">
        <v>0</v>
      </c>
      <c r="O1996" s="37">
        <v>0</v>
      </c>
      <c r="P1996" s="46">
        <f t="shared" si="139"/>
        <v>0</v>
      </c>
    </row>
    <row r="1997" spans="1:20" hidden="1" x14ac:dyDescent="0.25">
      <c r="A1997" s="258" t="str">
        <f>IF(B1997=1,A1947,"")</f>
        <v/>
      </c>
      <c r="B1997" s="39" t="str">
        <f t="shared" si="138"/>
        <v/>
      </c>
      <c r="C1997" s="101">
        <f>VLOOKUP($X$58,CAD!$E$7:$F$31,2,0)</f>
        <v>0</v>
      </c>
      <c r="D1997" s="37">
        <v>0</v>
      </c>
      <c r="E1997" s="37">
        <v>0</v>
      </c>
      <c r="F1997" s="37">
        <v>0</v>
      </c>
      <c r="G1997" s="37">
        <v>0</v>
      </c>
      <c r="H1997" s="37">
        <v>0</v>
      </c>
      <c r="I1997" s="37">
        <v>0</v>
      </c>
      <c r="J1997" s="37">
        <v>0</v>
      </c>
      <c r="K1997" s="37">
        <v>0</v>
      </c>
      <c r="L1997" s="37">
        <v>0</v>
      </c>
      <c r="M1997" s="37">
        <v>0</v>
      </c>
      <c r="N1997" s="37">
        <v>0</v>
      </c>
      <c r="O1997" s="37">
        <v>0</v>
      </c>
      <c r="P1997" s="46">
        <f t="shared" si="139"/>
        <v>0</v>
      </c>
      <c r="T1997" s="10"/>
    </row>
    <row r="1998" spans="1:20" hidden="1" x14ac:dyDescent="0.25">
      <c r="A1998" s="258">
        <f>A1947</f>
        <v>2054</v>
      </c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73"/>
    </row>
    <row r="1999" spans="1:20" ht="15.75" hidden="1" thickBot="1" x14ac:dyDescent="0.3">
      <c r="A1999" s="258">
        <f>A1947</f>
        <v>2054</v>
      </c>
      <c r="C1999" s="131" t="s">
        <v>203</v>
      </c>
      <c r="D1999" s="143">
        <f>PREV_D!D1915</f>
        <v>0</v>
      </c>
      <c r="E1999" s="143">
        <f>PREV_D!E1915</f>
        <v>0</v>
      </c>
      <c r="F1999" s="143">
        <f>PREV_D!F1915</f>
        <v>0</v>
      </c>
      <c r="G1999" s="143">
        <f>PREV_D!G1915</f>
        <v>0</v>
      </c>
      <c r="H1999" s="143">
        <f>PREV_D!H1915</f>
        <v>0</v>
      </c>
      <c r="I1999" s="143">
        <f>PREV_D!I1915</f>
        <v>0</v>
      </c>
      <c r="J1999" s="143">
        <f>PREV_D!J1915</f>
        <v>0</v>
      </c>
      <c r="K1999" s="143">
        <f>PREV_D!K1915</f>
        <v>0</v>
      </c>
      <c r="L1999" s="143">
        <f>PREV_D!L1915</f>
        <v>0</v>
      </c>
      <c r="M1999" s="143">
        <f>PREV_D!M1915</f>
        <v>0</v>
      </c>
      <c r="N1999" s="143">
        <f>PREV_D!N1915</f>
        <v>0</v>
      </c>
      <c r="O1999" s="143">
        <f>PREV_D!O1915</f>
        <v>0</v>
      </c>
      <c r="P1999" s="144">
        <f>SUM(D1999:O1999)</f>
        <v>0</v>
      </c>
    </row>
    <row r="2000" spans="1:20" hidden="1" x14ac:dyDescent="0.25">
      <c r="A2000" s="258">
        <f>A1947</f>
        <v>2054</v>
      </c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73"/>
    </row>
    <row r="2001" spans="1:16" hidden="1" x14ac:dyDescent="0.25">
      <c r="A2001" s="258">
        <f>A1947</f>
        <v>2054</v>
      </c>
      <c r="C2001" s="63" t="s">
        <v>204</v>
      </c>
      <c r="D2001" s="145">
        <f>D1947-D1999</f>
        <v>0</v>
      </c>
      <c r="E2001" s="145">
        <f t="shared" ref="E2001:P2001" si="140">E1947-E1999</f>
        <v>0</v>
      </c>
      <c r="F2001" s="145">
        <f t="shared" si="140"/>
        <v>0</v>
      </c>
      <c r="G2001" s="145">
        <f t="shared" si="140"/>
        <v>0</v>
      </c>
      <c r="H2001" s="145">
        <f t="shared" si="140"/>
        <v>0</v>
      </c>
      <c r="I2001" s="145">
        <f t="shared" si="140"/>
        <v>0</v>
      </c>
      <c r="J2001" s="145">
        <f t="shared" si="140"/>
        <v>0</v>
      </c>
      <c r="K2001" s="145">
        <f t="shared" si="140"/>
        <v>0</v>
      </c>
      <c r="L2001" s="145">
        <f t="shared" si="140"/>
        <v>0</v>
      </c>
      <c r="M2001" s="145">
        <f t="shared" si="140"/>
        <v>0</v>
      </c>
      <c r="N2001" s="145">
        <f t="shared" si="140"/>
        <v>0</v>
      </c>
      <c r="O2001" s="145">
        <f t="shared" si="140"/>
        <v>0</v>
      </c>
      <c r="P2001" s="146">
        <f t="shared" si="140"/>
        <v>0</v>
      </c>
    </row>
    <row r="2002" spans="1:16" hidden="1" x14ac:dyDescent="0.25">
      <c r="A2002" s="258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hidden="1" x14ac:dyDescent="0.25">
      <c r="A2003" s="258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ht="15" hidden="1" customHeight="1" thickBot="1" x14ac:dyDescent="0.3">
      <c r="A2004" s="258">
        <f>A1947+1</f>
        <v>2055</v>
      </c>
      <c r="C2004" s="134" t="s">
        <v>202</v>
      </c>
      <c r="D2004" s="142">
        <f t="shared" ref="D2004:P2004" si="141">SUM(D2005:D2054)</f>
        <v>0</v>
      </c>
      <c r="E2004" s="142">
        <f t="shared" si="141"/>
        <v>0</v>
      </c>
      <c r="F2004" s="142">
        <f t="shared" si="141"/>
        <v>0</v>
      </c>
      <c r="G2004" s="142">
        <f t="shared" si="141"/>
        <v>0</v>
      </c>
      <c r="H2004" s="142">
        <f t="shared" si="141"/>
        <v>0</v>
      </c>
      <c r="I2004" s="142">
        <f t="shared" si="141"/>
        <v>0</v>
      </c>
      <c r="J2004" s="142">
        <f t="shared" si="141"/>
        <v>0</v>
      </c>
      <c r="K2004" s="142">
        <f t="shared" si="141"/>
        <v>0</v>
      </c>
      <c r="L2004" s="142">
        <f t="shared" si="141"/>
        <v>0</v>
      </c>
      <c r="M2004" s="142">
        <f t="shared" si="141"/>
        <v>0</v>
      </c>
      <c r="N2004" s="142">
        <f t="shared" si="141"/>
        <v>0</v>
      </c>
      <c r="O2004" s="142">
        <f t="shared" si="141"/>
        <v>0</v>
      </c>
      <c r="P2004" s="142">
        <f t="shared" si="141"/>
        <v>0</v>
      </c>
    </row>
    <row r="2005" spans="1:16" hidden="1" x14ac:dyDescent="0.25">
      <c r="A2005" s="258" t="str">
        <f>IF(B2005=1,A2004,"")</f>
        <v/>
      </c>
      <c r="B2005" s="39" t="str">
        <f>IF(C2005&lt;&gt;0,1,"")</f>
        <v/>
      </c>
      <c r="C2005" s="130">
        <f>VLOOKUP($X$9,CAD!$C$7:$D$31,2,0)</f>
        <v>0</v>
      </c>
      <c r="D2005" s="38">
        <v>0</v>
      </c>
      <c r="E2005" s="38">
        <v>0</v>
      </c>
      <c r="F2005" s="38">
        <v>0</v>
      </c>
      <c r="G2005" s="38">
        <v>0</v>
      </c>
      <c r="H2005" s="38">
        <v>0</v>
      </c>
      <c r="I2005" s="38">
        <v>0</v>
      </c>
      <c r="J2005" s="38">
        <v>0</v>
      </c>
      <c r="K2005" s="38">
        <v>0</v>
      </c>
      <c r="L2005" s="38">
        <v>0</v>
      </c>
      <c r="M2005" s="38">
        <v>0</v>
      </c>
      <c r="N2005" s="38">
        <v>0</v>
      </c>
      <c r="O2005" s="38">
        <v>0</v>
      </c>
      <c r="P2005" s="99">
        <f>SUM(D2005:O2005)</f>
        <v>0</v>
      </c>
    </row>
    <row r="2006" spans="1:16" hidden="1" x14ac:dyDescent="0.25">
      <c r="A2006" s="258" t="str">
        <f>IF(B2006=1,A2004,"")</f>
        <v/>
      </c>
      <c r="B2006" s="39" t="str">
        <f t="shared" ref="B2006:B2054" si="142">IF(C2006&lt;&gt;0,1,"")</f>
        <v/>
      </c>
      <c r="C2006" s="130">
        <f>VLOOKUP($X$10,CAD!$C$7:$D$31,2,0)</f>
        <v>0</v>
      </c>
      <c r="D2006" s="38">
        <v>0</v>
      </c>
      <c r="E2006" s="38">
        <v>0</v>
      </c>
      <c r="F2006" s="38">
        <v>0</v>
      </c>
      <c r="G2006" s="38">
        <v>0</v>
      </c>
      <c r="H2006" s="38">
        <v>0</v>
      </c>
      <c r="I2006" s="38">
        <v>0</v>
      </c>
      <c r="J2006" s="38">
        <v>0</v>
      </c>
      <c r="K2006" s="38">
        <v>0</v>
      </c>
      <c r="L2006" s="38">
        <v>0</v>
      </c>
      <c r="M2006" s="38">
        <v>0</v>
      </c>
      <c r="N2006" s="38">
        <v>0</v>
      </c>
      <c r="O2006" s="38">
        <v>0</v>
      </c>
      <c r="P2006" s="46">
        <f t="shared" ref="P2006:P2054" si="143">SUM(D2006:O2006)</f>
        <v>0</v>
      </c>
    </row>
    <row r="2007" spans="1:16" hidden="1" x14ac:dyDescent="0.25">
      <c r="A2007" s="258" t="str">
        <f>IF(B2007=1,A2004,"")</f>
        <v/>
      </c>
      <c r="B2007" s="39" t="str">
        <f t="shared" si="142"/>
        <v/>
      </c>
      <c r="C2007" s="130">
        <f>VLOOKUP($X$11,CAD!$C$7:$D$31,2,0)</f>
        <v>0</v>
      </c>
      <c r="D2007" s="37">
        <v>0</v>
      </c>
      <c r="E2007" s="37">
        <v>0</v>
      </c>
      <c r="F2007" s="37">
        <v>0</v>
      </c>
      <c r="G2007" s="37">
        <v>0</v>
      </c>
      <c r="H2007" s="37">
        <v>0</v>
      </c>
      <c r="I2007" s="37">
        <v>0</v>
      </c>
      <c r="J2007" s="37">
        <v>0</v>
      </c>
      <c r="K2007" s="37">
        <v>0</v>
      </c>
      <c r="L2007" s="37">
        <v>0</v>
      </c>
      <c r="M2007" s="37">
        <v>0</v>
      </c>
      <c r="N2007" s="37">
        <v>0</v>
      </c>
      <c r="O2007" s="37">
        <v>0</v>
      </c>
      <c r="P2007" s="46">
        <f t="shared" si="143"/>
        <v>0</v>
      </c>
    </row>
    <row r="2008" spans="1:16" hidden="1" x14ac:dyDescent="0.25">
      <c r="A2008" s="258" t="str">
        <f>IF(B2008=1,A2004,"")</f>
        <v/>
      </c>
      <c r="B2008" s="39" t="str">
        <f t="shared" si="142"/>
        <v/>
      </c>
      <c r="C2008" s="130">
        <f>VLOOKUP($X$12,CAD!$C$7:$D$31,2,0)</f>
        <v>0</v>
      </c>
      <c r="D2008" s="37">
        <v>0</v>
      </c>
      <c r="E2008" s="37">
        <v>0</v>
      </c>
      <c r="F2008" s="37">
        <v>0</v>
      </c>
      <c r="G2008" s="37">
        <v>0</v>
      </c>
      <c r="H2008" s="37">
        <v>0</v>
      </c>
      <c r="I2008" s="37">
        <v>0</v>
      </c>
      <c r="J2008" s="37">
        <v>0</v>
      </c>
      <c r="K2008" s="37">
        <v>0</v>
      </c>
      <c r="L2008" s="37">
        <v>0</v>
      </c>
      <c r="M2008" s="37">
        <v>0</v>
      </c>
      <c r="N2008" s="37">
        <v>0</v>
      </c>
      <c r="O2008" s="37">
        <v>0</v>
      </c>
      <c r="P2008" s="46">
        <f t="shared" si="143"/>
        <v>0</v>
      </c>
    </row>
    <row r="2009" spans="1:16" hidden="1" x14ac:dyDescent="0.25">
      <c r="A2009" s="258" t="str">
        <f>IF(B2009=1,A2004,"")</f>
        <v/>
      </c>
      <c r="B2009" s="39" t="str">
        <f t="shared" si="142"/>
        <v/>
      </c>
      <c r="C2009" s="130">
        <f>VLOOKUP($X$13,CAD!$C$7:$D$31,2,0)</f>
        <v>0</v>
      </c>
      <c r="D2009" s="37">
        <v>0</v>
      </c>
      <c r="E2009" s="37">
        <v>0</v>
      </c>
      <c r="F2009" s="37">
        <v>0</v>
      </c>
      <c r="G2009" s="37">
        <v>0</v>
      </c>
      <c r="H2009" s="37">
        <v>0</v>
      </c>
      <c r="I2009" s="37">
        <v>0</v>
      </c>
      <c r="J2009" s="37">
        <v>0</v>
      </c>
      <c r="K2009" s="37">
        <v>0</v>
      </c>
      <c r="L2009" s="37">
        <v>0</v>
      </c>
      <c r="M2009" s="37">
        <v>0</v>
      </c>
      <c r="N2009" s="37">
        <v>0</v>
      </c>
      <c r="O2009" s="37">
        <v>0</v>
      </c>
      <c r="P2009" s="46">
        <f t="shared" si="143"/>
        <v>0</v>
      </c>
    </row>
    <row r="2010" spans="1:16" hidden="1" x14ac:dyDescent="0.25">
      <c r="A2010" s="258" t="str">
        <f>IF(B2010=1,A2004,"")</f>
        <v/>
      </c>
      <c r="B2010" s="39" t="str">
        <f t="shared" si="142"/>
        <v/>
      </c>
      <c r="C2010" s="130">
        <f>VLOOKUP($X$14,CAD!$C$7:$D$31,2,0)</f>
        <v>0</v>
      </c>
      <c r="D2010" s="37">
        <v>0</v>
      </c>
      <c r="E2010" s="37">
        <v>0</v>
      </c>
      <c r="F2010" s="37">
        <v>0</v>
      </c>
      <c r="G2010" s="37">
        <v>0</v>
      </c>
      <c r="H2010" s="37">
        <v>0</v>
      </c>
      <c r="I2010" s="37">
        <v>0</v>
      </c>
      <c r="J2010" s="37">
        <v>0</v>
      </c>
      <c r="K2010" s="37">
        <v>0</v>
      </c>
      <c r="L2010" s="37">
        <v>0</v>
      </c>
      <c r="M2010" s="37">
        <v>0</v>
      </c>
      <c r="N2010" s="37">
        <v>0</v>
      </c>
      <c r="O2010" s="37">
        <v>0</v>
      </c>
      <c r="P2010" s="46">
        <f t="shared" si="143"/>
        <v>0</v>
      </c>
    </row>
    <row r="2011" spans="1:16" hidden="1" x14ac:dyDescent="0.25">
      <c r="A2011" s="258" t="str">
        <f>IF(B2011=1,A2004,"")</f>
        <v/>
      </c>
      <c r="B2011" s="39" t="str">
        <f t="shared" si="142"/>
        <v/>
      </c>
      <c r="C2011" s="130">
        <f>VLOOKUP($X$15,CAD!$C$7:$D$31,2,0)</f>
        <v>0</v>
      </c>
      <c r="D2011" s="37">
        <v>0</v>
      </c>
      <c r="E2011" s="37">
        <v>0</v>
      </c>
      <c r="F2011" s="37">
        <v>0</v>
      </c>
      <c r="G2011" s="37">
        <v>0</v>
      </c>
      <c r="H2011" s="37">
        <v>0</v>
      </c>
      <c r="I2011" s="37">
        <v>0</v>
      </c>
      <c r="J2011" s="37">
        <v>0</v>
      </c>
      <c r="K2011" s="37">
        <v>0</v>
      </c>
      <c r="L2011" s="37">
        <v>0</v>
      </c>
      <c r="M2011" s="37">
        <v>0</v>
      </c>
      <c r="N2011" s="37">
        <v>0</v>
      </c>
      <c r="O2011" s="37">
        <v>0</v>
      </c>
      <c r="P2011" s="46">
        <f t="shared" si="143"/>
        <v>0</v>
      </c>
    </row>
    <row r="2012" spans="1:16" hidden="1" x14ac:dyDescent="0.25">
      <c r="A2012" s="258" t="str">
        <f>IF(B2012=1,A2004,"")</f>
        <v/>
      </c>
      <c r="B2012" s="39" t="str">
        <f t="shared" si="142"/>
        <v/>
      </c>
      <c r="C2012" s="130">
        <f>VLOOKUP($X$16,CAD!$C$7:$D$31,2,0)</f>
        <v>0</v>
      </c>
      <c r="D2012" s="37">
        <v>0</v>
      </c>
      <c r="E2012" s="37">
        <v>0</v>
      </c>
      <c r="F2012" s="37">
        <v>0</v>
      </c>
      <c r="G2012" s="37">
        <v>0</v>
      </c>
      <c r="H2012" s="37">
        <v>0</v>
      </c>
      <c r="I2012" s="37">
        <v>0</v>
      </c>
      <c r="J2012" s="37">
        <v>0</v>
      </c>
      <c r="K2012" s="37">
        <v>0</v>
      </c>
      <c r="L2012" s="37">
        <v>0</v>
      </c>
      <c r="M2012" s="37">
        <v>0</v>
      </c>
      <c r="N2012" s="37">
        <v>0</v>
      </c>
      <c r="O2012" s="37">
        <v>0</v>
      </c>
      <c r="P2012" s="46">
        <f t="shared" si="143"/>
        <v>0</v>
      </c>
    </row>
    <row r="2013" spans="1:16" hidden="1" x14ac:dyDescent="0.25">
      <c r="A2013" s="258" t="str">
        <f>IF(B2013=1,A2004,"")</f>
        <v/>
      </c>
      <c r="B2013" s="39" t="str">
        <f t="shared" si="142"/>
        <v/>
      </c>
      <c r="C2013" s="130">
        <f>VLOOKUP($X$17,CAD!$C$7:$D$31,2,0)</f>
        <v>0</v>
      </c>
      <c r="D2013" s="37">
        <v>0</v>
      </c>
      <c r="E2013" s="37">
        <v>0</v>
      </c>
      <c r="F2013" s="37">
        <v>0</v>
      </c>
      <c r="G2013" s="37">
        <v>0</v>
      </c>
      <c r="H2013" s="37">
        <v>0</v>
      </c>
      <c r="I2013" s="37">
        <v>0</v>
      </c>
      <c r="J2013" s="37">
        <v>0</v>
      </c>
      <c r="K2013" s="37">
        <v>0</v>
      </c>
      <c r="L2013" s="37">
        <v>0</v>
      </c>
      <c r="M2013" s="37">
        <v>0</v>
      </c>
      <c r="N2013" s="37">
        <v>0</v>
      </c>
      <c r="O2013" s="37">
        <v>0</v>
      </c>
      <c r="P2013" s="46">
        <f t="shared" si="143"/>
        <v>0</v>
      </c>
    </row>
    <row r="2014" spans="1:16" hidden="1" x14ac:dyDescent="0.25">
      <c r="A2014" s="258" t="str">
        <f>IF(B2014=1,A2004,"")</f>
        <v/>
      </c>
      <c r="B2014" s="39" t="str">
        <f t="shared" si="142"/>
        <v/>
      </c>
      <c r="C2014" s="130">
        <f>VLOOKUP($X$18,CAD!$C$7:$D$31,2,0)</f>
        <v>0</v>
      </c>
      <c r="D2014" s="37">
        <v>0</v>
      </c>
      <c r="E2014" s="37">
        <v>0</v>
      </c>
      <c r="F2014" s="37">
        <v>0</v>
      </c>
      <c r="G2014" s="37">
        <v>0</v>
      </c>
      <c r="H2014" s="37">
        <v>0</v>
      </c>
      <c r="I2014" s="37">
        <v>0</v>
      </c>
      <c r="J2014" s="37">
        <v>0</v>
      </c>
      <c r="K2014" s="37">
        <v>0</v>
      </c>
      <c r="L2014" s="37">
        <v>0</v>
      </c>
      <c r="M2014" s="37">
        <v>0</v>
      </c>
      <c r="N2014" s="37">
        <v>0</v>
      </c>
      <c r="O2014" s="37">
        <v>0</v>
      </c>
      <c r="P2014" s="46">
        <f t="shared" si="143"/>
        <v>0</v>
      </c>
    </row>
    <row r="2015" spans="1:16" hidden="1" x14ac:dyDescent="0.25">
      <c r="A2015" s="258" t="str">
        <f>IF(B2015=1,A2004,"")</f>
        <v/>
      </c>
      <c r="B2015" s="39" t="str">
        <f t="shared" si="142"/>
        <v/>
      </c>
      <c r="C2015" s="130">
        <f>VLOOKUP($X$19,CAD!$C$7:$D$31,2,0)</f>
        <v>0</v>
      </c>
      <c r="D2015" s="37">
        <v>0</v>
      </c>
      <c r="E2015" s="37">
        <v>0</v>
      </c>
      <c r="F2015" s="37">
        <v>0</v>
      </c>
      <c r="G2015" s="37">
        <v>0</v>
      </c>
      <c r="H2015" s="37">
        <v>0</v>
      </c>
      <c r="I2015" s="37">
        <v>0</v>
      </c>
      <c r="J2015" s="37">
        <v>0</v>
      </c>
      <c r="K2015" s="37">
        <v>0</v>
      </c>
      <c r="L2015" s="37">
        <v>0</v>
      </c>
      <c r="M2015" s="37">
        <v>0</v>
      </c>
      <c r="N2015" s="37">
        <v>0</v>
      </c>
      <c r="O2015" s="37">
        <v>0</v>
      </c>
      <c r="P2015" s="46">
        <f t="shared" si="143"/>
        <v>0</v>
      </c>
    </row>
    <row r="2016" spans="1:16" hidden="1" x14ac:dyDescent="0.25">
      <c r="A2016" s="258" t="str">
        <f>IF(B2016=1,A2004,"")</f>
        <v/>
      </c>
      <c r="B2016" s="39" t="str">
        <f t="shared" si="142"/>
        <v/>
      </c>
      <c r="C2016" s="130">
        <f>VLOOKUP($X$20,CAD!$C$7:$D$31,2,0)</f>
        <v>0</v>
      </c>
      <c r="D2016" s="37">
        <v>0</v>
      </c>
      <c r="E2016" s="37">
        <v>0</v>
      </c>
      <c r="F2016" s="37">
        <v>0</v>
      </c>
      <c r="G2016" s="37">
        <v>0</v>
      </c>
      <c r="H2016" s="37">
        <v>0</v>
      </c>
      <c r="I2016" s="37">
        <v>0</v>
      </c>
      <c r="J2016" s="37">
        <v>0</v>
      </c>
      <c r="K2016" s="37">
        <v>0</v>
      </c>
      <c r="L2016" s="37">
        <v>0</v>
      </c>
      <c r="M2016" s="37">
        <v>0</v>
      </c>
      <c r="N2016" s="37">
        <v>0</v>
      </c>
      <c r="O2016" s="37">
        <v>0</v>
      </c>
      <c r="P2016" s="46">
        <f t="shared" si="143"/>
        <v>0</v>
      </c>
    </row>
    <row r="2017" spans="1:16" hidden="1" x14ac:dyDescent="0.25">
      <c r="A2017" s="258" t="str">
        <f>IF(B2017=1,A2004,"")</f>
        <v/>
      </c>
      <c r="B2017" s="39" t="str">
        <f t="shared" si="142"/>
        <v/>
      </c>
      <c r="C2017" s="130">
        <f>VLOOKUP($X$21,CAD!$C$7:$D$31,2,0)</f>
        <v>0</v>
      </c>
      <c r="D2017" s="37">
        <v>0</v>
      </c>
      <c r="E2017" s="37">
        <v>0</v>
      </c>
      <c r="F2017" s="37">
        <v>0</v>
      </c>
      <c r="G2017" s="37">
        <v>0</v>
      </c>
      <c r="H2017" s="37">
        <v>0</v>
      </c>
      <c r="I2017" s="37">
        <v>0</v>
      </c>
      <c r="J2017" s="37">
        <v>0</v>
      </c>
      <c r="K2017" s="37">
        <v>0</v>
      </c>
      <c r="L2017" s="37">
        <v>0</v>
      </c>
      <c r="M2017" s="37">
        <v>0</v>
      </c>
      <c r="N2017" s="37">
        <v>0</v>
      </c>
      <c r="O2017" s="37">
        <v>0</v>
      </c>
      <c r="P2017" s="46">
        <f t="shared" si="143"/>
        <v>0</v>
      </c>
    </row>
    <row r="2018" spans="1:16" hidden="1" x14ac:dyDescent="0.25">
      <c r="A2018" s="258" t="str">
        <f>IF(B2018=1,A2004,"")</f>
        <v/>
      </c>
      <c r="B2018" s="39" t="str">
        <f t="shared" si="142"/>
        <v/>
      </c>
      <c r="C2018" s="130">
        <f>VLOOKUP($X$22,CAD!$C$7:$D$31,2,0)</f>
        <v>0</v>
      </c>
      <c r="D2018" s="37">
        <v>0</v>
      </c>
      <c r="E2018" s="37">
        <v>0</v>
      </c>
      <c r="F2018" s="37">
        <v>0</v>
      </c>
      <c r="G2018" s="37">
        <v>0</v>
      </c>
      <c r="H2018" s="37">
        <v>0</v>
      </c>
      <c r="I2018" s="37">
        <v>0</v>
      </c>
      <c r="J2018" s="37">
        <v>0</v>
      </c>
      <c r="K2018" s="37">
        <v>0</v>
      </c>
      <c r="L2018" s="37">
        <v>0</v>
      </c>
      <c r="M2018" s="37">
        <v>0</v>
      </c>
      <c r="N2018" s="37">
        <v>0</v>
      </c>
      <c r="O2018" s="37">
        <v>0</v>
      </c>
      <c r="P2018" s="46">
        <f t="shared" si="143"/>
        <v>0</v>
      </c>
    </row>
    <row r="2019" spans="1:16" hidden="1" x14ac:dyDescent="0.25">
      <c r="A2019" s="258" t="str">
        <f>IF(B2019=1,A2004,"")</f>
        <v/>
      </c>
      <c r="B2019" s="39" t="str">
        <f t="shared" si="142"/>
        <v/>
      </c>
      <c r="C2019" s="130">
        <f>VLOOKUP($X$23,CAD!$C$7:$D$31,2,0)</f>
        <v>0</v>
      </c>
      <c r="D2019" s="37">
        <v>0</v>
      </c>
      <c r="E2019" s="37">
        <v>0</v>
      </c>
      <c r="F2019" s="37">
        <v>0</v>
      </c>
      <c r="G2019" s="37">
        <v>0</v>
      </c>
      <c r="H2019" s="37">
        <v>0</v>
      </c>
      <c r="I2019" s="37">
        <v>0</v>
      </c>
      <c r="J2019" s="37">
        <v>0</v>
      </c>
      <c r="K2019" s="37">
        <v>0</v>
      </c>
      <c r="L2019" s="37">
        <v>0</v>
      </c>
      <c r="M2019" s="37">
        <v>0</v>
      </c>
      <c r="N2019" s="37">
        <v>0</v>
      </c>
      <c r="O2019" s="37">
        <v>0</v>
      </c>
      <c r="P2019" s="46">
        <f t="shared" si="143"/>
        <v>0</v>
      </c>
    </row>
    <row r="2020" spans="1:16" hidden="1" x14ac:dyDescent="0.25">
      <c r="A2020" s="258" t="str">
        <f>IF(B2020=1,A2004,"")</f>
        <v/>
      </c>
      <c r="B2020" s="39" t="str">
        <f t="shared" si="142"/>
        <v/>
      </c>
      <c r="C2020" s="130">
        <f>VLOOKUP($X$24,CAD!$C$7:$D$31,2,0)</f>
        <v>0</v>
      </c>
      <c r="D2020" s="37">
        <v>0</v>
      </c>
      <c r="E2020" s="37">
        <v>0</v>
      </c>
      <c r="F2020" s="37">
        <v>0</v>
      </c>
      <c r="G2020" s="37">
        <v>0</v>
      </c>
      <c r="H2020" s="37">
        <v>0</v>
      </c>
      <c r="I2020" s="37">
        <v>0</v>
      </c>
      <c r="J2020" s="37">
        <v>0</v>
      </c>
      <c r="K2020" s="37">
        <v>0</v>
      </c>
      <c r="L2020" s="37">
        <v>0</v>
      </c>
      <c r="M2020" s="37">
        <v>0</v>
      </c>
      <c r="N2020" s="37">
        <v>0</v>
      </c>
      <c r="O2020" s="37">
        <v>0</v>
      </c>
      <c r="P2020" s="46">
        <f t="shared" si="143"/>
        <v>0</v>
      </c>
    </row>
    <row r="2021" spans="1:16" hidden="1" x14ac:dyDescent="0.25">
      <c r="A2021" s="258" t="str">
        <f>IF(B2021=1,A2004,"")</f>
        <v/>
      </c>
      <c r="B2021" s="39" t="str">
        <f t="shared" si="142"/>
        <v/>
      </c>
      <c r="C2021" s="130">
        <f>VLOOKUP($X$25,CAD!$C$7:$D$31,2,0)</f>
        <v>0</v>
      </c>
      <c r="D2021" s="37">
        <v>0</v>
      </c>
      <c r="E2021" s="37">
        <v>0</v>
      </c>
      <c r="F2021" s="37">
        <v>0</v>
      </c>
      <c r="G2021" s="37">
        <v>0</v>
      </c>
      <c r="H2021" s="37">
        <v>0</v>
      </c>
      <c r="I2021" s="37">
        <v>0</v>
      </c>
      <c r="J2021" s="37">
        <v>0</v>
      </c>
      <c r="K2021" s="37">
        <v>0</v>
      </c>
      <c r="L2021" s="37">
        <v>0</v>
      </c>
      <c r="M2021" s="37">
        <v>0</v>
      </c>
      <c r="N2021" s="37">
        <v>0</v>
      </c>
      <c r="O2021" s="37">
        <v>0</v>
      </c>
      <c r="P2021" s="46">
        <f t="shared" si="143"/>
        <v>0</v>
      </c>
    </row>
    <row r="2022" spans="1:16" hidden="1" x14ac:dyDescent="0.25">
      <c r="A2022" s="258" t="str">
        <f>IF(B2022=1,A2004,"")</f>
        <v/>
      </c>
      <c r="B2022" s="39" t="str">
        <f t="shared" si="142"/>
        <v/>
      </c>
      <c r="C2022" s="130">
        <f>VLOOKUP($X$26,CAD!$C$7:$D$31,2,0)</f>
        <v>0</v>
      </c>
      <c r="D2022" s="37">
        <v>0</v>
      </c>
      <c r="E2022" s="37">
        <v>0</v>
      </c>
      <c r="F2022" s="37">
        <v>0</v>
      </c>
      <c r="G2022" s="37">
        <v>0</v>
      </c>
      <c r="H2022" s="37">
        <v>0</v>
      </c>
      <c r="I2022" s="37">
        <v>0</v>
      </c>
      <c r="J2022" s="37">
        <v>0</v>
      </c>
      <c r="K2022" s="37">
        <v>0</v>
      </c>
      <c r="L2022" s="37">
        <v>0</v>
      </c>
      <c r="M2022" s="37">
        <v>0</v>
      </c>
      <c r="N2022" s="37">
        <v>0</v>
      </c>
      <c r="O2022" s="37">
        <v>0</v>
      </c>
      <c r="P2022" s="46">
        <f t="shared" si="143"/>
        <v>0</v>
      </c>
    </row>
    <row r="2023" spans="1:16" hidden="1" x14ac:dyDescent="0.25">
      <c r="A2023" s="258" t="str">
        <f>IF(B2023=1,A2004,"")</f>
        <v/>
      </c>
      <c r="B2023" s="39" t="str">
        <f t="shared" si="142"/>
        <v/>
      </c>
      <c r="C2023" s="130">
        <f>VLOOKUP($X$27,CAD!$C$7:$D$31,2,0)</f>
        <v>0</v>
      </c>
      <c r="D2023" s="37">
        <v>0</v>
      </c>
      <c r="E2023" s="37">
        <v>0</v>
      </c>
      <c r="F2023" s="37">
        <v>0</v>
      </c>
      <c r="G2023" s="37">
        <v>0</v>
      </c>
      <c r="H2023" s="37">
        <v>0</v>
      </c>
      <c r="I2023" s="37">
        <v>0</v>
      </c>
      <c r="J2023" s="37">
        <v>0</v>
      </c>
      <c r="K2023" s="37">
        <v>0</v>
      </c>
      <c r="L2023" s="37">
        <v>0</v>
      </c>
      <c r="M2023" s="37">
        <v>0</v>
      </c>
      <c r="N2023" s="37">
        <v>0</v>
      </c>
      <c r="O2023" s="37">
        <v>0</v>
      </c>
      <c r="P2023" s="46">
        <f t="shared" si="143"/>
        <v>0</v>
      </c>
    </row>
    <row r="2024" spans="1:16" hidden="1" x14ac:dyDescent="0.25">
      <c r="A2024" s="258" t="str">
        <f>IF(B2024=1,A2004,"")</f>
        <v/>
      </c>
      <c r="B2024" s="39" t="str">
        <f t="shared" si="142"/>
        <v/>
      </c>
      <c r="C2024" s="130">
        <f>VLOOKUP($X$28,CAD!$C$7:$D$31,2,0)</f>
        <v>0</v>
      </c>
      <c r="D2024" s="37">
        <v>0</v>
      </c>
      <c r="E2024" s="37">
        <v>0</v>
      </c>
      <c r="F2024" s="37">
        <v>0</v>
      </c>
      <c r="G2024" s="37">
        <v>0</v>
      </c>
      <c r="H2024" s="37">
        <v>0</v>
      </c>
      <c r="I2024" s="37">
        <v>0</v>
      </c>
      <c r="J2024" s="37">
        <v>0</v>
      </c>
      <c r="K2024" s="37">
        <v>0</v>
      </c>
      <c r="L2024" s="37">
        <v>0</v>
      </c>
      <c r="M2024" s="37">
        <v>0</v>
      </c>
      <c r="N2024" s="37">
        <v>0</v>
      </c>
      <c r="O2024" s="37">
        <v>0</v>
      </c>
      <c r="P2024" s="46">
        <f t="shared" si="143"/>
        <v>0</v>
      </c>
    </row>
    <row r="2025" spans="1:16" hidden="1" x14ac:dyDescent="0.25">
      <c r="A2025" s="258" t="str">
        <f>IF(B2025=1,A2004,"")</f>
        <v/>
      </c>
      <c r="B2025" s="39" t="str">
        <f t="shared" si="142"/>
        <v/>
      </c>
      <c r="C2025" s="130">
        <f>VLOOKUP($X$29,CAD!$C$7:$D$31,2,0)</f>
        <v>0</v>
      </c>
      <c r="D2025" s="37">
        <v>0</v>
      </c>
      <c r="E2025" s="37">
        <v>0</v>
      </c>
      <c r="F2025" s="37">
        <v>0</v>
      </c>
      <c r="G2025" s="37">
        <v>0</v>
      </c>
      <c r="H2025" s="37">
        <v>0</v>
      </c>
      <c r="I2025" s="37">
        <v>0</v>
      </c>
      <c r="J2025" s="37">
        <v>0</v>
      </c>
      <c r="K2025" s="37">
        <v>0</v>
      </c>
      <c r="L2025" s="37">
        <v>0</v>
      </c>
      <c r="M2025" s="37">
        <v>0</v>
      </c>
      <c r="N2025" s="37">
        <v>0</v>
      </c>
      <c r="O2025" s="37">
        <v>0</v>
      </c>
      <c r="P2025" s="46">
        <f t="shared" si="143"/>
        <v>0</v>
      </c>
    </row>
    <row r="2026" spans="1:16" hidden="1" x14ac:dyDescent="0.25">
      <c r="A2026" s="258" t="str">
        <f>IF(B2026=1,A2004,"")</f>
        <v/>
      </c>
      <c r="B2026" s="39" t="str">
        <f t="shared" si="142"/>
        <v/>
      </c>
      <c r="C2026" s="130">
        <f>VLOOKUP($X$30,CAD!$C$7:$D$31,2,0)</f>
        <v>0</v>
      </c>
      <c r="D2026" s="37">
        <v>0</v>
      </c>
      <c r="E2026" s="37">
        <v>0</v>
      </c>
      <c r="F2026" s="37">
        <v>0</v>
      </c>
      <c r="G2026" s="37">
        <v>0</v>
      </c>
      <c r="H2026" s="37">
        <v>0</v>
      </c>
      <c r="I2026" s="37">
        <v>0</v>
      </c>
      <c r="J2026" s="37">
        <v>0</v>
      </c>
      <c r="K2026" s="37">
        <v>0</v>
      </c>
      <c r="L2026" s="37">
        <v>0</v>
      </c>
      <c r="M2026" s="37">
        <v>0</v>
      </c>
      <c r="N2026" s="37">
        <v>0</v>
      </c>
      <c r="O2026" s="37">
        <v>0</v>
      </c>
      <c r="P2026" s="46">
        <f t="shared" si="143"/>
        <v>0</v>
      </c>
    </row>
    <row r="2027" spans="1:16" hidden="1" x14ac:dyDescent="0.25">
      <c r="A2027" s="258" t="str">
        <f>IF(B2027=1,A2004,"")</f>
        <v/>
      </c>
      <c r="B2027" s="39" t="str">
        <f t="shared" si="142"/>
        <v/>
      </c>
      <c r="C2027" s="130">
        <f>VLOOKUP($X$31,CAD!$C$7:$D$31,2,0)</f>
        <v>0</v>
      </c>
      <c r="D2027" s="37">
        <v>0</v>
      </c>
      <c r="E2027" s="37">
        <v>0</v>
      </c>
      <c r="F2027" s="37">
        <v>0</v>
      </c>
      <c r="G2027" s="37">
        <v>0</v>
      </c>
      <c r="H2027" s="37">
        <v>0</v>
      </c>
      <c r="I2027" s="37">
        <v>0</v>
      </c>
      <c r="J2027" s="37">
        <v>0</v>
      </c>
      <c r="K2027" s="37">
        <v>0</v>
      </c>
      <c r="L2027" s="37">
        <v>0</v>
      </c>
      <c r="M2027" s="37">
        <v>0</v>
      </c>
      <c r="N2027" s="37">
        <v>0</v>
      </c>
      <c r="O2027" s="37">
        <v>0</v>
      </c>
      <c r="P2027" s="46">
        <f t="shared" si="143"/>
        <v>0</v>
      </c>
    </row>
    <row r="2028" spans="1:16" hidden="1" x14ac:dyDescent="0.25">
      <c r="A2028" s="258" t="str">
        <f>IF(B2028=1,A2004,"")</f>
        <v/>
      </c>
      <c r="B2028" s="39" t="str">
        <f t="shared" si="142"/>
        <v/>
      </c>
      <c r="C2028" s="130">
        <f>VLOOKUP($X$32,CAD!$C$7:$D$31,2,0)</f>
        <v>0</v>
      </c>
      <c r="D2028" s="37">
        <v>0</v>
      </c>
      <c r="E2028" s="37">
        <v>0</v>
      </c>
      <c r="F2028" s="37">
        <v>0</v>
      </c>
      <c r="G2028" s="37">
        <v>0</v>
      </c>
      <c r="H2028" s="37">
        <v>0</v>
      </c>
      <c r="I2028" s="37">
        <v>0</v>
      </c>
      <c r="J2028" s="37">
        <v>0</v>
      </c>
      <c r="K2028" s="37">
        <v>0</v>
      </c>
      <c r="L2028" s="37">
        <v>0</v>
      </c>
      <c r="M2028" s="37">
        <v>0</v>
      </c>
      <c r="N2028" s="37">
        <v>0</v>
      </c>
      <c r="O2028" s="37">
        <v>0</v>
      </c>
      <c r="P2028" s="46">
        <f t="shared" si="143"/>
        <v>0</v>
      </c>
    </row>
    <row r="2029" spans="1:16" hidden="1" x14ac:dyDescent="0.25">
      <c r="A2029" s="258" t="str">
        <f>IF(B2029=1,A2004,"")</f>
        <v/>
      </c>
      <c r="B2029" s="39" t="str">
        <f t="shared" si="142"/>
        <v/>
      </c>
      <c r="C2029" s="130">
        <f>VLOOKUP($X$33,CAD!$C$7:$D$31,2,0)</f>
        <v>0</v>
      </c>
      <c r="D2029" s="37">
        <v>0</v>
      </c>
      <c r="E2029" s="37">
        <v>0</v>
      </c>
      <c r="F2029" s="37">
        <v>0</v>
      </c>
      <c r="G2029" s="37">
        <v>0</v>
      </c>
      <c r="H2029" s="37">
        <v>0</v>
      </c>
      <c r="I2029" s="37">
        <v>0</v>
      </c>
      <c r="J2029" s="37">
        <v>0</v>
      </c>
      <c r="K2029" s="37">
        <v>0</v>
      </c>
      <c r="L2029" s="37">
        <v>0</v>
      </c>
      <c r="M2029" s="37">
        <v>0</v>
      </c>
      <c r="N2029" s="37">
        <v>0</v>
      </c>
      <c r="O2029" s="37">
        <v>0</v>
      </c>
      <c r="P2029" s="46">
        <f t="shared" si="143"/>
        <v>0</v>
      </c>
    </row>
    <row r="2030" spans="1:16" hidden="1" x14ac:dyDescent="0.25">
      <c r="A2030" s="258" t="str">
        <f>IF(B2030=1,A2004,"")</f>
        <v/>
      </c>
      <c r="B2030" s="39" t="str">
        <f t="shared" si="142"/>
        <v/>
      </c>
      <c r="C2030" s="101">
        <f>VLOOKUP($X$34,CAD!$E$7:$F$31,2,0)</f>
        <v>0</v>
      </c>
      <c r="D2030" s="37">
        <v>0</v>
      </c>
      <c r="E2030" s="37">
        <v>0</v>
      </c>
      <c r="F2030" s="37">
        <v>0</v>
      </c>
      <c r="G2030" s="37">
        <v>0</v>
      </c>
      <c r="H2030" s="37">
        <v>0</v>
      </c>
      <c r="I2030" s="37">
        <v>0</v>
      </c>
      <c r="J2030" s="37">
        <v>0</v>
      </c>
      <c r="K2030" s="37">
        <v>0</v>
      </c>
      <c r="L2030" s="37">
        <v>0</v>
      </c>
      <c r="M2030" s="37">
        <v>0</v>
      </c>
      <c r="N2030" s="37">
        <v>0</v>
      </c>
      <c r="O2030" s="37">
        <v>0</v>
      </c>
      <c r="P2030" s="46">
        <f t="shared" si="143"/>
        <v>0</v>
      </c>
    </row>
    <row r="2031" spans="1:16" hidden="1" x14ac:dyDescent="0.25">
      <c r="A2031" s="258" t="str">
        <f>IF(B2031=1,A2004,"")</f>
        <v/>
      </c>
      <c r="B2031" s="39" t="str">
        <f t="shared" si="142"/>
        <v/>
      </c>
      <c r="C2031" s="101">
        <f>VLOOKUP($X$35,CAD!$E$7:$F$31,2,0)</f>
        <v>0</v>
      </c>
      <c r="D2031" s="37">
        <v>0</v>
      </c>
      <c r="E2031" s="37">
        <v>0</v>
      </c>
      <c r="F2031" s="37">
        <v>0</v>
      </c>
      <c r="G2031" s="37">
        <v>0</v>
      </c>
      <c r="H2031" s="37">
        <v>0</v>
      </c>
      <c r="I2031" s="37">
        <v>0</v>
      </c>
      <c r="J2031" s="37">
        <v>0</v>
      </c>
      <c r="K2031" s="37">
        <v>0</v>
      </c>
      <c r="L2031" s="37">
        <v>0</v>
      </c>
      <c r="M2031" s="37">
        <v>0</v>
      </c>
      <c r="N2031" s="37">
        <v>0</v>
      </c>
      <c r="O2031" s="37">
        <v>0</v>
      </c>
      <c r="P2031" s="46">
        <f t="shared" si="143"/>
        <v>0</v>
      </c>
    </row>
    <row r="2032" spans="1:16" hidden="1" x14ac:dyDescent="0.25">
      <c r="A2032" s="258" t="str">
        <f>IF(B2032=1,A2004,"")</f>
        <v/>
      </c>
      <c r="B2032" s="39" t="str">
        <f t="shared" si="142"/>
        <v/>
      </c>
      <c r="C2032" s="101">
        <f>VLOOKUP($X$36,CAD!$E$7:$F$31,2,0)</f>
        <v>0</v>
      </c>
      <c r="D2032" s="37">
        <v>0</v>
      </c>
      <c r="E2032" s="37">
        <v>0</v>
      </c>
      <c r="F2032" s="37">
        <v>0</v>
      </c>
      <c r="G2032" s="37">
        <v>0</v>
      </c>
      <c r="H2032" s="37">
        <v>0</v>
      </c>
      <c r="I2032" s="37">
        <v>0</v>
      </c>
      <c r="J2032" s="37">
        <v>0</v>
      </c>
      <c r="K2032" s="37">
        <v>0</v>
      </c>
      <c r="L2032" s="37">
        <v>0</v>
      </c>
      <c r="M2032" s="37">
        <v>0</v>
      </c>
      <c r="N2032" s="37">
        <v>0</v>
      </c>
      <c r="O2032" s="37">
        <v>0</v>
      </c>
      <c r="P2032" s="46">
        <f t="shared" si="143"/>
        <v>0</v>
      </c>
    </row>
    <row r="2033" spans="1:16" hidden="1" x14ac:dyDescent="0.25">
      <c r="A2033" s="258" t="str">
        <f>IF(B2033=1,A2004,"")</f>
        <v/>
      </c>
      <c r="B2033" s="39" t="str">
        <f t="shared" si="142"/>
        <v/>
      </c>
      <c r="C2033" s="101">
        <f>VLOOKUP($X$37,CAD!$E$7:$F$31,2,0)</f>
        <v>0</v>
      </c>
      <c r="D2033" s="37">
        <v>0</v>
      </c>
      <c r="E2033" s="37">
        <v>0</v>
      </c>
      <c r="F2033" s="37">
        <v>0</v>
      </c>
      <c r="G2033" s="37">
        <v>0</v>
      </c>
      <c r="H2033" s="37">
        <v>0</v>
      </c>
      <c r="I2033" s="37">
        <v>0</v>
      </c>
      <c r="J2033" s="37">
        <v>0</v>
      </c>
      <c r="K2033" s="37">
        <v>0</v>
      </c>
      <c r="L2033" s="37">
        <v>0</v>
      </c>
      <c r="M2033" s="37">
        <v>0</v>
      </c>
      <c r="N2033" s="37">
        <v>0</v>
      </c>
      <c r="O2033" s="37">
        <v>0</v>
      </c>
      <c r="P2033" s="46">
        <f t="shared" si="143"/>
        <v>0</v>
      </c>
    </row>
    <row r="2034" spans="1:16" hidden="1" x14ac:dyDescent="0.25">
      <c r="A2034" s="258" t="str">
        <f>IF(B2034=1,A2004,"")</f>
        <v/>
      </c>
      <c r="B2034" s="39" t="str">
        <f t="shared" si="142"/>
        <v/>
      </c>
      <c r="C2034" s="101">
        <f>VLOOKUP($X$38,CAD!$E$7:$F$31,2,0)</f>
        <v>0</v>
      </c>
      <c r="D2034" s="37">
        <v>0</v>
      </c>
      <c r="E2034" s="37">
        <v>0</v>
      </c>
      <c r="F2034" s="37">
        <v>0</v>
      </c>
      <c r="G2034" s="37">
        <v>0</v>
      </c>
      <c r="H2034" s="37">
        <v>0</v>
      </c>
      <c r="I2034" s="37">
        <v>0</v>
      </c>
      <c r="J2034" s="37">
        <v>0</v>
      </c>
      <c r="K2034" s="37">
        <v>0</v>
      </c>
      <c r="L2034" s="37">
        <v>0</v>
      </c>
      <c r="M2034" s="37">
        <v>0</v>
      </c>
      <c r="N2034" s="37">
        <v>0</v>
      </c>
      <c r="O2034" s="37">
        <v>0</v>
      </c>
      <c r="P2034" s="46">
        <f t="shared" si="143"/>
        <v>0</v>
      </c>
    </row>
    <row r="2035" spans="1:16" hidden="1" x14ac:dyDescent="0.25">
      <c r="A2035" s="258" t="str">
        <f>IF(B2035=1,A2004,"")</f>
        <v/>
      </c>
      <c r="B2035" s="39" t="str">
        <f t="shared" si="142"/>
        <v/>
      </c>
      <c r="C2035" s="101">
        <f>VLOOKUP($X$39,CAD!$E$7:$F$31,2,0)</f>
        <v>0</v>
      </c>
      <c r="D2035" s="37">
        <v>0</v>
      </c>
      <c r="E2035" s="37">
        <v>0</v>
      </c>
      <c r="F2035" s="37">
        <v>0</v>
      </c>
      <c r="G2035" s="37">
        <v>0</v>
      </c>
      <c r="H2035" s="37">
        <v>0</v>
      </c>
      <c r="I2035" s="37">
        <v>0</v>
      </c>
      <c r="J2035" s="37">
        <v>0</v>
      </c>
      <c r="K2035" s="37">
        <v>0</v>
      </c>
      <c r="L2035" s="37">
        <v>0</v>
      </c>
      <c r="M2035" s="37">
        <v>0</v>
      </c>
      <c r="N2035" s="37">
        <v>0</v>
      </c>
      <c r="O2035" s="37">
        <v>0</v>
      </c>
      <c r="P2035" s="46">
        <f t="shared" si="143"/>
        <v>0</v>
      </c>
    </row>
    <row r="2036" spans="1:16" hidden="1" x14ac:dyDescent="0.25">
      <c r="A2036" s="258" t="str">
        <f>IF(B2036=1,A2004,"")</f>
        <v/>
      </c>
      <c r="B2036" s="39" t="str">
        <f t="shared" si="142"/>
        <v/>
      </c>
      <c r="C2036" s="101">
        <f>VLOOKUP($X$40,CAD!$E$7:$F$31,2,0)</f>
        <v>0</v>
      </c>
      <c r="D2036" s="37">
        <v>0</v>
      </c>
      <c r="E2036" s="37">
        <v>0</v>
      </c>
      <c r="F2036" s="37">
        <v>0</v>
      </c>
      <c r="G2036" s="37">
        <v>0</v>
      </c>
      <c r="H2036" s="37">
        <v>0</v>
      </c>
      <c r="I2036" s="37">
        <v>0</v>
      </c>
      <c r="J2036" s="37">
        <v>0</v>
      </c>
      <c r="K2036" s="37">
        <v>0</v>
      </c>
      <c r="L2036" s="37">
        <v>0</v>
      </c>
      <c r="M2036" s="37">
        <v>0</v>
      </c>
      <c r="N2036" s="37">
        <v>0</v>
      </c>
      <c r="O2036" s="37">
        <v>0</v>
      </c>
      <c r="P2036" s="46">
        <f t="shared" si="143"/>
        <v>0</v>
      </c>
    </row>
    <row r="2037" spans="1:16" hidden="1" x14ac:dyDescent="0.25">
      <c r="A2037" s="258" t="str">
        <f>IF(B2037=1,A2004,"")</f>
        <v/>
      </c>
      <c r="B2037" s="39" t="str">
        <f t="shared" si="142"/>
        <v/>
      </c>
      <c r="C2037" s="101">
        <f>VLOOKUP($X$41,CAD!$E$7:$F$31,2,0)</f>
        <v>0</v>
      </c>
      <c r="D2037" s="37">
        <v>0</v>
      </c>
      <c r="E2037" s="37">
        <v>0</v>
      </c>
      <c r="F2037" s="37">
        <v>0</v>
      </c>
      <c r="G2037" s="37">
        <v>0</v>
      </c>
      <c r="H2037" s="37">
        <v>0</v>
      </c>
      <c r="I2037" s="37">
        <v>0</v>
      </c>
      <c r="J2037" s="37">
        <v>0</v>
      </c>
      <c r="K2037" s="37">
        <v>0</v>
      </c>
      <c r="L2037" s="37">
        <v>0</v>
      </c>
      <c r="M2037" s="37">
        <v>0</v>
      </c>
      <c r="N2037" s="37">
        <v>0</v>
      </c>
      <c r="O2037" s="37">
        <v>0</v>
      </c>
      <c r="P2037" s="46">
        <f t="shared" si="143"/>
        <v>0</v>
      </c>
    </row>
    <row r="2038" spans="1:16" hidden="1" x14ac:dyDescent="0.25">
      <c r="A2038" s="258" t="str">
        <f>IF(B2038=1,A2004,"")</f>
        <v/>
      </c>
      <c r="B2038" s="39" t="str">
        <f t="shared" si="142"/>
        <v/>
      </c>
      <c r="C2038" s="101">
        <f>VLOOKUP($X$42,CAD!$E$7:$F$31,2,0)</f>
        <v>0</v>
      </c>
      <c r="D2038" s="37">
        <v>0</v>
      </c>
      <c r="E2038" s="37">
        <v>0</v>
      </c>
      <c r="F2038" s="37">
        <v>0</v>
      </c>
      <c r="G2038" s="37">
        <v>0</v>
      </c>
      <c r="H2038" s="37">
        <v>0</v>
      </c>
      <c r="I2038" s="37">
        <v>0</v>
      </c>
      <c r="J2038" s="37">
        <v>0</v>
      </c>
      <c r="K2038" s="37">
        <v>0</v>
      </c>
      <c r="L2038" s="37">
        <v>0</v>
      </c>
      <c r="M2038" s="37">
        <v>0</v>
      </c>
      <c r="N2038" s="37">
        <v>0</v>
      </c>
      <c r="O2038" s="37">
        <v>0</v>
      </c>
      <c r="P2038" s="46">
        <f t="shared" si="143"/>
        <v>0</v>
      </c>
    </row>
    <row r="2039" spans="1:16" hidden="1" x14ac:dyDescent="0.25">
      <c r="A2039" s="258" t="str">
        <f>IF(B2039=1,A2004,"")</f>
        <v/>
      </c>
      <c r="B2039" s="39" t="str">
        <f t="shared" si="142"/>
        <v/>
      </c>
      <c r="C2039" s="101">
        <f>VLOOKUP($X$43,CAD!$E$7:$F$31,2,0)</f>
        <v>0</v>
      </c>
      <c r="D2039" s="37">
        <v>0</v>
      </c>
      <c r="E2039" s="37">
        <v>0</v>
      </c>
      <c r="F2039" s="37">
        <v>0</v>
      </c>
      <c r="G2039" s="37">
        <v>0</v>
      </c>
      <c r="H2039" s="37">
        <v>0</v>
      </c>
      <c r="I2039" s="37">
        <v>0</v>
      </c>
      <c r="J2039" s="37">
        <v>0</v>
      </c>
      <c r="K2039" s="37">
        <v>0</v>
      </c>
      <c r="L2039" s="37">
        <v>0</v>
      </c>
      <c r="M2039" s="37">
        <v>0</v>
      </c>
      <c r="N2039" s="37">
        <v>0</v>
      </c>
      <c r="O2039" s="37">
        <v>0</v>
      </c>
      <c r="P2039" s="46">
        <f t="shared" si="143"/>
        <v>0</v>
      </c>
    </row>
    <row r="2040" spans="1:16" hidden="1" x14ac:dyDescent="0.25">
      <c r="A2040" s="258" t="str">
        <f>IF(B2040=1,A2004,"")</f>
        <v/>
      </c>
      <c r="B2040" s="39" t="str">
        <f t="shared" si="142"/>
        <v/>
      </c>
      <c r="C2040" s="101">
        <f>VLOOKUP($X$44,CAD!$E$7:$F$31,2,0)</f>
        <v>0</v>
      </c>
      <c r="D2040" s="37">
        <v>0</v>
      </c>
      <c r="E2040" s="37">
        <v>0</v>
      </c>
      <c r="F2040" s="37">
        <v>0</v>
      </c>
      <c r="G2040" s="37">
        <v>0</v>
      </c>
      <c r="H2040" s="37">
        <v>0</v>
      </c>
      <c r="I2040" s="37">
        <v>0</v>
      </c>
      <c r="J2040" s="37">
        <v>0</v>
      </c>
      <c r="K2040" s="37">
        <v>0</v>
      </c>
      <c r="L2040" s="37">
        <v>0</v>
      </c>
      <c r="M2040" s="37">
        <v>0</v>
      </c>
      <c r="N2040" s="37">
        <v>0</v>
      </c>
      <c r="O2040" s="37">
        <v>0</v>
      </c>
      <c r="P2040" s="46">
        <f t="shared" si="143"/>
        <v>0</v>
      </c>
    </row>
    <row r="2041" spans="1:16" hidden="1" x14ac:dyDescent="0.25">
      <c r="A2041" s="258" t="str">
        <f>IF(B2041=1,A2004,"")</f>
        <v/>
      </c>
      <c r="B2041" s="39" t="str">
        <f t="shared" si="142"/>
        <v/>
      </c>
      <c r="C2041" s="101">
        <f>VLOOKUP($X$45,CAD!$E$7:$F$31,2,0)</f>
        <v>0</v>
      </c>
      <c r="D2041" s="37">
        <v>0</v>
      </c>
      <c r="E2041" s="37">
        <v>0</v>
      </c>
      <c r="F2041" s="37">
        <v>0</v>
      </c>
      <c r="G2041" s="37">
        <v>0</v>
      </c>
      <c r="H2041" s="37">
        <v>0</v>
      </c>
      <c r="I2041" s="37">
        <v>0</v>
      </c>
      <c r="J2041" s="37">
        <v>0</v>
      </c>
      <c r="K2041" s="37">
        <v>0</v>
      </c>
      <c r="L2041" s="37">
        <v>0</v>
      </c>
      <c r="M2041" s="37">
        <v>0</v>
      </c>
      <c r="N2041" s="37">
        <v>0</v>
      </c>
      <c r="O2041" s="37">
        <v>0</v>
      </c>
      <c r="P2041" s="46">
        <f t="shared" si="143"/>
        <v>0</v>
      </c>
    </row>
    <row r="2042" spans="1:16" hidden="1" x14ac:dyDescent="0.25">
      <c r="A2042" s="258" t="str">
        <f>IF(B2042=1,A2004,"")</f>
        <v/>
      </c>
      <c r="B2042" s="39" t="str">
        <f t="shared" si="142"/>
        <v/>
      </c>
      <c r="C2042" s="101">
        <f>VLOOKUP($X$46,CAD!$E$7:$F$31,2,0)</f>
        <v>0</v>
      </c>
      <c r="D2042" s="37">
        <v>0</v>
      </c>
      <c r="E2042" s="37">
        <v>0</v>
      </c>
      <c r="F2042" s="37">
        <v>0</v>
      </c>
      <c r="G2042" s="37">
        <v>0</v>
      </c>
      <c r="H2042" s="37">
        <v>0</v>
      </c>
      <c r="I2042" s="37">
        <v>0</v>
      </c>
      <c r="J2042" s="37">
        <v>0</v>
      </c>
      <c r="K2042" s="37">
        <v>0</v>
      </c>
      <c r="L2042" s="37">
        <v>0</v>
      </c>
      <c r="M2042" s="37">
        <v>0</v>
      </c>
      <c r="N2042" s="37">
        <v>0</v>
      </c>
      <c r="O2042" s="37">
        <v>0</v>
      </c>
      <c r="P2042" s="46">
        <f t="shared" si="143"/>
        <v>0</v>
      </c>
    </row>
    <row r="2043" spans="1:16" hidden="1" x14ac:dyDescent="0.25">
      <c r="A2043" s="258" t="str">
        <f>IF(B2043=1,A2004,"")</f>
        <v/>
      </c>
      <c r="B2043" s="39" t="str">
        <f t="shared" si="142"/>
        <v/>
      </c>
      <c r="C2043" s="101">
        <f>VLOOKUP($X$47,CAD!$E$7:$F$31,2,0)</f>
        <v>0</v>
      </c>
      <c r="D2043" s="37">
        <v>0</v>
      </c>
      <c r="E2043" s="37">
        <v>0</v>
      </c>
      <c r="F2043" s="37">
        <v>0</v>
      </c>
      <c r="G2043" s="37">
        <v>0</v>
      </c>
      <c r="H2043" s="37">
        <v>0</v>
      </c>
      <c r="I2043" s="37">
        <v>0</v>
      </c>
      <c r="J2043" s="37">
        <v>0</v>
      </c>
      <c r="K2043" s="37">
        <v>0</v>
      </c>
      <c r="L2043" s="37">
        <v>0</v>
      </c>
      <c r="M2043" s="37">
        <v>0</v>
      </c>
      <c r="N2043" s="37">
        <v>0</v>
      </c>
      <c r="O2043" s="37">
        <v>0</v>
      </c>
      <c r="P2043" s="46">
        <f t="shared" si="143"/>
        <v>0</v>
      </c>
    </row>
    <row r="2044" spans="1:16" hidden="1" x14ac:dyDescent="0.25">
      <c r="A2044" s="258" t="str">
        <f>IF(B2044=1,A2004,"")</f>
        <v/>
      </c>
      <c r="B2044" s="39" t="str">
        <f t="shared" si="142"/>
        <v/>
      </c>
      <c r="C2044" s="101">
        <f>VLOOKUP($X$48,CAD!$E$7:$F$31,2,0)</f>
        <v>0</v>
      </c>
      <c r="D2044" s="37">
        <v>0</v>
      </c>
      <c r="E2044" s="37">
        <v>0</v>
      </c>
      <c r="F2044" s="37">
        <v>0</v>
      </c>
      <c r="G2044" s="37">
        <v>0</v>
      </c>
      <c r="H2044" s="37">
        <v>0</v>
      </c>
      <c r="I2044" s="37">
        <v>0</v>
      </c>
      <c r="J2044" s="37">
        <v>0</v>
      </c>
      <c r="K2044" s="37">
        <v>0</v>
      </c>
      <c r="L2044" s="37">
        <v>0</v>
      </c>
      <c r="M2044" s="37">
        <v>0</v>
      </c>
      <c r="N2044" s="37">
        <v>0</v>
      </c>
      <c r="O2044" s="37">
        <v>0</v>
      </c>
      <c r="P2044" s="46">
        <f t="shared" si="143"/>
        <v>0</v>
      </c>
    </row>
    <row r="2045" spans="1:16" hidden="1" x14ac:dyDescent="0.25">
      <c r="A2045" s="258" t="str">
        <f>IF(B2045=1,A2004,"")</f>
        <v/>
      </c>
      <c r="B2045" s="39" t="str">
        <f t="shared" si="142"/>
        <v/>
      </c>
      <c r="C2045" s="101">
        <f>VLOOKUP($X$49,CAD!$E$7:$F$31,2,0)</f>
        <v>0</v>
      </c>
      <c r="D2045" s="37">
        <v>0</v>
      </c>
      <c r="E2045" s="37">
        <v>0</v>
      </c>
      <c r="F2045" s="37">
        <v>0</v>
      </c>
      <c r="G2045" s="37">
        <v>0</v>
      </c>
      <c r="H2045" s="37">
        <v>0</v>
      </c>
      <c r="I2045" s="37">
        <v>0</v>
      </c>
      <c r="J2045" s="37">
        <v>0</v>
      </c>
      <c r="K2045" s="37">
        <v>0</v>
      </c>
      <c r="L2045" s="37">
        <v>0</v>
      </c>
      <c r="M2045" s="37">
        <v>0</v>
      </c>
      <c r="N2045" s="37">
        <v>0</v>
      </c>
      <c r="O2045" s="37">
        <v>0</v>
      </c>
      <c r="P2045" s="46">
        <f t="shared" si="143"/>
        <v>0</v>
      </c>
    </row>
    <row r="2046" spans="1:16" hidden="1" x14ac:dyDescent="0.25">
      <c r="A2046" s="258" t="str">
        <f>IF(B2046=1,A2004,"")</f>
        <v/>
      </c>
      <c r="B2046" s="39" t="str">
        <f t="shared" si="142"/>
        <v/>
      </c>
      <c r="C2046" s="101">
        <f>VLOOKUP($X$50,CAD!$E$7:$F$31,2,0)</f>
        <v>0</v>
      </c>
      <c r="D2046" s="37">
        <v>0</v>
      </c>
      <c r="E2046" s="37">
        <v>0</v>
      </c>
      <c r="F2046" s="37">
        <v>0</v>
      </c>
      <c r="G2046" s="37">
        <v>0</v>
      </c>
      <c r="H2046" s="37">
        <v>0</v>
      </c>
      <c r="I2046" s="37">
        <v>0</v>
      </c>
      <c r="J2046" s="37">
        <v>0</v>
      </c>
      <c r="K2046" s="37">
        <v>0</v>
      </c>
      <c r="L2046" s="37">
        <v>0</v>
      </c>
      <c r="M2046" s="37">
        <v>0</v>
      </c>
      <c r="N2046" s="37">
        <v>0</v>
      </c>
      <c r="O2046" s="37">
        <v>0</v>
      </c>
      <c r="P2046" s="46">
        <f t="shared" si="143"/>
        <v>0</v>
      </c>
    </row>
    <row r="2047" spans="1:16" hidden="1" x14ac:dyDescent="0.25">
      <c r="A2047" s="258" t="str">
        <f>IF(B2047=1,A2004,"")</f>
        <v/>
      </c>
      <c r="B2047" s="39" t="str">
        <f t="shared" si="142"/>
        <v/>
      </c>
      <c r="C2047" s="101">
        <f>VLOOKUP($X$51,CAD!$E$7:$F$31,2,0)</f>
        <v>0</v>
      </c>
      <c r="D2047" s="37">
        <v>0</v>
      </c>
      <c r="E2047" s="37">
        <v>0</v>
      </c>
      <c r="F2047" s="37">
        <v>0</v>
      </c>
      <c r="G2047" s="37">
        <v>0</v>
      </c>
      <c r="H2047" s="37">
        <v>0</v>
      </c>
      <c r="I2047" s="37">
        <v>0</v>
      </c>
      <c r="J2047" s="37">
        <v>0</v>
      </c>
      <c r="K2047" s="37">
        <v>0</v>
      </c>
      <c r="L2047" s="37">
        <v>0</v>
      </c>
      <c r="M2047" s="37">
        <v>0</v>
      </c>
      <c r="N2047" s="37">
        <v>0</v>
      </c>
      <c r="O2047" s="37">
        <v>0</v>
      </c>
      <c r="P2047" s="46">
        <f t="shared" si="143"/>
        <v>0</v>
      </c>
    </row>
    <row r="2048" spans="1:16" hidden="1" x14ac:dyDescent="0.25">
      <c r="A2048" s="258" t="str">
        <f>IF(B2048=1,A2004,"")</f>
        <v/>
      </c>
      <c r="B2048" s="39" t="str">
        <f t="shared" si="142"/>
        <v/>
      </c>
      <c r="C2048" s="101">
        <f>VLOOKUP($X$52,CAD!$E$7:$F$31,2,0)</f>
        <v>0</v>
      </c>
      <c r="D2048" s="37">
        <v>0</v>
      </c>
      <c r="E2048" s="37">
        <v>0</v>
      </c>
      <c r="F2048" s="37">
        <v>0</v>
      </c>
      <c r="G2048" s="37">
        <v>0</v>
      </c>
      <c r="H2048" s="37">
        <v>0</v>
      </c>
      <c r="I2048" s="37">
        <v>0</v>
      </c>
      <c r="J2048" s="37">
        <v>0</v>
      </c>
      <c r="K2048" s="37">
        <v>0</v>
      </c>
      <c r="L2048" s="37">
        <v>0</v>
      </c>
      <c r="M2048" s="37">
        <v>0</v>
      </c>
      <c r="N2048" s="37">
        <v>0</v>
      </c>
      <c r="O2048" s="37">
        <v>0</v>
      </c>
      <c r="P2048" s="46">
        <f t="shared" si="143"/>
        <v>0</v>
      </c>
    </row>
    <row r="2049" spans="1:20" hidden="1" x14ac:dyDescent="0.25">
      <c r="A2049" s="258" t="str">
        <f>IF(B2049=1,A2004,"")</f>
        <v/>
      </c>
      <c r="B2049" s="39" t="str">
        <f t="shared" si="142"/>
        <v/>
      </c>
      <c r="C2049" s="101">
        <f>VLOOKUP($X$53,CAD!$E$7:$F$31,2,0)</f>
        <v>0</v>
      </c>
      <c r="D2049" s="37">
        <v>0</v>
      </c>
      <c r="E2049" s="37">
        <v>0</v>
      </c>
      <c r="F2049" s="37">
        <v>0</v>
      </c>
      <c r="G2049" s="37">
        <v>0</v>
      </c>
      <c r="H2049" s="37">
        <v>0</v>
      </c>
      <c r="I2049" s="37">
        <v>0</v>
      </c>
      <c r="J2049" s="37">
        <v>0</v>
      </c>
      <c r="K2049" s="37">
        <v>0</v>
      </c>
      <c r="L2049" s="37">
        <v>0</v>
      </c>
      <c r="M2049" s="37">
        <v>0</v>
      </c>
      <c r="N2049" s="37">
        <v>0</v>
      </c>
      <c r="O2049" s="37">
        <v>0</v>
      </c>
      <c r="P2049" s="46">
        <f t="shared" si="143"/>
        <v>0</v>
      </c>
    </row>
    <row r="2050" spans="1:20" hidden="1" x14ac:dyDescent="0.25">
      <c r="A2050" s="258" t="str">
        <f>IF(B2050=1,A2004,"")</f>
        <v/>
      </c>
      <c r="B2050" s="39" t="str">
        <f t="shared" si="142"/>
        <v/>
      </c>
      <c r="C2050" s="101">
        <f>VLOOKUP($X$54,CAD!$E$7:$F$31,2,0)</f>
        <v>0</v>
      </c>
      <c r="D2050" s="37">
        <v>0</v>
      </c>
      <c r="E2050" s="37">
        <v>0</v>
      </c>
      <c r="F2050" s="37">
        <v>0</v>
      </c>
      <c r="G2050" s="37">
        <v>0</v>
      </c>
      <c r="H2050" s="37">
        <v>0</v>
      </c>
      <c r="I2050" s="37">
        <v>0</v>
      </c>
      <c r="J2050" s="37">
        <v>0</v>
      </c>
      <c r="K2050" s="37">
        <v>0</v>
      </c>
      <c r="L2050" s="37">
        <v>0</v>
      </c>
      <c r="M2050" s="37">
        <v>0</v>
      </c>
      <c r="N2050" s="37">
        <v>0</v>
      </c>
      <c r="O2050" s="37">
        <v>0</v>
      </c>
      <c r="P2050" s="46">
        <f t="shared" si="143"/>
        <v>0</v>
      </c>
    </row>
    <row r="2051" spans="1:20" hidden="1" x14ac:dyDescent="0.25">
      <c r="A2051" s="258" t="str">
        <f>IF(B2051=1,A2004,"")</f>
        <v/>
      </c>
      <c r="B2051" s="39" t="str">
        <f t="shared" si="142"/>
        <v/>
      </c>
      <c r="C2051" s="101">
        <f>VLOOKUP($X$55,CAD!$E$7:$F$31,2,0)</f>
        <v>0</v>
      </c>
      <c r="D2051" s="37">
        <v>0</v>
      </c>
      <c r="E2051" s="37">
        <v>0</v>
      </c>
      <c r="F2051" s="37">
        <v>0</v>
      </c>
      <c r="G2051" s="37">
        <v>0</v>
      </c>
      <c r="H2051" s="37">
        <v>0</v>
      </c>
      <c r="I2051" s="37">
        <v>0</v>
      </c>
      <c r="J2051" s="37">
        <v>0</v>
      </c>
      <c r="K2051" s="37">
        <v>0</v>
      </c>
      <c r="L2051" s="37">
        <v>0</v>
      </c>
      <c r="M2051" s="37">
        <v>0</v>
      </c>
      <c r="N2051" s="37">
        <v>0</v>
      </c>
      <c r="O2051" s="37">
        <v>0</v>
      </c>
      <c r="P2051" s="46">
        <f t="shared" si="143"/>
        <v>0</v>
      </c>
    </row>
    <row r="2052" spans="1:20" hidden="1" x14ac:dyDescent="0.25">
      <c r="A2052" s="258" t="str">
        <f>IF(B2052=1,A2004,"")</f>
        <v/>
      </c>
      <c r="B2052" s="39" t="str">
        <f t="shared" si="142"/>
        <v/>
      </c>
      <c r="C2052" s="101">
        <f>VLOOKUP($X$56,CAD!$E$7:$F$31,2,0)</f>
        <v>0</v>
      </c>
      <c r="D2052" s="37">
        <v>0</v>
      </c>
      <c r="E2052" s="37">
        <v>0</v>
      </c>
      <c r="F2052" s="37">
        <v>0</v>
      </c>
      <c r="G2052" s="37">
        <v>0</v>
      </c>
      <c r="H2052" s="37">
        <v>0</v>
      </c>
      <c r="I2052" s="37">
        <v>0</v>
      </c>
      <c r="J2052" s="37">
        <v>0</v>
      </c>
      <c r="K2052" s="37">
        <v>0</v>
      </c>
      <c r="L2052" s="37">
        <v>0</v>
      </c>
      <c r="M2052" s="37">
        <v>0</v>
      </c>
      <c r="N2052" s="37">
        <v>0</v>
      </c>
      <c r="O2052" s="37">
        <v>0</v>
      </c>
      <c r="P2052" s="46">
        <f t="shared" si="143"/>
        <v>0</v>
      </c>
    </row>
    <row r="2053" spans="1:20" hidden="1" x14ac:dyDescent="0.25">
      <c r="A2053" s="258" t="str">
        <f>IF(B2053=1,A2004,"")</f>
        <v/>
      </c>
      <c r="B2053" s="39" t="str">
        <f t="shared" si="142"/>
        <v/>
      </c>
      <c r="C2053" s="101">
        <f>VLOOKUP($X$57,CAD!$E$7:$F$31,2,0)</f>
        <v>0</v>
      </c>
      <c r="D2053" s="37">
        <v>0</v>
      </c>
      <c r="E2053" s="37">
        <v>0</v>
      </c>
      <c r="F2053" s="37">
        <v>0</v>
      </c>
      <c r="G2053" s="37">
        <v>0</v>
      </c>
      <c r="H2053" s="37">
        <v>0</v>
      </c>
      <c r="I2053" s="37">
        <v>0</v>
      </c>
      <c r="J2053" s="37">
        <v>0</v>
      </c>
      <c r="K2053" s="37">
        <v>0</v>
      </c>
      <c r="L2053" s="37">
        <v>0</v>
      </c>
      <c r="M2053" s="37">
        <v>0</v>
      </c>
      <c r="N2053" s="37">
        <v>0</v>
      </c>
      <c r="O2053" s="37">
        <v>0</v>
      </c>
      <c r="P2053" s="46">
        <f t="shared" si="143"/>
        <v>0</v>
      </c>
    </row>
    <row r="2054" spans="1:20" hidden="1" x14ac:dyDescent="0.25">
      <c r="A2054" s="258" t="str">
        <f>IF(B2054=1,A2004,"")</f>
        <v/>
      </c>
      <c r="B2054" s="39" t="str">
        <f t="shared" si="142"/>
        <v/>
      </c>
      <c r="C2054" s="101">
        <f>VLOOKUP($X$58,CAD!$E$7:$F$31,2,0)</f>
        <v>0</v>
      </c>
      <c r="D2054" s="37">
        <v>0</v>
      </c>
      <c r="E2054" s="37">
        <v>0</v>
      </c>
      <c r="F2054" s="37">
        <v>0</v>
      </c>
      <c r="G2054" s="37">
        <v>0</v>
      </c>
      <c r="H2054" s="37">
        <v>0</v>
      </c>
      <c r="I2054" s="37">
        <v>0</v>
      </c>
      <c r="J2054" s="37">
        <v>0</v>
      </c>
      <c r="K2054" s="37">
        <v>0</v>
      </c>
      <c r="L2054" s="37">
        <v>0</v>
      </c>
      <c r="M2054" s="37">
        <v>0</v>
      </c>
      <c r="N2054" s="37">
        <v>0</v>
      </c>
      <c r="O2054" s="37">
        <v>0</v>
      </c>
      <c r="P2054" s="46">
        <f t="shared" si="143"/>
        <v>0</v>
      </c>
      <c r="T2054" s="10"/>
    </row>
    <row r="2055" spans="1:20" hidden="1" x14ac:dyDescent="0.25">
      <c r="A2055" s="258">
        <f>A2004</f>
        <v>2055</v>
      </c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73"/>
    </row>
    <row r="2056" spans="1:20" ht="15.75" hidden="1" thickBot="1" x14ac:dyDescent="0.3">
      <c r="A2056" s="258">
        <f>A2004</f>
        <v>2055</v>
      </c>
      <c r="C2056" s="131" t="s">
        <v>203</v>
      </c>
      <c r="D2056" s="143">
        <f>PREV_D!D1971</f>
        <v>0</v>
      </c>
      <c r="E2056" s="143">
        <f>PREV_D!E1971</f>
        <v>0</v>
      </c>
      <c r="F2056" s="143">
        <f>PREV_D!F1971</f>
        <v>0</v>
      </c>
      <c r="G2056" s="143">
        <f>PREV_D!G1971</f>
        <v>0</v>
      </c>
      <c r="H2056" s="143">
        <f>PREV_D!H1971</f>
        <v>0</v>
      </c>
      <c r="I2056" s="143">
        <f>PREV_D!I1971</f>
        <v>0</v>
      </c>
      <c r="J2056" s="143">
        <f>PREV_D!J1971</f>
        <v>0</v>
      </c>
      <c r="K2056" s="143">
        <f>PREV_D!K1971</f>
        <v>0</v>
      </c>
      <c r="L2056" s="143">
        <f>PREV_D!L1971</f>
        <v>0</v>
      </c>
      <c r="M2056" s="143">
        <f>PREV_D!M1971</f>
        <v>0</v>
      </c>
      <c r="N2056" s="143">
        <f>PREV_D!N1971</f>
        <v>0</v>
      </c>
      <c r="O2056" s="143">
        <f>PREV_D!O1971</f>
        <v>0</v>
      </c>
      <c r="P2056" s="144">
        <f>SUM(D2056:O2056)</f>
        <v>0</v>
      </c>
    </row>
    <row r="2057" spans="1:20" hidden="1" x14ac:dyDescent="0.25">
      <c r="A2057" s="258">
        <f>A2004</f>
        <v>2055</v>
      </c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73"/>
    </row>
    <row r="2058" spans="1:20" hidden="1" x14ac:dyDescent="0.25">
      <c r="A2058" s="258">
        <f>A2004</f>
        <v>2055</v>
      </c>
      <c r="C2058" s="63" t="s">
        <v>204</v>
      </c>
      <c r="D2058" s="145">
        <f>D2004-D2056</f>
        <v>0</v>
      </c>
      <c r="E2058" s="145">
        <f t="shared" ref="E2058:P2058" si="144">E2004-E2056</f>
        <v>0</v>
      </c>
      <c r="F2058" s="145">
        <f t="shared" si="144"/>
        <v>0</v>
      </c>
      <c r="G2058" s="145">
        <f t="shared" si="144"/>
        <v>0</v>
      </c>
      <c r="H2058" s="145">
        <f t="shared" si="144"/>
        <v>0</v>
      </c>
      <c r="I2058" s="145">
        <f t="shared" si="144"/>
        <v>0</v>
      </c>
      <c r="J2058" s="145">
        <f t="shared" si="144"/>
        <v>0</v>
      </c>
      <c r="K2058" s="145">
        <f t="shared" si="144"/>
        <v>0</v>
      </c>
      <c r="L2058" s="145">
        <f t="shared" si="144"/>
        <v>0</v>
      </c>
      <c r="M2058" s="145">
        <f t="shared" si="144"/>
        <v>0</v>
      </c>
      <c r="N2058" s="145">
        <f t="shared" si="144"/>
        <v>0</v>
      </c>
      <c r="O2058" s="145">
        <f t="shared" si="144"/>
        <v>0</v>
      </c>
      <c r="P2058" s="146">
        <f t="shared" si="144"/>
        <v>0</v>
      </c>
    </row>
    <row r="2059" spans="1:20" hidden="1" x14ac:dyDescent="0.25">
      <c r="A2059" s="258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20" hidden="1" x14ac:dyDescent="0.25">
      <c r="A2060" s="258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20" ht="15" hidden="1" customHeight="1" thickBot="1" x14ac:dyDescent="0.3">
      <c r="A2061" s="258">
        <f>A2004+1</f>
        <v>2056</v>
      </c>
      <c r="C2061" s="134" t="s">
        <v>202</v>
      </c>
      <c r="D2061" s="142">
        <f t="shared" ref="D2061:P2061" si="145">SUM(D2062:D2111)</f>
        <v>0</v>
      </c>
      <c r="E2061" s="142">
        <f t="shared" si="145"/>
        <v>0</v>
      </c>
      <c r="F2061" s="142">
        <f t="shared" si="145"/>
        <v>0</v>
      </c>
      <c r="G2061" s="142">
        <f t="shared" si="145"/>
        <v>0</v>
      </c>
      <c r="H2061" s="142">
        <f t="shared" si="145"/>
        <v>0</v>
      </c>
      <c r="I2061" s="142">
        <f t="shared" si="145"/>
        <v>0</v>
      </c>
      <c r="J2061" s="142">
        <f t="shared" si="145"/>
        <v>0</v>
      </c>
      <c r="K2061" s="142">
        <f t="shared" si="145"/>
        <v>0</v>
      </c>
      <c r="L2061" s="142">
        <f t="shared" si="145"/>
        <v>0</v>
      </c>
      <c r="M2061" s="142">
        <f t="shared" si="145"/>
        <v>0</v>
      </c>
      <c r="N2061" s="142">
        <f t="shared" si="145"/>
        <v>0</v>
      </c>
      <c r="O2061" s="142">
        <f t="shared" si="145"/>
        <v>0</v>
      </c>
      <c r="P2061" s="142">
        <f t="shared" si="145"/>
        <v>0</v>
      </c>
    </row>
    <row r="2062" spans="1:20" hidden="1" x14ac:dyDescent="0.25">
      <c r="A2062" s="258" t="str">
        <f>IF(B2062=1,A2061,"")</f>
        <v/>
      </c>
      <c r="B2062" s="39" t="str">
        <f>IF(C2062&lt;&gt;0,1,"")</f>
        <v/>
      </c>
      <c r="C2062" s="130">
        <f>VLOOKUP($X$9,CAD!$C$7:$D$31,2,0)</f>
        <v>0</v>
      </c>
      <c r="D2062" s="38">
        <v>0</v>
      </c>
      <c r="E2062" s="38">
        <v>0</v>
      </c>
      <c r="F2062" s="38">
        <v>0</v>
      </c>
      <c r="G2062" s="38">
        <v>0</v>
      </c>
      <c r="H2062" s="38">
        <v>0</v>
      </c>
      <c r="I2062" s="38">
        <v>0</v>
      </c>
      <c r="J2062" s="38">
        <v>0</v>
      </c>
      <c r="K2062" s="38">
        <v>0</v>
      </c>
      <c r="L2062" s="38">
        <v>0</v>
      </c>
      <c r="M2062" s="38">
        <v>0</v>
      </c>
      <c r="N2062" s="38">
        <v>0</v>
      </c>
      <c r="O2062" s="38">
        <v>0</v>
      </c>
      <c r="P2062" s="99">
        <f>SUM(D2062:O2062)</f>
        <v>0</v>
      </c>
    </row>
    <row r="2063" spans="1:20" hidden="1" x14ac:dyDescent="0.25">
      <c r="A2063" s="258" t="str">
        <f>IF(B2063=1,A2061,"")</f>
        <v/>
      </c>
      <c r="B2063" s="39" t="str">
        <f t="shared" ref="B2063:B2111" si="146">IF(C2063&lt;&gt;0,1,"")</f>
        <v/>
      </c>
      <c r="C2063" s="130">
        <f>VLOOKUP($X$10,CAD!$C$7:$D$31,2,0)</f>
        <v>0</v>
      </c>
      <c r="D2063" s="38">
        <v>0</v>
      </c>
      <c r="E2063" s="38">
        <v>0</v>
      </c>
      <c r="F2063" s="38">
        <v>0</v>
      </c>
      <c r="G2063" s="38">
        <v>0</v>
      </c>
      <c r="H2063" s="38">
        <v>0</v>
      </c>
      <c r="I2063" s="38">
        <v>0</v>
      </c>
      <c r="J2063" s="38">
        <v>0</v>
      </c>
      <c r="K2063" s="38">
        <v>0</v>
      </c>
      <c r="L2063" s="38">
        <v>0</v>
      </c>
      <c r="M2063" s="38">
        <v>0</v>
      </c>
      <c r="N2063" s="38">
        <v>0</v>
      </c>
      <c r="O2063" s="38">
        <v>0</v>
      </c>
      <c r="P2063" s="46">
        <f t="shared" ref="P2063:P2111" si="147">SUM(D2063:O2063)</f>
        <v>0</v>
      </c>
    </row>
    <row r="2064" spans="1:20" hidden="1" x14ac:dyDescent="0.25">
      <c r="A2064" s="258" t="str">
        <f>IF(B2064=1,A2061,"")</f>
        <v/>
      </c>
      <c r="B2064" s="39" t="str">
        <f t="shared" si="146"/>
        <v/>
      </c>
      <c r="C2064" s="130">
        <f>VLOOKUP($X$11,CAD!$C$7:$D$31,2,0)</f>
        <v>0</v>
      </c>
      <c r="D2064" s="37">
        <v>0</v>
      </c>
      <c r="E2064" s="37">
        <v>0</v>
      </c>
      <c r="F2064" s="37">
        <v>0</v>
      </c>
      <c r="G2064" s="37">
        <v>0</v>
      </c>
      <c r="H2064" s="37">
        <v>0</v>
      </c>
      <c r="I2064" s="37">
        <v>0</v>
      </c>
      <c r="J2064" s="37">
        <v>0</v>
      </c>
      <c r="K2064" s="37">
        <v>0</v>
      </c>
      <c r="L2064" s="37">
        <v>0</v>
      </c>
      <c r="M2064" s="37">
        <v>0</v>
      </c>
      <c r="N2064" s="37">
        <v>0</v>
      </c>
      <c r="O2064" s="37">
        <v>0</v>
      </c>
      <c r="P2064" s="46">
        <f t="shared" si="147"/>
        <v>0</v>
      </c>
    </row>
    <row r="2065" spans="1:16" hidden="1" x14ac:dyDescent="0.25">
      <c r="A2065" s="258" t="str">
        <f>IF(B2065=1,A2061,"")</f>
        <v/>
      </c>
      <c r="B2065" s="39" t="str">
        <f t="shared" si="146"/>
        <v/>
      </c>
      <c r="C2065" s="130">
        <f>VLOOKUP($X$12,CAD!$C$7:$D$31,2,0)</f>
        <v>0</v>
      </c>
      <c r="D2065" s="37">
        <v>0</v>
      </c>
      <c r="E2065" s="37">
        <v>0</v>
      </c>
      <c r="F2065" s="37">
        <v>0</v>
      </c>
      <c r="G2065" s="37">
        <v>0</v>
      </c>
      <c r="H2065" s="37">
        <v>0</v>
      </c>
      <c r="I2065" s="37">
        <v>0</v>
      </c>
      <c r="J2065" s="37">
        <v>0</v>
      </c>
      <c r="K2065" s="37">
        <v>0</v>
      </c>
      <c r="L2065" s="37">
        <v>0</v>
      </c>
      <c r="M2065" s="37">
        <v>0</v>
      </c>
      <c r="N2065" s="37">
        <v>0</v>
      </c>
      <c r="O2065" s="37">
        <v>0</v>
      </c>
      <c r="P2065" s="46">
        <f t="shared" si="147"/>
        <v>0</v>
      </c>
    </row>
    <row r="2066" spans="1:16" hidden="1" x14ac:dyDescent="0.25">
      <c r="A2066" s="258" t="str">
        <f>IF(B2066=1,A2061,"")</f>
        <v/>
      </c>
      <c r="B2066" s="39" t="str">
        <f t="shared" si="146"/>
        <v/>
      </c>
      <c r="C2066" s="130">
        <f>VLOOKUP($X$13,CAD!$C$7:$D$31,2,0)</f>
        <v>0</v>
      </c>
      <c r="D2066" s="37">
        <v>0</v>
      </c>
      <c r="E2066" s="37">
        <v>0</v>
      </c>
      <c r="F2066" s="37">
        <v>0</v>
      </c>
      <c r="G2066" s="37">
        <v>0</v>
      </c>
      <c r="H2066" s="37">
        <v>0</v>
      </c>
      <c r="I2066" s="37">
        <v>0</v>
      </c>
      <c r="J2066" s="37">
        <v>0</v>
      </c>
      <c r="K2066" s="37">
        <v>0</v>
      </c>
      <c r="L2066" s="37">
        <v>0</v>
      </c>
      <c r="M2066" s="37">
        <v>0</v>
      </c>
      <c r="N2066" s="37">
        <v>0</v>
      </c>
      <c r="O2066" s="37">
        <v>0</v>
      </c>
      <c r="P2066" s="46">
        <f t="shared" si="147"/>
        <v>0</v>
      </c>
    </row>
    <row r="2067" spans="1:16" hidden="1" x14ac:dyDescent="0.25">
      <c r="A2067" s="258" t="str">
        <f>IF(B2067=1,A2061,"")</f>
        <v/>
      </c>
      <c r="B2067" s="39" t="str">
        <f t="shared" si="146"/>
        <v/>
      </c>
      <c r="C2067" s="130">
        <f>VLOOKUP($X$14,CAD!$C$7:$D$31,2,0)</f>
        <v>0</v>
      </c>
      <c r="D2067" s="37">
        <v>0</v>
      </c>
      <c r="E2067" s="37">
        <v>0</v>
      </c>
      <c r="F2067" s="37">
        <v>0</v>
      </c>
      <c r="G2067" s="37">
        <v>0</v>
      </c>
      <c r="H2067" s="37">
        <v>0</v>
      </c>
      <c r="I2067" s="37">
        <v>0</v>
      </c>
      <c r="J2067" s="37">
        <v>0</v>
      </c>
      <c r="K2067" s="37">
        <v>0</v>
      </c>
      <c r="L2067" s="37">
        <v>0</v>
      </c>
      <c r="M2067" s="37">
        <v>0</v>
      </c>
      <c r="N2067" s="37">
        <v>0</v>
      </c>
      <c r="O2067" s="37">
        <v>0</v>
      </c>
      <c r="P2067" s="46">
        <f t="shared" si="147"/>
        <v>0</v>
      </c>
    </row>
    <row r="2068" spans="1:16" hidden="1" x14ac:dyDescent="0.25">
      <c r="A2068" s="258" t="str">
        <f>IF(B2068=1,A2061,"")</f>
        <v/>
      </c>
      <c r="B2068" s="39" t="str">
        <f t="shared" si="146"/>
        <v/>
      </c>
      <c r="C2068" s="130">
        <f>VLOOKUP($X$15,CAD!$C$7:$D$31,2,0)</f>
        <v>0</v>
      </c>
      <c r="D2068" s="37">
        <v>0</v>
      </c>
      <c r="E2068" s="37">
        <v>0</v>
      </c>
      <c r="F2068" s="37">
        <v>0</v>
      </c>
      <c r="G2068" s="37">
        <v>0</v>
      </c>
      <c r="H2068" s="37">
        <v>0</v>
      </c>
      <c r="I2068" s="37">
        <v>0</v>
      </c>
      <c r="J2068" s="37">
        <v>0</v>
      </c>
      <c r="K2068" s="37">
        <v>0</v>
      </c>
      <c r="L2068" s="37">
        <v>0</v>
      </c>
      <c r="M2068" s="37">
        <v>0</v>
      </c>
      <c r="N2068" s="37">
        <v>0</v>
      </c>
      <c r="O2068" s="37">
        <v>0</v>
      </c>
      <c r="P2068" s="46">
        <f t="shared" si="147"/>
        <v>0</v>
      </c>
    </row>
    <row r="2069" spans="1:16" hidden="1" x14ac:dyDescent="0.25">
      <c r="A2069" s="258" t="str">
        <f>IF(B2069=1,A2061,"")</f>
        <v/>
      </c>
      <c r="B2069" s="39" t="str">
        <f t="shared" si="146"/>
        <v/>
      </c>
      <c r="C2069" s="130">
        <f>VLOOKUP($X$16,CAD!$C$7:$D$31,2,0)</f>
        <v>0</v>
      </c>
      <c r="D2069" s="37">
        <v>0</v>
      </c>
      <c r="E2069" s="37">
        <v>0</v>
      </c>
      <c r="F2069" s="37">
        <v>0</v>
      </c>
      <c r="G2069" s="37">
        <v>0</v>
      </c>
      <c r="H2069" s="37">
        <v>0</v>
      </c>
      <c r="I2069" s="37">
        <v>0</v>
      </c>
      <c r="J2069" s="37">
        <v>0</v>
      </c>
      <c r="K2069" s="37">
        <v>0</v>
      </c>
      <c r="L2069" s="37">
        <v>0</v>
      </c>
      <c r="M2069" s="37">
        <v>0</v>
      </c>
      <c r="N2069" s="37">
        <v>0</v>
      </c>
      <c r="O2069" s="37">
        <v>0</v>
      </c>
      <c r="P2069" s="46">
        <f t="shared" si="147"/>
        <v>0</v>
      </c>
    </row>
    <row r="2070" spans="1:16" hidden="1" x14ac:dyDescent="0.25">
      <c r="A2070" s="258" t="str">
        <f>IF(B2070=1,A2061,"")</f>
        <v/>
      </c>
      <c r="B2070" s="39" t="str">
        <f t="shared" si="146"/>
        <v/>
      </c>
      <c r="C2070" s="130">
        <f>VLOOKUP($X$17,CAD!$C$7:$D$31,2,0)</f>
        <v>0</v>
      </c>
      <c r="D2070" s="37">
        <v>0</v>
      </c>
      <c r="E2070" s="37">
        <v>0</v>
      </c>
      <c r="F2070" s="37">
        <v>0</v>
      </c>
      <c r="G2070" s="37">
        <v>0</v>
      </c>
      <c r="H2070" s="37">
        <v>0</v>
      </c>
      <c r="I2070" s="37">
        <v>0</v>
      </c>
      <c r="J2070" s="37">
        <v>0</v>
      </c>
      <c r="K2070" s="37">
        <v>0</v>
      </c>
      <c r="L2070" s="37">
        <v>0</v>
      </c>
      <c r="M2070" s="37">
        <v>0</v>
      </c>
      <c r="N2070" s="37">
        <v>0</v>
      </c>
      <c r="O2070" s="37">
        <v>0</v>
      </c>
      <c r="P2070" s="46">
        <f t="shared" si="147"/>
        <v>0</v>
      </c>
    </row>
    <row r="2071" spans="1:16" hidden="1" x14ac:dyDescent="0.25">
      <c r="A2071" s="258" t="str">
        <f>IF(B2071=1,A2061,"")</f>
        <v/>
      </c>
      <c r="B2071" s="39" t="str">
        <f t="shared" si="146"/>
        <v/>
      </c>
      <c r="C2071" s="130">
        <f>VLOOKUP($X$18,CAD!$C$7:$D$31,2,0)</f>
        <v>0</v>
      </c>
      <c r="D2071" s="37">
        <v>0</v>
      </c>
      <c r="E2071" s="37">
        <v>0</v>
      </c>
      <c r="F2071" s="37">
        <v>0</v>
      </c>
      <c r="G2071" s="37">
        <v>0</v>
      </c>
      <c r="H2071" s="37">
        <v>0</v>
      </c>
      <c r="I2071" s="37">
        <v>0</v>
      </c>
      <c r="J2071" s="37">
        <v>0</v>
      </c>
      <c r="K2071" s="37">
        <v>0</v>
      </c>
      <c r="L2071" s="37">
        <v>0</v>
      </c>
      <c r="M2071" s="37">
        <v>0</v>
      </c>
      <c r="N2071" s="37">
        <v>0</v>
      </c>
      <c r="O2071" s="37">
        <v>0</v>
      </c>
      <c r="P2071" s="46">
        <f t="shared" si="147"/>
        <v>0</v>
      </c>
    </row>
    <row r="2072" spans="1:16" hidden="1" x14ac:dyDescent="0.25">
      <c r="A2072" s="258" t="str">
        <f>IF(B2072=1,A2061,"")</f>
        <v/>
      </c>
      <c r="B2072" s="39" t="str">
        <f t="shared" si="146"/>
        <v/>
      </c>
      <c r="C2072" s="130">
        <f>VLOOKUP($X$19,CAD!$C$7:$D$31,2,0)</f>
        <v>0</v>
      </c>
      <c r="D2072" s="37">
        <v>0</v>
      </c>
      <c r="E2072" s="37">
        <v>0</v>
      </c>
      <c r="F2072" s="37">
        <v>0</v>
      </c>
      <c r="G2072" s="37">
        <v>0</v>
      </c>
      <c r="H2072" s="37">
        <v>0</v>
      </c>
      <c r="I2072" s="37">
        <v>0</v>
      </c>
      <c r="J2072" s="37">
        <v>0</v>
      </c>
      <c r="K2072" s="37">
        <v>0</v>
      </c>
      <c r="L2072" s="37">
        <v>0</v>
      </c>
      <c r="M2072" s="37">
        <v>0</v>
      </c>
      <c r="N2072" s="37">
        <v>0</v>
      </c>
      <c r="O2072" s="37">
        <v>0</v>
      </c>
      <c r="P2072" s="46">
        <f t="shared" si="147"/>
        <v>0</v>
      </c>
    </row>
    <row r="2073" spans="1:16" hidden="1" x14ac:dyDescent="0.25">
      <c r="A2073" s="258" t="str">
        <f>IF(B2073=1,A2061,"")</f>
        <v/>
      </c>
      <c r="B2073" s="39" t="str">
        <f t="shared" si="146"/>
        <v/>
      </c>
      <c r="C2073" s="130">
        <f>VLOOKUP($X$20,CAD!$C$7:$D$31,2,0)</f>
        <v>0</v>
      </c>
      <c r="D2073" s="37">
        <v>0</v>
      </c>
      <c r="E2073" s="37">
        <v>0</v>
      </c>
      <c r="F2073" s="37">
        <v>0</v>
      </c>
      <c r="G2073" s="37">
        <v>0</v>
      </c>
      <c r="H2073" s="37">
        <v>0</v>
      </c>
      <c r="I2073" s="37">
        <v>0</v>
      </c>
      <c r="J2073" s="37">
        <v>0</v>
      </c>
      <c r="K2073" s="37">
        <v>0</v>
      </c>
      <c r="L2073" s="37">
        <v>0</v>
      </c>
      <c r="M2073" s="37">
        <v>0</v>
      </c>
      <c r="N2073" s="37">
        <v>0</v>
      </c>
      <c r="O2073" s="37">
        <v>0</v>
      </c>
      <c r="P2073" s="46">
        <f t="shared" si="147"/>
        <v>0</v>
      </c>
    </row>
    <row r="2074" spans="1:16" hidden="1" x14ac:dyDescent="0.25">
      <c r="A2074" s="258" t="str">
        <f>IF(B2074=1,A2061,"")</f>
        <v/>
      </c>
      <c r="B2074" s="39" t="str">
        <f t="shared" si="146"/>
        <v/>
      </c>
      <c r="C2074" s="130">
        <f>VLOOKUP($X$21,CAD!$C$7:$D$31,2,0)</f>
        <v>0</v>
      </c>
      <c r="D2074" s="37">
        <v>0</v>
      </c>
      <c r="E2074" s="37">
        <v>0</v>
      </c>
      <c r="F2074" s="37">
        <v>0</v>
      </c>
      <c r="G2074" s="37">
        <v>0</v>
      </c>
      <c r="H2074" s="37">
        <v>0</v>
      </c>
      <c r="I2074" s="37">
        <v>0</v>
      </c>
      <c r="J2074" s="37">
        <v>0</v>
      </c>
      <c r="K2074" s="37">
        <v>0</v>
      </c>
      <c r="L2074" s="37">
        <v>0</v>
      </c>
      <c r="M2074" s="37">
        <v>0</v>
      </c>
      <c r="N2074" s="37">
        <v>0</v>
      </c>
      <c r="O2074" s="37">
        <v>0</v>
      </c>
      <c r="P2074" s="46">
        <f t="shared" si="147"/>
        <v>0</v>
      </c>
    </row>
    <row r="2075" spans="1:16" hidden="1" x14ac:dyDescent="0.25">
      <c r="A2075" s="258" t="str">
        <f>IF(B2075=1,A2061,"")</f>
        <v/>
      </c>
      <c r="B2075" s="39" t="str">
        <f t="shared" si="146"/>
        <v/>
      </c>
      <c r="C2075" s="130">
        <f>VLOOKUP($X$22,CAD!$C$7:$D$31,2,0)</f>
        <v>0</v>
      </c>
      <c r="D2075" s="37">
        <v>0</v>
      </c>
      <c r="E2075" s="37">
        <v>0</v>
      </c>
      <c r="F2075" s="37">
        <v>0</v>
      </c>
      <c r="G2075" s="37">
        <v>0</v>
      </c>
      <c r="H2075" s="37">
        <v>0</v>
      </c>
      <c r="I2075" s="37">
        <v>0</v>
      </c>
      <c r="J2075" s="37">
        <v>0</v>
      </c>
      <c r="K2075" s="37">
        <v>0</v>
      </c>
      <c r="L2075" s="37">
        <v>0</v>
      </c>
      <c r="M2075" s="37">
        <v>0</v>
      </c>
      <c r="N2075" s="37">
        <v>0</v>
      </c>
      <c r="O2075" s="37">
        <v>0</v>
      </c>
      <c r="P2075" s="46">
        <f t="shared" si="147"/>
        <v>0</v>
      </c>
    </row>
    <row r="2076" spans="1:16" hidden="1" x14ac:dyDescent="0.25">
      <c r="A2076" s="258" t="str">
        <f>IF(B2076=1,A2061,"")</f>
        <v/>
      </c>
      <c r="B2076" s="39" t="str">
        <f t="shared" si="146"/>
        <v/>
      </c>
      <c r="C2076" s="130">
        <f>VLOOKUP($X$23,CAD!$C$7:$D$31,2,0)</f>
        <v>0</v>
      </c>
      <c r="D2076" s="37">
        <v>0</v>
      </c>
      <c r="E2076" s="37">
        <v>0</v>
      </c>
      <c r="F2076" s="37">
        <v>0</v>
      </c>
      <c r="G2076" s="37">
        <v>0</v>
      </c>
      <c r="H2076" s="37">
        <v>0</v>
      </c>
      <c r="I2076" s="37">
        <v>0</v>
      </c>
      <c r="J2076" s="37">
        <v>0</v>
      </c>
      <c r="K2076" s="37">
        <v>0</v>
      </c>
      <c r="L2076" s="37">
        <v>0</v>
      </c>
      <c r="M2076" s="37">
        <v>0</v>
      </c>
      <c r="N2076" s="37">
        <v>0</v>
      </c>
      <c r="O2076" s="37">
        <v>0</v>
      </c>
      <c r="P2076" s="46">
        <f t="shared" si="147"/>
        <v>0</v>
      </c>
    </row>
    <row r="2077" spans="1:16" hidden="1" x14ac:dyDescent="0.25">
      <c r="A2077" s="258" t="str">
        <f>IF(B2077=1,A2061,"")</f>
        <v/>
      </c>
      <c r="B2077" s="39" t="str">
        <f t="shared" si="146"/>
        <v/>
      </c>
      <c r="C2077" s="130">
        <f>VLOOKUP($X$24,CAD!$C$7:$D$31,2,0)</f>
        <v>0</v>
      </c>
      <c r="D2077" s="37">
        <v>0</v>
      </c>
      <c r="E2077" s="37">
        <v>0</v>
      </c>
      <c r="F2077" s="37">
        <v>0</v>
      </c>
      <c r="G2077" s="37">
        <v>0</v>
      </c>
      <c r="H2077" s="37">
        <v>0</v>
      </c>
      <c r="I2077" s="37">
        <v>0</v>
      </c>
      <c r="J2077" s="37">
        <v>0</v>
      </c>
      <c r="K2077" s="37">
        <v>0</v>
      </c>
      <c r="L2077" s="37">
        <v>0</v>
      </c>
      <c r="M2077" s="37">
        <v>0</v>
      </c>
      <c r="N2077" s="37">
        <v>0</v>
      </c>
      <c r="O2077" s="37">
        <v>0</v>
      </c>
      <c r="P2077" s="46">
        <f t="shared" si="147"/>
        <v>0</v>
      </c>
    </row>
    <row r="2078" spans="1:16" hidden="1" x14ac:dyDescent="0.25">
      <c r="A2078" s="258" t="str">
        <f>IF(B2078=1,A2061,"")</f>
        <v/>
      </c>
      <c r="B2078" s="39" t="str">
        <f t="shared" si="146"/>
        <v/>
      </c>
      <c r="C2078" s="130">
        <f>VLOOKUP($X$25,CAD!$C$7:$D$31,2,0)</f>
        <v>0</v>
      </c>
      <c r="D2078" s="37">
        <v>0</v>
      </c>
      <c r="E2078" s="37">
        <v>0</v>
      </c>
      <c r="F2078" s="37">
        <v>0</v>
      </c>
      <c r="G2078" s="37">
        <v>0</v>
      </c>
      <c r="H2078" s="37">
        <v>0</v>
      </c>
      <c r="I2078" s="37">
        <v>0</v>
      </c>
      <c r="J2078" s="37">
        <v>0</v>
      </c>
      <c r="K2078" s="37">
        <v>0</v>
      </c>
      <c r="L2078" s="37">
        <v>0</v>
      </c>
      <c r="M2078" s="37">
        <v>0</v>
      </c>
      <c r="N2078" s="37">
        <v>0</v>
      </c>
      <c r="O2078" s="37">
        <v>0</v>
      </c>
      <c r="P2078" s="46">
        <f t="shared" si="147"/>
        <v>0</v>
      </c>
    </row>
    <row r="2079" spans="1:16" hidden="1" x14ac:dyDescent="0.25">
      <c r="A2079" s="258" t="str">
        <f>IF(B2079=1,A2061,"")</f>
        <v/>
      </c>
      <c r="B2079" s="39" t="str">
        <f t="shared" si="146"/>
        <v/>
      </c>
      <c r="C2079" s="130">
        <f>VLOOKUP($X$26,CAD!$C$7:$D$31,2,0)</f>
        <v>0</v>
      </c>
      <c r="D2079" s="37">
        <v>0</v>
      </c>
      <c r="E2079" s="37">
        <v>0</v>
      </c>
      <c r="F2079" s="37">
        <v>0</v>
      </c>
      <c r="G2079" s="37">
        <v>0</v>
      </c>
      <c r="H2079" s="37">
        <v>0</v>
      </c>
      <c r="I2079" s="37">
        <v>0</v>
      </c>
      <c r="J2079" s="37">
        <v>0</v>
      </c>
      <c r="K2079" s="37">
        <v>0</v>
      </c>
      <c r="L2079" s="37">
        <v>0</v>
      </c>
      <c r="M2079" s="37">
        <v>0</v>
      </c>
      <c r="N2079" s="37">
        <v>0</v>
      </c>
      <c r="O2079" s="37">
        <v>0</v>
      </c>
      <c r="P2079" s="46">
        <f t="shared" si="147"/>
        <v>0</v>
      </c>
    </row>
    <row r="2080" spans="1:16" hidden="1" x14ac:dyDescent="0.25">
      <c r="A2080" s="258" t="str">
        <f>IF(B2080=1,A2061,"")</f>
        <v/>
      </c>
      <c r="B2080" s="39" t="str">
        <f t="shared" si="146"/>
        <v/>
      </c>
      <c r="C2080" s="130">
        <f>VLOOKUP($X$27,CAD!$C$7:$D$31,2,0)</f>
        <v>0</v>
      </c>
      <c r="D2080" s="37">
        <v>0</v>
      </c>
      <c r="E2080" s="37">
        <v>0</v>
      </c>
      <c r="F2080" s="37">
        <v>0</v>
      </c>
      <c r="G2080" s="37">
        <v>0</v>
      </c>
      <c r="H2080" s="37">
        <v>0</v>
      </c>
      <c r="I2080" s="37">
        <v>0</v>
      </c>
      <c r="J2080" s="37">
        <v>0</v>
      </c>
      <c r="K2080" s="37">
        <v>0</v>
      </c>
      <c r="L2080" s="37">
        <v>0</v>
      </c>
      <c r="M2080" s="37">
        <v>0</v>
      </c>
      <c r="N2080" s="37">
        <v>0</v>
      </c>
      <c r="O2080" s="37">
        <v>0</v>
      </c>
      <c r="P2080" s="46">
        <f t="shared" si="147"/>
        <v>0</v>
      </c>
    </row>
    <row r="2081" spans="1:16" hidden="1" x14ac:dyDescent="0.25">
      <c r="A2081" s="258" t="str">
        <f>IF(B2081=1,A2061,"")</f>
        <v/>
      </c>
      <c r="B2081" s="39" t="str">
        <f t="shared" si="146"/>
        <v/>
      </c>
      <c r="C2081" s="130">
        <f>VLOOKUP($X$28,CAD!$C$7:$D$31,2,0)</f>
        <v>0</v>
      </c>
      <c r="D2081" s="37">
        <v>0</v>
      </c>
      <c r="E2081" s="37">
        <v>0</v>
      </c>
      <c r="F2081" s="37">
        <v>0</v>
      </c>
      <c r="G2081" s="37">
        <v>0</v>
      </c>
      <c r="H2081" s="37">
        <v>0</v>
      </c>
      <c r="I2081" s="37">
        <v>0</v>
      </c>
      <c r="J2081" s="37">
        <v>0</v>
      </c>
      <c r="K2081" s="37">
        <v>0</v>
      </c>
      <c r="L2081" s="37">
        <v>0</v>
      </c>
      <c r="M2081" s="37">
        <v>0</v>
      </c>
      <c r="N2081" s="37">
        <v>0</v>
      </c>
      <c r="O2081" s="37">
        <v>0</v>
      </c>
      <c r="P2081" s="46">
        <f t="shared" si="147"/>
        <v>0</v>
      </c>
    </row>
    <row r="2082" spans="1:16" hidden="1" x14ac:dyDescent="0.25">
      <c r="A2082" s="258" t="str">
        <f>IF(B2082=1,A2061,"")</f>
        <v/>
      </c>
      <c r="B2082" s="39" t="str">
        <f t="shared" si="146"/>
        <v/>
      </c>
      <c r="C2082" s="130">
        <f>VLOOKUP($X$29,CAD!$C$7:$D$31,2,0)</f>
        <v>0</v>
      </c>
      <c r="D2082" s="37">
        <v>0</v>
      </c>
      <c r="E2082" s="37">
        <v>0</v>
      </c>
      <c r="F2082" s="37">
        <v>0</v>
      </c>
      <c r="G2082" s="37">
        <v>0</v>
      </c>
      <c r="H2082" s="37">
        <v>0</v>
      </c>
      <c r="I2082" s="37">
        <v>0</v>
      </c>
      <c r="J2082" s="37">
        <v>0</v>
      </c>
      <c r="K2082" s="37">
        <v>0</v>
      </c>
      <c r="L2082" s="37">
        <v>0</v>
      </c>
      <c r="M2082" s="37">
        <v>0</v>
      </c>
      <c r="N2082" s="37">
        <v>0</v>
      </c>
      <c r="O2082" s="37">
        <v>0</v>
      </c>
      <c r="P2082" s="46">
        <f t="shared" si="147"/>
        <v>0</v>
      </c>
    </row>
    <row r="2083" spans="1:16" hidden="1" x14ac:dyDescent="0.25">
      <c r="A2083" s="258" t="str">
        <f>IF(B2083=1,A2061,"")</f>
        <v/>
      </c>
      <c r="B2083" s="39" t="str">
        <f t="shared" si="146"/>
        <v/>
      </c>
      <c r="C2083" s="130">
        <f>VLOOKUP($X$30,CAD!$C$7:$D$31,2,0)</f>
        <v>0</v>
      </c>
      <c r="D2083" s="37">
        <v>0</v>
      </c>
      <c r="E2083" s="37">
        <v>0</v>
      </c>
      <c r="F2083" s="37">
        <v>0</v>
      </c>
      <c r="G2083" s="37">
        <v>0</v>
      </c>
      <c r="H2083" s="37">
        <v>0</v>
      </c>
      <c r="I2083" s="37">
        <v>0</v>
      </c>
      <c r="J2083" s="37">
        <v>0</v>
      </c>
      <c r="K2083" s="37">
        <v>0</v>
      </c>
      <c r="L2083" s="37">
        <v>0</v>
      </c>
      <c r="M2083" s="37">
        <v>0</v>
      </c>
      <c r="N2083" s="37">
        <v>0</v>
      </c>
      <c r="O2083" s="37">
        <v>0</v>
      </c>
      <c r="P2083" s="46">
        <f t="shared" si="147"/>
        <v>0</v>
      </c>
    </row>
    <row r="2084" spans="1:16" hidden="1" x14ac:dyDescent="0.25">
      <c r="A2084" s="258" t="str">
        <f>IF(B2084=1,A2061,"")</f>
        <v/>
      </c>
      <c r="B2084" s="39" t="str">
        <f t="shared" si="146"/>
        <v/>
      </c>
      <c r="C2084" s="130">
        <f>VLOOKUP($X$31,CAD!$C$7:$D$31,2,0)</f>
        <v>0</v>
      </c>
      <c r="D2084" s="37">
        <v>0</v>
      </c>
      <c r="E2084" s="37">
        <v>0</v>
      </c>
      <c r="F2084" s="37">
        <v>0</v>
      </c>
      <c r="G2084" s="37">
        <v>0</v>
      </c>
      <c r="H2084" s="37">
        <v>0</v>
      </c>
      <c r="I2084" s="37">
        <v>0</v>
      </c>
      <c r="J2084" s="37">
        <v>0</v>
      </c>
      <c r="K2084" s="37">
        <v>0</v>
      </c>
      <c r="L2084" s="37">
        <v>0</v>
      </c>
      <c r="M2084" s="37">
        <v>0</v>
      </c>
      <c r="N2084" s="37">
        <v>0</v>
      </c>
      <c r="O2084" s="37">
        <v>0</v>
      </c>
      <c r="P2084" s="46">
        <f t="shared" si="147"/>
        <v>0</v>
      </c>
    </row>
    <row r="2085" spans="1:16" hidden="1" x14ac:dyDescent="0.25">
      <c r="A2085" s="258" t="str">
        <f>IF(B2085=1,A2061,"")</f>
        <v/>
      </c>
      <c r="B2085" s="39" t="str">
        <f t="shared" si="146"/>
        <v/>
      </c>
      <c r="C2085" s="130">
        <f>VLOOKUP($X$32,CAD!$C$7:$D$31,2,0)</f>
        <v>0</v>
      </c>
      <c r="D2085" s="37">
        <v>0</v>
      </c>
      <c r="E2085" s="37">
        <v>0</v>
      </c>
      <c r="F2085" s="37">
        <v>0</v>
      </c>
      <c r="G2085" s="37">
        <v>0</v>
      </c>
      <c r="H2085" s="37">
        <v>0</v>
      </c>
      <c r="I2085" s="37">
        <v>0</v>
      </c>
      <c r="J2085" s="37">
        <v>0</v>
      </c>
      <c r="K2085" s="37">
        <v>0</v>
      </c>
      <c r="L2085" s="37">
        <v>0</v>
      </c>
      <c r="M2085" s="37">
        <v>0</v>
      </c>
      <c r="N2085" s="37">
        <v>0</v>
      </c>
      <c r="O2085" s="37">
        <v>0</v>
      </c>
      <c r="P2085" s="46">
        <f t="shared" si="147"/>
        <v>0</v>
      </c>
    </row>
    <row r="2086" spans="1:16" hidden="1" x14ac:dyDescent="0.25">
      <c r="A2086" s="258" t="str">
        <f>IF(B2086=1,A2061,"")</f>
        <v/>
      </c>
      <c r="B2086" s="39" t="str">
        <f t="shared" si="146"/>
        <v/>
      </c>
      <c r="C2086" s="130">
        <f>VLOOKUP($X$33,CAD!$C$7:$D$31,2,0)</f>
        <v>0</v>
      </c>
      <c r="D2086" s="37">
        <v>0</v>
      </c>
      <c r="E2086" s="37">
        <v>0</v>
      </c>
      <c r="F2086" s="37">
        <v>0</v>
      </c>
      <c r="G2086" s="37">
        <v>0</v>
      </c>
      <c r="H2086" s="37">
        <v>0</v>
      </c>
      <c r="I2086" s="37">
        <v>0</v>
      </c>
      <c r="J2086" s="37">
        <v>0</v>
      </c>
      <c r="K2086" s="37">
        <v>0</v>
      </c>
      <c r="L2086" s="37">
        <v>0</v>
      </c>
      <c r="M2086" s="37">
        <v>0</v>
      </c>
      <c r="N2086" s="37">
        <v>0</v>
      </c>
      <c r="O2086" s="37">
        <v>0</v>
      </c>
      <c r="P2086" s="46">
        <f t="shared" si="147"/>
        <v>0</v>
      </c>
    </row>
    <row r="2087" spans="1:16" hidden="1" x14ac:dyDescent="0.25">
      <c r="A2087" s="258" t="str">
        <f>IF(B2087=1,A2061,"")</f>
        <v/>
      </c>
      <c r="B2087" s="39" t="str">
        <f t="shared" si="146"/>
        <v/>
      </c>
      <c r="C2087" s="101">
        <f>VLOOKUP($X$34,CAD!$E$7:$F$31,2,0)</f>
        <v>0</v>
      </c>
      <c r="D2087" s="37">
        <v>0</v>
      </c>
      <c r="E2087" s="37">
        <v>0</v>
      </c>
      <c r="F2087" s="37">
        <v>0</v>
      </c>
      <c r="G2087" s="37">
        <v>0</v>
      </c>
      <c r="H2087" s="37">
        <v>0</v>
      </c>
      <c r="I2087" s="37">
        <v>0</v>
      </c>
      <c r="J2087" s="37">
        <v>0</v>
      </c>
      <c r="K2087" s="37">
        <v>0</v>
      </c>
      <c r="L2087" s="37">
        <v>0</v>
      </c>
      <c r="M2087" s="37">
        <v>0</v>
      </c>
      <c r="N2087" s="37">
        <v>0</v>
      </c>
      <c r="O2087" s="37">
        <v>0</v>
      </c>
      <c r="P2087" s="46">
        <f t="shared" si="147"/>
        <v>0</v>
      </c>
    </row>
    <row r="2088" spans="1:16" hidden="1" x14ac:dyDescent="0.25">
      <c r="A2088" s="258" t="str">
        <f>IF(B2088=1,A2061,"")</f>
        <v/>
      </c>
      <c r="B2088" s="39" t="str">
        <f t="shared" si="146"/>
        <v/>
      </c>
      <c r="C2088" s="101">
        <f>VLOOKUP($X$35,CAD!$E$7:$F$31,2,0)</f>
        <v>0</v>
      </c>
      <c r="D2088" s="37">
        <v>0</v>
      </c>
      <c r="E2088" s="37">
        <v>0</v>
      </c>
      <c r="F2088" s="37">
        <v>0</v>
      </c>
      <c r="G2088" s="37">
        <v>0</v>
      </c>
      <c r="H2088" s="37">
        <v>0</v>
      </c>
      <c r="I2088" s="37">
        <v>0</v>
      </c>
      <c r="J2088" s="37">
        <v>0</v>
      </c>
      <c r="K2088" s="37">
        <v>0</v>
      </c>
      <c r="L2088" s="37">
        <v>0</v>
      </c>
      <c r="M2088" s="37">
        <v>0</v>
      </c>
      <c r="N2088" s="37">
        <v>0</v>
      </c>
      <c r="O2088" s="37">
        <v>0</v>
      </c>
      <c r="P2088" s="46">
        <f t="shared" si="147"/>
        <v>0</v>
      </c>
    </row>
    <row r="2089" spans="1:16" hidden="1" x14ac:dyDescent="0.25">
      <c r="A2089" s="258" t="str">
        <f>IF(B2089=1,A2061,"")</f>
        <v/>
      </c>
      <c r="B2089" s="39" t="str">
        <f t="shared" si="146"/>
        <v/>
      </c>
      <c r="C2089" s="101">
        <f>VLOOKUP($X$36,CAD!$E$7:$F$31,2,0)</f>
        <v>0</v>
      </c>
      <c r="D2089" s="37">
        <v>0</v>
      </c>
      <c r="E2089" s="37">
        <v>0</v>
      </c>
      <c r="F2089" s="37">
        <v>0</v>
      </c>
      <c r="G2089" s="37">
        <v>0</v>
      </c>
      <c r="H2089" s="37">
        <v>0</v>
      </c>
      <c r="I2089" s="37">
        <v>0</v>
      </c>
      <c r="J2089" s="37">
        <v>0</v>
      </c>
      <c r="K2089" s="37">
        <v>0</v>
      </c>
      <c r="L2089" s="37">
        <v>0</v>
      </c>
      <c r="M2089" s="37">
        <v>0</v>
      </c>
      <c r="N2089" s="37">
        <v>0</v>
      </c>
      <c r="O2089" s="37">
        <v>0</v>
      </c>
      <c r="P2089" s="46">
        <f t="shared" si="147"/>
        <v>0</v>
      </c>
    </row>
    <row r="2090" spans="1:16" hidden="1" x14ac:dyDescent="0.25">
      <c r="A2090" s="258" t="str">
        <f>IF(B2090=1,A2061,"")</f>
        <v/>
      </c>
      <c r="B2090" s="39" t="str">
        <f t="shared" si="146"/>
        <v/>
      </c>
      <c r="C2090" s="101">
        <f>VLOOKUP($X$37,CAD!$E$7:$F$31,2,0)</f>
        <v>0</v>
      </c>
      <c r="D2090" s="37">
        <v>0</v>
      </c>
      <c r="E2090" s="37">
        <v>0</v>
      </c>
      <c r="F2090" s="37">
        <v>0</v>
      </c>
      <c r="G2090" s="37">
        <v>0</v>
      </c>
      <c r="H2090" s="37">
        <v>0</v>
      </c>
      <c r="I2090" s="37">
        <v>0</v>
      </c>
      <c r="J2090" s="37">
        <v>0</v>
      </c>
      <c r="K2090" s="37">
        <v>0</v>
      </c>
      <c r="L2090" s="37">
        <v>0</v>
      </c>
      <c r="M2090" s="37">
        <v>0</v>
      </c>
      <c r="N2090" s="37">
        <v>0</v>
      </c>
      <c r="O2090" s="37">
        <v>0</v>
      </c>
      <c r="P2090" s="46">
        <f t="shared" si="147"/>
        <v>0</v>
      </c>
    </row>
    <row r="2091" spans="1:16" hidden="1" x14ac:dyDescent="0.25">
      <c r="A2091" s="258" t="str">
        <f>IF(B2091=1,A2061,"")</f>
        <v/>
      </c>
      <c r="B2091" s="39" t="str">
        <f t="shared" si="146"/>
        <v/>
      </c>
      <c r="C2091" s="101">
        <f>VLOOKUP($X$38,CAD!$E$7:$F$31,2,0)</f>
        <v>0</v>
      </c>
      <c r="D2091" s="37">
        <v>0</v>
      </c>
      <c r="E2091" s="37">
        <v>0</v>
      </c>
      <c r="F2091" s="37">
        <v>0</v>
      </c>
      <c r="G2091" s="37">
        <v>0</v>
      </c>
      <c r="H2091" s="37">
        <v>0</v>
      </c>
      <c r="I2091" s="37">
        <v>0</v>
      </c>
      <c r="J2091" s="37">
        <v>0</v>
      </c>
      <c r="K2091" s="37">
        <v>0</v>
      </c>
      <c r="L2091" s="37">
        <v>0</v>
      </c>
      <c r="M2091" s="37">
        <v>0</v>
      </c>
      <c r="N2091" s="37">
        <v>0</v>
      </c>
      <c r="O2091" s="37">
        <v>0</v>
      </c>
      <c r="P2091" s="46">
        <f t="shared" si="147"/>
        <v>0</v>
      </c>
    </row>
    <row r="2092" spans="1:16" hidden="1" x14ac:dyDescent="0.25">
      <c r="A2092" s="258" t="str">
        <f>IF(B2092=1,A2061,"")</f>
        <v/>
      </c>
      <c r="B2092" s="39" t="str">
        <f t="shared" si="146"/>
        <v/>
      </c>
      <c r="C2092" s="101">
        <f>VLOOKUP($X$39,CAD!$E$7:$F$31,2,0)</f>
        <v>0</v>
      </c>
      <c r="D2092" s="37">
        <v>0</v>
      </c>
      <c r="E2092" s="37">
        <v>0</v>
      </c>
      <c r="F2092" s="37">
        <v>0</v>
      </c>
      <c r="G2092" s="37">
        <v>0</v>
      </c>
      <c r="H2092" s="37">
        <v>0</v>
      </c>
      <c r="I2092" s="37">
        <v>0</v>
      </c>
      <c r="J2092" s="37">
        <v>0</v>
      </c>
      <c r="K2092" s="37">
        <v>0</v>
      </c>
      <c r="L2092" s="37">
        <v>0</v>
      </c>
      <c r="M2092" s="37">
        <v>0</v>
      </c>
      <c r="N2092" s="37">
        <v>0</v>
      </c>
      <c r="O2092" s="37">
        <v>0</v>
      </c>
      <c r="P2092" s="46">
        <f t="shared" si="147"/>
        <v>0</v>
      </c>
    </row>
    <row r="2093" spans="1:16" hidden="1" x14ac:dyDescent="0.25">
      <c r="A2093" s="258" t="str">
        <f>IF(B2093=1,A2061,"")</f>
        <v/>
      </c>
      <c r="B2093" s="39" t="str">
        <f t="shared" si="146"/>
        <v/>
      </c>
      <c r="C2093" s="101">
        <f>VLOOKUP($X$40,CAD!$E$7:$F$31,2,0)</f>
        <v>0</v>
      </c>
      <c r="D2093" s="37">
        <v>0</v>
      </c>
      <c r="E2093" s="37">
        <v>0</v>
      </c>
      <c r="F2093" s="37">
        <v>0</v>
      </c>
      <c r="G2093" s="37">
        <v>0</v>
      </c>
      <c r="H2093" s="37">
        <v>0</v>
      </c>
      <c r="I2093" s="37">
        <v>0</v>
      </c>
      <c r="J2093" s="37">
        <v>0</v>
      </c>
      <c r="K2093" s="37">
        <v>0</v>
      </c>
      <c r="L2093" s="37">
        <v>0</v>
      </c>
      <c r="M2093" s="37">
        <v>0</v>
      </c>
      <c r="N2093" s="37">
        <v>0</v>
      </c>
      <c r="O2093" s="37">
        <v>0</v>
      </c>
      <c r="P2093" s="46">
        <f t="shared" si="147"/>
        <v>0</v>
      </c>
    </row>
    <row r="2094" spans="1:16" hidden="1" x14ac:dyDescent="0.25">
      <c r="A2094" s="258" t="str">
        <f>IF(B2094=1,A2061,"")</f>
        <v/>
      </c>
      <c r="B2094" s="39" t="str">
        <f t="shared" si="146"/>
        <v/>
      </c>
      <c r="C2094" s="101">
        <f>VLOOKUP($X$41,CAD!$E$7:$F$31,2,0)</f>
        <v>0</v>
      </c>
      <c r="D2094" s="37">
        <v>0</v>
      </c>
      <c r="E2094" s="37">
        <v>0</v>
      </c>
      <c r="F2094" s="37">
        <v>0</v>
      </c>
      <c r="G2094" s="37">
        <v>0</v>
      </c>
      <c r="H2094" s="37">
        <v>0</v>
      </c>
      <c r="I2094" s="37">
        <v>0</v>
      </c>
      <c r="J2094" s="37">
        <v>0</v>
      </c>
      <c r="K2094" s="37">
        <v>0</v>
      </c>
      <c r="L2094" s="37">
        <v>0</v>
      </c>
      <c r="M2094" s="37">
        <v>0</v>
      </c>
      <c r="N2094" s="37">
        <v>0</v>
      </c>
      <c r="O2094" s="37">
        <v>0</v>
      </c>
      <c r="P2094" s="46">
        <f t="shared" si="147"/>
        <v>0</v>
      </c>
    </row>
    <row r="2095" spans="1:16" hidden="1" x14ac:dyDescent="0.25">
      <c r="A2095" s="258" t="str">
        <f>IF(B2095=1,A2061,"")</f>
        <v/>
      </c>
      <c r="B2095" s="39" t="str">
        <f t="shared" si="146"/>
        <v/>
      </c>
      <c r="C2095" s="101">
        <f>VLOOKUP($X$42,CAD!$E$7:$F$31,2,0)</f>
        <v>0</v>
      </c>
      <c r="D2095" s="37">
        <v>0</v>
      </c>
      <c r="E2095" s="37">
        <v>0</v>
      </c>
      <c r="F2095" s="37">
        <v>0</v>
      </c>
      <c r="G2095" s="37">
        <v>0</v>
      </c>
      <c r="H2095" s="37">
        <v>0</v>
      </c>
      <c r="I2095" s="37">
        <v>0</v>
      </c>
      <c r="J2095" s="37">
        <v>0</v>
      </c>
      <c r="K2095" s="37">
        <v>0</v>
      </c>
      <c r="L2095" s="37">
        <v>0</v>
      </c>
      <c r="M2095" s="37">
        <v>0</v>
      </c>
      <c r="N2095" s="37">
        <v>0</v>
      </c>
      <c r="O2095" s="37">
        <v>0</v>
      </c>
      <c r="P2095" s="46">
        <f t="shared" si="147"/>
        <v>0</v>
      </c>
    </row>
    <row r="2096" spans="1:16" hidden="1" x14ac:dyDescent="0.25">
      <c r="A2096" s="258" t="str">
        <f>IF(B2096=1,A2061,"")</f>
        <v/>
      </c>
      <c r="B2096" s="39" t="str">
        <f t="shared" si="146"/>
        <v/>
      </c>
      <c r="C2096" s="101">
        <f>VLOOKUP($X$43,CAD!$E$7:$F$31,2,0)</f>
        <v>0</v>
      </c>
      <c r="D2096" s="37">
        <v>0</v>
      </c>
      <c r="E2096" s="37">
        <v>0</v>
      </c>
      <c r="F2096" s="37">
        <v>0</v>
      </c>
      <c r="G2096" s="37">
        <v>0</v>
      </c>
      <c r="H2096" s="37">
        <v>0</v>
      </c>
      <c r="I2096" s="37">
        <v>0</v>
      </c>
      <c r="J2096" s="37">
        <v>0</v>
      </c>
      <c r="K2096" s="37">
        <v>0</v>
      </c>
      <c r="L2096" s="37">
        <v>0</v>
      </c>
      <c r="M2096" s="37">
        <v>0</v>
      </c>
      <c r="N2096" s="37">
        <v>0</v>
      </c>
      <c r="O2096" s="37">
        <v>0</v>
      </c>
      <c r="P2096" s="46">
        <f t="shared" si="147"/>
        <v>0</v>
      </c>
    </row>
    <row r="2097" spans="1:20" hidden="1" x14ac:dyDescent="0.25">
      <c r="A2097" s="258" t="str">
        <f>IF(B2097=1,A2061,"")</f>
        <v/>
      </c>
      <c r="B2097" s="39" t="str">
        <f t="shared" si="146"/>
        <v/>
      </c>
      <c r="C2097" s="101">
        <f>VLOOKUP($X$44,CAD!$E$7:$F$31,2,0)</f>
        <v>0</v>
      </c>
      <c r="D2097" s="37">
        <v>0</v>
      </c>
      <c r="E2097" s="37">
        <v>0</v>
      </c>
      <c r="F2097" s="37">
        <v>0</v>
      </c>
      <c r="G2097" s="37">
        <v>0</v>
      </c>
      <c r="H2097" s="37">
        <v>0</v>
      </c>
      <c r="I2097" s="37">
        <v>0</v>
      </c>
      <c r="J2097" s="37">
        <v>0</v>
      </c>
      <c r="K2097" s="37">
        <v>0</v>
      </c>
      <c r="L2097" s="37">
        <v>0</v>
      </c>
      <c r="M2097" s="37">
        <v>0</v>
      </c>
      <c r="N2097" s="37">
        <v>0</v>
      </c>
      <c r="O2097" s="37">
        <v>0</v>
      </c>
      <c r="P2097" s="46">
        <f t="shared" si="147"/>
        <v>0</v>
      </c>
    </row>
    <row r="2098" spans="1:20" hidden="1" x14ac:dyDescent="0.25">
      <c r="A2098" s="258" t="str">
        <f>IF(B2098=1,A2061,"")</f>
        <v/>
      </c>
      <c r="B2098" s="39" t="str">
        <f t="shared" si="146"/>
        <v/>
      </c>
      <c r="C2098" s="101">
        <f>VLOOKUP($X$45,CAD!$E$7:$F$31,2,0)</f>
        <v>0</v>
      </c>
      <c r="D2098" s="37">
        <v>0</v>
      </c>
      <c r="E2098" s="37">
        <v>0</v>
      </c>
      <c r="F2098" s="37">
        <v>0</v>
      </c>
      <c r="G2098" s="37">
        <v>0</v>
      </c>
      <c r="H2098" s="37">
        <v>0</v>
      </c>
      <c r="I2098" s="37">
        <v>0</v>
      </c>
      <c r="J2098" s="37">
        <v>0</v>
      </c>
      <c r="K2098" s="37">
        <v>0</v>
      </c>
      <c r="L2098" s="37">
        <v>0</v>
      </c>
      <c r="M2098" s="37">
        <v>0</v>
      </c>
      <c r="N2098" s="37">
        <v>0</v>
      </c>
      <c r="O2098" s="37">
        <v>0</v>
      </c>
      <c r="P2098" s="46">
        <f t="shared" si="147"/>
        <v>0</v>
      </c>
    </row>
    <row r="2099" spans="1:20" hidden="1" x14ac:dyDescent="0.25">
      <c r="A2099" s="258" t="str">
        <f>IF(B2099=1,A2061,"")</f>
        <v/>
      </c>
      <c r="B2099" s="39" t="str">
        <f t="shared" si="146"/>
        <v/>
      </c>
      <c r="C2099" s="101">
        <f>VLOOKUP($X$46,CAD!$E$7:$F$31,2,0)</f>
        <v>0</v>
      </c>
      <c r="D2099" s="37">
        <v>0</v>
      </c>
      <c r="E2099" s="37">
        <v>0</v>
      </c>
      <c r="F2099" s="37">
        <v>0</v>
      </c>
      <c r="G2099" s="37">
        <v>0</v>
      </c>
      <c r="H2099" s="37">
        <v>0</v>
      </c>
      <c r="I2099" s="37">
        <v>0</v>
      </c>
      <c r="J2099" s="37">
        <v>0</v>
      </c>
      <c r="K2099" s="37">
        <v>0</v>
      </c>
      <c r="L2099" s="37">
        <v>0</v>
      </c>
      <c r="M2099" s="37">
        <v>0</v>
      </c>
      <c r="N2099" s="37">
        <v>0</v>
      </c>
      <c r="O2099" s="37">
        <v>0</v>
      </c>
      <c r="P2099" s="46">
        <f t="shared" si="147"/>
        <v>0</v>
      </c>
    </row>
    <row r="2100" spans="1:20" hidden="1" x14ac:dyDescent="0.25">
      <c r="A2100" s="258" t="str">
        <f>IF(B2100=1,A2061,"")</f>
        <v/>
      </c>
      <c r="B2100" s="39" t="str">
        <f t="shared" si="146"/>
        <v/>
      </c>
      <c r="C2100" s="101">
        <f>VLOOKUP($X$47,CAD!$E$7:$F$31,2,0)</f>
        <v>0</v>
      </c>
      <c r="D2100" s="37">
        <v>0</v>
      </c>
      <c r="E2100" s="37">
        <v>0</v>
      </c>
      <c r="F2100" s="37">
        <v>0</v>
      </c>
      <c r="G2100" s="37">
        <v>0</v>
      </c>
      <c r="H2100" s="37">
        <v>0</v>
      </c>
      <c r="I2100" s="37">
        <v>0</v>
      </c>
      <c r="J2100" s="37">
        <v>0</v>
      </c>
      <c r="K2100" s="37">
        <v>0</v>
      </c>
      <c r="L2100" s="37">
        <v>0</v>
      </c>
      <c r="M2100" s="37">
        <v>0</v>
      </c>
      <c r="N2100" s="37">
        <v>0</v>
      </c>
      <c r="O2100" s="37">
        <v>0</v>
      </c>
      <c r="P2100" s="46">
        <f t="shared" si="147"/>
        <v>0</v>
      </c>
    </row>
    <row r="2101" spans="1:20" hidden="1" x14ac:dyDescent="0.25">
      <c r="A2101" s="258" t="str">
        <f>IF(B2101=1,A2061,"")</f>
        <v/>
      </c>
      <c r="B2101" s="39" t="str">
        <f t="shared" si="146"/>
        <v/>
      </c>
      <c r="C2101" s="101">
        <f>VLOOKUP($X$48,CAD!$E$7:$F$31,2,0)</f>
        <v>0</v>
      </c>
      <c r="D2101" s="37">
        <v>0</v>
      </c>
      <c r="E2101" s="37">
        <v>0</v>
      </c>
      <c r="F2101" s="37">
        <v>0</v>
      </c>
      <c r="G2101" s="37">
        <v>0</v>
      </c>
      <c r="H2101" s="37">
        <v>0</v>
      </c>
      <c r="I2101" s="37">
        <v>0</v>
      </c>
      <c r="J2101" s="37">
        <v>0</v>
      </c>
      <c r="K2101" s="37">
        <v>0</v>
      </c>
      <c r="L2101" s="37">
        <v>0</v>
      </c>
      <c r="M2101" s="37">
        <v>0</v>
      </c>
      <c r="N2101" s="37">
        <v>0</v>
      </c>
      <c r="O2101" s="37">
        <v>0</v>
      </c>
      <c r="P2101" s="46">
        <f t="shared" si="147"/>
        <v>0</v>
      </c>
    </row>
    <row r="2102" spans="1:20" hidden="1" x14ac:dyDescent="0.25">
      <c r="A2102" s="258" t="str">
        <f>IF(B2102=1,A2061,"")</f>
        <v/>
      </c>
      <c r="B2102" s="39" t="str">
        <f t="shared" si="146"/>
        <v/>
      </c>
      <c r="C2102" s="101">
        <f>VLOOKUP($X$49,CAD!$E$7:$F$31,2,0)</f>
        <v>0</v>
      </c>
      <c r="D2102" s="37">
        <v>0</v>
      </c>
      <c r="E2102" s="37">
        <v>0</v>
      </c>
      <c r="F2102" s="37">
        <v>0</v>
      </c>
      <c r="G2102" s="37">
        <v>0</v>
      </c>
      <c r="H2102" s="37">
        <v>0</v>
      </c>
      <c r="I2102" s="37">
        <v>0</v>
      </c>
      <c r="J2102" s="37">
        <v>0</v>
      </c>
      <c r="K2102" s="37">
        <v>0</v>
      </c>
      <c r="L2102" s="37">
        <v>0</v>
      </c>
      <c r="M2102" s="37">
        <v>0</v>
      </c>
      <c r="N2102" s="37">
        <v>0</v>
      </c>
      <c r="O2102" s="37">
        <v>0</v>
      </c>
      <c r="P2102" s="46">
        <f t="shared" si="147"/>
        <v>0</v>
      </c>
    </row>
    <row r="2103" spans="1:20" hidden="1" x14ac:dyDescent="0.25">
      <c r="A2103" s="258" t="str">
        <f>IF(B2103=1,A2061,"")</f>
        <v/>
      </c>
      <c r="B2103" s="39" t="str">
        <f t="shared" si="146"/>
        <v/>
      </c>
      <c r="C2103" s="101">
        <f>VLOOKUP($X$50,CAD!$E$7:$F$31,2,0)</f>
        <v>0</v>
      </c>
      <c r="D2103" s="37">
        <v>0</v>
      </c>
      <c r="E2103" s="37">
        <v>0</v>
      </c>
      <c r="F2103" s="37">
        <v>0</v>
      </c>
      <c r="G2103" s="37">
        <v>0</v>
      </c>
      <c r="H2103" s="37">
        <v>0</v>
      </c>
      <c r="I2103" s="37">
        <v>0</v>
      </c>
      <c r="J2103" s="37">
        <v>0</v>
      </c>
      <c r="K2103" s="37">
        <v>0</v>
      </c>
      <c r="L2103" s="37">
        <v>0</v>
      </c>
      <c r="M2103" s="37">
        <v>0</v>
      </c>
      <c r="N2103" s="37">
        <v>0</v>
      </c>
      <c r="O2103" s="37">
        <v>0</v>
      </c>
      <c r="P2103" s="46">
        <f t="shared" si="147"/>
        <v>0</v>
      </c>
    </row>
    <row r="2104" spans="1:20" hidden="1" x14ac:dyDescent="0.25">
      <c r="A2104" s="258" t="str">
        <f>IF(B2104=1,A2061,"")</f>
        <v/>
      </c>
      <c r="B2104" s="39" t="str">
        <f t="shared" si="146"/>
        <v/>
      </c>
      <c r="C2104" s="101">
        <f>VLOOKUP($X$51,CAD!$E$7:$F$31,2,0)</f>
        <v>0</v>
      </c>
      <c r="D2104" s="37">
        <v>0</v>
      </c>
      <c r="E2104" s="37">
        <v>0</v>
      </c>
      <c r="F2104" s="37">
        <v>0</v>
      </c>
      <c r="G2104" s="37">
        <v>0</v>
      </c>
      <c r="H2104" s="37">
        <v>0</v>
      </c>
      <c r="I2104" s="37">
        <v>0</v>
      </c>
      <c r="J2104" s="37">
        <v>0</v>
      </c>
      <c r="K2104" s="37">
        <v>0</v>
      </c>
      <c r="L2104" s="37">
        <v>0</v>
      </c>
      <c r="M2104" s="37">
        <v>0</v>
      </c>
      <c r="N2104" s="37">
        <v>0</v>
      </c>
      <c r="O2104" s="37">
        <v>0</v>
      </c>
      <c r="P2104" s="46">
        <f t="shared" si="147"/>
        <v>0</v>
      </c>
    </row>
    <row r="2105" spans="1:20" hidden="1" x14ac:dyDescent="0.25">
      <c r="A2105" s="258" t="str">
        <f>IF(B2105=1,A2061,"")</f>
        <v/>
      </c>
      <c r="B2105" s="39" t="str">
        <f t="shared" si="146"/>
        <v/>
      </c>
      <c r="C2105" s="101">
        <f>VLOOKUP($X$52,CAD!$E$7:$F$31,2,0)</f>
        <v>0</v>
      </c>
      <c r="D2105" s="37">
        <v>0</v>
      </c>
      <c r="E2105" s="37">
        <v>0</v>
      </c>
      <c r="F2105" s="37">
        <v>0</v>
      </c>
      <c r="G2105" s="37">
        <v>0</v>
      </c>
      <c r="H2105" s="37">
        <v>0</v>
      </c>
      <c r="I2105" s="37">
        <v>0</v>
      </c>
      <c r="J2105" s="37">
        <v>0</v>
      </c>
      <c r="K2105" s="37">
        <v>0</v>
      </c>
      <c r="L2105" s="37">
        <v>0</v>
      </c>
      <c r="M2105" s="37">
        <v>0</v>
      </c>
      <c r="N2105" s="37">
        <v>0</v>
      </c>
      <c r="O2105" s="37">
        <v>0</v>
      </c>
      <c r="P2105" s="46">
        <f t="shared" si="147"/>
        <v>0</v>
      </c>
    </row>
    <row r="2106" spans="1:20" hidden="1" x14ac:dyDescent="0.25">
      <c r="A2106" s="258" t="str">
        <f>IF(B2106=1,A2061,"")</f>
        <v/>
      </c>
      <c r="B2106" s="39" t="str">
        <f t="shared" si="146"/>
        <v/>
      </c>
      <c r="C2106" s="101">
        <f>VLOOKUP($X$53,CAD!$E$7:$F$31,2,0)</f>
        <v>0</v>
      </c>
      <c r="D2106" s="37">
        <v>0</v>
      </c>
      <c r="E2106" s="37">
        <v>0</v>
      </c>
      <c r="F2106" s="37">
        <v>0</v>
      </c>
      <c r="G2106" s="37">
        <v>0</v>
      </c>
      <c r="H2106" s="37">
        <v>0</v>
      </c>
      <c r="I2106" s="37">
        <v>0</v>
      </c>
      <c r="J2106" s="37">
        <v>0</v>
      </c>
      <c r="K2106" s="37">
        <v>0</v>
      </c>
      <c r="L2106" s="37">
        <v>0</v>
      </c>
      <c r="M2106" s="37">
        <v>0</v>
      </c>
      <c r="N2106" s="37">
        <v>0</v>
      </c>
      <c r="O2106" s="37">
        <v>0</v>
      </c>
      <c r="P2106" s="46">
        <f t="shared" si="147"/>
        <v>0</v>
      </c>
    </row>
    <row r="2107" spans="1:20" hidden="1" x14ac:dyDescent="0.25">
      <c r="A2107" s="258" t="str">
        <f>IF(B2107=1,A2061,"")</f>
        <v/>
      </c>
      <c r="B2107" s="39" t="str">
        <f t="shared" si="146"/>
        <v/>
      </c>
      <c r="C2107" s="101">
        <f>VLOOKUP($X$54,CAD!$E$7:$F$31,2,0)</f>
        <v>0</v>
      </c>
      <c r="D2107" s="37">
        <v>0</v>
      </c>
      <c r="E2107" s="37">
        <v>0</v>
      </c>
      <c r="F2107" s="37">
        <v>0</v>
      </c>
      <c r="G2107" s="37">
        <v>0</v>
      </c>
      <c r="H2107" s="37">
        <v>0</v>
      </c>
      <c r="I2107" s="37">
        <v>0</v>
      </c>
      <c r="J2107" s="37">
        <v>0</v>
      </c>
      <c r="K2107" s="37">
        <v>0</v>
      </c>
      <c r="L2107" s="37">
        <v>0</v>
      </c>
      <c r="M2107" s="37">
        <v>0</v>
      </c>
      <c r="N2107" s="37">
        <v>0</v>
      </c>
      <c r="O2107" s="37">
        <v>0</v>
      </c>
      <c r="P2107" s="46">
        <f t="shared" si="147"/>
        <v>0</v>
      </c>
    </row>
    <row r="2108" spans="1:20" hidden="1" x14ac:dyDescent="0.25">
      <c r="A2108" s="258" t="str">
        <f>IF(B2108=1,A2061,"")</f>
        <v/>
      </c>
      <c r="B2108" s="39" t="str">
        <f t="shared" si="146"/>
        <v/>
      </c>
      <c r="C2108" s="101">
        <f>VLOOKUP($X$55,CAD!$E$7:$F$31,2,0)</f>
        <v>0</v>
      </c>
      <c r="D2108" s="37">
        <v>0</v>
      </c>
      <c r="E2108" s="37">
        <v>0</v>
      </c>
      <c r="F2108" s="37">
        <v>0</v>
      </c>
      <c r="G2108" s="37">
        <v>0</v>
      </c>
      <c r="H2108" s="37">
        <v>0</v>
      </c>
      <c r="I2108" s="37">
        <v>0</v>
      </c>
      <c r="J2108" s="37">
        <v>0</v>
      </c>
      <c r="K2108" s="37">
        <v>0</v>
      </c>
      <c r="L2108" s="37">
        <v>0</v>
      </c>
      <c r="M2108" s="37">
        <v>0</v>
      </c>
      <c r="N2108" s="37">
        <v>0</v>
      </c>
      <c r="O2108" s="37">
        <v>0</v>
      </c>
      <c r="P2108" s="46">
        <f t="shared" si="147"/>
        <v>0</v>
      </c>
    </row>
    <row r="2109" spans="1:20" hidden="1" x14ac:dyDescent="0.25">
      <c r="A2109" s="258" t="str">
        <f>IF(B2109=1,A2061,"")</f>
        <v/>
      </c>
      <c r="B2109" s="39" t="str">
        <f t="shared" si="146"/>
        <v/>
      </c>
      <c r="C2109" s="101">
        <f>VLOOKUP($X$56,CAD!$E$7:$F$31,2,0)</f>
        <v>0</v>
      </c>
      <c r="D2109" s="37">
        <v>0</v>
      </c>
      <c r="E2109" s="37">
        <v>0</v>
      </c>
      <c r="F2109" s="37">
        <v>0</v>
      </c>
      <c r="G2109" s="37">
        <v>0</v>
      </c>
      <c r="H2109" s="37">
        <v>0</v>
      </c>
      <c r="I2109" s="37">
        <v>0</v>
      </c>
      <c r="J2109" s="37">
        <v>0</v>
      </c>
      <c r="K2109" s="37">
        <v>0</v>
      </c>
      <c r="L2109" s="37">
        <v>0</v>
      </c>
      <c r="M2109" s="37">
        <v>0</v>
      </c>
      <c r="N2109" s="37">
        <v>0</v>
      </c>
      <c r="O2109" s="37">
        <v>0</v>
      </c>
      <c r="P2109" s="46">
        <f t="shared" si="147"/>
        <v>0</v>
      </c>
    </row>
    <row r="2110" spans="1:20" hidden="1" x14ac:dyDescent="0.25">
      <c r="A2110" s="258" t="str">
        <f>IF(B2110=1,A2061,"")</f>
        <v/>
      </c>
      <c r="B2110" s="39" t="str">
        <f t="shared" si="146"/>
        <v/>
      </c>
      <c r="C2110" s="101">
        <f>VLOOKUP($X$57,CAD!$E$7:$F$31,2,0)</f>
        <v>0</v>
      </c>
      <c r="D2110" s="37">
        <v>0</v>
      </c>
      <c r="E2110" s="37">
        <v>0</v>
      </c>
      <c r="F2110" s="37">
        <v>0</v>
      </c>
      <c r="G2110" s="37">
        <v>0</v>
      </c>
      <c r="H2110" s="37">
        <v>0</v>
      </c>
      <c r="I2110" s="37">
        <v>0</v>
      </c>
      <c r="J2110" s="37">
        <v>0</v>
      </c>
      <c r="K2110" s="37">
        <v>0</v>
      </c>
      <c r="L2110" s="37">
        <v>0</v>
      </c>
      <c r="M2110" s="37">
        <v>0</v>
      </c>
      <c r="N2110" s="37">
        <v>0</v>
      </c>
      <c r="O2110" s="37">
        <v>0</v>
      </c>
      <c r="P2110" s="46">
        <f t="shared" si="147"/>
        <v>0</v>
      </c>
    </row>
    <row r="2111" spans="1:20" hidden="1" x14ac:dyDescent="0.25">
      <c r="A2111" s="258" t="str">
        <f>IF(B2111=1,A2061,"")</f>
        <v/>
      </c>
      <c r="B2111" s="39" t="str">
        <f t="shared" si="146"/>
        <v/>
      </c>
      <c r="C2111" s="101">
        <f>VLOOKUP($X$58,CAD!$E$7:$F$31,2,0)</f>
        <v>0</v>
      </c>
      <c r="D2111" s="37">
        <v>0</v>
      </c>
      <c r="E2111" s="37">
        <v>0</v>
      </c>
      <c r="F2111" s="37">
        <v>0</v>
      </c>
      <c r="G2111" s="37">
        <v>0</v>
      </c>
      <c r="H2111" s="37">
        <v>0</v>
      </c>
      <c r="I2111" s="37">
        <v>0</v>
      </c>
      <c r="J2111" s="37">
        <v>0</v>
      </c>
      <c r="K2111" s="37">
        <v>0</v>
      </c>
      <c r="L2111" s="37">
        <v>0</v>
      </c>
      <c r="M2111" s="37">
        <v>0</v>
      </c>
      <c r="N2111" s="37">
        <v>0</v>
      </c>
      <c r="O2111" s="37">
        <v>0</v>
      </c>
      <c r="P2111" s="46">
        <f t="shared" si="147"/>
        <v>0</v>
      </c>
      <c r="T2111" s="10"/>
    </row>
    <row r="2112" spans="1:20" hidden="1" x14ac:dyDescent="0.25">
      <c r="A2112" s="258">
        <f>A2061</f>
        <v>2056</v>
      </c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73"/>
    </row>
    <row r="2113" spans="1:16" ht="15.75" hidden="1" thickBot="1" x14ac:dyDescent="0.3">
      <c r="A2113" s="258">
        <f>A2061</f>
        <v>2056</v>
      </c>
      <c r="C2113" s="131" t="s">
        <v>203</v>
      </c>
      <c r="D2113" s="143">
        <f>PREV_D!D2027</f>
        <v>0</v>
      </c>
      <c r="E2113" s="143">
        <f>PREV_D!E2027</f>
        <v>0</v>
      </c>
      <c r="F2113" s="143">
        <f>PREV_D!F2027</f>
        <v>0</v>
      </c>
      <c r="G2113" s="143">
        <f>PREV_D!G2027</f>
        <v>0</v>
      </c>
      <c r="H2113" s="143">
        <f>PREV_D!H2027</f>
        <v>0</v>
      </c>
      <c r="I2113" s="143">
        <f>PREV_D!I2027</f>
        <v>0</v>
      </c>
      <c r="J2113" s="143">
        <f>PREV_D!J2027</f>
        <v>0</v>
      </c>
      <c r="K2113" s="143">
        <f>PREV_D!K2027</f>
        <v>0</v>
      </c>
      <c r="L2113" s="143">
        <f>PREV_D!L2027</f>
        <v>0</v>
      </c>
      <c r="M2113" s="143">
        <f>PREV_D!M2027</f>
        <v>0</v>
      </c>
      <c r="N2113" s="143">
        <f>PREV_D!N2027</f>
        <v>0</v>
      </c>
      <c r="O2113" s="143">
        <f>PREV_D!O2027</f>
        <v>0</v>
      </c>
      <c r="P2113" s="144">
        <f>SUM(D2113:O2113)</f>
        <v>0</v>
      </c>
    </row>
    <row r="2114" spans="1:16" hidden="1" x14ac:dyDescent="0.25">
      <c r="A2114" s="258">
        <f>A2061</f>
        <v>2056</v>
      </c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73"/>
    </row>
    <row r="2115" spans="1:16" hidden="1" x14ac:dyDescent="0.25">
      <c r="A2115" s="258">
        <f>A2061</f>
        <v>2056</v>
      </c>
      <c r="C2115" s="63" t="s">
        <v>204</v>
      </c>
      <c r="D2115" s="145">
        <f>D2061-D2113</f>
        <v>0</v>
      </c>
      <c r="E2115" s="145">
        <f t="shared" ref="E2115:P2115" si="148">E2061-E2113</f>
        <v>0</v>
      </c>
      <c r="F2115" s="145">
        <f t="shared" si="148"/>
        <v>0</v>
      </c>
      <c r="G2115" s="145">
        <f t="shared" si="148"/>
        <v>0</v>
      </c>
      <c r="H2115" s="145">
        <f t="shared" si="148"/>
        <v>0</v>
      </c>
      <c r="I2115" s="145">
        <f t="shared" si="148"/>
        <v>0</v>
      </c>
      <c r="J2115" s="145">
        <f t="shared" si="148"/>
        <v>0</v>
      </c>
      <c r="K2115" s="145">
        <f t="shared" si="148"/>
        <v>0</v>
      </c>
      <c r="L2115" s="145">
        <f t="shared" si="148"/>
        <v>0</v>
      </c>
      <c r="M2115" s="145">
        <f t="shared" si="148"/>
        <v>0</v>
      </c>
      <c r="N2115" s="145">
        <f t="shared" si="148"/>
        <v>0</v>
      </c>
      <c r="O2115" s="145">
        <f t="shared" si="148"/>
        <v>0</v>
      </c>
      <c r="P2115" s="146">
        <f t="shared" si="148"/>
        <v>0</v>
      </c>
    </row>
    <row r="2116" spans="1:16" hidden="1" x14ac:dyDescent="0.25">
      <c r="A2116" s="258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hidden="1" x14ac:dyDescent="0.25">
      <c r="A2117" s="258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ht="15" hidden="1" customHeight="1" thickBot="1" x14ac:dyDescent="0.3">
      <c r="A2118" s="258">
        <f>A2061+1</f>
        <v>2057</v>
      </c>
      <c r="C2118" s="134" t="s">
        <v>202</v>
      </c>
      <c r="D2118" s="142">
        <f t="shared" ref="D2118:P2118" si="149">SUM(D2119:D2168)</f>
        <v>0</v>
      </c>
      <c r="E2118" s="142">
        <f t="shared" si="149"/>
        <v>0</v>
      </c>
      <c r="F2118" s="142">
        <f t="shared" si="149"/>
        <v>0</v>
      </c>
      <c r="G2118" s="142">
        <f t="shared" si="149"/>
        <v>0</v>
      </c>
      <c r="H2118" s="142">
        <f t="shared" si="149"/>
        <v>0</v>
      </c>
      <c r="I2118" s="142">
        <f t="shared" si="149"/>
        <v>0</v>
      </c>
      <c r="J2118" s="142">
        <f t="shared" si="149"/>
        <v>0</v>
      </c>
      <c r="K2118" s="142">
        <f t="shared" si="149"/>
        <v>0</v>
      </c>
      <c r="L2118" s="142">
        <f t="shared" si="149"/>
        <v>0</v>
      </c>
      <c r="M2118" s="142">
        <f t="shared" si="149"/>
        <v>0</v>
      </c>
      <c r="N2118" s="142">
        <f t="shared" si="149"/>
        <v>0</v>
      </c>
      <c r="O2118" s="142">
        <f t="shared" si="149"/>
        <v>0</v>
      </c>
      <c r="P2118" s="142">
        <f t="shared" si="149"/>
        <v>0</v>
      </c>
    </row>
    <row r="2119" spans="1:16" hidden="1" x14ac:dyDescent="0.25">
      <c r="A2119" s="258" t="str">
        <f>IF(B2119=1,A2118,"")</f>
        <v/>
      </c>
      <c r="B2119" s="39" t="str">
        <f>IF(C2119&lt;&gt;0,1,"")</f>
        <v/>
      </c>
      <c r="C2119" s="130">
        <f>VLOOKUP($X$9,CAD!$C$7:$D$31,2,0)</f>
        <v>0</v>
      </c>
      <c r="D2119" s="38">
        <v>0</v>
      </c>
      <c r="E2119" s="38">
        <v>0</v>
      </c>
      <c r="F2119" s="38">
        <v>0</v>
      </c>
      <c r="G2119" s="38">
        <v>0</v>
      </c>
      <c r="H2119" s="38">
        <v>0</v>
      </c>
      <c r="I2119" s="38">
        <v>0</v>
      </c>
      <c r="J2119" s="38">
        <v>0</v>
      </c>
      <c r="K2119" s="38">
        <v>0</v>
      </c>
      <c r="L2119" s="38">
        <v>0</v>
      </c>
      <c r="M2119" s="38">
        <v>0</v>
      </c>
      <c r="N2119" s="38">
        <v>0</v>
      </c>
      <c r="O2119" s="38">
        <v>0</v>
      </c>
      <c r="P2119" s="99">
        <f>SUM(D2119:O2119)</f>
        <v>0</v>
      </c>
    </row>
    <row r="2120" spans="1:16" hidden="1" x14ac:dyDescent="0.25">
      <c r="A2120" s="258" t="str">
        <f>IF(B2120=1,A2118,"")</f>
        <v/>
      </c>
      <c r="B2120" s="39" t="str">
        <f t="shared" ref="B2120:B2168" si="150">IF(C2120&lt;&gt;0,1,"")</f>
        <v/>
      </c>
      <c r="C2120" s="130">
        <f>VLOOKUP($X$10,CAD!$C$7:$D$31,2,0)</f>
        <v>0</v>
      </c>
      <c r="D2120" s="38">
        <v>0</v>
      </c>
      <c r="E2120" s="38">
        <v>0</v>
      </c>
      <c r="F2120" s="38">
        <v>0</v>
      </c>
      <c r="G2120" s="38">
        <v>0</v>
      </c>
      <c r="H2120" s="38">
        <v>0</v>
      </c>
      <c r="I2120" s="38">
        <v>0</v>
      </c>
      <c r="J2120" s="38">
        <v>0</v>
      </c>
      <c r="K2120" s="38">
        <v>0</v>
      </c>
      <c r="L2120" s="38">
        <v>0</v>
      </c>
      <c r="M2120" s="38">
        <v>0</v>
      </c>
      <c r="N2120" s="38">
        <v>0</v>
      </c>
      <c r="O2120" s="38">
        <v>0</v>
      </c>
      <c r="P2120" s="46">
        <f t="shared" ref="P2120:P2168" si="151">SUM(D2120:O2120)</f>
        <v>0</v>
      </c>
    </row>
    <row r="2121" spans="1:16" hidden="1" x14ac:dyDescent="0.25">
      <c r="A2121" s="258" t="str">
        <f>IF(B2121=1,A2118,"")</f>
        <v/>
      </c>
      <c r="B2121" s="39" t="str">
        <f t="shared" si="150"/>
        <v/>
      </c>
      <c r="C2121" s="130">
        <f>VLOOKUP($X$11,CAD!$C$7:$D$31,2,0)</f>
        <v>0</v>
      </c>
      <c r="D2121" s="37">
        <v>0</v>
      </c>
      <c r="E2121" s="37">
        <v>0</v>
      </c>
      <c r="F2121" s="37">
        <v>0</v>
      </c>
      <c r="G2121" s="37">
        <v>0</v>
      </c>
      <c r="H2121" s="37">
        <v>0</v>
      </c>
      <c r="I2121" s="37">
        <v>0</v>
      </c>
      <c r="J2121" s="37">
        <v>0</v>
      </c>
      <c r="K2121" s="37">
        <v>0</v>
      </c>
      <c r="L2121" s="37">
        <v>0</v>
      </c>
      <c r="M2121" s="37">
        <v>0</v>
      </c>
      <c r="N2121" s="37">
        <v>0</v>
      </c>
      <c r="O2121" s="37">
        <v>0</v>
      </c>
      <c r="P2121" s="46">
        <f t="shared" si="151"/>
        <v>0</v>
      </c>
    </row>
    <row r="2122" spans="1:16" hidden="1" x14ac:dyDescent="0.25">
      <c r="A2122" s="258" t="str">
        <f>IF(B2122=1,A2118,"")</f>
        <v/>
      </c>
      <c r="B2122" s="39" t="str">
        <f t="shared" si="150"/>
        <v/>
      </c>
      <c r="C2122" s="130">
        <f>VLOOKUP($X$12,CAD!$C$7:$D$31,2,0)</f>
        <v>0</v>
      </c>
      <c r="D2122" s="37">
        <v>0</v>
      </c>
      <c r="E2122" s="37">
        <v>0</v>
      </c>
      <c r="F2122" s="37">
        <v>0</v>
      </c>
      <c r="G2122" s="37">
        <v>0</v>
      </c>
      <c r="H2122" s="37">
        <v>0</v>
      </c>
      <c r="I2122" s="37">
        <v>0</v>
      </c>
      <c r="J2122" s="37">
        <v>0</v>
      </c>
      <c r="K2122" s="37">
        <v>0</v>
      </c>
      <c r="L2122" s="37">
        <v>0</v>
      </c>
      <c r="M2122" s="37">
        <v>0</v>
      </c>
      <c r="N2122" s="37">
        <v>0</v>
      </c>
      <c r="O2122" s="37">
        <v>0</v>
      </c>
      <c r="P2122" s="46">
        <f t="shared" si="151"/>
        <v>0</v>
      </c>
    </row>
    <row r="2123" spans="1:16" hidden="1" x14ac:dyDescent="0.25">
      <c r="A2123" s="258" t="str">
        <f>IF(B2123=1,A2118,"")</f>
        <v/>
      </c>
      <c r="B2123" s="39" t="str">
        <f t="shared" si="150"/>
        <v/>
      </c>
      <c r="C2123" s="130">
        <f>VLOOKUP($X$13,CAD!$C$7:$D$31,2,0)</f>
        <v>0</v>
      </c>
      <c r="D2123" s="37">
        <v>0</v>
      </c>
      <c r="E2123" s="37">
        <v>0</v>
      </c>
      <c r="F2123" s="37">
        <v>0</v>
      </c>
      <c r="G2123" s="37">
        <v>0</v>
      </c>
      <c r="H2123" s="37">
        <v>0</v>
      </c>
      <c r="I2123" s="37">
        <v>0</v>
      </c>
      <c r="J2123" s="37">
        <v>0</v>
      </c>
      <c r="K2123" s="37">
        <v>0</v>
      </c>
      <c r="L2123" s="37">
        <v>0</v>
      </c>
      <c r="M2123" s="37">
        <v>0</v>
      </c>
      <c r="N2123" s="37">
        <v>0</v>
      </c>
      <c r="O2123" s="37">
        <v>0</v>
      </c>
      <c r="P2123" s="46">
        <f t="shared" si="151"/>
        <v>0</v>
      </c>
    </row>
    <row r="2124" spans="1:16" hidden="1" x14ac:dyDescent="0.25">
      <c r="A2124" s="258" t="str">
        <f>IF(B2124=1,A2118,"")</f>
        <v/>
      </c>
      <c r="B2124" s="39" t="str">
        <f t="shared" si="150"/>
        <v/>
      </c>
      <c r="C2124" s="130">
        <f>VLOOKUP($X$14,CAD!$C$7:$D$31,2,0)</f>
        <v>0</v>
      </c>
      <c r="D2124" s="37">
        <v>0</v>
      </c>
      <c r="E2124" s="37">
        <v>0</v>
      </c>
      <c r="F2124" s="37">
        <v>0</v>
      </c>
      <c r="G2124" s="37">
        <v>0</v>
      </c>
      <c r="H2124" s="37">
        <v>0</v>
      </c>
      <c r="I2124" s="37">
        <v>0</v>
      </c>
      <c r="J2124" s="37">
        <v>0</v>
      </c>
      <c r="K2124" s="37">
        <v>0</v>
      </c>
      <c r="L2124" s="37">
        <v>0</v>
      </c>
      <c r="M2124" s="37">
        <v>0</v>
      </c>
      <c r="N2124" s="37">
        <v>0</v>
      </c>
      <c r="O2124" s="37">
        <v>0</v>
      </c>
      <c r="P2124" s="46">
        <f t="shared" si="151"/>
        <v>0</v>
      </c>
    </row>
    <row r="2125" spans="1:16" hidden="1" x14ac:dyDescent="0.25">
      <c r="A2125" s="258" t="str">
        <f>IF(B2125=1,A2118,"")</f>
        <v/>
      </c>
      <c r="B2125" s="39" t="str">
        <f t="shared" si="150"/>
        <v/>
      </c>
      <c r="C2125" s="130">
        <f>VLOOKUP($X$15,CAD!$C$7:$D$31,2,0)</f>
        <v>0</v>
      </c>
      <c r="D2125" s="37">
        <v>0</v>
      </c>
      <c r="E2125" s="37">
        <v>0</v>
      </c>
      <c r="F2125" s="37">
        <v>0</v>
      </c>
      <c r="G2125" s="37">
        <v>0</v>
      </c>
      <c r="H2125" s="37">
        <v>0</v>
      </c>
      <c r="I2125" s="37">
        <v>0</v>
      </c>
      <c r="J2125" s="37">
        <v>0</v>
      </c>
      <c r="K2125" s="37">
        <v>0</v>
      </c>
      <c r="L2125" s="37">
        <v>0</v>
      </c>
      <c r="M2125" s="37">
        <v>0</v>
      </c>
      <c r="N2125" s="37">
        <v>0</v>
      </c>
      <c r="O2125" s="37">
        <v>0</v>
      </c>
      <c r="P2125" s="46">
        <f t="shared" si="151"/>
        <v>0</v>
      </c>
    </row>
    <row r="2126" spans="1:16" hidden="1" x14ac:dyDescent="0.25">
      <c r="A2126" s="258" t="str">
        <f>IF(B2126=1,A2118,"")</f>
        <v/>
      </c>
      <c r="B2126" s="39" t="str">
        <f t="shared" si="150"/>
        <v/>
      </c>
      <c r="C2126" s="130">
        <f>VLOOKUP($X$16,CAD!$C$7:$D$31,2,0)</f>
        <v>0</v>
      </c>
      <c r="D2126" s="37">
        <v>0</v>
      </c>
      <c r="E2126" s="37">
        <v>0</v>
      </c>
      <c r="F2126" s="37">
        <v>0</v>
      </c>
      <c r="G2126" s="37">
        <v>0</v>
      </c>
      <c r="H2126" s="37">
        <v>0</v>
      </c>
      <c r="I2126" s="37">
        <v>0</v>
      </c>
      <c r="J2126" s="37">
        <v>0</v>
      </c>
      <c r="K2126" s="37">
        <v>0</v>
      </c>
      <c r="L2126" s="37">
        <v>0</v>
      </c>
      <c r="M2126" s="37">
        <v>0</v>
      </c>
      <c r="N2126" s="37">
        <v>0</v>
      </c>
      <c r="O2126" s="37">
        <v>0</v>
      </c>
      <c r="P2126" s="46">
        <f t="shared" si="151"/>
        <v>0</v>
      </c>
    </row>
    <row r="2127" spans="1:16" hidden="1" x14ac:dyDescent="0.25">
      <c r="A2127" s="258" t="str">
        <f>IF(B2127=1,A2118,"")</f>
        <v/>
      </c>
      <c r="B2127" s="39" t="str">
        <f t="shared" si="150"/>
        <v/>
      </c>
      <c r="C2127" s="130">
        <f>VLOOKUP($X$17,CAD!$C$7:$D$31,2,0)</f>
        <v>0</v>
      </c>
      <c r="D2127" s="37">
        <v>0</v>
      </c>
      <c r="E2127" s="37">
        <v>0</v>
      </c>
      <c r="F2127" s="37">
        <v>0</v>
      </c>
      <c r="G2127" s="37">
        <v>0</v>
      </c>
      <c r="H2127" s="37">
        <v>0</v>
      </c>
      <c r="I2127" s="37">
        <v>0</v>
      </c>
      <c r="J2127" s="37">
        <v>0</v>
      </c>
      <c r="K2127" s="37">
        <v>0</v>
      </c>
      <c r="L2127" s="37">
        <v>0</v>
      </c>
      <c r="M2127" s="37">
        <v>0</v>
      </c>
      <c r="N2127" s="37">
        <v>0</v>
      </c>
      <c r="O2127" s="37">
        <v>0</v>
      </c>
      <c r="P2127" s="46">
        <f t="shared" si="151"/>
        <v>0</v>
      </c>
    </row>
    <row r="2128" spans="1:16" hidden="1" x14ac:dyDescent="0.25">
      <c r="A2128" s="258" t="str">
        <f>IF(B2128=1,A2118,"")</f>
        <v/>
      </c>
      <c r="B2128" s="39" t="str">
        <f t="shared" si="150"/>
        <v/>
      </c>
      <c r="C2128" s="130">
        <f>VLOOKUP($X$18,CAD!$C$7:$D$31,2,0)</f>
        <v>0</v>
      </c>
      <c r="D2128" s="37">
        <v>0</v>
      </c>
      <c r="E2128" s="37">
        <v>0</v>
      </c>
      <c r="F2128" s="37">
        <v>0</v>
      </c>
      <c r="G2128" s="37">
        <v>0</v>
      </c>
      <c r="H2128" s="37">
        <v>0</v>
      </c>
      <c r="I2128" s="37">
        <v>0</v>
      </c>
      <c r="J2128" s="37">
        <v>0</v>
      </c>
      <c r="K2128" s="37">
        <v>0</v>
      </c>
      <c r="L2128" s="37">
        <v>0</v>
      </c>
      <c r="M2128" s="37">
        <v>0</v>
      </c>
      <c r="N2128" s="37">
        <v>0</v>
      </c>
      <c r="O2128" s="37">
        <v>0</v>
      </c>
      <c r="P2128" s="46">
        <f t="shared" si="151"/>
        <v>0</v>
      </c>
    </row>
    <row r="2129" spans="1:16" hidden="1" x14ac:dyDescent="0.25">
      <c r="A2129" s="258" t="str">
        <f>IF(B2129=1,A2118,"")</f>
        <v/>
      </c>
      <c r="B2129" s="39" t="str">
        <f t="shared" si="150"/>
        <v/>
      </c>
      <c r="C2129" s="130">
        <f>VLOOKUP($X$19,CAD!$C$7:$D$31,2,0)</f>
        <v>0</v>
      </c>
      <c r="D2129" s="37">
        <v>0</v>
      </c>
      <c r="E2129" s="37">
        <v>0</v>
      </c>
      <c r="F2129" s="37">
        <v>0</v>
      </c>
      <c r="G2129" s="37">
        <v>0</v>
      </c>
      <c r="H2129" s="37">
        <v>0</v>
      </c>
      <c r="I2129" s="37">
        <v>0</v>
      </c>
      <c r="J2129" s="37">
        <v>0</v>
      </c>
      <c r="K2129" s="37">
        <v>0</v>
      </c>
      <c r="L2129" s="37">
        <v>0</v>
      </c>
      <c r="M2129" s="37">
        <v>0</v>
      </c>
      <c r="N2129" s="37">
        <v>0</v>
      </c>
      <c r="O2129" s="37">
        <v>0</v>
      </c>
      <c r="P2129" s="46">
        <f t="shared" si="151"/>
        <v>0</v>
      </c>
    </row>
    <row r="2130" spans="1:16" hidden="1" x14ac:dyDescent="0.25">
      <c r="A2130" s="258" t="str">
        <f>IF(B2130=1,A2118,"")</f>
        <v/>
      </c>
      <c r="B2130" s="39" t="str">
        <f t="shared" si="150"/>
        <v/>
      </c>
      <c r="C2130" s="130">
        <f>VLOOKUP($X$20,CAD!$C$7:$D$31,2,0)</f>
        <v>0</v>
      </c>
      <c r="D2130" s="37">
        <v>0</v>
      </c>
      <c r="E2130" s="37">
        <v>0</v>
      </c>
      <c r="F2130" s="37">
        <v>0</v>
      </c>
      <c r="G2130" s="37">
        <v>0</v>
      </c>
      <c r="H2130" s="37">
        <v>0</v>
      </c>
      <c r="I2130" s="37">
        <v>0</v>
      </c>
      <c r="J2130" s="37">
        <v>0</v>
      </c>
      <c r="K2130" s="37">
        <v>0</v>
      </c>
      <c r="L2130" s="37">
        <v>0</v>
      </c>
      <c r="M2130" s="37">
        <v>0</v>
      </c>
      <c r="N2130" s="37">
        <v>0</v>
      </c>
      <c r="O2130" s="37">
        <v>0</v>
      </c>
      <c r="P2130" s="46">
        <f t="shared" si="151"/>
        <v>0</v>
      </c>
    </row>
    <row r="2131" spans="1:16" hidden="1" x14ac:dyDescent="0.25">
      <c r="A2131" s="258" t="str">
        <f>IF(B2131=1,A2118,"")</f>
        <v/>
      </c>
      <c r="B2131" s="39" t="str">
        <f t="shared" si="150"/>
        <v/>
      </c>
      <c r="C2131" s="130">
        <f>VLOOKUP($X$21,CAD!$C$7:$D$31,2,0)</f>
        <v>0</v>
      </c>
      <c r="D2131" s="37">
        <v>0</v>
      </c>
      <c r="E2131" s="37">
        <v>0</v>
      </c>
      <c r="F2131" s="37">
        <v>0</v>
      </c>
      <c r="G2131" s="37">
        <v>0</v>
      </c>
      <c r="H2131" s="37">
        <v>0</v>
      </c>
      <c r="I2131" s="37">
        <v>0</v>
      </c>
      <c r="J2131" s="37">
        <v>0</v>
      </c>
      <c r="K2131" s="37">
        <v>0</v>
      </c>
      <c r="L2131" s="37">
        <v>0</v>
      </c>
      <c r="M2131" s="37">
        <v>0</v>
      </c>
      <c r="N2131" s="37">
        <v>0</v>
      </c>
      <c r="O2131" s="37">
        <v>0</v>
      </c>
      <c r="P2131" s="46">
        <f t="shared" si="151"/>
        <v>0</v>
      </c>
    </row>
    <row r="2132" spans="1:16" hidden="1" x14ac:dyDescent="0.25">
      <c r="A2132" s="258" t="str">
        <f>IF(B2132=1,A2118,"")</f>
        <v/>
      </c>
      <c r="B2132" s="39" t="str">
        <f t="shared" si="150"/>
        <v/>
      </c>
      <c r="C2132" s="130">
        <f>VLOOKUP($X$22,CAD!$C$7:$D$31,2,0)</f>
        <v>0</v>
      </c>
      <c r="D2132" s="37">
        <v>0</v>
      </c>
      <c r="E2132" s="37">
        <v>0</v>
      </c>
      <c r="F2132" s="37">
        <v>0</v>
      </c>
      <c r="G2132" s="37">
        <v>0</v>
      </c>
      <c r="H2132" s="37">
        <v>0</v>
      </c>
      <c r="I2132" s="37">
        <v>0</v>
      </c>
      <c r="J2132" s="37">
        <v>0</v>
      </c>
      <c r="K2132" s="37">
        <v>0</v>
      </c>
      <c r="L2132" s="37">
        <v>0</v>
      </c>
      <c r="M2132" s="37">
        <v>0</v>
      </c>
      <c r="N2132" s="37">
        <v>0</v>
      </c>
      <c r="O2132" s="37">
        <v>0</v>
      </c>
      <c r="P2132" s="46">
        <f t="shared" si="151"/>
        <v>0</v>
      </c>
    </row>
    <row r="2133" spans="1:16" hidden="1" x14ac:dyDescent="0.25">
      <c r="A2133" s="258" t="str">
        <f>IF(B2133=1,A2118,"")</f>
        <v/>
      </c>
      <c r="B2133" s="39" t="str">
        <f t="shared" si="150"/>
        <v/>
      </c>
      <c r="C2133" s="130">
        <f>VLOOKUP($X$23,CAD!$C$7:$D$31,2,0)</f>
        <v>0</v>
      </c>
      <c r="D2133" s="37">
        <v>0</v>
      </c>
      <c r="E2133" s="37">
        <v>0</v>
      </c>
      <c r="F2133" s="37">
        <v>0</v>
      </c>
      <c r="G2133" s="37">
        <v>0</v>
      </c>
      <c r="H2133" s="37">
        <v>0</v>
      </c>
      <c r="I2133" s="37">
        <v>0</v>
      </c>
      <c r="J2133" s="37">
        <v>0</v>
      </c>
      <c r="K2133" s="37">
        <v>0</v>
      </c>
      <c r="L2133" s="37">
        <v>0</v>
      </c>
      <c r="M2133" s="37">
        <v>0</v>
      </c>
      <c r="N2133" s="37">
        <v>0</v>
      </c>
      <c r="O2133" s="37">
        <v>0</v>
      </c>
      <c r="P2133" s="46">
        <f t="shared" si="151"/>
        <v>0</v>
      </c>
    </row>
    <row r="2134" spans="1:16" hidden="1" x14ac:dyDescent="0.25">
      <c r="A2134" s="258" t="str">
        <f>IF(B2134=1,A2118,"")</f>
        <v/>
      </c>
      <c r="B2134" s="39" t="str">
        <f t="shared" si="150"/>
        <v/>
      </c>
      <c r="C2134" s="130">
        <f>VLOOKUP($X$24,CAD!$C$7:$D$31,2,0)</f>
        <v>0</v>
      </c>
      <c r="D2134" s="37">
        <v>0</v>
      </c>
      <c r="E2134" s="37">
        <v>0</v>
      </c>
      <c r="F2134" s="37">
        <v>0</v>
      </c>
      <c r="G2134" s="37">
        <v>0</v>
      </c>
      <c r="H2134" s="37">
        <v>0</v>
      </c>
      <c r="I2134" s="37">
        <v>0</v>
      </c>
      <c r="J2134" s="37">
        <v>0</v>
      </c>
      <c r="K2134" s="37">
        <v>0</v>
      </c>
      <c r="L2134" s="37">
        <v>0</v>
      </c>
      <c r="M2134" s="37">
        <v>0</v>
      </c>
      <c r="N2134" s="37">
        <v>0</v>
      </c>
      <c r="O2134" s="37">
        <v>0</v>
      </c>
      <c r="P2134" s="46">
        <f t="shared" si="151"/>
        <v>0</v>
      </c>
    </row>
    <row r="2135" spans="1:16" hidden="1" x14ac:dyDescent="0.25">
      <c r="A2135" s="258" t="str">
        <f>IF(B2135=1,A2118,"")</f>
        <v/>
      </c>
      <c r="B2135" s="39" t="str">
        <f t="shared" si="150"/>
        <v/>
      </c>
      <c r="C2135" s="130">
        <f>VLOOKUP($X$25,CAD!$C$7:$D$31,2,0)</f>
        <v>0</v>
      </c>
      <c r="D2135" s="37">
        <v>0</v>
      </c>
      <c r="E2135" s="37">
        <v>0</v>
      </c>
      <c r="F2135" s="37">
        <v>0</v>
      </c>
      <c r="G2135" s="37">
        <v>0</v>
      </c>
      <c r="H2135" s="37">
        <v>0</v>
      </c>
      <c r="I2135" s="37">
        <v>0</v>
      </c>
      <c r="J2135" s="37">
        <v>0</v>
      </c>
      <c r="K2135" s="37">
        <v>0</v>
      </c>
      <c r="L2135" s="37">
        <v>0</v>
      </c>
      <c r="M2135" s="37">
        <v>0</v>
      </c>
      <c r="N2135" s="37">
        <v>0</v>
      </c>
      <c r="O2135" s="37">
        <v>0</v>
      </c>
      <c r="P2135" s="46">
        <f t="shared" si="151"/>
        <v>0</v>
      </c>
    </row>
    <row r="2136" spans="1:16" hidden="1" x14ac:dyDescent="0.25">
      <c r="A2136" s="258" t="str">
        <f>IF(B2136=1,A2118,"")</f>
        <v/>
      </c>
      <c r="B2136" s="39" t="str">
        <f t="shared" si="150"/>
        <v/>
      </c>
      <c r="C2136" s="130">
        <f>VLOOKUP($X$26,CAD!$C$7:$D$31,2,0)</f>
        <v>0</v>
      </c>
      <c r="D2136" s="37">
        <v>0</v>
      </c>
      <c r="E2136" s="37">
        <v>0</v>
      </c>
      <c r="F2136" s="37">
        <v>0</v>
      </c>
      <c r="G2136" s="37">
        <v>0</v>
      </c>
      <c r="H2136" s="37">
        <v>0</v>
      </c>
      <c r="I2136" s="37">
        <v>0</v>
      </c>
      <c r="J2136" s="37">
        <v>0</v>
      </c>
      <c r="K2136" s="37">
        <v>0</v>
      </c>
      <c r="L2136" s="37">
        <v>0</v>
      </c>
      <c r="M2136" s="37">
        <v>0</v>
      </c>
      <c r="N2136" s="37">
        <v>0</v>
      </c>
      <c r="O2136" s="37">
        <v>0</v>
      </c>
      <c r="P2136" s="46">
        <f t="shared" si="151"/>
        <v>0</v>
      </c>
    </row>
    <row r="2137" spans="1:16" hidden="1" x14ac:dyDescent="0.25">
      <c r="A2137" s="258" t="str">
        <f>IF(B2137=1,A2118,"")</f>
        <v/>
      </c>
      <c r="B2137" s="39" t="str">
        <f t="shared" si="150"/>
        <v/>
      </c>
      <c r="C2137" s="130">
        <f>VLOOKUP($X$27,CAD!$C$7:$D$31,2,0)</f>
        <v>0</v>
      </c>
      <c r="D2137" s="37">
        <v>0</v>
      </c>
      <c r="E2137" s="37">
        <v>0</v>
      </c>
      <c r="F2137" s="37">
        <v>0</v>
      </c>
      <c r="G2137" s="37">
        <v>0</v>
      </c>
      <c r="H2137" s="37">
        <v>0</v>
      </c>
      <c r="I2137" s="37">
        <v>0</v>
      </c>
      <c r="J2137" s="37">
        <v>0</v>
      </c>
      <c r="K2137" s="37">
        <v>0</v>
      </c>
      <c r="L2137" s="37">
        <v>0</v>
      </c>
      <c r="M2137" s="37">
        <v>0</v>
      </c>
      <c r="N2137" s="37">
        <v>0</v>
      </c>
      <c r="O2137" s="37">
        <v>0</v>
      </c>
      <c r="P2137" s="46">
        <f t="shared" si="151"/>
        <v>0</v>
      </c>
    </row>
    <row r="2138" spans="1:16" hidden="1" x14ac:dyDescent="0.25">
      <c r="A2138" s="258" t="str">
        <f>IF(B2138=1,A2118,"")</f>
        <v/>
      </c>
      <c r="B2138" s="39" t="str">
        <f t="shared" si="150"/>
        <v/>
      </c>
      <c r="C2138" s="130">
        <f>VLOOKUP($X$28,CAD!$C$7:$D$31,2,0)</f>
        <v>0</v>
      </c>
      <c r="D2138" s="37">
        <v>0</v>
      </c>
      <c r="E2138" s="37">
        <v>0</v>
      </c>
      <c r="F2138" s="37">
        <v>0</v>
      </c>
      <c r="G2138" s="37">
        <v>0</v>
      </c>
      <c r="H2138" s="37">
        <v>0</v>
      </c>
      <c r="I2138" s="37">
        <v>0</v>
      </c>
      <c r="J2138" s="37">
        <v>0</v>
      </c>
      <c r="K2138" s="37">
        <v>0</v>
      </c>
      <c r="L2138" s="37">
        <v>0</v>
      </c>
      <c r="M2138" s="37">
        <v>0</v>
      </c>
      <c r="N2138" s="37">
        <v>0</v>
      </c>
      <c r="O2138" s="37">
        <v>0</v>
      </c>
      <c r="P2138" s="46">
        <f t="shared" si="151"/>
        <v>0</v>
      </c>
    </row>
    <row r="2139" spans="1:16" hidden="1" x14ac:dyDescent="0.25">
      <c r="A2139" s="258" t="str">
        <f>IF(B2139=1,A2118,"")</f>
        <v/>
      </c>
      <c r="B2139" s="39" t="str">
        <f t="shared" si="150"/>
        <v/>
      </c>
      <c r="C2139" s="130">
        <f>VLOOKUP($X$29,CAD!$C$7:$D$31,2,0)</f>
        <v>0</v>
      </c>
      <c r="D2139" s="37">
        <v>0</v>
      </c>
      <c r="E2139" s="37">
        <v>0</v>
      </c>
      <c r="F2139" s="37">
        <v>0</v>
      </c>
      <c r="G2139" s="37">
        <v>0</v>
      </c>
      <c r="H2139" s="37">
        <v>0</v>
      </c>
      <c r="I2139" s="37">
        <v>0</v>
      </c>
      <c r="J2139" s="37">
        <v>0</v>
      </c>
      <c r="K2139" s="37">
        <v>0</v>
      </c>
      <c r="L2139" s="37">
        <v>0</v>
      </c>
      <c r="M2139" s="37">
        <v>0</v>
      </c>
      <c r="N2139" s="37">
        <v>0</v>
      </c>
      <c r="O2139" s="37">
        <v>0</v>
      </c>
      <c r="P2139" s="46">
        <f t="shared" si="151"/>
        <v>0</v>
      </c>
    </row>
    <row r="2140" spans="1:16" hidden="1" x14ac:dyDescent="0.25">
      <c r="A2140" s="258" t="str">
        <f>IF(B2140=1,A2118,"")</f>
        <v/>
      </c>
      <c r="B2140" s="39" t="str">
        <f t="shared" si="150"/>
        <v/>
      </c>
      <c r="C2140" s="130">
        <f>VLOOKUP($X$30,CAD!$C$7:$D$31,2,0)</f>
        <v>0</v>
      </c>
      <c r="D2140" s="37">
        <v>0</v>
      </c>
      <c r="E2140" s="37">
        <v>0</v>
      </c>
      <c r="F2140" s="37">
        <v>0</v>
      </c>
      <c r="G2140" s="37">
        <v>0</v>
      </c>
      <c r="H2140" s="37">
        <v>0</v>
      </c>
      <c r="I2140" s="37">
        <v>0</v>
      </c>
      <c r="J2140" s="37">
        <v>0</v>
      </c>
      <c r="K2140" s="37">
        <v>0</v>
      </c>
      <c r="L2140" s="37">
        <v>0</v>
      </c>
      <c r="M2140" s="37">
        <v>0</v>
      </c>
      <c r="N2140" s="37">
        <v>0</v>
      </c>
      <c r="O2140" s="37">
        <v>0</v>
      </c>
      <c r="P2140" s="46">
        <f t="shared" si="151"/>
        <v>0</v>
      </c>
    </row>
    <row r="2141" spans="1:16" hidden="1" x14ac:dyDescent="0.25">
      <c r="A2141" s="258" t="str">
        <f>IF(B2141=1,A2118,"")</f>
        <v/>
      </c>
      <c r="B2141" s="39" t="str">
        <f t="shared" si="150"/>
        <v/>
      </c>
      <c r="C2141" s="130">
        <f>VLOOKUP($X$31,CAD!$C$7:$D$31,2,0)</f>
        <v>0</v>
      </c>
      <c r="D2141" s="37">
        <v>0</v>
      </c>
      <c r="E2141" s="37">
        <v>0</v>
      </c>
      <c r="F2141" s="37">
        <v>0</v>
      </c>
      <c r="G2141" s="37">
        <v>0</v>
      </c>
      <c r="H2141" s="37">
        <v>0</v>
      </c>
      <c r="I2141" s="37">
        <v>0</v>
      </c>
      <c r="J2141" s="37">
        <v>0</v>
      </c>
      <c r="K2141" s="37">
        <v>0</v>
      </c>
      <c r="L2141" s="37">
        <v>0</v>
      </c>
      <c r="M2141" s="37">
        <v>0</v>
      </c>
      <c r="N2141" s="37">
        <v>0</v>
      </c>
      <c r="O2141" s="37">
        <v>0</v>
      </c>
      <c r="P2141" s="46">
        <f t="shared" si="151"/>
        <v>0</v>
      </c>
    </row>
    <row r="2142" spans="1:16" hidden="1" x14ac:dyDescent="0.25">
      <c r="A2142" s="258" t="str">
        <f>IF(B2142=1,A2118,"")</f>
        <v/>
      </c>
      <c r="B2142" s="39" t="str">
        <f t="shared" si="150"/>
        <v/>
      </c>
      <c r="C2142" s="130">
        <f>VLOOKUP($X$32,CAD!$C$7:$D$31,2,0)</f>
        <v>0</v>
      </c>
      <c r="D2142" s="37">
        <v>0</v>
      </c>
      <c r="E2142" s="37">
        <v>0</v>
      </c>
      <c r="F2142" s="37">
        <v>0</v>
      </c>
      <c r="G2142" s="37">
        <v>0</v>
      </c>
      <c r="H2142" s="37">
        <v>0</v>
      </c>
      <c r="I2142" s="37">
        <v>0</v>
      </c>
      <c r="J2142" s="37">
        <v>0</v>
      </c>
      <c r="K2142" s="37">
        <v>0</v>
      </c>
      <c r="L2142" s="37">
        <v>0</v>
      </c>
      <c r="M2142" s="37">
        <v>0</v>
      </c>
      <c r="N2142" s="37">
        <v>0</v>
      </c>
      <c r="O2142" s="37">
        <v>0</v>
      </c>
      <c r="P2142" s="46">
        <f t="shared" si="151"/>
        <v>0</v>
      </c>
    </row>
    <row r="2143" spans="1:16" hidden="1" x14ac:dyDescent="0.25">
      <c r="A2143" s="258" t="str">
        <f>IF(B2143=1,A2118,"")</f>
        <v/>
      </c>
      <c r="B2143" s="39" t="str">
        <f t="shared" si="150"/>
        <v/>
      </c>
      <c r="C2143" s="130">
        <f>VLOOKUP($X$33,CAD!$C$7:$D$31,2,0)</f>
        <v>0</v>
      </c>
      <c r="D2143" s="37">
        <v>0</v>
      </c>
      <c r="E2143" s="37">
        <v>0</v>
      </c>
      <c r="F2143" s="37">
        <v>0</v>
      </c>
      <c r="G2143" s="37">
        <v>0</v>
      </c>
      <c r="H2143" s="37">
        <v>0</v>
      </c>
      <c r="I2143" s="37">
        <v>0</v>
      </c>
      <c r="J2143" s="37">
        <v>0</v>
      </c>
      <c r="K2143" s="37">
        <v>0</v>
      </c>
      <c r="L2143" s="37">
        <v>0</v>
      </c>
      <c r="M2143" s="37">
        <v>0</v>
      </c>
      <c r="N2143" s="37">
        <v>0</v>
      </c>
      <c r="O2143" s="37">
        <v>0</v>
      </c>
      <c r="P2143" s="46">
        <f t="shared" si="151"/>
        <v>0</v>
      </c>
    </row>
    <row r="2144" spans="1:16" hidden="1" x14ac:dyDescent="0.25">
      <c r="A2144" s="258" t="str">
        <f>IF(B2144=1,A2118,"")</f>
        <v/>
      </c>
      <c r="B2144" s="39" t="str">
        <f t="shared" si="150"/>
        <v/>
      </c>
      <c r="C2144" s="101">
        <f>VLOOKUP($X$34,CAD!$E$7:$F$31,2,0)</f>
        <v>0</v>
      </c>
      <c r="D2144" s="37">
        <v>0</v>
      </c>
      <c r="E2144" s="37">
        <v>0</v>
      </c>
      <c r="F2144" s="37">
        <v>0</v>
      </c>
      <c r="G2144" s="37">
        <v>0</v>
      </c>
      <c r="H2144" s="37">
        <v>0</v>
      </c>
      <c r="I2144" s="37">
        <v>0</v>
      </c>
      <c r="J2144" s="37">
        <v>0</v>
      </c>
      <c r="K2144" s="37">
        <v>0</v>
      </c>
      <c r="L2144" s="37">
        <v>0</v>
      </c>
      <c r="M2144" s="37">
        <v>0</v>
      </c>
      <c r="N2144" s="37">
        <v>0</v>
      </c>
      <c r="O2144" s="37">
        <v>0</v>
      </c>
      <c r="P2144" s="46">
        <f t="shared" si="151"/>
        <v>0</v>
      </c>
    </row>
    <row r="2145" spans="1:16" hidden="1" x14ac:dyDescent="0.25">
      <c r="A2145" s="258" t="str">
        <f>IF(B2145=1,A2118,"")</f>
        <v/>
      </c>
      <c r="B2145" s="39" t="str">
        <f t="shared" si="150"/>
        <v/>
      </c>
      <c r="C2145" s="101">
        <f>VLOOKUP($X$35,CAD!$E$7:$F$31,2,0)</f>
        <v>0</v>
      </c>
      <c r="D2145" s="37">
        <v>0</v>
      </c>
      <c r="E2145" s="37">
        <v>0</v>
      </c>
      <c r="F2145" s="37">
        <v>0</v>
      </c>
      <c r="G2145" s="37">
        <v>0</v>
      </c>
      <c r="H2145" s="37">
        <v>0</v>
      </c>
      <c r="I2145" s="37">
        <v>0</v>
      </c>
      <c r="J2145" s="37">
        <v>0</v>
      </c>
      <c r="K2145" s="37">
        <v>0</v>
      </c>
      <c r="L2145" s="37">
        <v>0</v>
      </c>
      <c r="M2145" s="37">
        <v>0</v>
      </c>
      <c r="N2145" s="37">
        <v>0</v>
      </c>
      <c r="O2145" s="37">
        <v>0</v>
      </c>
      <c r="P2145" s="46">
        <f t="shared" si="151"/>
        <v>0</v>
      </c>
    </row>
    <row r="2146" spans="1:16" hidden="1" x14ac:dyDescent="0.25">
      <c r="A2146" s="258" t="str">
        <f>IF(B2146=1,A2118,"")</f>
        <v/>
      </c>
      <c r="B2146" s="39" t="str">
        <f t="shared" si="150"/>
        <v/>
      </c>
      <c r="C2146" s="101">
        <f>VLOOKUP($X$36,CAD!$E$7:$F$31,2,0)</f>
        <v>0</v>
      </c>
      <c r="D2146" s="37">
        <v>0</v>
      </c>
      <c r="E2146" s="37">
        <v>0</v>
      </c>
      <c r="F2146" s="37">
        <v>0</v>
      </c>
      <c r="G2146" s="37">
        <v>0</v>
      </c>
      <c r="H2146" s="37">
        <v>0</v>
      </c>
      <c r="I2146" s="37">
        <v>0</v>
      </c>
      <c r="J2146" s="37">
        <v>0</v>
      </c>
      <c r="K2146" s="37">
        <v>0</v>
      </c>
      <c r="L2146" s="37">
        <v>0</v>
      </c>
      <c r="M2146" s="37">
        <v>0</v>
      </c>
      <c r="N2146" s="37">
        <v>0</v>
      </c>
      <c r="O2146" s="37">
        <v>0</v>
      </c>
      <c r="P2146" s="46">
        <f t="shared" si="151"/>
        <v>0</v>
      </c>
    </row>
    <row r="2147" spans="1:16" hidden="1" x14ac:dyDescent="0.25">
      <c r="A2147" s="258" t="str">
        <f>IF(B2147=1,A2118,"")</f>
        <v/>
      </c>
      <c r="B2147" s="39" t="str">
        <f t="shared" si="150"/>
        <v/>
      </c>
      <c r="C2147" s="101">
        <f>VLOOKUP($X$37,CAD!$E$7:$F$31,2,0)</f>
        <v>0</v>
      </c>
      <c r="D2147" s="37">
        <v>0</v>
      </c>
      <c r="E2147" s="37">
        <v>0</v>
      </c>
      <c r="F2147" s="37">
        <v>0</v>
      </c>
      <c r="G2147" s="37">
        <v>0</v>
      </c>
      <c r="H2147" s="37">
        <v>0</v>
      </c>
      <c r="I2147" s="37">
        <v>0</v>
      </c>
      <c r="J2147" s="37">
        <v>0</v>
      </c>
      <c r="K2147" s="37">
        <v>0</v>
      </c>
      <c r="L2147" s="37">
        <v>0</v>
      </c>
      <c r="M2147" s="37">
        <v>0</v>
      </c>
      <c r="N2147" s="37">
        <v>0</v>
      </c>
      <c r="O2147" s="37">
        <v>0</v>
      </c>
      <c r="P2147" s="46">
        <f t="shared" si="151"/>
        <v>0</v>
      </c>
    </row>
    <row r="2148" spans="1:16" hidden="1" x14ac:dyDescent="0.25">
      <c r="A2148" s="258" t="str">
        <f>IF(B2148=1,A2118,"")</f>
        <v/>
      </c>
      <c r="B2148" s="39" t="str">
        <f t="shared" si="150"/>
        <v/>
      </c>
      <c r="C2148" s="101">
        <f>VLOOKUP($X$38,CAD!$E$7:$F$31,2,0)</f>
        <v>0</v>
      </c>
      <c r="D2148" s="37">
        <v>0</v>
      </c>
      <c r="E2148" s="37">
        <v>0</v>
      </c>
      <c r="F2148" s="37">
        <v>0</v>
      </c>
      <c r="G2148" s="37">
        <v>0</v>
      </c>
      <c r="H2148" s="37">
        <v>0</v>
      </c>
      <c r="I2148" s="37">
        <v>0</v>
      </c>
      <c r="J2148" s="37">
        <v>0</v>
      </c>
      <c r="K2148" s="37">
        <v>0</v>
      </c>
      <c r="L2148" s="37">
        <v>0</v>
      </c>
      <c r="M2148" s="37">
        <v>0</v>
      </c>
      <c r="N2148" s="37">
        <v>0</v>
      </c>
      <c r="O2148" s="37">
        <v>0</v>
      </c>
      <c r="P2148" s="46">
        <f t="shared" si="151"/>
        <v>0</v>
      </c>
    </row>
    <row r="2149" spans="1:16" hidden="1" x14ac:dyDescent="0.25">
      <c r="A2149" s="258" t="str">
        <f>IF(B2149=1,A2118,"")</f>
        <v/>
      </c>
      <c r="B2149" s="39" t="str">
        <f t="shared" si="150"/>
        <v/>
      </c>
      <c r="C2149" s="101">
        <f>VLOOKUP($X$39,CAD!$E$7:$F$31,2,0)</f>
        <v>0</v>
      </c>
      <c r="D2149" s="37">
        <v>0</v>
      </c>
      <c r="E2149" s="37">
        <v>0</v>
      </c>
      <c r="F2149" s="37">
        <v>0</v>
      </c>
      <c r="G2149" s="37">
        <v>0</v>
      </c>
      <c r="H2149" s="37">
        <v>0</v>
      </c>
      <c r="I2149" s="37">
        <v>0</v>
      </c>
      <c r="J2149" s="37">
        <v>0</v>
      </c>
      <c r="K2149" s="37">
        <v>0</v>
      </c>
      <c r="L2149" s="37">
        <v>0</v>
      </c>
      <c r="M2149" s="37">
        <v>0</v>
      </c>
      <c r="N2149" s="37">
        <v>0</v>
      </c>
      <c r="O2149" s="37">
        <v>0</v>
      </c>
      <c r="P2149" s="46">
        <f t="shared" si="151"/>
        <v>0</v>
      </c>
    </row>
    <row r="2150" spans="1:16" hidden="1" x14ac:dyDescent="0.25">
      <c r="A2150" s="258" t="str">
        <f>IF(B2150=1,A2118,"")</f>
        <v/>
      </c>
      <c r="B2150" s="39" t="str">
        <f t="shared" si="150"/>
        <v/>
      </c>
      <c r="C2150" s="101">
        <f>VLOOKUP($X$40,CAD!$E$7:$F$31,2,0)</f>
        <v>0</v>
      </c>
      <c r="D2150" s="37">
        <v>0</v>
      </c>
      <c r="E2150" s="37">
        <v>0</v>
      </c>
      <c r="F2150" s="37">
        <v>0</v>
      </c>
      <c r="G2150" s="37">
        <v>0</v>
      </c>
      <c r="H2150" s="37">
        <v>0</v>
      </c>
      <c r="I2150" s="37">
        <v>0</v>
      </c>
      <c r="J2150" s="37">
        <v>0</v>
      </c>
      <c r="K2150" s="37">
        <v>0</v>
      </c>
      <c r="L2150" s="37">
        <v>0</v>
      </c>
      <c r="M2150" s="37">
        <v>0</v>
      </c>
      <c r="N2150" s="37">
        <v>0</v>
      </c>
      <c r="O2150" s="37">
        <v>0</v>
      </c>
      <c r="P2150" s="46">
        <f t="shared" si="151"/>
        <v>0</v>
      </c>
    </row>
    <row r="2151" spans="1:16" hidden="1" x14ac:dyDescent="0.25">
      <c r="A2151" s="258" t="str">
        <f>IF(B2151=1,A2118,"")</f>
        <v/>
      </c>
      <c r="B2151" s="39" t="str">
        <f t="shared" si="150"/>
        <v/>
      </c>
      <c r="C2151" s="101">
        <f>VLOOKUP($X$41,CAD!$E$7:$F$31,2,0)</f>
        <v>0</v>
      </c>
      <c r="D2151" s="37">
        <v>0</v>
      </c>
      <c r="E2151" s="37">
        <v>0</v>
      </c>
      <c r="F2151" s="37">
        <v>0</v>
      </c>
      <c r="G2151" s="37">
        <v>0</v>
      </c>
      <c r="H2151" s="37">
        <v>0</v>
      </c>
      <c r="I2151" s="37">
        <v>0</v>
      </c>
      <c r="J2151" s="37">
        <v>0</v>
      </c>
      <c r="K2151" s="37">
        <v>0</v>
      </c>
      <c r="L2151" s="37">
        <v>0</v>
      </c>
      <c r="M2151" s="37">
        <v>0</v>
      </c>
      <c r="N2151" s="37">
        <v>0</v>
      </c>
      <c r="O2151" s="37">
        <v>0</v>
      </c>
      <c r="P2151" s="46">
        <f t="shared" si="151"/>
        <v>0</v>
      </c>
    </row>
    <row r="2152" spans="1:16" hidden="1" x14ac:dyDescent="0.25">
      <c r="A2152" s="258" t="str">
        <f>IF(B2152=1,A2118,"")</f>
        <v/>
      </c>
      <c r="B2152" s="39" t="str">
        <f t="shared" si="150"/>
        <v/>
      </c>
      <c r="C2152" s="101">
        <f>VLOOKUP($X$42,CAD!$E$7:$F$31,2,0)</f>
        <v>0</v>
      </c>
      <c r="D2152" s="37">
        <v>0</v>
      </c>
      <c r="E2152" s="37">
        <v>0</v>
      </c>
      <c r="F2152" s="37">
        <v>0</v>
      </c>
      <c r="G2152" s="37">
        <v>0</v>
      </c>
      <c r="H2152" s="37">
        <v>0</v>
      </c>
      <c r="I2152" s="37">
        <v>0</v>
      </c>
      <c r="J2152" s="37">
        <v>0</v>
      </c>
      <c r="K2152" s="37">
        <v>0</v>
      </c>
      <c r="L2152" s="37">
        <v>0</v>
      </c>
      <c r="M2152" s="37">
        <v>0</v>
      </c>
      <c r="N2152" s="37">
        <v>0</v>
      </c>
      <c r="O2152" s="37">
        <v>0</v>
      </c>
      <c r="P2152" s="46">
        <f t="shared" si="151"/>
        <v>0</v>
      </c>
    </row>
    <row r="2153" spans="1:16" hidden="1" x14ac:dyDescent="0.25">
      <c r="A2153" s="258" t="str">
        <f>IF(B2153=1,A2118,"")</f>
        <v/>
      </c>
      <c r="B2153" s="39" t="str">
        <f t="shared" si="150"/>
        <v/>
      </c>
      <c r="C2153" s="101">
        <f>VLOOKUP($X$43,CAD!$E$7:$F$31,2,0)</f>
        <v>0</v>
      </c>
      <c r="D2153" s="37">
        <v>0</v>
      </c>
      <c r="E2153" s="37">
        <v>0</v>
      </c>
      <c r="F2153" s="37">
        <v>0</v>
      </c>
      <c r="G2153" s="37">
        <v>0</v>
      </c>
      <c r="H2153" s="37">
        <v>0</v>
      </c>
      <c r="I2153" s="37">
        <v>0</v>
      </c>
      <c r="J2153" s="37">
        <v>0</v>
      </c>
      <c r="K2153" s="37">
        <v>0</v>
      </c>
      <c r="L2153" s="37">
        <v>0</v>
      </c>
      <c r="M2153" s="37">
        <v>0</v>
      </c>
      <c r="N2153" s="37">
        <v>0</v>
      </c>
      <c r="O2153" s="37">
        <v>0</v>
      </c>
      <c r="P2153" s="46">
        <f t="shared" si="151"/>
        <v>0</v>
      </c>
    </row>
    <row r="2154" spans="1:16" hidden="1" x14ac:dyDescent="0.25">
      <c r="A2154" s="258" t="str">
        <f>IF(B2154=1,A2118,"")</f>
        <v/>
      </c>
      <c r="B2154" s="39" t="str">
        <f t="shared" si="150"/>
        <v/>
      </c>
      <c r="C2154" s="101">
        <f>VLOOKUP($X$44,CAD!$E$7:$F$31,2,0)</f>
        <v>0</v>
      </c>
      <c r="D2154" s="37">
        <v>0</v>
      </c>
      <c r="E2154" s="37">
        <v>0</v>
      </c>
      <c r="F2154" s="37">
        <v>0</v>
      </c>
      <c r="G2154" s="37">
        <v>0</v>
      </c>
      <c r="H2154" s="37">
        <v>0</v>
      </c>
      <c r="I2154" s="37">
        <v>0</v>
      </c>
      <c r="J2154" s="37">
        <v>0</v>
      </c>
      <c r="K2154" s="37">
        <v>0</v>
      </c>
      <c r="L2154" s="37">
        <v>0</v>
      </c>
      <c r="M2154" s="37">
        <v>0</v>
      </c>
      <c r="N2154" s="37">
        <v>0</v>
      </c>
      <c r="O2154" s="37">
        <v>0</v>
      </c>
      <c r="P2154" s="46">
        <f t="shared" si="151"/>
        <v>0</v>
      </c>
    </row>
    <row r="2155" spans="1:16" hidden="1" x14ac:dyDescent="0.25">
      <c r="A2155" s="258" t="str">
        <f>IF(B2155=1,A2118,"")</f>
        <v/>
      </c>
      <c r="B2155" s="39" t="str">
        <f t="shared" si="150"/>
        <v/>
      </c>
      <c r="C2155" s="101">
        <f>VLOOKUP($X$45,CAD!$E$7:$F$31,2,0)</f>
        <v>0</v>
      </c>
      <c r="D2155" s="37">
        <v>0</v>
      </c>
      <c r="E2155" s="37">
        <v>0</v>
      </c>
      <c r="F2155" s="37">
        <v>0</v>
      </c>
      <c r="G2155" s="37">
        <v>0</v>
      </c>
      <c r="H2155" s="37">
        <v>0</v>
      </c>
      <c r="I2155" s="37">
        <v>0</v>
      </c>
      <c r="J2155" s="37">
        <v>0</v>
      </c>
      <c r="K2155" s="37">
        <v>0</v>
      </c>
      <c r="L2155" s="37">
        <v>0</v>
      </c>
      <c r="M2155" s="37">
        <v>0</v>
      </c>
      <c r="N2155" s="37">
        <v>0</v>
      </c>
      <c r="O2155" s="37">
        <v>0</v>
      </c>
      <c r="P2155" s="46">
        <f t="shared" si="151"/>
        <v>0</v>
      </c>
    </row>
    <row r="2156" spans="1:16" hidden="1" x14ac:dyDescent="0.25">
      <c r="A2156" s="258" t="str">
        <f>IF(B2156=1,A2118,"")</f>
        <v/>
      </c>
      <c r="B2156" s="39" t="str">
        <f t="shared" si="150"/>
        <v/>
      </c>
      <c r="C2156" s="101">
        <f>VLOOKUP($X$46,CAD!$E$7:$F$31,2,0)</f>
        <v>0</v>
      </c>
      <c r="D2156" s="37">
        <v>0</v>
      </c>
      <c r="E2156" s="37">
        <v>0</v>
      </c>
      <c r="F2156" s="37">
        <v>0</v>
      </c>
      <c r="G2156" s="37">
        <v>0</v>
      </c>
      <c r="H2156" s="37">
        <v>0</v>
      </c>
      <c r="I2156" s="37">
        <v>0</v>
      </c>
      <c r="J2156" s="37">
        <v>0</v>
      </c>
      <c r="K2156" s="37">
        <v>0</v>
      </c>
      <c r="L2156" s="37">
        <v>0</v>
      </c>
      <c r="M2156" s="37">
        <v>0</v>
      </c>
      <c r="N2156" s="37">
        <v>0</v>
      </c>
      <c r="O2156" s="37">
        <v>0</v>
      </c>
      <c r="P2156" s="46">
        <f t="shared" si="151"/>
        <v>0</v>
      </c>
    </row>
    <row r="2157" spans="1:16" hidden="1" x14ac:dyDescent="0.25">
      <c r="A2157" s="258" t="str">
        <f>IF(B2157=1,A2118,"")</f>
        <v/>
      </c>
      <c r="B2157" s="39" t="str">
        <f t="shared" si="150"/>
        <v/>
      </c>
      <c r="C2157" s="101">
        <f>VLOOKUP($X$47,CAD!$E$7:$F$31,2,0)</f>
        <v>0</v>
      </c>
      <c r="D2157" s="37">
        <v>0</v>
      </c>
      <c r="E2157" s="37">
        <v>0</v>
      </c>
      <c r="F2157" s="37">
        <v>0</v>
      </c>
      <c r="G2157" s="37">
        <v>0</v>
      </c>
      <c r="H2157" s="37">
        <v>0</v>
      </c>
      <c r="I2157" s="37">
        <v>0</v>
      </c>
      <c r="J2157" s="37">
        <v>0</v>
      </c>
      <c r="K2157" s="37">
        <v>0</v>
      </c>
      <c r="L2157" s="37">
        <v>0</v>
      </c>
      <c r="M2157" s="37">
        <v>0</v>
      </c>
      <c r="N2157" s="37">
        <v>0</v>
      </c>
      <c r="O2157" s="37">
        <v>0</v>
      </c>
      <c r="P2157" s="46">
        <f t="shared" si="151"/>
        <v>0</v>
      </c>
    </row>
    <row r="2158" spans="1:16" hidden="1" x14ac:dyDescent="0.25">
      <c r="A2158" s="258" t="str">
        <f>IF(B2158=1,A2118,"")</f>
        <v/>
      </c>
      <c r="B2158" s="39" t="str">
        <f t="shared" si="150"/>
        <v/>
      </c>
      <c r="C2158" s="101">
        <f>VLOOKUP($X$48,CAD!$E$7:$F$31,2,0)</f>
        <v>0</v>
      </c>
      <c r="D2158" s="37">
        <v>0</v>
      </c>
      <c r="E2158" s="37">
        <v>0</v>
      </c>
      <c r="F2158" s="37">
        <v>0</v>
      </c>
      <c r="G2158" s="37">
        <v>0</v>
      </c>
      <c r="H2158" s="37">
        <v>0</v>
      </c>
      <c r="I2158" s="37">
        <v>0</v>
      </c>
      <c r="J2158" s="37">
        <v>0</v>
      </c>
      <c r="K2158" s="37">
        <v>0</v>
      </c>
      <c r="L2158" s="37">
        <v>0</v>
      </c>
      <c r="M2158" s="37">
        <v>0</v>
      </c>
      <c r="N2158" s="37">
        <v>0</v>
      </c>
      <c r="O2158" s="37">
        <v>0</v>
      </c>
      <c r="P2158" s="46">
        <f t="shared" si="151"/>
        <v>0</v>
      </c>
    </row>
    <row r="2159" spans="1:16" hidden="1" x14ac:dyDescent="0.25">
      <c r="A2159" s="258" t="str">
        <f>IF(B2159=1,A2118,"")</f>
        <v/>
      </c>
      <c r="B2159" s="39" t="str">
        <f t="shared" si="150"/>
        <v/>
      </c>
      <c r="C2159" s="101">
        <f>VLOOKUP($X$49,CAD!$E$7:$F$31,2,0)</f>
        <v>0</v>
      </c>
      <c r="D2159" s="37">
        <v>0</v>
      </c>
      <c r="E2159" s="37">
        <v>0</v>
      </c>
      <c r="F2159" s="37">
        <v>0</v>
      </c>
      <c r="G2159" s="37">
        <v>0</v>
      </c>
      <c r="H2159" s="37">
        <v>0</v>
      </c>
      <c r="I2159" s="37">
        <v>0</v>
      </c>
      <c r="J2159" s="37">
        <v>0</v>
      </c>
      <c r="K2159" s="37">
        <v>0</v>
      </c>
      <c r="L2159" s="37">
        <v>0</v>
      </c>
      <c r="M2159" s="37">
        <v>0</v>
      </c>
      <c r="N2159" s="37">
        <v>0</v>
      </c>
      <c r="O2159" s="37">
        <v>0</v>
      </c>
      <c r="P2159" s="46">
        <f t="shared" si="151"/>
        <v>0</v>
      </c>
    </row>
    <row r="2160" spans="1:16" hidden="1" x14ac:dyDescent="0.25">
      <c r="A2160" s="258" t="str">
        <f>IF(B2160=1,A2118,"")</f>
        <v/>
      </c>
      <c r="B2160" s="39" t="str">
        <f t="shared" si="150"/>
        <v/>
      </c>
      <c r="C2160" s="101">
        <f>VLOOKUP($X$50,CAD!$E$7:$F$31,2,0)</f>
        <v>0</v>
      </c>
      <c r="D2160" s="37">
        <v>0</v>
      </c>
      <c r="E2160" s="37">
        <v>0</v>
      </c>
      <c r="F2160" s="37">
        <v>0</v>
      </c>
      <c r="G2160" s="37">
        <v>0</v>
      </c>
      <c r="H2160" s="37">
        <v>0</v>
      </c>
      <c r="I2160" s="37">
        <v>0</v>
      </c>
      <c r="J2160" s="37">
        <v>0</v>
      </c>
      <c r="K2160" s="37">
        <v>0</v>
      </c>
      <c r="L2160" s="37">
        <v>0</v>
      </c>
      <c r="M2160" s="37">
        <v>0</v>
      </c>
      <c r="N2160" s="37">
        <v>0</v>
      </c>
      <c r="O2160" s="37">
        <v>0</v>
      </c>
      <c r="P2160" s="46">
        <f t="shared" si="151"/>
        <v>0</v>
      </c>
    </row>
    <row r="2161" spans="1:20" hidden="1" x14ac:dyDescent="0.25">
      <c r="A2161" s="258" t="str">
        <f>IF(B2161=1,A2118,"")</f>
        <v/>
      </c>
      <c r="B2161" s="39" t="str">
        <f t="shared" si="150"/>
        <v/>
      </c>
      <c r="C2161" s="101">
        <f>VLOOKUP($X$51,CAD!$E$7:$F$31,2,0)</f>
        <v>0</v>
      </c>
      <c r="D2161" s="37">
        <v>0</v>
      </c>
      <c r="E2161" s="37">
        <v>0</v>
      </c>
      <c r="F2161" s="37">
        <v>0</v>
      </c>
      <c r="G2161" s="37">
        <v>0</v>
      </c>
      <c r="H2161" s="37">
        <v>0</v>
      </c>
      <c r="I2161" s="37">
        <v>0</v>
      </c>
      <c r="J2161" s="37">
        <v>0</v>
      </c>
      <c r="K2161" s="37">
        <v>0</v>
      </c>
      <c r="L2161" s="37">
        <v>0</v>
      </c>
      <c r="M2161" s="37">
        <v>0</v>
      </c>
      <c r="N2161" s="37">
        <v>0</v>
      </c>
      <c r="O2161" s="37">
        <v>0</v>
      </c>
      <c r="P2161" s="46">
        <f t="shared" si="151"/>
        <v>0</v>
      </c>
    </row>
    <row r="2162" spans="1:20" hidden="1" x14ac:dyDescent="0.25">
      <c r="A2162" s="258" t="str">
        <f>IF(B2162=1,A2118,"")</f>
        <v/>
      </c>
      <c r="B2162" s="39" t="str">
        <f t="shared" si="150"/>
        <v/>
      </c>
      <c r="C2162" s="101">
        <f>VLOOKUP($X$52,CAD!$E$7:$F$31,2,0)</f>
        <v>0</v>
      </c>
      <c r="D2162" s="37">
        <v>0</v>
      </c>
      <c r="E2162" s="37">
        <v>0</v>
      </c>
      <c r="F2162" s="37">
        <v>0</v>
      </c>
      <c r="G2162" s="37">
        <v>0</v>
      </c>
      <c r="H2162" s="37">
        <v>0</v>
      </c>
      <c r="I2162" s="37">
        <v>0</v>
      </c>
      <c r="J2162" s="37">
        <v>0</v>
      </c>
      <c r="K2162" s="37">
        <v>0</v>
      </c>
      <c r="L2162" s="37">
        <v>0</v>
      </c>
      <c r="M2162" s="37">
        <v>0</v>
      </c>
      <c r="N2162" s="37">
        <v>0</v>
      </c>
      <c r="O2162" s="37">
        <v>0</v>
      </c>
      <c r="P2162" s="46">
        <f t="shared" si="151"/>
        <v>0</v>
      </c>
    </row>
    <row r="2163" spans="1:20" hidden="1" x14ac:dyDescent="0.25">
      <c r="A2163" s="258" t="str">
        <f>IF(B2163=1,A2118,"")</f>
        <v/>
      </c>
      <c r="B2163" s="39" t="str">
        <f t="shared" si="150"/>
        <v/>
      </c>
      <c r="C2163" s="101">
        <f>VLOOKUP($X$53,CAD!$E$7:$F$31,2,0)</f>
        <v>0</v>
      </c>
      <c r="D2163" s="37">
        <v>0</v>
      </c>
      <c r="E2163" s="37">
        <v>0</v>
      </c>
      <c r="F2163" s="37">
        <v>0</v>
      </c>
      <c r="G2163" s="37">
        <v>0</v>
      </c>
      <c r="H2163" s="37">
        <v>0</v>
      </c>
      <c r="I2163" s="37">
        <v>0</v>
      </c>
      <c r="J2163" s="37">
        <v>0</v>
      </c>
      <c r="K2163" s="37">
        <v>0</v>
      </c>
      <c r="L2163" s="37">
        <v>0</v>
      </c>
      <c r="M2163" s="37">
        <v>0</v>
      </c>
      <c r="N2163" s="37">
        <v>0</v>
      </c>
      <c r="O2163" s="37">
        <v>0</v>
      </c>
      <c r="P2163" s="46">
        <f t="shared" si="151"/>
        <v>0</v>
      </c>
    </row>
    <row r="2164" spans="1:20" hidden="1" x14ac:dyDescent="0.25">
      <c r="A2164" s="258" t="str">
        <f>IF(B2164=1,A2118,"")</f>
        <v/>
      </c>
      <c r="B2164" s="39" t="str">
        <f t="shared" si="150"/>
        <v/>
      </c>
      <c r="C2164" s="101">
        <f>VLOOKUP($X$54,CAD!$E$7:$F$31,2,0)</f>
        <v>0</v>
      </c>
      <c r="D2164" s="37">
        <v>0</v>
      </c>
      <c r="E2164" s="37">
        <v>0</v>
      </c>
      <c r="F2164" s="37">
        <v>0</v>
      </c>
      <c r="G2164" s="37">
        <v>0</v>
      </c>
      <c r="H2164" s="37">
        <v>0</v>
      </c>
      <c r="I2164" s="37">
        <v>0</v>
      </c>
      <c r="J2164" s="37">
        <v>0</v>
      </c>
      <c r="K2164" s="37">
        <v>0</v>
      </c>
      <c r="L2164" s="37">
        <v>0</v>
      </c>
      <c r="M2164" s="37">
        <v>0</v>
      </c>
      <c r="N2164" s="37">
        <v>0</v>
      </c>
      <c r="O2164" s="37">
        <v>0</v>
      </c>
      <c r="P2164" s="46">
        <f t="shared" si="151"/>
        <v>0</v>
      </c>
    </row>
    <row r="2165" spans="1:20" hidden="1" x14ac:dyDescent="0.25">
      <c r="A2165" s="258" t="str">
        <f>IF(B2165=1,A2118,"")</f>
        <v/>
      </c>
      <c r="B2165" s="39" t="str">
        <f t="shared" si="150"/>
        <v/>
      </c>
      <c r="C2165" s="101">
        <f>VLOOKUP($X$55,CAD!$E$7:$F$31,2,0)</f>
        <v>0</v>
      </c>
      <c r="D2165" s="37">
        <v>0</v>
      </c>
      <c r="E2165" s="37">
        <v>0</v>
      </c>
      <c r="F2165" s="37">
        <v>0</v>
      </c>
      <c r="G2165" s="37">
        <v>0</v>
      </c>
      <c r="H2165" s="37">
        <v>0</v>
      </c>
      <c r="I2165" s="37">
        <v>0</v>
      </c>
      <c r="J2165" s="37">
        <v>0</v>
      </c>
      <c r="K2165" s="37">
        <v>0</v>
      </c>
      <c r="L2165" s="37">
        <v>0</v>
      </c>
      <c r="M2165" s="37">
        <v>0</v>
      </c>
      <c r="N2165" s="37">
        <v>0</v>
      </c>
      <c r="O2165" s="37">
        <v>0</v>
      </c>
      <c r="P2165" s="46">
        <f t="shared" si="151"/>
        <v>0</v>
      </c>
    </row>
    <row r="2166" spans="1:20" hidden="1" x14ac:dyDescent="0.25">
      <c r="A2166" s="258" t="str">
        <f>IF(B2166=1,A2118,"")</f>
        <v/>
      </c>
      <c r="B2166" s="39" t="str">
        <f t="shared" si="150"/>
        <v/>
      </c>
      <c r="C2166" s="101">
        <f>VLOOKUP($X$56,CAD!$E$7:$F$31,2,0)</f>
        <v>0</v>
      </c>
      <c r="D2166" s="37">
        <v>0</v>
      </c>
      <c r="E2166" s="37">
        <v>0</v>
      </c>
      <c r="F2166" s="37">
        <v>0</v>
      </c>
      <c r="G2166" s="37">
        <v>0</v>
      </c>
      <c r="H2166" s="37">
        <v>0</v>
      </c>
      <c r="I2166" s="37">
        <v>0</v>
      </c>
      <c r="J2166" s="37">
        <v>0</v>
      </c>
      <c r="K2166" s="37">
        <v>0</v>
      </c>
      <c r="L2166" s="37">
        <v>0</v>
      </c>
      <c r="M2166" s="37">
        <v>0</v>
      </c>
      <c r="N2166" s="37">
        <v>0</v>
      </c>
      <c r="O2166" s="37">
        <v>0</v>
      </c>
      <c r="P2166" s="46">
        <f t="shared" si="151"/>
        <v>0</v>
      </c>
    </row>
    <row r="2167" spans="1:20" hidden="1" x14ac:dyDescent="0.25">
      <c r="A2167" s="258" t="str">
        <f>IF(B2167=1,A2118,"")</f>
        <v/>
      </c>
      <c r="B2167" s="39" t="str">
        <f t="shared" si="150"/>
        <v/>
      </c>
      <c r="C2167" s="101">
        <f>VLOOKUP($X$57,CAD!$E$7:$F$31,2,0)</f>
        <v>0</v>
      </c>
      <c r="D2167" s="37">
        <v>0</v>
      </c>
      <c r="E2167" s="37">
        <v>0</v>
      </c>
      <c r="F2167" s="37">
        <v>0</v>
      </c>
      <c r="G2167" s="37">
        <v>0</v>
      </c>
      <c r="H2167" s="37">
        <v>0</v>
      </c>
      <c r="I2167" s="37">
        <v>0</v>
      </c>
      <c r="J2167" s="37">
        <v>0</v>
      </c>
      <c r="K2167" s="37">
        <v>0</v>
      </c>
      <c r="L2167" s="37">
        <v>0</v>
      </c>
      <c r="M2167" s="37">
        <v>0</v>
      </c>
      <c r="N2167" s="37">
        <v>0</v>
      </c>
      <c r="O2167" s="37">
        <v>0</v>
      </c>
      <c r="P2167" s="46">
        <f t="shared" si="151"/>
        <v>0</v>
      </c>
    </row>
    <row r="2168" spans="1:20" hidden="1" x14ac:dyDescent="0.25">
      <c r="A2168" s="258" t="str">
        <f>IF(B2168=1,A2118,"")</f>
        <v/>
      </c>
      <c r="B2168" s="39" t="str">
        <f t="shared" si="150"/>
        <v/>
      </c>
      <c r="C2168" s="101">
        <f>VLOOKUP($X$58,CAD!$E$7:$F$31,2,0)</f>
        <v>0</v>
      </c>
      <c r="D2168" s="37">
        <v>0</v>
      </c>
      <c r="E2168" s="37">
        <v>0</v>
      </c>
      <c r="F2168" s="37">
        <v>0</v>
      </c>
      <c r="G2168" s="37">
        <v>0</v>
      </c>
      <c r="H2168" s="37">
        <v>0</v>
      </c>
      <c r="I2168" s="37">
        <v>0</v>
      </c>
      <c r="J2168" s="37">
        <v>0</v>
      </c>
      <c r="K2168" s="37">
        <v>0</v>
      </c>
      <c r="L2168" s="37">
        <v>0</v>
      </c>
      <c r="M2168" s="37">
        <v>0</v>
      </c>
      <c r="N2168" s="37">
        <v>0</v>
      </c>
      <c r="O2168" s="37">
        <v>0</v>
      </c>
      <c r="P2168" s="46">
        <f t="shared" si="151"/>
        <v>0</v>
      </c>
      <c r="T2168" s="10"/>
    </row>
    <row r="2169" spans="1:20" hidden="1" x14ac:dyDescent="0.25">
      <c r="A2169" s="258">
        <f>A2118</f>
        <v>2057</v>
      </c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73"/>
    </row>
    <row r="2170" spans="1:20" ht="15.75" hidden="1" thickBot="1" x14ac:dyDescent="0.3">
      <c r="A2170" s="258">
        <f>A2118</f>
        <v>2057</v>
      </c>
      <c r="C2170" s="131" t="s">
        <v>203</v>
      </c>
      <c r="D2170" s="143">
        <f>PREV_D!D2083</f>
        <v>0</v>
      </c>
      <c r="E2170" s="143">
        <f>PREV_D!E2083</f>
        <v>0</v>
      </c>
      <c r="F2170" s="143">
        <f>PREV_D!F2083</f>
        <v>0</v>
      </c>
      <c r="G2170" s="143">
        <f>PREV_D!G2083</f>
        <v>0</v>
      </c>
      <c r="H2170" s="143">
        <f>PREV_D!H2083</f>
        <v>0</v>
      </c>
      <c r="I2170" s="143">
        <f>PREV_D!I2083</f>
        <v>0</v>
      </c>
      <c r="J2170" s="143">
        <f>PREV_D!J2083</f>
        <v>0</v>
      </c>
      <c r="K2170" s="143">
        <f>PREV_D!K2083</f>
        <v>0</v>
      </c>
      <c r="L2170" s="143">
        <f>PREV_D!L2083</f>
        <v>0</v>
      </c>
      <c r="M2170" s="143">
        <f>PREV_D!M2083</f>
        <v>0</v>
      </c>
      <c r="N2170" s="143">
        <f>PREV_D!N2083</f>
        <v>0</v>
      </c>
      <c r="O2170" s="143">
        <f>PREV_D!O2083</f>
        <v>0</v>
      </c>
      <c r="P2170" s="144">
        <f>SUM(D2170:O2170)</f>
        <v>0</v>
      </c>
    </row>
    <row r="2171" spans="1:20" hidden="1" x14ac:dyDescent="0.25">
      <c r="A2171" s="258">
        <f>A2118</f>
        <v>2057</v>
      </c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73"/>
    </row>
    <row r="2172" spans="1:20" hidden="1" x14ac:dyDescent="0.25">
      <c r="A2172" s="258">
        <f>A2118</f>
        <v>2057</v>
      </c>
      <c r="C2172" s="63" t="s">
        <v>204</v>
      </c>
      <c r="D2172" s="145">
        <f>D2118-D2170</f>
        <v>0</v>
      </c>
      <c r="E2172" s="145">
        <f t="shared" ref="E2172:P2172" si="152">E2118-E2170</f>
        <v>0</v>
      </c>
      <c r="F2172" s="145">
        <f t="shared" si="152"/>
        <v>0</v>
      </c>
      <c r="G2172" s="145">
        <f t="shared" si="152"/>
        <v>0</v>
      </c>
      <c r="H2172" s="145">
        <f t="shared" si="152"/>
        <v>0</v>
      </c>
      <c r="I2172" s="145">
        <f t="shared" si="152"/>
        <v>0</v>
      </c>
      <c r="J2172" s="145">
        <f t="shared" si="152"/>
        <v>0</v>
      </c>
      <c r="K2172" s="145">
        <f t="shared" si="152"/>
        <v>0</v>
      </c>
      <c r="L2172" s="145">
        <f t="shared" si="152"/>
        <v>0</v>
      </c>
      <c r="M2172" s="145">
        <f t="shared" si="152"/>
        <v>0</v>
      </c>
      <c r="N2172" s="145">
        <f t="shared" si="152"/>
        <v>0</v>
      </c>
      <c r="O2172" s="145">
        <f t="shared" si="152"/>
        <v>0</v>
      </c>
      <c r="P2172" s="146">
        <f t="shared" si="152"/>
        <v>0</v>
      </c>
    </row>
    <row r="2173" spans="1:20" hidden="1" x14ac:dyDescent="0.25">
      <c r="A2173" s="258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20" hidden="1" x14ac:dyDescent="0.25">
      <c r="A2174" s="258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20" ht="15" hidden="1" customHeight="1" thickBot="1" x14ac:dyDescent="0.3">
      <c r="A2175" s="258">
        <f>A2118+1</f>
        <v>2058</v>
      </c>
      <c r="C2175" s="134" t="s">
        <v>202</v>
      </c>
      <c r="D2175" s="142">
        <f t="shared" ref="D2175:P2175" si="153">SUM(D2176:D2225)</f>
        <v>0</v>
      </c>
      <c r="E2175" s="142">
        <f t="shared" si="153"/>
        <v>0</v>
      </c>
      <c r="F2175" s="142">
        <f t="shared" si="153"/>
        <v>0</v>
      </c>
      <c r="G2175" s="142">
        <f t="shared" si="153"/>
        <v>0</v>
      </c>
      <c r="H2175" s="142">
        <f t="shared" si="153"/>
        <v>0</v>
      </c>
      <c r="I2175" s="142">
        <f t="shared" si="153"/>
        <v>0</v>
      </c>
      <c r="J2175" s="142">
        <f t="shared" si="153"/>
        <v>0</v>
      </c>
      <c r="K2175" s="142">
        <f t="shared" si="153"/>
        <v>0</v>
      </c>
      <c r="L2175" s="142">
        <f t="shared" si="153"/>
        <v>0</v>
      </c>
      <c r="M2175" s="142">
        <f t="shared" si="153"/>
        <v>0</v>
      </c>
      <c r="N2175" s="142">
        <f t="shared" si="153"/>
        <v>0</v>
      </c>
      <c r="O2175" s="142">
        <f t="shared" si="153"/>
        <v>0</v>
      </c>
      <c r="P2175" s="142">
        <f t="shared" si="153"/>
        <v>0</v>
      </c>
    </row>
    <row r="2176" spans="1:20" hidden="1" x14ac:dyDescent="0.25">
      <c r="A2176" s="258" t="str">
        <f>IF(B2176=1,A2175,"")</f>
        <v/>
      </c>
      <c r="B2176" s="39" t="str">
        <f>IF(C2176&lt;&gt;0,1,"")</f>
        <v/>
      </c>
      <c r="C2176" s="130">
        <f>VLOOKUP($X$9,CAD!$C$7:$D$31,2,0)</f>
        <v>0</v>
      </c>
      <c r="D2176" s="38">
        <v>0</v>
      </c>
      <c r="E2176" s="38">
        <v>0</v>
      </c>
      <c r="F2176" s="38">
        <v>0</v>
      </c>
      <c r="G2176" s="38">
        <v>0</v>
      </c>
      <c r="H2176" s="38">
        <v>0</v>
      </c>
      <c r="I2176" s="38">
        <v>0</v>
      </c>
      <c r="J2176" s="38">
        <v>0</v>
      </c>
      <c r="K2176" s="38">
        <v>0</v>
      </c>
      <c r="L2176" s="38">
        <v>0</v>
      </c>
      <c r="M2176" s="38">
        <v>0</v>
      </c>
      <c r="N2176" s="38">
        <v>0</v>
      </c>
      <c r="O2176" s="38">
        <v>0</v>
      </c>
      <c r="P2176" s="99">
        <f>SUM(D2176:O2176)</f>
        <v>0</v>
      </c>
    </row>
    <row r="2177" spans="1:16" hidden="1" x14ac:dyDescent="0.25">
      <c r="A2177" s="258" t="str">
        <f>IF(B2177=1,A2175,"")</f>
        <v/>
      </c>
      <c r="B2177" s="39" t="str">
        <f t="shared" ref="B2177:B2225" si="154">IF(C2177&lt;&gt;0,1,"")</f>
        <v/>
      </c>
      <c r="C2177" s="130">
        <f>VLOOKUP($X$10,CAD!$C$7:$D$31,2,0)</f>
        <v>0</v>
      </c>
      <c r="D2177" s="38">
        <v>0</v>
      </c>
      <c r="E2177" s="38">
        <v>0</v>
      </c>
      <c r="F2177" s="38">
        <v>0</v>
      </c>
      <c r="G2177" s="38">
        <v>0</v>
      </c>
      <c r="H2177" s="38">
        <v>0</v>
      </c>
      <c r="I2177" s="38">
        <v>0</v>
      </c>
      <c r="J2177" s="38">
        <v>0</v>
      </c>
      <c r="K2177" s="38">
        <v>0</v>
      </c>
      <c r="L2177" s="38">
        <v>0</v>
      </c>
      <c r="M2177" s="38">
        <v>0</v>
      </c>
      <c r="N2177" s="38">
        <v>0</v>
      </c>
      <c r="O2177" s="38">
        <v>0</v>
      </c>
      <c r="P2177" s="46">
        <f t="shared" ref="P2177:P2225" si="155">SUM(D2177:O2177)</f>
        <v>0</v>
      </c>
    </row>
    <row r="2178" spans="1:16" hidden="1" x14ac:dyDescent="0.25">
      <c r="A2178" s="258" t="str">
        <f>IF(B2178=1,A2175,"")</f>
        <v/>
      </c>
      <c r="B2178" s="39" t="str">
        <f t="shared" si="154"/>
        <v/>
      </c>
      <c r="C2178" s="130">
        <f>VLOOKUP($X$11,CAD!$C$7:$D$31,2,0)</f>
        <v>0</v>
      </c>
      <c r="D2178" s="37">
        <v>0</v>
      </c>
      <c r="E2178" s="37">
        <v>0</v>
      </c>
      <c r="F2178" s="37">
        <v>0</v>
      </c>
      <c r="G2178" s="37">
        <v>0</v>
      </c>
      <c r="H2178" s="37">
        <v>0</v>
      </c>
      <c r="I2178" s="37">
        <v>0</v>
      </c>
      <c r="J2178" s="37">
        <v>0</v>
      </c>
      <c r="K2178" s="37">
        <v>0</v>
      </c>
      <c r="L2178" s="37">
        <v>0</v>
      </c>
      <c r="M2178" s="37">
        <v>0</v>
      </c>
      <c r="N2178" s="37">
        <v>0</v>
      </c>
      <c r="O2178" s="37">
        <v>0</v>
      </c>
      <c r="P2178" s="46">
        <f t="shared" si="155"/>
        <v>0</v>
      </c>
    </row>
    <row r="2179" spans="1:16" hidden="1" x14ac:dyDescent="0.25">
      <c r="A2179" s="258" t="str">
        <f>IF(B2179=1,A2175,"")</f>
        <v/>
      </c>
      <c r="B2179" s="39" t="str">
        <f t="shared" si="154"/>
        <v/>
      </c>
      <c r="C2179" s="130">
        <f>VLOOKUP($X$12,CAD!$C$7:$D$31,2,0)</f>
        <v>0</v>
      </c>
      <c r="D2179" s="37">
        <v>0</v>
      </c>
      <c r="E2179" s="37">
        <v>0</v>
      </c>
      <c r="F2179" s="37">
        <v>0</v>
      </c>
      <c r="G2179" s="37">
        <v>0</v>
      </c>
      <c r="H2179" s="37">
        <v>0</v>
      </c>
      <c r="I2179" s="37">
        <v>0</v>
      </c>
      <c r="J2179" s="37">
        <v>0</v>
      </c>
      <c r="K2179" s="37">
        <v>0</v>
      </c>
      <c r="L2179" s="37">
        <v>0</v>
      </c>
      <c r="M2179" s="37">
        <v>0</v>
      </c>
      <c r="N2179" s="37">
        <v>0</v>
      </c>
      <c r="O2179" s="37">
        <v>0</v>
      </c>
      <c r="P2179" s="46">
        <f t="shared" si="155"/>
        <v>0</v>
      </c>
    </row>
    <row r="2180" spans="1:16" hidden="1" x14ac:dyDescent="0.25">
      <c r="A2180" s="258" t="str">
        <f>IF(B2180=1,A2175,"")</f>
        <v/>
      </c>
      <c r="B2180" s="39" t="str">
        <f t="shared" si="154"/>
        <v/>
      </c>
      <c r="C2180" s="130">
        <f>VLOOKUP($X$13,CAD!$C$7:$D$31,2,0)</f>
        <v>0</v>
      </c>
      <c r="D2180" s="37">
        <v>0</v>
      </c>
      <c r="E2180" s="37">
        <v>0</v>
      </c>
      <c r="F2180" s="37">
        <v>0</v>
      </c>
      <c r="G2180" s="37">
        <v>0</v>
      </c>
      <c r="H2180" s="37">
        <v>0</v>
      </c>
      <c r="I2180" s="37">
        <v>0</v>
      </c>
      <c r="J2180" s="37">
        <v>0</v>
      </c>
      <c r="K2180" s="37">
        <v>0</v>
      </c>
      <c r="L2180" s="37">
        <v>0</v>
      </c>
      <c r="M2180" s="37">
        <v>0</v>
      </c>
      <c r="N2180" s="37">
        <v>0</v>
      </c>
      <c r="O2180" s="37">
        <v>0</v>
      </c>
      <c r="P2180" s="46">
        <f t="shared" si="155"/>
        <v>0</v>
      </c>
    </row>
    <row r="2181" spans="1:16" hidden="1" x14ac:dyDescent="0.25">
      <c r="A2181" s="258" t="str">
        <f>IF(B2181=1,A2175,"")</f>
        <v/>
      </c>
      <c r="B2181" s="39" t="str">
        <f t="shared" si="154"/>
        <v/>
      </c>
      <c r="C2181" s="130">
        <f>VLOOKUP($X$14,CAD!$C$7:$D$31,2,0)</f>
        <v>0</v>
      </c>
      <c r="D2181" s="37">
        <v>0</v>
      </c>
      <c r="E2181" s="37">
        <v>0</v>
      </c>
      <c r="F2181" s="37">
        <v>0</v>
      </c>
      <c r="G2181" s="37">
        <v>0</v>
      </c>
      <c r="H2181" s="37">
        <v>0</v>
      </c>
      <c r="I2181" s="37">
        <v>0</v>
      </c>
      <c r="J2181" s="37">
        <v>0</v>
      </c>
      <c r="K2181" s="37">
        <v>0</v>
      </c>
      <c r="L2181" s="37">
        <v>0</v>
      </c>
      <c r="M2181" s="37">
        <v>0</v>
      </c>
      <c r="N2181" s="37">
        <v>0</v>
      </c>
      <c r="O2181" s="37">
        <v>0</v>
      </c>
      <c r="P2181" s="46">
        <f t="shared" si="155"/>
        <v>0</v>
      </c>
    </row>
    <row r="2182" spans="1:16" hidden="1" x14ac:dyDescent="0.25">
      <c r="A2182" s="258" t="str">
        <f>IF(B2182=1,A2175,"")</f>
        <v/>
      </c>
      <c r="B2182" s="39" t="str">
        <f t="shared" si="154"/>
        <v/>
      </c>
      <c r="C2182" s="130">
        <f>VLOOKUP($X$15,CAD!$C$7:$D$31,2,0)</f>
        <v>0</v>
      </c>
      <c r="D2182" s="37">
        <v>0</v>
      </c>
      <c r="E2182" s="37">
        <v>0</v>
      </c>
      <c r="F2182" s="37">
        <v>0</v>
      </c>
      <c r="G2182" s="37">
        <v>0</v>
      </c>
      <c r="H2182" s="37">
        <v>0</v>
      </c>
      <c r="I2182" s="37">
        <v>0</v>
      </c>
      <c r="J2182" s="37">
        <v>0</v>
      </c>
      <c r="K2182" s="37">
        <v>0</v>
      </c>
      <c r="L2182" s="37">
        <v>0</v>
      </c>
      <c r="M2182" s="37">
        <v>0</v>
      </c>
      <c r="N2182" s="37">
        <v>0</v>
      </c>
      <c r="O2182" s="37">
        <v>0</v>
      </c>
      <c r="P2182" s="46">
        <f t="shared" si="155"/>
        <v>0</v>
      </c>
    </row>
    <row r="2183" spans="1:16" hidden="1" x14ac:dyDescent="0.25">
      <c r="A2183" s="258" t="str">
        <f>IF(B2183=1,A2175,"")</f>
        <v/>
      </c>
      <c r="B2183" s="39" t="str">
        <f t="shared" si="154"/>
        <v/>
      </c>
      <c r="C2183" s="130">
        <f>VLOOKUP($X$16,CAD!$C$7:$D$31,2,0)</f>
        <v>0</v>
      </c>
      <c r="D2183" s="37">
        <v>0</v>
      </c>
      <c r="E2183" s="37">
        <v>0</v>
      </c>
      <c r="F2183" s="37">
        <v>0</v>
      </c>
      <c r="G2183" s="37">
        <v>0</v>
      </c>
      <c r="H2183" s="37">
        <v>0</v>
      </c>
      <c r="I2183" s="37">
        <v>0</v>
      </c>
      <c r="J2183" s="37">
        <v>0</v>
      </c>
      <c r="K2183" s="37">
        <v>0</v>
      </c>
      <c r="L2183" s="37">
        <v>0</v>
      </c>
      <c r="M2183" s="37">
        <v>0</v>
      </c>
      <c r="N2183" s="37">
        <v>0</v>
      </c>
      <c r="O2183" s="37">
        <v>0</v>
      </c>
      <c r="P2183" s="46">
        <f t="shared" si="155"/>
        <v>0</v>
      </c>
    </row>
    <row r="2184" spans="1:16" hidden="1" x14ac:dyDescent="0.25">
      <c r="A2184" s="258" t="str">
        <f>IF(B2184=1,A2175,"")</f>
        <v/>
      </c>
      <c r="B2184" s="39" t="str">
        <f t="shared" si="154"/>
        <v/>
      </c>
      <c r="C2184" s="130">
        <f>VLOOKUP($X$17,CAD!$C$7:$D$31,2,0)</f>
        <v>0</v>
      </c>
      <c r="D2184" s="37">
        <v>0</v>
      </c>
      <c r="E2184" s="37">
        <v>0</v>
      </c>
      <c r="F2184" s="37">
        <v>0</v>
      </c>
      <c r="G2184" s="37">
        <v>0</v>
      </c>
      <c r="H2184" s="37">
        <v>0</v>
      </c>
      <c r="I2184" s="37">
        <v>0</v>
      </c>
      <c r="J2184" s="37">
        <v>0</v>
      </c>
      <c r="K2184" s="37">
        <v>0</v>
      </c>
      <c r="L2184" s="37">
        <v>0</v>
      </c>
      <c r="M2184" s="37">
        <v>0</v>
      </c>
      <c r="N2184" s="37">
        <v>0</v>
      </c>
      <c r="O2184" s="37">
        <v>0</v>
      </c>
      <c r="P2184" s="46">
        <f t="shared" si="155"/>
        <v>0</v>
      </c>
    </row>
    <row r="2185" spans="1:16" hidden="1" x14ac:dyDescent="0.25">
      <c r="A2185" s="258" t="str">
        <f>IF(B2185=1,A2175,"")</f>
        <v/>
      </c>
      <c r="B2185" s="39" t="str">
        <f t="shared" si="154"/>
        <v/>
      </c>
      <c r="C2185" s="130">
        <f>VLOOKUP($X$18,CAD!$C$7:$D$31,2,0)</f>
        <v>0</v>
      </c>
      <c r="D2185" s="37">
        <v>0</v>
      </c>
      <c r="E2185" s="37">
        <v>0</v>
      </c>
      <c r="F2185" s="37">
        <v>0</v>
      </c>
      <c r="G2185" s="37">
        <v>0</v>
      </c>
      <c r="H2185" s="37">
        <v>0</v>
      </c>
      <c r="I2185" s="37">
        <v>0</v>
      </c>
      <c r="J2185" s="37">
        <v>0</v>
      </c>
      <c r="K2185" s="37">
        <v>0</v>
      </c>
      <c r="L2185" s="37">
        <v>0</v>
      </c>
      <c r="M2185" s="37">
        <v>0</v>
      </c>
      <c r="N2185" s="37">
        <v>0</v>
      </c>
      <c r="O2185" s="37">
        <v>0</v>
      </c>
      <c r="P2185" s="46">
        <f t="shared" si="155"/>
        <v>0</v>
      </c>
    </row>
    <row r="2186" spans="1:16" hidden="1" x14ac:dyDescent="0.25">
      <c r="A2186" s="258" t="str">
        <f>IF(B2186=1,A2175,"")</f>
        <v/>
      </c>
      <c r="B2186" s="39" t="str">
        <f t="shared" si="154"/>
        <v/>
      </c>
      <c r="C2186" s="130">
        <f>VLOOKUP($X$19,CAD!$C$7:$D$31,2,0)</f>
        <v>0</v>
      </c>
      <c r="D2186" s="37">
        <v>0</v>
      </c>
      <c r="E2186" s="37">
        <v>0</v>
      </c>
      <c r="F2186" s="37">
        <v>0</v>
      </c>
      <c r="G2186" s="37">
        <v>0</v>
      </c>
      <c r="H2186" s="37">
        <v>0</v>
      </c>
      <c r="I2186" s="37">
        <v>0</v>
      </c>
      <c r="J2186" s="37">
        <v>0</v>
      </c>
      <c r="K2186" s="37">
        <v>0</v>
      </c>
      <c r="L2186" s="37">
        <v>0</v>
      </c>
      <c r="M2186" s="37">
        <v>0</v>
      </c>
      <c r="N2186" s="37">
        <v>0</v>
      </c>
      <c r="O2186" s="37">
        <v>0</v>
      </c>
      <c r="P2186" s="46">
        <f t="shared" si="155"/>
        <v>0</v>
      </c>
    </row>
    <row r="2187" spans="1:16" hidden="1" x14ac:dyDescent="0.25">
      <c r="A2187" s="258" t="str">
        <f>IF(B2187=1,A2175,"")</f>
        <v/>
      </c>
      <c r="B2187" s="39" t="str">
        <f t="shared" si="154"/>
        <v/>
      </c>
      <c r="C2187" s="130">
        <f>VLOOKUP($X$20,CAD!$C$7:$D$31,2,0)</f>
        <v>0</v>
      </c>
      <c r="D2187" s="37">
        <v>0</v>
      </c>
      <c r="E2187" s="37">
        <v>0</v>
      </c>
      <c r="F2187" s="37">
        <v>0</v>
      </c>
      <c r="G2187" s="37">
        <v>0</v>
      </c>
      <c r="H2187" s="37">
        <v>0</v>
      </c>
      <c r="I2187" s="37">
        <v>0</v>
      </c>
      <c r="J2187" s="37">
        <v>0</v>
      </c>
      <c r="K2187" s="37">
        <v>0</v>
      </c>
      <c r="L2187" s="37">
        <v>0</v>
      </c>
      <c r="M2187" s="37">
        <v>0</v>
      </c>
      <c r="N2187" s="37">
        <v>0</v>
      </c>
      <c r="O2187" s="37">
        <v>0</v>
      </c>
      <c r="P2187" s="46">
        <f t="shared" si="155"/>
        <v>0</v>
      </c>
    </row>
    <row r="2188" spans="1:16" hidden="1" x14ac:dyDescent="0.25">
      <c r="A2188" s="258" t="str">
        <f>IF(B2188=1,A2175,"")</f>
        <v/>
      </c>
      <c r="B2188" s="39" t="str">
        <f t="shared" si="154"/>
        <v/>
      </c>
      <c r="C2188" s="130">
        <f>VLOOKUP($X$21,CAD!$C$7:$D$31,2,0)</f>
        <v>0</v>
      </c>
      <c r="D2188" s="37">
        <v>0</v>
      </c>
      <c r="E2188" s="37">
        <v>0</v>
      </c>
      <c r="F2188" s="37">
        <v>0</v>
      </c>
      <c r="G2188" s="37">
        <v>0</v>
      </c>
      <c r="H2188" s="37">
        <v>0</v>
      </c>
      <c r="I2188" s="37">
        <v>0</v>
      </c>
      <c r="J2188" s="37">
        <v>0</v>
      </c>
      <c r="K2188" s="37">
        <v>0</v>
      </c>
      <c r="L2188" s="37">
        <v>0</v>
      </c>
      <c r="M2188" s="37">
        <v>0</v>
      </c>
      <c r="N2188" s="37">
        <v>0</v>
      </c>
      <c r="O2188" s="37">
        <v>0</v>
      </c>
      <c r="P2188" s="46">
        <f t="shared" si="155"/>
        <v>0</v>
      </c>
    </row>
    <row r="2189" spans="1:16" hidden="1" x14ac:dyDescent="0.25">
      <c r="A2189" s="258" t="str">
        <f>IF(B2189=1,A2175,"")</f>
        <v/>
      </c>
      <c r="B2189" s="39" t="str">
        <f t="shared" si="154"/>
        <v/>
      </c>
      <c r="C2189" s="130">
        <f>VLOOKUP($X$22,CAD!$C$7:$D$31,2,0)</f>
        <v>0</v>
      </c>
      <c r="D2189" s="37">
        <v>0</v>
      </c>
      <c r="E2189" s="37">
        <v>0</v>
      </c>
      <c r="F2189" s="37">
        <v>0</v>
      </c>
      <c r="G2189" s="37">
        <v>0</v>
      </c>
      <c r="H2189" s="37">
        <v>0</v>
      </c>
      <c r="I2189" s="37">
        <v>0</v>
      </c>
      <c r="J2189" s="37">
        <v>0</v>
      </c>
      <c r="K2189" s="37">
        <v>0</v>
      </c>
      <c r="L2189" s="37">
        <v>0</v>
      </c>
      <c r="M2189" s="37">
        <v>0</v>
      </c>
      <c r="N2189" s="37">
        <v>0</v>
      </c>
      <c r="O2189" s="37">
        <v>0</v>
      </c>
      <c r="P2189" s="46">
        <f t="shared" si="155"/>
        <v>0</v>
      </c>
    </row>
    <row r="2190" spans="1:16" hidden="1" x14ac:dyDescent="0.25">
      <c r="A2190" s="258" t="str">
        <f>IF(B2190=1,A2175,"")</f>
        <v/>
      </c>
      <c r="B2190" s="39" t="str">
        <f t="shared" si="154"/>
        <v/>
      </c>
      <c r="C2190" s="130">
        <f>VLOOKUP($X$23,CAD!$C$7:$D$31,2,0)</f>
        <v>0</v>
      </c>
      <c r="D2190" s="37">
        <v>0</v>
      </c>
      <c r="E2190" s="37">
        <v>0</v>
      </c>
      <c r="F2190" s="37">
        <v>0</v>
      </c>
      <c r="G2190" s="37">
        <v>0</v>
      </c>
      <c r="H2190" s="37">
        <v>0</v>
      </c>
      <c r="I2190" s="37">
        <v>0</v>
      </c>
      <c r="J2190" s="37">
        <v>0</v>
      </c>
      <c r="K2190" s="37">
        <v>0</v>
      </c>
      <c r="L2190" s="37">
        <v>0</v>
      </c>
      <c r="M2190" s="37">
        <v>0</v>
      </c>
      <c r="N2190" s="37">
        <v>0</v>
      </c>
      <c r="O2190" s="37">
        <v>0</v>
      </c>
      <c r="P2190" s="46">
        <f t="shared" si="155"/>
        <v>0</v>
      </c>
    </row>
    <row r="2191" spans="1:16" hidden="1" x14ac:dyDescent="0.25">
      <c r="A2191" s="258" t="str">
        <f>IF(B2191=1,A2175,"")</f>
        <v/>
      </c>
      <c r="B2191" s="39" t="str">
        <f t="shared" si="154"/>
        <v/>
      </c>
      <c r="C2191" s="130">
        <f>VLOOKUP($X$24,CAD!$C$7:$D$31,2,0)</f>
        <v>0</v>
      </c>
      <c r="D2191" s="37">
        <v>0</v>
      </c>
      <c r="E2191" s="37">
        <v>0</v>
      </c>
      <c r="F2191" s="37">
        <v>0</v>
      </c>
      <c r="G2191" s="37">
        <v>0</v>
      </c>
      <c r="H2191" s="37">
        <v>0</v>
      </c>
      <c r="I2191" s="37">
        <v>0</v>
      </c>
      <c r="J2191" s="37">
        <v>0</v>
      </c>
      <c r="K2191" s="37">
        <v>0</v>
      </c>
      <c r="L2191" s="37">
        <v>0</v>
      </c>
      <c r="M2191" s="37">
        <v>0</v>
      </c>
      <c r="N2191" s="37">
        <v>0</v>
      </c>
      <c r="O2191" s="37">
        <v>0</v>
      </c>
      <c r="P2191" s="46">
        <f t="shared" si="155"/>
        <v>0</v>
      </c>
    </row>
    <row r="2192" spans="1:16" hidden="1" x14ac:dyDescent="0.25">
      <c r="A2192" s="258" t="str">
        <f>IF(B2192=1,A2175,"")</f>
        <v/>
      </c>
      <c r="B2192" s="39" t="str">
        <f t="shared" si="154"/>
        <v/>
      </c>
      <c r="C2192" s="130">
        <f>VLOOKUP($X$25,CAD!$C$7:$D$31,2,0)</f>
        <v>0</v>
      </c>
      <c r="D2192" s="37">
        <v>0</v>
      </c>
      <c r="E2192" s="37">
        <v>0</v>
      </c>
      <c r="F2192" s="37">
        <v>0</v>
      </c>
      <c r="G2192" s="37">
        <v>0</v>
      </c>
      <c r="H2192" s="37">
        <v>0</v>
      </c>
      <c r="I2192" s="37">
        <v>0</v>
      </c>
      <c r="J2192" s="37">
        <v>0</v>
      </c>
      <c r="K2192" s="37">
        <v>0</v>
      </c>
      <c r="L2192" s="37">
        <v>0</v>
      </c>
      <c r="M2192" s="37">
        <v>0</v>
      </c>
      <c r="N2192" s="37">
        <v>0</v>
      </c>
      <c r="O2192" s="37">
        <v>0</v>
      </c>
      <c r="P2192" s="46">
        <f t="shared" si="155"/>
        <v>0</v>
      </c>
    </row>
    <row r="2193" spans="1:16" hidden="1" x14ac:dyDescent="0.25">
      <c r="A2193" s="258" t="str">
        <f>IF(B2193=1,A2175,"")</f>
        <v/>
      </c>
      <c r="B2193" s="39" t="str">
        <f t="shared" si="154"/>
        <v/>
      </c>
      <c r="C2193" s="130">
        <f>VLOOKUP($X$26,CAD!$C$7:$D$31,2,0)</f>
        <v>0</v>
      </c>
      <c r="D2193" s="37">
        <v>0</v>
      </c>
      <c r="E2193" s="37">
        <v>0</v>
      </c>
      <c r="F2193" s="37">
        <v>0</v>
      </c>
      <c r="G2193" s="37">
        <v>0</v>
      </c>
      <c r="H2193" s="37">
        <v>0</v>
      </c>
      <c r="I2193" s="37">
        <v>0</v>
      </c>
      <c r="J2193" s="37">
        <v>0</v>
      </c>
      <c r="K2193" s="37">
        <v>0</v>
      </c>
      <c r="L2193" s="37">
        <v>0</v>
      </c>
      <c r="M2193" s="37">
        <v>0</v>
      </c>
      <c r="N2193" s="37">
        <v>0</v>
      </c>
      <c r="O2193" s="37">
        <v>0</v>
      </c>
      <c r="P2193" s="46">
        <f t="shared" si="155"/>
        <v>0</v>
      </c>
    </row>
    <row r="2194" spans="1:16" hidden="1" x14ac:dyDescent="0.25">
      <c r="A2194" s="258" t="str">
        <f>IF(B2194=1,A2175,"")</f>
        <v/>
      </c>
      <c r="B2194" s="39" t="str">
        <f t="shared" si="154"/>
        <v/>
      </c>
      <c r="C2194" s="130">
        <f>VLOOKUP($X$27,CAD!$C$7:$D$31,2,0)</f>
        <v>0</v>
      </c>
      <c r="D2194" s="37">
        <v>0</v>
      </c>
      <c r="E2194" s="37">
        <v>0</v>
      </c>
      <c r="F2194" s="37">
        <v>0</v>
      </c>
      <c r="G2194" s="37">
        <v>0</v>
      </c>
      <c r="H2194" s="37">
        <v>0</v>
      </c>
      <c r="I2194" s="37">
        <v>0</v>
      </c>
      <c r="J2194" s="37">
        <v>0</v>
      </c>
      <c r="K2194" s="37">
        <v>0</v>
      </c>
      <c r="L2194" s="37">
        <v>0</v>
      </c>
      <c r="M2194" s="37">
        <v>0</v>
      </c>
      <c r="N2194" s="37">
        <v>0</v>
      </c>
      <c r="O2194" s="37">
        <v>0</v>
      </c>
      <c r="P2194" s="46">
        <f t="shared" si="155"/>
        <v>0</v>
      </c>
    </row>
    <row r="2195" spans="1:16" hidden="1" x14ac:dyDescent="0.25">
      <c r="A2195" s="258" t="str">
        <f>IF(B2195=1,A2175,"")</f>
        <v/>
      </c>
      <c r="B2195" s="39" t="str">
        <f t="shared" si="154"/>
        <v/>
      </c>
      <c r="C2195" s="130">
        <f>VLOOKUP($X$28,CAD!$C$7:$D$31,2,0)</f>
        <v>0</v>
      </c>
      <c r="D2195" s="37">
        <v>0</v>
      </c>
      <c r="E2195" s="37">
        <v>0</v>
      </c>
      <c r="F2195" s="37">
        <v>0</v>
      </c>
      <c r="G2195" s="37">
        <v>0</v>
      </c>
      <c r="H2195" s="37">
        <v>0</v>
      </c>
      <c r="I2195" s="37">
        <v>0</v>
      </c>
      <c r="J2195" s="37">
        <v>0</v>
      </c>
      <c r="K2195" s="37">
        <v>0</v>
      </c>
      <c r="L2195" s="37">
        <v>0</v>
      </c>
      <c r="M2195" s="37">
        <v>0</v>
      </c>
      <c r="N2195" s="37">
        <v>0</v>
      </c>
      <c r="O2195" s="37">
        <v>0</v>
      </c>
      <c r="P2195" s="46">
        <f t="shared" si="155"/>
        <v>0</v>
      </c>
    </row>
    <row r="2196" spans="1:16" hidden="1" x14ac:dyDescent="0.25">
      <c r="A2196" s="258" t="str">
        <f>IF(B2196=1,A2175,"")</f>
        <v/>
      </c>
      <c r="B2196" s="39" t="str">
        <f t="shared" si="154"/>
        <v/>
      </c>
      <c r="C2196" s="130">
        <f>VLOOKUP($X$29,CAD!$C$7:$D$31,2,0)</f>
        <v>0</v>
      </c>
      <c r="D2196" s="37">
        <v>0</v>
      </c>
      <c r="E2196" s="37">
        <v>0</v>
      </c>
      <c r="F2196" s="37">
        <v>0</v>
      </c>
      <c r="G2196" s="37">
        <v>0</v>
      </c>
      <c r="H2196" s="37">
        <v>0</v>
      </c>
      <c r="I2196" s="37">
        <v>0</v>
      </c>
      <c r="J2196" s="37">
        <v>0</v>
      </c>
      <c r="K2196" s="37">
        <v>0</v>
      </c>
      <c r="L2196" s="37">
        <v>0</v>
      </c>
      <c r="M2196" s="37">
        <v>0</v>
      </c>
      <c r="N2196" s="37">
        <v>0</v>
      </c>
      <c r="O2196" s="37">
        <v>0</v>
      </c>
      <c r="P2196" s="46">
        <f t="shared" si="155"/>
        <v>0</v>
      </c>
    </row>
    <row r="2197" spans="1:16" hidden="1" x14ac:dyDescent="0.25">
      <c r="A2197" s="258" t="str">
        <f>IF(B2197=1,A2175,"")</f>
        <v/>
      </c>
      <c r="B2197" s="39" t="str">
        <f t="shared" si="154"/>
        <v/>
      </c>
      <c r="C2197" s="130">
        <f>VLOOKUP($X$30,CAD!$C$7:$D$31,2,0)</f>
        <v>0</v>
      </c>
      <c r="D2197" s="37">
        <v>0</v>
      </c>
      <c r="E2197" s="37">
        <v>0</v>
      </c>
      <c r="F2197" s="37">
        <v>0</v>
      </c>
      <c r="G2197" s="37">
        <v>0</v>
      </c>
      <c r="H2197" s="37">
        <v>0</v>
      </c>
      <c r="I2197" s="37">
        <v>0</v>
      </c>
      <c r="J2197" s="37">
        <v>0</v>
      </c>
      <c r="K2197" s="37">
        <v>0</v>
      </c>
      <c r="L2197" s="37">
        <v>0</v>
      </c>
      <c r="M2197" s="37">
        <v>0</v>
      </c>
      <c r="N2197" s="37">
        <v>0</v>
      </c>
      <c r="O2197" s="37">
        <v>0</v>
      </c>
      <c r="P2197" s="46">
        <f t="shared" si="155"/>
        <v>0</v>
      </c>
    </row>
    <row r="2198" spans="1:16" hidden="1" x14ac:dyDescent="0.25">
      <c r="A2198" s="258" t="str">
        <f>IF(B2198=1,A2175,"")</f>
        <v/>
      </c>
      <c r="B2198" s="39" t="str">
        <f t="shared" si="154"/>
        <v/>
      </c>
      <c r="C2198" s="130">
        <f>VLOOKUP($X$31,CAD!$C$7:$D$31,2,0)</f>
        <v>0</v>
      </c>
      <c r="D2198" s="37">
        <v>0</v>
      </c>
      <c r="E2198" s="37">
        <v>0</v>
      </c>
      <c r="F2198" s="37">
        <v>0</v>
      </c>
      <c r="G2198" s="37">
        <v>0</v>
      </c>
      <c r="H2198" s="37">
        <v>0</v>
      </c>
      <c r="I2198" s="37">
        <v>0</v>
      </c>
      <c r="J2198" s="37">
        <v>0</v>
      </c>
      <c r="K2198" s="37">
        <v>0</v>
      </c>
      <c r="L2198" s="37">
        <v>0</v>
      </c>
      <c r="M2198" s="37">
        <v>0</v>
      </c>
      <c r="N2198" s="37">
        <v>0</v>
      </c>
      <c r="O2198" s="37">
        <v>0</v>
      </c>
      <c r="P2198" s="46">
        <f t="shared" si="155"/>
        <v>0</v>
      </c>
    </row>
    <row r="2199" spans="1:16" hidden="1" x14ac:dyDescent="0.25">
      <c r="A2199" s="258" t="str">
        <f>IF(B2199=1,A2175,"")</f>
        <v/>
      </c>
      <c r="B2199" s="39" t="str">
        <f t="shared" si="154"/>
        <v/>
      </c>
      <c r="C2199" s="130">
        <f>VLOOKUP($X$32,CAD!$C$7:$D$31,2,0)</f>
        <v>0</v>
      </c>
      <c r="D2199" s="37">
        <v>0</v>
      </c>
      <c r="E2199" s="37">
        <v>0</v>
      </c>
      <c r="F2199" s="37">
        <v>0</v>
      </c>
      <c r="G2199" s="37">
        <v>0</v>
      </c>
      <c r="H2199" s="37">
        <v>0</v>
      </c>
      <c r="I2199" s="37">
        <v>0</v>
      </c>
      <c r="J2199" s="37">
        <v>0</v>
      </c>
      <c r="K2199" s="37">
        <v>0</v>
      </c>
      <c r="L2199" s="37">
        <v>0</v>
      </c>
      <c r="M2199" s="37">
        <v>0</v>
      </c>
      <c r="N2199" s="37">
        <v>0</v>
      </c>
      <c r="O2199" s="37">
        <v>0</v>
      </c>
      <c r="P2199" s="46">
        <f t="shared" si="155"/>
        <v>0</v>
      </c>
    </row>
    <row r="2200" spans="1:16" hidden="1" x14ac:dyDescent="0.25">
      <c r="A2200" s="258" t="str">
        <f>IF(B2200=1,A2175,"")</f>
        <v/>
      </c>
      <c r="B2200" s="39" t="str">
        <f t="shared" si="154"/>
        <v/>
      </c>
      <c r="C2200" s="130">
        <f>VLOOKUP($X$33,CAD!$C$7:$D$31,2,0)</f>
        <v>0</v>
      </c>
      <c r="D2200" s="37">
        <v>0</v>
      </c>
      <c r="E2200" s="37">
        <v>0</v>
      </c>
      <c r="F2200" s="37">
        <v>0</v>
      </c>
      <c r="G2200" s="37">
        <v>0</v>
      </c>
      <c r="H2200" s="37">
        <v>0</v>
      </c>
      <c r="I2200" s="37">
        <v>0</v>
      </c>
      <c r="J2200" s="37">
        <v>0</v>
      </c>
      <c r="K2200" s="37">
        <v>0</v>
      </c>
      <c r="L2200" s="37">
        <v>0</v>
      </c>
      <c r="M2200" s="37">
        <v>0</v>
      </c>
      <c r="N2200" s="37">
        <v>0</v>
      </c>
      <c r="O2200" s="37">
        <v>0</v>
      </c>
      <c r="P2200" s="46">
        <f t="shared" si="155"/>
        <v>0</v>
      </c>
    </row>
    <row r="2201" spans="1:16" hidden="1" x14ac:dyDescent="0.25">
      <c r="A2201" s="258" t="str">
        <f>IF(B2201=1,A2175,"")</f>
        <v/>
      </c>
      <c r="B2201" s="39" t="str">
        <f t="shared" si="154"/>
        <v/>
      </c>
      <c r="C2201" s="101">
        <f>VLOOKUP($X$34,CAD!$E$7:$F$31,2,0)</f>
        <v>0</v>
      </c>
      <c r="D2201" s="37">
        <v>0</v>
      </c>
      <c r="E2201" s="37">
        <v>0</v>
      </c>
      <c r="F2201" s="37">
        <v>0</v>
      </c>
      <c r="G2201" s="37">
        <v>0</v>
      </c>
      <c r="H2201" s="37">
        <v>0</v>
      </c>
      <c r="I2201" s="37">
        <v>0</v>
      </c>
      <c r="J2201" s="37">
        <v>0</v>
      </c>
      <c r="K2201" s="37">
        <v>0</v>
      </c>
      <c r="L2201" s="37">
        <v>0</v>
      </c>
      <c r="M2201" s="37">
        <v>0</v>
      </c>
      <c r="N2201" s="37">
        <v>0</v>
      </c>
      <c r="O2201" s="37">
        <v>0</v>
      </c>
      <c r="P2201" s="46">
        <f t="shared" si="155"/>
        <v>0</v>
      </c>
    </row>
    <row r="2202" spans="1:16" hidden="1" x14ac:dyDescent="0.25">
      <c r="A2202" s="258" t="str">
        <f>IF(B2202=1,A2175,"")</f>
        <v/>
      </c>
      <c r="B2202" s="39" t="str">
        <f t="shared" si="154"/>
        <v/>
      </c>
      <c r="C2202" s="101">
        <f>VLOOKUP($X$35,CAD!$E$7:$F$31,2,0)</f>
        <v>0</v>
      </c>
      <c r="D2202" s="37">
        <v>0</v>
      </c>
      <c r="E2202" s="37">
        <v>0</v>
      </c>
      <c r="F2202" s="37">
        <v>0</v>
      </c>
      <c r="G2202" s="37">
        <v>0</v>
      </c>
      <c r="H2202" s="37">
        <v>0</v>
      </c>
      <c r="I2202" s="37">
        <v>0</v>
      </c>
      <c r="J2202" s="37">
        <v>0</v>
      </c>
      <c r="K2202" s="37">
        <v>0</v>
      </c>
      <c r="L2202" s="37">
        <v>0</v>
      </c>
      <c r="M2202" s="37">
        <v>0</v>
      </c>
      <c r="N2202" s="37">
        <v>0</v>
      </c>
      <c r="O2202" s="37">
        <v>0</v>
      </c>
      <c r="P2202" s="46">
        <f t="shared" si="155"/>
        <v>0</v>
      </c>
    </row>
    <row r="2203" spans="1:16" hidden="1" x14ac:dyDescent="0.25">
      <c r="A2203" s="258" t="str">
        <f>IF(B2203=1,A2175,"")</f>
        <v/>
      </c>
      <c r="B2203" s="39" t="str">
        <f t="shared" si="154"/>
        <v/>
      </c>
      <c r="C2203" s="101">
        <f>VLOOKUP($X$36,CAD!$E$7:$F$31,2,0)</f>
        <v>0</v>
      </c>
      <c r="D2203" s="37">
        <v>0</v>
      </c>
      <c r="E2203" s="37">
        <v>0</v>
      </c>
      <c r="F2203" s="37">
        <v>0</v>
      </c>
      <c r="G2203" s="37">
        <v>0</v>
      </c>
      <c r="H2203" s="37">
        <v>0</v>
      </c>
      <c r="I2203" s="37">
        <v>0</v>
      </c>
      <c r="J2203" s="37">
        <v>0</v>
      </c>
      <c r="K2203" s="37">
        <v>0</v>
      </c>
      <c r="L2203" s="37">
        <v>0</v>
      </c>
      <c r="M2203" s="37">
        <v>0</v>
      </c>
      <c r="N2203" s="37">
        <v>0</v>
      </c>
      <c r="O2203" s="37">
        <v>0</v>
      </c>
      <c r="P2203" s="46">
        <f t="shared" si="155"/>
        <v>0</v>
      </c>
    </row>
    <row r="2204" spans="1:16" hidden="1" x14ac:dyDescent="0.25">
      <c r="A2204" s="258" t="str">
        <f>IF(B2204=1,A2175,"")</f>
        <v/>
      </c>
      <c r="B2204" s="39" t="str">
        <f t="shared" si="154"/>
        <v/>
      </c>
      <c r="C2204" s="101">
        <f>VLOOKUP($X$37,CAD!$E$7:$F$31,2,0)</f>
        <v>0</v>
      </c>
      <c r="D2204" s="37">
        <v>0</v>
      </c>
      <c r="E2204" s="37">
        <v>0</v>
      </c>
      <c r="F2204" s="37">
        <v>0</v>
      </c>
      <c r="G2204" s="37">
        <v>0</v>
      </c>
      <c r="H2204" s="37">
        <v>0</v>
      </c>
      <c r="I2204" s="37">
        <v>0</v>
      </c>
      <c r="J2204" s="37">
        <v>0</v>
      </c>
      <c r="K2204" s="37">
        <v>0</v>
      </c>
      <c r="L2204" s="37">
        <v>0</v>
      </c>
      <c r="M2204" s="37">
        <v>0</v>
      </c>
      <c r="N2204" s="37">
        <v>0</v>
      </c>
      <c r="O2204" s="37">
        <v>0</v>
      </c>
      <c r="P2204" s="46">
        <f t="shared" si="155"/>
        <v>0</v>
      </c>
    </row>
    <row r="2205" spans="1:16" hidden="1" x14ac:dyDescent="0.25">
      <c r="A2205" s="258" t="str">
        <f>IF(B2205=1,A2175,"")</f>
        <v/>
      </c>
      <c r="B2205" s="39" t="str">
        <f t="shared" si="154"/>
        <v/>
      </c>
      <c r="C2205" s="101">
        <f>VLOOKUP($X$38,CAD!$E$7:$F$31,2,0)</f>
        <v>0</v>
      </c>
      <c r="D2205" s="37">
        <v>0</v>
      </c>
      <c r="E2205" s="37">
        <v>0</v>
      </c>
      <c r="F2205" s="37">
        <v>0</v>
      </c>
      <c r="G2205" s="37">
        <v>0</v>
      </c>
      <c r="H2205" s="37">
        <v>0</v>
      </c>
      <c r="I2205" s="37">
        <v>0</v>
      </c>
      <c r="J2205" s="37">
        <v>0</v>
      </c>
      <c r="K2205" s="37">
        <v>0</v>
      </c>
      <c r="L2205" s="37">
        <v>0</v>
      </c>
      <c r="M2205" s="37">
        <v>0</v>
      </c>
      <c r="N2205" s="37">
        <v>0</v>
      </c>
      <c r="O2205" s="37">
        <v>0</v>
      </c>
      <c r="P2205" s="46">
        <f t="shared" si="155"/>
        <v>0</v>
      </c>
    </row>
    <row r="2206" spans="1:16" hidden="1" x14ac:dyDescent="0.25">
      <c r="A2206" s="258" t="str">
        <f>IF(B2206=1,A2175,"")</f>
        <v/>
      </c>
      <c r="B2206" s="39" t="str">
        <f t="shared" si="154"/>
        <v/>
      </c>
      <c r="C2206" s="101">
        <f>VLOOKUP($X$39,CAD!$E$7:$F$31,2,0)</f>
        <v>0</v>
      </c>
      <c r="D2206" s="37">
        <v>0</v>
      </c>
      <c r="E2206" s="37">
        <v>0</v>
      </c>
      <c r="F2206" s="37">
        <v>0</v>
      </c>
      <c r="G2206" s="37">
        <v>0</v>
      </c>
      <c r="H2206" s="37">
        <v>0</v>
      </c>
      <c r="I2206" s="37">
        <v>0</v>
      </c>
      <c r="J2206" s="37">
        <v>0</v>
      </c>
      <c r="K2206" s="37">
        <v>0</v>
      </c>
      <c r="L2206" s="37">
        <v>0</v>
      </c>
      <c r="M2206" s="37">
        <v>0</v>
      </c>
      <c r="N2206" s="37">
        <v>0</v>
      </c>
      <c r="O2206" s="37">
        <v>0</v>
      </c>
      <c r="P2206" s="46">
        <f t="shared" si="155"/>
        <v>0</v>
      </c>
    </row>
    <row r="2207" spans="1:16" hidden="1" x14ac:dyDescent="0.25">
      <c r="A2207" s="258" t="str">
        <f>IF(B2207=1,A2175,"")</f>
        <v/>
      </c>
      <c r="B2207" s="39" t="str">
        <f t="shared" si="154"/>
        <v/>
      </c>
      <c r="C2207" s="101">
        <f>VLOOKUP($X$40,CAD!$E$7:$F$31,2,0)</f>
        <v>0</v>
      </c>
      <c r="D2207" s="37">
        <v>0</v>
      </c>
      <c r="E2207" s="37">
        <v>0</v>
      </c>
      <c r="F2207" s="37">
        <v>0</v>
      </c>
      <c r="G2207" s="37">
        <v>0</v>
      </c>
      <c r="H2207" s="37">
        <v>0</v>
      </c>
      <c r="I2207" s="37">
        <v>0</v>
      </c>
      <c r="J2207" s="37">
        <v>0</v>
      </c>
      <c r="K2207" s="37">
        <v>0</v>
      </c>
      <c r="L2207" s="37">
        <v>0</v>
      </c>
      <c r="M2207" s="37">
        <v>0</v>
      </c>
      <c r="N2207" s="37">
        <v>0</v>
      </c>
      <c r="O2207" s="37">
        <v>0</v>
      </c>
      <c r="P2207" s="46">
        <f t="shared" si="155"/>
        <v>0</v>
      </c>
    </row>
    <row r="2208" spans="1:16" hidden="1" x14ac:dyDescent="0.25">
      <c r="A2208" s="258" t="str">
        <f>IF(B2208=1,A2175,"")</f>
        <v/>
      </c>
      <c r="B2208" s="39" t="str">
        <f t="shared" si="154"/>
        <v/>
      </c>
      <c r="C2208" s="101">
        <f>VLOOKUP($X$41,CAD!$E$7:$F$31,2,0)</f>
        <v>0</v>
      </c>
      <c r="D2208" s="37">
        <v>0</v>
      </c>
      <c r="E2208" s="37">
        <v>0</v>
      </c>
      <c r="F2208" s="37">
        <v>0</v>
      </c>
      <c r="G2208" s="37">
        <v>0</v>
      </c>
      <c r="H2208" s="37">
        <v>0</v>
      </c>
      <c r="I2208" s="37">
        <v>0</v>
      </c>
      <c r="J2208" s="37">
        <v>0</v>
      </c>
      <c r="K2208" s="37">
        <v>0</v>
      </c>
      <c r="L2208" s="37">
        <v>0</v>
      </c>
      <c r="M2208" s="37">
        <v>0</v>
      </c>
      <c r="N2208" s="37">
        <v>0</v>
      </c>
      <c r="O2208" s="37">
        <v>0</v>
      </c>
      <c r="P2208" s="46">
        <f t="shared" si="155"/>
        <v>0</v>
      </c>
    </row>
    <row r="2209" spans="1:16" hidden="1" x14ac:dyDescent="0.25">
      <c r="A2209" s="258" t="str">
        <f>IF(B2209=1,A2175,"")</f>
        <v/>
      </c>
      <c r="B2209" s="39" t="str">
        <f t="shared" si="154"/>
        <v/>
      </c>
      <c r="C2209" s="101">
        <f>VLOOKUP($X$42,CAD!$E$7:$F$31,2,0)</f>
        <v>0</v>
      </c>
      <c r="D2209" s="37">
        <v>0</v>
      </c>
      <c r="E2209" s="37">
        <v>0</v>
      </c>
      <c r="F2209" s="37">
        <v>0</v>
      </c>
      <c r="G2209" s="37">
        <v>0</v>
      </c>
      <c r="H2209" s="37">
        <v>0</v>
      </c>
      <c r="I2209" s="37">
        <v>0</v>
      </c>
      <c r="J2209" s="37">
        <v>0</v>
      </c>
      <c r="K2209" s="37">
        <v>0</v>
      </c>
      <c r="L2209" s="37">
        <v>0</v>
      </c>
      <c r="M2209" s="37">
        <v>0</v>
      </c>
      <c r="N2209" s="37">
        <v>0</v>
      </c>
      <c r="O2209" s="37">
        <v>0</v>
      </c>
      <c r="P2209" s="46">
        <f t="shared" si="155"/>
        <v>0</v>
      </c>
    </row>
    <row r="2210" spans="1:16" hidden="1" x14ac:dyDescent="0.25">
      <c r="A2210" s="258" t="str">
        <f>IF(B2210=1,A2175,"")</f>
        <v/>
      </c>
      <c r="B2210" s="39" t="str">
        <f t="shared" si="154"/>
        <v/>
      </c>
      <c r="C2210" s="101">
        <f>VLOOKUP($X$43,CAD!$E$7:$F$31,2,0)</f>
        <v>0</v>
      </c>
      <c r="D2210" s="37">
        <v>0</v>
      </c>
      <c r="E2210" s="37">
        <v>0</v>
      </c>
      <c r="F2210" s="37">
        <v>0</v>
      </c>
      <c r="G2210" s="37">
        <v>0</v>
      </c>
      <c r="H2210" s="37">
        <v>0</v>
      </c>
      <c r="I2210" s="37">
        <v>0</v>
      </c>
      <c r="J2210" s="37">
        <v>0</v>
      </c>
      <c r="K2210" s="37">
        <v>0</v>
      </c>
      <c r="L2210" s="37">
        <v>0</v>
      </c>
      <c r="M2210" s="37">
        <v>0</v>
      </c>
      <c r="N2210" s="37">
        <v>0</v>
      </c>
      <c r="O2210" s="37">
        <v>0</v>
      </c>
      <c r="P2210" s="46">
        <f t="shared" si="155"/>
        <v>0</v>
      </c>
    </row>
    <row r="2211" spans="1:16" hidden="1" x14ac:dyDescent="0.25">
      <c r="A2211" s="258" t="str">
        <f>IF(B2211=1,A2175,"")</f>
        <v/>
      </c>
      <c r="B2211" s="39" t="str">
        <f t="shared" si="154"/>
        <v/>
      </c>
      <c r="C2211" s="101">
        <f>VLOOKUP($X$44,CAD!$E$7:$F$31,2,0)</f>
        <v>0</v>
      </c>
      <c r="D2211" s="37">
        <v>0</v>
      </c>
      <c r="E2211" s="37">
        <v>0</v>
      </c>
      <c r="F2211" s="37">
        <v>0</v>
      </c>
      <c r="G2211" s="37">
        <v>0</v>
      </c>
      <c r="H2211" s="37">
        <v>0</v>
      </c>
      <c r="I2211" s="37">
        <v>0</v>
      </c>
      <c r="J2211" s="37">
        <v>0</v>
      </c>
      <c r="K2211" s="37">
        <v>0</v>
      </c>
      <c r="L2211" s="37">
        <v>0</v>
      </c>
      <c r="M2211" s="37">
        <v>0</v>
      </c>
      <c r="N2211" s="37">
        <v>0</v>
      </c>
      <c r="O2211" s="37">
        <v>0</v>
      </c>
      <c r="P2211" s="46">
        <f t="shared" si="155"/>
        <v>0</v>
      </c>
    </row>
    <row r="2212" spans="1:16" hidden="1" x14ac:dyDescent="0.25">
      <c r="A2212" s="258" t="str">
        <f>IF(B2212=1,A2175,"")</f>
        <v/>
      </c>
      <c r="B2212" s="39" t="str">
        <f t="shared" si="154"/>
        <v/>
      </c>
      <c r="C2212" s="101">
        <f>VLOOKUP($X$45,CAD!$E$7:$F$31,2,0)</f>
        <v>0</v>
      </c>
      <c r="D2212" s="37">
        <v>0</v>
      </c>
      <c r="E2212" s="37">
        <v>0</v>
      </c>
      <c r="F2212" s="37">
        <v>0</v>
      </c>
      <c r="G2212" s="37">
        <v>0</v>
      </c>
      <c r="H2212" s="37">
        <v>0</v>
      </c>
      <c r="I2212" s="37">
        <v>0</v>
      </c>
      <c r="J2212" s="37">
        <v>0</v>
      </c>
      <c r="K2212" s="37">
        <v>0</v>
      </c>
      <c r="L2212" s="37">
        <v>0</v>
      </c>
      <c r="M2212" s="37">
        <v>0</v>
      </c>
      <c r="N2212" s="37">
        <v>0</v>
      </c>
      <c r="O2212" s="37">
        <v>0</v>
      </c>
      <c r="P2212" s="46">
        <f t="shared" si="155"/>
        <v>0</v>
      </c>
    </row>
    <row r="2213" spans="1:16" hidden="1" x14ac:dyDescent="0.25">
      <c r="A2213" s="258" t="str">
        <f>IF(B2213=1,A2175,"")</f>
        <v/>
      </c>
      <c r="B2213" s="39" t="str">
        <f t="shared" si="154"/>
        <v/>
      </c>
      <c r="C2213" s="101">
        <f>VLOOKUP($X$46,CAD!$E$7:$F$31,2,0)</f>
        <v>0</v>
      </c>
      <c r="D2213" s="37">
        <v>0</v>
      </c>
      <c r="E2213" s="37">
        <v>0</v>
      </c>
      <c r="F2213" s="37">
        <v>0</v>
      </c>
      <c r="G2213" s="37">
        <v>0</v>
      </c>
      <c r="H2213" s="37">
        <v>0</v>
      </c>
      <c r="I2213" s="37">
        <v>0</v>
      </c>
      <c r="J2213" s="37">
        <v>0</v>
      </c>
      <c r="K2213" s="37">
        <v>0</v>
      </c>
      <c r="L2213" s="37">
        <v>0</v>
      </c>
      <c r="M2213" s="37">
        <v>0</v>
      </c>
      <c r="N2213" s="37">
        <v>0</v>
      </c>
      <c r="O2213" s="37">
        <v>0</v>
      </c>
      <c r="P2213" s="46">
        <f t="shared" si="155"/>
        <v>0</v>
      </c>
    </row>
    <row r="2214" spans="1:16" hidden="1" x14ac:dyDescent="0.25">
      <c r="A2214" s="258" t="str">
        <f>IF(B2214=1,A2175,"")</f>
        <v/>
      </c>
      <c r="B2214" s="39" t="str">
        <f t="shared" si="154"/>
        <v/>
      </c>
      <c r="C2214" s="101">
        <f>VLOOKUP($X$47,CAD!$E$7:$F$31,2,0)</f>
        <v>0</v>
      </c>
      <c r="D2214" s="37">
        <v>0</v>
      </c>
      <c r="E2214" s="37">
        <v>0</v>
      </c>
      <c r="F2214" s="37">
        <v>0</v>
      </c>
      <c r="G2214" s="37">
        <v>0</v>
      </c>
      <c r="H2214" s="37">
        <v>0</v>
      </c>
      <c r="I2214" s="37">
        <v>0</v>
      </c>
      <c r="J2214" s="37">
        <v>0</v>
      </c>
      <c r="K2214" s="37">
        <v>0</v>
      </c>
      <c r="L2214" s="37">
        <v>0</v>
      </c>
      <c r="M2214" s="37">
        <v>0</v>
      </c>
      <c r="N2214" s="37">
        <v>0</v>
      </c>
      <c r="O2214" s="37">
        <v>0</v>
      </c>
      <c r="P2214" s="46">
        <f t="shared" si="155"/>
        <v>0</v>
      </c>
    </row>
    <row r="2215" spans="1:16" hidden="1" x14ac:dyDescent="0.25">
      <c r="A2215" s="258" t="str">
        <f>IF(B2215=1,A2175,"")</f>
        <v/>
      </c>
      <c r="B2215" s="39" t="str">
        <f t="shared" si="154"/>
        <v/>
      </c>
      <c r="C2215" s="101">
        <f>VLOOKUP($X$48,CAD!$E$7:$F$31,2,0)</f>
        <v>0</v>
      </c>
      <c r="D2215" s="37">
        <v>0</v>
      </c>
      <c r="E2215" s="37">
        <v>0</v>
      </c>
      <c r="F2215" s="37">
        <v>0</v>
      </c>
      <c r="G2215" s="37">
        <v>0</v>
      </c>
      <c r="H2215" s="37">
        <v>0</v>
      </c>
      <c r="I2215" s="37">
        <v>0</v>
      </c>
      <c r="J2215" s="37">
        <v>0</v>
      </c>
      <c r="K2215" s="37">
        <v>0</v>
      </c>
      <c r="L2215" s="37">
        <v>0</v>
      </c>
      <c r="M2215" s="37">
        <v>0</v>
      </c>
      <c r="N2215" s="37">
        <v>0</v>
      </c>
      <c r="O2215" s="37">
        <v>0</v>
      </c>
      <c r="P2215" s="46">
        <f t="shared" si="155"/>
        <v>0</v>
      </c>
    </row>
    <row r="2216" spans="1:16" hidden="1" x14ac:dyDescent="0.25">
      <c r="A2216" s="258" t="str">
        <f>IF(B2216=1,A2175,"")</f>
        <v/>
      </c>
      <c r="B2216" s="39" t="str">
        <f t="shared" si="154"/>
        <v/>
      </c>
      <c r="C2216" s="101">
        <f>VLOOKUP($X$49,CAD!$E$7:$F$31,2,0)</f>
        <v>0</v>
      </c>
      <c r="D2216" s="37">
        <v>0</v>
      </c>
      <c r="E2216" s="37">
        <v>0</v>
      </c>
      <c r="F2216" s="37">
        <v>0</v>
      </c>
      <c r="G2216" s="37">
        <v>0</v>
      </c>
      <c r="H2216" s="37">
        <v>0</v>
      </c>
      <c r="I2216" s="37">
        <v>0</v>
      </c>
      <c r="J2216" s="37">
        <v>0</v>
      </c>
      <c r="K2216" s="37">
        <v>0</v>
      </c>
      <c r="L2216" s="37">
        <v>0</v>
      </c>
      <c r="M2216" s="37">
        <v>0</v>
      </c>
      <c r="N2216" s="37">
        <v>0</v>
      </c>
      <c r="O2216" s="37">
        <v>0</v>
      </c>
      <c r="P2216" s="46">
        <f t="shared" si="155"/>
        <v>0</v>
      </c>
    </row>
    <row r="2217" spans="1:16" hidden="1" x14ac:dyDescent="0.25">
      <c r="A2217" s="258" t="str">
        <f>IF(B2217=1,A2175,"")</f>
        <v/>
      </c>
      <c r="B2217" s="39" t="str">
        <f t="shared" si="154"/>
        <v/>
      </c>
      <c r="C2217" s="101">
        <f>VLOOKUP($X$50,CAD!$E$7:$F$31,2,0)</f>
        <v>0</v>
      </c>
      <c r="D2217" s="37">
        <v>0</v>
      </c>
      <c r="E2217" s="37">
        <v>0</v>
      </c>
      <c r="F2217" s="37">
        <v>0</v>
      </c>
      <c r="G2217" s="37">
        <v>0</v>
      </c>
      <c r="H2217" s="37">
        <v>0</v>
      </c>
      <c r="I2217" s="37">
        <v>0</v>
      </c>
      <c r="J2217" s="37">
        <v>0</v>
      </c>
      <c r="K2217" s="37">
        <v>0</v>
      </c>
      <c r="L2217" s="37">
        <v>0</v>
      </c>
      <c r="M2217" s="37">
        <v>0</v>
      </c>
      <c r="N2217" s="37">
        <v>0</v>
      </c>
      <c r="O2217" s="37">
        <v>0</v>
      </c>
      <c r="P2217" s="46">
        <f t="shared" si="155"/>
        <v>0</v>
      </c>
    </row>
    <row r="2218" spans="1:16" hidden="1" x14ac:dyDescent="0.25">
      <c r="A2218" s="258" t="str">
        <f>IF(B2218=1,A2175,"")</f>
        <v/>
      </c>
      <c r="B2218" s="39" t="str">
        <f t="shared" si="154"/>
        <v/>
      </c>
      <c r="C2218" s="101">
        <f>VLOOKUP($X$51,CAD!$E$7:$F$31,2,0)</f>
        <v>0</v>
      </c>
      <c r="D2218" s="37">
        <v>0</v>
      </c>
      <c r="E2218" s="37">
        <v>0</v>
      </c>
      <c r="F2218" s="37">
        <v>0</v>
      </c>
      <c r="G2218" s="37">
        <v>0</v>
      </c>
      <c r="H2218" s="37">
        <v>0</v>
      </c>
      <c r="I2218" s="37">
        <v>0</v>
      </c>
      <c r="J2218" s="37">
        <v>0</v>
      </c>
      <c r="K2218" s="37">
        <v>0</v>
      </c>
      <c r="L2218" s="37">
        <v>0</v>
      </c>
      <c r="M2218" s="37">
        <v>0</v>
      </c>
      <c r="N2218" s="37">
        <v>0</v>
      </c>
      <c r="O2218" s="37">
        <v>0</v>
      </c>
      <c r="P2218" s="46">
        <f t="shared" si="155"/>
        <v>0</v>
      </c>
    </row>
    <row r="2219" spans="1:16" hidden="1" x14ac:dyDescent="0.25">
      <c r="A2219" s="258" t="str">
        <f>IF(B2219=1,A2175,"")</f>
        <v/>
      </c>
      <c r="B2219" s="39" t="str">
        <f t="shared" si="154"/>
        <v/>
      </c>
      <c r="C2219" s="101">
        <f>VLOOKUP($X$52,CAD!$E$7:$F$31,2,0)</f>
        <v>0</v>
      </c>
      <c r="D2219" s="37">
        <v>0</v>
      </c>
      <c r="E2219" s="37">
        <v>0</v>
      </c>
      <c r="F2219" s="37">
        <v>0</v>
      </c>
      <c r="G2219" s="37">
        <v>0</v>
      </c>
      <c r="H2219" s="37">
        <v>0</v>
      </c>
      <c r="I2219" s="37">
        <v>0</v>
      </c>
      <c r="J2219" s="37">
        <v>0</v>
      </c>
      <c r="K2219" s="37">
        <v>0</v>
      </c>
      <c r="L2219" s="37">
        <v>0</v>
      </c>
      <c r="M2219" s="37">
        <v>0</v>
      </c>
      <c r="N2219" s="37">
        <v>0</v>
      </c>
      <c r="O2219" s="37">
        <v>0</v>
      </c>
      <c r="P2219" s="46">
        <f t="shared" si="155"/>
        <v>0</v>
      </c>
    </row>
    <row r="2220" spans="1:16" hidden="1" x14ac:dyDescent="0.25">
      <c r="A2220" s="258" t="str">
        <f>IF(B2220=1,A2175,"")</f>
        <v/>
      </c>
      <c r="B2220" s="39" t="str">
        <f t="shared" si="154"/>
        <v/>
      </c>
      <c r="C2220" s="101">
        <f>VLOOKUP($X$53,CAD!$E$7:$F$31,2,0)</f>
        <v>0</v>
      </c>
      <c r="D2220" s="37">
        <v>0</v>
      </c>
      <c r="E2220" s="37">
        <v>0</v>
      </c>
      <c r="F2220" s="37">
        <v>0</v>
      </c>
      <c r="G2220" s="37">
        <v>0</v>
      </c>
      <c r="H2220" s="37">
        <v>0</v>
      </c>
      <c r="I2220" s="37">
        <v>0</v>
      </c>
      <c r="J2220" s="37">
        <v>0</v>
      </c>
      <c r="K2220" s="37">
        <v>0</v>
      </c>
      <c r="L2220" s="37">
        <v>0</v>
      </c>
      <c r="M2220" s="37">
        <v>0</v>
      </c>
      <c r="N2220" s="37">
        <v>0</v>
      </c>
      <c r="O2220" s="37">
        <v>0</v>
      </c>
      <c r="P2220" s="46">
        <f t="shared" si="155"/>
        <v>0</v>
      </c>
    </row>
    <row r="2221" spans="1:16" hidden="1" x14ac:dyDescent="0.25">
      <c r="A2221" s="258" t="str">
        <f>IF(B2221=1,A2175,"")</f>
        <v/>
      </c>
      <c r="B2221" s="39" t="str">
        <f t="shared" si="154"/>
        <v/>
      </c>
      <c r="C2221" s="101">
        <f>VLOOKUP($X$54,CAD!$E$7:$F$31,2,0)</f>
        <v>0</v>
      </c>
      <c r="D2221" s="37">
        <v>0</v>
      </c>
      <c r="E2221" s="37">
        <v>0</v>
      </c>
      <c r="F2221" s="37">
        <v>0</v>
      </c>
      <c r="G2221" s="37">
        <v>0</v>
      </c>
      <c r="H2221" s="37">
        <v>0</v>
      </c>
      <c r="I2221" s="37">
        <v>0</v>
      </c>
      <c r="J2221" s="37">
        <v>0</v>
      </c>
      <c r="K2221" s="37">
        <v>0</v>
      </c>
      <c r="L2221" s="37">
        <v>0</v>
      </c>
      <c r="M2221" s="37">
        <v>0</v>
      </c>
      <c r="N2221" s="37">
        <v>0</v>
      </c>
      <c r="O2221" s="37">
        <v>0</v>
      </c>
      <c r="P2221" s="46">
        <f t="shared" si="155"/>
        <v>0</v>
      </c>
    </row>
    <row r="2222" spans="1:16" hidden="1" x14ac:dyDescent="0.25">
      <c r="A2222" s="258" t="str">
        <f>IF(B2222=1,A2175,"")</f>
        <v/>
      </c>
      <c r="B2222" s="39" t="str">
        <f t="shared" si="154"/>
        <v/>
      </c>
      <c r="C2222" s="101">
        <f>VLOOKUP($X$55,CAD!$E$7:$F$31,2,0)</f>
        <v>0</v>
      </c>
      <c r="D2222" s="37">
        <v>0</v>
      </c>
      <c r="E2222" s="37">
        <v>0</v>
      </c>
      <c r="F2222" s="37">
        <v>0</v>
      </c>
      <c r="G2222" s="37">
        <v>0</v>
      </c>
      <c r="H2222" s="37">
        <v>0</v>
      </c>
      <c r="I2222" s="37">
        <v>0</v>
      </c>
      <c r="J2222" s="37">
        <v>0</v>
      </c>
      <c r="K2222" s="37">
        <v>0</v>
      </c>
      <c r="L2222" s="37">
        <v>0</v>
      </c>
      <c r="M2222" s="37">
        <v>0</v>
      </c>
      <c r="N2222" s="37">
        <v>0</v>
      </c>
      <c r="O2222" s="37">
        <v>0</v>
      </c>
      <c r="P2222" s="46">
        <f t="shared" si="155"/>
        <v>0</v>
      </c>
    </row>
    <row r="2223" spans="1:16" hidden="1" x14ac:dyDescent="0.25">
      <c r="A2223" s="258" t="str">
        <f>IF(B2223=1,A2175,"")</f>
        <v/>
      </c>
      <c r="B2223" s="39" t="str">
        <f t="shared" si="154"/>
        <v/>
      </c>
      <c r="C2223" s="101">
        <f>VLOOKUP($X$56,CAD!$E$7:$F$31,2,0)</f>
        <v>0</v>
      </c>
      <c r="D2223" s="37">
        <v>0</v>
      </c>
      <c r="E2223" s="37">
        <v>0</v>
      </c>
      <c r="F2223" s="37">
        <v>0</v>
      </c>
      <c r="G2223" s="37">
        <v>0</v>
      </c>
      <c r="H2223" s="37">
        <v>0</v>
      </c>
      <c r="I2223" s="37">
        <v>0</v>
      </c>
      <c r="J2223" s="37">
        <v>0</v>
      </c>
      <c r="K2223" s="37">
        <v>0</v>
      </c>
      <c r="L2223" s="37">
        <v>0</v>
      </c>
      <c r="M2223" s="37">
        <v>0</v>
      </c>
      <c r="N2223" s="37">
        <v>0</v>
      </c>
      <c r="O2223" s="37">
        <v>0</v>
      </c>
      <c r="P2223" s="46">
        <f t="shared" si="155"/>
        <v>0</v>
      </c>
    </row>
    <row r="2224" spans="1:16" hidden="1" x14ac:dyDescent="0.25">
      <c r="A2224" s="258" t="str">
        <f>IF(B2224=1,A2175,"")</f>
        <v/>
      </c>
      <c r="B2224" s="39" t="str">
        <f t="shared" si="154"/>
        <v/>
      </c>
      <c r="C2224" s="101">
        <f>VLOOKUP($X$57,CAD!$E$7:$F$31,2,0)</f>
        <v>0</v>
      </c>
      <c r="D2224" s="37">
        <v>0</v>
      </c>
      <c r="E2224" s="37">
        <v>0</v>
      </c>
      <c r="F2224" s="37">
        <v>0</v>
      </c>
      <c r="G2224" s="37">
        <v>0</v>
      </c>
      <c r="H2224" s="37">
        <v>0</v>
      </c>
      <c r="I2224" s="37">
        <v>0</v>
      </c>
      <c r="J2224" s="37">
        <v>0</v>
      </c>
      <c r="K2224" s="37">
        <v>0</v>
      </c>
      <c r="L2224" s="37">
        <v>0</v>
      </c>
      <c r="M2224" s="37">
        <v>0</v>
      </c>
      <c r="N2224" s="37">
        <v>0</v>
      </c>
      <c r="O2224" s="37">
        <v>0</v>
      </c>
      <c r="P2224" s="46">
        <f t="shared" si="155"/>
        <v>0</v>
      </c>
    </row>
    <row r="2225" spans="1:20" hidden="1" x14ac:dyDescent="0.25">
      <c r="A2225" s="258" t="str">
        <f>IF(B2225=1,A2175,"")</f>
        <v/>
      </c>
      <c r="B2225" s="39" t="str">
        <f t="shared" si="154"/>
        <v/>
      </c>
      <c r="C2225" s="101">
        <f>VLOOKUP($X$58,CAD!$E$7:$F$31,2,0)</f>
        <v>0</v>
      </c>
      <c r="D2225" s="37">
        <v>0</v>
      </c>
      <c r="E2225" s="37">
        <v>0</v>
      </c>
      <c r="F2225" s="37">
        <v>0</v>
      </c>
      <c r="G2225" s="37">
        <v>0</v>
      </c>
      <c r="H2225" s="37">
        <v>0</v>
      </c>
      <c r="I2225" s="37">
        <v>0</v>
      </c>
      <c r="J2225" s="37">
        <v>0</v>
      </c>
      <c r="K2225" s="37">
        <v>0</v>
      </c>
      <c r="L2225" s="37">
        <v>0</v>
      </c>
      <c r="M2225" s="37">
        <v>0</v>
      </c>
      <c r="N2225" s="37">
        <v>0</v>
      </c>
      <c r="O2225" s="37">
        <v>0</v>
      </c>
      <c r="P2225" s="46">
        <f t="shared" si="155"/>
        <v>0</v>
      </c>
      <c r="T2225" s="10"/>
    </row>
    <row r="2226" spans="1:20" hidden="1" x14ac:dyDescent="0.25">
      <c r="A2226" s="258">
        <f>A2175</f>
        <v>2058</v>
      </c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73"/>
    </row>
    <row r="2227" spans="1:20" ht="15.75" hidden="1" thickBot="1" x14ac:dyDescent="0.3">
      <c r="A2227" s="258">
        <f>A2175</f>
        <v>2058</v>
      </c>
      <c r="C2227" s="131" t="s">
        <v>203</v>
      </c>
      <c r="D2227" s="143">
        <f>PREV_D!D2139</f>
        <v>0</v>
      </c>
      <c r="E2227" s="143">
        <f>PREV_D!E2139</f>
        <v>0</v>
      </c>
      <c r="F2227" s="143">
        <f>PREV_D!F2139</f>
        <v>0</v>
      </c>
      <c r="G2227" s="143">
        <f>PREV_D!G2139</f>
        <v>0</v>
      </c>
      <c r="H2227" s="143">
        <f>PREV_D!H2139</f>
        <v>0</v>
      </c>
      <c r="I2227" s="143">
        <f>PREV_D!I2139</f>
        <v>0</v>
      </c>
      <c r="J2227" s="143">
        <f>PREV_D!J2139</f>
        <v>0</v>
      </c>
      <c r="K2227" s="143">
        <f>PREV_D!K2139</f>
        <v>0</v>
      </c>
      <c r="L2227" s="143">
        <f>PREV_D!L2139</f>
        <v>0</v>
      </c>
      <c r="M2227" s="143">
        <f>PREV_D!M2139</f>
        <v>0</v>
      </c>
      <c r="N2227" s="143">
        <f>PREV_D!N2139</f>
        <v>0</v>
      </c>
      <c r="O2227" s="143">
        <f>PREV_D!O2139</f>
        <v>0</v>
      </c>
      <c r="P2227" s="144">
        <f>SUM(D2227:O2227)</f>
        <v>0</v>
      </c>
    </row>
    <row r="2228" spans="1:20" hidden="1" x14ac:dyDescent="0.25">
      <c r="A2228" s="258">
        <f>A2175</f>
        <v>2058</v>
      </c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73"/>
    </row>
    <row r="2229" spans="1:20" hidden="1" x14ac:dyDescent="0.25">
      <c r="A2229" s="258">
        <f>A2175</f>
        <v>2058</v>
      </c>
      <c r="C2229" s="63" t="s">
        <v>204</v>
      </c>
      <c r="D2229" s="145">
        <f>D2175-D2227</f>
        <v>0</v>
      </c>
      <c r="E2229" s="145">
        <f t="shared" ref="E2229:P2229" si="156">E2175-E2227</f>
        <v>0</v>
      </c>
      <c r="F2229" s="145">
        <f t="shared" si="156"/>
        <v>0</v>
      </c>
      <c r="G2229" s="145">
        <f t="shared" si="156"/>
        <v>0</v>
      </c>
      <c r="H2229" s="145">
        <f t="shared" si="156"/>
        <v>0</v>
      </c>
      <c r="I2229" s="145">
        <f t="shared" si="156"/>
        <v>0</v>
      </c>
      <c r="J2229" s="145">
        <f t="shared" si="156"/>
        <v>0</v>
      </c>
      <c r="K2229" s="145">
        <f t="shared" si="156"/>
        <v>0</v>
      </c>
      <c r="L2229" s="145">
        <f t="shared" si="156"/>
        <v>0</v>
      </c>
      <c r="M2229" s="145">
        <f t="shared" si="156"/>
        <v>0</v>
      </c>
      <c r="N2229" s="145">
        <f t="shared" si="156"/>
        <v>0</v>
      </c>
      <c r="O2229" s="145">
        <f t="shared" si="156"/>
        <v>0</v>
      </c>
      <c r="P2229" s="146">
        <f t="shared" si="156"/>
        <v>0</v>
      </c>
    </row>
    <row r="2230" spans="1:20" hidden="1" x14ac:dyDescent="0.25">
      <c r="A2230" s="258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20" hidden="1" x14ac:dyDescent="0.25">
      <c r="A2231" s="258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20" ht="15" hidden="1" customHeight="1" thickBot="1" x14ac:dyDescent="0.3">
      <c r="A2232" s="258">
        <f>A2175+1</f>
        <v>2059</v>
      </c>
      <c r="C2232" s="134" t="s">
        <v>202</v>
      </c>
      <c r="D2232" s="142">
        <f t="shared" ref="D2232:P2232" si="157">SUM(D2233:D2282)</f>
        <v>0</v>
      </c>
      <c r="E2232" s="142">
        <f t="shared" si="157"/>
        <v>0</v>
      </c>
      <c r="F2232" s="142">
        <f t="shared" si="157"/>
        <v>0</v>
      </c>
      <c r="G2232" s="142">
        <f t="shared" si="157"/>
        <v>0</v>
      </c>
      <c r="H2232" s="142">
        <f t="shared" si="157"/>
        <v>0</v>
      </c>
      <c r="I2232" s="142">
        <f t="shared" si="157"/>
        <v>0</v>
      </c>
      <c r="J2232" s="142">
        <f t="shared" si="157"/>
        <v>0</v>
      </c>
      <c r="K2232" s="142">
        <f t="shared" si="157"/>
        <v>0</v>
      </c>
      <c r="L2232" s="142">
        <f t="shared" si="157"/>
        <v>0</v>
      </c>
      <c r="M2232" s="142">
        <f t="shared" si="157"/>
        <v>0</v>
      </c>
      <c r="N2232" s="142">
        <f t="shared" si="157"/>
        <v>0</v>
      </c>
      <c r="O2232" s="142">
        <f t="shared" si="157"/>
        <v>0</v>
      </c>
      <c r="P2232" s="142">
        <f t="shared" si="157"/>
        <v>0</v>
      </c>
    </row>
    <row r="2233" spans="1:20" hidden="1" x14ac:dyDescent="0.25">
      <c r="A2233" s="258" t="str">
        <f>IF(B2233=1,A2232,"")</f>
        <v/>
      </c>
      <c r="B2233" s="39" t="str">
        <f>IF(C2233&lt;&gt;0,1,"")</f>
        <v/>
      </c>
      <c r="C2233" s="130">
        <f>VLOOKUP($X$9,CAD!$C$7:$D$31,2,0)</f>
        <v>0</v>
      </c>
      <c r="D2233" s="38">
        <v>0</v>
      </c>
      <c r="E2233" s="38">
        <v>0</v>
      </c>
      <c r="F2233" s="38">
        <v>0</v>
      </c>
      <c r="G2233" s="38">
        <v>0</v>
      </c>
      <c r="H2233" s="38">
        <v>0</v>
      </c>
      <c r="I2233" s="38">
        <v>0</v>
      </c>
      <c r="J2233" s="38">
        <v>0</v>
      </c>
      <c r="K2233" s="38">
        <v>0</v>
      </c>
      <c r="L2233" s="38">
        <v>0</v>
      </c>
      <c r="M2233" s="38">
        <v>0</v>
      </c>
      <c r="N2233" s="38">
        <v>0</v>
      </c>
      <c r="O2233" s="38">
        <v>0</v>
      </c>
      <c r="P2233" s="99">
        <f>SUM(D2233:O2233)</f>
        <v>0</v>
      </c>
    </row>
    <row r="2234" spans="1:20" hidden="1" x14ac:dyDescent="0.25">
      <c r="A2234" s="258" t="str">
        <f>IF(B2234=1,A2232,"")</f>
        <v/>
      </c>
      <c r="B2234" s="39" t="str">
        <f t="shared" ref="B2234:B2282" si="158">IF(C2234&lt;&gt;0,1,"")</f>
        <v/>
      </c>
      <c r="C2234" s="130">
        <f>VLOOKUP($X$10,CAD!$C$7:$D$31,2,0)</f>
        <v>0</v>
      </c>
      <c r="D2234" s="38">
        <v>0</v>
      </c>
      <c r="E2234" s="38">
        <v>0</v>
      </c>
      <c r="F2234" s="38">
        <v>0</v>
      </c>
      <c r="G2234" s="38">
        <v>0</v>
      </c>
      <c r="H2234" s="38">
        <v>0</v>
      </c>
      <c r="I2234" s="38">
        <v>0</v>
      </c>
      <c r="J2234" s="38">
        <v>0</v>
      </c>
      <c r="K2234" s="38">
        <v>0</v>
      </c>
      <c r="L2234" s="38">
        <v>0</v>
      </c>
      <c r="M2234" s="38">
        <v>0</v>
      </c>
      <c r="N2234" s="38">
        <v>0</v>
      </c>
      <c r="O2234" s="38">
        <v>0</v>
      </c>
      <c r="P2234" s="46">
        <f t="shared" ref="P2234:P2282" si="159">SUM(D2234:O2234)</f>
        <v>0</v>
      </c>
    </row>
    <row r="2235" spans="1:20" hidden="1" x14ac:dyDescent="0.25">
      <c r="A2235" s="258" t="str">
        <f>IF(B2235=1,A2232,"")</f>
        <v/>
      </c>
      <c r="B2235" s="39" t="str">
        <f t="shared" si="158"/>
        <v/>
      </c>
      <c r="C2235" s="130">
        <f>VLOOKUP($X$11,CAD!$C$7:$D$31,2,0)</f>
        <v>0</v>
      </c>
      <c r="D2235" s="37">
        <v>0</v>
      </c>
      <c r="E2235" s="37">
        <v>0</v>
      </c>
      <c r="F2235" s="37">
        <v>0</v>
      </c>
      <c r="G2235" s="37">
        <v>0</v>
      </c>
      <c r="H2235" s="37">
        <v>0</v>
      </c>
      <c r="I2235" s="37">
        <v>0</v>
      </c>
      <c r="J2235" s="37">
        <v>0</v>
      </c>
      <c r="K2235" s="37">
        <v>0</v>
      </c>
      <c r="L2235" s="37">
        <v>0</v>
      </c>
      <c r="M2235" s="37">
        <v>0</v>
      </c>
      <c r="N2235" s="37">
        <v>0</v>
      </c>
      <c r="O2235" s="37">
        <v>0</v>
      </c>
      <c r="P2235" s="46">
        <f t="shared" si="159"/>
        <v>0</v>
      </c>
    </row>
    <row r="2236" spans="1:20" hidden="1" x14ac:dyDescent="0.25">
      <c r="A2236" s="258" t="str">
        <f>IF(B2236=1,A2232,"")</f>
        <v/>
      </c>
      <c r="B2236" s="39" t="str">
        <f t="shared" si="158"/>
        <v/>
      </c>
      <c r="C2236" s="130">
        <f>VLOOKUP($X$12,CAD!$C$7:$D$31,2,0)</f>
        <v>0</v>
      </c>
      <c r="D2236" s="37">
        <v>0</v>
      </c>
      <c r="E2236" s="37">
        <v>0</v>
      </c>
      <c r="F2236" s="37">
        <v>0</v>
      </c>
      <c r="G2236" s="37">
        <v>0</v>
      </c>
      <c r="H2236" s="37">
        <v>0</v>
      </c>
      <c r="I2236" s="37">
        <v>0</v>
      </c>
      <c r="J2236" s="37">
        <v>0</v>
      </c>
      <c r="K2236" s="37">
        <v>0</v>
      </c>
      <c r="L2236" s="37">
        <v>0</v>
      </c>
      <c r="M2236" s="37">
        <v>0</v>
      </c>
      <c r="N2236" s="37">
        <v>0</v>
      </c>
      <c r="O2236" s="37">
        <v>0</v>
      </c>
      <c r="P2236" s="46">
        <f t="shared" si="159"/>
        <v>0</v>
      </c>
    </row>
    <row r="2237" spans="1:20" hidden="1" x14ac:dyDescent="0.25">
      <c r="A2237" s="258" t="str">
        <f>IF(B2237=1,A2232,"")</f>
        <v/>
      </c>
      <c r="B2237" s="39" t="str">
        <f t="shared" si="158"/>
        <v/>
      </c>
      <c r="C2237" s="130">
        <f>VLOOKUP($X$13,CAD!$C$7:$D$31,2,0)</f>
        <v>0</v>
      </c>
      <c r="D2237" s="37">
        <v>0</v>
      </c>
      <c r="E2237" s="37">
        <v>0</v>
      </c>
      <c r="F2237" s="37">
        <v>0</v>
      </c>
      <c r="G2237" s="37">
        <v>0</v>
      </c>
      <c r="H2237" s="37">
        <v>0</v>
      </c>
      <c r="I2237" s="37">
        <v>0</v>
      </c>
      <c r="J2237" s="37">
        <v>0</v>
      </c>
      <c r="K2237" s="37">
        <v>0</v>
      </c>
      <c r="L2237" s="37">
        <v>0</v>
      </c>
      <c r="M2237" s="37">
        <v>0</v>
      </c>
      <c r="N2237" s="37">
        <v>0</v>
      </c>
      <c r="O2237" s="37">
        <v>0</v>
      </c>
      <c r="P2237" s="46">
        <f t="shared" si="159"/>
        <v>0</v>
      </c>
    </row>
    <row r="2238" spans="1:20" hidden="1" x14ac:dyDescent="0.25">
      <c r="A2238" s="258" t="str">
        <f>IF(B2238=1,A2232,"")</f>
        <v/>
      </c>
      <c r="B2238" s="39" t="str">
        <f t="shared" si="158"/>
        <v/>
      </c>
      <c r="C2238" s="130">
        <f>VLOOKUP($X$14,CAD!$C$7:$D$31,2,0)</f>
        <v>0</v>
      </c>
      <c r="D2238" s="37">
        <v>0</v>
      </c>
      <c r="E2238" s="37">
        <v>0</v>
      </c>
      <c r="F2238" s="37">
        <v>0</v>
      </c>
      <c r="G2238" s="37">
        <v>0</v>
      </c>
      <c r="H2238" s="37">
        <v>0</v>
      </c>
      <c r="I2238" s="37">
        <v>0</v>
      </c>
      <c r="J2238" s="37">
        <v>0</v>
      </c>
      <c r="K2238" s="37">
        <v>0</v>
      </c>
      <c r="L2238" s="37">
        <v>0</v>
      </c>
      <c r="M2238" s="37">
        <v>0</v>
      </c>
      <c r="N2238" s="37">
        <v>0</v>
      </c>
      <c r="O2238" s="37">
        <v>0</v>
      </c>
      <c r="P2238" s="46">
        <f t="shared" si="159"/>
        <v>0</v>
      </c>
    </row>
    <row r="2239" spans="1:20" hidden="1" x14ac:dyDescent="0.25">
      <c r="A2239" s="258" t="str">
        <f>IF(B2239=1,A2232,"")</f>
        <v/>
      </c>
      <c r="B2239" s="39" t="str">
        <f t="shared" si="158"/>
        <v/>
      </c>
      <c r="C2239" s="130">
        <f>VLOOKUP($X$15,CAD!$C$7:$D$31,2,0)</f>
        <v>0</v>
      </c>
      <c r="D2239" s="37">
        <v>0</v>
      </c>
      <c r="E2239" s="37">
        <v>0</v>
      </c>
      <c r="F2239" s="37">
        <v>0</v>
      </c>
      <c r="G2239" s="37">
        <v>0</v>
      </c>
      <c r="H2239" s="37">
        <v>0</v>
      </c>
      <c r="I2239" s="37">
        <v>0</v>
      </c>
      <c r="J2239" s="37">
        <v>0</v>
      </c>
      <c r="K2239" s="37">
        <v>0</v>
      </c>
      <c r="L2239" s="37">
        <v>0</v>
      </c>
      <c r="M2239" s="37">
        <v>0</v>
      </c>
      <c r="N2239" s="37">
        <v>0</v>
      </c>
      <c r="O2239" s="37">
        <v>0</v>
      </c>
      <c r="P2239" s="46">
        <f t="shared" si="159"/>
        <v>0</v>
      </c>
    </row>
    <row r="2240" spans="1:20" hidden="1" x14ac:dyDescent="0.25">
      <c r="A2240" s="258" t="str">
        <f>IF(B2240=1,A2232,"")</f>
        <v/>
      </c>
      <c r="B2240" s="39" t="str">
        <f t="shared" si="158"/>
        <v/>
      </c>
      <c r="C2240" s="130">
        <f>VLOOKUP($X$16,CAD!$C$7:$D$31,2,0)</f>
        <v>0</v>
      </c>
      <c r="D2240" s="37">
        <v>0</v>
      </c>
      <c r="E2240" s="37">
        <v>0</v>
      </c>
      <c r="F2240" s="37">
        <v>0</v>
      </c>
      <c r="G2240" s="37">
        <v>0</v>
      </c>
      <c r="H2240" s="37">
        <v>0</v>
      </c>
      <c r="I2240" s="37">
        <v>0</v>
      </c>
      <c r="J2240" s="37">
        <v>0</v>
      </c>
      <c r="K2240" s="37">
        <v>0</v>
      </c>
      <c r="L2240" s="37">
        <v>0</v>
      </c>
      <c r="M2240" s="37">
        <v>0</v>
      </c>
      <c r="N2240" s="37">
        <v>0</v>
      </c>
      <c r="O2240" s="37">
        <v>0</v>
      </c>
      <c r="P2240" s="46">
        <f t="shared" si="159"/>
        <v>0</v>
      </c>
    </row>
    <row r="2241" spans="1:16" hidden="1" x14ac:dyDescent="0.25">
      <c r="A2241" s="258" t="str">
        <f>IF(B2241=1,A2232,"")</f>
        <v/>
      </c>
      <c r="B2241" s="39" t="str">
        <f t="shared" si="158"/>
        <v/>
      </c>
      <c r="C2241" s="130">
        <f>VLOOKUP($X$17,CAD!$C$7:$D$31,2,0)</f>
        <v>0</v>
      </c>
      <c r="D2241" s="37">
        <v>0</v>
      </c>
      <c r="E2241" s="37">
        <v>0</v>
      </c>
      <c r="F2241" s="37">
        <v>0</v>
      </c>
      <c r="G2241" s="37">
        <v>0</v>
      </c>
      <c r="H2241" s="37">
        <v>0</v>
      </c>
      <c r="I2241" s="37">
        <v>0</v>
      </c>
      <c r="J2241" s="37">
        <v>0</v>
      </c>
      <c r="K2241" s="37">
        <v>0</v>
      </c>
      <c r="L2241" s="37">
        <v>0</v>
      </c>
      <c r="M2241" s="37">
        <v>0</v>
      </c>
      <c r="N2241" s="37">
        <v>0</v>
      </c>
      <c r="O2241" s="37">
        <v>0</v>
      </c>
      <c r="P2241" s="46">
        <f t="shared" si="159"/>
        <v>0</v>
      </c>
    </row>
    <row r="2242" spans="1:16" hidden="1" x14ac:dyDescent="0.25">
      <c r="A2242" s="258" t="str">
        <f>IF(B2242=1,A2232,"")</f>
        <v/>
      </c>
      <c r="B2242" s="39" t="str">
        <f t="shared" si="158"/>
        <v/>
      </c>
      <c r="C2242" s="130">
        <f>VLOOKUP($X$18,CAD!$C$7:$D$31,2,0)</f>
        <v>0</v>
      </c>
      <c r="D2242" s="37">
        <v>0</v>
      </c>
      <c r="E2242" s="37">
        <v>0</v>
      </c>
      <c r="F2242" s="37">
        <v>0</v>
      </c>
      <c r="G2242" s="37">
        <v>0</v>
      </c>
      <c r="H2242" s="37">
        <v>0</v>
      </c>
      <c r="I2242" s="37">
        <v>0</v>
      </c>
      <c r="J2242" s="37">
        <v>0</v>
      </c>
      <c r="K2242" s="37">
        <v>0</v>
      </c>
      <c r="L2242" s="37">
        <v>0</v>
      </c>
      <c r="M2242" s="37">
        <v>0</v>
      </c>
      <c r="N2242" s="37">
        <v>0</v>
      </c>
      <c r="O2242" s="37">
        <v>0</v>
      </c>
      <c r="P2242" s="46">
        <f t="shared" si="159"/>
        <v>0</v>
      </c>
    </row>
    <row r="2243" spans="1:16" hidden="1" x14ac:dyDescent="0.25">
      <c r="A2243" s="258" t="str">
        <f>IF(B2243=1,A2232,"")</f>
        <v/>
      </c>
      <c r="B2243" s="39" t="str">
        <f t="shared" si="158"/>
        <v/>
      </c>
      <c r="C2243" s="130">
        <f>VLOOKUP($X$19,CAD!$C$7:$D$31,2,0)</f>
        <v>0</v>
      </c>
      <c r="D2243" s="37">
        <v>0</v>
      </c>
      <c r="E2243" s="37">
        <v>0</v>
      </c>
      <c r="F2243" s="37">
        <v>0</v>
      </c>
      <c r="G2243" s="37">
        <v>0</v>
      </c>
      <c r="H2243" s="37">
        <v>0</v>
      </c>
      <c r="I2243" s="37">
        <v>0</v>
      </c>
      <c r="J2243" s="37">
        <v>0</v>
      </c>
      <c r="K2243" s="37">
        <v>0</v>
      </c>
      <c r="L2243" s="37">
        <v>0</v>
      </c>
      <c r="M2243" s="37">
        <v>0</v>
      </c>
      <c r="N2243" s="37">
        <v>0</v>
      </c>
      <c r="O2243" s="37">
        <v>0</v>
      </c>
      <c r="P2243" s="46">
        <f t="shared" si="159"/>
        <v>0</v>
      </c>
    </row>
    <row r="2244" spans="1:16" hidden="1" x14ac:dyDescent="0.25">
      <c r="A2244" s="258" t="str">
        <f>IF(B2244=1,A2232,"")</f>
        <v/>
      </c>
      <c r="B2244" s="39" t="str">
        <f t="shared" si="158"/>
        <v/>
      </c>
      <c r="C2244" s="130">
        <f>VLOOKUP($X$20,CAD!$C$7:$D$31,2,0)</f>
        <v>0</v>
      </c>
      <c r="D2244" s="37">
        <v>0</v>
      </c>
      <c r="E2244" s="37">
        <v>0</v>
      </c>
      <c r="F2244" s="37">
        <v>0</v>
      </c>
      <c r="G2244" s="37">
        <v>0</v>
      </c>
      <c r="H2244" s="37">
        <v>0</v>
      </c>
      <c r="I2244" s="37">
        <v>0</v>
      </c>
      <c r="J2244" s="37">
        <v>0</v>
      </c>
      <c r="K2244" s="37">
        <v>0</v>
      </c>
      <c r="L2244" s="37">
        <v>0</v>
      </c>
      <c r="M2244" s="37">
        <v>0</v>
      </c>
      <c r="N2244" s="37">
        <v>0</v>
      </c>
      <c r="O2244" s="37">
        <v>0</v>
      </c>
      <c r="P2244" s="46">
        <f t="shared" si="159"/>
        <v>0</v>
      </c>
    </row>
    <row r="2245" spans="1:16" hidden="1" x14ac:dyDescent="0.25">
      <c r="A2245" s="258" t="str">
        <f>IF(B2245=1,A2232,"")</f>
        <v/>
      </c>
      <c r="B2245" s="39" t="str">
        <f t="shared" si="158"/>
        <v/>
      </c>
      <c r="C2245" s="130">
        <f>VLOOKUP($X$21,CAD!$C$7:$D$31,2,0)</f>
        <v>0</v>
      </c>
      <c r="D2245" s="37">
        <v>0</v>
      </c>
      <c r="E2245" s="37">
        <v>0</v>
      </c>
      <c r="F2245" s="37">
        <v>0</v>
      </c>
      <c r="G2245" s="37">
        <v>0</v>
      </c>
      <c r="H2245" s="37">
        <v>0</v>
      </c>
      <c r="I2245" s="37">
        <v>0</v>
      </c>
      <c r="J2245" s="37">
        <v>0</v>
      </c>
      <c r="K2245" s="37">
        <v>0</v>
      </c>
      <c r="L2245" s="37">
        <v>0</v>
      </c>
      <c r="M2245" s="37">
        <v>0</v>
      </c>
      <c r="N2245" s="37">
        <v>0</v>
      </c>
      <c r="O2245" s="37">
        <v>0</v>
      </c>
      <c r="P2245" s="46">
        <f t="shared" si="159"/>
        <v>0</v>
      </c>
    </row>
    <row r="2246" spans="1:16" hidden="1" x14ac:dyDescent="0.25">
      <c r="A2246" s="258" t="str">
        <f>IF(B2246=1,A2232,"")</f>
        <v/>
      </c>
      <c r="B2246" s="39" t="str">
        <f t="shared" si="158"/>
        <v/>
      </c>
      <c r="C2246" s="130">
        <f>VLOOKUP($X$22,CAD!$C$7:$D$31,2,0)</f>
        <v>0</v>
      </c>
      <c r="D2246" s="37">
        <v>0</v>
      </c>
      <c r="E2246" s="37">
        <v>0</v>
      </c>
      <c r="F2246" s="37">
        <v>0</v>
      </c>
      <c r="G2246" s="37">
        <v>0</v>
      </c>
      <c r="H2246" s="37">
        <v>0</v>
      </c>
      <c r="I2246" s="37">
        <v>0</v>
      </c>
      <c r="J2246" s="37">
        <v>0</v>
      </c>
      <c r="K2246" s="37">
        <v>0</v>
      </c>
      <c r="L2246" s="37">
        <v>0</v>
      </c>
      <c r="M2246" s="37">
        <v>0</v>
      </c>
      <c r="N2246" s="37">
        <v>0</v>
      </c>
      <c r="O2246" s="37">
        <v>0</v>
      </c>
      <c r="P2246" s="46">
        <f t="shared" si="159"/>
        <v>0</v>
      </c>
    </row>
    <row r="2247" spans="1:16" hidden="1" x14ac:dyDescent="0.25">
      <c r="A2247" s="258" t="str">
        <f>IF(B2247=1,A2232,"")</f>
        <v/>
      </c>
      <c r="B2247" s="39" t="str">
        <f t="shared" si="158"/>
        <v/>
      </c>
      <c r="C2247" s="130">
        <f>VLOOKUP($X$23,CAD!$C$7:$D$31,2,0)</f>
        <v>0</v>
      </c>
      <c r="D2247" s="37">
        <v>0</v>
      </c>
      <c r="E2247" s="37">
        <v>0</v>
      </c>
      <c r="F2247" s="37">
        <v>0</v>
      </c>
      <c r="G2247" s="37">
        <v>0</v>
      </c>
      <c r="H2247" s="37">
        <v>0</v>
      </c>
      <c r="I2247" s="37">
        <v>0</v>
      </c>
      <c r="J2247" s="37">
        <v>0</v>
      </c>
      <c r="K2247" s="37">
        <v>0</v>
      </c>
      <c r="L2247" s="37">
        <v>0</v>
      </c>
      <c r="M2247" s="37">
        <v>0</v>
      </c>
      <c r="N2247" s="37">
        <v>0</v>
      </c>
      <c r="O2247" s="37">
        <v>0</v>
      </c>
      <c r="P2247" s="46">
        <f t="shared" si="159"/>
        <v>0</v>
      </c>
    </row>
    <row r="2248" spans="1:16" hidden="1" x14ac:dyDescent="0.25">
      <c r="A2248" s="258" t="str">
        <f>IF(B2248=1,A2232,"")</f>
        <v/>
      </c>
      <c r="B2248" s="39" t="str">
        <f t="shared" si="158"/>
        <v/>
      </c>
      <c r="C2248" s="130">
        <f>VLOOKUP($X$24,CAD!$C$7:$D$31,2,0)</f>
        <v>0</v>
      </c>
      <c r="D2248" s="37">
        <v>0</v>
      </c>
      <c r="E2248" s="37">
        <v>0</v>
      </c>
      <c r="F2248" s="37">
        <v>0</v>
      </c>
      <c r="G2248" s="37">
        <v>0</v>
      </c>
      <c r="H2248" s="37">
        <v>0</v>
      </c>
      <c r="I2248" s="37">
        <v>0</v>
      </c>
      <c r="J2248" s="37">
        <v>0</v>
      </c>
      <c r="K2248" s="37">
        <v>0</v>
      </c>
      <c r="L2248" s="37">
        <v>0</v>
      </c>
      <c r="M2248" s="37">
        <v>0</v>
      </c>
      <c r="N2248" s="37">
        <v>0</v>
      </c>
      <c r="O2248" s="37">
        <v>0</v>
      </c>
      <c r="P2248" s="46">
        <f t="shared" si="159"/>
        <v>0</v>
      </c>
    </row>
    <row r="2249" spans="1:16" hidden="1" x14ac:dyDescent="0.25">
      <c r="A2249" s="258" t="str">
        <f>IF(B2249=1,A2232,"")</f>
        <v/>
      </c>
      <c r="B2249" s="39" t="str">
        <f t="shared" si="158"/>
        <v/>
      </c>
      <c r="C2249" s="130">
        <f>VLOOKUP($X$25,CAD!$C$7:$D$31,2,0)</f>
        <v>0</v>
      </c>
      <c r="D2249" s="37">
        <v>0</v>
      </c>
      <c r="E2249" s="37">
        <v>0</v>
      </c>
      <c r="F2249" s="37">
        <v>0</v>
      </c>
      <c r="G2249" s="37">
        <v>0</v>
      </c>
      <c r="H2249" s="37">
        <v>0</v>
      </c>
      <c r="I2249" s="37">
        <v>0</v>
      </c>
      <c r="J2249" s="37">
        <v>0</v>
      </c>
      <c r="K2249" s="37">
        <v>0</v>
      </c>
      <c r="L2249" s="37">
        <v>0</v>
      </c>
      <c r="M2249" s="37">
        <v>0</v>
      </c>
      <c r="N2249" s="37">
        <v>0</v>
      </c>
      <c r="O2249" s="37">
        <v>0</v>
      </c>
      <c r="P2249" s="46">
        <f t="shared" si="159"/>
        <v>0</v>
      </c>
    </row>
    <row r="2250" spans="1:16" hidden="1" x14ac:dyDescent="0.25">
      <c r="A2250" s="258" t="str">
        <f>IF(B2250=1,A2232,"")</f>
        <v/>
      </c>
      <c r="B2250" s="39" t="str">
        <f t="shared" si="158"/>
        <v/>
      </c>
      <c r="C2250" s="130">
        <f>VLOOKUP($X$26,CAD!$C$7:$D$31,2,0)</f>
        <v>0</v>
      </c>
      <c r="D2250" s="37">
        <v>0</v>
      </c>
      <c r="E2250" s="37">
        <v>0</v>
      </c>
      <c r="F2250" s="37">
        <v>0</v>
      </c>
      <c r="G2250" s="37">
        <v>0</v>
      </c>
      <c r="H2250" s="37">
        <v>0</v>
      </c>
      <c r="I2250" s="37">
        <v>0</v>
      </c>
      <c r="J2250" s="37">
        <v>0</v>
      </c>
      <c r="K2250" s="37">
        <v>0</v>
      </c>
      <c r="L2250" s="37">
        <v>0</v>
      </c>
      <c r="M2250" s="37">
        <v>0</v>
      </c>
      <c r="N2250" s="37">
        <v>0</v>
      </c>
      <c r="O2250" s="37">
        <v>0</v>
      </c>
      <c r="P2250" s="46">
        <f t="shared" si="159"/>
        <v>0</v>
      </c>
    </row>
    <row r="2251" spans="1:16" hidden="1" x14ac:dyDescent="0.25">
      <c r="A2251" s="258" t="str">
        <f>IF(B2251=1,A2232,"")</f>
        <v/>
      </c>
      <c r="B2251" s="39" t="str">
        <f t="shared" si="158"/>
        <v/>
      </c>
      <c r="C2251" s="130">
        <f>VLOOKUP($X$27,CAD!$C$7:$D$31,2,0)</f>
        <v>0</v>
      </c>
      <c r="D2251" s="37">
        <v>0</v>
      </c>
      <c r="E2251" s="37">
        <v>0</v>
      </c>
      <c r="F2251" s="37">
        <v>0</v>
      </c>
      <c r="G2251" s="37">
        <v>0</v>
      </c>
      <c r="H2251" s="37">
        <v>0</v>
      </c>
      <c r="I2251" s="37">
        <v>0</v>
      </c>
      <c r="J2251" s="37">
        <v>0</v>
      </c>
      <c r="K2251" s="37">
        <v>0</v>
      </c>
      <c r="L2251" s="37">
        <v>0</v>
      </c>
      <c r="M2251" s="37">
        <v>0</v>
      </c>
      <c r="N2251" s="37">
        <v>0</v>
      </c>
      <c r="O2251" s="37">
        <v>0</v>
      </c>
      <c r="P2251" s="46">
        <f t="shared" si="159"/>
        <v>0</v>
      </c>
    </row>
    <row r="2252" spans="1:16" hidden="1" x14ac:dyDescent="0.25">
      <c r="A2252" s="258" t="str">
        <f>IF(B2252=1,A2232,"")</f>
        <v/>
      </c>
      <c r="B2252" s="39" t="str">
        <f t="shared" si="158"/>
        <v/>
      </c>
      <c r="C2252" s="130">
        <f>VLOOKUP($X$28,CAD!$C$7:$D$31,2,0)</f>
        <v>0</v>
      </c>
      <c r="D2252" s="37">
        <v>0</v>
      </c>
      <c r="E2252" s="37">
        <v>0</v>
      </c>
      <c r="F2252" s="37">
        <v>0</v>
      </c>
      <c r="G2252" s="37">
        <v>0</v>
      </c>
      <c r="H2252" s="37">
        <v>0</v>
      </c>
      <c r="I2252" s="37">
        <v>0</v>
      </c>
      <c r="J2252" s="37">
        <v>0</v>
      </c>
      <c r="K2252" s="37">
        <v>0</v>
      </c>
      <c r="L2252" s="37">
        <v>0</v>
      </c>
      <c r="M2252" s="37">
        <v>0</v>
      </c>
      <c r="N2252" s="37">
        <v>0</v>
      </c>
      <c r="O2252" s="37">
        <v>0</v>
      </c>
      <c r="P2252" s="46">
        <f t="shared" si="159"/>
        <v>0</v>
      </c>
    </row>
    <row r="2253" spans="1:16" hidden="1" x14ac:dyDescent="0.25">
      <c r="A2253" s="258" t="str">
        <f>IF(B2253=1,A2232,"")</f>
        <v/>
      </c>
      <c r="B2253" s="39" t="str">
        <f t="shared" si="158"/>
        <v/>
      </c>
      <c r="C2253" s="130">
        <f>VLOOKUP($X$29,CAD!$C$7:$D$31,2,0)</f>
        <v>0</v>
      </c>
      <c r="D2253" s="37">
        <v>0</v>
      </c>
      <c r="E2253" s="37">
        <v>0</v>
      </c>
      <c r="F2253" s="37">
        <v>0</v>
      </c>
      <c r="G2253" s="37">
        <v>0</v>
      </c>
      <c r="H2253" s="37">
        <v>0</v>
      </c>
      <c r="I2253" s="37">
        <v>0</v>
      </c>
      <c r="J2253" s="37">
        <v>0</v>
      </c>
      <c r="K2253" s="37">
        <v>0</v>
      </c>
      <c r="L2253" s="37">
        <v>0</v>
      </c>
      <c r="M2253" s="37">
        <v>0</v>
      </c>
      <c r="N2253" s="37">
        <v>0</v>
      </c>
      <c r="O2253" s="37">
        <v>0</v>
      </c>
      <c r="P2253" s="46">
        <f t="shared" si="159"/>
        <v>0</v>
      </c>
    </row>
    <row r="2254" spans="1:16" hidden="1" x14ac:dyDescent="0.25">
      <c r="A2254" s="258" t="str">
        <f>IF(B2254=1,A2232,"")</f>
        <v/>
      </c>
      <c r="B2254" s="39" t="str">
        <f t="shared" si="158"/>
        <v/>
      </c>
      <c r="C2254" s="130">
        <f>VLOOKUP($X$30,CAD!$C$7:$D$31,2,0)</f>
        <v>0</v>
      </c>
      <c r="D2254" s="37">
        <v>0</v>
      </c>
      <c r="E2254" s="37">
        <v>0</v>
      </c>
      <c r="F2254" s="37">
        <v>0</v>
      </c>
      <c r="G2254" s="37">
        <v>0</v>
      </c>
      <c r="H2254" s="37">
        <v>0</v>
      </c>
      <c r="I2254" s="37">
        <v>0</v>
      </c>
      <c r="J2254" s="37">
        <v>0</v>
      </c>
      <c r="K2254" s="37">
        <v>0</v>
      </c>
      <c r="L2254" s="37">
        <v>0</v>
      </c>
      <c r="M2254" s="37">
        <v>0</v>
      </c>
      <c r="N2254" s="37">
        <v>0</v>
      </c>
      <c r="O2254" s="37">
        <v>0</v>
      </c>
      <c r="P2254" s="46">
        <f t="shared" si="159"/>
        <v>0</v>
      </c>
    </row>
    <row r="2255" spans="1:16" hidden="1" x14ac:dyDescent="0.25">
      <c r="A2255" s="258" t="str">
        <f>IF(B2255=1,A2232,"")</f>
        <v/>
      </c>
      <c r="B2255" s="39" t="str">
        <f t="shared" si="158"/>
        <v/>
      </c>
      <c r="C2255" s="130">
        <f>VLOOKUP($X$31,CAD!$C$7:$D$31,2,0)</f>
        <v>0</v>
      </c>
      <c r="D2255" s="37">
        <v>0</v>
      </c>
      <c r="E2255" s="37">
        <v>0</v>
      </c>
      <c r="F2255" s="37">
        <v>0</v>
      </c>
      <c r="G2255" s="37">
        <v>0</v>
      </c>
      <c r="H2255" s="37">
        <v>0</v>
      </c>
      <c r="I2255" s="37">
        <v>0</v>
      </c>
      <c r="J2255" s="37">
        <v>0</v>
      </c>
      <c r="K2255" s="37">
        <v>0</v>
      </c>
      <c r="L2255" s="37">
        <v>0</v>
      </c>
      <c r="M2255" s="37">
        <v>0</v>
      </c>
      <c r="N2255" s="37">
        <v>0</v>
      </c>
      <c r="O2255" s="37">
        <v>0</v>
      </c>
      <c r="P2255" s="46">
        <f t="shared" si="159"/>
        <v>0</v>
      </c>
    </row>
    <row r="2256" spans="1:16" hidden="1" x14ac:dyDescent="0.25">
      <c r="A2256" s="258" t="str">
        <f>IF(B2256=1,A2232,"")</f>
        <v/>
      </c>
      <c r="B2256" s="39" t="str">
        <f t="shared" si="158"/>
        <v/>
      </c>
      <c r="C2256" s="130">
        <f>VLOOKUP($X$32,CAD!$C$7:$D$31,2,0)</f>
        <v>0</v>
      </c>
      <c r="D2256" s="37">
        <v>0</v>
      </c>
      <c r="E2256" s="37">
        <v>0</v>
      </c>
      <c r="F2256" s="37">
        <v>0</v>
      </c>
      <c r="G2256" s="37">
        <v>0</v>
      </c>
      <c r="H2256" s="37">
        <v>0</v>
      </c>
      <c r="I2256" s="37">
        <v>0</v>
      </c>
      <c r="J2256" s="37">
        <v>0</v>
      </c>
      <c r="K2256" s="37">
        <v>0</v>
      </c>
      <c r="L2256" s="37">
        <v>0</v>
      </c>
      <c r="M2256" s="37">
        <v>0</v>
      </c>
      <c r="N2256" s="37">
        <v>0</v>
      </c>
      <c r="O2256" s="37">
        <v>0</v>
      </c>
      <c r="P2256" s="46">
        <f t="shared" si="159"/>
        <v>0</v>
      </c>
    </row>
    <row r="2257" spans="1:16" hidden="1" x14ac:dyDescent="0.25">
      <c r="A2257" s="258" t="str">
        <f>IF(B2257=1,A2232,"")</f>
        <v/>
      </c>
      <c r="B2257" s="39" t="str">
        <f t="shared" si="158"/>
        <v/>
      </c>
      <c r="C2257" s="130">
        <f>VLOOKUP($X$33,CAD!$C$7:$D$31,2,0)</f>
        <v>0</v>
      </c>
      <c r="D2257" s="37">
        <v>0</v>
      </c>
      <c r="E2257" s="37">
        <v>0</v>
      </c>
      <c r="F2257" s="37">
        <v>0</v>
      </c>
      <c r="G2257" s="37">
        <v>0</v>
      </c>
      <c r="H2257" s="37">
        <v>0</v>
      </c>
      <c r="I2257" s="37">
        <v>0</v>
      </c>
      <c r="J2257" s="37">
        <v>0</v>
      </c>
      <c r="K2257" s="37">
        <v>0</v>
      </c>
      <c r="L2257" s="37">
        <v>0</v>
      </c>
      <c r="M2257" s="37">
        <v>0</v>
      </c>
      <c r="N2257" s="37">
        <v>0</v>
      </c>
      <c r="O2257" s="37">
        <v>0</v>
      </c>
      <c r="P2257" s="46">
        <f t="shared" si="159"/>
        <v>0</v>
      </c>
    </row>
    <row r="2258" spans="1:16" hidden="1" x14ac:dyDescent="0.25">
      <c r="A2258" s="258" t="str">
        <f>IF(B2258=1,A2232,"")</f>
        <v/>
      </c>
      <c r="B2258" s="39" t="str">
        <f t="shared" si="158"/>
        <v/>
      </c>
      <c r="C2258" s="101">
        <f>VLOOKUP($X$34,CAD!$E$7:$F$31,2,0)</f>
        <v>0</v>
      </c>
      <c r="D2258" s="37">
        <v>0</v>
      </c>
      <c r="E2258" s="37">
        <v>0</v>
      </c>
      <c r="F2258" s="37">
        <v>0</v>
      </c>
      <c r="G2258" s="37">
        <v>0</v>
      </c>
      <c r="H2258" s="37">
        <v>0</v>
      </c>
      <c r="I2258" s="37">
        <v>0</v>
      </c>
      <c r="J2258" s="37">
        <v>0</v>
      </c>
      <c r="K2258" s="37">
        <v>0</v>
      </c>
      <c r="L2258" s="37">
        <v>0</v>
      </c>
      <c r="M2258" s="37">
        <v>0</v>
      </c>
      <c r="N2258" s="37">
        <v>0</v>
      </c>
      <c r="O2258" s="37">
        <v>0</v>
      </c>
      <c r="P2258" s="46">
        <f t="shared" si="159"/>
        <v>0</v>
      </c>
    </row>
    <row r="2259" spans="1:16" hidden="1" x14ac:dyDescent="0.25">
      <c r="A2259" s="258" t="str">
        <f>IF(B2259=1,A2232,"")</f>
        <v/>
      </c>
      <c r="B2259" s="39" t="str">
        <f t="shared" si="158"/>
        <v/>
      </c>
      <c r="C2259" s="101">
        <f>VLOOKUP($X$35,CAD!$E$7:$F$31,2,0)</f>
        <v>0</v>
      </c>
      <c r="D2259" s="37">
        <v>0</v>
      </c>
      <c r="E2259" s="37">
        <v>0</v>
      </c>
      <c r="F2259" s="37">
        <v>0</v>
      </c>
      <c r="G2259" s="37">
        <v>0</v>
      </c>
      <c r="H2259" s="37">
        <v>0</v>
      </c>
      <c r="I2259" s="37">
        <v>0</v>
      </c>
      <c r="J2259" s="37">
        <v>0</v>
      </c>
      <c r="K2259" s="37">
        <v>0</v>
      </c>
      <c r="L2259" s="37">
        <v>0</v>
      </c>
      <c r="M2259" s="37">
        <v>0</v>
      </c>
      <c r="N2259" s="37">
        <v>0</v>
      </c>
      <c r="O2259" s="37">
        <v>0</v>
      </c>
      <c r="P2259" s="46">
        <f t="shared" si="159"/>
        <v>0</v>
      </c>
    </row>
    <row r="2260" spans="1:16" hidden="1" x14ac:dyDescent="0.25">
      <c r="A2260" s="258" t="str">
        <f>IF(B2260=1,A2232,"")</f>
        <v/>
      </c>
      <c r="B2260" s="39" t="str">
        <f t="shared" si="158"/>
        <v/>
      </c>
      <c r="C2260" s="101">
        <f>VLOOKUP($X$36,CAD!$E$7:$F$31,2,0)</f>
        <v>0</v>
      </c>
      <c r="D2260" s="37">
        <v>0</v>
      </c>
      <c r="E2260" s="37">
        <v>0</v>
      </c>
      <c r="F2260" s="37">
        <v>0</v>
      </c>
      <c r="G2260" s="37">
        <v>0</v>
      </c>
      <c r="H2260" s="37">
        <v>0</v>
      </c>
      <c r="I2260" s="37">
        <v>0</v>
      </c>
      <c r="J2260" s="37">
        <v>0</v>
      </c>
      <c r="K2260" s="37">
        <v>0</v>
      </c>
      <c r="L2260" s="37">
        <v>0</v>
      </c>
      <c r="M2260" s="37">
        <v>0</v>
      </c>
      <c r="N2260" s="37">
        <v>0</v>
      </c>
      <c r="O2260" s="37">
        <v>0</v>
      </c>
      <c r="P2260" s="46">
        <f t="shared" si="159"/>
        <v>0</v>
      </c>
    </row>
    <row r="2261" spans="1:16" hidden="1" x14ac:dyDescent="0.25">
      <c r="A2261" s="258" t="str">
        <f>IF(B2261=1,A2232,"")</f>
        <v/>
      </c>
      <c r="B2261" s="39" t="str">
        <f t="shared" si="158"/>
        <v/>
      </c>
      <c r="C2261" s="101">
        <f>VLOOKUP($X$37,CAD!$E$7:$F$31,2,0)</f>
        <v>0</v>
      </c>
      <c r="D2261" s="37">
        <v>0</v>
      </c>
      <c r="E2261" s="37">
        <v>0</v>
      </c>
      <c r="F2261" s="37">
        <v>0</v>
      </c>
      <c r="G2261" s="37">
        <v>0</v>
      </c>
      <c r="H2261" s="37">
        <v>0</v>
      </c>
      <c r="I2261" s="37">
        <v>0</v>
      </c>
      <c r="J2261" s="37">
        <v>0</v>
      </c>
      <c r="K2261" s="37">
        <v>0</v>
      </c>
      <c r="L2261" s="37">
        <v>0</v>
      </c>
      <c r="M2261" s="37">
        <v>0</v>
      </c>
      <c r="N2261" s="37">
        <v>0</v>
      </c>
      <c r="O2261" s="37">
        <v>0</v>
      </c>
      <c r="P2261" s="46">
        <f t="shared" si="159"/>
        <v>0</v>
      </c>
    </row>
    <row r="2262" spans="1:16" hidden="1" x14ac:dyDescent="0.25">
      <c r="A2262" s="258" t="str">
        <f>IF(B2262=1,A2232,"")</f>
        <v/>
      </c>
      <c r="B2262" s="39" t="str">
        <f t="shared" si="158"/>
        <v/>
      </c>
      <c r="C2262" s="101">
        <f>VLOOKUP($X$38,CAD!$E$7:$F$31,2,0)</f>
        <v>0</v>
      </c>
      <c r="D2262" s="37">
        <v>0</v>
      </c>
      <c r="E2262" s="37">
        <v>0</v>
      </c>
      <c r="F2262" s="37">
        <v>0</v>
      </c>
      <c r="G2262" s="37">
        <v>0</v>
      </c>
      <c r="H2262" s="37">
        <v>0</v>
      </c>
      <c r="I2262" s="37">
        <v>0</v>
      </c>
      <c r="J2262" s="37">
        <v>0</v>
      </c>
      <c r="K2262" s="37">
        <v>0</v>
      </c>
      <c r="L2262" s="37">
        <v>0</v>
      </c>
      <c r="M2262" s="37">
        <v>0</v>
      </c>
      <c r="N2262" s="37">
        <v>0</v>
      </c>
      <c r="O2262" s="37">
        <v>0</v>
      </c>
      <c r="P2262" s="46">
        <f t="shared" si="159"/>
        <v>0</v>
      </c>
    </row>
    <row r="2263" spans="1:16" hidden="1" x14ac:dyDescent="0.25">
      <c r="A2263" s="258" t="str">
        <f>IF(B2263=1,A2232,"")</f>
        <v/>
      </c>
      <c r="B2263" s="39" t="str">
        <f t="shared" si="158"/>
        <v/>
      </c>
      <c r="C2263" s="101">
        <f>VLOOKUP($X$39,CAD!$E$7:$F$31,2,0)</f>
        <v>0</v>
      </c>
      <c r="D2263" s="37">
        <v>0</v>
      </c>
      <c r="E2263" s="37">
        <v>0</v>
      </c>
      <c r="F2263" s="37">
        <v>0</v>
      </c>
      <c r="G2263" s="37">
        <v>0</v>
      </c>
      <c r="H2263" s="37">
        <v>0</v>
      </c>
      <c r="I2263" s="37">
        <v>0</v>
      </c>
      <c r="J2263" s="37">
        <v>0</v>
      </c>
      <c r="K2263" s="37">
        <v>0</v>
      </c>
      <c r="L2263" s="37">
        <v>0</v>
      </c>
      <c r="M2263" s="37">
        <v>0</v>
      </c>
      <c r="N2263" s="37">
        <v>0</v>
      </c>
      <c r="O2263" s="37">
        <v>0</v>
      </c>
      <c r="P2263" s="46">
        <f t="shared" si="159"/>
        <v>0</v>
      </c>
    </row>
    <row r="2264" spans="1:16" hidden="1" x14ac:dyDescent="0.25">
      <c r="A2264" s="258" t="str">
        <f>IF(B2264=1,A2232,"")</f>
        <v/>
      </c>
      <c r="B2264" s="39" t="str">
        <f t="shared" si="158"/>
        <v/>
      </c>
      <c r="C2264" s="101">
        <f>VLOOKUP($X$40,CAD!$E$7:$F$31,2,0)</f>
        <v>0</v>
      </c>
      <c r="D2264" s="37">
        <v>0</v>
      </c>
      <c r="E2264" s="37">
        <v>0</v>
      </c>
      <c r="F2264" s="37">
        <v>0</v>
      </c>
      <c r="G2264" s="37">
        <v>0</v>
      </c>
      <c r="H2264" s="37">
        <v>0</v>
      </c>
      <c r="I2264" s="37">
        <v>0</v>
      </c>
      <c r="J2264" s="37">
        <v>0</v>
      </c>
      <c r="K2264" s="37">
        <v>0</v>
      </c>
      <c r="L2264" s="37">
        <v>0</v>
      </c>
      <c r="M2264" s="37">
        <v>0</v>
      </c>
      <c r="N2264" s="37">
        <v>0</v>
      </c>
      <c r="O2264" s="37">
        <v>0</v>
      </c>
      <c r="P2264" s="46">
        <f t="shared" si="159"/>
        <v>0</v>
      </c>
    </row>
    <row r="2265" spans="1:16" hidden="1" x14ac:dyDescent="0.25">
      <c r="A2265" s="258" t="str">
        <f>IF(B2265=1,A2232,"")</f>
        <v/>
      </c>
      <c r="B2265" s="39" t="str">
        <f t="shared" si="158"/>
        <v/>
      </c>
      <c r="C2265" s="101">
        <f>VLOOKUP($X$41,CAD!$E$7:$F$31,2,0)</f>
        <v>0</v>
      </c>
      <c r="D2265" s="37">
        <v>0</v>
      </c>
      <c r="E2265" s="37">
        <v>0</v>
      </c>
      <c r="F2265" s="37">
        <v>0</v>
      </c>
      <c r="G2265" s="37">
        <v>0</v>
      </c>
      <c r="H2265" s="37">
        <v>0</v>
      </c>
      <c r="I2265" s="37">
        <v>0</v>
      </c>
      <c r="J2265" s="37">
        <v>0</v>
      </c>
      <c r="K2265" s="37">
        <v>0</v>
      </c>
      <c r="L2265" s="37">
        <v>0</v>
      </c>
      <c r="M2265" s="37">
        <v>0</v>
      </c>
      <c r="N2265" s="37">
        <v>0</v>
      </c>
      <c r="O2265" s="37">
        <v>0</v>
      </c>
      <c r="P2265" s="46">
        <f t="shared" si="159"/>
        <v>0</v>
      </c>
    </row>
    <row r="2266" spans="1:16" hidden="1" x14ac:dyDescent="0.25">
      <c r="A2266" s="258" t="str">
        <f>IF(B2266=1,A2232,"")</f>
        <v/>
      </c>
      <c r="B2266" s="39" t="str">
        <f t="shared" si="158"/>
        <v/>
      </c>
      <c r="C2266" s="101">
        <f>VLOOKUP($X$42,CAD!$E$7:$F$31,2,0)</f>
        <v>0</v>
      </c>
      <c r="D2266" s="37">
        <v>0</v>
      </c>
      <c r="E2266" s="37">
        <v>0</v>
      </c>
      <c r="F2266" s="37">
        <v>0</v>
      </c>
      <c r="G2266" s="37">
        <v>0</v>
      </c>
      <c r="H2266" s="37">
        <v>0</v>
      </c>
      <c r="I2266" s="37">
        <v>0</v>
      </c>
      <c r="J2266" s="37">
        <v>0</v>
      </c>
      <c r="K2266" s="37">
        <v>0</v>
      </c>
      <c r="L2266" s="37">
        <v>0</v>
      </c>
      <c r="M2266" s="37">
        <v>0</v>
      </c>
      <c r="N2266" s="37">
        <v>0</v>
      </c>
      <c r="O2266" s="37">
        <v>0</v>
      </c>
      <c r="P2266" s="46">
        <f t="shared" si="159"/>
        <v>0</v>
      </c>
    </row>
    <row r="2267" spans="1:16" hidden="1" x14ac:dyDescent="0.25">
      <c r="A2267" s="258" t="str">
        <f>IF(B2267=1,A2232,"")</f>
        <v/>
      </c>
      <c r="B2267" s="39" t="str">
        <f t="shared" si="158"/>
        <v/>
      </c>
      <c r="C2267" s="101">
        <f>VLOOKUP($X$43,CAD!$E$7:$F$31,2,0)</f>
        <v>0</v>
      </c>
      <c r="D2267" s="37">
        <v>0</v>
      </c>
      <c r="E2267" s="37">
        <v>0</v>
      </c>
      <c r="F2267" s="37">
        <v>0</v>
      </c>
      <c r="G2267" s="37">
        <v>0</v>
      </c>
      <c r="H2267" s="37">
        <v>0</v>
      </c>
      <c r="I2267" s="37">
        <v>0</v>
      </c>
      <c r="J2267" s="37">
        <v>0</v>
      </c>
      <c r="K2267" s="37">
        <v>0</v>
      </c>
      <c r="L2267" s="37">
        <v>0</v>
      </c>
      <c r="M2267" s="37">
        <v>0</v>
      </c>
      <c r="N2267" s="37">
        <v>0</v>
      </c>
      <c r="O2267" s="37">
        <v>0</v>
      </c>
      <c r="P2267" s="46">
        <f t="shared" si="159"/>
        <v>0</v>
      </c>
    </row>
    <row r="2268" spans="1:16" hidden="1" x14ac:dyDescent="0.25">
      <c r="A2268" s="258" t="str">
        <f>IF(B2268=1,A2232,"")</f>
        <v/>
      </c>
      <c r="B2268" s="39" t="str">
        <f t="shared" si="158"/>
        <v/>
      </c>
      <c r="C2268" s="101">
        <f>VLOOKUP($X$44,CAD!$E$7:$F$31,2,0)</f>
        <v>0</v>
      </c>
      <c r="D2268" s="37">
        <v>0</v>
      </c>
      <c r="E2268" s="37">
        <v>0</v>
      </c>
      <c r="F2268" s="37">
        <v>0</v>
      </c>
      <c r="G2268" s="37">
        <v>0</v>
      </c>
      <c r="H2268" s="37">
        <v>0</v>
      </c>
      <c r="I2268" s="37">
        <v>0</v>
      </c>
      <c r="J2268" s="37">
        <v>0</v>
      </c>
      <c r="K2268" s="37">
        <v>0</v>
      </c>
      <c r="L2268" s="37">
        <v>0</v>
      </c>
      <c r="M2268" s="37">
        <v>0</v>
      </c>
      <c r="N2268" s="37">
        <v>0</v>
      </c>
      <c r="O2268" s="37">
        <v>0</v>
      </c>
      <c r="P2268" s="46">
        <f t="shared" si="159"/>
        <v>0</v>
      </c>
    </row>
    <row r="2269" spans="1:16" hidden="1" x14ac:dyDescent="0.25">
      <c r="A2269" s="258" t="str">
        <f>IF(B2269=1,A2232,"")</f>
        <v/>
      </c>
      <c r="B2269" s="39" t="str">
        <f t="shared" si="158"/>
        <v/>
      </c>
      <c r="C2269" s="101">
        <f>VLOOKUP($X$45,CAD!$E$7:$F$31,2,0)</f>
        <v>0</v>
      </c>
      <c r="D2269" s="37">
        <v>0</v>
      </c>
      <c r="E2269" s="37">
        <v>0</v>
      </c>
      <c r="F2269" s="37">
        <v>0</v>
      </c>
      <c r="G2269" s="37">
        <v>0</v>
      </c>
      <c r="H2269" s="37">
        <v>0</v>
      </c>
      <c r="I2269" s="37">
        <v>0</v>
      </c>
      <c r="J2269" s="37">
        <v>0</v>
      </c>
      <c r="K2269" s="37">
        <v>0</v>
      </c>
      <c r="L2269" s="37">
        <v>0</v>
      </c>
      <c r="M2269" s="37">
        <v>0</v>
      </c>
      <c r="N2269" s="37">
        <v>0</v>
      </c>
      <c r="O2269" s="37">
        <v>0</v>
      </c>
      <c r="P2269" s="46">
        <f t="shared" si="159"/>
        <v>0</v>
      </c>
    </row>
    <row r="2270" spans="1:16" hidden="1" x14ac:dyDescent="0.25">
      <c r="A2270" s="258" t="str">
        <f>IF(B2270=1,A2232,"")</f>
        <v/>
      </c>
      <c r="B2270" s="39" t="str">
        <f t="shared" si="158"/>
        <v/>
      </c>
      <c r="C2270" s="101">
        <f>VLOOKUP($X$46,CAD!$E$7:$F$31,2,0)</f>
        <v>0</v>
      </c>
      <c r="D2270" s="37">
        <v>0</v>
      </c>
      <c r="E2270" s="37">
        <v>0</v>
      </c>
      <c r="F2270" s="37">
        <v>0</v>
      </c>
      <c r="G2270" s="37">
        <v>0</v>
      </c>
      <c r="H2270" s="37">
        <v>0</v>
      </c>
      <c r="I2270" s="37">
        <v>0</v>
      </c>
      <c r="J2270" s="37">
        <v>0</v>
      </c>
      <c r="K2270" s="37">
        <v>0</v>
      </c>
      <c r="L2270" s="37">
        <v>0</v>
      </c>
      <c r="M2270" s="37">
        <v>0</v>
      </c>
      <c r="N2270" s="37">
        <v>0</v>
      </c>
      <c r="O2270" s="37">
        <v>0</v>
      </c>
      <c r="P2270" s="46">
        <f t="shared" si="159"/>
        <v>0</v>
      </c>
    </row>
    <row r="2271" spans="1:16" hidden="1" x14ac:dyDescent="0.25">
      <c r="A2271" s="258" t="str">
        <f>IF(B2271=1,A2232,"")</f>
        <v/>
      </c>
      <c r="B2271" s="39" t="str">
        <f t="shared" si="158"/>
        <v/>
      </c>
      <c r="C2271" s="101">
        <f>VLOOKUP($X$47,CAD!$E$7:$F$31,2,0)</f>
        <v>0</v>
      </c>
      <c r="D2271" s="37">
        <v>0</v>
      </c>
      <c r="E2271" s="37">
        <v>0</v>
      </c>
      <c r="F2271" s="37">
        <v>0</v>
      </c>
      <c r="G2271" s="37">
        <v>0</v>
      </c>
      <c r="H2271" s="37">
        <v>0</v>
      </c>
      <c r="I2271" s="37">
        <v>0</v>
      </c>
      <c r="J2271" s="37">
        <v>0</v>
      </c>
      <c r="K2271" s="37">
        <v>0</v>
      </c>
      <c r="L2271" s="37">
        <v>0</v>
      </c>
      <c r="M2271" s="37">
        <v>0</v>
      </c>
      <c r="N2271" s="37">
        <v>0</v>
      </c>
      <c r="O2271" s="37">
        <v>0</v>
      </c>
      <c r="P2271" s="46">
        <f t="shared" si="159"/>
        <v>0</v>
      </c>
    </row>
    <row r="2272" spans="1:16" hidden="1" x14ac:dyDescent="0.25">
      <c r="A2272" s="258" t="str">
        <f>IF(B2272=1,A2232,"")</f>
        <v/>
      </c>
      <c r="B2272" s="39" t="str">
        <f t="shared" si="158"/>
        <v/>
      </c>
      <c r="C2272" s="101">
        <f>VLOOKUP($X$48,CAD!$E$7:$F$31,2,0)</f>
        <v>0</v>
      </c>
      <c r="D2272" s="37">
        <v>0</v>
      </c>
      <c r="E2272" s="37">
        <v>0</v>
      </c>
      <c r="F2272" s="37">
        <v>0</v>
      </c>
      <c r="G2272" s="37">
        <v>0</v>
      </c>
      <c r="H2272" s="37">
        <v>0</v>
      </c>
      <c r="I2272" s="37">
        <v>0</v>
      </c>
      <c r="J2272" s="37">
        <v>0</v>
      </c>
      <c r="K2272" s="37">
        <v>0</v>
      </c>
      <c r="L2272" s="37">
        <v>0</v>
      </c>
      <c r="M2272" s="37">
        <v>0</v>
      </c>
      <c r="N2272" s="37">
        <v>0</v>
      </c>
      <c r="O2272" s="37">
        <v>0</v>
      </c>
      <c r="P2272" s="46">
        <f t="shared" si="159"/>
        <v>0</v>
      </c>
    </row>
    <row r="2273" spans="1:20" hidden="1" x14ac:dyDescent="0.25">
      <c r="A2273" s="258" t="str">
        <f>IF(B2273=1,A2232,"")</f>
        <v/>
      </c>
      <c r="B2273" s="39" t="str">
        <f t="shared" si="158"/>
        <v/>
      </c>
      <c r="C2273" s="101">
        <f>VLOOKUP($X$49,CAD!$E$7:$F$31,2,0)</f>
        <v>0</v>
      </c>
      <c r="D2273" s="37">
        <v>0</v>
      </c>
      <c r="E2273" s="37">
        <v>0</v>
      </c>
      <c r="F2273" s="37">
        <v>0</v>
      </c>
      <c r="G2273" s="37">
        <v>0</v>
      </c>
      <c r="H2273" s="37">
        <v>0</v>
      </c>
      <c r="I2273" s="37">
        <v>0</v>
      </c>
      <c r="J2273" s="37">
        <v>0</v>
      </c>
      <c r="K2273" s="37">
        <v>0</v>
      </c>
      <c r="L2273" s="37">
        <v>0</v>
      </c>
      <c r="M2273" s="37">
        <v>0</v>
      </c>
      <c r="N2273" s="37">
        <v>0</v>
      </c>
      <c r="O2273" s="37">
        <v>0</v>
      </c>
      <c r="P2273" s="46">
        <f t="shared" si="159"/>
        <v>0</v>
      </c>
    </row>
    <row r="2274" spans="1:20" hidden="1" x14ac:dyDescent="0.25">
      <c r="A2274" s="258" t="str">
        <f>IF(B2274=1,A2232,"")</f>
        <v/>
      </c>
      <c r="B2274" s="39" t="str">
        <f t="shared" si="158"/>
        <v/>
      </c>
      <c r="C2274" s="101">
        <f>VLOOKUP($X$50,CAD!$E$7:$F$31,2,0)</f>
        <v>0</v>
      </c>
      <c r="D2274" s="37">
        <v>0</v>
      </c>
      <c r="E2274" s="37">
        <v>0</v>
      </c>
      <c r="F2274" s="37">
        <v>0</v>
      </c>
      <c r="G2274" s="37">
        <v>0</v>
      </c>
      <c r="H2274" s="37">
        <v>0</v>
      </c>
      <c r="I2274" s="37">
        <v>0</v>
      </c>
      <c r="J2274" s="37">
        <v>0</v>
      </c>
      <c r="K2274" s="37">
        <v>0</v>
      </c>
      <c r="L2274" s="37">
        <v>0</v>
      </c>
      <c r="M2274" s="37">
        <v>0</v>
      </c>
      <c r="N2274" s="37">
        <v>0</v>
      </c>
      <c r="O2274" s="37">
        <v>0</v>
      </c>
      <c r="P2274" s="46">
        <f t="shared" si="159"/>
        <v>0</v>
      </c>
    </row>
    <row r="2275" spans="1:20" hidden="1" x14ac:dyDescent="0.25">
      <c r="A2275" s="258" t="str">
        <f>IF(B2275=1,A2232,"")</f>
        <v/>
      </c>
      <c r="B2275" s="39" t="str">
        <f t="shared" si="158"/>
        <v/>
      </c>
      <c r="C2275" s="101">
        <f>VLOOKUP($X$51,CAD!$E$7:$F$31,2,0)</f>
        <v>0</v>
      </c>
      <c r="D2275" s="37">
        <v>0</v>
      </c>
      <c r="E2275" s="37">
        <v>0</v>
      </c>
      <c r="F2275" s="37">
        <v>0</v>
      </c>
      <c r="G2275" s="37">
        <v>0</v>
      </c>
      <c r="H2275" s="37">
        <v>0</v>
      </c>
      <c r="I2275" s="37">
        <v>0</v>
      </c>
      <c r="J2275" s="37">
        <v>0</v>
      </c>
      <c r="K2275" s="37">
        <v>0</v>
      </c>
      <c r="L2275" s="37">
        <v>0</v>
      </c>
      <c r="M2275" s="37">
        <v>0</v>
      </c>
      <c r="N2275" s="37">
        <v>0</v>
      </c>
      <c r="O2275" s="37">
        <v>0</v>
      </c>
      <c r="P2275" s="46">
        <f t="shared" si="159"/>
        <v>0</v>
      </c>
    </row>
    <row r="2276" spans="1:20" hidden="1" x14ac:dyDescent="0.25">
      <c r="A2276" s="258" t="str">
        <f>IF(B2276=1,A2232,"")</f>
        <v/>
      </c>
      <c r="B2276" s="39" t="str">
        <f t="shared" si="158"/>
        <v/>
      </c>
      <c r="C2276" s="101">
        <f>VLOOKUP($X$52,CAD!$E$7:$F$31,2,0)</f>
        <v>0</v>
      </c>
      <c r="D2276" s="37">
        <v>0</v>
      </c>
      <c r="E2276" s="37">
        <v>0</v>
      </c>
      <c r="F2276" s="37">
        <v>0</v>
      </c>
      <c r="G2276" s="37">
        <v>0</v>
      </c>
      <c r="H2276" s="37">
        <v>0</v>
      </c>
      <c r="I2276" s="37">
        <v>0</v>
      </c>
      <c r="J2276" s="37">
        <v>0</v>
      </c>
      <c r="K2276" s="37">
        <v>0</v>
      </c>
      <c r="L2276" s="37">
        <v>0</v>
      </c>
      <c r="M2276" s="37">
        <v>0</v>
      </c>
      <c r="N2276" s="37">
        <v>0</v>
      </c>
      <c r="O2276" s="37">
        <v>0</v>
      </c>
      <c r="P2276" s="46">
        <f t="shared" si="159"/>
        <v>0</v>
      </c>
    </row>
    <row r="2277" spans="1:20" hidden="1" x14ac:dyDescent="0.25">
      <c r="A2277" s="258" t="str">
        <f>IF(B2277=1,A2232,"")</f>
        <v/>
      </c>
      <c r="B2277" s="39" t="str">
        <f t="shared" si="158"/>
        <v/>
      </c>
      <c r="C2277" s="101">
        <f>VLOOKUP($X$53,CAD!$E$7:$F$31,2,0)</f>
        <v>0</v>
      </c>
      <c r="D2277" s="37">
        <v>0</v>
      </c>
      <c r="E2277" s="37">
        <v>0</v>
      </c>
      <c r="F2277" s="37">
        <v>0</v>
      </c>
      <c r="G2277" s="37">
        <v>0</v>
      </c>
      <c r="H2277" s="37">
        <v>0</v>
      </c>
      <c r="I2277" s="37">
        <v>0</v>
      </c>
      <c r="J2277" s="37">
        <v>0</v>
      </c>
      <c r="K2277" s="37">
        <v>0</v>
      </c>
      <c r="L2277" s="37">
        <v>0</v>
      </c>
      <c r="M2277" s="37">
        <v>0</v>
      </c>
      <c r="N2277" s="37">
        <v>0</v>
      </c>
      <c r="O2277" s="37">
        <v>0</v>
      </c>
      <c r="P2277" s="46">
        <f t="shared" si="159"/>
        <v>0</v>
      </c>
    </row>
    <row r="2278" spans="1:20" hidden="1" x14ac:dyDescent="0.25">
      <c r="A2278" s="258" t="str">
        <f>IF(B2278=1,A2232,"")</f>
        <v/>
      </c>
      <c r="B2278" s="39" t="str">
        <f t="shared" si="158"/>
        <v/>
      </c>
      <c r="C2278" s="101">
        <f>VLOOKUP($X$54,CAD!$E$7:$F$31,2,0)</f>
        <v>0</v>
      </c>
      <c r="D2278" s="37">
        <v>0</v>
      </c>
      <c r="E2278" s="37">
        <v>0</v>
      </c>
      <c r="F2278" s="37">
        <v>0</v>
      </c>
      <c r="G2278" s="37">
        <v>0</v>
      </c>
      <c r="H2278" s="37">
        <v>0</v>
      </c>
      <c r="I2278" s="37">
        <v>0</v>
      </c>
      <c r="J2278" s="37">
        <v>0</v>
      </c>
      <c r="K2278" s="37">
        <v>0</v>
      </c>
      <c r="L2278" s="37">
        <v>0</v>
      </c>
      <c r="M2278" s="37">
        <v>0</v>
      </c>
      <c r="N2278" s="37">
        <v>0</v>
      </c>
      <c r="O2278" s="37">
        <v>0</v>
      </c>
      <c r="P2278" s="46">
        <f t="shared" si="159"/>
        <v>0</v>
      </c>
    </row>
    <row r="2279" spans="1:20" hidden="1" x14ac:dyDescent="0.25">
      <c r="A2279" s="258" t="str">
        <f>IF(B2279=1,A2232,"")</f>
        <v/>
      </c>
      <c r="B2279" s="39" t="str">
        <f t="shared" si="158"/>
        <v/>
      </c>
      <c r="C2279" s="101">
        <f>VLOOKUP($X$55,CAD!$E$7:$F$31,2,0)</f>
        <v>0</v>
      </c>
      <c r="D2279" s="37">
        <v>0</v>
      </c>
      <c r="E2279" s="37">
        <v>0</v>
      </c>
      <c r="F2279" s="37">
        <v>0</v>
      </c>
      <c r="G2279" s="37">
        <v>0</v>
      </c>
      <c r="H2279" s="37">
        <v>0</v>
      </c>
      <c r="I2279" s="37">
        <v>0</v>
      </c>
      <c r="J2279" s="37">
        <v>0</v>
      </c>
      <c r="K2279" s="37">
        <v>0</v>
      </c>
      <c r="L2279" s="37">
        <v>0</v>
      </c>
      <c r="M2279" s="37">
        <v>0</v>
      </c>
      <c r="N2279" s="37">
        <v>0</v>
      </c>
      <c r="O2279" s="37">
        <v>0</v>
      </c>
      <c r="P2279" s="46">
        <f t="shared" si="159"/>
        <v>0</v>
      </c>
    </row>
    <row r="2280" spans="1:20" hidden="1" x14ac:dyDescent="0.25">
      <c r="A2280" s="258" t="str">
        <f>IF(B2280=1,A2232,"")</f>
        <v/>
      </c>
      <c r="B2280" s="39" t="str">
        <f t="shared" si="158"/>
        <v/>
      </c>
      <c r="C2280" s="101">
        <f>VLOOKUP($X$56,CAD!$E$7:$F$31,2,0)</f>
        <v>0</v>
      </c>
      <c r="D2280" s="37">
        <v>0</v>
      </c>
      <c r="E2280" s="37">
        <v>0</v>
      </c>
      <c r="F2280" s="37">
        <v>0</v>
      </c>
      <c r="G2280" s="37">
        <v>0</v>
      </c>
      <c r="H2280" s="37">
        <v>0</v>
      </c>
      <c r="I2280" s="37">
        <v>0</v>
      </c>
      <c r="J2280" s="37">
        <v>0</v>
      </c>
      <c r="K2280" s="37">
        <v>0</v>
      </c>
      <c r="L2280" s="37">
        <v>0</v>
      </c>
      <c r="M2280" s="37">
        <v>0</v>
      </c>
      <c r="N2280" s="37">
        <v>0</v>
      </c>
      <c r="O2280" s="37">
        <v>0</v>
      </c>
      <c r="P2280" s="46">
        <f t="shared" si="159"/>
        <v>0</v>
      </c>
    </row>
    <row r="2281" spans="1:20" hidden="1" x14ac:dyDescent="0.25">
      <c r="A2281" s="258" t="str">
        <f>IF(B2281=1,A2232,"")</f>
        <v/>
      </c>
      <c r="B2281" s="39" t="str">
        <f t="shared" si="158"/>
        <v/>
      </c>
      <c r="C2281" s="101">
        <f>VLOOKUP($X$57,CAD!$E$7:$F$31,2,0)</f>
        <v>0</v>
      </c>
      <c r="D2281" s="37">
        <v>0</v>
      </c>
      <c r="E2281" s="37">
        <v>0</v>
      </c>
      <c r="F2281" s="37">
        <v>0</v>
      </c>
      <c r="G2281" s="37">
        <v>0</v>
      </c>
      <c r="H2281" s="37">
        <v>0</v>
      </c>
      <c r="I2281" s="37">
        <v>0</v>
      </c>
      <c r="J2281" s="37">
        <v>0</v>
      </c>
      <c r="K2281" s="37">
        <v>0</v>
      </c>
      <c r="L2281" s="37">
        <v>0</v>
      </c>
      <c r="M2281" s="37">
        <v>0</v>
      </c>
      <c r="N2281" s="37">
        <v>0</v>
      </c>
      <c r="O2281" s="37">
        <v>0</v>
      </c>
      <c r="P2281" s="46">
        <f t="shared" si="159"/>
        <v>0</v>
      </c>
    </row>
    <row r="2282" spans="1:20" hidden="1" x14ac:dyDescent="0.25">
      <c r="A2282" s="258" t="str">
        <f>IF(B2282=1,A2232,"")</f>
        <v/>
      </c>
      <c r="B2282" s="39" t="str">
        <f t="shared" si="158"/>
        <v/>
      </c>
      <c r="C2282" s="101">
        <f>VLOOKUP($X$58,CAD!$E$7:$F$31,2,0)</f>
        <v>0</v>
      </c>
      <c r="D2282" s="37">
        <v>0</v>
      </c>
      <c r="E2282" s="37">
        <v>0</v>
      </c>
      <c r="F2282" s="37">
        <v>0</v>
      </c>
      <c r="G2282" s="37">
        <v>0</v>
      </c>
      <c r="H2282" s="37">
        <v>0</v>
      </c>
      <c r="I2282" s="37">
        <v>0</v>
      </c>
      <c r="J2282" s="37">
        <v>0</v>
      </c>
      <c r="K2282" s="37">
        <v>0</v>
      </c>
      <c r="L2282" s="37">
        <v>0</v>
      </c>
      <c r="M2282" s="37">
        <v>0</v>
      </c>
      <c r="N2282" s="37">
        <v>0</v>
      </c>
      <c r="O2282" s="37">
        <v>0</v>
      </c>
      <c r="P2282" s="46">
        <f t="shared" si="159"/>
        <v>0</v>
      </c>
      <c r="T2282" s="10"/>
    </row>
    <row r="2283" spans="1:20" hidden="1" x14ac:dyDescent="0.25">
      <c r="A2283" s="258">
        <f>A2232</f>
        <v>2059</v>
      </c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73"/>
    </row>
    <row r="2284" spans="1:20" ht="15.75" hidden="1" thickBot="1" x14ac:dyDescent="0.3">
      <c r="A2284" s="258">
        <f>A2232</f>
        <v>2059</v>
      </c>
      <c r="C2284" s="131" t="s">
        <v>203</v>
      </c>
      <c r="D2284" s="143">
        <f>PREV_D!D2195</f>
        <v>0</v>
      </c>
      <c r="E2284" s="143">
        <f>PREV_D!E2195</f>
        <v>0</v>
      </c>
      <c r="F2284" s="143">
        <f>PREV_D!F2195</f>
        <v>0</v>
      </c>
      <c r="G2284" s="143">
        <f>PREV_D!G2195</f>
        <v>0</v>
      </c>
      <c r="H2284" s="143">
        <f>PREV_D!H2195</f>
        <v>0</v>
      </c>
      <c r="I2284" s="143">
        <f>PREV_D!I2195</f>
        <v>0</v>
      </c>
      <c r="J2284" s="143">
        <f>PREV_D!J2195</f>
        <v>0</v>
      </c>
      <c r="K2284" s="143">
        <f>PREV_D!K2195</f>
        <v>0</v>
      </c>
      <c r="L2284" s="143">
        <f>PREV_D!L2195</f>
        <v>0</v>
      </c>
      <c r="M2284" s="143">
        <f>PREV_D!M2195</f>
        <v>0</v>
      </c>
      <c r="N2284" s="143">
        <f>PREV_D!N2195</f>
        <v>0</v>
      </c>
      <c r="O2284" s="143">
        <f>PREV_D!O2195</f>
        <v>0</v>
      </c>
      <c r="P2284" s="144">
        <f>SUM(D2284:O2284)</f>
        <v>0</v>
      </c>
    </row>
    <row r="2285" spans="1:20" hidden="1" x14ac:dyDescent="0.25">
      <c r="A2285" s="258">
        <f>A2232</f>
        <v>2059</v>
      </c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73"/>
    </row>
    <row r="2286" spans="1:20" hidden="1" x14ac:dyDescent="0.25">
      <c r="A2286" s="258">
        <f>A2232</f>
        <v>2059</v>
      </c>
      <c r="C2286" s="63" t="s">
        <v>204</v>
      </c>
      <c r="D2286" s="145">
        <f>D2232-D2284</f>
        <v>0</v>
      </c>
      <c r="E2286" s="145">
        <f t="shared" ref="E2286:P2286" si="160">E2232-E2284</f>
        <v>0</v>
      </c>
      <c r="F2286" s="145">
        <f t="shared" si="160"/>
        <v>0</v>
      </c>
      <c r="G2286" s="145">
        <f t="shared" si="160"/>
        <v>0</v>
      </c>
      <c r="H2286" s="145">
        <f t="shared" si="160"/>
        <v>0</v>
      </c>
      <c r="I2286" s="145">
        <f t="shared" si="160"/>
        <v>0</v>
      </c>
      <c r="J2286" s="145">
        <f t="shared" si="160"/>
        <v>0</v>
      </c>
      <c r="K2286" s="145">
        <f t="shared" si="160"/>
        <v>0</v>
      </c>
      <c r="L2286" s="145">
        <f t="shared" si="160"/>
        <v>0</v>
      </c>
      <c r="M2286" s="145">
        <f t="shared" si="160"/>
        <v>0</v>
      </c>
      <c r="N2286" s="145">
        <f t="shared" si="160"/>
        <v>0</v>
      </c>
      <c r="O2286" s="145">
        <f t="shared" si="160"/>
        <v>0</v>
      </c>
      <c r="P2286" s="146">
        <f t="shared" si="160"/>
        <v>0</v>
      </c>
    </row>
    <row r="2287" spans="1:20" hidden="1" x14ac:dyDescent="0.25">
      <c r="A2287" s="258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20" hidden="1" x14ac:dyDescent="0.25">
      <c r="A2288" s="258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ht="15" hidden="1" customHeight="1" thickBot="1" x14ac:dyDescent="0.3">
      <c r="A2289" s="258">
        <f>A2232+1</f>
        <v>2060</v>
      </c>
      <c r="C2289" s="134" t="s">
        <v>202</v>
      </c>
      <c r="D2289" s="142">
        <f t="shared" ref="D2289:P2289" si="161">SUM(D2290:D2339)</f>
        <v>0</v>
      </c>
      <c r="E2289" s="142">
        <f t="shared" si="161"/>
        <v>0</v>
      </c>
      <c r="F2289" s="142">
        <f t="shared" si="161"/>
        <v>0</v>
      </c>
      <c r="G2289" s="142">
        <f t="shared" si="161"/>
        <v>0</v>
      </c>
      <c r="H2289" s="142">
        <f t="shared" si="161"/>
        <v>0</v>
      </c>
      <c r="I2289" s="142">
        <f t="shared" si="161"/>
        <v>0</v>
      </c>
      <c r="J2289" s="142">
        <f t="shared" si="161"/>
        <v>0</v>
      </c>
      <c r="K2289" s="142">
        <f t="shared" si="161"/>
        <v>0</v>
      </c>
      <c r="L2289" s="142">
        <f t="shared" si="161"/>
        <v>0</v>
      </c>
      <c r="M2289" s="142">
        <f t="shared" si="161"/>
        <v>0</v>
      </c>
      <c r="N2289" s="142">
        <f t="shared" si="161"/>
        <v>0</v>
      </c>
      <c r="O2289" s="142">
        <f t="shared" si="161"/>
        <v>0</v>
      </c>
      <c r="P2289" s="142">
        <f t="shared" si="161"/>
        <v>0</v>
      </c>
    </row>
    <row r="2290" spans="1:16" hidden="1" x14ac:dyDescent="0.25">
      <c r="A2290" s="258" t="str">
        <f>IF(B2290=1,A2289,"")</f>
        <v/>
      </c>
      <c r="B2290" s="39" t="str">
        <f>IF(C2290&lt;&gt;0,1,"")</f>
        <v/>
      </c>
      <c r="C2290" s="130">
        <f>VLOOKUP($X$9,CAD!$C$7:$D$31,2,0)</f>
        <v>0</v>
      </c>
      <c r="D2290" s="38">
        <v>0</v>
      </c>
      <c r="E2290" s="38">
        <v>0</v>
      </c>
      <c r="F2290" s="38">
        <v>0</v>
      </c>
      <c r="G2290" s="38">
        <v>0</v>
      </c>
      <c r="H2290" s="38">
        <v>0</v>
      </c>
      <c r="I2290" s="38">
        <v>0</v>
      </c>
      <c r="J2290" s="38">
        <v>0</v>
      </c>
      <c r="K2290" s="38">
        <v>0</v>
      </c>
      <c r="L2290" s="38">
        <v>0</v>
      </c>
      <c r="M2290" s="38">
        <v>0</v>
      </c>
      <c r="N2290" s="38">
        <v>0</v>
      </c>
      <c r="O2290" s="38">
        <v>0</v>
      </c>
      <c r="P2290" s="99">
        <f>SUM(D2290:O2290)</f>
        <v>0</v>
      </c>
    </row>
    <row r="2291" spans="1:16" hidden="1" x14ac:dyDescent="0.25">
      <c r="A2291" s="258" t="str">
        <f>IF(B2291=1,A2289,"")</f>
        <v/>
      </c>
      <c r="B2291" s="39" t="str">
        <f t="shared" ref="B2291:B2339" si="162">IF(C2291&lt;&gt;0,1,"")</f>
        <v/>
      </c>
      <c r="C2291" s="130">
        <f>VLOOKUP($X$10,CAD!$C$7:$D$31,2,0)</f>
        <v>0</v>
      </c>
      <c r="D2291" s="38">
        <v>0</v>
      </c>
      <c r="E2291" s="38">
        <v>0</v>
      </c>
      <c r="F2291" s="38">
        <v>0</v>
      </c>
      <c r="G2291" s="38">
        <v>0</v>
      </c>
      <c r="H2291" s="38">
        <v>0</v>
      </c>
      <c r="I2291" s="38">
        <v>0</v>
      </c>
      <c r="J2291" s="38">
        <v>0</v>
      </c>
      <c r="K2291" s="38">
        <v>0</v>
      </c>
      <c r="L2291" s="38">
        <v>0</v>
      </c>
      <c r="M2291" s="38">
        <v>0</v>
      </c>
      <c r="N2291" s="38">
        <v>0</v>
      </c>
      <c r="O2291" s="38">
        <v>0</v>
      </c>
      <c r="P2291" s="46">
        <f t="shared" ref="P2291:P2339" si="163">SUM(D2291:O2291)</f>
        <v>0</v>
      </c>
    </row>
    <row r="2292" spans="1:16" hidden="1" x14ac:dyDescent="0.25">
      <c r="A2292" s="258" t="str">
        <f>IF(B2292=1,A2289,"")</f>
        <v/>
      </c>
      <c r="B2292" s="39" t="str">
        <f t="shared" si="162"/>
        <v/>
      </c>
      <c r="C2292" s="130">
        <f>VLOOKUP($X$11,CAD!$C$7:$D$31,2,0)</f>
        <v>0</v>
      </c>
      <c r="D2292" s="37">
        <v>0</v>
      </c>
      <c r="E2292" s="37">
        <v>0</v>
      </c>
      <c r="F2292" s="37">
        <v>0</v>
      </c>
      <c r="G2292" s="37">
        <v>0</v>
      </c>
      <c r="H2292" s="37">
        <v>0</v>
      </c>
      <c r="I2292" s="37">
        <v>0</v>
      </c>
      <c r="J2292" s="37">
        <v>0</v>
      </c>
      <c r="K2292" s="37">
        <v>0</v>
      </c>
      <c r="L2292" s="37">
        <v>0</v>
      </c>
      <c r="M2292" s="37">
        <v>0</v>
      </c>
      <c r="N2292" s="37">
        <v>0</v>
      </c>
      <c r="O2292" s="37">
        <v>0</v>
      </c>
      <c r="P2292" s="46">
        <f t="shared" si="163"/>
        <v>0</v>
      </c>
    </row>
    <row r="2293" spans="1:16" hidden="1" x14ac:dyDescent="0.25">
      <c r="A2293" s="258" t="str">
        <f>IF(B2293=1,A2289,"")</f>
        <v/>
      </c>
      <c r="B2293" s="39" t="str">
        <f t="shared" si="162"/>
        <v/>
      </c>
      <c r="C2293" s="130">
        <f>VLOOKUP($X$12,CAD!$C$7:$D$31,2,0)</f>
        <v>0</v>
      </c>
      <c r="D2293" s="37">
        <v>0</v>
      </c>
      <c r="E2293" s="37">
        <v>0</v>
      </c>
      <c r="F2293" s="37">
        <v>0</v>
      </c>
      <c r="G2293" s="37">
        <v>0</v>
      </c>
      <c r="H2293" s="37">
        <v>0</v>
      </c>
      <c r="I2293" s="37">
        <v>0</v>
      </c>
      <c r="J2293" s="37">
        <v>0</v>
      </c>
      <c r="K2293" s="37">
        <v>0</v>
      </c>
      <c r="L2293" s="37">
        <v>0</v>
      </c>
      <c r="M2293" s="37">
        <v>0</v>
      </c>
      <c r="N2293" s="37">
        <v>0</v>
      </c>
      <c r="O2293" s="37">
        <v>0</v>
      </c>
      <c r="P2293" s="46">
        <f t="shared" si="163"/>
        <v>0</v>
      </c>
    </row>
    <row r="2294" spans="1:16" hidden="1" x14ac:dyDescent="0.25">
      <c r="A2294" s="258" t="str">
        <f>IF(B2294=1,A2289,"")</f>
        <v/>
      </c>
      <c r="B2294" s="39" t="str">
        <f t="shared" si="162"/>
        <v/>
      </c>
      <c r="C2294" s="130">
        <f>VLOOKUP($X$13,CAD!$C$7:$D$31,2,0)</f>
        <v>0</v>
      </c>
      <c r="D2294" s="37">
        <v>0</v>
      </c>
      <c r="E2294" s="37">
        <v>0</v>
      </c>
      <c r="F2294" s="37">
        <v>0</v>
      </c>
      <c r="G2294" s="37">
        <v>0</v>
      </c>
      <c r="H2294" s="37">
        <v>0</v>
      </c>
      <c r="I2294" s="37">
        <v>0</v>
      </c>
      <c r="J2294" s="37">
        <v>0</v>
      </c>
      <c r="K2294" s="37">
        <v>0</v>
      </c>
      <c r="L2294" s="37">
        <v>0</v>
      </c>
      <c r="M2294" s="37">
        <v>0</v>
      </c>
      <c r="N2294" s="37">
        <v>0</v>
      </c>
      <c r="O2294" s="37">
        <v>0</v>
      </c>
      <c r="P2294" s="46">
        <f t="shared" si="163"/>
        <v>0</v>
      </c>
    </row>
    <row r="2295" spans="1:16" hidden="1" x14ac:dyDescent="0.25">
      <c r="A2295" s="258" t="str">
        <f>IF(B2295=1,A2289,"")</f>
        <v/>
      </c>
      <c r="B2295" s="39" t="str">
        <f t="shared" si="162"/>
        <v/>
      </c>
      <c r="C2295" s="130">
        <f>VLOOKUP($X$14,CAD!$C$7:$D$31,2,0)</f>
        <v>0</v>
      </c>
      <c r="D2295" s="37">
        <v>0</v>
      </c>
      <c r="E2295" s="37">
        <v>0</v>
      </c>
      <c r="F2295" s="37">
        <v>0</v>
      </c>
      <c r="G2295" s="37">
        <v>0</v>
      </c>
      <c r="H2295" s="37">
        <v>0</v>
      </c>
      <c r="I2295" s="37">
        <v>0</v>
      </c>
      <c r="J2295" s="37">
        <v>0</v>
      </c>
      <c r="K2295" s="37">
        <v>0</v>
      </c>
      <c r="L2295" s="37">
        <v>0</v>
      </c>
      <c r="M2295" s="37">
        <v>0</v>
      </c>
      <c r="N2295" s="37">
        <v>0</v>
      </c>
      <c r="O2295" s="37">
        <v>0</v>
      </c>
      <c r="P2295" s="46">
        <f t="shared" si="163"/>
        <v>0</v>
      </c>
    </row>
    <row r="2296" spans="1:16" hidden="1" x14ac:dyDescent="0.25">
      <c r="A2296" s="258" t="str">
        <f>IF(B2296=1,A2289,"")</f>
        <v/>
      </c>
      <c r="B2296" s="39" t="str">
        <f t="shared" si="162"/>
        <v/>
      </c>
      <c r="C2296" s="130">
        <f>VLOOKUP($X$15,CAD!$C$7:$D$31,2,0)</f>
        <v>0</v>
      </c>
      <c r="D2296" s="37">
        <v>0</v>
      </c>
      <c r="E2296" s="37">
        <v>0</v>
      </c>
      <c r="F2296" s="37">
        <v>0</v>
      </c>
      <c r="G2296" s="37">
        <v>0</v>
      </c>
      <c r="H2296" s="37">
        <v>0</v>
      </c>
      <c r="I2296" s="37">
        <v>0</v>
      </c>
      <c r="J2296" s="37">
        <v>0</v>
      </c>
      <c r="K2296" s="37">
        <v>0</v>
      </c>
      <c r="L2296" s="37">
        <v>0</v>
      </c>
      <c r="M2296" s="37">
        <v>0</v>
      </c>
      <c r="N2296" s="37">
        <v>0</v>
      </c>
      <c r="O2296" s="37">
        <v>0</v>
      </c>
      <c r="P2296" s="46">
        <f t="shared" si="163"/>
        <v>0</v>
      </c>
    </row>
    <row r="2297" spans="1:16" hidden="1" x14ac:dyDescent="0.25">
      <c r="A2297" s="258" t="str">
        <f>IF(B2297=1,A2289,"")</f>
        <v/>
      </c>
      <c r="B2297" s="39" t="str">
        <f t="shared" si="162"/>
        <v/>
      </c>
      <c r="C2297" s="130">
        <f>VLOOKUP($X$16,CAD!$C$7:$D$31,2,0)</f>
        <v>0</v>
      </c>
      <c r="D2297" s="37">
        <v>0</v>
      </c>
      <c r="E2297" s="37">
        <v>0</v>
      </c>
      <c r="F2297" s="37">
        <v>0</v>
      </c>
      <c r="G2297" s="37">
        <v>0</v>
      </c>
      <c r="H2297" s="37">
        <v>0</v>
      </c>
      <c r="I2297" s="37">
        <v>0</v>
      </c>
      <c r="J2297" s="37">
        <v>0</v>
      </c>
      <c r="K2297" s="37">
        <v>0</v>
      </c>
      <c r="L2297" s="37">
        <v>0</v>
      </c>
      <c r="M2297" s="37">
        <v>0</v>
      </c>
      <c r="N2297" s="37">
        <v>0</v>
      </c>
      <c r="O2297" s="37">
        <v>0</v>
      </c>
      <c r="P2297" s="46">
        <f t="shared" si="163"/>
        <v>0</v>
      </c>
    </row>
    <row r="2298" spans="1:16" hidden="1" x14ac:dyDescent="0.25">
      <c r="A2298" s="258" t="str">
        <f>IF(B2298=1,A2289,"")</f>
        <v/>
      </c>
      <c r="B2298" s="39" t="str">
        <f t="shared" si="162"/>
        <v/>
      </c>
      <c r="C2298" s="130">
        <f>VLOOKUP($X$17,CAD!$C$7:$D$31,2,0)</f>
        <v>0</v>
      </c>
      <c r="D2298" s="37">
        <v>0</v>
      </c>
      <c r="E2298" s="37">
        <v>0</v>
      </c>
      <c r="F2298" s="37">
        <v>0</v>
      </c>
      <c r="G2298" s="37">
        <v>0</v>
      </c>
      <c r="H2298" s="37">
        <v>0</v>
      </c>
      <c r="I2298" s="37">
        <v>0</v>
      </c>
      <c r="J2298" s="37">
        <v>0</v>
      </c>
      <c r="K2298" s="37">
        <v>0</v>
      </c>
      <c r="L2298" s="37">
        <v>0</v>
      </c>
      <c r="M2298" s="37">
        <v>0</v>
      </c>
      <c r="N2298" s="37">
        <v>0</v>
      </c>
      <c r="O2298" s="37">
        <v>0</v>
      </c>
      <c r="P2298" s="46">
        <f t="shared" si="163"/>
        <v>0</v>
      </c>
    </row>
    <row r="2299" spans="1:16" hidden="1" x14ac:dyDescent="0.25">
      <c r="A2299" s="258" t="str">
        <f>IF(B2299=1,A2289,"")</f>
        <v/>
      </c>
      <c r="B2299" s="39" t="str">
        <f t="shared" si="162"/>
        <v/>
      </c>
      <c r="C2299" s="130">
        <f>VLOOKUP($X$18,CAD!$C$7:$D$31,2,0)</f>
        <v>0</v>
      </c>
      <c r="D2299" s="37">
        <v>0</v>
      </c>
      <c r="E2299" s="37">
        <v>0</v>
      </c>
      <c r="F2299" s="37">
        <v>0</v>
      </c>
      <c r="G2299" s="37">
        <v>0</v>
      </c>
      <c r="H2299" s="37">
        <v>0</v>
      </c>
      <c r="I2299" s="37">
        <v>0</v>
      </c>
      <c r="J2299" s="37">
        <v>0</v>
      </c>
      <c r="K2299" s="37">
        <v>0</v>
      </c>
      <c r="L2299" s="37">
        <v>0</v>
      </c>
      <c r="M2299" s="37">
        <v>0</v>
      </c>
      <c r="N2299" s="37">
        <v>0</v>
      </c>
      <c r="O2299" s="37">
        <v>0</v>
      </c>
      <c r="P2299" s="46">
        <f t="shared" si="163"/>
        <v>0</v>
      </c>
    </row>
    <row r="2300" spans="1:16" hidden="1" x14ac:dyDescent="0.25">
      <c r="A2300" s="258" t="str">
        <f>IF(B2300=1,A2289,"")</f>
        <v/>
      </c>
      <c r="B2300" s="39" t="str">
        <f t="shared" si="162"/>
        <v/>
      </c>
      <c r="C2300" s="130">
        <f>VLOOKUP($X$19,CAD!$C$7:$D$31,2,0)</f>
        <v>0</v>
      </c>
      <c r="D2300" s="37">
        <v>0</v>
      </c>
      <c r="E2300" s="37">
        <v>0</v>
      </c>
      <c r="F2300" s="37">
        <v>0</v>
      </c>
      <c r="G2300" s="37">
        <v>0</v>
      </c>
      <c r="H2300" s="37">
        <v>0</v>
      </c>
      <c r="I2300" s="37">
        <v>0</v>
      </c>
      <c r="J2300" s="37">
        <v>0</v>
      </c>
      <c r="K2300" s="37">
        <v>0</v>
      </c>
      <c r="L2300" s="37">
        <v>0</v>
      </c>
      <c r="M2300" s="37">
        <v>0</v>
      </c>
      <c r="N2300" s="37">
        <v>0</v>
      </c>
      <c r="O2300" s="37">
        <v>0</v>
      </c>
      <c r="P2300" s="46">
        <f t="shared" si="163"/>
        <v>0</v>
      </c>
    </row>
    <row r="2301" spans="1:16" hidden="1" x14ac:dyDescent="0.25">
      <c r="A2301" s="258" t="str">
        <f>IF(B2301=1,A2289,"")</f>
        <v/>
      </c>
      <c r="B2301" s="39" t="str">
        <f t="shared" si="162"/>
        <v/>
      </c>
      <c r="C2301" s="130">
        <f>VLOOKUP($X$20,CAD!$C$7:$D$31,2,0)</f>
        <v>0</v>
      </c>
      <c r="D2301" s="37">
        <v>0</v>
      </c>
      <c r="E2301" s="37">
        <v>0</v>
      </c>
      <c r="F2301" s="37">
        <v>0</v>
      </c>
      <c r="G2301" s="37">
        <v>0</v>
      </c>
      <c r="H2301" s="37">
        <v>0</v>
      </c>
      <c r="I2301" s="37">
        <v>0</v>
      </c>
      <c r="J2301" s="37">
        <v>0</v>
      </c>
      <c r="K2301" s="37">
        <v>0</v>
      </c>
      <c r="L2301" s="37">
        <v>0</v>
      </c>
      <c r="M2301" s="37">
        <v>0</v>
      </c>
      <c r="N2301" s="37">
        <v>0</v>
      </c>
      <c r="O2301" s="37">
        <v>0</v>
      </c>
      <c r="P2301" s="46">
        <f t="shared" si="163"/>
        <v>0</v>
      </c>
    </row>
    <row r="2302" spans="1:16" hidden="1" x14ac:dyDescent="0.25">
      <c r="A2302" s="258" t="str">
        <f>IF(B2302=1,A2289,"")</f>
        <v/>
      </c>
      <c r="B2302" s="39" t="str">
        <f t="shared" si="162"/>
        <v/>
      </c>
      <c r="C2302" s="130">
        <f>VLOOKUP($X$21,CAD!$C$7:$D$31,2,0)</f>
        <v>0</v>
      </c>
      <c r="D2302" s="37">
        <v>0</v>
      </c>
      <c r="E2302" s="37">
        <v>0</v>
      </c>
      <c r="F2302" s="37">
        <v>0</v>
      </c>
      <c r="G2302" s="37">
        <v>0</v>
      </c>
      <c r="H2302" s="37">
        <v>0</v>
      </c>
      <c r="I2302" s="37">
        <v>0</v>
      </c>
      <c r="J2302" s="37">
        <v>0</v>
      </c>
      <c r="K2302" s="37">
        <v>0</v>
      </c>
      <c r="L2302" s="37">
        <v>0</v>
      </c>
      <c r="M2302" s="37">
        <v>0</v>
      </c>
      <c r="N2302" s="37">
        <v>0</v>
      </c>
      <c r="O2302" s="37">
        <v>0</v>
      </c>
      <c r="P2302" s="46">
        <f t="shared" si="163"/>
        <v>0</v>
      </c>
    </row>
    <row r="2303" spans="1:16" hidden="1" x14ac:dyDescent="0.25">
      <c r="A2303" s="258" t="str">
        <f>IF(B2303=1,A2289,"")</f>
        <v/>
      </c>
      <c r="B2303" s="39" t="str">
        <f t="shared" si="162"/>
        <v/>
      </c>
      <c r="C2303" s="130">
        <f>VLOOKUP($X$22,CAD!$C$7:$D$31,2,0)</f>
        <v>0</v>
      </c>
      <c r="D2303" s="37">
        <v>0</v>
      </c>
      <c r="E2303" s="37">
        <v>0</v>
      </c>
      <c r="F2303" s="37">
        <v>0</v>
      </c>
      <c r="G2303" s="37">
        <v>0</v>
      </c>
      <c r="H2303" s="37">
        <v>0</v>
      </c>
      <c r="I2303" s="37">
        <v>0</v>
      </c>
      <c r="J2303" s="37">
        <v>0</v>
      </c>
      <c r="K2303" s="37">
        <v>0</v>
      </c>
      <c r="L2303" s="37">
        <v>0</v>
      </c>
      <c r="M2303" s="37">
        <v>0</v>
      </c>
      <c r="N2303" s="37">
        <v>0</v>
      </c>
      <c r="O2303" s="37">
        <v>0</v>
      </c>
      <c r="P2303" s="46">
        <f t="shared" si="163"/>
        <v>0</v>
      </c>
    </row>
    <row r="2304" spans="1:16" hidden="1" x14ac:dyDescent="0.25">
      <c r="A2304" s="258" t="str">
        <f>IF(B2304=1,A2289,"")</f>
        <v/>
      </c>
      <c r="B2304" s="39" t="str">
        <f t="shared" si="162"/>
        <v/>
      </c>
      <c r="C2304" s="130">
        <f>VLOOKUP($X$23,CAD!$C$7:$D$31,2,0)</f>
        <v>0</v>
      </c>
      <c r="D2304" s="37">
        <v>0</v>
      </c>
      <c r="E2304" s="37">
        <v>0</v>
      </c>
      <c r="F2304" s="37">
        <v>0</v>
      </c>
      <c r="G2304" s="37">
        <v>0</v>
      </c>
      <c r="H2304" s="37">
        <v>0</v>
      </c>
      <c r="I2304" s="37">
        <v>0</v>
      </c>
      <c r="J2304" s="37">
        <v>0</v>
      </c>
      <c r="K2304" s="37">
        <v>0</v>
      </c>
      <c r="L2304" s="37">
        <v>0</v>
      </c>
      <c r="M2304" s="37">
        <v>0</v>
      </c>
      <c r="N2304" s="37">
        <v>0</v>
      </c>
      <c r="O2304" s="37">
        <v>0</v>
      </c>
      <c r="P2304" s="46">
        <f t="shared" si="163"/>
        <v>0</v>
      </c>
    </row>
    <row r="2305" spans="1:16" hidden="1" x14ac:dyDescent="0.25">
      <c r="A2305" s="258" t="str">
        <f>IF(B2305=1,A2289,"")</f>
        <v/>
      </c>
      <c r="B2305" s="39" t="str">
        <f t="shared" si="162"/>
        <v/>
      </c>
      <c r="C2305" s="130">
        <f>VLOOKUP($X$24,CAD!$C$7:$D$31,2,0)</f>
        <v>0</v>
      </c>
      <c r="D2305" s="37">
        <v>0</v>
      </c>
      <c r="E2305" s="37">
        <v>0</v>
      </c>
      <c r="F2305" s="37">
        <v>0</v>
      </c>
      <c r="G2305" s="37">
        <v>0</v>
      </c>
      <c r="H2305" s="37">
        <v>0</v>
      </c>
      <c r="I2305" s="37">
        <v>0</v>
      </c>
      <c r="J2305" s="37">
        <v>0</v>
      </c>
      <c r="K2305" s="37">
        <v>0</v>
      </c>
      <c r="L2305" s="37">
        <v>0</v>
      </c>
      <c r="M2305" s="37">
        <v>0</v>
      </c>
      <c r="N2305" s="37">
        <v>0</v>
      </c>
      <c r="O2305" s="37">
        <v>0</v>
      </c>
      <c r="P2305" s="46">
        <f t="shared" si="163"/>
        <v>0</v>
      </c>
    </row>
    <row r="2306" spans="1:16" hidden="1" x14ac:dyDescent="0.25">
      <c r="A2306" s="258" t="str">
        <f>IF(B2306=1,A2289,"")</f>
        <v/>
      </c>
      <c r="B2306" s="39" t="str">
        <f t="shared" si="162"/>
        <v/>
      </c>
      <c r="C2306" s="130">
        <f>VLOOKUP($X$25,CAD!$C$7:$D$31,2,0)</f>
        <v>0</v>
      </c>
      <c r="D2306" s="37">
        <v>0</v>
      </c>
      <c r="E2306" s="37">
        <v>0</v>
      </c>
      <c r="F2306" s="37">
        <v>0</v>
      </c>
      <c r="G2306" s="37">
        <v>0</v>
      </c>
      <c r="H2306" s="37">
        <v>0</v>
      </c>
      <c r="I2306" s="37">
        <v>0</v>
      </c>
      <c r="J2306" s="37">
        <v>0</v>
      </c>
      <c r="K2306" s="37">
        <v>0</v>
      </c>
      <c r="L2306" s="37">
        <v>0</v>
      </c>
      <c r="M2306" s="37">
        <v>0</v>
      </c>
      <c r="N2306" s="37">
        <v>0</v>
      </c>
      <c r="O2306" s="37">
        <v>0</v>
      </c>
      <c r="P2306" s="46">
        <f t="shared" si="163"/>
        <v>0</v>
      </c>
    </row>
    <row r="2307" spans="1:16" hidden="1" x14ac:dyDescent="0.25">
      <c r="A2307" s="258" t="str">
        <f>IF(B2307=1,A2289,"")</f>
        <v/>
      </c>
      <c r="B2307" s="39" t="str">
        <f t="shared" si="162"/>
        <v/>
      </c>
      <c r="C2307" s="130">
        <f>VLOOKUP($X$26,CAD!$C$7:$D$31,2,0)</f>
        <v>0</v>
      </c>
      <c r="D2307" s="37">
        <v>0</v>
      </c>
      <c r="E2307" s="37">
        <v>0</v>
      </c>
      <c r="F2307" s="37">
        <v>0</v>
      </c>
      <c r="G2307" s="37">
        <v>0</v>
      </c>
      <c r="H2307" s="37">
        <v>0</v>
      </c>
      <c r="I2307" s="37">
        <v>0</v>
      </c>
      <c r="J2307" s="37">
        <v>0</v>
      </c>
      <c r="K2307" s="37">
        <v>0</v>
      </c>
      <c r="L2307" s="37">
        <v>0</v>
      </c>
      <c r="M2307" s="37">
        <v>0</v>
      </c>
      <c r="N2307" s="37">
        <v>0</v>
      </c>
      <c r="O2307" s="37">
        <v>0</v>
      </c>
      <c r="P2307" s="46">
        <f t="shared" si="163"/>
        <v>0</v>
      </c>
    </row>
    <row r="2308" spans="1:16" hidden="1" x14ac:dyDescent="0.25">
      <c r="A2308" s="258" t="str">
        <f>IF(B2308=1,A2289,"")</f>
        <v/>
      </c>
      <c r="B2308" s="39" t="str">
        <f t="shared" si="162"/>
        <v/>
      </c>
      <c r="C2308" s="130">
        <f>VLOOKUP($X$27,CAD!$C$7:$D$31,2,0)</f>
        <v>0</v>
      </c>
      <c r="D2308" s="37">
        <v>0</v>
      </c>
      <c r="E2308" s="37">
        <v>0</v>
      </c>
      <c r="F2308" s="37">
        <v>0</v>
      </c>
      <c r="G2308" s="37">
        <v>0</v>
      </c>
      <c r="H2308" s="37">
        <v>0</v>
      </c>
      <c r="I2308" s="37">
        <v>0</v>
      </c>
      <c r="J2308" s="37">
        <v>0</v>
      </c>
      <c r="K2308" s="37">
        <v>0</v>
      </c>
      <c r="L2308" s="37">
        <v>0</v>
      </c>
      <c r="M2308" s="37">
        <v>0</v>
      </c>
      <c r="N2308" s="37">
        <v>0</v>
      </c>
      <c r="O2308" s="37">
        <v>0</v>
      </c>
      <c r="P2308" s="46">
        <f t="shared" si="163"/>
        <v>0</v>
      </c>
    </row>
    <row r="2309" spans="1:16" hidden="1" x14ac:dyDescent="0.25">
      <c r="A2309" s="258" t="str">
        <f>IF(B2309=1,A2289,"")</f>
        <v/>
      </c>
      <c r="B2309" s="39" t="str">
        <f t="shared" si="162"/>
        <v/>
      </c>
      <c r="C2309" s="130">
        <f>VLOOKUP($X$28,CAD!$C$7:$D$31,2,0)</f>
        <v>0</v>
      </c>
      <c r="D2309" s="37">
        <v>0</v>
      </c>
      <c r="E2309" s="37">
        <v>0</v>
      </c>
      <c r="F2309" s="37">
        <v>0</v>
      </c>
      <c r="G2309" s="37">
        <v>0</v>
      </c>
      <c r="H2309" s="37">
        <v>0</v>
      </c>
      <c r="I2309" s="37">
        <v>0</v>
      </c>
      <c r="J2309" s="37">
        <v>0</v>
      </c>
      <c r="K2309" s="37">
        <v>0</v>
      </c>
      <c r="L2309" s="37">
        <v>0</v>
      </c>
      <c r="M2309" s="37">
        <v>0</v>
      </c>
      <c r="N2309" s="37">
        <v>0</v>
      </c>
      <c r="O2309" s="37">
        <v>0</v>
      </c>
      <c r="P2309" s="46">
        <f t="shared" si="163"/>
        <v>0</v>
      </c>
    </row>
    <row r="2310" spans="1:16" hidden="1" x14ac:dyDescent="0.25">
      <c r="A2310" s="258" t="str">
        <f>IF(B2310=1,A2289,"")</f>
        <v/>
      </c>
      <c r="B2310" s="39" t="str">
        <f t="shared" si="162"/>
        <v/>
      </c>
      <c r="C2310" s="130">
        <f>VLOOKUP($X$29,CAD!$C$7:$D$31,2,0)</f>
        <v>0</v>
      </c>
      <c r="D2310" s="37">
        <v>0</v>
      </c>
      <c r="E2310" s="37">
        <v>0</v>
      </c>
      <c r="F2310" s="37">
        <v>0</v>
      </c>
      <c r="G2310" s="37">
        <v>0</v>
      </c>
      <c r="H2310" s="37">
        <v>0</v>
      </c>
      <c r="I2310" s="37">
        <v>0</v>
      </c>
      <c r="J2310" s="37">
        <v>0</v>
      </c>
      <c r="K2310" s="37">
        <v>0</v>
      </c>
      <c r="L2310" s="37">
        <v>0</v>
      </c>
      <c r="M2310" s="37">
        <v>0</v>
      </c>
      <c r="N2310" s="37">
        <v>0</v>
      </c>
      <c r="O2310" s="37">
        <v>0</v>
      </c>
      <c r="P2310" s="46">
        <f t="shared" si="163"/>
        <v>0</v>
      </c>
    </row>
    <row r="2311" spans="1:16" hidden="1" x14ac:dyDescent="0.25">
      <c r="A2311" s="258" t="str">
        <f>IF(B2311=1,A2289,"")</f>
        <v/>
      </c>
      <c r="B2311" s="39" t="str">
        <f t="shared" si="162"/>
        <v/>
      </c>
      <c r="C2311" s="130">
        <f>VLOOKUP($X$30,CAD!$C$7:$D$31,2,0)</f>
        <v>0</v>
      </c>
      <c r="D2311" s="37">
        <v>0</v>
      </c>
      <c r="E2311" s="37">
        <v>0</v>
      </c>
      <c r="F2311" s="37">
        <v>0</v>
      </c>
      <c r="G2311" s="37">
        <v>0</v>
      </c>
      <c r="H2311" s="37">
        <v>0</v>
      </c>
      <c r="I2311" s="37">
        <v>0</v>
      </c>
      <c r="J2311" s="37">
        <v>0</v>
      </c>
      <c r="K2311" s="37">
        <v>0</v>
      </c>
      <c r="L2311" s="37">
        <v>0</v>
      </c>
      <c r="M2311" s="37">
        <v>0</v>
      </c>
      <c r="N2311" s="37">
        <v>0</v>
      </c>
      <c r="O2311" s="37">
        <v>0</v>
      </c>
      <c r="P2311" s="46">
        <f t="shared" si="163"/>
        <v>0</v>
      </c>
    </row>
    <row r="2312" spans="1:16" hidden="1" x14ac:dyDescent="0.25">
      <c r="A2312" s="258" t="str">
        <f>IF(B2312=1,A2289,"")</f>
        <v/>
      </c>
      <c r="B2312" s="39" t="str">
        <f t="shared" si="162"/>
        <v/>
      </c>
      <c r="C2312" s="130">
        <f>VLOOKUP($X$31,CAD!$C$7:$D$31,2,0)</f>
        <v>0</v>
      </c>
      <c r="D2312" s="37">
        <v>0</v>
      </c>
      <c r="E2312" s="37">
        <v>0</v>
      </c>
      <c r="F2312" s="37">
        <v>0</v>
      </c>
      <c r="G2312" s="37">
        <v>0</v>
      </c>
      <c r="H2312" s="37">
        <v>0</v>
      </c>
      <c r="I2312" s="37">
        <v>0</v>
      </c>
      <c r="J2312" s="37">
        <v>0</v>
      </c>
      <c r="K2312" s="37">
        <v>0</v>
      </c>
      <c r="L2312" s="37">
        <v>0</v>
      </c>
      <c r="M2312" s="37">
        <v>0</v>
      </c>
      <c r="N2312" s="37">
        <v>0</v>
      </c>
      <c r="O2312" s="37">
        <v>0</v>
      </c>
      <c r="P2312" s="46">
        <f t="shared" si="163"/>
        <v>0</v>
      </c>
    </row>
    <row r="2313" spans="1:16" hidden="1" x14ac:dyDescent="0.25">
      <c r="A2313" s="258" t="str">
        <f>IF(B2313=1,A2289,"")</f>
        <v/>
      </c>
      <c r="B2313" s="39" t="str">
        <f t="shared" si="162"/>
        <v/>
      </c>
      <c r="C2313" s="130">
        <f>VLOOKUP($X$32,CAD!$C$7:$D$31,2,0)</f>
        <v>0</v>
      </c>
      <c r="D2313" s="37">
        <v>0</v>
      </c>
      <c r="E2313" s="37">
        <v>0</v>
      </c>
      <c r="F2313" s="37">
        <v>0</v>
      </c>
      <c r="G2313" s="37">
        <v>0</v>
      </c>
      <c r="H2313" s="37">
        <v>0</v>
      </c>
      <c r="I2313" s="37">
        <v>0</v>
      </c>
      <c r="J2313" s="37">
        <v>0</v>
      </c>
      <c r="K2313" s="37">
        <v>0</v>
      </c>
      <c r="L2313" s="37">
        <v>0</v>
      </c>
      <c r="M2313" s="37">
        <v>0</v>
      </c>
      <c r="N2313" s="37">
        <v>0</v>
      </c>
      <c r="O2313" s="37">
        <v>0</v>
      </c>
      <c r="P2313" s="46">
        <f t="shared" si="163"/>
        <v>0</v>
      </c>
    </row>
    <row r="2314" spans="1:16" hidden="1" x14ac:dyDescent="0.25">
      <c r="A2314" s="258" t="str">
        <f>IF(B2314=1,A2289,"")</f>
        <v/>
      </c>
      <c r="B2314" s="39" t="str">
        <f t="shared" si="162"/>
        <v/>
      </c>
      <c r="C2314" s="130">
        <f>VLOOKUP($X$33,CAD!$C$7:$D$31,2,0)</f>
        <v>0</v>
      </c>
      <c r="D2314" s="37">
        <v>0</v>
      </c>
      <c r="E2314" s="37">
        <v>0</v>
      </c>
      <c r="F2314" s="37">
        <v>0</v>
      </c>
      <c r="G2314" s="37">
        <v>0</v>
      </c>
      <c r="H2314" s="37">
        <v>0</v>
      </c>
      <c r="I2314" s="37">
        <v>0</v>
      </c>
      <c r="J2314" s="37">
        <v>0</v>
      </c>
      <c r="K2314" s="37">
        <v>0</v>
      </c>
      <c r="L2314" s="37">
        <v>0</v>
      </c>
      <c r="M2314" s="37">
        <v>0</v>
      </c>
      <c r="N2314" s="37">
        <v>0</v>
      </c>
      <c r="O2314" s="37">
        <v>0</v>
      </c>
      <c r="P2314" s="46">
        <f t="shared" si="163"/>
        <v>0</v>
      </c>
    </row>
    <row r="2315" spans="1:16" hidden="1" x14ac:dyDescent="0.25">
      <c r="A2315" s="258" t="str">
        <f>IF(B2315=1,A2289,"")</f>
        <v/>
      </c>
      <c r="B2315" s="39" t="str">
        <f t="shared" si="162"/>
        <v/>
      </c>
      <c r="C2315" s="101">
        <f>VLOOKUP($X$34,CAD!$E$7:$F$31,2,0)</f>
        <v>0</v>
      </c>
      <c r="D2315" s="37">
        <v>0</v>
      </c>
      <c r="E2315" s="37">
        <v>0</v>
      </c>
      <c r="F2315" s="37">
        <v>0</v>
      </c>
      <c r="G2315" s="37">
        <v>0</v>
      </c>
      <c r="H2315" s="37">
        <v>0</v>
      </c>
      <c r="I2315" s="37">
        <v>0</v>
      </c>
      <c r="J2315" s="37">
        <v>0</v>
      </c>
      <c r="K2315" s="37">
        <v>0</v>
      </c>
      <c r="L2315" s="37">
        <v>0</v>
      </c>
      <c r="M2315" s="37">
        <v>0</v>
      </c>
      <c r="N2315" s="37">
        <v>0</v>
      </c>
      <c r="O2315" s="37">
        <v>0</v>
      </c>
      <c r="P2315" s="46">
        <f t="shared" si="163"/>
        <v>0</v>
      </c>
    </row>
    <row r="2316" spans="1:16" hidden="1" x14ac:dyDescent="0.25">
      <c r="A2316" s="258" t="str">
        <f>IF(B2316=1,A2289,"")</f>
        <v/>
      </c>
      <c r="B2316" s="39" t="str">
        <f t="shared" si="162"/>
        <v/>
      </c>
      <c r="C2316" s="101">
        <f>VLOOKUP($X$35,CAD!$E$7:$F$31,2,0)</f>
        <v>0</v>
      </c>
      <c r="D2316" s="37">
        <v>0</v>
      </c>
      <c r="E2316" s="37">
        <v>0</v>
      </c>
      <c r="F2316" s="37">
        <v>0</v>
      </c>
      <c r="G2316" s="37">
        <v>0</v>
      </c>
      <c r="H2316" s="37">
        <v>0</v>
      </c>
      <c r="I2316" s="37">
        <v>0</v>
      </c>
      <c r="J2316" s="37">
        <v>0</v>
      </c>
      <c r="K2316" s="37">
        <v>0</v>
      </c>
      <c r="L2316" s="37">
        <v>0</v>
      </c>
      <c r="M2316" s="37">
        <v>0</v>
      </c>
      <c r="N2316" s="37">
        <v>0</v>
      </c>
      <c r="O2316" s="37">
        <v>0</v>
      </c>
      <c r="P2316" s="46">
        <f t="shared" si="163"/>
        <v>0</v>
      </c>
    </row>
    <row r="2317" spans="1:16" hidden="1" x14ac:dyDescent="0.25">
      <c r="A2317" s="258" t="str">
        <f>IF(B2317=1,A2289,"")</f>
        <v/>
      </c>
      <c r="B2317" s="39" t="str">
        <f t="shared" si="162"/>
        <v/>
      </c>
      <c r="C2317" s="101">
        <f>VLOOKUP($X$36,CAD!$E$7:$F$31,2,0)</f>
        <v>0</v>
      </c>
      <c r="D2317" s="37">
        <v>0</v>
      </c>
      <c r="E2317" s="37">
        <v>0</v>
      </c>
      <c r="F2317" s="37">
        <v>0</v>
      </c>
      <c r="G2317" s="37">
        <v>0</v>
      </c>
      <c r="H2317" s="37">
        <v>0</v>
      </c>
      <c r="I2317" s="37">
        <v>0</v>
      </c>
      <c r="J2317" s="37">
        <v>0</v>
      </c>
      <c r="K2317" s="37">
        <v>0</v>
      </c>
      <c r="L2317" s="37">
        <v>0</v>
      </c>
      <c r="M2317" s="37">
        <v>0</v>
      </c>
      <c r="N2317" s="37">
        <v>0</v>
      </c>
      <c r="O2317" s="37">
        <v>0</v>
      </c>
      <c r="P2317" s="46">
        <f t="shared" si="163"/>
        <v>0</v>
      </c>
    </row>
    <row r="2318" spans="1:16" hidden="1" x14ac:dyDescent="0.25">
      <c r="A2318" s="258" t="str">
        <f>IF(B2318=1,A2289,"")</f>
        <v/>
      </c>
      <c r="B2318" s="39" t="str">
        <f t="shared" si="162"/>
        <v/>
      </c>
      <c r="C2318" s="101">
        <f>VLOOKUP($X$37,CAD!$E$7:$F$31,2,0)</f>
        <v>0</v>
      </c>
      <c r="D2318" s="37">
        <v>0</v>
      </c>
      <c r="E2318" s="37">
        <v>0</v>
      </c>
      <c r="F2318" s="37">
        <v>0</v>
      </c>
      <c r="G2318" s="37">
        <v>0</v>
      </c>
      <c r="H2318" s="37">
        <v>0</v>
      </c>
      <c r="I2318" s="37">
        <v>0</v>
      </c>
      <c r="J2318" s="37">
        <v>0</v>
      </c>
      <c r="K2318" s="37">
        <v>0</v>
      </c>
      <c r="L2318" s="37">
        <v>0</v>
      </c>
      <c r="M2318" s="37">
        <v>0</v>
      </c>
      <c r="N2318" s="37">
        <v>0</v>
      </c>
      <c r="O2318" s="37">
        <v>0</v>
      </c>
      <c r="P2318" s="46">
        <f t="shared" si="163"/>
        <v>0</v>
      </c>
    </row>
    <row r="2319" spans="1:16" hidden="1" x14ac:dyDescent="0.25">
      <c r="A2319" s="258" t="str">
        <f>IF(B2319=1,A2289,"")</f>
        <v/>
      </c>
      <c r="B2319" s="39" t="str">
        <f t="shared" si="162"/>
        <v/>
      </c>
      <c r="C2319" s="101">
        <f>VLOOKUP($X$38,CAD!$E$7:$F$31,2,0)</f>
        <v>0</v>
      </c>
      <c r="D2319" s="37">
        <v>0</v>
      </c>
      <c r="E2319" s="37">
        <v>0</v>
      </c>
      <c r="F2319" s="37">
        <v>0</v>
      </c>
      <c r="G2319" s="37">
        <v>0</v>
      </c>
      <c r="H2319" s="37">
        <v>0</v>
      </c>
      <c r="I2319" s="37">
        <v>0</v>
      </c>
      <c r="J2319" s="37">
        <v>0</v>
      </c>
      <c r="K2319" s="37">
        <v>0</v>
      </c>
      <c r="L2319" s="37">
        <v>0</v>
      </c>
      <c r="M2319" s="37">
        <v>0</v>
      </c>
      <c r="N2319" s="37">
        <v>0</v>
      </c>
      <c r="O2319" s="37">
        <v>0</v>
      </c>
      <c r="P2319" s="46">
        <f t="shared" si="163"/>
        <v>0</v>
      </c>
    </row>
    <row r="2320" spans="1:16" hidden="1" x14ac:dyDescent="0.25">
      <c r="A2320" s="258" t="str">
        <f>IF(B2320=1,A2289,"")</f>
        <v/>
      </c>
      <c r="B2320" s="39" t="str">
        <f t="shared" si="162"/>
        <v/>
      </c>
      <c r="C2320" s="101">
        <f>VLOOKUP($X$39,CAD!$E$7:$F$31,2,0)</f>
        <v>0</v>
      </c>
      <c r="D2320" s="37">
        <v>0</v>
      </c>
      <c r="E2320" s="37">
        <v>0</v>
      </c>
      <c r="F2320" s="37">
        <v>0</v>
      </c>
      <c r="G2320" s="37">
        <v>0</v>
      </c>
      <c r="H2320" s="37">
        <v>0</v>
      </c>
      <c r="I2320" s="37">
        <v>0</v>
      </c>
      <c r="J2320" s="37">
        <v>0</v>
      </c>
      <c r="K2320" s="37">
        <v>0</v>
      </c>
      <c r="L2320" s="37">
        <v>0</v>
      </c>
      <c r="M2320" s="37">
        <v>0</v>
      </c>
      <c r="N2320" s="37">
        <v>0</v>
      </c>
      <c r="O2320" s="37">
        <v>0</v>
      </c>
      <c r="P2320" s="46">
        <f t="shared" si="163"/>
        <v>0</v>
      </c>
    </row>
    <row r="2321" spans="1:16" hidden="1" x14ac:dyDescent="0.25">
      <c r="A2321" s="258" t="str">
        <f>IF(B2321=1,A2289,"")</f>
        <v/>
      </c>
      <c r="B2321" s="39" t="str">
        <f t="shared" si="162"/>
        <v/>
      </c>
      <c r="C2321" s="101">
        <f>VLOOKUP($X$40,CAD!$E$7:$F$31,2,0)</f>
        <v>0</v>
      </c>
      <c r="D2321" s="37">
        <v>0</v>
      </c>
      <c r="E2321" s="37">
        <v>0</v>
      </c>
      <c r="F2321" s="37">
        <v>0</v>
      </c>
      <c r="G2321" s="37">
        <v>0</v>
      </c>
      <c r="H2321" s="37">
        <v>0</v>
      </c>
      <c r="I2321" s="37">
        <v>0</v>
      </c>
      <c r="J2321" s="37">
        <v>0</v>
      </c>
      <c r="K2321" s="37">
        <v>0</v>
      </c>
      <c r="L2321" s="37">
        <v>0</v>
      </c>
      <c r="M2321" s="37">
        <v>0</v>
      </c>
      <c r="N2321" s="37">
        <v>0</v>
      </c>
      <c r="O2321" s="37">
        <v>0</v>
      </c>
      <c r="P2321" s="46">
        <f t="shared" si="163"/>
        <v>0</v>
      </c>
    </row>
    <row r="2322" spans="1:16" hidden="1" x14ac:dyDescent="0.25">
      <c r="A2322" s="258" t="str">
        <f>IF(B2322=1,A2289,"")</f>
        <v/>
      </c>
      <c r="B2322" s="39" t="str">
        <f t="shared" si="162"/>
        <v/>
      </c>
      <c r="C2322" s="101">
        <f>VLOOKUP($X$41,CAD!$E$7:$F$31,2,0)</f>
        <v>0</v>
      </c>
      <c r="D2322" s="37">
        <v>0</v>
      </c>
      <c r="E2322" s="37">
        <v>0</v>
      </c>
      <c r="F2322" s="37">
        <v>0</v>
      </c>
      <c r="G2322" s="37">
        <v>0</v>
      </c>
      <c r="H2322" s="37">
        <v>0</v>
      </c>
      <c r="I2322" s="37">
        <v>0</v>
      </c>
      <c r="J2322" s="37">
        <v>0</v>
      </c>
      <c r="K2322" s="37">
        <v>0</v>
      </c>
      <c r="L2322" s="37">
        <v>0</v>
      </c>
      <c r="M2322" s="37">
        <v>0</v>
      </c>
      <c r="N2322" s="37">
        <v>0</v>
      </c>
      <c r="O2322" s="37">
        <v>0</v>
      </c>
      <c r="P2322" s="46">
        <f t="shared" si="163"/>
        <v>0</v>
      </c>
    </row>
    <row r="2323" spans="1:16" hidden="1" x14ac:dyDescent="0.25">
      <c r="A2323" s="258" t="str">
        <f>IF(B2323=1,A2289,"")</f>
        <v/>
      </c>
      <c r="B2323" s="39" t="str">
        <f t="shared" si="162"/>
        <v/>
      </c>
      <c r="C2323" s="101">
        <f>VLOOKUP($X$42,CAD!$E$7:$F$31,2,0)</f>
        <v>0</v>
      </c>
      <c r="D2323" s="37">
        <v>0</v>
      </c>
      <c r="E2323" s="37">
        <v>0</v>
      </c>
      <c r="F2323" s="37">
        <v>0</v>
      </c>
      <c r="G2323" s="37">
        <v>0</v>
      </c>
      <c r="H2323" s="37">
        <v>0</v>
      </c>
      <c r="I2323" s="37">
        <v>0</v>
      </c>
      <c r="J2323" s="37">
        <v>0</v>
      </c>
      <c r="K2323" s="37">
        <v>0</v>
      </c>
      <c r="L2323" s="37">
        <v>0</v>
      </c>
      <c r="M2323" s="37">
        <v>0</v>
      </c>
      <c r="N2323" s="37">
        <v>0</v>
      </c>
      <c r="O2323" s="37">
        <v>0</v>
      </c>
      <c r="P2323" s="46">
        <f t="shared" si="163"/>
        <v>0</v>
      </c>
    </row>
    <row r="2324" spans="1:16" hidden="1" x14ac:dyDescent="0.25">
      <c r="A2324" s="258" t="str">
        <f>IF(B2324=1,A2289,"")</f>
        <v/>
      </c>
      <c r="B2324" s="39" t="str">
        <f t="shared" si="162"/>
        <v/>
      </c>
      <c r="C2324" s="101">
        <f>VLOOKUP($X$43,CAD!$E$7:$F$31,2,0)</f>
        <v>0</v>
      </c>
      <c r="D2324" s="37">
        <v>0</v>
      </c>
      <c r="E2324" s="37">
        <v>0</v>
      </c>
      <c r="F2324" s="37">
        <v>0</v>
      </c>
      <c r="G2324" s="37">
        <v>0</v>
      </c>
      <c r="H2324" s="37">
        <v>0</v>
      </c>
      <c r="I2324" s="37">
        <v>0</v>
      </c>
      <c r="J2324" s="37">
        <v>0</v>
      </c>
      <c r="K2324" s="37">
        <v>0</v>
      </c>
      <c r="L2324" s="37">
        <v>0</v>
      </c>
      <c r="M2324" s="37">
        <v>0</v>
      </c>
      <c r="N2324" s="37">
        <v>0</v>
      </c>
      <c r="O2324" s="37">
        <v>0</v>
      </c>
      <c r="P2324" s="46">
        <f t="shared" si="163"/>
        <v>0</v>
      </c>
    </row>
    <row r="2325" spans="1:16" hidden="1" x14ac:dyDescent="0.25">
      <c r="A2325" s="258" t="str">
        <f>IF(B2325=1,A2289,"")</f>
        <v/>
      </c>
      <c r="B2325" s="39" t="str">
        <f t="shared" si="162"/>
        <v/>
      </c>
      <c r="C2325" s="101">
        <f>VLOOKUP($X$44,CAD!$E$7:$F$31,2,0)</f>
        <v>0</v>
      </c>
      <c r="D2325" s="37">
        <v>0</v>
      </c>
      <c r="E2325" s="37">
        <v>0</v>
      </c>
      <c r="F2325" s="37">
        <v>0</v>
      </c>
      <c r="G2325" s="37">
        <v>0</v>
      </c>
      <c r="H2325" s="37">
        <v>0</v>
      </c>
      <c r="I2325" s="37">
        <v>0</v>
      </c>
      <c r="J2325" s="37">
        <v>0</v>
      </c>
      <c r="K2325" s="37">
        <v>0</v>
      </c>
      <c r="L2325" s="37">
        <v>0</v>
      </c>
      <c r="M2325" s="37">
        <v>0</v>
      </c>
      <c r="N2325" s="37">
        <v>0</v>
      </c>
      <c r="O2325" s="37">
        <v>0</v>
      </c>
      <c r="P2325" s="46">
        <f t="shared" si="163"/>
        <v>0</v>
      </c>
    </row>
    <row r="2326" spans="1:16" hidden="1" x14ac:dyDescent="0.25">
      <c r="A2326" s="258" t="str">
        <f>IF(B2326=1,A2289,"")</f>
        <v/>
      </c>
      <c r="B2326" s="39" t="str">
        <f t="shared" si="162"/>
        <v/>
      </c>
      <c r="C2326" s="101">
        <f>VLOOKUP($X$45,CAD!$E$7:$F$31,2,0)</f>
        <v>0</v>
      </c>
      <c r="D2326" s="37">
        <v>0</v>
      </c>
      <c r="E2326" s="37">
        <v>0</v>
      </c>
      <c r="F2326" s="37">
        <v>0</v>
      </c>
      <c r="G2326" s="37">
        <v>0</v>
      </c>
      <c r="H2326" s="37">
        <v>0</v>
      </c>
      <c r="I2326" s="37">
        <v>0</v>
      </c>
      <c r="J2326" s="37">
        <v>0</v>
      </c>
      <c r="K2326" s="37">
        <v>0</v>
      </c>
      <c r="L2326" s="37">
        <v>0</v>
      </c>
      <c r="M2326" s="37">
        <v>0</v>
      </c>
      <c r="N2326" s="37">
        <v>0</v>
      </c>
      <c r="O2326" s="37">
        <v>0</v>
      </c>
      <c r="P2326" s="46">
        <f t="shared" si="163"/>
        <v>0</v>
      </c>
    </row>
    <row r="2327" spans="1:16" hidden="1" x14ac:dyDescent="0.25">
      <c r="A2327" s="258" t="str">
        <f>IF(B2327=1,A2289,"")</f>
        <v/>
      </c>
      <c r="B2327" s="39" t="str">
        <f t="shared" si="162"/>
        <v/>
      </c>
      <c r="C2327" s="101">
        <f>VLOOKUP($X$46,CAD!$E$7:$F$31,2,0)</f>
        <v>0</v>
      </c>
      <c r="D2327" s="37">
        <v>0</v>
      </c>
      <c r="E2327" s="37">
        <v>0</v>
      </c>
      <c r="F2327" s="37">
        <v>0</v>
      </c>
      <c r="G2327" s="37">
        <v>0</v>
      </c>
      <c r="H2327" s="37">
        <v>0</v>
      </c>
      <c r="I2327" s="37">
        <v>0</v>
      </c>
      <c r="J2327" s="37">
        <v>0</v>
      </c>
      <c r="K2327" s="37">
        <v>0</v>
      </c>
      <c r="L2327" s="37">
        <v>0</v>
      </c>
      <c r="M2327" s="37">
        <v>0</v>
      </c>
      <c r="N2327" s="37">
        <v>0</v>
      </c>
      <c r="O2327" s="37">
        <v>0</v>
      </c>
      <c r="P2327" s="46">
        <f t="shared" si="163"/>
        <v>0</v>
      </c>
    </row>
    <row r="2328" spans="1:16" hidden="1" x14ac:dyDescent="0.25">
      <c r="A2328" s="258" t="str">
        <f>IF(B2328=1,A2289,"")</f>
        <v/>
      </c>
      <c r="B2328" s="39" t="str">
        <f t="shared" si="162"/>
        <v/>
      </c>
      <c r="C2328" s="101">
        <f>VLOOKUP($X$47,CAD!$E$7:$F$31,2,0)</f>
        <v>0</v>
      </c>
      <c r="D2328" s="37">
        <v>0</v>
      </c>
      <c r="E2328" s="37">
        <v>0</v>
      </c>
      <c r="F2328" s="37">
        <v>0</v>
      </c>
      <c r="G2328" s="37">
        <v>0</v>
      </c>
      <c r="H2328" s="37">
        <v>0</v>
      </c>
      <c r="I2328" s="37">
        <v>0</v>
      </c>
      <c r="J2328" s="37">
        <v>0</v>
      </c>
      <c r="K2328" s="37">
        <v>0</v>
      </c>
      <c r="L2328" s="37">
        <v>0</v>
      </c>
      <c r="M2328" s="37">
        <v>0</v>
      </c>
      <c r="N2328" s="37">
        <v>0</v>
      </c>
      <c r="O2328" s="37">
        <v>0</v>
      </c>
      <c r="P2328" s="46">
        <f t="shared" si="163"/>
        <v>0</v>
      </c>
    </row>
    <row r="2329" spans="1:16" hidden="1" x14ac:dyDescent="0.25">
      <c r="A2329" s="258" t="str">
        <f>IF(B2329=1,A2289,"")</f>
        <v/>
      </c>
      <c r="B2329" s="39" t="str">
        <f t="shared" si="162"/>
        <v/>
      </c>
      <c r="C2329" s="101">
        <f>VLOOKUP($X$48,CAD!$E$7:$F$31,2,0)</f>
        <v>0</v>
      </c>
      <c r="D2329" s="37">
        <v>0</v>
      </c>
      <c r="E2329" s="37">
        <v>0</v>
      </c>
      <c r="F2329" s="37">
        <v>0</v>
      </c>
      <c r="G2329" s="37">
        <v>0</v>
      </c>
      <c r="H2329" s="37">
        <v>0</v>
      </c>
      <c r="I2329" s="37">
        <v>0</v>
      </c>
      <c r="J2329" s="37">
        <v>0</v>
      </c>
      <c r="K2329" s="37">
        <v>0</v>
      </c>
      <c r="L2329" s="37">
        <v>0</v>
      </c>
      <c r="M2329" s="37">
        <v>0</v>
      </c>
      <c r="N2329" s="37">
        <v>0</v>
      </c>
      <c r="O2329" s="37">
        <v>0</v>
      </c>
      <c r="P2329" s="46">
        <f t="shared" si="163"/>
        <v>0</v>
      </c>
    </row>
    <row r="2330" spans="1:16" hidden="1" x14ac:dyDescent="0.25">
      <c r="A2330" s="258" t="str">
        <f>IF(B2330=1,A2289,"")</f>
        <v/>
      </c>
      <c r="B2330" s="39" t="str">
        <f t="shared" si="162"/>
        <v/>
      </c>
      <c r="C2330" s="101">
        <f>VLOOKUP($X$49,CAD!$E$7:$F$31,2,0)</f>
        <v>0</v>
      </c>
      <c r="D2330" s="37">
        <v>0</v>
      </c>
      <c r="E2330" s="37">
        <v>0</v>
      </c>
      <c r="F2330" s="37">
        <v>0</v>
      </c>
      <c r="G2330" s="37">
        <v>0</v>
      </c>
      <c r="H2330" s="37">
        <v>0</v>
      </c>
      <c r="I2330" s="37">
        <v>0</v>
      </c>
      <c r="J2330" s="37">
        <v>0</v>
      </c>
      <c r="K2330" s="37">
        <v>0</v>
      </c>
      <c r="L2330" s="37">
        <v>0</v>
      </c>
      <c r="M2330" s="37">
        <v>0</v>
      </c>
      <c r="N2330" s="37">
        <v>0</v>
      </c>
      <c r="O2330" s="37">
        <v>0</v>
      </c>
      <c r="P2330" s="46">
        <f t="shared" si="163"/>
        <v>0</v>
      </c>
    </row>
    <row r="2331" spans="1:16" hidden="1" x14ac:dyDescent="0.25">
      <c r="A2331" s="258" t="str">
        <f>IF(B2331=1,A2289,"")</f>
        <v/>
      </c>
      <c r="B2331" s="39" t="str">
        <f t="shared" si="162"/>
        <v/>
      </c>
      <c r="C2331" s="101">
        <f>VLOOKUP($X$50,CAD!$E$7:$F$31,2,0)</f>
        <v>0</v>
      </c>
      <c r="D2331" s="37">
        <v>0</v>
      </c>
      <c r="E2331" s="37">
        <v>0</v>
      </c>
      <c r="F2331" s="37">
        <v>0</v>
      </c>
      <c r="G2331" s="37">
        <v>0</v>
      </c>
      <c r="H2331" s="37">
        <v>0</v>
      </c>
      <c r="I2331" s="37">
        <v>0</v>
      </c>
      <c r="J2331" s="37">
        <v>0</v>
      </c>
      <c r="K2331" s="37">
        <v>0</v>
      </c>
      <c r="L2331" s="37">
        <v>0</v>
      </c>
      <c r="M2331" s="37">
        <v>0</v>
      </c>
      <c r="N2331" s="37">
        <v>0</v>
      </c>
      <c r="O2331" s="37">
        <v>0</v>
      </c>
      <c r="P2331" s="46">
        <f t="shared" si="163"/>
        <v>0</v>
      </c>
    </row>
    <row r="2332" spans="1:16" hidden="1" x14ac:dyDescent="0.25">
      <c r="A2332" s="258" t="str">
        <f>IF(B2332=1,A2289,"")</f>
        <v/>
      </c>
      <c r="B2332" s="39" t="str">
        <f t="shared" si="162"/>
        <v/>
      </c>
      <c r="C2332" s="101">
        <f>VLOOKUP($X$51,CAD!$E$7:$F$31,2,0)</f>
        <v>0</v>
      </c>
      <c r="D2332" s="37">
        <v>0</v>
      </c>
      <c r="E2332" s="37">
        <v>0</v>
      </c>
      <c r="F2332" s="37">
        <v>0</v>
      </c>
      <c r="G2332" s="37">
        <v>0</v>
      </c>
      <c r="H2332" s="37">
        <v>0</v>
      </c>
      <c r="I2332" s="37">
        <v>0</v>
      </c>
      <c r="J2332" s="37">
        <v>0</v>
      </c>
      <c r="K2332" s="37">
        <v>0</v>
      </c>
      <c r="L2332" s="37">
        <v>0</v>
      </c>
      <c r="M2332" s="37">
        <v>0</v>
      </c>
      <c r="N2332" s="37">
        <v>0</v>
      </c>
      <c r="O2332" s="37">
        <v>0</v>
      </c>
      <c r="P2332" s="46">
        <f t="shared" si="163"/>
        <v>0</v>
      </c>
    </row>
    <row r="2333" spans="1:16" hidden="1" x14ac:dyDescent="0.25">
      <c r="A2333" s="258" t="str">
        <f>IF(B2333=1,A2289,"")</f>
        <v/>
      </c>
      <c r="B2333" s="39" t="str">
        <f t="shared" si="162"/>
        <v/>
      </c>
      <c r="C2333" s="101">
        <f>VLOOKUP($X$52,CAD!$E$7:$F$31,2,0)</f>
        <v>0</v>
      </c>
      <c r="D2333" s="37">
        <v>0</v>
      </c>
      <c r="E2333" s="37">
        <v>0</v>
      </c>
      <c r="F2333" s="37">
        <v>0</v>
      </c>
      <c r="G2333" s="37">
        <v>0</v>
      </c>
      <c r="H2333" s="37">
        <v>0</v>
      </c>
      <c r="I2333" s="37">
        <v>0</v>
      </c>
      <c r="J2333" s="37">
        <v>0</v>
      </c>
      <c r="K2333" s="37">
        <v>0</v>
      </c>
      <c r="L2333" s="37">
        <v>0</v>
      </c>
      <c r="M2333" s="37">
        <v>0</v>
      </c>
      <c r="N2333" s="37">
        <v>0</v>
      </c>
      <c r="O2333" s="37">
        <v>0</v>
      </c>
      <c r="P2333" s="46">
        <f t="shared" si="163"/>
        <v>0</v>
      </c>
    </row>
    <row r="2334" spans="1:16" hidden="1" x14ac:dyDescent="0.25">
      <c r="A2334" s="258" t="str">
        <f>IF(B2334=1,A2289,"")</f>
        <v/>
      </c>
      <c r="B2334" s="39" t="str">
        <f t="shared" si="162"/>
        <v/>
      </c>
      <c r="C2334" s="101">
        <f>VLOOKUP($X$53,CAD!$E$7:$F$31,2,0)</f>
        <v>0</v>
      </c>
      <c r="D2334" s="37">
        <v>0</v>
      </c>
      <c r="E2334" s="37">
        <v>0</v>
      </c>
      <c r="F2334" s="37">
        <v>0</v>
      </c>
      <c r="G2334" s="37">
        <v>0</v>
      </c>
      <c r="H2334" s="37">
        <v>0</v>
      </c>
      <c r="I2334" s="37">
        <v>0</v>
      </c>
      <c r="J2334" s="37">
        <v>0</v>
      </c>
      <c r="K2334" s="37">
        <v>0</v>
      </c>
      <c r="L2334" s="37">
        <v>0</v>
      </c>
      <c r="M2334" s="37">
        <v>0</v>
      </c>
      <c r="N2334" s="37">
        <v>0</v>
      </c>
      <c r="O2334" s="37">
        <v>0</v>
      </c>
      <c r="P2334" s="46">
        <f t="shared" si="163"/>
        <v>0</v>
      </c>
    </row>
    <row r="2335" spans="1:16" hidden="1" x14ac:dyDescent="0.25">
      <c r="A2335" s="258" t="str">
        <f>IF(B2335=1,A2289,"")</f>
        <v/>
      </c>
      <c r="B2335" s="39" t="str">
        <f t="shared" si="162"/>
        <v/>
      </c>
      <c r="C2335" s="101">
        <f>VLOOKUP($X$54,CAD!$E$7:$F$31,2,0)</f>
        <v>0</v>
      </c>
      <c r="D2335" s="37">
        <v>0</v>
      </c>
      <c r="E2335" s="37">
        <v>0</v>
      </c>
      <c r="F2335" s="37">
        <v>0</v>
      </c>
      <c r="G2335" s="37">
        <v>0</v>
      </c>
      <c r="H2335" s="37">
        <v>0</v>
      </c>
      <c r="I2335" s="37">
        <v>0</v>
      </c>
      <c r="J2335" s="37">
        <v>0</v>
      </c>
      <c r="K2335" s="37">
        <v>0</v>
      </c>
      <c r="L2335" s="37">
        <v>0</v>
      </c>
      <c r="M2335" s="37">
        <v>0</v>
      </c>
      <c r="N2335" s="37">
        <v>0</v>
      </c>
      <c r="O2335" s="37">
        <v>0</v>
      </c>
      <c r="P2335" s="46">
        <f t="shared" si="163"/>
        <v>0</v>
      </c>
    </row>
    <row r="2336" spans="1:16" hidden="1" x14ac:dyDescent="0.25">
      <c r="A2336" s="258" t="str">
        <f>IF(B2336=1,A2289,"")</f>
        <v/>
      </c>
      <c r="B2336" s="39" t="str">
        <f t="shared" si="162"/>
        <v/>
      </c>
      <c r="C2336" s="101">
        <f>VLOOKUP($X$55,CAD!$E$7:$F$31,2,0)</f>
        <v>0</v>
      </c>
      <c r="D2336" s="37">
        <v>0</v>
      </c>
      <c r="E2336" s="37">
        <v>0</v>
      </c>
      <c r="F2336" s="37">
        <v>0</v>
      </c>
      <c r="G2336" s="37">
        <v>0</v>
      </c>
      <c r="H2336" s="37">
        <v>0</v>
      </c>
      <c r="I2336" s="37">
        <v>0</v>
      </c>
      <c r="J2336" s="37">
        <v>0</v>
      </c>
      <c r="K2336" s="37">
        <v>0</v>
      </c>
      <c r="L2336" s="37">
        <v>0</v>
      </c>
      <c r="M2336" s="37">
        <v>0</v>
      </c>
      <c r="N2336" s="37">
        <v>0</v>
      </c>
      <c r="O2336" s="37">
        <v>0</v>
      </c>
      <c r="P2336" s="46">
        <f t="shared" si="163"/>
        <v>0</v>
      </c>
    </row>
    <row r="2337" spans="1:20" hidden="1" x14ac:dyDescent="0.25">
      <c r="A2337" s="258" t="str">
        <f>IF(B2337=1,A2289,"")</f>
        <v/>
      </c>
      <c r="B2337" s="39" t="str">
        <f t="shared" si="162"/>
        <v/>
      </c>
      <c r="C2337" s="101">
        <f>VLOOKUP($X$56,CAD!$E$7:$F$31,2,0)</f>
        <v>0</v>
      </c>
      <c r="D2337" s="37">
        <v>0</v>
      </c>
      <c r="E2337" s="37">
        <v>0</v>
      </c>
      <c r="F2337" s="37">
        <v>0</v>
      </c>
      <c r="G2337" s="37">
        <v>0</v>
      </c>
      <c r="H2337" s="37">
        <v>0</v>
      </c>
      <c r="I2337" s="37">
        <v>0</v>
      </c>
      <c r="J2337" s="37">
        <v>0</v>
      </c>
      <c r="K2337" s="37">
        <v>0</v>
      </c>
      <c r="L2337" s="37">
        <v>0</v>
      </c>
      <c r="M2337" s="37">
        <v>0</v>
      </c>
      <c r="N2337" s="37">
        <v>0</v>
      </c>
      <c r="O2337" s="37">
        <v>0</v>
      </c>
      <c r="P2337" s="46">
        <f t="shared" si="163"/>
        <v>0</v>
      </c>
    </row>
    <row r="2338" spans="1:20" hidden="1" x14ac:dyDescent="0.25">
      <c r="A2338" s="258" t="str">
        <f>IF(B2338=1,A2289,"")</f>
        <v/>
      </c>
      <c r="B2338" s="39" t="str">
        <f t="shared" si="162"/>
        <v/>
      </c>
      <c r="C2338" s="101">
        <f>VLOOKUP($X$57,CAD!$E$7:$F$31,2,0)</f>
        <v>0</v>
      </c>
      <c r="D2338" s="37">
        <v>0</v>
      </c>
      <c r="E2338" s="37">
        <v>0</v>
      </c>
      <c r="F2338" s="37">
        <v>0</v>
      </c>
      <c r="G2338" s="37">
        <v>0</v>
      </c>
      <c r="H2338" s="37">
        <v>0</v>
      </c>
      <c r="I2338" s="37">
        <v>0</v>
      </c>
      <c r="J2338" s="37">
        <v>0</v>
      </c>
      <c r="K2338" s="37">
        <v>0</v>
      </c>
      <c r="L2338" s="37">
        <v>0</v>
      </c>
      <c r="M2338" s="37">
        <v>0</v>
      </c>
      <c r="N2338" s="37">
        <v>0</v>
      </c>
      <c r="O2338" s="37">
        <v>0</v>
      </c>
      <c r="P2338" s="46">
        <f t="shared" si="163"/>
        <v>0</v>
      </c>
    </row>
    <row r="2339" spans="1:20" hidden="1" x14ac:dyDescent="0.25">
      <c r="A2339" s="258" t="str">
        <f>IF(B2339=1,A2289,"")</f>
        <v/>
      </c>
      <c r="B2339" s="39" t="str">
        <f t="shared" si="162"/>
        <v/>
      </c>
      <c r="C2339" s="101">
        <f>VLOOKUP($X$58,CAD!$E$7:$F$31,2,0)</f>
        <v>0</v>
      </c>
      <c r="D2339" s="37">
        <v>0</v>
      </c>
      <c r="E2339" s="37">
        <v>0</v>
      </c>
      <c r="F2339" s="37">
        <v>0</v>
      </c>
      <c r="G2339" s="37">
        <v>0</v>
      </c>
      <c r="H2339" s="37">
        <v>0</v>
      </c>
      <c r="I2339" s="37">
        <v>0</v>
      </c>
      <c r="J2339" s="37">
        <v>0</v>
      </c>
      <c r="K2339" s="37">
        <v>0</v>
      </c>
      <c r="L2339" s="37">
        <v>0</v>
      </c>
      <c r="M2339" s="37">
        <v>0</v>
      </c>
      <c r="N2339" s="37">
        <v>0</v>
      </c>
      <c r="O2339" s="37">
        <v>0</v>
      </c>
      <c r="P2339" s="46">
        <f t="shared" si="163"/>
        <v>0</v>
      </c>
      <c r="T2339" s="10"/>
    </row>
    <row r="2340" spans="1:20" hidden="1" x14ac:dyDescent="0.25">
      <c r="A2340" s="258">
        <f>A2289</f>
        <v>2060</v>
      </c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73"/>
    </row>
    <row r="2341" spans="1:20" ht="15.75" hidden="1" thickBot="1" x14ac:dyDescent="0.3">
      <c r="A2341" s="258">
        <f>A2289</f>
        <v>2060</v>
      </c>
      <c r="C2341" s="131" t="s">
        <v>203</v>
      </c>
      <c r="D2341" s="143">
        <f>PREV_D!D2251</f>
        <v>0</v>
      </c>
      <c r="E2341" s="143">
        <f>PREV_D!E2251</f>
        <v>0</v>
      </c>
      <c r="F2341" s="143">
        <f>PREV_D!F2251</f>
        <v>0</v>
      </c>
      <c r="G2341" s="143">
        <f>PREV_D!G2251</f>
        <v>0</v>
      </c>
      <c r="H2341" s="143">
        <f>PREV_D!H2251</f>
        <v>0</v>
      </c>
      <c r="I2341" s="143">
        <f>PREV_D!I2251</f>
        <v>0</v>
      </c>
      <c r="J2341" s="143">
        <f>PREV_D!J2251</f>
        <v>0</v>
      </c>
      <c r="K2341" s="143">
        <f>PREV_D!K2251</f>
        <v>0</v>
      </c>
      <c r="L2341" s="143">
        <f>PREV_D!L2251</f>
        <v>0</v>
      </c>
      <c r="M2341" s="143">
        <f>PREV_D!M2251</f>
        <v>0</v>
      </c>
      <c r="N2341" s="143">
        <f>PREV_D!N2251</f>
        <v>0</v>
      </c>
      <c r="O2341" s="143">
        <f>PREV_D!O2251</f>
        <v>0</v>
      </c>
      <c r="P2341" s="144">
        <f>SUM(D2341:O2341)</f>
        <v>0</v>
      </c>
    </row>
    <row r="2342" spans="1:20" hidden="1" x14ac:dyDescent="0.25">
      <c r="A2342" s="258">
        <f>A2289</f>
        <v>2060</v>
      </c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73"/>
    </row>
    <row r="2343" spans="1:20" hidden="1" x14ac:dyDescent="0.25">
      <c r="A2343" s="258">
        <f>A2289</f>
        <v>2060</v>
      </c>
      <c r="C2343" s="63" t="s">
        <v>204</v>
      </c>
      <c r="D2343" s="145">
        <f>D2289-D2341</f>
        <v>0</v>
      </c>
      <c r="E2343" s="145">
        <f t="shared" ref="E2343:P2343" si="164">E2289-E2341</f>
        <v>0</v>
      </c>
      <c r="F2343" s="145">
        <f t="shared" si="164"/>
        <v>0</v>
      </c>
      <c r="G2343" s="145">
        <f t="shared" si="164"/>
        <v>0</v>
      </c>
      <c r="H2343" s="145">
        <f t="shared" si="164"/>
        <v>0</v>
      </c>
      <c r="I2343" s="145">
        <f t="shared" si="164"/>
        <v>0</v>
      </c>
      <c r="J2343" s="145">
        <f t="shared" si="164"/>
        <v>0</v>
      </c>
      <c r="K2343" s="145">
        <f t="shared" si="164"/>
        <v>0</v>
      </c>
      <c r="L2343" s="145">
        <f t="shared" si="164"/>
        <v>0</v>
      </c>
      <c r="M2343" s="145">
        <f t="shared" si="164"/>
        <v>0</v>
      </c>
      <c r="N2343" s="145">
        <f t="shared" si="164"/>
        <v>0</v>
      </c>
      <c r="O2343" s="145">
        <f t="shared" si="164"/>
        <v>0</v>
      </c>
      <c r="P2343" s="146">
        <f t="shared" si="164"/>
        <v>0</v>
      </c>
    </row>
    <row r="2344" spans="1:20" hidden="1" x14ac:dyDescent="0.25">
      <c r="A2344" s="258"/>
    </row>
    <row r="2345" spans="1:20" hidden="1" x14ac:dyDescent="0.25">
      <c r="A2345" s="258"/>
    </row>
    <row r="2346" spans="1:20" ht="15" hidden="1" customHeight="1" thickBot="1" x14ac:dyDescent="0.3">
      <c r="A2346" s="258">
        <f>A2289+1</f>
        <v>2061</v>
      </c>
      <c r="C2346" s="134" t="s">
        <v>202</v>
      </c>
      <c r="D2346" s="142">
        <f t="shared" ref="D2346:P2346" si="165">SUM(D2347:D2396)</f>
        <v>0</v>
      </c>
      <c r="E2346" s="142">
        <f t="shared" si="165"/>
        <v>0</v>
      </c>
      <c r="F2346" s="142">
        <f t="shared" si="165"/>
        <v>0</v>
      </c>
      <c r="G2346" s="142">
        <f t="shared" si="165"/>
        <v>0</v>
      </c>
      <c r="H2346" s="142">
        <f t="shared" si="165"/>
        <v>0</v>
      </c>
      <c r="I2346" s="142">
        <f t="shared" si="165"/>
        <v>0</v>
      </c>
      <c r="J2346" s="142">
        <f t="shared" si="165"/>
        <v>0</v>
      </c>
      <c r="K2346" s="142">
        <f t="shared" si="165"/>
        <v>0</v>
      </c>
      <c r="L2346" s="142">
        <f t="shared" si="165"/>
        <v>0</v>
      </c>
      <c r="M2346" s="142">
        <f t="shared" si="165"/>
        <v>0</v>
      </c>
      <c r="N2346" s="142">
        <f t="shared" si="165"/>
        <v>0</v>
      </c>
      <c r="O2346" s="142">
        <f t="shared" si="165"/>
        <v>0</v>
      </c>
      <c r="P2346" s="142">
        <f t="shared" si="165"/>
        <v>0</v>
      </c>
    </row>
    <row r="2347" spans="1:20" hidden="1" x14ac:dyDescent="0.25">
      <c r="A2347" s="258" t="str">
        <f>IF(B2347=1,A2346,"")</f>
        <v/>
      </c>
      <c r="B2347" s="39" t="str">
        <f>IF(C2347&lt;&gt;0,1,"")</f>
        <v/>
      </c>
      <c r="C2347" s="130">
        <f>VLOOKUP($X$9,CAD!$C$7:$D$31,2,0)</f>
        <v>0</v>
      </c>
      <c r="D2347" s="38">
        <v>0</v>
      </c>
      <c r="E2347" s="38">
        <v>0</v>
      </c>
      <c r="F2347" s="38">
        <v>0</v>
      </c>
      <c r="G2347" s="38">
        <v>0</v>
      </c>
      <c r="H2347" s="38">
        <v>0</v>
      </c>
      <c r="I2347" s="38">
        <v>0</v>
      </c>
      <c r="J2347" s="38">
        <v>0</v>
      </c>
      <c r="K2347" s="38">
        <v>0</v>
      </c>
      <c r="L2347" s="38">
        <v>0</v>
      </c>
      <c r="M2347" s="38">
        <v>0</v>
      </c>
      <c r="N2347" s="38">
        <v>0</v>
      </c>
      <c r="O2347" s="38">
        <v>0</v>
      </c>
      <c r="P2347" s="99">
        <f>SUM(D2347:O2347)</f>
        <v>0</v>
      </c>
    </row>
    <row r="2348" spans="1:20" hidden="1" x14ac:dyDescent="0.25">
      <c r="A2348" s="258" t="str">
        <f>IF(B2348=1,A2346,"")</f>
        <v/>
      </c>
      <c r="B2348" s="39" t="str">
        <f t="shared" ref="B2348:B2396" si="166">IF(C2348&lt;&gt;0,1,"")</f>
        <v/>
      </c>
      <c r="C2348" s="130">
        <f>VLOOKUP($X$10,CAD!$C$7:$D$31,2,0)</f>
        <v>0</v>
      </c>
      <c r="D2348" s="38">
        <v>0</v>
      </c>
      <c r="E2348" s="38">
        <v>0</v>
      </c>
      <c r="F2348" s="38">
        <v>0</v>
      </c>
      <c r="G2348" s="38">
        <v>0</v>
      </c>
      <c r="H2348" s="38">
        <v>0</v>
      </c>
      <c r="I2348" s="38">
        <v>0</v>
      </c>
      <c r="J2348" s="38">
        <v>0</v>
      </c>
      <c r="K2348" s="38">
        <v>0</v>
      </c>
      <c r="L2348" s="38">
        <v>0</v>
      </c>
      <c r="M2348" s="38">
        <v>0</v>
      </c>
      <c r="N2348" s="38">
        <v>0</v>
      </c>
      <c r="O2348" s="38">
        <v>0</v>
      </c>
      <c r="P2348" s="46">
        <f t="shared" ref="P2348:P2396" si="167">SUM(D2348:O2348)</f>
        <v>0</v>
      </c>
    </row>
    <row r="2349" spans="1:20" hidden="1" x14ac:dyDescent="0.25">
      <c r="A2349" s="258" t="str">
        <f>IF(B2349=1,A2346,"")</f>
        <v/>
      </c>
      <c r="B2349" s="39" t="str">
        <f t="shared" si="166"/>
        <v/>
      </c>
      <c r="C2349" s="130">
        <f>VLOOKUP($X$11,CAD!$C$7:$D$31,2,0)</f>
        <v>0</v>
      </c>
      <c r="D2349" s="37">
        <v>0</v>
      </c>
      <c r="E2349" s="37">
        <v>0</v>
      </c>
      <c r="F2349" s="37">
        <v>0</v>
      </c>
      <c r="G2349" s="37">
        <v>0</v>
      </c>
      <c r="H2349" s="37">
        <v>0</v>
      </c>
      <c r="I2349" s="37">
        <v>0</v>
      </c>
      <c r="J2349" s="37">
        <v>0</v>
      </c>
      <c r="K2349" s="37">
        <v>0</v>
      </c>
      <c r="L2349" s="37">
        <v>0</v>
      </c>
      <c r="M2349" s="37">
        <v>0</v>
      </c>
      <c r="N2349" s="37">
        <v>0</v>
      </c>
      <c r="O2349" s="37">
        <v>0</v>
      </c>
      <c r="P2349" s="46">
        <f t="shared" si="167"/>
        <v>0</v>
      </c>
    </row>
    <row r="2350" spans="1:20" hidden="1" x14ac:dyDescent="0.25">
      <c r="A2350" s="258" t="str">
        <f>IF(B2350=1,A2346,"")</f>
        <v/>
      </c>
      <c r="B2350" s="39" t="str">
        <f t="shared" si="166"/>
        <v/>
      </c>
      <c r="C2350" s="130">
        <f>VLOOKUP($X$12,CAD!$C$7:$D$31,2,0)</f>
        <v>0</v>
      </c>
      <c r="D2350" s="37">
        <v>0</v>
      </c>
      <c r="E2350" s="37">
        <v>0</v>
      </c>
      <c r="F2350" s="37">
        <v>0</v>
      </c>
      <c r="G2350" s="37">
        <v>0</v>
      </c>
      <c r="H2350" s="37">
        <v>0</v>
      </c>
      <c r="I2350" s="37">
        <v>0</v>
      </c>
      <c r="J2350" s="37">
        <v>0</v>
      </c>
      <c r="K2350" s="37">
        <v>0</v>
      </c>
      <c r="L2350" s="37">
        <v>0</v>
      </c>
      <c r="M2350" s="37">
        <v>0</v>
      </c>
      <c r="N2350" s="37">
        <v>0</v>
      </c>
      <c r="O2350" s="37">
        <v>0</v>
      </c>
      <c r="P2350" s="46">
        <f t="shared" si="167"/>
        <v>0</v>
      </c>
    </row>
    <row r="2351" spans="1:20" hidden="1" x14ac:dyDescent="0.25">
      <c r="A2351" s="258" t="str">
        <f>IF(B2351=1,A2346,"")</f>
        <v/>
      </c>
      <c r="B2351" s="39" t="str">
        <f t="shared" si="166"/>
        <v/>
      </c>
      <c r="C2351" s="130">
        <f>VLOOKUP($X$13,CAD!$C$7:$D$31,2,0)</f>
        <v>0</v>
      </c>
      <c r="D2351" s="37">
        <v>0</v>
      </c>
      <c r="E2351" s="37">
        <v>0</v>
      </c>
      <c r="F2351" s="37">
        <v>0</v>
      </c>
      <c r="G2351" s="37">
        <v>0</v>
      </c>
      <c r="H2351" s="37">
        <v>0</v>
      </c>
      <c r="I2351" s="37">
        <v>0</v>
      </c>
      <c r="J2351" s="37">
        <v>0</v>
      </c>
      <c r="K2351" s="37">
        <v>0</v>
      </c>
      <c r="L2351" s="37">
        <v>0</v>
      </c>
      <c r="M2351" s="37">
        <v>0</v>
      </c>
      <c r="N2351" s="37">
        <v>0</v>
      </c>
      <c r="O2351" s="37">
        <v>0</v>
      </c>
      <c r="P2351" s="46">
        <f t="shared" si="167"/>
        <v>0</v>
      </c>
    </row>
    <row r="2352" spans="1:20" hidden="1" x14ac:dyDescent="0.25">
      <c r="A2352" s="258" t="str">
        <f>IF(B2352=1,A2346,"")</f>
        <v/>
      </c>
      <c r="B2352" s="39" t="str">
        <f t="shared" si="166"/>
        <v/>
      </c>
      <c r="C2352" s="130">
        <f>VLOOKUP($X$14,CAD!$C$7:$D$31,2,0)</f>
        <v>0</v>
      </c>
      <c r="D2352" s="37">
        <v>0</v>
      </c>
      <c r="E2352" s="37">
        <v>0</v>
      </c>
      <c r="F2352" s="37">
        <v>0</v>
      </c>
      <c r="G2352" s="37">
        <v>0</v>
      </c>
      <c r="H2352" s="37">
        <v>0</v>
      </c>
      <c r="I2352" s="37">
        <v>0</v>
      </c>
      <c r="J2352" s="37">
        <v>0</v>
      </c>
      <c r="K2352" s="37">
        <v>0</v>
      </c>
      <c r="L2352" s="37">
        <v>0</v>
      </c>
      <c r="M2352" s="37">
        <v>0</v>
      </c>
      <c r="N2352" s="37">
        <v>0</v>
      </c>
      <c r="O2352" s="37">
        <v>0</v>
      </c>
      <c r="P2352" s="46">
        <f t="shared" si="167"/>
        <v>0</v>
      </c>
    </row>
    <row r="2353" spans="1:16" hidden="1" x14ac:dyDescent="0.25">
      <c r="A2353" s="258" t="str">
        <f>IF(B2353=1,A2346,"")</f>
        <v/>
      </c>
      <c r="B2353" s="39" t="str">
        <f t="shared" si="166"/>
        <v/>
      </c>
      <c r="C2353" s="130">
        <f>VLOOKUP($X$15,CAD!$C$7:$D$31,2,0)</f>
        <v>0</v>
      </c>
      <c r="D2353" s="37">
        <v>0</v>
      </c>
      <c r="E2353" s="37">
        <v>0</v>
      </c>
      <c r="F2353" s="37">
        <v>0</v>
      </c>
      <c r="G2353" s="37">
        <v>0</v>
      </c>
      <c r="H2353" s="37">
        <v>0</v>
      </c>
      <c r="I2353" s="37">
        <v>0</v>
      </c>
      <c r="J2353" s="37">
        <v>0</v>
      </c>
      <c r="K2353" s="37">
        <v>0</v>
      </c>
      <c r="L2353" s="37">
        <v>0</v>
      </c>
      <c r="M2353" s="37">
        <v>0</v>
      </c>
      <c r="N2353" s="37">
        <v>0</v>
      </c>
      <c r="O2353" s="37">
        <v>0</v>
      </c>
      <c r="P2353" s="46">
        <f t="shared" si="167"/>
        <v>0</v>
      </c>
    </row>
    <row r="2354" spans="1:16" hidden="1" x14ac:dyDescent="0.25">
      <c r="A2354" s="258" t="str">
        <f>IF(B2354=1,A2346,"")</f>
        <v/>
      </c>
      <c r="B2354" s="39" t="str">
        <f t="shared" si="166"/>
        <v/>
      </c>
      <c r="C2354" s="130">
        <f>VLOOKUP($X$16,CAD!$C$7:$D$31,2,0)</f>
        <v>0</v>
      </c>
      <c r="D2354" s="37">
        <v>0</v>
      </c>
      <c r="E2354" s="37">
        <v>0</v>
      </c>
      <c r="F2354" s="37">
        <v>0</v>
      </c>
      <c r="G2354" s="37">
        <v>0</v>
      </c>
      <c r="H2354" s="37">
        <v>0</v>
      </c>
      <c r="I2354" s="37">
        <v>0</v>
      </c>
      <c r="J2354" s="37">
        <v>0</v>
      </c>
      <c r="K2354" s="37">
        <v>0</v>
      </c>
      <c r="L2354" s="37">
        <v>0</v>
      </c>
      <c r="M2354" s="37">
        <v>0</v>
      </c>
      <c r="N2354" s="37">
        <v>0</v>
      </c>
      <c r="O2354" s="37">
        <v>0</v>
      </c>
      <c r="P2354" s="46">
        <f t="shared" si="167"/>
        <v>0</v>
      </c>
    </row>
    <row r="2355" spans="1:16" hidden="1" x14ac:dyDescent="0.25">
      <c r="A2355" s="258" t="str">
        <f>IF(B2355=1,A2346,"")</f>
        <v/>
      </c>
      <c r="B2355" s="39" t="str">
        <f t="shared" si="166"/>
        <v/>
      </c>
      <c r="C2355" s="130">
        <f>VLOOKUP($X$17,CAD!$C$7:$D$31,2,0)</f>
        <v>0</v>
      </c>
      <c r="D2355" s="37">
        <v>0</v>
      </c>
      <c r="E2355" s="37">
        <v>0</v>
      </c>
      <c r="F2355" s="37">
        <v>0</v>
      </c>
      <c r="G2355" s="37">
        <v>0</v>
      </c>
      <c r="H2355" s="37">
        <v>0</v>
      </c>
      <c r="I2355" s="37">
        <v>0</v>
      </c>
      <c r="J2355" s="37">
        <v>0</v>
      </c>
      <c r="K2355" s="37">
        <v>0</v>
      </c>
      <c r="L2355" s="37">
        <v>0</v>
      </c>
      <c r="M2355" s="37">
        <v>0</v>
      </c>
      <c r="N2355" s="37">
        <v>0</v>
      </c>
      <c r="O2355" s="37">
        <v>0</v>
      </c>
      <c r="P2355" s="46">
        <f t="shared" si="167"/>
        <v>0</v>
      </c>
    </row>
    <row r="2356" spans="1:16" hidden="1" x14ac:dyDescent="0.25">
      <c r="A2356" s="258" t="str">
        <f>IF(B2356=1,A2346,"")</f>
        <v/>
      </c>
      <c r="B2356" s="39" t="str">
        <f t="shared" si="166"/>
        <v/>
      </c>
      <c r="C2356" s="130">
        <f>VLOOKUP($X$18,CAD!$C$7:$D$31,2,0)</f>
        <v>0</v>
      </c>
      <c r="D2356" s="37">
        <v>0</v>
      </c>
      <c r="E2356" s="37">
        <v>0</v>
      </c>
      <c r="F2356" s="37">
        <v>0</v>
      </c>
      <c r="G2356" s="37">
        <v>0</v>
      </c>
      <c r="H2356" s="37">
        <v>0</v>
      </c>
      <c r="I2356" s="37">
        <v>0</v>
      </c>
      <c r="J2356" s="37">
        <v>0</v>
      </c>
      <c r="K2356" s="37">
        <v>0</v>
      </c>
      <c r="L2356" s="37">
        <v>0</v>
      </c>
      <c r="M2356" s="37">
        <v>0</v>
      </c>
      <c r="N2356" s="37">
        <v>0</v>
      </c>
      <c r="O2356" s="37">
        <v>0</v>
      </c>
      <c r="P2356" s="46">
        <f t="shared" si="167"/>
        <v>0</v>
      </c>
    </row>
    <row r="2357" spans="1:16" hidden="1" x14ac:dyDescent="0.25">
      <c r="A2357" s="258" t="str">
        <f>IF(B2357=1,A2346,"")</f>
        <v/>
      </c>
      <c r="B2357" s="39" t="str">
        <f t="shared" si="166"/>
        <v/>
      </c>
      <c r="C2357" s="130">
        <f>VLOOKUP($X$19,CAD!$C$7:$D$31,2,0)</f>
        <v>0</v>
      </c>
      <c r="D2357" s="37">
        <v>0</v>
      </c>
      <c r="E2357" s="37">
        <v>0</v>
      </c>
      <c r="F2357" s="37">
        <v>0</v>
      </c>
      <c r="G2357" s="37">
        <v>0</v>
      </c>
      <c r="H2357" s="37">
        <v>0</v>
      </c>
      <c r="I2357" s="37">
        <v>0</v>
      </c>
      <c r="J2357" s="37">
        <v>0</v>
      </c>
      <c r="K2357" s="37">
        <v>0</v>
      </c>
      <c r="L2357" s="37">
        <v>0</v>
      </c>
      <c r="M2357" s="37">
        <v>0</v>
      </c>
      <c r="N2357" s="37">
        <v>0</v>
      </c>
      <c r="O2357" s="37">
        <v>0</v>
      </c>
      <c r="P2357" s="46">
        <f t="shared" si="167"/>
        <v>0</v>
      </c>
    </row>
    <row r="2358" spans="1:16" hidden="1" x14ac:dyDescent="0.25">
      <c r="A2358" s="258" t="str">
        <f>IF(B2358=1,A2346,"")</f>
        <v/>
      </c>
      <c r="B2358" s="39" t="str">
        <f t="shared" si="166"/>
        <v/>
      </c>
      <c r="C2358" s="130">
        <f>VLOOKUP($X$20,CAD!$C$7:$D$31,2,0)</f>
        <v>0</v>
      </c>
      <c r="D2358" s="37">
        <v>0</v>
      </c>
      <c r="E2358" s="37">
        <v>0</v>
      </c>
      <c r="F2358" s="37">
        <v>0</v>
      </c>
      <c r="G2358" s="37">
        <v>0</v>
      </c>
      <c r="H2358" s="37">
        <v>0</v>
      </c>
      <c r="I2358" s="37">
        <v>0</v>
      </c>
      <c r="J2358" s="37">
        <v>0</v>
      </c>
      <c r="K2358" s="37">
        <v>0</v>
      </c>
      <c r="L2358" s="37">
        <v>0</v>
      </c>
      <c r="M2358" s="37">
        <v>0</v>
      </c>
      <c r="N2358" s="37">
        <v>0</v>
      </c>
      <c r="O2358" s="37">
        <v>0</v>
      </c>
      <c r="P2358" s="46">
        <f t="shared" si="167"/>
        <v>0</v>
      </c>
    </row>
    <row r="2359" spans="1:16" hidden="1" x14ac:dyDescent="0.25">
      <c r="A2359" s="258" t="str">
        <f>IF(B2359=1,A2346,"")</f>
        <v/>
      </c>
      <c r="B2359" s="39" t="str">
        <f t="shared" si="166"/>
        <v/>
      </c>
      <c r="C2359" s="130">
        <f>VLOOKUP($X$21,CAD!$C$7:$D$31,2,0)</f>
        <v>0</v>
      </c>
      <c r="D2359" s="37">
        <v>0</v>
      </c>
      <c r="E2359" s="37">
        <v>0</v>
      </c>
      <c r="F2359" s="37">
        <v>0</v>
      </c>
      <c r="G2359" s="37">
        <v>0</v>
      </c>
      <c r="H2359" s="37">
        <v>0</v>
      </c>
      <c r="I2359" s="37">
        <v>0</v>
      </c>
      <c r="J2359" s="37">
        <v>0</v>
      </c>
      <c r="K2359" s="37">
        <v>0</v>
      </c>
      <c r="L2359" s="37">
        <v>0</v>
      </c>
      <c r="M2359" s="37">
        <v>0</v>
      </c>
      <c r="N2359" s="37">
        <v>0</v>
      </c>
      <c r="O2359" s="37">
        <v>0</v>
      </c>
      <c r="P2359" s="46">
        <f t="shared" si="167"/>
        <v>0</v>
      </c>
    </row>
    <row r="2360" spans="1:16" hidden="1" x14ac:dyDescent="0.25">
      <c r="A2360" s="258" t="str">
        <f>IF(B2360=1,A2346,"")</f>
        <v/>
      </c>
      <c r="B2360" s="39" t="str">
        <f t="shared" si="166"/>
        <v/>
      </c>
      <c r="C2360" s="130">
        <f>VLOOKUP($X$22,CAD!$C$7:$D$31,2,0)</f>
        <v>0</v>
      </c>
      <c r="D2360" s="37">
        <v>0</v>
      </c>
      <c r="E2360" s="37">
        <v>0</v>
      </c>
      <c r="F2360" s="37">
        <v>0</v>
      </c>
      <c r="G2360" s="37">
        <v>0</v>
      </c>
      <c r="H2360" s="37">
        <v>0</v>
      </c>
      <c r="I2360" s="37">
        <v>0</v>
      </c>
      <c r="J2360" s="37">
        <v>0</v>
      </c>
      <c r="K2360" s="37">
        <v>0</v>
      </c>
      <c r="L2360" s="37">
        <v>0</v>
      </c>
      <c r="M2360" s="37">
        <v>0</v>
      </c>
      <c r="N2360" s="37">
        <v>0</v>
      </c>
      <c r="O2360" s="37">
        <v>0</v>
      </c>
      <c r="P2360" s="46">
        <f t="shared" si="167"/>
        <v>0</v>
      </c>
    </row>
    <row r="2361" spans="1:16" hidden="1" x14ac:dyDescent="0.25">
      <c r="A2361" s="258" t="str">
        <f>IF(B2361=1,A2346,"")</f>
        <v/>
      </c>
      <c r="B2361" s="39" t="str">
        <f t="shared" si="166"/>
        <v/>
      </c>
      <c r="C2361" s="130">
        <f>VLOOKUP($X$23,CAD!$C$7:$D$31,2,0)</f>
        <v>0</v>
      </c>
      <c r="D2361" s="37">
        <v>0</v>
      </c>
      <c r="E2361" s="37">
        <v>0</v>
      </c>
      <c r="F2361" s="37">
        <v>0</v>
      </c>
      <c r="G2361" s="37">
        <v>0</v>
      </c>
      <c r="H2361" s="37">
        <v>0</v>
      </c>
      <c r="I2361" s="37">
        <v>0</v>
      </c>
      <c r="J2361" s="37">
        <v>0</v>
      </c>
      <c r="K2361" s="37">
        <v>0</v>
      </c>
      <c r="L2361" s="37">
        <v>0</v>
      </c>
      <c r="M2361" s="37">
        <v>0</v>
      </c>
      <c r="N2361" s="37">
        <v>0</v>
      </c>
      <c r="O2361" s="37">
        <v>0</v>
      </c>
      <c r="P2361" s="46">
        <f t="shared" si="167"/>
        <v>0</v>
      </c>
    </row>
    <row r="2362" spans="1:16" hidden="1" x14ac:dyDescent="0.25">
      <c r="A2362" s="258" t="str">
        <f>IF(B2362=1,A2346,"")</f>
        <v/>
      </c>
      <c r="B2362" s="39" t="str">
        <f t="shared" si="166"/>
        <v/>
      </c>
      <c r="C2362" s="130">
        <f>VLOOKUP($X$24,CAD!$C$7:$D$31,2,0)</f>
        <v>0</v>
      </c>
      <c r="D2362" s="37">
        <v>0</v>
      </c>
      <c r="E2362" s="37">
        <v>0</v>
      </c>
      <c r="F2362" s="37">
        <v>0</v>
      </c>
      <c r="G2362" s="37">
        <v>0</v>
      </c>
      <c r="H2362" s="37">
        <v>0</v>
      </c>
      <c r="I2362" s="37">
        <v>0</v>
      </c>
      <c r="J2362" s="37">
        <v>0</v>
      </c>
      <c r="K2362" s="37">
        <v>0</v>
      </c>
      <c r="L2362" s="37">
        <v>0</v>
      </c>
      <c r="M2362" s="37">
        <v>0</v>
      </c>
      <c r="N2362" s="37">
        <v>0</v>
      </c>
      <c r="O2362" s="37">
        <v>0</v>
      </c>
      <c r="P2362" s="46">
        <f t="shared" si="167"/>
        <v>0</v>
      </c>
    </row>
    <row r="2363" spans="1:16" hidden="1" x14ac:dyDescent="0.25">
      <c r="A2363" s="258" t="str">
        <f>IF(B2363=1,A2346,"")</f>
        <v/>
      </c>
      <c r="B2363" s="39" t="str">
        <f t="shared" si="166"/>
        <v/>
      </c>
      <c r="C2363" s="130">
        <f>VLOOKUP($X$25,CAD!$C$7:$D$31,2,0)</f>
        <v>0</v>
      </c>
      <c r="D2363" s="37">
        <v>0</v>
      </c>
      <c r="E2363" s="37">
        <v>0</v>
      </c>
      <c r="F2363" s="37">
        <v>0</v>
      </c>
      <c r="G2363" s="37">
        <v>0</v>
      </c>
      <c r="H2363" s="37">
        <v>0</v>
      </c>
      <c r="I2363" s="37">
        <v>0</v>
      </c>
      <c r="J2363" s="37">
        <v>0</v>
      </c>
      <c r="K2363" s="37">
        <v>0</v>
      </c>
      <c r="L2363" s="37">
        <v>0</v>
      </c>
      <c r="M2363" s="37">
        <v>0</v>
      </c>
      <c r="N2363" s="37">
        <v>0</v>
      </c>
      <c r="O2363" s="37">
        <v>0</v>
      </c>
      <c r="P2363" s="46">
        <f t="shared" si="167"/>
        <v>0</v>
      </c>
    </row>
    <row r="2364" spans="1:16" hidden="1" x14ac:dyDescent="0.25">
      <c r="A2364" s="258" t="str">
        <f>IF(B2364=1,A2346,"")</f>
        <v/>
      </c>
      <c r="B2364" s="39" t="str">
        <f t="shared" si="166"/>
        <v/>
      </c>
      <c r="C2364" s="130">
        <f>VLOOKUP($X$26,CAD!$C$7:$D$31,2,0)</f>
        <v>0</v>
      </c>
      <c r="D2364" s="37">
        <v>0</v>
      </c>
      <c r="E2364" s="37">
        <v>0</v>
      </c>
      <c r="F2364" s="37">
        <v>0</v>
      </c>
      <c r="G2364" s="37">
        <v>0</v>
      </c>
      <c r="H2364" s="37">
        <v>0</v>
      </c>
      <c r="I2364" s="37">
        <v>0</v>
      </c>
      <c r="J2364" s="37">
        <v>0</v>
      </c>
      <c r="K2364" s="37">
        <v>0</v>
      </c>
      <c r="L2364" s="37">
        <v>0</v>
      </c>
      <c r="M2364" s="37">
        <v>0</v>
      </c>
      <c r="N2364" s="37">
        <v>0</v>
      </c>
      <c r="O2364" s="37">
        <v>0</v>
      </c>
      <c r="P2364" s="46">
        <f t="shared" si="167"/>
        <v>0</v>
      </c>
    </row>
    <row r="2365" spans="1:16" hidden="1" x14ac:dyDescent="0.25">
      <c r="A2365" s="258" t="str">
        <f>IF(B2365=1,A2346,"")</f>
        <v/>
      </c>
      <c r="B2365" s="39" t="str">
        <f t="shared" si="166"/>
        <v/>
      </c>
      <c r="C2365" s="130">
        <f>VLOOKUP($X$27,CAD!$C$7:$D$31,2,0)</f>
        <v>0</v>
      </c>
      <c r="D2365" s="37">
        <v>0</v>
      </c>
      <c r="E2365" s="37">
        <v>0</v>
      </c>
      <c r="F2365" s="37">
        <v>0</v>
      </c>
      <c r="G2365" s="37">
        <v>0</v>
      </c>
      <c r="H2365" s="37">
        <v>0</v>
      </c>
      <c r="I2365" s="37">
        <v>0</v>
      </c>
      <c r="J2365" s="37">
        <v>0</v>
      </c>
      <c r="K2365" s="37">
        <v>0</v>
      </c>
      <c r="L2365" s="37">
        <v>0</v>
      </c>
      <c r="M2365" s="37">
        <v>0</v>
      </c>
      <c r="N2365" s="37">
        <v>0</v>
      </c>
      <c r="O2365" s="37">
        <v>0</v>
      </c>
      <c r="P2365" s="46">
        <f t="shared" si="167"/>
        <v>0</v>
      </c>
    </row>
    <row r="2366" spans="1:16" hidden="1" x14ac:dyDescent="0.25">
      <c r="A2366" s="258" t="str">
        <f>IF(B2366=1,A2346,"")</f>
        <v/>
      </c>
      <c r="B2366" s="39" t="str">
        <f t="shared" si="166"/>
        <v/>
      </c>
      <c r="C2366" s="130">
        <f>VLOOKUP($X$28,CAD!$C$7:$D$31,2,0)</f>
        <v>0</v>
      </c>
      <c r="D2366" s="37">
        <v>0</v>
      </c>
      <c r="E2366" s="37">
        <v>0</v>
      </c>
      <c r="F2366" s="37">
        <v>0</v>
      </c>
      <c r="G2366" s="37">
        <v>0</v>
      </c>
      <c r="H2366" s="37">
        <v>0</v>
      </c>
      <c r="I2366" s="37">
        <v>0</v>
      </c>
      <c r="J2366" s="37">
        <v>0</v>
      </c>
      <c r="K2366" s="37">
        <v>0</v>
      </c>
      <c r="L2366" s="37">
        <v>0</v>
      </c>
      <c r="M2366" s="37">
        <v>0</v>
      </c>
      <c r="N2366" s="37">
        <v>0</v>
      </c>
      <c r="O2366" s="37">
        <v>0</v>
      </c>
      <c r="P2366" s="46">
        <f t="shared" si="167"/>
        <v>0</v>
      </c>
    </row>
    <row r="2367" spans="1:16" hidden="1" x14ac:dyDescent="0.25">
      <c r="A2367" s="258" t="str">
        <f>IF(B2367=1,A2346,"")</f>
        <v/>
      </c>
      <c r="B2367" s="39" t="str">
        <f t="shared" si="166"/>
        <v/>
      </c>
      <c r="C2367" s="130">
        <f>VLOOKUP($X$29,CAD!$C$7:$D$31,2,0)</f>
        <v>0</v>
      </c>
      <c r="D2367" s="37">
        <v>0</v>
      </c>
      <c r="E2367" s="37">
        <v>0</v>
      </c>
      <c r="F2367" s="37">
        <v>0</v>
      </c>
      <c r="G2367" s="37">
        <v>0</v>
      </c>
      <c r="H2367" s="37">
        <v>0</v>
      </c>
      <c r="I2367" s="37">
        <v>0</v>
      </c>
      <c r="J2367" s="37">
        <v>0</v>
      </c>
      <c r="K2367" s="37">
        <v>0</v>
      </c>
      <c r="L2367" s="37">
        <v>0</v>
      </c>
      <c r="M2367" s="37">
        <v>0</v>
      </c>
      <c r="N2367" s="37">
        <v>0</v>
      </c>
      <c r="O2367" s="37">
        <v>0</v>
      </c>
      <c r="P2367" s="46">
        <f t="shared" si="167"/>
        <v>0</v>
      </c>
    </row>
    <row r="2368" spans="1:16" hidden="1" x14ac:dyDescent="0.25">
      <c r="A2368" s="258" t="str">
        <f>IF(B2368=1,A2346,"")</f>
        <v/>
      </c>
      <c r="B2368" s="39" t="str">
        <f t="shared" si="166"/>
        <v/>
      </c>
      <c r="C2368" s="130">
        <f>VLOOKUP($X$30,CAD!$C$7:$D$31,2,0)</f>
        <v>0</v>
      </c>
      <c r="D2368" s="37">
        <v>0</v>
      </c>
      <c r="E2368" s="37">
        <v>0</v>
      </c>
      <c r="F2368" s="37">
        <v>0</v>
      </c>
      <c r="G2368" s="37">
        <v>0</v>
      </c>
      <c r="H2368" s="37">
        <v>0</v>
      </c>
      <c r="I2368" s="37">
        <v>0</v>
      </c>
      <c r="J2368" s="37">
        <v>0</v>
      </c>
      <c r="K2368" s="37">
        <v>0</v>
      </c>
      <c r="L2368" s="37">
        <v>0</v>
      </c>
      <c r="M2368" s="37">
        <v>0</v>
      </c>
      <c r="N2368" s="37">
        <v>0</v>
      </c>
      <c r="O2368" s="37">
        <v>0</v>
      </c>
      <c r="P2368" s="46">
        <f t="shared" si="167"/>
        <v>0</v>
      </c>
    </row>
    <row r="2369" spans="1:16" hidden="1" x14ac:dyDescent="0.25">
      <c r="A2369" s="258" t="str">
        <f>IF(B2369=1,A2346,"")</f>
        <v/>
      </c>
      <c r="B2369" s="39" t="str">
        <f t="shared" si="166"/>
        <v/>
      </c>
      <c r="C2369" s="130">
        <f>VLOOKUP($X$31,CAD!$C$7:$D$31,2,0)</f>
        <v>0</v>
      </c>
      <c r="D2369" s="37">
        <v>0</v>
      </c>
      <c r="E2369" s="37">
        <v>0</v>
      </c>
      <c r="F2369" s="37">
        <v>0</v>
      </c>
      <c r="G2369" s="37">
        <v>0</v>
      </c>
      <c r="H2369" s="37">
        <v>0</v>
      </c>
      <c r="I2369" s="37">
        <v>0</v>
      </c>
      <c r="J2369" s="37">
        <v>0</v>
      </c>
      <c r="K2369" s="37">
        <v>0</v>
      </c>
      <c r="L2369" s="37">
        <v>0</v>
      </c>
      <c r="M2369" s="37">
        <v>0</v>
      </c>
      <c r="N2369" s="37">
        <v>0</v>
      </c>
      <c r="O2369" s="37">
        <v>0</v>
      </c>
      <c r="P2369" s="46">
        <f t="shared" si="167"/>
        <v>0</v>
      </c>
    </row>
    <row r="2370" spans="1:16" hidden="1" x14ac:dyDescent="0.25">
      <c r="A2370" s="258" t="str">
        <f>IF(B2370=1,A2346,"")</f>
        <v/>
      </c>
      <c r="B2370" s="39" t="str">
        <f t="shared" si="166"/>
        <v/>
      </c>
      <c r="C2370" s="130">
        <f>VLOOKUP($X$32,CAD!$C$7:$D$31,2,0)</f>
        <v>0</v>
      </c>
      <c r="D2370" s="37">
        <v>0</v>
      </c>
      <c r="E2370" s="37">
        <v>0</v>
      </c>
      <c r="F2370" s="37">
        <v>0</v>
      </c>
      <c r="G2370" s="37">
        <v>0</v>
      </c>
      <c r="H2370" s="37">
        <v>0</v>
      </c>
      <c r="I2370" s="37">
        <v>0</v>
      </c>
      <c r="J2370" s="37">
        <v>0</v>
      </c>
      <c r="K2370" s="37">
        <v>0</v>
      </c>
      <c r="L2370" s="37">
        <v>0</v>
      </c>
      <c r="M2370" s="37">
        <v>0</v>
      </c>
      <c r="N2370" s="37">
        <v>0</v>
      </c>
      <c r="O2370" s="37">
        <v>0</v>
      </c>
      <c r="P2370" s="46">
        <f t="shared" si="167"/>
        <v>0</v>
      </c>
    </row>
    <row r="2371" spans="1:16" hidden="1" x14ac:dyDescent="0.25">
      <c r="A2371" s="258" t="str">
        <f>IF(B2371=1,A2346,"")</f>
        <v/>
      </c>
      <c r="B2371" s="39" t="str">
        <f t="shared" si="166"/>
        <v/>
      </c>
      <c r="C2371" s="130">
        <f>VLOOKUP($X$33,CAD!$C$7:$D$31,2,0)</f>
        <v>0</v>
      </c>
      <c r="D2371" s="37">
        <v>0</v>
      </c>
      <c r="E2371" s="37">
        <v>0</v>
      </c>
      <c r="F2371" s="37">
        <v>0</v>
      </c>
      <c r="G2371" s="37">
        <v>0</v>
      </c>
      <c r="H2371" s="37">
        <v>0</v>
      </c>
      <c r="I2371" s="37">
        <v>0</v>
      </c>
      <c r="J2371" s="37">
        <v>0</v>
      </c>
      <c r="K2371" s="37">
        <v>0</v>
      </c>
      <c r="L2371" s="37">
        <v>0</v>
      </c>
      <c r="M2371" s="37">
        <v>0</v>
      </c>
      <c r="N2371" s="37">
        <v>0</v>
      </c>
      <c r="O2371" s="37">
        <v>0</v>
      </c>
      <c r="P2371" s="46">
        <f t="shared" si="167"/>
        <v>0</v>
      </c>
    </row>
    <row r="2372" spans="1:16" hidden="1" x14ac:dyDescent="0.25">
      <c r="A2372" s="258" t="str">
        <f>IF(B2372=1,A2346,"")</f>
        <v/>
      </c>
      <c r="B2372" s="39" t="str">
        <f t="shared" si="166"/>
        <v/>
      </c>
      <c r="C2372" s="101">
        <f>VLOOKUP($X$34,CAD!$E$7:$F$31,2,0)</f>
        <v>0</v>
      </c>
      <c r="D2372" s="37">
        <v>0</v>
      </c>
      <c r="E2372" s="37">
        <v>0</v>
      </c>
      <c r="F2372" s="37">
        <v>0</v>
      </c>
      <c r="G2372" s="37">
        <v>0</v>
      </c>
      <c r="H2372" s="37">
        <v>0</v>
      </c>
      <c r="I2372" s="37">
        <v>0</v>
      </c>
      <c r="J2372" s="37">
        <v>0</v>
      </c>
      <c r="K2372" s="37">
        <v>0</v>
      </c>
      <c r="L2372" s="37">
        <v>0</v>
      </c>
      <c r="M2372" s="37">
        <v>0</v>
      </c>
      <c r="N2372" s="37">
        <v>0</v>
      </c>
      <c r="O2372" s="37">
        <v>0</v>
      </c>
      <c r="P2372" s="46">
        <f t="shared" si="167"/>
        <v>0</v>
      </c>
    </row>
    <row r="2373" spans="1:16" hidden="1" x14ac:dyDescent="0.25">
      <c r="A2373" s="258" t="str">
        <f>IF(B2373=1,A2346,"")</f>
        <v/>
      </c>
      <c r="B2373" s="39" t="str">
        <f t="shared" si="166"/>
        <v/>
      </c>
      <c r="C2373" s="101">
        <f>VLOOKUP($X$35,CAD!$E$7:$F$31,2,0)</f>
        <v>0</v>
      </c>
      <c r="D2373" s="37">
        <v>0</v>
      </c>
      <c r="E2373" s="37">
        <v>0</v>
      </c>
      <c r="F2373" s="37">
        <v>0</v>
      </c>
      <c r="G2373" s="37">
        <v>0</v>
      </c>
      <c r="H2373" s="37">
        <v>0</v>
      </c>
      <c r="I2373" s="37">
        <v>0</v>
      </c>
      <c r="J2373" s="37">
        <v>0</v>
      </c>
      <c r="K2373" s="37">
        <v>0</v>
      </c>
      <c r="L2373" s="37">
        <v>0</v>
      </c>
      <c r="M2373" s="37">
        <v>0</v>
      </c>
      <c r="N2373" s="37">
        <v>0</v>
      </c>
      <c r="O2373" s="37">
        <v>0</v>
      </c>
      <c r="P2373" s="46">
        <f t="shared" si="167"/>
        <v>0</v>
      </c>
    </row>
    <row r="2374" spans="1:16" hidden="1" x14ac:dyDescent="0.25">
      <c r="A2374" s="258" t="str">
        <f>IF(B2374=1,A2346,"")</f>
        <v/>
      </c>
      <c r="B2374" s="39" t="str">
        <f t="shared" si="166"/>
        <v/>
      </c>
      <c r="C2374" s="101">
        <f>VLOOKUP($X$36,CAD!$E$7:$F$31,2,0)</f>
        <v>0</v>
      </c>
      <c r="D2374" s="37">
        <v>0</v>
      </c>
      <c r="E2374" s="37">
        <v>0</v>
      </c>
      <c r="F2374" s="37">
        <v>0</v>
      </c>
      <c r="G2374" s="37">
        <v>0</v>
      </c>
      <c r="H2374" s="37">
        <v>0</v>
      </c>
      <c r="I2374" s="37">
        <v>0</v>
      </c>
      <c r="J2374" s="37">
        <v>0</v>
      </c>
      <c r="K2374" s="37">
        <v>0</v>
      </c>
      <c r="L2374" s="37">
        <v>0</v>
      </c>
      <c r="M2374" s="37">
        <v>0</v>
      </c>
      <c r="N2374" s="37">
        <v>0</v>
      </c>
      <c r="O2374" s="37">
        <v>0</v>
      </c>
      <c r="P2374" s="46">
        <f t="shared" si="167"/>
        <v>0</v>
      </c>
    </row>
    <row r="2375" spans="1:16" hidden="1" x14ac:dyDescent="0.25">
      <c r="A2375" s="258" t="str">
        <f>IF(B2375=1,A2346,"")</f>
        <v/>
      </c>
      <c r="B2375" s="39" t="str">
        <f t="shared" si="166"/>
        <v/>
      </c>
      <c r="C2375" s="101">
        <f>VLOOKUP($X$37,CAD!$E$7:$F$31,2,0)</f>
        <v>0</v>
      </c>
      <c r="D2375" s="37">
        <v>0</v>
      </c>
      <c r="E2375" s="37">
        <v>0</v>
      </c>
      <c r="F2375" s="37">
        <v>0</v>
      </c>
      <c r="G2375" s="37">
        <v>0</v>
      </c>
      <c r="H2375" s="37">
        <v>0</v>
      </c>
      <c r="I2375" s="37">
        <v>0</v>
      </c>
      <c r="J2375" s="37">
        <v>0</v>
      </c>
      <c r="K2375" s="37">
        <v>0</v>
      </c>
      <c r="L2375" s="37">
        <v>0</v>
      </c>
      <c r="M2375" s="37">
        <v>0</v>
      </c>
      <c r="N2375" s="37">
        <v>0</v>
      </c>
      <c r="O2375" s="37">
        <v>0</v>
      </c>
      <c r="P2375" s="46">
        <f t="shared" si="167"/>
        <v>0</v>
      </c>
    </row>
    <row r="2376" spans="1:16" hidden="1" x14ac:dyDescent="0.25">
      <c r="A2376" s="258" t="str">
        <f>IF(B2376=1,A2346,"")</f>
        <v/>
      </c>
      <c r="B2376" s="39" t="str">
        <f t="shared" si="166"/>
        <v/>
      </c>
      <c r="C2376" s="101">
        <f>VLOOKUP($X$38,CAD!$E$7:$F$31,2,0)</f>
        <v>0</v>
      </c>
      <c r="D2376" s="37">
        <v>0</v>
      </c>
      <c r="E2376" s="37">
        <v>0</v>
      </c>
      <c r="F2376" s="37">
        <v>0</v>
      </c>
      <c r="G2376" s="37">
        <v>0</v>
      </c>
      <c r="H2376" s="37">
        <v>0</v>
      </c>
      <c r="I2376" s="37">
        <v>0</v>
      </c>
      <c r="J2376" s="37">
        <v>0</v>
      </c>
      <c r="K2376" s="37">
        <v>0</v>
      </c>
      <c r="L2376" s="37">
        <v>0</v>
      </c>
      <c r="M2376" s="37">
        <v>0</v>
      </c>
      <c r="N2376" s="37">
        <v>0</v>
      </c>
      <c r="O2376" s="37">
        <v>0</v>
      </c>
      <c r="P2376" s="46">
        <f t="shared" si="167"/>
        <v>0</v>
      </c>
    </row>
    <row r="2377" spans="1:16" hidden="1" x14ac:dyDescent="0.25">
      <c r="A2377" s="258" t="str">
        <f>IF(B2377=1,A2346,"")</f>
        <v/>
      </c>
      <c r="B2377" s="39" t="str">
        <f t="shared" si="166"/>
        <v/>
      </c>
      <c r="C2377" s="101">
        <f>VLOOKUP($X$39,CAD!$E$7:$F$31,2,0)</f>
        <v>0</v>
      </c>
      <c r="D2377" s="37">
        <v>0</v>
      </c>
      <c r="E2377" s="37">
        <v>0</v>
      </c>
      <c r="F2377" s="37">
        <v>0</v>
      </c>
      <c r="G2377" s="37">
        <v>0</v>
      </c>
      <c r="H2377" s="37">
        <v>0</v>
      </c>
      <c r="I2377" s="37">
        <v>0</v>
      </c>
      <c r="J2377" s="37">
        <v>0</v>
      </c>
      <c r="K2377" s="37">
        <v>0</v>
      </c>
      <c r="L2377" s="37">
        <v>0</v>
      </c>
      <c r="M2377" s="37">
        <v>0</v>
      </c>
      <c r="N2377" s="37">
        <v>0</v>
      </c>
      <c r="O2377" s="37">
        <v>0</v>
      </c>
      <c r="P2377" s="46">
        <f t="shared" si="167"/>
        <v>0</v>
      </c>
    </row>
    <row r="2378" spans="1:16" hidden="1" x14ac:dyDescent="0.25">
      <c r="A2378" s="258" t="str">
        <f>IF(B2378=1,A2346,"")</f>
        <v/>
      </c>
      <c r="B2378" s="39" t="str">
        <f t="shared" si="166"/>
        <v/>
      </c>
      <c r="C2378" s="101">
        <f>VLOOKUP($X$40,CAD!$E$7:$F$31,2,0)</f>
        <v>0</v>
      </c>
      <c r="D2378" s="37">
        <v>0</v>
      </c>
      <c r="E2378" s="37">
        <v>0</v>
      </c>
      <c r="F2378" s="37">
        <v>0</v>
      </c>
      <c r="G2378" s="37">
        <v>0</v>
      </c>
      <c r="H2378" s="37">
        <v>0</v>
      </c>
      <c r="I2378" s="37">
        <v>0</v>
      </c>
      <c r="J2378" s="37">
        <v>0</v>
      </c>
      <c r="K2378" s="37">
        <v>0</v>
      </c>
      <c r="L2378" s="37">
        <v>0</v>
      </c>
      <c r="M2378" s="37">
        <v>0</v>
      </c>
      <c r="N2378" s="37">
        <v>0</v>
      </c>
      <c r="O2378" s="37">
        <v>0</v>
      </c>
      <c r="P2378" s="46">
        <f t="shared" si="167"/>
        <v>0</v>
      </c>
    </row>
    <row r="2379" spans="1:16" hidden="1" x14ac:dyDescent="0.25">
      <c r="A2379" s="258" t="str">
        <f>IF(B2379=1,A2346,"")</f>
        <v/>
      </c>
      <c r="B2379" s="39" t="str">
        <f t="shared" si="166"/>
        <v/>
      </c>
      <c r="C2379" s="101">
        <f>VLOOKUP($X$41,CAD!$E$7:$F$31,2,0)</f>
        <v>0</v>
      </c>
      <c r="D2379" s="37">
        <v>0</v>
      </c>
      <c r="E2379" s="37">
        <v>0</v>
      </c>
      <c r="F2379" s="37">
        <v>0</v>
      </c>
      <c r="G2379" s="37">
        <v>0</v>
      </c>
      <c r="H2379" s="37">
        <v>0</v>
      </c>
      <c r="I2379" s="37">
        <v>0</v>
      </c>
      <c r="J2379" s="37">
        <v>0</v>
      </c>
      <c r="K2379" s="37">
        <v>0</v>
      </c>
      <c r="L2379" s="37">
        <v>0</v>
      </c>
      <c r="M2379" s="37">
        <v>0</v>
      </c>
      <c r="N2379" s="37">
        <v>0</v>
      </c>
      <c r="O2379" s="37">
        <v>0</v>
      </c>
      <c r="P2379" s="46">
        <f t="shared" si="167"/>
        <v>0</v>
      </c>
    </row>
    <row r="2380" spans="1:16" hidden="1" x14ac:dyDescent="0.25">
      <c r="A2380" s="258" t="str">
        <f>IF(B2380=1,A2346,"")</f>
        <v/>
      </c>
      <c r="B2380" s="39" t="str">
        <f t="shared" si="166"/>
        <v/>
      </c>
      <c r="C2380" s="101">
        <f>VLOOKUP($X$42,CAD!$E$7:$F$31,2,0)</f>
        <v>0</v>
      </c>
      <c r="D2380" s="37">
        <v>0</v>
      </c>
      <c r="E2380" s="37">
        <v>0</v>
      </c>
      <c r="F2380" s="37">
        <v>0</v>
      </c>
      <c r="G2380" s="37">
        <v>0</v>
      </c>
      <c r="H2380" s="37">
        <v>0</v>
      </c>
      <c r="I2380" s="37">
        <v>0</v>
      </c>
      <c r="J2380" s="37">
        <v>0</v>
      </c>
      <c r="K2380" s="37">
        <v>0</v>
      </c>
      <c r="L2380" s="37">
        <v>0</v>
      </c>
      <c r="M2380" s="37">
        <v>0</v>
      </c>
      <c r="N2380" s="37">
        <v>0</v>
      </c>
      <c r="O2380" s="37">
        <v>0</v>
      </c>
      <c r="P2380" s="46">
        <f t="shared" si="167"/>
        <v>0</v>
      </c>
    </row>
    <row r="2381" spans="1:16" hidden="1" x14ac:dyDescent="0.25">
      <c r="A2381" s="258" t="str">
        <f>IF(B2381=1,A2346,"")</f>
        <v/>
      </c>
      <c r="B2381" s="39" t="str">
        <f t="shared" si="166"/>
        <v/>
      </c>
      <c r="C2381" s="101">
        <f>VLOOKUP($X$43,CAD!$E$7:$F$31,2,0)</f>
        <v>0</v>
      </c>
      <c r="D2381" s="37">
        <v>0</v>
      </c>
      <c r="E2381" s="37">
        <v>0</v>
      </c>
      <c r="F2381" s="37">
        <v>0</v>
      </c>
      <c r="G2381" s="37">
        <v>0</v>
      </c>
      <c r="H2381" s="37">
        <v>0</v>
      </c>
      <c r="I2381" s="37">
        <v>0</v>
      </c>
      <c r="J2381" s="37">
        <v>0</v>
      </c>
      <c r="K2381" s="37">
        <v>0</v>
      </c>
      <c r="L2381" s="37">
        <v>0</v>
      </c>
      <c r="M2381" s="37">
        <v>0</v>
      </c>
      <c r="N2381" s="37">
        <v>0</v>
      </c>
      <c r="O2381" s="37">
        <v>0</v>
      </c>
      <c r="P2381" s="46">
        <f t="shared" si="167"/>
        <v>0</v>
      </c>
    </row>
    <row r="2382" spans="1:16" hidden="1" x14ac:dyDescent="0.25">
      <c r="A2382" s="258" t="str">
        <f>IF(B2382=1,A2346,"")</f>
        <v/>
      </c>
      <c r="B2382" s="39" t="str">
        <f t="shared" si="166"/>
        <v/>
      </c>
      <c r="C2382" s="101">
        <f>VLOOKUP($X$44,CAD!$E$7:$F$31,2,0)</f>
        <v>0</v>
      </c>
      <c r="D2382" s="37">
        <v>0</v>
      </c>
      <c r="E2382" s="37">
        <v>0</v>
      </c>
      <c r="F2382" s="37">
        <v>0</v>
      </c>
      <c r="G2382" s="37">
        <v>0</v>
      </c>
      <c r="H2382" s="37">
        <v>0</v>
      </c>
      <c r="I2382" s="37">
        <v>0</v>
      </c>
      <c r="J2382" s="37">
        <v>0</v>
      </c>
      <c r="K2382" s="37">
        <v>0</v>
      </c>
      <c r="L2382" s="37">
        <v>0</v>
      </c>
      <c r="M2382" s="37">
        <v>0</v>
      </c>
      <c r="N2382" s="37">
        <v>0</v>
      </c>
      <c r="O2382" s="37">
        <v>0</v>
      </c>
      <c r="P2382" s="46">
        <f t="shared" si="167"/>
        <v>0</v>
      </c>
    </row>
    <row r="2383" spans="1:16" hidden="1" x14ac:dyDescent="0.25">
      <c r="A2383" s="258" t="str">
        <f>IF(B2383=1,A2346,"")</f>
        <v/>
      </c>
      <c r="B2383" s="39" t="str">
        <f t="shared" si="166"/>
        <v/>
      </c>
      <c r="C2383" s="101">
        <f>VLOOKUP($X$45,CAD!$E$7:$F$31,2,0)</f>
        <v>0</v>
      </c>
      <c r="D2383" s="37">
        <v>0</v>
      </c>
      <c r="E2383" s="37">
        <v>0</v>
      </c>
      <c r="F2383" s="37">
        <v>0</v>
      </c>
      <c r="G2383" s="37">
        <v>0</v>
      </c>
      <c r="H2383" s="37">
        <v>0</v>
      </c>
      <c r="I2383" s="37">
        <v>0</v>
      </c>
      <c r="J2383" s="37">
        <v>0</v>
      </c>
      <c r="K2383" s="37">
        <v>0</v>
      </c>
      <c r="L2383" s="37">
        <v>0</v>
      </c>
      <c r="M2383" s="37">
        <v>0</v>
      </c>
      <c r="N2383" s="37">
        <v>0</v>
      </c>
      <c r="O2383" s="37">
        <v>0</v>
      </c>
      <c r="P2383" s="46">
        <f t="shared" si="167"/>
        <v>0</v>
      </c>
    </row>
    <row r="2384" spans="1:16" hidden="1" x14ac:dyDescent="0.25">
      <c r="A2384" s="258" t="str">
        <f>IF(B2384=1,A2346,"")</f>
        <v/>
      </c>
      <c r="B2384" s="39" t="str">
        <f t="shared" si="166"/>
        <v/>
      </c>
      <c r="C2384" s="101">
        <f>VLOOKUP($X$46,CAD!$E$7:$F$31,2,0)</f>
        <v>0</v>
      </c>
      <c r="D2384" s="37">
        <v>0</v>
      </c>
      <c r="E2384" s="37">
        <v>0</v>
      </c>
      <c r="F2384" s="37">
        <v>0</v>
      </c>
      <c r="G2384" s="37">
        <v>0</v>
      </c>
      <c r="H2384" s="37">
        <v>0</v>
      </c>
      <c r="I2384" s="37">
        <v>0</v>
      </c>
      <c r="J2384" s="37">
        <v>0</v>
      </c>
      <c r="K2384" s="37">
        <v>0</v>
      </c>
      <c r="L2384" s="37">
        <v>0</v>
      </c>
      <c r="M2384" s="37">
        <v>0</v>
      </c>
      <c r="N2384" s="37">
        <v>0</v>
      </c>
      <c r="O2384" s="37">
        <v>0</v>
      </c>
      <c r="P2384" s="46">
        <f t="shared" si="167"/>
        <v>0</v>
      </c>
    </row>
    <row r="2385" spans="1:20" hidden="1" x14ac:dyDescent="0.25">
      <c r="A2385" s="258" t="str">
        <f>IF(B2385=1,A2346,"")</f>
        <v/>
      </c>
      <c r="B2385" s="39" t="str">
        <f t="shared" si="166"/>
        <v/>
      </c>
      <c r="C2385" s="101">
        <f>VLOOKUP($X$47,CAD!$E$7:$F$31,2,0)</f>
        <v>0</v>
      </c>
      <c r="D2385" s="37">
        <v>0</v>
      </c>
      <c r="E2385" s="37">
        <v>0</v>
      </c>
      <c r="F2385" s="37">
        <v>0</v>
      </c>
      <c r="G2385" s="37">
        <v>0</v>
      </c>
      <c r="H2385" s="37">
        <v>0</v>
      </c>
      <c r="I2385" s="37">
        <v>0</v>
      </c>
      <c r="J2385" s="37">
        <v>0</v>
      </c>
      <c r="K2385" s="37">
        <v>0</v>
      </c>
      <c r="L2385" s="37">
        <v>0</v>
      </c>
      <c r="M2385" s="37">
        <v>0</v>
      </c>
      <c r="N2385" s="37">
        <v>0</v>
      </c>
      <c r="O2385" s="37">
        <v>0</v>
      </c>
      <c r="P2385" s="46">
        <f t="shared" si="167"/>
        <v>0</v>
      </c>
    </row>
    <row r="2386" spans="1:20" hidden="1" x14ac:dyDescent="0.25">
      <c r="A2386" s="258" t="str">
        <f>IF(B2386=1,A2346,"")</f>
        <v/>
      </c>
      <c r="B2386" s="39" t="str">
        <f t="shared" si="166"/>
        <v/>
      </c>
      <c r="C2386" s="101">
        <f>VLOOKUP($X$48,CAD!$E$7:$F$31,2,0)</f>
        <v>0</v>
      </c>
      <c r="D2386" s="37">
        <v>0</v>
      </c>
      <c r="E2386" s="37">
        <v>0</v>
      </c>
      <c r="F2386" s="37">
        <v>0</v>
      </c>
      <c r="G2386" s="37">
        <v>0</v>
      </c>
      <c r="H2386" s="37">
        <v>0</v>
      </c>
      <c r="I2386" s="37">
        <v>0</v>
      </c>
      <c r="J2386" s="37">
        <v>0</v>
      </c>
      <c r="K2386" s="37">
        <v>0</v>
      </c>
      <c r="L2386" s="37">
        <v>0</v>
      </c>
      <c r="M2386" s="37">
        <v>0</v>
      </c>
      <c r="N2386" s="37">
        <v>0</v>
      </c>
      <c r="O2386" s="37">
        <v>0</v>
      </c>
      <c r="P2386" s="46">
        <f t="shared" si="167"/>
        <v>0</v>
      </c>
    </row>
    <row r="2387" spans="1:20" hidden="1" x14ac:dyDescent="0.25">
      <c r="A2387" s="258" t="str">
        <f>IF(B2387=1,A2346,"")</f>
        <v/>
      </c>
      <c r="B2387" s="39" t="str">
        <f t="shared" si="166"/>
        <v/>
      </c>
      <c r="C2387" s="101">
        <f>VLOOKUP($X$49,CAD!$E$7:$F$31,2,0)</f>
        <v>0</v>
      </c>
      <c r="D2387" s="37">
        <v>0</v>
      </c>
      <c r="E2387" s="37">
        <v>0</v>
      </c>
      <c r="F2387" s="37">
        <v>0</v>
      </c>
      <c r="G2387" s="37">
        <v>0</v>
      </c>
      <c r="H2387" s="37">
        <v>0</v>
      </c>
      <c r="I2387" s="37">
        <v>0</v>
      </c>
      <c r="J2387" s="37">
        <v>0</v>
      </c>
      <c r="K2387" s="37">
        <v>0</v>
      </c>
      <c r="L2387" s="37">
        <v>0</v>
      </c>
      <c r="M2387" s="37">
        <v>0</v>
      </c>
      <c r="N2387" s="37">
        <v>0</v>
      </c>
      <c r="O2387" s="37">
        <v>0</v>
      </c>
      <c r="P2387" s="46">
        <f t="shared" si="167"/>
        <v>0</v>
      </c>
    </row>
    <row r="2388" spans="1:20" hidden="1" x14ac:dyDescent="0.25">
      <c r="A2388" s="258" t="str">
        <f>IF(B2388=1,A2346,"")</f>
        <v/>
      </c>
      <c r="B2388" s="39" t="str">
        <f t="shared" si="166"/>
        <v/>
      </c>
      <c r="C2388" s="101">
        <f>VLOOKUP($X$50,CAD!$E$7:$F$31,2,0)</f>
        <v>0</v>
      </c>
      <c r="D2388" s="37">
        <v>0</v>
      </c>
      <c r="E2388" s="37">
        <v>0</v>
      </c>
      <c r="F2388" s="37">
        <v>0</v>
      </c>
      <c r="G2388" s="37">
        <v>0</v>
      </c>
      <c r="H2388" s="37">
        <v>0</v>
      </c>
      <c r="I2388" s="37">
        <v>0</v>
      </c>
      <c r="J2388" s="37">
        <v>0</v>
      </c>
      <c r="K2388" s="37">
        <v>0</v>
      </c>
      <c r="L2388" s="37">
        <v>0</v>
      </c>
      <c r="M2388" s="37">
        <v>0</v>
      </c>
      <c r="N2388" s="37">
        <v>0</v>
      </c>
      <c r="O2388" s="37">
        <v>0</v>
      </c>
      <c r="P2388" s="46">
        <f t="shared" si="167"/>
        <v>0</v>
      </c>
    </row>
    <row r="2389" spans="1:20" hidden="1" x14ac:dyDescent="0.25">
      <c r="A2389" s="258" t="str">
        <f>IF(B2389=1,A2346,"")</f>
        <v/>
      </c>
      <c r="B2389" s="39" t="str">
        <f t="shared" si="166"/>
        <v/>
      </c>
      <c r="C2389" s="101">
        <f>VLOOKUP($X$51,CAD!$E$7:$F$31,2,0)</f>
        <v>0</v>
      </c>
      <c r="D2389" s="37">
        <v>0</v>
      </c>
      <c r="E2389" s="37">
        <v>0</v>
      </c>
      <c r="F2389" s="37">
        <v>0</v>
      </c>
      <c r="G2389" s="37">
        <v>0</v>
      </c>
      <c r="H2389" s="37">
        <v>0</v>
      </c>
      <c r="I2389" s="37">
        <v>0</v>
      </c>
      <c r="J2389" s="37">
        <v>0</v>
      </c>
      <c r="K2389" s="37">
        <v>0</v>
      </c>
      <c r="L2389" s="37">
        <v>0</v>
      </c>
      <c r="M2389" s="37">
        <v>0</v>
      </c>
      <c r="N2389" s="37">
        <v>0</v>
      </c>
      <c r="O2389" s="37">
        <v>0</v>
      </c>
      <c r="P2389" s="46">
        <f t="shared" si="167"/>
        <v>0</v>
      </c>
    </row>
    <row r="2390" spans="1:20" hidden="1" x14ac:dyDescent="0.25">
      <c r="A2390" s="258" t="str">
        <f>IF(B2390=1,A2346,"")</f>
        <v/>
      </c>
      <c r="B2390" s="39" t="str">
        <f t="shared" si="166"/>
        <v/>
      </c>
      <c r="C2390" s="101">
        <f>VLOOKUP($X$52,CAD!$E$7:$F$31,2,0)</f>
        <v>0</v>
      </c>
      <c r="D2390" s="37">
        <v>0</v>
      </c>
      <c r="E2390" s="37">
        <v>0</v>
      </c>
      <c r="F2390" s="37">
        <v>0</v>
      </c>
      <c r="G2390" s="37">
        <v>0</v>
      </c>
      <c r="H2390" s="37">
        <v>0</v>
      </c>
      <c r="I2390" s="37">
        <v>0</v>
      </c>
      <c r="J2390" s="37">
        <v>0</v>
      </c>
      <c r="K2390" s="37">
        <v>0</v>
      </c>
      <c r="L2390" s="37">
        <v>0</v>
      </c>
      <c r="M2390" s="37">
        <v>0</v>
      </c>
      <c r="N2390" s="37">
        <v>0</v>
      </c>
      <c r="O2390" s="37">
        <v>0</v>
      </c>
      <c r="P2390" s="46">
        <f t="shared" si="167"/>
        <v>0</v>
      </c>
    </row>
    <row r="2391" spans="1:20" hidden="1" x14ac:dyDescent="0.25">
      <c r="A2391" s="258" t="str">
        <f>IF(B2391=1,A2346,"")</f>
        <v/>
      </c>
      <c r="B2391" s="39" t="str">
        <f t="shared" si="166"/>
        <v/>
      </c>
      <c r="C2391" s="101">
        <f>VLOOKUP($X$53,CAD!$E$7:$F$31,2,0)</f>
        <v>0</v>
      </c>
      <c r="D2391" s="37">
        <v>0</v>
      </c>
      <c r="E2391" s="37">
        <v>0</v>
      </c>
      <c r="F2391" s="37">
        <v>0</v>
      </c>
      <c r="G2391" s="37">
        <v>0</v>
      </c>
      <c r="H2391" s="37">
        <v>0</v>
      </c>
      <c r="I2391" s="37">
        <v>0</v>
      </c>
      <c r="J2391" s="37">
        <v>0</v>
      </c>
      <c r="K2391" s="37">
        <v>0</v>
      </c>
      <c r="L2391" s="37">
        <v>0</v>
      </c>
      <c r="M2391" s="37">
        <v>0</v>
      </c>
      <c r="N2391" s="37">
        <v>0</v>
      </c>
      <c r="O2391" s="37">
        <v>0</v>
      </c>
      <c r="P2391" s="46">
        <f t="shared" si="167"/>
        <v>0</v>
      </c>
    </row>
    <row r="2392" spans="1:20" hidden="1" x14ac:dyDescent="0.25">
      <c r="A2392" s="258" t="str">
        <f>IF(B2392=1,A2346,"")</f>
        <v/>
      </c>
      <c r="B2392" s="39" t="str">
        <f t="shared" si="166"/>
        <v/>
      </c>
      <c r="C2392" s="101">
        <f>VLOOKUP($X$54,CAD!$E$7:$F$31,2,0)</f>
        <v>0</v>
      </c>
      <c r="D2392" s="37">
        <v>0</v>
      </c>
      <c r="E2392" s="37">
        <v>0</v>
      </c>
      <c r="F2392" s="37">
        <v>0</v>
      </c>
      <c r="G2392" s="37">
        <v>0</v>
      </c>
      <c r="H2392" s="37">
        <v>0</v>
      </c>
      <c r="I2392" s="37">
        <v>0</v>
      </c>
      <c r="J2392" s="37">
        <v>0</v>
      </c>
      <c r="K2392" s="37">
        <v>0</v>
      </c>
      <c r="L2392" s="37">
        <v>0</v>
      </c>
      <c r="M2392" s="37">
        <v>0</v>
      </c>
      <c r="N2392" s="37">
        <v>0</v>
      </c>
      <c r="O2392" s="37">
        <v>0</v>
      </c>
      <c r="P2392" s="46">
        <f t="shared" si="167"/>
        <v>0</v>
      </c>
    </row>
    <row r="2393" spans="1:20" hidden="1" x14ac:dyDescent="0.25">
      <c r="A2393" s="258" t="str">
        <f>IF(B2393=1,A2346,"")</f>
        <v/>
      </c>
      <c r="B2393" s="39" t="str">
        <f t="shared" si="166"/>
        <v/>
      </c>
      <c r="C2393" s="101">
        <f>VLOOKUP($X$55,CAD!$E$7:$F$31,2,0)</f>
        <v>0</v>
      </c>
      <c r="D2393" s="37">
        <v>0</v>
      </c>
      <c r="E2393" s="37">
        <v>0</v>
      </c>
      <c r="F2393" s="37">
        <v>0</v>
      </c>
      <c r="G2393" s="37">
        <v>0</v>
      </c>
      <c r="H2393" s="37">
        <v>0</v>
      </c>
      <c r="I2393" s="37">
        <v>0</v>
      </c>
      <c r="J2393" s="37">
        <v>0</v>
      </c>
      <c r="K2393" s="37">
        <v>0</v>
      </c>
      <c r="L2393" s="37">
        <v>0</v>
      </c>
      <c r="M2393" s="37">
        <v>0</v>
      </c>
      <c r="N2393" s="37">
        <v>0</v>
      </c>
      <c r="O2393" s="37">
        <v>0</v>
      </c>
      <c r="P2393" s="46">
        <f t="shared" si="167"/>
        <v>0</v>
      </c>
    </row>
    <row r="2394" spans="1:20" hidden="1" x14ac:dyDescent="0.25">
      <c r="A2394" s="258" t="str">
        <f>IF(B2394=1,A2346,"")</f>
        <v/>
      </c>
      <c r="B2394" s="39" t="str">
        <f t="shared" si="166"/>
        <v/>
      </c>
      <c r="C2394" s="101">
        <f>VLOOKUP($X$56,CAD!$E$7:$F$31,2,0)</f>
        <v>0</v>
      </c>
      <c r="D2394" s="37">
        <v>0</v>
      </c>
      <c r="E2394" s="37">
        <v>0</v>
      </c>
      <c r="F2394" s="37">
        <v>0</v>
      </c>
      <c r="G2394" s="37">
        <v>0</v>
      </c>
      <c r="H2394" s="37">
        <v>0</v>
      </c>
      <c r="I2394" s="37">
        <v>0</v>
      </c>
      <c r="J2394" s="37">
        <v>0</v>
      </c>
      <c r="K2394" s="37">
        <v>0</v>
      </c>
      <c r="L2394" s="37">
        <v>0</v>
      </c>
      <c r="M2394" s="37">
        <v>0</v>
      </c>
      <c r="N2394" s="37">
        <v>0</v>
      </c>
      <c r="O2394" s="37">
        <v>0</v>
      </c>
      <c r="P2394" s="46">
        <f t="shared" si="167"/>
        <v>0</v>
      </c>
    </row>
    <row r="2395" spans="1:20" hidden="1" x14ac:dyDescent="0.25">
      <c r="A2395" s="258" t="str">
        <f>IF(B2395=1,A2346,"")</f>
        <v/>
      </c>
      <c r="B2395" s="39" t="str">
        <f t="shared" si="166"/>
        <v/>
      </c>
      <c r="C2395" s="101">
        <f>VLOOKUP($X$57,CAD!$E$7:$F$31,2,0)</f>
        <v>0</v>
      </c>
      <c r="D2395" s="37">
        <v>0</v>
      </c>
      <c r="E2395" s="37">
        <v>0</v>
      </c>
      <c r="F2395" s="37">
        <v>0</v>
      </c>
      <c r="G2395" s="37">
        <v>0</v>
      </c>
      <c r="H2395" s="37">
        <v>0</v>
      </c>
      <c r="I2395" s="37">
        <v>0</v>
      </c>
      <c r="J2395" s="37">
        <v>0</v>
      </c>
      <c r="K2395" s="37">
        <v>0</v>
      </c>
      <c r="L2395" s="37">
        <v>0</v>
      </c>
      <c r="M2395" s="37">
        <v>0</v>
      </c>
      <c r="N2395" s="37">
        <v>0</v>
      </c>
      <c r="O2395" s="37">
        <v>0</v>
      </c>
      <c r="P2395" s="46">
        <f t="shared" si="167"/>
        <v>0</v>
      </c>
    </row>
    <row r="2396" spans="1:20" hidden="1" x14ac:dyDescent="0.25">
      <c r="A2396" s="258" t="str">
        <f>IF(B2396=1,A2346,"")</f>
        <v/>
      </c>
      <c r="B2396" s="39" t="str">
        <f t="shared" si="166"/>
        <v/>
      </c>
      <c r="C2396" s="101">
        <f>VLOOKUP($X$58,CAD!$E$7:$F$31,2,0)</f>
        <v>0</v>
      </c>
      <c r="D2396" s="37">
        <v>0</v>
      </c>
      <c r="E2396" s="37">
        <v>0</v>
      </c>
      <c r="F2396" s="37">
        <v>0</v>
      </c>
      <c r="G2396" s="37">
        <v>0</v>
      </c>
      <c r="H2396" s="37">
        <v>0</v>
      </c>
      <c r="I2396" s="37">
        <v>0</v>
      </c>
      <c r="J2396" s="37">
        <v>0</v>
      </c>
      <c r="K2396" s="37">
        <v>0</v>
      </c>
      <c r="L2396" s="37">
        <v>0</v>
      </c>
      <c r="M2396" s="37">
        <v>0</v>
      </c>
      <c r="N2396" s="37">
        <v>0</v>
      </c>
      <c r="O2396" s="37">
        <v>0</v>
      </c>
      <c r="P2396" s="46">
        <f t="shared" si="167"/>
        <v>0</v>
      </c>
      <c r="T2396" s="10"/>
    </row>
    <row r="2397" spans="1:20" hidden="1" x14ac:dyDescent="0.25">
      <c r="A2397" s="258">
        <f>A2346</f>
        <v>2061</v>
      </c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73"/>
    </row>
    <row r="2398" spans="1:20" ht="15.75" hidden="1" thickBot="1" x14ac:dyDescent="0.3">
      <c r="A2398" s="258">
        <f>A2346</f>
        <v>2061</v>
      </c>
      <c r="C2398" s="131" t="s">
        <v>203</v>
      </c>
      <c r="D2398" s="143">
        <f>PREV_D!D2307</f>
        <v>0</v>
      </c>
      <c r="E2398" s="143">
        <f>PREV_D!E2307</f>
        <v>0</v>
      </c>
      <c r="F2398" s="143">
        <f>PREV_D!F2307</f>
        <v>0</v>
      </c>
      <c r="G2398" s="143">
        <f>PREV_D!G2307</f>
        <v>0</v>
      </c>
      <c r="H2398" s="143">
        <f>PREV_D!H2307</f>
        <v>0</v>
      </c>
      <c r="I2398" s="143">
        <f>PREV_D!I2307</f>
        <v>0</v>
      </c>
      <c r="J2398" s="143">
        <f>PREV_D!J2307</f>
        <v>0</v>
      </c>
      <c r="K2398" s="143">
        <f>PREV_D!K2307</f>
        <v>0</v>
      </c>
      <c r="L2398" s="143">
        <f>PREV_D!L2307</f>
        <v>0</v>
      </c>
      <c r="M2398" s="143">
        <f>PREV_D!M2307</f>
        <v>0</v>
      </c>
      <c r="N2398" s="143">
        <f>PREV_D!N2307</f>
        <v>0</v>
      </c>
      <c r="O2398" s="143">
        <f>PREV_D!O2307</f>
        <v>0</v>
      </c>
      <c r="P2398" s="144">
        <f>SUM(D2398:O2398)</f>
        <v>0</v>
      </c>
    </row>
    <row r="2399" spans="1:20" hidden="1" x14ac:dyDescent="0.25">
      <c r="A2399" s="258">
        <f>A2346</f>
        <v>2061</v>
      </c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73"/>
    </row>
    <row r="2400" spans="1:20" hidden="1" x14ac:dyDescent="0.25">
      <c r="A2400" s="258">
        <f>A2346</f>
        <v>2061</v>
      </c>
      <c r="C2400" s="63" t="s">
        <v>204</v>
      </c>
      <c r="D2400" s="145">
        <f>D2346-D2398</f>
        <v>0</v>
      </c>
      <c r="E2400" s="145">
        <f t="shared" ref="E2400:P2400" si="168">E2346-E2398</f>
        <v>0</v>
      </c>
      <c r="F2400" s="145">
        <f t="shared" si="168"/>
        <v>0</v>
      </c>
      <c r="G2400" s="145">
        <f t="shared" si="168"/>
        <v>0</v>
      </c>
      <c r="H2400" s="145">
        <f t="shared" si="168"/>
        <v>0</v>
      </c>
      <c r="I2400" s="145">
        <f t="shared" si="168"/>
        <v>0</v>
      </c>
      <c r="J2400" s="145">
        <f t="shared" si="168"/>
        <v>0</v>
      </c>
      <c r="K2400" s="145">
        <f t="shared" si="168"/>
        <v>0</v>
      </c>
      <c r="L2400" s="145">
        <f t="shared" si="168"/>
        <v>0</v>
      </c>
      <c r="M2400" s="145">
        <f t="shared" si="168"/>
        <v>0</v>
      </c>
      <c r="N2400" s="145">
        <f t="shared" si="168"/>
        <v>0</v>
      </c>
      <c r="O2400" s="145">
        <f t="shared" si="168"/>
        <v>0</v>
      </c>
      <c r="P2400" s="146">
        <f t="shared" si="168"/>
        <v>0</v>
      </c>
    </row>
    <row r="2401" spans="1:16" hidden="1" x14ac:dyDescent="0.25">
      <c r="A2401" s="258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hidden="1" x14ac:dyDescent="0.25">
      <c r="A2402" s="258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ht="15" hidden="1" customHeight="1" thickBot="1" x14ac:dyDescent="0.3">
      <c r="A2403" s="258">
        <f>A2346+1</f>
        <v>2062</v>
      </c>
      <c r="C2403" s="134" t="s">
        <v>202</v>
      </c>
      <c r="D2403" s="142">
        <f t="shared" ref="D2403:P2403" si="169">SUM(D2404:D2453)</f>
        <v>0</v>
      </c>
      <c r="E2403" s="142">
        <f t="shared" si="169"/>
        <v>0</v>
      </c>
      <c r="F2403" s="142">
        <f t="shared" si="169"/>
        <v>0</v>
      </c>
      <c r="G2403" s="142">
        <f t="shared" si="169"/>
        <v>0</v>
      </c>
      <c r="H2403" s="142">
        <f t="shared" si="169"/>
        <v>0</v>
      </c>
      <c r="I2403" s="142">
        <f t="shared" si="169"/>
        <v>0</v>
      </c>
      <c r="J2403" s="142">
        <f t="shared" si="169"/>
        <v>0</v>
      </c>
      <c r="K2403" s="142">
        <f t="shared" si="169"/>
        <v>0</v>
      </c>
      <c r="L2403" s="142">
        <f t="shared" si="169"/>
        <v>0</v>
      </c>
      <c r="M2403" s="142">
        <f t="shared" si="169"/>
        <v>0</v>
      </c>
      <c r="N2403" s="142">
        <f t="shared" si="169"/>
        <v>0</v>
      </c>
      <c r="O2403" s="142">
        <f t="shared" si="169"/>
        <v>0</v>
      </c>
      <c r="P2403" s="142">
        <f t="shared" si="169"/>
        <v>0</v>
      </c>
    </row>
    <row r="2404" spans="1:16" hidden="1" x14ac:dyDescent="0.25">
      <c r="A2404" s="258" t="str">
        <f>IF(B2404=1,A2403,"")</f>
        <v/>
      </c>
      <c r="B2404" s="39" t="str">
        <f>IF(C2404&lt;&gt;0,1,"")</f>
        <v/>
      </c>
      <c r="C2404" s="130">
        <f>VLOOKUP($X$9,CAD!$C$7:$D$31,2,0)</f>
        <v>0</v>
      </c>
      <c r="D2404" s="38">
        <v>0</v>
      </c>
      <c r="E2404" s="38">
        <v>0</v>
      </c>
      <c r="F2404" s="38">
        <v>0</v>
      </c>
      <c r="G2404" s="38">
        <v>0</v>
      </c>
      <c r="H2404" s="38">
        <v>0</v>
      </c>
      <c r="I2404" s="38">
        <v>0</v>
      </c>
      <c r="J2404" s="38">
        <v>0</v>
      </c>
      <c r="K2404" s="38">
        <v>0</v>
      </c>
      <c r="L2404" s="38">
        <v>0</v>
      </c>
      <c r="M2404" s="38">
        <v>0</v>
      </c>
      <c r="N2404" s="38">
        <v>0</v>
      </c>
      <c r="O2404" s="38">
        <v>0</v>
      </c>
      <c r="P2404" s="99">
        <f>SUM(D2404:O2404)</f>
        <v>0</v>
      </c>
    </row>
    <row r="2405" spans="1:16" hidden="1" x14ac:dyDescent="0.25">
      <c r="A2405" s="258" t="str">
        <f>IF(B2405=1,A2403,"")</f>
        <v/>
      </c>
      <c r="B2405" s="39" t="str">
        <f t="shared" ref="B2405:B2453" si="170">IF(C2405&lt;&gt;0,1,"")</f>
        <v/>
      </c>
      <c r="C2405" s="130">
        <f>VLOOKUP($X$10,CAD!$C$7:$D$31,2,0)</f>
        <v>0</v>
      </c>
      <c r="D2405" s="38">
        <v>0</v>
      </c>
      <c r="E2405" s="38">
        <v>0</v>
      </c>
      <c r="F2405" s="38">
        <v>0</v>
      </c>
      <c r="G2405" s="38">
        <v>0</v>
      </c>
      <c r="H2405" s="38">
        <v>0</v>
      </c>
      <c r="I2405" s="38">
        <v>0</v>
      </c>
      <c r="J2405" s="38">
        <v>0</v>
      </c>
      <c r="K2405" s="38">
        <v>0</v>
      </c>
      <c r="L2405" s="38">
        <v>0</v>
      </c>
      <c r="M2405" s="38">
        <v>0</v>
      </c>
      <c r="N2405" s="38">
        <v>0</v>
      </c>
      <c r="O2405" s="38">
        <v>0</v>
      </c>
      <c r="P2405" s="46">
        <f t="shared" ref="P2405:P2453" si="171">SUM(D2405:O2405)</f>
        <v>0</v>
      </c>
    </row>
    <row r="2406" spans="1:16" hidden="1" x14ac:dyDescent="0.25">
      <c r="A2406" s="258" t="str">
        <f>IF(B2406=1,A2403,"")</f>
        <v/>
      </c>
      <c r="B2406" s="39" t="str">
        <f t="shared" si="170"/>
        <v/>
      </c>
      <c r="C2406" s="130">
        <f>VLOOKUP($X$11,CAD!$C$7:$D$31,2,0)</f>
        <v>0</v>
      </c>
      <c r="D2406" s="37">
        <v>0</v>
      </c>
      <c r="E2406" s="37">
        <v>0</v>
      </c>
      <c r="F2406" s="37">
        <v>0</v>
      </c>
      <c r="G2406" s="37">
        <v>0</v>
      </c>
      <c r="H2406" s="37">
        <v>0</v>
      </c>
      <c r="I2406" s="37">
        <v>0</v>
      </c>
      <c r="J2406" s="37">
        <v>0</v>
      </c>
      <c r="K2406" s="37">
        <v>0</v>
      </c>
      <c r="L2406" s="37">
        <v>0</v>
      </c>
      <c r="M2406" s="37">
        <v>0</v>
      </c>
      <c r="N2406" s="37">
        <v>0</v>
      </c>
      <c r="O2406" s="37">
        <v>0</v>
      </c>
      <c r="P2406" s="46">
        <f t="shared" si="171"/>
        <v>0</v>
      </c>
    </row>
    <row r="2407" spans="1:16" hidden="1" x14ac:dyDescent="0.25">
      <c r="A2407" s="258" t="str">
        <f>IF(B2407=1,A2403,"")</f>
        <v/>
      </c>
      <c r="B2407" s="39" t="str">
        <f t="shared" si="170"/>
        <v/>
      </c>
      <c r="C2407" s="130">
        <f>VLOOKUP($X$12,CAD!$C$7:$D$31,2,0)</f>
        <v>0</v>
      </c>
      <c r="D2407" s="37">
        <v>0</v>
      </c>
      <c r="E2407" s="37">
        <v>0</v>
      </c>
      <c r="F2407" s="37">
        <v>0</v>
      </c>
      <c r="G2407" s="37">
        <v>0</v>
      </c>
      <c r="H2407" s="37">
        <v>0</v>
      </c>
      <c r="I2407" s="37">
        <v>0</v>
      </c>
      <c r="J2407" s="37">
        <v>0</v>
      </c>
      <c r="K2407" s="37">
        <v>0</v>
      </c>
      <c r="L2407" s="37">
        <v>0</v>
      </c>
      <c r="M2407" s="37">
        <v>0</v>
      </c>
      <c r="N2407" s="37">
        <v>0</v>
      </c>
      <c r="O2407" s="37">
        <v>0</v>
      </c>
      <c r="P2407" s="46">
        <f t="shared" si="171"/>
        <v>0</v>
      </c>
    </row>
    <row r="2408" spans="1:16" hidden="1" x14ac:dyDescent="0.25">
      <c r="A2408" s="258" t="str">
        <f>IF(B2408=1,A2403,"")</f>
        <v/>
      </c>
      <c r="B2408" s="39" t="str">
        <f t="shared" si="170"/>
        <v/>
      </c>
      <c r="C2408" s="130">
        <f>VLOOKUP($X$13,CAD!$C$7:$D$31,2,0)</f>
        <v>0</v>
      </c>
      <c r="D2408" s="37">
        <v>0</v>
      </c>
      <c r="E2408" s="37">
        <v>0</v>
      </c>
      <c r="F2408" s="37">
        <v>0</v>
      </c>
      <c r="G2408" s="37">
        <v>0</v>
      </c>
      <c r="H2408" s="37">
        <v>0</v>
      </c>
      <c r="I2408" s="37">
        <v>0</v>
      </c>
      <c r="J2408" s="37">
        <v>0</v>
      </c>
      <c r="K2408" s="37">
        <v>0</v>
      </c>
      <c r="L2408" s="37">
        <v>0</v>
      </c>
      <c r="M2408" s="37">
        <v>0</v>
      </c>
      <c r="N2408" s="37">
        <v>0</v>
      </c>
      <c r="O2408" s="37">
        <v>0</v>
      </c>
      <c r="P2408" s="46">
        <f t="shared" si="171"/>
        <v>0</v>
      </c>
    </row>
    <row r="2409" spans="1:16" hidden="1" x14ac:dyDescent="0.25">
      <c r="A2409" s="258" t="str">
        <f>IF(B2409=1,A2403,"")</f>
        <v/>
      </c>
      <c r="B2409" s="39" t="str">
        <f t="shared" si="170"/>
        <v/>
      </c>
      <c r="C2409" s="130">
        <f>VLOOKUP($X$14,CAD!$C$7:$D$31,2,0)</f>
        <v>0</v>
      </c>
      <c r="D2409" s="37">
        <v>0</v>
      </c>
      <c r="E2409" s="37">
        <v>0</v>
      </c>
      <c r="F2409" s="37">
        <v>0</v>
      </c>
      <c r="G2409" s="37">
        <v>0</v>
      </c>
      <c r="H2409" s="37">
        <v>0</v>
      </c>
      <c r="I2409" s="37">
        <v>0</v>
      </c>
      <c r="J2409" s="37">
        <v>0</v>
      </c>
      <c r="K2409" s="37">
        <v>0</v>
      </c>
      <c r="L2409" s="37">
        <v>0</v>
      </c>
      <c r="M2409" s="37">
        <v>0</v>
      </c>
      <c r="N2409" s="37">
        <v>0</v>
      </c>
      <c r="O2409" s="37">
        <v>0</v>
      </c>
      <c r="P2409" s="46">
        <f t="shared" si="171"/>
        <v>0</v>
      </c>
    </row>
    <row r="2410" spans="1:16" hidden="1" x14ac:dyDescent="0.25">
      <c r="A2410" s="258" t="str">
        <f>IF(B2410=1,A2403,"")</f>
        <v/>
      </c>
      <c r="B2410" s="39" t="str">
        <f t="shared" si="170"/>
        <v/>
      </c>
      <c r="C2410" s="130">
        <f>VLOOKUP($X$15,CAD!$C$7:$D$31,2,0)</f>
        <v>0</v>
      </c>
      <c r="D2410" s="37">
        <v>0</v>
      </c>
      <c r="E2410" s="37">
        <v>0</v>
      </c>
      <c r="F2410" s="37">
        <v>0</v>
      </c>
      <c r="G2410" s="37">
        <v>0</v>
      </c>
      <c r="H2410" s="37">
        <v>0</v>
      </c>
      <c r="I2410" s="37">
        <v>0</v>
      </c>
      <c r="J2410" s="37">
        <v>0</v>
      </c>
      <c r="K2410" s="37">
        <v>0</v>
      </c>
      <c r="L2410" s="37">
        <v>0</v>
      </c>
      <c r="M2410" s="37">
        <v>0</v>
      </c>
      <c r="N2410" s="37">
        <v>0</v>
      </c>
      <c r="O2410" s="37">
        <v>0</v>
      </c>
      <c r="P2410" s="46">
        <f t="shared" si="171"/>
        <v>0</v>
      </c>
    </row>
    <row r="2411" spans="1:16" hidden="1" x14ac:dyDescent="0.25">
      <c r="A2411" s="258" t="str">
        <f>IF(B2411=1,A2403,"")</f>
        <v/>
      </c>
      <c r="B2411" s="39" t="str">
        <f t="shared" si="170"/>
        <v/>
      </c>
      <c r="C2411" s="130">
        <f>VLOOKUP($X$16,CAD!$C$7:$D$31,2,0)</f>
        <v>0</v>
      </c>
      <c r="D2411" s="37">
        <v>0</v>
      </c>
      <c r="E2411" s="37">
        <v>0</v>
      </c>
      <c r="F2411" s="37">
        <v>0</v>
      </c>
      <c r="G2411" s="37">
        <v>0</v>
      </c>
      <c r="H2411" s="37">
        <v>0</v>
      </c>
      <c r="I2411" s="37">
        <v>0</v>
      </c>
      <c r="J2411" s="37">
        <v>0</v>
      </c>
      <c r="K2411" s="37">
        <v>0</v>
      </c>
      <c r="L2411" s="37">
        <v>0</v>
      </c>
      <c r="M2411" s="37">
        <v>0</v>
      </c>
      <c r="N2411" s="37">
        <v>0</v>
      </c>
      <c r="O2411" s="37">
        <v>0</v>
      </c>
      <c r="P2411" s="46">
        <f t="shared" si="171"/>
        <v>0</v>
      </c>
    </row>
    <row r="2412" spans="1:16" hidden="1" x14ac:dyDescent="0.25">
      <c r="A2412" s="258" t="str">
        <f>IF(B2412=1,A2403,"")</f>
        <v/>
      </c>
      <c r="B2412" s="39" t="str">
        <f t="shared" si="170"/>
        <v/>
      </c>
      <c r="C2412" s="130">
        <f>VLOOKUP($X$17,CAD!$C$7:$D$31,2,0)</f>
        <v>0</v>
      </c>
      <c r="D2412" s="37">
        <v>0</v>
      </c>
      <c r="E2412" s="37">
        <v>0</v>
      </c>
      <c r="F2412" s="37">
        <v>0</v>
      </c>
      <c r="G2412" s="37">
        <v>0</v>
      </c>
      <c r="H2412" s="37">
        <v>0</v>
      </c>
      <c r="I2412" s="37">
        <v>0</v>
      </c>
      <c r="J2412" s="37">
        <v>0</v>
      </c>
      <c r="K2412" s="37">
        <v>0</v>
      </c>
      <c r="L2412" s="37">
        <v>0</v>
      </c>
      <c r="M2412" s="37">
        <v>0</v>
      </c>
      <c r="N2412" s="37">
        <v>0</v>
      </c>
      <c r="O2412" s="37">
        <v>0</v>
      </c>
      <c r="P2412" s="46">
        <f t="shared" si="171"/>
        <v>0</v>
      </c>
    </row>
    <row r="2413" spans="1:16" hidden="1" x14ac:dyDescent="0.25">
      <c r="A2413" s="258" t="str">
        <f>IF(B2413=1,A2403,"")</f>
        <v/>
      </c>
      <c r="B2413" s="39" t="str">
        <f t="shared" si="170"/>
        <v/>
      </c>
      <c r="C2413" s="130">
        <f>VLOOKUP($X$18,CAD!$C$7:$D$31,2,0)</f>
        <v>0</v>
      </c>
      <c r="D2413" s="37">
        <v>0</v>
      </c>
      <c r="E2413" s="37">
        <v>0</v>
      </c>
      <c r="F2413" s="37">
        <v>0</v>
      </c>
      <c r="G2413" s="37">
        <v>0</v>
      </c>
      <c r="H2413" s="37">
        <v>0</v>
      </c>
      <c r="I2413" s="37">
        <v>0</v>
      </c>
      <c r="J2413" s="37">
        <v>0</v>
      </c>
      <c r="K2413" s="37">
        <v>0</v>
      </c>
      <c r="L2413" s="37">
        <v>0</v>
      </c>
      <c r="M2413" s="37">
        <v>0</v>
      </c>
      <c r="N2413" s="37">
        <v>0</v>
      </c>
      <c r="O2413" s="37">
        <v>0</v>
      </c>
      <c r="P2413" s="46">
        <f t="shared" si="171"/>
        <v>0</v>
      </c>
    </row>
    <row r="2414" spans="1:16" hidden="1" x14ac:dyDescent="0.25">
      <c r="A2414" s="258" t="str">
        <f>IF(B2414=1,A2403,"")</f>
        <v/>
      </c>
      <c r="B2414" s="39" t="str">
        <f t="shared" si="170"/>
        <v/>
      </c>
      <c r="C2414" s="130">
        <f>VLOOKUP($X$19,CAD!$C$7:$D$31,2,0)</f>
        <v>0</v>
      </c>
      <c r="D2414" s="37">
        <v>0</v>
      </c>
      <c r="E2414" s="37">
        <v>0</v>
      </c>
      <c r="F2414" s="37">
        <v>0</v>
      </c>
      <c r="G2414" s="37">
        <v>0</v>
      </c>
      <c r="H2414" s="37">
        <v>0</v>
      </c>
      <c r="I2414" s="37">
        <v>0</v>
      </c>
      <c r="J2414" s="37">
        <v>0</v>
      </c>
      <c r="K2414" s="37">
        <v>0</v>
      </c>
      <c r="L2414" s="37">
        <v>0</v>
      </c>
      <c r="M2414" s="37">
        <v>0</v>
      </c>
      <c r="N2414" s="37">
        <v>0</v>
      </c>
      <c r="O2414" s="37">
        <v>0</v>
      </c>
      <c r="P2414" s="46">
        <f t="shared" si="171"/>
        <v>0</v>
      </c>
    </row>
    <row r="2415" spans="1:16" hidden="1" x14ac:dyDescent="0.25">
      <c r="A2415" s="258" t="str">
        <f>IF(B2415=1,A2403,"")</f>
        <v/>
      </c>
      <c r="B2415" s="39" t="str">
        <f t="shared" si="170"/>
        <v/>
      </c>
      <c r="C2415" s="130">
        <f>VLOOKUP($X$20,CAD!$C$7:$D$31,2,0)</f>
        <v>0</v>
      </c>
      <c r="D2415" s="37">
        <v>0</v>
      </c>
      <c r="E2415" s="37">
        <v>0</v>
      </c>
      <c r="F2415" s="37">
        <v>0</v>
      </c>
      <c r="G2415" s="37">
        <v>0</v>
      </c>
      <c r="H2415" s="37">
        <v>0</v>
      </c>
      <c r="I2415" s="37">
        <v>0</v>
      </c>
      <c r="J2415" s="37">
        <v>0</v>
      </c>
      <c r="K2415" s="37">
        <v>0</v>
      </c>
      <c r="L2415" s="37">
        <v>0</v>
      </c>
      <c r="M2415" s="37">
        <v>0</v>
      </c>
      <c r="N2415" s="37">
        <v>0</v>
      </c>
      <c r="O2415" s="37">
        <v>0</v>
      </c>
      <c r="P2415" s="46">
        <f t="shared" si="171"/>
        <v>0</v>
      </c>
    </row>
    <row r="2416" spans="1:16" hidden="1" x14ac:dyDescent="0.25">
      <c r="A2416" s="258" t="str">
        <f>IF(B2416=1,A2403,"")</f>
        <v/>
      </c>
      <c r="B2416" s="39" t="str">
        <f t="shared" si="170"/>
        <v/>
      </c>
      <c r="C2416" s="130">
        <f>VLOOKUP($X$21,CAD!$C$7:$D$31,2,0)</f>
        <v>0</v>
      </c>
      <c r="D2416" s="37">
        <v>0</v>
      </c>
      <c r="E2416" s="37">
        <v>0</v>
      </c>
      <c r="F2416" s="37">
        <v>0</v>
      </c>
      <c r="G2416" s="37">
        <v>0</v>
      </c>
      <c r="H2416" s="37">
        <v>0</v>
      </c>
      <c r="I2416" s="37">
        <v>0</v>
      </c>
      <c r="J2416" s="37">
        <v>0</v>
      </c>
      <c r="K2416" s="37">
        <v>0</v>
      </c>
      <c r="L2416" s="37">
        <v>0</v>
      </c>
      <c r="M2416" s="37">
        <v>0</v>
      </c>
      <c r="N2416" s="37">
        <v>0</v>
      </c>
      <c r="O2416" s="37">
        <v>0</v>
      </c>
      <c r="P2416" s="46">
        <f t="shared" si="171"/>
        <v>0</v>
      </c>
    </row>
    <row r="2417" spans="1:16" hidden="1" x14ac:dyDescent="0.25">
      <c r="A2417" s="258" t="str">
        <f>IF(B2417=1,A2403,"")</f>
        <v/>
      </c>
      <c r="B2417" s="39" t="str">
        <f t="shared" si="170"/>
        <v/>
      </c>
      <c r="C2417" s="130">
        <f>VLOOKUP($X$22,CAD!$C$7:$D$31,2,0)</f>
        <v>0</v>
      </c>
      <c r="D2417" s="37">
        <v>0</v>
      </c>
      <c r="E2417" s="37">
        <v>0</v>
      </c>
      <c r="F2417" s="37">
        <v>0</v>
      </c>
      <c r="G2417" s="37">
        <v>0</v>
      </c>
      <c r="H2417" s="37">
        <v>0</v>
      </c>
      <c r="I2417" s="37">
        <v>0</v>
      </c>
      <c r="J2417" s="37">
        <v>0</v>
      </c>
      <c r="K2417" s="37">
        <v>0</v>
      </c>
      <c r="L2417" s="37">
        <v>0</v>
      </c>
      <c r="M2417" s="37">
        <v>0</v>
      </c>
      <c r="N2417" s="37">
        <v>0</v>
      </c>
      <c r="O2417" s="37">
        <v>0</v>
      </c>
      <c r="P2417" s="46">
        <f t="shared" si="171"/>
        <v>0</v>
      </c>
    </row>
    <row r="2418" spans="1:16" hidden="1" x14ac:dyDescent="0.25">
      <c r="A2418" s="258" t="str">
        <f>IF(B2418=1,A2403,"")</f>
        <v/>
      </c>
      <c r="B2418" s="39" t="str">
        <f t="shared" si="170"/>
        <v/>
      </c>
      <c r="C2418" s="130">
        <f>VLOOKUP($X$23,CAD!$C$7:$D$31,2,0)</f>
        <v>0</v>
      </c>
      <c r="D2418" s="37">
        <v>0</v>
      </c>
      <c r="E2418" s="37">
        <v>0</v>
      </c>
      <c r="F2418" s="37">
        <v>0</v>
      </c>
      <c r="G2418" s="37">
        <v>0</v>
      </c>
      <c r="H2418" s="37">
        <v>0</v>
      </c>
      <c r="I2418" s="37">
        <v>0</v>
      </c>
      <c r="J2418" s="37">
        <v>0</v>
      </c>
      <c r="K2418" s="37">
        <v>0</v>
      </c>
      <c r="L2418" s="37">
        <v>0</v>
      </c>
      <c r="M2418" s="37">
        <v>0</v>
      </c>
      <c r="N2418" s="37">
        <v>0</v>
      </c>
      <c r="O2418" s="37">
        <v>0</v>
      </c>
      <c r="P2418" s="46">
        <f t="shared" si="171"/>
        <v>0</v>
      </c>
    </row>
    <row r="2419" spans="1:16" hidden="1" x14ac:dyDescent="0.25">
      <c r="A2419" s="258" t="str">
        <f>IF(B2419=1,A2403,"")</f>
        <v/>
      </c>
      <c r="B2419" s="39" t="str">
        <f t="shared" si="170"/>
        <v/>
      </c>
      <c r="C2419" s="130">
        <f>VLOOKUP($X$24,CAD!$C$7:$D$31,2,0)</f>
        <v>0</v>
      </c>
      <c r="D2419" s="37">
        <v>0</v>
      </c>
      <c r="E2419" s="37">
        <v>0</v>
      </c>
      <c r="F2419" s="37">
        <v>0</v>
      </c>
      <c r="G2419" s="37">
        <v>0</v>
      </c>
      <c r="H2419" s="37">
        <v>0</v>
      </c>
      <c r="I2419" s="37">
        <v>0</v>
      </c>
      <c r="J2419" s="37">
        <v>0</v>
      </c>
      <c r="K2419" s="37">
        <v>0</v>
      </c>
      <c r="L2419" s="37">
        <v>0</v>
      </c>
      <c r="M2419" s="37">
        <v>0</v>
      </c>
      <c r="N2419" s="37">
        <v>0</v>
      </c>
      <c r="O2419" s="37">
        <v>0</v>
      </c>
      <c r="P2419" s="46">
        <f t="shared" si="171"/>
        <v>0</v>
      </c>
    </row>
    <row r="2420" spans="1:16" hidden="1" x14ac:dyDescent="0.25">
      <c r="A2420" s="258" t="str">
        <f>IF(B2420=1,A2403,"")</f>
        <v/>
      </c>
      <c r="B2420" s="39" t="str">
        <f t="shared" si="170"/>
        <v/>
      </c>
      <c r="C2420" s="130">
        <f>VLOOKUP($X$25,CAD!$C$7:$D$31,2,0)</f>
        <v>0</v>
      </c>
      <c r="D2420" s="37">
        <v>0</v>
      </c>
      <c r="E2420" s="37">
        <v>0</v>
      </c>
      <c r="F2420" s="37">
        <v>0</v>
      </c>
      <c r="G2420" s="37">
        <v>0</v>
      </c>
      <c r="H2420" s="37">
        <v>0</v>
      </c>
      <c r="I2420" s="37">
        <v>0</v>
      </c>
      <c r="J2420" s="37">
        <v>0</v>
      </c>
      <c r="K2420" s="37">
        <v>0</v>
      </c>
      <c r="L2420" s="37">
        <v>0</v>
      </c>
      <c r="M2420" s="37">
        <v>0</v>
      </c>
      <c r="N2420" s="37">
        <v>0</v>
      </c>
      <c r="O2420" s="37">
        <v>0</v>
      </c>
      <c r="P2420" s="46">
        <f t="shared" si="171"/>
        <v>0</v>
      </c>
    </row>
    <row r="2421" spans="1:16" hidden="1" x14ac:dyDescent="0.25">
      <c r="A2421" s="258" t="str">
        <f>IF(B2421=1,A2403,"")</f>
        <v/>
      </c>
      <c r="B2421" s="39" t="str">
        <f t="shared" si="170"/>
        <v/>
      </c>
      <c r="C2421" s="130">
        <f>VLOOKUP($X$26,CAD!$C$7:$D$31,2,0)</f>
        <v>0</v>
      </c>
      <c r="D2421" s="37">
        <v>0</v>
      </c>
      <c r="E2421" s="37">
        <v>0</v>
      </c>
      <c r="F2421" s="37">
        <v>0</v>
      </c>
      <c r="G2421" s="37">
        <v>0</v>
      </c>
      <c r="H2421" s="37">
        <v>0</v>
      </c>
      <c r="I2421" s="37">
        <v>0</v>
      </c>
      <c r="J2421" s="37">
        <v>0</v>
      </c>
      <c r="K2421" s="37">
        <v>0</v>
      </c>
      <c r="L2421" s="37">
        <v>0</v>
      </c>
      <c r="M2421" s="37">
        <v>0</v>
      </c>
      <c r="N2421" s="37">
        <v>0</v>
      </c>
      <c r="O2421" s="37">
        <v>0</v>
      </c>
      <c r="P2421" s="46">
        <f t="shared" si="171"/>
        <v>0</v>
      </c>
    </row>
    <row r="2422" spans="1:16" hidden="1" x14ac:dyDescent="0.25">
      <c r="A2422" s="258" t="str">
        <f>IF(B2422=1,A2403,"")</f>
        <v/>
      </c>
      <c r="B2422" s="39" t="str">
        <f t="shared" si="170"/>
        <v/>
      </c>
      <c r="C2422" s="130">
        <f>VLOOKUP($X$27,CAD!$C$7:$D$31,2,0)</f>
        <v>0</v>
      </c>
      <c r="D2422" s="37">
        <v>0</v>
      </c>
      <c r="E2422" s="37">
        <v>0</v>
      </c>
      <c r="F2422" s="37">
        <v>0</v>
      </c>
      <c r="G2422" s="37">
        <v>0</v>
      </c>
      <c r="H2422" s="37">
        <v>0</v>
      </c>
      <c r="I2422" s="37">
        <v>0</v>
      </c>
      <c r="J2422" s="37">
        <v>0</v>
      </c>
      <c r="K2422" s="37">
        <v>0</v>
      </c>
      <c r="L2422" s="37">
        <v>0</v>
      </c>
      <c r="M2422" s="37">
        <v>0</v>
      </c>
      <c r="N2422" s="37">
        <v>0</v>
      </c>
      <c r="O2422" s="37">
        <v>0</v>
      </c>
      <c r="P2422" s="46">
        <f t="shared" si="171"/>
        <v>0</v>
      </c>
    </row>
    <row r="2423" spans="1:16" hidden="1" x14ac:dyDescent="0.25">
      <c r="A2423" s="258" t="str">
        <f>IF(B2423=1,A2403,"")</f>
        <v/>
      </c>
      <c r="B2423" s="39" t="str">
        <f t="shared" si="170"/>
        <v/>
      </c>
      <c r="C2423" s="130">
        <f>VLOOKUP($X$28,CAD!$C$7:$D$31,2,0)</f>
        <v>0</v>
      </c>
      <c r="D2423" s="37">
        <v>0</v>
      </c>
      <c r="E2423" s="37">
        <v>0</v>
      </c>
      <c r="F2423" s="37">
        <v>0</v>
      </c>
      <c r="G2423" s="37">
        <v>0</v>
      </c>
      <c r="H2423" s="37">
        <v>0</v>
      </c>
      <c r="I2423" s="37">
        <v>0</v>
      </c>
      <c r="J2423" s="37">
        <v>0</v>
      </c>
      <c r="K2423" s="37">
        <v>0</v>
      </c>
      <c r="L2423" s="37">
        <v>0</v>
      </c>
      <c r="M2423" s="37">
        <v>0</v>
      </c>
      <c r="N2423" s="37">
        <v>0</v>
      </c>
      <c r="O2423" s="37">
        <v>0</v>
      </c>
      <c r="P2423" s="46">
        <f t="shared" si="171"/>
        <v>0</v>
      </c>
    </row>
    <row r="2424" spans="1:16" hidden="1" x14ac:dyDescent="0.25">
      <c r="A2424" s="258" t="str">
        <f>IF(B2424=1,A2403,"")</f>
        <v/>
      </c>
      <c r="B2424" s="39" t="str">
        <f t="shared" si="170"/>
        <v/>
      </c>
      <c r="C2424" s="130">
        <f>VLOOKUP($X$29,CAD!$C$7:$D$31,2,0)</f>
        <v>0</v>
      </c>
      <c r="D2424" s="37">
        <v>0</v>
      </c>
      <c r="E2424" s="37">
        <v>0</v>
      </c>
      <c r="F2424" s="37">
        <v>0</v>
      </c>
      <c r="G2424" s="37">
        <v>0</v>
      </c>
      <c r="H2424" s="37">
        <v>0</v>
      </c>
      <c r="I2424" s="37">
        <v>0</v>
      </c>
      <c r="J2424" s="37">
        <v>0</v>
      </c>
      <c r="K2424" s="37">
        <v>0</v>
      </c>
      <c r="L2424" s="37">
        <v>0</v>
      </c>
      <c r="M2424" s="37">
        <v>0</v>
      </c>
      <c r="N2424" s="37">
        <v>0</v>
      </c>
      <c r="O2424" s="37">
        <v>0</v>
      </c>
      <c r="P2424" s="46">
        <f t="shared" si="171"/>
        <v>0</v>
      </c>
    </row>
    <row r="2425" spans="1:16" hidden="1" x14ac:dyDescent="0.25">
      <c r="A2425" s="258" t="str">
        <f>IF(B2425=1,A2403,"")</f>
        <v/>
      </c>
      <c r="B2425" s="39" t="str">
        <f t="shared" si="170"/>
        <v/>
      </c>
      <c r="C2425" s="130">
        <f>VLOOKUP($X$30,CAD!$C$7:$D$31,2,0)</f>
        <v>0</v>
      </c>
      <c r="D2425" s="37">
        <v>0</v>
      </c>
      <c r="E2425" s="37">
        <v>0</v>
      </c>
      <c r="F2425" s="37">
        <v>0</v>
      </c>
      <c r="G2425" s="37">
        <v>0</v>
      </c>
      <c r="H2425" s="37">
        <v>0</v>
      </c>
      <c r="I2425" s="37">
        <v>0</v>
      </c>
      <c r="J2425" s="37">
        <v>0</v>
      </c>
      <c r="K2425" s="37">
        <v>0</v>
      </c>
      <c r="L2425" s="37">
        <v>0</v>
      </c>
      <c r="M2425" s="37">
        <v>0</v>
      </c>
      <c r="N2425" s="37">
        <v>0</v>
      </c>
      <c r="O2425" s="37">
        <v>0</v>
      </c>
      <c r="P2425" s="46">
        <f t="shared" si="171"/>
        <v>0</v>
      </c>
    </row>
    <row r="2426" spans="1:16" hidden="1" x14ac:dyDescent="0.25">
      <c r="A2426" s="258" t="str">
        <f>IF(B2426=1,A2403,"")</f>
        <v/>
      </c>
      <c r="B2426" s="39" t="str">
        <f t="shared" si="170"/>
        <v/>
      </c>
      <c r="C2426" s="130">
        <f>VLOOKUP($X$31,CAD!$C$7:$D$31,2,0)</f>
        <v>0</v>
      </c>
      <c r="D2426" s="37">
        <v>0</v>
      </c>
      <c r="E2426" s="37">
        <v>0</v>
      </c>
      <c r="F2426" s="37">
        <v>0</v>
      </c>
      <c r="G2426" s="37">
        <v>0</v>
      </c>
      <c r="H2426" s="37">
        <v>0</v>
      </c>
      <c r="I2426" s="37">
        <v>0</v>
      </c>
      <c r="J2426" s="37">
        <v>0</v>
      </c>
      <c r="K2426" s="37">
        <v>0</v>
      </c>
      <c r="L2426" s="37">
        <v>0</v>
      </c>
      <c r="M2426" s="37">
        <v>0</v>
      </c>
      <c r="N2426" s="37">
        <v>0</v>
      </c>
      <c r="O2426" s="37">
        <v>0</v>
      </c>
      <c r="P2426" s="46">
        <f t="shared" si="171"/>
        <v>0</v>
      </c>
    </row>
    <row r="2427" spans="1:16" hidden="1" x14ac:dyDescent="0.25">
      <c r="A2427" s="258" t="str">
        <f>IF(B2427=1,A2403,"")</f>
        <v/>
      </c>
      <c r="B2427" s="39" t="str">
        <f t="shared" si="170"/>
        <v/>
      </c>
      <c r="C2427" s="130">
        <f>VLOOKUP($X$32,CAD!$C$7:$D$31,2,0)</f>
        <v>0</v>
      </c>
      <c r="D2427" s="37">
        <v>0</v>
      </c>
      <c r="E2427" s="37">
        <v>0</v>
      </c>
      <c r="F2427" s="37">
        <v>0</v>
      </c>
      <c r="G2427" s="37">
        <v>0</v>
      </c>
      <c r="H2427" s="37">
        <v>0</v>
      </c>
      <c r="I2427" s="37">
        <v>0</v>
      </c>
      <c r="J2427" s="37">
        <v>0</v>
      </c>
      <c r="K2427" s="37">
        <v>0</v>
      </c>
      <c r="L2427" s="37">
        <v>0</v>
      </c>
      <c r="M2427" s="37">
        <v>0</v>
      </c>
      <c r="N2427" s="37">
        <v>0</v>
      </c>
      <c r="O2427" s="37">
        <v>0</v>
      </c>
      <c r="P2427" s="46">
        <f t="shared" si="171"/>
        <v>0</v>
      </c>
    </row>
    <row r="2428" spans="1:16" hidden="1" x14ac:dyDescent="0.25">
      <c r="A2428" s="258" t="str">
        <f>IF(B2428=1,A2403,"")</f>
        <v/>
      </c>
      <c r="B2428" s="39" t="str">
        <f t="shared" si="170"/>
        <v/>
      </c>
      <c r="C2428" s="130">
        <f>VLOOKUP($X$33,CAD!$C$7:$D$31,2,0)</f>
        <v>0</v>
      </c>
      <c r="D2428" s="37">
        <v>0</v>
      </c>
      <c r="E2428" s="37">
        <v>0</v>
      </c>
      <c r="F2428" s="37">
        <v>0</v>
      </c>
      <c r="G2428" s="37">
        <v>0</v>
      </c>
      <c r="H2428" s="37">
        <v>0</v>
      </c>
      <c r="I2428" s="37">
        <v>0</v>
      </c>
      <c r="J2428" s="37">
        <v>0</v>
      </c>
      <c r="K2428" s="37">
        <v>0</v>
      </c>
      <c r="L2428" s="37">
        <v>0</v>
      </c>
      <c r="M2428" s="37">
        <v>0</v>
      </c>
      <c r="N2428" s="37">
        <v>0</v>
      </c>
      <c r="O2428" s="37">
        <v>0</v>
      </c>
      <c r="P2428" s="46">
        <f t="shared" si="171"/>
        <v>0</v>
      </c>
    </row>
    <row r="2429" spans="1:16" hidden="1" x14ac:dyDescent="0.25">
      <c r="A2429" s="258" t="str">
        <f>IF(B2429=1,A2403,"")</f>
        <v/>
      </c>
      <c r="B2429" s="39" t="str">
        <f t="shared" si="170"/>
        <v/>
      </c>
      <c r="C2429" s="101">
        <f>VLOOKUP($X$34,CAD!$E$7:$F$31,2,0)</f>
        <v>0</v>
      </c>
      <c r="D2429" s="37">
        <v>0</v>
      </c>
      <c r="E2429" s="37">
        <v>0</v>
      </c>
      <c r="F2429" s="37">
        <v>0</v>
      </c>
      <c r="G2429" s="37">
        <v>0</v>
      </c>
      <c r="H2429" s="37">
        <v>0</v>
      </c>
      <c r="I2429" s="37">
        <v>0</v>
      </c>
      <c r="J2429" s="37">
        <v>0</v>
      </c>
      <c r="K2429" s="37">
        <v>0</v>
      </c>
      <c r="L2429" s="37">
        <v>0</v>
      </c>
      <c r="M2429" s="37">
        <v>0</v>
      </c>
      <c r="N2429" s="37">
        <v>0</v>
      </c>
      <c r="O2429" s="37">
        <v>0</v>
      </c>
      <c r="P2429" s="46">
        <f t="shared" si="171"/>
        <v>0</v>
      </c>
    </row>
    <row r="2430" spans="1:16" hidden="1" x14ac:dyDescent="0.25">
      <c r="A2430" s="258" t="str">
        <f>IF(B2430=1,A2403,"")</f>
        <v/>
      </c>
      <c r="B2430" s="39" t="str">
        <f t="shared" si="170"/>
        <v/>
      </c>
      <c r="C2430" s="101">
        <f>VLOOKUP($X$35,CAD!$E$7:$F$31,2,0)</f>
        <v>0</v>
      </c>
      <c r="D2430" s="37">
        <v>0</v>
      </c>
      <c r="E2430" s="37">
        <v>0</v>
      </c>
      <c r="F2430" s="37">
        <v>0</v>
      </c>
      <c r="G2430" s="37">
        <v>0</v>
      </c>
      <c r="H2430" s="37">
        <v>0</v>
      </c>
      <c r="I2430" s="37">
        <v>0</v>
      </c>
      <c r="J2430" s="37">
        <v>0</v>
      </c>
      <c r="K2430" s="37">
        <v>0</v>
      </c>
      <c r="L2430" s="37">
        <v>0</v>
      </c>
      <c r="M2430" s="37">
        <v>0</v>
      </c>
      <c r="N2430" s="37">
        <v>0</v>
      </c>
      <c r="O2430" s="37">
        <v>0</v>
      </c>
      <c r="P2430" s="46">
        <f t="shared" si="171"/>
        <v>0</v>
      </c>
    </row>
    <row r="2431" spans="1:16" hidden="1" x14ac:dyDescent="0.25">
      <c r="A2431" s="258" t="str">
        <f>IF(B2431=1,A2403,"")</f>
        <v/>
      </c>
      <c r="B2431" s="39" t="str">
        <f t="shared" si="170"/>
        <v/>
      </c>
      <c r="C2431" s="101">
        <f>VLOOKUP($X$36,CAD!$E$7:$F$31,2,0)</f>
        <v>0</v>
      </c>
      <c r="D2431" s="37">
        <v>0</v>
      </c>
      <c r="E2431" s="37">
        <v>0</v>
      </c>
      <c r="F2431" s="37">
        <v>0</v>
      </c>
      <c r="G2431" s="37">
        <v>0</v>
      </c>
      <c r="H2431" s="37">
        <v>0</v>
      </c>
      <c r="I2431" s="37">
        <v>0</v>
      </c>
      <c r="J2431" s="37">
        <v>0</v>
      </c>
      <c r="K2431" s="37">
        <v>0</v>
      </c>
      <c r="L2431" s="37">
        <v>0</v>
      </c>
      <c r="M2431" s="37">
        <v>0</v>
      </c>
      <c r="N2431" s="37">
        <v>0</v>
      </c>
      <c r="O2431" s="37">
        <v>0</v>
      </c>
      <c r="P2431" s="46">
        <f t="shared" si="171"/>
        <v>0</v>
      </c>
    </row>
    <row r="2432" spans="1:16" hidden="1" x14ac:dyDescent="0.25">
      <c r="A2432" s="258" t="str">
        <f>IF(B2432=1,A2403,"")</f>
        <v/>
      </c>
      <c r="B2432" s="39" t="str">
        <f t="shared" si="170"/>
        <v/>
      </c>
      <c r="C2432" s="101">
        <f>VLOOKUP($X$37,CAD!$E$7:$F$31,2,0)</f>
        <v>0</v>
      </c>
      <c r="D2432" s="37">
        <v>0</v>
      </c>
      <c r="E2432" s="37">
        <v>0</v>
      </c>
      <c r="F2432" s="37">
        <v>0</v>
      </c>
      <c r="G2432" s="37">
        <v>0</v>
      </c>
      <c r="H2432" s="37">
        <v>0</v>
      </c>
      <c r="I2432" s="37">
        <v>0</v>
      </c>
      <c r="J2432" s="37">
        <v>0</v>
      </c>
      <c r="K2432" s="37">
        <v>0</v>
      </c>
      <c r="L2432" s="37">
        <v>0</v>
      </c>
      <c r="M2432" s="37">
        <v>0</v>
      </c>
      <c r="N2432" s="37">
        <v>0</v>
      </c>
      <c r="O2432" s="37">
        <v>0</v>
      </c>
      <c r="P2432" s="46">
        <f t="shared" si="171"/>
        <v>0</v>
      </c>
    </row>
    <row r="2433" spans="1:16" hidden="1" x14ac:dyDescent="0.25">
      <c r="A2433" s="258" t="str">
        <f>IF(B2433=1,A2403,"")</f>
        <v/>
      </c>
      <c r="B2433" s="39" t="str">
        <f t="shared" si="170"/>
        <v/>
      </c>
      <c r="C2433" s="101">
        <f>VLOOKUP($X$38,CAD!$E$7:$F$31,2,0)</f>
        <v>0</v>
      </c>
      <c r="D2433" s="37">
        <v>0</v>
      </c>
      <c r="E2433" s="37">
        <v>0</v>
      </c>
      <c r="F2433" s="37">
        <v>0</v>
      </c>
      <c r="G2433" s="37">
        <v>0</v>
      </c>
      <c r="H2433" s="37">
        <v>0</v>
      </c>
      <c r="I2433" s="37">
        <v>0</v>
      </c>
      <c r="J2433" s="37">
        <v>0</v>
      </c>
      <c r="K2433" s="37">
        <v>0</v>
      </c>
      <c r="L2433" s="37">
        <v>0</v>
      </c>
      <c r="M2433" s="37">
        <v>0</v>
      </c>
      <c r="N2433" s="37">
        <v>0</v>
      </c>
      <c r="O2433" s="37">
        <v>0</v>
      </c>
      <c r="P2433" s="46">
        <f t="shared" si="171"/>
        <v>0</v>
      </c>
    </row>
    <row r="2434" spans="1:16" hidden="1" x14ac:dyDescent="0.25">
      <c r="A2434" s="258" t="str">
        <f>IF(B2434=1,A2403,"")</f>
        <v/>
      </c>
      <c r="B2434" s="39" t="str">
        <f t="shared" si="170"/>
        <v/>
      </c>
      <c r="C2434" s="101">
        <f>VLOOKUP($X$39,CAD!$E$7:$F$31,2,0)</f>
        <v>0</v>
      </c>
      <c r="D2434" s="37">
        <v>0</v>
      </c>
      <c r="E2434" s="37">
        <v>0</v>
      </c>
      <c r="F2434" s="37">
        <v>0</v>
      </c>
      <c r="G2434" s="37">
        <v>0</v>
      </c>
      <c r="H2434" s="37">
        <v>0</v>
      </c>
      <c r="I2434" s="37">
        <v>0</v>
      </c>
      <c r="J2434" s="37">
        <v>0</v>
      </c>
      <c r="K2434" s="37">
        <v>0</v>
      </c>
      <c r="L2434" s="37">
        <v>0</v>
      </c>
      <c r="M2434" s="37">
        <v>0</v>
      </c>
      <c r="N2434" s="37">
        <v>0</v>
      </c>
      <c r="O2434" s="37">
        <v>0</v>
      </c>
      <c r="P2434" s="46">
        <f t="shared" si="171"/>
        <v>0</v>
      </c>
    </row>
    <row r="2435" spans="1:16" hidden="1" x14ac:dyDescent="0.25">
      <c r="A2435" s="258" t="str">
        <f>IF(B2435=1,A2403,"")</f>
        <v/>
      </c>
      <c r="B2435" s="39" t="str">
        <f t="shared" si="170"/>
        <v/>
      </c>
      <c r="C2435" s="101">
        <f>VLOOKUP($X$40,CAD!$E$7:$F$31,2,0)</f>
        <v>0</v>
      </c>
      <c r="D2435" s="37">
        <v>0</v>
      </c>
      <c r="E2435" s="37">
        <v>0</v>
      </c>
      <c r="F2435" s="37">
        <v>0</v>
      </c>
      <c r="G2435" s="37">
        <v>0</v>
      </c>
      <c r="H2435" s="37">
        <v>0</v>
      </c>
      <c r="I2435" s="37">
        <v>0</v>
      </c>
      <c r="J2435" s="37">
        <v>0</v>
      </c>
      <c r="K2435" s="37">
        <v>0</v>
      </c>
      <c r="L2435" s="37">
        <v>0</v>
      </c>
      <c r="M2435" s="37">
        <v>0</v>
      </c>
      <c r="N2435" s="37">
        <v>0</v>
      </c>
      <c r="O2435" s="37">
        <v>0</v>
      </c>
      <c r="P2435" s="46">
        <f t="shared" si="171"/>
        <v>0</v>
      </c>
    </row>
    <row r="2436" spans="1:16" hidden="1" x14ac:dyDescent="0.25">
      <c r="A2436" s="258" t="str">
        <f>IF(B2436=1,A2403,"")</f>
        <v/>
      </c>
      <c r="B2436" s="39" t="str">
        <f t="shared" si="170"/>
        <v/>
      </c>
      <c r="C2436" s="101">
        <f>VLOOKUP($X$41,CAD!$E$7:$F$31,2,0)</f>
        <v>0</v>
      </c>
      <c r="D2436" s="37">
        <v>0</v>
      </c>
      <c r="E2436" s="37">
        <v>0</v>
      </c>
      <c r="F2436" s="37">
        <v>0</v>
      </c>
      <c r="G2436" s="37">
        <v>0</v>
      </c>
      <c r="H2436" s="37">
        <v>0</v>
      </c>
      <c r="I2436" s="37">
        <v>0</v>
      </c>
      <c r="J2436" s="37">
        <v>0</v>
      </c>
      <c r="K2436" s="37">
        <v>0</v>
      </c>
      <c r="L2436" s="37">
        <v>0</v>
      </c>
      <c r="M2436" s="37">
        <v>0</v>
      </c>
      <c r="N2436" s="37">
        <v>0</v>
      </c>
      <c r="O2436" s="37">
        <v>0</v>
      </c>
      <c r="P2436" s="46">
        <f t="shared" si="171"/>
        <v>0</v>
      </c>
    </row>
    <row r="2437" spans="1:16" hidden="1" x14ac:dyDescent="0.25">
      <c r="A2437" s="258" t="str">
        <f>IF(B2437=1,A2403,"")</f>
        <v/>
      </c>
      <c r="B2437" s="39" t="str">
        <f t="shared" si="170"/>
        <v/>
      </c>
      <c r="C2437" s="101">
        <f>VLOOKUP($X$42,CAD!$E$7:$F$31,2,0)</f>
        <v>0</v>
      </c>
      <c r="D2437" s="37">
        <v>0</v>
      </c>
      <c r="E2437" s="37">
        <v>0</v>
      </c>
      <c r="F2437" s="37">
        <v>0</v>
      </c>
      <c r="G2437" s="37">
        <v>0</v>
      </c>
      <c r="H2437" s="37">
        <v>0</v>
      </c>
      <c r="I2437" s="37">
        <v>0</v>
      </c>
      <c r="J2437" s="37">
        <v>0</v>
      </c>
      <c r="K2437" s="37">
        <v>0</v>
      </c>
      <c r="L2437" s="37">
        <v>0</v>
      </c>
      <c r="M2437" s="37">
        <v>0</v>
      </c>
      <c r="N2437" s="37">
        <v>0</v>
      </c>
      <c r="O2437" s="37">
        <v>0</v>
      </c>
      <c r="P2437" s="46">
        <f t="shared" si="171"/>
        <v>0</v>
      </c>
    </row>
    <row r="2438" spans="1:16" hidden="1" x14ac:dyDescent="0.25">
      <c r="A2438" s="258" t="str">
        <f>IF(B2438=1,A2403,"")</f>
        <v/>
      </c>
      <c r="B2438" s="39" t="str">
        <f t="shared" si="170"/>
        <v/>
      </c>
      <c r="C2438" s="101">
        <f>VLOOKUP($X$43,CAD!$E$7:$F$31,2,0)</f>
        <v>0</v>
      </c>
      <c r="D2438" s="37">
        <v>0</v>
      </c>
      <c r="E2438" s="37">
        <v>0</v>
      </c>
      <c r="F2438" s="37">
        <v>0</v>
      </c>
      <c r="G2438" s="37">
        <v>0</v>
      </c>
      <c r="H2438" s="37">
        <v>0</v>
      </c>
      <c r="I2438" s="37">
        <v>0</v>
      </c>
      <c r="J2438" s="37">
        <v>0</v>
      </c>
      <c r="K2438" s="37">
        <v>0</v>
      </c>
      <c r="L2438" s="37">
        <v>0</v>
      </c>
      <c r="M2438" s="37">
        <v>0</v>
      </c>
      <c r="N2438" s="37">
        <v>0</v>
      </c>
      <c r="O2438" s="37">
        <v>0</v>
      </c>
      <c r="P2438" s="46">
        <f t="shared" si="171"/>
        <v>0</v>
      </c>
    </row>
    <row r="2439" spans="1:16" hidden="1" x14ac:dyDescent="0.25">
      <c r="A2439" s="258" t="str">
        <f>IF(B2439=1,A2403,"")</f>
        <v/>
      </c>
      <c r="B2439" s="39" t="str">
        <f t="shared" si="170"/>
        <v/>
      </c>
      <c r="C2439" s="101">
        <f>VLOOKUP($X$44,CAD!$E$7:$F$31,2,0)</f>
        <v>0</v>
      </c>
      <c r="D2439" s="37">
        <v>0</v>
      </c>
      <c r="E2439" s="37">
        <v>0</v>
      </c>
      <c r="F2439" s="37">
        <v>0</v>
      </c>
      <c r="G2439" s="37">
        <v>0</v>
      </c>
      <c r="H2439" s="37">
        <v>0</v>
      </c>
      <c r="I2439" s="37">
        <v>0</v>
      </c>
      <c r="J2439" s="37">
        <v>0</v>
      </c>
      <c r="K2439" s="37">
        <v>0</v>
      </c>
      <c r="L2439" s="37">
        <v>0</v>
      </c>
      <c r="M2439" s="37">
        <v>0</v>
      </c>
      <c r="N2439" s="37">
        <v>0</v>
      </c>
      <c r="O2439" s="37">
        <v>0</v>
      </c>
      <c r="P2439" s="46">
        <f t="shared" si="171"/>
        <v>0</v>
      </c>
    </row>
    <row r="2440" spans="1:16" hidden="1" x14ac:dyDescent="0.25">
      <c r="A2440" s="258" t="str">
        <f>IF(B2440=1,A2403,"")</f>
        <v/>
      </c>
      <c r="B2440" s="39" t="str">
        <f t="shared" si="170"/>
        <v/>
      </c>
      <c r="C2440" s="101">
        <f>VLOOKUP($X$45,CAD!$E$7:$F$31,2,0)</f>
        <v>0</v>
      </c>
      <c r="D2440" s="37">
        <v>0</v>
      </c>
      <c r="E2440" s="37">
        <v>0</v>
      </c>
      <c r="F2440" s="37">
        <v>0</v>
      </c>
      <c r="G2440" s="37">
        <v>0</v>
      </c>
      <c r="H2440" s="37">
        <v>0</v>
      </c>
      <c r="I2440" s="37">
        <v>0</v>
      </c>
      <c r="J2440" s="37">
        <v>0</v>
      </c>
      <c r="K2440" s="37">
        <v>0</v>
      </c>
      <c r="L2440" s="37">
        <v>0</v>
      </c>
      <c r="M2440" s="37">
        <v>0</v>
      </c>
      <c r="N2440" s="37">
        <v>0</v>
      </c>
      <c r="O2440" s="37">
        <v>0</v>
      </c>
      <c r="P2440" s="46">
        <f t="shared" si="171"/>
        <v>0</v>
      </c>
    </row>
    <row r="2441" spans="1:16" hidden="1" x14ac:dyDescent="0.25">
      <c r="A2441" s="258" t="str">
        <f>IF(B2441=1,A2403,"")</f>
        <v/>
      </c>
      <c r="B2441" s="39" t="str">
        <f t="shared" si="170"/>
        <v/>
      </c>
      <c r="C2441" s="101">
        <f>VLOOKUP($X$46,CAD!$E$7:$F$31,2,0)</f>
        <v>0</v>
      </c>
      <c r="D2441" s="37">
        <v>0</v>
      </c>
      <c r="E2441" s="37">
        <v>0</v>
      </c>
      <c r="F2441" s="37">
        <v>0</v>
      </c>
      <c r="G2441" s="37">
        <v>0</v>
      </c>
      <c r="H2441" s="37">
        <v>0</v>
      </c>
      <c r="I2441" s="37">
        <v>0</v>
      </c>
      <c r="J2441" s="37">
        <v>0</v>
      </c>
      <c r="K2441" s="37">
        <v>0</v>
      </c>
      <c r="L2441" s="37">
        <v>0</v>
      </c>
      <c r="M2441" s="37">
        <v>0</v>
      </c>
      <c r="N2441" s="37">
        <v>0</v>
      </c>
      <c r="O2441" s="37">
        <v>0</v>
      </c>
      <c r="P2441" s="46">
        <f t="shared" si="171"/>
        <v>0</v>
      </c>
    </row>
    <row r="2442" spans="1:16" hidden="1" x14ac:dyDescent="0.25">
      <c r="A2442" s="258" t="str">
        <f>IF(B2442=1,A2403,"")</f>
        <v/>
      </c>
      <c r="B2442" s="39" t="str">
        <f t="shared" si="170"/>
        <v/>
      </c>
      <c r="C2442" s="101">
        <f>VLOOKUP($X$47,CAD!$E$7:$F$31,2,0)</f>
        <v>0</v>
      </c>
      <c r="D2442" s="37">
        <v>0</v>
      </c>
      <c r="E2442" s="37">
        <v>0</v>
      </c>
      <c r="F2442" s="37">
        <v>0</v>
      </c>
      <c r="G2442" s="37">
        <v>0</v>
      </c>
      <c r="H2442" s="37">
        <v>0</v>
      </c>
      <c r="I2442" s="37">
        <v>0</v>
      </c>
      <c r="J2442" s="37">
        <v>0</v>
      </c>
      <c r="K2442" s="37">
        <v>0</v>
      </c>
      <c r="L2442" s="37">
        <v>0</v>
      </c>
      <c r="M2442" s="37">
        <v>0</v>
      </c>
      <c r="N2442" s="37">
        <v>0</v>
      </c>
      <c r="O2442" s="37">
        <v>0</v>
      </c>
      <c r="P2442" s="46">
        <f t="shared" si="171"/>
        <v>0</v>
      </c>
    </row>
    <row r="2443" spans="1:16" hidden="1" x14ac:dyDescent="0.25">
      <c r="A2443" s="258" t="str">
        <f>IF(B2443=1,A2403,"")</f>
        <v/>
      </c>
      <c r="B2443" s="39" t="str">
        <f t="shared" si="170"/>
        <v/>
      </c>
      <c r="C2443" s="101">
        <f>VLOOKUP($X$48,CAD!$E$7:$F$31,2,0)</f>
        <v>0</v>
      </c>
      <c r="D2443" s="37">
        <v>0</v>
      </c>
      <c r="E2443" s="37">
        <v>0</v>
      </c>
      <c r="F2443" s="37">
        <v>0</v>
      </c>
      <c r="G2443" s="37">
        <v>0</v>
      </c>
      <c r="H2443" s="37">
        <v>0</v>
      </c>
      <c r="I2443" s="37">
        <v>0</v>
      </c>
      <c r="J2443" s="37">
        <v>0</v>
      </c>
      <c r="K2443" s="37">
        <v>0</v>
      </c>
      <c r="L2443" s="37">
        <v>0</v>
      </c>
      <c r="M2443" s="37">
        <v>0</v>
      </c>
      <c r="N2443" s="37">
        <v>0</v>
      </c>
      <c r="O2443" s="37">
        <v>0</v>
      </c>
      <c r="P2443" s="46">
        <f t="shared" si="171"/>
        <v>0</v>
      </c>
    </row>
    <row r="2444" spans="1:16" hidden="1" x14ac:dyDescent="0.25">
      <c r="A2444" s="258" t="str">
        <f>IF(B2444=1,A2403,"")</f>
        <v/>
      </c>
      <c r="B2444" s="39" t="str">
        <f t="shared" si="170"/>
        <v/>
      </c>
      <c r="C2444" s="101">
        <f>VLOOKUP($X$49,CAD!$E$7:$F$31,2,0)</f>
        <v>0</v>
      </c>
      <c r="D2444" s="37">
        <v>0</v>
      </c>
      <c r="E2444" s="37">
        <v>0</v>
      </c>
      <c r="F2444" s="37">
        <v>0</v>
      </c>
      <c r="G2444" s="37">
        <v>0</v>
      </c>
      <c r="H2444" s="37">
        <v>0</v>
      </c>
      <c r="I2444" s="37">
        <v>0</v>
      </c>
      <c r="J2444" s="37">
        <v>0</v>
      </c>
      <c r="K2444" s="37">
        <v>0</v>
      </c>
      <c r="L2444" s="37">
        <v>0</v>
      </c>
      <c r="M2444" s="37">
        <v>0</v>
      </c>
      <c r="N2444" s="37">
        <v>0</v>
      </c>
      <c r="O2444" s="37">
        <v>0</v>
      </c>
      <c r="P2444" s="46">
        <f t="shared" si="171"/>
        <v>0</v>
      </c>
    </row>
    <row r="2445" spans="1:16" hidden="1" x14ac:dyDescent="0.25">
      <c r="A2445" s="258" t="str">
        <f>IF(B2445=1,A2403,"")</f>
        <v/>
      </c>
      <c r="B2445" s="39" t="str">
        <f t="shared" si="170"/>
        <v/>
      </c>
      <c r="C2445" s="101">
        <f>VLOOKUP($X$50,CAD!$E$7:$F$31,2,0)</f>
        <v>0</v>
      </c>
      <c r="D2445" s="37">
        <v>0</v>
      </c>
      <c r="E2445" s="37">
        <v>0</v>
      </c>
      <c r="F2445" s="37">
        <v>0</v>
      </c>
      <c r="G2445" s="37">
        <v>0</v>
      </c>
      <c r="H2445" s="37">
        <v>0</v>
      </c>
      <c r="I2445" s="37">
        <v>0</v>
      </c>
      <c r="J2445" s="37">
        <v>0</v>
      </c>
      <c r="K2445" s="37">
        <v>0</v>
      </c>
      <c r="L2445" s="37">
        <v>0</v>
      </c>
      <c r="M2445" s="37">
        <v>0</v>
      </c>
      <c r="N2445" s="37">
        <v>0</v>
      </c>
      <c r="O2445" s="37">
        <v>0</v>
      </c>
      <c r="P2445" s="46">
        <f t="shared" si="171"/>
        <v>0</v>
      </c>
    </row>
    <row r="2446" spans="1:16" hidden="1" x14ac:dyDescent="0.25">
      <c r="A2446" s="258" t="str">
        <f>IF(B2446=1,A2403,"")</f>
        <v/>
      </c>
      <c r="B2446" s="39" t="str">
        <f t="shared" si="170"/>
        <v/>
      </c>
      <c r="C2446" s="101">
        <f>VLOOKUP($X$51,CAD!$E$7:$F$31,2,0)</f>
        <v>0</v>
      </c>
      <c r="D2446" s="37">
        <v>0</v>
      </c>
      <c r="E2446" s="37">
        <v>0</v>
      </c>
      <c r="F2446" s="37">
        <v>0</v>
      </c>
      <c r="G2446" s="37">
        <v>0</v>
      </c>
      <c r="H2446" s="37">
        <v>0</v>
      </c>
      <c r="I2446" s="37">
        <v>0</v>
      </c>
      <c r="J2446" s="37">
        <v>0</v>
      </c>
      <c r="K2446" s="37">
        <v>0</v>
      </c>
      <c r="L2446" s="37">
        <v>0</v>
      </c>
      <c r="M2446" s="37">
        <v>0</v>
      </c>
      <c r="N2446" s="37">
        <v>0</v>
      </c>
      <c r="O2446" s="37">
        <v>0</v>
      </c>
      <c r="P2446" s="46">
        <f t="shared" si="171"/>
        <v>0</v>
      </c>
    </row>
    <row r="2447" spans="1:16" hidden="1" x14ac:dyDescent="0.25">
      <c r="A2447" s="258" t="str">
        <f>IF(B2447=1,A2403,"")</f>
        <v/>
      </c>
      <c r="B2447" s="39" t="str">
        <f t="shared" si="170"/>
        <v/>
      </c>
      <c r="C2447" s="101">
        <f>VLOOKUP($X$52,CAD!$E$7:$F$31,2,0)</f>
        <v>0</v>
      </c>
      <c r="D2447" s="37">
        <v>0</v>
      </c>
      <c r="E2447" s="37">
        <v>0</v>
      </c>
      <c r="F2447" s="37">
        <v>0</v>
      </c>
      <c r="G2447" s="37">
        <v>0</v>
      </c>
      <c r="H2447" s="37">
        <v>0</v>
      </c>
      <c r="I2447" s="37">
        <v>0</v>
      </c>
      <c r="J2447" s="37">
        <v>0</v>
      </c>
      <c r="K2447" s="37">
        <v>0</v>
      </c>
      <c r="L2447" s="37">
        <v>0</v>
      </c>
      <c r="M2447" s="37">
        <v>0</v>
      </c>
      <c r="N2447" s="37">
        <v>0</v>
      </c>
      <c r="O2447" s="37">
        <v>0</v>
      </c>
      <c r="P2447" s="46">
        <f t="shared" si="171"/>
        <v>0</v>
      </c>
    </row>
    <row r="2448" spans="1:16" hidden="1" x14ac:dyDescent="0.25">
      <c r="A2448" s="258" t="str">
        <f>IF(B2448=1,A2403,"")</f>
        <v/>
      </c>
      <c r="B2448" s="39" t="str">
        <f t="shared" si="170"/>
        <v/>
      </c>
      <c r="C2448" s="101">
        <f>VLOOKUP($X$53,CAD!$E$7:$F$31,2,0)</f>
        <v>0</v>
      </c>
      <c r="D2448" s="37">
        <v>0</v>
      </c>
      <c r="E2448" s="37">
        <v>0</v>
      </c>
      <c r="F2448" s="37">
        <v>0</v>
      </c>
      <c r="G2448" s="37">
        <v>0</v>
      </c>
      <c r="H2448" s="37">
        <v>0</v>
      </c>
      <c r="I2448" s="37">
        <v>0</v>
      </c>
      <c r="J2448" s="37">
        <v>0</v>
      </c>
      <c r="K2448" s="37">
        <v>0</v>
      </c>
      <c r="L2448" s="37">
        <v>0</v>
      </c>
      <c r="M2448" s="37">
        <v>0</v>
      </c>
      <c r="N2448" s="37">
        <v>0</v>
      </c>
      <c r="O2448" s="37">
        <v>0</v>
      </c>
      <c r="P2448" s="46">
        <f t="shared" si="171"/>
        <v>0</v>
      </c>
    </row>
    <row r="2449" spans="1:20" hidden="1" x14ac:dyDescent="0.25">
      <c r="A2449" s="258" t="str">
        <f>IF(B2449=1,A2403,"")</f>
        <v/>
      </c>
      <c r="B2449" s="39" t="str">
        <f t="shared" si="170"/>
        <v/>
      </c>
      <c r="C2449" s="101">
        <f>VLOOKUP($X$54,CAD!$E$7:$F$31,2,0)</f>
        <v>0</v>
      </c>
      <c r="D2449" s="37">
        <v>0</v>
      </c>
      <c r="E2449" s="37">
        <v>0</v>
      </c>
      <c r="F2449" s="37">
        <v>0</v>
      </c>
      <c r="G2449" s="37">
        <v>0</v>
      </c>
      <c r="H2449" s="37">
        <v>0</v>
      </c>
      <c r="I2449" s="37">
        <v>0</v>
      </c>
      <c r="J2449" s="37">
        <v>0</v>
      </c>
      <c r="K2449" s="37">
        <v>0</v>
      </c>
      <c r="L2449" s="37">
        <v>0</v>
      </c>
      <c r="M2449" s="37">
        <v>0</v>
      </c>
      <c r="N2449" s="37">
        <v>0</v>
      </c>
      <c r="O2449" s="37">
        <v>0</v>
      </c>
      <c r="P2449" s="46">
        <f t="shared" si="171"/>
        <v>0</v>
      </c>
    </row>
    <row r="2450" spans="1:20" hidden="1" x14ac:dyDescent="0.25">
      <c r="A2450" s="258" t="str">
        <f>IF(B2450=1,A2403,"")</f>
        <v/>
      </c>
      <c r="B2450" s="39" t="str">
        <f t="shared" si="170"/>
        <v/>
      </c>
      <c r="C2450" s="101">
        <f>VLOOKUP($X$55,CAD!$E$7:$F$31,2,0)</f>
        <v>0</v>
      </c>
      <c r="D2450" s="37">
        <v>0</v>
      </c>
      <c r="E2450" s="37">
        <v>0</v>
      </c>
      <c r="F2450" s="37">
        <v>0</v>
      </c>
      <c r="G2450" s="37">
        <v>0</v>
      </c>
      <c r="H2450" s="37">
        <v>0</v>
      </c>
      <c r="I2450" s="37">
        <v>0</v>
      </c>
      <c r="J2450" s="37">
        <v>0</v>
      </c>
      <c r="K2450" s="37">
        <v>0</v>
      </c>
      <c r="L2450" s="37">
        <v>0</v>
      </c>
      <c r="M2450" s="37">
        <v>0</v>
      </c>
      <c r="N2450" s="37">
        <v>0</v>
      </c>
      <c r="O2450" s="37">
        <v>0</v>
      </c>
      <c r="P2450" s="46">
        <f t="shared" si="171"/>
        <v>0</v>
      </c>
    </row>
    <row r="2451" spans="1:20" hidden="1" x14ac:dyDescent="0.25">
      <c r="A2451" s="258" t="str">
        <f>IF(B2451=1,A2403,"")</f>
        <v/>
      </c>
      <c r="B2451" s="39" t="str">
        <f t="shared" si="170"/>
        <v/>
      </c>
      <c r="C2451" s="101">
        <f>VLOOKUP($X$56,CAD!$E$7:$F$31,2,0)</f>
        <v>0</v>
      </c>
      <c r="D2451" s="37">
        <v>0</v>
      </c>
      <c r="E2451" s="37">
        <v>0</v>
      </c>
      <c r="F2451" s="37">
        <v>0</v>
      </c>
      <c r="G2451" s="37">
        <v>0</v>
      </c>
      <c r="H2451" s="37">
        <v>0</v>
      </c>
      <c r="I2451" s="37">
        <v>0</v>
      </c>
      <c r="J2451" s="37">
        <v>0</v>
      </c>
      <c r="K2451" s="37">
        <v>0</v>
      </c>
      <c r="L2451" s="37">
        <v>0</v>
      </c>
      <c r="M2451" s="37">
        <v>0</v>
      </c>
      <c r="N2451" s="37">
        <v>0</v>
      </c>
      <c r="O2451" s="37">
        <v>0</v>
      </c>
      <c r="P2451" s="46">
        <f t="shared" si="171"/>
        <v>0</v>
      </c>
    </row>
    <row r="2452" spans="1:20" hidden="1" x14ac:dyDescent="0.25">
      <c r="A2452" s="258" t="str">
        <f>IF(B2452=1,A2403,"")</f>
        <v/>
      </c>
      <c r="B2452" s="39" t="str">
        <f t="shared" si="170"/>
        <v/>
      </c>
      <c r="C2452" s="101">
        <f>VLOOKUP($X$57,CAD!$E$7:$F$31,2,0)</f>
        <v>0</v>
      </c>
      <c r="D2452" s="37">
        <v>0</v>
      </c>
      <c r="E2452" s="37">
        <v>0</v>
      </c>
      <c r="F2452" s="37">
        <v>0</v>
      </c>
      <c r="G2452" s="37">
        <v>0</v>
      </c>
      <c r="H2452" s="37">
        <v>0</v>
      </c>
      <c r="I2452" s="37">
        <v>0</v>
      </c>
      <c r="J2452" s="37">
        <v>0</v>
      </c>
      <c r="K2452" s="37">
        <v>0</v>
      </c>
      <c r="L2452" s="37">
        <v>0</v>
      </c>
      <c r="M2452" s="37">
        <v>0</v>
      </c>
      <c r="N2452" s="37">
        <v>0</v>
      </c>
      <c r="O2452" s="37">
        <v>0</v>
      </c>
      <c r="P2452" s="46">
        <f t="shared" si="171"/>
        <v>0</v>
      </c>
    </row>
    <row r="2453" spans="1:20" hidden="1" x14ac:dyDescent="0.25">
      <c r="A2453" s="258" t="str">
        <f>IF(B2453=1,A2403,"")</f>
        <v/>
      </c>
      <c r="B2453" s="39" t="str">
        <f t="shared" si="170"/>
        <v/>
      </c>
      <c r="C2453" s="101">
        <f>VLOOKUP($X$58,CAD!$E$7:$F$31,2,0)</f>
        <v>0</v>
      </c>
      <c r="D2453" s="37">
        <v>0</v>
      </c>
      <c r="E2453" s="37">
        <v>0</v>
      </c>
      <c r="F2453" s="37">
        <v>0</v>
      </c>
      <c r="G2453" s="37">
        <v>0</v>
      </c>
      <c r="H2453" s="37">
        <v>0</v>
      </c>
      <c r="I2453" s="37">
        <v>0</v>
      </c>
      <c r="J2453" s="37">
        <v>0</v>
      </c>
      <c r="K2453" s="37">
        <v>0</v>
      </c>
      <c r="L2453" s="37">
        <v>0</v>
      </c>
      <c r="M2453" s="37">
        <v>0</v>
      </c>
      <c r="N2453" s="37">
        <v>0</v>
      </c>
      <c r="O2453" s="37">
        <v>0</v>
      </c>
      <c r="P2453" s="46">
        <f t="shared" si="171"/>
        <v>0</v>
      </c>
      <c r="T2453" s="10"/>
    </row>
    <row r="2454" spans="1:20" hidden="1" x14ac:dyDescent="0.25">
      <c r="A2454" s="258">
        <f>A2403</f>
        <v>2062</v>
      </c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73"/>
    </row>
    <row r="2455" spans="1:20" ht="15.75" hidden="1" thickBot="1" x14ac:dyDescent="0.3">
      <c r="A2455" s="258">
        <f>A2403</f>
        <v>2062</v>
      </c>
      <c r="C2455" s="131" t="s">
        <v>203</v>
      </c>
      <c r="D2455" s="143">
        <f>PREV_D!D2363</f>
        <v>0</v>
      </c>
      <c r="E2455" s="143">
        <f>PREV_D!E2363</f>
        <v>0</v>
      </c>
      <c r="F2455" s="143">
        <f>PREV_D!F2363</f>
        <v>0</v>
      </c>
      <c r="G2455" s="143">
        <f>PREV_D!G2363</f>
        <v>0</v>
      </c>
      <c r="H2455" s="143">
        <f>PREV_D!H2363</f>
        <v>0</v>
      </c>
      <c r="I2455" s="143">
        <f>PREV_D!I2363</f>
        <v>0</v>
      </c>
      <c r="J2455" s="143">
        <f>PREV_D!J2363</f>
        <v>0</v>
      </c>
      <c r="K2455" s="143">
        <f>PREV_D!K2363</f>
        <v>0</v>
      </c>
      <c r="L2455" s="143">
        <f>PREV_D!L2363</f>
        <v>0</v>
      </c>
      <c r="M2455" s="143">
        <f>PREV_D!M2363</f>
        <v>0</v>
      </c>
      <c r="N2455" s="143">
        <f>PREV_D!N2363</f>
        <v>0</v>
      </c>
      <c r="O2455" s="143">
        <f>PREV_D!O2363</f>
        <v>0</v>
      </c>
      <c r="P2455" s="144">
        <f>SUM(D2455:O2455)</f>
        <v>0</v>
      </c>
    </row>
    <row r="2456" spans="1:20" hidden="1" x14ac:dyDescent="0.25">
      <c r="A2456" s="258">
        <f>A2403</f>
        <v>2062</v>
      </c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73"/>
    </row>
    <row r="2457" spans="1:20" hidden="1" x14ac:dyDescent="0.25">
      <c r="A2457" s="258">
        <f>A2403</f>
        <v>2062</v>
      </c>
      <c r="C2457" s="63" t="s">
        <v>204</v>
      </c>
      <c r="D2457" s="145">
        <f>D2403-D2455</f>
        <v>0</v>
      </c>
      <c r="E2457" s="145">
        <f t="shared" ref="E2457:P2457" si="172">E2403-E2455</f>
        <v>0</v>
      </c>
      <c r="F2457" s="145">
        <f t="shared" si="172"/>
        <v>0</v>
      </c>
      <c r="G2457" s="145">
        <f t="shared" si="172"/>
        <v>0</v>
      </c>
      <c r="H2457" s="145">
        <f t="shared" si="172"/>
        <v>0</v>
      </c>
      <c r="I2457" s="145">
        <f t="shared" si="172"/>
        <v>0</v>
      </c>
      <c r="J2457" s="145">
        <f t="shared" si="172"/>
        <v>0</v>
      </c>
      <c r="K2457" s="145">
        <f t="shared" si="172"/>
        <v>0</v>
      </c>
      <c r="L2457" s="145">
        <f t="shared" si="172"/>
        <v>0</v>
      </c>
      <c r="M2457" s="145">
        <f t="shared" si="172"/>
        <v>0</v>
      </c>
      <c r="N2457" s="145">
        <f t="shared" si="172"/>
        <v>0</v>
      </c>
      <c r="O2457" s="145">
        <f t="shared" si="172"/>
        <v>0</v>
      </c>
      <c r="P2457" s="146">
        <f t="shared" si="172"/>
        <v>0</v>
      </c>
    </row>
    <row r="2458" spans="1:20" hidden="1" x14ac:dyDescent="0.25">
      <c r="A2458" s="258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20" hidden="1" x14ac:dyDescent="0.25">
      <c r="A2459" s="258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20" ht="15" hidden="1" customHeight="1" thickBot="1" x14ac:dyDescent="0.3">
      <c r="A2460" s="258">
        <f>A2403+1</f>
        <v>2063</v>
      </c>
      <c r="C2460" s="134" t="s">
        <v>202</v>
      </c>
      <c r="D2460" s="142">
        <f t="shared" ref="D2460:P2460" si="173">SUM(D2461:D2510)</f>
        <v>0</v>
      </c>
      <c r="E2460" s="142">
        <f t="shared" si="173"/>
        <v>0</v>
      </c>
      <c r="F2460" s="142">
        <f t="shared" si="173"/>
        <v>0</v>
      </c>
      <c r="G2460" s="142">
        <f t="shared" si="173"/>
        <v>0</v>
      </c>
      <c r="H2460" s="142">
        <f t="shared" si="173"/>
        <v>0</v>
      </c>
      <c r="I2460" s="142">
        <f t="shared" si="173"/>
        <v>0</v>
      </c>
      <c r="J2460" s="142">
        <f t="shared" si="173"/>
        <v>0</v>
      </c>
      <c r="K2460" s="142">
        <f t="shared" si="173"/>
        <v>0</v>
      </c>
      <c r="L2460" s="142">
        <f t="shared" si="173"/>
        <v>0</v>
      </c>
      <c r="M2460" s="142">
        <f t="shared" si="173"/>
        <v>0</v>
      </c>
      <c r="N2460" s="142">
        <f t="shared" si="173"/>
        <v>0</v>
      </c>
      <c r="O2460" s="142">
        <f t="shared" si="173"/>
        <v>0</v>
      </c>
      <c r="P2460" s="142">
        <f t="shared" si="173"/>
        <v>0</v>
      </c>
    </row>
    <row r="2461" spans="1:20" hidden="1" x14ac:dyDescent="0.25">
      <c r="A2461" s="258" t="str">
        <f>IF(B2461=1,A2460,"")</f>
        <v/>
      </c>
      <c r="B2461" s="39" t="str">
        <f>IF(C2461&lt;&gt;0,1,"")</f>
        <v/>
      </c>
      <c r="C2461" s="130">
        <f>VLOOKUP($X$9,CAD!$C$7:$D$31,2,0)</f>
        <v>0</v>
      </c>
      <c r="D2461" s="38">
        <v>0</v>
      </c>
      <c r="E2461" s="38">
        <v>0</v>
      </c>
      <c r="F2461" s="38">
        <v>0</v>
      </c>
      <c r="G2461" s="38">
        <v>0</v>
      </c>
      <c r="H2461" s="38">
        <v>0</v>
      </c>
      <c r="I2461" s="38">
        <v>0</v>
      </c>
      <c r="J2461" s="38">
        <v>0</v>
      </c>
      <c r="K2461" s="38">
        <v>0</v>
      </c>
      <c r="L2461" s="38">
        <v>0</v>
      </c>
      <c r="M2461" s="38">
        <v>0</v>
      </c>
      <c r="N2461" s="38">
        <v>0</v>
      </c>
      <c r="O2461" s="38">
        <v>0</v>
      </c>
      <c r="P2461" s="99">
        <f>SUM(D2461:O2461)</f>
        <v>0</v>
      </c>
    </row>
    <row r="2462" spans="1:20" hidden="1" x14ac:dyDescent="0.25">
      <c r="A2462" s="258" t="str">
        <f>IF(B2462=1,A2460,"")</f>
        <v/>
      </c>
      <c r="B2462" s="39" t="str">
        <f t="shared" ref="B2462:B2510" si="174">IF(C2462&lt;&gt;0,1,"")</f>
        <v/>
      </c>
      <c r="C2462" s="130">
        <f>VLOOKUP($X$10,CAD!$C$7:$D$31,2,0)</f>
        <v>0</v>
      </c>
      <c r="D2462" s="38">
        <v>0</v>
      </c>
      <c r="E2462" s="38">
        <v>0</v>
      </c>
      <c r="F2462" s="38">
        <v>0</v>
      </c>
      <c r="G2462" s="38">
        <v>0</v>
      </c>
      <c r="H2462" s="38">
        <v>0</v>
      </c>
      <c r="I2462" s="38">
        <v>0</v>
      </c>
      <c r="J2462" s="38">
        <v>0</v>
      </c>
      <c r="K2462" s="38">
        <v>0</v>
      </c>
      <c r="L2462" s="38">
        <v>0</v>
      </c>
      <c r="M2462" s="38">
        <v>0</v>
      </c>
      <c r="N2462" s="38">
        <v>0</v>
      </c>
      <c r="O2462" s="38">
        <v>0</v>
      </c>
      <c r="P2462" s="46">
        <f t="shared" ref="P2462:P2510" si="175">SUM(D2462:O2462)</f>
        <v>0</v>
      </c>
    </row>
    <row r="2463" spans="1:20" hidden="1" x14ac:dyDescent="0.25">
      <c r="A2463" s="258" t="str">
        <f>IF(B2463=1,A2460,"")</f>
        <v/>
      </c>
      <c r="B2463" s="39" t="str">
        <f t="shared" si="174"/>
        <v/>
      </c>
      <c r="C2463" s="130">
        <f>VLOOKUP($X$11,CAD!$C$7:$D$31,2,0)</f>
        <v>0</v>
      </c>
      <c r="D2463" s="37">
        <v>0</v>
      </c>
      <c r="E2463" s="37">
        <v>0</v>
      </c>
      <c r="F2463" s="37">
        <v>0</v>
      </c>
      <c r="G2463" s="37">
        <v>0</v>
      </c>
      <c r="H2463" s="37">
        <v>0</v>
      </c>
      <c r="I2463" s="37">
        <v>0</v>
      </c>
      <c r="J2463" s="37">
        <v>0</v>
      </c>
      <c r="K2463" s="37">
        <v>0</v>
      </c>
      <c r="L2463" s="37">
        <v>0</v>
      </c>
      <c r="M2463" s="37">
        <v>0</v>
      </c>
      <c r="N2463" s="37">
        <v>0</v>
      </c>
      <c r="O2463" s="37">
        <v>0</v>
      </c>
      <c r="P2463" s="46">
        <f t="shared" si="175"/>
        <v>0</v>
      </c>
    </row>
    <row r="2464" spans="1:20" hidden="1" x14ac:dyDescent="0.25">
      <c r="A2464" s="258" t="str">
        <f>IF(B2464=1,A2460,"")</f>
        <v/>
      </c>
      <c r="B2464" s="39" t="str">
        <f t="shared" si="174"/>
        <v/>
      </c>
      <c r="C2464" s="130">
        <f>VLOOKUP($X$12,CAD!$C$7:$D$31,2,0)</f>
        <v>0</v>
      </c>
      <c r="D2464" s="37">
        <v>0</v>
      </c>
      <c r="E2464" s="37">
        <v>0</v>
      </c>
      <c r="F2464" s="37">
        <v>0</v>
      </c>
      <c r="G2464" s="37">
        <v>0</v>
      </c>
      <c r="H2464" s="37">
        <v>0</v>
      </c>
      <c r="I2464" s="37">
        <v>0</v>
      </c>
      <c r="J2464" s="37">
        <v>0</v>
      </c>
      <c r="K2464" s="37">
        <v>0</v>
      </c>
      <c r="L2464" s="37">
        <v>0</v>
      </c>
      <c r="M2464" s="37">
        <v>0</v>
      </c>
      <c r="N2464" s="37">
        <v>0</v>
      </c>
      <c r="O2464" s="37">
        <v>0</v>
      </c>
      <c r="P2464" s="46">
        <f t="shared" si="175"/>
        <v>0</v>
      </c>
    </row>
    <row r="2465" spans="1:16" hidden="1" x14ac:dyDescent="0.25">
      <c r="A2465" s="258" t="str">
        <f>IF(B2465=1,A2460,"")</f>
        <v/>
      </c>
      <c r="B2465" s="39" t="str">
        <f t="shared" si="174"/>
        <v/>
      </c>
      <c r="C2465" s="130">
        <f>VLOOKUP($X$13,CAD!$C$7:$D$31,2,0)</f>
        <v>0</v>
      </c>
      <c r="D2465" s="37">
        <v>0</v>
      </c>
      <c r="E2465" s="37">
        <v>0</v>
      </c>
      <c r="F2465" s="37">
        <v>0</v>
      </c>
      <c r="G2465" s="37">
        <v>0</v>
      </c>
      <c r="H2465" s="37">
        <v>0</v>
      </c>
      <c r="I2465" s="37">
        <v>0</v>
      </c>
      <c r="J2465" s="37">
        <v>0</v>
      </c>
      <c r="K2465" s="37">
        <v>0</v>
      </c>
      <c r="L2465" s="37">
        <v>0</v>
      </c>
      <c r="M2465" s="37">
        <v>0</v>
      </c>
      <c r="N2465" s="37">
        <v>0</v>
      </c>
      <c r="O2465" s="37">
        <v>0</v>
      </c>
      <c r="P2465" s="46">
        <f t="shared" si="175"/>
        <v>0</v>
      </c>
    </row>
    <row r="2466" spans="1:16" hidden="1" x14ac:dyDescent="0.25">
      <c r="A2466" s="258" t="str">
        <f>IF(B2466=1,A2460,"")</f>
        <v/>
      </c>
      <c r="B2466" s="39" t="str">
        <f t="shared" si="174"/>
        <v/>
      </c>
      <c r="C2466" s="130">
        <f>VLOOKUP($X$14,CAD!$C$7:$D$31,2,0)</f>
        <v>0</v>
      </c>
      <c r="D2466" s="37">
        <v>0</v>
      </c>
      <c r="E2466" s="37">
        <v>0</v>
      </c>
      <c r="F2466" s="37">
        <v>0</v>
      </c>
      <c r="G2466" s="37">
        <v>0</v>
      </c>
      <c r="H2466" s="37">
        <v>0</v>
      </c>
      <c r="I2466" s="37">
        <v>0</v>
      </c>
      <c r="J2466" s="37">
        <v>0</v>
      </c>
      <c r="K2466" s="37">
        <v>0</v>
      </c>
      <c r="L2466" s="37">
        <v>0</v>
      </c>
      <c r="M2466" s="37">
        <v>0</v>
      </c>
      <c r="N2466" s="37">
        <v>0</v>
      </c>
      <c r="O2466" s="37">
        <v>0</v>
      </c>
      <c r="P2466" s="46">
        <f t="shared" si="175"/>
        <v>0</v>
      </c>
    </row>
    <row r="2467" spans="1:16" hidden="1" x14ac:dyDescent="0.25">
      <c r="A2467" s="258" t="str">
        <f>IF(B2467=1,A2460,"")</f>
        <v/>
      </c>
      <c r="B2467" s="39" t="str">
        <f t="shared" si="174"/>
        <v/>
      </c>
      <c r="C2467" s="130">
        <f>VLOOKUP($X$15,CAD!$C$7:$D$31,2,0)</f>
        <v>0</v>
      </c>
      <c r="D2467" s="37">
        <v>0</v>
      </c>
      <c r="E2467" s="37">
        <v>0</v>
      </c>
      <c r="F2467" s="37">
        <v>0</v>
      </c>
      <c r="G2467" s="37">
        <v>0</v>
      </c>
      <c r="H2467" s="37">
        <v>0</v>
      </c>
      <c r="I2467" s="37">
        <v>0</v>
      </c>
      <c r="J2467" s="37">
        <v>0</v>
      </c>
      <c r="K2467" s="37">
        <v>0</v>
      </c>
      <c r="L2467" s="37">
        <v>0</v>
      </c>
      <c r="M2467" s="37">
        <v>0</v>
      </c>
      <c r="N2467" s="37">
        <v>0</v>
      </c>
      <c r="O2467" s="37">
        <v>0</v>
      </c>
      <c r="P2467" s="46">
        <f t="shared" si="175"/>
        <v>0</v>
      </c>
    </row>
    <row r="2468" spans="1:16" hidden="1" x14ac:dyDescent="0.25">
      <c r="A2468" s="258" t="str">
        <f>IF(B2468=1,A2460,"")</f>
        <v/>
      </c>
      <c r="B2468" s="39" t="str">
        <f t="shared" si="174"/>
        <v/>
      </c>
      <c r="C2468" s="130">
        <f>VLOOKUP($X$16,CAD!$C$7:$D$31,2,0)</f>
        <v>0</v>
      </c>
      <c r="D2468" s="37">
        <v>0</v>
      </c>
      <c r="E2468" s="37">
        <v>0</v>
      </c>
      <c r="F2468" s="37">
        <v>0</v>
      </c>
      <c r="G2468" s="37">
        <v>0</v>
      </c>
      <c r="H2468" s="37">
        <v>0</v>
      </c>
      <c r="I2468" s="37">
        <v>0</v>
      </c>
      <c r="J2468" s="37">
        <v>0</v>
      </c>
      <c r="K2468" s="37">
        <v>0</v>
      </c>
      <c r="L2468" s="37">
        <v>0</v>
      </c>
      <c r="M2468" s="37">
        <v>0</v>
      </c>
      <c r="N2468" s="37">
        <v>0</v>
      </c>
      <c r="O2468" s="37">
        <v>0</v>
      </c>
      <c r="P2468" s="46">
        <f t="shared" si="175"/>
        <v>0</v>
      </c>
    </row>
    <row r="2469" spans="1:16" hidden="1" x14ac:dyDescent="0.25">
      <c r="A2469" s="258" t="str">
        <f>IF(B2469=1,A2460,"")</f>
        <v/>
      </c>
      <c r="B2469" s="39" t="str">
        <f t="shared" si="174"/>
        <v/>
      </c>
      <c r="C2469" s="130">
        <f>VLOOKUP($X$17,CAD!$C$7:$D$31,2,0)</f>
        <v>0</v>
      </c>
      <c r="D2469" s="37">
        <v>0</v>
      </c>
      <c r="E2469" s="37">
        <v>0</v>
      </c>
      <c r="F2469" s="37">
        <v>0</v>
      </c>
      <c r="G2469" s="37">
        <v>0</v>
      </c>
      <c r="H2469" s="37">
        <v>0</v>
      </c>
      <c r="I2469" s="37">
        <v>0</v>
      </c>
      <c r="J2469" s="37">
        <v>0</v>
      </c>
      <c r="K2469" s="37">
        <v>0</v>
      </c>
      <c r="L2469" s="37">
        <v>0</v>
      </c>
      <c r="M2469" s="37">
        <v>0</v>
      </c>
      <c r="N2469" s="37">
        <v>0</v>
      </c>
      <c r="O2469" s="37">
        <v>0</v>
      </c>
      <c r="P2469" s="46">
        <f t="shared" si="175"/>
        <v>0</v>
      </c>
    </row>
    <row r="2470" spans="1:16" hidden="1" x14ac:dyDescent="0.25">
      <c r="A2470" s="258" t="str">
        <f>IF(B2470=1,A2460,"")</f>
        <v/>
      </c>
      <c r="B2470" s="39" t="str">
        <f t="shared" si="174"/>
        <v/>
      </c>
      <c r="C2470" s="130">
        <f>VLOOKUP($X$18,CAD!$C$7:$D$31,2,0)</f>
        <v>0</v>
      </c>
      <c r="D2470" s="37">
        <v>0</v>
      </c>
      <c r="E2470" s="37">
        <v>0</v>
      </c>
      <c r="F2470" s="37">
        <v>0</v>
      </c>
      <c r="G2470" s="37">
        <v>0</v>
      </c>
      <c r="H2470" s="37">
        <v>0</v>
      </c>
      <c r="I2470" s="37">
        <v>0</v>
      </c>
      <c r="J2470" s="37">
        <v>0</v>
      </c>
      <c r="K2470" s="37">
        <v>0</v>
      </c>
      <c r="L2470" s="37">
        <v>0</v>
      </c>
      <c r="M2470" s="37">
        <v>0</v>
      </c>
      <c r="N2470" s="37">
        <v>0</v>
      </c>
      <c r="O2470" s="37">
        <v>0</v>
      </c>
      <c r="P2470" s="46">
        <f t="shared" si="175"/>
        <v>0</v>
      </c>
    </row>
    <row r="2471" spans="1:16" hidden="1" x14ac:dyDescent="0.25">
      <c r="A2471" s="258" t="str">
        <f>IF(B2471=1,A2460,"")</f>
        <v/>
      </c>
      <c r="B2471" s="39" t="str">
        <f t="shared" si="174"/>
        <v/>
      </c>
      <c r="C2471" s="130">
        <f>VLOOKUP($X$19,CAD!$C$7:$D$31,2,0)</f>
        <v>0</v>
      </c>
      <c r="D2471" s="37">
        <v>0</v>
      </c>
      <c r="E2471" s="37">
        <v>0</v>
      </c>
      <c r="F2471" s="37">
        <v>0</v>
      </c>
      <c r="G2471" s="37">
        <v>0</v>
      </c>
      <c r="H2471" s="37">
        <v>0</v>
      </c>
      <c r="I2471" s="37">
        <v>0</v>
      </c>
      <c r="J2471" s="37">
        <v>0</v>
      </c>
      <c r="K2471" s="37">
        <v>0</v>
      </c>
      <c r="L2471" s="37">
        <v>0</v>
      </c>
      <c r="M2471" s="37">
        <v>0</v>
      </c>
      <c r="N2471" s="37">
        <v>0</v>
      </c>
      <c r="O2471" s="37">
        <v>0</v>
      </c>
      <c r="P2471" s="46">
        <f t="shared" si="175"/>
        <v>0</v>
      </c>
    </row>
    <row r="2472" spans="1:16" hidden="1" x14ac:dyDescent="0.25">
      <c r="A2472" s="258" t="str">
        <f>IF(B2472=1,A2460,"")</f>
        <v/>
      </c>
      <c r="B2472" s="39" t="str">
        <f t="shared" si="174"/>
        <v/>
      </c>
      <c r="C2472" s="130">
        <f>VLOOKUP($X$20,CAD!$C$7:$D$31,2,0)</f>
        <v>0</v>
      </c>
      <c r="D2472" s="37">
        <v>0</v>
      </c>
      <c r="E2472" s="37">
        <v>0</v>
      </c>
      <c r="F2472" s="37">
        <v>0</v>
      </c>
      <c r="G2472" s="37">
        <v>0</v>
      </c>
      <c r="H2472" s="37">
        <v>0</v>
      </c>
      <c r="I2472" s="37">
        <v>0</v>
      </c>
      <c r="J2472" s="37">
        <v>0</v>
      </c>
      <c r="K2472" s="37">
        <v>0</v>
      </c>
      <c r="L2472" s="37">
        <v>0</v>
      </c>
      <c r="M2472" s="37">
        <v>0</v>
      </c>
      <c r="N2472" s="37">
        <v>0</v>
      </c>
      <c r="O2472" s="37">
        <v>0</v>
      </c>
      <c r="P2472" s="46">
        <f t="shared" si="175"/>
        <v>0</v>
      </c>
    </row>
    <row r="2473" spans="1:16" hidden="1" x14ac:dyDescent="0.25">
      <c r="A2473" s="258" t="str">
        <f>IF(B2473=1,A2460,"")</f>
        <v/>
      </c>
      <c r="B2473" s="39" t="str">
        <f t="shared" si="174"/>
        <v/>
      </c>
      <c r="C2473" s="130">
        <f>VLOOKUP($X$21,CAD!$C$7:$D$31,2,0)</f>
        <v>0</v>
      </c>
      <c r="D2473" s="37">
        <v>0</v>
      </c>
      <c r="E2473" s="37">
        <v>0</v>
      </c>
      <c r="F2473" s="37">
        <v>0</v>
      </c>
      <c r="G2473" s="37">
        <v>0</v>
      </c>
      <c r="H2473" s="37">
        <v>0</v>
      </c>
      <c r="I2473" s="37">
        <v>0</v>
      </c>
      <c r="J2473" s="37">
        <v>0</v>
      </c>
      <c r="K2473" s="37">
        <v>0</v>
      </c>
      <c r="L2473" s="37">
        <v>0</v>
      </c>
      <c r="M2473" s="37">
        <v>0</v>
      </c>
      <c r="N2473" s="37">
        <v>0</v>
      </c>
      <c r="O2473" s="37">
        <v>0</v>
      </c>
      <c r="P2473" s="46">
        <f t="shared" si="175"/>
        <v>0</v>
      </c>
    </row>
    <row r="2474" spans="1:16" hidden="1" x14ac:dyDescent="0.25">
      <c r="A2474" s="258" t="str">
        <f>IF(B2474=1,A2460,"")</f>
        <v/>
      </c>
      <c r="B2474" s="39" t="str">
        <f t="shared" si="174"/>
        <v/>
      </c>
      <c r="C2474" s="130">
        <f>VLOOKUP($X$22,CAD!$C$7:$D$31,2,0)</f>
        <v>0</v>
      </c>
      <c r="D2474" s="37">
        <v>0</v>
      </c>
      <c r="E2474" s="37">
        <v>0</v>
      </c>
      <c r="F2474" s="37">
        <v>0</v>
      </c>
      <c r="G2474" s="37">
        <v>0</v>
      </c>
      <c r="H2474" s="37">
        <v>0</v>
      </c>
      <c r="I2474" s="37">
        <v>0</v>
      </c>
      <c r="J2474" s="37">
        <v>0</v>
      </c>
      <c r="K2474" s="37">
        <v>0</v>
      </c>
      <c r="L2474" s="37">
        <v>0</v>
      </c>
      <c r="M2474" s="37">
        <v>0</v>
      </c>
      <c r="N2474" s="37">
        <v>0</v>
      </c>
      <c r="O2474" s="37">
        <v>0</v>
      </c>
      <c r="P2474" s="46">
        <f t="shared" si="175"/>
        <v>0</v>
      </c>
    </row>
    <row r="2475" spans="1:16" hidden="1" x14ac:dyDescent="0.25">
      <c r="A2475" s="258" t="str">
        <f>IF(B2475=1,A2460,"")</f>
        <v/>
      </c>
      <c r="B2475" s="39" t="str">
        <f t="shared" si="174"/>
        <v/>
      </c>
      <c r="C2475" s="130">
        <f>VLOOKUP($X$23,CAD!$C$7:$D$31,2,0)</f>
        <v>0</v>
      </c>
      <c r="D2475" s="37">
        <v>0</v>
      </c>
      <c r="E2475" s="37">
        <v>0</v>
      </c>
      <c r="F2475" s="37">
        <v>0</v>
      </c>
      <c r="G2475" s="37">
        <v>0</v>
      </c>
      <c r="H2475" s="37">
        <v>0</v>
      </c>
      <c r="I2475" s="37">
        <v>0</v>
      </c>
      <c r="J2475" s="37">
        <v>0</v>
      </c>
      <c r="K2475" s="37">
        <v>0</v>
      </c>
      <c r="L2475" s="37">
        <v>0</v>
      </c>
      <c r="M2475" s="37">
        <v>0</v>
      </c>
      <c r="N2475" s="37">
        <v>0</v>
      </c>
      <c r="O2475" s="37">
        <v>0</v>
      </c>
      <c r="P2475" s="46">
        <f t="shared" si="175"/>
        <v>0</v>
      </c>
    </row>
    <row r="2476" spans="1:16" hidden="1" x14ac:dyDescent="0.25">
      <c r="A2476" s="258" t="str">
        <f>IF(B2476=1,A2460,"")</f>
        <v/>
      </c>
      <c r="B2476" s="39" t="str">
        <f t="shared" si="174"/>
        <v/>
      </c>
      <c r="C2476" s="130">
        <f>VLOOKUP($X$24,CAD!$C$7:$D$31,2,0)</f>
        <v>0</v>
      </c>
      <c r="D2476" s="37">
        <v>0</v>
      </c>
      <c r="E2476" s="37">
        <v>0</v>
      </c>
      <c r="F2476" s="37">
        <v>0</v>
      </c>
      <c r="G2476" s="37">
        <v>0</v>
      </c>
      <c r="H2476" s="37">
        <v>0</v>
      </c>
      <c r="I2476" s="37">
        <v>0</v>
      </c>
      <c r="J2476" s="37">
        <v>0</v>
      </c>
      <c r="K2476" s="37">
        <v>0</v>
      </c>
      <c r="L2476" s="37">
        <v>0</v>
      </c>
      <c r="M2476" s="37">
        <v>0</v>
      </c>
      <c r="N2476" s="37">
        <v>0</v>
      </c>
      <c r="O2476" s="37">
        <v>0</v>
      </c>
      <c r="P2476" s="46">
        <f t="shared" si="175"/>
        <v>0</v>
      </c>
    </row>
    <row r="2477" spans="1:16" hidden="1" x14ac:dyDescent="0.25">
      <c r="A2477" s="258" t="str">
        <f>IF(B2477=1,A2460,"")</f>
        <v/>
      </c>
      <c r="B2477" s="39" t="str">
        <f t="shared" si="174"/>
        <v/>
      </c>
      <c r="C2477" s="130">
        <f>VLOOKUP($X$25,CAD!$C$7:$D$31,2,0)</f>
        <v>0</v>
      </c>
      <c r="D2477" s="37">
        <v>0</v>
      </c>
      <c r="E2477" s="37">
        <v>0</v>
      </c>
      <c r="F2477" s="37">
        <v>0</v>
      </c>
      <c r="G2477" s="37">
        <v>0</v>
      </c>
      <c r="H2477" s="37">
        <v>0</v>
      </c>
      <c r="I2477" s="37">
        <v>0</v>
      </c>
      <c r="J2477" s="37">
        <v>0</v>
      </c>
      <c r="K2477" s="37">
        <v>0</v>
      </c>
      <c r="L2477" s="37">
        <v>0</v>
      </c>
      <c r="M2477" s="37">
        <v>0</v>
      </c>
      <c r="N2477" s="37">
        <v>0</v>
      </c>
      <c r="O2477" s="37">
        <v>0</v>
      </c>
      <c r="P2477" s="46">
        <f t="shared" si="175"/>
        <v>0</v>
      </c>
    </row>
    <row r="2478" spans="1:16" hidden="1" x14ac:dyDescent="0.25">
      <c r="A2478" s="258" t="str">
        <f>IF(B2478=1,A2460,"")</f>
        <v/>
      </c>
      <c r="B2478" s="39" t="str">
        <f t="shared" si="174"/>
        <v/>
      </c>
      <c r="C2478" s="130">
        <f>VLOOKUP($X$26,CAD!$C$7:$D$31,2,0)</f>
        <v>0</v>
      </c>
      <c r="D2478" s="37">
        <v>0</v>
      </c>
      <c r="E2478" s="37">
        <v>0</v>
      </c>
      <c r="F2478" s="37">
        <v>0</v>
      </c>
      <c r="G2478" s="37">
        <v>0</v>
      </c>
      <c r="H2478" s="37">
        <v>0</v>
      </c>
      <c r="I2478" s="37">
        <v>0</v>
      </c>
      <c r="J2478" s="37">
        <v>0</v>
      </c>
      <c r="K2478" s="37">
        <v>0</v>
      </c>
      <c r="L2478" s="37">
        <v>0</v>
      </c>
      <c r="M2478" s="37">
        <v>0</v>
      </c>
      <c r="N2478" s="37">
        <v>0</v>
      </c>
      <c r="O2478" s="37">
        <v>0</v>
      </c>
      <c r="P2478" s="46">
        <f t="shared" si="175"/>
        <v>0</v>
      </c>
    </row>
    <row r="2479" spans="1:16" hidden="1" x14ac:dyDescent="0.25">
      <c r="A2479" s="258" t="str">
        <f>IF(B2479=1,A2460,"")</f>
        <v/>
      </c>
      <c r="B2479" s="39" t="str">
        <f t="shared" si="174"/>
        <v/>
      </c>
      <c r="C2479" s="130">
        <f>VLOOKUP($X$27,CAD!$C$7:$D$31,2,0)</f>
        <v>0</v>
      </c>
      <c r="D2479" s="37">
        <v>0</v>
      </c>
      <c r="E2479" s="37">
        <v>0</v>
      </c>
      <c r="F2479" s="37">
        <v>0</v>
      </c>
      <c r="G2479" s="37">
        <v>0</v>
      </c>
      <c r="H2479" s="37">
        <v>0</v>
      </c>
      <c r="I2479" s="37">
        <v>0</v>
      </c>
      <c r="J2479" s="37">
        <v>0</v>
      </c>
      <c r="K2479" s="37">
        <v>0</v>
      </c>
      <c r="L2479" s="37">
        <v>0</v>
      </c>
      <c r="M2479" s="37">
        <v>0</v>
      </c>
      <c r="N2479" s="37">
        <v>0</v>
      </c>
      <c r="O2479" s="37">
        <v>0</v>
      </c>
      <c r="P2479" s="46">
        <f t="shared" si="175"/>
        <v>0</v>
      </c>
    </row>
    <row r="2480" spans="1:16" hidden="1" x14ac:dyDescent="0.25">
      <c r="A2480" s="258" t="str">
        <f>IF(B2480=1,A2460,"")</f>
        <v/>
      </c>
      <c r="B2480" s="39" t="str">
        <f t="shared" si="174"/>
        <v/>
      </c>
      <c r="C2480" s="130">
        <f>VLOOKUP($X$28,CAD!$C$7:$D$31,2,0)</f>
        <v>0</v>
      </c>
      <c r="D2480" s="37">
        <v>0</v>
      </c>
      <c r="E2480" s="37">
        <v>0</v>
      </c>
      <c r="F2480" s="37">
        <v>0</v>
      </c>
      <c r="G2480" s="37">
        <v>0</v>
      </c>
      <c r="H2480" s="37">
        <v>0</v>
      </c>
      <c r="I2480" s="37">
        <v>0</v>
      </c>
      <c r="J2480" s="37">
        <v>0</v>
      </c>
      <c r="K2480" s="37">
        <v>0</v>
      </c>
      <c r="L2480" s="37">
        <v>0</v>
      </c>
      <c r="M2480" s="37">
        <v>0</v>
      </c>
      <c r="N2480" s="37">
        <v>0</v>
      </c>
      <c r="O2480" s="37">
        <v>0</v>
      </c>
      <c r="P2480" s="46">
        <f t="shared" si="175"/>
        <v>0</v>
      </c>
    </row>
    <row r="2481" spans="1:16" hidden="1" x14ac:dyDescent="0.25">
      <c r="A2481" s="258" t="str">
        <f>IF(B2481=1,A2460,"")</f>
        <v/>
      </c>
      <c r="B2481" s="39" t="str">
        <f t="shared" si="174"/>
        <v/>
      </c>
      <c r="C2481" s="130">
        <f>VLOOKUP($X$29,CAD!$C$7:$D$31,2,0)</f>
        <v>0</v>
      </c>
      <c r="D2481" s="37">
        <v>0</v>
      </c>
      <c r="E2481" s="37">
        <v>0</v>
      </c>
      <c r="F2481" s="37">
        <v>0</v>
      </c>
      <c r="G2481" s="37">
        <v>0</v>
      </c>
      <c r="H2481" s="37">
        <v>0</v>
      </c>
      <c r="I2481" s="37">
        <v>0</v>
      </c>
      <c r="J2481" s="37">
        <v>0</v>
      </c>
      <c r="K2481" s="37">
        <v>0</v>
      </c>
      <c r="L2481" s="37">
        <v>0</v>
      </c>
      <c r="M2481" s="37">
        <v>0</v>
      </c>
      <c r="N2481" s="37">
        <v>0</v>
      </c>
      <c r="O2481" s="37">
        <v>0</v>
      </c>
      <c r="P2481" s="46">
        <f t="shared" si="175"/>
        <v>0</v>
      </c>
    </row>
    <row r="2482" spans="1:16" hidden="1" x14ac:dyDescent="0.25">
      <c r="A2482" s="258" t="str">
        <f>IF(B2482=1,A2460,"")</f>
        <v/>
      </c>
      <c r="B2482" s="39" t="str">
        <f t="shared" si="174"/>
        <v/>
      </c>
      <c r="C2482" s="130">
        <f>VLOOKUP($X$30,CAD!$C$7:$D$31,2,0)</f>
        <v>0</v>
      </c>
      <c r="D2482" s="37">
        <v>0</v>
      </c>
      <c r="E2482" s="37">
        <v>0</v>
      </c>
      <c r="F2482" s="37">
        <v>0</v>
      </c>
      <c r="G2482" s="37">
        <v>0</v>
      </c>
      <c r="H2482" s="37">
        <v>0</v>
      </c>
      <c r="I2482" s="37">
        <v>0</v>
      </c>
      <c r="J2482" s="37">
        <v>0</v>
      </c>
      <c r="K2482" s="37">
        <v>0</v>
      </c>
      <c r="L2482" s="37">
        <v>0</v>
      </c>
      <c r="M2482" s="37">
        <v>0</v>
      </c>
      <c r="N2482" s="37">
        <v>0</v>
      </c>
      <c r="O2482" s="37">
        <v>0</v>
      </c>
      <c r="P2482" s="46">
        <f t="shared" si="175"/>
        <v>0</v>
      </c>
    </row>
    <row r="2483" spans="1:16" hidden="1" x14ac:dyDescent="0.25">
      <c r="A2483" s="258" t="str">
        <f>IF(B2483=1,A2460,"")</f>
        <v/>
      </c>
      <c r="B2483" s="39" t="str">
        <f t="shared" si="174"/>
        <v/>
      </c>
      <c r="C2483" s="130">
        <f>VLOOKUP($X$31,CAD!$C$7:$D$31,2,0)</f>
        <v>0</v>
      </c>
      <c r="D2483" s="37">
        <v>0</v>
      </c>
      <c r="E2483" s="37">
        <v>0</v>
      </c>
      <c r="F2483" s="37">
        <v>0</v>
      </c>
      <c r="G2483" s="37">
        <v>0</v>
      </c>
      <c r="H2483" s="37">
        <v>0</v>
      </c>
      <c r="I2483" s="37">
        <v>0</v>
      </c>
      <c r="J2483" s="37">
        <v>0</v>
      </c>
      <c r="K2483" s="37">
        <v>0</v>
      </c>
      <c r="L2483" s="37">
        <v>0</v>
      </c>
      <c r="M2483" s="37">
        <v>0</v>
      </c>
      <c r="N2483" s="37">
        <v>0</v>
      </c>
      <c r="O2483" s="37">
        <v>0</v>
      </c>
      <c r="P2483" s="46">
        <f t="shared" si="175"/>
        <v>0</v>
      </c>
    </row>
    <row r="2484" spans="1:16" hidden="1" x14ac:dyDescent="0.25">
      <c r="A2484" s="258" t="str">
        <f>IF(B2484=1,A2460,"")</f>
        <v/>
      </c>
      <c r="B2484" s="39" t="str">
        <f t="shared" si="174"/>
        <v/>
      </c>
      <c r="C2484" s="130">
        <f>VLOOKUP($X$32,CAD!$C$7:$D$31,2,0)</f>
        <v>0</v>
      </c>
      <c r="D2484" s="37">
        <v>0</v>
      </c>
      <c r="E2484" s="37">
        <v>0</v>
      </c>
      <c r="F2484" s="37">
        <v>0</v>
      </c>
      <c r="G2484" s="37">
        <v>0</v>
      </c>
      <c r="H2484" s="37">
        <v>0</v>
      </c>
      <c r="I2484" s="37">
        <v>0</v>
      </c>
      <c r="J2484" s="37">
        <v>0</v>
      </c>
      <c r="K2484" s="37">
        <v>0</v>
      </c>
      <c r="L2484" s="37">
        <v>0</v>
      </c>
      <c r="M2484" s="37">
        <v>0</v>
      </c>
      <c r="N2484" s="37">
        <v>0</v>
      </c>
      <c r="O2484" s="37">
        <v>0</v>
      </c>
      <c r="P2484" s="46">
        <f t="shared" si="175"/>
        <v>0</v>
      </c>
    </row>
    <row r="2485" spans="1:16" hidden="1" x14ac:dyDescent="0.25">
      <c r="A2485" s="258" t="str">
        <f>IF(B2485=1,A2460,"")</f>
        <v/>
      </c>
      <c r="B2485" s="39" t="str">
        <f t="shared" si="174"/>
        <v/>
      </c>
      <c r="C2485" s="130">
        <f>VLOOKUP($X$33,CAD!$C$7:$D$31,2,0)</f>
        <v>0</v>
      </c>
      <c r="D2485" s="37">
        <v>0</v>
      </c>
      <c r="E2485" s="37">
        <v>0</v>
      </c>
      <c r="F2485" s="37">
        <v>0</v>
      </c>
      <c r="G2485" s="37">
        <v>0</v>
      </c>
      <c r="H2485" s="37">
        <v>0</v>
      </c>
      <c r="I2485" s="37">
        <v>0</v>
      </c>
      <c r="J2485" s="37">
        <v>0</v>
      </c>
      <c r="K2485" s="37">
        <v>0</v>
      </c>
      <c r="L2485" s="37">
        <v>0</v>
      </c>
      <c r="M2485" s="37">
        <v>0</v>
      </c>
      <c r="N2485" s="37">
        <v>0</v>
      </c>
      <c r="O2485" s="37">
        <v>0</v>
      </c>
      <c r="P2485" s="46">
        <f t="shared" si="175"/>
        <v>0</v>
      </c>
    </row>
    <row r="2486" spans="1:16" hidden="1" x14ac:dyDescent="0.25">
      <c r="A2486" s="258" t="str">
        <f>IF(B2486=1,A2460,"")</f>
        <v/>
      </c>
      <c r="B2486" s="39" t="str">
        <f t="shared" si="174"/>
        <v/>
      </c>
      <c r="C2486" s="101">
        <f>VLOOKUP($X$34,CAD!$E$7:$F$31,2,0)</f>
        <v>0</v>
      </c>
      <c r="D2486" s="37">
        <v>0</v>
      </c>
      <c r="E2486" s="37">
        <v>0</v>
      </c>
      <c r="F2486" s="37">
        <v>0</v>
      </c>
      <c r="G2486" s="37">
        <v>0</v>
      </c>
      <c r="H2486" s="37">
        <v>0</v>
      </c>
      <c r="I2486" s="37">
        <v>0</v>
      </c>
      <c r="J2486" s="37">
        <v>0</v>
      </c>
      <c r="K2486" s="37">
        <v>0</v>
      </c>
      <c r="L2486" s="37">
        <v>0</v>
      </c>
      <c r="M2486" s="37">
        <v>0</v>
      </c>
      <c r="N2486" s="37">
        <v>0</v>
      </c>
      <c r="O2486" s="37">
        <v>0</v>
      </c>
      <c r="P2486" s="46">
        <f t="shared" si="175"/>
        <v>0</v>
      </c>
    </row>
    <row r="2487" spans="1:16" hidden="1" x14ac:dyDescent="0.25">
      <c r="A2487" s="258" t="str">
        <f>IF(B2487=1,A2460,"")</f>
        <v/>
      </c>
      <c r="B2487" s="39" t="str">
        <f t="shared" si="174"/>
        <v/>
      </c>
      <c r="C2487" s="101">
        <f>VLOOKUP($X$35,CAD!$E$7:$F$31,2,0)</f>
        <v>0</v>
      </c>
      <c r="D2487" s="37">
        <v>0</v>
      </c>
      <c r="E2487" s="37">
        <v>0</v>
      </c>
      <c r="F2487" s="37">
        <v>0</v>
      </c>
      <c r="G2487" s="37">
        <v>0</v>
      </c>
      <c r="H2487" s="37">
        <v>0</v>
      </c>
      <c r="I2487" s="37">
        <v>0</v>
      </c>
      <c r="J2487" s="37">
        <v>0</v>
      </c>
      <c r="K2487" s="37">
        <v>0</v>
      </c>
      <c r="L2487" s="37">
        <v>0</v>
      </c>
      <c r="M2487" s="37">
        <v>0</v>
      </c>
      <c r="N2487" s="37">
        <v>0</v>
      </c>
      <c r="O2487" s="37">
        <v>0</v>
      </c>
      <c r="P2487" s="46">
        <f t="shared" si="175"/>
        <v>0</v>
      </c>
    </row>
    <row r="2488" spans="1:16" hidden="1" x14ac:dyDescent="0.25">
      <c r="A2488" s="258" t="str">
        <f>IF(B2488=1,A2460,"")</f>
        <v/>
      </c>
      <c r="B2488" s="39" t="str">
        <f t="shared" si="174"/>
        <v/>
      </c>
      <c r="C2488" s="101">
        <f>VLOOKUP($X$36,CAD!$E$7:$F$31,2,0)</f>
        <v>0</v>
      </c>
      <c r="D2488" s="37">
        <v>0</v>
      </c>
      <c r="E2488" s="37">
        <v>0</v>
      </c>
      <c r="F2488" s="37">
        <v>0</v>
      </c>
      <c r="G2488" s="37">
        <v>0</v>
      </c>
      <c r="H2488" s="37">
        <v>0</v>
      </c>
      <c r="I2488" s="37">
        <v>0</v>
      </c>
      <c r="J2488" s="37">
        <v>0</v>
      </c>
      <c r="K2488" s="37">
        <v>0</v>
      </c>
      <c r="L2488" s="37">
        <v>0</v>
      </c>
      <c r="M2488" s="37">
        <v>0</v>
      </c>
      <c r="N2488" s="37">
        <v>0</v>
      </c>
      <c r="O2488" s="37">
        <v>0</v>
      </c>
      <c r="P2488" s="46">
        <f t="shared" si="175"/>
        <v>0</v>
      </c>
    </row>
    <row r="2489" spans="1:16" hidden="1" x14ac:dyDescent="0.25">
      <c r="A2489" s="258" t="str">
        <f>IF(B2489=1,A2460,"")</f>
        <v/>
      </c>
      <c r="B2489" s="39" t="str">
        <f t="shared" si="174"/>
        <v/>
      </c>
      <c r="C2489" s="101">
        <f>VLOOKUP($X$37,CAD!$E$7:$F$31,2,0)</f>
        <v>0</v>
      </c>
      <c r="D2489" s="37">
        <v>0</v>
      </c>
      <c r="E2489" s="37">
        <v>0</v>
      </c>
      <c r="F2489" s="37">
        <v>0</v>
      </c>
      <c r="G2489" s="37">
        <v>0</v>
      </c>
      <c r="H2489" s="37">
        <v>0</v>
      </c>
      <c r="I2489" s="37">
        <v>0</v>
      </c>
      <c r="J2489" s="37">
        <v>0</v>
      </c>
      <c r="K2489" s="37">
        <v>0</v>
      </c>
      <c r="L2489" s="37">
        <v>0</v>
      </c>
      <c r="M2489" s="37">
        <v>0</v>
      </c>
      <c r="N2489" s="37">
        <v>0</v>
      </c>
      <c r="O2489" s="37">
        <v>0</v>
      </c>
      <c r="P2489" s="46">
        <f t="shared" si="175"/>
        <v>0</v>
      </c>
    </row>
    <row r="2490" spans="1:16" hidden="1" x14ac:dyDescent="0.25">
      <c r="A2490" s="258" t="str">
        <f>IF(B2490=1,A2460,"")</f>
        <v/>
      </c>
      <c r="B2490" s="39" t="str">
        <f t="shared" si="174"/>
        <v/>
      </c>
      <c r="C2490" s="101">
        <f>VLOOKUP($X$38,CAD!$E$7:$F$31,2,0)</f>
        <v>0</v>
      </c>
      <c r="D2490" s="37">
        <v>0</v>
      </c>
      <c r="E2490" s="37">
        <v>0</v>
      </c>
      <c r="F2490" s="37">
        <v>0</v>
      </c>
      <c r="G2490" s="37">
        <v>0</v>
      </c>
      <c r="H2490" s="37">
        <v>0</v>
      </c>
      <c r="I2490" s="37">
        <v>0</v>
      </c>
      <c r="J2490" s="37">
        <v>0</v>
      </c>
      <c r="K2490" s="37">
        <v>0</v>
      </c>
      <c r="L2490" s="37">
        <v>0</v>
      </c>
      <c r="M2490" s="37">
        <v>0</v>
      </c>
      <c r="N2490" s="37">
        <v>0</v>
      </c>
      <c r="O2490" s="37">
        <v>0</v>
      </c>
      <c r="P2490" s="46">
        <f t="shared" si="175"/>
        <v>0</v>
      </c>
    </row>
    <row r="2491" spans="1:16" hidden="1" x14ac:dyDescent="0.25">
      <c r="A2491" s="258" t="str">
        <f>IF(B2491=1,A2460,"")</f>
        <v/>
      </c>
      <c r="B2491" s="39" t="str">
        <f t="shared" si="174"/>
        <v/>
      </c>
      <c r="C2491" s="101">
        <f>VLOOKUP($X$39,CAD!$E$7:$F$31,2,0)</f>
        <v>0</v>
      </c>
      <c r="D2491" s="37">
        <v>0</v>
      </c>
      <c r="E2491" s="37">
        <v>0</v>
      </c>
      <c r="F2491" s="37">
        <v>0</v>
      </c>
      <c r="G2491" s="37">
        <v>0</v>
      </c>
      <c r="H2491" s="37">
        <v>0</v>
      </c>
      <c r="I2491" s="37">
        <v>0</v>
      </c>
      <c r="J2491" s="37">
        <v>0</v>
      </c>
      <c r="K2491" s="37">
        <v>0</v>
      </c>
      <c r="L2491" s="37">
        <v>0</v>
      </c>
      <c r="M2491" s="37">
        <v>0</v>
      </c>
      <c r="N2491" s="37">
        <v>0</v>
      </c>
      <c r="O2491" s="37">
        <v>0</v>
      </c>
      <c r="P2491" s="46">
        <f t="shared" si="175"/>
        <v>0</v>
      </c>
    </row>
    <row r="2492" spans="1:16" hidden="1" x14ac:dyDescent="0.25">
      <c r="A2492" s="258" t="str">
        <f>IF(B2492=1,A2460,"")</f>
        <v/>
      </c>
      <c r="B2492" s="39" t="str">
        <f t="shared" si="174"/>
        <v/>
      </c>
      <c r="C2492" s="101">
        <f>VLOOKUP($X$40,CAD!$E$7:$F$31,2,0)</f>
        <v>0</v>
      </c>
      <c r="D2492" s="37">
        <v>0</v>
      </c>
      <c r="E2492" s="37">
        <v>0</v>
      </c>
      <c r="F2492" s="37">
        <v>0</v>
      </c>
      <c r="G2492" s="37">
        <v>0</v>
      </c>
      <c r="H2492" s="37">
        <v>0</v>
      </c>
      <c r="I2492" s="37">
        <v>0</v>
      </c>
      <c r="J2492" s="37">
        <v>0</v>
      </c>
      <c r="K2492" s="37">
        <v>0</v>
      </c>
      <c r="L2492" s="37">
        <v>0</v>
      </c>
      <c r="M2492" s="37">
        <v>0</v>
      </c>
      <c r="N2492" s="37">
        <v>0</v>
      </c>
      <c r="O2492" s="37">
        <v>0</v>
      </c>
      <c r="P2492" s="46">
        <f t="shared" si="175"/>
        <v>0</v>
      </c>
    </row>
    <row r="2493" spans="1:16" hidden="1" x14ac:dyDescent="0.25">
      <c r="A2493" s="258" t="str">
        <f>IF(B2493=1,A2460,"")</f>
        <v/>
      </c>
      <c r="B2493" s="39" t="str">
        <f t="shared" si="174"/>
        <v/>
      </c>
      <c r="C2493" s="101">
        <f>VLOOKUP($X$41,CAD!$E$7:$F$31,2,0)</f>
        <v>0</v>
      </c>
      <c r="D2493" s="37">
        <v>0</v>
      </c>
      <c r="E2493" s="37">
        <v>0</v>
      </c>
      <c r="F2493" s="37">
        <v>0</v>
      </c>
      <c r="G2493" s="37">
        <v>0</v>
      </c>
      <c r="H2493" s="37">
        <v>0</v>
      </c>
      <c r="I2493" s="37">
        <v>0</v>
      </c>
      <c r="J2493" s="37">
        <v>0</v>
      </c>
      <c r="K2493" s="37">
        <v>0</v>
      </c>
      <c r="L2493" s="37">
        <v>0</v>
      </c>
      <c r="M2493" s="37">
        <v>0</v>
      </c>
      <c r="N2493" s="37">
        <v>0</v>
      </c>
      <c r="O2493" s="37">
        <v>0</v>
      </c>
      <c r="P2493" s="46">
        <f t="shared" si="175"/>
        <v>0</v>
      </c>
    </row>
    <row r="2494" spans="1:16" hidden="1" x14ac:dyDescent="0.25">
      <c r="A2494" s="258" t="str">
        <f>IF(B2494=1,A2460,"")</f>
        <v/>
      </c>
      <c r="B2494" s="39" t="str">
        <f t="shared" si="174"/>
        <v/>
      </c>
      <c r="C2494" s="101">
        <f>VLOOKUP($X$42,CAD!$E$7:$F$31,2,0)</f>
        <v>0</v>
      </c>
      <c r="D2494" s="37">
        <v>0</v>
      </c>
      <c r="E2494" s="37">
        <v>0</v>
      </c>
      <c r="F2494" s="37">
        <v>0</v>
      </c>
      <c r="G2494" s="37">
        <v>0</v>
      </c>
      <c r="H2494" s="37">
        <v>0</v>
      </c>
      <c r="I2494" s="37">
        <v>0</v>
      </c>
      <c r="J2494" s="37">
        <v>0</v>
      </c>
      <c r="K2494" s="37">
        <v>0</v>
      </c>
      <c r="L2494" s="37">
        <v>0</v>
      </c>
      <c r="M2494" s="37">
        <v>0</v>
      </c>
      <c r="N2494" s="37">
        <v>0</v>
      </c>
      <c r="O2494" s="37">
        <v>0</v>
      </c>
      <c r="P2494" s="46">
        <f t="shared" si="175"/>
        <v>0</v>
      </c>
    </row>
    <row r="2495" spans="1:16" hidden="1" x14ac:dyDescent="0.25">
      <c r="A2495" s="258" t="str">
        <f>IF(B2495=1,A2460,"")</f>
        <v/>
      </c>
      <c r="B2495" s="39" t="str">
        <f t="shared" si="174"/>
        <v/>
      </c>
      <c r="C2495" s="101">
        <f>VLOOKUP($X$43,CAD!$E$7:$F$31,2,0)</f>
        <v>0</v>
      </c>
      <c r="D2495" s="37">
        <v>0</v>
      </c>
      <c r="E2495" s="37">
        <v>0</v>
      </c>
      <c r="F2495" s="37">
        <v>0</v>
      </c>
      <c r="G2495" s="37">
        <v>0</v>
      </c>
      <c r="H2495" s="37">
        <v>0</v>
      </c>
      <c r="I2495" s="37">
        <v>0</v>
      </c>
      <c r="J2495" s="37">
        <v>0</v>
      </c>
      <c r="K2495" s="37">
        <v>0</v>
      </c>
      <c r="L2495" s="37">
        <v>0</v>
      </c>
      <c r="M2495" s="37">
        <v>0</v>
      </c>
      <c r="N2495" s="37">
        <v>0</v>
      </c>
      <c r="O2495" s="37">
        <v>0</v>
      </c>
      <c r="P2495" s="46">
        <f t="shared" si="175"/>
        <v>0</v>
      </c>
    </row>
    <row r="2496" spans="1:16" hidden="1" x14ac:dyDescent="0.25">
      <c r="A2496" s="258" t="str">
        <f>IF(B2496=1,A2460,"")</f>
        <v/>
      </c>
      <c r="B2496" s="39" t="str">
        <f t="shared" si="174"/>
        <v/>
      </c>
      <c r="C2496" s="101">
        <f>VLOOKUP($X$44,CAD!$E$7:$F$31,2,0)</f>
        <v>0</v>
      </c>
      <c r="D2496" s="37">
        <v>0</v>
      </c>
      <c r="E2496" s="37">
        <v>0</v>
      </c>
      <c r="F2496" s="37">
        <v>0</v>
      </c>
      <c r="G2496" s="37">
        <v>0</v>
      </c>
      <c r="H2496" s="37">
        <v>0</v>
      </c>
      <c r="I2496" s="37">
        <v>0</v>
      </c>
      <c r="J2496" s="37">
        <v>0</v>
      </c>
      <c r="K2496" s="37">
        <v>0</v>
      </c>
      <c r="L2496" s="37">
        <v>0</v>
      </c>
      <c r="M2496" s="37">
        <v>0</v>
      </c>
      <c r="N2496" s="37">
        <v>0</v>
      </c>
      <c r="O2496" s="37">
        <v>0</v>
      </c>
      <c r="P2496" s="46">
        <f t="shared" si="175"/>
        <v>0</v>
      </c>
    </row>
    <row r="2497" spans="1:20" hidden="1" x14ac:dyDescent="0.25">
      <c r="A2497" s="258" t="str">
        <f>IF(B2497=1,A2460,"")</f>
        <v/>
      </c>
      <c r="B2497" s="39" t="str">
        <f t="shared" si="174"/>
        <v/>
      </c>
      <c r="C2497" s="101">
        <f>VLOOKUP($X$45,CAD!$E$7:$F$31,2,0)</f>
        <v>0</v>
      </c>
      <c r="D2497" s="37">
        <v>0</v>
      </c>
      <c r="E2497" s="37">
        <v>0</v>
      </c>
      <c r="F2497" s="37">
        <v>0</v>
      </c>
      <c r="G2497" s="37">
        <v>0</v>
      </c>
      <c r="H2497" s="37">
        <v>0</v>
      </c>
      <c r="I2497" s="37">
        <v>0</v>
      </c>
      <c r="J2497" s="37">
        <v>0</v>
      </c>
      <c r="K2497" s="37">
        <v>0</v>
      </c>
      <c r="L2497" s="37">
        <v>0</v>
      </c>
      <c r="M2497" s="37">
        <v>0</v>
      </c>
      <c r="N2497" s="37">
        <v>0</v>
      </c>
      <c r="O2497" s="37">
        <v>0</v>
      </c>
      <c r="P2497" s="46">
        <f t="shared" si="175"/>
        <v>0</v>
      </c>
    </row>
    <row r="2498" spans="1:20" hidden="1" x14ac:dyDescent="0.25">
      <c r="A2498" s="258" t="str">
        <f>IF(B2498=1,A2460,"")</f>
        <v/>
      </c>
      <c r="B2498" s="39" t="str">
        <f t="shared" si="174"/>
        <v/>
      </c>
      <c r="C2498" s="101">
        <f>VLOOKUP($X$46,CAD!$E$7:$F$31,2,0)</f>
        <v>0</v>
      </c>
      <c r="D2498" s="37">
        <v>0</v>
      </c>
      <c r="E2498" s="37">
        <v>0</v>
      </c>
      <c r="F2498" s="37">
        <v>0</v>
      </c>
      <c r="G2498" s="37">
        <v>0</v>
      </c>
      <c r="H2498" s="37">
        <v>0</v>
      </c>
      <c r="I2498" s="37">
        <v>0</v>
      </c>
      <c r="J2498" s="37">
        <v>0</v>
      </c>
      <c r="K2498" s="37">
        <v>0</v>
      </c>
      <c r="L2498" s="37">
        <v>0</v>
      </c>
      <c r="M2498" s="37">
        <v>0</v>
      </c>
      <c r="N2498" s="37">
        <v>0</v>
      </c>
      <c r="O2498" s="37">
        <v>0</v>
      </c>
      <c r="P2498" s="46">
        <f t="shared" si="175"/>
        <v>0</v>
      </c>
    </row>
    <row r="2499" spans="1:20" hidden="1" x14ac:dyDescent="0.25">
      <c r="A2499" s="258" t="str">
        <f>IF(B2499=1,A2460,"")</f>
        <v/>
      </c>
      <c r="B2499" s="39" t="str">
        <f t="shared" si="174"/>
        <v/>
      </c>
      <c r="C2499" s="101">
        <f>VLOOKUP($X$47,CAD!$E$7:$F$31,2,0)</f>
        <v>0</v>
      </c>
      <c r="D2499" s="37">
        <v>0</v>
      </c>
      <c r="E2499" s="37">
        <v>0</v>
      </c>
      <c r="F2499" s="37">
        <v>0</v>
      </c>
      <c r="G2499" s="37">
        <v>0</v>
      </c>
      <c r="H2499" s="37">
        <v>0</v>
      </c>
      <c r="I2499" s="37">
        <v>0</v>
      </c>
      <c r="J2499" s="37">
        <v>0</v>
      </c>
      <c r="K2499" s="37">
        <v>0</v>
      </c>
      <c r="L2499" s="37">
        <v>0</v>
      </c>
      <c r="M2499" s="37">
        <v>0</v>
      </c>
      <c r="N2499" s="37">
        <v>0</v>
      </c>
      <c r="O2499" s="37">
        <v>0</v>
      </c>
      <c r="P2499" s="46">
        <f t="shared" si="175"/>
        <v>0</v>
      </c>
    </row>
    <row r="2500" spans="1:20" hidden="1" x14ac:dyDescent="0.25">
      <c r="A2500" s="258" t="str">
        <f>IF(B2500=1,A2460,"")</f>
        <v/>
      </c>
      <c r="B2500" s="39" t="str">
        <f t="shared" si="174"/>
        <v/>
      </c>
      <c r="C2500" s="101">
        <f>VLOOKUP($X$48,CAD!$E$7:$F$31,2,0)</f>
        <v>0</v>
      </c>
      <c r="D2500" s="37">
        <v>0</v>
      </c>
      <c r="E2500" s="37">
        <v>0</v>
      </c>
      <c r="F2500" s="37">
        <v>0</v>
      </c>
      <c r="G2500" s="37">
        <v>0</v>
      </c>
      <c r="H2500" s="37">
        <v>0</v>
      </c>
      <c r="I2500" s="37">
        <v>0</v>
      </c>
      <c r="J2500" s="37">
        <v>0</v>
      </c>
      <c r="K2500" s="37">
        <v>0</v>
      </c>
      <c r="L2500" s="37">
        <v>0</v>
      </c>
      <c r="M2500" s="37">
        <v>0</v>
      </c>
      <c r="N2500" s="37">
        <v>0</v>
      </c>
      <c r="O2500" s="37">
        <v>0</v>
      </c>
      <c r="P2500" s="46">
        <f t="shared" si="175"/>
        <v>0</v>
      </c>
    </row>
    <row r="2501" spans="1:20" hidden="1" x14ac:dyDescent="0.25">
      <c r="A2501" s="258" t="str">
        <f>IF(B2501=1,A2460,"")</f>
        <v/>
      </c>
      <c r="B2501" s="39" t="str">
        <f t="shared" si="174"/>
        <v/>
      </c>
      <c r="C2501" s="101">
        <f>VLOOKUP($X$49,CAD!$E$7:$F$31,2,0)</f>
        <v>0</v>
      </c>
      <c r="D2501" s="37">
        <v>0</v>
      </c>
      <c r="E2501" s="37">
        <v>0</v>
      </c>
      <c r="F2501" s="37">
        <v>0</v>
      </c>
      <c r="G2501" s="37">
        <v>0</v>
      </c>
      <c r="H2501" s="37">
        <v>0</v>
      </c>
      <c r="I2501" s="37">
        <v>0</v>
      </c>
      <c r="J2501" s="37">
        <v>0</v>
      </c>
      <c r="K2501" s="37">
        <v>0</v>
      </c>
      <c r="L2501" s="37">
        <v>0</v>
      </c>
      <c r="M2501" s="37">
        <v>0</v>
      </c>
      <c r="N2501" s="37">
        <v>0</v>
      </c>
      <c r="O2501" s="37">
        <v>0</v>
      </c>
      <c r="P2501" s="46">
        <f t="shared" si="175"/>
        <v>0</v>
      </c>
    </row>
    <row r="2502" spans="1:20" hidden="1" x14ac:dyDescent="0.25">
      <c r="A2502" s="258" t="str">
        <f>IF(B2502=1,A2460,"")</f>
        <v/>
      </c>
      <c r="B2502" s="39" t="str">
        <f t="shared" si="174"/>
        <v/>
      </c>
      <c r="C2502" s="101">
        <f>VLOOKUP($X$50,CAD!$E$7:$F$31,2,0)</f>
        <v>0</v>
      </c>
      <c r="D2502" s="37">
        <v>0</v>
      </c>
      <c r="E2502" s="37">
        <v>0</v>
      </c>
      <c r="F2502" s="37">
        <v>0</v>
      </c>
      <c r="G2502" s="37">
        <v>0</v>
      </c>
      <c r="H2502" s="37">
        <v>0</v>
      </c>
      <c r="I2502" s="37">
        <v>0</v>
      </c>
      <c r="J2502" s="37">
        <v>0</v>
      </c>
      <c r="K2502" s="37">
        <v>0</v>
      </c>
      <c r="L2502" s="37">
        <v>0</v>
      </c>
      <c r="M2502" s="37">
        <v>0</v>
      </c>
      <c r="N2502" s="37">
        <v>0</v>
      </c>
      <c r="O2502" s="37">
        <v>0</v>
      </c>
      <c r="P2502" s="46">
        <f t="shared" si="175"/>
        <v>0</v>
      </c>
    </row>
    <row r="2503" spans="1:20" hidden="1" x14ac:dyDescent="0.25">
      <c r="A2503" s="258" t="str">
        <f>IF(B2503=1,A2460,"")</f>
        <v/>
      </c>
      <c r="B2503" s="39" t="str">
        <f t="shared" si="174"/>
        <v/>
      </c>
      <c r="C2503" s="101">
        <f>VLOOKUP($X$51,CAD!$E$7:$F$31,2,0)</f>
        <v>0</v>
      </c>
      <c r="D2503" s="37">
        <v>0</v>
      </c>
      <c r="E2503" s="37">
        <v>0</v>
      </c>
      <c r="F2503" s="37">
        <v>0</v>
      </c>
      <c r="G2503" s="37">
        <v>0</v>
      </c>
      <c r="H2503" s="37">
        <v>0</v>
      </c>
      <c r="I2503" s="37">
        <v>0</v>
      </c>
      <c r="J2503" s="37">
        <v>0</v>
      </c>
      <c r="K2503" s="37">
        <v>0</v>
      </c>
      <c r="L2503" s="37">
        <v>0</v>
      </c>
      <c r="M2503" s="37">
        <v>0</v>
      </c>
      <c r="N2503" s="37">
        <v>0</v>
      </c>
      <c r="O2503" s="37">
        <v>0</v>
      </c>
      <c r="P2503" s="46">
        <f t="shared" si="175"/>
        <v>0</v>
      </c>
    </row>
    <row r="2504" spans="1:20" hidden="1" x14ac:dyDescent="0.25">
      <c r="A2504" s="258" t="str">
        <f>IF(B2504=1,A2460,"")</f>
        <v/>
      </c>
      <c r="B2504" s="39" t="str">
        <f t="shared" si="174"/>
        <v/>
      </c>
      <c r="C2504" s="101">
        <f>VLOOKUP($X$52,CAD!$E$7:$F$31,2,0)</f>
        <v>0</v>
      </c>
      <c r="D2504" s="37">
        <v>0</v>
      </c>
      <c r="E2504" s="37">
        <v>0</v>
      </c>
      <c r="F2504" s="37">
        <v>0</v>
      </c>
      <c r="G2504" s="37">
        <v>0</v>
      </c>
      <c r="H2504" s="37">
        <v>0</v>
      </c>
      <c r="I2504" s="37">
        <v>0</v>
      </c>
      <c r="J2504" s="37">
        <v>0</v>
      </c>
      <c r="K2504" s="37">
        <v>0</v>
      </c>
      <c r="L2504" s="37">
        <v>0</v>
      </c>
      <c r="M2504" s="37">
        <v>0</v>
      </c>
      <c r="N2504" s="37">
        <v>0</v>
      </c>
      <c r="O2504" s="37">
        <v>0</v>
      </c>
      <c r="P2504" s="46">
        <f t="shared" si="175"/>
        <v>0</v>
      </c>
    </row>
    <row r="2505" spans="1:20" hidden="1" x14ac:dyDescent="0.25">
      <c r="A2505" s="258" t="str">
        <f>IF(B2505=1,A2460,"")</f>
        <v/>
      </c>
      <c r="B2505" s="39" t="str">
        <f t="shared" si="174"/>
        <v/>
      </c>
      <c r="C2505" s="101">
        <f>VLOOKUP($X$53,CAD!$E$7:$F$31,2,0)</f>
        <v>0</v>
      </c>
      <c r="D2505" s="37">
        <v>0</v>
      </c>
      <c r="E2505" s="37">
        <v>0</v>
      </c>
      <c r="F2505" s="37">
        <v>0</v>
      </c>
      <c r="G2505" s="37">
        <v>0</v>
      </c>
      <c r="H2505" s="37">
        <v>0</v>
      </c>
      <c r="I2505" s="37">
        <v>0</v>
      </c>
      <c r="J2505" s="37">
        <v>0</v>
      </c>
      <c r="K2505" s="37">
        <v>0</v>
      </c>
      <c r="L2505" s="37">
        <v>0</v>
      </c>
      <c r="M2505" s="37">
        <v>0</v>
      </c>
      <c r="N2505" s="37">
        <v>0</v>
      </c>
      <c r="O2505" s="37">
        <v>0</v>
      </c>
      <c r="P2505" s="46">
        <f t="shared" si="175"/>
        <v>0</v>
      </c>
    </row>
    <row r="2506" spans="1:20" hidden="1" x14ac:dyDescent="0.25">
      <c r="A2506" s="258" t="str">
        <f>IF(B2506=1,A2460,"")</f>
        <v/>
      </c>
      <c r="B2506" s="39" t="str">
        <f t="shared" si="174"/>
        <v/>
      </c>
      <c r="C2506" s="101">
        <f>VLOOKUP($X$54,CAD!$E$7:$F$31,2,0)</f>
        <v>0</v>
      </c>
      <c r="D2506" s="37">
        <v>0</v>
      </c>
      <c r="E2506" s="37">
        <v>0</v>
      </c>
      <c r="F2506" s="37">
        <v>0</v>
      </c>
      <c r="G2506" s="37">
        <v>0</v>
      </c>
      <c r="H2506" s="37">
        <v>0</v>
      </c>
      <c r="I2506" s="37">
        <v>0</v>
      </c>
      <c r="J2506" s="37">
        <v>0</v>
      </c>
      <c r="K2506" s="37">
        <v>0</v>
      </c>
      <c r="L2506" s="37">
        <v>0</v>
      </c>
      <c r="M2506" s="37">
        <v>0</v>
      </c>
      <c r="N2506" s="37">
        <v>0</v>
      </c>
      <c r="O2506" s="37">
        <v>0</v>
      </c>
      <c r="P2506" s="46">
        <f t="shared" si="175"/>
        <v>0</v>
      </c>
    </row>
    <row r="2507" spans="1:20" hidden="1" x14ac:dyDescent="0.25">
      <c r="A2507" s="258" t="str">
        <f>IF(B2507=1,A2460,"")</f>
        <v/>
      </c>
      <c r="B2507" s="39" t="str">
        <f t="shared" si="174"/>
        <v/>
      </c>
      <c r="C2507" s="101">
        <f>VLOOKUP($X$55,CAD!$E$7:$F$31,2,0)</f>
        <v>0</v>
      </c>
      <c r="D2507" s="37">
        <v>0</v>
      </c>
      <c r="E2507" s="37">
        <v>0</v>
      </c>
      <c r="F2507" s="37">
        <v>0</v>
      </c>
      <c r="G2507" s="37">
        <v>0</v>
      </c>
      <c r="H2507" s="37">
        <v>0</v>
      </c>
      <c r="I2507" s="37">
        <v>0</v>
      </c>
      <c r="J2507" s="37">
        <v>0</v>
      </c>
      <c r="K2507" s="37">
        <v>0</v>
      </c>
      <c r="L2507" s="37">
        <v>0</v>
      </c>
      <c r="M2507" s="37">
        <v>0</v>
      </c>
      <c r="N2507" s="37">
        <v>0</v>
      </c>
      <c r="O2507" s="37">
        <v>0</v>
      </c>
      <c r="P2507" s="46">
        <f t="shared" si="175"/>
        <v>0</v>
      </c>
    </row>
    <row r="2508" spans="1:20" hidden="1" x14ac:dyDescent="0.25">
      <c r="A2508" s="258" t="str">
        <f>IF(B2508=1,A2460,"")</f>
        <v/>
      </c>
      <c r="B2508" s="39" t="str">
        <f t="shared" si="174"/>
        <v/>
      </c>
      <c r="C2508" s="101">
        <f>VLOOKUP($X$56,CAD!$E$7:$F$31,2,0)</f>
        <v>0</v>
      </c>
      <c r="D2508" s="37">
        <v>0</v>
      </c>
      <c r="E2508" s="37">
        <v>0</v>
      </c>
      <c r="F2508" s="37">
        <v>0</v>
      </c>
      <c r="G2508" s="37">
        <v>0</v>
      </c>
      <c r="H2508" s="37">
        <v>0</v>
      </c>
      <c r="I2508" s="37">
        <v>0</v>
      </c>
      <c r="J2508" s="37">
        <v>0</v>
      </c>
      <c r="K2508" s="37">
        <v>0</v>
      </c>
      <c r="L2508" s="37">
        <v>0</v>
      </c>
      <c r="M2508" s="37">
        <v>0</v>
      </c>
      <c r="N2508" s="37">
        <v>0</v>
      </c>
      <c r="O2508" s="37">
        <v>0</v>
      </c>
      <c r="P2508" s="46">
        <f t="shared" si="175"/>
        <v>0</v>
      </c>
    </row>
    <row r="2509" spans="1:20" hidden="1" x14ac:dyDescent="0.25">
      <c r="A2509" s="258" t="str">
        <f>IF(B2509=1,A2460,"")</f>
        <v/>
      </c>
      <c r="B2509" s="39" t="str">
        <f t="shared" si="174"/>
        <v/>
      </c>
      <c r="C2509" s="101">
        <f>VLOOKUP($X$57,CAD!$E$7:$F$31,2,0)</f>
        <v>0</v>
      </c>
      <c r="D2509" s="37">
        <v>0</v>
      </c>
      <c r="E2509" s="37">
        <v>0</v>
      </c>
      <c r="F2509" s="37">
        <v>0</v>
      </c>
      <c r="G2509" s="37">
        <v>0</v>
      </c>
      <c r="H2509" s="37">
        <v>0</v>
      </c>
      <c r="I2509" s="37">
        <v>0</v>
      </c>
      <c r="J2509" s="37">
        <v>0</v>
      </c>
      <c r="K2509" s="37">
        <v>0</v>
      </c>
      <c r="L2509" s="37">
        <v>0</v>
      </c>
      <c r="M2509" s="37">
        <v>0</v>
      </c>
      <c r="N2509" s="37">
        <v>0</v>
      </c>
      <c r="O2509" s="37">
        <v>0</v>
      </c>
      <c r="P2509" s="46">
        <f t="shared" si="175"/>
        <v>0</v>
      </c>
    </row>
    <row r="2510" spans="1:20" hidden="1" x14ac:dyDescent="0.25">
      <c r="A2510" s="258" t="str">
        <f>IF(B2510=1,A2460,"")</f>
        <v/>
      </c>
      <c r="B2510" s="39" t="str">
        <f t="shared" si="174"/>
        <v/>
      </c>
      <c r="C2510" s="101">
        <f>VLOOKUP($X$58,CAD!$E$7:$F$31,2,0)</f>
        <v>0</v>
      </c>
      <c r="D2510" s="37">
        <v>0</v>
      </c>
      <c r="E2510" s="37">
        <v>0</v>
      </c>
      <c r="F2510" s="37">
        <v>0</v>
      </c>
      <c r="G2510" s="37">
        <v>0</v>
      </c>
      <c r="H2510" s="37">
        <v>0</v>
      </c>
      <c r="I2510" s="37">
        <v>0</v>
      </c>
      <c r="J2510" s="37">
        <v>0</v>
      </c>
      <c r="K2510" s="37">
        <v>0</v>
      </c>
      <c r="L2510" s="37">
        <v>0</v>
      </c>
      <c r="M2510" s="37">
        <v>0</v>
      </c>
      <c r="N2510" s="37">
        <v>0</v>
      </c>
      <c r="O2510" s="37">
        <v>0</v>
      </c>
      <c r="P2510" s="46">
        <f t="shared" si="175"/>
        <v>0</v>
      </c>
      <c r="T2510" s="10"/>
    </row>
    <row r="2511" spans="1:20" hidden="1" x14ac:dyDescent="0.25">
      <c r="A2511" s="258">
        <f>A2460</f>
        <v>2063</v>
      </c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73"/>
    </row>
    <row r="2512" spans="1:20" ht="15.75" hidden="1" thickBot="1" x14ac:dyDescent="0.3">
      <c r="A2512" s="258">
        <f>A2460</f>
        <v>2063</v>
      </c>
      <c r="C2512" s="131" t="s">
        <v>203</v>
      </c>
      <c r="D2512" s="143">
        <f>PREV_D!D2419</f>
        <v>0</v>
      </c>
      <c r="E2512" s="143">
        <f>PREV_D!E2419</f>
        <v>0</v>
      </c>
      <c r="F2512" s="143">
        <f>PREV_D!F2419</f>
        <v>0</v>
      </c>
      <c r="G2512" s="143">
        <f>PREV_D!G2419</f>
        <v>0</v>
      </c>
      <c r="H2512" s="143">
        <f>PREV_D!H2419</f>
        <v>0</v>
      </c>
      <c r="I2512" s="143">
        <f>PREV_D!I2419</f>
        <v>0</v>
      </c>
      <c r="J2512" s="143">
        <f>PREV_D!J2419</f>
        <v>0</v>
      </c>
      <c r="K2512" s="143">
        <f>PREV_D!K2419</f>
        <v>0</v>
      </c>
      <c r="L2512" s="143">
        <f>PREV_D!L2419</f>
        <v>0</v>
      </c>
      <c r="M2512" s="143">
        <f>PREV_D!M2419</f>
        <v>0</v>
      </c>
      <c r="N2512" s="143">
        <f>PREV_D!N2419</f>
        <v>0</v>
      </c>
      <c r="O2512" s="143">
        <f>PREV_D!O2419</f>
        <v>0</v>
      </c>
      <c r="P2512" s="144">
        <f>SUM(D2512:O2512)</f>
        <v>0</v>
      </c>
    </row>
    <row r="2513" spans="1:16" hidden="1" x14ac:dyDescent="0.25">
      <c r="A2513" s="258">
        <f>A2460</f>
        <v>2063</v>
      </c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73"/>
    </row>
    <row r="2514" spans="1:16" hidden="1" x14ac:dyDescent="0.25">
      <c r="A2514" s="258">
        <f>A2460</f>
        <v>2063</v>
      </c>
      <c r="C2514" s="63" t="s">
        <v>204</v>
      </c>
      <c r="D2514" s="145">
        <f>D2460-D2512</f>
        <v>0</v>
      </c>
      <c r="E2514" s="145">
        <f t="shared" ref="E2514:P2514" si="176">E2460-E2512</f>
        <v>0</v>
      </c>
      <c r="F2514" s="145">
        <f t="shared" si="176"/>
        <v>0</v>
      </c>
      <c r="G2514" s="145">
        <f t="shared" si="176"/>
        <v>0</v>
      </c>
      <c r="H2514" s="145">
        <f t="shared" si="176"/>
        <v>0</v>
      </c>
      <c r="I2514" s="145">
        <f t="shared" si="176"/>
        <v>0</v>
      </c>
      <c r="J2514" s="145">
        <f t="shared" si="176"/>
        <v>0</v>
      </c>
      <c r="K2514" s="145">
        <f t="shared" si="176"/>
        <v>0</v>
      </c>
      <c r="L2514" s="145">
        <f t="shared" si="176"/>
        <v>0</v>
      </c>
      <c r="M2514" s="145">
        <f t="shared" si="176"/>
        <v>0</v>
      </c>
      <c r="N2514" s="145">
        <f t="shared" si="176"/>
        <v>0</v>
      </c>
      <c r="O2514" s="145">
        <f t="shared" si="176"/>
        <v>0</v>
      </c>
      <c r="P2514" s="146">
        <f t="shared" si="176"/>
        <v>0</v>
      </c>
    </row>
    <row r="2515" spans="1:16" hidden="1" x14ac:dyDescent="0.25">
      <c r="A2515" s="258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hidden="1" x14ac:dyDescent="0.25">
      <c r="A2516" s="258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ht="15" hidden="1" customHeight="1" thickBot="1" x14ac:dyDescent="0.3">
      <c r="A2517" s="258">
        <f>A2460+1</f>
        <v>2064</v>
      </c>
      <c r="C2517" s="134" t="s">
        <v>202</v>
      </c>
      <c r="D2517" s="142">
        <f t="shared" ref="D2517:P2517" si="177">SUM(D2518:D2567)</f>
        <v>0</v>
      </c>
      <c r="E2517" s="142">
        <f t="shared" si="177"/>
        <v>0</v>
      </c>
      <c r="F2517" s="142">
        <f t="shared" si="177"/>
        <v>0</v>
      </c>
      <c r="G2517" s="142">
        <f t="shared" si="177"/>
        <v>0</v>
      </c>
      <c r="H2517" s="142">
        <f t="shared" si="177"/>
        <v>0</v>
      </c>
      <c r="I2517" s="142">
        <f t="shared" si="177"/>
        <v>0</v>
      </c>
      <c r="J2517" s="142">
        <f t="shared" si="177"/>
        <v>0</v>
      </c>
      <c r="K2517" s="142">
        <f t="shared" si="177"/>
        <v>0</v>
      </c>
      <c r="L2517" s="142">
        <f t="shared" si="177"/>
        <v>0</v>
      </c>
      <c r="M2517" s="142">
        <f t="shared" si="177"/>
        <v>0</v>
      </c>
      <c r="N2517" s="142">
        <f t="shared" si="177"/>
        <v>0</v>
      </c>
      <c r="O2517" s="142">
        <f t="shared" si="177"/>
        <v>0</v>
      </c>
      <c r="P2517" s="142">
        <f t="shared" si="177"/>
        <v>0</v>
      </c>
    </row>
    <row r="2518" spans="1:16" hidden="1" x14ac:dyDescent="0.25">
      <c r="A2518" s="258" t="str">
        <f>IF(B2518=1,A2517,"")</f>
        <v/>
      </c>
      <c r="B2518" s="39" t="str">
        <f>IF(C2518&lt;&gt;0,1,"")</f>
        <v/>
      </c>
      <c r="C2518" s="130">
        <f>VLOOKUP($X$9,CAD!$C$7:$D$31,2,0)</f>
        <v>0</v>
      </c>
      <c r="D2518" s="38">
        <v>0</v>
      </c>
      <c r="E2518" s="38">
        <v>0</v>
      </c>
      <c r="F2518" s="38">
        <v>0</v>
      </c>
      <c r="G2518" s="38">
        <v>0</v>
      </c>
      <c r="H2518" s="38">
        <v>0</v>
      </c>
      <c r="I2518" s="38">
        <v>0</v>
      </c>
      <c r="J2518" s="38">
        <v>0</v>
      </c>
      <c r="K2518" s="38">
        <v>0</v>
      </c>
      <c r="L2518" s="38">
        <v>0</v>
      </c>
      <c r="M2518" s="38">
        <v>0</v>
      </c>
      <c r="N2518" s="38">
        <v>0</v>
      </c>
      <c r="O2518" s="38">
        <v>0</v>
      </c>
      <c r="P2518" s="99">
        <f>SUM(D2518:O2518)</f>
        <v>0</v>
      </c>
    </row>
    <row r="2519" spans="1:16" hidden="1" x14ac:dyDescent="0.25">
      <c r="A2519" s="258" t="str">
        <f>IF(B2519=1,A2517,"")</f>
        <v/>
      </c>
      <c r="B2519" s="39" t="str">
        <f t="shared" ref="B2519:B2567" si="178">IF(C2519&lt;&gt;0,1,"")</f>
        <v/>
      </c>
      <c r="C2519" s="130">
        <f>VLOOKUP($X$10,CAD!$C$7:$D$31,2,0)</f>
        <v>0</v>
      </c>
      <c r="D2519" s="38">
        <v>0</v>
      </c>
      <c r="E2519" s="38">
        <v>0</v>
      </c>
      <c r="F2519" s="38">
        <v>0</v>
      </c>
      <c r="G2519" s="38">
        <v>0</v>
      </c>
      <c r="H2519" s="38">
        <v>0</v>
      </c>
      <c r="I2519" s="38">
        <v>0</v>
      </c>
      <c r="J2519" s="38">
        <v>0</v>
      </c>
      <c r="K2519" s="38">
        <v>0</v>
      </c>
      <c r="L2519" s="38">
        <v>0</v>
      </c>
      <c r="M2519" s="38">
        <v>0</v>
      </c>
      <c r="N2519" s="38">
        <v>0</v>
      </c>
      <c r="O2519" s="38">
        <v>0</v>
      </c>
      <c r="P2519" s="46">
        <f t="shared" ref="P2519:P2567" si="179">SUM(D2519:O2519)</f>
        <v>0</v>
      </c>
    </row>
    <row r="2520" spans="1:16" hidden="1" x14ac:dyDescent="0.25">
      <c r="A2520" s="258" t="str">
        <f>IF(B2520=1,A2517,"")</f>
        <v/>
      </c>
      <c r="B2520" s="39" t="str">
        <f t="shared" si="178"/>
        <v/>
      </c>
      <c r="C2520" s="130">
        <f>VLOOKUP($X$11,CAD!$C$7:$D$31,2,0)</f>
        <v>0</v>
      </c>
      <c r="D2520" s="37">
        <v>0</v>
      </c>
      <c r="E2520" s="37">
        <v>0</v>
      </c>
      <c r="F2520" s="37">
        <v>0</v>
      </c>
      <c r="G2520" s="37">
        <v>0</v>
      </c>
      <c r="H2520" s="37">
        <v>0</v>
      </c>
      <c r="I2520" s="37">
        <v>0</v>
      </c>
      <c r="J2520" s="37">
        <v>0</v>
      </c>
      <c r="K2520" s="37">
        <v>0</v>
      </c>
      <c r="L2520" s="37">
        <v>0</v>
      </c>
      <c r="M2520" s="37">
        <v>0</v>
      </c>
      <c r="N2520" s="37">
        <v>0</v>
      </c>
      <c r="O2520" s="37">
        <v>0</v>
      </c>
      <c r="P2520" s="46">
        <f t="shared" si="179"/>
        <v>0</v>
      </c>
    </row>
    <row r="2521" spans="1:16" hidden="1" x14ac:dyDescent="0.25">
      <c r="A2521" s="258" t="str">
        <f>IF(B2521=1,A2517,"")</f>
        <v/>
      </c>
      <c r="B2521" s="39" t="str">
        <f t="shared" si="178"/>
        <v/>
      </c>
      <c r="C2521" s="130">
        <f>VLOOKUP($X$12,CAD!$C$7:$D$31,2,0)</f>
        <v>0</v>
      </c>
      <c r="D2521" s="37">
        <v>0</v>
      </c>
      <c r="E2521" s="37">
        <v>0</v>
      </c>
      <c r="F2521" s="37">
        <v>0</v>
      </c>
      <c r="G2521" s="37">
        <v>0</v>
      </c>
      <c r="H2521" s="37">
        <v>0</v>
      </c>
      <c r="I2521" s="37">
        <v>0</v>
      </c>
      <c r="J2521" s="37">
        <v>0</v>
      </c>
      <c r="K2521" s="37">
        <v>0</v>
      </c>
      <c r="L2521" s="37">
        <v>0</v>
      </c>
      <c r="M2521" s="37">
        <v>0</v>
      </c>
      <c r="N2521" s="37">
        <v>0</v>
      </c>
      <c r="O2521" s="37">
        <v>0</v>
      </c>
      <c r="P2521" s="46">
        <f t="shared" si="179"/>
        <v>0</v>
      </c>
    </row>
    <row r="2522" spans="1:16" hidden="1" x14ac:dyDescent="0.25">
      <c r="A2522" s="258" t="str">
        <f>IF(B2522=1,A2517,"")</f>
        <v/>
      </c>
      <c r="B2522" s="39" t="str">
        <f t="shared" si="178"/>
        <v/>
      </c>
      <c r="C2522" s="130">
        <f>VLOOKUP($X$13,CAD!$C$7:$D$31,2,0)</f>
        <v>0</v>
      </c>
      <c r="D2522" s="37">
        <v>0</v>
      </c>
      <c r="E2522" s="37">
        <v>0</v>
      </c>
      <c r="F2522" s="37">
        <v>0</v>
      </c>
      <c r="G2522" s="37">
        <v>0</v>
      </c>
      <c r="H2522" s="37">
        <v>0</v>
      </c>
      <c r="I2522" s="37">
        <v>0</v>
      </c>
      <c r="J2522" s="37">
        <v>0</v>
      </c>
      <c r="K2522" s="37">
        <v>0</v>
      </c>
      <c r="L2522" s="37">
        <v>0</v>
      </c>
      <c r="M2522" s="37">
        <v>0</v>
      </c>
      <c r="N2522" s="37">
        <v>0</v>
      </c>
      <c r="O2522" s="37">
        <v>0</v>
      </c>
      <c r="P2522" s="46">
        <f t="shared" si="179"/>
        <v>0</v>
      </c>
    </row>
    <row r="2523" spans="1:16" hidden="1" x14ac:dyDescent="0.25">
      <c r="A2523" s="258" t="str">
        <f>IF(B2523=1,A2517,"")</f>
        <v/>
      </c>
      <c r="B2523" s="39" t="str">
        <f t="shared" si="178"/>
        <v/>
      </c>
      <c r="C2523" s="130">
        <f>VLOOKUP($X$14,CAD!$C$7:$D$31,2,0)</f>
        <v>0</v>
      </c>
      <c r="D2523" s="37">
        <v>0</v>
      </c>
      <c r="E2523" s="37">
        <v>0</v>
      </c>
      <c r="F2523" s="37">
        <v>0</v>
      </c>
      <c r="G2523" s="37">
        <v>0</v>
      </c>
      <c r="H2523" s="37">
        <v>0</v>
      </c>
      <c r="I2523" s="37">
        <v>0</v>
      </c>
      <c r="J2523" s="37">
        <v>0</v>
      </c>
      <c r="K2523" s="37">
        <v>0</v>
      </c>
      <c r="L2523" s="37">
        <v>0</v>
      </c>
      <c r="M2523" s="37">
        <v>0</v>
      </c>
      <c r="N2523" s="37">
        <v>0</v>
      </c>
      <c r="O2523" s="37">
        <v>0</v>
      </c>
      <c r="P2523" s="46">
        <f t="shared" si="179"/>
        <v>0</v>
      </c>
    </row>
    <row r="2524" spans="1:16" hidden="1" x14ac:dyDescent="0.25">
      <c r="A2524" s="258" t="str">
        <f>IF(B2524=1,A2517,"")</f>
        <v/>
      </c>
      <c r="B2524" s="39" t="str">
        <f t="shared" si="178"/>
        <v/>
      </c>
      <c r="C2524" s="130">
        <f>VLOOKUP($X$15,CAD!$C$7:$D$31,2,0)</f>
        <v>0</v>
      </c>
      <c r="D2524" s="37">
        <v>0</v>
      </c>
      <c r="E2524" s="37">
        <v>0</v>
      </c>
      <c r="F2524" s="37">
        <v>0</v>
      </c>
      <c r="G2524" s="37">
        <v>0</v>
      </c>
      <c r="H2524" s="37">
        <v>0</v>
      </c>
      <c r="I2524" s="37">
        <v>0</v>
      </c>
      <c r="J2524" s="37">
        <v>0</v>
      </c>
      <c r="K2524" s="37">
        <v>0</v>
      </c>
      <c r="L2524" s="37">
        <v>0</v>
      </c>
      <c r="M2524" s="37">
        <v>0</v>
      </c>
      <c r="N2524" s="37">
        <v>0</v>
      </c>
      <c r="O2524" s="37">
        <v>0</v>
      </c>
      <c r="P2524" s="46">
        <f t="shared" si="179"/>
        <v>0</v>
      </c>
    </row>
    <row r="2525" spans="1:16" hidden="1" x14ac:dyDescent="0.25">
      <c r="A2525" s="258" t="str">
        <f>IF(B2525=1,A2517,"")</f>
        <v/>
      </c>
      <c r="B2525" s="39" t="str">
        <f t="shared" si="178"/>
        <v/>
      </c>
      <c r="C2525" s="130">
        <f>VLOOKUP($X$16,CAD!$C$7:$D$31,2,0)</f>
        <v>0</v>
      </c>
      <c r="D2525" s="37">
        <v>0</v>
      </c>
      <c r="E2525" s="37">
        <v>0</v>
      </c>
      <c r="F2525" s="37">
        <v>0</v>
      </c>
      <c r="G2525" s="37">
        <v>0</v>
      </c>
      <c r="H2525" s="37">
        <v>0</v>
      </c>
      <c r="I2525" s="37">
        <v>0</v>
      </c>
      <c r="J2525" s="37">
        <v>0</v>
      </c>
      <c r="K2525" s="37">
        <v>0</v>
      </c>
      <c r="L2525" s="37">
        <v>0</v>
      </c>
      <c r="M2525" s="37">
        <v>0</v>
      </c>
      <c r="N2525" s="37">
        <v>0</v>
      </c>
      <c r="O2525" s="37">
        <v>0</v>
      </c>
      <c r="P2525" s="46">
        <f t="shared" si="179"/>
        <v>0</v>
      </c>
    </row>
    <row r="2526" spans="1:16" hidden="1" x14ac:dyDescent="0.25">
      <c r="A2526" s="258" t="str">
        <f>IF(B2526=1,A2517,"")</f>
        <v/>
      </c>
      <c r="B2526" s="39" t="str">
        <f t="shared" si="178"/>
        <v/>
      </c>
      <c r="C2526" s="130">
        <f>VLOOKUP($X$17,CAD!$C$7:$D$31,2,0)</f>
        <v>0</v>
      </c>
      <c r="D2526" s="37">
        <v>0</v>
      </c>
      <c r="E2526" s="37">
        <v>0</v>
      </c>
      <c r="F2526" s="37">
        <v>0</v>
      </c>
      <c r="G2526" s="37">
        <v>0</v>
      </c>
      <c r="H2526" s="37">
        <v>0</v>
      </c>
      <c r="I2526" s="37">
        <v>0</v>
      </c>
      <c r="J2526" s="37">
        <v>0</v>
      </c>
      <c r="K2526" s="37">
        <v>0</v>
      </c>
      <c r="L2526" s="37">
        <v>0</v>
      </c>
      <c r="M2526" s="37">
        <v>0</v>
      </c>
      <c r="N2526" s="37">
        <v>0</v>
      </c>
      <c r="O2526" s="37">
        <v>0</v>
      </c>
      <c r="P2526" s="46">
        <f t="shared" si="179"/>
        <v>0</v>
      </c>
    </row>
    <row r="2527" spans="1:16" hidden="1" x14ac:dyDescent="0.25">
      <c r="A2527" s="258" t="str">
        <f>IF(B2527=1,A2517,"")</f>
        <v/>
      </c>
      <c r="B2527" s="39" t="str">
        <f t="shared" si="178"/>
        <v/>
      </c>
      <c r="C2527" s="130">
        <f>VLOOKUP($X$18,CAD!$C$7:$D$31,2,0)</f>
        <v>0</v>
      </c>
      <c r="D2527" s="37">
        <v>0</v>
      </c>
      <c r="E2527" s="37">
        <v>0</v>
      </c>
      <c r="F2527" s="37">
        <v>0</v>
      </c>
      <c r="G2527" s="37">
        <v>0</v>
      </c>
      <c r="H2527" s="37">
        <v>0</v>
      </c>
      <c r="I2527" s="37">
        <v>0</v>
      </c>
      <c r="J2527" s="37">
        <v>0</v>
      </c>
      <c r="K2527" s="37">
        <v>0</v>
      </c>
      <c r="L2527" s="37">
        <v>0</v>
      </c>
      <c r="M2527" s="37">
        <v>0</v>
      </c>
      <c r="N2527" s="37">
        <v>0</v>
      </c>
      <c r="O2527" s="37">
        <v>0</v>
      </c>
      <c r="P2527" s="46">
        <f t="shared" si="179"/>
        <v>0</v>
      </c>
    </row>
    <row r="2528" spans="1:16" hidden="1" x14ac:dyDescent="0.25">
      <c r="A2528" s="258" t="str">
        <f>IF(B2528=1,A2517,"")</f>
        <v/>
      </c>
      <c r="B2528" s="39" t="str">
        <f t="shared" si="178"/>
        <v/>
      </c>
      <c r="C2528" s="130">
        <f>VLOOKUP($X$19,CAD!$C$7:$D$31,2,0)</f>
        <v>0</v>
      </c>
      <c r="D2528" s="37">
        <v>0</v>
      </c>
      <c r="E2528" s="37">
        <v>0</v>
      </c>
      <c r="F2528" s="37">
        <v>0</v>
      </c>
      <c r="G2528" s="37">
        <v>0</v>
      </c>
      <c r="H2528" s="37">
        <v>0</v>
      </c>
      <c r="I2528" s="37">
        <v>0</v>
      </c>
      <c r="J2528" s="37">
        <v>0</v>
      </c>
      <c r="K2528" s="37">
        <v>0</v>
      </c>
      <c r="L2528" s="37">
        <v>0</v>
      </c>
      <c r="M2528" s="37">
        <v>0</v>
      </c>
      <c r="N2528" s="37">
        <v>0</v>
      </c>
      <c r="O2528" s="37">
        <v>0</v>
      </c>
      <c r="P2528" s="46">
        <f t="shared" si="179"/>
        <v>0</v>
      </c>
    </row>
    <row r="2529" spans="1:16" hidden="1" x14ac:dyDescent="0.25">
      <c r="A2529" s="258" t="str">
        <f>IF(B2529=1,A2517,"")</f>
        <v/>
      </c>
      <c r="B2529" s="39" t="str">
        <f t="shared" si="178"/>
        <v/>
      </c>
      <c r="C2529" s="130">
        <f>VLOOKUP($X$20,CAD!$C$7:$D$31,2,0)</f>
        <v>0</v>
      </c>
      <c r="D2529" s="37">
        <v>0</v>
      </c>
      <c r="E2529" s="37">
        <v>0</v>
      </c>
      <c r="F2529" s="37">
        <v>0</v>
      </c>
      <c r="G2529" s="37">
        <v>0</v>
      </c>
      <c r="H2529" s="37">
        <v>0</v>
      </c>
      <c r="I2529" s="37">
        <v>0</v>
      </c>
      <c r="J2529" s="37">
        <v>0</v>
      </c>
      <c r="K2529" s="37">
        <v>0</v>
      </c>
      <c r="L2529" s="37">
        <v>0</v>
      </c>
      <c r="M2529" s="37">
        <v>0</v>
      </c>
      <c r="N2529" s="37">
        <v>0</v>
      </c>
      <c r="O2529" s="37">
        <v>0</v>
      </c>
      <c r="P2529" s="46">
        <f t="shared" si="179"/>
        <v>0</v>
      </c>
    </row>
    <row r="2530" spans="1:16" hidden="1" x14ac:dyDescent="0.25">
      <c r="A2530" s="258" t="str">
        <f>IF(B2530=1,A2517,"")</f>
        <v/>
      </c>
      <c r="B2530" s="39" t="str">
        <f t="shared" si="178"/>
        <v/>
      </c>
      <c r="C2530" s="130">
        <f>VLOOKUP($X$21,CAD!$C$7:$D$31,2,0)</f>
        <v>0</v>
      </c>
      <c r="D2530" s="37">
        <v>0</v>
      </c>
      <c r="E2530" s="37">
        <v>0</v>
      </c>
      <c r="F2530" s="37">
        <v>0</v>
      </c>
      <c r="G2530" s="37">
        <v>0</v>
      </c>
      <c r="H2530" s="37">
        <v>0</v>
      </c>
      <c r="I2530" s="37">
        <v>0</v>
      </c>
      <c r="J2530" s="37">
        <v>0</v>
      </c>
      <c r="K2530" s="37">
        <v>0</v>
      </c>
      <c r="L2530" s="37">
        <v>0</v>
      </c>
      <c r="M2530" s="37">
        <v>0</v>
      </c>
      <c r="N2530" s="37">
        <v>0</v>
      </c>
      <c r="O2530" s="37">
        <v>0</v>
      </c>
      <c r="P2530" s="46">
        <f t="shared" si="179"/>
        <v>0</v>
      </c>
    </row>
    <row r="2531" spans="1:16" hidden="1" x14ac:dyDescent="0.25">
      <c r="A2531" s="258" t="str">
        <f>IF(B2531=1,A2517,"")</f>
        <v/>
      </c>
      <c r="B2531" s="39" t="str">
        <f t="shared" si="178"/>
        <v/>
      </c>
      <c r="C2531" s="130">
        <f>VLOOKUP($X$22,CAD!$C$7:$D$31,2,0)</f>
        <v>0</v>
      </c>
      <c r="D2531" s="37">
        <v>0</v>
      </c>
      <c r="E2531" s="37">
        <v>0</v>
      </c>
      <c r="F2531" s="37">
        <v>0</v>
      </c>
      <c r="G2531" s="37">
        <v>0</v>
      </c>
      <c r="H2531" s="37">
        <v>0</v>
      </c>
      <c r="I2531" s="37">
        <v>0</v>
      </c>
      <c r="J2531" s="37">
        <v>0</v>
      </c>
      <c r="K2531" s="37">
        <v>0</v>
      </c>
      <c r="L2531" s="37">
        <v>0</v>
      </c>
      <c r="M2531" s="37">
        <v>0</v>
      </c>
      <c r="N2531" s="37">
        <v>0</v>
      </c>
      <c r="O2531" s="37">
        <v>0</v>
      </c>
      <c r="P2531" s="46">
        <f t="shared" si="179"/>
        <v>0</v>
      </c>
    </row>
    <row r="2532" spans="1:16" hidden="1" x14ac:dyDescent="0.25">
      <c r="A2532" s="258" t="str">
        <f>IF(B2532=1,A2517,"")</f>
        <v/>
      </c>
      <c r="B2532" s="39" t="str">
        <f t="shared" si="178"/>
        <v/>
      </c>
      <c r="C2532" s="130">
        <f>VLOOKUP($X$23,CAD!$C$7:$D$31,2,0)</f>
        <v>0</v>
      </c>
      <c r="D2532" s="37">
        <v>0</v>
      </c>
      <c r="E2532" s="37">
        <v>0</v>
      </c>
      <c r="F2532" s="37">
        <v>0</v>
      </c>
      <c r="G2532" s="37">
        <v>0</v>
      </c>
      <c r="H2532" s="37">
        <v>0</v>
      </c>
      <c r="I2532" s="37">
        <v>0</v>
      </c>
      <c r="J2532" s="37">
        <v>0</v>
      </c>
      <c r="K2532" s="37">
        <v>0</v>
      </c>
      <c r="L2532" s="37">
        <v>0</v>
      </c>
      <c r="M2532" s="37">
        <v>0</v>
      </c>
      <c r="N2532" s="37">
        <v>0</v>
      </c>
      <c r="O2532" s="37">
        <v>0</v>
      </c>
      <c r="P2532" s="46">
        <f t="shared" si="179"/>
        <v>0</v>
      </c>
    </row>
    <row r="2533" spans="1:16" hidden="1" x14ac:dyDescent="0.25">
      <c r="A2533" s="258" t="str">
        <f>IF(B2533=1,A2517,"")</f>
        <v/>
      </c>
      <c r="B2533" s="39" t="str">
        <f t="shared" si="178"/>
        <v/>
      </c>
      <c r="C2533" s="130">
        <f>VLOOKUP($X$24,CAD!$C$7:$D$31,2,0)</f>
        <v>0</v>
      </c>
      <c r="D2533" s="37">
        <v>0</v>
      </c>
      <c r="E2533" s="37">
        <v>0</v>
      </c>
      <c r="F2533" s="37">
        <v>0</v>
      </c>
      <c r="G2533" s="37">
        <v>0</v>
      </c>
      <c r="H2533" s="37">
        <v>0</v>
      </c>
      <c r="I2533" s="37">
        <v>0</v>
      </c>
      <c r="J2533" s="37">
        <v>0</v>
      </c>
      <c r="K2533" s="37">
        <v>0</v>
      </c>
      <c r="L2533" s="37">
        <v>0</v>
      </c>
      <c r="M2533" s="37">
        <v>0</v>
      </c>
      <c r="N2533" s="37">
        <v>0</v>
      </c>
      <c r="O2533" s="37">
        <v>0</v>
      </c>
      <c r="P2533" s="46">
        <f t="shared" si="179"/>
        <v>0</v>
      </c>
    </row>
    <row r="2534" spans="1:16" hidden="1" x14ac:dyDescent="0.25">
      <c r="A2534" s="258" t="str">
        <f>IF(B2534=1,A2517,"")</f>
        <v/>
      </c>
      <c r="B2534" s="39" t="str">
        <f t="shared" si="178"/>
        <v/>
      </c>
      <c r="C2534" s="130">
        <f>VLOOKUP($X$25,CAD!$C$7:$D$31,2,0)</f>
        <v>0</v>
      </c>
      <c r="D2534" s="37">
        <v>0</v>
      </c>
      <c r="E2534" s="37">
        <v>0</v>
      </c>
      <c r="F2534" s="37">
        <v>0</v>
      </c>
      <c r="G2534" s="37">
        <v>0</v>
      </c>
      <c r="H2534" s="37">
        <v>0</v>
      </c>
      <c r="I2534" s="37">
        <v>0</v>
      </c>
      <c r="J2534" s="37">
        <v>0</v>
      </c>
      <c r="K2534" s="37">
        <v>0</v>
      </c>
      <c r="L2534" s="37">
        <v>0</v>
      </c>
      <c r="M2534" s="37">
        <v>0</v>
      </c>
      <c r="N2534" s="37">
        <v>0</v>
      </c>
      <c r="O2534" s="37">
        <v>0</v>
      </c>
      <c r="P2534" s="46">
        <f t="shared" si="179"/>
        <v>0</v>
      </c>
    </row>
    <row r="2535" spans="1:16" hidden="1" x14ac:dyDescent="0.25">
      <c r="A2535" s="258" t="str">
        <f>IF(B2535=1,A2517,"")</f>
        <v/>
      </c>
      <c r="B2535" s="39" t="str">
        <f t="shared" si="178"/>
        <v/>
      </c>
      <c r="C2535" s="130">
        <f>VLOOKUP($X$26,CAD!$C$7:$D$31,2,0)</f>
        <v>0</v>
      </c>
      <c r="D2535" s="37">
        <v>0</v>
      </c>
      <c r="E2535" s="37">
        <v>0</v>
      </c>
      <c r="F2535" s="37">
        <v>0</v>
      </c>
      <c r="G2535" s="37">
        <v>0</v>
      </c>
      <c r="H2535" s="37">
        <v>0</v>
      </c>
      <c r="I2535" s="37">
        <v>0</v>
      </c>
      <c r="J2535" s="37">
        <v>0</v>
      </c>
      <c r="K2535" s="37">
        <v>0</v>
      </c>
      <c r="L2535" s="37">
        <v>0</v>
      </c>
      <c r="M2535" s="37">
        <v>0</v>
      </c>
      <c r="N2535" s="37">
        <v>0</v>
      </c>
      <c r="O2535" s="37">
        <v>0</v>
      </c>
      <c r="P2535" s="46">
        <f t="shared" si="179"/>
        <v>0</v>
      </c>
    </row>
    <row r="2536" spans="1:16" hidden="1" x14ac:dyDescent="0.25">
      <c r="A2536" s="258" t="str">
        <f>IF(B2536=1,A2517,"")</f>
        <v/>
      </c>
      <c r="B2536" s="39" t="str">
        <f t="shared" si="178"/>
        <v/>
      </c>
      <c r="C2536" s="130">
        <f>VLOOKUP($X$27,CAD!$C$7:$D$31,2,0)</f>
        <v>0</v>
      </c>
      <c r="D2536" s="37">
        <v>0</v>
      </c>
      <c r="E2536" s="37">
        <v>0</v>
      </c>
      <c r="F2536" s="37">
        <v>0</v>
      </c>
      <c r="G2536" s="37">
        <v>0</v>
      </c>
      <c r="H2536" s="37">
        <v>0</v>
      </c>
      <c r="I2536" s="37">
        <v>0</v>
      </c>
      <c r="J2536" s="37">
        <v>0</v>
      </c>
      <c r="K2536" s="37">
        <v>0</v>
      </c>
      <c r="L2536" s="37">
        <v>0</v>
      </c>
      <c r="M2536" s="37">
        <v>0</v>
      </c>
      <c r="N2536" s="37">
        <v>0</v>
      </c>
      <c r="O2536" s="37">
        <v>0</v>
      </c>
      <c r="P2536" s="46">
        <f t="shared" si="179"/>
        <v>0</v>
      </c>
    </row>
    <row r="2537" spans="1:16" hidden="1" x14ac:dyDescent="0.25">
      <c r="A2537" s="258" t="str">
        <f>IF(B2537=1,A2517,"")</f>
        <v/>
      </c>
      <c r="B2537" s="39" t="str">
        <f t="shared" si="178"/>
        <v/>
      </c>
      <c r="C2537" s="130">
        <f>VLOOKUP($X$28,CAD!$C$7:$D$31,2,0)</f>
        <v>0</v>
      </c>
      <c r="D2537" s="37">
        <v>0</v>
      </c>
      <c r="E2537" s="37">
        <v>0</v>
      </c>
      <c r="F2537" s="37">
        <v>0</v>
      </c>
      <c r="G2537" s="37">
        <v>0</v>
      </c>
      <c r="H2537" s="37">
        <v>0</v>
      </c>
      <c r="I2537" s="37">
        <v>0</v>
      </c>
      <c r="J2537" s="37">
        <v>0</v>
      </c>
      <c r="K2537" s="37">
        <v>0</v>
      </c>
      <c r="L2537" s="37">
        <v>0</v>
      </c>
      <c r="M2537" s="37">
        <v>0</v>
      </c>
      <c r="N2537" s="37">
        <v>0</v>
      </c>
      <c r="O2537" s="37">
        <v>0</v>
      </c>
      <c r="P2537" s="46">
        <f t="shared" si="179"/>
        <v>0</v>
      </c>
    </row>
    <row r="2538" spans="1:16" hidden="1" x14ac:dyDescent="0.25">
      <c r="A2538" s="258" t="str">
        <f>IF(B2538=1,A2517,"")</f>
        <v/>
      </c>
      <c r="B2538" s="39" t="str">
        <f t="shared" si="178"/>
        <v/>
      </c>
      <c r="C2538" s="130">
        <f>VLOOKUP($X$29,CAD!$C$7:$D$31,2,0)</f>
        <v>0</v>
      </c>
      <c r="D2538" s="37">
        <v>0</v>
      </c>
      <c r="E2538" s="37">
        <v>0</v>
      </c>
      <c r="F2538" s="37">
        <v>0</v>
      </c>
      <c r="G2538" s="37">
        <v>0</v>
      </c>
      <c r="H2538" s="37">
        <v>0</v>
      </c>
      <c r="I2538" s="37">
        <v>0</v>
      </c>
      <c r="J2538" s="37">
        <v>0</v>
      </c>
      <c r="K2538" s="37">
        <v>0</v>
      </c>
      <c r="L2538" s="37">
        <v>0</v>
      </c>
      <c r="M2538" s="37">
        <v>0</v>
      </c>
      <c r="N2538" s="37">
        <v>0</v>
      </c>
      <c r="O2538" s="37">
        <v>0</v>
      </c>
      <c r="P2538" s="46">
        <f t="shared" si="179"/>
        <v>0</v>
      </c>
    </row>
    <row r="2539" spans="1:16" hidden="1" x14ac:dyDescent="0.25">
      <c r="A2539" s="258" t="str">
        <f>IF(B2539=1,A2517,"")</f>
        <v/>
      </c>
      <c r="B2539" s="39" t="str">
        <f t="shared" si="178"/>
        <v/>
      </c>
      <c r="C2539" s="130">
        <f>VLOOKUP($X$30,CAD!$C$7:$D$31,2,0)</f>
        <v>0</v>
      </c>
      <c r="D2539" s="37">
        <v>0</v>
      </c>
      <c r="E2539" s="37">
        <v>0</v>
      </c>
      <c r="F2539" s="37">
        <v>0</v>
      </c>
      <c r="G2539" s="37">
        <v>0</v>
      </c>
      <c r="H2539" s="37">
        <v>0</v>
      </c>
      <c r="I2539" s="37">
        <v>0</v>
      </c>
      <c r="J2539" s="37">
        <v>0</v>
      </c>
      <c r="K2539" s="37">
        <v>0</v>
      </c>
      <c r="L2539" s="37">
        <v>0</v>
      </c>
      <c r="M2539" s="37">
        <v>0</v>
      </c>
      <c r="N2539" s="37">
        <v>0</v>
      </c>
      <c r="O2539" s="37">
        <v>0</v>
      </c>
      <c r="P2539" s="46">
        <f t="shared" si="179"/>
        <v>0</v>
      </c>
    </row>
    <row r="2540" spans="1:16" hidden="1" x14ac:dyDescent="0.25">
      <c r="A2540" s="258" t="str">
        <f>IF(B2540=1,A2517,"")</f>
        <v/>
      </c>
      <c r="B2540" s="39" t="str">
        <f t="shared" si="178"/>
        <v/>
      </c>
      <c r="C2540" s="130">
        <f>VLOOKUP($X$31,CAD!$C$7:$D$31,2,0)</f>
        <v>0</v>
      </c>
      <c r="D2540" s="37">
        <v>0</v>
      </c>
      <c r="E2540" s="37">
        <v>0</v>
      </c>
      <c r="F2540" s="37">
        <v>0</v>
      </c>
      <c r="G2540" s="37">
        <v>0</v>
      </c>
      <c r="H2540" s="37">
        <v>0</v>
      </c>
      <c r="I2540" s="37">
        <v>0</v>
      </c>
      <c r="J2540" s="37">
        <v>0</v>
      </c>
      <c r="K2540" s="37">
        <v>0</v>
      </c>
      <c r="L2540" s="37">
        <v>0</v>
      </c>
      <c r="M2540" s="37">
        <v>0</v>
      </c>
      <c r="N2540" s="37">
        <v>0</v>
      </c>
      <c r="O2540" s="37">
        <v>0</v>
      </c>
      <c r="P2540" s="46">
        <f t="shared" si="179"/>
        <v>0</v>
      </c>
    </row>
    <row r="2541" spans="1:16" hidden="1" x14ac:dyDescent="0.25">
      <c r="A2541" s="258" t="str">
        <f>IF(B2541=1,A2517,"")</f>
        <v/>
      </c>
      <c r="B2541" s="39" t="str">
        <f t="shared" si="178"/>
        <v/>
      </c>
      <c r="C2541" s="130">
        <f>VLOOKUP($X$32,CAD!$C$7:$D$31,2,0)</f>
        <v>0</v>
      </c>
      <c r="D2541" s="37">
        <v>0</v>
      </c>
      <c r="E2541" s="37">
        <v>0</v>
      </c>
      <c r="F2541" s="37">
        <v>0</v>
      </c>
      <c r="G2541" s="37">
        <v>0</v>
      </c>
      <c r="H2541" s="37">
        <v>0</v>
      </c>
      <c r="I2541" s="37">
        <v>0</v>
      </c>
      <c r="J2541" s="37">
        <v>0</v>
      </c>
      <c r="K2541" s="37">
        <v>0</v>
      </c>
      <c r="L2541" s="37">
        <v>0</v>
      </c>
      <c r="M2541" s="37">
        <v>0</v>
      </c>
      <c r="N2541" s="37">
        <v>0</v>
      </c>
      <c r="O2541" s="37">
        <v>0</v>
      </c>
      <c r="P2541" s="46">
        <f t="shared" si="179"/>
        <v>0</v>
      </c>
    </row>
    <row r="2542" spans="1:16" hidden="1" x14ac:dyDescent="0.25">
      <c r="A2542" s="258" t="str">
        <f>IF(B2542=1,A2517,"")</f>
        <v/>
      </c>
      <c r="B2542" s="39" t="str">
        <f t="shared" si="178"/>
        <v/>
      </c>
      <c r="C2542" s="130">
        <f>VLOOKUP($X$33,CAD!$C$7:$D$31,2,0)</f>
        <v>0</v>
      </c>
      <c r="D2542" s="37">
        <v>0</v>
      </c>
      <c r="E2542" s="37">
        <v>0</v>
      </c>
      <c r="F2542" s="37">
        <v>0</v>
      </c>
      <c r="G2542" s="37">
        <v>0</v>
      </c>
      <c r="H2542" s="37">
        <v>0</v>
      </c>
      <c r="I2542" s="37">
        <v>0</v>
      </c>
      <c r="J2542" s="37">
        <v>0</v>
      </c>
      <c r="K2542" s="37">
        <v>0</v>
      </c>
      <c r="L2542" s="37">
        <v>0</v>
      </c>
      <c r="M2542" s="37">
        <v>0</v>
      </c>
      <c r="N2542" s="37">
        <v>0</v>
      </c>
      <c r="O2542" s="37">
        <v>0</v>
      </c>
      <c r="P2542" s="46">
        <f t="shared" si="179"/>
        <v>0</v>
      </c>
    </row>
    <row r="2543" spans="1:16" hidden="1" x14ac:dyDescent="0.25">
      <c r="A2543" s="258" t="str">
        <f>IF(B2543=1,A2517,"")</f>
        <v/>
      </c>
      <c r="B2543" s="39" t="str">
        <f t="shared" si="178"/>
        <v/>
      </c>
      <c r="C2543" s="101">
        <f>VLOOKUP($X$34,CAD!$E$7:$F$31,2,0)</f>
        <v>0</v>
      </c>
      <c r="D2543" s="37">
        <v>0</v>
      </c>
      <c r="E2543" s="37">
        <v>0</v>
      </c>
      <c r="F2543" s="37">
        <v>0</v>
      </c>
      <c r="G2543" s="37">
        <v>0</v>
      </c>
      <c r="H2543" s="37">
        <v>0</v>
      </c>
      <c r="I2543" s="37">
        <v>0</v>
      </c>
      <c r="J2543" s="37">
        <v>0</v>
      </c>
      <c r="K2543" s="37">
        <v>0</v>
      </c>
      <c r="L2543" s="37">
        <v>0</v>
      </c>
      <c r="M2543" s="37">
        <v>0</v>
      </c>
      <c r="N2543" s="37">
        <v>0</v>
      </c>
      <c r="O2543" s="37">
        <v>0</v>
      </c>
      <c r="P2543" s="46">
        <f t="shared" si="179"/>
        <v>0</v>
      </c>
    </row>
    <row r="2544" spans="1:16" hidden="1" x14ac:dyDescent="0.25">
      <c r="A2544" s="258" t="str">
        <f>IF(B2544=1,A2517,"")</f>
        <v/>
      </c>
      <c r="B2544" s="39" t="str">
        <f t="shared" si="178"/>
        <v/>
      </c>
      <c r="C2544" s="101">
        <f>VLOOKUP($X$35,CAD!$E$7:$F$31,2,0)</f>
        <v>0</v>
      </c>
      <c r="D2544" s="37">
        <v>0</v>
      </c>
      <c r="E2544" s="37">
        <v>0</v>
      </c>
      <c r="F2544" s="37">
        <v>0</v>
      </c>
      <c r="G2544" s="37">
        <v>0</v>
      </c>
      <c r="H2544" s="37">
        <v>0</v>
      </c>
      <c r="I2544" s="37">
        <v>0</v>
      </c>
      <c r="J2544" s="37">
        <v>0</v>
      </c>
      <c r="K2544" s="37">
        <v>0</v>
      </c>
      <c r="L2544" s="37">
        <v>0</v>
      </c>
      <c r="M2544" s="37">
        <v>0</v>
      </c>
      <c r="N2544" s="37">
        <v>0</v>
      </c>
      <c r="O2544" s="37">
        <v>0</v>
      </c>
      <c r="P2544" s="46">
        <f t="shared" si="179"/>
        <v>0</v>
      </c>
    </row>
    <row r="2545" spans="1:16" hidden="1" x14ac:dyDescent="0.25">
      <c r="A2545" s="258" t="str">
        <f>IF(B2545=1,A2517,"")</f>
        <v/>
      </c>
      <c r="B2545" s="39" t="str">
        <f t="shared" si="178"/>
        <v/>
      </c>
      <c r="C2545" s="101">
        <f>VLOOKUP($X$36,CAD!$E$7:$F$31,2,0)</f>
        <v>0</v>
      </c>
      <c r="D2545" s="37">
        <v>0</v>
      </c>
      <c r="E2545" s="37">
        <v>0</v>
      </c>
      <c r="F2545" s="37">
        <v>0</v>
      </c>
      <c r="G2545" s="37">
        <v>0</v>
      </c>
      <c r="H2545" s="37">
        <v>0</v>
      </c>
      <c r="I2545" s="37">
        <v>0</v>
      </c>
      <c r="J2545" s="37">
        <v>0</v>
      </c>
      <c r="K2545" s="37">
        <v>0</v>
      </c>
      <c r="L2545" s="37">
        <v>0</v>
      </c>
      <c r="M2545" s="37">
        <v>0</v>
      </c>
      <c r="N2545" s="37">
        <v>0</v>
      </c>
      <c r="O2545" s="37">
        <v>0</v>
      </c>
      <c r="P2545" s="46">
        <f t="shared" si="179"/>
        <v>0</v>
      </c>
    </row>
    <row r="2546" spans="1:16" hidden="1" x14ac:dyDescent="0.25">
      <c r="A2546" s="258" t="str">
        <f>IF(B2546=1,A2517,"")</f>
        <v/>
      </c>
      <c r="B2546" s="39" t="str">
        <f t="shared" si="178"/>
        <v/>
      </c>
      <c r="C2546" s="101">
        <f>VLOOKUP($X$37,CAD!$E$7:$F$31,2,0)</f>
        <v>0</v>
      </c>
      <c r="D2546" s="37">
        <v>0</v>
      </c>
      <c r="E2546" s="37">
        <v>0</v>
      </c>
      <c r="F2546" s="37">
        <v>0</v>
      </c>
      <c r="G2546" s="37">
        <v>0</v>
      </c>
      <c r="H2546" s="37">
        <v>0</v>
      </c>
      <c r="I2546" s="37">
        <v>0</v>
      </c>
      <c r="J2546" s="37">
        <v>0</v>
      </c>
      <c r="K2546" s="37">
        <v>0</v>
      </c>
      <c r="L2546" s="37">
        <v>0</v>
      </c>
      <c r="M2546" s="37">
        <v>0</v>
      </c>
      <c r="N2546" s="37">
        <v>0</v>
      </c>
      <c r="O2546" s="37">
        <v>0</v>
      </c>
      <c r="P2546" s="46">
        <f t="shared" si="179"/>
        <v>0</v>
      </c>
    </row>
    <row r="2547" spans="1:16" hidden="1" x14ac:dyDescent="0.25">
      <c r="A2547" s="258" t="str">
        <f>IF(B2547=1,A2517,"")</f>
        <v/>
      </c>
      <c r="B2547" s="39" t="str">
        <f t="shared" si="178"/>
        <v/>
      </c>
      <c r="C2547" s="101">
        <f>VLOOKUP($X$38,CAD!$E$7:$F$31,2,0)</f>
        <v>0</v>
      </c>
      <c r="D2547" s="37">
        <v>0</v>
      </c>
      <c r="E2547" s="37">
        <v>0</v>
      </c>
      <c r="F2547" s="37">
        <v>0</v>
      </c>
      <c r="G2547" s="37">
        <v>0</v>
      </c>
      <c r="H2547" s="37">
        <v>0</v>
      </c>
      <c r="I2547" s="37">
        <v>0</v>
      </c>
      <c r="J2547" s="37">
        <v>0</v>
      </c>
      <c r="K2547" s="37">
        <v>0</v>
      </c>
      <c r="L2547" s="37">
        <v>0</v>
      </c>
      <c r="M2547" s="37">
        <v>0</v>
      </c>
      <c r="N2547" s="37">
        <v>0</v>
      </c>
      <c r="O2547" s="37">
        <v>0</v>
      </c>
      <c r="P2547" s="46">
        <f t="shared" si="179"/>
        <v>0</v>
      </c>
    </row>
    <row r="2548" spans="1:16" hidden="1" x14ac:dyDescent="0.25">
      <c r="A2548" s="258" t="str">
        <f>IF(B2548=1,A2517,"")</f>
        <v/>
      </c>
      <c r="B2548" s="39" t="str">
        <f t="shared" si="178"/>
        <v/>
      </c>
      <c r="C2548" s="101">
        <f>VLOOKUP($X$39,CAD!$E$7:$F$31,2,0)</f>
        <v>0</v>
      </c>
      <c r="D2548" s="37">
        <v>0</v>
      </c>
      <c r="E2548" s="37">
        <v>0</v>
      </c>
      <c r="F2548" s="37">
        <v>0</v>
      </c>
      <c r="G2548" s="37">
        <v>0</v>
      </c>
      <c r="H2548" s="37">
        <v>0</v>
      </c>
      <c r="I2548" s="37">
        <v>0</v>
      </c>
      <c r="J2548" s="37">
        <v>0</v>
      </c>
      <c r="K2548" s="37">
        <v>0</v>
      </c>
      <c r="L2548" s="37">
        <v>0</v>
      </c>
      <c r="M2548" s="37">
        <v>0</v>
      </c>
      <c r="N2548" s="37">
        <v>0</v>
      </c>
      <c r="O2548" s="37">
        <v>0</v>
      </c>
      <c r="P2548" s="46">
        <f t="shared" si="179"/>
        <v>0</v>
      </c>
    </row>
    <row r="2549" spans="1:16" hidden="1" x14ac:dyDescent="0.25">
      <c r="A2549" s="258" t="str">
        <f>IF(B2549=1,A2517,"")</f>
        <v/>
      </c>
      <c r="B2549" s="39" t="str">
        <f t="shared" si="178"/>
        <v/>
      </c>
      <c r="C2549" s="101">
        <f>VLOOKUP($X$40,CAD!$E$7:$F$31,2,0)</f>
        <v>0</v>
      </c>
      <c r="D2549" s="37">
        <v>0</v>
      </c>
      <c r="E2549" s="37">
        <v>0</v>
      </c>
      <c r="F2549" s="37">
        <v>0</v>
      </c>
      <c r="G2549" s="37">
        <v>0</v>
      </c>
      <c r="H2549" s="37">
        <v>0</v>
      </c>
      <c r="I2549" s="37">
        <v>0</v>
      </c>
      <c r="J2549" s="37">
        <v>0</v>
      </c>
      <c r="K2549" s="37">
        <v>0</v>
      </c>
      <c r="L2549" s="37">
        <v>0</v>
      </c>
      <c r="M2549" s="37">
        <v>0</v>
      </c>
      <c r="N2549" s="37">
        <v>0</v>
      </c>
      <c r="O2549" s="37">
        <v>0</v>
      </c>
      <c r="P2549" s="46">
        <f t="shared" si="179"/>
        <v>0</v>
      </c>
    </row>
    <row r="2550" spans="1:16" hidden="1" x14ac:dyDescent="0.25">
      <c r="A2550" s="258" t="str">
        <f>IF(B2550=1,A2517,"")</f>
        <v/>
      </c>
      <c r="B2550" s="39" t="str">
        <f t="shared" si="178"/>
        <v/>
      </c>
      <c r="C2550" s="101">
        <f>VLOOKUP($X$41,CAD!$E$7:$F$31,2,0)</f>
        <v>0</v>
      </c>
      <c r="D2550" s="37">
        <v>0</v>
      </c>
      <c r="E2550" s="37">
        <v>0</v>
      </c>
      <c r="F2550" s="37">
        <v>0</v>
      </c>
      <c r="G2550" s="37">
        <v>0</v>
      </c>
      <c r="H2550" s="37">
        <v>0</v>
      </c>
      <c r="I2550" s="37">
        <v>0</v>
      </c>
      <c r="J2550" s="37">
        <v>0</v>
      </c>
      <c r="K2550" s="37">
        <v>0</v>
      </c>
      <c r="L2550" s="37">
        <v>0</v>
      </c>
      <c r="M2550" s="37">
        <v>0</v>
      </c>
      <c r="N2550" s="37">
        <v>0</v>
      </c>
      <c r="O2550" s="37">
        <v>0</v>
      </c>
      <c r="P2550" s="46">
        <f t="shared" si="179"/>
        <v>0</v>
      </c>
    </row>
    <row r="2551" spans="1:16" hidden="1" x14ac:dyDescent="0.25">
      <c r="A2551" s="258" t="str">
        <f>IF(B2551=1,A2517,"")</f>
        <v/>
      </c>
      <c r="B2551" s="39" t="str">
        <f t="shared" si="178"/>
        <v/>
      </c>
      <c r="C2551" s="101">
        <f>VLOOKUP($X$42,CAD!$E$7:$F$31,2,0)</f>
        <v>0</v>
      </c>
      <c r="D2551" s="37">
        <v>0</v>
      </c>
      <c r="E2551" s="37">
        <v>0</v>
      </c>
      <c r="F2551" s="37">
        <v>0</v>
      </c>
      <c r="G2551" s="37">
        <v>0</v>
      </c>
      <c r="H2551" s="37">
        <v>0</v>
      </c>
      <c r="I2551" s="37">
        <v>0</v>
      </c>
      <c r="J2551" s="37">
        <v>0</v>
      </c>
      <c r="K2551" s="37">
        <v>0</v>
      </c>
      <c r="L2551" s="37">
        <v>0</v>
      </c>
      <c r="M2551" s="37">
        <v>0</v>
      </c>
      <c r="N2551" s="37">
        <v>0</v>
      </c>
      <c r="O2551" s="37">
        <v>0</v>
      </c>
      <c r="P2551" s="46">
        <f t="shared" si="179"/>
        <v>0</v>
      </c>
    </row>
    <row r="2552" spans="1:16" hidden="1" x14ac:dyDescent="0.25">
      <c r="A2552" s="258" t="str">
        <f>IF(B2552=1,A2517,"")</f>
        <v/>
      </c>
      <c r="B2552" s="39" t="str">
        <f t="shared" si="178"/>
        <v/>
      </c>
      <c r="C2552" s="101">
        <f>VLOOKUP($X$43,CAD!$E$7:$F$31,2,0)</f>
        <v>0</v>
      </c>
      <c r="D2552" s="37">
        <v>0</v>
      </c>
      <c r="E2552" s="37">
        <v>0</v>
      </c>
      <c r="F2552" s="37">
        <v>0</v>
      </c>
      <c r="G2552" s="37">
        <v>0</v>
      </c>
      <c r="H2552" s="37">
        <v>0</v>
      </c>
      <c r="I2552" s="37">
        <v>0</v>
      </c>
      <c r="J2552" s="37">
        <v>0</v>
      </c>
      <c r="K2552" s="37">
        <v>0</v>
      </c>
      <c r="L2552" s="37">
        <v>0</v>
      </c>
      <c r="M2552" s="37">
        <v>0</v>
      </c>
      <c r="N2552" s="37">
        <v>0</v>
      </c>
      <c r="O2552" s="37">
        <v>0</v>
      </c>
      <c r="P2552" s="46">
        <f t="shared" si="179"/>
        <v>0</v>
      </c>
    </row>
    <row r="2553" spans="1:16" hidden="1" x14ac:dyDescent="0.25">
      <c r="A2553" s="258" t="str">
        <f>IF(B2553=1,A2517,"")</f>
        <v/>
      </c>
      <c r="B2553" s="39" t="str">
        <f t="shared" si="178"/>
        <v/>
      </c>
      <c r="C2553" s="101">
        <f>VLOOKUP($X$44,CAD!$E$7:$F$31,2,0)</f>
        <v>0</v>
      </c>
      <c r="D2553" s="37">
        <v>0</v>
      </c>
      <c r="E2553" s="37">
        <v>0</v>
      </c>
      <c r="F2553" s="37">
        <v>0</v>
      </c>
      <c r="G2553" s="37">
        <v>0</v>
      </c>
      <c r="H2553" s="37">
        <v>0</v>
      </c>
      <c r="I2553" s="37">
        <v>0</v>
      </c>
      <c r="J2553" s="37">
        <v>0</v>
      </c>
      <c r="K2553" s="37">
        <v>0</v>
      </c>
      <c r="L2553" s="37">
        <v>0</v>
      </c>
      <c r="M2553" s="37">
        <v>0</v>
      </c>
      <c r="N2553" s="37">
        <v>0</v>
      </c>
      <c r="O2553" s="37">
        <v>0</v>
      </c>
      <c r="P2553" s="46">
        <f t="shared" si="179"/>
        <v>0</v>
      </c>
    </row>
    <row r="2554" spans="1:16" hidden="1" x14ac:dyDescent="0.25">
      <c r="A2554" s="258" t="str">
        <f>IF(B2554=1,A2517,"")</f>
        <v/>
      </c>
      <c r="B2554" s="39" t="str">
        <f t="shared" si="178"/>
        <v/>
      </c>
      <c r="C2554" s="101">
        <f>VLOOKUP($X$45,CAD!$E$7:$F$31,2,0)</f>
        <v>0</v>
      </c>
      <c r="D2554" s="37">
        <v>0</v>
      </c>
      <c r="E2554" s="37">
        <v>0</v>
      </c>
      <c r="F2554" s="37">
        <v>0</v>
      </c>
      <c r="G2554" s="37">
        <v>0</v>
      </c>
      <c r="H2554" s="37">
        <v>0</v>
      </c>
      <c r="I2554" s="37">
        <v>0</v>
      </c>
      <c r="J2554" s="37">
        <v>0</v>
      </c>
      <c r="K2554" s="37">
        <v>0</v>
      </c>
      <c r="L2554" s="37">
        <v>0</v>
      </c>
      <c r="M2554" s="37">
        <v>0</v>
      </c>
      <c r="N2554" s="37">
        <v>0</v>
      </c>
      <c r="O2554" s="37">
        <v>0</v>
      </c>
      <c r="P2554" s="46">
        <f t="shared" si="179"/>
        <v>0</v>
      </c>
    </row>
    <row r="2555" spans="1:16" hidden="1" x14ac:dyDescent="0.25">
      <c r="A2555" s="258" t="str">
        <f>IF(B2555=1,A2517,"")</f>
        <v/>
      </c>
      <c r="B2555" s="39" t="str">
        <f t="shared" si="178"/>
        <v/>
      </c>
      <c r="C2555" s="101">
        <f>VLOOKUP($X$46,CAD!$E$7:$F$31,2,0)</f>
        <v>0</v>
      </c>
      <c r="D2555" s="37">
        <v>0</v>
      </c>
      <c r="E2555" s="37">
        <v>0</v>
      </c>
      <c r="F2555" s="37">
        <v>0</v>
      </c>
      <c r="G2555" s="37">
        <v>0</v>
      </c>
      <c r="H2555" s="37">
        <v>0</v>
      </c>
      <c r="I2555" s="37">
        <v>0</v>
      </c>
      <c r="J2555" s="37">
        <v>0</v>
      </c>
      <c r="K2555" s="37">
        <v>0</v>
      </c>
      <c r="L2555" s="37">
        <v>0</v>
      </c>
      <c r="M2555" s="37">
        <v>0</v>
      </c>
      <c r="N2555" s="37">
        <v>0</v>
      </c>
      <c r="O2555" s="37">
        <v>0</v>
      </c>
      <c r="P2555" s="46">
        <f t="shared" si="179"/>
        <v>0</v>
      </c>
    </row>
    <row r="2556" spans="1:16" hidden="1" x14ac:dyDescent="0.25">
      <c r="A2556" s="258" t="str">
        <f>IF(B2556=1,A2517,"")</f>
        <v/>
      </c>
      <c r="B2556" s="39" t="str">
        <f t="shared" si="178"/>
        <v/>
      </c>
      <c r="C2556" s="101">
        <f>VLOOKUP($X$47,CAD!$E$7:$F$31,2,0)</f>
        <v>0</v>
      </c>
      <c r="D2556" s="37">
        <v>0</v>
      </c>
      <c r="E2556" s="37">
        <v>0</v>
      </c>
      <c r="F2556" s="37">
        <v>0</v>
      </c>
      <c r="G2556" s="37">
        <v>0</v>
      </c>
      <c r="H2556" s="37">
        <v>0</v>
      </c>
      <c r="I2556" s="37">
        <v>0</v>
      </c>
      <c r="J2556" s="37">
        <v>0</v>
      </c>
      <c r="K2556" s="37">
        <v>0</v>
      </c>
      <c r="L2556" s="37">
        <v>0</v>
      </c>
      <c r="M2556" s="37">
        <v>0</v>
      </c>
      <c r="N2556" s="37">
        <v>0</v>
      </c>
      <c r="O2556" s="37">
        <v>0</v>
      </c>
      <c r="P2556" s="46">
        <f t="shared" si="179"/>
        <v>0</v>
      </c>
    </row>
    <row r="2557" spans="1:16" hidden="1" x14ac:dyDescent="0.25">
      <c r="A2557" s="258" t="str">
        <f>IF(B2557=1,A2517,"")</f>
        <v/>
      </c>
      <c r="B2557" s="39" t="str">
        <f t="shared" si="178"/>
        <v/>
      </c>
      <c r="C2557" s="101">
        <f>VLOOKUP($X$48,CAD!$E$7:$F$31,2,0)</f>
        <v>0</v>
      </c>
      <c r="D2557" s="37">
        <v>0</v>
      </c>
      <c r="E2557" s="37">
        <v>0</v>
      </c>
      <c r="F2557" s="37">
        <v>0</v>
      </c>
      <c r="G2557" s="37">
        <v>0</v>
      </c>
      <c r="H2557" s="37">
        <v>0</v>
      </c>
      <c r="I2557" s="37">
        <v>0</v>
      </c>
      <c r="J2557" s="37">
        <v>0</v>
      </c>
      <c r="K2557" s="37">
        <v>0</v>
      </c>
      <c r="L2557" s="37">
        <v>0</v>
      </c>
      <c r="M2557" s="37">
        <v>0</v>
      </c>
      <c r="N2557" s="37">
        <v>0</v>
      </c>
      <c r="O2557" s="37">
        <v>0</v>
      </c>
      <c r="P2557" s="46">
        <f t="shared" si="179"/>
        <v>0</v>
      </c>
    </row>
    <row r="2558" spans="1:16" hidden="1" x14ac:dyDescent="0.25">
      <c r="A2558" s="258" t="str">
        <f>IF(B2558=1,A2517,"")</f>
        <v/>
      </c>
      <c r="B2558" s="39" t="str">
        <f t="shared" si="178"/>
        <v/>
      </c>
      <c r="C2558" s="101">
        <f>VLOOKUP($X$49,CAD!$E$7:$F$31,2,0)</f>
        <v>0</v>
      </c>
      <c r="D2558" s="37">
        <v>0</v>
      </c>
      <c r="E2558" s="37">
        <v>0</v>
      </c>
      <c r="F2558" s="37">
        <v>0</v>
      </c>
      <c r="G2558" s="37">
        <v>0</v>
      </c>
      <c r="H2558" s="37">
        <v>0</v>
      </c>
      <c r="I2558" s="37">
        <v>0</v>
      </c>
      <c r="J2558" s="37">
        <v>0</v>
      </c>
      <c r="K2558" s="37">
        <v>0</v>
      </c>
      <c r="L2558" s="37">
        <v>0</v>
      </c>
      <c r="M2558" s="37">
        <v>0</v>
      </c>
      <c r="N2558" s="37">
        <v>0</v>
      </c>
      <c r="O2558" s="37">
        <v>0</v>
      </c>
      <c r="P2558" s="46">
        <f t="shared" si="179"/>
        <v>0</v>
      </c>
    </row>
    <row r="2559" spans="1:16" hidden="1" x14ac:dyDescent="0.25">
      <c r="A2559" s="258" t="str">
        <f>IF(B2559=1,A2517,"")</f>
        <v/>
      </c>
      <c r="B2559" s="39" t="str">
        <f t="shared" si="178"/>
        <v/>
      </c>
      <c r="C2559" s="101">
        <f>VLOOKUP($X$50,CAD!$E$7:$F$31,2,0)</f>
        <v>0</v>
      </c>
      <c r="D2559" s="37">
        <v>0</v>
      </c>
      <c r="E2559" s="37">
        <v>0</v>
      </c>
      <c r="F2559" s="37">
        <v>0</v>
      </c>
      <c r="G2559" s="37">
        <v>0</v>
      </c>
      <c r="H2559" s="37">
        <v>0</v>
      </c>
      <c r="I2559" s="37">
        <v>0</v>
      </c>
      <c r="J2559" s="37">
        <v>0</v>
      </c>
      <c r="K2559" s="37">
        <v>0</v>
      </c>
      <c r="L2559" s="37">
        <v>0</v>
      </c>
      <c r="M2559" s="37">
        <v>0</v>
      </c>
      <c r="N2559" s="37">
        <v>0</v>
      </c>
      <c r="O2559" s="37">
        <v>0</v>
      </c>
      <c r="P2559" s="46">
        <f t="shared" si="179"/>
        <v>0</v>
      </c>
    </row>
    <row r="2560" spans="1:16" hidden="1" x14ac:dyDescent="0.25">
      <c r="A2560" s="258" t="str">
        <f>IF(B2560=1,A2517,"")</f>
        <v/>
      </c>
      <c r="B2560" s="39" t="str">
        <f t="shared" si="178"/>
        <v/>
      </c>
      <c r="C2560" s="101">
        <f>VLOOKUP($X$51,CAD!$E$7:$F$31,2,0)</f>
        <v>0</v>
      </c>
      <c r="D2560" s="37">
        <v>0</v>
      </c>
      <c r="E2560" s="37">
        <v>0</v>
      </c>
      <c r="F2560" s="37">
        <v>0</v>
      </c>
      <c r="G2560" s="37">
        <v>0</v>
      </c>
      <c r="H2560" s="37">
        <v>0</v>
      </c>
      <c r="I2560" s="37">
        <v>0</v>
      </c>
      <c r="J2560" s="37">
        <v>0</v>
      </c>
      <c r="K2560" s="37">
        <v>0</v>
      </c>
      <c r="L2560" s="37">
        <v>0</v>
      </c>
      <c r="M2560" s="37">
        <v>0</v>
      </c>
      <c r="N2560" s="37">
        <v>0</v>
      </c>
      <c r="O2560" s="37">
        <v>0</v>
      </c>
      <c r="P2560" s="46">
        <f t="shared" si="179"/>
        <v>0</v>
      </c>
    </row>
    <row r="2561" spans="1:20" hidden="1" x14ac:dyDescent="0.25">
      <c r="A2561" s="258" t="str">
        <f>IF(B2561=1,A2517,"")</f>
        <v/>
      </c>
      <c r="B2561" s="39" t="str">
        <f t="shared" si="178"/>
        <v/>
      </c>
      <c r="C2561" s="101">
        <f>VLOOKUP($X$52,CAD!$E$7:$F$31,2,0)</f>
        <v>0</v>
      </c>
      <c r="D2561" s="37">
        <v>0</v>
      </c>
      <c r="E2561" s="37">
        <v>0</v>
      </c>
      <c r="F2561" s="37">
        <v>0</v>
      </c>
      <c r="G2561" s="37">
        <v>0</v>
      </c>
      <c r="H2561" s="37">
        <v>0</v>
      </c>
      <c r="I2561" s="37">
        <v>0</v>
      </c>
      <c r="J2561" s="37">
        <v>0</v>
      </c>
      <c r="K2561" s="37">
        <v>0</v>
      </c>
      <c r="L2561" s="37">
        <v>0</v>
      </c>
      <c r="M2561" s="37">
        <v>0</v>
      </c>
      <c r="N2561" s="37">
        <v>0</v>
      </c>
      <c r="O2561" s="37">
        <v>0</v>
      </c>
      <c r="P2561" s="46">
        <f t="shared" si="179"/>
        <v>0</v>
      </c>
    </row>
    <row r="2562" spans="1:20" hidden="1" x14ac:dyDescent="0.25">
      <c r="A2562" s="258" t="str">
        <f>IF(B2562=1,A2517,"")</f>
        <v/>
      </c>
      <c r="B2562" s="39" t="str">
        <f t="shared" si="178"/>
        <v/>
      </c>
      <c r="C2562" s="101">
        <f>VLOOKUP($X$53,CAD!$E$7:$F$31,2,0)</f>
        <v>0</v>
      </c>
      <c r="D2562" s="37">
        <v>0</v>
      </c>
      <c r="E2562" s="37">
        <v>0</v>
      </c>
      <c r="F2562" s="37">
        <v>0</v>
      </c>
      <c r="G2562" s="37">
        <v>0</v>
      </c>
      <c r="H2562" s="37">
        <v>0</v>
      </c>
      <c r="I2562" s="37">
        <v>0</v>
      </c>
      <c r="J2562" s="37">
        <v>0</v>
      </c>
      <c r="K2562" s="37">
        <v>0</v>
      </c>
      <c r="L2562" s="37">
        <v>0</v>
      </c>
      <c r="M2562" s="37">
        <v>0</v>
      </c>
      <c r="N2562" s="37">
        <v>0</v>
      </c>
      <c r="O2562" s="37">
        <v>0</v>
      </c>
      <c r="P2562" s="46">
        <f t="shared" si="179"/>
        <v>0</v>
      </c>
    </row>
    <row r="2563" spans="1:20" hidden="1" x14ac:dyDescent="0.25">
      <c r="A2563" s="258" t="str">
        <f>IF(B2563=1,A2517,"")</f>
        <v/>
      </c>
      <c r="B2563" s="39" t="str">
        <f t="shared" si="178"/>
        <v/>
      </c>
      <c r="C2563" s="101">
        <f>VLOOKUP($X$54,CAD!$E$7:$F$31,2,0)</f>
        <v>0</v>
      </c>
      <c r="D2563" s="37">
        <v>0</v>
      </c>
      <c r="E2563" s="37">
        <v>0</v>
      </c>
      <c r="F2563" s="37">
        <v>0</v>
      </c>
      <c r="G2563" s="37">
        <v>0</v>
      </c>
      <c r="H2563" s="37">
        <v>0</v>
      </c>
      <c r="I2563" s="37">
        <v>0</v>
      </c>
      <c r="J2563" s="37">
        <v>0</v>
      </c>
      <c r="K2563" s="37">
        <v>0</v>
      </c>
      <c r="L2563" s="37">
        <v>0</v>
      </c>
      <c r="M2563" s="37">
        <v>0</v>
      </c>
      <c r="N2563" s="37">
        <v>0</v>
      </c>
      <c r="O2563" s="37">
        <v>0</v>
      </c>
      <c r="P2563" s="46">
        <f t="shared" si="179"/>
        <v>0</v>
      </c>
    </row>
    <row r="2564" spans="1:20" hidden="1" x14ac:dyDescent="0.25">
      <c r="A2564" s="258" t="str">
        <f>IF(B2564=1,A2517,"")</f>
        <v/>
      </c>
      <c r="B2564" s="39" t="str">
        <f t="shared" si="178"/>
        <v/>
      </c>
      <c r="C2564" s="101">
        <f>VLOOKUP($X$55,CAD!$E$7:$F$31,2,0)</f>
        <v>0</v>
      </c>
      <c r="D2564" s="37">
        <v>0</v>
      </c>
      <c r="E2564" s="37">
        <v>0</v>
      </c>
      <c r="F2564" s="37">
        <v>0</v>
      </c>
      <c r="G2564" s="37">
        <v>0</v>
      </c>
      <c r="H2564" s="37">
        <v>0</v>
      </c>
      <c r="I2564" s="37">
        <v>0</v>
      </c>
      <c r="J2564" s="37">
        <v>0</v>
      </c>
      <c r="K2564" s="37">
        <v>0</v>
      </c>
      <c r="L2564" s="37">
        <v>0</v>
      </c>
      <c r="M2564" s="37">
        <v>0</v>
      </c>
      <c r="N2564" s="37">
        <v>0</v>
      </c>
      <c r="O2564" s="37">
        <v>0</v>
      </c>
      <c r="P2564" s="46">
        <f t="shared" si="179"/>
        <v>0</v>
      </c>
    </row>
    <row r="2565" spans="1:20" hidden="1" x14ac:dyDescent="0.25">
      <c r="A2565" s="258" t="str">
        <f>IF(B2565=1,A2517,"")</f>
        <v/>
      </c>
      <c r="B2565" s="39" t="str">
        <f t="shared" si="178"/>
        <v/>
      </c>
      <c r="C2565" s="101">
        <f>VLOOKUP($X$56,CAD!$E$7:$F$31,2,0)</f>
        <v>0</v>
      </c>
      <c r="D2565" s="37">
        <v>0</v>
      </c>
      <c r="E2565" s="37">
        <v>0</v>
      </c>
      <c r="F2565" s="37">
        <v>0</v>
      </c>
      <c r="G2565" s="37">
        <v>0</v>
      </c>
      <c r="H2565" s="37">
        <v>0</v>
      </c>
      <c r="I2565" s="37">
        <v>0</v>
      </c>
      <c r="J2565" s="37">
        <v>0</v>
      </c>
      <c r="K2565" s="37">
        <v>0</v>
      </c>
      <c r="L2565" s="37">
        <v>0</v>
      </c>
      <c r="M2565" s="37">
        <v>0</v>
      </c>
      <c r="N2565" s="37">
        <v>0</v>
      </c>
      <c r="O2565" s="37">
        <v>0</v>
      </c>
      <c r="P2565" s="46">
        <f t="shared" si="179"/>
        <v>0</v>
      </c>
    </row>
    <row r="2566" spans="1:20" hidden="1" x14ac:dyDescent="0.25">
      <c r="A2566" s="258" t="str">
        <f>IF(B2566=1,A2517,"")</f>
        <v/>
      </c>
      <c r="B2566" s="39" t="str">
        <f t="shared" si="178"/>
        <v/>
      </c>
      <c r="C2566" s="101">
        <f>VLOOKUP($X$57,CAD!$E$7:$F$31,2,0)</f>
        <v>0</v>
      </c>
      <c r="D2566" s="37">
        <v>0</v>
      </c>
      <c r="E2566" s="37">
        <v>0</v>
      </c>
      <c r="F2566" s="37">
        <v>0</v>
      </c>
      <c r="G2566" s="37">
        <v>0</v>
      </c>
      <c r="H2566" s="37">
        <v>0</v>
      </c>
      <c r="I2566" s="37">
        <v>0</v>
      </c>
      <c r="J2566" s="37">
        <v>0</v>
      </c>
      <c r="K2566" s="37">
        <v>0</v>
      </c>
      <c r="L2566" s="37">
        <v>0</v>
      </c>
      <c r="M2566" s="37">
        <v>0</v>
      </c>
      <c r="N2566" s="37">
        <v>0</v>
      </c>
      <c r="O2566" s="37">
        <v>0</v>
      </c>
      <c r="P2566" s="46">
        <f t="shared" si="179"/>
        <v>0</v>
      </c>
    </row>
    <row r="2567" spans="1:20" hidden="1" x14ac:dyDescent="0.25">
      <c r="A2567" s="258" t="str">
        <f>IF(B2567=1,A2517,"")</f>
        <v/>
      </c>
      <c r="B2567" s="39" t="str">
        <f t="shared" si="178"/>
        <v/>
      </c>
      <c r="C2567" s="101">
        <f>VLOOKUP($X$58,CAD!$E$7:$F$31,2,0)</f>
        <v>0</v>
      </c>
      <c r="D2567" s="37">
        <v>0</v>
      </c>
      <c r="E2567" s="37">
        <v>0</v>
      </c>
      <c r="F2567" s="37">
        <v>0</v>
      </c>
      <c r="G2567" s="37">
        <v>0</v>
      </c>
      <c r="H2567" s="37">
        <v>0</v>
      </c>
      <c r="I2567" s="37">
        <v>0</v>
      </c>
      <c r="J2567" s="37">
        <v>0</v>
      </c>
      <c r="K2567" s="37">
        <v>0</v>
      </c>
      <c r="L2567" s="37">
        <v>0</v>
      </c>
      <c r="M2567" s="37">
        <v>0</v>
      </c>
      <c r="N2567" s="37">
        <v>0</v>
      </c>
      <c r="O2567" s="37">
        <v>0</v>
      </c>
      <c r="P2567" s="46">
        <f t="shared" si="179"/>
        <v>0</v>
      </c>
      <c r="T2567" s="10"/>
    </row>
    <row r="2568" spans="1:20" hidden="1" x14ac:dyDescent="0.25">
      <c r="A2568" s="258">
        <f>A2517</f>
        <v>2064</v>
      </c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73"/>
    </row>
    <row r="2569" spans="1:20" ht="15.75" hidden="1" thickBot="1" x14ac:dyDescent="0.3">
      <c r="A2569" s="258">
        <f>A2517</f>
        <v>2064</v>
      </c>
      <c r="C2569" s="131" t="s">
        <v>203</v>
      </c>
      <c r="D2569" s="143">
        <f>PREV_D!D2475</f>
        <v>0</v>
      </c>
      <c r="E2569" s="143">
        <f>PREV_D!E2475</f>
        <v>0</v>
      </c>
      <c r="F2569" s="143">
        <f>PREV_D!F2475</f>
        <v>0</v>
      </c>
      <c r="G2569" s="143">
        <f>PREV_D!G2475</f>
        <v>0</v>
      </c>
      <c r="H2569" s="143">
        <f>PREV_D!H2475</f>
        <v>0</v>
      </c>
      <c r="I2569" s="143">
        <f>PREV_D!I2475</f>
        <v>0</v>
      </c>
      <c r="J2569" s="143">
        <f>PREV_D!J2475</f>
        <v>0</v>
      </c>
      <c r="K2569" s="143">
        <f>PREV_D!K2475</f>
        <v>0</v>
      </c>
      <c r="L2569" s="143">
        <f>PREV_D!L2475</f>
        <v>0</v>
      </c>
      <c r="M2569" s="143">
        <f>PREV_D!M2475</f>
        <v>0</v>
      </c>
      <c r="N2569" s="143">
        <f>PREV_D!N2475</f>
        <v>0</v>
      </c>
      <c r="O2569" s="143">
        <f>PREV_D!O2475</f>
        <v>0</v>
      </c>
      <c r="P2569" s="144">
        <f>SUM(D2569:O2569)</f>
        <v>0</v>
      </c>
    </row>
    <row r="2570" spans="1:20" hidden="1" x14ac:dyDescent="0.25">
      <c r="A2570" s="258">
        <f>A2517</f>
        <v>2064</v>
      </c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73"/>
    </row>
    <row r="2571" spans="1:20" hidden="1" x14ac:dyDescent="0.25">
      <c r="A2571" s="258">
        <f>A2517</f>
        <v>2064</v>
      </c>
      <c r="C2571" s="63" t="s">
        <v>204</v>
      </c>
      <c r="D2571" s="145">
        <f>D2517-D2569</f>
        <v>0</v>
      </c>
      <c r="E2571" s="145">
        <f t="shared" ref="E2571:P2571" si="180">E2517-E2569</f>
        <v>0</v>
      </c>
      <c r="F2571" s="145">
        <f t="shared" si="180"/>
        <v>0</v>
      </c>
      <c r="G2571" s="145">
        <f t="shared" si="180"/>
        <v>0</v>
      </c>
      <c r="H2571" s="145">
        <f t="shared" si="180"/>
        <v>0</v>
      </c>
      <c r="I2571" s="145">
        <f t="shared" si="180"/>
        <v>0</v>
      </c>
      <c r="J2571" s="145">
        <f t="shared" si="180"/>
        <v>0</v>
      </c>
      <c r="K2571" s="145">
        <f t="shared" si="180"/>
        <v>0</v>
      </c>
      <c r="L2571" s="145">
        <f t="shared" si="180"/>
        <v>0</v>
      </c>
      <c r="M2571" s="145">
        <f t="shared" si="180"/>
        <v>0</v>
      </c>
      <c r="N2571" s="145">
        <f t="shared" si="180"/>
        <v>0</v>
      </c>
      <c r="O2571" s="145">
        <f t="shared" si="180"/>
        <v>0</v>
      </c>
      <c r="P2571" s="146">
        <f t="shared" si="180"/>
        <v>0</v>
      </c>
    </row>
    <row r="2572" spans="1:20" hidden="1" x14ac:dyDescent="0.25">
      <c r="A2572" s="258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20" hidden="1" x14ac:dyDescent="0.25">
      <c r="A2573" s="258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20" ht="15" hidden="1" customHeight="1" thickBot="1" x14ac:dyDescent="0.3">
      <c r="A2574" s="258">
        <f>A2517+1</f>
        <v>2065</v>
      </c>
      <c r="C2574" s="134" t="s">
        <v>202</v>
      </c>
      <c r="D2574" s="142">
        <f t="shared" ref="D2574:P2574" si="181">SUM(D2575:D2624)</f>
        <v>0</v>
      </c>
      <c r="E2574" s="142">
        <f t="shared" si="181"/>
        <v>0</v>
      </c>
      <c r="F2574" s="142">
        <f t="shared" si="181"/>
        <v>0</v>
      </c>
      <c r="G2574" s="142">
        <f t="shared" si="181"/>
        <v>0</v>
      </c>
      <c r="H2574" s="142">
        <f t="shared" si="181"/>
        <v>0</v>
      </c>
      <c r="I2574" s="142">
        <f t="shared" si="181"/>
        <v>0</v>
      </c>
      <c r="J2574" s="142">
        <f t="shared" si="181"/>
        <v>0</v>
      </c>
      <c r="K2574" s="142">
        <f t="shared" si="181"/>
        <v>0</v>
      </c>
      <c r="L2574" s="142">
        <f t="shared" si="181"/>
        <v>0</v>
      </c>
      <c r="M2574" s="142">
        <f t="shared" si="181"/>
        <v>0</v>
      </c>
      <c r="N2574" s="142">
        <f t="shared" si="181"/>
        <v>0</v>
      </c>
      <c r="O2574" s="142">
        <f t="shared" si="181"/>
        <v>0</v>
      </c>
      <c r="P2574" s="142">
        <f t="shared" si="181"/>
        <v>0</v>
      </c>
    </row>
    <row r="2575" spans="1:20" hidden="1" x14ac:dyDescent="0.25">
      <c r="A2575" s="258" t="str">
        <f>IF(B2575=1,A2574,"")</f>
        <v/>
      </c>
      <c r="B2575" s="39" t="str">
        <f>IF(C2575&lt;&gt;0,1,"")</f>
        <v/>
      </c>
      <c r="C2575" s="130">
        <f>VLOOKUP($X$9,CAD!$C$7:$D$31,2,0)</f>
        <v>0</v>
      </c>
      <c r="D2575" s="38">
        <v>0</v>
      </c>
      <c r="E2575" s="38">
        <v>0</v>
      </c>
      <c r="F2575" s="38">
        <v>0</v>
      </c>
      <c r="G2575" s="38">
        <v>0</v>
      </c>
      <c r="H2575" s="38">
        <v>0</v>
      </c>
      <c r="I2575" s="38">
        <v>0</v>
      </c>
      <c r="J2575" s="38">
        <v>0</v>
      </c>
      <c r="K2575" s="38">
        <v>0</v>
      </c>
      <c r="L2575" s="38">
        <v>0</v>
      </c>
      <c r="M2575" s="38">
        <v>0</v>
      </c>
      <c r="N2575" s="38">
        <v>0</v>
      </c>
      <c r="O2575" s="38">
        <v>0</v>
      </c>
      <c r="P2575" s="99">
        <f>SUM(D2575:O2575)</f>
        <v>0</v>
      </c>
    </row>
    <row r="2576" spans="1:20" hidden="1" x14ac:dyDescent="0.25">
      <c r="A2576" s="258" t="str">
        <f>IF(B2576=1,A2574,"")</f>
        <v/>
      </c>
      <c r="B2576" s="39" t="str">
        <f t="shared" ref="B2576:B2624" si="182">IF(C2576&lt;&gt;0,1,"")</f>
        <v/>
      </c>
      <c r="C2576" s="130">
        <f>VLOOKUP($X$10,CAD!$C$7:$D$31,2,0)</f>
        <v>0</v>
      </c>
      <c r="D2576" s="38">
        <v>0</v>
      </c>
      <c r="E2576" s="38">
        <v>0</v>
      </c>
      <c r="F2576" s="38">
        <v>0</v>
      </c>
      <c r="G2576" s="38">
        <v>0</v>
      </c>
      <c r="H2576" s="38">
        <v>0</v>
      </c>
      <c r="I2576" s="38">
        <v>0</v>
      </c>
      <c r="J2576" s="38">
        <v>0</v>
      </c>
      <c r="K2576" s="38">
        <v>0</v>
      </c>
      <c r="L2576" s="38">
        <v>0</v>
      </c>
      <c r="M2576" s="38">
        <v>0</v>
      </c>
      <c r="N2576" s="38">
        <v>0</v>
      </c>
      <c r="O2576" s="38">
        <v>0</v>
      </c>
      <c r="P2576" s="46">
        <f t="shared" ref="P2576:P2624" si="183">SUM(D2576:O2576)</f>
        <v>0</v>
      </c>
    </row>
    <row r="2577" spans="1:16" hidden="1" x14ac:dyDescent="0.25">
      <c r="A2577" s="258" t="str">
        <f>IF(B2577=1,A2574,"")</f>
        <v/>
      </c>
      <c r="B2577" s="39" t="str">
        <f t="shared" si="182"/>
        <v/>
      </c>
      <c r="C2577" s="130">
        <f>VLOOKUP($X$11,CAD!$C$7:$D$31,2,0)</f>
        <v>0</v>
      </c>
      <c r="D2577" s="37">
        <v>0</v>
      </c>
      <c r="E2577" s="37">
        <v>0</v>
      </c>
      <c r="F2577" s="37">
        <v>0</v>
      </c>
      <c r="G2577" s="37">
        <v>0</v>
      </c>
      <c r="H2577" s="37">
        <v>0</v>
      </c>
      <c r="I2577" s="37">
        <v>0</v>
      </c>
      <c r="J2577" s="37">
        <v>0</v>
      </c>
      <c r="K2577" s="37">
        <v>0</v>
      </c>
      <c r="L2577" s="37">
        <v>0</v>
      </c>
      <c r="M2577" s="37">
        <v>0</v>
      </c>
      <c r="N2577" s="37">
        <v>0</v>
      </c>
      <c r="O2577" s="37">
        <v>0</v>
      </c>
      <c r="P2577" s="46">
        <f t="shared" si="183"/>
        <v>0</v>
      </c>
    </row>
    <row r="2578" spans="1:16" hidden="1" x14ac:dyDescent="0.25">
      <c r="A2578" s="258" t="str">
        <f>IF(B2578=1,A2574,"")</f>
        <v/>
      </c>
      <c r="B2578" s="39" t="str">
        <f t="shared" si="182"/>
        <v/>
      </c>
      <c r="C2578" s="130">
        <f>VLOOKUP($X$12,CAD!$C$7:$D$31,2,0)</f>
        <v>0</v>
      </c>
      <c r="D2578" s="37">
        <v>0</v>
      </c>
      <c r="E2578" s="37">
        <v>0</v>
      </c>
      <c r="F2578" s="37">
        <v>0</v>
      </c>
      <c r="G2578" s="37">
        <v>0</v>
      </c>
      <c r="H2578" s="37">
        <v>0</v>
      </c>
      <c r="I2578" s="37">
        <v>0</v>
      </c>
      <c r="J2578" s="37">
        <v>0</v>
      </c>
      <c r="K2578" s="37">
        <v>0</v>
      </c>
      <c r="L2578" s="37">
        <v>0</v>
      </c>
      <c r="M2578" s="37">
        <v>0</v>
      </c>
      <c r="N2578" s="37">
        <v>0</v>
      </c>
      <c r="O2578" s="37">
        <v>0</v>
      </c>
      <c r="P2578" s="46">
        <f t="shared" si="183"/>
        <v>0</v>
      </c>
    </row>
    <row r="2579" spans="1:16" hidden="1" x14ac:dyDescent="0.25">
      <c r="A2579" s="258" t="str">
        <f>IF(B2579=1,A2574,"")</f>
        <v/>
      </c>
      <c r="B2579" s="39" t="str">
        <f t="shared" si="182"/>
        <v/>
      </c>
      <c r="C2579" s="130">
        <f>VLOOKUP($X$13,CAD!$C$7:$D$31,2,0)</f>
        <v>0</v>
      </c>
      <c r="D2579" s="37">
        <v>0</v>
      </c>
      <c r="E2579" s="37">
        <v>0</v>
      </c>
      <c r="F2579" s="37">
        <v>0</v>
      </c>
      <c r="G2579" s="37">
        <v>0</v>
      </c>
      <c r="H2579" s="37">
        <v>0</v>
      </c>
      <c r="I2579" s="37">
        <v>0</v>
      </c>
      <c r="J2579" s="37">
        <v>0</v>
      </c>
      <c r="K2579" s="37">
        <v>0</v>
      </c>
      <c r="L2579" s="37">
        <v>0</v>
      </c>
      <c r="M2579" s="37">
        <v>0</v>
      </c>
      <c r="N2579" s="37">
        <v>0</v>
      </c>
      <c r="O2579" s="37">
        <v>0</v>
      </c>
      <c r="P2579" s="46">
        <f t="shared" si="183"/>
        <v>0</v>
      </c>
    </row>
    <row r="2580" spans="1:16" hidden="1" x14ac:dyDescent="0.25">
      <c r="A2580" s="258" t="str">
        <f>IF(B2580=1,A2574,"")</f>
        <v/>
      </c>
      <c r="B2580" s="39" t="str">
        <f t="shared" si="182"/>
        <v/>
      </c>
      <c r="C2580" s="130">
        <f>VLOOKUP($X$14,CAD!$C$7:$D$31,2,0)</f>
        <v>0</v>
      </c>
      <c r="D2580" s="37">
        <v>0</v>
      </c>
      <c r="E2580" s="37">
        <v>0</v>
      </c>
      <c r="F2580" s="37">
        <v>0</v>
      </c>
      <c r="G2580" s="37">
        <v>0</v>
      </c>
      <c r="H2580" s="37">
        <v>0</v>
      </c>
      <c r="I2580" s="37">
        <v>0</v>
      </c>
      <c r="J2580" s="37">
        <v>0</v>
      </c>
      <c r="K2580" s="37">
        <v>0</v>
      </c>
      <c r="L2580" s="37">
        <v>0</v>
      </c>
      <c r="M2580" s="37">
        <v>0</v>
      </c>
      <c r="N2580" s="37">
        <v>0</v>
      </c>
      <c r="O2580" s="37">
        <v>0</v>
      </c>
      <c r="P2580" s="46">
        <f t="shared" si="183"/>
        <v>0</v>
      </c>
    </row>
    <row r="2581" spans="1:16" hidden="1" x14ac:dyDescent="0.25">
      <c r="A2581" s="258" t="str">
        <f>IF(B2581=1,A2574,"")</f>
        <v/>
      </c>
      <c r="B2581" s="39" t="str">
        <f t="shared" si="182"/>
        <v/>
      </c>
      <c r="C2581" s="130">
        <f>VLOOKUP($X$15,CAD!$C$7:$D$31,2,0)</f>
        <v>0</v>
      </c>
      <c r="D2581" s="37">
        <v>0</v>
      </c>
      <c r="E2581" s="37">
        <v>0</v>
      </c>
      <c r="F2581" s="37">
        <v>0</v>
      </c>
      <c r="G2581" s="37">
        <v>0</v>
      </c>
      <c r="H2581" s="37">
        <v>0</v>
      </c>
      <c r="I2581" s="37">
        <v>0</v>
      </c>
      <c r="J2581" s="37">
        <v>0</v>
      </c>
      <c r="K2581" s="37">
        <v>0</v>
      </c>
      <c r="L2581" s="37">
        <v>0</v>
      </c>
      <c r="M2581" s="37">
        <v>0</v>
      </c>
      <c r="N2581" s="37">
        <v>0</v>
      </c>
      <c r="O2581" s="37">
        <v>0</v>
      </c>
      <c r="P2581" s="46">
        <f t="shared" si="183"/>
        <v>0</v>
      </c>
    </row>
    <row r="2582" spans="1:16" hidden="1" x14ac:dyDescent="0.25">
      <c r="A2582" s="258" t="str">
        <f>IF(B2582=1,A2574,"")</f>
        <v/>
      </c>
      <c r="B2582" s="39" t="str">
        <f t="shared" si="182"/>
        <v/>
      </c>
      <c r="C2582" s="130">
        <f>VLOOKUP($X$16,CAD!$C$7:$D$31,2,0)</f>
        <v>0</v>
      </c>
      <c r="D2582" s="37">
        <v>0</v>
      </c>
      <c r="E2582" s="37">
        <v>0</v>
      </c>
      <c r="F2582" s="37">
        <v>0</v>
      </c>
      <c r="G2582" s="37">
        <v>0</v>
      </c>
      <c r="H2582" s="37">
        <v>0</v>
      </c>
      <c r="I2582" s="37">
        <v>0</v>
      </c>
      <c r="J2582" s="37">
        <v>0</v>
      </c>
      <c r="K2582" s="37">
        <v>0</v>
      </c>
      <c r="L2582" s="37">
        <v>0</v>
      </c>
      <c r="M2582" s="37">
        <v>0</v>
      </c>
      <c r="N2582" s="37">
        <v>0</v>
      </c>
      <c r="O2582" s="37">
        <v>0</v>
      </c>
      <c r="P2582" s="46">
        <f t="shared" si="183"/>
        <v>0</v>
      </c>
    </row>
    <row r="2583" spans="1:16" hidden="1" x14ac:dyDescent="0.25">
      <c r="A2583" s="258" t="str">
        <f>IF(B2583=1,A2574,"")</f>
        <v/>
      </c>
      <c r="B2583" s="39" t="str">
        <f t="shared" si="182"/>
        <v/>
      </c>
      <c r="C2583" s="130">
        <f>VLOOKUP($X$17,CAD!$C$7:$D$31,2,0)</f>
        <v>0</v>
      </c>
      <c r="D2583" s="37">
        <v>0</v>
      </c>
      <c r="E2583" s="37">
        <v>0</v>
      </c>
      <c r="F2583" s="37">
        <v>0</v>
      </c>
      <c r="G2583" s="37">
        <v>0</v>
      </c>
      <c r="H2583" s="37">
        <v>0</v>
      </c>
      <c r="I2583" s="37">
        <v>0</v>
      </c>
      <c r="J2583" s="37">
        <v>0</v>
      </c>
      <c r="K2583" s="37">
        <v>0</v>
      </c>
      <c r="L2583" s="37">
        <v>0</v>
      </c>
      <c r="M2583" s="37">
        <v>0</v>
      </c>
      <c r="N2583" s="37">
        <v>0</v>
      </c>
      <c r="O2583" s="37">
        <v>0</v>
      </c>
      <c r="P2583" s="46">
        <f t="shared" si="183"/>
        <v>0</v>
      </c>
    </row>
    <row r="2584" spans="1:16" hidden="1" x14ac:dyDescent="0.25">
      <c r="A2584" s="258" t="str">
        <f>IF(B2584=1,A2574,"")</f>
        <v/>
      </c>
      <c r="B2584" s="39" t="str">
        <f t="shared" si="182"/>
        <v/>
      </c>
      <c r="C2584" s="130">
        <f>VLOOKUP($X$18,CAD!$C$7:$D$31,2,0)</f>
        <v>0</v>
      </c>
      <c r="D2584" s="37">
        <v>0</v>
      </c>
      <c r="E2584" s="37">
        <v>0</v>
      </c>
      <c r="F2584" s="37">
        <v>0</v>
      </c>
      <c r="G2584" s="37">
        <v>0</v>
      </c>
      <c r="H2584" s="37">
        <v>0</v>
      </c>
      <c r="I2584" s="37">
        <v>0</v>
      </c>
      <c r="J2584" s="37">
        <v>0</v>
      </c>
      <c r="K2584" s="37">
        <v>0</v>
      </c>
      <c r="L2584" s="37">
        <v>0</v>
      </c>
      <c r="M2584" s="37">
        <v>0</v>
      </c>
      <c r="N2584" s="37">
        <v>0</v>
      </c>
      <c r="O2584" s="37">
        <v>0</v>
      </c>
      <c r="P2584" s="46">
        <f t="shared" si="183"/>
        <v>0</v>
      </c>
    </row>
    <row r="2585" spans="1:16" hidden="1" x14ac:dyDescent="0.25">
      <c r="A2585" s="258" t="str">
        <f>IF(B2585=1,A2574,"")</f>
        <v/>
      </c>
      <c r="B2585" s="39" t="str">
        <f t="shared" si="182"/>
        <v/>
      </c>
      <c r="C2585" s="130">
        <f>VLOOKUP($X$19,CAD!$C$7:$D$31,2,0)</f>
        <v>0</v>
      </c>
      <c r="D2585" s="37">
        <v>0</v>
      </c>
      <c r="E2585" s="37">
        <v>0</v>
      </c>
      <c r="F2585" s="37">
        <v>0</v>
      </c>
      <c r="G2585" s="37">
        <v>0</v>
      </c>
      <c r="H2585" s="37">
        <v>0</v>
      </c>
      <c r="I2585" s="37">
        <v>0</v>
      </c>
      <c r="J2585" s="37">
        <v>0</v>
      </c>
      <c r="K2585" s="37">
        <v>0</v>
      </c>
      <c r="L2585" s="37">
        <v>0</v>
      </c>
      <c r="M2585" s="37">
        <v>0</v>
      </c>
      <c r="N2585" s="37">
        <v>0</v>
      </c>
      <c r="O2585" s="37">
        <v>0</v>
      </c>
      <c r="P2585" s="46">
        <f t="shared" si="183"/>
        <v>0</v>
      </c>
    </row>
    <row r="2586" spans="1:16" hidden="1" x14ac:dyDescent="0.25">
      <c r="A2586" s="258" t="str">
        <f>IF(B2586=1,A2574,"")</f>
        <v/>
      </c>
      <c r="B2586" s="39" t="str">
        <f t="shared" si="182"/>
        <v/>
      </c>
      <c r="C2586" s="130">
        <f>VLOOKUP($X$20,CAD!$C$7:$D$31,2,0)</f>
        <v>0</v>
      </c>
      <c r="D2586" s="37">
        <v>0</v>
      </c>
      <c r="E2586" s="37">
        <v>0</v>
      </c>
      <c r="F2586" s="37">
        <v>0</v>
      </c>
      <c r="G2586" s="37">
        <v>0</v>
      </c>
      <c r="H2586" s="37">
        <v>0</v>
      </c>
      <c r="I2586" s="37">
        <v>0</v>
      </c>
      <c r="J2586" s="37">
        <v>0</v>
      </c>
      <c r="K2586" s="37">
        <v>0</v>
      </c>
      <c r="L2586" s="37">
        <v>0</v>
      </c>
      <c r="M2586" s="37">
        <v>0</v>
      </c>
      <c r="N2586" s="37">
        <v>0</v>
      </c>
      <c r="O2586" s="37">
        <v>0</v>
      </c>
      <c r="P2586" s="46">
        <f t="shared" si="183"/>
        <v>0</v>
      </c>
    </row>
    <row r="2587" spans="1:16" hidden="1" x14ac:dyDescent="0.25">
      <c r="A2587" s="258" t="str">
        <f>IF(B2587=1,A2574,"")</f>
        <v/>
      </c>
      <c r="B2587" s="39" t="str">
        <f t="shared" si="182"/>
        <v/>
      </c>
      <c r="C2587" s="130">
        <f>VLOOKUP($X$21,CAD!$C$7:$D$31,2,0)</f>
        <v>0</v>
      </c>
      <c r="D2587" s="37">
        <v>0</v>
      </c>
      <c r="E2587" s="37">
        <v>0</v>
      </c>
      <c r="F2587" s="37">
        <v>0</v>
      </c>
      <c r="G2587" s="37">
        <v>0</v>
      </c>
      <c r="H2587" s="37">
        <v>0</v>
      </c>
      <c r="I2587" s="37">
        <v>0</v>
      </c>
      <c r="J2587" s="37">
        <v>0</v>
      </c>
      <c r="K2587" s="37">
        <v>0</v>
      </c>
      <c r="L2587" s="37">
        <v>0</v>
      </c>
      <c r="M2587" s="37">
        <v>0</v>
      </c>
      <c r="N2587" s="37">
        <v>0</v>
      </c>
      <c r="O2587" s="37">
        <v>0</v>
      </c>
      <c r="P2587" s="46">
        <f t="shared" si="183"/>
        <v>0</v>
      </c>
    </row>
    <row r="2588" spans="1:16" hidden="1" x14ac:dyDescent="0.25">
      <c r="A2588" s="258" t="str">
        <f>IF(B2588=1,A2574,"")</f>
        <v/>
      </c>
      <c r="B2588" s="39" t="str">
        <f t="shared" si="182"/>
        <v/>
      </c>
      <c r="C2588" s="130">
        <f>VLOOKUP($X$22,CAD!$C$7:$D$31,2,0)</f>
        <v>0</v>
      </c>
      <c r="D2588" s="37">
        <v>0</v>
      </c>
      <c r="E2588" s="37">
        <v>0</v>
      </c>
      <c r="F2588" s="37">
        <v>0</v>
      </c>
      <c r="G2588" s="37">
        <v>0</v>
      </c>
      <c r="H2588" s="37">
        <v>0</v>
      </c>
      <c r="I2588" s="37">
        <v>0</v>
      </c>
      <c r="J2588" s="37">
        <v>0</v>
      </c>
      <c r="K2588" s="37">
        <v>0</v>
      </c>
      <c r="L2588" s="37">
        <v>0</v>
      </c>
      <c r="M2588" s="37">
        <v>0</v>
      </c>
      <c r="N2588" s="37">
        <v>0</v>
      </c>
      <c r="O2588" s="37">
        <v>0</v>
      </c>
      <c r="P2588" s="46">
        <f t="shared" si="183"/>
        <v>0</v>
      </c>
    </row>
    <row r="2589" spans="1:16" hidden="1" x14ac:dyDescent="0.25">
      <c r="A2589" s="258" t="str">
        <f>IF(B2589=1,A2574,"")</f>
        <v/>
      </c>
      <c r="B2589" s="39" t="str">
        <f t="shared" si="182"/>
        <v/>
      </c>
      <c r="C2589" s="130">
        <f>VLOOKUP($X$23,CAD!$C$7:$D$31,2,0)</f>
        <v>0</v>
      </c>
      <c r="D2589" s="37">
        <v>0</v>
      </c>
      <c r="E2589" s="37">
        <v>0</v>
      </c>
      <c r="F2589" s="37">
        <v>0</v>
      </c>
      <c r="G2589" s="37">
        <v>0</v>
      </c>
      <c r="H2589" s="37">
        <v>0</v>
      </c>
      <c r="I2589" s="37">
        <v>0</v>
      </c>
      <c r="J2589" s="37">
        <v>0</v>
      </c>
      <c r="K2589" s="37">
        <v>0</v>
      </c>
      <c r="L2589" s="37">
        <v>0</v>
      </c>
      <c r="M2589" s="37">
        <v>0</v>
      </c>
      <c r="N2589" s="37">
        <v>0</v>
      </c>
      <c r="O2589" s="37">
        <v>0</v>
      </c>
      <c r="P2589" s="46">
        <f t="shared" si="183"/>
        <v>0</v>
      </c>
    </row>
    <row r="2590" spans="1:16" hidden="1" x14ac:dyDescent="0.25">
      <c r="A2590" s="258" t="str">
        <f>IF(B2590=1,A2574,"")</f>
        <v/>
      </c>
      <c r="B2590" s="39" t="str">
        <f t="shared" si="182"/>
        <v/>
      </c>
      <c r="C2590" s="130">
        <f>VLOOKUP($X$24,CAD!$C$7:$D$31,2,0)</f>
        <v>0</v>
      </c>
      <c r="D2590" s="37">
        <v>0</v>
      </c>
      <c r="E2590" s="37">
        <v>0</v>
      </c>
      <c r="F2590" s="37">
        <v>0</v>
      </c>
      <c r="G2590" s="37">
        <v>0</v>
      </c>
      <c r="H2590" s="37">
        <v>0</v>
      </c>
      <c r="I2590" s="37">
        <v>0</v>
      </c>
      <c r="J2590" s="37">
        <v>0</v>
      </c>
      <c r="K2590" s="37">
        <v>0</v>
      </c>
      <c r="L2590" s="37">
        <v>0</v>
      </c>
      <c r="M2590" s="37">
        <v>0</v>
      </c>
      <c r="N2590" s="37">
        <v>0</v>
      </c>
      <c r="O2590" s="37">
        <v>0</v>
      </c>
      <c r="P2590" s="46">
        <f t="shared" si="183"/>
        <v>0</v>
      </c>
    </row>
    <row r="2591" spans="1:16" hidden="1" x14ac:dyDescent="0.25">
      <c r="A2591" s="258" t="str">
        <f>IF(B2591=1,A2574,"")</f>
        <v/>
      </c>
      <c r="B2591" s="39" t="str">
        <f t="shared" si="182"/>
        <v/>
      </c>
      <c r="C2591" s="130">
        <f>VLOOKUP($X$25,CAD!$C$7:$D$31,2,0)</f>
        <v>0</v>
      </c>
      <c r="D2591" s="37">
        <v>0</v>
      </c>
      <c r="E2591" s="37">
        <v>0</v>
      </c>
      <c r="F2591" s="37">
        <v>0</v>
      </c>
      <c r="G2591" s="37">
        <v>0</v>
      </c>
      <c r="H2591" s="37">
        <v>0</v>
      </c>
      <c r="I2591" s="37">
        <v>0</v>
      </c>
      <c r="J2591" s="37">
        <v>0</v>
      </c>
      <c r="K2591" s="37">
        <v>0</v>
      </c>
      <c r="L2591" s="37">
        <v>0</v>
      </c>
      <c r="M2591" s="37">
        <v>0</v>
      </c>
      <c r="N2591" s="37">
        <v>0</v>
      </c>
      <c r="O2591" s="37">
        <v>0</v>
      </c>
      <c r="P2591" s="46">
        <f t="shared" si="183"/>
        <v>0</v>
      </c>
    </row>
    <row r="2592" spans="1:16" hidden="1" x14ac:dyDescent="0.25">
      <c r="A2592" s="258" t="str">
        <f>IF(B2592=1,A2574,"")</f>
        <v/>
      </c>
      <c r="B2592" s="39" t="str">
        <f t="shared" si="182"/>
        <v/>
      </c>
      <c r="C2592" s="130">
        <f>VLOOKUP($X$26,CAD!$C$7:$D$31,2,0)</f>
        <v>0</v>
      </c>
      <c r="D2592" s="37">
        <v>0</v>
      </c>
      <c r="E2592" s="37">
        <v>0</v>
      </c>
      <c r="F2592" s="37">
        <v>0</v>
      </c>
      <c r="G2592" s="37">
        <v>0</v>
      </c>
      <c r="H2592" s="37">
        <v>0</v>
      </c>
      <c r="I2592" s="37">
        <v>0</v>
      </c>
      <c r="J2592" s="37">
        <v>0</v>
      </c>
      <c r="K2592" s="37">
        <v>0</v>
      </c>
      <c r="L2592" s="37">
        <v>0</v>
      </c>
      <c r="M2592" s="37">
        <v>0</v>
      </c>
      <c r="N2592" s="37">
        <v>0</v>
      </c>
      <c r="O2592" s="37">
        <v>0</v>
      </c>
      <c r="P2592" s="46">
        <f t="shared" si="183"/>
        <v>0</v>
      </c>
    </row>
    <row r="2593" spans="1:16" hidden="1" x14ac:dyDescent="0.25">
      <c r="A2593" s="258" t="str">
        <f>IF(B2593=1,A2574,"")</f>
        <v/>
      </c>
      <c r="B2593" s="39" t="str">
        <f t="shared" si="182"/>
        <v/>
      </c>
      <c r="C2593" s="130">
        <f>VLOOKUP($X$27,CAD!$C$7:$D$31,2,0)</f>
        <v>0</v>
      </c>
      <c r="D2593" s="37">
        <v>0</v>
      </c>
      <c r="E2593" s="37">
        <v>0</v>
      </c>
      <c r="F2593" s="37">
        <v>0</v>
      </c>
      <c r="G2593" s="37">
        <v>0</v>
      </c>
      <c r="H2593" s="37">
        <v>0</v>
      </c>
      <c r="I2593" s="37">
        <v>0</v>
      </c>
      <c r="J2593" s="37">
        <v>0</v>
      </c>
      <c r="K2593" s="37">
        <v>0</v>
      </c>
      <c r="L2593" s="37">
        <v>0</v>
      </c>
      <c r="M2593" s="37">
        <v>0</v>
      </c>
      <c r="N2593" s="37">
        <v>0</v>
      </c>
      <c r="O2593" s="37">
        <v>0</v>
      </c>
      <c r="P2593" s="46">
        <f t="shared" si="183"/>
        <v>0</v>
      </c>
    </row>
    <row r="2594" spans="1:16" hidden="1" x14ac:dyDescent="0.25">
      <c r="A2594" s="258" t="str">
        <f>IF(B2594=1,A2574,"")</f>
        <v/>
      </c>
      <c r="B2594" s="39" t="str">
        <f t="shared" si="182"/>
        <v/>
      </c>
      <c r="C2594" s="130">
        <f>VLOOKUP($X$28,CAD!$C$7:$D$31,2,0)</f>
        <v>0</v>
      </c>
      <c r="D2594" s="37">
        <v>0</v>
      </c>
      <c r="E2594" s="37">
        <v>0</v>
      </c>
      <c r="F2594" s="37">
        <v>0</v>
      </c>
      <c r="G2594" s="37">
        <v>0</v>
      </c>
      <c r="H2594" s="37">
        <v>0</v>
      </c>
      <c r="I2594" s="37">
        <v>0</v>
      </c>
      <c r="J2594" s="37">
        <v>0</v>
      </c>
      <c r="K2594" s="37">
        <v>0</v>
      </c>
      <c r="L2594" s="37">
        <v>0</v>
      </c>
      <c r="M2594" s="37">
        <v>0</v>
      </c>
      <c r="N2594" s="37">
        <v>0</v>
      </c>
      <c r="O2594" s="37">
        <v>0</v>
      </c>
      <c r="P2594" s="46">
        <f t="shared" si="183"/>
        <v>0</v>
      </c>
    </row>
    <row r="2595" spans="1:16" hidden="1" x14ac:dyDescent="0.25">
      <c r="A2595" s="258" t="str">
        <f>IF(B2595=1,A2574,"")</f>
        <v/>
      </c>
      <c r="B2595" s="39" t="str">
        <f t="shared" si="182"/>
        <v/>
      </c>
      <c r="C2595" s="130">
        <f>VLOOKUP($X$29,CAD!$C$7:$D$31,2,0)</f>
        <v>0</v>
      </c>
      <c r="D2595" s="37">
        <v>0</v>
      </c>
      <c r="E2595" s="37">
        <v>0</v>
      </c>
      <c r="F2595" s="37">
        <v>0</v>
      </c>
      <c r="G2595" s="37">
        <v>0</v>
      </c>
      <c r="H2595" s="37">
        <v>0</v>
      </c>
      <c r="I2595" s="37">
        <v>0</v>
      </c>
      <c r="J2595" s="37">
        <v>0</v>
      </c>
      <c r="K2595" s="37">
        <v>0</v>
      </c>
      <c r="L2595" s="37">
        <v>0</v>
      </c>
      <c r="M2595" s="37">
        <v>0</v>
      </c>
      <c r="N2595" s="37">
        <v>0</v>
      </c>
      <c r="O2595" s="37">
        <v>0</v>
      </c>
      <c r="P2595" s="46">
        <f t="shared" si="183"/>
        <v>0</v>
      </c>
    </row>
    <row r="2596" spans="1:16" hidden="1" x14ac:dyDescent="0.25">
      <c r="A2596" s="258" t="str">
        <f>IF(B2596=1,A2574,"")</f>
        <v/>
      </c>
      <c r="B2596" s="39" t="str">
        <f t="shared" si="182"/>
        <v/>
      </c>
      <c r="C2596" s="130">
        <f>VLOOKUP($X$30,CAD!$C$7:$D$31,2,0)</f>
        <v>0</v>
      </c>
      <c r="D2596" s="37">
        <v>0</v>
      </c>
      <c r="E2596" s="37">
        <v>0</v>
      </c>
      <c r="F2596" s="37">
        <v>0</v>
      </c>
      <c r="G2596" s="37">
        <v>0</v>
      </c>
      <c r="H2596" s="37">
        <v>0</v>
      </c>
      <c r="I2596" s="37">
        <v>0</v>
      </c>
      <c r="J2596" s="37">
        <v>0</v>
      </c>
      <c r="K2596" s="37">
        <v>0</v>
      </c>
      <c r="L2596" s="37">
        <v>0</v>
      </c>
      <c r="M2596" s="37">
        <v>0</v>
      </c>
      <c r="N2596" s="37">
        <v>0</v>
      </c>
      <c r="O2596" s="37">
        <v>0</v>
      </c>
      <c r="P2596" s="46">
        <f t="shared" si="183"/>
        <v>0</v>
      </c>
    </row>
    <row r="2597" spans="1:16" hidden="1" x14ac:dyDescent="0.25">
      <c r="A2597" s="258" t="str">
        <f>IF(B2597=1,A2574,"")</f>
        <v/>
      </c>
      <c r="B2597" s="39" t="str">
        <f t="shared" si="182"/>
        <v/>
      </c>
      <c r="C2597" s="130">
        <f>VLOOKUP($X$31,CAD!$C$7:$D$31,2,0)</f>
        <v>0</v>
      </c>
      <c r="D2597" s="37">
        <v>0</v>
      </c>
      <c r="E2597" s="37">
        <v>0</v>
      </c>
      <c r="F2597" s="37">
        <v>0</v>
      </c>
      <c r="G2597" s="37">
        <v>0</v>
      </c>
      <c r="H2597" s="37">
        <v>0</v>
      </c>
      <c r="I2597" s="37">
        <v>0</v>
      </c>
      <c r="J2597" s="37">
        <v>0</v>
      </c>
      <c r="K2597" s="37">
        <v>0</v>
      </c>
      <c r="L2597" s="37">
        <v>0</v>
      </c>
      <c r="M2597" s="37">
        <v>0</v>
      </c>
      <c r="N2597" s="37">
        <v>0</v>
      </c>
      <c r="O2597" s="37">
        <v>0</v>
      </c>
      <c r="P2597" s="46">
        <f t="shared" si="183"/>
        <v>0</v>
      </c>
    </row>
    <row r="2598" spans="1:16" hidden="1" x14ac:dyDescent="0.25">
      <c r="A2598" s="258" t="str">
        <f>IF(B2598=1,A2574,"")</f>
        <v/>
      </c>
      <c r="B2598" s="39" t="str">
        <f t="shared" si="182"/>
        <v/>
      </c>
      <c r="C2598" s="130">
        <f>VLOOKUP($X$32,CAD!$C$7:$D$31,2,0)</f>
        <v>0</v>
      </c>
      <c r="D2598" s="37">
        <v>0</v>
      </c>
      <c r="E2598" s="37">
        <v>0</v>
      </c>
      <c r="F2598" s="37">
        <v>0</v>
      </c>
      <c r="G2598" s="37">
        <v>0</v>
      </c>
      <c r="H2598" s="37">
        <v>0</v>
      </c>
      <c r="I2598" s="37">
        <v>0</v>
      </c>
      <c r="J2598" s="37">
        <v>0</v>
      </c>
      <c r="K2598" s="37">
        <v>0</v>
      </c>
      <c r="L2598" s="37">
        <v>0</v>
      </c>
      <c r="M2598" s="37">
        <v>0</v>
      </c>
      <c r="N2598" s="37">
        <v>0</v>
      </c>
      <c r="O2598" s="37">
        <v>0</v>
      </c>
      <c r="P2598" s="46">
        <f t="shared" si="183"/>
        <v>0</v>
      </c>
    </row>
    <row r="2599" spans="1:16" hidden="1" x14ac:dyDescent="0.25">
      <c r="A2599" s="258" t="str">
        <f>IF(B2599=1,A2574,"")</f>
        <v/>
      </c>
      <c r="B2599" s="39" t="str">
        <f t="shared" si="182"/>
        <v/>
      </c>
      <c r="C2599" s="130">
        <f>VLOOKUP($X$33,CAD!$C$7:$D$31,2,0)</f>
        <v>0</v>
      </c>
      <c r="D2599" s="37">
        <v>0</v>
      </c>
      <c r="E2599" s="37">
        <v>0</v>
      </c>
      <c r="F2599" s="37">
        <v>0</v>
      </c>
      <c r="G2599" s="37">
        <v>0</v>
      </c>
      <c r="H2599" s="37">
        <v>0</v>
      </c>
      <c r="I2599" s="37">
        <v>0</v>
      </c>
      <c r="J2599" s="37">
        <v>0</v>
      </c>
      <c r="K2599" s="37">
        <v>0</v>
      </c>
      <c r="L2599" s="37">
        <v>0</v>
      </c>
      <c r="M2599" s="37">
        <v>0</v>
      </c>
      <c r="N2599" s="37">
        <v>0</v>
      </c>
      <c r="O2599" s="37">
        <v>0</v>
      </c>
      <c r="P2599" s="46">
        <f t="shared" si="183"/>
        <v>0</v>
      </c>
    </row>
    <row r="2600" spans="1:16" hidden="1" x14ac:dyDescent="0.25">
      <c r="A2600" s="258" t="str">
        <f>IF(B2600=1,A2574,"")</f>
        <v/>
      </c>
      <c r="B2600" s="39" t="str">
        <f t="shared" si="182"/>
        <v/>
      </c>
      <c r="C2600" s="101">
        <f>VLOOKUP($X$34,CAD!$E$7:$F$31,2,0)</f>
        <v>0</v>
      </c>
      <c r="D2600" s="37">
        <v>0</v>
      </c>
      <c r="E2600" s="37">
        <v>0</v>
      </c>
      <c r="F2600" s="37">
        <v>0</v>
      </c>
      <c r="G2600" s="37">
        <v>0</v>
      </c>
      <c r="H2600" s="37">
        <v>0</v>
      </c>
      <c r="I2600" s="37">
        <v>0</v>
      </c>
      <c r="J2600" s="37">
        <v>0</v>
      </c>
      <c r="K2600" s="37">
        <v>0</v>
      </c>
      <c r="L2600" s="37">
        <v>0</v>
      </c>
      <c r="M2600" s="37">
        <v>0</v>
      </c>
      <c r="N2600" s="37">
        <v>0</v>
      </c>
      <c r="O2600" s="37">
        <v>0</v>
      </c>
      <c r="P2600" s="46">
        <f t="shared" si="183"/>
        <v>0</v>
      </c>
    </row>
    <row r="2601" spans="1:16" hidden="1" x14ac:dyDescent="0.25">
      <c r="A2601" s="258" t="str">
        <f>IF(B2601=1,A2574,"")</f>
        <v/>
      </c>
      <c r="B2601" s="39" t="str">
        <f t="shared" si="182"/>
        <v/>
      </c>
      <c r="C2601" s="101">
        <f>VLOOKUP($X$35,CAD!$E$7:$F$31,2,0)</f>
        <v>0</v>
      </c>
      <c r="D2601" s="37">
        <v>0</v>
      </c>
      <c r="E2601" s="37">
        <v>0</v>
      </c>
      <c r="F2601" s="37">
        <v>0</v>
      </c>
      <c r="G2601" s="37">
        <v>0</v>
      </c>
      <c r="H2601" s="37">
        <v>0</v>
      </c>
      <c r="I2601" s="37">
        <v>0</v>
      </c>
      <c r="J2601" s="37">
        <v>0</v>
      </c>
      <c r="K2601" s="37">
        <v>0</v>
      </c>
      <c r="L2601" s="37">
        <v>0</v>
      </c>
      <c r="M2601" s="37">
        <v>0</v>
      </c>
      <c r="N2601" s="37">
        <v>0</v>
      </c>
      <c r="O2601" s="37">
        <v>0</v>
      </c>
      <c r="P2601" s="46">
        <f t="shared" si="183"/>
        <v>0</v>
      </c>
    </row>
    <row r="2602" spans="1:16" hidden="1" x14ac:dyDescent="0.25">
      <c r="A2602" s="258" t="str">
        <f>IF(B2602=1,A2574,"")</f>
        <v/>
      </c>
      <c r="B2602" s="39" t="str">
        <f t="shared" si="182"/>
        <v/>
      </c>
      <c r="C2602" s="101">
        <f>VLOOKUP($X$36,CAD!$E$7:$F$31,2,0)</f>
        <v>0</v>
      </c>
      <c r="D2602" s="37">
        <v>0</v>
      </c>
      <c r="E2602" s="37">
        <v>0</v>
      </c>
      <c r="F2602" s="37">
        <v>0</v>
      </c>
      <c r="G2602" s="37">
        <v>0</v>
      </c>
      <c r="H2602" s="37">
        <v>0</v>
      </c>
      <c r="I2602" s="37">
        <v>0</v>
      </c>
      <c r="J2602" s="37">
        <v>0</v>
      </c>
      <c r="K2602" s="37">
        <v>0</v>
      </c>
      <c r="L2602" s="37">
        <v>0</v>
      </c>
      <c r="M2602" s="37">
        <v>0</v>
      </c>
      <c r="N2602" s="37">
        <v>0</v>
      </c>
      <c r="O2602" s="37">
        <v>0</v>
      </c>
      <c r="P2602" s="46">
        <f t="shared" si="183"/>
        <v>0</v>
      </c>
    </row>
    <row r="2603" spans="1:16" hidden="1" x14ac:dyDescent="0.25">
      <c r="A2603" s="258" t="str">
        <f>IF(B2603=1,A2574,"")</f>
        <v/>
      </c>
      <c r="B2603" s="39" t="str">
        <f t="shared" si="182"/>
        <v/>
      </c>
      <c r="C2603" s="101">
        <f>VLOOKUP($X$37,CAD!$E$7:$F$31,2,0)</f>
        <v>0</v>
      </c>
      <c r="D2603" s="37">
        <v>0</v>
      </c>
      <c r="E2603" s="37">
        <v>0</v>
      </c>
      <c r="F2603" s="37">
        <v>0</v>
      </c>
      <c r="G2603" s="37">
        <v>0</v>
      </c>
      <c r="H2603" s="37">
        <v>0</v>
      </c>
      <c r="I2603" s="37">
        <v>0</v>
      </c>
      <c r="J2603" s="37">
        <v>0</v>
      </c>
      <c r="K2603" s="37">
        <v>0</v>
      </c>
      <c r="L2603" s="37">
        <v>0</v>
      </c>
      <c r="M2603" s="37">
        <v>0</v>
      </c>
      <c r="N2603" s="37">
        <v>0</v>
      </c>
      <c r="O2603" s="37">
        <v>0</v>
      </c>
      <c r="P2603" s="46">
        <f t="shared" si="183"/>
        <v>0</v>
      </c>
    </row>
    <row r="2604" spans="1:16" hidden="1" x14ac:dyDescent="0.25">
      <c r="A2604" s="258" t="str">
        <f>IF(B2604=1,A2574,"")</f>
        <v/>
      </c>
      <c r="B2604" s="39" t="str">
        <f t="shared" si="182"/>
        <v/>
      </c>
      <c r="C2604" s="101">
        <f>VLOOKUP($X$38,CAD!$E$7:$F$31,2,0)</f>
        <v>0</v>
      </c>
      <c r="D2604" s="37">
        <v>0</v>
      </c>
      <c r="E2604" s="37">
        <v>0</v>
      </c>
      <c r="F2604" s="37">
        <v>0</v>
      </c>
      <c r="G2604" s="37">
        <v>0</v>
      </c>
      <c r="H2604" s="37">
        <v>0</v>
      </c>
      <c r="I2604" s="37">
        <v>0</v>
      </c>
      <c r="J2604" s="37">
        <v>0</v>
      </c>
      <c r="K2604" s="37">
        <v>0</v>
      </c>
      <c r="L2604" s="37">
        <v>0</v>
      </c>
      <c r="M2604" s="37">
        <v>0</v>
      </c>
      <c r="N2604" s="37">
        <v>0</v>
      </c>
      <c r="O2604" s="37">
        <v>0</v>
      </c>
      <c r="P2604" s="46">
        <f t="shared" si="183"/>
        <v>0</v>
      </c>
    </row>
    <row r="2605" spans="1:16" hidden="1" x14ac:dyDescent="0.25">
      <c r="A2605" s="258" t="str">
        <f>IF(B2605=1,A2574,"")</f>
        <v/>
      </c>
      <c r="B2605" s="39" t="str">
        <f t="shared" si="182"/>
        <v/>
      </c>
      <c r="C2605" s="101">
        <f>VLOOKUP($X$39,CAD!$E$7:$F$31,2,0)</f>
        <v>0</v>
      </c>
      <c r="D2605" s="37">
        <v>0</v>
      </c>
      <c r="E2605" s="37">
        <v>0</v>
      </c>
      <c r="F2605" s="37">
        <v>0</v>
      </c>
      <c r="G2605" s="37">
        <v>0</v>
      </c>
      <c r="H2605" s="37">
        <v>0</v>
      </c>
      <c r="I2605" s="37">
        <v>0</v>
      </c>
      <c r="J2605" s="37">
        <v>0</v>
      </c>
      <c r="K2605" s="37">
        <v>0</v>
      </c>
      <c r="L2605" s="37">
        <v>0</v>
      </c>
      <c r="M2605" s="37">
        <v>0</v>
      </c>
      <c r="N2605" s="37">
        <v>0</v>
      </c>
      <c r="O2605" s="37">
        <v>0</v>
      </c>
      <c r="P2605" s="46">
        <f t="shared" si="183"/>
        <v>0</v>
      </c>
    </row>
    <row r="2606" spans="1:16" hidden="1" x14ac:dyDescent="0.25">
      <c r="A2606" s="258" t="str">
        <f>IF(B2606=1,A2574,"")</f>
        <v/>
      </c>
      <c r="B2606" s="39" t="str">
        <f t="shared" si="182"/>
        <v/>
      </c>
      <c r="C2606" s="101">
        <f>VLOOKUP($X$40,CAD!$E$7:$F$31,2,0)</f>
        <v>0</v>
      </c>
      <c r="D2606" s="37">
        <v>0</v>
      </c>
      <c r="E2606" s="37">
        <v>0</v>
      </c>
      <c r="F2606" s="37">
        <v>0</v>
      </c>
      <c r="G2606" s="37">
        <v>0</v>
      </c>
      <c r="H2606" s="37">
        <v>0</v>
      </c>
      <c r="I2606" s="37">
        <v>0</v>
      </c>
      <c r="J2606" s="37">
        <v>0</v>
      </c>
      <c r="K2606" s="37">
        <v>0</v>
      </c>
      <c r="L2606" s="37">
        <v>0</v>
      </c>
      <c r="M2606" s="37">
        <v>0</v>
      </c>
      <c r="N2606" s="37">
        <v>0</v>
      </c>
      <c r="O2606" s="37">
        <v>0</v>
      </c>
      <c r="P2606" s="46">
        <f t="shared" si="183"/>
        <v>0</v>
      </c>
    </row>
    <row r="2607" spans="1:16" hidden="1" x14ac:dyDescent="0.25">
      <c r="A2607" s="258" t="str">
        <f>IF(B2607=1,A2574,"")</f>
        <v/>
      </c>
      <c r="B2607" s="39" t="str">
        <f t="shared" si="182"/>
        <v/>
      </c>
      <c r="C2607" s="101">
        <f>VLOOKUP($X$41,CAD!$E$7:$F$31,2,0)</f>
        <v>0</v>
      </c>
      <c r="D2607" s="37">
        <v>0</v>
      </c>
      <c r="E2607" s="37">
        <v>0</v>
      </c>
      <c r="F2607" s="37">
        <v>0</v>
      </c>
      <c r="G2607" s="37">
        <v>0</v>
      </c>
      <c r="H2607" s="37">
        <v>0</v>
      </c>
      <c r="I2607" s="37">
        <v>0</v>
      </c>
      <c r="J2607" s="37">
        <v>0</v>
      </c>
      <c r="K2607" s="37">
        <v>0</v>
      </c>
      <c r="L2607" s="37">
        <v>0</v>
      </c>
      <c r="M2607" s="37">
        <v>0</v>
      </c>
      <c r="N2607" s="37">
        <v>0</v>
      </c>
      <c r="O2607" s="37">
        <v>0</v>
      </c>
      <c r="P2607" s="46">
        <f t="shared" si="183"/>
        <v>0</v>
      </c>
    </row>
    <row r="2608" spans="1:16" hidden="1" x14ac:dyDescent="0.25">
      <c r="A2608" s="258" t="str">
        <f>IF(B2608=1,A2574,"")</f>
        <v/>
      </c>
      <c r="B2608" s="39" t="str">
        <f t="shared" si="182"/>
        <v/>
      </c>
      <c r="C2608" s="101">
        <f>VLOOKUP($X$42,CAD!$E$7:$F$31,2,0)</f>
        <v>0</v>
      </c>
      <c r="D2608" s="37">
        <v>0</v>
      </c>
      <c r="E2608" s="37">
        <v>0</v>
      </c>
      <c r="F2608" s="37">
        <v>0</v>
      </c>
      <c r="G2608" s="37">
        <v>0</v>
      </c>
      <c r="H2608" s="37">
        <v>0</v>
      </c>
      <c r="I2608" s="37">
        <v>0</v>
      </c>
      <c r="J2608" s="37">
        <v>0</v>
      </c>
      <c r="K2608" s="37">
        <v>0</v>
      </c>
      <c r="L2608" s="37">
        <v>0</v>
      </c>
      <c r="M2608" s="37">
        <v>0</v>
      </c>
      <c r="N2608" s="37">
        <v>0</v>
      </c>
      <c r="O2608" s="37">
        <v>0</v>
      </c>
      <c r="P2608" s="46">
        <f t="shared" si="183"/>
        <v>0</v>
      </c>
    </row>
    <row r="2609" spans="1:20" hidden="1" x14ac:dyDescent="0.25">
      <c r="A2609" s="258" t="str">
        <f>IF(B2609=1,A2574,"")</f>
        <v/>
      </c>
      <c r="B2609" s="39" t="str">
        <f t="shared" si="182"/>
        <v/>
      </c>
      <c r="C2609" s="101">
        <f>VLOOKUP($X$43,CAD!$E$7:$F$31,2,0)</f>
        <v>0</v>
      </c>
      <c r="D2609" s="37">
        <v>0</v>
      </c>
      <c r="E2609" s="37">
        <v>0</v>
      </c>
      <c r="F2609" s="37">
        <v>0</v>
      </c>
      <c r="G2609" s="37">
        <v>0</v>
      </c>
      <c r="H2609" s="37">
        <v>0</v>
      </c>
      <c r="I2609" s="37">
        <v>0</v>
      </c>
      <c r="J2609" s="37">
        <v>0</v>
      </c>
      <c r="K2609" s="37">
        <v>0</v>
      </c>
      <c r="L2609" s="37">
        <v>0</v>
      </c>
      <c r="M2609" s="37">
        <v>0</v>
      </c>
      <c r="N2609" s="37">
        <v>0</v>
      </c>
      <c r="O2609" s="37">
        <v>0</v>
      </c>
      <c r="P2609" s="46">
        <f t="shared" si="183"/>
        <v>0</v>
      </c>
    </row>
    <row r="2610" spans="1:20" hidden="1" x14ac:dyDescent="0.25">
      <c r="A2610" s="258" t="str">
        <f>IF(B2610=1,A2574,"")</f>
        <v/>
      </c>
      <c r="B2610" s="39" t="str">
        <f t="shared" si="182"/>
        <v/>
      </c>
      <c r="C2610" s="101">
        <f>VLOOKUP($X$44,CAD!$E$7:$F$31,2,0)</f>
        <v>0</v>
      </c>
      <c r="D2610" s="37">
        <v>0</v>
      </c>
      <c r="E2610" s="37">
        <v>0</v>
      </c>
      <c r="F2610" s="37">
        <v>0</v>
      </c>
      <c r="G2610" s="37">
        <v>0</v>
      </c>
      <c r="H2610" s="37">
        <v>0</v>
      </c>
      <c r="I2610" s="37">
        <v>0</v>
      </c>
      <c r="J2610" s="37">
        <v>0</v>
      </c>
      <c r="K2610" s="37">
        <v>0</v>
      </c>
      <c r="L2610" s="37">
        <v>0</v>
      </c>
      <c r="M2610" s="37">
        <v>0</v>
      </c>
      <c r="N2610" s="37">
        <v>0</v>
      </c>
      <c r="O2610" s="37">
        <v>0</v>
      </c>
      <c r="P2610" s="46">
        <f t="shared" si="183"/>
        <v>0</v>
      </c>
    </row>
    <row r="2611" spans="1:20" hidden="1" x14ac:dyDescent="0.25">
      <c r="A2611" s="258" t="str">
        <f>IF(B2611=1,A2574,"")</f>
        <v/>
      </c>
      <c r="B2611" s="39" t="str">
        <f t="shared" si="182"/>
        <v/>
      </c>
      <c r="C2611" s="101">
        <f>VLOOKUP($X$45,CAD!$E$7:$F$31,2,0)</f>
        <v>0</v>
      </c>
      <c r="D2611" s="37">
        <v>0</v>
      </c>
      <c r="E2611" s="37">
        <v>0</v>
      </c>
      <c r="F2611" s="37">
        <v>0</v>
      </c>
      <c r="G2611" s="37">
        <v>0</v>
      </c>
      <c r="H2611" s="37">
        <v>0</v>
      </c>
      <c r="I2611" s="37">
        <v>0</v>
      </c>
      <c r="J2611" s="37">
        <v>0</v>
      </c>
      <c r="K2611" s="37">
        <v>0</v>
      </c>
      <c r="L2611" s="37">
        <v>0</v>
      </c>
      <c r="M2611" s="37">
        <v>0</v>
      </c>
      <c r="N2611" s="37">
        <v>0</v>
      </c>
      <c r="O2611" s="37">
        <v>0</v>
      </c>
      <c r="P2611" s="46">
        <f t="shared" si="183"/>
        <v>0</v>
      </c>
    </row>
    <row r="2612" spans="1:20" hidden="1" x14ac:dyDescent="0.25">
      <c r="A2612" s="258" t="str">
        <f>IF(B2612=1,A2574,"")</f>
        <v/>
      </c>
      <c r="B2612" s="39" t="str">
        <f t="shared" si="182"/>
        <v/>
      </c>
      <c r="C2612" s="101">
        <f>VLOOKUP($X$46,CAD!$E$7:$F$31,2,0)</f>
        <v>0</v>
      </c>
      <c r="D2612" s="37">
        <v>0</v>
      </c>
      <c r="E2612" s="37">
        <v>0</v>
      </c>
      <c r="F2612" s="37">
        <v>0</v>
      </c>
      <c r="G2612" s="37">
        <v>0</v>
      </c>
      <c r="H2612" s="37">
        <v>0</v>
      </c>
      <c r="I2612" s="37">
        <v>0</v>
      </c>
      <c r="J2612" s="37">
        <v>0</v>
      </c>
      <c r="K2612" s="37">
        <v>0</v>
      </c>
      <c r="L2612" s="37">
        <v>0</v>
      </c>
      <c r="M2612" s="37">
        <v>0</v>
      </c>
      <c r="N2612" s="37">
        <v>0</v>
      </c>
      <c r="O2612" s="37">
        <v>0</v>
      </c>
      <c r="P2612" s="46">
        <f t="shared" si="183"/>
        <v>0</v>
      </c>
    </row>
    <row r="2613" spans="1:20" hidden="1" x14ac:dyDescent="0.25">
      <c r="A2613" s="258" t="str">
        <f>IF(B2613=1,A2574,"")</f>
        <v/>
      </c>
      <c r="B2613" s="39" t="str">
        <f t="shared" si="182"/>
        <v/>
      </c>
      <c r="C2613" s="101">
        <f>VLOOKUP($X$47,CAD!$E$7:$F$31,2,0)</f>
        <v>0</v>
      </c>
      <c r="D2613" s="37">
        <v>0</v>
      </c>
      <c r="E2613" s="37">
        <v>0</v>
      </c>
      <c r="F2613" s="37">
        <v>0</v>
      </c>
      <c r="G2613" s="37">
        <v>0</v>
      </c>
      <c r="H2613" s="37">
        <v>0</v>
      </c>
      <c r="I2613" s="37">
        <v>0</v>
      </c>
      <c r="J2613" s="37">
        <v>0</v>
      </c>
      <c r="K2613" s="37">
        <v>0</v>
      </c>
      <c r="L2613" s="37">
        <v>0</v>
      </c>
      <c r="M2613" s="37">
        <v>0</v>
      </c>
      <c r="N2613" s="37">
        <v>0</v>
      </c>
      <c r="O2613" s="37">
        <v>0</v>
      </c>
      <c r="P2613" s="46">
        <f t="shared" si="183"/>
        <v>0</v>
      </c>
    </row>
    <row r="2614" spans="1:20" hidden="1" x14ac:dyDescent="0.25">
      <c r="A2614" s="258" t="str">
        <f>IF(B2614=1,A2574,"")</f>
        <v/>
      </c>
      <c r="B2614" s="39" t="str">
        <f t="shared" si="182"/>
        <v/>
      </c>
      <c r="C2614" s="101">
        <f>VLOOKUP($X$48,CAD!$E$7:$F$31,2,0)</f>
        <v>0</v>
      </c>
      <c r="D2614" s="37">
        <v>0</v>
      </c>
      <c r="E2614" s="37">
        <v>0</v>
      </c>
      <c r="F2614" s="37">
        <v>0</v>
      </c>
      <c r="G2614" s="37">
        <v>0</v>
      </c>
      <c r="H2614" s="37">
        <v>0</v>
      </c>
      <c r="I2614" s="37">
        <v>0</v>
      </c>
      <c r="J2614" s="37">
        <v>0</v>
      </c>
      <c r="K2614" s="37">
        <v>0</v>
      </c>
      <c r="L2614" s="37">
        <v>0</v>
      </c>
      <c r="M2614" s="37">
        <v>0</v>
      </c>
      <c r="N2614" s="37">
        <v>0</v>
      </c>
      <c r="O2614" s="37">
        <v>0</v>
      </c>
      <c r="P2614" s="46">
        <f t="shared" si="183"/>
        <v>0</v>
      </c>
    </row>
    <row r="2615" spans="1:20" hidden="1" x14ac:dyDescent="0.25">
      <c r="A2615" s="258" t="str">
        <f>IF(B2615=1,A2574,"")</f>
        <v/>
      </c>
      <c r="B2615" s="39" t="str">
        <f t="shared" si="182"/>
        <v/>
      </c>
      <c r="C2615" s="101">
        <f>VLOOKUP($X$49,CAD!$E$7:$F$31,2,0)</f>
        <v>0</v>
      </c>
      <c r="D2615" s="37">
        <v>0</v>
      </c>
      <c r="E2615" s="37">
        <v>0</v>
      </c>
      <c r="F2615" s="37">
        <v>0</v>
      </c>
      <c r="G2615" s="37">
        <v>0</v>
      </c>
      <c r="H2615" s="37">
        <v>0</v>
      </c>
      <c r="I2615" s="37">
        <v>0</v>
      </c>
      <c r="J2615" s="37">
        <v>0</v>
      </c>
      <c r="K2615" s="37">
        <v>0</v>
      </c>
      <c r="L2615" s="37">
        <v>0</v>
      </c>
      <c r="M2615" s="37">
        <v>0</v>
      </c>
      <c r="N2615" s="37">
        <v>0</v>
      </c>
      <c r="O2615" s="37">
        <v>0</v>
      </c>
      <c r="P2615" s="46">
        <f t="shared" si="183"/>
        <v>0</v>
      </c>
    </row>
    <row r="2616" spans="1:20" hidden="1" x14ac:dyDescent="0.25">
      <c r="A2616" s="258" t="str">
        <f>IF(B2616=1,A2574,"")</f>
        <v/>
      </c>
      <c r="B2616" s="39" t="str">
        <f t="shared" si="182"/>
        <v/>
      </c>
      <c r="C2616" s="101">
        <f>VLOOKUP($X$50,CAD!$E$7:$F$31,2,0)</f>
        <v>0</v>
      </c>
      <c r="D2616" s="37">
        <v>0</v>
      </c>
      <c r="E2616" s="37">
        <v>0</v>
      </c>
      <c r="F2616" s="37">
        <v>0</v>
      </c>
      <c r="G2616" s="37">
        <v>0</v>
      </c>
      <c r="H2616" s="37">
        <v>0</v>
      </c>
      <c r="I2616" s="37">
        <v>0</v>
      </c>
      <c r="J2616" s="37">
        <v>0</v>
      </c>
      <c r="K2616" s="37">
        <v>0</v>
      </c>
      <c r="L2616" s="37">
        <v>0</v>
      </c>
      <c r="M2616" s="37">
        <v>0</v>
      </c>
      <c r="N2616" s="37">
        <v>0</v>
      </c>
      <c r="O2616" s="37">
        <v>0</v>
      </c>
      <c r="P2616" s="46">
        <f t="shared" si="183"/>
        <v>0</v>
      </c>
    </row>
    <row r="2617" spans="1:20" hidden="1" x14ac:dyDescent="0.25">
      <c r="A2617" s="258" t="str">
        <f>IF(B2617=1,A2574,"")</f>
        <v/>
      </c>
      <c r="B2617" s="39" t="str">
        <f t="shared" si="182"/>
        <v/>
      </c>
      <c r="C2617" s="101">
        <f>VLOOKUP($X$51,CAD!$E$7:$F$31,2,0)</f>
        <v>0</v>
      </c>
      <c r="D2617" s="37">
        <v>0</v>
      </c>
      <c r="E2617" s="37">
        <v>0</v>
      </c>
      <c r="F2617" s="37">
        <v>0</v>
      </c>
      <c r="G2617" s="37">
        <v>0</v>
      </c>
      <c r="H2617" s="37">
        <v>0</v>
      </c>
      <c r="I2617" s="37">
        <v>0</v>
      </c>
      <c r="J2617" s="37">
        <v>0</v>
      </c>
      <c r="K2617" s="37">
        <v>0</v>
      </c>
      <c r="L2617" s="37">
        <v>0</v>
      </c>
      <c r="M2617" s="37">
        <v>0</v>
      </c>
      <c r="N2617" s="37">
        <v>0</v>
      </c>
      <c r="O2617" s="37">
        <v>0</v>
      </c>
      <c r="P2617" s="46">
        <f t="shared" si="183"/>
        <v>0</v>
      </c>
    </row>
    <row r="2618" spans="1:20" hidden="1" x14ac:dyDescent="0.25">
      <c r="A2618" s="258" t="str">
        <f>IF(B2618=1,A2574,"")</f>
        <v/>
      </c>
      <c r="B2618" s="39" t="str">
        <f t="shared" si="182"/>
        <v/>
      </c>
      <c r="C2618" s="101">
        <f>VLOOKUP($X$52,CAD!$E$7:$F$31,2,0)</f>
        <v>0</v>
      </c>
      <c r="D2618" s="37">
        <v>0</v>
      </c>
      <c r="E2618" s="37">
        <v>0</v>
      </c>
      <c r="F2618" s="37">
        <v>0</v>
      </c>
      <c r="G2618" s="37">
        <v>0</v>
      </c>
      <c r="H2618" s="37">
        <v>0</v>
      </c>
      <c r="I2618" s="37">
        <v>0</v>
      </c>
      <c r="J2618" s="37">
        <v>0</v>
      </c>
      <c r="K2618" s="37">
        <v>0</v>
      </c>
      <c r="L2618" s="37">
        <v>0</v>
      </c>
      <c r="M2618" s="37">
        <v>0</v>
      </c>
      <c r="N2618" s="37">
        <v>0</v>
      </c>
      <c r="O2618" s="37">
        <v>0</v>
      </c>
      <c r="P2618" s="46">
        <f t="shared" si="183"/>
        <v>0</v>
      </c>
    </row>
    <row r="2619" spans="1:20" hidden="1" x14ac:dyDescent="0.25">
      <c r="A2619" s="258" t="str">
        <f>IF(B2619=1,A2574,"")</f>
        <v/>
      </c>
      <c r="B2619" s="39" t="str">
        <f t="shared" si="182"/>
        <v/>
      </c>
      <c r="C2619" s="101">
        <f>VLOOKUP($X$53,CAD!$E$7:$F$31,2,0)</f>
        <v>0</v>
      </c>
      <c r="D2619" s="37">
        <v>0</v>
      </c>
      <c r="E2619" s="37">
        <v>0</v>
      </c>
      <c r="F2619" s="37">
        <v>0</v>
      </c>
      <c r="G2619" s="37">
        <v>0</v>
      </c>
      <c r="H2619" s="37">
        <v>0</v>
      </c>
      <c r="I2619" s="37">
        <v>0</v>
      </c>
      <c r="J2619" s="37">
        <v>0</v>
      </c>
      <c r="K2619" s="37">
        <v>0</v>
      </c>
      <c r="L2619" s="37">
        <v>0</v>
      </c>
      <c r="M2619" s="37">
        <v>0</v>
      </c>
      <c r="N2619" s="37">
        <v>0</v>
      </c>
      <c r="O2619" s="37">
        <v>0</v>
      </c>
      <c r="P2619" s="46">
        <f t="shared" si="183"/>
        <v>0</v>
      </c>
    </row>
    <row r="2620" spans="1:20" hidden="1" x14ac:dyDescent="0.25">
      <c r="A2620" s="258" t="str">
        <f>IF(B2620=1,A2574,"")</f>
        <v/>
      </c>
      <c r="B2620" s="39" t="str">
        <f t="shared" si="182"/>
        <v/>
      </c>
      <c r="C2620" s="101">
        <f>VLOOKUP($X$54,CAD!$E$7:$F$31,2,0)</f>
        <v>0</v>
      </c>
      <c r="D2620" s="37">
        <v>0</v>
      </c>
      <c r="E2620" s="37">
        <v>0</v>
      </c>
      <c r="F2620" s="37">
        <v>0</v>
      </c>
      <c r="G2620" s="37">
        <v>0</v>
      </c>
      <c r="H2620" s="37">
        <v>0</v>
      </c>
      <c r="I2620" s="37">
        <v>0</v>
      </c>
      <c r="J2620" s="37">
        <v>0</v>
      </c>
      <c r="K2620" s="37">
        <v>0</v>
      </c>
      <c r="L2620" s="37">
        <v>0</v>
      </c>
      <c r="M2620" s="37">
        <v>0</v>
      </c>
      <c r="N2620" s="37">
        <v>0</v>
      </c>
      <c r="O2620" s="37">
        <v>0</v>
      </c>
      <c r="P2620" s="46">
        <f t="shared" si="183"/>
        <v>0</v>
      </c>
    </row>
    <row r="2621" spans="1:20" hidden="1" x14ac:dyDescent="0.25">
      <c r="A2621" s="258" t="str">
        <f>IF(B2621=1,A2574,"")</f>
        <v/>
      </c>
      <c r="B2621" s="39" t="str">
        <f t="shared" si="182"/>
        <v/>
      </c>
      <c r="C2621" s="101">
        <f>VLOOKUP($X$55,CAD!$E$7:$F$31,2,0)</f>
        <v>0</v>
      </c>
      <c r="D2621" s="37">
        <v>0</v>
      </c>
      <c r="E2621" s="37">
        <v>0</v>
      </c>
      <c r="F2621" s="37">
        <v>0</v>
      </c>
      <c r="G2621" s="37">
        <v>0</v>
      </c>
      <c r="H2621" s="37">
        <v>0</v>
      </c>
      <c r="I2621" s="37">
        <v>0</v>
      </c>
      <c r="J2621" s="37">
        <v>0</v>
      </c>
      <c r="K2621" s="37">
        <v>0</v>
      </c>
      <c r="L2621" s="37">
        <v>0</v>
      </c>
      <c r="M2621" s="37">
        <v>0</v>
      </c>
      <c r="N2621" s="37">
        <v>0</v>
      </c>
      <c r="O2621" s="37">
        <v>0</v>
      </c>
      <c r="P2621" s="46">
        <f t="shared" si="183"/>
        <v>0</v>
      </c>
    </row>
    <row r="2622" spans="1:20" hidden="1" x14ac:dyDescent="0.25">
      <c r="A2622" s="258" t="str">
        <f>IF(B2622=1,A2574,"")</f>
        <v/>
      </c>
      <c r="B2622" s="39" t="str">
        <f t="shared" si="182"/>
        <v/>
      </c>
      <c r="C2622" s="101">
        <f>VLOOKUP($X$56,CAD!$E$7:$F$31,2,0)</f>
        <v>0</v>
      </c>
      <c r="D2622" s="37">
        <v>0</v>
      </c>
      <c r="E2622" s="37">
        <v>0</v>
      </c>
      <c r="F2622" s="37">
        <v>0</v>
      </c>
      <c r="G2622" s="37">
        <v>0</v>
      </c>
      <c r="H2622" s="37">
        <v>0</v>
      </c>
      <c r="I2622" s="37">
        <v>0</v>
      </c>
      <c r="J2622" s="37">
        <v>0</v>
      </c>
      <c r="K2622" s="37">
        <v>0</v>
      </c>
      <c r="L2622" s="37">
        <v>0</v>
      </c>
      <c r="M2622" s="37">
        <v>0</v>
      </c>
      <c r="N2622" s="37">
        <v>0</v>
      </c>
      <c r="O2622" s="37">
        <v>0</v>
      </c>
      <c r="P2622" s="46">
        <f t="shared" si="183"/>
        <v>0</v>
      </c>
    </row>
    <row r="2623" spans="1:20" hidden="1" x14ac:dyDescent="0.25">
      <c r="A2623" s="258" t="str">
        <f>IF(B2623=1,A2574,"")</f>
        <v/>
      </c>
      <c r="B2623" s="39" t="str">
        <f t="shared" si="182"/>
        <v/>
      </c>
      <c r="C2623" s="101">
        <f>VLOOKUP($X$57,CAD!$E$7:$F$31,2,0)</f>
        <v>0</v>
      </c>
      <c r="D2623" s="37">
        <v>0</v>
      </c>
      <c r="E2623" s="37">
        <v>0</v>
      </c>
      <c r="F2623" s="37">
        <v>0</v>
      </c>
      <c r="G2623" s="37">
        <v>0</v>
      </c>
      <c r="H2623" s="37">
        <v>0</v>
      </c>
      <c r="I2623" s="37">
        <v>0</v>
      </c>
      <c r="J2623" s="37">
        <v>0</v>
      </c>
      <c r="K2623" s="37">
        <v>0</v>
      </c>
      <c r="L2623" s="37">
        <v>0</v>
      </c>
      <c r="M2623" s="37">
        <v>0</v>
      </c>
      <c r="N2623" s="37">
        <v>0</v>
      </c>
      <c r="O2623" s="37">
        <v>0</v>
      </c>
      <c r="P2623" s="46">
        <f t="shared" si="183"/>
        <v>0</v>
      </c>
    </row>
    <row r="2624" spans="1:20" hidden="1" x14ac:dyDescent="0.25">
      <c r="A2624" s="258" t="str">
        <f>IF(B2624=1,A2574,"")</f>
        <v/>
      </c>
      <c r="B2624" s="39" t="str">
        <f t="shared" si="182"/>
        <v/>
      </c>
      <c r="C2624" s="101">
        <f>VLOOKUP($X$58,CAD!$E$7:$F$31,2,0)</f>
        <v>0</v>
      </c>
      <c r="D2624" s="37">
        <v>0</v>
      </c>
      <c r="E2624" s="37">
        <v>0</v>
      </c>
      <c r="F2624" s="37">
        <v>0</v>
      </c>
      <c r="G2624" s="37">
        <v>0</v>
      </c>
      <c r="H2624" s="37">
        <v>0</v>
      </c>
      <c r="I2624" s="37">
        <v>0</v>
      </c>
      <c r="J2624" s="37">
        <v>0</v>
      </c>
      <c r="K2624" s="37">
        <v>0</v>
      </c>
      <c r="L2624" s="37">
        <v>0</v>
      </c>
      <c r="M2624" s="37">
        <v>0</v>
      </c>
      <c r="N2624" s="37">
        <v>0</v>
      </c>
      <c r="O2624" s="37">
        <v>0</v>
      </c>
      <c r="P2624" s="46">
        <f t="shared" si="183"/>
        <v>0</v>
      </c>
      <c r="T2624" s="10"/>
    </row>
    <row r="2625" spans="1:16" hidden="1" x14ac:dyDescent="0.25">
      <c r="A2625" s="258">
        <f>A2574</f>
        <v>2065</v>
      </c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73"/>
    </row>
    <row r="2626" spans="1:16" ht="15.75" hidden="1" thickBot="1" x14ac:dyDescent="0.3">
      <c r="A2626" s="258">
        <f>A2574</f>
        <v>2065</v>
      </c>
      <c r="C2626" s="131" t="s">
        <v>203</v>
      </c>
      <c r="D2626" s="143">
        <f>PREV_D!D2531</f>
        <v>0</v>
      </c>
      <c r="E2626" s="143">
        <f>PREV_D!E2531</f>
        <v>0</v>
      </c>
      <c r="F2626" s="143">
        <f>PREV_D!F2531</f>
        <v>0</v>
      </c>
      <c r="G2626" s="143">
        <f>PREV_D!G2531</f>
        <v>0</v>
      </c>
      <c r="H2626" s="143">
        <f>PREV_D!H2531</f>
        <v>0</v>
      </c>
      <c r="I2626" s="143">
        <f>PREV_D!I2531</f>
        <v>0</v>
      </c>
      <c r="J2626" s="143">
        <f>PREV_D!J2531</f>
        <v>0</v>
      </c>
      <c r="K2626" s="143">
        <f>PREV_D!K2531</f>
        <v>0</v>
      </c>
      <c r="L2626" s="143">
        <f>PREV_D!L2531</f>
        <v>0</v>
      </c>
      <c r="M2626" s="143">
        <f>PREV_D!M2531</f>
        <v>0</v>
      </c>
      <c r="N2626" s="143">
        <f>PREV_D!N2531</f>
        <v>0</v>
      </c>
      <c r="O2626" s="143">
        <f>PREV_D!O2531</f>
        <v>0</v>
      </c>
      <c r="P2626" s="144">
        <f>SUM(D2626:O2626)</f>
        <v>0</v>
      </c>
    </row>
    <row r="2627" spans="1:16" hidden="1" x14ac:dyDescent="0.25">
      <c r="A2627" s="258">
        <f>A2574</f>
        <v>2065</v>
      </c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73"/>
    </row>
    <row r="2628" spans="1:16" hidden="1" x14ac:dyDescent="0.25">
      <c r="A2628" s="258">
        <f>A2574</f>
        <v>2065</v>
      </c>
      <c r="C2628" s="63" t="s">
        <v>204</v>
      </c>
      <c r="D2628" s="145">
        <f>D2574-D2626</f>
        <v>0</v>
      </c>
      <c r="E2628" s="145">
        <f t="shared" ref="E2628:P2628" si="184">E2574-E2626</f>
        <v>0</v>
      </c>
      <c r="F2628" s="145">
        <f t="shared" si="184"/>
        <v>0</v>
      </c>
      <c r="G2628" s="145">
        <f t="shared" si="184"/>
        <v>0</v>
      </c>
      <c r="H2628" s="145">
        <f t="shared" si="184"/>
        <v>0</v>
      </c>
      <c r="I2628" s="145">
        <f t="shared" si="184"/>
        <v>0</v>
      </c>
      <c r="J2628" s="145">
        <f t="shared" si="184"/>
        <v>0</v>
      </c>
      <c r="K2628" s="145">
        <f t="shared" si="184"/>
        <v>0</v>
      </c>
      <c r="L2628" s="145">
        <f t="shared" si="184"/>
        <v>0</v>
      </c>
      <c r="M2628" s="145">
        <f t="shared" si="184"/>
        <v>0</v>
      </c>
      <c r="N2628" s="145">
        <f t="shared" si="184"/>
        <v>0</v>
      </c>
      <c r="O2628" s="145">
        <f t="shared" si="184"/>
        <v>0</v>
      </c>
      <c r="P2628" s="146">
        <f t="shared" si="184"/>
        <v>0</v>
      </c>
    </row>
    <row r="2629" spans="1:16" hidden="1" x14ac:dyDescent="0.25">
      <c r="A2629" s="258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hidden="1" x14ac:dyDescent="0.25">
      <c r="A2630" s="258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ht="15" hidden="1" customHeight="1" thickBot="1" x14ac:dyDescent="0.3">
      <c r="A2631" s="258">
        <f>A2574+1</f>
        <v>2066</v>
      </c>
      <c r="C2631" s="134" t="s">
        <v>202</v>
      </c>
      <c r="D2631" s="142">
        <f t="shared" ref="D2631:P2631" si="185">SUM(D2632:D2681)</f>
        <v>0</v>
      </c>
      <c r="E2631" s="142">
        <f t="shared" si="185"/>
        <v>0</v>
      </c>
      <c r="F2631" s="142">
        <f t="shared" si="185"/>
        <v>0</v>
      </c>
      <c r="G2631" s="142">
        <f t="shared" si="185"/>
        <v>0</v>
      </c>
      <c r="H2631" s="142">
        <f t="shared" si="185"/>
        <v>0</v>
      </c>
      <c r="I2631" s="142">
        <f t="shared" si="185"/>
        <v>0</v>
      </c>
      <c r="J2631" s="142">
        <f t="shared" si="185"/>
        <v>0</v>
      </c>
      <c r="K2631" s="142">
        <f t="shared" si="185"/>
        <v>0</v>
      </c>
      <c r="L2631" s="142">
        <f t="shared" si="185"/>
        <v>0</v>
      </c>
      <c r="M2631" s="142">
        <f t="shared" si="185"/>
        <v>0</v>
      </c>
      <c r="N2631" s="142">
        <f t="shared" si="185"/>
        <v>0</v>
      </c>
      <c r="O2631" s="142">
        <f t="shared" si="185"/>
        <v>0</v>
      </c>
      <c r="P2631" s="142">
        <f t="shared" si="185"/>
        <v>0</v>
      </c>
    </row>
    <row r="2632" spans="1:16" hidden="1" x14ac:dyDescent="0.25">
      <c r="A2632" s="258" t="str">
        <f>IF(B2632=1,A2631,"")</f>
        <v/>
      </c>
      <c r="B2632" s="39" t="str">
        <f>IF(C2632&lt;&gt;0,1,"")</f>
        <v/>
      </c>
      <c r="C2632" s="130">
        <f>VLOOKUP($X$9,CAD!$C$7:$D$31,2,0)</f>
        <v>0</v>
      </c>
      <c r="D2632" s="38">
        <v>0</v>
      </c>
      <c r="E2632" s="38">
        <v>0</v>
      </c>
      <c r="F2632" s="38">
        <v>0</v>
      </c>
      <c r="G2632" s="38">
        <v>0</v>
      </c>
      <c r="H2632" s="38">
        <v>0</v>
      </c>
      <c r="I2632" s="38">
        <v>0</v>
      </c>
      <c r="J2632" s="38">
        <v>0</v>
      </c>
      <c r="K2632" s="38">
        <v>0</v>
      </c>
      <c r="L2632" s="38">
        <v>0</v>
      </c>
      <c r="M2632" s="38">
        <v>0</v>
      </c>
      <c r="N2632" s="38">
        <v>0</v>
      </c>
      <c r="O2632" s="38">
        <v>0</v>
      </c>
      <c r="P2632" s="99">
        <f>SUM(D2632:O2632)</f>
        <v>0</v>
      </c>
    </row>
    <row r="2633" spans="1:16" hidden="1" x14ac:dyDescent="0.25">
      <c r="A2633" s="258" t="str">
        <f>IF(B2633=1,A2631,"")</f>
        <v/>
      </c>
      <c r="B2633" s="39" t="str">
        <f t="shared" ref="B2633:B2681" si="186">IF(C2633&lt;&gt;0,1,"")</f>
        <v/>
      </c>
      <c r="C2633" s="130">
        <f>VLOOKUP($X$10,CAD!$C$7:$D$31,2,0)</f>
        <v>0</v>
      </c>
      <c r="D2633" s="38">
        <v>0</v>
      </c>
      <c r="E2633" s="38">
        <v>0</v>
      </c>
      <c r="F2633" s="38">
        <v>0</v>
      </c>
      <c r="G2633" s="38">
        <v>0</v>
      </c>
      <c r="H2633" s="38">
        <v>0</v>
      </c>
      <c r="I2633" s="38">
        <v>0</v>
      </c>
      <c r="J2633" s="38">
        <v>0</v>
      </c>
      <c r="K2633" s="38">
        <v>0</v>
      </c>
      <c r="L2633" s="38">
        <v>0</v>
      </c>
      <c r="M2633" s="38">
        <v>0</v>
      </c>
      <c r="N2633" s="38">
        <v>0</v>
      </c>
      <c r="O2633" s="38">
        <v>0</v>
      </c>
      <c r="P2633" s="46">
        <f t="shared" ref="P2633:P2681" si="187">SUM(D2633:O2633)</f>
        <v>0</v>
      </c>
    </row>
    <row r="2634" spans="1:16" hidden="1" x14ac:dyDescent="0.25">
      <c r="A2634" s="258" t="str">
        <f>IF(B2634=1,A2631,"")</f>
        <v/>
      </c>
      <c r="B2634" s="39" t="str">
        <f t="shared" si="186"/>
        <v/>
      </c>
      <c r="C2634" s="130">
        <f>VLOOKUP($X$11,CAD!$C$7:$D$31,2,0)</f>
        <v>0</v>
      </c>
      <c r="D2634" s="37">
        <v>0</v>
      </c>
      <c r="E2634" s="37">
        <v>0</v>
      </c>
      <c r="F2634" s="37">
        <v>0</v>
      </c>
      <c r="G2634" s="37">
        <v>0</v>
      </c>
      <c r="H2634" s="37">
        <v>0</v>
      </c>
      <c r="I2634" s="37">
        <v>0</v>
      </c>
      <c r="J2634" s="37">
        <v>0</v>
      </c>
      <c r="K2634" s="37">
        <v>0</v>
      </c>
      <c r="L2634" s="37">
        <v>0</v>
      </c>
      <c r="M2634" s="37">
        <v>0</v>
      </c>
      <c r="N2634" s="37">
        <v>0</v>
      </c>
      <c r="O2634" s="37">
        <v>0</v>
      </c>
      <c r="P2634" s="46">
        <f t="shared" si="187"/>
        <v>0</v>
      </c>
    </row>
    <row r="2635" spans="1:16" hidden="1" x14ac:dyDescent="0.25">
      <c r="A2635" s="258" t="str">
        <f>IF(B2635=1,A2631,"")</f>
        <v/>
      </c>
      <c r="B2635" s="39" t="str">
        <f t="shared" si="186"/>
        <v/>
      </c>
      <c r="C2635" s="130">
        <f>VLOOKUP($X$12,CAD!$C$7:$D$31,2,0)</f>
        <v>0</v>
      </c>
      <c r="D2635" s="37">
        <v>0</v>
      </c>
      <c r="E2635" s="37">
        <v>0</v>
      </c>
      <c r="F2635" s="37">
        <v>0</v>
      </c>
      <c r="G2635" s="37">
        <v>0</v>
      </c>
      <c r="H2635" s="37">
        <v>0</v>
      </c>
      <c r="I2635" s="37">
        <v>0</v>
      </c>
      <c r="J2635" s="37">
        <v>0</v>
      </c>
      <c r="K2635" s="37">
        <v>0</v>
      </c>
      <c r="L2635" s="37">
        <v>0</v>
      </c>
      <c r="M2635" s="37">
        <v>0</v>
      </c>
      <c r="N2635" s="37">
        <v>0</v>
      </c>
      <c r="O2635" s="37">
        <v>0</v>
      </c>
      <c r="P2635" s="46">
        <f t="shared" si="187"/>
        <v>0</v>
      </c>
    </row>
    <row r="2636" spans="1:16" hidden="1" x14ac:dyDescent="0.25">
      <c r="A2636" s="258" t="str">
        <f>IF(B2636=1,A2631,"")</f>
        <v/>
      </c>
      <c r="B2636" s="39" t="str">
        <f t="shared" si="186"/>
        <v/>
      </c>
      <c r="C2636" s="130">
        <f>VLOOKUP($X$13,CAD!$C$7:$D$31,2,0)</f>
        <v>0</v>
      </c>
      <c r="D2636" s="37">
        <v>0</v>
      </c>
      <c r="E2636" s="37">
        <v>0</v>
      </c>
      <c r="F2636" s="37">
        <v>0</v>
      </c>
      <c r="G2636" s="37">
        <v>0</v>
      </c>
      <c r="H2636" s="37">
        <v>0</v>
      </c>
      <c r="I2636" s="37">
        <v>0</v>
      </c>
      <c r="J2636" s="37">
        <v>0</v>
      </c>
      <c r="K2636" s="37">
        <v>0</v>
      </c>
      <c r="L2636" s="37">
        <v>0</v>
      </c>
      <c r="M2636" s="37">
        <v>0</v>
      </c>
      <c r="N2636" s="37">
        <v>0</v>
      </c>
      <c r="O2636" s="37">
        <v>0</v>
      </c>
      <c r="P2636" s="46">
        <f t="shared" si="187"/>
        <v>0</v>
      </c>
    </row>
    <row r="2637" spans="1:16" hidden="1" x14ac:dyDescent="0.25">
      <c r="A2637" s="258" t="str">
        <f>IF(B2637=1,A2631,"")</f>
        <v/>
      </c>
      <c r="B2637" s="39" t="str">
        <f t="shared" si="186"/>
        <v/>
      </c>
      <c r="C2637" s="130">
        <f>VLOOKUP($X$14,CAD!$C$7:$D$31,2,0)</f>
        <v>0</v>
      </c>
      <c r="D2637" s="37">
        <v>0</v>
      </c>
      <c r="E2637" s="37">
        <v>0</v>
      </c>
      <c r="F2637" s="37">
        <v>0</v>
      </c>
      <c r="G2637" s="37">
        <v>0</v>
      </c>
      <c r="H2637" s="37">
        <v>0</v>
      </c>
      <c r="I2637" s="37">
        <v>0</v>
      </c>
      <c r="J2637" s="37">
        <v>0</v>
      </c>
      <c r="K2637" s="37">
        <v>0</v>
      </c>
      <c r="L2637" s="37">
        <v>0</v>
      </c>
      <c r="M2637" s="37">
        <v>0</v>
      </c>
      <c r="N2637" s="37">
        <v>0</v>
      </c>
      <c r="O2637" s="37">
        <v>0</v>
      </c>
      <c r="P2637" s="46">
        <f t="shared" si="187"/>
        <v>0</v>
      </c>
    </row>
    <row r="2638" spans="1:16" hidden="1" x14ac:dyDescent="0.25">
      <c r="A2638" s="258" t="str">
        <f>IF(B2638=1,A2631,"")</f>
        <v/>
      </c>
      <c r="B2638" s="39" t="str">
        <f t="shared" si="186"/>
        <v/>
      </c>
      <c r="C2638" s="130">
        <f>VLOOKUP($X$15,CAD!$C$7:$D$31,2,0)</f>
        <v>0</v>
      </c>
      <c r="D2638" s="37">
        <v>0</v>
      </c>
      <c r="E2638" s="37">
        <v>0</v>
      </c>
      <c r="F2638" s="37">
        <v>0</v>
      </c>
      <c r="G2638" s="37">
        <v>0</v>
      </c>
      <c r="H2638" s="37">
        <v>0</v>
      </c>
      <c r="I2638" s="37">
        <v>0</v>
      </c>
      <c r="J2638" s="37">
        <v>0</v>
      </c>
      <c r="K2638" s="37">
        <v>0</v>
      </c>
      <c r="L2638" s="37">
        <v>0</v>
      </c>
      <c r="M2638" s="37">
        <v>0</v>
      </c>
      <c r="N2638" s="37">
        <v>0</v>
      </c>
      <c r="O2638" s="37">
        <v>0</v>
      </c>
      <c r="P2638" s="46">
        <f t="shared" si="187"/>
        <v>0</v>
      </c>
    </row>
    <row r="2639" spans="1:16" hidden="1" x14ac:dyDescent="0.25">
      <c r="A2639" s="258" t="str">
        <f>IF(B2639=1,A2631,"")</f>
        <v/>
      </c>
      <c r="B2639" s="39" t="str">
        <f t="shared" si="186"/>
        <v/>
      </c>
      <c r="C2639" s="130">
        <f>VLOOKUP($X$16,CAD!$C$7:$D$31,2,0)</f>
        <v>0</v>
      </c>
      <c r="D2639" s="37">
        <v>0</v>
      </c>
      <c r="E2639" s="37">
        <v>0</v>
      </c>
      <c r="F2639" s="37">
        <v>0</v>
      </c>
      <c r="G2639" s="37">
        <v>0</v>
      </c>
      <c r="H2639" s="37">
        <v>0</v>
      </c>
      <c r="I2639" s="37">
        <v>0</v>
      </c>
      <c r="J2639" s="37">
        <v>0</v>
      </c>
      <c r="K2639" s="37">
        <v>0</v>
      </c>
      <c r="L2639" s="37">
        <v>0</v>
      </c>
      <c r="M2639" s="37">
        <v>0</v>
      </c>
      <c r="N2639" s="37">
        <v>0</v>
      </c>
      <c r="O2639" s="37">
        <v>0</v>
      </c>
      <c r="P2639" s="46">
        <f t="shared" si="187"/>
        <v>0</v>
      </c>
    </row>
    <row r="2640" spans="1:16" hidden="1" x14ac:dyDescent="0.25">
      <c r="A2640" s="258" t="str">
        <f>IF(B2640=1,A2631,"")</f>
        <v/>
      </c>
      <c r="B2640" s="39" t="str">
        <f t="shared" si="186"/>
        <v/>
      </c>
      <c r="C2640" s="130">
        <f>VLOOKUP($X$17,CAD!$C$7:$D$31,2,0)</f>
        <v>0</v>
      </c>
      <c r="D2640" s="37">
        <v>0</v>
      </c>
      <c r="E2640" s="37">
        <v>0</v>
      </c>
      <c r="F2640" s="37">
        <v>0</v>
      </c>
      <c r="G2640" s="37">
        <v>0</v>
      </c>
      <c r="H2640" s="37">
        <v>0</v>
      </c>
      <c r="I2640" s="37">
        <v>0</v>
      </c>
      <c r="J2640" s="37">
        <v>0</v>
      </c>
      <c r="K2640" s="37">
        <v>0</v>
      </c>
      <c r="L2640" s="37">
        <v>0</v>
      </c>
      <c r="M2640" s="37">
        <v>0</v>
      </c>
      <c r="N2640" s="37">
        <v>0</v>
      </c>
      <c r="O2640" s="37">
        <v>0</v>
      </c>
      <c r="P2640" s="46">
        <f t="shared" si="187"/>
        <v>0</v>
      </c>
    </row>
    <row r="2641" spans="1:16" hidden="1" x14ac:dyDescent="0.25">
      <c r="A2641" s="258" t="str">
        <f>IF(B2641=1,A2631,"")</f>
        <v/>
      </c>
      <c r="B2641" s="39" t="str">
        <f t="shared" si="186"/>
        <v/>
      </c>
      <c r="C2641" s="130">
        <f>VLOOKUP($X$18,CAD!$C$7:$D$31,2,0)</f>
        <v>0</v>
      </c>
      <c r="D2641" s="37">
        <v>0</v>
      </c>
      <c r="E2641" s="37">
        <v>0</v>
      </c>
      <c r="F2641" s="37">
        <v>0</v>
      </c>
      <c r="G2641" s="37">
        <v>0</v>
      </c>
      <c r="H2641" s="37">
        <v>0</v>
      </c>
      <c r="I2641" s="37">
        <v>0</v>
      </c>
      <c r="J2641" s="37">
        <v>0</v>
      </c>
      <c r="K2641" s="37">
        <v>0</v>
      </c>
      <c r="L2641" s="37">
        <v>0</v>
      </c>
      <c r="M2641" s="37">
        <v>0</v>
      </c>
      <c r="N2641" s="37">
        <v>0</v>
      </c>
      <c r="O2641" s="37">
        <v>0</v>
      </c>
      <c r="P2641" s="46">
        <f t="shared" si="187"/>
        <v>0</v>
      </c>
    </row>
    <row r="2642" spans="1:16" hidden="1" x14ac:dyDescent="0.25">
      <c r="A2642" s="258" t="str">
        <f>IF(B2642=1,A2631,"")</f>
        <v/>
      </c>
      <c r="B2642" s="39" t="str">
        <f t="shared" si="186"/>
        <v/>
      </c>
      <c r="C2642" s="130">
        <f>VLOOKUP($X$19,CAD!$C$7:$D$31,2,0)</f>
        <v>0</v>
      </c>
      <c r="D2642" s="37">
        <v>0</v>
      </c>
      <c r="E2642" s="37">
        <v>0</v>
      </c>
      <c r="F2642" s="37">
        <v>0</v>
      </c>
      <c r="G2642" s="37">
        <v>0</v>
      </c>
      <c r="H2642" s="37">
        <v>0</v>
      </c>
      <c r="I2642" s="37">
        <v>0</v>
      </c>
      <c r="J2642" s="37">
        <v>0</v>
      </c>
      <c r="K2642" s="37">
        <v>0</v>
      </c>
      <c r="L2642" s="37">
        <v>0</v>
      </c>
      <c r="M2642" s="37">
        <v>0</v>
      </c>
      <c r="N2642" s="37">
        <v>0</v>
      </c>
      <c r="O2642" s="37">
        <v>0</v>
      </c>
      <c r="P2642" s="46">
        <f t="shared" si="187"/>
        <v>0</v>
      </c>
    </row>
    <row r="2643" spans="1:16" hidden="1" x14ac:dyDescent="0.25">
      <c r="A2643" s="258" t="str">
        <f>IF(B2643=1,A2631,"")</f>
        <v/>
      </c>
      <c r="B2643" s="39" t="str">
        <f t="shared" si="186"/>
        <v/>
      </c>
      <c r="C2643" s="130">
        <f>VLOOKUP($X$20,CAD!$C$7:$D$31,2,0)</f>
        <v>0</v>
      </c>
      <c r="D2643" s="37">
        <v>0</v>
      </c>
      <c r="E2643" s="37">
        <v>0</v>
      </c>
      <c r="F2643" s="37">
        <v>0</v>
      </c>
      <c r="G2643" s="37">
        <v>0</v>
      </c>
      <c r="H2643" s="37">
        <v>0</v>
      </c>
      <c r="I2643" s="37">
        <v>0</v>
      </c>
      <c r="J2643" s="37">
        <v>0</v>
      </c>
      <c r="K2643" s="37">
        <v>0</v>
      </c>
      <c r="L2643" s="37">
        <v>0</v>
      </c>
      <c r="M2643" s="37">
        <v>0</v>
      </c>
      <c r="N2643" s="37">
        <v>0</v>
      </c>
      <c r="O2643" s="37">
        <v>0</v>
      </c>
      <c r="P2643" s="46">
        <f t="shared" si="187"/>
        <v>0</v>
      </c>
    </row>
    <row r="2644" spans="1:16" hidden="1" x14ac:dyDescent="0.25">
      <c r="A2644" s="258" t="str">
        <f>IF(B2644=1,A2631,"")</f>
        <v/>
      </c>
      <c r="B2644" s="39" t="str">
        <f t="shared" si="186"/>
        <v/>
      </c>
      <c r="C2644" s="130">
        <f>VLOOKUP($X$21,CAD!$C$7:$D$31,2,0)</f>
        <v>0</v>
      </c>
      <c r="D2644" s="37">
        <v>0</v>
      </c>
      <c r="E2644" s="37">
        <v>0</v>
      </c>
      <c r="F2644" s="37">
        <v>0</v>
      </c>
      <c r="G2644" s="37">
        <v>0</v>
      </c>
      <c r="H2644" s="37">
        <v>0</v>
      </c>
      <c r="I2644" s="37">
        <v>0</v>
      </c>
      <c r="J2644" s="37">
        <v>0</v>
      </c>
      <c r="K2644" s="37">
        <v>0</v>
      </c>
      <c r="L2644" s="37">
        <v>0</v>
      </c>
      <c r="M2644" s="37">
        <v>0</v>
      </c>
      <c r="N2644" s="37">
        <v>0</v>
      </c>
      <c r="O2644" s="37">
        <v>0</v>
      </c>
      <c r="P2644" s="46">
        <f t="shared" si="187"/>
        <v>0</v>
      </c>
    </row>
    <row r="2645" spans="1:16" hidden="1" x14ac:dyDescent="0.25">
      <c r="A2645" s="258" t="str">
        <f>IF(B2645=1,A2631,"")</f>
        <v/>
      </c>
      <c r="B2645" s="39" t="str">
        <f t="shared" si="186"/>
        <v/>
      </c>
      <c r="C2645" s="130">
        <f>VLOOKUP($X$22,CAD!$C$7:$D$31,2,0)</f>
        <v>0</v>
      </c>
      <c r="D2645" s="37">
        <v>0</v>
      </c>
      <c r="E2645" s="37">
        <v>0</v>
      </c>
      <c r="F2645" s="37">
        <v>0</v>
      </c>
      <c r="G2645" s="37">
        <v>0</v>
      </c>
      <c r="H2645" s="37">
        <v>0</v>
      </c>
      <c r="I2645" s="37">
        <v>0</v>
      </c>
      <c r="J2645" s="37">
        <v>0</v>
      </c>
      <c r="K2645" s="37">
        <v>0</v>
      </c>
      <c r="L2645" s="37">
        <v>0</v>
      </c>
      <c r="M2645" s="37">
        <v>0</v>
      </c>
      <c r="N2645" s="37">
        <v>0</v>
      </c>
      <c r="O2645" s="37">
        <v>0</v>
      </c>
      <c r="P2645" s="46">
        <f t="shared" si="187"/>
        <v>0</v>
      </c>
    </row>
    <row r="2646" spans="1:16" hidden="1" x14ac:dyDescent="0.25">
      <c r="A2646" s="258" t="str">
        <f>IF(B2646=1,A2631,"")</f>
        <v/>
      </c>
      <c r="B2646" s="39" t="str">
        <f t="shared" si="186"/>
        <v/>
      </c>
      <c r="C2646" s="130">
        <f>VLOOKUP($X$23,CAD!$C$7:$D$31,2,0)</f>
        <v>0</v>
      </c>
      <c r="D2646" s="37">
        <v>0</v>
      </c>
      <c r="E2646" s="37">
        <v>0</v>
      </c>
      <c r="F2646" s="37">
        <v>0</v>
      </c>
      <c r="G2646" s="37">
        <v>0</v>
      </c>
      <c r="H2646" s="37">
        <v>0</v>
      </c>
      <c r="I2646" s="37">
        <v>0</v>
      </c>
      <c r="J2646" s="37">
        <v>0</v>
      </c>
      <c r="K2646" s="37">
        <v>0</v>
      </c>
      <c r="L2646" s="37">
        <v>0</v>
      </c>
      <c r="M2646" s="37">
        <v>0</v>
      </c>
      <c r="N2646" s="37">
        <v>0</v>
      </c>
      <c r="O2646" s="37">
        <v>0</v>
      </c>
      <c r="P2646" s="46">
        <f t="shared" si="187"/>
        <v>0</v>
      </c>
    </row>
    <row r="2647" spans="1:16" hidden="1" x14ac:dyDescent="0.25">
      <c r="A2647" s="258" t="str">
        <f>IF(B2647=1,A2631,"")</f>
        <v/>
      </c>
      <c r="B2647" s="39" t="str">
        <f t="shared" si="186"/>
        <v/>
      </c>
      <c r="C2647" s="130">
        <f>VLOOKUP($X$24,CAD!$C$7:$D$31,2,0)</f>
        <v>0</v>
      </c>
      <c r="D2647" s="37">
        <v>0</v>
      </c>
      <c r="E2647" s="37">
        <v>0</v>
      </c>
      <c r="F2647" s="37">
        <v>0</v>
      </c>
      <c r="G2647" s="37">
        <v>0</v>
      </c>
      <c r="H2647" s="37">
        <v>0</v>
      </c>
      <c r="I2647" s="37">
        <v>0</v>
      </c>
      <c r="J2647" s="37">
        <v>0</v>
      </c>
      <c r="K2647" s="37">
        <v>0</v>
      </c>
      <c r="L2647" s="37">
        <v>0</v>
      </c>
      <c r="M2647" s="37">
        <v>0</v>
      </c>
      <c r="N2647" s="37">
        <v>0</v>
      </c>
      <c r="O2647" s="37">
        <v>0</v>
      </c>
      <c r="P2647" s="46">
        <f t="shared" si="187"/>
        <v>0</v>
      </c>
    </row>
    <row r="2648" spans="1:16" hidden="1" x14ac:dyDescent="0.25">
      <c r="A2648" s="258" t="str">
        <f>IF(B2648=1,A2631,"")</f>
        <v/>
      </c>
      <c r="B2648" s="39" t="str">
        <f t="shared" si="186"/>
        <v/>
      </c>
      <c r="C2648" s="130">
        <f>VLOOKUP($X$25,CAD!$C$7:$D$31,2,0)</f>
        <v>0</v>
      </c>
      <c r="D2648" s="37">
        <v>0</v>
      </c>
      <c r="E2648" s="37">
        <v>0</v>
      </c>
      <c r="F2648" s="37">
        <v>0</v>
      </c>
      <c r="G2648" s="37">
        <v>0</v>
      </c>
      <c r="H2648" s="37">
        <v>0</v>
      </c>
      <c r="I2648" s="37">
        <v>0</v>
      </c>
      <c r="J2648" s="37">
        <v>0</v>
      </c>
      <c r="K2648" s="37">
        <v>0</v>
      </c>
      <c r="L2648" s="37">
        <v>0</v>
      </c>
      <c r="M2648" s="37">
        <v>0</v>
      </c>
      <c r="N2648" s="37">
        <v>0</v>
      </c>
      <c r="O2648" s="37">
        <v>0</v>
      </c>
      <c r="P2648" s="46">
        <f t="shared" si="187"/>
        <v>0</v>
      </c>
    </row>
    <row r="2649" spans="1:16" hidden="1" x14ac:dyDescent="0.25">
      <c r="A2649" s="258" t="str">
        <f>IF(B2649=1,A2631,"")</f>
        <v/>
      </c>
      <c r="B2649" s="39" t="str">
        <f t="shared" si="186"/>
        <v/>
      </c>
      <c r="C2649" s="130">
        <f>VLOOKUP($X$26,CAD!$C$7:$D$31,2,0)</f>
        <v>0</v>
      </c>
      <c r="D2649" s="37">
        <v>0</v>
      </c>
      <c r="E2649" s="37">
        <v>0</v>
      </c>
      <c r="F2649" s="37">
        <v>0</v>
      </c>
      <c r="G2649" s="37">
        <v>0</v>
      </c>
      <c r="H2649" s="37">
        <v>0</v>
      </c>
      <c r="I2649" s="37">
        <v>0</v>
      </c>
      <c r="J2649" s="37">
        <v>0</v>
      </c>
      <c r="K2649" s="37">
        <v>0</v>
      </c>
      <c r="L2649" s="37">
        <v>0</v>
      </c>
      <c r="M2649" s="37">
        <v>0</v>
      </c>
      <c r="N2649" s="37">
        <v>0</v>
      </c>
      <c r="O2649" s="37">
        <v>0</v>
      </c>
      <c r="P2649" s="46">
        <f t="shared" si="187"/>
        <v>0</v>
      </c>
    </row>
    <row r="2650" spans="1:16" hidden="1" x14ac:dyDescent="0.25">
      <c r="A2650" s="258" t="str">
        <f>IF(B2650=1,A2631,"")</f>
        <v/>
      </c>
      <c r="B2650" s="39" t="str">
        <f t="shared" si="186"/>
        <v/>
      </c>
      <c r="C2650" s="130">
        <f>VLOOKUP($X$27,CAD!$C$7:$D$31,2,0)</f>
        <v>0</v>
      </c>
      <c r="D2650" s="37">
        <v>0</v>
      </c>
      <c r="E2650" s="37">
        <v>0</v>
      </c>
      <c r="F2650" s="37">
        <v>0</v>
      </c>
      <c r="G2650" s="37">
        <v>0</v>
      </c>
      <c r="H2650" s="37">
        <v>0</v>
      </c>
      <c r="I2650" s="37">
        <v>0</v>
      </c>
      <c r="J2650" s="37">
        <v>0</v>
      </c>
      <c r="K2650" s="37">
        <v>0</v>
      </c>
      <c r="L2650" s="37">
        <v>0</v>
      </c>
      <c r="M2650" s="37">
        <v>0</v>
      </c>
      <c r="N2650" s="37">
        <v>0</v>
      </c>
      <c r="O2650" s="37">
        <v>0</v>
      </c>
      <c r="P2650" s="46">
        <f t="shared" si="187"/>
        <v>0</v>
      </c>
    </row>
    <row r="2651" spans="1:16" hidden="1" x14ac:dyDescent="0.25">
      <c r="A2651" s="258" t="str">
        <f>IF(B2651=1,A2631,"")</f>
        <v/>
      </c>
      <c r="B2651" s="39" t="str">
        <f t="shared" si="186"/>
        <v/>
      </c>
      <c r="C2651" s="130">
        <f>VLOOKUP($X$28,CAD!$C$7:$D$31,2,0)</f>
        <v>0</v>
      </c>
      <c r="D2651" s="37">
        <v>0</v>
      </c>
      <c r="E2651" s="37">
        <v>0</v>
      </c>
      <c r="F2651" s="37">
        <v>0</v>
      </c>
      <c r="G2651" s="37">
        <v>0</v>
      </c>
      <c r="H2651" s="37">
        <v>0</v>
      </c>
      <c r="I2651" s="37">
        <v>0</v>
      </c>
      <c r="J2651" s="37">
        <v>0</v>
      </c>
      <c r="K2651" s="37">
        <v>0</v>
      </c>
      <c r="L2651" s="37">
        <v>0</v>
      </c>
      <c r="M2651" s="37">
        <v>0</v>
      </c>
      <c r="N2651" s="37">
        <v>0</v>
      </c>
      <c r="O2651" s="37">
        <v>0</v>
      </c>
      <c r="P2651" s="46">
        <f t="shared" si="187"/>
        <v>0</v>
      </c>
    </row>
    <row r="2652" spans="1:16" hidden="1" x14ac:dyDescent="0.25">
      <c r="A2652" s="258" t="str">
        <f>IF(B2652=1,A2631,"")</f>
        <v/>
      </c>
      <c r="B2652" s="39" t="str">
        <f t="shared" si="186"/>
        <v/>
      </c>
      <c r="C2652" s="130">
        <f>VLOOKUP($X$29,CAD!$C$7:$D$31,2,0)</f>
        <v>0</v>
      </c>
      <c r="D2652" s="37">
        <v>0</v>
      </c>
      <c r="E2652" s="37">
        <v>0</v>
      </c>
      <c r="F2652" s="37">
        <v>0</v>
      </c>
      <c r="G2652" s="37">
        <v>0</v>
      </c>
      <c r="H2652" s="37">
        <v>0</v>
      </c>
      <c r="I2652" s="37">
        <v>0</v>
      </c>
      <c r="J2652" s="37">
        <v>0</v>
      </c>
      <c r="K2652" s="37">
        <v>0</v>
      </c>
      <c r="L2652" s="37">
        <v>0</v>
      </c>
      <c r="M2652" s="37">
        <v>0</v>
      </c>
      <c r="N2652" s="37">
        <v>0</v>
      </c>
      <c r="O2652" s="37">
        <v>0</v>
      </c>
      <c r="P2652" s="46">
        <f t="shared" si="187"/>
        <v>0</v>
      </c>
    </row>
    <row r="2653" spans="1:16" hidden="1" x14ac:dyDescent="0.25">
      <c r="A2653" s="258" t="str">
        <f>IF(B2653=1,A2631,"")</f>
        <v/>
      </c>
      <c r="B2653" s="39" t="str">
        <f t="shared" si="186"/>
        <v/>
      </c>
      <c r="C2653" s="130">
        <f>VLOOKUP($X$30,CAD!$C$7:$D$31,2,0)</f>
        <v>0</v>
      </c>
      <c r="D2653" s="37">
        <v>0</v>
      </c>
      <c r="E2653" s="37">
        <v>0</v>
      </c>
      <c r="F2653" s="37">
        <v>0</v>
      </c>
      <c r="G2653" s="37">
        <v>0</v>
      </c>
      <c r="H2653" s="37">
        <v>0</v>
      </c>
      <c r="I2653" s="37">
        <v>0</v>
      </c>
      <c r="J2653" s="37">
        <v>0</v>
      </c>
      <c r="K2653" s="37">
        <v>0</v>
      </c>
      <c r="L2653" s="37">
        <v>0</v>
      </c>
      <c r="M2653" s="37">
        <v>0</v>
      </c>
      <c r="N2653" s="37">
        <v>0</v>
      </c>
      <c r="O2653" s="37">
        <v>0</v>
      </c>
      <c r="P2653" s="46">
        <f t="shared" si="187"/>
        <v>0</v>
      </c>
    </row>
    <row r="2654" spans="1:16" hidden="1" x14ac:dyDescent="0.25">
      <c r="A2654" s="258" t="str">
        <f>IF(B2654=1,A2631,"")</f>
        <v/>
      </c>
      <c r="B2654" s="39" t="str">
        <f t="shared" si="186"/>
        <v/>
      </c>
      <c r="C2654" s="130">
        <f>VLOOKUP($X$31,CAD!$C$7:$D$31,2,0)</f>
        <v>0</v>
      </c>
      <c r="D2654" s="37">
        <v>0</v>
      </c>
      <c r="E2654" s="37">
        <v>0</v>
      </c>
      <c r="F2654" s="37">
        <v>0</v>
      </c>
      <c r="G2654" s="37">
        <v>0</v>
      </c>
      <c r="H2654" s="37">
        <v>0</v>
      </c>
      <c r="I2654" s="37">
        <v>0</v>
      </c>
      <c r="J2654" s="37">
        <v>0</v>
      </c>
      <c r="K2654" s="37">
        <v>0</v>
      </c>
      <c r="L2654" s="37">
        <v>0</v>
      </c>
      <c r="M2654" s="37">
        <v>0</v>
      </c>
      <c r="N2654" s="37">
        <v>0</v>
      </c>
      <c r="O2654" s="37">
        <v>0</v>
      </c>
      <c r="P2654" s="46">
        <f t="shared" si="187"/>
        <v>0</v>
      </c>
    </row>
    <row r="2655" spans="1:16" hidden="1" x14ac:dyDescent="0.25">
      <c r="A2655" s="258" t="str">
        <f>IF(B2655=1,A2631,"")</f>
        <v/>
      </c>
      <c r="B2655" s="39" t="str">
        <f t="shared" si="186"/>
        <v/>
      </c>
      <c r="C2655" s="130">
        <f>VLOOKUP($X$32,CAD!$C$7:$D$31,2,0)</f>
        <v>0</v>
      </c>
      <c r="D2655" s="37">
        <v>0</v>
      </c>
      <c r="E2655" s="37">
        <v>0</v>
      </c>
      <c r="F2655" s="37">
        <v>0</v>
      </c>
      <c r="G2655" s="37">
        <v>0</v>
      </c>
      <c r="H2655" s="37">
        <v>0</v>
      </c>
      <c r="I2655" s="37">
        <v>0</v>
      </c>
      <c r="J2655" s="37">
        <v>0</v>
      </c>
      <c r="K2655" s="37">
        <v>0</v>
      </c>
      <c r="L2655" s="37">
        <v>0</v>
      </c>
      <c r="M2655" s="37">
        <v>0</v>
      </c>
      <c r="N2655" s="37">
        <v>0</v>
      </c>
      <c r="O2655" s="37">
        <v>0</v>
      </c>
      <c r="P2655" s="46">
        <f t="shared" si="187"/>
        <v>0</v>
      </c>
    </row>
    <row r="2656" spans="1:16" hidden="1" x14ac:dyDescent="0.25">
      <c r="A2656" s="258" t="str">
        <f>IF(B2656=1,A2631,"")</f>
        <v/>
      </c>
      <c r="B2656" s="39" t="str">
        <f t="shared" si="186"/>
        <v/>
      </c>
      <c r="C2656" s="130">
        <f>VLOOKUP($X$33,CAD!$C$7:$D$31,2,0)</f>
        <v>0</v>
      </c>
      <c r="D2656" s="37">
        <v>0</v>
      </c>
      <c r="E2656" s="37">
        <v>0</v>
      </c>
      <c r="F2656" s="37">
        <v>0</v>
      </c>
      <c r="G2656" s="37">
        <v>0</v>
      </c>
      <c r="H2656" s="37">
        <v>0</v>
      </c>
      <c r="I2656" s="37">
        <v>0</v>
      </c>
      <c r="J2656" s="37">
        <v>0</v>
      </c>
      <c r="K2656" s="37">
        <v>0</v>
      </c>
      <c r="L2656" s="37">
        <v>0</v>
      </c>
      <c r="M2656" s="37">
        <v>0</v>
      </c>
      <c r="N2656" s="37">
        <v>0</v>
      </c>
      <c r="O2656" s="37">
        <v>0</v>
      </c>
      <c r="P2656" s="46">
        <f t="shared" si="187"/>
        <v>0</v>
      </c>
    </row>
    <row r="2657" spans="1:16" hidden="1" x14ac:dyDescent="0.25">
      <c r="A2657" s="258" t="str">
        <f>IF(B2657=1,A2631,"")</f>
        <v/>
      </c>
      <c r="B2657" s="39" t="str">
        <f t="shared" si="186"/>
        <v/>
      </c>
      <c r="C2657" s="101">
        <f>VLOOKUP($X$34,CAD!$E$7:$F$31,2,0)</f>
        <v>0</v>
      </c>
      <c r="D2657" s="37">
        <v>0</v>
      </c>
      <c r="E2657" s="37">
        <v>0</v>
      </c>
      <c r="F2657" s="37">
        <v>0</v>
      </c>
      <c r="G2657" s="37">
        <v>0</v>
      </c>
      <c r="H2657" s="37">
        <v>0</v>
      </c>
      <c r="I2657" s="37">
        <v>0</v>
      </c>
      <c r="J2657" s="37">
        <v>0</v>
      </c>
      <c r="K2657" s="37">
        <v>0</v>
      </c>
      <c r="L2657" s="37">
        <v>0</v>
      </c>
      <c r="M2657" s="37">
        <v>0</v>
      </c>
      <c r="N2657" s="37">
        <v>0</v>
      </c>
      <c r="O2657" s="37">
        <v>0</v>
      </c>
      <c r="P2657" s="46">
        <f t="shared" si="187"/>
        <v>0</v>
      </c>
    </row>
    <row r="2658" spans="1:16" hidden="1" x14ac:dyDescent="0.25">
      <c r="A2658" s="258" t="str">
        <f>IF(B2658=1,A2631,"")</f>
        <v/>
      </c>
      <c r="B2658" s="39" t="str">
        <f t="shared" si="186"/>
        <v/>
      </c>
      <c r="C2658" s="101">
        <f>VLOOKUP($X$35,CAD!$E$7:$F$31,2,0)</f>
        <v>0</v>
      </c>
      <c r="D2658" s="37">
        <v>0</v>
      </c>
      <c r="E2658" s="37">
        <v>0</v>
      </c>
      <c r="F2658" s="37">
        <v>0</v>
      </c>
      <c r="G2658" s="37">
        <v>0</v>
      </c>
      <c r="H2658" s="37">
        <v>0</v>
      </c>
      <c r="I2658" s="37">
        <v>0</v>
      </c>
      <c r="J2658" s="37">
        <v>0</v>
      </c>
      <c r="K2658" s="37">
        <v>0</v>
      </c>
      <c r="L2658" s="37">
        <v>0</v>
      </c>
      <c r="M2658" s="37">
        <v>0</v>
      </c>
      <c r="N2658" s="37">
        <v>0</v>
      </c>
      <c r="O2658" s="37">
        <v>0</v>
      </c>
      <c r="P2658" s="46">
        <f t="shared" si="187"/>
        <v>0</v>
      </c>
    </row>
    <row r="2659" spans="1:16" hidden="1" x14ac:dyDescent="0.25">
      <c r="A2659" s="258" t="str">
        <f>IF(B2659=1,A2631,"")</f>
        <v/>
      </c>
      <c r="B2659" s="39" t="str">
        <f t="shared" si="186"/>
        <v/>
      </c>
      <c r="C2659" s="101">
        <f>VLOOKUP($X$36,CAD!$E$7:$F$31,2,0)</f>
        <v>0</v>
      </c>
      <c r="D2659" s="37">
        <v>0</v>
      </c>
      <c r="E2659" s="37">
        <v>0</v>
      </c>
      <c r="F2659" s="37">
        <v>0</v>
      </c>
      <c r="G2659" s="37">
        <v>0</v>
      </c>
      <c r="H2659" s="37">
        <v>0</v>
      </c>
      <c r="I2659" s="37">
        <v>0</v>
      </c>
      <c r="J2659" s="37">
        <v>0</v>
      </c>
      <c r="K2659" s="37">
        <v>0</v>
      </c>
      <c r="L2659" s="37">
        <v>0</v>
      </c>
      <c r="M2659" s="37">
        <v>0</v>
      </c>
      <c r="N2659" s="37">
        <v>0</v>
      </c>
      <c r="O2659" s="37">
        <v>0</v>
      </c>
      <c r="P2659" s="46">
        <f t="shared" si="187"/>
        <v>0</v>
      </c>
    </row>
    <row r="2660" spans="1:16" hidden="1" x14ac:dyDescent="0.25">
      <c r="A2660" s="258" t="str">
        <f>IF(B2660=1,A2631,"")</f>
        <v/>
      </c>
      <c r="B2660" s="39" t="str">
        <f t="shared" si="186"/>
        <v/>
      </c>
      <c r="C2660" s="101">
        <f>VLOOKUP($X$37,CAD!$E$7:$F$31,2,0)</f>
        <v>0</v>
      </c>
      <c r="D2660" s="37">
        <v>0</v>
      </c>
      <c r="E2660" s="37">
        <v>0</v>
      </c>
      <c r="F2660" s="37">
        <v>0</v>
      </c>
      <c r="G2660" s="37">
        <v>0</v>
      </c>
      <c r="H2660" s="37">
        <v>0</v>
      </c>
      <c r="I2660" s="37">
        <v>0</v>
      </c>
      <c r="J2660" s="37">
        <v>0</v>
      </c>
      <c r="K2660" s="37">
        <v>0</v>
      </c>
      <c r="L2660" s="37">
        <v>0</v>
      </c>
      <c r="M2660" s="37">
        <v>0</v>
      </c>
      <c r="N2660" s="37">
        <v>0</v>
      </c>
      <c r="O2660" s="37">
        <v>0</v>
      </c>
      <c r="P2660" s="46">
        <f t="shared" si="187"/>
        <v>0</v>
      </c>
    </row>
    <row r="2661" spans="1:16" hidden="1" x14ac:dyDescent="0.25">
      <c r="A2661" s="258" t="str">
        <f>IF(B2661=1,A2631,"")</f>
        <v/>
      </c>
      <c r="B2661" s="39" t="str">
        <f t="shared" si="186"/>
        <v/>
      </c>
      <c r="C2661" s="101">
        <f>VLOOKUP($X$38,CAD!$E$7:$F$31,2,0)</f>
        <v>0</v>
      </c>
      <c r="D2661" s="37">
        <v>0</v>
      </c>
      <c r="E2661" s="37">
        <v>0</v>
      </c>
      <c r="F2661" s="37">
        <v>0</v>
      </c>
      <c r="G2661" s="37">
        <v>0</v>
      </c>
      <c r="H2661" s="37">
        <v>0</v>
      </c>
      <c r="I2661" s="37">
        <v>0</v>
      </c>
      <c r="J2661" s="37">
        <v>0</v>
      </c>
      <c r="K2661" s="37">
        <v>0</v>
      </c>
      <c r="L2661" s="37">
        <v>0</v>
      </c>
      <c r="M2661" s="37">
        <v>0</v>
      </c>
      <c r="N2661" s="37">
        <v>0</v>
      </c>
      <c r="O2661" s="37">
        <v>0</v>
      </c>
      <c r="P2661" s="46">
        <f t="shared" si="187"/>
        <v>0</v>
      </c>
    </row>
    <row r="2662" spans="1:16" hidden="1" x14ac:dyDescent="0.25">
      <c r="A2662" s="258" t="str">
        <f>IF(B2662=1,A2631,"")</f>
        <v/>
      </c>
      <c r="B2662" s="39" t="str">
        <f t="shared" si="186"/>
        <v/>
      </c>
      <c r="C2662" s="101">
        <f>VLOOKUP($X$39,CAD!$E$7:$F$31,2,0)</f>
        <v>0</v>
      </c>
      <c r="D2662" s="37">
        <v>0</v>
      </c>
      <c r="E2662" s="37">
        <v>0</v>
      </c>
      <c r="F2662" s="37">
        <v>0</v>
      </c>
      <c r="G2662" s="37">
        <v>0</v>
      </c>
      <c r="H2662" s="37">
        <v>0</v>
      </c>
      <c r="I2662" s="37">
        <v>0</v>
      </c>
      <c r="J2662" s="37">
        <v>0</v>
      </c>
      <c r="K2662" s="37">
        <v>0</v>
      </c>
      <c r="L2662" s="37">
        <v>0</v>
      </c>
      <c r="M2662" s="37">
        <v>0</v>
      </c>
      <c r="N2662" s="37">
        <v>0</v>
      </c>
      <c r="O2662" s="37">
        <v>0</v>
      </c>
      <c r="P2662" s="46">
        <f t="shared" si="187"/>
        <v>0</v>
      </c>
    </row>
    <row r="2663" spans="1:16" hidden="1" x14ac:dyDescent="0.25">
      <c r="A2663" s="258" t="str">
        <f>IF(B2663=1,A2631,"")</f>
        <v/>
      </c>
      <c r="B2663" s="39" t="str">
        <f t="shared" si="186"/>
        <v/>
      </c>
      <c r="C2663" s="101">
        <f>VLOOKUP($X$40,CAD!$E$7:$F$31,2,0)</f>
        <v>0</v>
      </c>
      <c r="D2663" s="37">
        <v>0</v>
      </c>
      <c r="E2663" s="37">
        <v>0</v>
      </c>
      <c r="F2663" s="37">
        <v>0</v>
      </c>
      <c r="G2663" s="37">
        <v>0</v>
      </c>
      <c r="H2663" s="37">
        <v>0</v>
      </c>
      <c r="I2663" s="37">
        <v>0</v>
      </c>
      <c r="J2663" s="37">
        <v>0</v>
      </c>
      <c r="K2663" s="37">
        <v>0</v>
      </c>
      <c r="L2663" s="37">
        <v>0</v>
      </c>
      <c r="M2663" s="37">
        <v>0</v>
      </c>
      <c r="N2663" s="37">
        <v>0</v>
      </c>
      <c r="O2663" s="37">
        <v>0</v>
      </c>
      <c r="P2663" s="46">
        <f t="shared" si="187"/>
        <v>0</v>
      </c>
    </row>
    <row r="2664" spans="1:16" hidden="1" x14ac:dyDescent="0.25">
      <c r="A2664" s="258" t="str">
        <f>IF(B2664=1,A2631,"")</f>
        <v/>
      </c>
      <c r="B2664" s="39" t="str">
        <f t="shared" si="186"/>
        <v/>
      </c>
      <c r="C2664" s="101">
        <f>VLOOKUP($X$41,CAD!$E$7:$F$31,2,0)</f>
        <v>0</v>
      </c>
      <c r="D2664" s="37">
        <v>0</v>
      </c>
      <c r="E2664" s="37">
        <v>0</v>
      </c>
      <c r="F2664" s="37">
        <v>0</v>
      </c>
      <c r="G2664" s="37">
        <v>0</v>
      </c>
      <c r="H2664" s="37">
        <v>0</v>
      </c>
      <c r="I2664" s="37">
        <v>0</v>
      </c>
      <c r="J2664" s="37">
        <v>0</v>
      </c>
      <c r="K2664" s="37">
        <v>0</v>
      </c>
      <c r="L2664" s="37">
        <v>0</v>
      </c>
      <c r="M2664" s="37">
        <v>0</v>
      </c>
      <c r="N2664" s="37">
        <v>0</v>
      </c>
      <c r="O2664" s="37">
        <v>0</v>
      </c>
      <c r="P2664" s="46">
        <f t="shared" si="187"/>
        <v>0</v>
      </c>
    </row>
    <row r="2665" spans="1:16" hidden="1" x14ac:dyDescent="0.25">
      <c r="A2665" s="258" t="str">
        <f>IF(B2665=1,A2631,"")</f>
        <v/>
      </c>
      <c r="B2665" s="39" t="str">
        <f t="shared" si="186"/>
        <v/>
      </c>
      <c r="C2665" s="101">
        <f>VLOOKUP($X$42,CAD!$E$7:$F$31,2,0)</f>
        <v>0</v>
      </c>
      <c r="D2665" s="37">
        <v>0</v>
      </c>
      <c r="E2665" s="37">
        <v>0</v>
      </c>
      <c r="F2665" s="37">
        <v>0</v>
      </c>
      <c r="G2665" s="37">
        <v>0</v>
      </c>
      <c r="H2665" s="37">
        <v>0</v>
      </c>
      <c r="I2665" s="37">
        <v>0</v>
      </c>
      <c r="J2665" s="37">
        <v>0</v>
      </c>
      <c r="K2665" s="37">
        <v>0</v>
      </c>
      <c r="L2665" s="37">
        <v>0</v>
      </c>
      <c r="M2665" s="37">
        <v>0</v>
      </c>
      <c r="N2665" s="37">
        <v>0</v>
      </c>
      <c r="O2665" s="37">
        <v>0</v>
      </c>
      <c r="P2665" s="46">
        <f t="shared" si="187"/>
        <v>0</v>
      </c>
    </row>
    <row r="2666" spans="1:16" hidden="1" x14ac:dyDescent="0.25">
      <c r="A2666" s="258" t="str">
        <f>IF(B2666=1,A2631,"")</f>
        <v/>
      </c>
      <c r="B2666" s="39" t="str">
        <f t="shared" si="186"/>
        <v/>
      </c>
      <c r="C2666" s="101">
        <f>VLOOKUP($X$43,CAD!$E$7:$F$31,2,0)</f>
        <v>0</v>
      </c>
      <c r="D2666" s="37">
        <v>0</v>
      </c>
      <c r="E2666" s="37">
        <v>0</v>
      </c>
      <c r="F2666" s="37">
        <v>0</v>
      </c>
      <c r="G2666" s="37">
        <v>0</v>
      </c>
      <c r="H2666" s="37">
        <v>0</v>
      </c>
      <c r="I2666" s="37">
        <v>0</v>
      </c>
      <c r="J2666" s="37">
        <v>0</v>
      </c>
      <c r="K2666" s="37">
        <v>0</v>
      </c>
      <c r="L2666" s="37">
        <v>0</v>
      </c>
      <c r="M2666" s="37">
        <v>0</v>
      </c>
      <c r="N2666" s="37">
        <v>0</v>
      </c>
      <c r="O2666" s="37">
        <v>0</v>
      </c>
      <c r="P2666" s="46">
        <f t="shared" si="187"/>
        <v>0</v>
      </c>
    </row>
    <row r="2667" spans="1:16" hidden="1" x14ac:dyDescent="0.25">
      <c r="A2667" s="258" t="str">
        <f>IF(B2667=1,A2631,"")</f>
        <v/>
      </c>
      <c r="B2667" s="39" t="str">
        <f t="shared" si="186"/>
        <v/>
      </c>
      <c r="C2667" s="101">
        <f>VLOOKUP($X$44,CAD!$E$7:$F$31,2,0)</f>
        <v>0</v>
      </c>
      <c r="D2667" s="37">
        <v>0</v>
      </c>
      <c r="E2667" s="37">
        <v>0</v>
      </c>
      <c r="F2667" s="37">
        <v>0</v>
      </c>
      <c r="G2667" s="37">
        <v>0</v>
      </c>
      <c r="H2667" s="37">
        <v>0</v>
      </c>
      <c r="I2667" s="37">
        <v>0</v>
      </c>
      <c r="J2667" s="37">
        <v>0</v>
      </c>
      <c r="K2667" s="37">
        <v>0</v>
      </c>
      <c r="L2667" s="37">
        <v>0</v>
      </c>
      <c r="M2667" s="37">
        <v>0</v>
      </c>
      <c r="N2667" s="37">
        <v>0</v>
      </c>
      <c r="O2667" s="37">
        <v>0</v>
      </c>
      <c r="P2667" s="46">
        <f t="shared" si="187"/>
        <v>0</v>
      </c>
    </row>
    <row r="2668" spans="1:16" hidden="1" x14ac:dyDescent="0.25">
      <c r="A2668" s="258" t="str">
        <f>IF(B2668=1,A2631,"")</f>
        <v/>
      </c>
      <c r="B2668" s="39" t="str">
        <f t="shared" si="186"/>
        <v/>
      </c>
      <c r="C2668" s="101">
        <f>VLOOKUP($X$45,CAD!$E$7:$F$31,2,0)</f>
        <v>0</v>
      </c>
      <c r="D2668" s="37">
        <v>0</v>
      </c>
      <c r="E2668" s="37">
        <v>0</v>
      </c>
      <c r="F2668" s="37">
        <v>0</v>
      </c>
      <c r="G2668" s="37">
        <v>0</v>
      </c>
      <c r="H2668" s="37">
        <v>0</v>
      </c>
      <c r="I2668" s="37">
        <v>0</v>
      </c>
      <c r="J2668" s="37">
        <v>0</v>
      </c>
      <c r="K2668" s="37">
        <v>0</v>
      </c>
      <c r="L2668" s="37">
        <v>0</v>
      </c>
      <c r="M2668" s="37">
        <v>0</v>
      </c>
      <c r="N2668" s="37">
        <v>0</v>
      </c>
      <c r="O2668" s="37">
        <v>0</v>
      </c>
      <c r="P2668" s="46">
        <f t="shared" si="187"/>
        <v>0</v>
      </c>
    </row>
    <row r="2669" spans="1:16" hidden="1" x14ac:dyDescent="0.25">
      <c r="A2669" s="258" t="str">
        <f>IF(B2669=1,A2631,"")</f>
        <v/>
      </c>
      <c r="B2669" s="39" t="str">
        <f t="shared" si="186"/>
        <v/>
      </c>
      <c r="C2669" s="101">
        <f>VLOOKUP($X$46,CAD!$E$7:$F$31,2,0)</f>
        <v>0</v>
      </c>
      <c r="D2669" s="37">
        <v>0</v>
      </c>
      <c r="E2669" s="37">
        <v>0</v>
      </c>
      <c r="F2669" s="37">
        <v>0</v>
      </c>
      <c r="G2669" s="37">
        <v>0</v>
      </c>
      <c r="H2669" s="37">
        <v>0</v>
      </c>
      <c r="I2669" s="37">
        <v>0</v>
      </c>
      <c r="J2669" s="37">
        <v>0</v>
      </c>
      <c r="K2669" s="37">
        <v>0</v>
      </c>
      <c r="L2669" s="37">
        <v>0</v>
      </c>
      <c r="M2669" s="37">
        <v>0</v>
      </c>
      <c r="N2669" s="37">
        <v>0</v>
      </c>
      <c r="O2669" s="37">
        <v>0</v>
      </c>
      <c r="P2669" s="46">
        <f t="shared" si="187"/>
        <v>0</v>
      </c>
    </row>
    <row r="2670" spans="1:16" hidden="1" x14ac:dyDescent="0.25">
      <c r="A2670" s="258" t="str">
        <f>IF(B2670=1,A2631,"")</f>
        <v/>
      </c>
      <c r="B2670" s="39" t="str">
        <f t="shared" si="186"/>
        <v/>
      </c>
      <c r="C2670" s="101">
        <f>VLOOKUP($X$47,CAD!$E$7:$F$31,2,0)</f>
        <v>0</v>
      </c>
      <c r="D2670" s="37">
        <v>0</v>
      </c>
      <c r="E2670" s="37">
        <v>0</v>
      </c>
      <c r="F2670" s="37">
        <v>0</v>
      </c>
      <c r="G2670" s="37">
        <v>0</v>
      </c>
      <c r="H2670" s="37">
        <v>0</v>
      </c>
      <c r="I2670" s="37">
        <v>0</v>
      </c>
      <c r="J2670" s="37">
        <v>0</v>
      </c>
      <c r="K2670" s="37">
        <v>0</v>
      </c>
      <c r="L2670" s="37">
        <v>0</v>
      </c>
      <c r="M2670" s="37">
        <v>0</v>
      </c>
      <c r="N2670" s="37">
        <v>0</v>
      </c>
      <c r="O2670" s="37">
        <v>0</v>
      </c>
      <c r="P2670" s="46">
        <f t="shared" si="187"/>
        <v>0</v>
      </c>
    </row>
    <row r="2671" spans="1:16" hidden="1" x14ac:dyDescent="0.25">
      <c r="A2671" s="258" t="str">
        <f>IF(B2671=1,A2631,"")</f>
        <v/>
      </c>
      <c r="B2671" s="39" t="str">
        <f t="shared" si="186"/>
        <v/>
      </c>
      <c r="C2671" s="101">
        <f>VLOOKUP($X$48,CAD!$E$7:$F$31,2,0)</f>
        <v>0</v>
      </c>
      <c r="D2671" s="37">
        <v>0</v>
      </c>
      <c r="E2671" s="37">
        <v>0</v>
      </c>
      <c r="F2671" s="37">
        <v>0</v>
      </c>
      <c r="G2671" s="37">
        <v>0</v>
      </c>
      <c r="H2671" s="37">
        <v>0</v>
      </c>
      <c r="I2671" s="37">
        <v>0</v>
      </c>
      <c r="J2671" s="37">
        <v>0</v>
      </c>
      <c r="K2671" s="37">
        <v>0</v>
      </c>
      <c r="L2671" s="37">
        <v>0</v>
      </c>
      <c r="M2671" s="37">
        <v>0</v>
      </c>
      <c r="N2671" s="37">
        <v>0</v>
      </c>
      <c r="O2671" s="37">
        <v>0</v>
      </c>
      <c r="P2671" s="46">
        <f t="shared" si="187"/>
        <v>0</v>
      </c>
    </row>
    <row r="2672" spans="1:16" hidden="1" x14ac:dyDescent="0.25">
      <c r="A2672" s="258" t="str">
        <f>IF(B2672=1,A2631,"")</f>
        <v/>
      </c>
      <c r="B2672" s="39" t="str">
        <f t="shared" si="186"/>
        <v/>
      </c>
      <c r="C2672" s="101">
        <f>VLOOKUP($X$49,CAD!$E$7:$F$31,2,0)</f>
        <v>0</v>
      </c>
      <c r="D2672" s="37">
        <v>0</v>
      </c>
      <c r="E2672" s="37">
        <v>0</v>
      </c>
      <c r="F2672" s="37">
        <v>0</v>
      </c>
      <c r="G2672" s="37">
        <v>0</v>
      </c>
      <c r="H2672" s="37">
        <v>0</v>
      </c>
      <c r="I2672" s="37">
        <v>0</v>
      </c>
      <c r="J2672" s="37">
        <v>0</v>
      </c>
      <c r="K2672" s="37">
        <v>0</v>
      </c>
      <c r="L2672" s="37">
        <v>0</v>
      </c>
      <c r="M2672" s="37">
        <v>0</v>
      </c>
      <c r="N2672" s="37">
        <v>0</v>
      </c>
      <c r="O2672" s="37">
        <v>0</v>
      </c>
      <c r="P2672" s="46">
        <f t="shared" si="187"/>
        <v>0</v>
      </c>
    </row>
    <row r="2673" spans="1:20" hidden="1" x14ac:dyDescent="0.25">
      <c r="A2673" s="258" t="str">
        <f>IF(B2673=1,A2631,"")</f>
        <v/>
      </c>
      <c r="B2673" s="39" t="str">
        <f t="shared" si="186"/>
        <v/>
      </c>
      <c r="C2673" s="101">
        <f>VLOOKUP($X$50,CAD!$E$7:$F$31,2,0)</f>
        <v>0</v>
      </c>
      <c r="D2673" s="37">
        <v>0</v>
      </c>
      <c r="E2673" s="37">
        <v>0</v>
      </c>
      <c r="F2673" s="37">
        <v>0</v>
      </c>
      <c r="G2673" s="37">
        <v>0</v>
      </c>
      <c r="H2673" s="37">
        <v>0</v>
      </c>
      <c r="I2673" s="37">
        <v>0</v>
      </c>
      <c r="J2673" s="37">
        <v>0</v>
      </c>
      <c r="K2673" s="37">
        <v>0</v>
      </c>
      <c r="L2673" s="37">
        <v>0</v>
      </c>
      <c r="M2673" s="37">
        <v>0</v>
      </c>
      <c r="N2673" s="37">
        <v>0</v>
      </c>
      <c r="O2673" s="37">
        <v>0</v>
      </c>
      <c r="P2673" s="46">
        <f t="shared" si="187"/>
        <v>0</v>
      </c>
    </row>
    <row r="2674" spans="1:20" hidden="1" x14ac:dyDescent="0.25">
      <c r="A2674" s="258" t="str">
        <f>IF(B2674=1,A2631,"")</f>
        <v/>
      </c>
      <c r="B2674" s="39" t="str">
        <f t="shared" si="186"/>
        <v/>
      </c>
      <c r="C2674" s="101">
        <f>VLOOKUP($X$51,CAD!$E$7:$F$31,2,0)</f>
        <v>0</v>
      </c>
      <c r="D2674" s="37">
        <v>0</v>
      </c>
      <c r="E2674" s="37">
        <v>0</v>
      </c>
      <c r="F2674" s="37">
        <v>0</v>
      </c>
      <c r="G2674" s="37">
        <v>0</v>
      </c>
      <c r="H2674" s="37">
        <v>0</v>
      </c>
      <c r="I2674" s="37">
        <v>0</v>
      </c>
      <c r="J2674" s="37">
        <v>0</v>
      </c>
      <c r="K2674" s="37">
        <v>0</v>
      </c>
      <c r="L2674" s="37">
        <v>0</v>
      </c>
      <c r="M2674" s="37">
        <v>0</v>
      </c>
      <c r="N2674" s="37">
        <v>0</v>
      </c>
      <c r="O2674" s="37">
        <v>0</v>
      </c>
      <c r="P2674" s="46">
        <f t="shared" si="187"/>
        <v>0</v>
      </c>
    </row>
    <row r="2675" spans="1:20" hidden="1" x14ac:dyDescent="0.25">
      <c r="A2675" s="258" t="str">
        <f>IF(B2675=1,A2631,"")</f>
        <v/>
      </c>
      <c r="B2675" s="39" t="str">
        <f t="shared" si="186"/>
        <v/>
      </c>
      <c r="C2675" s="101">
        <f>VLOOKUP($X$52,CAD!$E$7:$F$31,2,0)</f>
        <v>0</v>
      </c>
      <c r="D2675" s="37">
        <v>0</v>
      </c>
      <c r="E2675" s="37">
        <v>0</v>
      </c>
      <c r="F2675" s="37">
        <v>0</v>
      </c>
      <c r="G2675" s="37">
        <v>0</v>
      </c>
      <c r="H2675" s="37">
        <v>0</v>
      </c>
      <c r="I2675" s="37">
        <v>0</v>
      </c>
      <c r="J2675" s="37">
        <v>0</v>
      </c>
      <c r="K2675" s="37">
        <v>0</v>
      </c>
      <c r="L2675" s="37">
        <v>0</v>
      </c>
      <c r="M2675" s="37">
        <v>0</v>
      </c>
      <c r="N2675" s="37">
        <v>0</v>
      </c>
      <c r="O2675" s="37">
        <v>0</v>
      </c>
      <c r="P2675" s="46">
        <f t="shared" si="187"/>
        <v>0</v>
      </c>
    </row>
    <row r="2676" spans="1:20" hidden="1" x14ac:dyDescent="0.25">
      <c r="A2676" s="258" t="str">
        <f>IF(B2676=1,A2631,"")</f>
        <v/>
      </c>
      <c r="B2676" s="39" t="str">
        <f t="shared" si="186"/>
        <v/>
      </c>
      <c r="C2676" s="101">
        <f>VLOOKUP($X$53,CAD!$E$7:$F$31,2,0)</f>
        <v>0</v>
      </c>
      <c r="D2676" s="37">
        <v>0</v>
      </c>
      <c r="E2676" s="37">
        <v>0</v>
      </c>
      <c r="F2676" s="37">
        <v>0</v>
      </c>
      <c r="G2676" s="37">
        <v>0</v>
      </c>
      <c r="H2676" s="37">
        <v>0</v>
      </c>
      <c r="I2676" s="37">
        <v>0</v>
      </c>
      <c r="J2676" s="37">
        <v>0</v>
      </c>
      <c r="K2676" s="37">
        <v>0</v>
      </c>
      <c r="L2676" s="37">
        <v>0</v>
      </c>
      <c r="M2676" s="37">
        <v>0</v>
      </c>
      <c r="N2676" s="37">
        <v>0</v>
      </c>
      <c r="O2676" s="37">
        <v>0</v>
      </c>
      <c r="P2676" s="46">
        <f t="shared" si="187"/>
        <v>0</v>
      </c>
    </row>
    <row r="2677" spans="1:20" hidden="1" x14ac:dyDescent="0.25">
      <c r="A2677" s="258" t="str">
        <f>IF(B2677=1,A2631,"")</f>
        <v/>
      </c>
      <c r="B2677" s="39" t="str">
        <f t="shared" si="186"/>
        <v/>
      </c>
      <c r="C2677" s="101">
        <f>VLOOKUP($X$54,CAD!$E$7:$F$31,2,0)</f>
        <v>0</v>
      </c>
      <c r="D2677" s="37">
        <v>0</v>
      </c>
      <c r="E2677" s="37">
        <v>0</v>
      </c>
      <c r="F2677" s="37">
        <v>0</v>
      </c>
      <c r="G2677" s="37">
        <v>0</v>
      </c>
      <c r="H2677" s="37">
        <v>0</v>
      </c>
      <c r="I2677" s="37">
        <v>0</v>
      </c>
      <c r="J2677" s="37">
        <v>0</v>
      </c>
      <c r="K2677" s="37">
        <v>0</v>
      </c>
      <c r="L2677" s="37">
        <v>0</v>
      </c>
      <c r="M2677" s="37">
        <v>0</v>
      </c>
      <c r="N2677" s="37">
        <v>0</v>
      </c>
      <c r="O2677" s="37">
        <v>0</v>
      </c>
      <c r="P2677" s="46">
        <f t="shared" si="187"/>
        <v>0</v>
      </c>
    </row>
    <row r="2678" spans="1:20" hidden="1" x14ac:dyDescent="0.25">
      <c r="A2678" s="258" t="str">
        <f>IF(B2678=1,A2631,"")</f>
        <v/>
      </c>
      <c r="B2678" s="39" t="str">
        <f t="shared" si="186"/>
        <v/>
      </c>
      <c r="C2678" s="101">
        <f>VLOOKUP($X$55,CAD!$E$7:$F$31,2,0)</f>
        <v>0</v>
      </c>
      <c r="D2678" s="37">
        <v>0</v>
      </c>
      <c r="E2678" s="37">
        <v>0</v>
      </c>
      <c r="F2678" s="37">
        <v>0</v>
      </c>
      <c r="G2678" s="37">
        <v>0</v>
      </c>
      <c r="H2678" s="37">
        <v>0</v>
      </c>
      <c r="I2678" s="37">
        <v>0</v>
      </c>
      <c r="J2678" s="37">
        <v>0</v>
      </c>
      <c r="K2678" s="37">
        <v>0</v>
      </c>
      <c r="L2678" s="37">
        <v>0</v>
      </c>
      <c r="M2678" s="37">
        <v>0</v>
      </c>
      <c r="N2678" s="37">
        <v>0</v>
      </c>
      <c r="O2678" s="37">
        <v>0</v>
      </c>
      <c r="P2678" s="46">
        <f t="shared" si="187"/>
        <v>0</v>
      </c>
    </row>
    <row r="2679" spans="1:20" hidden="1" x14ac:dyDescent="0.25">
      <c r="A2679" s="258" t="str">
        <f>IF(B2679=1,A2631,"")</f>
        <v/>
      </c>
      <c r="B2679" s="39" t="str">
        <f t="shared" si="186"/>
        <v/>
      </c>
      <c r="C2679" s="101">
        <f>VLOOKUP($X$56,CAD!$E$7:$F$31,2,0)</f>
        <v>0</v>
      </c>
      <c r="D2679" s="37">
        <v>0</v>
      </c>
      <c r="E2679" s="37">
        <v>0</v>
      </c>
      <c r="F2679" s="37">
        <v>0</v>
      </c>
      <c r="G2679" s="37">
        <v>0</v>
      </c>
      <c r="H2679" s="37">
        <v>0</v>
      </c>
      <c r="I2679" s="37">
        <v>0</v>
      </c>
      <c r="J2679" s="37">
        <v>0</v>
      </c>
      <c r="K2679" s="37">
        <v>0</v>
      </c>
      <c r="L2679" s="37">
        <v>0</v>
      </c>
      <c r="M2679" s="37">
        <v>0</v>
      </c>
      <c r="N2679" s="37">
        <v>0</v>
      </c>
      <c r="O2679" s="37">
        <v>0</v>
      </c>
      <c r="P2679" s="46">
        <f t="shared" si="187"/>
        <v>0</v>
      </c>
    </row>
    <row r="2680" spans="1:20" hidden="1" x14ac:dyDescent="0.25">
      <c r="A2680" s="258" t="str">
        <f>IF(B2680=1,A2631,"")</f>
        <v/>
      </c>
      <c r="B2680" s="39" t="str">
        <f t="shared" si="186"/>
        <v/>
      </c>
      <c r="C2680" s="101">
        <f>VLOOKUP($X$57,CAD!$E$7:$F$31,2,0)</f>
        <v>0</v>
      </c>
      <c r="D2680" s="37">
        <v>0</v>
      </c>
      <c r="E2680" s="37">
        <v>0</v>
      </c>
      <c r="F2680" s="37">
        <v>0</v>
      </c>
      <c r="G2680" s="37">
        <v>0</v>
      </c>
      <c r="H2680" s="37">
        <v>0</v>
      </c>
      <c r="I2680" s="37">
        <v>0</v>
      </c>
      <c r="J2680" s="37">
        <v>0</v>
      </c>
      <c r="K2680" s="37">
        <v>0</v>
      </c>
      <c r="L2680" s="37">
        <v>0</v>
      </c>
      <c r="M2680" s="37">
        <v>0</v>
      </c>
      <c r="N2680" s="37">
        <v>0</v>
      </c>
      <c r="O2680" s="37">
        <v>0</v>
      </c>
      <c r="P2680" s="46">
        <f t="shared" si="187"/>
        <v>0</v>
      </c>
    </row>
    <row r="2681" spans="1:20" hidden="1" x14ac:dyDescent="0.25">
      <c r="A2681" s="258" t="str">
        <f>IF(B2681=1,A2631,"")</f>
        <v/>
      </c>
      <c r="B2681" s="39" t="str">
        <f t="shared" si="186"/>
        <v/>
      </c>
      <c r="C2681" s="101">
        <f>VLOOKUP($X$58,CAD!$E$7:$F$31,2,0)</f>
        <v>0</v>
      </c>
      <c r="D2681" s="37">
        <v>0</v>
      </c>
      <c r="E2681" s="37">
        <v>0</v>
      </c>
      <c r="F2681" s="37">
        <v>0</v>
      </c>
      <c r="G2681" s="37">
        <v>0</v>
      </c>
      <c r="H2681" s="37">
        <v>0</v>
      </c>
      <c r="I2681" s="37">
        <v>0</v>
      </c>
      <c r="J2681" s="37">
        <v>0</v>
      </c>
      <c r="K2681" s="37">
        <v>0</v>
      </c>
      <c r="L2681" s="37">
        <v>0</v>
      </c>
      <c r="M2681" s="37">
        <v>0</v>
      </c>
      <c r="N2681" s="37">
        <v>0</v>
      </c>
      <c r="O2681" s="37">
        <v>0</v>
      </c>
      <c r="P2681" s="46">
        <f t="shared" si="187"/>
        <v>0</v>
      </c>
      <c r="T2681" s="10"/>
    </row>
    <row r="2682" spans="1:20" hidden="1" x14ac:dyDescent="0.25">
      <c r="A2682" s="258">
        <f>A2631</f>
        <v>2066</v>
      </c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73"/>
    </row>
    <row r="2683" spans="1:20" ht="15.75" hidden="1" thickBot="1" x14ac:dyDescent="0.3">
      <c r="A2683" s="258">
        <f>A2631</f>
        <v>2066</v>
      </c>
      <c r="C2683" s="131" t="s">
        <v>203</v>
      </c>
      <c r="D2683" s="143">
        <f>PREV_D!D2587</f>
        <v>0</v>
      </c>
      <c r="E2683" s="143">
        <f>PREV_D!E2587</f>
        <v>0</v>
      </c>
      <c r="F2683" s="143">
        <f>PREV_D!F2587</f>
        <v>0</v>
      </c>
      <c r="G2683" s="143">
        <f>PREV_D!G2587</f>
        <v>0</v>
      </c>
      <c r="H2683" s="143">
        <f>PREV_D!H2587</f>
        <v>0</v>
      </c>
      <c r="I2683" s="143">
        <f>PREV_D!I2587</f>
        <v>0</v>
      </c>
      <c r="J2683" s="143">
        <f>PREV_D!J2587</f>
        <v>0</v>
      </c>
      <c r="K2683" s="143">
        <f>PREV_D!K2587</f>
        <v>0</v>
      </c>
      <c r="L2683" s="143">
        <f>PREV_D!L2587</f>
        <v>0</v>
      </c>
      <c r="M2683" s="143">
        <f>PREV_D!M2587</f>
        <v>0</v>
      </c>
      <c r="N2683" s="143">
        <f>PREV_D!N2587</f>
        <v>0</v>
      </c>
      <c r="O2683" s="143">
        <f>PREV_D!O2587</f>
        <v>0</v>
      </c>
      <c r="P2683" s="144">
        <f>SUM(D2683:O2683)</f>
        <v>0</v>
      </c>
    </row>
    <row r="2684" spans="1:20" hidden="1" x14ac:dyDescent="0.25">
      <c r="A2684" s="258">
        <f>A2631</f>
        <v>2066</v>
      </c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73"/>
    </row>
    <row r="2685" spans="1:20" hidden="1" x14ac:dyDescent="0.25">
      <c r="A2685" s="258">
        <f>A2631</f>
        <v>2066</v>
      </c>
      <c r="C2685" s="63" t="s">
        <v>204</v>
      </c>
      <c r="D2685" s="145">
        <f>D2631-D2683</f>
        <v>0</v>
      </c>
      <c r="E2685" s="145">
        <f t="shared" ref="E2685:P2685" si="188">E2631-E2683</f>
        <v>0</v>
      </c>
      <c r="F2685" s="145">
        <f t="shared" si="188"/>
        <v>0</v>
      </c>
      <c r="G2685" s="145">
        <f t="shared" si="188"/>
        <v>0</v>
      </c>
      <c r="H2685" s="145">
        <f t="shared" si="188"/>
        <v>0</v>
      </c>
      <c r="I2685" s="145">
        <f t="shared" si="188"/>
        <v>0</v>
      </c>
      <c r="J2685" s="145">
        <f t="shared" si="188"/>
        <v>0</v>
      </c>
      <c r="K2685" s="145">
        <f t="shared" si="188"/>
        <v>0</v>
      </c>
      <c r="L2685" s="145">
        <f t="shared" si="188"/>
        <v>0</v>
      </c>
      <c r="M2685" s="145">
        <f t="shared" si="188"/>
        <v>0</v>
      </c>
      <c r="N2685" s="145">
        <f t="shared" si="188"/>
        <v>0</v>
      </c>
      <c r="O2685" s="145">
        <f t="shared" si="188"/>
        <v>0</v>
      </c>
      <c r="P2685" s="146">
        <f t="shared" si="188"/>
        <v>0</v>
      </c>
    </row>
    <row r="2686" spans="1:20" hidden="1" x14ac:dyDescent="0.25">
      <c r="A2686" s="258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20" hidden="1" x14ac:dyDescent="0.25">
      <c r="A2687" s="258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20" ht="15" hidden="1" customHeight="1" thickBot="1" x14ac:dyDescent="0.3">
      <c r="A2688" s="258">
        <f>A2631+1</f>
        <v>2067</v>
      </c>
      <c r="C2688" s="134" t="s">
        <v>202</v>
      </c>
      <c r="D2688" s="142">
        <f t="shared" ref="D2688:P2688" si="189">SUM(D2689:D2738)</f>
        <v>0</v>
      </c>
      <c r="E2688" s="142">
        <f t="shared" si="189"/>
        <v>0</v>
      </c>
      <c r="F2688" s="142">
        <f t="shared" si="189"/>
        <v>0</v>
      </c>
      <c r="G2688" s="142">
        <f t="shared" si="189"/>
        <v>0</v>
      </c>
      <c r="H2688" s="142">
        <f t="shared" si="189"/>
        <v>0</v>
      </c>
      <c r="I2688" s="142">
        <f t="shared" si="189"/>
        <v>0</v>
      </c>
      <c r="J2688" s="142">
        <f t="shared" si="189"/>
        <v>0</v>
      </c>
      <c r="K2688" s="142">
        <f t="shared" si="189"/>
        <v>0</v>
      </c>
      <c r="L2688" s="142">
        <f t="shared" si="189"/>
        <v>0</v>
      </c>
      <c r="M2688" s="142">
        <f t="shared" si="189"/>
        <v>0</v>
      </c>
      <c r="N2688" s="142">
        <f t="shared" si="189"/>
        <v>0</v>
      </c>
      <c r="O2688" s="142">
        <f t="shared" si="189"/>
        <v>0</v>
      </c>
      <c r="P2688" s="142">
        <f t="shared" si="189"/>
        <v>0</v>
      </c>
    </row>
    <row r="2689" spans="1:16" hidden="1" x14ac:dyDescent="0.25">
      <c r="A2689" s="258" t="str">
        <f>IF(B2689=1,A2688,"")</f>
        <v/>
      </c>
      <c r="B2689" s="39" t="str">
        <f>IF(C2689&lt;&gt;0,1,"")</f>
        <v/>
      </c>
      <c r="C2689" s="130">
        <f>VLOOKUP($X$9,CAD!$C$7:$D$31,2,0)</f>
        <v>0</v>
      </c>
      <c r="D2689" s="38">
        <v>0</v>
      </c>
      <c r="E2689" s="38">
        <v>0</v>
      </c>
      <c r="F2689" s="38">
        <v>0</v>
      </c>
      <c r="G2689" s="38">
        <v>0</v>
      </c>
      <c r="H2689" s="38">
        <v>0</v>
      </c>
      <c r="I2689" s="38">
        <v>0</v>
      </c>
      <c r="J2689" s="38">
        <v>0</v>
      </c>
      <c r="K2689" s="38">
        <v>0</v>
      </c>
      <c r="L2689" s="38">
        <v>0</v>
      </c>
      <c r="M2689" s="38">
        <v>0</v>
      </c>
      <c r="N2689" s="38">
        <v>0</v>
      </c>
      <c r="O2689" s="38">
        <v>0</v>
      </c>
      <c r="P2689" s="99">
        <f>SUM(D2689:O2689)</f>
        <v>0</v>
      </c>
    </row>
    <row r="2690" spans="1:16" hidden="1" x14ac:dyDescent="0.25">
      <c r="A2690" s="258" t="str">
        <f>IF(B2690=1,A2688,"")</f>
        <v/>
      </c>
      <c r="B2690" s="39" t="str">
        <f t="shared" ref="B2690:B2738" si="190">IF(C2690&lt;&gt;0,1,"")</f>
        <v/>
      </c>
      <c r="C2690" s="130">
        <f>VLOOKUP($X$10,CAD!$C$7:$D$31,2,0)</f>
        <v>0</v>
      </c>
      <c r="D2690" s="38">
        <v>0</v>
      </c>
      <c r="E2690" s="38">
        <v>0</v>
      </c>
      <c r="F2690" s="38">
        <v>0</v>
      </c>
      <c r="G2690" s="38">
        <v>0</v>
      </c>
      <c r="H2690" s="38">
        <v>0</v>
      </c>
      <c r="I2690" s="38">
        <v>0</v>
      </c>
      <c r="J2690" s="38">
        <v>0</v>
      </c>
      <c r="K2690" s="38">
        <v>0</v>
      </c>
      <c r="L2690" s="38">
        <v>0</v>
      </c>
      <c r="M2690" s="38">
        <v>0</v>
      </c>
      <c r="N2690" s="38">
        <v>0</v>
      </c>
      <c r="O2690" s="38">
        <v>0</v>
      </c>
      <c r="P2690" s="46">
        <f t="shared" ref="P2690:P2738" si="191">SUM(D2690:O2690)</f>
        <v>0</v>
      </c>
    </row>
    <row r="2691" spans="1:16" hidden="1" x14ac:dyDescent="0.25">
      <c r="A2691" s="258" t="str">
        <f>IF(B2691=1,A2688,"")</f>
        <v/>
      </c>
      <c r="B2691" s="39" t="str">
        <f t="shared" si="190"/>
        <v/>
      </c>
      <c r="C2691" s="130">
        <f>VLOOKUP($X$11,CAD!$C$7:$D$31,2,0)</f>
        <v>0</v>
      </c>
      <c r="D2691" s="37">
        <v>0</v>
      </c>
      <c r="E2691" s="37">
        <v>0</v>
      </c>
      <c r="F2691" s="37">
        <v>0</v>
      </c>
      <c r="G2691" s="37">
        <v>0</v>
      </c>
      <c r="H2691" s="37">
        <v>0</v>
      </c>
      <c r="I2691" s="37">
        <v>0</v>
      </c>
      <c r="J2691" s="37">
        <v>0</v>
      </c>
      <c r="K2691" s="37">
        <v>0</v>
      </c>
      <c r="L2691" s="37">
        <v>0</v>
      </c>
      <c r="M2691" s="37">
        <v>0</v>
      </c>
      <c r="N2691" s="37">
        <v>0</v>
      </c>
      <c r="O2691" s="37">
        <v>0</v>
      </c>
      <c r="P2691" s="46">
        <f t="shared" si="191"/>
        <v>0</v>
      </c>
    </row>
    <row r="2692" spans="1:16" hidden="1" x14ac:dyDescent="0.25">
      <c r="A2692" s="258" t="str">
        <f>IF(B2692=1,A2688,"")</f>
        <v/>
      </c>
      <c r="B2692" s="39" t="str">
        <f t="shared" si="190"/>
        <v/>
      </c>
      <c r="C2692" s="130">
        <f>VLOOKUP($X$12,CAD!$C$7:$D$31,2,0)</f>
        <v>0</v>
      </c>
      <c r="D2692" s="37">
        <v>0</v>
      </c>
      <c r="E2692" s="37">
        <v>0</v>
      </c>
      <c r="F2692" s="37">
        <v>0</v>
      </c>
      <c r="G2692" s="37">
        <v>0</v>
      </c>
      <c r="H2692" s="37">
        <v>0</v>
      </c>
      <c r="I2692" s="37">
        <v>0</v>
      </c>
      <c r="J2692" s="37">
        <v>0</v>
      </c>
      <c r="K2692" s="37">
        <v>0</v>
      </c>
      <c r="L2692" s="37">
        <v>0</v>
      </c>
      <c r="M2692" s="37">
        <v>0</v>
      </c>
      <c r="N2692" s="37">
        <v>0</v>
      </c>
      <c r="O2692" s="37">
        <v>0</v>
      </c>
      <c r="P2692" s="46">
        <f t="shared" si="191"/>
        <v>0</v>
      </c>
    </row>
    <row r="2693" spans="1:16" hidden="1" x14ac:dyDescent="0.25">
      <c r="A2693" s="258" t="str">
        <f>IF(B2693=1,A2688,"")</f>
        <v/>
      </c>
      <c r="B2693" s="39" t="str">
        <f t="shared" si="190"/>
        <v/>
      </c>
      <c r="C2693" s="130">
        <f>VLOOKUP($X$13,CAD!$C$7:$D$31,2,0)</f>
        <v>0</v>
      </c>
      <c r="D2693" s="37">
        <v>0</v>
      </c>
      <c r="E2693" s="37">
        <v>0</v>
      </c>
      <c r="F2693" s="37">
        <v>0</v>
      </c>
      <c r="G2693" s="37">
        <v>0</v>
      </c>
      <c r="H2693" s="37">
        <v>0</v>
      </c>
      <c r="I2693" s="37">
        <v>0</v>
      </c>
      <c r="J2693" s="37">
        <v>0</v>
      </c>
      <c r="K2693" s="37">
        <v>0</v>
      </c>
      <c r="L2693" s="37">
        <v>0</v>
      </c>
      <c r="M2693" s="37">
        <v>0</v>
      </c>
      <c r="N2693" s="37">
        <v>0</v>
      </c>
      <c r="O2693" s="37">
        <v>0</v>
      </c>
      <c r="P2693" s="46">
        <f t="shared" si="191"/>
        <v>0</v>
      </c>
    </row>
    <row r="2694" spans="1:16" hidden="1" x14ac:dyDescent="0.25">
      <c r="A2694" s="258" t="str">
        <f>IF(B2694=1,A2688,"")</f>
        <v/>
      </c>
      <c r="B2694" s="39" t="str">
        <f t="shared" si="190"/>
        <v/>
      </c>
      <c r="C2694" s="130">
        <f>VLOOKUP($X$14,CAD!$C$7:$D$31,2,0)</f>
        <v>0</v>
      </c>
      <c r="D2694" s="37">
        <v>0</v>
      </c>
      <c r="E2694" s="37">
        <v>0</v>
      </c>
      <c r="F2694" s="37">
        <v>0</v>
      </c>
      <c r="G2694" s="37">
        <v>0</v>
      </c>
      <c r="H2694" s="37">
        <v>0</v>
      </c>
      <c r="I2694" s="37">
        <v>0</v>
      </c>
      <c r="J2694" s="37">
        <v>0</v>
      </c>
      <c r="K2694" s="37">
        <v>0</v>
      </c>
      <c r="L2694" s="37">
        <v>0</v>
      </c>
      <c r="M2694" s="37">
        <v>0</v>
      </c>
      <c r="N2694" s="37">
        <v>0</v>
      </c>
      <c r="O2694" s="37">
        <v>0</v>
      </c>
      <c r="P2694" s="46">
        <f t="shared" si="191"/>
        <v>0</v>
      </c>
    </row>
    <row r="2695" spans="1:16" hidden="1" x14ac:dyDescent="0.25">
      <c r="A2695" s="258" t="str">
        <f>IF(B2695=1,A2688,"")</f>
        <v/>
      </c>
      <c r="B2695" s="39" t="str">
        <f t="shared" si="190"/>
        <v/>
      </c>
      <c r="C2695" s="130">
        <f>VLOOKUP($X$15,CAD!$C$7:$D$31,2,0)</f>
        <v>0</v>
      </c>
      <c r="D2695" s="37">
        <v>0</v>
      </c>
      <c r="E2695" s="37">
        <v>0</v>
      </c>
      <c r="F2695" s="37">
        <v>0</v>
      </c>
      <c r="G2695" s="37">
        <v>0</v>
      </c>
      <c r="H2695" s="37">
        <v>0</v>
      </c>
      <c r="I2695" s="37">
        <v>0</v>
      </c>
      <c r="J2695" s="37">
        <v>0</v>
      </c>
      <c r="K2695" s="37">
        <v>0</v>
      </c>
      <c r="L2695" s="37">
        <v>0</v>
      </c>
      <c r="M2695" s="37">
        <v>0</v>
      </c>
      <c r="N2695" s="37">
        <v>0</v>
      </c>
      <c r="O2695" s="37">
        <v>0</v>
      </c>
      <c r="P2695" s="46">
        <f t="shared" si="191"/>
        <v>0</v>
      </c>
    </row>
    <row r="2696" spans="1:16" hidden="1" x14ac:dyDescent="0.25">
      <c r="A2696" s="258" t="str">
        <f>IF(B2696=1,A2688,"")</f>
        <v/>
      </c>
      <c r="B2696" s="39" t="str">
        <f t="shared" si="190"/>
        <v/>
      </c>
      <c r="C2696" s="130">
        <f>VLOOKUP($X$16,CAD!$C$7:$D$31,2,0)</f>
        <v>0</v>
      </c>
      <c r="D2696" s="37">
        <v>0</v>
      </c>
      <c r="E2696" s="37">
        <v>0</v>
      </c>
      <c r="F2696" s="37">
        <v>0</v>
      </c>
      <c r="G2696" s="37">
        <v>0</v>
      </c>
      <c r="H2696" s="37">
        <v>0</v>
      </c>
      <c r="I2696" s="37">
        <v>0</v>
      </c>
      <c r="J2696" s="37">
        <v>0</v>
      </c>
      <c r="K2696" s="37">
        <v>0</v>
      </c>
      <c r="L2696" s="37">
        <v>0</v>
      </c>
      <c r="M2696" s="37">
        <v>0</v>
      </c>
      <c r="N2696" s="37">
        <v>0</v>
      </c>
      <c r="O2696" s="37">
        <v>0</v>
      </c>
      <c r="P2696" s="46">
        <f t="shared" si="191"/>
        <v>0</v>
      </c>
    </row>
    <row r="2697" spans="1:16" hidden="1" x14ac:dyDescent="0.25">
      <c r="A2697" s="258" t="str">
        <f>IF(B2697=1,A2688,"")</f>
        <v/>
      </c>
      <c r="B2697" s="39" t="str">
        <f t="shared" si="190"/>
        <v/>
      </c>
      <c r="C2697" s="130">
        <f>VLOOKUP($X$17,CAD!$C$7:$D$31,2,0)</f>
        <v>0</v>
      </c>
      <c r="D2697" s="37">
        <v>0</v>
      </c>
      <c r="E2697" s="37">
        <v>0</v>
      </c>
      <c r="F2697" s="37">
        <v>0</v>
      </c>
      <c r="G2697" s="37">
        <v>0</v>
      </c>
      <c r="H2697" s="37">
        <v>0</v>
      </c>
      <c r="I2697" s="37">
        <v>0</v>
      </c>
      <c r="J2697" s="37">
        <v>0</v>
      </c>
      <c r="K2697" s="37">
        <v>0</v>
      </c>
      <c r="L2697" s="37">
        <v>0</v>
      </c>
      <c r="M2697" s="37">
        <v>0</v>
      </c>
      <c r="N2697" s="37">
        <v>0</v>
      </c>
      <c r="O2697" s="37">
        <v>0</v>
      </c>
      <c r="P2697" s="46">
        <f t="shared" si="191"/>
        <v>0</v>
      </c>
    </row>
    <row r="2698" spans="1:16" hidden="1" x14ac:dyDescent="0.25">
      <c r="A2698" s="258" t="str">
        <f>IF(B2698=1,A2688,"")</f>
        <v/>
      </c>
      <c r="B2698" s="39" t="str">
        <f t="shared" si="190"/>
        <v/>
      </c>
      <c r="C2698" s="130">
        <f>VLOOKUP($X$18,CAD!$C$7:$D$31,2,0)</f>
        <v>0</v>
      </c>
      <c r="D2698" s="37">
        <v>0</v>
      </c>
      <c r="E2698" s="37">
        <v>0</v>
      </c>
      <c r="F2698" s="37">
        <v>0</v>
      </c>
      <c r="G2698" s="37">
        <v>0</v>
      </c>
      <c r="H2698" s="37">
        <v>0</v>
      </c>
      <c r="I2698" s="37">
        <v>0</v>
      </c>
      <c r="J2698" s="37">
        <v>0</v>
      </c>
      <c r="K2698" s="37">
        <v>0</v>
      </c>
      <c r="L2698" s="37">
        <v>0</v>
      </c>
      <c r="M2698" s="37">
        <v>0</v>
      </c>
      <c r="N2698" s="37">
        <v>0</v>
      </c>
      <c r="O2698" s="37">
        <v>0</v>
      </c>
      <c r="P2698" s="46">
        <f t="shared" si="191"/>
        <v>0</v>
      </c>
    </row>
    <row r="2699" spans="1:16" hidden="1" x14ac:dyDescent="0.25">
      <c r="A2699" s="258" t="str">
        <f>IF(B2699=1,A2688,"")</f>
        <v/>
      </c>
      <c r="B2699" s="39" t="str">
        <f t="shared" si="190"/>
        <v/>
      </c>
      <c r="C2699" s="130">
        <f>VLOOKUP($X$19,CAD!$C$7:$D$31,2,0)</f>
        <v>0</v>
      </c>
      <c r="D2699" s="37">
        <v>0</v>
      </c>
      <c r="E2699" s="37">
        <v>0</v>
      </c>
      <c r="F2699" s="37">
        <v>0</v>
      </c>
      <c r="G2699" s="37">
        <v>0</v>
      </c>
      <c r="H2699" s="37">
        <v>0</v>
      </c>
      <c r="I2699" s="37">
        <v>0</v>
      </c>
      <c r="J2699" s="37">
        <v>0</v>
      </c>
      <c r="K2699" s="37">
        <v>0</v>
      </c>
      <c r="L2699" s="37">
        <v>0</v>
      </c>
      <c r="M2699" s="37">
        <v>0</v>
      </c>
      <c r="N2699" s="37">
        <v>0</v>
      </c>
      <c r="O2699" s="37">
        <v>0</v>
      </c>
      <c r="P2699" s="46">
        <f t="shared" si="191"/>
        <v>0</v>
      </c>
    </row>
    <row r="2700" spans="1:16" hidden="1" x14ac:dyDescent="0.25">
      <c r="A2700" s="258" t="str">
        <f>IF(B2700=1,A2688,"")</f>
        <v/>
      </c>
      <c r="B2700" s="39" t="str">
        <f t="shared" si="190"/>
        <v/>
      </c>
      <c r="C2700" s="130">
        <f>VLOOKUP($X$20,CAD!$C$7:$D$31,2,0)</f>
        <v>0</v>
      </c>
      <c r="D2700" s="37">
        <v>0</v>
      </c>
      <c r="E2700" s="37">
        <v>0</v>
      </c>
      <c r="F2700" s="37">
        <v>0</v>
      </c>
      <c r="G2700" s="37">
        <v>0</v>
      </c>
      <c r="H2700" s="37">
        <v>0</v>
      </c>
      <c r="I2700" s="37">
        <v>0</v>
      </c>
      <c r="J2700" s="37">
        <v>0</v>
      </c>
      <c r="K2700" s="37">
        <v>0</v>
      </c>
      <c r="L2700" s="37">
        <v>0</v>
      </c>
      <c r="M2700" s="37">
        <v>0</v>
      </c>
      <c r="N2700" s="37">
        <v>0</v>
      </c>
      <c r="O2700" s="37">
        <v>0</v>
      </c>
      <c r="P2700" s="46">
        <f t="shared" si="191"/>
        <v>0</v>
      </c>
    </row>
    <row r="2701" spans="1:16" hidden="1" x14ac:dyDescent="0.25">
      <c r="A2701" s="258" t="str">
        <f>IF(B2701=1,A2688,"")</f>
        <v/>
      </c>
      <c r="B2701" s="39" t="str">
        <f t="shared" si="190"/>
        <v/>
      </c>
      <c r="C2701" s="130">
        <f>VLOOKUP($X$21,CAD!$C$7:$D$31,2,0)</f>
        <v>0</v>
      </c>
      <c r="D2701" s="37">
        <v>0</v>
      </c>
      <c r="E2701" s="37">
        <v>0</v>
      </c>
      <c r="F2701" s="37">
        <v>0</v>
      </c>
      <c r="G2701" s="37">
        <v>0</v>
      </c>
      <c r="H2701" s="37">
        <v>0</v>
      </c>
      <c r="I2701" s="37">
        <v>0</v>
      </c>
      <c r="J2701" s="37">
        <v>0</v>
      </c>
      <c r="K2701" s="37">
        <v>0</v>
      </c>
      <c r="L2701" s="37">
        <v>0</v>
      </c>
      <c r="M2701" s="37">
        <v>0</v>
      </c>
      <c r="N2701" s="37">
        <v>0</v>
      </c>
      <c r="O2701" s="37">
        <v>0</v>
      </c>
      <c r="P2701" s="46">
        <f t="shared" si="191"/>
        <v>0</v>
      </c>
    </row>
    <row r="2702" spans="1:16" hidden="1" x14ac:dyDescent="0.25">
      <c r="A2702" s="258" t="str">
        <f>IF(B2702=1,A2688,"")</f>
        <v/>
      </c>
      <c r="B2702" s="39" t="str">
        <f t="shared" si="190"/>
        <v/>
      </c>
      <c r="C2702" s="130">
        <f>VLOOKUP($X$22,CAD!$C$7:$D$31,2,0)</f>
        <v>0</v>
      </c>
      <c r="D2702" s="37">
        <v>0</v>
      </c>
      <c r="E2702" s="37">
        <v>0</v>
      </c>
      <c r="F2702" s="37">
        <v>0</v>
      </c>
      <c r="G2702" s="37">
        <v>0</v>
      </c>
      <c r="H2702" s="37">
        <v>0</v>
      </c>
      <c r="I2702" s="37">
        <v>0</v>
      </c>
      <c r="J2702" s="37">
        <v>0</v>
      </c>
      <c r="K2702" s="37">
        <v>0</v>
      </c>
      <c r="L2702" s="37">
        <v>0</v>
      </c>
      <c r="M2702" s="37">
        <v>0</v>
      </c>
      <c r="N2702" s="37">
        <v>0</v>
      </c>
      <c r="O2702" s="37">
        <v>0</v>
      </c>
      <c r="P2702" s="46">
        <f t="shared" si="191"/>
        <v>0</v>
      </c>
    </row>
    <row r="2703" spans="1:16" hidden="1" x14ac:dyDescent="0.25">
      <c r="A2703" s="258" t="str">
        <f>IF(B2703=1,A2688,"")</f>
        <v/>
      </c>
      <c r="B2703" s="39" t="str">
        <f t="shared" si="190"/>
        <v/>
      </c>
      <c r="C2703" s="130">
        <f>VLOOKUP($X$23,CAD!$C$7:$D$31,2,0)</f>
        <v>0</v>
      </c>
      <c r="D2703" s="37">
        <v>0</v>
      </c>
      <c r="E2703" s="37">
        <v>0</v>
      </c>
      <c r="F2703" s="37">
        <v>0</v>
      </c>
      <c r="G2703" s="37">
        <v>0</v>
      </c>
      <c r="H2703" s="37">
        <v>0</v>
      </c>
      <c r="I2703" s="37">
        <v>0</v>
      </c>
      <c r="J2703" s="37">
        <v>0</v>
      </c>
      <c r="K2703" s="37">
        <v>0</v>
      </c>
      <c r="L2703" s="37">
        <v>0</v>
      </c>
      <c r="M2703" s="37">
        <v>0</v>
      </c>
      <c r="N2703" s="37">
        <v>0</v>
      </c>
      <c r="O2703" s="37">
        <v>0</v>
      </c>
      <c r="P2703" s="46">
        <f t="shared" si="191"/>
        <v>0</v>
      </c>
    </row>
    <row r="2704" spans="1:16" hidden="1" x14ac:dyDescent="0.25">
      <c r="A2704" s="258" t="str">
        <f>IF(B2704=1,A2688,"")</f>
        <v/>
      </c>
      <c r="B2704" s="39" t="str">
        <f t="shared" si="190"/>
        <v/>
      </c>
      <c r="C2704" s="130">
        <f>VLOOKUP($X$24,CAD!$C$7:$D$31,2,0)</f>
        <v>0</v>
      </c>
      <c r="D2704" s="37">
        <v>0</v>
      </c>
      <c r="E2704" s="37">
        <v>0</v>
      </c>
      <c r="F2704" s="37">
        <v>0</v>
      </c>
      <c r="G2704" s="37">
        <v>0</v>
      </c>
      <c r="H2704" s="37">
        <v>0</v>
      </c>
      <c r="I2704" s="37">
        <v>0</v>
      </c>
      <c r="J2704" s="37">
        <v>0</v>
      </c>
      <c r="K2704" s="37">
        <v>0</v>
      </c>
      <c r="L2704" s="37">
        <v>0</v>
      </c>
      <c r="M2704" s="37">
        <v>0</v>
      </c>
      <c r="N2704" s="37">
        <v>0</v>
      </c>
      <c r="O2704" s="37">
        <v>0</v>
      </c>
      <c r="P2704" s="46">
        <f t="shared" si="191"/>
        <v>0</v>
      </c>
    </row>
    <row r="2705" spans="1:16" hidden="1" x14ac:dyDescent="0.25">
      <c r="A2705" s="258" t="str">
        <f>IF(B2705=1,A2688,"")</f>
        <v/>
      </c>
      <c r="B2705" s="39" t="str">
        <f t="shared" si="190"/>
        <v/>
      </c>
      <c r="C2705" s="130">
        <f>VLOOKUP($X$25,CAD!$C$7:$D$31,2,0)</f>
        <v>0</v>
      </c>
      <c r="D2705" s="37">
        <v>0</v>
      </c>
      <c r="E2705" s="37">
        <v>0</v>
      </c>
      <c r="F2705" s="37">
        <v>0</v>
      </c>
      <c r="G2705" s="37">
        <v>0</v>
      </c>
      <c r="H2705" s="37">
        <v>0</v>
      </c>
      <c r="I2705" s="37">
        <v>0</v>
      </c>
      <c r="J2705" s="37">
        <v>0</v>
      </c>
      <c r="K2705" s="37">
        <v>0</v>
      </c>
      <c r="L2705" s="37">
        <v>0</v>
      </c>
      <c r="M2705" s="37">
        <v>0</v>
      </c>
      <c r="N2705" s="37">
        <v>0</v>
      </c>
      <c r="O2705" s="37">
        <v>0</v>
      </c>
      <c r="P2705" s="46">
        <f t="shared" si="191"/>
        <v>0</v>
      </c>
    </row>
    <row r="2706" spans="1:16" hidden="1" x14ac:dyDescent="0.25">
      <c r="A2706" s="258" t="str">
        <f>IF(B2706=1,A2688,"")</f>
        <v/>
      </c>
      <c r="B2706" s="39" t="str">
        <f t="shared" si="190"/>
        <v/>
      </c>
      <c r="C2706" s="130">
        <f>VLOOKUP($X$26,CAD!$C$7:$D$31,2,0)</f>
        <v>0</v>
      </c>
      <c r="D2706" s="37">
        <v>0</v>
      </c>
      <c r="E2706" s="37">
        <v>0</v>
      </c>
      <c r="F2706" s="37">
        <v>0</v>
      </c>
      <c r="G2706" s="37">
        <v>0</v>
      </c>
      <c r="H2706" s="37">
        <v>0</v>
      </c>
      <c r="I2706" s="37">
        <v>0</v>
      </c>
      <c r="J2706" s="37">
        <v>0</v>
      </c>
      <c r="K2706" s="37">
        <v>0</v>
      </c>
      <c r="L2706" s="37">
        <v>0</v>
      </c>
      <c r="M2706" s="37">
        <v>0</v>
      </c>
      <c r="N2706" s="37">
        <v>0</v>
      </c>
      <c r="O2706" s="37">
        <v>0</v>
      </c>
      <c r="P2706" s="46">
        <f t="shared" si="191"/>
        <v>0</v>
      </c>
    </row>
    <row r="2707" spans="1:16" hidden="1" x14ac:dyDescent="0.25">
      <c r="A2707" s="258" t="str">
        <f>IF(B2707=1,A2688,"")</f>
        <v/>
      </c>
      <c r="B2707" s="39" t="str">
        <f t="shared" si="190"/>
        <v/>
      </c>
      <c r="C2707" s="130">
        <f>VLOOKUP($X$27,CAD!$C$7:$D$31,2,0)</f>
        <v>0</v>
      </c>
      <c r="D2707" s="37">
        <v>0</v>
      </c>
      <c r="E2707" s="37">
        <v>0</v>
      </c>
      <c r="F2707" s="37">
        <v>0</v>
      </c>
      <c r="G2707" s="37">
        <v>0</v>
      </c>
      <c r="H2707" s="37">
        <v>0</v>
      </c>
      <c r="I2707" s="37">
        <v>0</v>
      </c>
      <c r="J2707" s="37">
        <v>0</v>
      </c>
      <c r="K2707" s="37">
        <v>0</v>
      </c>
      <c r="L2707" s="37">
        <v>0</v>
      </c>
      <c r="M2707" s="37">
        <v>0</v>
      </c>
      <c r="N2707" s="37">
        <v>0</v>
      </c>
      <c r="O2707" s="37">
        <v>0</v>
      </c>
      <c r="P2707" s="46">
        <f t="shared" si="191"/>
        <v>0</v>
      </c>
    </row>
    <row r="2708" spans="1:16" hidden="1" x14ac:dyDescent="0.25">
      <c r="A2708" s="258" t="str">
        <f>IF(B2708=1,A2688,"")</f>
        <v/>
      </c>
      <c r="B2708" s="39" t="str">
        <f t="shared" si="190"/>
        <v/>
      </c>
      <c r="C2708" s="130">
        <f>VLOOKUP($X$28,CAD!$C$7:$D$31,2,0)</f>
        <v>0</v>
      </c>
      <c r="D2708" s="37">
        <v>0</v>
      </c>
      <c r="E2708" s="37">
        <v>0</v>
      </c>
      <c r="F2708" s="37">
        <v>0</v>
      </c>
      <c r="G2708" s="37">
        <v>0</v>
      </c>
      <c r="H2708" s="37">
        <v>0</v>
      </c>
      <c r="I2708" s="37">
        <v>0</v>
      </c>
      <c r="J2708" s="37">
        <v>0</v>
      </c>
      <c r="K2708" s="37">
        <v>0</v>
      </c>
      <c r="L2708" s="37">
        <v>0</v>
      </c>
      <c r="M2708" s="37">
        <v>0</v>
      </c>
      <c r="N2708" s="37">
        <v>0</v>
      </c>
      <c r="O2708" s="37">
        <v>0</v>
      </c>
      <c r="P2708" s="46">
        <f t="shared" si="191"/>
        <v>0</v>
      </c>
    </row>
    <row r="2709" spans="1:16" hidden="1" x14ac:dyDescent="0.25">
      <c r="A2709" s="258" t="str">
        <f>IF(B2709=1,A2688,"")</f>
        <v/>
      </c>
      <c r="B2709" s="39" t="str">
        <f t="shared" si="190"/>
        <v/>
      </c>
      <c r="C2709" s="130">
        <f>VLOOKUP($X$29,CAD!$C$7:$D$31,2,0)</f>
        <v>0</v>
      </c>
      <c r="D2709" s="37">
        <v>0</v>
      </c>
      <c r="E2709" s="37">
        <v>0</v>
      </c>
      <c r="F2709" s="37">
        <v>0</v>
      </c>
      <c r="G2709" s="37">
        <v>0</v>
      </c>
      <c r="H2709" s="37">
        <v>0</v>
      </c>
      <c r="I2709" s="37">
        <v>0</v>
      </c>
      <c r="J2709" s="37">
        <v>0</v>
      </c>
      <c r="K2709" s="37">
        <v>0</v>
      </c>
      <c r="L2709" s="37">
        <v>0</v>
      </c>
      <c r="M2709" s="37">
        <v>0</v>
      </c>
      <c r="N2709" s="37">
        <v>0</v>
      </c>
      <c r="O2709" s="37">
        <v>0</v>
      </c>
      <c r="P2709" s="46">
        <f t="shared" si="191"/>
        <v>0</v>
      </c>
    </row>
    <row r="2710" spans="1:16" hidden="1" x14ac:dyDescent="0.25">
      <c r="A2710" s="258" t="str">
        <f>IF(B2710=1,A2688,"")</f>
        <v/>
      </c>
      <c r="B2710" s="39" t="str">
        <f t="shared" si="190"/>
        <v/>
      </c>
      <c r="C2710" s="130">
        <f>VLOOKUP($X$30,CAD!$C$7:$D$31,2,0)</f>
        <v>0</v>
      </c>
      <c r="D2710" s="37">
        <v>0</v>
      </c>
      <c r="E2710" s="37">
        <v>0</v>
      </c>
      <c r="F2710" s="37">
        <v>0</v>
      </c>
      <c r="G2710" s="37">
        <v>0</v>
      </c>
      <c r="H2710" s="37">
        <v>0</v>
      </c>
      <c r="I2710" s="37">
        <v>0</v>
      </c>
      <c r="J2710" s="37">
        <v>0</v>
      </c>
      <c r="K2710" s="37">
        <v>0</v>
      </c>
      <c r="L2710" s="37">
        <v>0</v>
      </c>
      <c r="M2710" s="37">
        <v>0</v>
      </c>
      <c r="N2710" s="37">
        <v>0</v>
      </c>
      <c r="O2710" s="37">
        <v>0</v>
      </c>
      <c r="P2710" s="46">
        <f t="shared" si="191"/>
        <v>0</v>
      </c>
    </row>
    <row r="2711" spans="1:16" hidden="1" x14ac:dyDescent="0.25">
      <c r="A2711" s="258" t="str">
        <f>IF(B2711=1,A2688,"")</f>
        <v/>
      </c>
      <c r="B2711" s="39" t="str">
        <f t="shared" si="190"/>
        <v/>
      </c>
      <c r="C2711" s="130">
        <f>VLOOKUP($X$31,CAD!$C$7:$D$31,2,0)</f>
        <v>0</v>
      </c>
      <c r="D2711" s="37">
        <v>0</v>
      </c>
      <c r="E2711" s="37">
        <v>0</v>
      </c>
      <c r="F2711" s="37">
        <v>0</v>
      </c>
      <c r="G2711" s="37">
        <v>0</v>
      </c>
      <c r="H2711" s="37">
        <v>0</v>
      </c>
      <c r="I2711" s="37">
        <v>0</v>
      </c>
      <c r="J2711" s="37">
        <v>0</v>
      </c>
      <c r="K2711" s="37">
        <v>0</v>
      </c>
      <c r="L2711" s="37">
        <v>0</v>
      </c>
      <c r="M2711" s="37">
        <v>0</v>
      </c>
      <c r="N2711" s="37">
        <v>0</v>
      </c>
      <c r="O2711" s="37">
        <v>0</v>
      </c>
      <c r="P2711" s="46">
        <f t="shared" si="191"/>
        <v>0</v>
      </c>
    </row>
    <row r="2712" spans="1:16" hidden="1" x14ac:dyDescent="0.25">
      <c r="A2712" s="258" t="str">
        <f>IF(B2712=1,A2688,"")</f>
        <v/>
      </c>
      <c r="B2712" s="39" t="str">
        <f t="shared" si="190"/>
        <v/>
      </c>
      <c r="C2712" s="130">
        <f>VLOOKUP($X$32,CAD!$C$7:$D$31,2,0)</f>
        <v>0</v>
      </c>
      <c r="D2712" s="37">
        <v>0</v>
      </c>
      <c r="E2712" s="37">
        <v>0</v>
      </c>
      <c r="F2712" s="37">
        <v>0</v>
      </c>
      <c r="G2712" s="37">
        <v>0</v>
      </c>
      <c r="H2712" s="37">
        <v>0</v>
      </c>
      <c r="I2712" s="37">
        <v>0</v>
      </c>
      <c r="J2712" s="37">
        <v>0</v>
      </c>
      <c r="K2712" s="37">
        <v>0</v>
      </c>
      <c r="L2712" s="37">
        <v>0</v>
      </c>
      <c r="M2712" s="37">
        <v>0</v>
      </c>
      <c r="N2712" s="37">
        <v>0</v>
      </c>
      <c r="O2712" s="37">
        <v>0</v>
      </c>
      <c r="P2712" s="46">
        <f t="shared" si="191"/>
        <v>0</v>
      </c>
    </row>
    <row r="2713" spans="1:16" hidden="1" x14ac:dyDescent="0.25">
      <c r="A2713" s="258" t="str">
        <f>IF(B2713=1,A2688,"")</f>
        <v/>
      </c>
      <c r="B2713" s="39" t="str">
        <f t="shared" si="190"/>
        <v/>
      </c>
      <c r="C2713" s="130">
        <f>VLOOKUP($X$33,CAD!$C$7:$D$31,2,0)</f>
        <v>0</v>
      </c>
      <c r="D2713" s="37">
        <v>0</v>
      </c>
      <c r="E2713" s="37">
        <v>0</v>
      </c>
      <c r="F2713" s="37">
        <v>0</v>
      </c>
      <c r="G2713" s="37">
        <v>0</v>
      </c>
      <c r="H2713" s="37">
        <v>0</v>
      </c>
      <c r="I2713" s="37">
        <v>0</v>
      </c>
      <c r="J2713" s="37">
        <v>0</v>
      </c>
      <c r="K2713" s="37">
        <v>0</v>
      </c>
      <c r="L2713" s="37">
        <v>0</v>
      </c>
      <c r="M2713" s="37">
        <v>0</v>
      </c>
      <c r="N2713" s="37">
        <v>0</v>
      </c>
      <c r="O2713" s="37">
        <v>0</v>
      </c>
      <c r="P2713" s="46">
        <f t="shared" si="191"/>
        <v>0</v>
      </c>
    </row>
    <row r="2714" spans="1:16" hidden="1" x14ac:dyDescent="0.25">
      <c r="A2714" s="258" t="str">
        <f>IF(B2714=1,A2688,"")</f>
        <v/>
      </c>
      <c r="B2714" s="39" t="str">
        <f t="shared" si="190"/>
        <v/>
      </c>
      <c r="C2714" s="101">
        <f>VLOOKUP($X$34,CAD!$E$7:$F$31,2,0)</f>
        <v>0</v>
      </c>
      <c r="D2714" s="37">
        <v>0</v>
      </c>
      <c r="E2714" s="37">
        <v>0</v>
      </c>
      <c r="F2714" s="37">
        <v>0</v>
      </c>
      <c r="G2714" s="37">
        <v>0</v>
      </c>
      <c r="H2714" s="37">
        <v>0</v>
      </c>
      <c r="I2714" s="37">
        <v>0</v>
      </c>
      <c r="J2714" s="37">
        <v>0</v>
      </c>
      <c r="K2714" s="37">
        <v>0</v>
      </c>
      <c r="L2714" s="37">
        <v>0</v>
      </c>
      <c r="M2714" s="37">
        <v>0</v>
      </c>
      <c r="N2714" s="37">
        <v>0</v>
      </c>
      <c r="O2714" s="37">
        <v>0</v>
      </c>
      <c r="P2714" s="46">
        <f t="shared" si="191"/>
        <v>0</v>
      </c>
    </row>
    <row r="2715" spans="1:16" hidden="1" x14ac:dyDescent="0.25">
      <c r="A2715" s="258" t="str">
        <f>IF(B2715=1,A2688,"")</f>
        <v/>
      </c>
      <c r="B2715" s="39" t="str">
        <f t="shared" si="190"/>
        <v/>
      </c>
      <c r="C2715" s="101">
        <f>VLOOKUP($X$35,CAD!$E$7:$F$31,2,0)</f>
        <v>0</v>
      </c>
      <c r="D2715" s="37">
        <v>0</v>
      </c>
      <c r="E2715" s="37">
        <v>0</v>
      </c>
      <c r="F2715" s="37">
        <v>0</v>
      </c>
      <c r="G2715" s="37">
        <v>0</v>
      </c>
      <c r="H2715" s="37">
        <v>0</v>
      </c>
      <c r="I2715" s="37">
        <v>0</v>
      </c>
      <c r="J2715" s="37">
        <v>0</v>
      </c>
      <c r="K2715" s="37">
        <v>0</v>
      </c>
      <c r="L2715" s="37">
        <v>0</v>
      </c>
      <c r="M2715" s="37">
        <v>0</v>
      </c>
      <c r="N2715" s="37">
        <v>0</v>
      </c>
      <c r="O2715" s="37">
        <v>0</v>
      </c>
      <c r="P2715" s="46">
        <f t="shared" si="191"/>
        <v>0</v>
      </c>
    </row>
    <row r="2716" spans="1:16" hidden="1" x14ac:dyDescent="0.25">
      <c r="A2716" s="258" t="str">
        <f>IF(B2716=1,A2688,"")</f>
        <v/>
      </c>
      <c r="B2716" s="39" t="str">
        <f t="shared" si="190"/>
        <v/>
      </c>
      <c r="C2716" s="101">
        <f>VLOOKUP($X$36,CAD!$E$7:$F$31,2,0)</f>
        <v>0</v>
      </c>
      <c r="D2716" s="37">
        <v>0</v>
      </c>
      <c r="E2716" s="37">
        <v>0</v>
      </c>
      <c r="F2716" s="37">
        <v>0</v>
      </c>
      <c r="G2716" s="37">
        <v>0</v>
      </c>
      <c r="H2716" s="37">
        <v>0</v>
      </c>
      <c r="I2716" s="37">
        <v>0</v>
      </c>
      <c r="J2716" s="37">
        <v>0</v>
      </c>
      <c r="K2716" s="37">
        <v>0</v>
      </c>
      <c r="L2716" s="37">
        <v>0</v>
      </c>
      <c r="M2716" s="37">
        <v>0</v>
      </c>
      <c r="N2716" s="37">
        <v>0</v>
      </c>
      <c r="O2716" s="37">
        <v>0</v>
      </c>
      <c r="P2716" s="46">
        <f t="shared" si="191"/>
        <v>0</v>
      </c>
    </row>
    <row r="2717" spans="1:16" hidden="1" x14ac:dyDescent="0.25">
      <c r="A2717" s="258" t="str">
        <f>IF(B2717=1,A2688,"")</f>
        <v/>
      </c>
      <c r="B2717" s="39" t="str">
        <f t="shared" si="190"/>
        <v/>
      </c>
      <c r="C2717" s="101">
        <f>VLOOKUP($X$37,CAD!$E$7:$F$31,2,0)</f>
        <v>0</v>
      </c>
      <c r="D2717" s="37">
        <v>0</v>
      </c>
      <c r="E2717" s="37">
        <v>0</v>
      </c>
      <c r="F2717" s="37">
        <v>0</v>
      </c>
      <c r="G2717" s="37">
        <v>0</v>
      </c>
      <c r="H2717" s="37">
        <v>0</v>
      </c>
      <c r="I2717" s="37">
        <v>0</v>
      </c>
      <c r="J2717" s="37">
        <v>0</v>
      </c>
      <c r="K2717" s="37">
        <v>0</v>
      </c>
      <c r="L2717" s="37">
        <v>0</v>
      </c>
      <c r="M2717" s="37">
        <v>0</v>
      </c>
      <c r="N2717" s="37">
        <v>0</v>
      </c>
      <c r="O2717" s="37">
        <v>0</v>
      </c>
      <c r="P2717" s="46">
        <f t="shared" si="191"/>
        <v>0</v>
      </c>
    </row>
    <row r="2718" spans="1:16" hidden="1" x14ac:dyDescent="0.25">
      <c r="A2718" s="258" t="str">
        <f>IF(B2718=1,A2688,"")</f>
        <v/>
      </c>
      <c r="B2718" s="39" t="str">
        <f t="shared" si="190"/>
        <v/>
      </c>
      <c r="C2718" s="101">
        <f>VLOOKUP($X$38,CAD!$E$7:$F$31,2,0)</f>
        <v>0</v>
      </c>
      <c r="D2718" s="37">
        <v>0</v>
      </c>
      <c r="E2718" s="37">
        <v>0</v>
      </c>
      <c r="F2718" s="37">
        <v>0</v>
      </c>
      <c r="G2718" s="37">
        <v>0</v>
      </c>
      <c r="H2718" s="37">
        <v>0</v>
      </c>
      <c r="I2718" s="37">
        <v>0</v>
      </c>
      <c r="J2718" s="37">
        <v>0</v>
      </c>
      <c r="K2718" s="37">
        <v>0</v>
      </c>
      <c r="L2718" s="37">
        <v>0</v>
      </c>
      <c r="M2718" s="37">
        <v>0</v>
      </c>
      <c r="N2718" s="37">
        <v>0</v>
      </c>
      <c r="O2718" s="37">
        <v>0</v>
      </c>
      <c r="P2718" s="46">
        <f t="shared" si="191"/>
        <v>0</v>
      </c>
    </row>
    <row r="2719" spans="1:16" hidden="1" x14ac:dyDescent="0.25">
      <c r="A2719" s="258" t="str">
        <f>IF(B2719=1,A2688,"")</f>
        <v/>
      </c>
      <c r="B2719" s="39" t="str">
        <f t="shared" si="190"/>
        <v/>
      </c>
      <c r="C2719" s="101">
        <f>VLOOKUP($X$39,CAD!$E$7:$F$31,2,0)</f>
        <v>0</v>
      </c>
      <c r="D2719" s="37">
        <v>0</v>
      </c>
      <c r="E2719" s="37">
        <v>0</v>
      </c>
      <c r="F2719" s="37">
        <v>0</v>
      </c>
      <c r="G2719" s="37">
        <v>0</v>
      </c>
      <c r="H2719" s="37">
        <v>0</v>
      </c>
      <c r="I2719" s="37">
        <v>0</v>
      </c>
      <c r="J2719" s="37">
        <v>0</v>
      </c>
      <c r="K2719" s="37">
        <v>0</v>
      </c>
      <c r="L2719" s="37">
        <v>0</v>
      </c>
      <c r="M2719" s="37">
        <v>0</v>
      </c>
      <c r="N2719" s="37">
        <v>0</v>
      </c>
      <c r="O2719" s="37">
        <v>0</v>
      </c>
      <c r="P2719" s="46">
        <f t="shared" si="191"/>
        <v>0</v>
      </c>
    </row>
    <row r="2720" spans="1:16" hidden="1" x14ac:dyDescent="0.25">
      <c r="A2720" s="258" t="str">
        <f>IF(B2720=1,A2688,"")</f>
        <v/>
      </c>
      <c r="B2720" s="39" t="str">
        <f t="shared" si="190"/>
        <v/>
      </c>
      <c r="C2720" s="101">
        <f>VLOOKUP($X$40,CAD!$E$7:$F$31,2,0)</f>
        <v>0</v>
      </c>
      <c r="D2720" s="37">
        <v>0</v>
      </c>
      <c r="E2720" s="37">
        <v>0</v>
      </c>
      <c r="F2720" s="37">
        <v>0</v>
      </c>
      <c r="G2720" s="37">
        <v>0</v>
      </c>
      <c r="H2720" s="37">
        <v>0</v>
      </c>
      <c r="I2720" s="37">
        <v>0</v>
      </c>
      <c r="J2720" s="37">
        <v>0</v>
      </c>
      <c r="K2720" s="37">
        <v>0</v>
      </c>
      <c r="L2720" s="37">
        <v>0</v>
      </c>
      <c r="M2720" s="37">
        <v>0</v>
      </c>
      <c r="N2720" s="37">
        <v>0</v>
      </c>
      <c r="O2720" s="37">
        <v>0</v>
      </c>
      <c r="P2720" s="46">
        <f t="shared" si="191"/>
        <v>0</v>
      </c>
    </row>
    <row r="2721" spans="1:16" hidden="1" x14ac:dyDescent="0.25">
      <c r="A2721" s="258" t="str">
        <f>IF(B2721=1,A2688,"")</f>
        <v/>
      </c>
      <c r="B2721" s="39" t="str">
        <f t="shared" si="190"/>
        <v/>
      </c>
      <c r="C2721" s="101">
        <f>VLOOKUP($X$41,CAD!$E$7:$F$31,2,0)</f>
        <v>0</v>
      </c>
      <c r="D2721" s="37">
        <v>0</v>
      </c>
      <c r="E2721" s="37">
        <v>0</v>
      </c>
      <c r="F2721" s="37">
        <v>0</v>
      </c>
      <c r="G2721" s="37">
        <v>0</v>
      </c>
      <c r="H2721" s="37">
        <v>0</v>
      </c>
      <c r="I2721" s="37">
        <v>0</v>
      </c>
      <c r="J2721" s="37">
        <v>0</v>
      </c>
      <c r="K2721" s="37">
        <v>0</v>
      </c>
      <c r="L2721" s="37">
        <v>0</v>
      </c>
      <c r="M2721" s="37">
        <v>0</v>
      </c>
      <c r="N2721" s="37">
        <v>0</v>
      </c>
      <c r="O2721" s="37">
        <v>0</v>
      </c>
      <c r="P2721" s="46">
        <f t="shared" si="191"/>
        <v>0</v>
      </c>
    </row>
    <row r="2722" spans="1:16" hidden="1" x14ac:dyDescent="0.25">
      <c r="A2722" s="258" t="str">
        <f>IF(B2722=1,A2688,"")</f>
        <v/>
      </c>
      <c r="B2722" s="39" t="str">
        <f t="shared" si="190"/>
        <v/>
      </c>
      <c r="C2722" s="101">
        <f>VLOOKUP($X$42,CAD!$E$7:$F$31,2,0)</f>
        <v>0</v>
      </c>
      <c r="D2722" s="37">
        <v>0</v>
      </c>
      <c r="E2722" s="37">
        <v>0</v>
      </c>
      <c r="F2722" s="37">
        <v>0</v>
      </c>
      <c r="G2722" s="37">
        <v>0</v>
      </c>
      <c r="H2722" s="37">
        <v>0</v>
      </c>
      <c r="I2722" s="37">
        <v>0</v>
      </c>
      <c r="J2722" s="37">
        <v>0</v>
      </c>
      <c r="K2722" s="37">
        <v>0</v>
      </c>
      <c r="L2722" s="37">
        <v>0</v>
      </c>
      <c r="M2722" s="37">
        <v>0</v>
      </c>
      <c r="N2722" s="37">
        <v>0</v>
      </c>
      <c r="O2722" s="37">
        <v>0</v>
      </c>
      <c r="P2722" s="46">
        <f t="shared" si="191"/>
        <v>0</v>
      </c>
    </row>
    <row r="2723" spans="1:16" hidden="1" x14ac:dyDescent="0.25">
      <c r="A2723" s="258" t="str">
        <f>IF(B2723=1,A2688,"")</f>
        <v/>
      </c>
      <c r="B2723" s="39" t="str">
        <f t="shared" si="190"/>
        <v/>
      </c>
      <c r="C2723" s="101">
        <f>VLOOKUP($X$43,CAD!$E$7:$F$31,2,0)</f>
        <v>0</v>
      </c>
      <c r="D2723" s="37">
        <v>0</v>
      </c>
      <c r="E2723" s="37">
        <v>0</v>
      </c>
      <c r="F2723" s="37">
        <v>0</v>
      </c>
      <c r="G2723" s="37">
        <v>0</v>
      </c>
      <c r="H2723" s="37">
        <v>0</v>
      </c>
      <c r="I2723" s="37">
        <v>0</v>
      </c>
      <c r="J2723" s="37">
        <v>0</v>
      </c>
      <c r="K2723" s="37">
        <v>0</v>
      </c>
      <c r="L2723" s="37">
        <v>0</v>
      </c>
      <c r="M2723" s="37">
        <v>0</v>
      </c>
      <c r="N2723" s="37">
        <v>0</v>
      </c>
      <c r="O2723" s="37">
        <v>0</v>
      </c>
      <c r="P2723" s="46">
        <f t="shared" si="191"/>
        <v>0</v>
      </c>
    </row>
    <row r="2724" spans="1:16" hidden="1" x14ac:dyDescent="0.25">
      <c r="A2724" s="258" t="str">
        <f>IF(B2724=1,A2688,"")</f>
        <v/>
      </c>
      <c r="B2724" s="39" t="str">
        <f t="shared" si="190"/>
        <v/>
      </c>
      <c r="C2724" s="101">
        <f>VLOOKUP($X$44,CAD!$E$7:$F$31,2,0)</f>
        <v>0</v>
      </c>
      <c r="D2724" s="37">
        <v>0</v>
      </c>
      <c r="E2724" s="37">
        <v>0</v>
      </c>
      <c r="F2724" s="37">
        <v>0</v>
      </c>
      <c r="G2724" s="37">
        <v>0</v>
      </c>
      <c r="H2724" s="37">
        <v>0</v>
      </c>
      <c r="I2724" s="37">
        <v>0</v>
      </c>
      <c r="J2724" s="37">
        <v>0</v>
      </c>
      <c r="K2724" s="37">
        <v>0</v>
      </c>
      <c r="L2724" s="37">
        <v>0</v>
      </c>
      <c r="M2724" s="37">
        <v>0</v>
      </c>
      <c r="N2724" s="37">
        <v>0</v>
      </c>
      <c r="O2724" s="37">
        <v>0</v>
      </c>
      <c r="P2724" s="46">
        <f t="shared" si="191"/>
        <v>0</v>
      </c>
    </row>
    <row r="2725" spans="1:16" hidden="1" x14ac:dyDescent="0.25">
      <c r="A2725" s="258" t="str">
        <f>IF(B2725=1,A2688,"")</f>
        <v/>
      </c>
      <c r="B2725" s="39" t="str">
        <f t="shared" si="190"/>
        <v/>
      </c>
      <c r="C2725" s="101">
        <f>VLOOKUP($X$45,CAD!$E$7:$F$31,2,0)</f>
        <v>0</v>
      </c>
      <c r="D2725" s="37">
        <v>0</v>
      </c>
      <c r="E2725" s="37">
        <v>0</v>
      </c>
      <c r="F2725" s="37">
        <v>0</v>
      </c>
      <c r="G2725" s="37">
        <v>0</v>
      </c>
      <c r="H2725" s="37">
        <v>0</v>
      </c>
      <c r="I2725" s="37">
        <v>0</v>
      </c>
      <c r="J2725" s="37">
        <v>0</v>
      </c>
      <c r="K2725" s="37">
        <v>0</v>
      </c>
      <c r="L2725" s="37">
        <v>0</v>
      </c>
      <c r="M2725" s="37">
        <v>0</v>
      </c>
      <c r="N2725" s="37">
        <v>0</v>
      </c>
      <c r="O2725" s="37">
        <v>0</v>
      </c>
      <c r="P2725" s="46">
        <f t="shared" si="191"/>
        <v>0</v>
      </c>
    </row>
    <row r="2726" spans="1:16" hidden="1" x14ac:dyDescent="0.25">
      <c r="A2726" s="258" t="str">
        <f>IF(B2726=1,A2688,"")</f>
        <v/>
      </c>
      <c r="B2726" s="39" t="str">
        <f t="shared" si="190"/>
        <v/>
      </c>
      <c r="C2726" s="101">
        <f>VLOOKUP($X$46,CAD!$E$7:$F$31,2,0)</f>
        <v>0</v>
      </c>
      <c r="D2726" s="37">
        <v>0</v>
      </c>
      <c r="E2726" s="37">
        <v>0</v>
      </c>
      <c r="F2726" s="37">
        <v>0</v>
      </c>
      <c r="G2726" s="37">
        <v>0</v>
      </c>
      <c r="H2726" s="37">
        <v>0</v>
      </c>
      <c r="I2726" s="37">
        <v>0</v>
      </c>
      <c r="J2726" s="37">
        <v>0</v>
      </c>
      <c r="K2726" s="37">
        <v>0</v>
      </c>
      <c r="L2726" s="37">
        <v>0</v>
      </c>
      <c r="M2726" s="37">
        <v>0</v>
      </c>
      <c r="N2726" s="37">
        <v>0</v>
      </c>
      <c r="O2726" s="37">
        <v>0</v>
      </c>
      <c r="P2726" s="46">
        <f t="shared" si="191"/>
        <v>0</v>
      </c>
    </row>
    <row r="2727" spans="1:16" hidden="1" x14ac:dyDescent="0.25">
      <c r="A2727" s="258" t="str">
        <f>IF(B2727=1,A2688,"")</f>
        <v/>
      </c>
      <c r="B2727" s="39" t="str">
        <f t="shared" si="190"/>
        <v/>
      </c>
      <c r="C2727" s="101">
        <f>VLOOKUP($X$47,CAD!$E$7:$F$31,2,0)</f>
        <v>0</v>
      </c>
      <c r="D2727" s="37">
        <v>0</v>
      </c>
      <c r="E2727" s="37">
        <v>0</v>
      </c>
      <c r="F2727" s="37">
        <v>0</v>
      </c>
      <c r="G2727" s="37">
        <v>0</v>
      </c>
      <c r="H2727" s="37">
        <v>0</v>
      </c>
      <c r="I2727" s="37">
        <v>0</v>
      </c>
      <c r="J2727" s="37">
        <v>0</v>
      </c>
      <c r="K2727" s="37">
        <v>0</v>
      </c>
      <c r="L2727" s="37">
        <v>0</v>
      </c>
      <c r="M2727" s="37">
        <v>0</v>
      </c>
      <c r="N2727" s="37">
        <v>0</v>
      </c>
      <c r="O2727" s="37">
        <v>0</v>
      </c>
      <c r="P2727" s="46">
        <f t="shared" si="191"/>
        <v>0</v>
      </c>
    </row>
    <row r="2728" spans="1:16" hidden="1" x14ac:dyDescent="0.25">
      <c r="A2728" s="258" t="str">
        <f>IF(B2728=1,A2688,"")</f>
        <v/>
      </c>
      <c r="B2728" s="39" t="str">
        <f t="shared" si="190"/>
        <v/>
      </c>
      <c r="C2728" s="101">
        <f>VLOOKUP($X$48,CAD!$E$7:$F$31,2,0)</f>
        <v>0</v>
      </c>
      <c r="D2728" s="37">
        <v>0</v>
      </c>
      <c r="E2728" s="37">
        <v>0</v>
      </c>
      <c r="F2728" s="37">
        <v>0</v>
      </c>
      <c r="G2728" s="37">
        <v>0</v>
      </c>
      <c r="H2728" s="37">
        <v>0</v>
      </c>
      <c r="I2728" s="37">
        <v>0</v>
      </c>
      <c r="J2728" s="37">
        <v>0</v>
      </c>
      <c r="K2728" s="37">
        <v>0</v>
      </c>
      <c r="L2728" s="37">
        <v>0</v>
      </c>
      <c r="M2728" s="37">
        <v>0</v>
      </c>
      <c r="N2728" s="37">
        <v>0</v>
      </c>
      <c r="O2728" s="37">
        <v>0</v>
      </c>
      <c r="P2728" s="46">
        <f t="shared" si="191"/>
        <v>0</v>
      </c>
    </row>
    <row r="2729" spans="1:16" hidden="1" x14ac:dyDescent="0.25">
      <c r="A2729" s="258" t="str">
        <f>IF(B2729=1,A2688,"")</f>
        <v/>
      </c>
      <c r="B2729" s="39" t="str">
        <f t="shared" si="190"/>
        <v/>
      </c>
      <c r="C2729" s="101">
        <f>VLOOKUP($X$49,CAD!$E$7:$F$31,2,0)</f>
        <v>0</v>
      </c>
      <c r="D2729" s="37">
        <v>0</v>
      </c>
      <c r="E2729" s="37">
        <v>0</v>
      </c>
      <c r="F2729" s="37">
        <v>0</v>
      </c>
      <c r="G2729" s="37">
        <v>0</v>
      </c>
      <c r="H2729" s="37">
        <v>0</v>
      </c>
      <c r="I2729" s="37">
        <v>0</v>
      </c>
      <c r="J2729" s="37">
        <v>0</v>
      </c>
      <c r="K2729" s="37">
        <v>0</v>
      </c>
      <c r="L2729" s="37">
        <v>0</v>
      </c>
      <c r="M2729" s="37">
        <v>0</v>
      </c>
      <c r="N2729" s="37">
        <v>0</v>
      </c>
      <c r="O2729" s="37">
        <v>0</v>
      </c>
      <c r="P2729" s="46">
        <f t="shared" si="191"/>
        <v>0</v>
      </c>
    </row>
    <row r="2730" spans="1:16" hidden="1" x14ac:dyDescent="0.25">
      <c r="A2730" s="258" t="str">
        <f>IF(B2730=1,A2688,"")</f>
        <v/>
      </c>
      <c r="B2730" s="39" t="str">
        <f t="shared" si="190"/>
        <v/>
      </c>
      <c r="C2730" s="101">
        <f>VLOOKUP($X$50,CAD!$E$7:$F$31,2,0)</f>
        <v>0</v>
      </c>
      <c r="D2730" s="37">
        <v>0</v>
      </c>
      <c r="E2730" s="37">
        <v>0</v>
      </c>
      <c r="F2730" s="37">
        <v>0</v>
      </c>
      <c r="G2730" s="37">
        <v>0</v>
      </c>
      <c r="H2730" s="37">
        <v>0</v>
      </c>
      <c r="I2730" s="37">
        <v>0</v>
      </c>
      <c r="J2730" s="37">
        <v>0</v>
      </c>
      <c r="K2730" s="37">
        <v>0</v>
      </c>
      <c r="L2730" s="37">
        <v>0</v>
      </c>
      <c r="M2730" s="37">
        <v>0</v>
      </c>
      <c r="N2730" s="37">
        <v>0</v>
      </c>
      <c r="O2730" s="37">
        <v>0</v>
      </c>
      <c r="P2730" s="46">
        <f t="shared" si="191"/>
        <v>0</v>
      </c>
    </row>
    <row r="2731" spans="1:16" hidden="1" x14ac:dyDescent="0.25">
      <c r="A2731" s="258" t="str">
        <f>IF(B2731=1,A2688,"")</f>
        <v/>
      </c>
      <c r="B2731" s="39" t="str">
        <f t="shared" si="190"/>
        <v/>
      </c>
      <c r="C2731" s="101">
        <f>VLOOKUP($X$51,CAD!$E$7:$F$31,2,0)</f>
        <v>0</v>
      </c>
      <c r="D2731" s="37">
        <v>0</v>
      </c>
      <c r="E2731" s="37">
        <v>0</v>
      </c>
      <c r="F2731" s="37">
        <v>0</v>
      </c>
      <c r="G2731" s="37">
        <v>0</v>
      </c>
      <c r="H2731" s="37">
        <v>0</v>
      </c>
      <c r="I2731" s="37">
        <v>0</v>
      </c>
      <c r="J2731" s="37">
        <v>0</v>
      </c>
      <c r="K2731" s="37">
        <v>0</v>
      </c>
      <c r="L2731" s="37">
        <v>0</v>
      </c>
      <c r="M2731" s="37">
        <v>0</v>
      </c>
      <c r="N2731" s="37">
        <v>0</v>
      </c>
      <c r="O2731" s="37">
        <v>0</v>
      </c>
      <c r="P2731" s="46">
        <f t="shared" si="191"/>
        <v>0</v>
      </c>
    </row>
    <row r="2732" spans="1:16" hidden="1" x14ac:dyDescent="0.25">
      <c r="A2732" s="258" t="str">
        <f>IF(B2732=1,A2688,"")</f>
        <v/>
      </c>
      <c r="B2732" s="39" t="str">
        <f t="shared" si="190"/>
        <v/>
      </c>
      <c r="C2732" s="101">
        <f>VLOOKUP($X$52,CAD!$E$7:$F$31,2,0)</f>
        <v>0</v>
      </c>
      <c r="D2732" s="37">
        <v>0</v>
      </c>
      <c r="E2732" s="37">
        <v>0</v>
      </c>
      <c r="F2732" s="37">
        <v>0</v>
      </c>
      <c r="G2732" s="37">
        <v>0</v>
      </c>
      <c r="H2732" s="37">
        <v>0</v>
      </c>
      <c r="I2732" s="37">
        <v>0</v>
      </c>
      <c r="J2732" s="37">
        <v>0</v>
      </c>
      <c r="K2732" s="37">
        <v>0</v>
      </c>
      <c r="L2732" s="37">
        <v>0</v>
      </c>
      <c r="M2732" s="37">
        <v>0</v>
      </c>
      <c r="N2732" s="37">
        <v>0</v>
      </c>
      <c r="O2732" s="37">
        <v>0</v>
      </c>
      <c r="P2732" s="46">
        <f t="shared" si="191"/>
        <v>0</v>
      </c>
    </row>
    <row r="2733" spans="1:16" hidden="1" x14ac:dyDescent="0.25">
      <c r="A2733" s="258" t="str">
        <f>IF(B2733=1,A2688,"")</f>
        <v/>
      </c>
      <c r="B2733" s="39" t="str">
        <f t="shared" si="190"/>
        <v/>
      </c>
      <c r="C2733" s="101">
        <f>VLOOKUP($X$53,CAD!$E$7:$F$31,2,0)</f>
        <v>0</v>
      </c>
      <c r="D2733" s="37">
        <v>0</v>
      </c>
      <c r="E2733" s="37">
        <v>0</v>
      </c>
      <c r="F2733" s="37">
        <v>0</v>
      </c>
      <c r="G2733" s="37">
        <v>0</v>
      </c>
      <c r="H2733" s="37">
        <v>0</v>
      </c>
      <c r="I2733" s="37">
        <v>0</v>
      </c>
      <c r="J2733" s="37">
        <v>0</v>
      </c>
      <c r="K2733" s="37">
        <v>0</v>
      </c>
      <c r="L2733" s="37">
        <v>0</v>
      </c>
      <c r="M2733" s="37">
        <v>0</v>
      </c>
      <c r="N2733" s="37">
        <v>0</v>
      </c>
      <c r="O2733" s="37">
        <v>0</v>
      </c>
      <c r="P2733" s="46">
        <f t="shared" si="191"/>
        <v>0</v>
      </c>
    </row>
    <row r="2734" spans="1:16" hidden="1" x14ac:dyDescent="0.25">
      <c r="A2734" s="258" t="str">
        <f>IF(B2734=1,A2688,"")</f>
        <v/>
      </c>
      <c r="B2734" s="39" t="str">
        <f t="shared" si="190"/>
        <v/>
      </c>
      <c r="C2734" s="101">
        <f>VLOOKUP($X$54,CAD!$E$7:$F$31,2,0)</f>
        <v>0</v>
      </c>
      <c r="D2734" s="37">
        <v>0</v>
      </c>
      <c r="E2734" s="37">
        <v>0</v>
      </c>
      <c r="F2734" s="37">
        <v>0</v>
      </c>
      <c r="G2734" s="37">
        <v>0</v>
      </c>
      <c r="H2734" s="37">
        <v>0</v>
      </c>
      <c r="I2734" s="37">
        <v>0</v>
      </c>
      <c r="J2734" s="37">
        <v>0</v>
      </c>
      <c r="K2734" s="37">
        <v>0</v>
      </c>
      <c r="L2734" s="37">
        <v>0</v>
      </c>
      <c r="M2734" s="37">
        <v>0</v>
      </c>
      <c r="N2734" s="37">
        <v>0</v>
      </c>
      <c r="O2734" s="37">
        <v>0</v>
      </c>
      <c r="P2734" s="46">
        <f t="shared" si="191"/>
        <v>0</v>
      </c>
    </row>
    <row r="2735" spans="1:16" hidden="1" x14ac:dyDescent="0.25">
      <c r="A2735" s="258" t="str">
        <f>IF(B2735=1,A2688,"")</f>
        <v/>
      </c>
      <c r="B2735" s="39" t="str">
        <f t="shared" si="190"/>
        <v/>
      </c>
      <c r="C2735" s="101">
        <f>VLOOKUP($X$55,CAD!$E$7:$F$31,2,0)</f>
        <v>0</v>
      </c>
      <c r="D2735" s="37">
        <v>0</v>
      </c>
      <c r="E2735" s="37">
        <v>0</v>
      </c>
      <c r="F2735" s="37">
        <v>0</v>
      </c>
      <c r="G2735" s="37">
        <v>0</v>
      </c>
      <c r="H2735" s="37">
        <v>0</v>
      </c>
      <c r="I2735" s="37">
        <v>0</v>
      </c>
      <c r="J2735" s="37">
        <v>0</v>
      </c>
      <c r="K2735" s="37">
        <v>0</v>
      </c>
      <c r="L2735" s="37">
        <v>0</v>
      </c>
      <c r="M2735" s="37">
        <v>0</v>
      </c>
      <c r="N2735" s="37">
        <v>0</v>
      </c>
      <c r="O2735" s="37">
        <v>0</v>
      </c>
      <c r="P2735" s="46">
        <f t="shared" si="191"/>
        <v>0</v>
      </c>
    </row>
    <row r="2736" spans="1:16" hidden="1" x14ac:dyDescent="0.25">
      <c r="A2736" s="258" t="str">
        <f>IF(B2736=1,A2688,"")</f>
        <v/>
      </c>
      <c r="B2736" s="39" t="str">
        <f t="shared" si="190"/>
        <v/>
      </c>
      <c r="C2736" s="101">
        <f>VLOOKUP($X$56,CAD!$E$7:$F$31,2,0)</f>
        <v>0</v>
      </c>
      <c r="D2736" s="37">
        <v>0</v>
      </c>
      <c r="E2736" s="37">
        <v>0</v>
      </c>
      <c r="F2736" s="37">
        <v>0</v>
      </c>
      <c r="G2736" s="37">
        <v>0</v>
      </c>
      <c r="H2736" s="37">
        <v>0</v>
      </c>
      <c r="I2736" s="37">
        <v>0</v>
      </c>
      <c r="J2736" s="37">
        <v>0</v>
      </c>
      <c r="K2736" s="37">
        <v>0</v>
      </c>
      <c r="L2736" s="37">
        <v>0</v>
      </c>
      <c r="M2736" s="37">
        <v>0</v>
      </c>
      <c r="N2736" s="37">
        <v>0</v>
      </c>
      <c r="O2736" s="37">
        <v>0</v>
      </c>
      <c r="P2736" s="46">
        <f t="shared" si="191"/>
        <v>0</v>
      </c>
    </row>
    <row r="2737" spans="1:20" hidden="1" x14ac:dyDescent="0.25">
      <c r="A2737" s="258" t="str">
        <f>IF(B2737=1,A2688,"")</f>
        <v/>
      </c>
      <c r="B2737" s="39" t="str">
        <f t="shared" si="190"/>
        <v/>
      </c>
      <c r="C2737" s="101">
        <f>VLOOKUP($X$57,CAD!$E$7:$F$31,2,0)</f>
        <v>0</v>
      </c>
      <c r="D2737" s="37">
        <v>0</v>
      </c>
      <c r="E2737" s="37">
        <v>0</v>
      </c>
      <c r="F2737" s="37">
        <v>0</v>
      </c>
      <c r="G2737" s="37">
        <v>0</v>
      </c>
      <c r="H2737" s="37">
        <v>0</v>
      </c>
      <c r="I2737" s="37">
        <v>0</v>
      </c>
      <c r="J2737" s="37">
        <v>0</v>
      </c>
      <c r="K2737" s="37">
        <v>0</v>
      </c>
      <c r="L2737" s="37">
        <v>0</v>
      </c>
      <c r="M2737" s="37">
        <v>0</v>
      </c>
      <c r="N2737" s="37">
        <v>0</v>
      </c>
      <c r="O2737" s="37">
        <v>0</v>
      </c>
      <c r="P2737" s="46">
        <f t="shared" si="191"/>
        <v>0</v>
      </c>
    </row>
    <row r="2738" spans="1:20" hidden="1" x14ac:dyDescent="0.25">
      <c r="A2738" s="258" t="str">
        <f>IF(B2738=1,A2688,"")</f>
        <v/>
      </c>
      <c r="B2738" s="39" t="str">
        <f t="shared" si="190"/>
        <v/>
      </c>
      <c r="C2738" s="101">
        <f>VLOOKUP($X$58,CAD!$E$7:$F$31,2,0)</f>
        <v>0</v>
      </c>
      <c r="D2738" s="37">
        <v>0</v>
      </c>
      <c r="E2738" s="37">
        <v>0</v>
      </c>
      <c r="F2738" s="37">
        <v>0</v>
      </c>
      <c r="G2738" s="37">
        <v>0</v>
      </c>
      <c r="H2738" s="37">
        <v>0</v>
      </c>
      <c r="I2738" s="37">
        <v>0</v>
      </c>
      <c r="J2738" s="37">
        <v>0</v>
      </c>
      <c r="K2738" s="37">
        <v>0</v>
      </c>
      <c r="L2738" s="37">
        <v>0</v>
      </c>
      <c r="M2738" s="37">
        <v>0</v>
      </c>
      <c r="N2738" s="37">
        <v>0</v>
      </c>
      <c r="O2738" s="37">
        <v>0</v>
      </c>
      <c r="P2738" s="46">
        <f t="shared" si="191"/>
        <v>0</v>
      </c>
      <c r="T2738" s="10"/>
    </row>
    <row r="2739" spans="1:20" hidden="1" x14ac:dyDescent="0.25">
      <c r="A2739" s="258">
        <f>A2688</f>
        <v>2067</v>
      </c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73"/>
    </row>
    <row r="2740" spans="1:20" ht="15.75" hidden="1" thickBot="1" x14ac:dyDescent="0.3">
      <c r="A2740" s="258">
        <f>A2688</f>
        <v>2067</v>
      </c>
      <c r="C2740" s="131" t="s">
        <v>203</v>
      </c>
      <c r="D2740" s="143">
        <f>PREV_D!D2643</f>
        <v>0</v>
      </c>
      <c r="E2740" s="143">
        <f>PREV_D!E2643</f>
        <v>0</v>
      </c>
      <c r="F2740" s="143">
        <f>PREV_D!F2643</f>
        <v>0</v>
      </c>
      <c r="G2740" s="143">
        <f>PREV_D!G2643</f>
        <v>0</v>
      </c>
      <c r="H2740" s="143">
        <f>PREV_D!H2643</f>
        <v>0</v>
      </c>
      <c r="I2740" s="143">
        <f>PREV_D!I2643</f>
        <v>0</v>
      </c>
      <c r="J2740" s="143">
        <f>PREV_D!J2643</f>
        <v>0</v>
      </c>
      <c r="K2740" s="143">
        <f>PREV_D!K2643</f>
        <v>0</v>
      </c>
      <c r="L2740" s="143">
        <f>PREV_D!L2643</f>
        <v>0</v>
      </c>
      <c r="M2740" s="143">
        <f>PREV_D!M2643</f>
        <v>0</v>
      </c>
      <c r="N2740" s="143">
        <f>PREV_D!N2643</f>
        <v>0</v>
      </c>
      <c r="O2740" s="143">
        <f>PREV_D!O2643</f>
        <v>0</v>
      </c>
      <c r="P2740" s="144">
        <f>SUM(D2740:O2740)</f>
        <v>0</v>
      </c>
    </row>
    <row r="2741" spans="1:20" hidden="1" x14ac:dyDescent="0.25">
      <c r="A2741" s="258">
        <f>A2688</f>
        <v>2067</v>
      </c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73"/>
    </row>
    <row r="2742" spans="1:20" hidden="1" x14ac:dyDescent="0.25">
      <c r="A2742" s="258">
        <f>A2688</f>
        <v>2067</v>
      </c>
      <c r="C2742" s="63" t="s">
        <v>204</v>
      </c>
      <c r="D2742" s="145">
        <f>D2688-D2740</f>
        <v>0</v>
      </c>
      <c r="E2742" s="145">
        <f t="shared" ref="E2742:P2742" si="192">E2688-E2740</f>
        <v>0</v>
      </c>
      <c r="F2742" s="145">
        <f t="shared" si="192"/>
        <v>0</v>
      </c>
      <c r="G2742" s="145">
        <f t="shared" si="192"/>
        <v>0</v>
      </c>
      <c r="H2742" s="145">
        <f t="shared" si="192"/>
        <v>0</v>
      </c>
      <c r="I2742" s="145">
        <f t="shared" si="192"/>
        <v>0</v>
      </c>
      <c r="J2742" s="145">
        <f t="shared" si="192"/>
        <v>0</v>
      </c>
      <c r="K2742" s="145">
        <f t="shared" si="192"/>
        <v>0</v>
      </c>
      <c r="L2742" s="145">
        <f t="shared" si="192"/>
        <v>0</v>
      </c>
      <c r="M2742" s="145">
        <f t="shared" si="192"/>
        <v>0</v>
      </c>
      <c r="N2742" s="145">
        <f t="shared" si="192"/>
        <v>0</v>
      </c>
      <c r="O2742" s="145">
        <f t="shared" si="192"/>
        <v>0</v>
      </c>
      <c r="P2742" s="146">
        <f t="shared" si="192"/>
        <v>0</v>
      </c>
    </row>
    <row r="2743" spans="1:20" hidden="1" x14ac:dyDescent="0.25">
      <c r="A2743" s="258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20" hidden="1" x14ac:dyDescent="0.25">
      <c r="A2744" s="258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20" ht="15" hidden="1" customHeight="1" thickBot="1" x14ac:dyDescent="0.3">
      <c r="A2745" s="258">
        <f>A2688+1</f>
        <v>2068</v>
      </c>
      <c r="C2745" s="134" t="s">
        <v>202</v>
      </c>
      <c r="D2745" s="142">
        <f t="shared" ref="D2745:P2745" si="193">SUM(D2746:D2795)</f>
        <v>0</v>
      </c>
      <c r="E2745" s="142">
        <f t="shared" si="193"/>
        <v>0</v>
      </c>
      <c r="F2745" s="142">
        <f t="shared" si="193"/>
        <v>0</v>
      </c>
      <c r="G2745" s="142">
        <f t="shared" si="193"/>
        <v>0</v>
      </c>
      <c r="H2745" s="142">
        <f t="shared" si="193"/>
        <v>0</v>
      </c>
      <c r="I2745" s="142">
        <f t="shared" si="193"/>
        <v>0</v>
      </c>
      <c r="J2745" s="142">
        <f t="shared" si="193"/>
        <v>0</v>
      </c>
      <c r="K2745" s="142">
        <f t="shared" si="193"/>
        <v>0</v>
      </c>
      <c r="L2745" s="142">
        <f t="shared" si="193"/>
        <v>0</v>
      </c>
      <c r="M2745" s="142">
        <f t="shared" si="193"/>
        <v>0</v>
      </c>
      <c r="N2745" s="142">
        <f t="shared" si="193"/>
        <v>0</v>
      </c>
      <c r="O2745" s="142">
        <f t="shared" si="193"/>
        <v>0</v>
      </c>
      <c r="P2745" s="142">
        <f t="shared" si="193"/>
        <v>0</v>
      </c>
    </row>
    <row r="2746" spans="1:20" hidden="1" x14ac:dyDescent="0.25">
      <c r="A2746" s="258" t="str">
        <f>IF(B2746=1,A2745,"")</f>
        <v/>
      </c>
      <c r="B2746" s="39" t="str">
        <f>IF(C2746&lt;&gt;0,1,"")</f>
        <v/>
      </c>
      <c r="C2746" s="130">
        <f>VLOOKUP($X$9,CAD!$C$7:$D$31,2,0)</f>
        <v>0</v>
      </c>
      <c r="D2746" s="38">
        <v>0</v>
      </c>
      <c r="E2746" s="38">
        <v>0</v>
      </c>
      <c r="F2746" s="38">
        <v>0</v>
      </c>
      <c r="G2746" s="38">
        <v>0</v>
      </c>
      <c r="H2746" s="38">
        <v>0</v>
      </c>
      <c r="I2746" s="38">
        <v>0</v>
      </c>
      <c r="J2746" s="38">
        <v>0</v>
      </c>
      <c r="K2746" s="38">
        <v>0</v>
      </c>
      <c r="L2746" s="38">
        <v>0</v>
      </c>
      <c r="M2746" s="38">
        <v>0</v>
      </c>
      <c r="N2746" s="38">
        <v>0</v>
      </c>
      <c r="O2746" s="38">
        <v>0</v>
      </c>
      <c r="P2746" s="99">
        <f>SUM(D2746:O2746)</f>
        <v>0</v>
      </c>
    </row>
    <row r="2747" spans="1:20" hidden="1" x14ac:dyDescent="0.25">
      <c r="A2747" s="258" t="str">
        <f>IF(B2747=1,A2745,"")</f>
        <v/>
      </c>
      <c r="B2747" s="39" t="str">
        <f t="shared" ref="B2747:B2795" si="194">IF(C2747&lt;&gt;0,1,"")</f>
        <v/>
      </c>
      <c r="C2747" s="130">
        <f>VLOOKUP($X$10,CAD!$C$7:$D$31,2,0)</f>
        <v>0</v>
      </c>
      <c r="D2747" s="38">
        <v>0</v>
      </c>
      <c r="E2747" s="38">
        <v>0</v>
      </c>
      <c r="F2747" s="38">
        <v>0</v>
      </c>
      <c r="G2747" s="38">
        <v>0</v>
      </c>
      <c r="H2747" s="38">
        <v>0</v>
      </c>
      <c r="I2747" s="38">
        <v>0</v>
      </c>
      <c r="J2747" s="38">
        <v>0</v>
      </c>
      <c r="K2747" s="38">
        <v>0</v>
      </c>
      <c r="L2747" s="38">
        <v>0</v>
      </c>
      <c r="M2747" s="38">
        <v>0</v>
      </c>
      <c r="N2747" s="38">
        <v>0</v>
      </c>
      <c r="O2747" s="38">
        <v>0</v>
      </c>
      <c r="P2747" s="46">
        <f t="shared" ref="P2747:P2795" si="195">SUM(D2747:O2747)</f>
        <v>0</v>
      </c>
    </row>
    <row r="2748" spans="1:20" hidden="1" x14ac:dyDescent="0.25">
      <c r="A2748" s="258" t="str">
        <f>IF(B2748=1,A2745,"")</f>
        <v/>
      </c>
      <c r="B2748" s="39" t="str">
        <f t="shared" si="194"/>
        <v/>
      </c>
      <c r="C2748" s="130">
        <f>VLOOKUP($X$11,CAD!$C$7:$D$31,2,0)</f>
        <v>0</v>
      </c>
      <c r="D2748" s="37">
        <v>0</v>
      </c>
      <c r="E2748" s="37">
        <v>0</v>
      </c>
      <c r="F2748" s="37">
        <v>0</v>
      </c>
      <c r="G2748" s="37">
        <v>0</v>
      </c>
      <c r="H2748" s="37">
        <v>0</v>
      </c>
      <c r="I2748" s="37">
        <v>0</v>
      </c>
      <c r="J2748" s="37">
        <v>0</v>
      </c>
      <c r="K2748" s="37">
        <v>0</v>
      </c>
      <c r="L2748" s="37">
        <v>0</v>
      </c>
      <c r="M2748" s="37">
        <v>0</v>
      </c>
      <c r="N2748" s="37">
        <v>0</v>
      </c>
      <c r="O2748" s="37">
        <v>0</v>
      </c>
      <c r="P2748" s="46">
        <f t="shared" si="195"/>
        <v>0</v>
      </c>
    </row>
    <row r="2749" spans="1:20" hidden="1" x14ac:dyDescent="0.25">
      <c r="A2749" s="258" t="str">
        <f>IF(B2749=1,A2745,"")</f>
        <v/>
      </c>
      <c r="B2749" s="39" t="str">
        <f t="shared" si="194"/>
        <v/>
      </c>
      <c r="C2749" s="130">
        <f>VLOOKUP($X$12,CAD!$C$7:$D$31,2,0)</f>
        <v>0</v>
      </c>
      <c r="D2749" s="37">
        <v>0</v>
      </c>
      <c r="E2749" s="37">
        <v>0</v>
      </c>
      <c r="F2749" s="37">
        <v>0</v>
      </c>
      <c r="G2749" s="37">
        <v>0</v>
      </c>
      <c r="H2749" s="37">
        <v>0</v>
      </c>
      <c r="I2749" s="37">
        <v>0</v>
      </c>
      <c r="J2749" s="37">
        <v>0</v>
      </c>
      <c r="K2749" s="37">
        <v>0</v>
      </c>
      <c r="L2749" s="37">
        <v>0</v>
      </c>
      <c r="M2749" s="37">
        <v>0</v>
      </c>
      <c r="N2749" s="37">
        <v>0</v>
      </c>
      <c r="O2749" s="37">
        <v>0</v>
      </c>
      <c r="P2749" s="46">
        <f t="shared" si="195"/>
        <v>0</v>
      </c>
    </row>
    <row r="2750" spans="1:20" hidden="1" x14ac:dyDescent="0.25">
      <c r="A2750" s="258" t="str">
        <f>IF(B2750=1,A2745,"")</f>
        <v/>
      </c>
      <c r="B2750" s="39" t="str">
        <f t="shared" si="194"/>
        <v/>
      </c>
      <c r="C2750" s="130">
        <f>VLOOKUP($X$13,CAD!$C$7:$D$31,2,0)</f>
        <v>0</v>
      </c>
      <c r="D2750" s="37">
        <v>0</v>
      </c>
      <c r="E2750" s="37">
        <v>0</v>
      </c>
      <c r="F2750" s="37">
        <v>0</v>
      </c>
      <c r="G2750" s="37">
        <v>0</v>
      </c>
      <c r="H2750" s="37">
        <v>0</v>
      </c>
      <c r="I2750" s="37">
        <v>0</v>
      </c>
      <c r="J2750" s="37">
        <v>0</v>
      </c>
      <c r="K2750" s="37">
        <v>0</v>
      </c>
      <c r="L2750" s="37">
        <v>0</v>
      </c>
      <c r="M2750" s="37">
        <v>0</v>
      </c>
      <c r="N2750" s="37">
        <v>0</v>
      </c>
      <c r="O2750" s="37">
        <v>0</v>
      </c>
      <c r="P2750" s="46">
        <f t="shared" si="195"/>
        <v>0</v>
      </c>
    </row>
    <row r="2751" spans="1:20" hidden="1" x14ac:dyDescent="0.25">
      <c r="A2751" s="258" t="str">
        <f>IF(B2751=1,A2745,"")</f>
        <v/>
      </c>
      <c r="B2751" s="39" t="str">
        <f t="shared" si="194"/>
        <v/>
      </c>
      <c r="C2751" s="130">
        <f>VLOOKUP($X$14,CAD!$C$7:$D$31,2,0)</f>
        <v>0</v>
      </c>
      <c r="D2751" s="37">
        <v>0</v>
      </c>
      <c r="E2751" s="37">
        <v>0</v>
      </c>
      <c r="F2751" s="37">
        <v>0</v>
      </c>
      <c r="G2751" s="37">
        <v>0</v>
      </c>
      <c r="H2751" s="37">
        <v>0</v>
      </c>
      <c r="I2751" s="37">
        <v>0</v>
      </c>
      <c r="J2751" s="37">
        <v>0</v>
      </c>
      <c r="K2751" s="37">
        <v>0</v>
      </c>
      <c r="L2751" s="37">
        <v>0</v>
      </c>
      <c r="M2751" s="37">
        <v>0</v>
      </c>
      <c r="N2751" s="37">
        <v>0</v>
      </c>
      <c r="O2751" s="37">
        <v>0</v>
      </c>
      <c r="P2751" s="46">
        <f t="shared" si="195"/>
        <v>0</v>
      </c>
    </row>
    <row r="2752" spans="1:20" hidden="1" x14ac:dyDescent="0.25">
      <c r="A2752" s="258" t="str">
        <f>IF(B2752=1,A2745,"")</f>
        <v/>
      </c>
      <c r="B2752" s="39" t="str">
        <f t="shared" si="194"/>
        <v/>
      </c>
      <c r="C2752" s="130">
        <f>VLOOKUP($X$15,CAD!$C$7:$D$31,2,0)</f>
        <v>0</v>
      </c>
      <c r="D2752" s="37">
        <v>0</v>
      </c>
      <c r="E2752" s="37">
        <v>0</v>
      </c>
      <c r="F2752" s="37">
        <v>0</v>
      </c>
      <c r="G2752" s="37">
        <v>0</v>
      </c>
      <c r="H2752" s="37">
        <v>0</v>
      </c>
      <c r="I2752" s="37">
        <v>0</v>
      </c>
      <c r="J2752" s="37">
        <v>0</v>
      </c>
      <c r="K2752" s="37">
        <v>0</v>
      </c>
      <c r="L2752" s="37">
        <v>0</v>
      </c>
      <c r="M2752" s="37">
        <v>0</v>
      </c>
      <c r="N2752" s="37">
        <v>0</v>
      </c>
      <c r="O2752" s="37">
        <v>0</v>
      </c>
      <c r="P2752" s="46">
        <f t="shared" si="195"/>
        <v>0</v>
      </c>
    </row>
    <row r="2753" spans="1:16" hidden="1" x14ac:dyDescent="0.25">
      <c r="A2753" s="258" t="str">
        <f>IF(B2753=1,A2745,"")</f>
        <v/>
      </c>
      <c r="B2753" s="39" t="str">
        <f t="shared" si="194"/>
        <v/>
      </c>
      <c r="C2753" s="130">
        <f>VLOOKUP($X$16,CAD!$C$7:$D$31,2,0)</f>
        <v>0</v>
      </c>
      <c r="D2753" s="37">
        <v>0</v>
      </c>
      <c r="E2753" s="37">
        <v>0</v>
      </c>
      <c r="F2753" s="37">
        <v>0</v>
      </c>
      <c r="G2753" s="37">
        <v>0</v>
      </c>
      <c r="H2753" s="37">
        <v>0</v>
      </c>
      <c r="I2753" s="37">
        <v>0</v>
      </c>
      <c r="J2753" s="37">
        <v>0</v>
      </c>
      <c r="K2753" s="37">
        <v>0</v>
      </c>
      <c r="L2753" s="37">
        <v>0</v>
      </c>
      <c r="M2753" s="37">
        <v>0</v>
      </c>
      <c r="N2753" s="37">
        <v>0</v>
      </c>
      <c r="O2753" s="37">
        <v>0</v>
      </c>
      <c r="P2753" s="46">
        <f t="shared" si="195"/>
        <v>0</v>
      </c>
    </row>
    <row r="2754" spans="1:16" hidden="1" x14ac:dyDescent="0.25">
      <c r="A2754" s="258" t="str">
        <f>IF(B2754=1,A2745,"")</f>
        <v/>
      </c>
      <c r="B2754" s="39" t="str">
        <f t="shared" si="194"/>
        <v/>
      </c>
      <c r="C2754" s="130">
        <f>VLOOKUP($X$17,CAD!$C$7:$D$31,2,0)</f>
        <v>0</v>
      </c>
      <c r="D2754" s="37">
        <v>0</v>
      </c>
      <c r="E2754" s="37">
        <v>0</v>
      </c>
      <c r="F2754" s="37">
        <v>0</v>
      </c>
      <c r="G2754" s="37">
        <v>0</v>
      </c>
      <c r="H2754" s="37">
        <v>0</v>
      </c>
      <c r="I2754" s="37">
        <v>0</v>
      </c>
      <c r="J2754" s="37">
        <v>0</v>
      </c>
      <c r="K2754" s="37">
        <v>0</v>
      </c>
      <c r="L2754" s="37">
        <v>0</v>
      </c>
      <c r="M2754" s="37">
        <v>0</v>
      </c>
      <c r="N2754" s="37">
        <v>0</v>
      </c>
      <c r="O2754" s="37">
        <v>0</v>
      </c>
      <c r="P2754" s="46">
        <f t="shared" si="195"/>
        <v>0</v>
      </c>
    </row>
    <row r="2755" spans="1:16" hidden="1" x14ac:dyDescent="0.25">
      <c r="A2755" s="258" t="str">
        <f>IF(B2755=1,A2745,"")</f>
        <v/>
      </c>
      <c r="B2755" s="39" t="str">
        <f t="shared" si="194"/>
        <v/>
      </c>
      <c r="C2755" s="130">
        <f>VLOOKUP($X$18,CAD!$C$7:$D$31,2,0)</f>
        <v>0</v>
      </c>
      <c r="D2755" s="37">
        <v>0</v>
      </c>
      <c r="E2755" s="37">
        <v>0</v>
      </c>
      <c r="F2755" s="37">
        <v>0</v>
      </c>
      <c r="G2755" s="37">
        <v>0</v>
      </c>
      <c r="H2755" s="37">
        <v>0</v>
      </c>
      <c r="I2755" s="37">
        <v>0</v>
      </c>
      <c r="J2755" s="37">
        <v>0</v>
      </c>
      <c r="K2755" s="37">
        <v>0</v>
      </c>
      <c r="L2755" s="37">
        <v>0</v>
      </c>
      <c r="M2755" s="37">
        <v>0</v>
      </c>
      <c r="N2755" s="37">
        <v>0</v>
      </c>
      <c r="O2755" s="37">
        <v>0</v>
      </c>
      <c r="P2755" s="46">
        <f t="shared" si="195"/>
        <v>0</v>
      </c>
    </row>
    <row r="2756" spans="1:16" hidden="1" x14ac:dyDescent="0.25">
      <c r="A2756" s="258" t="str">
        <f>IF(B2756=1,A2745,"")</f>
        <v/>
      </c>
      <c r="B2756" s="39" t="str">
        <f t="shared" si="194"/>
        <v/>
      </c>
      <c r="C2756" s="130">
        <f>VLOOKUP($X$19,CAD!$C$7:$D$31,2,0)</f>
        <v>0</v>
      </c>
      <c r="D2756" s="37">
        <v>0</v>
      </c>
      <c r="E2756" s="37">
        <v>0</v>
      </c>
      <c r="F2756" s="37">
        <v>0</v>
      </c>
      <c r="G2756" s="37">
        <v>0</v>
      </c>
      <c r="H2756" s="37">
        <v>0</v>
      </c>
      <c r="I2756" s="37">
        <v>0</v>
      </c>
      <c r="J2756" s="37">
        <v>0</v>
      </c>
      <c r="K2756" s="37">
        <v>0</v>
      </c>
      <c r="L2756" s="37">
        <v>0</v>
      </c>
      <c r="M2756" s="37">
        <v>0</v>
      </c>
      <c r="N2756" s="37">
        <v>0</v>
      </c>
      <c r="O2756" s="37">
        <v>0</v>
      </c>
      <c r="P2756" s="46">
        <f t="shared" si="195"/>
        <v>0</v>
      </c>
    </row>
    <row r="2757" spans="1:16" hidden="1" x14ac:dyDescent="0.25">
      <c r="A2757" s="258" t="str">
        <f>IF(B2757=1,A2745,"")</f>
        <v/>
      </c>
      <c r="B2757" s="39" t="str">
        <f t="shared" si="194"/>
        <v/>
      </c>
      <c r="C2757" s="130">
        <f>VLOOKUP($X$20,CAD!$C$7:$D$31,2,0)</f>
        <v>0</v>
      </c>
      <c r="D2757" s="37">
        <v>0</v>
      </c>
      <c r="E2757" s="37">
        <v>0</v>
      </c>
      <c r="F2757" s="37">
        <v>0</v>
      </c>
      <c r="G2757" s="37">
        <v>0</v>
      </c>
      <c r="H2757" s="37">
        <v>0</v>
      </c>
      <c r="I2757" s="37">
        <v>0</v>
      </c>
      <c r="J2757" s="37">
        <v>0</v>
      </c>
      <c r="K2757" s="37">
        <v>0</v>
      </c>
      <c r="L2757" s="37">
        <v>0</v>
      </c>
      <c r="M2757" s="37">
        <v>0</v>
      </c>
      <c r="N2757" s="37">
        <v>0</v>
      </c>
      <c r="O2757" s="37">
        <v>0</v>
      </c>
      <c r="P2757" s="46">
        <f t="shared" si="195"/>
        <v>0</v>
      </c>
    </row>
    <row r="2758" spans="1:16" hidden="1" x14ac:dyDescent="0.25">
      <c r="A2758" s="258" t="str">
        <f>IF(B2758=1,A2745,"")</f>
        <v/>
      </c>
      <c r="B2758" s="39" t="str">
        <f t="shared" si="194"/>
        <v/>
      </c>
      <c r="C2758" s="130">
        <f>VLOOKUP($X$21,CAD!$C$7:$D$31,2,0)</f>
        <v>0</v>
      </c>
      <c r="D2758" s="37">
        <v>0</v>
      </c>
      <c r="E2758" s="37">
        <v>0</v>
      </c>
      <c r="F2758" s="37">
        <v>0</v>
      </c>
      <c r="G2758" s="37">
        <v>0</v>
      </c>
      <c r="H2758" s="37">
        <v>0</v>
      </c>
      <c r="I2758" s="37">
        <v>0</v>
      </c>
      <c r="J2758" s="37">
        <v>0</v>
      </c>
      <c r="K2758" s="37">
        <v>0</v>
      </c>
      <c r="L2758" s="37">
        <v>0</v>
      </c>
      <c r="M2758" s="37">
        <v>0</v>
      </c>
      <c r="N2758" s="37">
        <v>0</v>
      </c>
      <c r="O2758" s="37">
        <v>0</v>
      </c>
      <c r="P2758" s="46">
        <f t="shared" si="195"/>
        <v>0</v>
      </c>
    </row>
    <row r="2759" spans="1:16" hidden="1" x14ac:dyDescent="0.25">
      <c r="A2759" s="258" t="str">
        <f>IF(B2759=1,A2745,"")</f>
        <v/>
      </c>
      <c r="B2759" s="39" t="str">
        <f t="shared" si="194"/>
        <v/>
      </c>
      <c r="C2759" s="130">
        <f>VLOOKUP($X$22,CAD!$C$7:$D$31,2,0)</f>
        <v>0</v>
      </c>
      <c r="D2759" s="37">
        <v>0</v>
      </c>
      <c r="E2759" s="37">
        <v>0</v>
      </c>
      <c r="F2759" s="37">
        <v>0</v>
      </c>
      <c r="G2759" s="37">
        <v>0</v>
      </c>
      <c r="H2759" s="37">
        <v>0</v>
      </c>
      <c r="I2759" s="37">
        <v>0</v>
      </c>
      <c r="J2759" s="37">
        <v>0</v>
      </c>
      <c r="K2759" s="37">
        <v>0</v>
      </c>
      <c r="L2759" s="37">
        <v>0</v>
      </c>
      <c r="M2759" s="37">
        <v>0</v>
      </c>
      <c r="N2759" s="37">
        <v>0</v>
      </c>
      <c r="O2759" s="37">
        <v>0</v>
      </c>
      <c r="P2759" s="46">
        <f t="shared" si="195"/>
        <v>0</v>
      </c>
    </row>
    <row r="2760" spans="1:16" hidden="1" x14ac:dyDescent="0.25">
      <c r="A2760" s="258" t="str">
        <f>IF(B2760=1,A2745,"")</f>
        <v/>
      </c>
      <c r="B2760" s="39" t="str">
        <f t="shared" si="194"/>
        <v/>
      </c>
      <c r="C2760" s="130">
        <f>VLOOKUP($X$23,CAD!$C$7:$D$31,2,0)</f>
        <v>0</v>
      </c>
      <c r="D2760" s="37">
        <v>0</v>
      </c>
      <c r="E2760" s="37">
        <v>0</v>
      </c>
      <c r="F2760" s="37">
        <v>0</v>
      </c>
      <c r="G2760" s="37">
        <v>0</v>
      </c>
      <c r="H2760" s="37">
        <v>0</v>
      </c>
      <c r="I2760" s="37">
        <v>0</v>
      </c>
      <c r="J2760" s="37">
        <v>0</v>
      </c>
      <c r="K2760" s="37">
        <v>0</v>
      </c>
      <c r="L2760" s="37">
        <v>0</v>
      </c>
      <c r="M2760" s="37">
        <v>0</v>
      </c>
      <c r="N2760" s="37">
        <v>0</v>
      </c>
      <c r="O2760" s="37">
        <v>0</v>
      </c>
      <c r="P2760" s="46">
        <f t="shared" si="195"/>
        <v>0</v>
      </c>
    </row>
    <row r="2761" spans="1:16" hidden="1" x14ac:dyDescent="0.25">
      <c r="A2761" s="258" t="str">
        <f>IF(B2761=1,A2745,"")</f>
        <v/>
      </c>
      <c r="B2761" s="39" t="str">
        <f t="shared" si="194"/>
        <v/>
      </c>
      <c r="C2761" s="130">
        <f>VLOOKUP($X$24,CAD!$C$7:$D$31,2,0)</f>
        <v>0</v>
      </c>
      <c r="D2761" s="37">
        <v>0</v>
      </c>
      <c r="E2761" s="37">
        <v>0</v>
      </c>
      <c r="F2761" s="37">
        <v>0</v>
      </c>
      <c r="G2761" s="37">
        <v>0</v>
      </c>
      <c r="H2761" s="37">
        <v>0</v>
      </c>
      <c r="I2761" s="37">
        <v>0</v>
      </c>
      <c r="J2761" s="37">
        <v>0</v>
      </c>
      <c r="K2761" s="37">
        <v>0</v>
      </c>
      <c r="L2761" s="37">
        <v>0</v>
      </c>
      <c r="M2761" s="37">
        <v>0</v>
      </c>
      <c r="N2761" s="37">
        <v>0</v>
      </c>
      <c r="O2761" s="37">
        <v>0</v>
      </c>
      <c r="P2761" s="46">
        <f t="shared" si="195"/>
        <v>0</v>
      </c>
    </row>
    <row r="2762" spans="1:16" hidden="1" x14ac:dyDescent="0.25">
      <c r="A2762" s="258" t="str">
        <f>IF(B2762=1,A2745,"")</f>
        <v/>
      </c>
      <c r="B2762" s="39" t="str">
        <f t="shared" si="194"/>
        <v/>
      </c>
      <c r="C2762" s="130">
        <f>VLOOKUP($X$25,CAD!$C$7:$D$31,2,0)</f>
        <v>0</v>
      </c>
      <c r="D2762" s="37">
        <v>0</v>
      </c>
      <c r="E2762" s="37">
        <v>0</v>
      </c>
      <c r="F2762" s="37">
        <v>0</v>
      </c>
      <c r="G2762" s="37">
        <v>0</v>
      </c>
      <c r="H2762" s="37">
        <v>0</v>
      </c>
      <c r="I2762" s="37">
        <v>0</v>
      </c>
      <c r="J2762" s="37">
        <v>0</v>
      </c>
      <c r="K2762" s="37">
        <v>0</v>
      </c>
      <c r="L2762" s="37">
        <v>0</v>
      </c>
      <c r="M2762" s="37">
        <v>0</v>
      </c>
      <c r="N2762" s="37">
        <v>0</v>
      </c>
      <c r="O2762" s="37">
        <v>0</v>
      </c>
      <c r="P2762" s="46">
        <f t="shared" si="195"/>
        <v>0</v>
      </c>
    </row>
    <row r="2763" spans="1:16" hidden="1" x14ac:dyDescent="0.25">
      <c r="A2763" s="258" t="str">
        <f>IF(B2763=1,A2745,"")</f>
        <v/>
      </c>
      <c r="B2763" s="39" t="str">
        <f t="shared" si="194"/>
        <v/>
      </c>
      <c r="C2763" s="130">
        <f>VLOOKUP($X$26,CAD!$C$7:$D$31,2,0)</f>
        <v>0</v>
      </c>
      <c r="D2763" s="37">
        <v>0</v>
      </c>
      <c r="E2763" s="37">
        <v>0</v>
      </c>
      <c r="F2763" s="37">
        <v>0</v>
      </c>
      <c r="G2763" s="37">
        <v>0</v>
      </c>
      <c r="H2763" s="37">
        <v>0</v>
      </c>
      <c r="I2763" s="37">
        <v>0</v>
      </c>
      <c r="J2763" s="37">
        <v>0</v>
      </c>
      <c r="K2763" s="37">
        <v>0</v>
      </c>
      <c r="L2763" s="37">
        <v>0</v>
      </c>
      <c r="M2763" s="37">
        <v>0</v>
      </c>
      <c r="N2763" s="37">
        <v>0</v>
      </c>
      <c r="O2763" s="37">
        <v>0</v>
      </c>
      <c r="P2763" s="46">
        <f t="shared" si="195"/>
        <v>0</v>
      </c>
    </row>
    <row r="2764" spans="1:16" hidden="1" x14ac:dyDescent="0.25">
      <c r="A2764" s="258" t="str">
        <f>IF(B2764=1,A2745,"")</f>
        <v/>
      </c>
      <c r="B2764" s="39" t="str">
        <f t="shared" si="194"/>
        <v/>
      </c>
      <c r="C2764" s="130">
        <f>VLOOKUP($X$27,CAD!$C$7:$D$31,2,0)</f>
        <v>0</v>
      </c>
      <c r="D2764" s="37">
        <v>0</v>
      </c>
      <c r="E2764" s="37">
        <v>0</v>
      </c>
      <c r="F2764" s="37">
        <v>0</v>
      </c>
      <c r="G2764" s="37">
        <v>0</v>
      </c>
      <c r="H2764" s="37">
        <v>0</v>
      </c>
      <c r="I2764" s="37">
        <v>0</v>
      </c>
      <c r="J2764" s="37">
        <v>0</v>
      </c>
      <c r="K2764" s="37">
        <v>0</v>
      </c>
      <c r="L2764" s="37">
        <v>0</v>
      </c>
      <c r="M2764" s="37">
        <v>0</v>
      </c>
      <c r="N2764" s="37">
        <v>0</v>
      </c>
      <c r="O2764" s="37">
        <v>0</v>
      </c>
      <c r="P2764" s="46">
        <f t="shared" si="195"/>
        <v>0</v>
      </c>
    </row>
    <row r="2765" spans="1:16" hidden="1" x14ac:dyDescent="0.25">
      <c r="A2765" s="258" t="str">
        <f>IF(B2765=1,A2745,"")</f>
        <v/>
      </c>
      <c r="B2765" s="39" t="str">
        <f t="shared" si="194"/>
        <v/>
      </c>
      <c r="C2765" s="130">
        <f>VLOOKUP($X$28,CAD!$C$7:$D$31,2,0)</f>
        <v>0</v>
      </c>
      <c r="D2765" s="37">
        <v>0</v>
      </c>
      <c r="E2765" s="37">
        <v>0</v>
      </c>
      <c r="F2765" s="37">
        <v>0</v>
      </c>
      <c r="G2765" s="37">
        <v>0</v>
      </c>
      <c r="H2765" s="37">
        <v>0</v>
      </c>
      <c r="I2765" s="37">
        <v>0</v>
      </c>
      <c r="J2765" s="37">
        <v>0</v>
      </c>
      <c r="K2765" s="37">
        <v>0</v>
      </c>
      <c r="L2765" s="37">
        <v>0</v>
      </c>
      <c r="M2765" s="37">
        <v>0</v>
      </c>
      <c r="N2765" s="37">
        <v>0</v>
      </c>
      <c r="O2765" s="37">
        <v>0</v>
      </c>
      <c r="P2765" s="46">
        <f t="shared" si="195"/>
        <v>0</v>
      </c>
    </row>
    <row r="2766" spans="1:16" hidden="1" x14ac:dyDescent="0.25">
      <c r="A2766" s="258" t="str">
        <f>IF(B2766=1,A2745,"")</f>
        <v/>
      </c>
      <c r="B2766" s="39" t="str">
        <f t="shared" si="194"/>
        <v/>
      </c>
      <c r="C2766" s="130">
        <f>VLOOKUP($X$29,CAD!$C$7:$D$31,2,0)</f>
        <v>0</v>
      </c>
      <c r="D2766" s="37">
        <v>0</v>
      </c>
      <c r="E2766" s="37">
        <v>0</v>
      </c>
      <c r="F2766" s="37">
        <v>0</v>
      </c>
      <c r="G2766" s="37">
        <v>0</v>
      </c>
      <c r="H2766" s="37">
        <v>0</v>
      </c>
      <c r="I2766" s="37">
        <v>0</v>
      </c>
      <c r="J2766" s="37">
        <v>0</v>
      </c>
      <c r="K2766" s="37">
        <v>0</v>
      </c>
      <c r="L2766" s="37">
        <v>0</v>
      </c>
      <c r="M2766" s="37">
        <v>0</v>
      </c>
      <c r="N2766" s="37">
        <v>0</v>
      </c>
      <c r="O2766" s="37">
        <v>0</v>
      </c>
      <c r="P2766" s="46">
        <f t="shared" si="195"/>
        <v>0</v>
      </c>
    </row>
    <row r="2767" spans="1:16" hidden="1" x14ac:dyDescent="0.25">
      <c r="A2767" s="258" t="str">
        <f>IF(B2767=1,A2745,"")</f>
        <v/>
      </c>
      <c r="B2767" s="39" t="str">
        <f t="shared" si="194"/>
        <v/>
      </c>
      <c r="C2767" s="130">
        <f>VLOOKUP($X$30,CAD!$C$7:$D$31,2,0)</f>
        <v>0</v>
      </c>
      <c r="D2767" s="37">
        <v>0</v>
      </c>
      <c r="E2767" s="37">
        <v>0</v>
      </c>
      <c r="F2767" s="37">
        <v>0</v>
      </c>
      <c r="G2767" s="37">
        <v>0</v>
      </c>
      <c r="H2767" s="37">
        <v>0</v>
      </c>
      <c r="I2767" s="37">
        <v>0</v>
      </c>
      <c r="J2767" s="37">
        <v>0</v>
      </c>
      <c r="K2767" s="37">
        <v>0</v>
      </c>
      <c r="L2767" s="37">
        <v>0</v>
      </c>
      <c r="M2767" s="37">
        <v>0</v>
      </c>
      <c r="N2767" s="37">
        <v>0</v>
      </c>
      <c r="O2767" s="37">
        <v>0</v>
      </c>
      <c r="P2767" s="46">
        <f t="shared" si="195"/>
        <v>0</v>
      </c>
    </row>
    <row r="2768" spans="1:16" hidden="1" x14ac:dyDescent="0.25">
      <c r="A2768" s="258" t="str">
        <f>IF(B2768=1,A2745,"")</f>
        <v/>
      </c>
      <c r="B2768" s="39" t="str">
        <f t="shared" si="194"/>
        <v/>
      </c>
      <c r="C2768" s="130">
        <f>VLOOKUP($X$31,CAD!$C$7:$D$31,2,0)</f>
        <v>0</v>
      </c>
      <c r="D2768" s="37">
        <v>0</v>
      </c>
      <c r="E2768" s="37">
        <v>0</v>
      </c>
      <c r="F2768" s="37">
        <v>0</v>
      </c>
      <c r="G2768" s="37">
        <v>0</v>
      </c>
      <c r="H2768" s="37">
        <v>0</v>
      </c>
      <c r="I2768" s="37">
        <v>0</v>
      </c>
      <c r="J2768" s="37">
        <v>0</v>
      </c>
      <c r="K2768" s="37">
        <v>0</v>
      </c>
      <c r="L2768" s="37">
        <v>0</v>
      </c>
      <c r="M2768" s="37">
        <v>0</v>
      </c>
      <c r="N2768" s="37">
        <v>0</v>
      </c>
      <c r="O2768" s="37">
        <v>0</v>
      </c>
      <c r="P2768" s="46">
        <f t="shared" si="195"/>
        <v>0</v>
      </c>
    </row>
    <row r="2769" spans="1:16" hidden="1" x14ac:dyDescent="0.25">
      <c r="A2769" s="258" t="str">
        <f>IF(B2769=1,A2745,"")</f>
        <v/>
      </c>
      <c r="B2769" s="39" t="str">
        <f t="shared" si="194"/>
        <v/>
      </c>
      <c r="C2769" s="130">
        <f>VLOOKUP($X$32,CAD!$C$7:$D$31,2,0)</f>
        <v>0</v>
      </c>
      <c r="D2769" s="37">
        <v>0</v>
      </c>
      <c r="E2769" s="37">
        <v>0</v>
      </c>
      <c r="F2769" s="37">
        <v>0</v>
      </c>
      <c r="G2769" s="37">
        <v>0</v>
      </c>
      <c r="H2769" s="37">
        <v>0</v>
      </c>
      <c r="I2769" s="37">
        <v>0</v>
      </c>
      <c r="J2769" s="37">
        <v>0</v>
      </c>
      <c r="K2769" s="37">
        <v>0</v>
      </c>
      <c r="L2769" s="37">
        <v>0</v>
      </c>
      <c r="M2769" s="37">
        <v>0</v>
      </c>
      <c r="N2769" s="37">
        <v>0</v>
      </c>
      <c r="O2769" s="37">
        <v>0</v>
      </c>
      <c r="P2769" s="46">
        <f t="shared" si="195"/>
        <v>0</v>
      </c>
    </row>
    <row r="2770" spans="1:16" hidden="1" x14ac:dyDescent="0.25">
      <c r="A2770" s="258" t="str">
        <f>IF(B2770=1,A2745,"")</f>
        <v/>
      </c>
      <c r="B2770" s="39" t="str">
        <f t="shared" si="194"/>
        <v/>
      </c>
      <c r="C2770" s="130">
        <f>VLOOKUP($X$33,CAD!$C$7:$D$31,2,0)</f>
        <v>0</v>
      </c>
      <c r="D2770" s="37">
        <v>0</v>
      </c>
      <c r="E2770" s="37">
        <v>0</v>
      </c>
      <c r="F2770" s="37">
        <v>0</v>
      </c>
      <c r="G2770" s="37">
        <v>0</v>
      </c>
      <c r="H2770" s="37">
        <v>0</v>
      </c>
      <c r="I2770" s="37">
        <v>0</v>
      </c>
      <c r="J2770" s="37">
        <v>0</v>
      </c>
      <c r="K2770" s="37">
        <v>0</v>
      </c>
      <c r="L2770" s="37">
        <v>0</v>
      </c>
      <c r="M2770" s="37">
        <v>0</v>
      </c>
      <c r="N2770" s="37">
        <v>0</v>
      </c>
      <c r="O2770" s="37">
        <v>0</v>
      </c>
      <c r="P2770" s="46">
        <f t="shared" si="195"/>
        <v>0</v>
      </c>
    </row>
    <row r="2771" spans="1:16" hidden="1" x14ac:dyDescent="0.25">
      <c r="A2771" s="258" t="str">
        <f>IF(B2771=1,A2745,"")</f>
        <v/>
      </c>
      <c r="B2771" s="39" t="str">
        <f t="shared" si="194"/>
        <v/>
      </c>
      <c r="C2771" s="101">
        <f>VLOOKUP($X$34,CAD!$E$7:$F$31,2,0)</f>
        <v>0</v>
      </c>
      <c r="D2771" s="37">
        <v>0</v>
      </c>
      <c r="E2771" s="37">
        <v>0</v>
      </c>
      <c r="F2771" s="37">
        <v>0</v>
      </c>
      <c r="G2771" s="37">
        <v>0</v>
      </c>
      <c r="H2771" s="37">
        <v>0</v>
      </c>
      <c r="I2771" s="37">
        <v>0</v>
      </c>
      <c r="J2771" s="37">
        <v>0</v>
      </c>
      <c r="K2771" s="37">
        <v>0</v>
      </c>
      <c r="L2771" s="37">
        <v>0</v>
      </c>
      <c r="M2771" s="37">
        <v>0</v>
      </c>
      <c r="N2771" s="37">
        <v>0</v>
      </c>
      <c r="O2771" s="37">
        <v>0</v>
      </c>
      <c r="P2771" s="46">
        <f t="shared" si="195"/>
        <v>0</v>
      </c>
    </row>
    <row r="2772" spans="1:16" hidden="1" x14ac:dyDescent="0.25">
      <c r="A2772" s="258" t="str">
        <f>IF(B2772=1,A2745,"")</f>
        <v/>
      </c>
      <c r="B2772" s="39" t="str">
        <f t="shared" si="194"/>
        <v/>
      </c>
      <c r="C2772" s="101">
        <f>VLOOKUP($X$35,CAD!$E$7:$F$31,2,0)</f>
        <v>0</v>
      </c>
      <c r="D2772" s="37">
        <v>0</v>
      </c>
      <c r="E2772" s="37">
        <v>0</v>
      </c>
      <c r="F2772" s="37">
        <v>0</v>
      </c>
      <c r="G2772" s="37">
        <v>0</v>
      </c>
      <c r="H2772" s="37">
        <v>0</v>
      </c>
      <c r="I2772" s="37">
        <v>0</v>
      </c>
      <c r="J2772" s="37">
        <v>0</v>
      </c>
      <c r="K2772" s="37">
        <v>0</v>
      </c>
      <c r="L2772" s="37">
        <v>0</v>
      </c>
      <c r="M2772" s="37">
        <v>0</v>
      </c>
      <c r="N2772" s="37">
        <v>0</v>
      </c>
      <c r="O2772" s="37">
        <v>0</v>
      </c>
      <c r="P2772" s="46">
        <f t="shared" si="195"/>
        <v>0</v>
      </c>
    </row>
    <row r="2773" spans="1:16" hidden="1" x14ac:dyDescent="0.25">
      <c r="A2773" s="258" t="str">
        <f>IF(B2773=1,A2745,"")</f>
        <v/>
      </c>
      <c r="B2773" s="39" t="str">
        <f t="shared" si="194"/>
        <v/>
      </c>
      <c r="C2773" s="101">
        <f>VLOOKUP($X$36,CAD!$E$7:$F$31,2,0)</f>
        <v>0</v>
      </c>
      <c r="D2773" s="37">
        <v>0</v>
      </c>
      <c r="E2773" s="37">
        <v>0</v>
      </c>
      <c r="F2773" s="37">
        <v>0</v>
      </c>
      <c r="G2773" s="37">
        <v>0</v>
      </c>
      <c r="H2773" s="37">
        <v>0</v>
      </c>
      <c r="I2773" s="37">
        <v>0</v>
      </c>
      <c r="J2773" s="37">
        <v>0</v>
      </c>
      <c r="K2773" s="37">
        <v>0</v>
      </c>
      <c r="L2773" s="37">
        <v>0</v>
      </c>
      <c r="M2773" s="37">
        <v>0</v>
      </c>
      <c r="N2773" s="37">
        <v>0</v>
      </c>
      <c r="O2773" s="37">
        <v>0</v>
      </c>
      <c r="P2773" s="46">
        <f t="shared" si="195"/>
        <v>0</v>
      </c>
    </row>
    <row r="2774" spans="1:16" hidden="1" x14ac:dyDescent="0.25">
      <c r="A2774" s="258" t="str">
        <f>IF(B2774=1,A2745,"")</f>
        <v/>
      </c>
      <c r="B2774" s="39" t="str">
        <f t="shared" si="194"/>
        <v/>
      </c>
      <c r="C2774" s="101">
        <f>VLOOKUP($X$37,CAD!$E$7:$F$31,2,0)</f>
        <v>0</v>
      </c>
      <c r="D2774" s="37">
        <v>0</v>
      </c>
      <c r="E2774" s="37">
        <v>0</v>
      </c>
      <c r="F2774" s="37">
        <v>0</v>
      </c>
      <c r="G2774" s="37">
        <v>0</v>
      </c>
      <c r="H2774" s="37">
        <v>0</v>
      </c>
      <c r="I2774" s="37">
        <v>0</v>
      </c>
      <c r="J2774" s="37">
        <v>0</v>
      </c>
      <c r="K2774" s="37">
        <v>0</v>
      </c>
      <c r="L2774" s="37">
        <v>0</v>
      </c>
      <c r="M2774" s="37">
        <v>0</v>
      </c>
      <c r="N2774" s="37">
        <v>0</v>
      </c>
      <c r="O2774" s="37">
        <v>0</v>
      </c>
      <c r="P2774" s="46">
        <f t="shared" si="195"/>
        <v>0</v>
      </c>
    </row>
    <row r="2775" spans="1:16" hidden="1" x14ac:dyDescent="0.25">
      <c r="A2775" s="258" t="str">
        <f>IF(B2775=1,A2745,"")</f>
        <v/>
      </c>
      <c r="B2775" s="39" t="str">
        <f t="shared" si="194"/>
        <v/>
      </c>
      <c r="C2775" s="101">
        <f>VLOOKUP($X$38,CAD!$E$7:$F$31,2,0)</f>
        <v>0</v>
      </c>
      <c r="D2775" s="37">
        <v>0</v>
      </c>
      <c r="E2775" s="37">
        <v>0</v>
      </c>
      <c r="F2775" s="37">
        <v>0</v>
      </c>
      <c r="G2775" s="37">
        <v>0</v>
      </c>
      <c r="H2775" s="37">
        <v>0</v>
      </c>
      <c r="I2775" s="37">
        <v>0</v>
      </c>
      <c r="J2775" s="37">
        <v>0</v>
      </c>
      <c r="K2775" s="37">
        <v>0</v>
      </c>
      <c r="L2775" s="37">
        <v>0</v>
      </c>
      <c r="M2775" s="37">
        <v>0</v>
      </c>
      <c r="N2775" s="37">
        <v>0</v>
      </c>
      <c r="O2775" s="37">
        <v>0</v>
      </c>
      <c r="P2775" s="46">
        <f t="shared" si="195"/>
        <v>0</v>
      </c>
    </row>
    <row r="2776" spans="1:16" hidden="1" x14ac:dyDescent="0.25">
      <c r="A2776" s="258" t="str">
        <f>IF(B2776=1,A2745,"")</f>
        <v/>
      </c>
      <c r="B2776" s="39" t="str">
        <f t="shared" si="194"/>
        <v/>
      </c>
      <c r="C2776" s="101">
        <f>VLOOKUP($X$39,CAD!$E$7:$F$31,2,0)</f>
        <v>0</v>
      </c>
      <c r="D2776" s="37">
        <v>0</v>
      </c>
      <c r="E2776" s="37">
        <v>0</v>
      </c>
      <c r="F2776" s="37">
        <v>0</v>
      </c>
      <c r="G2776" s="37">
        <v>0</v>
      </c>
      <c r="H2776" s="37">
        <v>0</v>
      </c>
      <c r="I2776" s="37">
        <v>0</v>
      </c>
      <c r="J2776" s="37">
        <v>0</v>
      </c>
      <c r="K2776" s="37">
        <v>0</v>
      </c>
      <c r="L2776" s="37">
        <v>0</v>
      </c>
      <c r="M2776" s="37">
        <v>0</v>
      </c>
      <c r="N2776" s="37">
        <v>0</v>
      </c>
      <c r="O2776" s="37">
        <v>0</v>
      </c>
      <c r="P2776" s="46">
        <f t="shared" si="195"/>
        <v>0</v>
      </c>
    </row>
    <row r="2777" spans="1:16" hidden="1" x14ac:dyDescent="0.25">
      <c r="A2777" s="258" t="str">
        <f>IF(B2777=1,A2745,"")</f>
        <v/>
      </c>
      <c r="B2777" s="39" t="str">
        <f t="shared" si="194"/>
        <v/>
      </c>
      <c r="C2777" s="101">
        <f>VLOOKUP($X$40,CAD!$E$7:$F$31,2,0)</f>
        <v>0</v>
      </c>
      <c r="D2777" s="37">
        <v>0</v>
      </c>
      <c r="E2777" s="37">
        <v>0</v>
      </c>
      <c r="F2777" s="37">
        <v>0</v>
      </c>
      <c r="G2777" s="37">
        <v>0</v>
      </c>
      <c r="H2777" s="37">
        <v>0</v>
      </c>
      <c r="I2777" s="37">
        <v>0</v>
      </c>
      <c r="J2777" s="37">
        <v>0</v>
      </c>
      <c r="K2777" s="37">
        <v>0</v>
      </c>
      <c r="L2777" s="37">
        <v>0</v>
      </c>
      <c r="M2777" s="37">
        <v>0</v>
      </c>
      <c r="N2777" s="37">
        <v>0</v>
      </c>
      <c r="O2777" s="37">
        <v>0</v>
      </c>
      <c r="P2777" s="46">
        <f t="shared" si="195"/>
        <v>0</v>
      </c>
    </row>
    <row r="2778" spans="1:16" hidden="1" x14ac:dyDescent="0.25">
      <c r="A2778" s="258" t="str">
        <f>IF(B2778=1,A2745,"")</f>
        <v/>
      </c>
      <c r="B2778" s="39" t="str">
        <f t="shared" si="194"/>
        <v/>
      </c>
      <c r="C2778" s="101">
        <f>VLOOKUP($X$41,CAD!$E$7:$F$31,2,0)</f>
        <v>0</v>
      </c>
      <c r="D2778" s="37">
        <v>0</v>
      </c>
      <c r="E2778" s="37">
        <v>0</v>
      </c>
      <c r="F2778" s="37">
        <v>0</v>
      </c>
      <c r="G2778" s="37">
        <v>0</v>
      </c>
      <c r="H2778" s="37">
        <v>0</v>
      </c>
      <c r="I2778" s="37">
        <v>0</v>
      </c>
      <c r="J2778" s="37">
        <v>0</v>
      </c>
      <c r="K2778" s="37">
        <v>0</v>
      </c>
      <c r="L2778" s="37">
        <v>0</v>
      </c>
      <c r="M2778" s="37">
        <v>0</v>
      </c>
      <c r="N2778" s="37">
        <v>0</v>
      </c>
      <c r="O2778" s="37">
        <v>0</v>
      </c>
      <c r="P2778" s="46">
        <f t="shared" si="195"/>
        <v>0</v>
      </c>
    </row>
    <row r="2779" spans="1:16" hidden="1" x14ac:dyDescent="0.25">
      <c r="A2779" s="258" t="str">
        <f>IF(B2779=1,A2745,"")</f>
        <v/>
      </c>
      <c r="B2779" s="39" t="str">
        <f t="shared" si="194"/>
        <v/>
      </c>
      <c r="C2779" s="101">
        <f>VLOOKUP($X$42,CAD!$E$7:$F$31,2,0)</f>
        <v>0</v>
      </c>
      <c r="D2779" s="37">
        <v>0</v>
      </c>
      <c r="E2779" s="37">
        <v>0</v>
      </c>
      <c r="F2779" s="37">
        <v>0</v>
      </c>
      <c r="G2779" s="37">
        <v>0</v>
      </c>
      <c r="H2779" s="37">
        <v>0</v>
      </c>
      <c r="I2779" s="37">
        <v>0</v>
      </c>
      <c r="J2779" s="37">
        <v>0</v>
      </c>
      <c r="K2779" s="37">
        <v>0</v>
      </c>
      <c r="L2779" s="37">
        <v>0</v>
      </c>
      <c r="M2779" s="37">
        <v>0</v>
      </c>
      <c r="N2779" s="37">
        <v>0</v>
      </c>
      <c r="O2779" s="37">
        <v>0</v>
      </c>
      <c r="P2779" s="46">
        <f t="shared" si="195"/>
        <v>0</v>
      </c>
    </row>
    <row r="2780" spans="1:16" hidden="1" x14ac:dyDescent="0.25">
      <c r="A2780" s="258" t="str">
        <f>IF(B2780=1,A2745,"")</f>
        <v/>
      </c>
      <c r="B2780" s="39" t="str">
        <f t="shared" si="194"/>
        <v/>
      </c>
      <c r="C2780" s="101">
        <f>VLOOKUP($X$43,CAD!$E$7:$F$31,2,0)</f>
        <v>0</v>
      </c>
      <c r="D2780" s="37">
        <v>0</v>
      </c>
      <c r="E2780" s="37">
        <v>0</v>
      </c>
      <c r="F2780" s="37">
        <v>0</v>
      </c>
      <c r="G2780" s="37">
        <v>0</v>
      </c>
      <c r="H2780" s="37">
        <v>0</v>
      </c>
      <c r="I2780" s="37">
        <v>0</v>
      </c>
      <c r="J2780" s="37">
        <v>0</v>
      </c>
      <c r="K2780" s="37">
        <v>0</v>
      </c>
      <c r="L2780" s="37">
        <v>0</v>
      </c>
      <c r="M2780" s="37">
        <v>0</v>
      </c>
      <c r="N2780" s="37">
        <v>0</v>
      </c>
      <c r="O2780" s="37">
        <v>0</v>
      </c>
      <c r="P2780" s="46">
        <f t="shared" si="195"/>
        <v>0</v>
      </c>
    </row>
    <row r="2781" spans="1:16" hidden="1" x14ac:dyDescent="0.25">
      <c r="A2781" s="258" t="str">
        <f>IF(B2781=1,A2745,"")</f>
        <v/>
      </c>
      <c r="B2781" s="39" t="str">
        <f t="shared" si="194"/>
        <v/>
      </c>
      <c r="C2781" s="101">
        <f>VLOOKUP($X$44,CAD!$E$7:$F$31,2,0)</f>
        <v>0</v>
      </c>
      <c r="D2781" s="37">
        <v>0</v>
      </c>
      <c r="E2781" s="37">
        <v>0</v>
      </c>
      <c r="F2781" s="37">
        <v>0</v>
      </c>
      <c r="G2781" s="37">
        <v>0</v>
      </c>
      <c r="H2781" s="37">
        <v>0</v>
      </c>
      <c r="I2781" s="37">
        <v>0</v>
      </c>
      <c r="J2781" s="37">
        <v>0</v>
      </c>
      <c r="K2781" s="37">
        <v>0</v>
      </c>
      <c r="L2781" s="37">
        <v>0</v>
      </c>
      <c r="M2781" s="37">
        <v>0</v>
      </c>
      <c r="N2781" s="37">
        <v>0</v>
      </c>
      <c r="O2781" s="37">
        <v>0</v>
      </c>
      <c r="P2781" s="46">
        <f t="shared" si="195"/>
        <v>0</v>
      </c>
    </row>
    <row r="2782" spans="1:16" hidden="1" x14ac:dyDescent="0.25">
      <c r="A2782" s="258" t="str">
        <f>IF(B2782=1,A2745,"")</f>
        <v/>
      </c>
      <c r="B2782" s="39" t="str">
        <f t="shared" si="194"/>
        <v/>
      </c>
      <c r="C2782" s="101">
        <f>VLOOKUP($X$45,CAD!$E$7:$F$31,2,0)</f>
        <v>0</v>
      </c>
      <c r="D2782" s="37">
        <v>0</v>
      </c>
      <c r="E2782" s="37">
        <v>0</v>
      </c>
      <c r="F2782" s="37">
        <v>0</v>
      </c>
      <c r="G2782" s="37">
        <v>0</v>
      </c>
      <c r="H2782" s="37">
        <v>0</v>
      </c>
      <c r="I2782" s="37">
        <v>0</v>
      </c>
      <c r="J2782" s="37">
        <v>0</v>
      </c>
      <c r="K2782" s="37">
        <v>0</v>
      </c>
      <c r="L2782" s="37">
        <v>0</v>
      </c>
      <c r="M2782" s="37">
        <v>0</v>
      </c>
      <c r="N2782" s="37">
        <v>0</v>
      </c>
      <c r="O2782" s="37">
        <v>0</v>
      </c>
      <c r="P2782" s="46">
        <f t="shared" si="195"/>
        <v>0</v>
      </c>
    </row>
    <row r="2783" spans="1:16" hidden="1" x14ac:dyDescent="0.25">
      <c r="A2783" s="258" t="str">
        <f>IF(B2783=1,A2745,"")</f>
        <v/>
      </c>
      <c r="B2783" s="39" t="str">
        <f t="shared" si="194"/>
        <v/>
      </c>
      <c r="C2783" s="101">
        <f>VLOOKUP($X$46,CAD!$E$7:$F$31,2,0)</f>
        <v>0</v>
      </c>
      <c r="D2783" s="37">
        <v>0</v>
      </c>
      <c r="E2783" s="37">
        <v>0</v>
      </c>
      <c r="F2783" s="37">
        <v>0</v>
      </c>
      <c r="G2783" s="37">
        <v>0</v>
      </c>
      <c r="H2783" s="37">
        <v>0</v>
      </c>
      <c r="I2783" s="37">
        <v>0</v>
      </c>
      <c r="J2783" s="37">
        <v>0</v>
      </c>
      <c r="K2783" s="37">
        <v>0</v>
      </c>
      <c r="L2783" s="37">
        <v>0</v>
      </c>
      <c r="M2783" s="37">
        <v>0</v>
      </c>
      <c r="N2783" s="37">
        <v>0</v>
      </c>
      <c r="O2783" s="37">
        <v>0</v>
      </c>
      <c r="P2783" s="46">
        <f t="shared" si="195"/>
        <v>0</v>
      </c>
    </row>
    <row r="2784" spans="1:16" hidden="1" x14ac:dyDescent="0.25">
      <c r="A2784" s="258" t="str">
        <f>IF(B2784=1,A2745,"")</f>
        <v/>
      </c>
      <c r="B2784" s="39" t="str">
        <f t="shared" si="194"/>
        <v/>
      </c>
      <c r="C2784" s="101">
        <f>VLOOKUP($X$47,CAD!$E$7:$F$31,2,0)</f>
        <v>0</v>
      </c>
      <c r="D2784" s="37">
        <v>0</v>
      </c>
      <c r="E2784" s="37">
        <v>0</v>
      </c>
      <c r="F2784" s="37">
        <v>0</v>
      </c>
      <c r="G2784" s="37">
        <v>0</v>
      </c>
      <c r="H2784" s="37">
        <v>0</v>
      </c>
      <c r="I2784" s="37">
        <v>0</v>
      </c>
      <c r="J2784" s="37">
        <v>0</v>
      </c>
      <c r="K2784" s="37">
        <v>0</v>
      </c>
      <c r="L2784" s="37">
        <v>0</v>
      </c>
      <c r="M2784" s="37">
        <v>0</v>
      </c>
      <c r="N2784" s="37">
        <v>0</v>
      </c>
      <c r="O2784" s="37">
        <v>0</v>
      </c>
      <c r="P2784" s="46">
        <f t="shared" si="195"/>
        <v>0</v>
      </c>
    </row>
    <row r="2785" spans="1:20" hidden="1" x14ac:dyDescent="0.25">
      <c r="A2785" s="258" t="str">
        <f>IF(B2785=1,A2745,"")</f>
        <v/>
      </c>
      <c r="B2785" s="39" t="str">
        <f t="shared" si="194"/>
        <v/>
      </c>
      <c r="C2785" s="101">
        <f>VLOOKUP($X$48,CAD!$E$7:$F$31,2,0)</f>
        <v>0</v>
      </c>
      <c r="D2785" s="37">
        <v>0</v>
      </c>
      <c r="E2785" s="37">
        <v>0</v>
      </c>
      <c r="F2785" s="37">
        <v>0</v>
      </c>
      <c r="G2785" s="37">
        <v>0</v>
      </c>
      <c r="H2785" s="37">
        <v>0</v>
      </c>
      <c r="I2785" s="37">
        <v>0</v>
      </c>
      <c r="J2785" s="37">
        <v>0</v>
      </c>
      <c r="K2785" s="37">
        <v>0</v>
      </c>
      <c r="L2785" s="37">
        <v>0</v>
      </c>
      <c r="M2785" s="37">
        <v>0</v>
      </c>
      <c r="N2785" s="37">
        <v>0</v>
      </c>
      <c r="O2785" s="37">
        <v>0</v>
      </c>
      <c r="P2785" s="46">
        <f t="shared" si="195"/>
        <v>0</v>
      </c>
    </row>
    <row r="2786" spans="1:20" hidden="1" x14ac:dyDescent="0.25">
      <c r="A2786" s="258" t="str">
        <f>IF(B2786=1,A2745,"")</f>
        <v/>
      </c>
      <c r="B2786" s="39" t="str">
        <f t="shared" si="194"/>
        <v/>
      </c>
      <c r="C2786" s="101">
        <f>VLOOKUP($X$49,CAD!$E$7:$F$31,2,0)</f>
        <v>0</v>
      </c>
      <c r="D2786" s="37">
        <v>0</v>
      </c>
      <c r="E2786" s="37">
        <v>0</v>
      </c>
      <c r="F2786" s="37">
        <v>0</v>
      </c>
      <c r="G2786" s="37">
        <v>0</v>
      </c>
      <c r="H2786" s="37">
        <v>0</v>
      </c>
      <c r="I2786" s="37">
        <v>0</v>
      </c>
      <c r="J2786" s="37">
        <v>0</v>
      </c>
      <c r="K2786" s="37">
        <v>0</v>
      </c>
      <c r="L2786" s="37">
        <v>0</v>
      </c>
      <c r="M2786" s="37">
        <v>0</v>
      </c>
      <c r="N2786" s="37">
        <v>0</v>
      </c>
      <c r="O2786" s="37">
        <v>0</v>
      </c>
      <c r="P2786" s="46">
        <f t="shared" si="195"/>
        <v>0</v>
      </c>
    </row>
    <row r="2787" spans="1:20" hidden="1" x14ac:dyDescent="0.25">
      <c r="A2787" s="258" t="str">
        <f>IF(B2787=1,A2745,"")</f>
        <v/>
      </c>
      <c r="B2787" s="39" t="str">
        <f t="shared" si="194"/>
        <v/>
      </c>
      <c r="C2787" s="101">
        <f>VLOOKUP($X$50,CAD!$E$7:$F$31,2,0)</f>
        <v>0</v>
      </c>
      <c r="D2787" s="37">
        <v>0</v>
      </c>
      <c r="E2787" s="37">
        <v>0</v>
      </c>
      <c r="F2787" s="37">
        <v>0</v>
      </c>
      <c r="G2787" s="37">
        <v>0</v>
      </c>
      <c r="H2787" s="37">
        <v>0</v>
      </c>
      <c r="I2787" s="37">
        <v>0</v>
      </c>
      <c r="J2787" s="37">
        <v>0</v>
      </c>
      <c r="K2787" s="37">
        <v>0</v>
      </c>
      <c r="L2787" s="37">
        <v>0</v>
      </c>
      <c r="M2787" s="37">
        <v>0</v>
      </c>
      <c r="N2787" s="37">
        <v>0</v>
      </c>
      <c r="O2787" s="37">
        <v>0</v>
      </c>
      <c r="P2787" s="46">
        <f t="shared" si="195"/>
        <v>0</v>
      </c>
    </row>
    <row r="2788" spans="1:20" hidden="1" x14ac:dyDescent="0.25">
      <c r="A2788" s="258" t="str">
        <f>IF(B2788=1,A2745,"")</f>
        <v/>
      </c>
      <c r="B2788" s="39" t="str">
        <f t="shared" si="194"/>
        <v/>
      </c>
      <c r="C2788" s="101">
        <f>VLOOKUP($X$51,CAD!$E$7:$F$31,2,0)</f>
        <v>0</v>
      </c>
      <c r="D2788" s="37">
        <v>0</v>
      </c>
      <c r="E2788" s="37">
        <v>0</v>
      </c>
      <c r="F2788" s="37">
        <v>0</v>
      </c>
      <c r="G2788" s="37">
        <v>0</v>
      </c>
      <c r="H2788" s="37">
        <v>0</v>
      </c>
      <c r="I2788" s="37">
        <v>0</v>
      </c>
      <c r="J2788" s="37">
        <v>0</v>
      </c>
      <c r="K2788" s="37">
        <v>0</v>
      </c>
      <c r="L2788" s="37">
        <v>0</v>
      </c>
      <c r="M2788" s="37">
        <v>0</v>
      </c>
      <c r="N2788" s="37">
        <v>0</v>
      </c>
      <c r="O2788" s="37">
        <v>0</v>
      </c>
      <c r="P2788" s="46">
        <f t="shared" si="195"/>
        <v>0</v>
      </c>
    </row>
    <row r="2789" spans="1:20" hidden="1" x14ac:dyDescent="0.25">
      <c r="A2789" s="258" t="str">
        <f>IF(B2789=1,A2745,"")</f>
        <v/>
      </c>
      <c r="B2789" s="39" t="str">
        <f t="shared" si="194"/>
        <v/>
      </c>
      <c r="C2789" s="101">
        <f>VLOOKUP($X$52,CAD!$E$7:$F$31,2,0)</f>
        <v>0</v>
      </c>
      <c r="D2789" s="37">
        <v>0</v>
      </c>
      <c r="E2789" s="37">
        <v>0</v>
      </c>
      <c r="F2789" s="37">
        <v>0</v>
      </c>
      <c r="G2789" s="37">
        <v>0</v>
      </c>
      <c r="H2789" s="37">
        <v>0</v>
      </c>
      <c r="I2789" s="37">
        <v>0</v>
      </c>
      <c r="J2789" s="37">
        <v>0</v>
      </c>
      <c r="K2789" s="37">
        <v>0</v>
      </c>
      <c r="L2789" s="37">
        <v>0</v>
      </c>
      <c r="M2789" s="37">
        <v>0</v>
      </c>
      <c r="N2789" s="37">
        <v>0</v>
      </c>
      <c r="O2789" s="37">
        <v>0</v>
      </c>
      <c r="P2789" s="46">
        <f t="shared" si="195"/>
        <v>0</v>
      </c>
    </row>
    <row r="2790" spans="1:20" hidden="1" x14ac:dyDescent="0.25">
      <c r="A2790" s="258" t="str">
        <f>IF(B2790=1,A2745,"")</f>
        <v/>
      </c>
      <c r="B2790" s="39" t="str">
        <f t="shared" si="194"/>
        <v/>
      </c>
      <c r="C2790" s="101">
        <f>VLOOKUP($X$53,CAD!$E$7:$F$31,2,0)</f>
        <v>0</v>
      </c>
      <c r="D2790" s="37">
        <v>0</v>
      </c>
      <c r="E2790" s="37">
        <v>0</v>
      </c>
      <c r="F2790" s="37">
        <v>0</v>
      </c>
      <c r="G2790" s="37">
        <v>0</v>
      </c>
      <c r="H2790" s="37">
        <v>0</v>
      </c>
      <c r="I2790" s="37">
        <v>0</v>
      </c>
      <c r="J2790" s="37">
        <v>0</v>
      </c>
      <c r="K2790" s="37">
        <v>0</v>
      </c>
      <c r="L2790" s="37">
        <v>0</v>
      </c>
      <c r="M2790" s="37">
        <v>0</v>
      </c>
      <c r="N2790" s="37">
        <v>0</v>
      </c>
      <c r="O2790" s="37">
        <v>0</v>
      </c>
      <c r="P2790" s="46">
        <f t="shared" si="195"/>
        <v>0</v>
      </c>
    </row>
    <row r="2791" spans="1:20" hidden="1" x14ac:dyDescent="0.25">
      <c r="A2791" s="258" t="str">
        <f>IF(B2791=1,A2745,"")</f>
        <v/>
      </c>
      <c r="B2791" s="39" t="str">
        <f t="shared" si="194"/>
        <v/>
      </c>
      <c r="C2791" s="101">
        <f>VLOOKUP($X$54,CAD!$E$7:$F$31,2,0)</f>
        <v>0</v>
      </c>
      <c r="D2791" s="37">
        <v>0</v>
      </c>
      <c r="E2791" s="37">
        <v>0</v>
      </c>
      <c r="F2791" s="37">
        <v>0</v>
      </c>
      <c r="G2791" s="37">
        <v>0</v>
      </c>
      <c r="H2791" s="37">
        <v>0</v>
      </c>
      <c r="I2791" s="37">
        <v>0</v>
      </c>
      <c r="J2791" s="37">
        <v>0</v>
      </c>
      <c r="K2791" s="37">
        <v>0</v>
      </c>
      <c r="L2791" s="37">
        <v>0</v>
      </c>
      <c r="M2791" s="37">
        <v>0</v>
      </c>
      <c r="N2791" s="37">
        <v>0</v>
      </c>
      <c r="O2791" s="37">
        <v>0</v>
      </c>
      <c r="P2791" s="46">
        <f t="shared" si="195"/>
        <v>0</v>
      </c>
    </row>
    <row r="2792" spans="1:20" hidden="1" x14ac:dyDescent="0.25">
      <c r="A2792" s="258" t="str">
        <f>IF(B2792=1,A2745,"")</f>
        <v/>
      </c>
      <c r="B2792" s="39" t="str">
        <f t="shared" si="194"/>
        <v/>
      </c>
      <c r="C2792" s="101">
        <f>VLOOKUP($X$55,CAD!$E$7:$F$31,2,0)</f>
        <v>0</v>
      </c>
      <c r="D2792" s="37">
        <v>0</v>
      </c>
      <c r="E2792" s="37">
        <v>0</v>
      </c>
      <c r="F2792" s="37">
        <v>0</v>
      </c>
      <c r="G2792" s="37">
        <v>0</v>
      </c>
      <c r="H2792" s="37">
        <v>0</v>
      </c>
      <c r="I2792" s="37">
        <v>0</v>
      </c>
      <c r="J2792" s="37">
        <v>0</v>
      </c>
      <c r="K2792" s="37">
        <v>0</v>
      </c>
      <c r="L2792" s="37">
        <v>0</v>
      </c>
      <c r="M2792" s="37">
        <v>0</v>
      </c>
      <c r="N2792" s="37">
        <v>0</v>
      </c>
      <c r="O2792" s="37">
        <v>0</v>
      </c>
      <c r="P2792" s="46">
        <f t="shared" si="195"/>
        <v>0</v>
      </c>
    </row>
    <row r="2793" spans="1:20" hidden="1" x14ac:dyDescent="0.25">
      <c r="A2793" s="258" t="str">
        <f>IF(B2793=1,A2745,"")</f>
        <v/>
      </c>
      <c r="B2793" s="39" t="str">
        <f t="shared" si="194"/>
        <v/>
      </c>
      <c r="C2793" s="101">
        <f>VLOOKUP($X$56,CAD!$E$7:$F$31,2,0)</f>
        <v>0</v>
      </c>
      <c r="D2793" s="37">
        <v>0</v>
      </c>
      <c r="E2793" s="37">
        <v>0</v>
      </c>
      <c r="F2793" s="37">
        <v>0</v>
      </c>
      <c r="G2793" s="37">
        <v>0</v>
      </c>
      <c r="H2793" s="37">
        <v>0</v>
      </c>
      <c r="I2793" s="37">
        <v>0</v>
      </c>
      <c r="J2793" s="37">
        <v>0</v>
      </c>
      <c r="K2793" s="37">
        <v>0</v>
      </c>
      <c r="L2793" s="37">
        <v>0</v>
      </c>
      <c r="M2793" s="37">
        <v>0</v>
      </c>
      <c r="N2793" s="37">
        <v>0</v>
      </c>
      <c r="O2793" s="37">
        <v>0</v>
      </c>
      <c r="P2793" s="46">
        <f t="shared" si="195"/>
        <v>0</v>
      </c>
    </row>
    <row r="2794" spans="1:20" hidden="1" x14ac:dyDescent="0.25">
      <c r="A2794" s="258" t="str">
        <f>IF(B2794=1,A2745,"")</f>
        <v/>
      </c>
      <c r="B2794" s="39" t="str">
        <f t="shared" si="194"/>
        <v/>
      </c>
      <c r="C2794" s="101">
        <f>VLOOKUP($X$57,CAD!$E$7:$F$31,2,0)</f>
        <v>0</v>
      </c>
      <c r="D2794" s="37">
        <v>0</v>
      </c>
      <c r="E2794" s="37">
        <v>0</v>
      </c>
      <c r="F2794" s="37">
        <v>0</v>
      </c>
      <c r="G2794" s="37">
        <v>0</v>
      </c>
      <c r="H2794" s="37">
        <v>0</v>
      </c>
      <c r="I2794" s="37">
        <v>0</v>
      </c>
      <c r="J2794" s="37">
        <v>0</v>
      </c>
      <c r="K2794" s="37">
        <v>0</v>
      </c>
      <c r="L2794" s="37">
        <v>0</v>
      </c>
      <c r="M2794" s="37">
        <v>0</v>
      </c>
      <c r="N2794" s="37">
        <v>0</v>
      </c>
      <c r="O2794" s="37">
        <v>0</v>
      </c>
      <c r="P2794" s="46">
        <f t="shared" si="195"/>
        <v>0</v>
      </c>
    </row>
    <row r="2795" spans="1:20" hidden="1" x14ac:dyDescent="0.25">
      <c r="A2795" s="258" t="str">
        <f>IF(B2795=1,A2745,"")</f>
        <v/>
      </c>
      <c r="B2795" s="39" t="str">
        <f t="shared" si="194"/>
        <v/>
      </c>
      <c r="C2795" s="101">
        <f>VLOOKUP($X$58,CAD!$E$7:$F$31,2,0)</f>
        <v>0</v>
      </c>
      <c r="D2795" s="37">
        <v>0</v>
      </c>
      <c r="E2795" s="37">
        <v>0</v>
      </c>
      <c r="F2795" s="37">
        <v>0</v>
      </c>
      <c r="G2795" s="37">
        <v>0</v>
      </c>
      <c r="H2795" s="37">
        <v>0</v>
      </c>
      <c r="I2795" s="37">
        <v>0</v>
      </c>
      <c r="J2795" s="37">
        <v>0</v>
      </c>
      <c r="K2795" s="37">
        <v>0</v>
      </c>
      <c r="L2795" s="37">
        <v>0</v>
      </c>
      <c r="M2795" s="37">
        <v>0</v>
      </c>
      <c r="N2795" s="37">
        <v>0</v>
      </c>
      <c r="O2795" s="37">
        <v>0</v>
      </c>
      <c r="P2795" s="46">
        <f t="shared" si="195"/>
        <v>0</v>
      </c>
      <c r="T2795" s="10"/>
    </row>
    <row r="2796" spans="1:20" hidden="1" x14ac:dyDescent="0.25">
      <c r="A2796" s="258">
        <f>A2745</f>
        <v>2068</v>
      </c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73"/>
    </row>
    <row r="2797" spans="1:20" ht="15.75" hidden="1" thickBot="1" x14ac:dyDescent="0.3">
      <c r="A2797" s="258">
        <f>A2745</f>
        <v>2068</v>
      </c>
      <c r="C2797" s="131" t="s">
        <v>203</v>
      </c>
      <c r="D2797" s="143">
        <f>PREV_D!D2699</f>
        <v>0</v>
      </c>
      <c r="E2797" s="143">
        <f>PREV_D!E2699</f>
        <v>0</v>
      </c>
      <c r="F2797" s="143">
        <f>PREV_D!F2699</f>
        <v>0</v>
      </c>
      <c r="G2797" s="143">
        <f>PREV_D!G2699</f>
        <v>0</v>
      </c>
      <c r="H2797" s="143">
        <f>PREV_D!H2699</f>
        <v>0</v>
      </c>
      <c r="I2797" s="143">
        <f>PREV_D!I2699</f>
        <v>0</v>
      </c>
      <c r="J2797" s="143">
        <f>PREV_D!J2699</f>
        <v>0</v>
      </c>
      <c r="K2797" s="143">
        <f>PREV_D!K2699</f>
        <v>0</v>
      </c>
      <c r="L2797" s="143">
        <f>PREV_D!L2699</f>
        <v>0</v>
      </c>
      <c r="M2797" s="143">
        <f>PREV_D!M2699</f>
        <v>0</v>
      </c>
      <c r="N2797" s="143">
        <f>PREV_D!N2699</f>
        <v>0</v>
      </c>
      <c r="O2797" s="143">
        <f>PREV_D!O2699</f>
        <v>0</v>
      </c>
      <c r="P2797" s="144">
        <f>SUM(D2797:O2797)</f>
        <v>0</v>
      </c>
    </row>
    <row r="2798" spans="1:20" hidden="1" x14ac:dyDescent="0.25">
      <c r="A2798" s="258">
        <f>A2745</f>
        <v>2068</v>
      </c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73"/>
    </row>
    <row r="2799" spans="1:20" hidden="1" x14ac:dyDescent="0.25">
      <c r="A2799" s="258">
        <f>A2745</f>
        <v>2068</v>
      </c>
      <c r="C2799" s="63" t="s">
        <v>204</v>
      </c>
      <c r="D2799" s="145">
        <f>D2745-D2797</f>
        <v>0</v>
      </c>
      <c r="E2799" s="145">
        <f t="shared" ref="E2799:P2799" si="196">E2745-E2797</f>
        <v>0</v>
      </c>
      <c r="F2799" s="145">
        <f t="shared" si="196"/>
        <v>0</v>
      </c>
      <c r="G2799" s="145">
        <f t="shared" si="196"/>
        <v>0</v>
      </c>
      <c r="H2799" s="145">
        <f t="shared" si="196"/>
        <v>0</v>
      </c>
      <c r="I2799" s="145">
        <f t="shared" si="196"/>
        <v>0</v>
      </c>
      <c r="J2799" s="145">
        <f t="shared" si="196"/>
        <v>0</v>
      </c>
      <c r="K2799" s="145">
        <f t="shared" si="196"/>
        <v>0</v>
      </c>
      <c r="L2799" s="145">
        <f t="shared" si="196"/>
        <v>0</v>
      </c>
      <c r="M2799" s="145">
        <f t="shared" si="196"/>
        <v>0</v>
      </c>
      <c r="N2799" s="145">
        <f t="shared" si="196"/>
        <v>0</v>
      </c>
      <c r="O2799" s="145">
        <f t="shared" si="196"/>
        <v>0</v>
      </c>
      <c r="P2799" s="146">
        <f t="shared" si="196"/>
        <v>0</v>
      </c>
    </row>
    <row r="2800" spans="1:20" hidden="1" x14ac:dyDescent="0.25">
      <c r="A2800" s="258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hidden="1" x14ac:dyDescent="0.25">
      <c r="A2801" s="258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ht="15" hidden="1" customHeight="1" thickBot="1" x14ac:dyDescent="0.3">
      <c r="A2802" s="258">
        <f>A2745+1</f>
        <v>2069</v>
      </c>
      <c r="C2802" s="134" t="s">
        <v>202</v>
      </c>
      <c r="D2802" s="142">
        <f t="shared" ref="D2802:P2802" si="197">SUM(D2803:D2852)</f>
        <v>0</v>
      </c>
      <c r="E2802" s="142">
        <f t="shared" si="197"/>
        <v>0</v>
      </c>
      <c r="F2802" s="142">
        <f t="shared" si="197"/>
        <v>0</v>
      </c>
      <c r="G2802" s="142">
        <f t="shared" si="197"/>
        <v>0</v>
      </c>
      <c r="H2802" s="142">
        <f t="shared" si="197"/>
        <v>0</v>
      </c>
      <c r="I2802" s="142">
        <f t="shared" si="197"/>
        <v>0</v>
      </c>
      <c r="J2802" s="142">
        <f t="shared" si="197"/>
        <v>0</v>
      </c>
      <c r="K2802" s="142">
        <f t="shared" si="197"/>
        <v>0</v>
      </c>
      <c r="L2802" s="142">
        <f t="shared" si="197"/>
        <v>0</v>
      </c>
      <c r="M2802" s="142">
        <f t="shared" si="197"/>
        <v>0</v>
      </c>
      <c r="N2802" s="142">
        <f t="shared" si="197"/>
        <v>0</v>
      </c>
      <c r="O2802" s="142">
        <f t="shared" si="197"/>
        <v>0</v>
      </c>
      <c r="P2802" s="142">
        <f t="shared" si="197"/>
        <v>0</v>
      </c>
    </row>
    <row r="2803" spans="1:16" hidden="1" x14ac:dyDescent="0.25">
      <c r="A2803" s="258" t="str">
        <f>IF(B2803=1,A2802,"")</f>
        <v/>
      </c>
      <c r="B2803" s="39" t="str">
        <f>IF(C2803&lt;&gt;0,1,"")</f>
        <v/>
      </c>
      <c r="C2803" s="130">
        <f>VLOOKUP($X$9,CAD!$C$7:$D$31,2,0)</f>
        <v>0</v>
      </c>
      <c r="D2803" s="38">
        <v>0</v>
      </c>
      <c r="E2803" s="38">
        <v>0</v>
      </c>
      <c r="F2803" s="38">
        <v>0</v>
      </c>
      <c r="G2803" s="38">
        <v>0</v>
      </c>
      <c r="H2803" s="38">
        <v>0</v>
      </c>
      <c r="I2803" s="38">
        <v>0</v>
      </c>
      <c r="J2803" s="38">
        <v>0</v>
      </c>
      <c r="K2803" s="38">
        <v>0</v>
      </c>
      <c r="L2803" s="38">
        <v>0</v>
      </c>
      <c r="M2803" s="38">
        <v>0</v>
      </c>
      <c r="N2803" s="38">
        <v>0</v>
      </c>
      <c r="O2803" s="38">
        <v>0</v>
      </c>
      <c r="P2803" s="99">
        <f>SUM(D2803:O2803)</f>
        <v>0</v>
      </c>
    </row>
    <row r="2804" spans="1:16" hidden="1" x14ac:dyDescent="0.25">
      <c r="A2804" s="258" t="str">
        <f>IF(B2804=1,A2802,"")</f>
        <v/>
      </c>
      <c r="B2804" s="39" t="str">
        <f t="shared" ref="B2804:B2852" si="198">IF(C2804&lt;&gt;0,1,"")</f>
        <v/>
      </c>
      <c r="C2804" s="130">
        <f>VLOOKUP($X$10,CAD!$C$7:$D$31,2,0)</f>
        <v>0</v>
      </c>
      <c r="D2804" s="38">
        <v>0</v>
      </c>
      <c r="E2804" s="38">
        <v>0</v>
      </c>
      <c r="F2804" s="38">
        <v>0</v>
      </c>
      <c r="G2804" s="38">
        <v>0</v>
      </c>
      <c r="H2804" s="38">
        <v>0</v>
      </c>
      <c r="I2804" s="38">
        <v>0</v>
      </c>
      <c r="J2804" s="38">
        <v>0</v>
      </c>
      <c r="K2804" s="38">
        <v>0</v>
      </c>
      <c r="L2804" s="38">
        <v>0</v>
      </c>
      <c r="M2804" s="38">
        <v>0</v>
      </c>
      <c r="N2804" s="38">
        <v>0</v>
      </c>
      <c r="O2804" s="38">
        <v>0</v>
      </c>
      <c r="P2804" s="46">
        <f t="shared" ref="P2804:P2852" si="199">SUM(D2804:O2804)</f>
        <v>0</v>
      </c>
    </row>
    <row r="2805" spans="1:16" hidden="1" x14ac:dyDescent="0.25">
      <c r="A2805" s="258" t="str">
        <f>IF(B2805=1,A2802,"")</f>
        <v/>
      </c>
      <c r="B2805" s="39" t="str">
        <f t="shared" si="198"/>
        <v/>
      </c>
      <c r="C2805" s="130">
        <f>VLOOKUP($X$11,CAD!$C$7:$D$31,2,0)</f>
        <v>0</v>
      </c>
      <c r="D2805" s="37">
        <v>0</v>
      </c>
      <c r="E2805" s="37">
        <v>0</v>
      </c>
      <c r="F2805" s="37">
        <v>0</v>
      </c>
      <c r="G2805" s="37">
        <v>0</v>
      </c>
      <c r="H2805" s="37">
        <v>0</v>
      </c>
      <c r="I2805" s="37">
        <v>0</v>
      </c>
      <c r="J2805" s="37">
        <v>0</v>
      </c>
      <c r="K2805" s="37">
        <v>0</v>
      </c>
      <c r="L2805" s="37">
        <v>0</v>
      </c>
      <c r="M2805" s="37">
        <v>0</v>
      </c>
      <c r="N2805" s="37">
        <v>0</v>
      </c>
      <c r="O2805" s="37">
        <v>0</v>
      </c>
      <c r="P2805" s="46">
        <f t="shared" si="199"/>
        <v>0</v>
      </c>
    </row>
    <row r="2806" spans="1:16" hidden="1" x14ac:dyDescent="0.25">
      <c r="A2806" s="258" t="str">
        <f>IF(B2806=1,A2802,"")</f>
        <v/>
      </c>
      <c r="B2806" s="39" t="str">
        <f t="shared" si="198"/>
        <v/>
      </c>
      <c r="C2806" s="130">
        <f>VLOOKUP($X$12,CAD!$C$7:$D$31,2,0)</f>
        <v>0</v>
      </c>
      <c r="D2806" s="37">
        <v>0</v>
      </c>
      <c r="E2806" s="37">
        <v>0</v>
      </c>
      <c r="F2806" s="37">
        <v>0</v>
      </c>
      <c r="G2806" s="37">
        <v>0</v>
      </c>
      <c r="H2806" s="37">
        <v>0</v>
      </c>
      <c r="I2806" s="37">
        <v>0</v>
      </c>
      <c r="J2806" s="37">
        <v>0</v>
      </c>
      <c r="K2806" s="37">
        <v>0</v>
      </c>
      <c r="L2806" s="37">
        <v>0</v>
      </c>
      <c r="M2806" s="37">
        <v>0</v>
      </c>
      <c r="N2806" s="37">
        <v>0</v>
      </c>
      <c r="O2806" s="37">
        <v>0</v>
      </c>
      <c r="P2806" s="46">
        <f t="shared" si="199"/>
        <v>0</v>
      </c>
    </row>
    <row r="2807" spans="1:16" hidden="1" x14ac:dyDescent="0.25">
      <c r="A2807" s="258" t="str">
        <f>IF(B2807=1,A2802,"")</f>
        <v/>
      </c>
      <c r="B2807" s="39" t="str">
        <f t="shared" si="198"/>
        <v/>
      </c>
      <c r="C2807" s="130">
        <f>VLOOKUP($X$13,CAD!$C$7:$D$31,2,0)</f>
        <v>0</v>
      </c>
      <c r="D2807" s="37">
        <v>0</v>
      </c>
      <c r="E2807" s="37">
        <v>0</v>
      </c>
      <c r="F2807" s="37">
        <v>0</v>
      </c>
      <c r="G2807" s="37">
        <v>0</v>
      </c>
      <c r="H2807" s="37">
        <v>0</v>
      </c>
      <c r="I2807" s="37">
        <v>0</v>
      </c>
      <c r="J2807" s="37">
        <v>0</v>
      </c>
      <c r="K2807" s="37">
        <v>0</v>
      </c>
      <c r="L2807" s="37">
        <v>0</v>
      </c>
      <c r="M2807" s="37">
        <v>0</v>
      </c>
      <c r="N2807" s="37">
        <v>0</v>
      </c>
      <c r="O2807" s="37">
        <v>0</v>
      </c>
      <c r="P2807" s="46">
        <f t="shared" si="199"/>
        <v>0</v>
      </c>
    </row>
    <row r="2808" spans="1:16" hidden="1" x14ac:dyDescent="0.25">
      <c r="A2808" s="258" t="str">
        <f>IF(B2808=1,A2802,"")</f>
        <v/>
      </c>
      <c r="B2808" s="39" t="str">
        <f t="shared" si="198"/>
        <v/>
      </c>
      <c r="C2808" s="130">
        <f>VLOOKUP($X$14,CAD!$C$7:$D$31,2,0)</f>
        <v>0</v>
      </c>
      <c r="D2808" s="37">
        <v>0</v>
      </c>
      <c r="E2808" s="37">
        <v>0</v>
      </c>
      <c r="F2808" s="37">
        <v>0</v>
      </c>
      <c r="G2808" s="37">
        <v>0</v>
      </c>
      <c r="H2808" s="37">
        <v>0</v>
      </c>
      <c r="I2808" s="37">
        <v>0</v>
      </c>
      <c r="J2808" s="37">
        <v>0</v>
      </c>
      <c r="K2808" s="37">
        <v>0</v>
      </c>
      <c r="L2808" s="37">
        <v>0</v>
      </c>
      <c r="M2808" s="37">
        <v>0</v>
      </c>
      <c r="N2808" s="37">
        <v>0</v>
      </c>
      <c r="O2808" s="37">
        <v>0</v>
      </c>
      <c r="P2808" s="46">
        <f t="shared" si="199"/>
        <v>0</v>
      </c>
    </row>
    <row r="2809" spans="1:16" hidden="1" x14ac:dyDescent="0.25">
      <c r="A2809" s="258" t="str">
        <f>IF(B2809=1,A2802,"")</f>
        <v/>
      </c>
      <c r="B2809" s="39" t="str">
        <f t="shared" si="198"/>
        <v/>
      </c>
      <c r="C2809" s="130">
        <f>VLOOKUP($X$15,CAD!$C$7:$D$31,2,0)</f>
        <v>0</v>
      </c>
      <c r="D2809" s="37">
        <v>0</v>
      </c>
      <c r="E2809" s="37">
        <v>0</v>
      </c>
      <c r="F2809" s="37">
        <v>0</v>
      </c>
      <c r="G2809" s="37">
        <v>0</v>
      </c>
      <c r="H2809" s="37">
        <v>0</v>
      </c>
      <c r="I2809" s="37">
        <v>0</v>
      </c>
      <c r="J2809" s="37">
        <v>0</v>
      </c>
      <c r="K2809" s="37">
        <v>0</v>
      </c>
      <c r="L2809" s="37">
        <v>0</v>
      </c>
      <c r="M2809" s="37">
        <v>0</v>
      </c>
      <c r="N2809" s="37">
        <v>0</v>
      </c>
      <c r="O2809" s="37">
        <v>0</v>
      </c>
      <c r="P2809" s="46">
        <f t="shared" si="199"/>
        <v>0</v>
      </c>
    </row>
    <row r="2810" spans="1:16" hidden="1" x14ac:dyDescent="0.25">
      <c r="A2810" s="258" t="str">
        <f>IF(B2810=1,A2802,"")</f>
        <v/>
      </c>
      <c r="B2810" s="39" t="str">
        <f t="shared" si="198"/>
        <v/>
      </c>
      <c r="C2810" s="130">
        <f>VLOOKUP($X$16,CAD!$C$7:$D$31,2,0)</f>
        <v>0</v>
      </c>
      <c r="D2810" s="37">
        <v>0</v>
      </c>
      <c r="E2810" s="37">
        <v>0</v>
      </c>
      <c r="F2810" s="37">
        <v>0</v>
      </c>
      <c r="G2810" s="37">
        <v>0</v>
      </c>
      <c r="H2810" s="37">
        <v>0</v>
      </c>
      <c r="I2810" s="37">
        <v>0</v>
      </c>
      <c r="J2810" s="37">
        <v>0</v>
      </c>
      <c r="K2810" s="37">
        <v>0</v>
      </c>
      <c r="L2810" s="37">
        <v>0</v>
      </c>
      <c r="M2810" s="37">
        <v>0</v>
      </c>
      <c r="N2810" s="37">
        <v>0</v>
      </c>
      <c r="O2810" s="37">
        <v>0</v>
      </c>
      <c r="P2810" s="46">
        <f t="shared" si="199"/>
        <v>0</v>
      </c>
    </row>
    <row r="2811" spans="1:16" hidden="1" x14ac:dyDescent="0.25">
      <c r="A2811" s="258" t="str">
        <f>IF(B2811=1,A2802,"")</f>
        <v/>
      </c>
      <c r="B2811" s="39" t="str">
        <f t="shared" si="198"/>
        <v/>
      </c>
      <c r="C2811" s="130">
        <f>VLOOKUP($X$17,CAD!$C$7:$D$31,2,0)</f>
        <v>0</v>
      </c>
      <c r="D2811" s="37">
        <v>0</v>
      </c>
      <c r="E2811" s="37">
        <v>0</v>
      </c>
      <c r="F2811" s="37">
        <v>0</v>
      </c>
      <c r="G2811" s="37">
        <v>0</v>
      </c>
      <c r="H2811" s="37">
        <v>0</v>
      </c>
      <c r="I2811" s="37">
        <v>0</v>
      </c>
      <c r="J2811" s="37">
        <v>0</v>
      </c>
      <c r="K2811" s="37">
        <v>0</v>
      </c>
      <c r="L2811" s="37">
        <v>0</v>
      </c>
      <c r="M2811" s="37">
        <v>0</v>
      </c>
      <c r="N2811" s="37">
        <v>0</v>
      </c>
      <c r="O2811" s="37">
        <v>0</v>
      </c>
      <c r="P2811" s="46">
        <f t="shared" si="199"/>
        <v>0</v>
      </c>
    </row>
    <row r="2812" spans="1:16" hidden="1" x14ac:dyDescent="0.25">
      <c r="A2812" s="258" t="str">
        <f>IF(B2812=1,A2802,"")</f>
        <v/>
      </c>
      <c r="B2812" s="39" t="str">
        <f t="shared" si="198"/>
        <v/>
      </c>
      <c r="C2812" s="130">
        <f>VLOOKUP($X$18,CAD!$C$7:$D$31,2,0)</f>
        <v>0</v>
      </c>
      <c r="D2812" s="37">
        <v>0</v>
      </c>
      <c r="E2812" s="37">
        <v>0</v>
      </c>
      <c r="F2812" s="37">
        <v>0</v>
      </c>
      <c r="G2812" s="37">
        <v>0</v>
      </c>
      <c r="H2812" s="37">
        <v>0</v>
      </c>
      <c r="I2812" s="37">
        <v>0</v>
      </c>
      <c r="J2812" s="37">
        <v>0</v>
      </c>
      <c r="K2812" s="37">
        <v>0</v>
      </c>
      <c r="L2812" s="37">
        <v>0</v>
      </c>
      <c r="M2812" s="37">
        <v>0</v>
      </c>
      <c r="N2812" s="37">
        <v>0</v>
      </c>
      <c r="O2812" s="37">
        <v>0</v>
      </c>
      <c r="P2812" s="46">
        <f t="shared" si="199"/>
        <v>0</v>
      </c>
    </row>
    <row r="2813" spans="1:16" hidden="1" x14ac:dyDescent="0.25">
      <c r="A2813" s="258" t="str">
        <f>IF(B2813=1,A2802,"")</f>
        <v/>
      </c>
      <c r="B2813" s="39" t="str">
        <f t="shared" si="198"/>
        <v/>
      </c>
      <c r="C2813" s="130">
        <f>VLOOKUP($X$19,CAD!$C$7:$D$31,2,0)</f>
        <v>0</v>
      </c>
      <c r="D2813" s="37">
        <v>0</v>
      </c>
      <c r="E2813" s="37">
        <v>0</v>
      </c>
      <c r="F2813" s="37">
        <v>0</v>
      </c>
      <c r="G2813" s="37">
        <v>0</v>
      </c>
      <c r="H2813" s="37">
        <v>0</v>
      </c>
      <c r="I2813" s="37">
        <v>0</v>
      </c>
      <c r="J2813" s="37">
        <v>0</v>
      </c>
      <c r="K2813" s="37">
        <v>0</v>
      </c>
      <c r="L2813" s="37">
        <v>0</v>
      </c>
      <c r="M2813" s="37">
        <v>0</v>
      </c>
      <c r="N2813" s="37">
        <v>0</v>
      </c>
      <c r="O2813" s="37">
        <v>0</v>
      </c>
      <c r="P2813" s="46">
        <f t="shared" si="199"/>
        <v>0</v>
      </c>
    </row>
    <row r="2814" spans="1:16" hidden="1" x14ac:dyDescent="0.25">
      <c r="A2814" s="258" t="str">
        <f>IF(B2814=1,A2802,"")</f>
        <v/>
      </c>
      <c r="B2814" s="39" t="str">
        <f t="shared" si="198"/>
        <v/>
      </c>
      <c r="C2814" s="130">
        <f>VLOOKUP($X$20,CAD!$C$7:$D$31,2,0)</f>
        <v>0</v>
      </c>
      <c r="D2814" s="37">
        <v>0</v>
      </c>
      <c r="E2814" s="37">
        <v>0</v>
      </c>
      <c r="F2814" s="37">
        <v>0</v>
      </c>
      <c r="G2814" s="37">
        <v>0</v>
      </c>
      <c r="H2814" s="37">
        <v>0</v>
      </c>
      <c r="I2814" s="37">
        <v>0</v>
      </c>
      <c r="J2814" s="37">
        <v>0</v>
      </c>
      <c r="K2814" s="37">
        <v>0</v>
      </c>
      <c r="L2814" s="37">
        <v>0</v>
      </c>
      <c r="M2814" s="37">
        <v>0</v>
      </c>
      <c r="N2814" s="37">
        <v>0</v>
      </c>
      <c r="O2814" s="37">
        <v>0</v>
      </c>
      <c r="P2814" s="46">
        <f t="shared" si="199"/>
        <v>0</v>
      </c>
    </row>
    <row r="2815" spans="1:16" hidden="1" x14ac:dyDescent="0.25">
      <c r="A2815" s="258" t="str">
        <f>IF(B2815=1,A2802,"")</f>
        <v/>
      </c>
      <c r="B2815" s="39" t="str">
        <f t="shared" si="198"/>
        <v/>
      </c>
      <c r="C2815" s="130">
        <f>VLOOKUP($X$21,CAD!$C$7:$D$31,2,0)</f>
        <v>0</v>
      </c>
      <c r="D2815" s="37">
        <v>0</v>
      </c>
      <c r="E2815" s="37">
        <v>0</v>
      </c>
      <c r="F2815" s="37">
        <v>0</v>
      </c>
      <c r="G2815" s="37">
        <v>0</v>
      </c>
      <c r="H2815" s="37">
        <v>0</v>
      </c>
      <c r="I2815" s="37">
        <v>0</v>
      </c>
      <c r="J2815" s="37">
        <v>0</v>
      </c>
      <c r="K2815" s="37">
        <v>0</v>
      </c>
      <c r="L2815" s="37">
        <v>0</v>
      </c>
      <c r="M2815" s="37">
        <v>0</v>
      </c>
      <c r="N2815" s="37">
        <v>0</v>
      </c>
      <c r="O2815" s="37">
        <v>0</v>
      </c>
      <c r="P2815" s="46">
        <f t="shared" si="199"/>
        <v>0</v>
      </c>
    </row>
    <row r="2816" spans="1:16" hidden="1" x14ac:dyDescent="0.25">
      <c r="A2816" s="258" t="str">
        <f>IF(B2816=1,A2802,"")</f>
        <v/>
      </c>
      <c r="B2816" s="39" t="str">
        <f t="shared" si="198"/>
        <v/>
      </c>
      <c r="C2816" s="130">
        <f>VLOOKUP($X$22,CAD!$C$7:$D$31,2,0)</f>
        <v>0</v>
      </c>
      <c r="D2816" s="37">
        <v>0</v>
      </c>
      <c r="E2816" s="37">
        <v>0</v>
      </c>
      <c r="F2816" s="37">
        <v>0</v>
      </c>
      <c r="G2816" s="37">
        <v>0</v>
      </c>
      <c r="H2816" s="37">
        <v>0</v>
      </c>
      <c r="I2816" s="37">
        <v>0</v>
      </c>
      <c r="J2816" s="37">
        <v>0</v>
      </c>
      <c r="K2816" s="37">
        <v>0</v>
      </c>
      <c r="L2816" s="37">
        <v>0</v>
      </c>
      <c r="M2816" s="37">
        <v>0</v>
      </c>
      <c r="N2816" s="37">
        <v>0</v>
      </c>
      <c r="O2816" s="37">
        <v>0</v>
      </c>
      <c r="P2816" s="46">
        <f t="shared" si="199"/>
        <v>0</v>
      </c>
    </row>
    <row r="2817" spans="1:16" hidden="1" x14ac:dyDescent="0.25">
      <c r="A2817" s="258" t="str">
        <f>IF(B2817=1,A2802,"")</f>
        <v/>
      </c>
      <c r="B2817" s="39" t="str">
        <f t="shared" si="198"/>
        <v/>
      </c>
      <c r="C2817" s="130">
        <f>VLOOKUP($X$23,CAD!$C$7:$D$31,2,0)</f>
        <v>0</v>
      </c>
      <c r="D2817" s="37">
        <v>0</v>
      </c>
      <c r="E2817" s="37">
        <v>0</v>
      </c>
      <c r="F2817" s="37">
        <v>0</v>
      </c>
      <c r="G2817" s="37">
        <v>0</v>
      </c>
      <c r="H2817" s="37">
        <v>0</v>
      </c>
      <c r="I2817" s="37">
        <v>0</v>
      </c>
      <c r="J2817" s="37">
        <v>0</v>
      </c>
      <c r="K2817" s="37">
        <v>0</v>
      </c>
      <c r="L2817" s="37">
        <v>0</v>
      </c>
      <c r="M2817" s="37">
        <v>0</v>
      </c>
      <c r="N2817" s="37">
        <v>0</v>
      </c>
      <c r="O2817" s="37">
        <v>0</v>
      </c>
      <c r="P2817" s="46">
        <f t="shared" si="199"/>
        <v>0</v>
      </c>
    </row>
    <row r="2818" spans="1:16" hidden="1" x14ac:dyDescent="0.25">
      <c r="A2818" s="258" t="str">
        <f>IF(B2818=1,A2802,"")</f>
        <v/>
      </c>
      <c r="B2818" s="39" t="str">
        <f t="shared" si="198"/>
        <v/>
      </c>
      <c r="C2818" s="130">
        <f>VLOOKUP($X$24,CAD!$C$7:$D$31,2,0)</f>
        <v>0</v>
      </c>
      <c r="D2818" s="37">
        <v>0</v>
      </c>
      <c r="E2818" s="37">
        <v>0</v>
      </c>
      <c r="F2818" s="37">
        <v>0</v>
      </c>
      <c r="G2818" s="37">
        <v>0</v>
      </c>
      <c r="H2818" s="37">
        <v>0</v>
      </c>
      <c r="I2818" s="37">
        <v>0</v>
      </c>
      <c r="J2818" s="37">
        <v>0</v>
      </c>
      <c r="K2818" s="37">
        <v>0</v>
      </c>
      <c r="L2818" s="37">
        <v>0</v>
      </c>
      <c r="M2818" s="37">
        <v>0</v>
      </c>
      <c r="N2818" s="37">
        <v>0</v>
      </c>
      <c r="O2818" s="37">
        <v>0</v>
      </c>
      <c r="P2818" s="46">
        <f t="shared" si="199"/>
        <v>0</v>
      </c>
    </row>
    <row r="2819" spans="1:16" hidden="1" x14ac:dyDescent="0.25">
      <c r="A2819" s="258" t="str">
        <f>IF(B2819=1,A2802,"")</f>
        <v/>
      </c>
      <c r="B2819" s="39" t="str">
        <f t="shared" si="198"/>
        <v/>
      </c>
      <c r="C2819" s="130">
        <f>VLOOKUP($X$25,CAD!$C$7:$D$31,2,0)</f>
        <v>0</v>
      </c>
      <c r="D2819" s="37">
        <v>0</v>
      </c>
      <c r="E2819" s="37">
        <v>0</v>
      </c>
      <c r="F2819" s="37">
        <v>0</v>
      </c>
      <c r="G2819" s="37">
        <v>0</v>
      </c>
      <c r="H2819" s="37">
        <v>0</v>
      </c>
      <c r="I2819" s="37">
        <v>0</v>
      </c>
      <c r="J2819" s="37">
        <v>0</v>
      </c>
      <c r="K2819" s="37">
        <v>0</v>
      </c>
      <c r="L2819" s="37">
        <v>0</v>
      </c>
      <c r="M2819" s="37">
        <v>0</v>
      </c>
      <c r="N2819" s="37">
        <v>0</v>
      </c>
      <c r="O2819" s="37">
        <v>0</v>
      </c>
      <c r="P2819" s="46">
        <f t="shared" si="199"/>
        <v>0</v>
      </c>
    </row>
    <row r="2820" spans="1:16" hidden="1" x14ac:dyDescent="0.25">
      <c r="A2820" s="258" t="str">
        <f>IF(B2820=1,A2802,"")</f>
        <v/>
      </c>
      <c r="B2820" s="39" t="str">
        <f t="shared" si="198"/>
        <v/>
      </c>
      <c r="C2820" s="130">
        <f>VLOOKUP($X$26,CAD!$C$7:$D$31,2,0)</f>
        <v>0</v>
      </c>
      <c r="D2820" s="37">
        <v>0</v>
      </c>
      <c r="E2820" s="37">
        <v>0</v>
      </c>
      <c r="F2820" s="37">
        <v>0</v>
      </c>
      <c r="G2820" s="37">
        <v>0</v>
      </c>
      <c r="H2820" s="37">
        <v>0</v>
      </c>
      <c r="I2820" s="37">
        <v>0</v>
      </c>
      <c r="J2820" s="37">
        <v>0</v>
      </c>
      <c r="K2820" s="37">
        <v>0</v>
      </c>
      <c r="L2820" s="37">
        <v>0</v>
      </c>
      <c r="M2820" s="37">
        <v>0</v>
      </c>
      <c r="N2820" s="37">
        <v>0</v>
      </c>
      <c r="O2820" s="37">
        <v>0</v>
      </c>
      <c r="P2820" s="46">
        <f t="shared" si="199"/>
        <v>0</v>
      </c>
    </row>
    <row r="2821" spans="1:16" hidden="1" x14ac:dyDescent="0.25">
      <c r="A2821" s="258" t="str">
        <f>IF(B2821=1,A2802,"")</f>
        <v/>
      </c>
      <c r="B2821" s="39" t="str">
        <f t="shared" si="198"/>
        <v/>
      </c>
      <c r="C2821" s="130">
        <f>VLOOKUP($X$27,CAD!$C$7:$D$31,2,0)</f>
        <v>0</v>
      </c>
      <c r="D2821" s="37">
        <v>0</v>
      </c>
      <c r="E2821" s="37">
        <v>0</v>
      </c>
      <c r="F2821" s="37">
        <v>0</v>
      </c>
      <c r="G2821" s="37">
        <v>0</v>
      </c>
      <c r="H2821" s="37">
        <v>0</v>
      </c>
      <c r="I2821" s="37">
        <v>0</v>
      </c>
      <c r="J2821" s="37">
        <v>0</v>
      </c>
      <c r="K2821" s="37">
        <v>0</v>
      </c>
      <c r="L2821" s="37">
        <v>0</v>
      </c>
      <c r="M2821" s="37">
        <v>0</v>
      </c>
      <c r="N2821" s="37">
        <v>0</v>
      </c>
      <c r="O2821" s="37">
        <v>0</v>
      </c>
      <c r="P2821" s="46">
        <f t="shared" si="199"/>
        <v>0</v>
      </c>
    </row>
    <row r="2822" spans="1:16" hidden="1" x14ac:dyDescent="0.25">
      <c r="A2822" s="258" t="str">
        <f>IF(B2822=1,A2802,"")</f>
        <v/>
      </c>
      <c r="B2822" s="39" t="str">
        <f t="shared" si="198"/>
        <v/>
      </c>
      <c r="C2822" s="130">
        <f>VLOOKUP($X$28,CAD!$C$7:$D$31,2,0)</f>
        <v>0</v>
      </c>
      <c r="D2822" s="37">
        <v>0</v>
      </c>
      <c r="E2822" s="37">
        <v>0</v>
      </c>
      <c r="F2822" s="37">
        <v>0</v>
      </c>
      <c r="G2822" s="37">
        <v>0</v>
      </c>
      <c r="H2822" s="37">
        <v>0</v>
      </c>
      <c r="I2822" s="37">
        <v>0</v>
      </c>
      <c r="J2822" s="37">
        <v>0</v>
      </c>
      <c r="K2822" s="37">
        <v>0</v>
      </c>
      <c r="L2822" s="37">
        <v>0</v>
      </c>
      <c r="M2822" s="37">
        <v>0</v>
      </c>
      <c r="N2822" s="37">
        <v>0</v>
      </c>
      <c r="O2822" s="37">
        <v>0</v>
      </c>
      <c r="P2822" s="46">
        <f t="shared" si="199"/>
        <v>0</v>
      </c>
    </row>
    <row r="2823" spans="1:16" hidden="1" x14ac:dyDescent="0.25">
      <c r="A2823" s="258" t="str">
        <f>IF(B2823=1,A2802,"")</f>
        <v/>
      </c>
      <c r="B2823" s="39" t="str">
        <f t="shared" si="198"/>
        <v/>
      </c>
      <c r="C2823" s="130">
        <f>VLOOKUP($X$29,CAD!$C$7:$D$31,2,0)</f>
        <v>0</v>
      </c>
      <c r="D2823" s="37">
        <v>0</v>
      </c>
      <c r="E2823" s="37">
        <v>0</v>
      </c>
      <c r="F2823" s="37">
        <v>0</v>
      </c>
      <c r="G2823" s="37">
        <v>0</v>
      </c>
      <c r="H2823" s="37">
        <v>0</v>
      </c>
      <c r="I2823" s="37">
        <v>0</v>
      </c>
      <c r="J2823" s="37">
        <v>0</v>
      </c>
      <c r="K2823" s="37">
        <v>0</v>
      </c>
      <c r="L2823" s="37">
        <v>0</v>
      </c>
      <c r="M2823" s="37">
        <v>0</v>
      </c>
      <c r="N2823" s="37">
        <v>0</v>
      </c>
      <c r="O2823" s="37">
        <v>0</v>
      </c>
      <c r="P2823" s="46">
        <f t="shared" si="199"/>
        <v>0</v>
      </c>
    </row>
    <row r="2824" spans="1:16" hidden="1" x14ac:dyDescent="0.25">
      <c r="A2824" s="258" t="str">
        <f>IF(B2824=1,A2802,"")</f>
        <v/>
      </c>
      <c r="B2824" s="39" t="str">
        <f t="shared" si="198"/>
        <v/>
      </c>
      <c r="C2824" s="130">
        <f>VLOOKUP($X$30,CAD!$C$7:$D$31,2,0)</f>
        <v>0</v>
      </c>
      <c r="D2824" s="37">
        <v>0</v>
      </c>
      <c r="E2824" s="37">
        <v>0</v>
      </c>
      <c r="F2824" s="37">
        <v>0</v>
      </c>
      <c r="G2824" s="37">
        <v>0</v>
      </c>
      <c r="H2824" s="37">
        <v>0</v>
      </c>
      <c r="I2824" s="37">
        <v>0</v>
      </c>
      <c r="J2824" s="37">
        <v>0</v>
      </c>
      <c r="K2824" s="37">
        <v>0</v>
      </c>
      <c r="L2824" s="37">
        <v>0</v>
      </c>
      <c r="M2824" s="37">
        <v>0</v>
      </c>
      <c r="N2824" s="37">
        <v>0</v>
      </c>
      <c r="O2824" s="37">
        <v>0</v>
      </c>
      <c r="P2824" s="46">
        <f t="shared" si="199"/>
        <v>0</v>
      </c>
    </row>
    <row r="2825" spans="1:16" hidden="1" x14ac:dyDescent="0.25">
      <c r="A2825" s="258" t="str">
        <f>IF(B2825=1,A2802,"")</f>
        <v/>
      </c>
      <c r="B2825" s="39" t="str">
        <f t="shared" si="198"/>
        <v/>
      </c>
      <c r="C2825" s="130">
        <f>VLOOKUP($X$31,CAD!$C$7:$D$31,2,0)</f>
        <v>0</v>
      </c>
      <c r="D2825" s="37">
        <v>0</v>
      </c>
      <c r="E2825" s="37">
        <v>0</v>
      </c>
      <c r="F2825" s="37">
        <v>0</v>
      </c>
      <c r="G2825" s="37">
        <v>0</v>
      </c>
      <c r="H2825" s="37">
        <v>0</v>
      </c>
      <c r="I2825" s="37">
        <v>0</v>
      </c>
      <c r="J2825" s="37">
        <v>0</v>
      </c>
      <c r="K2825" s="37">
        <v>0</v>
      </c>
      <c r="L2825" s="37">
        <v>0</v>
      </c>
      <c r="M2825" s="37">
        <v>0</v>
      </c>
      <c r="N2825" s="37">
        <v>0</v>
      </c>
      <c r="O2825" s="37">
        <v>0</v>
      </c>
      <c r="P2825" s="46">
        <f t="shared" si="199"/>
        <v>0</v>
      </c>
    </row>
    <row r="2826" spans="1:16" hidden="1" x14ac:dyDescent="0.25">
      <c r="A2826" s="258" t="str">
        <f>IF(B2826=1,A2802,"")</f>
        <v/>
      </c>
      <c r="B2826" s="39" t="str">
        <f t="shared" si="198"/>
        <v/>
      </c>
      <c r="C2826" s="130">
        <f>VLOOKUP($X$32,CAD!$C$7:$D$31,2,0)</f>
        <v>0</v>
      </c>
      <c r="D2826" s="37">
        <v>0</v>
      </c>
      <c r="E2826" s="37">
        <v>0</v>
      </c>
      <c r="F2826" s="37">
        <v>0</v>
      </c>
      <c r="G2826" s="37">
        <v>0</v>
      </c>
      <c r="H2826" s="37">
        <v>0</v>
      </c>
      <c r="I2826" s="37">
        <v>0</v>
      </c>
      <c r="J2826" s="37">
        <v>0</v>
      </c>
      <c r="K2826" s="37">
        <v>0</v>
      </c>
      <c r="L2826" s="37">
        <v>0</v>
      </c>
      <c r="M2826" s="37">
        <v>0</v>
      </c>
      <c r="N2826" s="37">
        <v>0</v>
      </c>
      <c r="O2826" s="37">
        <v>0</v>
      </c>
      <c r="P2826" s="46">
        <f t="shared" si="199"/>
        <v>0</v>
      </c>
    </row>
    <row r="2827" spans="1:16" hidden="1" x14ac:dyDescent="0.25">
      <c r="A2827" s="258" t="str">
        <f>IF(B2827=1,A2802,"")</f>
        <v/>
      </c>
      <c r="B2827" s="39" t="str">
        <f t="shared" si="198"/>
        <v/>
      </c>
      <c r="C2827" s="130">
        <f>VLOOKUP($X$33,CAD!$C$7:$D$31,2,0)</f>
        <v>0</v>
      </c>
      <c r="D2827" s="37">
        <v>0</v>
      </c>
      <c r="E2827" s="37">
        <v>0</v>
      </c>
      <c r="F2827" s="37">
        <v>0</v>
      </c>
      <c r="G2827" s="37">
        <v>0</v>
      </c>
      <c r="H2827" s="37">
        <v>0</v>
      </c>
      <c r="I2827" s="37">
        <v>0</v>
      </c>
      <c r="J2827" s="37">
        <v>0</v>
      </c>
      <c r="K2827" s="37">
        <v>0</v>
      </c>
      <c r="L2827" s="37">
        <v>0</v>
      </c>
      <c r="M2827" s="37">
        <v>0</v>
      </c>
      <c r="N2827" s="37">
        <v>0</v>
      </c>
      <c r="O2827" s="37">
        <v>0</v>
      </c>
      <c r="P2827" s="46">
        <f t="shared" si="199"/>
        <v>0</v>
      </c>
    </row>
    <row r="2828" spans="1:16" hidden="1" x14ac:dyDescent="0.25">
      <c r="A2828" s="258" t="str">
        <f>IF(B2828=1,A2802,"")</f>
        <v/>
      </c>
      <c r="B2828" s="39" t="str">
        <f t="shared" si="198"/>
        <v/>
      </c>
      <c r="C2828" s="101">
        <f>VLOOKUP($X$34,CAD!$E$7:$F$31,2,0)</f>
        <v>0</v>
      </c>
      <c r="D2828" s="37">
        <v>0</v>
      </c>
      <c r="E2828" s="37">
        <v>0</v>
      </c>
      <c r="F2828" s="37">
        <v>0</v>
      </c>
      <c r="G2828" s="37">
        <v>0</v>
      </c>
      <c r="H2828" s="37">
        <v>0</v>
      </c>
      <c r="I2828" s="37">
        <v>0</v>
      </c>
      <c r="J2828" s="37">
        <v>0</v>
      </c>
      <c r="K2828" s="37">
        <v>0</v>
      </c>
      <c r="L2828" s="37">
        <v>0</v>
      </c>
      <c r="M2828" s="37">
        <v>0</v>
      </c>
      <c r="N2828" s="37">
        <v>0</v>
      </c>
      <c r="O2828" s="37">
        <v>0</v>
      </c>
      <c r="P2828" s="46">
        <f t="shared" si="199"/>
        <v>0</v>
      </c>
    </row>
    <row r="2829" spans="1:16" hidden="1" x14ac:dyDescent="0.25">
      <c r="A2829" s="258" t="str">
        <f>IF(B2829=1,A2802,"")</f>
        <v/>
      </c>
      <c r="B2829" s="39" t="str">
        <f t="shared" si="198"/>
        <v/>
      </c>
      <c r="C2829" s="101">
        <f>VLOOKUP($X$35,CAD!$E$7:$F$31,2,0)</f>
        <v>0</v>
      </c>
      <c r="D2829" s="37">
        <v>0</v>
      </c>
      <c r="E2829" s="37">
        <v>0</v>
      </c>
      <c r="F2829" s="37">
        <v>0</v>
      </c>
      <c r="G2829" s="37">
        <v>0</v>
      </c>
      <c r="H2829" s="37">
        <v>0</v>
      </c>
      <c r="I2829" s="37">
        <v>0</v>
      </c>
      <c r="J2829" s="37">
        <v>0</v>
      </c>
      <c r="K2829" s="37">
        <v>0</v>
      </c>
      <c r="L2829" s="37">
        <v>0</v>
      </c>
      <c r="M2829" s="37">
        <v>0</v>
      </c>
      <c r="N2829" s="37">
        <v>0</v>
      </c>
      <c r="O2829" s="37">
        <v>0</v>
      </c>
      <c r="P2829" s="46">
        <f t="shared" si="199"/>
        <v>0</v>
      </c>
    </row>
    <row r="2830" spans="1:16" hidden="1" x14ac:dyDescent="0.25">
      <c r="A2830" s="258" t="str">
        <f>IF(B2830=1,A2802,"")</f>
        <v/>
      </c>
      <c r="B2830" s="39" t="str">
        <f t="shared" si="198"/>
        <v/>
      </c>
      <c r="C2830" s="101">
        <f>VLOOKUP($X$36,CAD!$E$7:$F$31,2,0)</f>
        <v>0</v>
      </c>
      <c r="D2830" s="37">
        <v>0</v>
      </c>
      <c r="E2830" s="37">
        <v>0</v>
      </c>
      <c r="F2830" s="37">
        <v>0</v>
      </c>
      <c r="G2830" s="37">
        <v>0</v>
      </c>
      <c r="H2830" s="37">
        <v>0</v>
      </c>
      <c r="I2830" s="37">
        <v>0</v>
      </c>
      <c r="J2830" s="37">
        <v>0</v>
      </c>
      <c r="K2830" s="37">
        <v>0</v>
      </c>
      <c r="L2830" s="37">
        <v>0</v>
      </c>
      <c r="M2830" s="37">
        <v>0</v>
      </c>
      <c r="N2830" s="37">
        <v>0</v>
      </c>
      <c r="O2830" s="37">
        <v>0</v>
      </c>
      <c r="P2830" s="46">
        <f t="shared" si="199"/>
        <v>0</v>
      </c>
    </row>
    <row r="2831" spans="1:16" hidden="1" x14ac:dyDescent="0.25">
      <c r="A2831" s="258" t="str">
        <f>IF(B2831=1,A2802,"")</f>
        <v/>
      </c>
      <c r="B2831" s="39" t="str">
        <f t="shared" si="198"/>
        <v/>
      </c>
      <c r="C2831" s="101">
        <f>VLOOKUP($X$37,CAD!$E$7:$F$31,2,0)</f>
        <v>0</v>
      </c>
      <c r="D2831" s="37">
        <v>0</v>
      </c>
      <c r="E2831" s="37">
        <v>0</v>
      </c>
      <c r="F2831" s="37">
        <v>0</v>
      </c>
      <c r="G2831" s="37">
        <v>0</v>
      </c>
      <c r="H2831" s="37">
        <v>0</v>
      </c>
      <c r="I2831" s="37">
        <v>0</v>
      </c>
      <c r="J2831" s="37">
        <v>0</v>
      </c>
      <c r="K2831" s="37">
        <v>0</v>
      </c>
      <c r="L2831" s="37">
        <v>0</v>
      </c>
      <c r="M2831" s="37">
        <v>0</v>
      </c>
      <c r="N2831" s="37">
        <v>0</v>
      </c>
      <c r="O2831" s="37">
        <v>0</v>
      </c>
      <c r="P2831" s="46">
        <f t="shared" si="199"/>
        <v>0</v>
      </c>
    </row>
    <row r="2832" spans="1:16" hidden="1" x14ac:dyDescent="0.25">
      <c r="A2832" s="258" t="str">
        <f>IF(B2832=1,A2802,"")</f>
        <v/>
      </c>
      <c r="B2832" s="39" t="str">
        <f t="shared" si="198"/>
        <v/>
      </c>
      <c r="C2832" s="101">
        <f>VLOOKUP($X$38,CAD!$E$7:$F$31,2,0)</f>
        <v>0</v>
      </c>
      <c r="D2832" s="37">
        <v>0</v>
      </c>
      <c r="E2832" s="37">
        <v>0</v>
      </c>
      <c r="F2832" s="37">
        <v>0</v>
      </c>
      <c r="G2832" s="37">
        <v>0</v>
      </c>
      <c r="H2832" s="37">
        <v>0</v>
      </c>
      <c r="I2832" s="37">
        <v>0</v>
      </c>
      <c r="J2832" s="37">
        <v>0</v>
      </c>
      <c r="K2832" s="37">
        <v>0</v>
      </c>
      <c r="L2832" s="37">
        <v>0</v>
      </c>
      <c r="M2832" s="37">
        <v>0</v>
      </c>
      <c r="N2832" s="37">
        <v>0</v>
      </c>
      <c r="O2832" s="37">
        <v>0</v>
      </c>
      <c r="P2832" s="46">
        <f t="shared" si="199"/>
        <v>0</v>
      </c>
    </row>
    <row r="2833" spans="1:16" hidden="1" x14ac:dyDescent="0.25">
      <c r="A2833" s="258" t="str">
        <f>IF(B2833=1,A2802,"")</f>
        <v/>
      </c>
      <c r="B2833" s="39" t="str">
        <f t="shared" si="198"/>
        <v/>
      </c>
      <c r="C2833" s="101">
        <f>VLOOKUP($X$39,CAD!$E$7:$F$31,2,0)</f>
        <v>0</v>
      </c>
      <c r="D2833" s="37">
        <v>0</v>
      </c>
      <c r="E2833" s="37">
        <v>0</v>
      </c>
      <c r="F2833" s="37">
        <v>0</v>
      </c>
      <c r="G2833" s="37">
        <v>0</v>
      </c>
      <c r="H2833" s="37">
        <v>0</v>
      </c>
      <c r="I2833" s="37">
        <v>0</v>
      </c>
      <c r="J2833" s="37">
        <v>0</v>
      </c>
      <c r="K2833" s="37">
        <v>0</v>
      </c>
      <c r="L2833" s="37">
        <v>0</v>
      </c>
      <c r="M2833" s="37">
        <v>0</v>
      </c>
      <c r="N2833" s="37">
        <v>0</v>
      </c>
      <c r="O2833" s="37">
        <v>0</v>
      </c>
      <c r="P2833" s="46">
        <f t="shared" si="199"/>
        <v>0</v>
      </c>
    </row>
    <row r="2834" spans="1:16" hidden="1" x14ac:dyDescent="0.25">
      <c r="A2834" s="258" t="str">
        <f>IF(B2834=1,A2802,"")</f>
        <v/>
      </c>
      <c r="B2834" s="39" t="str">
        <f t="shared" si="198"/>
        <v/>
      </c>
      <c r="C2834" s="101">
        <f>VLOOKUP($X$40,CAD!$E$7:$F$31,2,0)</f>
        <v>0</v>
      </c>
      <c r="D2834" s="37">
        <v>0</v>
      </c>
      <c r="E2834" s="37">
        <v>0</v>
      </c>
      <c r="F2834" s="37">
        <v>0</v>
      </c>
      <c r="G2834" s="37">
        <v>0</v>
      </c>
      <c r="H2834" s="37">
        <v>0</v>
      </c>
      <c r="I2834" s="37">
        <v>0</v>
      </c>
      <c r="J2834" s="37">
        <v>0</v>
      </c>
      <c r="K2834" s="37">
        <v>0</v>
      </c>
      <c r="L2834" s="37">
        <v>0</v>
      </c>
      <c r="M2834" s="37">
        <v>0</v>
      </c>
      <c r="N2834" s="37">
        <v>0</v>
      </c>
      <c r="O2834" s="37">
        <v>0</v>
      </c>
      <c r="P2834" s="46">
        <f t="shared" si="199"/>
        <v>0</v>
      </c>
    </row>
    <row r="2835" spans="1:16" hidden="1" x14ac:dyDescent="0.25">
      <c r="A2835" s="258" t="str">
        <f>IF(B2835=1,A2802,"")</f>
        <v/>
      </c>
      <c r="B2835" s="39" t="str">
        <f t="shared" si="198"/>
        <v/>
      </c>
      <c r="C2835" s="101">
        <f>VLOOKUP($X$41,CAD!$E$7:$F$31,2,0)</f>
        <v>0</v>
      </c>
      <c r="D2835" s="37">
        <v>0</v>
      </c>
      <c r="E2835" s="37">
        <v>0</v>
      </c>
      <c r="F2835" s="37">
        <v>0</v>
      </c>
      <c r="G2835" s="37">
        <v>0</v>
      </c>
      <c r="H2835" s="37">
        <v>0</v>
      </c>
      <c r="I2835" s="37">
        <v>0</v>
      </c>
      <c r="J2835" s="37">
        <v>0</v>
      </c>
      <c r="K2835" s="37">
        <v>0</v>
      </c>
      <c r="L2835" s="37">
        <v>0</v>
      </c>
      <c r="M2835" s="37">
        <v>0</v>
      </c>
      <c r="N2835" s="37">
        <v>0</v>
      </c>
      <c r="O2835" s="37">
        <v>0</v>
      </c>
      <c r="P2835" s="46">
        <f t="shared" si="199"/>
        <v>0</v>
      </c>
    </row>
    <row r="2836" spans="1:16" hidden="1" x14ac:dyDescent="0.25">
      <c r="A2836" s="258" t="str">
        <f>IF(B2836=1,A2802,"")</f>
        <v/>
      </c>
      <c r="B2836" s="39" t="str">
        <f t="shared" si="198"/>
        <v/>
      </c>
      <c r="C2836" s="101">
        <f>VLOOKUP($X$42,CAD!$E$7:$F$31,2,0)</f>
        <v>0</v>
      </c>
      <c r="D2836" s="37">
        <v>0</v>
      </c>
      <c r="E2836" s="37">
        <v>0</v>
      </c>
      <c r="F2836" s="37">
        <v>0</v>
      </c>
      <c r="G2836" s="37">
        <v>0</v>
      </c>
      <c r="H2836" s="37">
        <v>0</v>
      </c>
      <c r="I2836" s="37">
        <v>0</v>
      </c>
      <c r="J2836" s="37">
        <v>0</v>
      </c>
      <c r="K2836" s="37">
        <v>0</v>
      </c>
      <c r="L2836" s="37">
        <v>0</v>
      </c>
      <c r="M2836" s="37">
        <v>0</v>
      </c>
      <c r="N2836" s="37">
        <v>0</v>
      </c>
      <c r="O2836" s="37">
        <v>0</v>
      </c>
      <c r="P2836" s="46">
        <f t="shared" si="199"/>
        <v>0</v>
      </c>
    </row>
    <row r="2837" spans="1:16" hidden="1" x14ac:dyDescent="0.25">
      <c r="A2837" s="258" t="str">
        <f>IF(B2837=1,A2802,"")</f>
        <v/>
      </c>
      <c r="B2837" s="39" t="str">
        <f t="shared" si="198"/>
        <v/>
      </c>
      <c r="C2837" s="101">
        <f>VLOOKUP($X$43,CAD!$E$7:$F$31,2,0)</f>
        <v>0</v>
      </c>
      <c r="D2837" s="37">
        <v>0</v>
      </c>
      <c r="E2837" s="37">
        <v>0</v>
      </c>
      <c r="F2837" s="37">
        <v>0</v>
      </c>
      <c r="G2837" s="37">
        <v>0</v>
      </c>
      <c r="H2837" s="37">
        <v>0</v>
      </c>
      <c r="I2837" s="37">
        <v>0</v>
      </c>
      <c r="J2837" s="37">
        <v>0</v>
      </c>
      <c r="K2837" s="37">
        <v>0</v>
      </c>
      <c r="L2837" s="37">
        <v>0</v>
      </c>
      <c r="M2837" s="37">
        <v>0</v>
      </c>
      <c r="N2837" s="37">
        <v>0</v>
      </c>
      <c r="O2837" s="37">
        <v>0</v>
      </c>
      <c r="P2837" s="46">
        <f t="shared" si="199"/>
        <v>0</v>
      </c>
    </row>
    <row r="2838" spans="1:16" hidden="1" x14ac:dyDescent="0.25">
      <c r="A2838" s="258" t="str">
        <f>IF(B2838=1,A2802,"")</f>
        <v/>
      </c>
      <c r="B2838" s="39" t="str">
        <f t="shared" si="198"/>
        <v/>
      </c>
      <c r="C2838" s="101">
        <f>VLOOKUP($X$44,CAD!$E$7:$F$31,2,0)</f>
        <v>0</v>
      </c>
      <c r="D2838" s="37">
        <v>0</v>
      </c>
      <c r="E2838" s="37">
        <v>0</v>
      </c>
      <c r="F2838" s="37">
        <v>0</v>
      </c>
      <c r="G2838" s="37">
        <v>0</v>
      </c>
      <c r="H2838" s="37">
        <v>0</v>
      </c>
      <c r="I2838" s="37">
        <v>0</v>
      </c>
      <c r="J2838" s="37">
        <v>0</v>
      </c>
      <c r="K2838" s="37">
        <v>0</v>
      </c>
      <c r="L2838" s="37">
        <v>0</v>
      </c>
      <c r="M2838" s="37">
        <v>0</v>
      </c>
      <c r="N2838" s="37">
        <v>0</v>
      </c>
      <c r="O2838" s="37">
        <v>0</v>
      </c>
      <c r="P2838" s="46">
        <f t="shared" si="199"/>
        <v>0</v>
      </c>
    </row>
    <row r="2839" spans="1:16" hidden="1" x14ac:dyDescent="0.25">
      <c r="A2839" s="258" t="str">
        <f>IF(B2839=1,A2802,"")</f>
        <v/>
      </c>
      <c r="B2839" s="39" t="str">
        <f t="shared" si="198"/>
        <v/>
      </c>
      <c r="C2839" s="101">
        <f>VLOOKUP($X$45,CAD!$E$7:$F$31,2,0)</f>
        <v>0</v>
      </c>
      <c r="D2839" s="37">
        <v>0</v>
      </c>
      <c r="E2839" s="37">
        <v>0</v>
      </c>
      <c r="F2839" s="37">
        <v>0</v>
      </c>
      <c r="G2839" s="37">
        <v>0</v>
      </c>
      <c r="H2839" s="37">
        <v>0</v>
      </c>
      <c r="I2839" s="37">
        <v>0</v>
      </c>
      <c r="J2839" s="37">
        <v>0</v>
      </c>
      <c r="K2839" s="37">
        <v>0</v>
      </c>
      <c r="L2839" s="37">
        <v>0</v>
      </c>
      <c r="M2839" s="37">
        <v>0</v>
      </c>
      <c r="N2839" s="37">
        <v>0</v>
      </c>
      <c r="O2839" s="37">
        <v>0</v>
      </c>
      <c r="P2839" s="46">
        <f t="shared" si="199"/>
        <v>0</v>
      </c>
    </row>
    <row r="2840" spans="1:16" hidden="1" x14ac:dyDescent="0.25">
      <c r="A2840" s="258" t="str">
        <f>IF(B2840=1,A2802,"")</f>
        <v/>
      </c>
      <c r="B2840" s="39" t="str">
        <f t="shared" si="198"/>
        <v/>
      </c>
      <c r="C2840" s="101">
        <f>VLOOKUP($X$46,CAD!$E$7:$F$31,2,0)</f>
        <v>0</v>
      </c>
      <c r="D2840" s="37">
        <v>0</v>
      </c>
      <c r="E2840" s="37">
        <v>0</v>
      </c>
      <c r="F2840" s="37">
        <v>0</v>
      </c>
      <c r="G2840" s="37">
        <v>0</v>
      </c>
      <c r="H2840" s="37">
        <v>0</v>
      </c>
      <c r="I2840" s="37">
        <v>0</v>
      </c>
      <c r="J2840" s="37">
        <v>0</v>
      </c>
      <c r="K2840" s="37">
        <v>0</v>
      </c>
      <c r="L2840" s="37">
        <v>0</v>
      </c>
      <c r="M2840" s="37">
        <v>0</v>
      </c>
      <c r="N2840" s="37">
        <v>0</v>
      </c>
      <c r="O2840" s="37">
        <v>0</v>
      </c>
      <c r="P2840" s="46">
        <f t="shared" si="199"/>
        <v>0</v>
      </c>
    </row>
    <row r="2841" spans="1:16" hidden="1" x14ac:dyDescent="0.25">
      <c r="A2841" s="258" t="str">
        <f>IF(B2841=1,A2802,"")</f>
        <v/>
      </c>
      <c r="B2841" s="39" t="str">
        <f t="shared" si="198"/>
        <v/>
      </c>
      <c r="C2841" s="101">
        <f>VLOOKUP($X$47,CAD!$E$7:$F$31,2,0)</f>
        <v>0</v>
      </c>
      <c r="D2841" s="37">
        <v>0</v>
      </c>
      <c r="E2841" s="37">
        <v>0</v>
      </c>
      <c r="F2841" s="37">
        <v>0</v>
      </c>
      <c r="G2841" s="37">
        <v>0</v>
      </c>
      <c r="H2841" s="37">
        <v>0</v>
      </c>
      <c r="I2841" s="37">
        <v>0</v>
      </c>
      <c r="J2841" s="37">
        <v>0</v>
      </c>
      <c r="K2841" s="37">
        <v>0</v>
      </c>
      <c r="L2841" s="37">
        <v>0</v>
      </c>
      <c r="M2841" s="37">
        <v>0</v>
      </c>
      <c r="N2841" s="37">
        <v>0</v>
      </c>
      <c r="O2841" s="37">
        <v>0</v>
      </c>
      <c r="P2841" s="46">
        <f t="shared" si="199"/>
        <v>0</v>
      </c>
    </row>
    <row r="2842" spans="1:16" hidden="1" x14ac:dyDescent="0.25">
      <c r="A2842" s="258" t="str">
        <f>IF(B2842=1,A2802,"")</f>
        <v/>
      </c>
      <c r="B2842" s="39" t="str">
        <f t="shared" si="198"/>
        <v/>
      </c>
      <c r="C2842" s="101">
        <f>VLOOKUP($X$48,CAD!$E$7:$F$31,2,0)</f>
        <v>0</v>
      </c>
      <c r="D2842" s="37">
        <v>0</v>
      </c>
      <c r="E2842" s="37">
        <v>0</v>
      </c>
      <c r="F2842" s="37">
        <v>0</v>
      </c>
      <c r="G2842" s="37">
        <v>0</v>
      </c>
      <c r="H2842" s="37">
        <v>0</v>
      </c>
      <c r="I2842" s="37">
        <v>0</v>
      </c>
      <c r="J2842" s="37">
        <v>0</v>
      </c>
      <c r="K2842" s="37">
        <v>0</v>
      </c>
      <c r="L2842" s="37">
        <v>0</v>
      </c>
      <c r="M2842" s="37">
        <v>0</v>
      </c>
      <c r="N2842" s="37">
        <v>0</v>
      </c>
      <c r="O2842" s="37">
        <v>0</v>
      </c>
      <c r="P2842" s="46">
        <f t="shared" si="199"/>
        <v>0</v>
      </c>
    </row>
    <row r="2843" spans="1:16" hidden="1" x14ac:dyDescent="0.25">
      <c r="A2843" s="258" t="str">
        <f>IF(B2843=1,A2802,"")</f>
        <v/>
      </c>
      <c r="B2843" s="39" t="str">
        <f t="shared" si="198"/>
        <v/>
      </c>
      <c r="C2843" s="101">
        <f>VLOOKUP($X$49,CAD!$E$7:$F$31,2,0)</f>
        <v>0</v>
      </c>
      <c r="D2843" s="37">
        <v>0</v>
      </c>
      <c r="E2843" s="37">
        <v>0</v>
      </c>
      <c r="F2843" s="37">
        <v>0</v>
      </c>
      <c r="G2843" s="37">
        <v>0</v>
      </c>
      <c r="H2843" s="37">
        <v>0</v>
      </c>
      <c r="I2843" s="37">
        <v>0</v>
      </c>
      <c r="J2843" s="37">
        <v>0</v>
      </c>
      <c r="K2843" s="37">
        <v>0</v>
      </c>
      <c r="L2843" s="37">
        <v>0</v>
      </c>
      <c r="M2843" s="37">
        <v>0</v>
      </c>
      <c r="N2843" s="37">
        <v>0</v>
      </c>
      <c r="O2843" s="37">
        <v>0</v>
      </c>
      <c r="P2843" s="46">
        <f t="shared" si="199"/>
        <v>0</v>
      </c>
    </row>
    <row r="2844" spans="1:16" hidden="1" x14ac:dyDescent="0.25">
      <c r="A2844" s="258" t="str">
        <f>IF(B2844=1,A2802,"")</f>
        <v/>
      </c>
      <c r="B2844" s="39" t="str">
        <f t="shared" si="198"/>
        <v/>
      </c>
      <c r="C2844" s="101">
        <f>VLOOKUP($X$50,CAD!$E$7:$F$31,2,0)</f>
        <v>0</v>
      </c>
      <c r="D2844" s="37">
        <v>0</v>
      </c>
      <c r="E2844" s="37">
        <v>0</v>
      </c>
      <c r="F2844" s="37">
        <v>0</v>
      </c>
      <c r="G2844" s="37">
        <v>0</v>
      </c>
      <c r="H2844" s="37">
        <v>0</v>
      </c>
      <c r="I2844" s="37">
        <v>0</v>
      </c>
      <c r="J2844" s="37">
        <v>0</v>
      </c>
      <c r="K2844" s="37">
        <v>0</v>
      </c>
      <c r="L2844" s="37">
        <v>0</v>
      </c>
      <c r="M2844" s="37">
        <v>0</v>
      </c>
      <c r="N2844" s="37">
        <v>0</v>
      </c>
      <c r="O2844" s="37">
        <v>0</v>
      </c>
      <c r="P2844" s="46">
        <f t="shared" si="199"/>
        <v>0</v>
      </c>
    </row>
    <row r="2845" spans="1:16" hidden="1" x14ac:dyDescent="0.25">
      <c r="A2845" s="258" t="str">
        <f>IF(B2845=1,A2802,"")</f>
        <v/>
      </c>
      <c r="B2845" s="39" t="str">
        <f t="shared" si="198"/>
        <v/>
      </c>
      <c r="C2845" s="101">
        <f>VLOOKUP($X$51,CAD!$E$7:$F$31,2,0)</f>
        <v>0</v>
      </c>
      <c r="D2845" s="37">
        <v>0</v>
      </c>
      <c r="E2845" s="37">
        <v>0</v>
      </c>
      <c r="F2845" s="37">
        <v>0</v>
      </c>
      <c r="G2845" s="37">
        <v>0</v>
      </c>
      <c r="H2845" s="37">
        <v>0</v>
      </c>
      <c r="I2845" s="37">
        <v>0</v>
      </c>
      <c r="J2845" s="37">
        <v>0</v>
      </c>
      <c r="K2845" s="37">
        <v>0</v>
      </c>
      <c r="L2845" s="37">
        <v>0</v>
      </c>
      <c r="M2845" s="37">
        <v>0</v>
      </c>
      <c r="N2845" s="37">
        <v>0</v>
      </c>
      <c r="O2845" s="37">
        <v>0</v>
      </c>
      <c r="P2845" s="46">
        <f t="shared" si="199"/>
        <v>0</v>
      </c>
    </row>
    <row r="2846" spans="1:16" hidden="1" x14ac:dyDescent="0.25">
      <c r="A2846" s="258" t="str">
        <f>IF(B2846=1,A2802,"")</f>
        <v/>
      </c>
      <c r="B2846" s="39" t="str">
        <f t="shared" si="198"/>
        <v/>
      </c>
      <c r="C2846" s="101">
        <f>VLOOKUP($X$52,CAD!$E$7:$F$31,2,0)</f>
        <v>0</v>
      </c>
      <c r="D2846" s="37">
        <v>0</v>
      </c>
      <c r="E2846" s="37">
        <v>0</v>
      </c>
      <c r="F2846" s="37">
        <v>0</v>
      </c>
      <c r="G2846" s="37">
        <v>0</v>
      </c>
      <c r="H2846" s="37">
        <v>0</v>
      </c>
      <c r="I2846" s="37">
        <v>0</v>
      </c>
      <c r="J2846" s="37">
        <v>0</v>
      </c>
      <c r="K2846" s="37">
        <v>0</v>
      </c>
      <c r="L2846" s="37">
        <v>0</v>
      </c>
      <c r="M2846" s="37">
        <v>0</v>
      </c>
      <c r="N2846" s="37">
        <v>0</v>
      </c>
      <c r="O2846" s="37">
        <v>0</v>
      </c>
      <c r="P2846" s="46">
        <f t="shared" si="199"/>
        <v>0</v>
      </c>
    </row>
    <row r="2847" spans="1:16" hidden="1" x14ac:dyDescent="0.25">
      <c r="A2847" s="258" t="str">
        <f>IF(B2847=1,A2802,"")</f>
        <v/>
      </c>
      <c r="B2847" s="39" t="str">
        <f t="shared" si="198"/>
        <v/>
      </c>
      <c r="C2847" s="101">
        <f>VLOOKUP($X$53,CAD!$E$7:$F$31,2,0)</f>
        <v>0</v>
      </c>
      <c r="D2847" s="37">
        <v>0</v>
      </c>
      <c r="E2847" s="37">
        <v>0</v>
      </c>
      <c r="F2847" s="37">
        <v>0</v>
      </c>
      <c r="G2847" s="37">
        <v>0</v>
      </c>
      <c r="H2847" s="37">
        <v>0</v>
      </c>
      <c r="I2847" s="37">
        <v>0</v>
      </c>
      <c r="J2847" s="37">
        <v>0</v>
      </c>
      <c r="K2847" s="37">
        <v>0</v>
      </c>
      <c r="L2847" s="37">
        <v>0</v>
      </c>
      <c r="M2847" s="37">
        <v>0</v>
      </c>
      <c r="N2847" s="37">
        <v>0</v>
      </c>
      <c r="O2847" s="37">
        <v>0</v>
      </c>
      <c r="P2847" s="46">
        <f t="shared" si="199"/>
        <v>0</v>
      </c>
    </row>
    <row r="2848" spans="1:16" hidden="1" x14ac:dyDescent="0.25">
      <c r="A2848" s="258" t="str">
        <f>IF(B2848=1,A2802,"")</f>
        <v/>
      </c>
      <c r="B2848" s="39" t="str">
        <f t="shared" si="198"/>
        <v/>
      </c>
      <c r="C2848" s="101">
        <f>VLOOKUP($X$54,CAD!$E$7:$F$31,2,0)</f>
        <v>0</v>
      </c>
      <c r="D2848" s="37">
        <v>0</v>
      </c>
      <c r="E2848" s="37">
        <v>0</v>
      </c>
      <c r="F2848" s="37">
        <v>0</v>
      </c>
      <c r="G2848" s="37">
        <v>0</v>
      </c>
      <c r="H2848" s="37">
        <v>0</v>
      </c>
      <c r="I2848" s="37">
        <v>0</v>
      </c>
      <c r="J2848" s="37">
        <v>0</v>
      </c>
      <c r="K2848" s="37">
        <v>0</v>
      </c>
      <c r="L2848" s="37">
        <v>0</v>
      </c>
      <c r="M2848" s="37">
        <v>0</v>
      </c>
      <c r="N2848" s="37">
        <v>0</v>
      </c>
      <c r="O2848" s="37">
        <v>0</v>
      </c>
      <c r="P2848" s="46">
        <f t="shared" si="199"/>
        <v>0</v>
      </c>
    </row>
    <row r="2849" spans="1:20" hidden="1" x14ac:dyDescent="0.25">
      <c r="A2849" s="258" t="str">
        <f>IF(B2849=1,A2802,"")</f>
        <v/>
      </c>
      <c r="B2849" s="39" t="str">
        <f t="shared" si="198"/>
        <v/>
      </c>
      <c r="C2849" s="101">
        <f>VLOOKUP($X$55,CAD!$E$7:$F$31,2,0)</f>
        <v>0</v>
      </c>
      <c r="D2849" s="37">
        <v>0</v>
      </c>
      <c r="E2849" s="37">
        <v>0</v>
      </c>
      <c r="F2849" s="37">
        <v>0</v>
      </c>
      <c r="G2849" s="37">
        <v>0</v>
      </c>
      <c r="H2849" s="37">
        <v>0</v>
      </c>
      <c r="I2849" s="37">
        <v>0</v>
      </c>
      <c r="J2849" s="37">
        <v>0</v>
      </c>
      <c r="K2849" s="37">
        <v>0</v>
      </c>
      <c r="L2849" s="37">
        <v>0</v>
      </c>
      <c r="M2849" s="37">
        <v>0</v>
      </c>
      <c r="N2849" s="37">
        <v>0</v>
      </c>
      <c r="O2849" s="37">
        <v>0</v>
      </c>
      <c r="P2849" s="46">
        <f t="shared" si="199"/>
        <v>0</v>
      </c>
    </row>
    <row r="2850" spans="1:20" hidden="1" x14ac:dyDescent="0.25">
      <c r="A2850" s="258" t="str">
        <f>IF(B2850=1,A2802,"")</f>
        <v/>
      </c>
      <c r="B2850" s="39" t="str">
        <f t="shared" si="198"/>
        <v/>
      </c>
      <c r="C2850" s="101">
        <f>VLOOKUP($X$56,CAD!$E$7:$F$31,2,0)</f>
        <v>0</v>
      </c>
      <c r="D2850" s="37">
        <v>0</v>
      </c>
      <c r="E2850" s="37">
        <v>0</v>
      </c>
      <c r="F2850" s="37">
        <v>0</v>
      </c>
      <c r="G2850" s="37">
        <v>0</v>
      </c>
      <c r="H2850" s="37">
        <v>0</v>
      </c>
      <c r="I2850" s="37">
        <v>0</v>
      </c>
      <c r="J2850" s="37">
        <v>0</v>
      </c>
      <c r="K2850" s="37">
        <v>0</v>
      </c>
      <c r="L2850" s="37">
        <v>0</v>
      </c>
      <c r="M2850" s="37">
        <v>0</v>
      </c>
      <c r="N2850" s="37">
        <v>0</v>
      </c>
      <c r="O2850" s="37">
        <v>0</v>
      </c>
      <c r="P2850" s="46">
        <f t="shared" si="199"/>
        <v>0</v>
      </c>
    </row>
    <row r="2851" spans="1:20" hidden="1" x14ac:dyDescent="0.25">
      <c r="A2851" s="258" t="str">
        <f>IF(B2851=1,A2802,"")</f>
        <v/>
      </c>
      <c r="B2851" s="39" t="str">
        <f t="shared" si="198"/>
        <v/>
      </c>
      <c r="C2851" s="101">
        <f>VLOOKUP($X$57,CAD!$E$7:$F$31,2,0)</f>
        <v>0</v>
      </c>
      <c r="D2851" s="37">
        <v>0</v>
      </c>
      <c r="E2851" s="37">
        <v>0</v>
      </c>
      <c r="F2851" s="37">
        <v>0</v>
      </c>
      <c r="G2851" s="37">
        <v>0</v>
      </c>
      <c r="H2851" s="37">
        <v>0</v>
      </c>
      <c r="I2851" s="37">
        <v>0</v>
      </c>
      <c r="J2851" s="37">
        <v>0</v>
      </c>
      <c r="K2851" s="37">
        <v>0</v>
      </c>
      <c r="L2851" s="37">
        <v>0</v>
      </c>
      <c r="M2851" s="37">
        <v>0</v>
      </c>
      <c r="N2851" s="37">
        <v>0</v>
      </c>
      <c r="O2851" s="37">
        <v>0</v>
      </c>
      <c r="P2851" s="46">
        <f t="shared" si="199"/>
        <v>0</v>
      </c>
    </row>
    <row r="2852" spans="1:20" hidden="1" x14ac:dyDescent="0.25">
      <c r="A2852" s="258" t="str">
        <f>IF(B2852=1,A2802,"")</f>
        <v/>
      </c>
      <c r="B2852" s="39" t="str">
        <f t="shared" si="198"/>
        <v/>
      </c>
      <c r="C2852" s="101">
        <f>VLOOKUP($X$58,CAD!$E$7:$F$31,2,0)</f>
        <v>0</v>
      </c>
      <c r="D2852" s="37">
        <v>0</v>
      </c>
      <c r="E2852" s="37">
        <v>0</v>
      </c>
      <c r="F2852" s="37">
        <v>0</v>
      </c>
      <c r="G2852" s="37">
        <v>0</v>
      </c>
      <c r="H2852" s="37">
        <v>0</v>
      </c>
      <c r="I2852" s="37">
        <v>0</v>
      </c>
      <c r="J2852" s="37">
        <v>0</v>
      </c>
      <c r="K2852" s="37">
        <v>0</v>
      </c>
      <c r="L2852" s="37">
        <v>0</v>
      </c>
      <c r="M2852" s="37">
        <v>0</v>
      </c>
      <c r="N2852" s="37">
        <v>0</v>
      </c>
      <c r="O2852" s="37">
        <v>0</v>
      </c>
      <c r="P2852" s="46">
        <f t="shared" si="199"/>
        <v>0</v>
      </c>
      <c r="T2852" s="10"/>
    </row>
    <row r="2853" spans="1:20" hidden="1" x14ac:dyDescent="0.25">
      <c r="A2853" s="258">
        <f>A2802</f>
        <v>2069</v>
      </c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73"/>
    </row>
    <row r="2854" spans="1:20" ht="15.75" hidden="1" thickBot="1" x14ac:dyDescent="0.3">
      <c r="A2854" s="258">
        <f>A2802</f>
        <v>2069</v>
      </c>
      <c r="C2854" s="131" t="s">
        <v>203</v>
      </c>
      <c r="D2854" s="143">
        <f>PREV_D!D2755</f>
        <v>0</v>
      </c>
      <c r="E2854" s="143">
        <f>PREV_D!E2755</f>
        <v>0</v>
      </c>
      <c r="F2854" s="143">
        <f>PREV_D!F2755</f>
        <v>0</v>
      </c>
      <c r="G2854" s="143">
        <f>PREV_D!G2755</f>
        <v>0</v>
      </c>
      <c r="H2854" s="143">
        <f>PREV_D!H2755</f>
        <v>0</v>
      </c>
      <c r="I2854" s="143">
        <f>PREV_D!I2755</f>
        <v>0</v>
      </c>
      <c r="J2854" s="143">
        <f>PREV_D!J2755</f>
        <v>0</v>
      </c>
      <c r="K2854" s="143">
        <f>PREV_D!K2755</f>
        <v>0</v>
      </c>
      <c r="L2854" s="143">
        <f>PREV_D!L2755</f>
        <v>0</v>
      </c>
      <c r="M2854" s="143">
        <f>PREV_D!M2755</f>
        <v>0</v>
      </c>
      <c r="N2854" s="143">
        <f>PREV_D!N2755</f>
        <v>0</v>
      </c>
      <c r="O2854" s="143">
        <f>PREV_D!O2755</f>
        <v>0</v>
      </c>
      <c r="P2854" s="144">
        <f>SUM(D2854:O2854)</f>
        <v>0</v>
      </c>
    </row>
    <row r="2855" spans="1:20" hidden="1" x14ac:dyDescent="0.25">
      <c r="A2855" s="258">
        <f>A2802</f>
        <v>2069</v>
      </c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73"/>
    </row>
    <row r="2856" spans="1:20" hidden="1" x14ac:dyDescent="0.25">
      <c r="A2856" s="258">
        <f>A2802</f>
        <v>2069</v>
      </c>
      <c r="C2856" s="63" t="s">
        <v>204</v>
      </c>
      <c r="D2856" s="145">
        <f>D2802-D2854</f>
        <v>0</v>
      </c>
      <c r="E2856" s="145">
        <f t="shared" ref="E2856:P2856" si="200">E2802-E2854</f>
        <v>0</v>
      </c>
      <c r="F2856" s="145">
        <f t="shared" si="200"/>
        <v>0</v>
      </c>
      <c r="G2856" s="145">
        <f t="shared" si="200"/>
        <v>0</v>
      </c>
      <c r="H2856" s="145">
        <f t="shared" si="200"/>
        <v>0</v>
      </c>
      <c r="I2856" s="145">
        <f t="shared" si="200"/>
        <v>0</v>
      </c>
      <c r="J2856" s="145">
        <f t="shared" si="200"/>
        <v>0</v>
      </c>
      <c r="K2856" s="145">
        <f t="shared" si="200"/>
        <v>0</v>
      </c>
      <c r="L2856" s="145">
        <f t="shared" si="200"/>
        <v>0</v>
      </c>
      <c r="M2856" s="145">
        <f t="shared" si="200"/>
        <v>0</v>
      </c>
      <c r="N2856" s="145">
        <f t="shared" si="200"/>
        <v>0</v>
      </c>
      <c r="O2856" s="145">
        <f t="shared" si="200"/>
        <v>0</v>
      </c>
      <c r="P2856" s="146">
        <f t="shared" si="200"/>
        <v>0</v>
      </c>
    </row>
    <row r="2857" spans="1:20" hidden="1" x14ac:dyDescent="0.25">
      <c r="A2857" s="258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20" hidden="1" x14ac:dyDescent="0.25">
      <c r="A2858" s="258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20" ht="15" hidden="1" customHeight="1" thickBot="1" x14ac:dyDescent="0.3">
      <c r="A2859" s="258">
        <f>A2802+1</f>
        <v>2070</v>
      </c>
      <c r="C2859" s="134" t="s">
        <v>202</v>
      </c>
      <c r="D2859" s="142">
        <f t="shared" ref="D2859:P2859" si="201">SUM(D2860:D2909)</f>
        <v>0</v>
      </c>
      <c r="E2859" s="142">
        <f t="shared" si="201"/>
        <v>0</v>
      </c>
      <c r="F2859" s="142">
        <f t="shared" si="201"/>
        <v>0</v>
      </c>
      <c r="G2859" s="142">
        <f t="shared" si="201"/>
        <v>0</v>
      </c>
      <c r="H2859" s="142">
        <f t="shared" si="201"/>
        <v>0</v>
      </c>
      <c r="I2859" s="142">
        <f t="shared" si="201"/>
        <v>0</v>
      </c>
      <c r="J2859" s="142">
        <f t="shared" si="201"/>
        <v>0</v>
      </c>
      <c r="K2859" s="142">
        <f t="shared" si="201"/>
        <v>0</v>
      </c>
      <c r="L2859" s="142">
        <f t="shared" si="201"/>
        <v>0</v>
      </c>
      <c r="M2859" s="142">
        <f t="shared" si="201"/>
        <v>0</v>
      </c>
      <c r="N2859" s="142">
        <f t="shared" si="201"/>
        <v>0</v>
      </c>
      <c r="O2859" s="142">
        <f t="shared" si="201"/>
        <v>0</v>
      </c>
      <c r="P2859" s="142">
        <f t="shared" si="201"/>
        <v>0</v>
      </c>
    </row>
    <row r="2860" spans="1:20" hidden="1" x14ac:dyDescent="0.25">
      <c r="A2860" s="258" t="str">
        <f>IF(B2860=1,A2859,"")</f>
        <v/>
      </c>
      <c r="B2860" s="39" t="str">
        <f>IF(C2860&lt;&gt;0,1,"")</f>
        <v/>
      </c>
      <c r="C2860" s="130">
        <f>VLOOKUP($X$9,CAD!$C$7:$D$31,2,0)</f>
        <v>0</v>
      </c>
      <c r="D2860" s="38">
        <v>0</v>
      </c>
      <c r="E2860" s="38">
        <v>0</v>
      </c>
      <c r="F2860" s="38">
        <v>0</v>
      </c>
      <c r="G2860" s="38">
        <v>0</v>
      </c>
      <c r="H2860" s="38">
        <v>0</v>
      </c>
      <c r="I2860" s="38">
        <v>0</v>
      </c>
      <c r="J2860" s="38">
        <v>0</v>
      </c>
      <c r="K2860" s="38">
        <v>0</v>
      </c>
      <c r="L2860" s="38">
        <v>0</v>
      </c>
      <c r="M2860" s="38">
        <v>0</v>
      </c>
      <c r="N2860" s="38">
        <v>0</v>
      </c>
      <c r="O2860" s="38">
        <v>0</v>
      </c>
      <c r="P2860" s="99">
        <f>SUM(D2860:O2860)</f>
        <v>0</v>
      </c>
    </row>
    <row r="2861" spans="1:20" hidden="1" x14ac:dyDescent="0.25">
      <c r="A2861" s="258" t="str">
        <f>IF(B2861=1,A2859,"")</f>
        <v/>
      </c>
      <c r="B2861" s="39" t="str">
        <f t="shared" ref="B2861:B2909" si="202">IF(C2861&lt;&gt;0,1,"")</f>
        <v/>
      </c>
      <c r="C2861" s="130">
        <f>VLOOKUP($X$10,CAD!$C$7:$D$31,2,0)</f>
        <v>0</v>
      </c>
      <c r="D2861" s="38">
        <v>0</v>
      </c>
      <c r="E2861" s="38">
        <v>0</v>
      </c>
      <c r="F2861" s="38">
        <v>0</v>
      </c>
      <c r="G2861" s="38">
        <v>0</v>
      </c>
      <c r="H2861" s="38">
        <v>0</v>
      </c>
      <c r="I2861" s="38">
        <v>0</v>
      </c>
      <c r="J2861" s="38">
        <v>0</v>
      </c>
      <c r="K2861" s="38">
        <v>0</v>
      </c>
      <c r="L2861" s="38">
        <v>0</v>
      </c>
      <c r="M2861" s="38">
        <v>0</v>
      </c>
      <c r="N2861" s="38">
        <v>0</v>
      </c>
      <c r="O2861" s="38">
        <v>0</v>
      </c>
      <c r="P2861" s="46">
        <f t="shared" ref="P2861:P2909" si="203">SUM(D2861:O2861)</f>
        <v>0</v>
      </c>
    </row>
    <row r="2862" spans="1:20" hidden="1" x14ac:dyDescent="0.25">
      <c r="A2862" s="258" t="str">
        <f>IF(B2862=1,A2859,"")</f>
        <v/>
      </c>
      <c r="B2862" s="39" t="str">
        <f t="shared" si="202"/>
        <v/>
      </c>
      <c r="C2862" s="130">
        <f>VLOOKUP($X$11,CAD!$C$7:$D$31,2,0)</f>
        <v>0</v>
      </c>
      <c r="D2862" s="37">
        <v>0</v>
      </c>
      <c r="E2862" s="37">
        <v>0</v>
      </c>
      <c r="F2862" s="37">
        <v>0</v>
      </c>
      <c r="G2862" s="37">
        <v>0</v>
      </c>
      <c r="H2862" s="37">
        <v>0</v>
      </c>
      <c r="I2862" s="37">
        <v>0</v>
      </c>
      <c r="J2862" s="37">
        <v>0</v>
      </c>
      <c r="K2862" s="37">
        <v>0</v>
      </c>
      <c r="L2862" s="37">
        <v>0</v>
      </c>
      <c r="M2862" s="37">
        <v>0</v>
      </c>
      <c r="N2862" s="37">
        <v>0</v>
      </c>
      <c r="O2862" s="37">
        <v>0</v>
      </c>
      <c r="P2862" s="46">
        <f t="shared" si="203"/>
        <v>0</v>
      </c>
    </row>
    <row r="2863" spans="1:20" hidden="1" x14ac:dyDescent="0.25">
      <c r="A2863" s="258" t="str">
        <f>IF(B2863=1,A2859,"")</f>
        <v/>
      </c>
      <c r="B2863" s="39" t="str">
        <f t="shared" si="202"/>
        <v/>
      </c>
      <c r="C2863" s="130">
        <f>VLOOKUP($X$12,CAD!$C$7:$D$31,2,0)</f>
        <v>0</v>
      </c>
      <c r="D2863" s="37">
        <v>0</v>
      </c>
      <c r="E2863" s="37">
        <v>0</v>
      </c>
      <c r="F2863" s="37">
        <v>0</v>
      </c>
      <c r="G2863" s="37">
        <v>0</v>
      </c>
      <c r="H2863" s="37">
        <v>0</v>
      </c>
      <c r="I2863" s="37">
        <v>0</v>
      </c>
      <c r="J2863" s="37">
        <v>0</v>
      </c>
      <c r="K2863" s="37">
        <v>0</v>
      </c>
      <c r="L2863" s="37">
        <v>0</v>
      </c>
      <c r="M2863" s="37">
        <v>0</v>
      </c>
      <c r="N2863" s="37">
        <v>0</v>
      </c>
      <c r="O2863" s="37">
        <v>0</v>
      </c>
      <c r="P2863" s="46">
        <f t="shared" si="203"/>
        <v>0</v>
      </c>
    </row>
    <row r="2864" spans="1:20" hidden="1" x14ac:dyDescent="0.25">
      <c r="A2864" s="258" t="str">
        <f>IF(B2864=1,A2859,"")</f>
        <v/>
      </c>
      <c r="B2864" s="39" t="str">
        <f t="shared" si="202"/>
        <v/>
      </c>
      <c r="C2864" s="130">
        <f>VLOOKUP($X$13,CAD!$C$7:$D$31,2,0)</f>
        <v>0</v>
      </c>
      <c r="D2864" s="37">
        <v>0</v>
      </c>
      <c r="E2864" s="37">
        <v>0</v>
      </c>
      <c r="F2864" s="37">
        <v>0</v>
      </c>
      <c r="G2864" s="37">
        <v>0</v>
      </c>
      <c r="H2864" s="37">
        <v>0</v>
      </c>
      <c r="I2864" s="37">
        <v>0</v>
      </c>
      <c r="J2864" s="37">
        <v>0</v>
      </c>
      <c r="K2864" s="37">
        <v>0</v>
      </c>
      <c r="L2864" s="37">
        <v>0</v>
      </c>
      <c r="M2864" s="37">
        <v>0</v>
      </c>
      <c r="N2864" s="37">
        <v>0</v>
      </c>
      <c r="O2864" s="37">
        <v>0</v>
      </c>
      <c r="P2864" s="46">
        <f t="shared" si="203"/>
        <v>0</v>
      </c>
    </row>
    <row r="2865" spans="1:16" hidden="1" x14ac:dyDescent="0.25">
      <c r="A2865" s="258" t="str">
        <f>IF(B2865=1,A2859,"")</f>
        <v/>
      </c>
      <c r="B2865" s="39" t="str">
        <f t="shared" si="202"/>
        <v/>
      </c>
      <c r="C2865" s="130">
        <f>VLOOKUP($X$14,CAD!$C$7:$D$31,2,0)</f>
        <v>0</v>
      </c>
      <c r="D2865" s="37">
        <v>0</v>
      </c>
      <c r="E2865" s="37">
        <v>0</v>
      </c>
      <c r="F2865" s="37">
        <v>0</v>
      </c>
      <c r="G2865" s="37">
        <v>0</v>
      </c>
      <c r="H2865" s="37">
        <v>0</v>
      </c>
      <c r="I2865" s="37">
        <v>0</v>
      </c>
      <c r="J2865" s="37">
        <v>0</v>
      </c>
      <c r="K2865" s="37">
        <v>0</v>
      </c>
      <c r="L2865" s="37">
        <v>0</v>
      </c>
      <c r="M2865" s="37">
        <v>0</v>
      </c>
      <c r="N2865" s="37">
        <v>0</v>
      </c>
      <c r="O2865" s="37">
        <v>0</v>
      </c>
      <c r="P2865" s="46">
        <f t="shared" si="203"/>
        <v>0</v>
      </c>
    </row>
    <row r="2866" spans="1:16" hidden="1" x14ac:dyDescent="0.25">
      <c r="A2866" s="258" t="str">
        <f>IF(B2866=1,A2859,"")</f>
        <v/>
      </c>
      <c r="B2866" s="39" t="str">
        <f t="shared" si="202"/>
        <v/>
      </c>
      <c r="C2866" s="130">
        <f>VLOOKUP($X$15,CAD!$C$7:$D$31,2,0)</f>
        <v>0</v>
      </c>
      <c r="D2866" s="37">
        <v>0</v>
      </c>
      <c r="E2866" s="37">
        <v>0</v>
      </c>
      <c r="F2866" s="37">
        <v>0</v>
      </c>
      <c r="G2866" s="37">
        <v>0</v>
      </c>
      <c r="H2866" s="37">
        <v>0</v>
      </c>
      <c r="I2866" s="37">
        <v>0</v>
      </c>
      <c r="J2866" s="37">
        <v>0</v>
      </c>
      <c r="K2866" s="37">
        <v>0</v>
      </c>
      <c r="L2866" s="37">
        <v>0</v>
      </c>
      <c r="M2866" s="37">
        <v>0</v>
      </c>
      <c r="N2866" s="37">
        <v>0</v>
      </c>
      <c r="O2866" s="37">
        <v>0</v>
      </c>
      <c r="P2866" s="46">
        <f t="shared" si="203"/>
        <v>0</v>
      </c>
    </row>
    <row r="2867" spans="1:16" hidden="1" x14ac:dyDescent="0.25">
      <c r="A2867" s="258" t="str">
        <f>IF(B2867=1,A2859,"")</f>
        <v/>
      </c>
      <c r="B2867" s="39" t="str">
        <f t="shared" si="202"/>
        <v/>
      </c>
      <c r="C2867" s="130">
        <f>VLOOKUP($X$16,CAD!$C$7:$D$31,2,0)</f>
        <v>0</v>
      </c>
      <c r="D2867" s="37">
        <v>0</v>
      </c>
      <c r="E2867" s="37">
        <v>0</v>
      </c>
      <c r="F2867" s="37">
        <v>0</v>
      </c>
      <c r="G2867" s="37">
        <v>0</v>
      </c>
      <c r="H2867" s="37">
        <v>0</v>
      </c>
      <c r="I2867" s="37">
        <v>0</v>
      </c>
      <c r="J2867" s="37">
        <v>0</v>
      </c>
      <c r="K2867" s="37">
        <v>0</v>
      </c>
      <c r="L2867" s="37">
        <v>0</v>
      </c>
      <c r="M2867" s="37">
        <v>0</v>
      </c>
      <c r="N2867" s="37">
        <v>0</v>
      </c>
      <c r="O2867" s="37">
        <v>0</v>
      </c>
      <c r="P2867" s="46">
        <f t="shared" si="203"/>
        <v>0</v>
      </c>
    </row>
    <row r="2868" spans="1:16" hidden="1" x14ac:dyDescent="0.25">
      <c r="A2868" s="258" t="str">
        <f>IF(B2868=1,A2859,"")</f>
        <v/>
      </c>
      <c r="B2868" s="39" t="str">
        <f t="shared" si="202"/>
        <v/>
      </c>
      <c r="C2868" s="130">
        <f>VLOOKUP($X$17,CAD!$C$7:$D$31,2,0)</f>
        <v>0</v>
      </c>
      <c r="D2868" s="37">
        <v>0</v>
      </c>
      <c r="E2868" s="37">
        <v>0</v>
      </c>
      <c r="F2868" s="37">
        <v>0</v>
      </c>
      <c r="G2868" s="37">
        <v>0</v>
      </c>
      <c r="H2868" s="37">
        <v>0</v>
      </c>
      <c r="I2868" s="37">
        <v>0</v>
      </c>
      <c r="J2868" s="37">
        <v>0</v>
      </c>
      <c r="K2868" s="37">
        <v>0</v>
      </c>
      <c r="L2868" s="37">
        <v>0</v>
      </c>
      <c r="M2868" s="37">
        <v>0</v>
      </c>
      <c r="N2868" s="37">
        <v>0</v>
      </c>
      <c r="O2868" s="37">
        <v>0</v>
      </c>
      <c r="P2868" s="46">
        <f t="shared" si="203"/>
        <v>0</v>
      </c>
    </row>
    <row r="2869" spans="1:16" hidden="1" x14ac:dyDescent="0.25">
      <c r="A2869" s="258" t="str">
        <f>IF(B2869=1,A2859,"")</f>
        <v/>
      </c>
      <c r="B2869" s="39" t="str">
        <f t="shared" si="202"/>
        <v/>
      </c>
      <c r="C2869" s="130">
        <f>VLOOKUP($X$18,CAD!$C$7:$D$31,2,0)</f>
        <v>0</v>
      </c>
      <c r="D2869" s="37">
        <v>0</v>
      </c>
      <c r="E2869" s="37">
        <v>0</v>
      </c>
      <c r="F2869" s="37">
        <v>0</v>
      </c>
      <c r="G2869" s="37">
        <v>0</v>
      </c>
      <c r="H2869" s="37">
        <v>0</v>
      </c>
      <c r="I2869" s="37">
        <v>0</v>
      </c>
      <c r="J2869" s="37">
        <v>0</v>
      </c>
      <c r="K2869" s="37">
        <v>0</v>
      </c>
      <c r="L2869" s="37">
        <v>0</v>
      </c>
      <c r="M2869" s="37">
        <v>0</v>
      </c>
      <c r="N2869" s="37">
        <v>0</v>
      </c>
      <c r="O2869" s="37">
        <v>0</v>
      </c>
      <c r="P2869" s="46">
        <f t="shared" si="203"/>
        <v>0</v>
      </c>
    </row>
    <row r="2870" spans="1:16" hidden="1" x14ac:dyDescent="0.25">
      <c r="A2870" s="258" t="str">
        <f>IF(B2870=1,A2859,"")</f>
        <v/>
      </c>
      <c r="B2870" s="39" t="str">
        <f t="shared" si="202"/>
        <v/>
      </c>
      <c r="C2870" s="130">
        <f>VLOOKUP($X$19,CAD!$C$7:$D$31,2,0)</f>
        <v>0</v>
      </c>
      <c r="D2870" s="37">
        <v>0</v>
      </c>
      <c r="E2870" s="37">
        <v>0</v>
      </c>
      <c r="F2870" s="37">
        <v>0</v>
      </c>
      <c r="G2870" s="37">
        <v>0</v>
      </c>
      <c r="H2870" s="37">
        <v>0</v>
      </c>
      <c r="I2870" s="37">
        <v>0</v>
      </c>
      <c r="J2870" s="37">
        <v>0</v>
      </c>
      <c r="K2870" s="37">
        <v>0</v>
      </c>
      <c r="L2870" s="37">
        <v>0</v>
      </c>
      <c r="M2870" s="37">
        <v>0</v>
      </c>
      <c r="N2870" s="37">
        <v>0</v>
      </c>
      <c r="O2870" s="37">
        <v>0</v>
      </c>
      <c r="P2870" s="46">
        <f t="shared" si="203"/>
        <v>0</v>
      </c>
    </row>
    <row r="2871" spans="1:16" hidden="1" x14ac:dyDescent="0.25">
      <c r="A2871" s="258" t="str">
        <f>IF(B2871=1,A2859,"")</f>
        <v/>
      </c>
      <c r="B2871" s="39" t="str">
        <f t="shared" si="202"/>
        <v/>
      </c>
      <c r="C2871" s="130">
        <f>VLOOKUP($X$20,CAD!$C$7:$D$31,2,0)</f>
        <v>0</v>
      </c>
      <c r="D2871" s="37">
        <v>0</v>
      </c>
      <c r="E2871" s="37">
        <v>0</v>
      </c>
      <c r="F2871" s="37">
        <v>0</v>
      </c>
      <c r="G2871" s="37">
        <v>0</v>
      </c>
      <c r="H2871" s="37">
        <v>0</v>
      </c>
      <c r="I2871" s="37">
        <v>0</v>
      </c>
      <c r="J2871" s="37">
        <v>0</v>
      </c>
      <c r="K2871" s="37">
        <v>0</v>
      </c>
      <c r="L2871" s="37">
        <v>0</v>
      </c>
      <c r="M2871" s="37">
        <v>0</v>
      </c>
      <c r="N2871" s="37">
        <v>0</v>
      </c>
      <c r="O2871" s="37">
        <v>0</v>
      </c>
      <c r="P2871" s="46">
        <f t="shared" si="203"/>
        <v>0</v>
      </c>
    </row>
    <row r="2872" spans="1:16" hidden="1" x14ac:dyDescent="0.25">
      <c r="A2872" s="258" t="str">
        <f>IF(B2872=1,A2859,"")</f>
        <v/>
      </c>
      <c r="B2872" s="39" t="str">
        <f t="shared" si="202"/>
        <v/>
      </c>
      <c r="C2872" s="130">
        <f>VLOOKUP($X$21,CAD!$C$7:$D$31,2,0)</f>
        <v>0</v>
      </c>
      <c r="D2872" s="37">
        <v>0</v>
      </c>
      <c r="E2872" s="37">
        <v>0</v>
      </c>
      <c r="F2872" s="37">
        <v>0</v>
      </c>
      <c r="G2872" s="37">
        <v>0</v>
      </c>
      <c r="H2872" s="37">
        <v>0</v>
      </c>
      <c r="I2872" s="37">
        <v>0</v>
      </c>
      <c r="J2872" s="37">
        <v>0</v>
      </c>
      <c r="K2872" s="37">
        <v>0</v>
      </c>
      <c r="L2872" s="37">
        <v>0</v>
      </c>
      <c r="M2872" s="37">
        <v>0</v>
      </c>
      <c r="N2872" s="37">
        <v>0</v>
      </c>
      <c r="O2872" s="37">
        <v>0</v>
      </c>
      <c r="P2872" s="46">
        <f t="shared" si="203"/>
        <v>0</v>
      </c>
    </row>
    <row r="2873" spans="1:16" hidden="1" x14ac:dyDescent="0.25">
      <c r="A2873" s="258" t="str">
        <f>IF(B2873=1,A2859,"")</f>
        <v/>
      </c>
      <c r="B2873" s="39" t="str">
        <f t="shared" si="202"/>
        <v/>
      </c>
      <c r="C2873" s="130">
        <f>VLOOKUP($X$22,CAD!$C$7:$D$31,2,0)</f>
        <v>0</v>
      </c>
      <c r="D2873" s="37">
        <v>0</v>
      </c>
      <c r="E2873" s="37">
        <v>0</v>
      </c>
      <c r="F2873" s="37">
        <v>0</v>
      </c>
      <c r="G2873" s="37">
        <v>0</v>
      </c>
      <c r="H2873" s="37">
        <v>0</v>
      </c>
      <c r="I2873" s="37">
        <v>0</v>
      </c>
      <c r="J2873" s="37">
        <v>0</v>
      </c>
      <c r="K2873" s="37">
        <v>0</v>
      </c>
      <c r="L2873" s="37">
        <v>0</v>
      </c>
      <c r="M2873" s="37">
        <v>0</v>
      </c>
      <c r="N2873" s="37">
        <v>0</v>
      </c>
      <c r="O2873" s="37">
        <v>0</v>
      </c>
      <c r="P2873" s="46">
        <f t="shared" si="203"/>
        <v>0</v>
      </c>
    </row>
    <row r="2874" spans="1:16" hidden="1" x14ac:dyDescent="0.25">
      <c r="A2874" s="258" t="str">
        <f>IF(B2874=1,A2859,"")</f>
        <v/>
      </c>
      <c r="B2874" s="39" t="str">
        <f t="shared" si="202"/>
        <v/>
      </c>
      <c r="C2874" s="130">
        <f>VLOOKUP($X$23,CAD!$C$7:$D$31,2,0)</f>
        <v>0</v>
      </c>
      <c r="D2874" s="37">
        <v>0</v>
      </c>
      <c r="E2874" s="37">
        <v>0</v>
      </c>
      <c r="F2874" s="37">
        <v>0</v>
      </c>
      <c r="G2874" s="37">
        <v>0</v>
      </c>
      <c r="H2874" s="37">
        <v>0</v>
      </c>
      <c r="I2874" s="37">
        <v>0</v>
      </c>
      <c r="J2874" s="37">
        <v>0</v>
      </c>
      <c r="K2874" s="37">
        <v>0</v>
      </c>
      <c r="L2874" s="37">
        <v>0</v>
      </c>
      <c r="M2874" s="37">
        <v>0</v>
      </c>
      <c r="N2874" s="37">
        <v>0</v>
      </c>
      <c r="O2874" s="37">
        <v>0</v>
      </c>
      <c r="P2874" s="46">
        <f t="shared" si="203"/>
        <v>0</v>
      </c>
    </row>
    <row r="2875" spans="1:16" hidden="1" x14ac:dyDescent="0.25">
      <c r="A2875" s="258" t="str">
        <f>IF(B2875=1,A2859,"")</f>
        <v/>
      </c>
      <c r="B2875" s="39" t="str">
        <f t="shared" si="202"/>
        <v/>
      </c>
      <c r="C2875" s="130">
        <f>VLOOKUP($X$24,CAD!$C$7:$D$31,2,0)</f>
        <v>0</v>
      </c>
      <c r="D2875" s="37">
        <v>0</v>
      </c>
      <c r="E2875" s="37">
        <v>0</v>
      </c>
      <c r="F2875" s="37">
        <v>0</v>
      </c>
      <c r="G2875" s="37">
        <v>0</v>
      </c>
      <c r="H2875" s="37">
        <v>0</v>
      </c>
      <c r="I2875" s="37">
        <v>0</v>
      </c>
      <c r="J2875" s="37">
        <v>0</v>
      </c>
      <c r="K2875" s="37">
        <v>0</v>
      </c>
      <c r="L2875" s="37">
        <v>0</v>
      </c>
      <c r="M2875" s="37">
        <v>0</v>
      </c>
      <c r="N2875" s="37">
        <v>0</v>
      </c>
      <c r="O2875" s="37">
        <v>0</v>
      </c>
      <c r="P2875" s="46">
        <f t="shared" si="203"/>
        <v>0</v>
      </c>
    </row>
    <row r="2876" spans="1:16" hidden="1" x14ac:dyDescent="0.25">
      <c r="A2876" s="258" t="str">
        <f>IF(B2876=1,A2859,"")</f>
        <v/>
      </c>
      <c r="B2876" s="39" t="str">
        <f t="shared" si="202"/>
        <v/>
      </c>
      <c r="C2876" s="130">
        <f>VLOOKUP($X$25,CAD!$C$7:$D$31,2,0)</f>
        <v>0</v>
      </c>
      <c r="D2876" s="37">
        <v>0</v>
      </c>
      <c r="E2876" s="37">
        <v>0</v>
      </c>
      <c r="F2876" s="37">
        <v>0</v>
      </c>
      <c r="G2876" s="37">
        <v>0</v>
      </c>
      <c r="H2876" s="37">
        <v>0</v>
      </c>
      <c r="I2876" s="37">
        <v>0</v>
      </c>
      <c r="J2876" s="37">
        <v>0</v>
      </c>
      <c r="K2876" s="37">
        <v>0</v>
      </c>
      <c r="L2876" s="37">
        <v>0</v>
      </c>
      <c r="M2876" s="37">
        <v>0</v>
      </c>
      <c r="N2876" s="37">
        <v>0</v>
      </c>
      <c r="O2876" s="37">
        <v>0</v>
      </c>
      <c r="P2876" s="46">
        <f t="shared" si="203"/>
        <v>0</v>
      </c>
    </row>
    <row r="2877" spans="1:16" hidden="1" x14ac:dyDescent="0.25">
      <c r="A2877" s="258" t="str">
        <f>IF(B2877=1,A2859,"")</f>
        <v/>
      </c>
      <c r="B2877" s="39" t="str">
        <f t="shared" si="202"/>
        <v/>
      </c>
      <c r="C2877" s="130">
        <f>VLOOKUP($X$26,CAD!$C$7:$D$31,2,0)</f>
        <v>0</v>
      </c>
      <c r="D2877" s="37">
        <v>0</v>
      </c>
      <c r="E2877" s="37">
        <v>0</v>
      </c>
      <c r="F2877" s="37">
        <v>0</v>
      </c>
      <c r="G2877" s="37">
        <v>0</v>
      </c>
      <c r="H2877" s="37">
        <v>0</v>
      </c>
      <c r="I2877" s="37">
        <v>0</v>
      </c>
      <c r="J2877" s="37">
        <v>0</v>
      </c>
      <c r="K2877" s="37">
        <v>0</v>
      </c>
      <c r="L2877" s="37">
        <v>0</v>
      </c>
      <c r="M2877" s="37">
        <v>0</v>
      </c>
      <c r="N2877" s="37">
        <v>0</v>
      </c>
      <c r="O2877" s="37">
        <v>0</v>
      </c>
      <c r="P2877" s="46">
        <f t="shared" si="203"/>
        <v>0</v>
      </c>
    </row>
    <row r="2878" spans="1:16" hidden="1" x14ac:dyDescent="0.25">
      <c r="A2878" s="258" t="str">
        <f>IF(B2878=1,A2859,"")</f>
        <v/>
      </c>
      <c r="B2878" s="39" t="str">
        <f t="shared" si="202"/>
        <v/>
      </c>
      <c r="C2878" s="130">
        <f>VLOOKUP($X$27,CAD!$C$7:$D$31,2,0)</f>
        <v>0</v>
      </c>
      <c r="D2878" s="37">
        <v>0</v>
      </c>
      <c r="E2878" s="37">
        <v>0</v>
      </c>
      <c r="F2878" s="37">
        <v>0</v>
      </c>
      <c r="G2878" s="37">
        <v>0</v>
      </c>
      <c r="H2878" s="37">
        <v>0</v>
      </c>
      <c r="I2878" s="37">
        <v>0</v>
      </c>
      <c r="J2878" s="37">
        <v>0</v>
      </c>
      <c r="K2878" s="37">
        <v>0</v>
      </c>
      <c r="L2878" s="37">
        <v>0</v>
      </c>
      <c r="M2878" s="37">
        <v>0</v>
      </c>
      <c r="N2878" s="37">
        <v>0</v>
      </c>
      <c r="O2878" s="37">
        <v>0</v>
      </c>
      <c r="P2878" s="46">
        <f t="shared" si="203"/>
        <v>0</v>
      </c>
    </row>
    <row r="2879" spans="1:16" hidden="1" x14ac:dyDescent="0.25">
      <c r="A2879" s="258" t="str">
        <f>IF(B2879=1,A2859,"")</f>
        <v/>
      </c>
      <c r="B2879" s="39" t="str">
        <f t="shared" si="202"/>
        <v/>
      </c>
      <c r="C2879" s="130">
        <f>VLOOKUP($X$28,CAD!$C$7:$D$31,2,0)</f>
        <v>0</v>
      </c>
      <c r="D2879" s="37">
        <v>0</v>
      </c>
      <c r="E2879" s="37">
        <v>0</v>
      </c>
      <c r="F2879" s="37">
        <v>0</v>
      </c>
      <c r="G2879" s="37">
        <v>0</v>
      </c>
      <c r="H2879" s="37">
        <v>0</v>
      </c>
      <c r="I2879" s="37">
        <v>0</v>
      </c>
      <c r="J2879" s="37">
        <v>0</v>
      </c>
      <c r="K2879" s="37">
        <v>0</v>
      </c>
      <c r="L2879" s="37">
        <v>0</v>
      </c>
      <c r="M2879" s="37">
        <v>0</v>
      </c>
      <c r="N2879" s="37">
        <v>0</v>
      </c>
      <c r="O2879" s="37">
        <v>0</v>
      </c>
      <c r="P2879" s="46">
        <f t="shared" si="203"/>
        <v>0</v>
      </c>
    </row>
    <row r="2880" spans="1:16" hidden="1" x14ac:dyDescent="0.25">
      <c r="A2880" s="258" t="str">
        <f>IF(B2880=1,A2859,"")</f>
        <v/>
      </c>
      <c r="B2880" s="39" t="str">
        <f t="shared" si="202"/>
        <v/>
      </c>
      <c r="C2880" s="130">
        <f>VLOOKUP($X$29,CAD!$C$7:$D$31,2,0)</f>
        <v>0</v>
      </c>
      <c r="D2880" s="37">
        <v>0</v>
      </c>
      <c r="E2880" s="37">
        <v>0</v>
      </c>
      <c r="F2880" s="37">
        <v>0</v>
      </c>
      <c r="G2880" s="37">
        <v>0</v>
      </c>
      <c r="H2880" s="37">
        <v>0</v>
      </c>
      <c r="I2880" s="37">
        <v>0</v>
      </c>
      <c r="J2880" s="37">
        <v>0</v>
      </c>
      <c r="K2880" s="37">
        <v>0</v>
      </c>
      <c r="L2880" s="37">
        <v>0</v>
      </c>
      <c r="M2880" s="37">
        <v>0</v>
      </c>
      <c r="N2880" s="37">
        <v>0</v>
      </c>
      <c r="O2880" s="37">
        <v>0</v>
      </c>
      <c r="P2880" s="46">
        <f t="shared" si="203"/>
        <v>0</v>
      </c>
    </row>
    <row r="2881" spans="1:16" hidden="1" x14ac:dyDescent="0.25">
      <c r="A2881" s="258" t="str">
        <f>IF(B2881=1,A2859,"")</f>
        <v/>
      </c>
      <c r="B2881" s="39" t="str">
        <f t="shared" si="202"/>
        <v/>
      </c>
      <c r="C2881" s="130">
        <f>VLOOKUP($X$30,CAD!$C$7:$D$31,2,0)</f>
        <v>0</v>
      </c>
      <c r="D2881" s="37">
        <v>0</v>
      </c>
      <c r="E2881" s="37">
        <v>0</v>
      </c>
      <c r="F2881" s="37">
        <v>0</v>
      </c>
      <c r="G2881" s="37">
        <v>0</v>
      </c>
      <c r="H2881" s="37">
        <v>0</v>
      </c>
      <c r="I2881" s="37">
        <v>0</v>
      </c>
      <c r="J2881" s="37">
        <v>0</v>
      </c>
      <c r="K2881" s="37">
        <v>0</v>
      </c>
      <c r="L2881" s="37">
        <v>0</v>
      </c>
      <c r="M2881" s="37">
        <v>0</v>
      </c>
      <c r="N2881" s="37">
        <v>0</v>
      </c>
      <c r="O2881" s="37">
        <v>0</v>
      </c>
      <c r="P2881" s="46">
        <f t="shared" si="203"/>
        <v>0</v>
      </c>
    </row>
    <row r="2882" spans="1:16" hidden="1" x14ac:dyDescent="0.25">
      <c r="A2882" s="258" t="str">
        <f>IF(B2882=1,A2859,"")</f>
        <v/>
      </c>
      <c r="B2882" s="39" t="str">
        <f t="shared" si="202"/>
        <v/>
      </c>
      <c r="C2882" s="130">
        <f>VLOOKUP($X$31,CAD!$C$7:$D$31,2,0)</f>
        <v>0</v>
      </c>
      <c r="D2882" s="37">
        <v>0</v>
      </c>
      <c r="E2882" s="37">
        <v>0</v>
      </c>
      <c r="F2882" s="37">
        <v>0</v>
      </c>
      <c r="G2882" s="37">
        <v>0</v>
      </c>
      <c r="H2882" s="37">
        <v>0</v>
      </c>
      <c r="I2882" s="37">
        <v>0</v>
      </c>
      <c r="J2882" s="37">
        <v>0</v>
      </c>
      <c r="K2882" s="37">
        <v>0</v>
      </c>
      <c r="L2882" s="37">
        <v>0</v>
      </c>
      <c r="M2882" s="37">
        <v>0</v>
      </c>
      <c r="N2882" s="37">
        <v>0</v>
      </c>
      <c r="O2882" s="37">
        <v>0</v>
      </c>
      <c r="P2882" s="46">
        <f t="shared" si="203"/>
        <v>0</v>
      </c>
    </row>
    <row r="2883" spans="1:16" hidden="1" x14ac:dyDescent="0.25">
      <c r="A2883" s="258" t="str">
        <f>IF(B2883=1,A2859,"")</f>
        <v/>
      </c>
      <c r="B2883" s="39" t="str">
        <f t="shared" si="202"/>
        <v/>
      </c>
      <c r="C2883" s="130">
        <f>VLOOKUP($X$32,CAD!$C$7:$D$31,2,0)</f>
        <v>0</v>
      </c>
      <c r="D2883" s="37">
        <v>0</v>
      </c>
      <c r="E2883" s="37">
        <v>0</v>
      </c>
      <c r="F2883" s="37">
        <v>0</v>
      </c>
      <c r="G2883" s="37">
        <v>0</v>
      </c>
      <c r="H2883" s="37">
        <v>0</v>
      </c>
      <c r="I2883" s="37">
        <v>0</v>
      </c>
      <c r="J2883" s="37">
        <v>0</v>
      </c>
      <c r="K2883" s="37">
        <v>0</v>
      </c>
      <c r="L2883" s="37">
        <v>0</v>
      </c>
      <c r="M2883" s="37">
        <v>0</v>
      </c>
      <c r="N2883" s="37">
        <v>0</v>
      </c>
      <c r="O2883" s="37">
        <v>0</v>
      </c>
      <c r="P2883" s="46">
        <f t="shared" si="203"/>
        <v>0</v>
      </c>
    </row>
    <row r="2884" spans="1:16" hidden="1" x14ac:dyDescent="0.25">
      <c r="A2884" s="258" t="str">
        <f>IF(B2884=1,A2859,"")</f>
        <v/>
      </c>
      <c r="B2884" s="39" t="str">
        <f t="shared" si="202"/>
        <v/>
      </c>
      <c r="C2884" s="130">
        <f>VLOOKUP($X$33,CAD!$C$7:$D$31,2,0)</f>
        <v>0</v>
      </c>
      <c r="D2884" s="37">
        <v>0</v>
      </c>
      <c r="E2884" s="37">
        <v>0</v>
      </c>
      <c r="F2884" s="37">
        <v>0</v>
      </c>
      <c r="G2884" s="37">
        <v>0</v>
      </c>
      <c r="H2884" s="37">
        <v>0</v>
      </c>
      <c r="I2884" s="37">
        <v>0</v>
      </c>
      <c r="J2884" s="37">
        <v>0</v>
      </c>
      <c r="K2884" s="37">
        <v>0</v>
      </c>
      <c r="L2884" s="37">
        <v>0</v>
      </c>
      <c r="M2884" s="37">
        <v>0</v>
      </c>
      <c r="N2884" s="37">
        <v>0</v>
      </c>
      <c r="O2884" s="37">
        <v>0</v>
      </c>
      <c r="P2884" s="46">
        <f t="shared" si="203"/>
        <v>0</v>
      </c>
    </row>
    <row r="2885" spans="1:16" hidden="1" x14ac:dyDescent="0.25">
      <c r="A2885" s="258" t="str">
        <f>IF(B2885=1,A2859,"")</f>
        <v/>
      </c>
      <c r="B2885" s="39" t="str">
        <f t="shared" si="202"/>
        <v/>
      </c>
      <c r="C2885" s="101">
        <f>VLOOKUP($X$34,CAD!$E$7:$F$31,2,0)</f>
        <v>0</v>
      </c>
      <c r="D2885" s="37">
        <v>0</v>
      </c>
      <c r="E2885" s="37">
        <v>0</v>
      </c>
      <c r="F2885" s="37">
        <v>0</v>
      </c>
      <c r="G2885" s="37">
        <v>0</v>
      </c>
      <c r="H2885" s="37">
        <v>0</v>
      </c>
      <c r="I2885" s="37">
        <v>0</v>
      </c>
      <c r="J2885" s="37">
        <v>0</v>
      </c>
      <c r="K2885" s="37">
        <v>0</v>
      </c>
      <c r="L2885" s="37">
        <v>0</v>
      </c>
      <c r="M2885" s="37">
        <v>0</v>
      </c>
      <c r="N2885" s="37">
        <v>0</v>
      </c>
      <c r="O2885" s="37">
        <v>0</v>
      </c>
      <c r="P2885" s="46">
        <f t="shared" si="203"/>
        <v>0</v>
      </c>
    </row>
    <row r="2886" spans="1:16" hidden="1" x14ac:dyDescent="0.25">
      <c r="A2886" s="258" t="str">
        <f>IF(B2886=1,A2859,"")</f>
        <v/>
      </c>
      <c r="B2886" s="39" t="str">
        <f t="shared" si="202"/>
        <v/>
      </c>
      <c r="C2886" s="101">
        <f>VLOOKUP($X$35,CAD!$E$7:$F$31,2,0)</f>
        <v>0</v>
      </c>
      <c r="D2886" s="37">
        <v>0</v>
      </c>
      <c r="E2886" s="37">
        <v>0</v>
      </c>
      <c r="F2886" s="37">
        <v>0</v>
      </c>
      <c r="G2886" s="37">
        <v>0</v>
      </c>
      <c r="H2886" s="37">
        <v>0</v>
      </c>
      <c r="I2886" s="37">
        <v>0</v>
      </c>
      <c r="J2886" s="37">
        <v>0</v>
      </c>
      <c r="K2886" s="37">
        <v>0</v>
      </c>
      <c r="L2886" s="37">
        <v>0</v>
      </c>
      <c r="M2886" s="37">
        <v>0</v>
      </c>
      <c r="N2886" s="37">
        <v>0</v>
      </c>
      <c r="O2886" s="37">
        <v>0</v>
      </c>
      <c r="P2886" s="46">
        <f t="shared" si="203"/>
        <v>0</v>
      </c>
    </row>
    <row r="2887" spans="1:16" hidden="1" x14ac:dyDescent="0.25">
      <c r="A2887" s="258" t="str">
        <f>IF(B2887=1,A2859,"")</f>
        <v/>
      </c>
      <c r="B2887" s="39" t="str">
        <f t="shared" si="202"/>
        <v/>
      </c>
      <c r="C2887" s="101">
        <f>VLOOKUP($X$36,CAD!$E$7:$F$31,2,0)</f>
        <v>0</v>
      </c>
      <c r="D2887" s="37">
        <v>0</v>
      </c>
      <c r="E2887" s="37">
        <v>0</v>
      </c>
      <c r="F2887" s="37">
        <v>0</v>
      </c>
      <c r="G2887" s="37">
        <v>0</v>
      </c>
      <c r="H2887" s="37">
        <v>0</v>
      </c>
      <c r="I2887" s="37">
        <v>0</v>
      </c>
      <c r="J2887" s="37">
        <v>0</v>
      </c>
      <c r="K2887" s="37">
        <v>0</v>
      </c>
      <c r="L2887" s="37">
        <v>0</v>
      </c>
      <c r="M2887" s="37">
        <v>0</v>
      </c>
      <c r="N2887" s="37">
        <v>0</v>
      </c>
      <c r="O2887" s="37">
        <v>0</v>
      </c>
      <c r="P2887" s="46">
        <f t="shared" si="203"/>
        <v>0</v>
      </c>
    </row>
    <row r="2888" spans="1:16" hidden="1" x14ac:dyDescent="0.25">
      <c r="A2888" s="258" t="str">
        <f>IF(B2888=1,A2859,"")</f>
        <v/>
      </c>
      <c r="B2888" s="39" t="str">
        <f t="shared" si="202"/>
        <v/>
      </c>
      <c r="C2888" s="101">
        <f>VLOOKUP($X$37,CAD!$E$7:$F$31,2,0)</f>
        <v>0</v>
      </c>
      <c r="D2888" s="37">
        <v>0</v>
      </c>
      <c r="E2888" s="37">
        <v>0</v>
      </c>
      <c r="F2888" s="37">
        <v>0</v>
      </c>
      <c r="G2888" s="37">
        <v>0</v>
      </c>
      <c r="H2888" s="37">
        <v>0</v>
      </c>
      <c r="I2888" s="37">
        <v>0</v>
      </c>
      <c r="J2888" s="37">
        <v>0</v>
      </c>
      <c r="K2888" s="37">
        <v>0</v>
      </c>
      <c r="L2888" s="37">
        <v>0</v>
      </c>
      <c r="M2888" s="37">
        <v>0</v>
      </c>
      <c r="N2888" s="37">
        <v>0</v>
      </c>
      <c r="O2888" s="37">
        <v>0</v>
      </c>
      <c r="P2888" s="46">
        <f t="shared" si="203"/>
        <v>0</v>
      </c>
    </row>
    <row r="2889" spans="1:16" hidden="1" x14ac:dyDescent="0.25">
      <c r="A2889" s="258" t="str">
        <f>IF(B2889=1,A2859,"")</f>
        <v/>
      </c>
      <c r="B2889" s="39" t="str">
        <f t="shared" si="202"/>
        <v/>
      </c>
      <c r="C2889" s="101">
        <f>VLOOKUP($X$38,CAD!$E$7:$F$31,2,0)</f>
        <v>0</v>
      </c>
      <c r="D2889" s="37">
        <v>0</v>
      </c>
      <c r="E2889" s="37">
        <v>0</v>
      </c>
      <c r="F2889" s="37">
        <v>0</v>
      </c>
      <c r="G2889" s="37">
        <v>0</v>
      </c>
      <c r="H2889" s="37">
        <v>0</v>
      </c>
      <c r="I2889" s="37">
        <v>0</v>
      </c>
      <c r="J2889" s="37">
        <v>0</v>
      </c>
      <c r="K2889" s="37">
        <v>0</v>
      </c>
      <c r="L2889" s="37">
        <v>0</v>
      </c>
      <c r="M2889" s="37">
        <v>0</v>
      </c>
      <c r="N2889" s="37">
        <v>0</v>
      </c>
      <c r="O2889" s="37">
        <v>0</v>
      </c>
      <c r="P2889" s="46">
        <f t="shared" si="203"/>
        <v>0</v>
      </c>
    </row>
    <row r="2890" spans="1:16" hidden="1" x14ac:dyDescent="0.25">
      <c r="A2890" s="258" t="str">
        <f>IF(B2890=1,A2859,"")</f>
        <v/>
      </c>
      <c r="B2890" s="39" t="str">
        <f t="shared" si="202"/>
        <v/>
      </c>
      <c r="C2890" s="101">
        <f>VLOOKUP($X$39,CAD!$E$7:$F$31,2,0)</f>
        <v>0</v>
      </c>
      <c r="D2890" s="37">
        <v>0</v>
      </c>
      <c r="E2890" s="37">
        <v>0</v>
      </c>
      <c r="F2890" s="37">
        <v>0</v>
      </c>
      <c r="G2890" s="37">
        <v>0</v>
      </c>
      <c r="H2890" s="37">
        <v>0</v>
      </c>
      <c r="I2890" s="37">
        <v>0</v>
      </c>
      <c r="J2890" s="37">
        <v>0</v>
      </c>
      <c r="K2890" s="37">
        <v>0</v>
      </c>
      <c r="L2890" s="37">
        <v>0</v>
      </c>
      <c r="M2890" s="37">
        <v>0</v>
      </c>
      <c r="N2890" s="37">
        <v>0</v>
      </c>
      <c r="O2890" s="37">
        <v>0</v>
      </c>
      <c r="P2890" s="46">
        <f t="shared" si="203"/>
        <v>0</v>
      </c>
    </row>
    <row r="2891" spans="1:16" hidden="1" x14ac:dyDescent="0.25">
      <c r="A2891" s="258" t="str">
        <f>IF(B2891=1,A2859,"")</f>
        <v/>
      </c>
      <c r="B2891" s="39" t="str">
        <f t="shared" si="202"/>
        <v/>
      </c>
      <c r="C2891" s="101">
        <f>VLOOKUP($X$40,CAD!$E$7:$F$31,2,0)</f>
        <v>0</v>
      </c>
      <c r="D2891" s="37">
        <v>0</v>
      </c>
      <c r="E2891" s="37">
        <v>0</v>
      </c>
      <c r="F2891" s="37">
        <v>0</v>
      </c>
      <c r="G2891" s="37">
        <v>0</v>
      </c>
      <c r="H2891" s="37">
        <v>0</v>
      </c>
      <c r="I2891" s="37">
        <v>0</v>
      </c>
      <c r="J2891" s="37">
        <v>0</v>
      </c>
      <c r="K2891" s="37">
        <v>0</v>
      </c>
      <c r="L2891" s="37">
        <v>0</v>
      </c>
      <c r="M2891" s="37">
        <v>0</v>
      </c>
      <c r="N2891" s="37">
        <v>0</v>
      </c>
      <c r="O2891" s="37">
        <v>0</v>
      </c>
      <c r="P2891" s="46">
        <f t="shared" si="203"/>
        <v>0</v>
      </c>
    </row>
    <row r="2892" spans="1:16" hidden="1" x14ac:dyDescent="0.25">
      <c r="A2892" s="258" t="str">
        <f>IF(B2892=1,A2859,"")</f>
        <v/>
      </c>
      <c r="B2892" s="39" t="str">
        <f t="shared" si="202"/>
        <v/>
      </c>
      <c r="C2892" s="101">
        <f>VLOOKUP($X$41,CAD!$E$7:$F$31,2,0)</f>
        <v>0</v>
      </c>
      <c r="D2892" s="37">
        <v>0</v>
      </c>
      <c r="E2892" s="37">
        <v>0</v>
      </c>
      <c r="F2892" s="37">
        <v>0</v>
      </c>
      <c r="G2892" s="37">
        <v>0</v>
      </c>
      <c r="H2892" s="37">
        <v>0</v>
      </c>
      <c r="I2892" s="37">
        <v>0</v>
      </c>
      <c r="J2892" s="37">
        <v>0</v>
      </c>
      <c r="K2892" s="37">
        <v>0</v>
      </c>
      <c r="L2892" s="37">
        <v>0</v>
      </c>
      <c r="M2892" s="37">
        <v>0</v>
      </c>
      <c r="N2892" s="37">
        <v>0</v>
      </c>
      <c r="O2892" s="37">
        <v>0</v>
      </c>
      <c r="P2892" s="46">
        <f t="shared" si="203"/>
        <v>0</v>
      </c>
    </row>
    <row r="2893" spans="1:16" hidden="1" x14ac:dyDescent="0.25">
      <c r="A2893" s="258" t="str">
        <f>IF(B2893=1,A2859,"")</f>
        <v/>
      </c>
      <c r="B2893" s="39" t="str">
        <f t="shared" si="202"/>
        <v/>
      </c>
      <c r="C2893" s="101">
        <f>VLOOKUP($X$42,CAD!$E$7:$F$31,2,0)</f>
        <v>0</v>
      </c>
      <c r="D2893" s="37">
        <v>0</v>
      </c>
      <c r="E2893" s="37">
        <v>0</v>
      </c>
      <c r="F2893" s="37">
        <v>0</v>
      </c>
      <c r="G2893" s="37">
        <v>0</v>
      </c>
      <c r="H2893" s="37">
        <v>0</v>
      </c>
      <c r="I2893" s="37">
        <v>0</v>
      </c>
      <c r="J2893" s="37">
        <v>0</v>
      </c>
      <c r="K2893" s="37">
        <v>0</v>
      </c>
      <c r="L2893" s="37">
        <v>0</v>
      </c>
      <c r="M2893" s="37">
        <v>0</v>
      </c>
      <c r="N2893" s="37">
        <v>0</v>
      </c>
      <c r="O2893" s="37">
        <v>0</v>
      </c>
      <c r="P2893" s="46">
        <f t="shared" si="203"/>
        <v>0</v>
      </c>
    </row>
    <row r="2894" spans="1:16" hidden="1" x14ac:dyDescent="0.25">
      <c r="A2894" s="258" t="str">
        <f>IF(B2894=1,A2859,"")</f>
        <v/>
      </c>
      <c r="B2894" s="39" t="str">
        <f t="shared" si="202"/>
        <v/>
      </c>
      <c r="C2894" s="101">
        <f>VLOOKUP($X$43,CAD!$E$7:$F$31,2,0)</f>
        <v>0</v>
      </c>
      <c r="D2894" s="37">
        <v>0</v>
      </c>
      <c r="E2894" s="37">
        <v>0</v>
      </c>
      <c r="F2894" s="37">
        <v>0</v>
      </c>
      <c r="G2894" s="37">
        <v>0</v>
      </c>
      <c r="H2894" s="37">
        <v>0</v>
      </c>
      <c r="I2894" s="37">
        <v>0</v>
      </c>
      <c r="J2894" s="37">
        <v>0</v>
      </c>
      <c r="K2894" s="37">
        <v>0</v>
      </c>
      <c r="L2894" s="37">
        <v>0</v>
      </c>
      <c r="M2894" s="37">
        <v>0</v>
      </c>
      <c r="N2894" s="37">
        <v>0</v>
      </c>
      <c r="O2894" s="37">
        <v>0</v>
      </c>
      <c r="P2894" s="46">
        <f t="shared" si="203"/>
        <v>0</v>
      </c>
    </row>
    <row r="2895" spans="1:16" hidden="1" x14ac:dyDescent="0.25">
      <c r="A2895" s="258" t="str">
        <f>IF(B2895=1,A2859,"")</f>
        <v/>
      </c>
      <c r="B2895" s="39" t="str">
        <f t="shared" si="202"/>
        <v/>
      </c>
      <c r="C2895" s="101">
        <f>VLOOKUP($X$44,CAD!$E$7:$F$31,2,0)</f>
        <v>0</v>
      </c>
      <c r="D2895" s="37">
        <v>0</v>
      </c>
      <c r="E2895" s="37">
        <v>0</v>
      </c>
      <c r="F2895" s="37">
        <v>0</v>
      </c>
      <c r="G2895" s="37">
        <v>0</v>
      </c>
      <c r="H2895" s="37">
        <v>0</v>
      </c>
      <c r="I2895" s="37">
        <v>0</v>
      </c>
      <c r="J2895" s="37">
        <v>0</v>
      </c>
      <c r="K2895" s="37">
        <v>0</v>
      </c>
      <c r="L2895" s="37">
        <v>0</v>
      </c>
      <c r="M2895" s="37">
        <v>0</v>
      </c>
      <c r="N2895" s="37">
        <v>0</v>
      </c>
      <c r="O2895" s="37">
        <v>0</v>
      </c>
      <c r="P2895" s="46">
        <f t="shared" si="203"/>
        <v>0</v>
      </c>
    </row>
    <row r="2896" spans="1:16" hidden="1" x14ac:dyDescent="0.25">
      <c r="A2896" s="258" t="str">
        <f>IF(B2896=1,A2859,"")</f>
        <v/>
      </c>
      <c r="B2896" s="39" t="str">
        <f t="shared" si="202"/>
        <v/>
      </c>
      <c r="C2896" s="101">
        <f>VLOOKUP($X$45,CAD!$E$7:$F$31,2,0)</f>
        <v>0</v>
      </c>
      <c r="D2896" s="37">
        <v>0</v>
      </c>
      <c r="E2896" s="37">
        <v>0</v>
      </c>
      <c r="F2896" s="37">
        <v>0</v>
      </c>
      <c r="G2896" s="37">
        <v>0</v>
      </c>
      <c r="H2896" s="37">
        <v>0</v>
      </c>
      <c r="I2896" s="37">
        <v>0</v>
      </c>
      <c r="J2896" s="37">
        <v>0</v>
      </c>
      <c r="K2896" s="37">
        <v>0</v>
      </c>
      <c r="L2896" s="37">
        <v>0</v>
      </c>
      <c r="M2896" s="37">
        <v>0</v>
      </c>
      <c r="N2896" s="37">
        <v>0</v>
      </c>
      <c r="O2896" s="37">
        <v>0</v>
      </c>
      <c r="P2896" s="46">
        <f t="shared" si="203"/>
        <v>0</v>
      </c>
    </row>
    <row r="2897" spans="1:20" hidden="1" x14ac:dyDescent="0.25">
      <c r="A2897" s="258" t="str">
        <f>IF(B2897=1,A2859,"")</f>
        <v/>
      </c>
      <c r="B2897" s="39" t="str">
        <f t="shared" si="202"/>
        <v/>
      </c>
      <c r="C2897" s="101">
        <f>VLOOKUP($X$46,CAD!$E$7:$F$31,2,0)</f>
        <v>0</v>
      </c>
      <c r="D2897" s="37">
        <v>0</v>
      </c>
      <c r="E2897" s="37">
        <v>0</v>
      </c>
      <c r="F2897" s="37">
        <v>0</v>
      </c>
      <c r="G2897" s="37">
        <v>0</v>
      </c>
      <c r="H2897" s="37">
        <v>0</v>
      </c>
      <c r="I2897" s="37">
        <v>0</v>
      </c>
      <c r="J2897" s="37">
        <v>0</v>
      </c>
      <c r="K2897" s="37">
        <v>0</v>
      </c>
      <c r="L2897" s="37">
        <v>0</v>
      </c>
      <c r="M2897" s="37">
        <v>0</v>
      </c>
      <c r="N2897" s="37">
        <v>0</v>
      </c>
      <c r="O2897" s="37">
        <v>0</v>
      </c>
      <c r="P2897" s="46">
        <f t="shared" si="203"/>
        <v>0</v>
      </c>
    </row>
    <row r="2898" spans="1:20" hidden="1" x14ac:dyDescent="0.25">
      <c r="A2898" s="258" t="str">
        <f>IF(B2898=1,A2859,"")</f>
        <v/>
      </c>
      <c r="B2898" s="39" t="str">
        <f t="shared" si="202"/>
        <v/>
      </c>
      <c r="C2898" s="101">
        <f>VLOOKUP($X$47,CAD!$E$7:$F$31,2,0)</f>
        <v>0</v>
      </c>
      <c r="D2898" s="37">
        <v>0</v>
      </c>
      <c r="E2898" s="37">
        <v>0</v>
      </c>
      <c r="F2898" s="37">
        <v>0</v>
      </c>
      <c r="G2898" s="37">
        <v>0</v>
      </c>
      <c r="H2898" s="37">
        <v>0</v>
      </c>
      <c r="I2898" s="37">
        <v>0</v>
      </c>
      <c r="J2898" s="37">
        <v>0</v>
      </c>
      <c r="K2898" s="37">
        <v>0</v>
      </c>
      <c r="L2898" s="37">
        <v>0</v>
      </c>
      <c r="M2898" s="37">
        <v>0</v>
      </c>
      <c r="N2898" s="37">
        <v>0</v>
      </c>
      <c r="O2898" s="37">
        <v>0</v>
      </c>
      <c r="P2898" s="46">
        <f t="shared" si="203"/>
        <v>0</v>
      </c>
    </row>
    <row r="2899" spans="1:20" hidden="1" x14ac:dyDescent="0.25">
      <c r="A2899" s="258" t="str">
        <f>IF(B2899=1,A2859,"")</f>
        <v/>
      </c>
      <c r="B2899" s="39" t="str">
        <f t="shared" si="202"/>
        <v/>
      </c>
      <c r="C2899" s="101">
        <f>VLOOKUP($X$48,CAD!$E$7:$F$31,2,0)</f>
        <v>0</v>
      </c>
      <c r="D2899" s="37">
        <v>0</v>
      </c>
      <c r="E2899" s="37">
        <v>0</v>
      </c>
      <c r="F2899" s="37">
        <v>0</v>
      </c>
      <c r="G2899" s="37">
        <v>0</v>
      </c>
      <c r="H2899" s="37">
        <v>0</v>
      </c>
      <c r="I2899" s="37">
        <v>0</v>
      </c>
      <c r="J2899" s="37">
        <v>0</v>
      </c>
      <c r="K2899" s="37">
        <v>0</v>
      </c>
      <c r="L2899" s="37">
        <v>0</v>
      </c>
      <c r="M2899" s="37">
        <v>0</v>
      </c>
      <c r="N2899" s="37">
        <v>0</v>
      </c>
      <c r="O2899" s="37">
        <v>0</v>
      </c>
      <c r="P2899" s="46">
        <f t="shared" si="203"/>
        <v>0</v>
      </c>
    </row>
    <row r="2900" spans="1:20" hidden="1" x14ac:dyDescent="0.25">
      <c r="A2900" s="258" t="str">
        <f>IF(B2900=1,A2859,"")</f>
        <v/>
      </c>
      <c r="B2900" s="39" t="str">
        <f t="shared" si="202"/>
        <v/>
      </c>
      <c r="C2900" s="101">
        <f>VLOOKUP($X$49,CAD!$E$7:$F$31,2,0)</f>
        <v>0</v>
      </c>
      <c r="D2900" s="37">
        <v>0</v>
      </c>
      <c r="E2900" s="37">
        <v>0</v>
      </c>
      <c r="F2900" s="37">
        <v>0</v>
      </c>
      <c r="G2900" s="37">
        <v>0</v>
      </c>
      <c r="H2900" s="37">
        <v>0</v>
      </c>
      <c r="I2900" s="37">
        <v>0</v>
      </c>
      <c r="J2900" s="37">
        <v>0</v>
      </c>
      <c r="K2900" s="37">
        <v>0</v>
      </c>
      <c r="L2900" s="37">
        <v>0</v>
      </c>
      <c r="M2900" s="37">
        <v>0</v>
      </c>
      <c r="N2900" s="37">
        <v>0</v>
      </c>
      <c r="O2900" s="37">
        <v>0</v>
      </c>
      <c r="P2900" s="46">
        <f t="shared" si="203"/>
        <v>0</v>
      </c>
    </row>
    <row r="2901" spans="1:20" hidden="1" x14ac:dyDescent="0.25">
      <c r="A2901" s="258" t="str">
        <f>IF(B2901=1,A2859,"")</f>
        <v/>
      </c>
      <c r="B2901" s="39" t="str">
        <f t="shared" si="202"/>
        <v/>
      </c>
      <c r="C2901" s="101">
        <f>VLOOKUP($X$50,CAD!$E$7:$F$31,2,0)</f>
        <v>0</v>
      </c>
      <c r="D2901" s="37">
        <v>0</v>
      </c>
      <c r="E2901" s="37">
        <v>0</v>
      </c>
      <c r="F2901" s="37">
        <v>0</v>
      </c>
      <c r="G2901" s="37">
        <v>0</v>
      </c>
      <c r="H2901" s="37">
        <v>0</v>
      </c>
      <c r="I2901" s="37">
        <v>0</v>
      </c>
      <c r="J2901" s="37">
        <v>0</v>
      </c>
      <c r="K2901" s="37">
        <v>0</v>
      </c>
      <c r="L2901" s="37">
        <v>0</v>
      </c>
      <c r="M2901" s="37">
        <v>0</v>
      </c>
      <c r="N2901" s="37">
        <v>0</v>
      </c>
      <c r="O2901" s="37">
        <v>0</v>
      </c>
      <c r="P2901" s="46">
        <f t="shared" si="203"/>
        <v>0</v>
      </c>
    </row>
    <row r="2902" spans="1:20" hidden="1" x14ac:dyDescent="0.25">
      <c r="A2902" s="258" t="str">
        <f>IF(B2902=1,A2859,"")</f>
        <v/>
      </c>
      <c r="B2902" s="39" t="str">
        <f t="shared" si="202"/>
        <v/>
      </c>
      <c r="C2902" s="101">
        <f>VLOOKUP($X$51,CAD!$E$7:$F$31,2,0)</f>
        <v>0</v>
      </c>
      <c r="D2902" s="37">
        <v>0</v>
      </c>
      <c r="E2902" s="37">
        <v>0</v>
      </c>
      <c r="F2902" s="37">
        <v>0</v>
      </c>
      <c r="G2902" s="37">
        <v>0</v>
      </c>
      <c r="H2902" s="37">
        <v>0</v>
      </c>
      <c r="I2902" s="37">
        <v>0</v>
      </c>
      <c r="J2902" s="37">
        <v>0</v>
      </c>
      <c r="K2902" s="37">
        <v>0</v>
      </c>
      <c r="L2902" s="37">
        <v>0</v>
      </c>
      <c r="M2902" s="37">
        <v>0</v>
      </c>
      <c r="N2902" s="37">
        <v>0</v>
      </c>
      <c r="O2902" s="37">
        <v>0</v>
      </c>
      <c r="P2902" s="46">
        <f t="shared" si="203"/>
        <v>0</v>
      </c>
    </row>
    <row r="2903" spans="1:20" hidden="1" x14ac:dyDescent="0.25">
      <c r="A2903" s="258" t="str">
        <f>IF(B2903=1,A2859,"")</f>
        <v/>
      </c>
      <c r="B2903" s="39" t="str">
        <f t="shared" si="202"/>
        <v/>
      </c>
      <c r="C2903" s="101">
        <f>VLOOKUP($X$52,CAD!$E$7:$F$31,2,0)</f>
        <v>0</v>
      </c>
      <c r="D2903" s="37">
        <v>0</v>
      </c>
      <c r="E2903" s="37">
        <v>0</v>
      </c>
      <c r="F2903" s="37">
        <v>0</v>
      </c>
      <c r="G2903" s="37">
        <v>0</v>
      </c>
      <c r="H2903" s="37">
        <v>0</v>
      </c>
      <c r="I2903" s="37">
        <v>0</v>
      </c>
      <c r="J2903" s="37">
        <v>0</v>
      </c>
      <c r="K2903" s="37">
        <v>0</v>
      </c>
      <c r="L2903" s="37">
        <v>0</v>
      </c>
      <c r="M2903" s="37">
        <v>0</v>
      </c>
      <c r="N2903" s="37">
        <v>0</v>
      </c>
      <c r="O2903" s="37">
        <v>0</v>
      </c>
      <c r="P2903" s="46">
        <f t="shared" si="203"/>
        <v>0</v>
      </c>
    </row>
    <row r="2904" spans="1:20" hidden="1" x14ac:dyDescent="0.25">
      <c r="A2904" s="258" t="str">
        <f>IF(B2904=1,A2859,"")</f>
        <v/>
      </c>
      <c r="B2904" s="39" t="str">
        <f t="shared" si="202"/>
        <v/>
      </c>
      <c r="C2904" s="101">
        <f>VLOOKUP($X$53,CAD!$E$7:$F$31,2,0)</f>
        <v>0</v>
      </c>
      <c r="D2904" s="37">
        <v>0</v>
      </c>
      <c r="E2904" s="37">
        <v>0</v>
      </c>
      <c r="F2904" s="37">
        <v>0</v>
      </c>
      <c r="G2904" s="37">
        <v>0</v>
      </c>
      <c r="H2904" s="37">
        <v>0</v>
      </c>
      <c r="I2904" s="37">
        <v>0</v>
      </c>
      <c r="J2904" s="37">
        <v>0</v>
      </c>
      <c r="K2904" s="37">
        <v>0</v>
      </c>
      <c r="L2904" s="37">
        <v>0</v>
      </c>
      <c r="M2904" s="37">
        <v>0</v>
      </c>
      <c r="N2904" s="37">
        <v>0</v>
      </c>
      <c r="O2904" s="37">
        <v>0</v>
      </c>
      <c r="P2904" s="46">
        <f t="shared" si="203"/>
        <v>0</v>
      </c>
    </row>
    <row r="2905" spans="1:20" hidden="1" x14ac:dyDescent="0.25">
      <c r="A2905" s="258" t="str">
        <f>IF(B2905=1,A2859,"")</f>
        <v/>
      </c>
      <c r="B2905" s="39" t="str">
        <f t="shared" si="202"/>
        <v/>
      </c>
      <c r="C2905" s="101">
        <f>VLOOKUP($X$54,CAD!$E$7:$F$31,2,0)</f>
        <v>0</v>
      </c>
      <c r="D2905" s="37">
        <v>0</v>
      </c>
      <c r="E2905" s="37">
        <v>0</v>
      </c>
      <c r="F2905" s="37">
        <v>0</v>
      </c>
      <c r="G2905" s="37">
        <v>0</v>
      </c>
      <c r="H2905" s="37">
        <v>0</v>
      </c>
      <c r="I2905" s="37">
        <v>0</v>
      </c>
      <c r="J2905" s="37">
        <v>0</v>
      </c>
      <c r="K2905" s="37">
        <v>0</v>
      </c>
      <c r="L2905" s="37">
        <v>0</v>
      </c>
      <c r="M2905" s="37">
        <v>0</v>
      </c>
      <c r="N2905" s="37">
        <v>0</v>
      </c>
      <c r="O2905" s="37">
        <v>0</v>
      </c>
      <c r="P2905" s="46">
        <f t="shared" si="203"/>
        <v>0</v>
      </c>
    </row>
    <row r="2906" spans="1:20" hidden="1" x14ac:dyDescent="0.25">
      <c r="A2906" s="258" t="str">
        <f>IF(B2906=1,A2859,"")</f>
        <v/>
      </c>
      <c r="B2906" s="39" t="str">
        <f t="shared" si="202"/>
        <v/>
      </c>
      <c r="C2906" s="101">
        <f>VLOOKUP($X$55,CAD!$E$7:$F$31,2,0)</f>
        <v>0</v>
      </c>
      <c r="D2906" s="37">
        <v>0</v>
      </c>
      <c r="E2906" s="37">
        <v>0</v>
      </c>
      <c r="F2906" s="37">
        <v>0</v>
      </c>
      <c r="G2906" s="37">
        <v>0</v>
      </c>
      <c r="H2906" s="37">
        <v>0</v>
      </c>
      <c r="I2906" s="37">
        <v>0</v>
      </c>
      <c r="J2906" s="37">
        <v>0</v>
      </c>
      <c r="K2906" s="37">
        <v>0</v>
      </c>
      <c r="L2906" s="37">
        <v>0</v>
      </c>
      <c r="M2906" s="37">
        <v>0</v>
      </c>
      <c r="N2906" s="37">
        <v>0</v>
      </c>
      <c r="O2906" s="37">
        <v>0</v>
      </c>
      <c r="P2906" s="46">
        <f t="shared" si="203"/>
        <v>0</v>
      </c>
    </row>
    <row r="2907" spans="1:20" hidden="1" x14ac:dyDescent="0.25">
      <c r="A2907" s="258" t="str">
        <f>IF(B2907=1,A2859,"")</f>
        <v/>
      </c>
      <c r="B2907" s="39" t="str">
        <f t="shared" si="202"/>
        <v/>
      </c>
      <c r="C2907" s="101">
        <f>VLOOKUP($X$56,CAD!$E$7:$F$31,2,0)</f>
        <v>0</v>
      </c>
      <c r="D2907" s="37">
        <v>0</v>
      </c>
      <c r="E2907" s="37">
        <v>0</v>
      </c>
      <c r="F2907" s="37">
        <v>0</v>
      </c>
      <c r="G2907" s="37">
        <v>0</v>
      </c>
      <c r="H2907" s="37">
        <v>0</v>
      </c>
      <c r="I2907" s="37">
        <v>0</v>
      </c>
      <c r="J2907" s="37">
        <v>0</v>
      </c>
      <c r="K2907" s="37">
        <v>0</v>
      </c>
      <c r="L2907" s="37">
        <v>0</v>
      </c>
      <c r="M2907" s="37">
        <v>0</v>
      </c>
      <c r="N2907" s="37">
        <v>0</v>
      </c>
      <c r="O2907" s="37">
        <v>0</v>
      </c>
      <c r="P2907" s="46">
        <f t="shared" si="203"/>
        <v>0</v>
      </c>
    </row>
    <row r="2908" spans="1:20" hidden="1" x14ac:dyDescent="0.25">
      <c r="A2908" s="258" t="str">
        <f>IF(B2908=1,A2859,"")</f>
        <v/>
      </c>
      <c r="B2908" s="39" t="str">
        <f t="shared" si="202"/>
        <v/>
      </c>
      <c r="C2908" s="101">
        <f>VLOOKUP($X$57,CAD!$E$7:$F$31,2,0)</f>
        <v>0</v>
      </c>
      <c r="D2908" s="37">
        <v>0</v>
      </c>
      <c r="E2908" s="37">
        <v>0</v>
      </c>
      <c r="F2908" s="37">
        <v>0</v>
      </c>
      <c r="G2908" s="37">
        <v>0</v>
      </c>
      <c r="H2908" s="37">
        <v>0</v>
      </c>
      <c r="I2908" s="37">
        <v>0</v>
      </c>
      <c r="J2908" s="37">
        <v>0</v>
      </c>
      <c r="K2908" s="37">
        <v>0</v>
      </c>
      <c r="L2908" s="37">
        <v>0</v>
      </c>
      <c r="M2908" s="37">
        <v>0</v>
      </c>
      <c r="N2908" s="37">
        <v>0</v>
      </c>
      <c r="O2908" s="37">
        <v>0</v>
      </c>
      <c r="P2908" s="46">
        <f t="shared" si="203"/>
        <v>0</v>
      </c>
    </row>
    <row r="2909" spans="1:20" hidden="1" x14ac:dyDescent="0.25">
      <c r="A2909" s="258" t="str">
        <f>IF(B2909=1,A2859,"")</f>
        <v/>
      </c>
      <c r="B2909" s="39" t="str">
        <f t="shared" si="202"/>
        <v/>
      </c>
      <c r="C2909" s="101">
        <f>VLOOKUP($X$58,CAD!$E$7:$F$31,2,0)</f>
        <v>0</v>
      </c>
      <c r="D2909" s="37">
        <v>0</v>
      </c>
      <c r="E2909" s="37">
        <v>0</v>
      </c>
      <c r="F2909" s="37">
        <v>0</v>
      </c>
      <c r="G2909" s="37">
        <v>0</v>
      </c>
      <c r="H2909" s="37">
        <v>0</v>
      </c>
      <c r="I2909" s="37">
        <v>0</v>
      </c>
      <c r="J2909" s="37">
        <v>0</v>
      </c>
      <c r="K2909" s="37">
        <v>0</v>
      </c>
      <c r="L2909" s="37">
        <v>0</v>
      </c>
      <c r="M2909" s="37">
        <v>0</v>
      </c>
      <c r="N2909" s="37">
        <v>0</v>
      </c>
      <c r="O2909" s="37">
        <v>0</v>
      </c>
      <c r="P2909" s="46">
        <f t="shared" si="203"/>
        <v>0</v>
      </c>
      <c r="T2909" s="10"/>
    </row>
    <row r="2910" spans="1:20" hidden="1" x14ac:dyDescent="0.25">
      <c r="A2910" s="258">
        <f>A2859</f>
        <v>2070</v>
      </c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73"/>
    </row>
    <row r="2911" spans="1:20" ht="15.75" hidden="1" thickBot="1" x14ac:dyDescent="0.3">
      <c r="A2911" s="258">
        <f>A2859</f>
        <v>2070</v>
      </c>
      <c r="C2911" s="131" t="s">
        <v>203</v>
      </c>
      <c r="D2911" s="143">
        <f>PREV_D!D2811</f>
        <v>0</v>
      </c>
      <c r="E2911" s="143">
        <f>PREV_D!E2811</f>
        <v>0</v>
      </c>
      <c r="F2911" s="143">
        <f>PREV_D!F2811</f>
        <v>0</v>
      </c>
      <c r="G2911" s="143">
        <f>PREV_D!G2811</f>
        <v>0</v>
      </c>
      <c r="H2911" s="143">
        <f>PREV_D!H2811</f>
        <v>0</v>
      </c>
      <c r="I2911" s="143">
        <f>PREV_D!I2811</f>
        <v>0</v>
      </c>
      <c r="J2911" s="143">
        <f>PREV_D!J2811</f>
        <v>0</v>
      </c>
      <c r="K2911" s="143">
        <f>PREV_D!K2811</f>
        <v>0</v>
      </c>
      <c r="L2911" s="143">
        <f>PREV_D!L2811</f>
        <v>0</v>
      </c>
      <c r="M2911" s="143">
        <f>PREV_D!M2811</f>
        <v>0</v>
      </c>
      <c r="N2911" s="143">
        <f>PREV_D!N2811</f>
        <v>0</v>
      </c>
      <c r="O2911" s="143">
        <f>PREV_D!O2811</f>
        <v>0</v>
      </c>
      <c r="P2911" s="144">
        <f>SUM(D2911:O2911)</f>
        <v>0</v>
      </c>
    </row>
    <row r="2912" spans="1:20" hidden="1" x14ac:dyDescent="0.25">
      <c r="A2912" s="258">
        <f>A2859</f>
        <v>2070</v>
      </c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73"/>
    </row>
    <row r="2913" spans="1:16" hidden="1" x14ac:dyDescent="0.25">
      <c r="A2913" s="258">
        <f>A2859</f>
        <v>2070</v>
      </c>
      <c r="C2913" s="63" t="s">
        <v>204</v>
      </c>
      <c r="D2913" s="145">
        <f>D2859-D2911</f>
        <v>0</v>
      </c>
      <c r="E2913" s="145">
        <f t="shared" ref="E2913:P2913" si="204">E2859-E2911</f>
        <v>0</v>
      </c>
      <c r="F2913" s="145">
        <f t="shared" si="204"/>
        <v>0</v>
      </c>
      <c r="G2913" s="145">
        <f t="shared" si="204"/>
        <v>0</v>
      </c>
      <c r="H2913" s="145">
        <f t="shared" si="204"/>
        <v>0</v>
      </c>
      <c r="I2913" s="145">
        <f t="shared" si="204"/>
        <v>0</v>
      </c>
      <c r="J2913" s="145">
        <f t="shared" si="204"/>
        <v>0</v>
      </c>
      <c r="K2913" s="145">
        <f t="shared" si="204"/>
        <v>0</v>
      </c>
      <c r="L2913" s="145">
        <f t="shared" si="204"/>
        <v>0</v>
      </c>
      <c r="M2913" s="145">
        <f t="shared" si="204"/>
        <v>0</v>
      </c>
      <c r="N2913" s="145">
        <f t="shared" si="204"/>
        <v>0</v>
      </c>
      <c r="O2913" s="145">
        <f t="shared" si="204"/>
        <v>0</v>
      </c>
      <c r="P2913" s="146">
        <f t="shared" si="204"/>
        <v>0</v>
      </c>
    </row>
    <row r="2914" spans="1:16" x14ac:dyDescent="0.25">
      <c r="A2914" s="255"/>
    </row>
    <row r="2915" spans="1:16" x14ac:dyDescent="0.25">
      <c r="A2915" s="255"/>
    </row>
    <row r="2916" spans="1:16" x14ac:dyDescent="0.25">
      <c r="A2916" s="255"/>
    </row>
    <row r="2917" spans="1:16" x14ac:dyDescent="0.25">
      <c r="A2917" s="255"/>
    </row>
    <row r="2918" spans="1:16" x14ac:dyDescent="0.25">
      <c r="A2918" s="255"/>
    </row>
    <row r="2919" spans="1:16" x14ac:dyDescent="0.25">
      <c r="A2919" s="255"/>
    </row>
    <row r="2920" spans="1:16" x14ac:dyDescent="0.25">
      <c r="A2920" s="255"/>
    </row>
    <row r="2921" spans="1:16" x14ac:dyDescent="0.25">
      <c r="A2921" s="255"/>
    </row>
    <row r="2922" spans="1:16" x14ac:dyDescent="0.25">
      <c r="A2922" s="255"/>
    </row>
    <row r="2923" spans="1:16" x14ac:dyDescent="0.25">
      <c r="A2923" s="255"/>
    </row>
    <row r="2924" spans="1:16" x14ac:dyDescent="0.25">
      <c r="A2924" s="255"/>
    </row>
    <row r="2925" spans="1:16" x14ac:dyDescent="0.25">
      <c r="A2925" s="255"/>
    </row>
    <row r="2926" spans="1:16" x14ac:dyDescent="0.25">
      <c r="A2926" s="255"/>
    </row>
    <row r="2927" spans="1:16" x14ac:dyDescent="0.25">
      <c r="A2927" s="255"/>
    </row>
    <row r="2928" spans="1:16" x14ac:dyDescent="0.25">
      <c r="A2928" s="255"/>
    </row>
    <row r="2929" spans="1:1" x14ac:dyDescent="0.25">
      <c r="A2929" s="255"/>
    </row>
    <row r="2930" spans="1:1" x14ac:dyDescent="0.25">
      <c r="A2930" s="255"/>
    </row>
    <row r="2931" spans="1:1" x14ac:dyDescent="0.25">
      <c r="A2931" s="255"/>
    </row>
    <row r="2932" spans="1:1" x14ac:dyDescent="0.25">
      <c r="A2932" s="255"/>
    </row>
    <row r="2933" spans="1:1" x14ac:dyDescent="0.25">
      <c r="A2933" s="255"/>
    </row>
    <row r="2934" spans="1:1" x14ac:dyDescent="0.25">
      <c r="A2934" s="255"/>
    </row>
    <row r="2935" spans="1:1" x14ac:dyDescent="0.25">
      <c r="A2935" s="255"/>
    </row>
    <row r="2936" spans="1:1" x14ac:dyDescent="0.25">
      <c r="A2936" s="255"/>
    </row>
    <row r="2937" spans="1:1" x14ac:dyDescent="0.25">
      <c r="A2937" s="255"/>
    </row>
    <row r="2938" spans="1:1" x14ac:dyDescent="0.25">
      <c r="A2938" s="255"/>
    </row>
    <row r="2939" spans="1:1" x14ac:dyDescent="0.25">
      <c r="A2939" s="255"/>
    </row>
    <row r="2940" spans="1:1" x14ac:dyDescent="0.25">
      <c r="A2940" s="255"/>
    </row>
    <row r="2941" spans="1:1" x14ac:dyDescent="0.25">
      <c r="A2941" s="255"/>
    </row>
    <row r="2942" spans="1:1" x14ac:dyDescent="0.25">
      <c r="A2942" s="255"/>
    </row>
    <row r="2943" spans="1:1" x14ac:dyDescent="0.25">
      <c r="A2943" s="255"/>
    </row>
    <row r="2944" spans="1:1" x14ac:dyDescent="0.25">
      <c r="A2944" s="255"/>
    </row>
    <row r="2945" spans="1:1" x14ac:dyDescent="0.25">
      <c r="A2945" s="255"/>
    </row>
    <row r="2946" spans="1:1" x14ac:dyDescent="0.25">
      <c r="A2946" s="255"/>
    </row>
    <row r="2947" spans="1:1" x14ac:dyDescent="0.25">
      <c r="A2947" s="255"/>
    </row>
    <row r="2948" spans="1:1" x14ac:dyDescent="0.25">
      <c r="A2948" s="255"/>
    </row>
    <row r="2949" spans="1:1" x14ac:dyDescent="0.25">
      <c r="A2949" s="255"/>
    </row>
    <row r="2950" spans="1:1" x14ac:dyDescent="0.25">
      <c r="A2950" s="255"/>
    </row>
    <row r="2951" spans="1:1" x14ac:dyDescent="0.25">
      <c r="A2951" s="255"/>
    </row>
    <row r="2952" spans="1:1" x14ac:dyDescent="0.25">
      <c r="A2952" s="255"/>
    </row>
    <row r="2953" spans="1:1" x14ac:dyDescent="0.25">
      <c r="A2953" s="255"/>
    </row>
    <row r="2954" spans="1:1" x14ac:dyDescent="0.25">
      <c r="A2954" s="255"/>
    </row>
    <row r="2955" spans="1:1" x14ac:dyDescent="0.25">
      <c r="A2955" s="255"/>
    </row>
    <row r="2956" spans="1:1" x14ac:dyDescent="0.25">
      <c r="A2956" s="255"/>
    </row>
    <row r="2957" spans="1:1" x14ac:dyDescent="0.25">
      <c r="A2957" s="255"/>
    </row>
    <row r="2958" spans="1:1" x14ac:dyDescent="0.25">
      <c r="A2958" s="255"/>
    </row>
    <row r="2959" spans="1:1" x14ac:dyDescent="0.25">
      <c r="A2959" s="255"/>
    </row>
    <row r="2960" spans="1:1" x14ac:dyDescent="0.25">
      <c r="A2960" s="255"/>
    </row>
    <row r="2961" spans="1:1" x14ac:dyDescent="0.25">
      <c r="A2961" s="255"/>
    </row>
    <row r="2962" spans="1:1" x14ac:dyDescent="0.25">
      <c r="A2962" s="255"/>
    </row>
    <row r="2963" spans="1:1" x14ac:dyDescent="0.25">
      <c r="A2963" s="255"/>
    </row>
    <row r="2964" spans="1:1" x14ac:dyDescent="0.25">
      <c r="A2964" s="255"/>
    </row>
    <row r="2965" spans="1:1" x14ac:dyDescent="0.25">
      <c r="A2965" s="255"/>
    </row>
    <row r="2966" spans="1:1" x14ac:dyDescent="0.25">
      <c r="A2966" s="255"/>
    </row>
    <row r="2967" spans="1:1" x14ac:dyDescent="0.25">
      <c r="A2967" s="255"/>
    </row>
    <row r="2968" spans="1:1" x14ac:dyDescent="0.25">
      <c r="A2968" s="255"/>
    </row>
    <row r="2969" spans="1:1" x14ac:dyDescent="0.25">
      <c r="A2969" s="255"/>
    </row>
    <row r="2970" spans="1:1" x14ac:dyDescent="0.25">
      <c r="A2970" s="255"/>
    </row>
    <row r="2971" spans="1:1" x14ac:dyDescent="0.25">
      <c r="A2971" s="255"/>
    </row>
    <row r="2972" spans="1:1" x14ac:dyDescent="0.25">
      <c r="A2972" s="255"/>
    </row>
    <row r="2973" spans="1:1" x14ac:dyDescent="0.25">
      <c r="A2973" s="255"/>
    </row>
    <row r="2974" spans="1:1" x14ac:dyDescent="0.25">
      <c r="A2974" s="255"/>
    </row>
    <row r="2975" spans="1:1" x14ac:dyDescent="0.25">
      <c r="A2975" s="255"/>
    </row>
    <row r="2976" spans="1:1" x14ac:dyDescent="0.25">
      <c r="A2976" s="255"/>
    </row>
    <row r="2977" spans="1:1" x14ac:dyDescent="0.25">
      <c r="A2977" s="255"/>
    </row>
    <row r="2978" spans="1:1" x14ac:dyDescent="0.25">
      <c r="A2978" s="255"/>
    </row>
    <row r="2979" spans="1:1" x14ac:dyDescent="0.25">
      <c r="A2979" s="255"/>
    </row>
    <row r="2980" spans="1:1" x14ac:dyDescent="0.25">
      <c r="A2980" s="255"/>
    </row>
    <row r="2981" spans="1:1" x14ac:dyDescent="0.25">
      <c r="A2981" s="255"/>
    </row>
    <row r="2982" spans="1:1" x14ac:dyDescent="0.25">
      <c r="A2982" s="255"/>
    </row>
    <row r="2983" spans="1:1" x14ac:dyDescent="0.25">
      <c r="A2983" s="255"/>
    </row>
    <row r="2984" spans="1:1" x14ac:dyDescent="0.25">
      <c r="A2984" s="255"/>
    </row>
    <row r="2985" spans="1:1" x14ac:dyDescent="0.25">
      <c r="A2985" s="255"/>
    </row>
    <row r="2986" spans="1:1" x14ac:dyDescent="0.25">
      <c r="A2986" s="255"/>
    </row>
    <row r="2987" spans="1:1" x14ac:dyDescent="0.25">
      <c r="A2987" s="255"/>
    </row>
    <row r="2988" spans="1:1" x14ac:dyDescent="0.25">
      <c r="A2988" s="255"/>
    </row>
    <row r="2989" spans="1:1" x14ac:dyDescent="0.25">
      <c r="A2989" s="255"/>
    </row>
    <row r="2990" spans="1:1" x14ac:dyDescent="0.25">
      <c r="A2990" s="255"/>
    </row>
    <row r="2991" spans="1:1" x14ac:dyDescent="0.25">
      <c r="A2991" s="255"/>
    </row>
    <row r="2992" spans="1:1" x14ac:dyDescent="0.25">
      <c r="A2992" s="255"/>
    </row>
    <row r="2993" spans="1:1" x14ac:dyDescent="0.25">
      <c r="A2993" s="255"/>
    </row>
    <row r="2994" spans="1:1" x14ac:dyDescent="0.25">
      <c r="A2994" s="255"/>
    </row>
    <row r="2995" spans="1:1" x14ac:dyDescent="0.25">
      <c r="A2995" s="255"/>
    </row>
    <row r="2996" spans="1:1" x14ac:dyDescent="0.25">
      <c r="A2996" s="255"/>
    </row>
    <row r="2997" spans="1:1" x14ac:dyDescent="0.25">
      <c r="A2997" s="255"/>
    </row>
    <row r="2998" spans="1:1" x14ac:dyDescent="0.25">
      <c r="A2998" s="255"/>
    </row>
    <row r="2999" spans="1:1" x14ac:dyDescent="0.25">
      <c r="A2999" s="255"/>
    </row>
    <row r="3000" spans="1:1" x14ac:dyDescent="0.25">
      <c r="A3000" s="255"/>
    </row>
    <row r="3001" spans="1:1" x14ac:dyDescent="0.25">
      <c r="A3001" s="255"/>
    </row>
    <row r="3002" spans="1:1" x14ac:dyDescent="0.25">
      <c r="A3002" s="255"/>
    </row>
    <row r="3003" spans="1:1" x14ac:dyDescent="0.25">
      <c r="A3003" s="255"/>
    </row>
    <row r="3004" spans="1:1" x14ac:dyDescent="0.25">
      <c r="A3004" s="255"/>
    </row>
    <row r="3005" spans="1:1" x14ac:dyDescent="0.25">
      <c r="A3005" s="255"/>
    </row>
    <row r="3006" spans="1:1" x14ac:dyDescent="0.25">
      <c r="A3006" s="255"/>
    </row>
    <row r="3007" spans="1:1" x14ac:dyDescent="0.25">
      <c r="A3007" s="255"/>
    </row>
    <row r="3008" spans="1:1" x14ac:dyDescent="0.25">
      <c r="A3008" s="255"/>
    </row>
    <row r="3009" spans="1:1" x14ac:dyDescent="0.25">
      <c r="A3009" s="255"/>
    </row>
    <row r="3010" spans="1:1" x14ac:dyDescent="0.25">
      <c r="A3010" s="255"/>
    </row>
    <row r="3011" spans="1:1" x14ac:dyDescent="0.25">
      <c r="A3011" s="255"/>
    </row>
    <row r="3012" spans="1:1" x14ac:dyDescent="0.25">
      <c r="A3012" s="255"/>
    </row>
    <row r="3013" spans="1:1" x14ac:dyDescent="0.25">
      <c r="A3013" s="255"/>
    </row>
    <row r="3014" spans="1:1" x14ac:dyDescent="0.25">
      <c r="A3014" s="255"/>
    </row>
    <row r="3015" spans="1:1" x14ac:dyDescent="0.25">
      <c r="A3015" s="255"/>
    </row>
    <row r="3016" spans="1:1" x14ac:dyDescent="0.25">
      <c r="A3016" s="255"/>
    </row>
    <row r="3017" spans="1:1" x14ac:dyDescent="0.25">
      <c r="A3017" s="255"/>
    </row>
    <row r="3018" spans="1:1" x14ac:dyDescent="0.25">
      <c r="A3018" s="255"/>
    </row>
    <row r="3019" spans="1:1" x14ac:dyDescent="0.25">
      <c r="A3019" s="255"/>
    </row>
    <row r="3020" spans="1:1" x14ac:dyDescent="0.25">
      <c r="A3020" s="255"/>
    </row>
    <row r="3021" spans="1:1" x14ac:dyDescent="0.25">
      <c r="A3021" s="255"/>
    </row>
    <row r="3022" spans="1:1" x14ac:dyDescent="0.25">
      <c r="A3022" s="255"/>
    </row>
    <row r="3023" spans="1:1" x14ac:dyDescent="0.25">
      <c r="A3023" s="255"/>
    </row>
    <row r="3024" spans="1:1" x14ac:dyDescent="0.25">
      <c r="A3024" s="255"/>
    </row>
    <row r="3025" spans="1:1" x14ac:dyDescent="0.25">
      <c r="A3025" s="255"/>
    </row>
    <row r="3026" spans="1:1" x14ac:dyDescent="0.25">
      <c r="A3026" s="255"/>
    </row>
    <row r="3027" spans="1:1" x14ac:dyDescent="0.25">
      <c r="A3027" s="255"/>
    </row>
    <row r="3028" spans="1:1" x14ac:dyDescent="0.25">
      <c r="A3028" s="255"/>
    </row>
    <row r="3029" spans="1:1" x14ac:dyDescent="0.25">
      <c r="A3029" s="255"/>
    </row>
    <row r="3030" spans="1:1" x14ac:dyDescent="0.25">
      <c r="A3030" s="255"/>
    </row>
    <row r="3031" spans="1:1" x14ac:dyDescent="0.25">
      <c r="A3031" s="255"/>
    </row>
    <row r="3032" spans="1:1" x14ac:dyDescent="0.25">
      <c r="A3032" s="255"/>
    </row>
    <row r="3033" spans="1:1" x14ac:dyDescent="0.25">
      <c r="A3033" s="255"/>
    </row>
    <row r="3034" spans="1:1" x14ac:dyDescent="0.25">
      <c r="A3034" s="255"/>
    </row>
    <row r="3035" spans="1:1" x14ac:dyDescent="0.25">
      <c r="A3035" s="255"/>
    </row>
    <row r="3036" spans="1:1" x14ac:dyDescent="0.25">
      <c r="A3036" s="255"/>
    </row>
    <row r="3037" spans="1:1" x14ac:dyDescent="0.25">
      <c r="A3037" s="255"/>
    </row>
    <row r="3038" spans="1:1" x14ac:dyDescent="0.25">
      <c r="A3038" s="255"/>
    </row>
    <row r="3039" spans="1:1" x14ac:dyDescent="0.25">
      <c r="A3039" s="255"/>
    </row>
    <row r="3040" spans="1:1" x14ac:dyDescent="0.25">
      <c r="A3040" s="255"/>
    </row>
    <row r="3041" spans="1:1" x14ac:dyDescent="0.25">
      <c r="A3041" s="255"/>
    </row>
    <row r="3042" spans="1:1" x14ac:dyDescent="0.25">
      <c r="A3042" s="255"/>
    </row>
    <row r="3043" spans="1:1" x14ac:dyDescent="0.25">
      <c r="A3043" s="255"/>
    </row>
    <row r="3044" spans="1:1" x14ac:dyDescent="0.25">
      <c r="A3044" s="255"/>
    </row>
    <row r="3045" spans="1:1" x14ac:dyDescent="0.25">
      <c r="A3045" s="255"/>
    </row>
    <row r="3046" spans="1:1" x14ac:dyDescent="0.25">
      <c r="A3046" s="255"/>
    </row>
    <row r="3047" spans="1:1" x14ac:dyDescent="0.25">
      <c r="A3047" s="255"/>
    </row>
    <row r="3048" spans="1:1" x14ac:dyDescent="0.25">
      <c r="A3048" s="255"/>
    </row>
    <row r="3049" spans="1:1" x14ac:dyDescent="0.25">
      <c r="A3049" s="255"/>
    </row>
    <row r="3050" spans="1:1" x14ac:dyDescent="0.25">
      <c r="A3050" s="255"/>
    </row>
    <row r="3051" spans="1:1" x14ac:dyDescent="0.25">
      <c r="A3051" s="255"/>
    </row>
    <row r="3052" spans="1:1" x14ac:dyDescent="0.25">
      <c r="A3052" s="255"/>
    </row>
    <row r="3053" spans="1:1" x14ac:dyDescent="0.25">
      <c r="A3053" s="255"/>
    </row>
    <row r="3054" spans="1:1" x14ac:dyDescent="0.25">
      <c r="A3054" s="255"/>
    </row>
    <row r="3055" spans="1:1" x14ac:dyDescent="0.25">
      <c r="A3055" s="255"/>
    </row>
    <row r="3056" spans="1:1" x14ac:dyDescent="0.25">
      <c r="A3056" s="255"/>
    </row>
    <row r="3057" spans="1:1" x14ac:dyDescent="0.25">
      <c r="A3057" s="255"/>
    </row>
    <row r="3058" spans="1:1" x14ac:dyDescent="0.25">
      <c r="A3058" s="255"/>
    </row>
    <row r="3059" spans="1:1" x14ac:dyDescent="0.25">
      <c r="A3059" s="255"/>
    </row>
    <row r="3060" spans="1:1" x14ac:dyDescent="0.25">
      <c r="A3060" s="255"/>
    </row>
    <row r="3061" spans="1:1" x14ac:dyDescent="0.25">
      <c r="A3061" s="255"/>
    </row>
    <row r="3062" spans="1:1" x14ac:dyDescent="0.25">
      <c r="A3062" s="255"/>
    </row>
    <row r="3063" spans="1:1" x14ac:dyDescent="0.25">
      <c r="A3063" s="255"/>
    </row>
    <row r="3064" spans="1:1" x14ac:dyDescent="0.25">
      <c r="A3064" s="255"/>
    </row>
    <row r="3065" spans="1:1" x14ac:dyDescent="0.25">
      <c r="A3065" s="255"/>
    </row>
    <row r="3066" spans="1:1" x14ac:dyDescent="0.25">
      <c r="A3066" s="255"/>
    </row>
    <row r="3067" spans="1:1" x14ac:dyDescent="0.25">
      <c r="A3067" s="255"/>
    </row>
    <row r="3068" spans="1:1" x14ac:dyDescent="0.25">
      <c r="A3068" s="255"/>
    </row>
    <row r="3069" spans="1:1" x14ac:dyDescent="0.25">
      <c r="A3069" s="255"/>
    </row>
    <row r="3070" spans="1:1" x14ac:dyDescent="0.25">
      <c r="A3070" s="255"/>
    </row>
    <row r="3071" spans="1:1" x14ac:dyDescent="0.25">
      <c r="A3071" s="255"/>
    </row>
    <row r="3072" spans="1:1" x14ac:dyDescent="0.25">
      <c r="A3072" s="255"/>
    </row>
    <row r="3073" spans="1:1" x14ac:dyDescent="0.25">
      <c r="A3073" s="255"/>
    </row>
    <row r="3074" spans="1:1" x14ac:dyDescent="0.25">
      <c r="A3074" s="255"/>
    </row>
    <row r="3075" spans="1:1" x14ac:dyDescent="0.25">
      <c r="A3075" s="255"/>
    </row>
    <row r="3076" spans="1:1" x14ac:dyDescent="0.25">
      <c r="A3076" s="255"/>
    </row>
    <row r="3077" spans="1:1" x14ac:dyDescent="0.25">
      <c r="A3077" s="255"/>
    </row>
    <row r="3078" spans="1:1" x14ac:dyDescent="0.25">
      <c r="A3078" s="255"/>
    </row>
    <row r="3079" spans="1:1" x14ac:dyDescent="0.25">
      <c r="A3079" s="255"/>
    </row>
    <row r="3080" spans="1:1" x14ac:dyDescent="0.25">
      <c r="A3080" s="255"/>
    </row>
    <row r="3081" spans="1:1" x14ac:dyDescent="0.25">
      <c r="A3081" s="255"/>
    </row>
    <row r="3082" spans="1:1" x14ac:dyDescent="0.25">
      <c r="A3082" s="255"/>
    </row>
    <row r="3083" spans="1:1" x14ac:dyDescent="0.25">
      <c r="A3083" s="255"/>
    </row>
    <row r="3084" spans="1:1" x14ac:dyDescent="0.25">
      <c r="A3084" s="255"/>
    </row>
    <row r="3085" spans="1:1" x14ac:dyDescent="0.25">
      <c r="A3085" s="255"/>
    </row>
    <row r="3086" spans="1:1" x14ac:dyDescent="0.25">
      <c r="A3086" s="255"/>
    </row>
    <row r="3087" spans="1:1" x14ac:dyDescent="0.25">
      <c r="A3087" s="255"/>
    </row>
    <row r="3088" spans="1:1" x14ac:dyDescent="0.25">
      <c r="A3088" s="255"/>
    </row>
    <row r="3089" spans="1:1" x14ac:dyDescent="0.25">
      <c r="A3089" s="255"/>
    </row>
    <row r="3090" spans="1:1" x14ac:dyDescent="0.25">
      <c r="A3090" s="255"/>
    </row>
    <row r="3091" spans="1:1" x14ac:dyDescent="0.25">
      <c r="A3091" s="255"/>
    </row>
    <row r="3092" spans="1:1" x14ac:dyDescent="0.25">
      <c r="A3092" s="255"/>
    </row>
    <row r="3093" spans="1:1" x14ac:dyDescent="0.25">
      <c r="A3093" s="255"/>
    </row>
    <row r="3094" spans="1:1" x14ac:dyDescent="0.25">
      <c r="A3094" s="255"/>
    </row>
    <row r="3095" spans="1:1" x14ac:dyDescent="0.25">
      <c r="A3095" s="255"/>
    </row>
    <row r="3096" spans="1:1" x14ac:dyDescent="0.25">
      <c r="A3096" s="255"/>
    </row>
    <row r="3097" spans="1:1" x14ac:dyDescent="0.25">
      <c r="A3097" s="255"/>
    </row>
    <row r="3098" spans="1:1" x14ac:dyDescent="0.25">
      <c r="A3098" s="255"/>
    </row>
    <row r="3099" spans="1:1" x14ac:dyDescent="0.25">
      <c r="A3099" s="255"/>
    </row>
    <row r="3100" spans="1:1" x14ac:dyDescent="0.25">
      <c r="A3100" s="255"/>
    </row>
    <row r="3101" spans="1:1" x14ac:dyDescent="0.25">
      <c r="A3101" s="255"/>
    </row>
    <row r="3102" spans="1:1" x14ac:dyDescent="0.25">
      <c r="A3102" s="255"/>
    </row>
    <row r="3103" spans="1:1" x14ac:dyDescent="0.25">
      <c r="A3103" s="255"/>
    </row>
    <row r="3104" spans="1:1" x14ac:dyDescent="0.25">
      <c r="A3104" s="255"/>
    </row>
    <row r="3105" spans="1:1" x14ac:dyDescent="0.25">
      <c r="A3105" s="255"/>
    </row>
    <row r="3106" spans="1:1" x14ac:dyDescent="0.25">
      <c r="A3106" s="255"/>
    </row>
    <row r="3107" spans="1:1" x14ac:dyDescent="0.25">
      <c r="A3107" s="255"/>
    </row>
    <row r="3108" spans="1:1" x14ac:dyDescent="0.25">
      <c r="A3108" s="255"/>
    </row>
    <row r="3109" spans="1:1" x14ac:dyDescent="0.25">
      <c r="A3109" s="255"/>
    </row>
    <row r="3110" spans="1:1" x14ac:dyDescent="0.25">
      <c r="A3110" s="255"/>
    </row>
    <row r="3111" spans="1:1" x14ac:dyDescent="0.25">
      <c r="A3111" s="255"/>
    </row>
    <row r="3112" spans="1:1" x14ac:dyDescent="0.25">
      <c r="A3112" s="255"/>
    </row>
    <row r="3113" spans="1:1" x14ac:dyDescent="0.25">
      <c r="A3113" s="255"/>
    </row>
    <row r="3114" spans="1:1" x14ac:dyDescent="0.25">
      <c r="A3114" s="255"/>
    </row>
    <row r="3115" spans="1:1" x14ac:dyDescent="0.25">
      <c r="A3115" s="255"/>
    </row>
    <row r="3116" spans="1:1" x14ac:dyDescent="0.25">
      <c r="A3116" s="255"/>
    </row>
    <row r="3117" spans="1:1" x14ac:dyDescent="0.25">
      <c r="A3117" s="255"/>
    </row>
    <row r="3118" spans="1:1" x14ac:dyDescent="0.25">
      <c r="A3118" s="255"/>
    </row>
    <row r="3119" spans="1:1" x14ac:dyDescent="0.25">
      <c r="A3119" s="255"/>
    </row>
    <row r="3120" spans="1:1" x14ac:dyDescent="0.25">
      <c r="A3120" s="255"/>
    </row>
    <row r="3121" spans="1:1" x14ac:dyDescent="0.25">
      <c r="A3121" s="255"/>
    </row>
    <row r="3122" spans="1:1" x14ac:dyDescent="0.25">
      <c r="A3122" s="255"/>
    </row>
    <row r="3123" spans="1:1" x14ac:dyDescent="0.25">
      <c r="A3123" s="255"/>
    </row>
    <row r="3124" spans="1:1" x14ac:dyDescent="0.25">
      <c r="A3124" s="255"/>
    </row>
    <row r="3125" spans="1:1" x14ac:dyDescent="0.25">
      <c r="A3125" s="255"/>
    </row>
    <row r="3126" spans="1:1" x14ac:dyDescent="0.25">
      <c r="A3126" s="255"/>
    </row>
    <row r="3127" spans="1:1" x14ac:dyDescent="0.25">
      <c r="A3127" s="255"/>
    </row>
    <row r="3128" spans="1:1" x14ac:dyDescent="0.25">
      <c r="A3128" s="255"/>
    </row>
    <row r="3129" spans="1:1" x14ac:dyDescent="0.25">
      <c r="A3129" s="255"/>
    </row>
    <row r="3130" spans="1:1" x14ac:dyDescent="0.25">
      <c r="A3130" s="255"/>
    </row>
    <row r="3131" spans="1:1" x14ac:dyDescent="0.25">
      <c r="A3131" s="255"/>
    </row>
    <row r="3132" spans="1:1" x14ac:dyDescent="0.25">
      <c r="A3132" s="255"/>
    </row>
    <row r="3133" spans="1:1" x14ac:dyDescent="0.25">
      <c r="A3133" s="255"/>
    </row>
    <row r="3134" spans="1:1" x14ac:dyDescent="0.25">
      <c r="A3134" s="255"/>
    </row>
    <row r="3135" spans="1:1" x14ac:dyDescent="0.25">
      <c r="A3135" s="255"/>
    </row>
    <row r="3136" spans="1:1" x14ac:dyDescent="0.25">
      <c r="A3136" s="255"/>
    </row>
    <row r="3137" spans="1:1" x14ac:dyDescent="0.25">
      <c r="A3137" s="255"/>
    </row>
    <row r="3138" spans="1:1" x14ac:dyDescent="0.25">
      <c r="A3138" s="255"/>
    </row>
    <row r="3139" spans="1:1" x14ac:dyDescent="0.25">
      <c r="A3139" s="255"/>
    </row>
    <row r="3140" spans="1:1" x14ac:dyDescent="0.25">
      <c r="A3140" s="255"/>
    </row>
    <row r="3141" spans="1:1" x14ac:dyDescent="0.25">
      <c r="A3141" s="255"/>
    </row>
    <row r="3142" spans="1:1" x14ac:dyDescent="0.25">
      <c r="A3142" s="255"/>
    </row>
    <row r="3143" spans="1:1" x14ac:dyDescent="0.25">
      <c r="A3143" s="255"/>
    </row>
    <row r="3144" spans="1:1" x14ac:dyDescent="0.25">
      <c r="A3144" s="255"/>
    </row>
    <row r="3145" spans="1:1" x14ac:dyDescent="0.25">
      <c r="A3145" s="255"/>
    </row>
    <row r="3146" spans="1:1" x14ac:dyDescent="0.25">
      <c r="A3146" s="255"/>
    </row>
    <row r="3147" spans="1:1" x14ac:dyDescent="0.25">
      <c r="A3147" s="255"/>
    </row>
    <row r="3148" spans="1:1" x14ac:dyDescent="0.25">
      <c r="A3148" s="255"/>
    </row>
    <row r="3149" spans="1:1" x14ac:dyDescent="0.25">
      <c r="A3149" s="255"/>
    </row>
    <row r="3150" spans="1:1" x14ac:dyDescent="0.25">
      <c r="A3150" s="255"/>
    </row>
    <row r="3151" spans="1:1" x14ac:dyDescent="0.25">
      <c r="A3151" s="255"/>
    </row>
    <row r="3152" spans="1:1" x14ac:dyDescent="0.25">
      <c r="A3152" s="255"/>
    </row>
    <row r="3153" spans="1:1" x14ac:dyDescent="0.25">
      <c r="A3153" s="255"/>
    </row>
    <row r="3154" spans="1:1" x14ac:dyDescent="0.25">
      <c r="A3154" s="255"/>
    </row>
    <row r="3155" spans="1:1" x14ac:dyDescent="0.25">
      <c r="A3155" s="255"/>
    </row>
    <row r="3156" spans="1:1" x14ac:dyDescent="0.25">
      <c r="A3156" s="255"/>
    </row>
    <row r="3157" spans="1:1" x14ac:dyDescent="0.25">
      <c r="A3157" s="255"/>
    </row>
    <row r="3158" spans="1:1" x14ac:dyDescent="0.25">
      <c r="A3158" s="255"/>
    </row>
    <row r="3159" spans="1:1" x14ac:dyDescent="0.25">
      <c r="A3159" s="255"/>
    </row>
    <row r="3160" spans="1:1" x14ac:dyDescent="0.25">
      <c r="A3160" s="255"/>
    </row>
    <row r="3161" spans="1:1" x14ac:dyDescent="0.25">
      <c r="A3161" s="255"/>
    </row>
    <row r="3162" spans="1:1" x14ac:dyDescent="0.25">
      <c r="A3162" s="255"/>
    </row>
    <row r="3163" spans="1:1" x14ac:dyDescent="0.25">
      <c r="A3163" s="255"/>
    </row>
    <row r="3164" spans="1:1" x14ac:dyDescent="0.25">
      <c r="A3164" s="255"/>
    </row>
    <row r="3165" spans="1:1" x14ac:dyDescent="0.25">
      <c r="A3165" s="255"/>
    </row>
    <row r="3166" spans="1:1" x14ac:dyDescent="0.25">
      <c r="A3166" s="255"/>
    </row>
    <row r="3167" spans="1:1" x14ac:dyDescent="0.25">
      <c r="A3167" s="255"/>
    </row>
    <row r="3168" spans="1:1" x14ac:dyDescent="0.25">
      <c r="A3168" s="255"/>
    </row>
    <row r="3169" spans="1:1" x14ac:dyDescent="0.25">
      <c r="A3169" s="255"/>
    </row>
    <row r="3170" spans="1:1" x14ac:dyDescent="0.25">
      <c r="A3170" s="255"/>
    </row>
    <row r="3171" spans="1:1" x14ac:dyDescent="0.25">
      <c r="A3171" s="255"/>
    </row>
    <row r="3172" spans="1:1" x14ac:dyDescent="0.25">
      <c r="A3172" s="255"/>
    </row>
    <row r="3173" spans="1:1" x14ac:dyDescent="0.25">
      <c r="A3173" s="255"/>
    </row>
    <row r="3174" spans="1:1" x14ac:dyDescent="0.25">
      <c r="A3174" s="255"/>
    </row>
    <row r="3175" spans="1:1" x14ac:dyDescent="0.25">
      <c r="A3175" s="255"/>
    </row>
    <row r="3176" spans="1:1" x14ac:dyDescent="0.25">
      <c r="A3176" s="255"/>
    </row>
    <row r="3177" spans="1:1" x14ac:dyDescent="0.25">
      <c r="A3177" s="255"/>
    </row>
    <row r="3178" spans="1:1" x14ac:dyDescent="0.25">
      <c r="A3178" s="255"/>
    </row>
    <row r="3179" spans="1:1" x14ac:dyDescent="0.25">
      <c r="A3179" s="255"/>
    </row>
    <row r="3180" spans="1:1" x14ac:dyDescent="0.25">
      <c r="A3180" s="255"/>
    </row>
    <row r="3181" spans="1:1" x14ac:dyDescent="0.25">
      <c r="A3181" s="255"/>
    </row>
    <row r="3182" spans="1:1" x14ac:dyDescent="0.25">
      <c r="A3182" s="255"/>
    </row>
    <row r="3183" spans="1:1" x14ac:dyDescent="0.25">
      <c r="A3183" s="255"/>
    </row>
    <row r="3184" spans="1:1" x14ac:dyDescent="0.25">
      <c r="A3184" s="255"/>
    </row>
    <row r="3185" spans="1:1" x14ac:dyDescent="0.25">
      <c r="A3185" s="255"/>
    </row>
    <row r="3186" spans="1:1" x14ac:dyDescent="0.25">
      <c r="A3186" s="255"/>
    </row>
    <row r="3187" spans="1:1" x14ac:dyDescent="0.25">
      <c r="A3187" s="255"/>
    </row>
    <row r="3188" spans="1:1" x14ac:dyDescent="0.25">
      <c r="A3188" s="255"/>
    </row>
    <row r="3189" spans="1:1" x14ac:dyDescent="0.25">
      <c r="A3189" s="255"/>
    </row>
    <row r="3190" spans="1:1" x14ac:dyDescent="0.25">
      <c r="A3190" s="255"/>
    </row>
    <row r="3191" spans="1:1" x14ac:dyDescent="0.25">
      <c r="A3191" s="255"/>
    </row>
    <row r="3192" spans="1:1" x14ac:dyDescent="0.25">
      <c r="A3192" s="255"/>
    </row>
    <row r="3193" spans="1:1" x14ac:dyDescent="0.25">
      <c r="A3193" s="255"/>
    </row>
    <row r="3194" spans="1:1" x14ac:dyDescent="0.25">
      <c r="A3194" s="255"/>
    </row>
    <row r="3195" spans="1:1" x14ac:dyDescent="0.25">
      <c r="A3195" s="255"/>
    </row>
    <row r="3196" spans="1:1" x14ac:dyDescent="0.25">
      <c r="A3196" s="255"/>
    </row>
    <row r="3197" spans="1:1" x14ac:dyDescent="0.25">
      <c r="A3197" s="255"/>
    </row>
    <row r="3198" spans="1:1" x14ac:dyDescent="0.25">
      <c r="A3198" s="255"/>
    </row>
    <row r="3199" spans="1:1" x14ac:dyDescent="0.25">
      <c r="A3199" s="255"/>
    </row>
    <row r="3200" spans="1:1" x14ac:dyDescent="0.25">
      <c r="A3200" s="255"/>
    </row>
    <row r="3201" spans="1:1" x14ac:dyDescent="0.25">
      <c r="A3201" s="255"/>
    </row>
    <row r="3202" spans="1:1" x14ac:dyDescent="0.25">
      <c r="A3202" s="255"/>
    </row>
    <row r="3203" spans="1:1" x14ac:dyDescent="0.25">
      <c r="A3203" s="255"/>
    </row>
    <row r="3204" spans="1:1" x14ac:dyDescent="0.25">
      <c r="A3204" s="255"/>
    </row>
    <row r="3205" spans="1:1" x14ac:dyDescent="0.25">
      <c r="A3205" s="255"/>
    </row>
    <row r="3206" spans="1:1" x14ac:dyDescent="0.25">
      <c r="A3206" s="255"/>
    </row>
    <row r="3207" spans="1:1" x14ac:dyDescent="0.25">
      <c r="A3207" s="255"/>
    </row>
    <row r="3208" spans="1:1" x14ac:dyDescent="0.25">
      <c r="A3208" s="255"/>
    </row>
    <row r="3209" spans="1:1" x14ac:dyDescent="0.25">
      <c r="A3209" s="255"/>
    </row>
    <row r="3210" spans="1:1" x14ac:dyDescent="0.25">
      <c r="A3210" s="255"/>
    </row>
    <row r="3211" spans="1:1" x14ac:dyDescent="0.25">
      <c r="A3211" s="255"/>
    </row>
    <row r="3212" spans="1:1" x14ac:dyDescent="0.25">
      <c r="A3212" s="255"/>
    </row>
    <row r="3213" spans="1:1" x14ac:dyDescent="0.25">
      <c r="A3213" s="255"/>
    </row>
    <row r="3214" spans="1:1" x14ac:dyDescent="0.25">
      <c r="A3214" s="255"/>
    </row>
    <row r="3215" spans="1:1" x14ac:dyDescent="0.25">
      <c r="A3215" s="255"/>
    </row>
    <row r="3216" spans="1:1" x14ac:dyDescent="0.25">
      <c r="A3216" s="255"/>
    </row>
    <row r="3217" spans="1:1" x14ac:dyDescent="0.25">
      <c r="A3217" s="255"/>
    </row>
    <row r="3218" spans="1:1" x14ac:dyDescent="0.25">
      <c r="A3218" s="255"/>
    </row>
    <row r="3219" spans="1:1" x14ac:dyDescent="0.25">
      <c r="A3219" s="255"/>
    </row>
    <row r="3220" spans="1:1" x14ac:dyDescent="0.25">
      <c r="A3220" s="255"/>
    </row>
    <row r="3221" spans="1:1" x14ac:dyDescent="0.25">
      <c r="A3221" s="255"/>
    </row>
    <row r="3222" spans="1:1" x14ac:dyDescent="0.25">
      <c r="A3222" s="255"/>
    </row>
    <row r="3223" spans="1:1" x14ac:dyDescent="0.25">
      <c r="A3223" s="255"/>
    </row>
    <row r="3224" spans="1:1" x14ac:dyDescent="0.25">
      <c r="A3224" s="255"/>
    </row>
    <row r="3225" spans="1:1" x14ac:dyDescent="0.25">
      <c r="A3225" s="255"/>
    </row>
    <row r="3226" spans="1:1" x14ac:dyDescent="0.25">
      <c r="A3226" s="255"/>
    </row>
    <row r="3227" spans="1:1" x14ac:dyDescent="0.25">
      <c r="A3227" s="255"/>
    </row>
    <row r="3228" spans="1:1" x14ac:dyDescent="0.25">
      <c r="A3228" s="255"/>
    </row>
    <row r="3229" spans="1:1" x14ac:dyDescent="0.25">
      <c r="A3229" s="255"/>
    </row>
    <row r="3230" spans="1:1" x14ac:dyDescent="0.25">
      <c r="A3230" s="255"/>
    </row>
    <row r="3231" spans="1:1" x14ac:dyDescent="0.25">
      <c r="A3231" s="255"/>
    </row>
    <row r="3232" spans="1:1" x14ac:dyDescent="0.25">
      <c r="A3232" s="255"/>
    </row>
    <row r="3233" spans="1:1" x14ac:dyDescent="0.25">
      <c r="A3233" s="255"/>
    </row>
    <row r="3234" spans="1:1" x14ac:dyDescent="0.25">
      <c r="A3234" s="255"/>
    </row>
    <row r="3235" spans="1:1" x14ac:dyDescent="0.25">
      <c r="A3235" s="255"/>
    </row>
    <row r="3236" spans="1:1" x14ac:dyDescent="0.25">
      <c r="A3236" s="255"/>
    </row>
    <row r="3237" spans="1:1" x14ac:dyDescent="0.25">
      <c r="A3237" s="255"/>
    </row>
    <row r="3238" spans="1:1" x14ac:dyDescent="0.25">
      <c r="A3238" s="255"/>
    </row>
    <row r="3239" spans="1:1" x14ac:dyDescent="0.25">
      <c r="A3239" s="255"/>
    </row>
    <row r="3240" spans="1:1" x14ac:dyDescent="0.25">
      <c r="A3240" s="255"/>
    </row>
    <row r="3241" spans="1:1" x14ac:dyDescent="0.25">
      <c r="A3241" s="255"/>
    </row>
    <row r="3242" spans="1:1" x14ac:dyDescent="0.25">
      <c r="A3242" s="255"/>
    </row>
    <row r="3243" spans="1:1" x14ac:dyDescent="0.25">
      <c r="A3243" s="255"/>
    </row>
    <row r="3244" spans="1:1" x14ac:dyDescent="0.25">
      <c r="A3244" s="255"/>
    </row>
    <row r="3245" spans="1:1" x14ac:dyDescent="0.25">
      <c r="A3245" s="255"/>
    </row>
    <row r="3246" spans="1:1" x14ac:dyDescent="0.25">
      <c r="A3246" s="255"/>
    </row>
    <row r="3247" spans="1:1" x14ac:dyDescent="0.25">
      <c r="A3247" s="255"/>
    </row>
    <row r="3248" spans="1:1" x14ac:dyDescent="0.25">
      <c r="A3248" s="255"/>
    </row>
    <row r="3249" spans="1:1" x14ac:dyDescent="0.25">
      <c r="A3249" s="255"/>
    </row>
    <row r="3250" spans="1:1" x14ac:dyDescent="0.25">
      <c r="A3250" s="255"/>
    </row>
    <row r="3251" spans="1:1" x14ac:dyDescent="0.25">
      <c r="A3251" s="255"/>
    </row>
    <row r="3252" spans="1:1" x14ac:dyDescent="0.25">
      <c r="A3252" s="255"/>
    </row>
    <row r="3253" spans="1:1" x14ac:dyDescent="0.25">
      <c r="A3253" s="255"/>
    </row>
    <row r="3254" spans="1:1" x14ac:dyDescent="0.25">
      <c r="A3254" s="255"/>
    </row>
    <row r="3255" spans="1:1" x14ac:dyDescent="0.25">
      <c r="A3255" s="255"/>
    </row>
    <row r="3256" spans="1:1" x14ac:dyDescent="0.25">
      <c r="A3256" s="255"/>
    </row>
    <row r="3257" spans="1:1" x14ac:dyDescent="0.25">
      <c r="A3257" s="255"/>
    </row>
    <row r="3258" spans="1:1" x14ac:dyDescent="0.25">
      <c r="A3258" s="255"/>
    </row>
    <row r="3259" spans="1:1" x14ac:dyDescent="0.25">
      <c r="A3259" s="255"/>
    </row>
    <row r="3260" spans="1:1" x14ac:dyDescent="0.25">
      <c r="A3260" s="255"/>
    </row>
    <row r="3261" spans="1:1" x14ac:dyDescent="0.25">
      <c r="A3261" s="255"/>
    </row>
    <row r="3262" spans="1:1" x14ac:dyDescent="0.25">
      <c r="A3262" s="255"/>
    </row>
    <row r="3263" spans="1:1" x14ac:dyDescent="0.25">
      <c r="A3263" s="255"/>
    </row>
    <row r="3264" spans="1:1" x14ac:dyDescent="0.25">
      <c r="A3264" s="255"/>
    </row>
    <row r="3265" spans="1:1" x14ac:dyDescent="0.25">
      <c r="A3265" s="255"/>
    </row>
    <row r="3266" spans="1:1" x14ac:dyDescent="0.25">
      <c r="A3266" s="255"/>
    </row>
    <row r="3267" spans="1:1" x14ac:dyDescent="0.25">
      <c r="A3267" s="255"/>
    </row>
    <row r="3268" spans="1:1" x14ac:dyDescent="0.25">
      <c r="A3268" s="255"/>
    </row>
    <row r="3269" spans="1:1" x14ac:dyDescent="0.25">
      <c r="A3269" s="255"/>
    </row>
    <row r="3270" spans="1:1" x14ac:dyDescent="0.25">
      <c r="A3270" s="255"/>
    </row>
    <row r="3271" spans="1:1" x14ac:dyDescent="0.25">
      <c r="A3271" s="255"/>
    </row>
    <row r="3272" spans="1:1" x14ac:dyDescent="0.25">
      <c r="A3272" s="255"/>
    </row>
    <row r="3273" spans="1:1" x14ac:dyDescent="0.25">
      <c r="A3273" s="255"/>
    </row>
    <row r="3274" spans="1:1" x14ac:dyDescent="0.25">
      <c r="A3274" s="255"/>
    </row>
    <row r="3275" spans="1:1" x14ac:dyDescent="0.25">
      <c r="A3275" s="255"/>
    </row>
    <row r="3276" spans="1:1" x14ac:dyDescent="0.25">
      <c r="A3276" s="255"/>
    </row>
    <row r="3277" spans="1:1" x14ac:dyDescent="0.25">
      <c r="A3277" s="255"/>
    </row>
    <row r="3278" spans="1:1" x14ac:dyDescent="0.25">
      <c r="A3278" s="255"/>
    </row>
    <row r="3279" spans="1:1" x14ac:dyDescent="0.25">
      <c r="A3279" s="255"/>
    </row>
    <row r="3280" spans="1:1" x14ac:dyDescent="0.25">
      <c r="A3280" s="255"/>
    </row>
    <row r="3281" spans="1:1" x14ac:dyDescent="0.25">
      <c r="A3281" s="255"/>
    </row>
    <row r="3282" spans="1:1" x14ac:dyDescent="0.25">
      <c r="A3282" s="255"/>
    </row>
    <row r="3283" spans="1:1" x14ac:dyDescent="0.25">
      <c r="A3283" s="255"/>
    </row>
    <row r="3284" spans="1:1" x14ac:dyDescent="0.25">
      <c r="A3284" s="255"/>
    </row>
    <row r="3285" spans="1:1" x14ac:dyDescent="0.25">
      <c r="A3285" s="255"/>
    </row>
    <row r="3286" spans="1:1" x14ac:dyDescent="0.25">
      <c r="A3286" s="255"/>
    </row>
    <row r="3287" spans="1:1" x14ac:dyDescent="0.25">
      <c r="A3287" s="255"/>
    </row>
    <row r="3288" spans="1:1" x14ac:dyDescent="0.25">
      <c r="A3288" s="255"/>
    </row>
    <row r="3289" spans="1:1" x14ac:dyDescent="0.25">
      <c r="A3289" s="255"/>
    </row>
    <row r="3290" spans="1:1" x14ac:dyDescent="0.25">
      <c r="A3290" s="255"/>
    </row>
    <row r="3291" spans="1:1" x14ac:dyDescent="0.25">
      <c r="A3291" s="255"/>
    </row>
    <row r="3292" spans="1:1" x14ac:dyDescent="0.25">
      <c r="A3292" s="255"/>
    </row>
    <row r="3293" spans="1:1" x14ac:dyDescent="0.25">
      <c r="A3293" s="255"/>
    </row>
    <row r="3294" spans="1:1" x14ac:dyDescent="0.25">
      <c r="A3294" s="255"/>
    </row>
    <row r="3295" spans="1:1" x14ac:dyDescent="0.25">
      <c r="A3295" s="255"/>
    </row>
    <row r="3296" spans="1:1" x14ac:dyDescent="0.25">
      <c r="A3296" s="255"/>
    </row>
    <row r="3297" spans="1:1" x14ac:dyDescent="0.25">
      <c r="A3297" s="255"/>
    </row>
    <row r="3298" spans="1:1" x14ac:dyDescent="0.25">
      <c r="A3298" s="255"/>
    </row>
    <row r="3299" spans="1:1" x14ac:dyDescent="0.25">
      <c r="A3299" s="255"/>
    </row>
    <row r="3300" spans="1:1" x14ac:dyDescent="0.25">
      <c r="A3300" s="255"/>
    </row>
    <row r="3301" spans="1:1" x14ac:dyDescent="0.25">
      <c r="A3301" s="255"/>
    </row>
    <row r="3302" spans="1:1" x14ac:dyDescent="0.25">
      <c r="A3302" s="255"/>
    </row>
    <row r="3303" spans="1:1" x14ac:dyDescent="0.25">
      <c r="A3303" s="255"/>
    </row>
    <row r="3304" spans="1:1" x14ac:dyDescent="0.25">
      <c r="A3304" s="255"/>
    </row>
    <row r="3305" spans="1:1" x14ac:dyDescent="0.25">
      <c r="A3305" s="255"/>
    </row>
    <row r="3306" spans="1:1" x14ac:dyDescent="0.25">
      <c r="A3306" s="255"/>
    </row>
    <row r="3307" spans="1:1" x14ac:dyDescent="0.25">
      <c r="A3307" s="255"/>
    </row>
    <row r="3308" spans="1:1" x14ac:dyDescent="0.25">
      <c r="A3308" s="255"/>
    </row>
    <row r="3309" spans="1:1" x14ac:dyDescent="0.25">
      <c r="A3309" s="255"/>
    </row>
    <row r="3310" spans="1:1" x14ac:dyDescent="0.25">
      <c r="A3310" s="255"/>
    </row>
    <row r="3311" spans="1:1" x14ac:dyDescent="0.25">
      <c r="A3311" s="255"/>
    </row>
    <row r="3312" spans="1:1" x14ac:dyDescent="0.25">
      <c r="A3312" s="255"/>
    </row>
    <row r="3313" spans="1:1" x14ac:dyDescent="0.25">
      <c r="A3313" s="255"/>
    </row>
    <row r="3314" spans="1:1" x14ac:dyDescent="0.25">
      <c r="A3314" s="255"/>
    </row>
    <row r="3315" spans="1:1" x14ac:dyDescent="0.25">
      <c r="A3315" s="255"/>
    </row>
    <row r="3316" spans="1:1" x14ac:dyDescent="0.25">
      <c r="A3316" s="255"/>
    </row>
    <row r="3317" spans="1:1" x14ac:dyDescent="0.25">
      <c r="A3317" s="255"/>
    </row>
    <row r="3318" spans="1:1" x14ac:dyDescent="0.25">
      <c r="A3318" s="255"/>
    </row>
    <row r="3319" spans="1:1" x14ac:dyDescent="0.25">
      <c r="A3319" s="255"/>
    </row>
    <row r="3320" spans="1:1" x14ac:dyDescent="0.25">
      <c r="A3320" s="255"/>
    </row>
  </sheetData>
  <sheetProtection password="D854" sheet="1" objects="1" scenarios="1" selectLockedCells="1" sort="0" autoFilter="0"/>
  <conditionalFormatting sqref="D120:O120">
    <cfRule type="cellIs" dxfId="726" priority="955" operator="greaterThan">
      <formula>0</formula>
    </cfRule>
    <cfRule type="cellIs" dxfId="725" priority="956" operator="lessThan">
      <formula>0</formula>
    </cfRule>
  </conditionalFormatting>
  <conditionalFormatting sqref="E67">
    <cfRule type="cellIs" dxfId="724" priority="730" operator="equal">
      <formula>0</formula>
    </cfRule>
  </conditionalFormatting>
  <conditionalFormatting sqref="D67:O116">
    <cfRule type="cellIs" dxfId="723" priority="729" operator="equal">
      <formula>0</formula>
    </cfRule>
  </conditionalFormatting>
  <conditionalFormatting sqref="P120">
    <cfRule type="cellIs" dxfId="722" priority="622" operator="greaterThan">
      <formula>0</formula>
    </cfRule>
    <cfRule type="cellIs" dxfId="721" priority="623" operator="lessThan">
      <formula>0</formula>
    </cfRule>
  </conditionalFormatting>
  <conditionalFormatting sqref="P67:P116">
    <cfRule type="cellIs" dxfId="720" priority="474" operator="equal">
      <formula>0</formula>
    </cfRule>
  </conditionalFormatting>
  <conditionalFormatting sqref="D63:O63">
    <cfRule type="cellIs" dxfId="719" priority="423" operator="greaterThan">
      <formula>0</formula>
    </cfRule>
    <cfRule type="cellIs" dxfId="718" priority="424" operator="lessThan">
      <formula>0</formula>
    </cfRule>
  </conditionalFormatting>
  <conditionalFormatting sqref="D20:O59">
    <cfRule type="cellIs" dxfId="717" priority="421" operator="equal">
      <formula>0</formula>
    </cfRule>
  </conditionalFormatting>
  <conditionalFormatting sqref="P63">
    <cfRule type="cellIs" dxfId="716" priority="419" operator="greaterThan">
      <formula>0</formula>
    </cfRule>
    <cfRule type="cellIs" dxfId="715" priority="420" operator="lessThan">
      <formula>0</formula>
    </cfRule>
  </conditionalFormatting>
  <conditionalFormatting sqref="P10:P59">
    <cfRule type="cellIs" dxfId="714" priority="418" operator="equal">
      <formula>0</formula>
    </cfRule>
  </conditionalFormatting>
  <conditionalFormatting sqref="D177:O177">
    <cfRule type="cellIs" dxfId="713" priority="416" operator="greaterThan">
      <formula>0</formula>
    </cfRule>
    <cfRule type="cellIs" dxfId="712" priority="417" operator="lessThan">
      <formula>0</formula>
    </cfRule>
  </conditionalFormatting>
  <conditionalFormatting sqref="D130:O173">
    <cfRule type="cellIs" dxfId="711" priority="414" operator="equal">
      <formula>0</formula>
    </cfRule>
  </conditionalFormatting>
  <conditionalFormatting sqref="P177">
    <cfRule type="cellIs" dxfId="710" priority="412" operator="greaterThan">
      <formula>0</formula>
    </cfRule>
    <cfRule type="cellIs" dxfId="709" priority="413" operator="lessThan">
      <formula>0</formula>
    </cfRule>
  </conditionalFormatting>
  <conditionalFormatting sqref="P124:P173">
    <cfRule type="cellIs" dxfId="708" priority="411" operator="equal">
      <formula>0</formula>
    </cfRule>
  </conditionalFormatting>
  <conditionalFormatting sqref="D234:O234">
    <cfRule type="cellIs" dxfId="707" priority="409" operator="greaterThan">
      <formula>0</formula>
    </cfRule>
    <cfRule type="cellIs" dxfId="706" priority="410" operator="lessThan">
      <formula>0</formula>
    </cfRule>
  </conditionalFormatting>
  <conditionalFormatting sqref="E181">
    <cfRule type="cellIs" dxfId="705" priority="408" operator="equal">
      <formula>0</formula>
    </cfRule>
  </conditionalFormatting>
  <conditionalFormatting sqref="D181:O230">
    <cfRule type="cellIs" dxfId="704" priority="407" operator="equal">
      <formula>0</formula>
    </cfRule>
  </conditionalFormatting>
  <conditionalFormatting sqref="P234">
    <cfRule type="cellIs" dxfId="703" priority="405" operator="greaterThan">
      <formula>0</formula>
    </cfRule>
    <cfRule type="cellIs" dxfId="702" priority="406" operator="lessThan">
      <formula>0</formula>
    </cfRule>
  </conditionalFormatting>
  <conditionalFormatting sqref="P181:P230">
    <cfRule type="cellIs" dxfId="701" priority="404" operator="equal">
      <formula>0</formula>
    </cfRule>
  </conditionalFormatting>
  <conditionalFormatting sqref="D291:O291">
    <cfRule type="cellIs" dxfId="700" priority="402" operator="greaterThan">
      <formula>0</formula>
    </cfRule>
    <cfRule type="cellIs" dxfId="699" priority="403" operator="lessThan">
      <formula>0</formula>
    </cfRule>
  </conditionalFormatting>
  <conditionalFormatting sqref="E238">
    <cfRule type="cellIs" dxfId="698" priority="401" operator="equal">
      <formula>0</formula>
    </cfRule>
  </conditionalFormatting>
  <conditionalFormatting sqref="D238:O287">
    <cfRule type="cellIs" dxfId="697" priority="400" operator="equal">
      <formula>0</formula>
    </cfRule>
  </conditionalFormatting>
  <conditionalFormatting sqref="P291">
    <cfRule type="cellIs" dxfId="696" priority="398" operator="greaterThan">
      <formula>0</formula>
    </cfRule>
    <cfRule type="cellIs" dxfId="695" priority="399" operator="lessThan">
      <formula>0</formula>
    </cfRule>
  </conditionalFormatting>
  <conditionalFormatting sqref="P238:P287">
    <cfRule type="cellIs" dxfId="694" priority="397" operator="equal">
      <formula>0</formula>
    </cfRule>
  </conditionalFormatting>
  <conditionalFormatting sqref="D348:O348">
    <cfRule type="cellIs" dxfId="693" priority="395" operator="greaterThan">
      <formula>0</formula>
    </cfRule>
    <cfRule type="cellIs" dxfId="692" priority="396" operator="lessThan">
      <formula>0</formula>
    </cfRule>
  </conditionalFormatting>
  <conditionalFormatting sqref="E295">
    <cfRule type="cellIs" dxfId="691" priority="394" operator="equal">
      <formula>0</formula>
    </cfRule>
  </conditionalFormatting>
  <conditionalFormatting sqref="D295:O344">
    <cfRule type="cellIs" dxfId="690" priority="393" operator="equal">
      <formula>0</formula>
    </cfRule>
  </conditionalFormatting>
  <conditionalFormatting sqref="P348">
    <cfRule type="cellIs" dxfId="689" priority="391" operator="greaterThan">
      <formula>0</formula>
    </cfRule>
    <cfRule type="cellIs" dxfId="688" priority="392" operator="lessThan">
      <formula>0</formula>
    </cfRule>
  </conditionalFormatting>
  <conditionalFormatting sqref="P295:P344">
    <cfRule type="cellIs" dxfId="687" priority="390" operator="equal">
      <formula>0</formula>
    </cfRule>
  </conditionalFormatting>
  <conditionalFormatting sqref="D405:O405">
    <cfRule type="cellIs" dxfId="686" priority="388" operator="greaterThan">
      <formula>0</formula>
    </cfRule>
    <cfRule type="cellIs" dxfId="685" priority="389" operator="lessThan">
      <formula>0</formula>
    </cfRule>
  </conditionalFormatting>
  <conditionalFormatting sqref="E352">
    <cfRule type="cellIs" dxfId="684" priority="387" operator="equal">
      <formula>0</formula>
    </cfRule>
  </conditionalFormatting>
  <conditionalFormatting sqref="D352:O401">
    <cfRule type="cellIs" dxfId="683" priority="386" operator="equal">
      <formula>0</formula>
    </cfRule>
  </conditionalFormatting>
  <conditionalFormatting sqref="P405">
    <cfRule type="cellIs" dxfId="682" priority="384" operator="greaterThan">
      <formula>0</formula>
    </cfRule>
    <cfRule type="cellIs" dxfId="681" priority="385" operator="lessThan">
      <formula>0</formula>
    </cfRule>
  </conditionalFormatting>
  <conditionalFormatting sqref="P352:P401">
    <cfRule type="cellIs" dxfId="680" priority="383" operator="equal">
      <formula>0</formula>
    </cfRule>
  </conditionalFormatting>
  <conditionalFormatting sqref="D462:O462">
    <cfRule type="cellIs" dxfId="679" priority="381" operator="greaterThan">
      <formula>0</formula>
    </cfRule>
    <cfRule type="cellIs" dxfId="678" priority="382" operator="lessThan">
      <formula>0</formula>
    </cfRule>
  </conditionalFormatting>
  <conditionalFormatting sqref="E409">
    <cfRule type="cellIs" dxfId="677" priority="380" operator="equal">
      <formula>0</formula>
    </cfRule>
  </conditionalFormatting>
  <conditionalFormatting sqref="D409:O458">
    <cfRule type="cellIs" dxfId="676" priority="379" operator="equal">
      <formula>0</formula>
    </cfRule>
  </conditionalFormatting>
  <conditionalFormatting sqref="P462">
    <cfRule type="cellIs" dxfId="675" priority="377" operator="greaterThan">
      <formula>0</formula>
    </cfRule>
    <cfRule type="cellIs" dxfId="674" priority="378" operator="lessThan">
      <formula>0</formula>
    </cfRule>
  </conditionalFormatting>
  <conditionalFormatting sqref="P409:P458">
    <cfRule type="cellIs" dxfId="673" priority="376" operator="equal">
      <formula>0</formula>
    </cfRule>
  </conditionalFormatting>
  <conditionalFormatting sqref="D519:O519">
    <cfRule type="cellIs" dxfId="672" priority="374" operator="greaterThan">
      <formula>0</formula>
    </cfRule>
    <cfRule type="cellIs" dxfId="671" priority="375" operator="lessThan">
      <formula>0</formula>
    </cfRule>
  </conditionalFormatting>
  <conditionalFormatting sqref="E466">
    <cfRule type="cellIs" dxfId="670" priority="373" operator="equal">
      <formula>0</formula>
    </cfRule>
  </conditionalFormatting>
  <conditionalFormatting sqref="D466:O515">
    <cfRule type="cellIs" dxfId="669" priority="372" operator="equal">
      <formula>0</formula>
    </cfRule>
  </conditionalFormatting>
  <conditionalFormatting sqref="P519">
    <cfRule type="cellIs" dxfId="668" priority="370" operator="greaterThan">
      <formula>0</formula>
    </cfRule>
    <cfRule type="cellIs" dxfId="667" priority="371" operator="lessThan">
      <formula>0</formula>
    </cfRule>
  </conditionalFormatting>
  <conditionalFormatting sqref="P466:P515">
    <cfRule type="cellIs" dxfId="666" priority="369" operator="equal">
      <formula>0</formula>
    </cfRule>
  </conditionalFormatting>
  <conditionalFormatting sqref="D576:O576">
    <cfRule type="cellIs" dxfId="665" priority="367" operator="greaterThan">
      <formula>0</formula>
    </cfRule>
    <cfRule type="cellIs" dxfId="664" priority="368" operator="lessThan">
      <formula>0</formula>
    </cfRule>
  </conditionalFormatting>
  <conditionalFormatting sqref="E523">
    <cfRule type="cellIs" dxfId="663" priority="366" operator="equal">
      <formula>0</formula>
    </cfRule>
  </conditionalFormatting>
  <conditionalFormatting sqref="D523:O572">
    <cfRule type="cellIs" dxfId="662" priority="365" operator="equal">
      <formula>0</formula>
    </cfRule>
  </conditionalFormatting>
  <conditionalFormatting sqref="P576">
    <cfRule type="cellIs" dxfId="661" priority="363" operator="greaterThan">
      <formula>0</formula>
    </cfRule>
    <cfRule type="cellIs" dxfId="660" priority="364" operator="lessThan">
      <formula>0</formula>
    </cfRule>
  </conditionalFormatting>
  <conditionalFormatting sqref="P523:P572">
    <cfRule type="cellIs" dxfId="659" priority="362" operator="equal">
      <formula>0</formula>
    </cfRule>
  </conditionalFormatting>
  <conditionalFormatting sqref="D633:O633">
    <cfRule type="cellIs" dxfId="658" priority="360" operator="greaterThan">
      <formula>0</formula>
    </cfRule>
    <cfRule type="cellIs" dxfId="657" priority="361" operator="lessThan">
      <formula>0</formula>
    </cfRule>
  </conditionalFormatting>
  <conditionalFormatting sqref="E580">
    <cfRule type="cellIs" dxfId="656" priority="359" operator="equal">
      <formula>0</formula>
    </cfRule>
  </conditionalFormatting>
  <conditionalFormatting sqref="D580:O629">
    <cfRule type="cellIs" dxfId="655" priority="358" operator="equal">
      <formula>0</formula>
    </cfRule>
  </conditionalFormatting>
  <conditionalFormatting sqref="P633">
    <cfRule type="cellIs" dxfId="654" priority="356" operator="greaterThan">
      <formula>0</formula>
    </cfRule>
    <cfRule type="cellIs" dxfId="653" priority="357" operator="lessThan">
      <formula>0</formula>
    </cfRule>
  </conditionalFormatting>
  <conditionalFormatting sqref="P580:P629">
    <cfRule type="cellIs" dxfId="652" priority="355" operator="equal">
      <formula>0</formula>
    </cfRule>
  </conditionalFormatting>
  <conditionalFormatting sqref="D690:O690">
    <cfRule type="cellIs" dxfId="651" priority="283" operator="greaterThan">
      <formula>0</formula>
    </cfRule>
    <cfRule type="cellIs" dxfId="650" priority="284" operator="lessThan">
      <formula>0</formula>
    </cfRule>
  </conditionalFormatting>
  <conditionalFormatting sqref="E637">
    <cfRule type="cellIs" dxfId="649" priority="282" operator="equal">
      <formula>0</formula>
    </cfRule>
  </conditionalFormatting>
  <conditionalFormatting sqref="D637:O686">
    <cfRule type="cellIs" dxfId="648" priority="281" operator="equal">
      <formula>0</formula>
    </cfRule>
  </conditionalFormatting>
  <conditionalFormatting sqref="P690">
    <cfRule type="cellIs" dxfId="647" priority="279" operator="greaterThan">
      <formula>0</formula>
    </cfRule>
    <cfRule type="cellIs" dxfId="646" priority="280" operator="lessThan">
      <formula>0</formula>
    </cfRule>
  </conditionalFormatting>
  <conditionalFormatting sqref="P637:P686">
    <cfRule type="cellIs" dxfId="645" priority="278" operator="equal">
      <formula>0</formula>
    </cfRule>
  </conditionalFormatting>
  <conditionalFormatting sqref="D747:O747">
    <cfRule type="cellIs" dxfId="644" priority="276" operator="greaterThan">
      <formula>0</formula>
    </cfRule>
    <cfRule type="cellIs" dxfId="643" priority="277" operator="lessThan">
      <formula>0</formula>
    </cfRule>
  </conditionalFormatting>
  <conditionalFormatting sqref="E694">
    <cfRule type="cellIs" dxfId="642" priority="275" operator="equal">
      <formula>0</formula>
    </cfRule>
  </conditionalFormatting>
  <conditionalFormatting sqref="D694:O743">
    <cfRule type="cellIs" dxfId="641" priority="274" operator="equal">
      <formula>0</formula>
    </cfRule>
  </conditionalFormatting>
  <conditionalFormatting sqref="P747">
    <cfRule type="cellIs" dxfId="640" priority="272" operator="greaterThan">
      <formula>0</formula>
    </cfRule>
    <cfRule type="cellIs" dxfId="639" priority="273" operator="lessThan">
      <formula>0</formula>
    </cfRule>
  </conditionalFormatting>
  <conditionalFormatting sqref="P694:P743">
    <cfRule type="cellIs" dxfId="638" priority="271" operator="equal">
      <formula>0</formula>
    </cfRule>
  </conditionalFormatting>
  <conditionalFormatting sqref="D804:O804">
    <cfRule type="cellIs" dxfId="637" priority="269" operator="greaterThan">
      <formula>0</formula>
    </cfRule>
    <cfRule type="cellIs" dxfId="636" priority="270" operator="lessThan">
      <formula>0</formula>
    </cfRule>
  </conditionalFormatting>
  <conditionalFormatting sqref="E751">
    <cfRule type="cellIs" dxfId="635" priority="268" operator="equal">
      <formula>0</formula>
    </cfRule>
  </conditionalFormatting>
  <conditionalFormatting sqref="D751:O800">
    <cfRule type="cellIs" dxfId="634" priority="267" operator="equal">
      <formula>0</formula>
    </cfRule>
  </conditionalFormatting>
  <conditionalFormatting sqref="P804">
    <cfRule type="cellIs" dxfId="633" priority="265" operator="greaterThan">
      <formula>0</formula>
    </cfRule>
    <cfRule type="cellIs" dxfId="632" priority="266" operator="lessThan">
      <formula>0</formula>
    </cfRule>
  </conditionalFormatting>
  <conditionalFormatting sqref="P751:P800">
    <cfRule type="cellIs" dxfId="631" priority="264" operator="equal">
      <formula>0</formula>
    </cfRule>
  </conditionalFormatting>
  <conditionalFormatting sqref="D861:O861">
    <cfRule type="cellIs" dxfId="630" priority="262" operator="greaterThan">
      <formula>0</formula>
    </cfRule>
    <cfRule type="cellIs" dxfId="629" priority="263" operator="lessThan">
      <formula>0</formula>
    </cfRule>
  </conditionalFormatting>
  <conditionalFormatting sqref="E808">
    <cfRule type="cellIs" dxfId="628" priority="261" operator="equal">
      <formula>0</formula>
    </cfRule>
  </conditionalFormatting>
  <conditionalFormatting sqref="D808:O857">
    <cfRule type="cellIs" dxfId="627" priority="260" operator="equal">
      <formula>0</formula>
    </cfRule>
  </conditionalFormatting>
  <conditionalFormatting sqref="P861">
    <cfRule type="cellIs" dxfId="626" priority="258" operator="greaterThan">
      <formula>0</formula>
    </cfRule>
    <cfRule type="cellIs" dxfId="625" priority="259" operator="lessThan">
      <formula>0</formula>
    </cfRule>
  </conditionalFormatting>
  <conditionalFormatting sqref="P808:P857">
    <cfRule type="cellIs" dxfId="624" priority="257" operator="equal">
      <formula>0</formula>
    </cfRule>
  </conditionalFormatting>
  <conditionalFormatting sqref="D918:O918">
    <cfRule type="cellIs" dxfId="623" priority="255" operator="greaterThan">
      <formula>0</formula>
    </cfRule>
    <cfRule type="cellIs" dxfId="622" priority="256" operator="lessThan">
      <formula>0</formula>
    </cfRule>
  </conditionalFormatting>
  <conditionalFormatting sqref="E865">
    <cfRule type="cellIs" dxfId="621" priority="254" operator="equal">
      <formula>0</formula>
    </cfRule>
  </conditionalFormatting>
  <conditionalFormatting sqref="D865:O914">
    <cfRule type="cellIs" dxfId="620" priority="253" operator="equal">
      <formula>0</formula>
    </cfRule>
  </conditionalFormatting>
  <conditionalFormatting sqref="P918">
    <cfRule type="cellIs" dxfId="619" priority="251" operator="greaterThan">
      <formula>0</formula>
    </cfRule>
    <cfRule type="cellIs" dxfId="618" priority="252" operator="lessThan">
      <formula>0</formula>
    </cfRule>
  </conditionalFormatting>
  <conditionalFormatting sqref="P865:P914">
    <cfRule type="cellIs" dxfId="617" priority="250" operator="equal">
      <formula>0</formula>
    </cfRule>
  </conditionalFormatting>
  <conditionalFormatting sqref="D975:O975">
    <cfRule type="cellIs" dxfId="616" priority="248" operator="greaterThan">
      <formula>0</formula>
    </cfRule>
    <cfRule type="cellIs" dxfId="615" priority="249" operator="lessThan">
      <formula>0</formula>
    </cfRule>
  </conditionalFormatting>
  <conditionalFormatting sqref="E922">
    <cfRule type="cellIs" dxfId="614" priority="247" operator="equal">
      <formula>0</formula>
    </cfRule>
  </conditionalFormatting>
  <conditionalFormatting sqref="D922:O971">
    <cfRule type="cellIs" dxfId="613" priority="246" operator="equal">
      <formula>0</formula>
    </cfRule>
  </conditionalFormatting>
  <conditionalFormatting sqref="P975">
    <cfRule type="cellIs" dxfId="612" priority="244" operator="greaterThan">
      <formula>0</formula>
    </cfRule>
    <cfRule type="cellIs" dxfId="611" priority="245" operator="lessThan">
      <formula>0</formula>
    </cfRule>
  </conditionalFormatting>
  <conditionalFormatting sqref="P922:P971">
    <cfRule type="cellIs" dxfId="610" priority="243" operator="equal">
      <formula>0</formula>
    </cfRule>
  </conditionalFormatting>
  <conditionalFormatting sqref="D1032:O1032">
    <cfRule type="cellIs" dxfId="609" priority="241" operator="greaterThan">
      <formula>0</formula>
    </cfRule>
    <cfRule type="cellIs" dxfId="608" priority="242" operator="lessThan">
      <formula>0</formula>
    </cfRule>
  </conditionalFormatting>
  <conditionalFormatting sqref="E979">
    <cfRule type="cellIs" dxfId="607" priority="240" operator="equal">
      <formula>0</formula>
    </cfRule>
  </conditionalFormatting>
  <conditionalFormatting sqref="D979:O1028">
    <cfRule type="cellIs" dxfId="606" priority="239" operator="equal">
      <formula>0</formula>
    </cfRule>
  </conditionalFormatting>
  <conditionalFormatting sqref="P1032">
    <cfRule type="cellIs" dxfId="605" priority="237" operator="greaterThan">
      <formula>0</formula>
    </cfRule>
    <cfRule type="cellIs" dxfId="604" priority="238" operator="lessThan">
      <formula>0</formula>
    </cfRule>
  </conditionalFormatting>
  <conditionalFormatting sqref="P979:P1028">
    <cfRule type="cellIs" dxfId="603" priority="236" operator="equal">
      <formula>0</formula>
    </cfRule>
  </conditionalFormatting>
  <conditionalFormatting sqref="D1089:O1089">
    <cfRule type="cellIs" dxfId="602" priority="234" operator="greaterThan">
      <formula>0</formula>
    </cfRule>
    <cfRule type="cellIs" dxfId="601" priority="235" operator="lessThan">
      <formula>0</formula>
    </cfRule>
  </conditionalFormatting>
  <conditionalFormatting sqref="E1036">
    <cfRule type="cellIs" dxfId="600" priority="233" operator="equal">
      <formula>0</formula>
    </cfRule>
  </conditionalFormatting>
  <conditionalFormatting sqref="D1036:O1085">
    <cfRule type="cellIs" dxfId="599" priority="232" operator="equal">
      <formula>0</formula>
    </cfRule>
  </conditionalFormatting>
  <conditionalFormatting sqref="P1089">
    <cfRule type="cellIs" dxfId="598" priority="230" operator="greaterThan">
      <formula>0</formula>
    </cfRule>
    <cfRule type="cellIs" dxfId="597" priority="231" operator="lessThan">
      <formula>0</formula>
    </cfRule>
  </conditionalFormatting>
  <conditionalFormatting sqref="P1036:P1085">
    <cfRule type="cellIs" dxfId="596" priority="229" operator="equal">
      <formula>0</formula>
    </cfRule>
  </conditionalFormatting>
  <conditionalFormatting sqref="D1146:O1146">
    <cfRule type="cellIs" dxfId="595" priority="227" operator="greaterThan">
      <formula>0</formula>
    </cfRule>
    <cfRule type="cellIs" dxfId="594" priority="228" operator="lessThan">
      <formula>0</formula>
    </cfRule>
  </conditionalFormatting>
  <conditionalFormatting sqref="E1093">
    <cfRule type="cellIs" dxfId="593" priority="226" operator="equal">
      <formula>0</formula>
    </cfRule>
  </conditionalFormatting>
  <conditionalFormatting sqref="D1093:O1142">
    <cfRule type="cellIs" dxfId="592" priority="225" operator="equal">
      <formula>0</formula>
    </cfRule>
  </conditionalFormatting>
  <conditionalFormatting sqref="P1146">
    <cfRule type="cellIs" dxfId="591" priority="223" operator="greaterThan">
      <formula>0</formula>
    </cfRule>
    <cfRule type="cellIs" dxfId="590" priority="224" operator="lessThan">
      <formula>0</formula>
    </cfRule>
  </conditionalFormatting>
  <conditionalFormatting sqref="P1093:P1142">
    <cfRule type="cellIs" dxfId="589" priority="222" operator="equal">
      <formula>0</formula>
    </cfRule>
  </conditionalFormatting>
  <conditionalFormatting sqref="D1203:O1203">
    <cfRule type="cellIs" dxfId="588" priority="220" operator="greaterThan">
      <formula>0</formula>
    </cfRule>
    <cfRule type="cellIs" dxfId="587" priority="221" operator="lessThan">
      <formula>0</formula>
    </cfRule>
  </conditionalFormatting>
  <conditionalFormatting sqref="E1150">
    <cfRule type="cellIs" dxfId="586" priority="219" operator="equal">
      <formula>0</formula>
    </cfRule>
  </conditionalFormatting>
  <conditionalFormatting sqref="D1150:O1199">
    <cfRule type="cellIs" dxfId="585" priority="218" operator="equal">
      <formula>0</formula>
    </cfRule>
  </conditionalFormatting>
  <conditionalFormatting sqref="P1203">
    <cfRule type="cellIs" dxfId="584" priority="216" operator="greaterThan">
      <formula>0</formula>
    </cfRule>
    <cfRule type="cellIs" dxfId="583" priority="217" operator="lessThan">
      <formula>0</formula>
    </cfRule>
  </conditionalFormatting>
  <conditionalFormatting sqref="P1150:P1199">
    <cfRule type="cellIs" dxfId="582" priority="215" operator="equal">
      <formula>0</formula>
    </cfRule>
  </conditionalFormatting>
  <conditionalFormatting sqref="D1260:O1260">
    <cfRule type="cellIs" dxfId="581" priority="213" operator="greaterThan">
      <formula>0</formula>
    </cfRule>
    <cfRule type="cellIs" dxfId="580" priority="214" operator="lessThan">
      <formula>0</formula>
    </cfRule>
  </conditionalFormatting>
  <conditionalFormatting sqref="E1207">
    <cfRule type="cellIs" dxfId="579" priority="212" operator="equal">
      <formula>0</formula>
    </cfRule>
  </conditionalFormatting>
  <conditionalFormatting sqref="D1207:O1256">
    <cfRule type="cellIs" dxfId="578" priority="211" operator="equal">
      <formula>0</formula>
    </cfRule>
  </conditionalFormatting>
  <conditionalFormatting sqref="P1260">
    <cfRule type="cellIs" dxfId="577" priority="209" operator="greaterThan">
      <formula>0</formula>
    </cfRule>
    <cfRule type="cellIs" dxfId="576" priority="210" operator="lessThan">
      <formula>0</formula>
    </cfRule>
  </conditionalFormatting>
  <conditionalFormatting sqref="P1207:P1256">
    <cfRule type="cellIs" dxfId="575" priority="208" operator="equal">
      <formula>0</formula>
    </cfRule>
  </conditionalFormatting>
  <conditionalFormatting sqref="D1317:O1317">
    <cfRule type="cellIs" dxfId="574" priority="206" operator="greaterThan">
      <formula>0</formula>
    </cfRule>
    <cfRule type="cellIs" dxfId="573" priority="207" operator="lessThan">
      <formula>0</formula>
    </cfRule>
  </conditionalFormatting>
  <conditionalFormatting sqref="E1264">
    <cfRule type="cellIs" dxfId="572" priority="205" operator="equal">
      <formula>0</formula>
    </cfRule>
  </conditionalFormatting>
  <conditionalFormatting sqref="D1264:O1313">
    <cfRule type="cellIs" dxfId="571" priority="204" operator="equal">
      <formula>0</formula>
    </cfRule>
  </conditionalFormatting>
  <conditionalFormatting sqref="P1317">
    <cfRule type="cellIs" dxfId="570" priority="202" operator="greaterThan">
      <formula>0</formula>
    </cfRule>
    <cfRule type="cellIs" dxfId="569" priority="203" operator="lessThan">
      <formula>0</formula>
    </cfRule>
  </conditionalFormatting>
  <conditionalFormatting sqref="P1264:P1313">
    <cfRule type="cellIs" dxfId="568" priority="201" operator="equal">
      <formula>0</formula>
    </cfRule>
  </conditionalFormatting>
  <conditionalFormatting sqref="D1374:O1374">
    <cfRule type="cellIs" dxfId="567" priority="199" operator="greaterThan">
      <formula>0</formula>
    </cfRule>
    <cfRule type="cellIs" dxfId="566" priority="200" operator="lessThan">
      <formula>0</formula>
    </cfRule>
  </conditionalFormatting>
  <conditionalFormatting sqref="E1321">
    <cfRule type="cellIs" dxfId="565" priority="198" operator="equal">
      <formula>0</formula>
    </cfRule>
  </conditionalFormatting>
  <conditionalFormatting sqref="D1321:O1370">
    <cfRule type="cellIs" dxfId="564" priority="197" operator="equal">
      <formula>0</formula>
    </cfRule>
  </conditionalFormatting>
  <conditionalFormatting sqref="P1374">
    <cfRule type="cellIs" dxfId="563" priority="195" operator="greaterThan">
      <formula>0</formula>
    </cfRule>
    <cfRule type="cellIs" dxfId="562" priority="196" operator="lessThan">
      <formula>0</formula>
    </cfRule>
  </conditionalFormatting>
  <conditionalFormatting sqref="P1321:P1370">
    <cfRule type="cellIs" dxfId="561" priority="194" operator="equal">
      <formula>0</formula>
    </cfRule>
  </conditionalFormatting>
  <conditionalFormatting sqref="D1431:O1431">
    <cfRule type="cellIs" dxfId="560" priority="192" operator="greaterThan">
      <formula>0</formula>
    </cfRule>
    <cfRule type="cellIs" dxfId="559" priority="193" operator="lessThan">
      <formula>0</formula>
    </cfRule>
  </conditionalFormatting>
  <conditionalFormatting sqref="E1378">
    <cfRule type="cellIs" dxfId="558" priority="191" operator="equal">
      <formula>0</formula>
    </cfRule>
  </conditionalFormatting>
  <conditionalFormatting sqref="D1378:O1427">
    <cfRule type="cellIs" dxfId="557" priority="190" operator="equal">
      <formula>0</formula>
    </cfRule>
  </conditionalFormatting>
  <conditionalFormatting sqref="P1431">
    <cfRule type="cellIs" dxfId="556" priority="188" operator="greaterThan">
      <formula>0</formula>
    </cfRule>
    <cfRule type="cellIs" dxfId="555" priority="189" operator="lessThan">
      <formula>0</formula>
    </cfRule>
  </conditionalFormatting>
  <conditionalFormatting sqref="P1378:P1427">
    <cfRule type="cellIs" dxfId="554" priority="187" operator="equal">
      <formula>0</formula>
    </cfRule>
  </conditionalFormatting>
  <conditionalFormatting sqref="D1488:O1488">
    <cfRule type="cellIs" dxfId="553" priority="185" operator="greaterThan">
      <formula>0</formula>
    </cfRule>
    <cfRule type="cellIs" dxfId="552" priority="186" operator="lessThan">
      <formula>0</formula>
    </cfRule>
  </conditionalFormatting>
  <conditionalFormatting sqref="E1435">
    <cfRule type="cellIs" dxfId="551" priority="184" operator="equal">
      <formula>0</formula>
    </cfRule>
  </conditionalFormatting>
  <conditionalFormatting sqref="D1435:O1484">
    <cfRule type="cellIs" dxfId="550" priority="183" operator="equal">
      <formula>0</formula>
    </cfRule>
  </conditionalFormatting>
  <conditionalFormatting sqref="P1488">
    <cfRule type="cellIs" dxfId="549" priority="181" operator="greaterThan">
      <formula>0</formula>
    </cfRule>
    <cfRule type="cellIs" dxfId="548" priority="182" operator="lessThan">
      <formula>0</formula>
    </cfRule>
  </conditionalFormatting>
  <conditionalFormatting sqref="P1435:P1484">
    <cfRule type="cellIs" dxfId="547" priority="180" operator="equal">
      <formula>0</formula>
    </cfRule>
  </conditionalFormatting>
  <conditionalFormatting sqref="D1545:O1545">
    <cfRule type="cellIs" dxfId="546" priority="178" operator="greaterThan">
      <formula>0</formula>
    </cfRule>
    <cfRule type="cellIs" dxfId="545" priority="179" operator="lessThan">
      <formula>0</formula>
    </cfRule>
  </conditionalFormatting>
  <conditionalFormatting sqref="E1492">
    <cfRule type="cellIs" dxfId="544" priority="177" operator="equal">
      <formula>0</formula>
    </cfRule>
  </conditionalFormatting>
  <conditionalFormatting sqref="D1492:O1541">
    <cfRule type="cellIs" dxfId="543" priority="176" operator="equal">
      <formula>0</formula>
    </cfRule>
  </conditionalFormatting>
  <conditionalFormatting sqref="P1545">
    <cfRule type="cellIs" dxfId="542" priority="174" operator="greaterThan">
      <formula>0</formula>
    </cfRule>
    <cfRule type="cellIs" dxfId="541" priority="175" operator="lessThan">
      <formula>0</formula>
    </cfRule>
  </conditionalFormatting>
  <conditionalFormatting sqref="P1492:P1541">
    <cfRule type="cellIs" dxfId="540" priority="173" operator="equal">
      <formula>0</formula>
    </cfRule>
  </conditionalFormatting>
  <conditionalFormatting sqref="D1602:O1602">
    <cfRule type="cellIs" dxfId="539" priority="171" operator="greaterThan">
      <formula>0</formula>
    </cfRule>
    <cfRule type="cellIs" dxfId="538" priority="172" operator="lessThan">
      <formula>0</formula>
    </cfRule>
  </conditionalFormatting>
  <conditionalFormatting sqref="E1549">
    <cfRule type="cellIs" dxfId="537" priority="170" operator="equal">
      <formula>0</formula>
    </cfRule>
  </conditionalFormatting>
  <conditionalFormatting sqref="D1549:O1598">
    <cfRule type="cellIs" dxfId="536" priority="169" operator="equal">
      <formula>0</formula>
    </cfRule>
  </conditionalFormatting>
  <conditionalFormatting sqref="P1602">
    <cfRule type="cellIs" dxfId="535" priority="167" operator="greaterThan">
      <formula>0</formula>
    </cfRule>
    <cfRule type="cellIs" dxfId="534" priority="168" operator="lessThan">
      <formula>0</formula>
    </cfRule>
  </conditionalFormatting>
  <conditionalFormatting sqref="P1549:P1598">
    <cfRule type="cellIs" dxfId="533" priority="166" operator="equal">
      <formula>0</formula>
    </cfRule>
  </conditionalFormatting>
  <conditionalFormatting sqref="D1659:O1659">
    <cfRule type="cellIs" dxfId="532" priority="164" operator="greaterThan">
      <formula>0</formula>
    </cfRule>
    <cfRule type="cellIs" dxfId="531" priority="165" operator="lessThan">
      <formula>0</formula>
    </cfRule>
  </conditionalFormatting>
  <conditionalFormatting sqref="E1606">
    <cfRule type="cellIs" dxfId="530" priority="163" operator="equal">
      <formula>0</formula>
    </cfRule>
  </conditionalFormatting>
  <conditionalFormatting sqref="D1606:O1655">
    <cfRule type="cellIs" dxfId="529" priority="162" operator="equal">
      <formula>0</formula>
    </cfRule>
  </conditionalFormatting>
  <conditionalFormatting sqref="P1659">
    <cfRule type="cellIs" dxfId="528" priority="160" operator="greaterThan">
      <formula>0</formula>
    </cfRule>
    <cfRule type="cellIs" dxfId="527" priority="161" operator="lessThan">
      <formula>0</formula>
    </cfRule>
  </conditionalFormatting>
  <conditionalFormatting sqref="P1606:P1655">
    <cfRule type="cellIs" dxfId="526" priority="159" operator="equal">
      <formula>0</formula>
    </cfRule>
  </conditionalFormatting>
  <conditionalFormatting sqref="D1716:O1716">
    <cfRule type="cellIs" dxfId="525" priority="157" operator="greaterThan">
      <formula>0</formula>
    </cfRule>
    <cfRule type="cellIs" dxfId="524" priority="158" operator="lessThan">
      <formula>0</formula>
    </cfRule>
  </conditionalFormatting>
  <conditionalFormatting sqref="E1663">
    <cfRule type="cellIs" dxfId="523" priority="156" operator="equal">
      <formula>0</formula>
    </cfRule>
  </conditionalFormatting>
  <conditionalFormatting sqref="D1663:O1712">
    <cfRule type="cellIs" dxfId="522" priority="155" operator="equal">
      <formula>0</formula>
    </cfRule>
  </conditionalFormatting>
  <conditionalFormatting sqref="P1716">
    <cfRule type="cellIs" dxfId="521" priority="153" operator="greaterThan">
      <formula>0</formula>
    </cfRule>
    <cfRule type="cellIs" dxfId="520" priority="154" operator="lessThan">
      <formula>0</formula>
    </cfRule>
  </conditionalFormatting>
  <conditionalFormatting sqref="P1663:P1712">
    <cfRule type="cellIs" dxfId="519" priority="152" operator="equal">
      <formula>0</formula>
    </cfRule>
  </conditionalFormatting>
  <conditionalFormatting sqref="D1773:O1773">
    <cfRule type="cellIs" dxfId="518" priority="150" operator="greaterThan">
      <formula>0</formula>
    </cfRule>
    <cfRule type="cellIs" dxfId="517" priority="151" operator="lessThan">
      <formula>0</formula>
    </cfRule>
  </conditionalFormatting>
  <conditionalFormatting sqref="E1720">
    <cfRule type="cellIs" dxfId="516" priority="149" operator="equal">
      <formula>0</formula>
    </cfRule>
  </conditionalFormatting>
  <conditionalFormatting sqref="D1720:O1769">
    <cfRule type="cellIs" dxfId="515" priority="148" operator="equal">
      <formula>0</formula>
    </cfRule>
  </conditionalFormatting>
  <conditionalFormatting sqref="P1773">
    <cfRule type="cellIs" dxfId="514" priority="146" operator="greaterThan">
      <formula>0</formula>
    </cfRule>
    <cfRule type="cellIs" dxfId="513" priority="147" operator="lessThan">
      <formula>0</formula>
    </cfRule>
  </conditionalFormatting>
  <conditionalFormatting sqref="P1720:P1769">
    <cfRule type="cellIs" dxfId="512" priority="145" operator="equal">
      <formula>0</formula>
    </cfRule>
  </conditionalFormatting>
  <conditionalFormatting sqref="D1830:O1830">
    <cfRule type="cellIs" dxfId="511" priority="143" operator="greaterThan">
      <formula>0</formula>
    </cfRule>
    <cfRule type="cellIs" dxfId="510" priority="144" operator="lessThan">
      <formula>0</formula>
    </cfRule>
  </conditionalFormatting>
  <conditionalFormatting sqref="E1777">
    <cfRule type="cellIs" dxfId="509" priority="142" operator="equal">
      <formula>0</formula>
    </cfRule>
  </conditionalFormatting>
  <conditionalFormatting sqref="D1777:O1826">
    <cfRule type="cellIs" dxfId="508" priority="141" operator="equal">
      <formula>0</formula>
    </cfRule>
  </conditionalFormatting>
  <conditionalFormatting sqref="P1830">
    <cfRule type="cellIs" dxfId="507" priority="139" operator="greaterThan">
      <formula>0</formula>
    </cfRule>
    <cfRule type="cellIs" dxfId="506" priority="140" operator="lessThan">
      <formula>0</formula>
    </cfRule>
  </conditionalFormatting>
  <conditionalFormatting sqref="P1777:P1826">
    <cfRule type="cellIs" dxfId="505" priority="138" operator="equal">
      <formula>0</formula>
    </cfRule>
  </conditionalFormatting>
  <conditionalFormatting sqref="D1887:O1887">
    <cfRule type="cellIs" dxfId="504" priority="136" operator="greaterThan">
      <formula>0</formula>
    </cfRule>
    <cfRule type="cellIs" dxfId="503" priority="137" operator="lessThan">
      <formula>0</formula>
    </cfRule>
  </conditionalFormatting>
  <conditionalFormatting sqref="E1834">
    <cfRule type="cellIs" dxfId="502" priority="135" operator="equal">
      <formula>0</formula>
    </cfRule>
  </conditionalFormatting>
  <conditionalFormatting sqref="D1834:O1883">
    <cfRule type="cellIs" dxfId="501" priority="134" operator="equal">
      <formula>0</formula>
    </cfRule>
  </conditionalFormatting>
  <conditionalFormatting sqref="P1887">
    <cfRule type="cellIs" dxfId="500" priority="132" operator="greaterThan">
      <formula>0</formula>
    </cfRule>
    <cfRule type="cellIs" dxfId="499" priority="133" operator="lessThan">
      <formula>0</formula>
    </cfRule>
  </conditionalFormatting>
  <conditionalFormatting sqref="P1834:P1883">
    <cfRule type="cellIs" dxfId="498" priority="131" operator="equal">
      <formula>0</formula>
    </cfRule>
  </conditionalFormatting>
  <conditionalFormatting sqref="D1944:O1944">
    <cfRule type="cellIs" dxfId="497" priority="129" operator="greaterThan">
      <formula>0</formula>
    </cfRule>
    <cfRule type="cellIs" dxfId="496" priority="130" operator="lessThan">
      <formula>0</formula>
    </cfRule>
  </conditionalFormatting>
  <conditionalFormatting sqref="E1891">
    <cfRule type="cellIs" dxfId="495" priority="128" operator="equal">
      <formula>0</formula>
    </cfRule>
  </conditionalFormatting>
  <conditionalFormatting sqref="D1891:O1940">
    <cfRule type="cellIs" dxfId="494" priority="127" operator="equal">
      <formula>0</formula>
    </cfRule>
  </conditionalFormatting>
  <conditionalFormatting sqref="P1944">
    <cfRule type="cellIs" dxfId="493" priority="125" operator="greaterThan">
      <formula>0</formula>
    </cfRule>
    <cfRule type="cellIs" dxfId="492" priority="126" operator="lessThan">
      <formula>0</formula>
    </cfRule>
  </conditionalFormatting>
  <conditionalFormatting sqref="P1891:P1940">
    <cfRule type="cellIs" dxfId="491" priority="124" operator="equal">
      <formula>0</formula>
    </cfRule>
  </conditionalFormatting>
  <conditionalFormatting sqref="D2001:O2001">
    <cfRule type="cellIs" dxfId="490" priority="122" operator="greaterThan">
      <formula>0</formula>
    </cfRule>
    <cfRule type="cellIs" dxfId="489" priority="123" operator="lessThan">
      <formula>0</formula>
    </cfRule>
  </conditionalFormatting>
  <conditionalFormatting sqref="E1948">
    <cfRule type="cellIs" dxfId="488" priority="121" operator="equal">
      <formula>0</formula>
    </cfRule>
  </conditionalFormatting>
  <conditionalFormatting sqref="D1948:O1997">
    <cfRule type="cellIs" dxfId="487" priority="120" operator="equal">
      <formula>0</formula>
    </cfRule>
  </conditionalFormatting>
  <conditionalFormatting sqref="P2001">
    <cfRule type="cellIs" dxfId="486" priority="118" operator="greaterThan">
      <formula>0</formula>
    </cfRule>
    <cfRule type="cellIs" dxfId="485" priority="119" operator="lessThan">
      <formula>0</formula>
    </cfRule>
  </conditionalFormatting>
  <conditionalFormatting sqref="P1948:P1997">
    <cfRule type="cellIs" dxfId="484" priority="117" operator="equal">
      <formula>0</formula>
    </cfRule>
  </conditionalFormatting>
  <conditionalFormatting sqref="D2058:O2058">
    <cfRule type="cellIs" dxfId="483" priority="115" operator="greaterThan">
      <formula>0</formula>
    </cfRule>
    <cfRule type="cellIs" dxfId="482" priority="116" operator="lessThan">
      <formula>0</formula>
    </cfRule>
  </conditionalFormatting>
  <conditionalFormatting sqref="E2005">
    <cfRule type="cellIs" dxfId="481" priority="114" operator="equal">
      <formula>0</formula>
    </cfRule>
  </conditionalFormatting>
  <conditionalFormatting sqref="D2005:O2054">
    <cfRule type="cellIs" dxfId="480" priority="113" operator="equal">
      <formula>0</formula>
    </cfRule>
  </conditionalFormatting>
  <conditionalFormatting sqref="P2058">
    <cfRule type="cellIs" dxfId="479" priority="111" operator="greaterThan">
      <formula>0</formula>
    </cfRule>
    <cfRule type="cellIs" dxfId="478" priority="112" operator="lessThan">
      <formula>0</formula>
    </cfRule>
  </conditionalFormatting>
  <conditionalFormatting sqref="P2005:P2054">
    <cfRule type="cellIs" dxfId="477" priority="110" operator="equal">
      <formula>0</formula>
    </cfRule>
  </conditionalFormatting>
  <conditionalFormatting sqref="D2115:O2115">
    <cfRule type="cellIs" dxfId="476" priority="108" operator="greaterThan">
      <formula>0</formula>
    </cfRule>
    <cfRule type="cellIs" dxfId="475" priority="109" operator="lessThan">
      <formula>0</formula>
    </cfRule>
  </conditionalFormatting>
  <conditionalFormatting sqref="E2062">
    <cfRule type="cellIs" dxfId="474" priority="107" operator="equal">
      <formula>0</formula>
    </cfRule>
  </conditionalFormatting>
  <conditionalFormatting sqref="D2062:O2111">
    <cfRule type="cellIs" dxfId="473" priority="106" operator="equal">
      <formula>0</formula>
    </cfRule>
  </conditionalFormatting>
  <conditionalFormatting sqref="P2115">
    <cfRule type="cellIs" dxfId="472" priority="104" operator="greaterThan">
      <formula>0</formula>
    </cfRule>
    <cfRule type="cellIs" dxfId="471" priority="105" operator="lessThan">
      <formula>0</formula>
    </cfRule>
  </conditionalFormatting>
  <conditionalFormatting sqref="P2062:P2111">
    <cfRule type="cellIs" dxfId="470" priority="103" operator="equal">
      <formula>0</formula>
    </cfRule>
  </conditionalFormatting>
  <conditionalFormatting sqref="D2172:O2172">
    <cfRule type="cellIs" dxfId="469" priority="101" operator="greaterThan">
      <formula>0</formula>
    </cfRule>
    <cfRule type="cellIs" dxfId="468" priority="102" operator="lessThan">
      <formula>0</formula>
    </cfRule>
  </conditionalFormatting>
  <conditionalFormatting sqref="E2119">
    <cfRule type="cellIs" dxfId="467" priority="100" operator="equal">
      <formula>0</formula>
    </cfRule>
  </conditionalFormatting>
  <conditionalFormatting sqref="D2119:O2168">
    <cfRule type="cellIs" dxfId="466" priority="99" operator="equal">
      <formula>0</formula>
    </cfRule>
  </conditionalFormatting>
  <conditionalFormatting sqref="P2172">
    <cfRule type="cellIs" dxfId="465" priority="97" operator="greaterThan">
      <formula>0</formula>
    </cfRule>
    <cfRule type="cellIs" dxfId="464" priority="98" operator="lessThan">
      <formula>0</formula>
    </cfRule>
  </conditionalFormatting>
  <conditionalFormatting sqref="P2119:P2168">
    <cfRule type="cellIs" dxfId="463" priority="96" operator="equal">
      <formula>0</formula>
    </cfRule>
  </conditionalFormatting>
  <conditionalFormatting sqref="D2229:O2229">
    <cfRule type="cellIs" dxfId="462" priority="94" operator="greaterThan">
      <formula>0</formula>
    </cfRule>
    <cfRule type="cellIs" dxfId="461" priority="95" operator="lessThan">
      <formula>0</formula>
    </cfRule>
  </conditionalFormatting>
  <conditionalFormatting sqref="E2176">
    <cfRule type="cellIs" dxfId="460" priority="93" operator="equal">
      <formula>0</formula>
    </cfRule>
  </conditionalFormatting>
  <conditionalFormatting sqref="D2176:O2225">
    <cfRule type="cellIs" dxfId="459" priority="92" operator="equal">
      <formula>0</formula>
    </cfRule>
  </conditionalFormatting>
  <conditionalFormatting sqref="P2229">
    <cfRule type="cellIs" dxfId="458" priority="90" operator="greaterThan">
      <formula>0</formula>
    </cfRule>
    <cfRule type="cellIs" dxfId="457" priority="91" operator="lessThan">
      <formula>0</formula>
    </cfRule>
  </conditionalFormatting>
  <conditionalFormatting sqref="P2176:P2225">
    <cfRule type="cellIs" dxfId="456" priority="89" operator="equal">
      <formula>0</formula>
    </cfRule>
  </conditionalFormatting>
  <conditionalFormatting sqref="D2286:O2286">
    <cfRule type="cellIs" dxfId="455" priority="87" operator="greaterThan">
      <formula>0</formula>
    </cfRule>
    <cfRule type="cellIs" dxfId="454" priority="88" operator="lessThan">
      <formula>0</formula>
    </cfRule>
  </conditionalFormatting>
  <conditionalFormatting sqref="E2233">
    <cfRule type="cellIs" dxfId="453" priority="86" operator="equal">
      <formula>0</formula>
    </cfRule>
  </conditionalFormatting>
  <conditionalFormatting sqref="D2233:O2282">
    <cfRule type="cellIs" dxfId="452" priority="85" operator="equal">
      <formula>0</formula>
    </cfRule>
  </conditionalFormatting>
  <conditionalFormatting sqref="P2286">
    <cfRule type="cellIs" dxfId="451" priority="83" operator="greaterThan">
      <formula>0</formula>
    </cfRule>
    <cfRule type="cellIs" dxfId="450" priority="84" operator="lessThan">
      <formula>0</formula>
    </cfRule>
  </conditionalFormatting>
  <conditionalFormatting sqref="P2233:P2282">
    <cfRule type="cellIs" dxfId="449" priority="82" operator="equal">
      <formula>0</formula>
    </cfRule>
  </conditionalFormatting>
  <conditionalFormatting sqref="D2343:O2343">
    <cfRule type="cellIs" dxfId="448" priority="80" operator="greaterThan">
      <formula>0</formula>
    </cfRule>
    <cfRule type="cellIs" dxfId="447" priority="81" operator="lessThan">
      <formula>0</formula>
    </cfRule>
  </conditionalFormatting>
  <conditionalFormatting sqref="E2290">
    <cfRule type="cellIs" dxfId="446" priority="79" operator="equal">
      <formula>0</formula>
    </cfRule>
  </conditionalFormatting>
  <conditionalFormatting sqref="D2290:O2339">
    <cfRule type="cellIs" dxfId="445" priority="78" operator="equal">
      <formula>0</formula>
    </cfRule>
  </conditionalFormatting>
  <conditionalFormatting sqref="P2343">
    <cfRule type="cellIs" dxfId="444" priority="76" operator="greaterThan">
      <formula>0</formula>
    </cfRule>
    <cfRule type="cellIs" dxfId="443" priority="77" operator="lessThan">
      <formula>0</formula>
    </cfRule>
  </conditionalFormatting>
  <conditionalFormatting sqref="P2290:P2339">
    <cfRule type="cellIs" dxfId="442" priority="75" operator="equal">
      <formula>0</formula>
    </cfRule>
  </conditionalFormatting>
  <conditionalFormatting sqref="D2400:O2400">
    <cfRule type="cellIs" dxfId="441" priority="73" operator="greaterThan">
      <formula>0</formula>
    </cfRule>
    <cfRule type="cellIs" dxfId="440" priority="74" operator="lessThan">
      <formula>0</formula>
    </cfRule>
  </conditionalFormatting>
  <conditionalFormatting sqref="E2347">
    <cfRule type="cellIs" dxfId="439" priority="72" operator="equal">
      <formula>0</formula>
    </cfRule>
  </conditionalFormatting>
  <conditionalFormatting sqref="D2347:O2396">
    <cfRule type="cellIs" dxfId="438" priority="71" operator="equal">
      <formula>0</formula>
    </cfRule>
  </conditionalFormatting>
  <conditionalFormatting sqref="P2400">
    <cfRule type="cellIs" dxfId="437" priority="69" operator="greaterThan">
      <formula>0</formula>
    </cfRule>
    <cfRule type="cellIs" dxfId="436" priority="70" operator="lessThan">
      <formula>0</formula>
    </cfRule>
  </conditionalFormatting>
  <conditionalFormatting sqref="P2347:P2396">
    <cfRule type="cellIs" dxfId="435" priority="68" operator="equal">
      <formula>0</formula>
    </cfRule>
  </conditionalFormatting>
  <conditionalFormatting sqref="D2457:O2457">
    <cfRule type="cellIs" dxfId="434" priority="66" operator="greaterThan">
      <formula>0</formula>
    </cfRule>
    <cfRule type="cellIs" dxfId="433" priority="67" operator="lessThan">
      <formula>0</formula>
    </cfRule>
  </conditionalFormatting>
  <conditionalFormatting sqref="E2404">
    <cfRule type="cellIs" dxfId="432" priority="65" operator="equal">
      <formula>0</formula>
    </cfRule>
  </conditionalFormatting>
  <conditionalFormatting sqref="D2404:O2453">
    <cfRule type="cellIs" dxfId="431" priority="64" operator="equal">
      <formula>0</formula>
    </cfRule>
  </conditionalFormatting>
  <conditionalFormatting sqref="P2457">
    <cfRule type="cellIs" dxfId="430" priority="62" operator="greaterThan">
      <formula>0</formula>
    </cfRule>
    <cfRule type="cellIs" dxfId="429" priority="63" operator="lessThan">
      <formula>0</formula>
    </cfRule>
  </conditionalFormatting>
  <conditionalFormatting sqref="P2404:P2453">
    <cfRule type="cellIs" dxfId="428" priority="61" operator="equal">
      <formula>0</formula>
    </cfRule>
  </conditionalFormatting>
  <conditionalFormatting sqref="D2514:O2514">
    <cfRule type="cellIs" dxfId="427" priority="59" operator="greaterThan">
      <formula>0</formula>
    </cfRule>
    <cfRule type="cellIs" dxfId="426" priority="60" operator="lessThan">
      <formula>0</formula>
    </cfRule>
  </conditionalFormatting>
  <conditionalFormatting sqref="E2461">
    <cfRule type="cellIs" dxfId="425" priority="58" operator="equal">
      <formula>0</formula>
    </cfRule>
  </conditionalFormatting>
  <conditionalFormatting sqref="D2461:O2510">
    <cfRule type="cellIs" dxfId="424" priority="57" operator="equal">
      <formula>0</formula>
    </cfRule>
  </conditionalFormatting>
  <conditionalFormatting sqref="P2514">
    <cfRule type="cellIs" dxfId="423" priority="55" operator="greaterThan">
      <formula>0</formula>
    </cfRule>
    <cfRule type="cellIs" dxfId="422" priority="56" operator="lessThan">
      <formula>0</formula>
    </cfRule>
  </conditionalFormatting>
  <conditionalFormatting sqref="P2461:P2510">
    <cfRule type="cellIs" dxfId="421" priority="54" operator="equal">
      <formula>0</formula>
    </cfRule>
  </conditionalFormatting>
  <conditionalFormatting sqref="D2571:O2571">
    <cfRule type="cellIs" dxfId="420" priority="52" operator="greaterThan">
      <formula>0</formula>
    </cfRule>
    <cfRule type="cellIs" dxfId="419" priority="53" operator="lessThan">
      <formula>0</formula>
    </cfRule>
  </conditionalFormatting>
  <conditionalFormatting sqref="E2518">
    <cfRule type="cellIs" dxfId="418" priority="51" operator="equal">
      <formula>0</formula>
    </cfRule>
  </conditionalFormatting>
  <conditionalFormatting sqref="D2518:O2567">
    <cfRule type="cellIs" dxfId="417" priority="50" operator="equal">
      <formula>0</formula>
    </cfRule>
  </conditionalFormatting>
  <conditionalFormatting sqref="P2571">
    <cfRule type="cellIs" dxfId="416" priority="48" operator="greaterThan">
      <formula>0</formula>
    </cfRule>
    <cfRule type="cellIs" dxfId="415" priority="49" operator="lessThan">
      <formula>0</formula>
    </cfRule>
  </conditionalFormatting>
  <conditionalFormatting sqref="P2518:P2567">
    <cfRule type="cellIs" dxfId="414" priority="47" operator="equal">
      <formula>0</formula>
    </cfRule>
  </conditionalFormatting>
  <conditionalFormatting sqref="D2628:O2628">
    <cfRule type="cellIs" dxfId="413" priority="45" operator="greaterThan">
      <formula>0</formula>
    </cfRule>
    <cfRule type="cellIs" dxfId="412" priority="46" operator="lessThan">
      <formula>0</formula>
    </cfRule>
  </conditionalFormatting>
  <conditionalFormatting sqref="E2575">
    <cfRule type="cellIs" dxfId="411" priority="44" operator="equal">
      <formula>0</formula>
    </cfRule>
  </conditionalFormatting>
  <conditionalFormatting sqref="D2575:O2624">
    <cfRule type="cellIs" dxfId="410" priority="43" operator="equal">
      <formula>0</formula>
    </cfRule>
  </conditionalFormatting>
  <conditionalFormatting sqref="P2628">
    <cfRule type="cellIs" dxfId="409" priority="41" operator="greaterThan">
      <formula>0</formula>
    </cfRule>
    <cfRule type="cellIs" dxfId="408" priority="42" operator="lessThan">
      <formula>0</formula>
    </cfRule>
  </conditionalFormatting>
  <conditionalFormatting sqref="P2575:P2624">
    <cfRule type="cellIs" dxfId="407" priority="40" operator="equal">
      <formula>0</formula>
    </cfRule>
  </conditionalFormatting>
  <conditionalFormatting sqref="D2685:O2685">
    <cfRule type="cellIs" dxfId="406" priority="38" operator="greaterThan">
      <formula>0</formula>
    </cfRule>
    <cfRule type="cellIs" dxfId="405" priority="39" operator="lessThan">
      <formula>0</formula>
    </cfRule>
  </conditionalFormatting>
  <conditionalFormatting sqref="E2632">
    <cfRule type="cellIs" dxfId="404" priority="37" operator="equal">
      <formula>0</formula>
    </cfRule>
  </conditionalFormatting>
  <conditionalFormatting sqref="D2632:O2681">
    <cfRule type="cellIs" dxfId="403" priority="36" operator="equal">
      <formula>0</formula>
    </cfRule>
  </conditionalFormatting>
  <conditionalFormatting sqref="P2685">
    <cfRule type="cellIs" dxfId="402" priority="34" operator="greaterThan">
      <formula>0</formula>
    </cfRule>
    <cfRule type="cellIs" dxfId="401" priority="35" operator="lessThan">
      <formula>0</formula>
    </cfRule>
  </conditionalFormatting>
  <conditionalFormatting sqref="P2632:P2681">
    <cfRule type="cellIs" dxfId="400" priority="33" operator="equal">
      <formula>0</formula>
    </cfRule>
  </conditionalFormatting>
  <conditionalFormatting sqref="D2742:O2742">
    <cfRule type="cellIs" dxfId="399" priority="31" operator="greaterThan">
      <formula>0</formula>
    </cfRule>
    <cfRule type="cellIs" dxfId="398" priority="32" operator="lessThan">
      <formula>0</formula>
    </cfRule>
  </conditionalFormatting>
  <conditionalFormatting sqref="E2689">
    <cfRule type="cellIs" dxfId="397" priority="30" operator="equal">
      <formula>0</formula>
    </cfRule>
  </conditionalFormatting>
  <conditionalFormatting sqref="D2689:O2738">
    <cfRule type="cellIs" dxfId="396" priority="29" operator="equal">
      <formula>0</formula>
    </cfRule>
  </conditionalFormatting>
  <conditionalFormatting sqref="P2742">
    <cfRule type="cellIs" dxfId="395" priority="27" operator="greaterThan">
      <formula>0</formula>
    </cfRule>
    <cfRule type="cellIs" dxfId="394" priority="28" operator="lessThan">
      <formula>0</formula>
    </cfRule>
  </conditionalFormatting>
  <conditionalFormatting sqref="P2689:P2738">
    <cfRule type="cellIs" dxfId="393" priority="26" operator="equal">
      <formula>0</formula>
    </cfRule>
  </conditionalFormatting>
  <conditionalFormatting sqref="D2799:O2799">
    <cfRule type="cellIs" dxfId="392" priority="24" operator="greaterThan">
      <formula>0</formula>
    </cfRule>
    <cfRule type="cellIs" dxfId="391" priority="25" operator="lessThan">
      <formula>0</formula>
    </cfRule>
  </conditionalFormatting>
  <conditionalFormatting sqref="E2746">
    <cfRule type="cellIs" dxfId="390" priority="23" operator="equal">
      <formula>0</formula>
    </cfRule>
  </conditionalFormatting>
  <conditionalFormatting sqref="D2746:O2795">
    <cfRule type="cellIs" dxfId="389" priority="22" operator="equal">
      <formula>0</formula>
    </cfRule>
  </conditionalFormatting>
  <conditionalFormatting sqref="P2799">
    <cfRule type="cellIs" dxfId="388" priority="20" operator="greaterThan">
      <formula>0</formula>
    </cfRule>
    <cfRule type="cellIs" dxfId="387" priority="21" operator="lessThan">
      <formula>0</formula>
    </cfRule>
  </conditionalFormatting>
  <conditionalFormatting sqref="P2746:P2795">
    <cfRule type="cellIs" dxfId="386" priority="19" operator="equal">
      <formula>0</formula>
    </cfRule>
  </conditionalFormatting>
  <conditionalFormatting sqref="D2856:O2856">
    <cfRule type="cellIs" dxfId="385" priority="17" operator="greaterThan">
      <formula>0</formula>
    </cfRule>
    <cfRule type="cellIs" dxfId="384" priority="18" operator="lessThan">
      <formula>0</formula>
    </cfRule>
  </conditionalFormatting>
  <conditionalFormatting sqref="E2803">
    <cfRule type="cellIs" dxfId="383" priority="16" operator="equal">
      <formula>0</formula>
    </cfRule>
  </conditionalFormatting>
  <conditionalFormatting sqref="D2803:O2852">
    <cfRule type="cellIs" dxfId="382" priority="15" operator="equal">
      <formula>0</formula>
    </cfRule>
  </conditionalFormatting>
  <conditionalFormatting sqref="P2856">
    <cfRule type="cellIs" dxfId="381" priority="13" operator="greaterThan">
      <formula>0</formula>
    </cfRule>
    <cfRule type="cellIs" dxfId="380" priority="14" operator="lessThan">
      <formula>0</formula>
    </cfRule>
  </conditionalFormatting>
  <conditionalFormatting sqref="P2803:P2852">
    <cfRule type="cellIs" dxfId="379" priority="12" operator="equal">
      <formula>0</formula>
    </cfRule>
  </conditionalFormatting>
  <conditionalFormatting sqref="D2913:O2913">
    <cfRule type="cellIs" dxfId="378" priority="10" operator="greaterThan">
      <formula>0</formula>
    </cfRule>
    <cfRule type="cellIs" dxfId="377" priority="11" operator="lessThan">
      <formula>0</formula>
    </cfRule>
  </conditionalFormatting>
  <conditionalFormatting sqref="E2860">
    <cfRule type="cellIs" dxfId="376" priority="9" operator="equal">
      <formula>0</formula>
    </cfRule>
  </conditionalFormatting>
  <conditionalFormatting sqref="D2860:O2909">
    <cfRule type="cellIs" dxfId="375" priority="8" operator="equal">
      <formula>0</formula>
    </cfRule>
  </conditionalFormatting>
  <conditionalFormatting sqref="P2913">
    <cfRule type="cellIs" dxfId="374" priority="6" operator="greaterThan">
      <formula>0</formula>
    </cfRule>
    <cfRule type="cellIs" dxfId="373" priority="7" operator="lessThan">
      <formula>0</formula>
    </cfRule>
  </conditionalFormatting>
  <conditionalFormatting sqref="P2860:P2909">
    <cfRule type="cellIs" dxfId="372" priority="5" operator="equal">
      <formula>0</formula>
    </cfRule>
  </conditionalFormatting>
  <conditionalFormatting sqref="E124">
    <cfRule type="cellIs" dxfId="371" priority="4" operator="equal">
      <formula>0</formula>
    </cfRule>
  </conditionalFormatting>
  <conditionalFormatting sqref="D124:O129">
    <cfRule type="cellIs" dxfId="370" priority="3" operator="equal">
      <formula>0</formula>
    </cfRule>
  </conditionalFormatting>
  <conditionalFormatting sqref="E10">
    <cfRule type="cellIs" dxfId="369" priority="2" operator="equal">
      <formula>0</formula>
    </cfRule>
  </conditionalFormatting>
  <conditionalFormatting sqref="D10:O19">
    <cfRule type="cellIs" dxfId="368" priority="1" operator="equal">
      <formula>0</formula>
    </cfRule>
  </conditionalFormatting>
  <dataValidations count="1">
    <dataValidation type="list" allowBlank="1" showInputMessage="1" showErrorMessage="1" errorTitle="Erro" error="Não digite nada nessa cédula_x000a__x000a_Apenas escolha um ano na lista suspensa" sqref="O6">
      <formula1>$Y$9:$Y$59</formula1>
    </dataValidation>
  </dataValidations>
  <pageMargins left="0.511811024" right="0.511811024" top="0.78740157499999996" bottom="0.78740157499999996" header="0.31496062000000002" footer="0.31496062000000002"/>
  <pageSetup orientation="portrait" r:id="rId1"/>
  <ignoredErrors>
    <ignoredError sqref="P10:P59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filterMode="1">
    <tabColor rgb="FFFFFF00"/>
  </sheetPr>
  <dimension ref="A3:Z2863"/>
  <sheetViews>
    <sheetView showGridLines="0" showRowColHeaders="0" workbookViewId="0">
      <selection activeCell="O6" sqref="O6"/>
    </sheetView>
  </sheetViews>
  <sheetFormatPr defaultRowHeight="15" x14ac:dyDescent="0.25"/>
  <cols>
    <col min="1" max="1" width="11.7109375" style="255" customWidth="1"/>
    <col min="2" max="2" width="1.85546875" style="39" customWidth="1"/>
    <col min="3" max="3" width="23.5703125" customWidth="1"/>
    <col min="4" max="16" width="11.5703125" customWidth="1"/>
    <col min="21" max="21" width="4.28515625" customWidth="1"/>
    <col min="22" max="22" width="15.42578125" customWidth="1"/>
    <col min="25" max="26" width="9.140625" hidden="1" customWidth="1"/>
  </cols>
  <sheetData>
    <row r="3" spans="1:26" x14ac:dyDescent="0.25">
      <c r="P3" s="6"/>
    </row>
    <row r="4" spans="1:26" x14ac:dyDescent="0.25">
      <c r="P4" s="6"/>
    </row>
    <row r="5" spans="1:26" x14ac:dyDescent="0.25">
      <c r="O5" s="42" t="s">
        <v>59</v>
      </c>
      <c r="P5" s="6"/>
    </row>
    <row r="6" spans="1:26" x14ac:dyDescent="0.25">
      <c r="G6" s="7"/>
      <c r="N6" s="19" t="s">
        <v>146</v>
      </c>
      <c r="O6" s="45">
        <v>2021</v>
      </c>
      <c r="P6" s="6"/>
    </row>
    <row r="7" spans="1:26" x14ac:dyDescent="0.25">
      <c r="K7" s="43"/>
    </row>
    <row r="8" spans="1:26" ht="22.5" customHeight="1" x14ac:dyDescent="0.25">
      <c r="A8" s="256" t="s">
        <v>59</v>
      </c>
      <c r="C8" s="100">
        <f>O6</f>
        <v>2021</v>
      </c>
      <c r="D8" s="11" t="s">
        <v>34</v>
      </c>
      <c r="E8" s="11" t="s">
        <v>35</v>
      </c>
      <c r="F8" s="11" t="s">
        <v>36</v>
      </c>
      <c r="G8" s="11" t="s">
        <v>37</v>
      </c>
      <c r="H8" s="11" t="s">
        <v>38</v>
      </c>
      <c r="I8" s="11" t="s">
        <v>39</v>
      </c>
      <c r="J8" s="11" t="s">
        <v>40</v>
      </c>
      <c r="K8" s="11" t="s">
        <v>41</v>
      </c>
      <c r="L8" s="11" t="s">
        <v>42</v>
      </c>
      <c r="M8" s="11" t="s">
        <v>43</v>
      </c>
      <c r="N8" s="11" t="s">
        <v>44</v>
      </c>
      <c r="O8" s="11" t="s">
        <v>45</v>
      </c>
      <c r="P8" s="11" t="s">
        <v>18</v>
      </c>
    </row>
    <row r="9" spans="1:26" ht="15" hidden="1" customHeight="1" thickBot="1" x14ac:dyDescent="0.3">
      <c r="A9" s="255">
        <f>CAD!M10</f>
        <v>2020</v>
      </c>
      <c r="B9" s="41"/>
      <c r="C9" s="147" t="s">
        <v>202</v>
      </c>
      <c r="D9" s="148">
        <f>PREV_R!D9</f>
        <v>0</v>
      </c>
      <c r="E9" s="148">
        <f>PREV_R!E9</f>
        <v>0</v>
      </c>
      <c r="F9" s="148">
        <f>PREV_R!F9</f>
        <v>0</v>
      </c>
      <c r="G9" s="148">
        <f>PREV_R!G9</f>
        <v>0</v>
      </c>
      <c r="H9" s="148">
        <f>PREV_R!H9</f>
        <v>0</v>
      </c>
      <c r="I9" s="148">
        <f>PREV_R!I9</f>
        <v>0</v>
      </c>
      <c r="J9" s="148">
        <f>PREV_R!J9</f>
        <v>0</v>
      </c>
      <c r="K9" s="148">
        <f>PREV_R!K9</f>
        <v>0</v>
      </c>
      <c r="L9" s="148">
        <f>PREV_R!L9</f>
        <v>0</v>
      </c>
      <c r="M9" s="148">
        <f>PREV_R!M9</f>
        <v>0</v>
      </c>
      <c r="N9" s="148">
        <f>PREV_R!N9</f>
        <v>0</v>
      </c>
      <c r="O9" s="148">
        <f>PREV_R!O9</f>
        <v>0</v>
      </c>
      <c r="P9" s="148">
        <f>SUM(D9:O9)</f>
        <v>0</v>
      </c>
      <c r="Q9" s="9"/>
    </row>
    <row r="10" spans="1:26" ht="15" hidden="1" customHeight="1" x14ac:dyDescent="0.25">
      <c r="A10" s="255">
        <f>A9</f>
        <v>2020</v>
      </c>
      <c r="B10" s="41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9"/>
      <c r="Y10" t="s">
        <v>152</v>
      </c>
      <c r="Z10" s="5">
        <f>CAD!M10</f>
        <v>2020</v>
      </c>
    </row>
    <row r="11" spans="1:26" ht="15" hidden="1" customHeight="1" thickBot="1" x14ac:dyDescent="0.3">
      <c r="A11" s="255">
        <f>A9</f>
        <v>2020</v>
      </c>
      <c r="B11" s="41"/>
      <c r="C11" s="131" t="s">
        <v>203</v>
      </c>
      <c r="D11" s="132">
        <f>SUM(D12:D61)</f>
        <v>0</v>
      </c>
      <c r="E11" s="132">
        <f t="shared" ref="E11:O11" si="0">SUM(E12:E61)</f>
        <v>0</v>
      </c>
      <c r="F11" s="132">
        <f t="shared" si="0"/>
        <v>0</v>
      </c>
      <c r="G11" s="132">
        <f t="shared" si="0"/>
        <v>0</v>
      </c>
      <c r="H11" s="132">
        <f t="shared" si="0"/>
        <v>0</v>
      </c>
      <c r="I11" s="132">
        <f t="shared" si="0"/>
        <v>0</v>
      </c>
      <c r="J11" s="132">
        <f t="shared" si="0"/>
        <v>0</v>
      </c>
      <c r="K11" s="132">
        <f t="shared" si="0"/>
        <v>0</v>
      </c>
      <c r="L11" s="132">
        <f t="shared" si="0"/>
        <v>0</v>
      </c>
      <c r="M11" s="132">
        <f t="shared" si="0"/>
        <v>0</v>
      </c>
      <c r="N11" s="132">
        <f t="shared" si="0"/>
        <v>0</v>
      </c>
      <c r="O11" s="132">
        <f t="shared" si="0"/>
        <v>0</v>
      </c>
      <c r="P11" s="132">
        <f>SUM(D11:O11)</f>
        <v>0</v>
      </c>
      <c r="Q11" s="9"/>
      <c r="Y11" t="s">
        <v>153</v>
      </c>
      <c r="Z11" s="254">
        <f>Z10+1</f>
        <v>2021</v>
      </c>
    </row>
    <row r="12" spans="1:26" hidden="1" x14ac:dyDescent="0.25">
      <c r="A12" s="255" t="str">
        <f>IF(B12=1,A11,"")</f>
        <v/>
      </c>
      <c r="B12" s="39" t="str">
        <f>IF(C12&lt;&gt;0,1,"")</f>
        <v/>
      </c>
      <c r="C12" s="138">
        <f>VLOOKUP($Y$10,CAD!$H$7:$I$31,2,0)</f>
        <v>0</v>
      </c>
      <c r="D12" s="40">
        <v>0</v>
      </c>
      <c r="E12" s="40">
        <v>0</v>
      </c>
      <c r="F12" s="40">
        <v>0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140">
        <f>SUM(D12:O12)</f>
        <v>0</v>
      </c>
      <c r="Y12" t="s">
        <v>154</v>
      </c>
      <c r="Z12" s="254">
        <f t="shared" ref="Z12:Z60" si="1">Z11+1</f>
        <v>2022</v>
      </c>
    </row>
    <row r="13" spans="1:26" hidden="1" x14ac:dyDescent="0.25">
      <c r="A13" s="255" t="str">
        <f>IF(B13=1,A11,"")</f>
        <v/>
      </c>
      <c r="B13" s="39" t="str">
        <f t="shared" ref="B13:B61" si="2">IF(C13&lt;&gt;0,1,"")</f>
        <v/>
      </c>
      <c r="C13" s="138">
        <f>VLOOKUP($Y$11,CAD!$H$7:$I$31,2,0)</f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  <c r="P13" s="141">
        <f t="shared" ref="P13:P61" si="3">SUM(D13:O13)</f>
        <v>0</v>
      </c>
      <c r="Y13" t="s">
        <v>155</v>
      </c>
      <c r="Z13" s="254">
        <f t="shared" si="1"/>
        <v>2023</v>
      </c>
    </row>
    <row r="14" spans="1:26" hidden="1" x14ac:dyDescent="0.25">
      <c r="A14" s="255" t="str">
        <f>IF(B14=1,A11,"")</f>
        <v/>
      </c>
      <c r="B14" s="39" t="str">
        <f t="shared" si="2"/>
        <v/>
      </c>
      <c r="C14" s="138">
        <f>VLOOKUP($Y$12,CAD!$H$7:$I$31,2,0)</f>
        <v>0</v>
      </c>
      <c r="D14" s="40">
        <v>0</v>
      </c>
      <c r="E14" s="40">
        <v>0</v>
      </c>
      <c r="F14" s="40">
        <v>0</v>
      </c>
      <c r="G14" s="40">
        <v>0</v>
      </c>
      <c r="H14" s="40">
        <v>0</v>
      </c>
      <c r="I14" s="40">
        <v>0</v>
      </c>
      <c r="J14" s="40">
        <v>0</v>
      </c>
      <c r="K14" s="40">
        <v>0</v>
      </c>
      <c r="L14" s="40">
        <v>0</v>
      </c>
      <c r="M14" s="40">
        <v>0</v>
      </c>
      <c r="N14" s="40">
        <v>0</v>
      </c>
      <c r="O14" s="40">
        <v>0</v>
      </c>
      <c r="P14" s="141">
        <f t="shared" si="3"/>
        <v>0</v>
      </c>
      <c r="Y14" t="s">
        <v>156</v>
      </c>
      <c r="Z14" s="254">
        <f t="shared" si="1"/>
        <v>2024</v>
      </c>
    </row>
    <row r="15" spans="1:26" hidden="1" x14ac:dyDescent="0.25">
      <c r="A15" s="255" t="str">
        <f>IF(B15=1,A11,"")</f>
        <v/>
      </c>
      <c r="B15" s="39" t="str">
        <f t="shared" si="2"/>
        <v/>
      </c>
      <c r="C15" s="138">
        <f>VLOOKUP($Y$13,CAD!$H$7:$I$31,2,0)</f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  <c r="P15" s="141">
        <f t="shared" si="3"/>
        <v>0</v>
      </c>
      <c r="Y15" t="s">
        <v>157</v>
      </c>
      <c r="Z15" s="254">
        <f t="shared" si="1"/>
        <v>2025</v>
      </c>
    </row>
    <row r="16" spans="1:26" hidden="1" x14ac:dyDescent="0.25">
      <c r="A16" s="255" t="str">
        <f>IF(B16=1,A11,"")</f>
        <v/>
      </c>
      <c r="B16" s="39" t="str">
        <f t="shared" si="2"/>
        <v/>
      </c>
      <c r="C16" s="138">
        <f>VLOOKUP($Y$14,CAD!$H$7:$I$31,2,0)</f>
        <v>0</v>
      </c>
      <c r="D16" s="40">
        <v>0</v>
      </c>
      <c r="E16" s="40">
        <v>0</v>
      </c>
      <c r="F16" s="40">
        <v>0</v>
      </c>
      <c r="G16" s="40">
        <v>0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  <c r="P16" s="141">
        <f t="shared" si="3"/>
        <v>0</v>
      </c>
      <c r="Y16" t="s">
        <v>158</v>
      </c>
      <c r="Z16" s="254">
        <f t="shared" si="1"/>
        <v>2026</v>
      </c>
    </row>
    <row r="17" spans="1:26" hidden="1" x14ac:dyDescent="0.25">
      <c r="A17" s="255" t="str">
        <f>IF(B17=1,A11,"")</f>
        <v/>
      </c>
      <c r="B17" s="39" t="str">
        <f t="shared" si="2"/>
        <v/>
      </c>
      <c r="C17" s="138">
        <f>VLOOKUP($Y$15,CAD!$H$7:$I$31,2,0)</f>
        <v>0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>
        <v>0</v>
      </c>
      <c r="J17" s="40">
        <v>0</v>
      </c>
      <c r="K17" s="40">
        <v>0</v>
      </c>
      <c r="L17" s="40">
        <v>0</v>
      </c>
      <c r="M17" s="40">
        <v>0</v>
      </c>
      <c r="N17" s="40">
        <v>0</v>
      </c>
      <c r="O17" s="40">
        <v>0</v>
      </c>
      <c r="P17" s="141">
        <f t="shared" si="3"/>
        <v>0</v>
      </c>
      <c r="Y17" t="s">
        <v>159</v>
      </c>
      <c r="Z17" s="254">
        <f t="shared" si="1"/>
        <v>2027</v>
      </c>
    </row>
    <row r="18" spans="1:26" hidden="1" x14ac:dyDescent="0.25">
      <c r="A18" s="255" t="str">
        <f>IF(B18=1,A11,"")</f>
        <v/>
      </c>
      <c r="B18" s="39" t="str">
        <f t="shared" si="2"/>
        <v/>
      </c>
      <c r="C18" s="138">
        <f>VLOOKUP($Y$16,CAD!$H$7:$I$31,2,0)</f>
        <v>0</v>
      </c>
      <c r="D18" s="40">
        <v>0</v>
      </c>
      <c r="E18" s="40">
        <v>0</v>
      </c>
      <c r="F18" s="40">
        <v>0</v>
      </c>
      <c r="G18" s="40">
        <v>0</v>
      </c>
      <c r="H18" s="40">
        <v>0</v>
      </c>
      <c r="I18" s="40">
        <v>0</v>
      </c>
      <c r="J18" s="40">
        <v>0</v>
      </c>
      <c r="K18" s="40">
        <v>0</v>
      </c>
      <c r="L18" s="40">
        <v>0</v>
      </c>
      <c r="M18" s="40">
        <v>0</v>
      </c>
      <c r="N18" s="40">
        <v>0</v>
      </c>
      <c r="O18" s="40">
        <v>0</v>
      </c>
      <c r="P18" s="141">
        <f t="shared" si="3"/>
        <v>0</v>
      </c>
      <c r="Y18" t="s">
        <v>160</v>
      </c>
      <c r="Z18" s="254">
        <f t="shared" si="1"/>
        <v>2028</v>
      </c>
    </row>
    <row r="19" spans="1:26" hidden="1" x14ac:dyDescent="0.25">
      <c r="A19" s="255" t="str">
        <f>IF(B19=1,A11,"")</f>
        <v/>
      </c>
      <c r="B19" s="39" t="str">
        <f t="shared" si="2"/>
        <v/>
      </c>
      <c r="C19" s="138">
        <f>VLOOKUP($Y$17,CAD!$H$7:$I$31,2,0)</f>
        <v>0</v>
      </c>
      <c r="D19" s="40">
        <v>0</v>
      </c>
      <c r="E19" s="40">
        <v>0</v>
      </c>
      <c r="F19" s="40">
        <v>0</v>
      </c>
      <c r="G19" s="40">
        <v>0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  <c r="P19" s="141">
        <f t="shared" si="3"/>
        <v>0</v>
      </c>
      <c r="Y19" t="s">
        <v>161</v>
      </c>
      <c r="Z19" s="254">
        <f t="shared" si="1"/>
        <v>2029</v>
      </c>
    </row>
    <row r="20" spans="1:26" hidden="1" x14ac:dyDescent="0.25">
      <c r="A20" s="255" t="str">
        <f>IF(B20=1,A11,"")</f>
        <v/>
      </c>
      <c r="B20" s="39" t="str">
        <f t="shared" si="2"/>
        <v/>
      </c>
      <c r="C20" s="138">
        <f>VLOOKUP($Y$18,CAD!$H$7:$I$31,2,0)</f>
        <v>0</v>
      </c>
      <c r="D20" s="40">
        <v>0</v>
      </c>
      <c r="E20" s="40">
        <v>0</v>
      </c>
      <c r="F20" s="40">
        <v>0</v>
      </c>
      <c r="G20" s="40">
        <v>0</v>
      </c>
      <c r="H20" s="40">
        <v>0</v>
      </c>
      <c r="I20" s="40">
        <v>0</v>
      </c>
      <c r="J20" s="40">
        <v>0</v>
      </c>
      <c r="K20" s="40">
        <v>0</v>
      </c>
      <c r="L20" s="40">
        <v>0</v>
      </c>
      <c r="M20" s="40">
        <v>0</v>
      </c>
      <c r="N20" s="40">
        <v>0</v>
      </c>
      <c r="O20" s="40">
        <v>0</v>
      </c>
      <c r="P20" s="141">
        <f t="shared" si="3"/>
        <v>0</v>
      </c>
      <c r="Y20" t="s">
        <v>162</v>
      </c>
      <c r="Z20" s="254">
        <f t="shared" si="1"/>
        <v>2030</v>
      </c>
    </row>
    <row r="21" spans="1:26" hidden="1" x14ac:dyDescent="0.25">
      <c r="A21" s="255" t="str">
        <f>IF(B21=1,A11,"")</f>
        <v/>
      </c>
      <c r="B21" s="39" t="str">
        <f t="shared" si="2"/>
        <v/>
      </c>
      <c r="C21" s="138">
        <f>VLOOKUP($Y$19,CAD!$H$7:$I$31,2,0)</f>
        <v>0</v>
      </c>
      <c r="D21" s="40">
        <v>0</v>
      </c>
      <c r="E21" s="40">
        <v>0</v>
      </c>
      <c r="F21" s="40">
        <v>0</v>
      </c>
      <c r="G21" s="40">
        <v>0</v>
      </c>
      <c r="H21" s="40">
        <v>0</v>
      </c>
      <c r="I21" s="40">
        <v>0</v>
      </c>
      <c r="J21" s="40">
        <v>0</v>
      </c>
      <c r="K21" s="40">
        <v>0</v>
      </c>
      <c r="L21" s="40">
        <v>0</v>
      </c>
      <c r="M21" s="40">
        <v>0</v>
      </c>
      <c r="N21" s="40">
        <v>0</v>
      </c>
      <c r="O21" s="40">
        <v>0</v>
      </c>
      <c r="P21" s="141">
        <f t="shared" si="3"/>
        <v>0</v>
      </c>
      <c r="Y21" t="s">
        <v>163</v>
      </c>
      <c r="Z21" s="254">
        <f t="shared" si="1"/>
        <v>2031</v>
      </c>
    </row>
    <row r="22" spans="1:26" hidden="1" x14ac:dyDescent="0.25">
      <c r="A22" s="255" t="str">
        <f>IF(B22=1,A11,"")</f>
        <v/>
      </c>
      <c r="B22" s="39" t="str">
        <f t="shared" si="2"/>
        <v/>
      </c>
      <c r="C22" s="138">
        <f>VLOOKUP($Y$20,CAD!$H$7:$I$31,2,0)</f>
        <v>0</v>
      </c>
      <c r="D22" s="40">
        <v>0</v>
      </c>
      <c r="E22" s="40">
        <v>0</v>
      </c>
      <c r="F22" s="40">
        <v>0</v>
      </c>
      <c r="G22" s="40">
        <v>0</v>
      </c>
      <c r="H22" s="40">
        <v>0</v>
      </c>
      <c r="I22" s="40">
        <v>0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141">
        <f t="shared" si="3"/>
        <v>0</v>
      </c>
      <c r="Y22" t="s">
        <v>164</v>
      </c>
      <c r="Z22" s="254">
        <f t="shared" si="1"/>
        <v>2032</v>
      </c>
    </row>
    <row r="23" spans="1:26" hidden="1" x14ac:dyDescent="0.25">
      <c r="A23" s="255" t="str">
        <f>IF(B23=1,A11,"")</f>
        <v/>
      </c>
      <c r="B23" s="39" t="str">
        <f t="shared" si="2"/>
        <v/>
      </c>
      <c r="C23" s="138">
        <f>VLOOKUP($Y$21,CAD!$H$7:$I$31,2,0)</f>
        <v>0</v>
      </c>
      <c r="D23" s="40">
        <v>0</v>
      </c>
      <c r="E23" s="40">
        <v>0</v>
      </c>
      <c r="F23" s="40">
        <v>0</v>
      </c>
      <c r="G23" s="40">
        <v>0</v>
      </c>
      <c r="H23" s="40">
        <v>0</v>
      </c>
      <c r="I23" s="40">
        <v>0</v>
      </c>
      <c r="J23" s="40">
        <v>0</v>
      </c>
      <c r="K23" s="40">
        <v>0</v>
      </c>
      <c r="L23" s="40">
        <v>0</v>
      </c>
      <c r="M23" s="40">
        <v>0</v>
      </c>
      <c r="N23" s="40">
        <v>0</v>
      </c>
      <c r="O23" s="40">
        <v>0</v>
      </c>
      <c r="P23" s="141">
        <f t="shared" si="3"/>
        <v>0</v>
      </c>
      <c r="Y23" t="s">
        <v>165</v>
      </c>
      <c r="Z23" s="254">
        <f t="shared" si="1"/>
        <v>2033</v>
      </c>
    </row>
    <row r="24" spans="1:26" hidden="1" x14ac:dyDescent="0.25">
      <c r="A24" s="255" t="str">
        <f>IF(B24=1,A11,"")</f>
        <v/>
      </c>
      <c r="B24" s="39" t="str">
        <f t="shared" si="2"/>
        <v/>
      </c>
      <c r="C24" s="138">
        <f>VLOOKUP($Y$22,CAD!$H$7:$I$31,2,0)</f>
        <v>0</v>
      </c>
      <c r="D24" s="40">
        <v>0</v>
      </c>
      <c r="E24" s="40">
        <v>0</v>
      </c>
      <c r="F24" s="40">
        <v>0</v>
      </c>
      <c r="G24" s="40">
        <v>0</v>
      </c>
      <c r="H24" s="40">
        <v>0</v>
      </c>
      <c r="I24" s="40">
        <v>0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  <c r="P24" s="141">
        <f t="shared" si="3"/>
        <v>0</v>
      </c>
      <c r="Y24" t="s">
        <v>166</v>
      </c>
      <c r="Z24" s="254">
        <f t="shared" si="1"/>
        <v>2034</v>
      </c>
    </row>
    <row r="25" spans="1:26" hidden="1" x14ac:dyDescent="0.25">
      <c r="A25" s="255" t="str">
        <f>IF(B25=1,A11,"")</f>
        <v/>
      </c>
      <c r="B25" s="39" t="str">
        <f t="shared" si="2"/>
        <v/>
      </c>
      <c r="C25" s="138">
        <f>VLOOKUP($Y$23,CAD!$H$7:$I$31,2,0)</f>
        <v>0</v>
      </c>
      <c r="D25" s="40">
        <v>0</v>
      </c>
      <c r="E25" s="40">
        <v>0</v>
      </c>
      <c r="F25" s="40">
        <v>0</v>
      </c>
      <c r="G25" s="40">
        <v>0</v>
      </c>
      <c r="H25" s="40">
        <v>0</v>
      </c>
      <c r="I25" s="40">
        <v>0</v>
      </c>
      <c r="J25" s="40">
        <v>0</v>
      </c>
      <c r="K25" s="40">
        <v>0</v>
      </c>
      <c r="L25" s="40">
        <v>0</v>
      </c>
      <c r="M25" s="40">
        <v>0</v>
      </c>
      <c r="N25" s="40">
        <v>0</v>
      </c>
      <c r="O25" s="40">
        <v>0</v>
      </c>
      <c r="P25" s="141">
        <f t="shared" si="3"/>
        <v>0</v>
      </c>
      <c r="Y25" t="s">
        <v>167</v>
      </c>
      <c r="Z25" s="254">
        <f t="shared" si="1"/>
        <v>2035</v>
      </c>
    </row>
    <row r="26" spans="1:26" hidden="1" x14ac:dyDescent="0.25">
      <c r="A26" s="255" t="str">
        <f>IF(B26=1,A11,"")</f>
        <v/>
      </c>
      <c r="B26" s="39" t="str">
        <f t="shared" si="2"/>
        <v/>
      </c>
      <c r="C26" s="138">
        <f>VLOOKUP($Y$24,CAD!$H$7:$I$31,2,0)</f>
        <v>0</v>
      </c>
      <c r="D26" s="40">
        <v>0</v>
      </c>
      <c r="E26" s="40">
        <v>0</v>
      </c>
      <c r="F26" s="40">
        <v>0</v>
      </c>
      <c r="G26" s="40">
        <v>0</v>
      </c>
      <c r="H26" s="40">
        <v>0</v>
      </c>
      <c r="I26" s="40">
        <v>0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40">
        <v>0</v>
      </c>
      <c r="P26" s="141">
        <f t="shared" si="3"/>
        <v>0</v>
      </c>
      <c r="Y26" t="s">
        <v>168</v>
      </c>
      <c r="Z26" s="254">
        <f t="shared" si="1"/>
        <v>2036</v>
      </c>
    </row>
    <row r="27" spans="1:26" hidden="1" x14ac:dyDescent="0.25">
      <c r="A27" s="255" t="str">
        <f>IF(B27=1,A11,"")</f>
        <v/>
      </c>
      <c r="B27" s="39" t="str">
        <f t="shared" si="2"/>
        <v/>
      </c>
      <c r="C27" s="138">
        <f>VLOOKUP($Y$25,CAD!$H$7:$I$31,2,0)</f>
        <v>0</v>
      </c>
      <c r="D27" s="40">
        <v>0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40">
        <v>0</v>
      </c>
      <c r="M27" s="40">
        <v>0</v>
      </c>
      <c r="N27" s="40">
        <v>0</v>
      </c>
      <c r="O27" s="40">
        <v>0</v>
      </c>
      <c r="P27" s="141">
        <f t="shared" si="3"/>
        <v>0</v>
      </c>
      <c r="Y27" t="s">
        <v>169</v>
      </c>
      <c r="Z27" s="254">
        <f t="shared" si="1"/>
        <v>2037</v>
      </c>
    </row>
    <row r="28" spans="1:26" hidden="1" x14ac:dyDescent="0.25">
      <c r="A28" s="255" t="str">
        <f>IF(B28=1,A11,"")</f>
        <v/>
      </c>
      <c r="B28" s="39" t="str">
        <f t="shared" si="2"/>
        <v/>
      </c>
      <c r="C28" s="138">
        <f>VLOOKUP($Y$26,CAD!$H$7:$I$31,2,0)</f>
        <v>0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  <c r="P28" s="141">
        <f t="shared" si="3"/>
        <v>0</v>
      </c>
      <c r="Y28" t="s">
        <v>170</v>
      </c>
      <c r="Z28" s="254">
        <f t="shared" si="1"/>
        <v>2038</v>
      </c>
    </row>
    <row r="29" spans="1:26" hidden="1" x14ac:dyDescent="0.25">
      <c r="A29" s="255" t="str">
        <f>IF(B29=1,A11,"")</f>
        <v/>
      </c>
      <c r="B29" s="39" t="str">
        <f t="shared" si="2"/>
        <v/>
      </c>
      <c r="C29" s="138">
        <f>VLOOKUP($Y$27,CAD!$H$7:$I$31,2,0)</f>
        <v>0</v>
      </c>
      <c r="D29" s="40">
        <v>0</v>
      </c>
      <c r="E29" s="40">
        <v>0</v>
      </c>
      <c r="F29" s="40">
        <v>0</v>
      </c>
      <c r="G29" s="40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  <c r="N29" s="40">
        <v>0</v>
      </c>
      <c r="O29" s="40">
        <v>0</v>
      </c>
      <c r="P29" s="141">
        <f t="shared" si="3"/>
        <v>0</v>
      </c>
      <c r="Y29" t="s">
        <v>171</v>
      </c>
      <c r="Z29" s="254">
        <f t="shared" si="1"/>
        <v>2039</v>
      </c>
    </row>
    <row r="30" spans="1:26" hidden="1" x14ac:dyDescent="0.25">
      <c r="A30" s="255" t="str">
        <f>IF(B30=1,A11,"")</f>
        <v/>
      </c>
      <c r="B30" s="39" t="str">
        <f t="shared" si="2"/>
        <v/>
      </c>
      <c r="C30" s="138">
        <f>VLOOKUP($Y$28,CAD!$H$7:$I$31,2,0)</f>
        <v>0</v>
      </c>
      <c r="D30" s="40">
        <v>0</v>
      </c>
      <c r="E30" s="40">
        <v>0</v>
      </c>
      <c r="F30" s="40">
        <v>0</v>
      </c>
      <c r="G30" s="40">
        <v>0</v>
      </c>
      <c r="H30" s="40">
        <v>0</v>
      </c>
      <c r="I30" s="40">
        <v>0</v>
      </c>
      <c r="J30" s="40">
        <v>0</v>
      </c>
      <c r="K30" s="40">
        <v>0</v>
      </c>
      <c r="L30" s="40">
        <v>0</v>
      </c>
      <c r="M30" s="40">
        <v>0</v>
      </c>
      <c r="N30" s="40">
        <v>0</v>
      </c>
      <c r="O30" s="40">
        <v>0</v>
      </c>
      <c r="P30" s="141">
        <f t="shared" si="3"/>
        <v>0</v>
      </c>
      <c r="Y30" t="s">
        <v>172</v>
      </c>
      <c r="Z30" s="254">
        <f t="shared" si="1"/>
        <v>2040</v>
      </c>
    </row>
    <row r="31" spans="1:26" hidden="1" x14ac:dyDescent="0.25">
      <c r="A31" s="255" t="str">
        <f>IF(B31=1,A11,"")</f>
        <v/>
      </c>
      <c r="B31" s="39" t="str">
        <f t="shared" si="2"/>
        <v/>
      </c>
      <c r="C31" s="138">
        <f>VLOOKUP($Y$29,CAD!$H$7:$I$31,2,0)</f>
        <v>0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0</v>
      </c>
      <c r="K31" s="40">
        <v>0</v>
      </c>
      <c r="L31" s="40">
        <v>0</v>
      </c>
      <c r="M31" s="40">
        <v>0</v>
      </c>
      <c r="N31" s="40">
        <v>0</v>
      </c>
      <c r="O31" s="40">
        <v>0</v>
      </c>
      <c r="P31" s="141">
        <f t="shared" si="3"/>
        <v>0</v>
      </c>
      <c r="Y31" t="s">
        <v>173</v>
      </c>
      <c r="Z31" s="254">
        <f t="shared" si="1"/>
        <v>2041</v>
      </c>
    </row>
    <row r="32" spans="1:26" hidden="1" x14ac:dyDescent="0.25">
      <c r="A32" s="255" t="str">
        <f>IF(B32=1,A11,"")</f>
        <v/>
      </c>
      <c r="B32" s="39" t="str">
        <f t="shared" si="2"/>
        <v/>
      </c>
      <c r="C32" s="138">
        <f>VLOOKUP($Y$30,CAD!$H$7:$I$31,2,0)</f>
        <v>0</v>
      </c>
      <c r="D32" s="40">
        <v>0</v>
      </c>
      <c r="E32" s="40">
        <v>0</v>
      </c>
      <c r="F32" s="40">
        <v>0</v>
      </c>
      <c r="G32" s="40">
        <v>0</v>
      </c>
      <c r="H32" s="40">
        <v>0</v>
      </c>
      <c r="I32" s="40">
        <v>0</v>
      </c>
      <c r="J32" s="40">
        <v>0</v>
      </c>
      <c r="K32" s="40">
        <v>0</v>
      </c>
      <c r="L32" s="40">
        <v>0</v>
      </c>
      <c r="M32" s="40">
        <v>0</v>
      </c>
      <c r="N32" s="40">
        <v>0</v>
      </c>
      <c r="O32" s="40">
        <v>0</v>
      </c>
      <c r="P32" s="141">
        <f t="shared" si="3"/>
        <v>0</v>
      </c>
      <c r="Y32" t="s">
        <v>174</v>
      </c>
      <c r="Z32" s="254">
        <f t="shared" si="1"/>
        <v>2042</v>
      </c>
    </row>
    <row r="33" spans="1:26" hidden="1" x14ac:dyDescent="0.25">
      <c r="A33" s="255" t="str">
        <f>IF(B33=1,A11,"")</f>
        <v/>
      </c>
      <c r="B33" s="39" t="str">
        <f t="shared" si="2"/>
        <v/>
      </c>
      <c r="C33" s="138">
        <f>VLOOKUP($Y$31,CAD!$H$7:$I$31,2,0)</f>
        <v>0</v>
      </c>
      <c r="D33" s="40">
        <v>0</v>
      </c>
      <c r="E33" s="40">
        <v>0</v>
      </c>
      <c r="F33" s="40">
        <v>0</v>
      </c>
      <c r="G33" s="40">
        <v>0</v>
      </c>
      <c r="H33" s="40">
        <v>0</v>
      </c>
      <c r="I33" s="40">
        <v>0</v>
      </c>
      <c r="J33" s="40">
        <v>0</v>
      </c>
      <c r="K33" s="40">
        <v>0</v>
      </c>
      <c r="L33" s="40">
        <v>0</v>
      </c>
      <c r="M33" s="40">
        <v>0</v>
      </c>
      <c r="N33" s="40">
        <v>0</v>
      </c>
      <c r="O33" s="40">
        <v>0</v>
      </c>
      <c r="P33" s="141">
        <f t="shared" si="3"/>
        <v>0</v>
      </c>
      <c r="Y33" t="s">
        <v>175</v>
      </c>
      <c r="Z33" s="254">
        <f t="shared" si="1"/>
        <v>2043</v>
      </c>
    </row>
    <row r="34" spans="1:26" hidden="1" x14ac:dyDescent="0.25">
      <c r="A34" s="255" t="str">
        <f>IF(B34=1,A11,"")</f>
        <v/>
      </c>
      <c r="B34" s="39" t="str">
        <f t="shared" si="2"/>
        <v/>
      </c>
      <c r="C34" s="138">
        <f>VLOOKUP($Y$32,CAD!$H$7:$I$31,2,0)</f>
        <v>0</v>
      </c>
      <c r="D34" s="40">
        <v>0</v>
      </c>
      <c r="E34" s="40">
        <v>0</v>
      </c>
      <c r="F34" s="40">
        <v>0</v>
      </c>
      <c r="G34" s="40">
        <v>0</v>
      </c>
      <c r="H34" s="40">
        <v>0</v>
      </c>
      <c r="I34" s="40">
        <v>0</v>
      </c>
      <c r="J34" s="40">
        <v>0</v>
      </c>
      <c r="K34" s="40">
        <v>0</v>
      </c>
      <c r="L34" s="40">
        <v>0</v>
      </c>
      <c r="M34" s="40">
        <v>0</v>
      </c>
      <c r="N34" s="40">
        <v>0</v>
      </c>
      <c r="O34" s="40">
        <v>0</v>
      </c>
      <c r="P34" s="141">
        <f t="shared" si="3"/>
        <v>0</v>
      </c>
      <c r="Y34" t="s">
        <v>176</v>
      </c>
      <c r="Z34" s="254">
        <f t="shared" si="1"/>
        <v>2044</v>
      </c>
    </row>
    <row r="35" spans="1:26" hidden="1" x14ac:dyDescent="0.25">
      <c r="A35" s="255" t="str">
        <f>IF(B35=1,A11,"")</f>
        <v/>
      </c>
      <c r="B35" s="39" t="str">
        <f t="shared" si="2"/>
        <v/>
      </c>
      <c r="C35" s="138">
        <f>VLOOKUP($Y$33,CAD!$H$7:$I$31,2,0)</f>
        <v>0</v>
      </c>
      <c r="D35" s="40">
        <v>0</v>
      </c>
      <c r="E35" s="40">
        <v>0</v>
      </c>
      <c r="F35" s="40">
        <v>0</v>
      </c>
      <c r="G35" s="40">
        <v>0</v>
      </c>
      <c r="H35" s="40">
        <v>0</v>
      </c>
      <c r="I35" s="40">
        <v>0</v>
      </c>
      <c r="J35" s="40">
        <v>0</v>
      </c>
      <c r="K35" s="40">
        <v>0</v>
      </c>
      <c r="L35" s="40">
        <v>0</v>
      </c>
      <c r="M35" s="40">
        <v>0</v>
      </c>
      <c r="N35" s="40">
        <v>0</v>
      </c>
      <c r="O35" s="40">
        <v>0</v>
      </c>
      <c r="P35" s="141">
        <f t="shared" si="3"/>
        <v>0</v>
      </c>
      <c r="Y35" t="s">
        <v>177</v>
      </c>
      <c r="Z35" s="254">
        <f t="shared" si="1"/>
        <v>2045</v>
      </c>
    </row>
    <row r="36" spans="1:26" hidden="1" x14ac:dyDescent="0.25">
      <c r="A36" s="255" t="str">
        <f>IF(B36=1,A11,"")</f>
        <v/>
      </c>
      <c r="B36" s="39" t="str">
        <f t="shared" si="2"/>
        <v/>
      </c>
      <c r="C36" s="138">
        <f>VLOOKUP($Y$34,CAD!$H$7:$I$31,2,0)</f>
        <v>0</v>
      </c>
      <c r="D36" s="40">
        <v>0</v>
      </c>
      <c r="E36" s="40">
        <v>0</v>
      </c>
      <c r="F36" s="40">
        <v>0</v>
      </c>
      <c r="G36" s="40">
        <v>0</v>
      </c>
      <c r="H36" s="40">
        <v>0</v>
      </c>
      <c r="I36" s="40">
        <v>0</v>
      </c>
      <c r="J36" s="40">
        <v>0</v>
      </c>
      <c r="K36" s="40">
        <v>0</v>
      </c>
      <c r="L36" s="40">
        <v>0</v>
      </c>
      <c r="M36" s="40">
        <v>0</v>
      </c>
      <c r="N36" s="40">
        <v>0</v>
      </c>
      <c r="O36" s="40">
        <v>0</v>
      </c>
      <c r="P36" s="141">
        <f t="shared" si="3"/>
        <v>0</v>
      </c>
      <c r="Y36" t="s">
        <v>178</v>
      </c>
      <c r="Z36" s="254">
        <f t="shared" si="1"/>
        <v>2046</v>
      </c>
    </row>
    <row r="37" spans="1:26" hidden="1" x14ac:dyDescent="0.25">
      <c r="A37" s="255" t="str">
        <f>IF(B37=1,A11,"")</f>
        <v/>
      </c>
      <c r="B37" s="39" t="str">
        <f t="shared" si="2"/>
        <v/>
      </c>
      <c r="C37" s="137">
        <f>VLOOKUP($Y$35,CAD!$J$7:$K$31,2,0)</f>
        <v>0</v>
      </c>
      <c r="D37" s="40">
        <v>0</v>
      </c>
      <c r="E37" s="40">
        <v>0</v>
      </c>
      <c r="F37" s="40">
        <v>0</v>
      </c>
      <c r="G37" s="40">
        <v>0</v>
      </c>
      <c r="H37" s="40">
        <v>0</v>
      </c>
      <c r="I37" s="40">
        <v>0</v>
      </c>
      <c r="J37" s="40">
        <v>0</v>
      </c>
      <c r="K37" s="40">
        <v>0</v>
      </c>
      <c r="L37" s="40">
        <v>0</v>
      </c>
      <c r="M37" s="40">
        <v>0</v>
      </c>
      <c r="N37" s="40">
        <v>0</v>
      </c>
      <c r="O37" s="40">
        <v>0</v>
      </c>
      <c r="P37" s="141">
        <f t="shared" si="3"/>
        <v>0</v>
      </c>
      <c r="Y37" t="s">
        <v>179</v>
      </c>
      <c r="Z37" s="254">
        <f t="shared" si="1"/>
        <v>2047</v>
      </c>
    </row>
    <row r="38" spans="1:26" hidden="1" x14ac:dyDescent="0.25">
      <c r="A38" s="255" t="str">
        <f>IF(B38=1,A11,"")</f>
        <v/>
      </c>
      <c r="B38" s="39" t="str">
        <f t="shared" si="2"/>
        <v/>
      </c>
      <c r="C38" s="137">
        <f>VLOOKUP($Y$36,CAD!$J$7:$K$31,2,0)</f>
        <v>0</v>
      </c>
      <c r="D38" s="40">
        <v>0</v>
      </c>
      <c r="E38" s="40">
        <v>0</v>
      </c>
      <c r="F38" s="40">
        <v>0</v>
      </c>
      <c r="G38" s="40">
        <v>0</v>
      </c>
      <c r="H38" s="40">
        <v>0</v>
      </c>
      <c r="I38" s="40">
        <v>0</v>
      </c>
      <c r="J38" s="40">
        <v>0</v>
      </c>
      <c r="K38" s="40">
        <v>0</v>
      </c>
      <c r="L38" s="40">
        <v>0</v>
      </c>
      <c r="M38" s="40">
        <v>0</v>
      </c>
      <c r="N38" s="40">
        <v>0</v>
      </c>
      <c r="O38" s="40">
        <v>0</v>
      </c>
      <c r="P38" s="141">
        <f t="shared" si="3"/>
        <v>0</v>
      </c>
      <c r="Y38" t="s">
        <v>180</v>
      </c>
      <c r="Z38" s="254">
        <f t="shared" si="1"/>
        <v>2048</v>
      </c>
    </row>
    <row r="39" spans="1:26" hidden="1" x14ac:dyDescent="0.25">
      <c r="A39" s="255" t="str">
        <f>IF(B39=1,A11,"")</f>
        <v/>
      </c>
      <c r="B39" s="39" t="str">
        <f t="shared" si="2"/>
        <v/>
      </c>
      <c r="C39" s="137">
        <f>VLOOKUP($Y$37,CAD!$J$7:$K$31,2,0)</f>
        <v>0</v>
      </c>
      <c r="D39" s="40">
        <v>0</v>
      </c>
      <c r="E39" s="40">
        <v>0</v>
      </c>
      <c r="F39" s="40">
        <v>0</v>
      </c>
      <c r="G39" s="40">
        <v>0</v>
      </c>
      <c r="H39" s="40">
        <v>0</v>
      </c>
      <c r="I39" s="40">
        <v>0</v>
      </c>
      <c r="J39" s="40">
        <v>0</v>
      </c>
      <c r="K39" s="40">
        <v>0</v>
      </c>
      <c r="L39" s="40">
        <v>0</v>
      </c>
      <c r="M39" s="40">
        <v>0</v>
      </c>
      <c r="N39" s="40">
        <v>0</v>
      </c>
      <c r="O39" s="40">
        <v>0</v>
      </c>
      <c r="P39" s="141">
        <f t="shared" si="3"/>
        <v>0</v>
      </c>
      <c r="Y39" t="s">
        <v>181</v>
      </c>
      <c r="Z39" s="254">
        <f t="shared" si="1"/>
        <v>2049</v>
      </c>
    </row>
    <row r="40" spans="1:26" hidden="1" x14ac:dyDescent="0.25">
      <c r="A40" s="255" t="str">
        <f>IF(B40=1,A11,"")</f>
        <v/>
      </c>
      <c r="B40" s="39" t="str">
        <f t="shared" si="2"/>
        <v/>
      </c>
      <c r="C40" s="137">
        <f>VLOOKUP($Y$38,CAD!$J$7:$K$31,2,0)</f>
        <v>0</v>
      </c>
      <c r="D40" s="40">
        <v>0</v>
      </c>
      <c r="E40" s="40">
        <v>0</v>
      </c>
      <c r="F40" s="40">
        <v>0</v>
      </c>
      <c r="G40" s="40">
        <v>0</v>
      </c>
      <c r="H40" s="40">
        <v>0</v>
      </c>
      <c r="I40" s="40">
        <v>0</v>
      </c>
      <c r="J40" s="40">
        <v>0</v>
      </c>
      <c r="K40" s="40">
        <v>0</v>
      </c>
      <c r="L40" s="40">
        <v>0</v>
      </c>
      <c r="M40" s="40">
        <v>0</v>
      </c>
      <c r="N40" s="40">
        <v>0</v>
      </c>
      <c r="O40" s="40">
        <v>0</v>
      </c>
      <c r="P40" s="141">
        <f t="shared" si="3"/>
        <v>0</v>
      </c>
      <c r="Y40" t="s">
        <v>182</v>
      </c>
      <c r="Z40" s="254">
        <f t="shared" si="1"/>
        <v>2050</v>
      </c>
    </row>
    <row r="41" spans="1:26" hidden="1" x14ac:dyDescent="0.25">
      <c r="A41" s="255" t="str">
        <f>IF(B41=1,A11,"")</f>
        <v/>
      </c>
      <c r="B41" s="39" t="str">
        <f t="shared" si="2"/>
        <v/>
      </c>
      <c r="C41" s="137">
        <f>VLOOKUP($Y$39,CAD!$J$7:$K$31,2,0)</f>
        <v>0</v>
      </c>
      <c r="D41" s="40">
        <v>0</v>
      </c>
      <c r="E41" s="40">
        <v>0</v>
      </c>
      <c r="F41" s="40">
        <v>0</v>
      </c>
      <c r="G41" s="40">
        <v>0</v>
      </c>
      <c r="H41" s="40">
        <v>0</v>
      </c>
      <c r="I41" s="40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40">
        <v>0</v>
      </c>
      <c r="P41" s="141">
        <f t="shared" si="3"/>
        <v>0</v>
      </c>
      <c r="Y41" t="s">
        <v>183</v>
      </c>
      <c r="Z41" s="254">
        <f t="shared" si="1"/>
        <v>2051</v>
      </c>
    </row>
    <row r="42" spans="1:26" hidden="1" x14ac:dyDescent="0.25">
      <c r="A42" s="255" t="str">
        <f>IF(B42=1,A11,"")</f>
        <v/>
      </c>
      <c r="B42" s="39" t="str">
        <f t="shared" si="2"/>
        <v/>
      </c>
      <c r="C42" s="137">
        <f>VLOOKUP($Y$40,CAD!$J$7:$K$31,2,0)</f>
        <v>0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40">
        <v>0</v>
      </c>
      <c r="N42" s="40">
        <v>0</v>
      </c>
      <c r="O42" s="40">
        <v>0</v>
      </c>
      <c r="P42" s="141">
        <f t="shared" si="3"/>
        <v>0</v>
      </c>
      <c r="Y42" t="s">
        <v>184</v>
      </c>
      <c r="Z42" s="254">
        <f t="shared" si="1"/>
        <v>2052</v>
      </c>
    </row>
    <row r="43" spans="1:26" hidden="1" x14ac:dyDescent="0.25">
      <c r="A43" s="255" t="str">
        <f>IF(B43=1,A11,"")</f>
        <v/>
      </c>
      <c r="B43" s="39" t="str">
        <f t="shared" si="2"/>
        <v/>
      </c>
      <c r="C43" s="137">
        <f>VLOOKUP($Y$41,CAD!$J$7:$K$31,2,0)</f>
        <v>0</v>
      </c>
      <c r="D43" s="40">
        <v>0</v>
      </c>
      <c r="E43" s="40">
        <v>0</v>
      </c>
      <c r="F43" s="40">
        <v>0</v>
      </c>
      <c r="G43" s="40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40">
        <v>0</v>
      </c>
      <c r="N43" s="40">
        <v>0</v>
      </c>
      <c r="O43" s="40">
        <v>0</v>
      </c>
      <c r="P43" s="141">
        <f t="shared" si="3"/>
        <v>0</v>
      </c>
      <c r="Y43" t="s">
        <v>185</v>
      </c>
      <c r="Z43" s="254">
        <f t="shared" si="1"/>
        <v>2053</v>
      </c>
    </row>
    <row r="44" spans="1:26" hidden="1" x14ac:dyDescent="0.25">
      <c r="A44" s="255" t="str">
        <f>IF(B44=1,A11,"")</f>
        <v/>
      </c>
      <c r="B44" s="39" t="str">
        <f t="shared" si="2"/>
        <v/>
      </c>
      <c r="C44" s="137">
        <f>VLOOKUP($Y$42,CAD!$J$7:$K$31,2,0)</f>
        <v>0</v>
      </c>
      <c r="D44" s="40">
        <v>0</v>
      </c>
      <c r="E44" s="40">
        <v>0</v>
      </c>
      <c r="F44" s="40">
        <v>0</v>
      </c>
      <c r="G44" s="40">
        <v>0</v>
      </c>
      <c r="H44" s="40">
        <v>0</v>
      </c>
      <c r="I44" s="40">
        <v>0</v>
      </c>
      <c r="J44" s="40">
        <v>0</v>
      </c>
      <c r="K44" s="40">
        <v>0</v>
      </c>
      <c r="L44" s="40">
        <v>0</v>
      </c>
      <c r="M44" s="40">
        <v>0</v>
      </c>
      <c r="N44" s="40">
        <v>0</v>
      </c>
      <c r="O44" s="40">
        <v>0</v>
      </c>
      <c r="P44" s="141">
        <f t="shared" si="3"/>
        <v>0</v>
      </c>
      <c r="Y44" t="s">
        <v>186</v>
      </c>
      <c r="Z44" s="254">
        <f t="shared" si="1"/>
        <v>2054</v>
      </c>
    </row>
    <row r="45" spans="1:26" hidden="1" x14ac:dyDescent="0.25">
      <c r="A45" s="255" t="str">
        <f>IF(B45=1,A11,"")</f>
        <v/>
      </c>
      <c r="B45" s="39" t="str">
        <f t="shared" si="2"/>
        <v/>
      </c>
      <c r="C45" s="137">
        <f>VLOOKUP($Y$43,CAD!$J$7:$K$31,2,0)</f>
        <v>0</v>
      </c>
      <c r="D45" s="40">
        <v>0</v>
      </c>
      <c r="E45" s="40">
        <v>0</v>
      </c>
      <c r="F45" s="40">
        <v>0</v>
      </c>
      <c r="G45" s="40">
        <v>0</v>
      </c>
      <c r="H45" s="40">
        <v>0</v>
      </c>
      <c r="I45" s="40">
        <v>0</v>
      </c>
      <c r="J45" s="40">
        <v>0</v>
      </c>
      <c r="K45" s="40">
        <v>0</v>
      </c>
      <c r="L45" s="40">
        <v>0</v>
      </c>
      <c r="M45" s="40">
        <v>0</v>
      </c>
      <c r="N45" s="40">
        <v>0</v>
      </c>
      <c r="O45" s="40">
        <v>0</v>
      </c>
      <c r="P45" s="141">
        <f t="shared" si="3"/>
        <v>0</v>
      </c>
      <c r="Y45" t="s">
        <v>187</v>
      </c>
      <c r="Z45" s="254">
        <f t="shared" si="1"/>
        <v>2055</v>
      </c>
    </row>
    <row r="46" spans="1:26" hidden="1" x14ac:dyDescent="0.25">
      <c r="A46" s="255" t="str">
        <f>IF(B46=1,A11,"")</f>
        <v/>
      </c>
      <c r="B46" s="39" t="str">
        <f t="shared" si="2"/>
        <v/>
      </c>
      <c r="C46" s="137">
        <f>VLOOKUP($Y$44,CAD!$J$7:$K$31,2,0)</f>
        <v>0</v>
      </c>
      <c r="D46" s="40">
        <v>0</v>
      </c>
      <c r="E46" s="40">
        <v>0</v>
      </c>
      <c r="F46" s="40">
        <v>0</v>
      </c>
      <c r="G46" s="40">
        <v>0</v>
      </c>
      <c r="H46" s="40">
        <v>0</v>
      </c>
      <c r="I46" s="40">
        <v>0</v>
      </c>
      <c r="J46" s="40">
        <v>0</v>
      </c>
      <c r="K46" s="40">
        <v>0</v>
      </c>
      <c r="L46" s="40">
        <v>0</v>
      </c>
      <c r="M46" s="40">
        <v>0</v>
      </c>
      <c r="N46" s="40">
        <v>0</v>
      </c>
      <c r="O46" s="40">
        <v>0</v>
      </c>
      <c r="P46" s="141">
        <f t="shared" si="3"/>
        <v>0</v>
      </c>
      <c r="Y46" t="s">
        <v>188</v>
      </c>
      <c r="Z46" s="254">
        <f t="shared" si="1"/>
        <v>2056</v>
      </c>
    </row>
    <row r="47" spans="1:26" hidden="1" x14ac:dyDescent="0.25">
      <c r="A47" s="255" t="str">
        <f>IF(B47=1,A11,"")</f>
        <v/>
      </c>
      <c r="B47" s="39" t="str">
        <f t="shared" si="2"/>
        <v/>
      </c>
      <c r="C47" s="137">
        <f>VLOOKUP($Y$45,CAD!$J$7:$K$31,2,0)</f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  <c r="N47" s="40">
        <v>0</v>
      </c>
      <c r="O47" s="40">
        <v>0</v>
      </c>
      <c r="P47" s="141">
        <f t="shared" si="3"/>
        <v>0</v>
      </c>
      <c r="Y47" t="s">
        <v>189</v>
      </c>
      <c r="Z47" s="254">
        <f t="shared" si="1"/>
        <v>2057</v>
      </c>
    </row>
    <row r="48" spans="1:26" hidden="1" x14ac:dyDescent="0.25">
      <c r="A48" s="255" t="str">
        <f>IF(B48=1,A11,"")</f>
        <v/>
      </c>
      <c r="B48" s="39" t="str">
        <f t="shared" si="2"/>
        <v/>
      </c>
      <c r="C48" s="137">
        <f>VLOOKUP($Y$46,CAD!$J$7:$K$31,2,0)</f>
        <v>0</v>
      </c>
      <c r="D48" s="40">
        <v>0</v>
      </c>
      <c r="E48" s="40">
        <v>0</v>
      </c>
      <c r="F48" s="40">
        <v>0</v>
      </c>
      <c r="G48" s="40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40">
        <v>0</v>
      </c>
      <c r="N48" s="40">
        <v>0</v>
      </c>
      <c r="O48" s="40">
        <v>0</v>
      </c>
      <c r="P48" s="141">
        <f t="shared" si="3"/>
        <v>0</v>
      </c>
      <c r="Y48" t="s">
        <v>190</v>
      </c>
      <c r="Z48" s="254">
        <f t="shared" si="1"/>
        <v>2058</v>
      </c>
    </row>
    <row r="49" spans="1:26" hidden="1" x14ac:dyDescent="0.25">
      <c r="A49" s="255" t="str">
        <f>IF(B49=1,A11,"")</f>
        <v/>
      </c>
      <c r="B49" s="39" t="str">
        <f t="shared" si="2"/>
        <v/>
      </c>
      <c r="C49" s="137">
        <f>VLOOKUP($Y$47,CAD!$J$7:$K$31,2,0)</f>
        <v>0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40">
        <v>0</v>
      </c>
      <c r="N49" s="40">
        <v>0</v>
      </c>
      <c r="O49" s="40">
        <v>0</v>
      </c>
      <c r="P49" s="141">
        <f t="shared" si="3"/>
        <v>0</v>
      </c>
      <c r="Y49" t="s">
        <v>191</v>
      </c>
      <c r="Z49" s="254">
        <f t="shared" si="1"/>
        <v>2059</v>
      </c>
    </row>
    <row r="50" spans="1:26" hidden="1" x14ac:dyDescent="0.25">
      <c r="A50" s="255" t="str">
        <f>IF(B50=1,A11,"")</f>
        <v/>
      </c>
      <c r="B50" s="39" t="str">
        <f t="shared" si="2"/>
        <v/>
      </c>
      <c r="C50" s="137">
        <f>VLOOKUP($Y$48,CAD!$J$7:$K$31,2,0)</f>
        <v>0</v>
      </c>
      <c r="D50" s="40">
        <v>0</v>
      </c>
      <c r="E50" s="40">
        <v>0</v>
      </c>
      <c r="F50" s="40">
        <v>0</v>
      </c>
      <c r="G50" s="40">
        <v>0</v>
      </c>
      <c r="H50" s="40">
        <v>0</v>
      </c>
      <c r="I50" s="40">
        <v>0</v>
      </c>
      <c r="J50" s="40">
        <v>0</v>
      </c>
      <c r="K50" s="40">
        <v>0</v>
      </c>
      <c r="L50" s="40">
        <v>0</v>
      </c>
      <c r="M50" s="40">
        <v>0</v>
      </c>
      <c r="N50" s="40">
        <v>0</v>
      </c>
      <c r="O50" s="40">
        <v>0</v>
      </c>
      <c r="P50" s="141">
        <f t="shared" si="3"/>
        <v>0</v>
      </c>
      <c r="Y50" t="s">
        <v>192</v>
      </c>
      <c r="Z50" s="254">
        <f t="shared" si="1"/>
        <v>2060</v>
      </c>
    </row>
    <row r="51" spans="1:26" hidden="1" x14ac:dyDescent="0.25">
      <c r="A51" s="255" t="str">
        <f>IF(B51=1,A11,"")</f>
        <v/>
      </c>
      <c r="B51" s="39" t="str">
        <f t="shared" si="2"/>
        <v/>
      </c>
      <c r="C51" s="137">
        <f>VLOOKUP($Y$49,CAD!$J$7:$K$31,2,0)</f>
        <v>0</v>
      </c>
      <c r="D51" s="40">
        <v>0</v>
      </c>
      <c r="E51" s="40">
        <v>0</v>
      </c>
      <c r="F51" s="40">
        <v>0</v>
      </c>
      <c r="G51" s="40">
        <v>0</v>
      </c>
      <c r="H51" s="40">
        <v>0</v>
      </c>
      <c r="I51" s="40">
        <v>0</v>
      </c>
      <c r="J51" s="40">
        <v>0</v>
      </c>
      <c r="K51" s="40">
        <v>0</v>
      </c>
      <c r="L51" s="40">
        <v>0</v>
      </c>
      <c r="M51" s="40">
        <v>0</v>
      </c>
      <c r="N51" s="40">
        <v>0</v>
      </c>
      <c r="O51" s="40">
        <v>0</v>
      </c>
      <c r="P51" s="141">
        <f t="shared" si="3"/>
        <v>0</v>
      </c>
      <c r="Y51" t="s">
        <v>193</v>
      </c>
      <c r="Z51" s="254">
        <f t="shared" si="1"/>
        <v>2061</v>
      </c>
    </row>
    <row r="52" spans="1:26" hidden="1" x14ac:dyDescent="0.25">
      <c r="A52" s="255" t="str">
        <f>IF(B52=1,A11,"")</f>
        <v/>
      </c>
      <c r="B52" s="39" t="str">
        <f t="shared" si="2"/>
        <v/>
      </c>
      <c r="C52" s="137">
        <f>VLOOKUP($Y$50,CAD!$J$7:$K$31,2,0)</f>
        <v>0</v>
      </c>
      <c r="D52" s="40">
        <v>0</v>
      </c>
      <c r="E52" s="40">
        <v>0</v>
      </c>
      <c r="F52" s="40">
        <v>0</v>
      </c>
      <c r="G52" s="40">
        <v>0</v>
      </c>
      <c r="H52" s="40">
        <v>0</v>
      </c>
      <c r="I52" s="40">
        <v>0</v>
      </c>
      <c r="J52" s="40">
        <v>0</v>
      </c>
      <c r="K52" s="40">
        <v>0</v>
      </c>
      <c r="L52" s="40">
        <v>0</v>
      </c>
      <c r="M52" s="40">
        <v>0</v>
      </c>
      <c r="N52" s="40">
        <v>0</v>
      </c>
      <c r="O52" s="40">
        <v>0</v>
      </c>
      <c r="P52" s="141">
        <f t="shared" si="3"/>
        <v>0</v>
      </c>
      <c r="Y52" t="s">
        <v>194</v>
      </c>
      <c r="Z52" s="254">
        <f t="shared" si="1"/>
        <v>2062</v>
      </c>
    </row>
    <row r="53" spans="1:26" hidden="1" x14ac:dyDescent="0.25">
      <c r="A53" s="255" t="str">
        <f>IF(B53=1,A11,"")</f>
        <v/>
      </c>
      <c r="B53" s="39" t="str">
        <f t="shared" si="2"/>
        <v/>
      </c>
      <c r="C53" s="137">
        <f>VLOOKUP($Y$51,CAD!$J$7:$K$31,2,0)</f>
        <v>0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0</v>
      </c>
      <c r="N53" s="40">
        <v>0</v>
      </c>
      <c r="O53" s="40">
        <v>0</v>
      </c>
      <c r="P53" s="141">
        <f t="shared" si="3"/>
        <v>0</v>
      </c>
      <c r="Y53" t="s">
        <v>195</v>
      </c>
      <c r="Z53" s="254">
        <f t="shared" si="1"/>
        <v>2063</v>
      </c>
    </row>
    <row r="54" spans="1:26" hidden="1" x14ac:dyDescent="0.25">
      <c r="A54" s="255" t="str">
        <f>IF(B54=1,A11,"")</f>
        <v/>
      </c>
      <c r="B54" s="39" t="str">
        <f t="shared" si="2"/>
        <v/>
      </c>
      <c r="C54" s="137">
        <f>VLOOKUP($Y$52,CAD!$J$7:$K$31,2,0)</f>
        <v>0</v>
      </c>
      <c r="D54" s="40">
        <v>0</v>
      </c>
      <c r="E54" s="40">
        <v>0</v>
      </c>
      <c r="F54" s="40">
        <v>0</v>
      </c>
      <c r="G54" s="40">
        <v>0</v>
      </c>
      <c r="H54" s="40">
        <v>0</v>
      </c>
      <c r="I54" s="40">
        <v>0</v>
      </c>
      <c r="J54" s="40">
        <v>0</v>
      </c>
      <c r="K54" s="40">
        <v>0</v>
      </c>
      <c r="L54" s="40">
        <v>0</v>
      </c>
      <c r="M54" s="40">
        <v>0</v>
      </c>
      <c r="N54" s="40">
        <v>0</v>
      </c>
      <c r="O54" s="40">
        <v>0</v>
      </c>
      <c r="P54" s="141">
        <f t="shared" si="3"/>
        <v>0</v>
      </c>
      <c r="Y54" t="s">
        <v>196</v>
      </c>
      <c r="Z54" s="254">
        <f t="shared" si="1"/>
        <v>2064</v>
      </c>
    </row>
    <row r="55" spans="1:26" hidden="1" x14ac:dyDescent="0.25">
      <c r="A55" s="255" t="str">
        <f>IF(B55=1,A11,"")</f>
        <v/>
      </c>
      <c r="B55" s="39" t="str">
        <f t="shared" si="2"/>
        <v/>
      </c>
      <c r="C55" s="137">
        <f>VLOOKUP($Y$53,CAD!$J$7:$K$31,2,0)</f>
        <v>0</v>
      </c>
      <c r="D55" s="40">
        <v>0</v>
      </c>
      <c r="E55" s="40">
        <v>0</v>
      </c>
      <c r="F55" s="40">
        <v>0</v>
      </c>
      <c r="G55" s="40">
        <v>0</v>
      </c>
      <c r="H55" s="40">
        <v>0</v>
      </c>
      <c r="I55" s="40">
        <v>0</v>
      </c>
      <c r="J55" s="40">
        <v>0</v>
      </c>
      <c r="K55" s="40">
        <v>0</v>
      </c>
      <c r="L55" s="40">
        <v>0</v>
      </c>
      <c r="M55" s="40">
        <v>0</v>
      </c>
      <c r="N55" s="40">
        <v>0</v>
      </c>
      <c r="O55" s="40">
        <v>0</v>
      </c>
      <c r="P55" s="141">
        <f t="shared" si="3"/>
        <v>0</v>
      </c>
      <c r="Y55" t="s">
        <v>197</v>
      </c>
      <c r="Z55" s="254">
        <f t="shared" si="1"/>
        <v>2065</v>
      </c>
    </row>
    <row r="56" spans="1:26" hidden="1" x14ac:dyDescent="0.25">
      <c r="A56" s="255" t="str">
        <f>IF(B56=1,A11,"")</f>
        <v/>
      </c>
      <c r="B56" s="39" t="str">
        <f t="shared" si="2"/>
        <v/>
      </c>
      <c r="C56" s="137">
        <f>VLOOKUP($Y$54,CAD!$J$7:$K$31,2,0)</f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  <c r="N56" s="40">
        <v>0</v>
      </c>
      <c r="O56" s="40">
        <v>0</v>
      </c>
      <c r="P56" s="141">
        <f t="shared" si="3"/>
        <v>0</v>
      </c>
      <c r="Y56" t="s">
        <v>198</v>
      </c>
      <c r="Z56" s="254">
        <f t="shared" si="1"/>
        <v>2066</v>
      </c>
    </row>
    <row r="57" spans="1:26" hidden="1" x14ac:dyDescent="0.25">
      <c r="A57" s="255" t="str">
        <f>IF(B57=1,A11,"")</f>
        <v/>
      </c>
      <c r="B57" s="39" t="str">
        <f t="shared" si="2"/>
        <v/>
      </c>
      <c r="C57" s="137">
        <f>VLOOKUP($Y$55,CAD!$J$7:$K$31,2,0)</f>
        <v>0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  <c r="P57" s="141">
        <f t="shared" si="3"/>
        <v>0</v>
      </c>
      <c r="Y57" t="s">
        <v>199</v>
      </c>
      <c r="Z57" s="254">
        <f t="shared" si="1"/>
        <v>2067</v>
      </c>
    </row>
    <row r="58" spans="1:26" hidden="1" x14ac:dyDescent="0.25">
      <c r="A58" s="255" t="str">
        <f>IF(B58=1,A11,"")</f>
        <v/>
      </c>
      <c r="B58" s="39" t="str">
        <f t="shared" si="2"/>
        <v/>
      </c>
      <c r="C58" s="137">
        <f>VLOOKUP($Y$56,CAD!$J$7:$K$31,2,0)</f>
        <v>0</v>
      </c>
      <c r="D58" s="40">
        <v>0</v>
      </c>
      <c r="E58" s="40">
        <v>0</v>
      </c>
      <c r="F58" s="40">
        <v>0</v>
      </c>
      <c r="G58" s="40">
        <v>0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  <c r="N58" s="40">
        <v>0</v>
      </c>
      <c r="O58" s="40">
        <v>0</v>
      </c>
      <c r="P58" s="141">
        <f t="shared" si="3"/>
        <v>0</v>
      </c>
      <c r="Y58" t="s">
        <v>200</v>
      </c>
      <c r="Z58" s="254">
        <f t="shared" si="1"/>
        <v>2068</v>
      </c>
    </row>
    <row r="59" spans="1:26" hidden="1" x14ac:dyDescent="0.25">
      <c r="A59" s="255" t="str">
        <f>IF(B59=1,A11,"")</f>
        <v/>
      </c>
      <c r="B59" s="39" t="str">
        <f t="shared" si="2"/>
        <v/>
      </c>
      <c r="C59" s="137">
        <f>VLOOKUP($Y$57,CAD!$J$7:$K$31,2,0)</f>
        <v>0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0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  <c r="P59" s="141">
        <f t="shared" si="3"/>
        <v>0</v>
      </c>
      <c r="Y59" t="s">
        <v>201</v>
      </c>
      <c r="Z59" s="254">
        <f t="shared" si="1"/>
        <v>2069</v>
      </c>
    </row>
    <row r="60" spans="1:26" hidden="1" x14ac:dyDescent="0.25">
      <c r="A60" s="255" t="str">
        <f>IF(B60=1,A11,"")</f>
        <v/>
      </c>
      <c r="B60" s="39" t="str">
        <f t="shared" si="2"/>
        <v/>
      </c>
      <c r="C60" s="137">
        <f>VLOOKUP($Y$58,CAD!$J$7:$K$31,2,0)</f>
        <v>0</v>
      </c>
      <c r="D60" s="40">
        <v>0</v>
      </c>
      <c r="E60" s="40">
        <v>0</v>
      </c>
      <c r="F60" s="40">
        <v>0</v>
      </c>
      <c r="G60" s="40">
        <v>0</v>
      </c>
      <c r="H60" s="40">
        <v>0</v>
      </c>
      <c r="I60" s="40">
        <v>0</v>
      </c>
      <c r="J60" s="40">
        <v>0</v>
      </c>
      <c r="K60" s="40">
        <v>0</v>
      </c>
      <c r="L60" s="40">
        <v>0</v>
      </c>
      <c r="M60" s="40">
        <v>0</v>
      </c>
      <c r="N60" s="40">
        <v>0</v>
      </c>
      <c r="O60" s="40">
        <v>0</v>
      </c>
      <c r="P60" s="141">
        <f t="shared" si="3"/>
        <v>0</v>
      </c>
      <c r="Z60" s="254">
        <f t="shared" si="1"/>
        <v>2070</v>
      </c>
    </row>
    <row r="61" spans="1:26" hidden="1" x14ac:dyDescent="0.25">
      <c r="A61" s="255" t="str">
        <f>IF(B61=1,A11,"")</f>
        <v/>
      </c>
      <c r="B61" s="39" t="str">
        <f t="shared" si="2"/>
        <v/>
      </c>
      <c r="C61" s="137">
        <f>VLOOKUP($Y$59,CAD!$J$7:$K$31,2,0)</f>
        <v>0</v>
      </c>
      <c r="D61" s="40">
        <v>0</v>
      </c>
      <c r="E61" s="40">
        <v>0</v>
      </c>
      <c r="F61" s="40">
        <v>0</v>
      </c>
      <c r="G61" s="40">
        <v>0</v>
      </c>
      <c r="H61" s="40">
        <v>0</v>
      </c>
      <c r="I61" s="40">
        <v>0</v>
      </c>
      <c r="J61" s="40">
        <v>0</v>
      </c>
      <c r="K61" s="40">
        <v>0</v>
      </c>
      <c r="L61" s="40">
        <v>0</v>
      </c>
      <c r="M61" s="40">
        <v>0</v>
      </c>
      <c r="N61" s="40">
        <v>0</v>
      </c>
      <c r="O61" s="40">
        <v>0</v>
      </c>
      <c r="P61" s="141">
        <f t="shared" si="3"/>
        <v>0</v>
      </c>
    </row>
    <row r="62" spans="1:26" hidden="1" x14ac:dyDescent="0.25">
      <c r="A62" s="255">
        <f>A9</f>
        <v>2020</v>
      </c>
    </row>
    <row r="63" spans="1:26" hidden="1" x14ac:dyDescent="0.25">
      <c r="A63" s="255">
        <f>A9</f>
        <v>2020</v>
      </c>
      <c r="C63" s="35" t="s">
        <v>204</v>
      </c>
      <c r="D63" s="34">
        <f>D9-D11</f>
        <v>0</v>
      </c>
      <c r="E63" s="34">
        <f t="shared" ref="E63:P63" si="4">E9-E11</f>
        <v>0</v>
      </c>
      <c r="F63" s="34">
        <f t="shared" si="4"/>
        <v>0</v>
      </c>
      <c r="G63" s="34">
        <f t="shared" si="4"/>
        <v>0</v>
      </c>
      <c r="H63" s="34">
        <f t="shared" si="4"/>
        <v>0</v>
      </c>
      <c r="I63" s="34">
        <f t="shared" si="4"/>
        <v>0</v>
      </c>
      <c r="J63" s="34">
        <f t="shared" si="4"/>
        <v>0</v>
      </c>
      <c r="K63" s="34">
        <f t="shared" si="4"/>
        <v>0</v>
      </c>
      <c r="L63" s="34">
        <f t="shared" si="4"/>
        <v>0</v>
      </c>
      <c r="M63" s="34">
        <f t="shared" si="4"/>
        <v>0</v>
      </c>
      <c r="N63" s="34">
        <f t="shared" si="4"/>
        <v>0</v>
      </c>
      <c r="O63" s="34">
        <f t="shared" si="4"/>
        <v>0</v>
      </c>
      <c r="P63" s="34">
        <f t="shared" si="4"/>
        <v>0</v>
      </c>
    </row>
    <row r="64" spans="1:26" hidden="1" x14ac:dyDescent="0.25"/>
    <row r="65" spans="1:17" ht="15" customHeight="1" thickBot="1" x14ac:dyDescent="0.3">
      <c r="A65" s="255">
        <f>A9+1</f>
        <v>2021</v>
      </c>
      <c r="B65" s="41"/>
      <c r="C65" s="147" t="s">
        <v>202</v>
      </c>
      <c r="D65" s="148">
        <f>PREV_R!D66</f>
        <v>0</v>
      </c>
      <c r="E65" s="148">
        <f>PREV_R!E66</f>
        <v>0</v>
      </c>
      <c r="F65" s="148">
        <f>PREV_R!F66</f>
        <v>0</v>
      </c>
      <c r="G65" s="148">
        <f>PREV_R!G66</f>
        <v>0</v>
      </c>
      <c r="H65" s="148">
        <f>PREV_R!H66</f>
        <v>0</v>
      </c>
      <c r="I65" s="148">
        <f>PREV_R!I66</f>
        <v>0</v>
      </c>
      <c r="J65" s="148">
        <f>PREV_R!J66</f>
        <v>0</v>
      </c>
      <c r="K65" s="148">
        <f>PREV_R!K66</f>
        <v>0</v>
      </c>
      <c r="L65" s="148">
        <f>PREV_R!L66</f>
        <v>0</v>
      </c>
      <c r="M65" s="148">
        <f>PREV_R!M66</f>
        <v>0</v>
      </c>
      <c r="N65" s="148">
        <f>PREV_R!N66</f>
        <v>0</v>
      </c>
      <c r="O65" s="148">
        <f>PREV_R!O66</f>
        <v>0</v>
      </c>
      <c r="P65" s="148">
        <f>SUM(D65:O65)</f>
        <v>0</v>
      </c>
      <c r="Q65" s="9"/>
    </row>
    <row r="66" spans="1:17" ht="15" customHeight="1" x14ac:dyDescent="0.25">
      <c r="A66" s="255">
        <f>A65</f>
        <v>2021</v>
      </c>
      <c r="B66" s="41"/>
      <c r="C66" s="107"/>
      <c r="D66" s="107"/>
      <c r="E66" s="107"/>
      <c r="F66" s="107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9"/>
    </row>
    <row r="67" spans="1:17" ht="15" customHeight="1" thickBot="1" x14ac:dyDescent="0.3">
      <c r="A67" s="255">
        <f>A65</f>
        <v>2021</v>
      </c>
      <c r="B67" s="41"/>
      <c r="C67" s="131" t="s">
        <v>203</v>
      </c>
      <c r="D67" s="132">
        <f>SUM(D68:D117)</f>
        <v>0</v>
      </c>
      <c r="E67" s="132">
        <f t="shared" ref="E67:O67" si="5">SUM(E68:E117)</f>
        <v>0</v>
      </c>
      <c r="F67" s="132">
        <f t="shared" si="5"/>
        <v>0</v>
      </c>
      <c r="G67" s="132">
        <f t="shared" si="5"/>
        <v>0</v>
      </c>
      <c r="H67" s="132">
        <f t="shared" si="5"/>
        <v>0</v>
      </c>
      <c r="I67" s="132">
        <f t="shared" si="5"/>
        <v>0</v>
      </c>
      <c r="J67" s="132">
        <f t="shared" si="5"/>
        <v>0</v>
      </c>
      <c r="K67" s="132">
        <f t="shared" si="5"/>
        <v>0</v>
      </c>
      <c r="L67" s="132">
        <f t="shared" si="5"/>
        <v>0</v>
      </c>
      <c r="M67" s="132">
        <f t="shared" si="5"/>
        <v>0</v>
      </c>
      <c r="N67" s="132">
        <f t="shared" si="5"/>
        <v>0</v>
      </c>
      <c r="O67" s="132">
        <f t="shared" si="5"/>
        <v>0</v>
      </c>
      <c r="P67" s="132">
        <f>SUM(D67:O67)</f>
        <v>0</v>
      </c>
      <c r="Q67" s="9"/>
    </row>
    <row r="68" spans="1:17" x14ac:dyDescent="0.25">
      <c r="A68" s="255" t="str">
        <f>IF(B68=1,A67,"")</f>
        <v/>
      </c>
      <c r="B68" s="39" t="str">
        <f>IF(C68&lt;&gt;0,1,"")</f>
        <v/>
      </c>
      <c r="C68" s="138">
        <f>VLOOKUP($Y$10,CAD!$H$7:$I$31,2,0)</f>
        <v>0</v>
      </c>
      <c r="D68" s="40">
        <v>0</v>
      </c>
      <c r="E68" s="40">
        <v>0</v>
      </c>
      <c r="F68" s="40">
        <v>0</v>
      </c>
      <c r="G68" s="40">
        <v>0</v>
      </c>
      <c r="H68" s="40">
        <v>0</v>
      </c>
      <c r="I68" s="40">
        <v>0</v>
      </c>
      <c r="J68" s="40">
        <v>0</v>
      </c>
      <c r="K68" s="40">
        <v>0</v>
      </c>
      <c r="L68" s="40">
        <v>0</v>
      </c>
      <c r="M68" s="40">
        <v>0</v>
      </c>
      <c r="N68" s="40">
        <v>0</v>
      </c>
      <c r="O68" s="40">
        <v>0</v>
      </c>
      <c r="P68" s="140">
        <f>SUM(D68:O68)</f>
        <v>0</v>
      </c>
    </row>
    <row r="69" spans="1:17" x14ac:dyDescent="0.25">
      <c r="A69" s="255" t="str">
        <f>IF(B69=1,A67,"")</f>
        <v/>
      </c>
      <c r="B69" s="39" t="str">
        <f t="shared" ref="B69:B117" si="6">IF(C69&lt;&gt;0,1,"")</f>
        <v/>
      </c>
      <c r="C69" s="138">
        <f>VLOOKUP($Y$11,CAD!$H$7:$I$31,2,0)</f>
        <v>0</v>
      </c>
      <c r="D69" s="40">
        <v>0</v>
      </c>
      <c r="E69" s="40">
        <v>0</v>
      </c>
      <c r="F69" s="40">
        <v>0</v>
      </c>
      <c r="G69" s="40">
        <v>0</v>
      </c>
      <c r="H69" s="40">
        <v>0</v>
      </c>
      <c r="I69" s="40">
        <v>0</v>
      </c>
      <c r="J69" s="40">
        <v>0</v>
      </c>
      <c r="K69" s="40">
        <v>0</v>
      </c>
      <c r="L69" s="40">
        <v>0</v>
      </c>
      <c r="M69" s="40">
        <v>0</v>
      </c>
      <c r="N69" s="40">
        <v>0</v>
      </c>
      <c r="O69" s="40">
        <v>0</v>
      </c>
      <c r="P69" s="141">
        <f t="shared" ref="P69:P117" si="7">SUM(D69:O69)</f>
        <v>0</v>
      </c>
    </row>
    <row r="70" spans="1:17" x14ac:dyDescent="0.25">
      <c r="A70" s="255" t="str">
        <f>IF(B70=1,A67,"")</f>
        <v/>
      </c>
      <c r="B70" s="39" t="str">
        <f t="shared" si="6"/>
        <v/>
      </c>
      <c r="C70" s="138">
        <f>VLOOKUP($Y$12,CAD!$H$7:$I$31,2,0)</f>
        <v>0</v>
      </c>
      <c r="D70" s="40">
        <v>0</v>
      </c>
      <c r="E70" s="40">
        <v>0</v>
      </c>
      <c r="F70" s="40">
        <v>0</v>
      </c>
      <c r="G70" s="40">
        <v>0</v>
      </c>
      <c r="H70" s="40">
        <v>0</v>
      </c>
      <c r="I70" s="40">
        <v>0</v>
      </c>
      <c r="J70" s="40">
        <v>0</v>
      </c>
      <c r="K70" s="40">
        <v>0</v>
      </c>
      <c r="L70" s="40">
        <v>0</v>
      </c>
      <c r="M70" s="40">
        <v>0</v>
      </c>
      <c r="N70" s="40">
        <v>0</v>
      </c>
      <c r="O70" s="40">
        <v>0</v>
      </c>
      <c r="P70" s="141">
        <f t="shared" si="7"/>
        <v>0</v>
      </c>
    </row>
    <row r="71" spans="1:17" x14ac:dyDescent="0.25">
      <c r="A71" s="255" t="str">
        <f>IF(B71=1,A67,"")</f>
        <v/>
      </c>
      <c r="B71" s="39" t="str">
        <f t="shared" si="6"/>
        <v/>
      </c>
      <c r="C71" s="138">
        <f>VLOOKUP($Y$13,CAD!$H$7:$I$31,2,0)</f>
        <v>0</v>
      </c>
      <c r="D71" s="40">
        <v>0</v>
      </c>
      <c r="E71" s="40">
        <v>0</v>
      </c>
      <c r="F71" s="40">
        <v>0</v>
      </c>
      <c r="G71" s="40">
        <v>0</v>
      </c>
      <c r="H71" s="40">
        <v>0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141">
        <f t="shared" si="7"/>
        <v>0</v>
      </c>
    </row>
    <row r="72" spans="1:17" x14ac:dyDescent="0.25">
      <c r="A72" s="255" t="str">
        <f>IF(B72=1,A67,"")</f>
        <v/>
      </c>
      <c r="B72" s="39" t="str">
        <f t="shared" si="6"/>
        <v/>
      </c>
      <c r="C72" s="138">
        <f>VLOOKUP($Y$14,CAD!$H$7:$I$31,2,0)</f>
        <v>0</v>
      </c>
      <c r="D72" s="40">
        <v>0</v>
      </c>
      <c r="E72" s="40">
        <v>0</v>
      </c>
      <c r="F72" s="40">
        <v>0</v>
      </c>
      <c r="G72" s="40">
        <v>0</v>
      </c>
      <c r="H72" s="40">
        <v>0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141">
        <f t="shared" si="7"/>
        <v>0</v>
      </c>
    </row>
    <row r="73" spans="1:17" x14ac:dyDescent="0.25">
      <c r="A73" s="255" t="str">
        <f>IF(B73=1,A67,"")</f>
        <v/>
      </c>
      <c r="B73" s="39" t="str">
        <f t="shared" si="6"/>
        <v/>
      </c>
      <c r="C73" s="138">
        <f>VLOOKUP($Y$15,CAD!$H$7:$I$31,2,0)</f>
        <v>0</v>
      </c>
      <c r="D73" s="40">
        <v>0</v>
      </c>
      <c r="E73" s="40">
        <v>0</v>
      </c>
      <c r="F73" s="40">
        <v>0</v>
      </c>
      <c r="G73" s="40">
        <v>0</v>
      </c>
      <c r="H73" s="40">
        <v>0</v>
      </c>
      <c r="I73" s="40">
        <v>0</v>
      </c>
      <c r="J73" s="40">
        <v>0</v>
      </c>
      <c r="K73" s="40">
        <v>0</v>
      </c>
      <c r="L73" s="40">
        <v>0</v>
      </c>
      <c r="M73" s="40">
        <v>0</v>
      </c>
      <c r="N73" s="40">
        <v>0</v>
      </c>
      <c r="O73" s="40">
        <v>0</v>
      </c>
      <c r="P73" s="141">
        <f t="shared" si="7"/>
        <v>0</v>
      </c>
    </row>
    <row r="74" spans="1:17" x14ac:dyDescent="0.25">
      <c r="A74" s="255" t="str">
        <f>IF(B74=1,A67,"")</f>
        <v/>
      </c>
      <c r="B74" s="39" t="str">
        <f t="shared" si="6"/>
        <v/>
      </c>
      <c r="C74" s="138">
        <f>VLOOKUP($Y$16,CAD!$H$7:$I$31,2,0)</f>
        <v>0</v>
      </c>
      <c r="D74" s="40">
        <v>0</v>
      </c>
      <c r="E74" s="40">
        <v>0</v>
      </c>
      <c r="F74" s="40">
        <v>0</v>
      </c>
      <c r="G74" s="40">
        <v>0</v>
      </c>
      <c r="H74" s="40">
        <v>0</v>
      </c>
      <c r="I74" s="40">
        <v>0</v>
      </c>
      <c r="J74" s="40">
        <v>0</v>
      </c>
      <c r="K74" s="40">
        <v>0</v>
      </c>
      <c r="L74" s="40">
        <v>0</v>
      </c>
      <c r="M74" s="40">
        <v>0</v>
      </c>
      <c r="N74" s="40">
        <v>0</v>
      </c>
      <c r="O74" s="40">
        <v>0</v>
      </c>
      <c r="P74" s="141">
        <f t="shared" si="7"/>
        <v>0</v>
      </c>
    </row>
    <row r="75" spans="1:17" x14ac:dyDescent="0.25">
      <c r="A75" s="255" t="str">
        <f>IF(B75=1,A67,"")</f>
        <v/>
      </c>
      <c r="B75" s="39" t="str">
        <f t="shared" si="6"/>
        <v/>
      </c>
      <c r="C75" s="138">
        <f>VLOOKUP($Y$17,CAD!$H$7:$I$31,2,0)</f>
        <v>0</v>
      </c>
      <c r="D75" s="40">
        <v>0</v>
      </c>
      <c r="E75" s="40">
        <v>0</v>
      </c>
      <c r="F75" s="40">
        <v>0</v>
      </c>
      <c r="G75" s="40">
        <v>0</v>
      </c>
      <c r="H75" s="40">
        <v>0</v>
      </c>
      <c r="I75" s="40">
        <v>0</v>
      </c>
      <c r="J75" s="40">
        <v>0</v>
      </c>
      <c r="K75" s="40">
        <v>0</v>
      </c>
      <c r="L75" s="40">
        <v>0</v>
      </c>
      <c r="M75" s="40">
        <v>0</v>
      </c>
      <c r="N75" s="40">
        <v>0</v>
      </c>
      <c r="O75" s="40">
        <v>0</v>
      </c>
      <c r="P75" s="141">
        <f t="shared" si="7"/>
        <v>0</v>
      </c>
    </row>
    <row r="76" spans="1:17" x14ac:dyDescent="0.25">
      <c r="A76" s="255" t="str">
        <f>IF(B76=1,A67,"")</f>
        <v/>
      </c>
      <c r="B76" s="39" t="str">
        <f t="shared" si="6"/>
        <v/>
      </c>
      <c r="C76" s="138">
        <f>VLOOKUP($Y$18,CAD!$H$7:$I$31,2,0)</f>
        <v>0</v>
      </c>
      <c r="D76" s="40">
        <v>0</v>
      </c>
      <c r="E76" s="40">
        <v>0</v>
      </c>
      <c r="F76" s="40">
        <v>0</v>
      </c>
      <c r="G76" s="40">
        <v>0</v>
      </c>
      <c r="H76" s="40">
        <v>0</v>
      </c>
      <c r="I76" s="40">
        <v>0</v>
      </c>
      <c r="J76" s="40">
        <v>0</v>
      </c>
      <c r="K76" s="40">
        <v>0</v>
      </c>
      <c r="L76" s="40">
        <v>0</v>
      </c>
      <c r="M76" s="40">
        <v>0</v>
      </c>
      <c r="N76" s="40">
        <v>0</v>
      </c>
      <c r="O76" s="40">
        <v>0</v>
      </c>
      <c r="P76" s="141">
        <f t="shared" si="7"/>
        <v>0</v>
      </c>
    </row>
    <row r="77" spans="1:17" x14ac:dyDescent="0.25">
      <c r="A77" s="255" t="str">
        <f>IF(B77=1,A67,"")</f>
        <v/>
      </c>
      <c r="B77" s="39" t="str">
        <f t="shared" si="6"/>
        <v/>
      </c>
      <c r="C77" s="138">
        <f>VLOOKUP($Y$19,CAD!$H$7:$I$31,2,0)</f>
        <v>0</v>
      </c>
      <c r="D77" s="40">
        <v>0</v>
      </c>
      <c r="E77" s="40">
        <v>0</v>
      </c>
      <c r="F77" s="40">
        <v>0</v>
      </c>
      <c r="G77" s="40">
        <v>0</v>
      </c>
      <c r="H77" s="40">
        <v>0</v>
      </c>
      <c r="I77" s="40">
        <v>0</v>
      </c>
      <c r="J77" s="40">
        <v>0</v>
      </c>
      <c r="K77" s="40">
        <v>0</v>
      </c>
      <c r="L77" s="40">
        <v>0</v>
      </c>
      <c r="M77" s="40">
        <v>0</v>
      </c>
      <c r="N77" s="40">
        <v>0</v>
      </c>
      <c r="O77" s="40">
        <v>0</v>
      </c>
      <c r="P77" s="141">
        <f t="shared" si="7"/>
        <v>0</v>
      </c>
    </row>
    <row r="78" spans="1:17" x14ac:dyDescent="0.25">
      <c r="A78" s="255" t="str">
        <f>IF(B78=1,A67,"")</f>
        <v/>
      </c>
      <c r="B78" s="39" t="str">
        <f t="shared" si="6"/>
        <v/>
      </c>
      <c r="C78" s="138">
        <f>VLOOKUP($Y$20,CAD!$H$7:$I$31,2,0)</f>
        <v>0</v>
      </c>
      <c r="D78" s="40">
        <v>0</v>
      </c>
      <c r="E78" s="40">
        <v>0</v>
      </c>
      <c r="F78" s="40">
        <v>0</v>
      </c>
      <c r="G78" s="40">
        <v>0</v>
      </c>
      <c r="H78" s="40">
        <v>0</v>
      </c>
      <c r="I78" s="40">
        <v>0</v>
      </c>
      <c r="J78" s="40">
        <v>0</v>
      </c>
      <c r="K78" s="40">
        <v>0</v>
      </c>
      <c r="L78" s="40">
        <v>0</v>
      </c>
      <c r="M78" s="40">
        <v>0</v>
      </c>
      <c r="N78" s="40">
        <v>0</v>
      </c>
      <c r="O78" s="40">
        <v>0</v>
      </c>
      <c r="P78" s="141">
        <f t="shared" si="7"/>
        <v>0</v>
      </c>
    </row>
    <row r="79" spans="1:17" x14ac:dyDescent="0.25">
      <c r="A79" s="255" t="str">
        <f>IF(B79=1,A67,"")</f>
        <v/>
      </c>
      <c r="B79" s="39" t="str">
        <f t="shared" si="6"/>
        <v/>
      </c>
      <c r="C79" s="138">
        <f>VLOOKUP($Y$21,CAD!$H$7:$I$31,2,0)</f>
        <v>0</v>
      </c>
      <c r="D79" s="40">
        <v>0</v>
      </c>
      <c r="E79" s="40">
        <v>0</v>
      </c>
      <c r="F79" s="40">
        <v>0</v>
      </c>
      <c r="G79" s="40">
        <v>0</v>
      </c>
      <c r="H79" s="40">
        <v>0</v>
      </c>
      <c r="I79" s="40">
        <v>0</v>
      </c>
      <c r="J79" s="40">
        <v>0</v>
      </c>
      <c r="K79" s="40">
        <v>0</v>
      </c>
      <c r="L79" s="40">
        <v>0</v>
      </c>
      <c r="M79" s="40">
        <v>0</v>
      </c>
      <c r="N79" s="40">
        <v>0</v>
      </c>
      <c r="O79" s="40">
        <v>0</v>
      </c>
      <c r="P79" s="141">
        <f t="shared" si="7"/>
        <v>0</v>
      </c>
    </row>
    <row r="80" spans="1:17" x14ac:dyDescent="0.25">
      <c r="A80" s="255" t="str">
        <f>IF(B80=1,A67,"")</f>
        <v/>
      </c>
      <c r="B80" s="39" t="str">
        <f t="shared" si="6"/>
        <v/>
      </c>
      <c r="C80" s="138">
        <f>VLOOKUP($Y$22,CAD!$H$7:$I$31,2,0)</f>
        <v>0</v>
      </c>
      <c r="D80" s="40">
        <v>0</v>
      </c>
      <c r="E80" s="40">
        <v>0</v>
      </c>
      <c r="F80" s="40">
        <v>0</v>
      </c>
      <c r="G80" s="40">
        <v>0</v>
      </c>
      <c r="H80" s="40">
        <v>0</v>
      </c>
      <c r="I80" s="40">
        <v>0</v>
      </c>
      <c r="J80" s="40">
        <v>0</v>
      </c>
      <c r="K80" s="40">
        <v>0</v>
      </c>
      <c r="L80" s="40">
        <v>0</v>
      </c>
      <c r="M80" s="40">
        <v>0</v>
      </c>
      <c r="N80" s="40">
        <v>0</v>
      </c>
      <c r="O80" s="40">
        <v>0</v>
      </c>
      <c r="P80" s="141">
        <f t="shared" si="7"/>
        <v>0</v>
      </c>
    </row>
    <row r="81" spans="1:16" x14ac:dyDescent="0.25">
      <c r="A81" s="255" t="str">
        <f>IF(B81=1,A67,"")</f>
        <v/>
      </c>
      <c r="B81" s="39" t="str">
        <f t="shared" si="6"/>
        <v/>
      </c>
      <c r="C81" s="138">
        <f>VLOOKUP($Y$23,CAD!$H$7:$I$31,2,0)</f>
        <v>0</v>
      </c>
      <c r="D81" s="40">
        <v>0</v>
      </c>
      <c r="E81" s="40">
        <v>0</v>
      </c>
      <c r="F81" s="40">
        <v>0</v>
      </c>
      <c r="G81" s="40">
        <v>0</v>
      </c>
      <c r="H81" s="40">
        <v>0</v>
      </c>
      <c r="I81" s="40">
        <v>0</v>
      </c>
      <c r="J81" s="40">
        <v>0</v>
      </c>
      <c r="K81" s="40">
        <v>0</v>
      </c>
      <c r="L81" s="40">
        <v>0</v>
      </c>
      <c r="M81" s="40">
        <v>0</v>
      </c>
      <c r="N81" s="40">
        <v>0</v>
      </c>
      <c r="O81" s="40">
        <v>0</v>
      </c>
      <c r="P81" s="141">
        <f t="shared" si="7"/>
        <v>0</v>
      </c>
    </row>
    <row r="82" spans="1:16" x14ac:dyDescent="0.25">
      <c r="A82" s="255" t="str">
        <f>IF(B82=1,A67,"")</f>
        <v/>
      </c>
      <c r="B82" s="39" t="str">
        <f t="shared" si="6"/>
        <v/>
      </c>
      <c r="C82" s="138">
        <f>VLOOKUP($Y$24,CAD!$H$7:$I$31,2,0)</f>
        <v>0</v>
      </c>
      <c r="D82" s="40">
        <v>0</v>
      </c>
      <c r="E82" s="40">
        <v>0</v>
      </c>
      <c r="F82" s="40">
        <v>0</v>
      </c>
      <c r="G82" s="40">
        <v>0</v>
      </c>
      <c r="H82" s="40">
        <v>0</v>
      </c>
      <c r="I82" s="40">
        <v>0</v>
      </c>
      <c r="J82" s="40">
        <v>0</v>
      </c>
      <c r="K82" s="40">
        <v>0</v>
      </c>
      <c r="L82" s="40">
        <v>0</v>
      </c>
      <c r="M82" s="40">
        <v>0</v>
      </c>
      <c r="N82" s="40">
        <v>0</v>
      </c>
      <c r="O82" s="40">
        <v>0</v>
      </c>
      <c r="P82" s="141">
        <f t="shared" si="7"/>
        <v>0</v>
      </c>
    </row>
    <row r="83" spans="1:16" hidden="1" x14ac:dyDescent="0.25">
      <c r="A83" s="255" t="str">
        <f>IF(B83=1,A67,"")</f>
        <v/>
      </c>
      <c r="B83" s="39" t="str">
        <f t="shared" si="6"/>
        <v/>
      </c>
      <c r="C83" s="138">
        <f>VLOOKUP($Y$25,CAD!$H$7:$I$31,2,0)</f>
        <v>0</v>
      </c>
      <c r="D83" s="40">
        <v>0</v>
      </c>
      <c r="E83" s="40">
        <v>0</v>
      </c>
      <c r="F83" s="40">
        <v>0</v>
      </c>
      <c r="G83" s="40">
        <v>0</v>
      </c>
      <c r="H83" s="40">
        <v>0</v>
      </c>
      <c r="I83" s="40">
        <v>0</v>
      </c>
      <c r="J83" s="40">
        <v>0</v>
      </c>
      <c r="K83" s="40">
        <v>0</v>
      </c>
      <c r="L83" s="40">
        <v>0</v>
      </c>
      <c r="M83" s="40">
        <v>0</v>
      </c>
      <c r="N83" s="40">
        <v>0</v>
      </c>
      <c r="O83" s="40">
        <v>0</v>
      </c>
      <c r="P83" s="141">
        <f t="shared" si="7"/>
        <v>0</v>
      </c>
    </row>
    <row r="84" spans="1:16" hidden="1" x14ac:dyDescent="0.25">
      <c r="A84" s="255" t="str">
        <f>IF(B84=1,A67,"")</f>
        <v/>
      </c>
      <c r="B84" s="39" t="str">
        <f t="shared" si="6"/>
        <v/>
      </c>
      <c r="C84" s="138">
        <f>VLOOKUP($Y$26,CAD!$H$7:$I$31,2,0)</f>
        <v>0</v>
      </c>
      <c r="D84" s="40">
        <v>0</v>
      </c>
      <c r="E84" s="40">
        <v>0</v>
      </c>
      <c r="F84" s="40">
        <v>0</v>
      </c>
      <c r="G84" s="40">
        <v>0</v>
      </c>
      <c r="H84" s="40">
        <v>0</v>
      </c>
      <c r="I84" s="40">
        <v>0</v>
      </c>
      <c r="J84" s="40">
        <v>0</v>
      </c>
      <c r="K84" s="40">
        <v>0</v>
      </c>
      <c r="L84" s="40">
        <v>0</v>
      </c>
      <c r="M84" s="40">
        <v>0</v>
      </c>
      <c r="N84" s="40">
        <v>0</v>
      </c>
      <c r="O84" s="40">
        <v>0</v>
      </c>
      <c r="P84" s="141">
        <f t="shared" si="7"/>
        <v>0</v>
      </c>
    </row>
    <row r="85" spans="1:16" hidden="1" x14ac:dyDescent="0.25">
      <c r="A85" s="255" t="str">
        <f>IF(B85=1,A67,"")</f>
        <v/>
      </c>
      <c r="B85" s="39" t="str">
        <f t="shared" si="6"/>
        <v/>
      </c>
      <c r="C85" s="138">
        <f>VLOOKUP($Y$27,CAD!$H$7:$I$31,2,0)</f>
        <v>0</v>
      </c>
      <c r="D85" s="40">
        <v>0</v>
      </c>
      <c r="E85" s="40">
        <v>0</v>
      </c>
      <c r="F85" s="40">
        <v>0</v>
      </c>
      <c r="G85" s="40">
        <v>0</v>
      </c>
      <c r="H85" s="40">
        <v>0</v>
      </c>
      <c r="I85" s="40">
        <v>0</v>
      </c>
      <c r="J85" s="40">
        <v>0</v>
      </c>
      <c r="K85" s="40">
        <v>0</v>
      </c>
      <c r="L85" s="40">
        <v>0</v>
      </c>
      <c r="M85" s="40">
        <v>0</v>
      </c>
      <c r="N85" s="40">
        <v>0</v>
      </c>
      <c r="O85" s="40">
        <v>0</v>
      </c>
      <c r="P85" s="141">
        <f t="shared" si="7"/>
        <v>0</v>
      </c>
    </row>
    <row r="86" spans="1:16" hidden="1" x14ac:dyDescent="0.25">
      <c r="A86" s="255" t="str">
        <f>IF(B86=1,A67,"")</f>
        <v/>
      </c>
      <c r="B86" s="39" t="str">
        <f t="shared" si="6"/>
        <v/>
      </c>
      <c r="C86" s="138">
        <f>VLOOKUP($Y$28,CAD!$H$7:$I$31,2,0)</f>
        <v>0</v>
      </c>
      <c r="D86" s="40">
        <v>0</v>
      </c>
      <c r="E86" s="40">
        <v>0</v>
      </c>
      <c r="F86" s="40">
        <v>0</v>
      </c>
      <c r="G86" s="40">
        <v>0</v>
      </c>
      <c r="H86" s="40">
        <v>0</v>
      </c>
      <c r="I86" s="40">
        <v>0</v>
      </c>
      <c r="J86" s="40">
        <v>0</v>
      </c>
      <c r="K86" s="40">
        <v>0</v>
      </c>
      <c r="L86" s="40">
        <v>0</v>
      </c>
      <c r="M86" s="40">
        <v>0</v>
      </c>
      <c r="N86" s="40">
        <v>0</v>
      </c>
      <c r="O86" s="40">
        <v>0</v>
      </c>
      <c r="P86" s="141">
        <f t="shared" si="7"/>
        <v>0</v>
      </c>
    </row>
    <row r="87" spans="1:16" hidden="1" x14ac:dyDescent="0.25">
      <c r="A87" s="255" t="str">
        <f>IF(B87=1,A67,"")</f>
        <v/>
      </c>
      <c r="B87" s="39" t="str">
        <f t="shared" si="6"/>
        <v/>
      </c>
      <c r="C87" s="138">
        <f>VLOOKUP($Y$29,CAD!$H$7:$I$31,2,0)</f>
        <v>0</v>
      </c>
      <c r="D87" s="40">
        <v>0</v>
      </c>
      <c r="E87" s="40">
        <v>0</v>
      </c>
      <c r="F87" s="40">
        <v>0</v>
      </c>
      <c r="G87" s="40">
        <v>0</v>
      </c>
      <c r="H87" s="40">
        <v>0</v>
      </c>
      <c r="I87" s="40">
        <v>0</v>
      </c>
      <c r="J87" s="40">
        <v>0</v>
      </c>
      <c r="K87" s="40">
        <v>0</v>
      </c>
      <c r="L87" s="40">
        <v>0</v>
      </c>
      <c r="M87" s="40">
        <v>0</v>
      </c>
      <c r="N87" s="40">
        <v>0</v>
      </c>
      <c r="O87" s="40">
        <v>0</v>
      </c>
      <c r="P87" s="141">
        <f t="shared" si="7"/>
        <v>0</v>
      </c>
    </row>
    <row r="88" spans="1:16" hidden="1" x14ac:dyDescent="0.25">
      <c r="A88" s="255" t="str">
        <f>IF(B88=1,A67,"")</f>
        <v/>
      </c>
      <c r="B88" s="39" t="str">
        <f t="shared" si="6"/>
        <v/>
      </c>
      <c r="C88" s="138">
        <f>VLOOKUP($Y$30,CAD!$H$7:$I$31,2,0)</f>
        <v>0</v>
      </c>
      <c r="D88" s="40">
        <v>0</v>
      </c>
      <c r="E88" s="40">
        <v>0</v>
      </c>
      <c r="F88" s="40">
        <v>0</v>
      </c>
      <c r="G88" s="40">
        <v>0</v>
      </c>
      <c r="H88" s="40">
        <v>0</v>
      </c>
      <c r="I88" s="40">
        <v>0</v>
      </c>
      <c r="J88" s="40">
        <v>0</v>
      </c>
      <c r="K88" s="40">
        <v>0</v>
      </c>
      <c r="L88" s="40">
        <v>0</v>
      </c>
      <c r="M88" s="40">
        <v>0</v>
      </c>
      <c r="N88" s="40">
        <v>0</v>
      </c>
      <c r="O88" s="40">
        <v>0</v>
      </c>
      <c r="P88" s="141">
        <f t="shared" si="7"/>
        <v>0</v>
      </c>
    </row>
    <row r="89" spans="1:16" hidden="1" x14ac:dyDescent="0.25">
      <c r="A89" s="255" t="str">
        <f>IF(B89=1,A67,"")</f>
        <v/>
      </c>
      <c r="B89" s="39" t="str">
        <f t="shared" si="6"/>
        <v/>
      </c>
      <c r="C89" s="138">
        <f>VLOOKUP($Y$31,CAD!$H$7:$I$31,2,0)</f>
        <v>0</v>
      </c>
      <c r="D89" s="40">
        <v>0</v>
      </c>
      <c r="E89" s="40">
        <v>0</v>
      </c>
      <c r="F89" s="40">
        <v>0</v>
      </c>
      <c r="G89" s="40">
        <v>0</v>
      </c>
      <c r="H89" s="40">
        <v>0</v>
      </c>
      <c r="I89" s="40">
        <v>0</v>
      </c>
      <c r="J89" s="40">
        <v>0</v>
      </c>
      <c r="K89" s="40">
        <v>0</v>
      </c>
      <c r="L89" s="40">
        <v>0</v>
      </c>
      <c r="M89" s="40">
        <v>0</v>
      </c>
      <c r="N89" s="40">
        <v>0</v>
      </c>
      <c r="O89" s="40">
        <v>0</v>
      </c>
      <c r="P89" s="141">
        <f t="shared" si="7"/>
        <v>0</v>
      </c>
    </row>
    <row r="90" spans="1:16" hidden="1" x14ac:dyDescent="0.25">
      <c r="A90" s="255" t="str">
        <f>IF(B90=1,A67,"")</f>
        <v/>
      </c>
      <c r="B90" s="39" t="str">
        <f t="shared" si="6"/>
        <v/>
      </c>
      <c r="C90" s="138">
        <f>VLOOKUP($Y$32,CAD!$H$7:$I$31,2,0)</f>
        <v>0</v>
      </c>
      <c r="D90" s="40">
        <v>0</v>
      </c>
      <c r="E90" s="40">
        <v>0</v>
      </c>
      <c r="F90" s="40">
        <v>0</v>
      </c>
      <c r="G90" s="40">
        <v>0</v>
      </c>
      <c r="H90" s="40">
        <v>0</v>
      </c>
      <c r="I90" s="40">
        <v>0</v>
      </c>
      <c r="J90" s="40">
        <v>0</v>
      </c>
      <c r="K90" s="40">
        <v>0</v>
      </c>
      <c r="L90" s="40">
        <v>0</v>
      </c>
      <c r="M90" s="40">
        <v>0</v>
      </c>
      <c r="N90" s="40">
        <v>0</v>
      </c>
      <c r="O90" s="40">
        <v>0</v>
      </c>
      <c r="P90" s="141">
        <f t="shared" si="7"/>
        <v>0</v>
      </c>
    </row>
    <row r="91" spans="1:16" hidden="1" x14ac:dyDescent="0.25">
      <c r="A91" s="255" t="str">
        <f>IF(B91=1,A67,"")</f>
        <v/>
      </c>
      <c r="B91" s="39" t="str">
        <f t="shared" si="6"/>
        <v/>
      </c>
      <c r="C91" s="138">
        <f>VLOOKUP($Y$33,CAD!$H$7:$I$31,2,0)</f>
        <v>0</v>
      </c>
      <c r="D91" s="40">
        <v>0</v>
      </c>
      <c r="E91" s="40">
        <v>0</v>
      </c>
      <c r="F91" s="40">
        <v>0</v>
      </c>
      <c r="G91" s="40">
        <v>0</v>
      </c>
      <c r="H91" s="40">
        <v>0</v>
      </c>
      <c r="I91" s="40">
        <v>0</v>
      </c>
      <c r="J91" s="40">
        <v>0</v>
      </c>
      <c r="K91" s="40">
        <v>0</v>
      </c>
      <c r="L91" s="40">
        <v>0</v>
      </c>
      <c r="M91" s="40">
        <v>0</v>
      </c>
      <c r="N91" s="40">
        <v>0</v>
      </c>
      <c r="O91" s="40">
        <v>0</v>
      </c>
      <c r="P91" s="141">
        <f t="shared" si="7"/>
        <v>0</v>
      </c>
    </row>
    <row r="92" spans="1:16" hidden="1" x14ac:dyDescent="0.25">
      <c r="A92" s="255" t="str">
        <f>IF(B92=1,A67,"")</f>
        <v/>
      </c>
      <c r="B92" s="39" t="str">
        <f t="shared" si="6"/>
        <v/>
      </c>
      <c r="C92" s="138">
        <f>VLOOKUP($Y$34,CAD!$H$7:$I$31,2,0)</f>
        <v>0</v>
      </c>
      <c r="D92" s="40">
        <v>0</v>
      </c>
      <c r="E92" s="40">
        <v>0</v>
      </c>
      <c r="F92" s="40">
        <v>0</v>
      </c>
      <c r="G92" s="40">
        <v>0</v>
      </c>
      <c r="H92" s="40">
        <v>0</v>
      </c>
      <c r="I92" s="40">
        <v>0</v>
      </c>
      <c r="J92" s="40">
        <v>0</v>
      </c>
      <c r="K92" s="40">
        <v>0</v>
      </c>
      <c r="L92" s="40">
        <v>0</v>
      </c>
      <c r="M92" s="40">
        <v>0</v>
      </c>
      <c r="N92" s="40">
        <v>0</v>
      </c>
      <c r="O92" s="40">
        <v>0</v>
      </c>
      <c r="P92" s="141">
        <f t="shared" si="7"/>
        <v>0</v>
      </c>
    </row>
    <row r="93" spans="1:16" hidden="1" x14ac:dyDescent="0.25">
      <c r="A93" s="255" t="str">
        <f>IF(B93=1,A67,"")</f>
        <v/>
      </c>
      <c r="B93" s="39" t="str">
        <f t="shared" si="6"/>
        <v/>
      </c>
      <c r="C93" s="137">
        <f>VLOOKUP($Y$35,CAD!$J$7:$K$31,2,0)</f>
        <v>0</v>
      </c>
      <c r="D93" s="40">
        <v>0</v>
      </c>
      <c r="E93" s="40">
        <v>0</v>
      </c>
      <c r="F93" s="40">
        <v>0</v>
      </c>
      <c r="G93" s="40">
        <v>0</v>
      </c>
      <c r="H93" s="40">
        <v>0</v>
      </c>
      <c r="I93" s="40">
        <v>0</v>
      </c>
      <c r="J93" s="40">
        <v>0</v>
      </c>
      <c r="K93" s="40">
        <v>0</v>
      </c>
      <c r="L93" s="40">
        <v>0</v>
      </c>
      <c r="M93" s="40">
        <v>0</v>
      </c>
      <c r="N93" s="40">
        <v>0</v>
      </c>
      <c r="O93" s="40">
        <v>0</v>
      </c>
      <c r="P93" s="141">
        <f t="shared" si="7"/>
        <v>0</v>
      </c>
    </row>
    <row r="94" spans="1:16" hidden="1" x14ac:dyDescent="0.25">
      <c r="A94" s="255" t="str">
        <f>IF(B94=1,A67,"")</f>
        <v/>
      </c>
      <c r="B94" s="39" t="str">
        <f t="shared" si="6"/>
        <v/>
      </c>
      <c r="C94" s="137">
        <f>VLOOKUP($Y$36,CAD!$J$7:$K$31,2,0)</f>
        <v>0</v>
      </c>
      <c r="D94" s="40">
        <v>0</v>
      </c>
      <c r="E94" s="40">
        <v>0</v>
      </c>
      <c r="F94" s="40">
        <v>0</v>
      </c>
      <c r="G94" s="40">
        <v>0</v>
      </c>
      <c r="H94" s="40">
        <v>0</v>
      </c>
      <c r="I94" s="40">
        <v>0</v>
      </c>
      <c r="J94" s="40">
        <v>0</v>
      </c>
      <c r="K94" s="40">
        <v>0</v>
      </c>
      <c r="L94" s="40">
        <v>0</v>
      </c>
      <c r="M94" s="40">
        <v>0</v>
      </c>
      <c r="N94" s="40">
        <v>0</v>
      </c>
      <c r="O94" s="40">
        <v>0</v>
      </c>
      <c r="P94" s="141">
        <f t="shared" si="7"/>
        <v>0</v>
      </c>
    </row>
    <row r="95" spans="1:16" hidden="1" x14ac:dyDescent="0.25">
      <c r="A95" s="255" t="str">
        <f>IF(B95=1,A67,"")</f>
        <v/>
      </c>
      <c r="B95" s="39" t="str">
        <f t="shared" si="6"/>
        <v/>
      </c>
      <c r="C95" s="137">
        <f>VLOOKUP($Y$37,CAD!$J$7:$K$31,2,0)</f>
        <v>0</v>
      </c>
      <c r="D95" s="40">
        <v>0</v>
      </c>
      <c r="E95" s="40">
        <v>0</v>
      </c>
      <c r="F95" s="40">
        <v>0</v>
      </c>
      <c r="G95" s="40">
        <v>0</v>
      </c>
      <c r="H95" s="40">
        <v>0</v>
      </c>
      <c r="I95" s="40">
        <v>0</v>
      </c>
      <c r="J95" s="40">
        <v>0</v>
      </c>
      <c r="K95" s="40">
        <v>0</v>
      </c>
      <c r="L95" s="40">
        <v>0</v>
      </c>
      <c r="M95" s="40">
        <v>0</v>
      </c>
      <c r="N95" s="40">
        <v>0</v>
      </c>
      <c r="O95" s="40">
        <v>0</v>
      </c>
      <c r="P95" s="141">
        <f t="shared" si="7"/>
        <v>0</v>
      </c>
    </row>
    <row r="96" spans="1:16" hidden="1" x14ac:dyDescent="0.25">
      <c r="A96" s="255" t="str">
        <f>IF(B96=1,A67,"")</f>
        <v/>
      </c>
      <c r="B96" s="39" t="str">
        <f t="shared" si="6"/>
        <v/>
      </c>
      <c r="C96" s="137">
        <f>VLOOKUP($Y$38,CAD!$J$7:$K$31,2,0)</f>
        <v>0</v>
      </c>
      <c r="D96" s="40">
        <v>0</v>
      </c>
      <c r="E96" s="40">
        <v>0</v>
      </c>
      <c r="F96" s="40">
        <v>0</v>
      </c>
      <c r="G96" s="40">
        <v>0</v>
      </c>
      <c r="H96" s="40">
        <v>0</v>
      </c>
      <c r="I96" s="40">
        <v>0</v>
      </c>
      <c r="J96" s="40">
        <v>0</v>
      </c>
      <c r="K96" s="40">
        <v>0</v>
      </c>
      <c r="L96" s="40">
        <v>0</v>
      </c>
      <c r="M96" s="40">
        <v>0</v>
      </c>
      <c r="N96" s="40">
        <v>0</v>
      </c>
      <c r="O96" s="40">
        <v>0</v>
      </c>
      <c r="P96" s="141">
        <f t="shared" si="7"/>
        <v>0</v>
      </c>
    </row>
    <row r="97" spans="1:16" hidden="1" x14ac:dyDescent="0.25">
      <c r="A97" s="255" t="str">
        <f>IF(B97=1,A67,"")</f>
        <v/>
      </c>
      <c r="B97" s="39" t="str">
        <f t="shared" si="6"/>
        <v/>
      </c>
      <c r="C97" s="137">
        <f>VLOOKUP($Y$39,CAD!$J$7:$K$31,2,0)</f>
        <v>0</v>
      </c>
      <c r="D97" s="40">
        <v>0</v>
      </c>
      <c r="E97" s="40">
        <v>0</v>
      </c>
      <c r="F97" s="40">
        <v>0</v>
      </c>
      <c r="G97" s="40">
        <v>0</v>
      </c>
      <c r="H97" s="40">
        <v>0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141">
        <f t="shared" si="7"/>
        <v>0</v>
      </c>
    </row>
    <row r="98" spans="1:16" hidden="1" x14ac:dyDescent="0.25">
      <c r="A98" s="255" t="str">
        <f>IF(B98=1,A67,"")</f>
        <v/>
      </c>
      <c r="B98" s="39" t="str">
        <f t="shared" si="6"/>
        <v/>
      </c>
      <c r="C98" s="137">
        <f>VLOOKUP($Y$40,CAD!$J$7:$K$31,2,0)</f>
        <v>0</v>
      </c>
      <c r="D98" s="40">
        <v>0</v>
      </c>
      <c r="E98" s="40">
        <v>0</v>
      </c>
      <c r="F98" s="40">
        <v>0</v>
      </c>
      <c r="G98" s="40">
        <v>0</v>
      </c>
      <c r="H98" s="40">
        <v>0</v>
      </c>
      <c r="I98" s="40">
        <v>0</v>
      </c>
      <c r="J98" s="40">
        <v>0</v>
      </c>
      <c r="K98" s="40">
        <v>0</v>
      </c>
      <c r="L98" s="40">
        <v>0</v>
      </c>
      <c r="M98" s="40">
        <v>0</v>
      </c>
      <c r="N98" s="40">
        <v>0</v>
      </c>
      <c r="O98" s="40">
        <v>0</v>
      </c>
      <c r="P98" s="141">
        <f t="shared" si="7"/>
        <v>0</v>
      </c>
    </row>
    <row r="99" spans="1:16" hidden="1" x14ac:dyDescent="0.25">
      <c r="A99" s="255" t="str">
        <f>IF(B99=1,A67,"")</f>
        <v/>
      </c>
      <c r="B99" s="39" t="str">
        <f t="shared" si="6"/>
        <v/>
      </c>
      <c r="C99" s="137">
        <f>VLOOKUP($Y$41,CAD!$J$7:$K$31,2,0)</f>
        <v>0</v>
      </c>
      <c r="D99" s="40">
        <v>0</v>
      </c>
      <c r="E99" s="40">
        <v>0</v>
      </c>
      <c r="F99" s="40">
        <v>0</v>
      </c>
      <c r="G99" s="40">
        <v>0</v>
      </c>
      <c r="H99" s="40">
        <v>0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141">
        <f t="shared" si="7"/>
        <v>0</v>
      </c>
    </row>
    <row r="100" spans="1:16" hidden="1" x14ac:dyDescent="0.25">
      <c r="A100" s="255" t="str">
        <f>IF(B100=1,A67,"")</f>
        <v/>
      </c>
      <c r="B100" s="39" t="str">
        <f t="shared" si="6"/>
        <v/>
      </c>
      <c r="C100" s="137">
        <f>VLOOKUP($Y$42,CAD!$J$7:$K$31,2,0)</f>
        <v>0</v>
      </c>
      <c r="D100" s="40">
        <v>0</v>
      </c>
      <c r="E100" s="40">
        <v>0</v>
      </c>
      <c r="F100" s="40">
        <v>0</v>
      </c>
      <c r="G100" s="40">
        <v>0</v>
      </c>
      <c r="H100" s="40">
        <v>0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141">
        <f t="shared" si="7"/>
        <v>0</v>
      </c>
    </row>
    <row r="101" spans="1:16" hidden="1" x14ac:dyDescent="0.25">
      <c r="A101" s="255" t="str">
        <f>IF(B101=1,A67,"")</f>
        <v/>
      </c>
      <c r="B101" s="39" t="str">
        <f t="shared" si="6"/>
        <v/>
      </c>
      <c r="C101" s="137">
        <f>VLOOKUP($Y$43,CAD!$J$7:$K$31,2,0)</f>
        <v>0</v>
      </c>
      <c r="D101" s="40">
        <v>0</v>
      </c>
      <c r="E101" s="40">
        <v>0</v>
      </c>
      <c r="F101" s="40">
        <v>0</v>
      </c>
      <c r="G101" s="40">
        <v>0</v>
      </c>
      <c r="H101" s="40">
        <v>0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141">
        <f t="shared" si="7"/>
        <v>0</v>
      </c>
    </row>
    <row r="102" spans="1:16" hidden="1" x14ac:dyDescent="0.25">
      <c r="A102" s="255" t="str">
        <f>IF(B102=1,A67,"")</f>
        <v/>
      </c>
      <c r="B102" s="39" t="str">
        <f t="shared" si="6"/>
        <v/>
      </c>
      <c r="C102" s="137">
        <f>VLOOKUP($Y$44,CAD!$J$7:$K$31,2,0)</f>
        <v>0</v>
      </c>
      <c r="D102" s="40">
        <v>0</v>
      </c>
      <c r="E102" s="40">
        <v>0</v>
      </c>
      <c r="F102" s="40">
        <v>0</v>
      </c>
      <c r="G102" s="40">
        <v>0</v>
      </c>
      <c r="H102" s="40">
        <v>0</v>
      </c>
      <c r="I102" s="40">
        <v>0</v>
      </c>
      <c r="J102" s="40">
        <v>0</v>
      </c>
      <c r="K102" s="40">
        <v>0</v>
      </c>
      <c r="L102" s="40">
        <v>0</v>
      </c>
      <c r="M102" s="40">
        <v>0</v>
      </c>
      <c r="N102" s="40">
        <v>0</v>
      </c>
      <c r="O102" s="40">
        <v>0</v>
      </c>
      <c r="P102" s="141">
        <f t="shared" si="7"/>
        <v>0</v>
      </c>
    </row>
    <row r="103" spans="1:16" hidden="1" x14ac:dyDescent="0.25">
      <c r="A103" s="255" t="str">
        <f>IF(B103=1,A67,"")</f>
        <v/>
      </c>
      <c r="B103" s="39" t="str">
        <f t="shared" si="6"/>
        <v/>
      </c>
      <c r="C103" s="137">
        <f>VLOOKUP($Y$45,CAD!$J$7:$K$31,2,0)</f>
        <v>0</v>
      </c>
      <c r="D103" s="40">
        <v>0</v>
      </c>
      <c r="E103" s="40">
        <v>0</v>
      </c>
      <c r="F103" s="40">
        <v>0</v>
      </c>
      <c r="G103" s="40">
        <v>0</v>
      </c>
      <c r="H103" s="40">
        <v>0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141">
        <f t="shared" si="7"/>
        <v>0</v>
      </c>
    </row>
    <row r="104" spans="1:16" hidden="1" x14ac:dyDescent="0.25">
      <c r="A104" s="255" t="str">
        <f>IF(B104=1,A67,"")</f>
        <v/>
      </c>
      <c r="B104" s="39" t="str">
        <f t="shared" si="6"/>
        <v/>
      </c>
      <c r="C104" s="137">
        <f>VLOOKUP($Y$46,CAD!$J$7:$K$31,2,0)</f>
        <v>0</v>
      </c>
      <c r="D104" s="40">
        <v>0</v>
      </c>
      <c r="E104" s="40">
        <v>0</v>
      </c>
      <c r="F104" s="40">
        <v>0</v>
      </c>
      <c r="G104" s="40">
        <v>0</v>
      </c>
      <c r="H104" s="40">
        <v>0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141">
        <f t="shared" si="7"/>
        <v>0</v>
      </c>
    </row>
    <row r="105" spans="1:16" hidden="1" x14ac:dyDescent="0.25">
      <c r="A105" s="255" t="str">
        <f>IF(B105=1,A67,"")</f>
        <v/>
      </c>
      <c r="B105" s="39" t="str">
        <f t="shared" si="6"/>
        <v/>
      </c>
      <c r="C105" s="137">
        <f>VLOOKUP($Y$47,CAD!$J$7:$K$31,2,0)</f>
        <v>0</v>
      </c>
      <c r="D105" s="40">
        <v>0</v>
      </c>
      <c r="E105" s="40">
        <v>0</v>
      </c>
      <c r="F105" s="40">
        <v>0</v>
      </c>
      <c r="G105" s="40">
        <v>0</v>
      </c>
      <c r="H105" s="40">
        <v>0</v>
      </c>
      <c r="I105" s="40">
        <v>0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141">
        <f t="shared" si="7"/>
        <v>0</v>
      </c>
    </row>
    <row r="106" spans="1:16" hidden="1" x14ac:dyDescent="0.25">
      <c r="A106" s="255" t="str">
        <f>IF(B106=1,A67,"")</f>
        <v/>
      </c>
      <c r="B106" s="39" t="str">
        <f t="shared" si="6"/>
        <v/>
      </c>
      <c r="C106" s="137">
        <f>VLOOKUP($Y$48,CAD!$J$7:$K$31,2,0)</f>
        <v>0</v>
      </c>
      <c r="D106" s="40">
        <v>0</v>
      </c>
      <c r="E106" s="40">
        <v>0</v>
      </c>
      <c r="F106" s="40">
        <v>0</v>
      </c>
      <c r="G106" s="40">
        <v>0</v>
      </c>
      <c r="H106" s="40">
        <v>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141">
        <f t="shared" si="7"/>
        <v>0</v>
      </c>
    </row>
    <row r="107" spans="1:16" hidden="1" x14ac:dyDescent="0.25">
      <c r="A107" s="255" t="str">
        <f>IF(B107=1,A67,"")</f>
        <v/>
      </c>
      <c r="B107" s="39" t="str">
        <f t="shared" si="6"/>
        <v/>
      </c>
      <c r="C107" s="137">
        <f>VLOOKUP($Y$49,CAD!$J$7:$K$31,2,0)</f>
        <v>0</v>
      </c>
      <c r="D107" s="40">
        <v>0</v>
      </c>
      <c r="E107" s="40">
        <v>0</v>
      </c>
      <c r="F107" s="40">
        <v>0</v>
      </c>
      <c r="G107" s="40">
        <v>0</v>
      </c>
      <c r="H107" s="40">
        <v>0</v>
      </c>
      <c r="I107" s="40">
        <v>0</v>
      </c>
      <c r="J107" s="40">
        <v>0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141">
        <f t="shared" si="7"/>
        <v>0</v>
      </c>
    </row>
    <row r="108" spans="1:16" hidden="1" x14ac:dyDescent="0.25">
      <c r="A108" s="255" t="str">
        <f>IF(B108=1,A67,"")</f>
        <v/>
      </c>
      <c r="B108" s="39" t="str">
        <f t="shared" si="6"/>
        <v/>
      </c>
      <c r="C108" s="137">
        <f>VLOOKUP($Y$50,CAD!$J$7:$K$31,2,0)</f>
        <v>0</v>
      </c>
      <c r="D108" s="40">
        <v>0</v>
      </c>
      <c r="E108" s="40">
        <v>0</v>
      </c>
      <c r="F108" s="40">
        <v>0</v>
      </c>
      <c r="G108" s="40">
        <v>0</v>
      </c>
      <c r="H108" s="40">
        <v>0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141">
        <f t="shared" si="7"/>
        <v>0</v>
      </c>
    </row>
    <row r="109" spans="1:16" hidden="1" x14ac:dyDescent="0.25">
      <c r="A109" s="255" t="str">
        <f>IF(B109=1,A67,"")</f>
        <v/>
      </c>
      <c r="B109" s="39" t="str">
        <f t="shared" si="6"/>
        <v/>
      </c>
      <c r="C109" s="137">
        <f>VLOOKUP($Y$51,CAD!$J$7:$K$31,2,0)</f>
        <v>0</v>
      </c>
      <c r="D109" s="40">
        <v>0</v>
      </c>
      <c r="E109" s="40">
        <v>0</v>
      </c>
      <c r="F109" s="40">
        <v>0</v>
      </c>
      <c r="G109" s="40">
        <v>0</v>
      </c>
      <c r="H109" s="40">
        <v>0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141">
        <f t="shared" si="7"/>
        <v>0</v>
      </c>
    </row>
    <row r="110" spans="1:16" hidden="1" x14ac:dyDescent="0.25">
      <c r="A110" s="255" t="str">
        <f>IF(B110=1,A67,"")</f>
        <v/>
      </c>
      <c r="B110" s="39" t="str">
        <f t="shared" si="6"/>
        <v/>
      </c>
      <c r="C110" s="137">
        <f>VLOOKUP($Y$52,CAD!$J$7:$K$31,2,0)</f>
        <v>0</v>
      </c>
      <c r="D110" s="40">
        <v>0</v>
      </c>
      <c r="E110" s="40">
        <v>0</v>
      </c>
      <c r="F110" s="40">
        <v>0</v>
      </c>
      <c r="G110" s="40">
        <v>0</v>
      </c>
      <c r="H110" s="40">
        <v>0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141">
        <f t="shared" si="7"/>
        <v>0</v>
      </c>
    </row>
    <row r="111" spans="1:16" hidden="1" x14ac:dyDescent="0.25">
      <c r="A111" s="255" t="str">
        <f>IF(B111=1,A67,"")</f>
        <v/>
      </c>
      <c r="B111" s="39" t="str">
        <f t="shared" si="6"/>
        <v/>
      </c>
      <c r="C111" s="137">
        <f>VLOOKUP($Y$53,CAD!$J$7:$K$31,2,0)</f>
        <v>0</v>
      </c>
      <c r="D111" s="40">
        <v>0</v>
      </c>
      <c r="E111" s="40">
        <v>0</v>
      </c>
      <c r="F111" s="40">
        <v>0</v>
      </c>
      <c r="G111" s="40">
        <v>0</v>
      </c>
      <c r="H111" s="40">
        <v>0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141">
        <f t="shared" si="7"/>
        <v>0</v>
      </c>
    </row>
    <row r="112" spans="1:16" hidden="1" x14ac:dyDescent="0.25">
      <c r="A112" s="255" t="str">
        <f>IF(B112=1,A67,"")</f>
        <v/>
      </c>
      <c r="B112" s="39" t="str">
        <f t="shared" si="6"/>
        <v/>
      </c>
      <c r="C112" s="137">
        <f>VLOOKUP($Y$54,CAD!$J$7:$K$31,2,0)</f>
        <v>0</v>
      </c>
      <c r="D112" s="40">
        <v>0</v>
      </c>
      <c r="E112" s="40">
        <v>0</v>
      </c>
      <c r="F112" s="40">
        <v>0</v>
      </c>
      <c r="G112" s="40">
        <v>0</v>
      </c>
      <c r="H112" s="40">
        <v>0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141">
        <f t="shared" si="7"/>
        <v>0</v>
      </c>
    </row>
    <row r="113" spans="1:17" hidden="1" x14ac:dyDescent="0.25">
      <c r="A113" s="255" t="str">
        <f>IF(B113=1,A67,"")</f>
        <v/>
      </c>
      <c r="B113" s="39" t="str">
        <f t="shared" si="6"/>
        <v/>
      </c>
      <c r="C113" s="137">
        <f>VLOOKUP($Y$55,CAD!$J$7:$K$31,2,0)</f>
        <v>0</v>
      </c>
      <c r="D113" s="40">
        <v>0</v>
      </c>
      <c r="E113" s="40">
        <v>0</v>
      </c>
      <c r="F113" s="40">
        <v>0</v>
      </c>
      <c r="G113" s="40">
        <v>0</v>
      </c>
      <c r="H113" s="40">
        <v>0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141">
        <f t="shared" si="7"/>
        <v>0</v>
      </c>
    </row>
    <row r="114" spans="1:17" hidden="1" x14ac:dyDescent="0.25">
      <c r="A114" s="255" t="str">
        <f>IF(B114=1,A67,"")</f>
        <v/>
      </c>
      <c r="B114" s="39" t="str">
        <f t="shared" si="6"/>
        <v/>
      </c>
      <c r="C114" s="137">
        <f>VLOOKUP($Y$56,CAD!$J$7:$K$31,2,0)</f>
        <v>0</v>
      </c>
      <c r="D114" s="40">
        <v>0</v>
      </c>
      <c r="E114" s="40">
        <v>0</v>
      </c>
      <c r="F114" s="40">
        <v>0</v>
      </c>
      <c r="G114" s="40">
        <v>0</v>
      </c>
      <c r="H114" s="40">
        <v>0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141">
        <f t="shared" si="7"/>
        <v>0</v>
      </c>
    </row>
    <row r="115" spans="1:17" hidden="1" x14ac:dyDescent="0.25">
      <c r="A115" s="255" t="str">
        <f>IF(B115=1,A67,"")</f>
        <v/>
      </c>
      <c r="B115" s="39" t="str">
        <f t="shared" si="6"/>
        <v/>
      </c>
      <c r="C115" s="137">
        <f>VLOOKUP($Y$57,CAD!$J$7:$K$31,2,0)</f>
        <v>0</v>
      </c>
      <c r="D115" s="40">
        <v>0</v>
      </c>
      <c r="E115" s="40">
        <v>0</v>
      </c>
      <c r="F115" s="40">
        <v>0</v>
      </c>
      <c r="G115" s="40">
        <v>0</v>
      </c>
      <c r="H115" s="40">
        <v>0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141">
        <f t="shared" si="7"/>
        <v>0</v>
      </c>
    </row>
    <row r="116" spans="1:17" hidden="1" x14ac:dyDescent="0.25">
      <c r="A116" s="255" t="str">
        <f>IF(B116=1,A67,"")</f>
        <v/>
      </c>
      <c r="B116" s="39" t="str">
        <f t="shared" si="6"/>
        <v/>
      </c>
      <c r="C116" s="137">
        <f>VLOOKUP($Y$58,CAD!$J$7:$K$31,2,0)</f>
        <v>0</v>
      </c>
      <c r="D116" s="40">
        <v>0</v>
      </c>
      <c r="E116" s="40">
        <v>0</v>
      </c>
      <c r="F116" s="40">
        <v>0</v>
      </c>
      <c r="G116" s="40">
        <v>0</v>
      </c>
      <c r="H116" s="40">
        <v>0</v>
      </c>
      <c r="I116" s="40">
        <v>0</v>
      </c>
      <c r="J116" s="40">
        <v>0</v>
      </c>
      <c r="K116" s="40">
        <v>0</v>
      </c>
      <c r="L116" s="40">
        <v>0</v>
      </c>
      <c r="M116" s="40">
        <v>0</v>
      </c>
      <c r="N116" s="40">
        <v>0</v>
      </c>
      <c r="O116" s="40">
        <v>0</v>
      </c>
      <c r="P116" s="141">
        <f t="shared" si="7"/>
        <v>0</v>
      </c>
    </row>
    <row r="117" spans="1:17" hidden="1" x14ac:dyDescent="0.25">
      <c r="A117" s="255" t="str">
        <f>IF(B117=1,A67,"")</f>
        <v/>
      </c>
      <c r="B117" s="39" t="str">
        <f t="shared" si="6"/>
        <v/>
      </c>
      <c r="C117" s="137">
        <f>VLOOKUP($Y$59,CAD!$J$7:$K$31,2,0)</f>
        <v>0</v>
      </c>
      <c r="D117" s="40">
        <v>0</v>
      </c>
      <c r="E117" s="40">
        <v>0</v>
      </c>
      <c r="F117" s="40">
        <v>0</v>
      </c>
      <c r="G117" s="40">
        <v>0</v>
      </c>
      <c r="H117" s="40">
        <v>0</v>
      </c>
      <c r="I117" s="40">
        <v>0</v>
      </c>
      <c r="J117" s="40">
        <v>0</v>
      </c>
      <c r="K117" s="40">
        <v>0</v>
      </c>
      <c r="L117" s="40">
        <v>0</v>
      </c>
      <c r="M117" s="40">
        <v>0</v>
      </c>
      <c r="N117" s="40">
        <v>0</v>
      </c>
      <c r="O117" s="40">
        <v>0</v>
      </c>
      <c r="P117" s="141">
        <f t="shared" si="7"/>
        <v>0</v>
      </c>
    </row>
    <row r="118" spans="1:17" x14ac:dyDescent="0.25">
      <c r="A118" s="255">
        <f>A65</f>
        <v>2021</v>
      </c>
    </row>
    <row r="119" spans="1:17" x14ac:dyDescent="0.25">
      <c r="A119" s="255">
        <f>A65</f>
        <v>2021</v>
      </c>
      <c r="C119" s="63" t="s">
        <v>204</v>
      </c>
      <c r="D119" s="34">
        <f>D65-D67</f>
        <v>0</v>
      </c>
      <c r="E119" s="34">
        <f t="shared" ref="E119:P119" si="8">E65-E67</f>
        <v>0</v>
      </c>
      <c r="F119" s="34">
        <f t="shared" si="8"/>
        <v>0</v>
      </c>
      <c r="G119" s="34">
        <f t="shared" si="8"/>
        <v>0</v>
      </c>
      <c r="H119" s="34">
        <f t="shared" si="8"/>
        <v>0</v>
      </c>
      <c r="I119" s="34">
        <f t="shared" si="8"/>
        <v>0</v>
      </c>
      <c r="J119" s="34">
        <f t="shared" si="8"/>
        <v>0</v>
      </c>
      <c r="K119" s="34">
        <f t="shared" si="8"/>
        <v>0</v>
      </c>
      <c r="L119" s="34">
        <f t="shared" si="8"/>
        <v>0</v>
      </c>
      <c r="M119" s="34">
        <f t="shared" si="8"/>
        <v>0</v>
      </c>
      <c r="N119" s="34">
        <f t="shared" si="8"/>
        <v>0</v>
      </c>
      <c r="O119" s="34">
        <f t="shared" si="8"/>
        <v>0</v>
      </c>
      <c r="P119" s="34">
        <f t="shared" si="8"/>
        <v>0</v>
      </c>
    </row>
    <row r="120" spans="1:17" hidden="1" x14ac:dyDescent="0.25"/>
    <row r="121" spans="1:17" ht="15" hidden="1" customHeight="1" thickBot="1" x14ac:dyDescent="0.3">
      <c r="A121" s="255">
        <f>A65+1</f>
        <v>2022</v>
      </c>
      <c r="B121" s="41"/>
      <c r="C121" s="147" t="s">
        <v>202</v>
      </c>
      <c r="D121" s="148">
        <f>PREV_R!D123</f>
        <v>0</v>
      </c>
      <c r="E121" s="148">
        <f>PREV_R!E123</f>
        <v>0</v>
      </c>
      <c r="F121" s="148">
        <f>PREV_R!F123</f>
        <v>0</v>
      </c>
      <c r="G121" s="148">
        <f>PREV_R!G123</f>
        <v>0</v>
      </c>
      <c r="H121" s="148">
        <f>PREV_R!H123</f>
        <v>0</v>
      </c>
      <c r="I121" s="148">
        <f>PREV_R!I123</f>
        <v>0</v>
      </c>
      <c r="J121" s="148">
        <f>PREV_R!J123</f>
        <v>0</v>
      </c>
      <c r="K121" s="148">
        <f>PREV_R!K123</f>
        <v>0</v>
      </c>
      <c r="L121" s="148">
        <f>PREV_R!L123</f>
        <v>0</v>
      </c>
      <c r="M121" s="148">
        <f>PREV_R!M123</f>
        <v>0</v>
      </c>
      <c r="N121" s="148">
        <f>PREV_R!N123</f>
        <v>0</v>
      </c>
      <c r="O121" s="148">
        <f>PREV_R!O123</f>
        <v>0</v>
      </c>
      <c r="P121" s="148">
        <f>SUM(D121:O121)</f>
        <v>0</v>
      </c>
      <c r="Q121" s="9"/>
    </row>
    <row r="122" spans="1:17" ht="15" hidden="1" customHeight="1" x14ac:dyDescent="0.25">
      <c r="A122" s="255">
        <f>A121</f>
        <v>2022</v>
      </c>
      <c r="B122" s="41"/>
      <c r="C122" s="107"/>
      <c r="D122" s="107"/>
      <c r="E122" s="107"/>
      <c r="F122" s="107"/>
      <c r="G122" s="107"/>
      <c r="H122" s="107"/>
      <c r="I122" s="107"/>
      <c r="J122" s="107"/>
      <c r="K122" s="107"/>
      <c r="L122" s="107"/>
      <c r="M122" s="107"/>
      <c r="N122" s="107"/>
      <c r="O122" s="107"/>
      <c r="P122" s="107"/>
      <c r="Q122" s="9"/>
    </row>
    <row r="123" spans="1:17" ht="15" hidden="1" customHeight="1" thickBot="1" x14ac:dyDescent="0.3">
      <c r="A123" s="255">
        <f>A121</f>
        <v>2022</v>
      </c>
      <c r="B123" s="41"/>
      <c r="C123" s="131" t="s">
        <v>203</v>
      </c>
      <c r="D123" s="132">
        <f>SUM(D124:D173)</f>
        <v>0</v>
      </c>
      <c r="E123" s="132">
        <f t="shared" ref="E123:O123" si="9">SUM(E124:E173)</f>
        <v>0</v>
      </c>
      <c r="F123" s="132">
        <f t="shared" si="9"/>
        <v>0</v>
      </c>
      <c r="G123" s="132">
        <f t="shared" si="9"/>
        <v>0</v>
      </c>
      <c r="H123" s="132">
        <f t="shared" si="9"/>
        <v>0</v>
      </c>
      <c r="I123" s="132">
        <f t="shared" si="9"/>
        <v>0</v>
      </c>
      <c r="J123" s="132">
        <f t="shared" si="9"/>
        <v>0</v>
      </c>
      <c r="K123" s="132">
        <f t="shared" si="9"/>
        <v>0</v>
      </c>
      <c r="L123" s="132">
        <f t="shared" si="9"/>
        <v>0</v>
      </c>
      <c r="M123" s="132">
        <f t="shared" si="9"/>
        <v>0</v>
      </c>
      <c r="N123" s="132">
        <f t="shared" si="9"/>
        <v>0</v>
      </c>
      <c r="O123" s="132">
        <f t="shared" si="9"/>
        <v>0</v>
      </c>
      <c r="P123" s="132">
        <f>SUM(D123:O123)</f>
        <v>0</v>
      </c>
      <c r="Q123" s="9"/>
    </row>
    <row r="124" spans="1:17" hidden="1" x14ac:dyDescent="0.25">
      <c r="A124" s="255" t="str">
        <f>IF(B124=1,A123,"")</f>
        <v/>
      </c>
      <c r="B124" s="39" t="str">
        <f>IF(C124&lt;&gt;0,1,"")</f>
        <v/>
      </c>
      <c r="C124" s="138">
        <f>VLOOKUP($Y$10,CAD!$H$7:$I$31,2,0)</f>
        <v>0</v>
      </c>
      <c r="D124" s="139">
        <v>0</v>
      </c>
      <c r="E124" s="139">
        <v>0</v>
      </c>
      <c r="F124" s="139">
        <v>0</v>
      </c>
      <c r="G124" s="139">
        <v>0</v>
      </c>
      <c r="H124" s="139">
        <v>0</v>
      </c>
      <c r="I124" s="139">
        <v>0</v>
      </c>
      <c r="J124" s="139">
        <v>0</v>
      </c>
      <c r="K124" s="139">
        <v>0</v>
      </c>
      <c r="L124" s="139">
        <v>0</v>
      </c>
      <c r="M124" s="139">
        <v>0</v>
      </c>
      <c r="N124" s="139">
        <v>0</v>
      </c>
      <c r="O124" s="139">
        <v>0</v>
      </c>
      <c r="P124" s="140">
        <f>SUM(D124:O124)</f>
        <v>0</v>
      </c>
    </row>
    <row r="125" spans="1:17" hidden="1" x14ac:dyDescent="0.25">
      <c r="A125" s="255" t="str">
        <f>IF(B125=1,A123,"")</f>
        <v/>
      </c>
      <c r="B125" s="39" t="str">
        <f t="shared" ref="B125:B173" si="10">IF(C125&lt;&gt;0,1,"")</f>
        <v/>
      </c>
      <c r="C125" s="138">
        <f>VLOOKUP($Y$11,CAD!$H$7:$I$31,2,0)</f>
        <v>0</v>
      </c>
      <c r="D125" s="40">
        <v>0</v>
      </c>
      <c r="E125" s="40">
        <v>0</v>
      </c>
      <c r="F125" s="40">
        <v>0</v>
      </c>
      <c r="G125" s="40">
        <v>0</v>
      </c>
      <c r="H125" s="40">
        <v>0</v>
      </c>
      <c r="I125" s="40">
        <v>0</v>
      </c>
      <c r="J125" s="40">
        <v>0</v>
      </c>
      <c r="K125" s="40">
        <v>0</v>
      </c>
      <c r="L125" s="40">
        <v>0</v>
      </c>
      <c r="M125" s="40">
        <v>0</v>
      </c>
      <c r="N125" s="40">
        <v>0</v>
      </c>
      <c r="O125" s="40">
        <v>0</v>
      </c>
      <c r="P125" s="141">
        <f t="shared" ref="P125:P173" si="11">SUM(D125:O125)</f>
        <v>0</v>
      </c>
    </row>
    <row r="126" spans="1:17" hidden="1" x14ac:dyDescent="0.25">
      <c r="A126" s="255" t="str">
        <f>IF(B126=1,A123,"")</f>
        <v/>
      </c>
      <c r="B126" s="39" t="str">
        <f t="shared" si="10"/>
        <v/>
      </c>
      <c r="C126" s="138">
        <f>VLOOKUP($Y$12,CAD!$H$7:$I$31,2,0)</f>
        <v>0</v>
      </c>
      <c r="D126" s="40">
        <v>0</v>
      </c>
      <c r="E126" s="40">
        <v>0</v>
      </c>
      <c r="F126" s="40">
        <v>0</v>
      </c>
      <c r="G126" s="40">
        <v>0</v>
      </c>
      <c r="H126" s="40">
        <v>0</v>
      </c>
      <c r="I126" s="40">
        <v>0</v>
      </c>
      <c r="J126" s="40">
        <v>0</v>
      </c>
      <c r="K126" s="40">
        <v>0</v>
      </c>
      <c r="L126" s="40">
        <v>0</v>
      </c>
      <c r="M126" s="40">
        <v>0</v>
      </c>
      <c r="N126" s="40">
        <v>0</v>
      </c>
      <c r="O126" s="40">
        <v>0</v>
      </c>
      <c r="P126" s="141">
        <f t="shared" si="11"/>
        <v>0</v>
      </c>
    </row>
    <row r="127" spans="1:17" hidden="1" x14ac:dyDescent="0.25">
      <c r="A127" s="255" t="str">
        <f>IF(B127=1,A123,"")</f>
        <v/>
      </c>
      <c r="B127" s="39" t="str">
        <f t="shared" si="10"/>
        <v/>
      </c>
      <c r="C127" s="138">
        <f>VLOOKUP($Y$13,CAD!$H$7:$I$31,2,0)</f>
        <v>0</v>
      </c>
      <c r="D127" s="40">
        <v>0</v>
      </c>
      <c r="E127" s="40">
        <v>0</v>
      </c>
      <c r="F127" s="40">
        <v>0</v>
      </c>
      <c r="G127" s="40">
        <v>0</v>
      </c>
      <c r="H127" s="40">
        <v>0</v>
      </c>
      <c r="I127" s="40">
        <v>0</v>
      </c>
      <c r="J127" s="40">
        <v>0</v>
      </c>
      <c r="K127" s="40">
        <v>0</v>
      </c>
      <c r="L127" s="40">
        <v>0</v>
      </c>
      <c r="M127" s="40">
        <v>0</v>
      </c>
      <c r="N127" s="40">
        <v>0</v>
      </c>
      <c r="O127" s="40">
        <v>0</v>
      </c>
      <c r="P127" s="141">
        <f t="shared" si="11"/>
        <v>0</v>
      </c>
    </row>
    <row r="128" spans="1:17" hidden="1" x14ac:dyDescent="0.25">
      <c r="A128" s="255" t="str">
        <f>IF(B128=1,A123,"")</f>
        <v/>
      </c>
      <c r="B128" s="39" t="str">
        <f t="shared" si="10"/>
        <v/>
      </c>
      <c r="C128" s="138">
        <f>VLOOKUP($Y$14,CAD!$H$7:$I$31,2,0)</f>
        <v>0</v>
      </c>
      <c r="D128" s="40">
        <v>0</v>
      </c>
      <c r="E128" s="40">
        <v>0</v>
      </c>
      <c r="F128" s="40">
        <v>0</v>
      </c>
      <c r="G128" s="40">
        <v>0</v>
      </c>
      <c r="H128" s="40">
        <v>0</v>
      </c>
      <c r="I128" s="40">
        <v>0</v>
      </c>
      <c r="J128" s="40">
        <v>0</v>
      </c>
      <c r="K128" s="40">
        <v>0</v>
      </c>
      <c r="L128" s="40">
        <v>0</v>
      </c>
      <c r="M128" s="40">
        <v>0</v>
      </c>
      <c r="N128" s="40">
        <v>0</v>
      </c>
      <c r="O128" s="40">
        <v>0</v>
      </c>
      <c r="P128" s="141">
        <f t="shared" si="11"/>
        <v>0</v>
      </c>
    </row>
    <row r="129" spans="1:16" hidden="1" x14ac:dyDescent="0.25">
      <c r="A129" s="255" t="str">
        <f>IF(B129=1,A123,"")</f>
        <v/>
      </c>
      <c r="B129" s="39" t="str">
        <f t="shared" si="10"/>
        <v/>
      </c>
      <c r="C129" s="138">
        <f>VLOOKUP($Y$15,CAD!$H$7:$I$31,2,0)</f>
        <v>0</v>
      </c>
      <c r="D129" s="40">
        <v>0</v>
      </c>
      <c r="E129" s="40">
        <v>0</v>
      </c>
      <c r="F129" s="40">
        <v>0</v>
      </c>
      <c r="G129" s="40">
        <v>0</v>
      </c>
      <c r="H129" s="40">
        <v>0</v>
      </c>
      <c r="I129" s="40">
        <v>0</v>
      </c>
      <c r="J129" s="40">
        <v>0</v>
      </c>
      <c r="K129" s="40">
        <v>0</v>
      </c>
      <c r="L129" s="40">
        <v>0</v>
      </c>
      <c r="M129" s="40">
        <v>0</v>
      </c>
      <c r="N129" s="40">
        <v>0</v>
      </c>
      <c r="O129" s="40">
        <v>0</v>
      </c>
      <c r="P129" s="141">
        <f t="shared" si="11"/>
        <v>0</v>
      </c>
    </row>
    <row r="130" spans="1:16" hidden="1" x14ac:dyDescent="0.25">
      <c r="A130" s="255" t="str">
        <f>IF(B130=1,A123,"")</f>
        <v/>
      </c>
      <c r="B130" s="39" t="str">
        <f t="shared" si="10"/>
        <v/>
      </c>
      <c r="C130" s="138">
        <f>VLOOKUP($Y$16,CAD!$H$7:$I$31,2,0)</f>
        <v>0</v>
      </c>
      <c r="D130" s="40">
        <v>0</v>
      </c>
      <c r="E130" s="40">
        <v>0</v>
      </c>
      <c r="F130" s="40">
        <v>0</v>
      </c>
      <c r="G130" s="40">
        <v>0</v>
      </c>
      <c r="H130" s="40">
        <v>0</v>
      </c>
      <c r="I130" s="40">
        <v>0</v>
      </c>
      <c r="J130" s="40">
        <v>0</v>
      </c>
      <c r="K130" s="40">
        <v>0</v>
      </c>
      <c r="L130" s="40">
        <v>0</v>
      </c>
      <c r="M130" s="40">
        <v>0</v>
      </c>
      <c r="N130" s="40">
        <v>0</v>
      </c>
      <c r="O130" s="40">
        <v>0</v>
      </c>
      <c r="P130" s="141">
        <f t="shared" si="11"/>
        <v>0</v>
      </c>
    </row>
    <row r="131" spans="1:16" hidden="1" x14ac:dyDescent="0.25">
      <c r="A131" s="255" t="str">
        <f>IF(B131=1,A123,"")</f>
        <v/>
      </c>
      <c r="B131" s="39" t="str">
        <f t="shared" si="10"/>
        <v/>
      </c>
      <c r="C131" s="138">
        <f>VLOOKUP($Y$17,CAD!$H$7:$I$31,2,0)</f>
        <v>0</v>
      </c>
      <c r="D131" s="40">
        <v>0</v>
      </c>
      <c r="E131" s="40">
        <v>0</v>
      </c>
      <c r="F131" s="40">
        <v>0</v>
      </c>
      <c r="G131" s="40">
        <v>0</v>
      </c>
      <c r="H131" s="40">
        <v>0</v>
      </c>
      <c r="I131" s="40">
        <v>0</v>
      </c>
      <c r="J131" s="40">
        <v>0</v>
      </c>
      <c r="K131" s="40">
        <v>0</v>
      </c>
      <c r="L131" s="40">
        <v>0</v>
      </c>
      <c r="M131" s="40">
        <v>0</v>
      </c>
      <c r="N131" s="40">
        <v>0</v>
      </c>
      <c r="O131" s="40">
        <v>0</v>
      </c>
      <c r="P131" s="141">
        <f t="shared" si="11"/>
        <v>0</v>
      </c>
    </row>
    <row r="132" spans="1:16" hidden="1" x14ac:dyDescent="0.25">
      <c r="A132" s="255" t="str">
        <f>IF(B132=1,A123,"")</f>
        <v/>
      </c>
      <c r="B132" s="39" t="str">
        <f t="shared" si="10"/>
        <v/>
      </c>
      <c r="C132" s="138">
        <f>VLOOKUP($Y$18,CAD!$H$7:$I$31,2,0)</f>
        <v>0</v>
      </c>
      <c r="D132" s="40">
        <v>0</v>
      </c>
      <c r="E132" s="40">
        <v>0</v>
      </c>
      <c r="F132" s="40">
        <v>0</v>
      </c>
      <c r="G132" s="40">
        <v>0</v>
      </c>
      <c r="H132" s="40">
        <v>0</v>
      </c>
      <c r="I132" s="40">
        <v>0</v>
      </c>
      <c r="J132" s="40">
        <v>0</v>
      </c>
      <c r="K132" s="40">
        <v>0</v>
      </c>
      <c r="L132" s="40">
        <v>0</v>
      </c>
      <c r="M132" s="40">
        <v>0</v>
      </c>
      <c r="N132" s="40">
        <v>0</v>
      </c>
      <c r="O132" s="40">
        <v>0</v>
      </c>
      <c r="P132" s="141">
        <f t="shared" si="11"/>
        <v>0</v>
      </c>
    </row>
    <row r="133" spans="1:16" hidden="1" x14ac:dyDescent="0.25">
      <c r="A133" s="255" t="str">
        <f>IF(B133=1,A123,"")</f>
        <v/>
      </c>
      <c r="B133" s="39" t="str">
        <f t="shared" si="10"/>
        <v/>
      </c>
      <c r="C133" s="138">
        <f>VLOOKUP($Y$19,CAD!$H$7:$I$31,2,0)</f>
        <v>0</v>
      </c>
      <c r="D133" s="40">
        <v>0</v>
      </c>
      <c r="E133" s="40">
        <v>0</v>
      </c>
      <c r="F133" s="40">
        <v>0</v>
      </c>
      <c r="G133" s="40">
        <v>0</v>
      </c>
      <c r="H133" s="40">
        <v>0</v>
      </c>
      <c r="I133" s="40">
        <v>0</v>
      </c>
      <c r="J133" s="40">
        <v>0</v>
      </c>
      <c r="K133" s="40">
        <v>0</v>
      </c>
      <c r="L133" s="40">
        <v>0</v>
      </c>
      <c r="M133" s="40">
        <v>0</v>
      </c>
      <c r="N133" s="40">
        <v>0</v>
      </c>
      <c r="O133" s="40">
        <v>0</v>
      </c>
      <c r="P133" s="141">
        <f t="shared" si="11"/>
        <v>0</v>
      </c>
    </row>
    <row r="134" spans="1:16" hidden="1" x14ac:dyDescent="0.25">
      <c r="A134" s="255" t="str">
        <f>IF(B134=1,A123,"")</f>
        <v/>
      </c>
      <c r="B134" s="39" t="str">
        <f t="shared" si="10"/>
        <v/>
      </c>
      <c r="C134" s="138">
        <f>VLOOKUP($Y$20,CAD!$H$7:$I$31,2,0)</f>
        <v>0</v>
      </c>
      <c r="D134" s="40">
        <v>0</v>
      </c>
      <c r="E134" s="40">
        <v>0</v>
      </c>
      <c r="F134" s="40">
        <v>0</v>
      </c>
      <c r="G134" s="40">
        <v>0</v>
      </c>
      <c r="H134" s="40">
        <v>0</v>
      </c>
      <c r="I134" s="40">
        <v>0</v>
      </c>
      <c r="J134" s="40">
        <v>0</v>
      </c>
      <c r="K134" s="40">
        <v>0</v>
      </c>
      <c r="L134" s="40">
        <v>0</v>
      </c>
      <c r="M134" s="40">
        <v>0</v>
      </c>
      <c r="N134" s="40">
        <v>0</v>
      </c>
      <c r="O134" s="40">
        <v>0</v>
      </c>
      <c r="P134" s="141">
        <f t="shared" si="11"/>
        <v>0</v>
      </c>
    </row>
    <row r="135" spans="1:16" hidden="1" x14ac:dyDescent="0.25">
      <c r="A135" s="255" t="str">
        <f>IF(B135=1,A123,"")</f>
        <v/>
      </c>
      <c r="B135" s="39" t="str">
        <f t="shared" si="10"/>
        <v/>
      </c>
      <c r="C135" s="138">
        <f>VLOOKUP($Y$21,CAD!$H$7:$I$31,2,0)</f>
        <v>0</v>
      </c>
      <c r="D135" s="40">
        <v>0</v>
      </c>
      <c r="E135" s="40">
        <v>0</v>
      </c>
      <c r="F135" s="40">
        <v>0</v>
      </c>
      <c r="G135" s="40">
        <v>0</v>
      </c>
      <c r="H135" s="40">
        <v>0</v>
      </c>
      <c r="I135" s="40">
        <v>0</v>
      </c>
      <c r="J135" s="40">
        <v>0</v>
      </c>
      <c r="K135" s="40">
        <v>0</v>
      </c>
      <c r="L135" s="40">
        <v>0</v>
      </c>
      <c r="M135" s="40">
        <v>0</v>
      </c>
      <c r="N135" s="40">
        <v>0</v>
      </c>
      <c r="O135" s="40">
        <v>0</v>
      </c>
      <c r="P135" s="141">
        <f t="shared" si="11"/>
        <v>0</v>
      </c>
    </row>
    <row r="136" spans="1:16" hidden="1" x14ac:dyDescent="0.25">
      <c r="A136" s="255" t="str">
        <f>IF(B136=1,A123,"")</f>
        <v/>
      </c>
      <c r="B136" s="39" t="str">
        <f t="shared" si="10"/>
        <v/>
      </c>
      <c r="C136" s="138">
        <f>VLOOKUP($Y$22,CAD!$H$7:$I$31,2,0)</f>
        <v>0</v>
      </c>
      <c r="D136" s="40">
        <v>0</v>
      </c>
      <c r="E136" s="40">
        <v>0</v>
      </c>
      <c r="F136" s="40">
        <v>0</v>
      </c>
      <c r="G136" s="40">
        <v>0</v>
      </c>
      <c r="H136" s="40">
        <v>0</v>
      </c>
      <c r="I136" s="40">
        <v>0</v>
      </c>
      <c r="J136" s="40">
        <v>0</v>
      </c>
      <c r="K136" s="40">
        <v>0</v>
      </c>
      <c r="L136" s="40">
        <v>0</v>
      </c>
      <c r="M136" s="40">
        <v>0</v>
      </c>
      <c r="N136" s="40">
        <v>0</v>
      </c>
      <c r="O136" s="40">
        <v>0</v>
      </c>
      <c r="P136" s="141">
        <f t="shared" si="11"/>
        <v>0</v>
      </c>
    </row>
    <row r="137" spans="1:16" hidden="1" x14ac:dyDescent="0.25">
      <c r="A137" s="255" t="str">
        <f>IF(B137=1,A123,"")</f>
        <v/>
      </c>
      <c r="B137" s="39" t="str">
        <f t="shared" si="10"/>
        <v/>
      </c>
      <c r="C137" s="138">
        <f>VLOOKUP($Y$23,CAD!$H$7:$I$31,2,0)</f>
        <v>0</v>
      </c>
      <c r="D137" s="40">
        <v>0</v>
      </c>
      <c r="E137" s="40">
        <v>0</v>
      </c>
      <c r="F137" s="40">
        <v>0</v>
      </c>
      <c r="G137" s="40">
        <v>0</v>
      </c>
      <c r="H137" s="40">
        <v>0</v>
      </c>
      <c r="I137" s="40">
        <v>0</v>
      </c>
      <c r="J137" s="40">
        <v>0</v>
      </c>
      <c r="K137" s="40">
        <v>0</v>
      </c>
      <c r="L137" s="40">
        <v>0</v>
      </c>
      <c r="M137" s="40">
        <v>0</v>
      </c>
      <c r="N137" s="40">
        <v>0</v>
      </c>
      <c r="O137" s="40">
        <v>0</v>
      </c>
      <c r="P137" s="141">
        <f t="shared" si="11"/>
        <v>0</v>
      </c>
    </row>
    <row r="138" spans="1:16" hidden="1" x14ac:dyDescent="0.25">
      <c r="A138" s="255" t="str">
        <f>IF(B138=1,A123,"")</f>
        <v/>
      </c>
      <c r="B138" s="39" t="str">
        <f t="shared" si="10"/>
        <v/>
      </c>
      <c r="C138" s="138">
        <f>VLOOKUP($Y$24,CAD!$H$7:$I$31,2,0)</f>
        <v>0</v>
      </c>
      <c r="D138" s="40">
        <v>0</v>
      </c>
      <c r="E138" s="40">
        <v>0</v>
      </c>
      <c r="F138" s="40">
        <v>0</v>
      </c>
      <c r="G138" s="40">
        <v>0</v>
      </c>
      <c r="H138" s="40">
        <v>0</v>
      </c>
      <c r="I138" s="40">
        <v>0</v>
      </c>
      <c r="J138" s="40">
        <v>0</v>
      </c>
      <c r="K138" s="40">
        <v>0</v>
      </c>
      <c r="L138" s="40">
        <v>0</v>
      </c>
      <c r="M138" s="40">
        <v>0</v>
      </c>
      <c r="N138" s="40">
        <v>0</v>
      </c>
      <c r="O138" s="40">
        <v>0</v>
      </c>
      <c r="P138" s="141">
        <f t="shared" si="11"/>
        <v>0</v>
      </c>
    </row>
    <row r="139" spans="1:16" hidden="1" x14ac:dyDescent="0.25">
      <c r="A139" s="255" t="str">
        <f>IF(B139=1,A123,"")</f>
        <v/>
      </c>
      <c r="B139" s="39" t="str">
        <f t="shared" si="10"/>
        <v/>
      </c>
      <c r="C139" s="138">
        <f>VLOOKUP($Y$25,CAD!$H$7:$I$31,2,0)</f>
        <v>0</v>
      </c>
      <c r="D139" s="40">
        <v>0</v>
      </c>
      <c r="E139" s="40">
        <v>0</v>
      </c>
      <c r="F139" s="40">
        <v>0</v>
      </c>
      <c r="G139" s="40">
        <v>0</v>
      </c>
      <c r="H139" s="40">
        <v>0</v>
      </c>
      <c r="I139" s="40">
        <v>0</v>
      </c>
      <c r="J139" s="40">
        <v>0</v>
      </c>
      <c r="K139" s="40">
        <v>0</v>
      </c>
      <c r="L139" s="40">
        <v>0</v>
      </c>
      <c r="M139" s="40">
        <v>0</v>
      </c>
      <c r="N139" s="40">
        <v>0</v>
      </c>
      <c r="O139" s="40">
        <v>0</v>
      </c>
      <c r="P139" s="141">
        <f t="shared" si="11"/>
        <v>0</v>
      </c>
    </row>
    <row r="140" spans="1:16" hidden="1" x14ac:dyDescent="0.25">
      <c r="A140" s="255" t="str">
        <f>IF(B140=1,A123,"")</f>
        <v/>
      </c>
      <c r="B140" s="39" t="str">
        <f t="shared" si="10"/>
        <v/>
      </c>
      <c r="C140" s="138">
        <f>VLOOKUP($Y$26,CAD!$H$7:$I$31,2,0)</f>
        <v>0</v>
      </c>
      <c r="D140" s="40">
        <v>0</v>
      </c>
      <c r="E140" s="40">
        <v>0</v>
      </c>
      <c r="F140" s="40">
        <v>0</v>
      </c>
      <c r="G140" s="40">
        <v>0</v>
      </c>
      <c r="H140" s="40">
        <v>0</v>
      </c>
      <c r="I140" s="40">
        <v>0</v>
      </c>
      <c r="J140" s="40">
        <v>0</v>
      </c>
      <c r="K140" s="40">
        <v>0</v>
      </c>
      <c r="L140" s="40">
        <v>0</v>
      </c>
      <c r="M140" s="40">
        <v>0</v>
      </c>
      <c r="N140" s="40">
        <v>0</v>
      </c>
      <c r="O140" s="40">
        <v>0</v>
      </c>
      <c r="P140" s="141">
        <f t="shared" si="11"/>
        <v>0</v>
      </c>
    </row>
    <row r="141" spans="1:16" hidden="1" x14ac:dyDescent="0.25">
      <c r="A141" s="255" t="str">
        <f>IF(B141=1,A123,"")</f>
        <v/>
      </c>
      <c r="B141" s="39" t="str">
        <f t="shared" si="10"/>
        <v/>
      </c>
      <c r="C141" s="138">
        <f>VLOOKUP($Y$27,CAD!$H$7:$I$31,2,0)</f>
        <v>0</v>
      </c>
      <c r="D141" s="40">
        <v>0</v>
      </c>
      <c r="E141" s="40">
        <v>0</v>
      </c>
      <c r="F141" s="40">
        <v>0</v>
      </c>
      <c r="G141" s="40">
        <v>0</v>
      </c>
      <c r="H141" s="40">
        <v>0</v>
      </c>
      <c r="I141" s="40">
        <v>0</v>
      </c>
      <c r="J141" s="40">
        <v>0</v>
      </c>
      <c r="K141" s="40">
        <v>0</v>
      </c>
      <c r="L141" s="40">
        <v>0</v>
      </c>
      <c r="M141" s="40">
        <v>0</v>
      </c>
      <c r="N141" s="40">
        <v>0</v>
      </c>
      <c r="O141" s="40">
        <v>0</v>
      </c>
      <c r="P141" s="141">
        <f t="shared" si="11"/>
        <v>0</v>
      </c>
    </row>
    <row r="142" spans="1:16" hidden="1" x14ac:dyDescent="0.25">
      <c r="A142" s="255" t="str">
        <f>IF(B142=1,A123,"")</f>
        <v/>
      </c>
      <c r="B142" s="39" t="str">
        <f t="shared" si="10"/>
        <v/>
      </c>
      <c r="C142" s="138">
        <f>VLOOKUP($Y$28,CAD!$H$7:$I$31,2,0)</f>
        <v>0</v>
      </c>
      <c r="D142" s="40">
        <v>0</v>
      </c>
      <c r="E142" s="40">
        <v>0</v>
      </c>
      <c r="F142" s="40">
        <v>0</v>
      </c>
      <c r="G142" s="40">
        <v>0</v>
      </c>
      <c r="H142" s="40">
        <v>0</v>
      </c>
      <c r="I142" s="40">
        <v>0</v>
      </c>
      <c r="J142" s="40">
        <v>0</v>
      </c>
      <c r="K142" s="40">
        <v>0</v>
      </c>
      <c r="L142" s="40">
        <v>0</v>
      </c>
      <c r="M142" s="40">
        <v>0</v>
      </c>
      <c r="N142" s="40">
        <v>0</v>
      </c>
      <c r="O142" s="40">
        <v>0</v>
      </c>
      <c r="P142" s="141">
        <f t="shared" si="11"/>
        <v>0</v>
      </c>
    </row>
    <row r="143" spans="1:16" hidden="1" x14ac:dyDescent="0.25">
      <c r="A143" s="255" t="str">
        <f>IF(B143=1,A123,"")</f>
        <v/>
      </c>
      <c r="B143" s="39" t="str">
        <f t="shared" si="10"/>
        <v/>
      </c>
      <c r="C143" s="138">
        <f>VLOOKUP($Y$29,CAD!$H$7:$I$31,2,0)</f>
        <v>0</v>
      </c>
      <c r="D143" s="40">
        <v>0</v>
      </c>
      <c r="E143" s="40">
        <v>0</v>
      </c>
      <c r="F143" s="40">
        <v>0</v>
      </c>
      <c r="G143" s="40">
        <v>0</v>
      </c>
      <c r="H143" s="40">
        <v>0</v>
      </c>
      <c r="I143" s="40">
        <v>0</v>
      </c>
      <c r="J143" s="40">
        <v>0</v>
      </c>
      <c r="K143" s="40">
        <v>0</v>
      </c>
      <c r="L143" s="40">
        <v>0</v>
      </c>
      <c r="M143" s="40">
        <v>0</v>
      </c>
      <c r="N143" s="40">
        <v>0</v>
      </c>
      <c r="O143" s="40">
        <v>0</v>
      </c>
      <c r="P143" s="141">
        <f t="shared" si="11"/>
        <v>0</v>
      </c>
    </row>
    <row r="144" spans="1:16" hidden="1" x14ac:dyDescent="0.25">
      <c r="A144" s="255" t="str">
        <f>IF(B144=1,A123,"")</f>
        <v/>
      </c>
      <c r="B144" s="39" t="str">
        <f t="shared" si="10"/>
        <v/>
      </c>
      <c r="C144" s="138">
        <f>VLOOKUP($Y$30,CAD!$H$7:$I$31,2,0)</f>
        <v>0</v>
      </c>
      <c r="D144" s="40">
        <v>0</v>
      </c>
      <c r="E144" s="40">
        <v>0</v>
      </c>
      <c r="F144" s="40">
        <v>0</v>
      </c>
      <c r="G144" s="40">
        <v>0</v>
      </c>
      <c r="H144" s="40">
        <v>0</v>
      </c>
      <c r="I144" s="40">
        <v>0</v>
      </c>
      <c r="J144" s="40">
        <v>0</v>
      </c>
      <c r="K144" s="40">
        <v>0</v>
      </c>
      <c r="L144" s="40">
        <v>0</v>
      </c>
      <c r="M144" s="40">
        <v>0</v>
      </c>
      <c r="N144" s="40">
        <v>0</v>
      </c>
      <c r="O144" s="40">
        <v>0</v>
      </c>
      <c r="P144" s="141">
        <f t="shared" si="11"/>
        <v>0</v>
      </c>
    </row>
    <row r="145" spans="1:16" hidden="1" x14ac:dyDescent="0.25">
      <c r="A145" s="255" t="str">
        <f>IF(B145=1,A123,"")</f>
        <v/>
      </c>
      <c r="B145" s="39" t="str">
        <f t="shared" si="10"/>
        <v/>
      </c>
      <c r="C145" s="138">
        <f>VLOOKUP($Y$31,CAD!$H$7:$I$31,2,0)</f>
        <v>0</v>
      </c>
      <c r="D145" s="40">
        <v>0</v>
      </c>
      <c r="E145" s="40">
        <v>0</v>
      </c>
      <c r="F145" s="40">
        <v>0</v>
      </c>
      <c r="G145" s="40">
        <v>0</v>
      </c>
      <c r="H145" s="40">
        <v>0</v>
      </c>
      <c r="I145" s="40">
        <v>0</v>
      </c>
      <c r="J145" s="40">
        <v>0</v>
      </c>
      <c r="K145" s="40">
        <v>0</v>
      </c>
      <c r="L145" s="40">
        <v>0</v>
      </c>
      <c r="M145" s="40">
        <v>0</v>
      </c>
      <c r="N145" s="40">
        <v>0</v>
      </c>
      <c r="O145" s="40">
        <v>0</v>
      </c>
      <c r="P145" s="141">
        <f t="shared" si="11"/>
        <v>0</v>
      </c>
    </row>
    <row r="146" spans="1:16" hidden="1" x14ac:dyDescent="0.25">
      <c r="A146" s="255" t="str">
        <f>IF(B146=1,A123,"")</f>
        <v/>
      </c>
      <c r="B146" s="39" t="str">
        <f t="shared" si="10"/>
        <v/>
      </c>
      <c r="C146" s="138">
        <f>VLOOKUP($Y$32,CAD!$H$7:$I$31,2,0)</f>
        <v>0</v>
      </c>
      <c r="D146" s="40">
        <v>0</v>
      </c>
      <c r="E146" s="40">
        <v>0</v>
      </c>
      <c r="F146" s="40">
        <v>0</v>
      </c>
      <c r="G146" s="40">
        <v>0</v>
      </c>
      <c r="H146" s="40">
        <v>0</v>
      </c>
      <c r="I146" s="40">
        <v>0</v>
      </c>
      <c r="J146" s="40">
        <v>0</v>
      </c>
      <c r="K146" s="40">
        <v>0</v>
      </c>
      <c r="L146" s="40">
        <v>0</v>
      </c>
      <c r="M146" s="40">
        <v>0</v>
      </c>
      <c r="N146" s="40">
        <v>0</v>
      </c>
      <c r="O146" s="40">
        <v>0</v>
      </c>
      <c r="P146" s="141">
        <f t="shared" si="11"/>
        <v>0</v>
      </c>
    </row>
    <row r="147" spans="1:16" hidden="1" x14ac:dyDescent="0.25">
      <c r="A147" s="255" t="str">
        <f>IF(B147=1,A123,"")</f>
        <v/>
      </c>
      <c r="B147" s="39" t="str">
        <f t="shared" si="10"/>
        <v/>
      </c>
      <c r="C147" s="138">
        <f>VLOOKUP($Y$33,CAD!$H$7:$I$31,2,0)</f>
        <v>0</v>
      </c>
      <c r="D147" s="40">
        <v>0</v>
      </c>
      <c r="E147" s="40">
        <v>0</v>
      </c>
      <c r="F147" s="40">
        <v>0</v>
      </c>
      <c r="G147" s="40">
        <v>0</v>
      </c>
      <c r="H147" s="40">
        <v>0</v>
      </c>
      <c r="I147" s="40">
        <v>0</v>
      </c>
      <c r="J147" s="40">
        <v>0</v>
      </c>
      <c r="K147" s="40">
        <v>0</v>
      </c>
      <c r="L147" s="40">
        <v>0</v>
      </c>
      <c r="M147" s="40">
        <v>0</v>
      </c>
      <c r="N147" s="40">
        <v>0</v>
      </c>
      <c r="O147" s="40">
        <v>0</v>
      </c>
      <c r="P147" s="141">
        <f t="shared" si="11"/>
        <v>0</v>
      </c>
    </row>
    <row r="148" spans="1:16" hidden="1" x14ac:dyDescent="0.25">
      <c r="A148" s="255" t="str">
        <f>IF(B148=1,A123,"")</f>
        <v/>
      </c>
      <c r="B148" s="39" t="str">
        <f t="shared" si="10"/>
        <v/>
      </c>
      <c r="C148" s="138">
        <f>VLOOKUP($Y$34,CAD!$H$7:$I$31,2,0)</f>
        <v>0</v>
      </c>
      <c r="D148" s="40">
        <v>0</v>
      </c>
      <c r="E148" s="40">
        <v>0</v>
      </c>
      <c r="F148" s="40">
        <v>0</v>
      </c>
      <c r="G148" s="40">
        <v>0</v>
      </c>
      <c r="H148" s="40">
        <v>0</v>
      </c>
      <c r="I148" s="40">
        <v>0</v>
      </c>
      <c r="J148" s="40">
        <v>0</v>
      </c>
      <c r="K148" s="40">
        <v>0</v>
      </c>
      <c r="L148" s="40">
        <v>0</v>
      </c>
      <c r="M148" s="40">
        <v>0</v>
      </c>
      <c r="N148" s="40">
        <v>0</v>
      </c>
      <c r="O148" s="40">
        <v>0</v>
      </c>
      <c r="P148" s="141">
        <f t="shared" si="11"/>
        <v>0</v>
      </c>
    </row>
    <row r="149" spans="1:16" hidden="1" x14ac:dyDescent="0.25">
      <c r="A149" s="255" t="str">
        <f>IF(B149=1,A123,"")</f>
        <v/>
      </c>
      <c r="B149" s="39" t="str">
        <f t="shared" si="10"/>
        <v/>
      </c>
      <c r="C149" s="137">
        <f>VLOOKUP($Y$35,CAD!$J$7:$K$31,2,0)</f>
        <v>0</v>
      </c>
      <c r="D149" s="40">
        <v>0</v>
      </c>
      <c r="E149" s="40">
        <v>0</v>
      </c>
      <c r="F149" s="40">
        <v>0</v>
      </c>
      <c r="G149" s="40">
        <v>0</v>
      </c>
      <c r="H149" s="40">
        <v>0</v>
      </c>
      <c r="I149" s="40">
        <v>0</v>
      </c>
      <c r="J149" s="40">
        <v>0</v>
      </c>
      <c r="K149" s="40">
        <v>0</v>
      </c>
      <c r="L149" s="40">
        <v>0</v>
      </c>
      <c r="M149" s="40">
        <v>0</v>
      </c>
      <c r="N149" s="40">
        <v>0</v>
      </c>
      <c r="O149" s="40">
        <v>0</v>
      </c>
      <c r="P149" s="141">
        <f t="shared" si="11"/>
        <v>0</v>
      </c>
    </row>
    <row r="150" spans="1:16" hidden="1" x14ac:dyDescent="0.25">
      <c r="A150" s="255" t="str">
        <f>IF(B150=1,A123,"")</f>
        <v/>
      </c>
      <c r="B150" s="39" t="str">
        <f t="shared" si="10"/>
        <v/>
      </c>
      <c r="C150" s="137">
        <f>VLOOKUP($Y$36,CAD!$J$7:$K$31,2,0)</f>
        <v>0</v>
      </c>
      <c r="D150" s="40">
        <v>0</v>
      </c>
      <c r="E150" s="40">
        <v>0</v>
      </c>
      <c r="F150" s="40">
        <v>0</v>
      </c>
      <c r="G150" s="40">
        <v>0</v>
      </c>
      <c r="H150" s="40">
        <v>0</v>
      </c>
      <c r="I150" s="40">
        <v>0</v>
      </c>
      <c r="J150" s="40">
        <v>0</v>
      </c>
      <c r="K150" s="40">
        <v>0</v>
      </c>
      <c r="L150" s="40">
        <v>0</v>
      </c>
      <c r="M150" s="40">
        <v>0</v>
      </c>
      <c r="N150" s="40">
        <v>0</v>
      </c>
      <c r="O150" s="40">
        <v>0</v>
      </c>
      <c r="P150" s="141">
        <f t="shared" si="11"/>
        <v>0</v>
      </c>
    </row>
    <row r="151" spans="1:16" hidden="1" x14ac:dyDescent="0.25">
      <c r="A151" s="255" t="str">
        <f>IF(B151=1,A123,"")</f>
        <v/>
      </c>
      <c r="B151" s="39" t="str">
        <f t="shared" si="10"/>
        <v/>
      </c>
      <c r="C151" s="137">
        <f>VLOOKUP($Y$37,CAD!$J$7:$K$31,2,0)</f>
        <v>0</v>
      </c>
      <c r="D151" s="40">
        <v>0</v>
      </c>
      <c r="E151" s="40">
        <v>0</v>
      </c>
      <c r="F151" s="40">
        <v>0</v>
      </c>
      <c r="G151" s="40">
        <v>0</v>
      </c>
      <c r="H151" s="40">
        <v>0</v>
      </c>
      <c r="I151" s="40">
        <v>0</v>
      </c>
      <c r="J151" s="40">
        <v>0</v>
      </c>
      <c r="K151" s="40">
        <v>0</v>
      </c>
      <c r="L151" s="40">
        <v>0</v>
      </c>
      <c r="M151" s="40">
        <v>0</v>
      </c>
      <c r="N151" s="40">
        <v>0</v>
      </c>
      <c r="O151" s="40">
        <v>0</v>
      </c>
      <c r="P151" s="141">
        <f t="shared" si="11"/>
        <v>0</v>
      </c>
    </row>
    <row r="152" spans="1:16" hidden="1" x14ac:dyDescent="0.25">
      <c r="A152" s="255" t="str">
        <f>IF(B152=1,A123,"")</f>
        <v/>
      </c>
      <c r="B152" s="39" t="str">
        <f t="shared" si="10"/>
        <v/>
      </c>
      <c r="C152" s="137">
        <f>VLOOKUP($Y$38,CAD!$J$7:$K$31,2,0)</f>
        <v>0</v>
      </c>
      <c r="D152" s="40">
        <v>0</v>
      </c>
      <c r="E152" s="40">
        <v>0</v>
      </c>
      <c r="F152" s="40">
        <v>0</v>
      </c>
      <c r="G152" s="40">
        <v>0</v>
      </c>
      <c r="H152" s="40">
        <v>0</v>
      </c>
      <c r="I152" s="40">
        <v>0</v>
      </c>
      <c r="J152" s="40">
        <v>0</v>
      </c>
      <c r="K152" s="40">
        <v>0</v>
      </c>
      <c r="L152" s="40">
        <v>0</v>
      </c>
      <c r="M152" s="40">
        <v>0</v>
      </c>
      <c r="N152" s="40">
        <v>0</v>
      </c>
      <c r="O152" s="40">
        <v>0</v>
      </c>
      <c r="P152" s="141">
        <f t="shared" si="11"/>
        <v>0</v>
      </c>
    </row>
    <row r="153" spans="1:16" hidden="1" x14ac:dyDescent="0.25">
      <c r="A153" s="255" t="str">
        <f>IF(B153=1,A123,"")</f>
        <v/>
      </c>
      <c r="B153" s="39" t="str">
        <f t="shared" si="10"/>
        <v/>
      </c>
      <c r="C153" s="137">
        <f>VLOOKUP($Y$39,CAD!$J$7:$K$31,2,0)</f>
        <v>0</v>
      </c>
      <c r="D153" s="40">
        <v>0</v>
      </c>
      <c r="E153" s="40">
        <v>0</v>
      </c>
      <c r="F153" s="40">
        <v>0</v>
      </c>
      <c r="G153" s="40">
        <v>0</v>
      </c>
      <c r="H153" s="40">
        <v>0</v>
      </c>
      <c r="I153" s="40">
        <v>0</v>
      </c>
      <c r="J153" s="40">
        <v>0</v>
      </c>
      <c r="K153" s="40">
        <v>0</v>
      </c>
      <c r="L153" s="40">
        <v>0</v>
      </c>
      <c r="M153" s="40">
        <v>0</v>
      </c>
      <c r="N153" s="40">
        <v>0</v>
      </c>
      <c r="O153" s="40">
        <v>0</v>
      </c>
      <c r="P153" s="141">
        <f t="shared" si="11"/>
        <v>0</v>
      </c>
    </row>
    <row r="154" spans="1:16" hidden="1" x14ac:dyDescent="0.25">
      <c r="A154" s="255" t="str">
        <f>IF(B154=1,A123,"")</f>
        <v/>
      </c>
      <c r="B154" s="39" t="str">
        <f t="shared" si="10"/>
        <v/>
      </c>
      <c r="C154" s="137">
        <f>VLOOKUP($Y$40,CAD!$J$7:$K$31,2,0)</f>
        <v>0</v>
      </c>
      <c r="D154" s="40">
        <v>0</v>
      </c>
      <c r="E154" s="40">
        <v>0</v>
      </c>
      <c r="F154" s="40">
        <v>0</v>
      </c>
      <c r="G154" s="40">
        <v>0</v>
      </c>
      <c r="H154" s="40">
        <v>0</v>
      </c>
      <c r="I154" s="40">
        <v>0</v>
      </c>
      <c r="J154" s="40">
        <v>0</v>
      </c>
      <c r="K154" s="40">
        <v>0</v>
      </c>
      <c r="L154" s="40">
        <v>0</v>
      </c>
      <c r="M154" s="40">
        <v>0</v>
      </c>
      <c r="N154" s="40">
        <v>0</v>
      </c>
      <c r="O154" s="40">
        <v>0</v>
      </c>
      <c r="P154" s="141">
        <f t="shared" si="11"/>
        <v>0</v>
      </c>
    </row>
    <row r="155" spans="1:16" hidden="1" x14ac:dyDescent="0.25">
      <c r="A155" s="255" t="str">
        <f>IF(B155=1,A123,"")</f>
        <v/>
      </c>
      <c r="B155" s="39" t="str">
        <f t="shared" si="10"/>
        <v/>
      </c>
      <c r="C155" s="137">
        <f>VLOOKUP($Y$41,CAD!$J$7:$K$31,2,0)</f>
        <v>0</v>
      </c>
      <c r="D155" s="40">
        <v>0</v>
      </c>
      <c r="E155" s="40">
        <v>0</v>
      </c>
      <c r="F155" s="40">
        <v>0</v>
      </c>
      <c r="G155" s="40">
        <v>0</v>
      </c>
      <c r="H155" s="40">
        <v>0</v>
      </c>
      <c r="I155" s="40">
        <v>0</v>
      </c>
      <c r="J155" s="40">
        <v>0</v>
      </c>
      <c r="K155" s="40">
        <v>0</v>
      </c>
      <c r="L155" s="40">
        <v>0</v>
      </c>
      <c r="M155" s="40">
        <v>0</v>
      </c>
      <c r="N155" s="40">
        <v>0</v>
      </c>
      <c r="O155" s="40">
        <v>0</v>
      </c>
      <c r="P155" s="141">
        <f t="shared" si="11"/>
        <v>0</v>
      </c>
    </row>
    <row r="156" spans="1:16" hidden="1" x14ac:dyDescent="0.25">
      <c r="A156" s="255" t="str">
        <f>IF(B156=1,A123,"")</f>
        <v/>
      </c>
      <c r="B156" s="39" t="str">
        <f t="shared" si="10"/>
        <v/>
      </c>
      <c r="C156" s="137">
        <f>VLOOKUP($Y$42,CAD!$J$7:$K$31,2,0)</f>
        <v>0</v>
      </c>
      <c r="D156" s="40">
        <v>0</v>
      </c>
      <c r="E156" s="40">
        <v>0</v>
      </c>
      <c r="F156" s="40">
        <v>0</v>
      </c>
      <c r="G156" s="40">
        <v>0</v>
      </c>
      <c r="H156" s="40">
        <v>0</v>
      </c>
      <c r="I156" s="40">
        <v>0</v>
      </c>
      <c r="J156" s="40">
        <v>0</v>
      </c>
      <c r="K156" s="40">
        <v>0</v>
      </c>
      <c r="L156" s="40">
        <v>0</v>
      </c>
      <c r="M156" s="40">
        <v>0</v>
      </c>
      <c r="N156" s="40">
        <v>0</v>
      </c>
      <c r="O156" s="40">
        <v>0</v>
      </c>
      <c r="P156" s="141">
        <f t="shared" si="11"/>
        <v>0</v>
      </c>
    </row>
    <row r="157" spans="1:16" hidden="1" x14ac:dyDescent="0.25">
      <c r="A157" s="255" t="str">
        <f>IF(B157=1,A123,"")</f>
        <v/>
      </c>
      <c r="B157" s="39" t="str">
        <f t="shared" si="10"/>
        <v/>
      </c>
      <c r="C157" s="137">
        <f>VLOOKUP($Y$43,CAD!$J$7:$K$31,2,0)</f>
        <v>0</v>
      </c>
      <c r="D157" s="40">
        <v>0</v>
      </c>
      <c r="E157" s="40">
        <v>0</v>
      </c>
      <c r="F157" s="40">
        <v>0</v>
      </c>
      <c r="G157" s="40">
        <v>0</v>
      </c>
      <c r="H157" s="40">
        <v>0</v>
      </c>
      <c r="I157" s="40">
        <v>0</v>
      </c>
      <c r="J157" s="40">
        <v>0</v>
      </c>
      <c r="K157" s="40">
        <v>0</v>
      </c>
      <c r="L157" s="40">
        <v>0</v>
      </c>
      <c r="M157" s="40">
        <v>0</v>
      </c>
      <c r="N157" s="40">
        <v>0</v>
      </c>
      <c r="O157" s="40">
        <v>0</v>
      </c>
      <c r="P157" s="141">
        <f t="shared" si="11"/>
        <v>0</v>
      </c>
    </row>
    <row r="158" spans="1:16" hidden="1" x14ac:dyDescent="0.25">
      <c r="A158" s="255" t="str">
        <f>IF(B158=1,A123,"")</f>
        <v/>
      </c>
      <c r="B158" s="39" t="str">
        <f t="shared" si="10"/>
        <v/>
      </c>
      <c r="C158" s="137">
        <f>VLOOKUP($Y$44,CAD!$J$7:$K$31,2,0)</f>
        <v>0</v>
      </c>
      <c r="D158" s="40">
        <v>0</v>
      </c>
      <c r="E158" s="40">
        <v>0</v>
      </c>
      <c r="F158" s="40">
        <v>0</v>
      </c>
      <c r="G158" s="40">
        <v>0</v>
      </c>
      <c r="H158" s="40">
        <v>0</v>
      </c>
      <c r="I158" s="40">
        <v>0</v>
      </c>
      <c r="J158" s="40">
        <v>0</v>
      </c>
      <c r="K158" s="40">
        <v>0</v>
      </c>
      <c r="L158" s="40">
        <v>0</v>
      </c>
      <c r="M158" s="40">
        <v>0</v>
      </c>
      <c r="N158" s="40">
        <v>0</v>
      </c>
      <c r="O158" s="40">
        <v>0</v>
      </c>
      <c r="P158" s="141">
        <f t="shared" si="11"/>
        <v>0</v>
      </c>
    </row>
    <row r="159" spans="1:16" hidden="1" x14ac:dyDescent="0.25">
      <c r="A159" s="255" t="str">
        <f>IF(B159=1,A123,"")</f>
        <v/>
      </c>
      <c r="B159" s="39" t="str">
        <f t="shared" si="10"/>
        <v/>
      </c>
      <c r="C159" s="137">
        <f>VLOOKUP($Y$45,CAD!$J$7:$K$31,2,0)</f>
        <v>0</v>
      </c>
      <c r="D159" s="40">
        <v>0</v>
      </c>
      <c r="E159" s="40">
        <v>0</v>
      </c>
      <c r="F159" s="40">
        <v>0</v>
      </c>
      <c r="G159" s="40">
        <v>0</v>
      </c>
      <c r="H159" s="40">
        <v>0</v>
      </c>
      <c r="I159" s="40">
        <v>0</v>
      </c>
      <c r="J159" s="40">
        <v>0</v>
      </c>
      <c r="K159" s="40">
        <v>0</v>
      </c>
      <c r="L159" s="40">
        <v>0</v>
      </c>
      <c r="M159" s="40">
        <v>0</v>
      </c>
      <c r="N159" s="40">
        <v>0</v>
      </c>
      <c r="O159" s="40">
        <v>0</v>
      </c>
      <c r="P159" s="141">
        <f t="shared" si="11"/>
        <v>0</v>
      </c>
    </row>
    <row r="160" spans="1:16" hidden="1" x14ac:dyDescent="0.25">
      <c r="A160" s="255" t="str">
        <f>IF(B160=1,A123,"")</f>
        <v/>
      </c>
      <c r="B160" s="39" t="str">
        <f t="shared" si="10"/>
        <v/>
      </c>
      <c r="C160" s="137">
        <f>VLOOKUP($Y$46,CAD!$J$7:$K$31,2,0)</f>
        <v>0</v>
      </c>
      <c r="D160" s="40">
        <v>0</v>
      </c>
      <c r="E160" s="40">
        <v>0</v>
      </c>
      <c r="F160" s="40">
        <v>0</v>
      </c>
      <c r="G160" s="40">
        <v>0</v>
      </c>
      <c r="H160" s="40">
        <v>0</v>
      </c>
      <c r="I160" s="40">
        <v>0</v>
      </c>
      <c r="J160" s="40">
        <v>0</v>
      </c>
      <c r="K160" s="40">
        <v>0</v>
      </c>
      <c r="L160" s="40">
        <v>0</v>
      </c>
      <c r="M160" s="40">
        <v>0</v>
      </c>
      <c r="N160" s="40">
        <v>0</v>
      </c>
      <c r="O160" s="40">
        <v>0</v>
      </c>
      <c r="P160" s="141">
        <f t="shared" si="11"/>
        <v>0</v>
      </c>
    </row>
    <row r="161" spans="1:16" hidden="1" x14ac:dyDescent="0.25">
      <c r="A161" s="255" t="str">
        <f>IF(B161=1,A123,"")</f>
        <v/>
      </c>
      <c r="B161" s="39" t="str">
        <f t="shared" si="10"/>
        <v/>
      </c>
      <c r="C161" s="137">
        <f>VLOOKUP($Y$47,CAD!$J$7:$K$31,2,0)</f>
        <v>0</v>
      </c>
      <c r="D161" s="40">
        <v>0</v>
      </c>
      <c r="E161" s="40">
        <v>0</v>
      </c>
      <c r="F161" s="40">
        <v>0</v>
      </c>
      <c r="G161" s="40">
        <v>0</v>
      </c>
      <c r="H161" s="40">
        <v>0</v>
      </c>
      <c r="I161" s="40">
        <v>0</v>
      </c>
      <c r="J161" s="40">
        <v>0</v>
      </c>
      <c r="K161" s="40">
        <v>0</v>
      </c>
      <c r="L161" s="40">
        <v>0</v>
      </c>
      <c r="M161" s="40">
        <v>0</v>
      </c>
      <c r="N161" s="40">
        <v>0</v>
      </c>
      <c r="O161" s="40">
        <v>0</v>
      </c>
      <c r="P161" s="141">
        <f t="shared" si="11"/>
        <v>0</v>
      </c>
    </row>
    <row r="162" spans="1:16" hidden="1" x14ac:dyDescent="0.25">
      <c r="A162" s="255" t="str">
        <f>IF(B162=1,A123,"")</f>
        <v/>
      </c>
      <c r="B162" s="39" t="str">
        <f t="shared" si="10"/>
        <v/>
      </c>
      <c r="C162" s="137">
        <f>VLOOKUP($Y$48,CAD!$J$7:$K$31,2,0)</f>
        <v>0</v>
      </c>
      <c r="D162" s="40">
        <v>0</v>
      </c>
      <c r="E162" s="40">
        <v>0</v>
      </c>
      <c r="F162" s="40">
        <v>0</v>
      </c>
      <c r="G162" s="40">
        <v>0</v>
      </c>
      <c r="H162" s="40">
        <v>0</v>
      </c>
      <c r="I162" s="40">
        <v>0</v>
      </c>
      <c r="J162" s="40">
        <v>0</v>
      </c>
      <c r="K162" s="40">
        <v>0</v>
      </c>
      <c r="L162" s="40">
        <v>0</v>
      </c>
      <c r="M162" s="40">
        <v>0</v>
      </c>
      <c r="N162" s="40">
        <v>0</v>
      </c>
      <c r="O162" s="40">
        <v>0</v>
      </c>
      <c r="P162" s="141">
        <f t="shared" si="11"/>
        <v>0</v>
      </c>
    </row>
    <row r="163" spans="1:16" hidden="1" x14ac:dyDescent="0.25">
      <c r="A163" s="255" t="str">
        <f>IF(B163=1,A123,"")</f>
        <v/>
      </c>
      <c r="B163" s="39" t="str">
        <f t="shared" si="10"/>
        <v/>
      </c>
      <c r="C163" s="137">
        <f>VLOOKUP($Y$49,CAD!$J$7:$K$31,2,0)</f>
        <v>0</v>
      </c>
      <c r="D163" s="40">
        <v>0</v>
      </c>
      <c r="E163" s="40">
        <v>0</v>
      </c>
      <c r="F163" s="40">
        <v>0</v>
      </c>
      <c r="G163" s="40">
        <v>0</v>
      </c>
      <c r="H163" s="40">
        <v>0</v>
      </c>
      <c r="I163" s="40">
        <v>0</v>
      </c>
      <c r="J163" s="40">
        <v>0</v>
      </c>
      <c r="K163" s="40">
        <v>0</v>
      </c>
      <c r="L163" s="40">
        <v>0</v>
      </c>
      <c r="M163" s="40">
        <v>0</v>
      </c>
      <c r="N163" s="40">
        <v>0</v>
      </c>
      <c r="O163" s="40">
        <v>0</v>
      </c>
      <c r="P163" s="141">
        <f t="shared" si="11"/>
        <v>0</v>
      </c>
    </row>
    <row r="164" spans="1:16" hidden="1" x14ac:dyDescent="0.25">
      <c r="A164" s="255" t="str">
        <f>IF(B164=1,A123,"")</f>
        <v/>
      </c>
      <c r="B164" s="39" t="str">
        <f t="shared" si="10"/>
        <v/>
      </c>
      <c r="C164" s="137">
        <f>VLOOKUP($Y$50,CAD!$J$7:$K$31,2,0)</f>
        <v>0</v>
      </c>
      <c r="D164" s="40">
        <v>0</v>
      </c>
      <c r="E164" s="40">
        <v>0</v>
      </c>
      <c r="F164" s="40">
        <v>0</v>
      </c>
      <c r="G164" s="40">
        <v>0</v>
      </c>
      <c r="H164" s="40">
        <v>0</v>
      </c>
      <c r="I164" s="40">
        <v>0</v>
      </c>
      <c r="J164" s="40">
        <v>0</v>
      </c>
      <c r="K164" s="40">
        <v>0</v>
      </c>
      <c r="L164" s="40">
        <v>0</v>
      </c>
      <c r="M164" s="40">
        <v>0</v>
      </c>
      <c r="N164" s="40">
        <v>0</v>
      </c>
      <c r="O164" s="40">
        <v>0</v>
      </c>
      <c r="P164" s="141">
        <f t="shared" si="11"/>
        <v>0</v>
      </c>
    </row>
    <row r="165" spans="1:16" hidden="1" x14ac:dyDescent="0.25">
      <c r="A165" s="255" t="str">
        <f>IF(B165=1,A123,"")</f>
        <v/>
      </c>
      <c r="B165" s="39" t="str">
        <f t="shared" si="10"/>
        <v/>
      </c>
      <c r="C165" s="137">
        <f>VLOOKUP($Y$51,CAD!$J$7:$K$31,2,0)</f>
        <v>0</v>
      </c>
      <c r="D165" s="40">
        <v>0</v>
      </c>
      <c r="E165" s="40">
        <v>0</v>
      </c>
      <c r="F165" s="40">
        <v>0</v>
      </c>
      <c r="G165" s="40">
        <v>0</v>
      </c>
      <c r="H165" s="40">
        <v>0</v>
      </c>
      <c r="I165" s="40">
        <v>0</v>
      </c>
      <c r="J165" s="40">
        <v>0</v>
      </c>
      <c r="K165" s="40">
        <v>0</v>
      </c>
      <c r="L165" s="40">
        <v>0</v>
      </c>
      <c r="M165" s="40">
        <v>0</v>
      </c>
      <c r="N165" s="40">
        <v>0</v>
      </c>
      <c r="O165" s="40">
        <v>0</v>
      </c>
      <c r="P165" s="141">
        <f t="shared" si="11"/>
        <v>0</v>
      </c>
    </row>
    <row r="166" spans="1:16" hidden="1" x14ac:dyDescent="0.25">
      <c r="A166" s="255" t="str">
        <f>IF(B166=1,A123,"")</f>
        <v/>
      </c>
      <c r="B166" s="39" t="str">
        <f t="shared" si="10"/>
        <v/>
      </c>
      <c r="C166" s="137">
        <f>VLOOKUP($Y$52,CAD!$J$7:$K$31,2,0)</f>
        <v>0</v>
      </c>
      <c r="D166" s="40">
        <v>0</v>
      </c>
      <c r="E166" s="40">
        <v>0</v>
      </c>
      <c r="F166" s="40">
        <v>0</v>
      </c>
      <c r="G166" s="40">
        <v>0</v>
      </c>
      <c r="H166" s="40">
        <v>0</v>
      </c>
      <c r="I166" s="40">
        <v>0</v>
      </c>
      <c r="J166" s="40">
        <v>0</v>
      </c>
      <c r="K166" s="40">
        <v>0</v>
      </c>
      <c r="L166" s="40">
        <v>0</v>
      </c>
      <c r="M166" s="40">
        <v>0</v>
      </c>
      <c r="N166" s="40">
        <v>0</v>
      </c>
      <c r="O166" s="40">
        <v>0</v>
      </c>
      <c r="P166" s="141">
        <f t="shared" si="11"/>
        <v>0</v>
      </c>
    </row>
    <row r="167" spans="1:16" hidden="1" x14ac:dyDescent="0.25">
      <c r="A167" s="255" t="str">
        <f>IF(B167=1,A123,"")</f>
        <v/>
      </c>
      <c r="B167" s="39" t="str">
        <f t="shared" si="10"/>
        <v/>
      </c>
      <c r="C167" s="137">
        <f>VLOOKUP($Y$53,CAD!$J$7:$K$31,2,0)</f>
        <v>0</v>
      </c>
      <c r="D167" s="40">
        <v>0</v>
      </c>
      <c r="E167" s="40">
        <v>0</v>
      </c>
      <c r="F167" s="40">
        <v>0</v>
      </c>
      <c r="G167" s="40">
        <v>0</v>
      </c>
      <c r="H167" s="40">
        <v>0</v>
      </c>
      <c r="I167" s="40">
        <v>0</v>
      </c>
      <c r="J167" s="40">
        <v>0</v>
      </c>
      <c r="K167" s="40">
        <v>0</v>
      </c>
      <c r="L167" s="40">
        <v>0</v>
      </c>
      <c r="M167" s="40">
        <v>0</v>
      </c>
      <c r="N167" s="40">
        <v>0</v>
      </c>
      <c r="O167" s="40">
        <v>0</v>
      </c>
      <c r="P167" s="141">
        <f t="shared" si="11"/>
        <v>0</v>
      </c>
    </row>
    <row r="168" spans="1:16" hidden="1" x14ac:dyDescent="0.25">
      <c r="A168" s="255" t="str">
        <f>IF(B168=1,A123,"")</f>
        <v/>
      </c>
      <c r="B168" s="39" t="str">
        <f t="shared" si="10"/>
        <v/>
      </c>
      <c r="C168" s="137">
        <f>VLOOKUP($Y$54,CAD!$J$7:$K$31,2,0)</f>
        <v>0</v>
      </c>
      <c r="D168" s="40">
        <v>0</v>
      </c>
      <c r="E168" s="40">
        <v>0</v>
      </c>
      <c r="F168" s="40">
        <v>0</v>
      </c>
      <c r="G168" s="40">
        <v>0</v>
      </c>
      <c r="H168" s="40">
        <v>0</v>
      </c>
      <c r="I168" s="40">
        <v>0</v>
      </c>
      <c r="J168" s="40">
        <v>0</v>
      </c>
      <c r="K168" s="40">
        <v>0</v>
      </c>
      <c r="L168" s="40">
        <v>0</v>
      </c>
      <c r="M168" s="40">
        <v>0</v>
      </c>
      <c r="N168" s="40">
        <v>0</v>
      </c>
      <c r="O168" s="40">
        <v>0</v>
      </c>
      <c r="P168" s="141">
        <f t="shared" si="11"/>
        <v>0</v>
      </c>
    </row>
    <row r="169" spans="1:16" hidden="1" x14ac:dyDescent="0.25">
      <c r="A169" s="255" t="str">
        <f>IF(B169=1,A123,"")</f>
        <v/>
      </c>
      <c r="B169" s="39" t="str">
        <f t="shared" si="10"/>
        <v/>
      </c>
      <c r="C169" s="137">
        <f>VLOOKUP($Y$55,CAD!$J$7:$K$31,2,0)</f>
        <v>0</v>
      </c>
      <c r="D169" s="40">
        <v>0</v>
      </c>
      <c r="E169" s="40">
        <v>0</v>
      </c>
      <c r="F169" s="40">
        <v>0</v>
      </c>
      <c r="G169" s="40">
        <v>0</v>
      </c>
      <c r="H169" s="40">
        <v>0</v>
      </c>
      <c r="I169" s="40">
        <v>0</v>
      </c>
      <c r="J169" s="40">
        <v>0</v>
      </c>
      <c r="K169" s="40">
        <v>0</v>
      </c>
      <c r="L169" s="40">
        <v>0</v>
      </c>
      <c r="M169" s="40">
        <v>0</v>
      </c>
      <c r="N169" s="40">
        <v>0</v>
      </c>
      <c r="O169" s="40">
        <v>0</v>
      </c>
      <c r="P169" s="141">
        <f t="shared" si="11"/>
        <v>0</v>
      </c>
    </row>
    <row r="170" spans="1:16" hidden="1" x14ac:dyDescent="0.25">
      <c r="A170" s="255" t="str">
        <f>IF(B170=1,A123,"")</f>
        <v/>
      </c>
      <c r="B170" s="39" t="str">
        <f t="shared" si="10"/>
        <v/>
      </c>
      <c r="C170" s="137">
        <f>VLOOKUP($Y$56,CAD!$J$7:$K$31,2,0)</f>
        <v>0</v>
      </c>
      <c r="D170" s="40">
        <v>0</v>
      </c>
      <c r="E170" s="40">
        <v>0</v>
      </c>
      <c r="F170" s="40">
        <v>0</v>
      </c>
      <c r="G170" s="40">
        <v>0</v>
      </c>
      <c r="H170" s="40">
        <v>0</v>
      </c>
      <c r="I170" s="40">
        <v>0</v>
      </c>
      <c r="J170" s="40">
        <v>0</v>
      </c>
      <c r="K170" s="40">
        <v>0</v>
      </c>
      <c r="L170" s="40">
        <v>0</v>
      </c>
      <c r="M170" s="40">
        <v>0</v>
      </c>
      <c r="N170" s="40">
        <v>0</v>
      </c>
      <c r="O170" s="40">
        <v>0</v>
      </c>
      <c r="P170" s="141">
        <f t="shared" si="11"/>
        <v>0</v>
      </c>
    </row>
    <row r="171" spans="1:16" hidden="1" x14ac:dyDescent="0.25">
      <c r="A171" s="255" t="str">
        <f>IF(B171=1,A123,"")</f>
        <v/>
      </c>
      <c r="B171" s="39" t="str">
        <f t="shared" si="10"/>
        <v/>
      </c>
      <c r="C171" s="137">
        <f>VLOOKUP($Y$57,CAD!$J$7:$K$31,2,0)</f>
        <v>0</v>
      </c>
      <c r="D171" s="40">
        <v>0</v>
      </c>
      <c r="E171" s="40">
        <v>0</v>
      </c>
      <c r="F171" s="40">
        <v>0</v>
      </c>
      <c r="G171" s="40">
        <v>0</v>
      </c>
      <c r="H171" s="40">
        <v>0</v>
      </c>
      <c r="I171" s="40">
        <v>0</v>
      </c>
      <c r="J171" s="40">
        <v>0</v>
      </c>
      <c r="K171" s="40">
        <v>0</v>
      </c>
      <c r="L171" s="40">
        <v>0</v>
      </c>
      <c r="M171" s="40">
        <v>0</v>
      </c>
      <c r="N171" s="40">
        <v>0</v>
      </c>
      <c r="O171" s="40">
        <v>0</v>
      </c>
      <c r="P171" s="141">
        <f t="shared" si="11"/>
        <v>0</v>
      </c>
    </row>
    <row r="172" spans="1:16" hidden="1" x14ac:dyDescent="0.25">
      <c r="A172" s="255" t="str">
        <f>IF(B172=1,A123,"")</f>
        <v/>
      </c>
      <c r="B172" s="39" t="str">
        <f t="shared" si="10"/>
        <v/>
      </c>
      <c r="C172" s="137">
        <f>VLOOKUP($Y$58,CAD!$J$7:$K$31,2,0)</f>
        <v>0</v>
      </c>
      <c r="D172" s="40">
        <v>0</v>
      </c>
      <c r="E172" s="40">
        <v>0</v>
      </c>
      <c r="F172" s="40">
        <v>0</v>
      </c>
      <c r="G172" s="40">
        <v>0</v>
      </c>
      <c r="H172" s="40">
        <v>0</v>
      </c>
      <c r="I172" s="40">
        <v>0</v>
      </c>
      <c r="J172" s="40">
        <v>0</v>
      </c>
      <c r="K172" s="40">
        <v>0</v>
      </c>
      <c r="L172" s="40">
        <v>0</v>
      </c>
      <c r="M172" s="40">
        <v>0</v>
      </c>
      <c r="N172" s="40">
        <v>0</v>
      </c>
      <c r="O172" s="40">
        <v>0</v>
      </c>
      <c r="P172" s="141">
        <f t="shared" si="11"/>
        <v>0</v>
      </c>
    </row>
    <row r="173" spans="1:16" hidden="1" x14ac:dyDescent="0.25">
      <c r="A173" s="255" t="str">
        <f>IF(B173=1,A123,"")</f>
        <v/>
      </c>
      <c r="B173" s="39" t="str">
        <f t="shared" si="10"/>
        <v/>
      </c>
      <c r="C173" s="137">
        <f>VLOOKUP($Y$59,CAD!$J$7:$K$31,2,0)</f>
        <v>0</v>
      </c>
      <c r="D173" s="40">
        <v>0</v>
      </c>
      <c r="E173" s="40">
        <v>0</v>
      </c>
      <c r="F173" s="40">
        <v>0</v>
      </c>
      <c r="G173" s="40">
        <v>0</v>
      </c>
      <c r="H173" s="40">
        <v>0</v>
      </c>
      <c r="I173" s="40">
        <v>0</v>
      </c>
      <c r="J173" s="40">
        <v>0</v>
      </c>
      <c r="K173" s="40">
        <v>0</v>
      </c>
      <c r="L173" s="40">
        <v>0</v>
      </c>
      <c r="M173" s="40">
        <v>0</v>
      </c>
      <c r="N173" s="40">
        <v>0</v>
      </c>
      <c r="O173" s="40">
        <v>0</v>
      </c>
      <c r="P173" s="141">
        <f t="shared" si="11"/>
        <v>0</v>
      </c>
    </row>
    <row r="174" spans="1:16" hidden="1" x14ac:dyDescent="0.25">
      <c r="A174" s="255">
        <f>A121</f>
        <v>2022</v>
      </c>
    </row>
    <row r="175" spans="1:16" hidden="1" x14ac:dyDescent="0.25">
      <c r="A175" s="255">
        <f>A121</f>
        <v>2022</v>
      </c>
      <c r="C175" s="63" t="s">
        <v>204</v>
      </c>
      <c r="D175" s="34">
        <f>D121-D123</f>
        <v>0</v>
      </c>
      <c r="E175" s="34">
        <f t="shared" ref="E175:P175" si="12">E121-E123</f>
        <v>0</v>
      </c>
      <c r="F175" s="34">
        <f t="shared" si="12"/>
        <v>0</v>
      </c>
      <c r="G175" s="34">
        <f t="shared" si="12"/>
        <v>0</v>
      </c>
      <c r="H175" s="34">
        <f t="shared" si="12"/>
        <v>0</v>
      </c>
      <c r="I175" s="34">
        <f t="shared" si="12"/>
        <v>0</v>
      </c>
      <c r="J175" s="34">
        <f t="shared" si="12"/>
        <v>0</v>
      </c>
      <c r="K175" s="34">
        <f t="shared" si="12"/>
        <v>0</v>
      </c>
      <c r="L175" s="34">
        <f t="shared" si="12"/>
        <v>0</v>
      </c>
      <c r="M175" s="34">
        <f t="shared" si="12"/>
        <v>0</v>
      </c>
      <c r="N175" s="34">
        <f t="shared" si="12"/>
        <v>0</v>
      </c>
      <c r="O175" s="34">
        <f t="shared" si="12"/>
        <v>0</v>
      </c>
      <c r="P175" s="34">
        <f t="shared" si="12"/>
        <v>0</v>
      </c>
    </row>
    <row r="176" spans="1:16" hidden="1" x14ac:dyDescent="0.25"/>
    <row r="177" spans="1:17" ht="15" hidden="1" customHeight="1" thickBot="1" x14ac:dyDescent="0.3">
      <c r="A177" s="255">
        <f>A121+1</f>
        <v>2023</v>
      </c>
      <c r="B177" s="41"/>
      <c r="C177" s="147" t="s">
        <v>202</v>
      </c>
      <c r="D177" s="148">
        <f>PREV_R!D180</f>
        <v>0</v>
      </c>
      <c r="E177" s="148">
        <f>PREV_R!E180</f>
        <v>0</v>
      </c>
      <c r="F177" s="148">
        <f>PREV_R!F180</f>
        <v>0</v>
      </c>
      <c r="G177" s="148">
        <f>PREV_R!G180</f>
        <v>0</v>
      </c>
      <c r="H177" s="148">
        <f>PREV_R!H180</f>
        <v>0</v>
      </c>
      <c r="I177" s="148">
        <f>PREV_R!I180</f>
        <v>0</v>
      </c>
      <c r="J177" s="148">
        <f>PREV_R!J180</f>
        <v>0</v>
      </c>
      <c r="K177" s="148">
        <f>PREV_R!K180</f>
        <v>0</v>
      </c>
      <c r="L177" s="148">
        <f>PREV_R!L180</f>
        <v>0</v>
      </c>
      <c r="M177" s="148">
        <f>PREV_R!M180</f>
        <v>0</v>
      </c>
      <c r="N177" s="148">
        <f>PREV_R!N180</f>
        <v>0</v>
      </c>
      <c r="O177" s="148">
        <f>PREV_R!O180</f>
        <v>0</v>
      </c>
      <c r="P177" s="148">
        <f>SUM(D177:O177)</f>
        <v>0</v>
      </c>
      <c r="Q177" s="9"/>
    </row>
    <row r="178" spans="1:17" ht="15" hidden="1" customHeight="1" x14ac:dyDescent="0.25">
      <c r="A178" s="255">
        <f>A177</f>
        <v>2023</v>
      </c>
      <c r="B178" s="41"/>
      <c r="C178" s="107"/>
      <c r="D178" s="107"/>
      <c r="E178" s="107"/>
      <c r="F178" s="107"/>
      <c r="G178" s="107"/>
      <c r="H178" s="107"/>
      <c r="I178" s="107"/>
      <c r="J178" s="107"/>
      <c r="K178" s="107"/>
      <c r="L178" s="107"/>
      <c r="M178" s="107"/>
      <c r="N178" s="107"/>
      <c r="O178" s="107"/>
      <c r="P178" s="107"/>
      <c r="Q178" s="9"/>
    </row>
    <row r="179" spans="1:17" ht="15" hidden="1" customHeight="1" thickBot="1" x14ac:dyDescent="0.3">
      <c r="A179" s="255">
        <f>A177</f>
        <v>2023</v>
      </c>
      <c r="B179" s="41"/>
      <c r="C179" s="131" t="s">
        <v>203</v>
      </c>
      <c r="D179" s="132">
        <f>SUM(D180:D229)</f>
        <v>0</v>
      </c>
      <c r="E179" s="132">
        <f t="shared" ref="E179:O179" si="13">SUM(E180:E229)</f>
        <v>0</v>
      </c>
      <c r="F179" s="132">
        <f t="shared" si="13"/>
        <v>0</v>
      </c>
      <c r="G179" s="132">
        <f t="shared" si="13"/>
        <v>0</v>
      </c>
      <c r="H179" s="132">
        <f t="shared" si="13"/>
        <v>0</v>
      </c>
      <c r="I179" s="132">
        <f t="shared" si="13"/>
        <v>0</v>
      </c>
      <c r="J179" s="132">
        <f t="shared" si="13"/>
        <v>0</v>
      </c>
      <c r="K179" s="132">
        <f t="shared" si="13"/>
        <v>0</v>
      </c>
      <c r="L179" s="132">
        <f t="shared" si="13"/>
        <v>0</v>
      </c>
      <c r="M179" s="132">
        <f t="shared" si="13"/>
        <v>0</v>
      </c>
      <c r="N179" s="132">
        <f t="shared" si="13"/>
        <v>0</v>
      </c>
      <c r="O179" s="132">
        <f t="shared" si="13"/>
        <v>0</v>
      </c>
      <c r="P179" s="132">
        <f>SUM(D179:O179)</f>
        <v>0</v>
      </c>
      <c r="Q179" s="9"/>
    </row>
    <row r="180" spans="1:17" hidden="1" x14ac:dyDescent="0.25">
      <c r="A180" s="255" t="str">
        <f>IF(B180=1,A179,"")</f>
        <v/>
      </c>
      <c r="B180" s="39" t="str">
        <f>IF(C180&lt;&gt;0,1,"")</f>
        <v/>
      </c>
      <c r="C180" s="138">
        <f>VLOOKUP($Y$10,CAD!$H$7:$I$31,2,0)</f>
        <v>0</v>
      </c>
      <c r="D180" s="139">
        <v>0</v>
      </c>
      <c r="E180" s="139">
        <v>0</v>
      </c>
      <c r="F180" s="139">
        <v>0</v>
      </c>
      <c r="G180" s="139">
        <v>0</v>
      </c>
      <c r="H180" s="139">
        <v>0</v>
      </c>
      <c r="I180" s="139">
        <v>0</v>
      </c>
      <c r="J180" s="139">
        <v>0</v>
      </c>
      <c r="K180" s="139">
        <v>0</v>
      </c>
      <c r="L180" s="139">
        <v>0</v>
      </c>
      <c r="M180" s="139">
        <v>0</v>
      </c>
      <c r="N180" s="139">
        <v>0</v>
      </c>
      <c r="O180" s="139">
        <v>0</v>
      </c>
      <c r="P180" s="140">
        <f>SUM(D180:O180)</f>
        <v>0</v>
      </c>
    </row>
    <row r="181" spans="1:17" hidden="1" x14ac:dyDescent="0.25">
      <c r="A181" s="255" t="str">
        <f>IF(B181=1,A179,"")</f>
        <v/>
      </c>
      <c r="B181" s="39" t="str">
        <f t="shared" ref="B181:B229" si="14">IF(C181&lt;&gt;0,1,"")</f>
        <v/>
      </c>
      <c r="C181" s="138">
        <f>VLOOKUP($Y$11,CAD!$H$7:$I$31,2,0)</f>
        <v>0</v>
      </c>
      <c r="D181" s="40">
        <v>0</v>
      </c>
      <c r="E181" s="40">
        <v>0</v>
      </c>
      <c r="F181" s="40">
        <v>0</v>
      </c>
      <c r="G181" s="40">
        <v>0</v>
      </c>
      <c r="H181" s="40">
        <v>0</v>
      </c>
      <c r="I181" s="40">
        <v>0</v>
      </c>
      <c r="J181" s="40">
        <v>0</v>
      </c>
      <c r="K181" s="40">
        <v>0</v>
      </c>
      <c r="L181" s="40">
        <v>0</v>
      </c>
      <c r="M181" s="40">
        <v>0</v>
      </c>
      <c r="N181" s="40">
        <v>0</v>
      </c>
      <c r="O181" s="40">
        <v>0</v>
      </c>
      <c r="P181" s="141">
        <f t="shared" ref="P181:P229" si="15">SUM(D181:O181)</f>
        <v>0</v>
      </c>
    </row>
    <row r="182" spans="1:17" hidden="1" x14ac:dyDescent="0.25">
      <c r="A182" s="255" t="str">
        <f>IF(B182=1,A179,"")</f>
        <v/>
      </c>
      <c r="B182" s="39" t="str">
        <f t="shared" si="14"/>
        <v/>
      </c>
      <c r="C182" s="138">
        <f>VLOOKUP($Y$12,CAD!$H$7:$I$31,2,0)</f>
        <v>0</v>
      </c>
      <c r="D182" s="40">
        <v>0</v>
      </c>
      <c r="E182" s="40">
        <v>0</v>
      </c>
      <c r="F182" s="40">
        <v>0</v>
      </c>
      <c r="G182" s="40">
        <v>0</v>
      </c>
      <c r="H182" s="40">
        <v>0</v>
      </c>
      <c r="I182" s="40">
        <v>0</v>
      </c>
      <c r="J182" s="40">
        <v>0</v>
      </c>
      <c r="K182" s="40">
        <v>0</v>
      </c>
      <c r="L182" s="40">
        <v>0</v>
      </c>
      <c r="M182" s="40">
        <v>0</v>
      </c>
      <c r="N182" s="40">
        <v>0</v>
      </c>
      <c r="O182" s="40">
        <v>0</v>
      </c>
      <c r="P182" s="141">
        <f t="shared" si="15"/>
        <v>0</v>
      </c>
    </row>
    <row r="183" spans="1:17" hidden="1" x14ac:dyDescent="0.25">
      <c r="A183" s="255" t="str">
        <f>IF(B183=1,A179,"")</f>
        <v/>
      </c>
      <c r="B183" s="39" t="str">
        <f t="shared" si="14"/>
        <v/>
      </c>
      <c r="C183" s="138">
        <f>VLOOKUP($Y$13,CAD!$H$7:$I$31,2,0)</f>
        <v>0</v>
      </c>
      <c r="D183" s="40">
        <v>0</v>
      </c>
      <c r="E183" s="40">
        <v>0</v>
      </c>
      <c r="F183" s="40">
        <v>0</v>
      </c>
      <c r="G183" s="40">
        <v>0</v>
      </c>
      <c r="H183" s="40">
        <v>0</v>
      </c>
      <c r="I183" s="40">
        <v>0</v>
      </c>
      <c r="J183" s="40">
        <v>0</v>
      </c>
      <c r="K183" s="40">
        <v>0</v>
      </c>
      <c r="L183" s="40">
        <v>0</v>
      </c>
      <c r="M183" s="40">
        <v>0</v>
      </c>
      <c r="N183" s="40">
        <v>0</v>
      </c>
      <c r="O183" s="40">
        <v>0</v>
      </c>
      <c r="P183" s="141">
        <f t="shared" si="15"/>
        <v>0</v>
      </c>
    </row>
    <row r="184" spans="1:17" hidden="1" x14ac:dyDescent="0.25">
      <c r="A184" s="255" t="str">
        <f>IF(B184=1,A179,"")</f>
        <v/>
      </c>
      <c r="B184" s="39" t="str">
        <f t="shared" si="14"/>
        <v/>
      </c>
      <c r="C184" s="138">
        <f>VLOOKUP($Y$14,CAD!$H$7:$I$31,2,0)</f>
        <v>0</v>
      </c>
      <c r="D184" s="40">
        <v>0</v>
      </c>
      <c r="E184" s="40">
        <v>0</v>
      </c>
      <c r="F184" s="40">
        <v>0</v>
      </c>
      <c r="G184" s="40">
        <v>0</v>
      </c>
      <c r="H184" s="40">
        <v>0</v>
      </c>
      <c r="I184" s="40">
        <v>0</v>
      </c>
      <c r="J184" s="40">
        <v>0</v>
      </c>
      <c r="K184" s="40">
        <v>0</v>
      </c>
      <c r="L184" s="40">
        <v>0</v>
      </c>
      <c r="M184" s="40">
        <v>0</v>
      </c>
      <c r="N184" s="40">
        <v>0</v>
      </c>
      <c r="O184" s="40">
        <v>0</v>
      </c>
      <c r="P184" s="141">
        <f t="shared" si="15"/>
        <v>0</v>
      </c>
    </row>
    <row r="185" spans="1:17" hidden="1" x14ac:dyDescent="0.25">
      <c r="A185" s="255" t="str">
        <f>IF(B185=1,A179,"")</f>
        <v/>
      </c>
      <c r="B185" s="39" t="str">
        <f t="shared" si="14"/>
        <v/>
      </c>
      <c r="C185" s="138">
        <f>VLOOKUP($Y$15,CAD!$H$7:$I$31,2,0)</f>
        <v>0</v>
      </c>
      <c r="D185" s="40">
        <v>0</v>
      </c>
      <c r="E185" s="40">
        <v>0</v>
      </c>
      <c r="F185" s="40">
        <v>0</v>
      </c>
      <c r="G185" s="40">
        <v>0</v>
      </c>
      <c r="H185" s="40">
        <v>0</v>
      </c>
      <c r="I185" s="40">
        <v>0</v>
      </c>
      <c r="J185" s="40">
        <v>0</v>
      </c>
      <c r="K185" s="40">
        <v>0</v>
      </c>
      <c r="L185" s="40">
        <v>0</v>
      </c>
      <c r="M185" s="40">
        <v>0</v>
      </c>
      <c r="N185" s="40">
        <v>0</v>
      </c>
      <c r="O185" s="40">
        <v>0</v>
      </c>
      <c r="P185" s="141">
        <f t="shared" si="15"/>
        <v>0</v>
      </c>
    </row>
    <row r="186" spans="1:17" hidden="1" x14ac:dyDescent="0.25">
      <c r="A186" s="255" t="str">
        <f>IF(B186=1,A179,"")</f>
        <v/>
      </c>
      <c r="B186" s="39" t="str">
        <f t="shared" si="14"/>
        <v/>
      </c>
      <c r="C186" s="138">
        <f>VLOOKUP($Y$16,CAD!$H$7:$I$31,2,0)</f>
        <v>0</v>
      </c>
      <c r="D186" s="40">
        <v>0</v>
      </c>
      <c r="E186" s="40">
        <v>0</v>
      </c>
      <c r="F186" s="40">
        <v>0</v>
      </c>
      <c r="G186" s="40">
        <v>0</v>
      </c>
      <c r="H186" s="40">
        <v>0</v>
      </c>
      <c r="I186" s="40">
        <v>0</v>
      </c>
      <c r="J186" s="40">
        <v>0</v>
      </c>
      <c r="K186" s="40">
        <v>0</v>
      </c>
      <c r="L186" s="40">
        <v>0</v>
      </c>
      <c r="M186" s="40">
        <v>0</v>
      </c>
      <c r="N186" s="40">
        <v>0</v>
      </c>
      <c r="O186" s="40">
        <v>0</v>
      </c>
      <c r="P186" s="141">
        <f t="shared" si="15"/>
        <v>0</v>
      </c>
    </row>
    <row r="187" spans="1:17" hidden="1" x14ac:dyDescent="0.25">
      <c r="A187" s="255" t="str">
        <f>IF(B187=1,A179,"")</f>
        <v/>
      </c>
      <c r="B187" s="39" t="str">
        <f t="shared" si="14"/>
        <v/>
      </c>
      <c r="C187" s="138">
        <f>VLOOKUP($Y$17,CAD!$H$7:$I$31,2,0)</f>
        <v>0</v>
      </c>
      <c r="D187" s="40">
        <v>0</v>
      </c>
      <c r="E187" s="40">
        <v>0</v>
      </c>
      <c r="F187" s="40">
        <v>0</v>
      </c>
      <c r="G187" s="40">
        <v>0</v>
      </c>
      <c r="H187" s="40">
        <v>0</v>
      </c>
      <c r="I187" s="40">
        <v>0</v>
      </c>
      <c r="J187" s="40">
        <v>0</v>
      </c>
      <c r="K187" s="40">
        <v>0</v>
      </c>
      <c r="L187" s="40">
        <v>0</v>
      </c>
      <c r="M187" s="40">
        <v>0</v>
      </c>
      <c r="N187" s="40">
        <v>0</v>
      </c>
      <c r="O187" s="40">
        <v>0</v>
      </c>
      <c r="P187" s="141">
        <f t="shared" si="15"/>
        <v>0</v>
      </c>
    </row>
    <row r="188" spans="1:17" hidden="1" x14ac:dyDescent="0.25">
      <c r="A188" s="255" t="str">
        <f>IF(B188=1,A179,"")</f>
        <v/>
      </c>
      <c r="B188" s="39" t="str">
        <f t="shared" si="14"/>
        <v/>
      </c>
      <c r="C188" s="138">
        <f>VLOOKUP($Y$18,CAD!$H$7:$I$31,2,0)</f>
        <v>0</v>
      </c>
      <c r="D188" s="40">
        <v>0</v>
      </c>
      <c r="E188" s="40">
        <v>0</v>
      </c>
      <c r="F188" s="40">
        <v>0</v>
      </c>
      <c r="G188" s="40">
        <v>0</v>
      </c>
      <c r="H188" s="40">
        <v>0</v>
      </c>
      <c r="I188" s="40">
        <v>0</v>
      </c>
      <c r="J188" s="40">
        <v>0</v>
      </c>
      <c r="K188" s="40">
        <v>0</v>
      </c>
      <c r="L188" s="40">
        <v>0</v>
      </c>
      <c r="M188" s="40">
        <v>0</v>
      </c>
      <c r="N188" s="40">
        <v>0</v>
      </c>
      <c r="O188" s="40">
        <v>0</v>
      </c>
      <c r="P188" s="141">
        <f t="shared" si="15"/>
        <v>0</v>
      </c>
    </row>
    <row r="189" spans="1:17" hidden="1" x14ac:dyDescent="0.25">
      <c r="A189" s="255" t="str">
        <f>IF(B189=1,A179,"")</f>
        <v/>
      </c>
      <c r="B189" s="39" t="str">
        <f t="shared" si="14"/>
        <v/>
      </c>
      <c r="C189" s="138">
        <f>VLOOKUP($Y$19,CAD!$H$7:$I$31,2,0)</f>
        <v>0</v>
      </c>
      <c r="D189" s="40">
        <v>0</v>
      </c>
      <c r="E189" s="40">
        <v>0</v>
      </c>
      <c r="F189" s="40">
        <v>0</v>
      </c>
      <c r="G189" s="40">
        <v>0</v>
      </c>
      <c r="H189" s="40">
        <v>0</v>
      </c>
      <c r="I189" s="40">
        <v>0</v>
      </c>
      <c r="J189" s="40">
        <v>0</v>
      </c>
      <c r="K189" s="40">
        <v>0</v>
      </c>
      <c r="L189" s="40">
        <v>0</v>
      </c>
      <c r="M189" s="40">
        <v>0</v>
      </c>
      <c r="N189" s="40">
        <v>0</v>
      </c>
      <c r="O189" s="40">
        <v>0</v>
      </c>
      <c r="P189" s="141">
        <f t="shared" si="15"/>
        <v>0</v>
      </c>
    </row>
    <row r="190" spans="1:17" hidden="1" x14ac:dyDescent="0.25">
      <c r="A190" s="255" t="str">
        <f>IF(B190=1,A179,"")</f>
        <v/>
      </c>
      <c r="B190" s="39" t="str">
        <f t="shared" si="14"/>
        <v/>
      </c>
      <c r="C190" s="138">
        <f>VLOOKUP($Y$20,CAD!$H$7:$I$31,2,0)</f>
        <v>0</v>
      </c>
      <c r="D190" s="40">
        <v>0</v>
      </c>
      <c r="E190" s="40">
        <v>0</v>
      </c>
      <c r="F190" s="40">
        <v>0</v>
      </c>
      <c r="G190" s="40">
        <v>0</v>
      </c>
      <c r="H190" s="40">
        <v>0</v>
      </c>
      <c r="I190" s="40">
        <v>0</v>
      </c>
      <c r="J190" s="40">
        <v>0</v>
      </c>
      <c r="K190" s="40">
        <v>0</v>
      </c>
      <c r="L190" s="40">
        <v>0</v>
      </c>
      <c r="M190" s="40">
        <v>0</v>
      </c>
      <c r="N190" s="40">
        <v>0</v>
      </c>
      <c r="O190" s="40">
        <v>0</v>
      </c>
      <c r="P190" s="141">
        <f t="shared" si="15"/>
        <v>0</v>
      </c>
    </row>
    <row r="191" spans="1:17" hidden="1" x14ac:dyDescent="0.25">
      <c r="A191" s="255" t="str">
        <f>IF(B191=1,A179,"")</f>
        <v/>
      </c>
      <c r="B191" s="39" t="str">
        <f t="shared" si="14"/>
        <v/>
      </c>
      <c r="C191" s="138">
        <f>VLOOKUP($Y$21,CAD!$H$7:$I$31,2,0)</f>
        <v>0</v>
      </c>
      <c r="D191" s="40">
        <v>0</v>
      </c>
      <c r="E191" s="40">
        <v>0</v>
      </c>
      <c r="F191" s="40">
        <v>0</v>
      </c>
      <c r="G191" s="40">
        <v>0</v>
      </c>
      <c r="H191" s="40">
        <v>0</v>
      </c>
      <c r="I191" s="40">
        <v>0</v>
      </c>
      <c r="J191" s="40">
        <v>0</v>
      </c>
      <c r="K191" s="40">
        <v>0</v>
      </c>
      <c r="L191" s="40">
        <v>0</v>
      </c>
      <c r="M191" s="40">
        <v>0</v>
      </c>
      <c r="N191" s="40">
        <v>0</v>
      </c>
      <c r="O191" s="40">
        <v>0</v>
      </c>
      <c r="P191" s="141">
        <f t="shared" si="15"/>
        <v>0</v>
      </c>
    </row>
    <row r="192" spans="1:17" hidden="1" x14ac:dyDescent="0.25">
      <c r="A192" s="255" t="str">
        <f>IF(B192=1,A179,"")</f>
        <v/>
      </c>
      <c r="B192" s="39" t="str">
        <f t="shared" si="14"/>
        <v/>
      </c>
      <c r="C192" s="138">
        <f>VLOOKUP($Y$22,CAD!$H$7:$I$31,2,0)</f>
        <v>0</v>
      </c>
      <c r="D192" s="40">
        <v>0</v>
      </c>
      <c r="E192" s="40">
        <v>0</v>
      </c>
      <c r="F192" s="40">
        <v>0</v>
      </c>
      <c r="G192" s="40">
        <v>0</v>
      </c>
      <c r="H192" s="40">
        <v>0</v>
      </c>
      <c r="I192" s="40">
        <v>0</v>
      </c>
      <c r="J192" s="40">
        <v>0</v>
      </c>
      <c r="K192" s="40">
        <v>0</v>
      </c>
      <c r="L192" s="40">
        <v>0</v>
      </c>
      <c r="M192" s="40">
        <v>0</v>
      </c>
      <c r="N192" s="40">
        <v>0</v>
      </c>
      <c r="O192" s="40">
        <v>0</v>
      </c>
      <c r="P192" s="141">
        <f t="shared" si="15"/>
        <v>0</v>
      </c>
    </row>
    <row r="193" spans="1:16" hidden="1" x14ac:dyDescent="0.25">
      <c r="A193" s="255" t="str">
        <f>IF(B193=1,A179,"")</f>
        <v/>
      </c>
      <c r="B193" s="39" t="str">
        <f t="shared" si="14"/>
        <v/>
      </c>
      <c r="C193" s="138">
        <f>VLOOKUP($Y$23,CAD!$H$7:$I$31,2,0)</f>
        <v>0</v>
      </c>
      <c r="D193" s="40">
        <v>0</v>
      </c>
      <c r="E193" s="40">
        <v>0</v>
      </c>
      <c r="F193" s="40">
        <v>0</v>
      </c>
      <c r="G193" s="40">
        <v>0</v>
      </c>
      <c r="H193" s="40">
        <v>0</v>
      </c>
      <c r="I193" s="40">
        <v>0</v>
      </c>
      <c r="J193" s="40">
        <v>0</v>
      </c>
      <c r="K193" s="40">
        <v>0</v>
      </c>
      <c r="L193" s="40">
        <v>0</v>
      </c>
      <c r="M193" s="40">
        <v>0</v>
      </c>
      <c r="N193" s="40">
        <v>0</v>
      </c>
      <c r="O193" s="40">
        <v>0</v>
      </c>
      <c r="P193" s="141">
        <f t="shared" si="15"/>
        <v>0</v>
      </c>
    </row>
    <row r="194" spans="1:16" hidden="1" x14ac:dyDescent="0.25">
      <c r="A194" s="255" t="str">
        <f>IF(B194=1,A179,"")</f>
        <v/>
      </c>
      <c r="B194" s="39" t="str">
        <f t="shared" si="14"/>
        <v/>
      </c>
      <c r="C194" s="138">
        <f>VLOOKUP($Y$24,CAD!$H$7:$I$31,2,0)</f>
        <v>0</v>
      </c>
      <c r="D194" s="40">
        <v>0</v>
      </c>
      <c r="E194" s="40">
        <v>0</v>
      </c>
      <c r="F194" s="40">
        <v>0</v>
      </c>
      <c r="G194" s="40">
        <v>0</v>
      </c>
      <c r="H194" s="40">
        <v>0</v>
      </c>
      <c r="I194" s="40">
        <v>0</v>
      </c>
      <c r="J194" s="40">
        <v>0</v>
      </c>
      <c r="K194" s="40">
        <v>0</v>
      </c>
      <c r="L194" s="40">
        <v>0</v>
      </c>
      <c r="M194" s="40">
        <v>0</v>
      </c>
      <c r="N194" s="40">
        <v>0</v>
      </c>
      <c r="O194" s="40">
        <v>0</v>
      </c>
      <c r="P194" s="141">
        <f t="shared" si="15"/>
        <v>0</v>
      </c>
    </row>
    <row r="195" spans="1:16" hidden="1" x14ac:dyDescent="0.25">
      <c r="A195" s="255" t="str">
        <f>IF(B195=1,A179,"")</f>
        <v/>
      </c>
      <c r="B195" s="39" t="str">
        <f t="shared" si="14"/>
        <v/>
      </c>
      <c r="C195" s="138">
        <f>VLOOKUP($Y$25,CAD!$H$7:$I$31,2,0)</f>
        <v>0</v>
      </c>
      <c r="D195" s="40">
        <v>0</v>
      </c>
      <c r="E195" s="40">
        <v>0</v>
      </c>
      <c r="F195" s="40">
        <v>0</v>
      </c>
      <c r="G195" s="40">
        <v>0</v>
      </c>
      <c r="H195" s="40">
        <v>0</v>
      </c>
      <c r="I195" s="40">
        <v>0</v>
      </c>
      <c r="J195" s="40">
        <v>0</v>
      </c>
      <c r="K195" s="40">
        <v>0</v>
      </c>
      <c r="L195" s="40">
        <v>0</v>
      </c>
      <c r="M195" s="40">
        <v>0</v>
      </c>
      <c r="N195" s="40">
        <v>0</v>
      </c>
      <c r="O195" s="40">
        <v>0</v>
      </c>
      <c r="P195" s="141">
        <f t="shared" si="15"/>
        <v>0</v>
      </c>
    </row>
    <row r="196" spans="1:16" hidden="1" x14ac:dyDescent="0.25">
      <c r="A196" s="255" t="str">
        <f>IF(B196=1,A179,"")</f>
        <v/>
      </c>
      <c r="B196" s="39" t="str">
        <f t="shared" si="14"/>
        <v/>
      </c>
      <c r="C196" s="138">
        <f>VLOOKUP($Y$26,CAD!$H$7:$I$31,2,0)</f>
        <v>0</v>
      </c>
      <c r="D196" s="40">
        <v>0</v>
      </c>
      <c r="E196" s="40">
        <v>0</v>
      </c>
      <c r="F196" s="40">
        <v>0</v>
      </c>
      <c r="G196" s="40">
        <v>0</v>
      </c>
      <c r="H196" s="40">
        <v>0</v>
      </c>
      <c r="I196" s="40">
        <v>0</v>
      </c>
      <c r="J196" s="40">
        <v>0</v>
      </c>
      <c r="K196" s="40">
        <v>0</v>
      </c>
      <c r="L196" s="40">
        <v>0</v>
      </c>
      <c r="M196" s="40">
        <v>0</v>
      </c>
      <c r="N196" s="40">
        <v>0</v>
      </c>
      <c r="O196" s="40">
        <v>0</v>
      </c>
      <c r="P196" s="141">
        <f t="shared" si="15"/>
        <v>0</v>
      </c>
    </row>
    <row r="197" spans="1:16" hidden="1" x14ac:dyDescent="0.25">
      <c r="A197" s="255" t="str">
        <f>IF(B197=1,A179,"")</f>
        <v/>
      </c>
      <c r="B197" s="39" t="str">
        <f t="shared" si="14"/>
        <v/>
      </c>
      <c r="C197" s="138">
        <f>VLOOKUP($Y$27,CAD!$H$7:$I$31,2,0)</f>
        <v>0</v>
      </c>
      <c r="D197" s="40">
        <v>0</v>
      </c>
      <c r="E197" s="40">
        <v>0</v>
      </c>
      <c r="F197" s="40">
        <v>0</v>
      </c>
      <c r="G197" s="40">
        <v>0</v>
      </c>
      <c r="H197" s="40">
        <v>0</v>
      </c>
      <c r="I197" s="40">
        <v>0</v>
      </c>
      <c r="J197" s="40">
        <v>0</v>
      </c>
      <c r="K197" s="40">
        <v>0</v>
      </c>
      <c r="L197" s="40">
        <v>0</v>
      </c>
      <c r="M197" s="40">
        <v>0</v>
      </c>
      <c r="N197" s="40">
        <v>0</v>
      </c>
      <c r="O197" s="40">
        <v>0</v>
      </c>
      <c r="P197" s="141">
        <f t="shared" si="15"/>
        <v>0</v>
      </c>
    </row>
    <row r="198" spans="1:16" hidden="1" x14ac:dyDescent="0.25">
      <c r="A198" s="255" t="str">
        <f>IF(B198=1,A179,"")</f>
        <v/>
      </c>
      <c r="B198" s="39" t="str">
        <f t="shared" si="14"/>
        <v/>
      </c>
      <c r="C198" s="138">
        <f>VLOOKUP($Y$28,CAD!$H$7:$I$31,2,0)</f>
        <v>0</v>
      </c>
      <c r="D198" s="40">
        <v>0</v>
      </c>
      <c r="E198" s="40">
        <v>0</v>
      </c>
      <c r="F198" s="40">
        <v>0</v>
      </c>
      <c r="G198" s="40">
        <v>0</v>
      </c>
      <c r="H198" s="40">
        <v>0</v>
      </c>
      <c r="I198" s="40">
        <v>0</v>
      </c>
      <c r="J198" s="40">
        <v>0</v>
      </c>
      <c r="K198" s="40">
        <v>0</v>
      </c>
      <c r="L198" s="40">
        <v>0</v>
      </c>
      <c r="M198" s="40">
        <v>0</v>
      </c>
      <c r="N198" s="40">
        <v>0</v>
      </c>
      <c r="O198" s="40">
        <v>0</v>
      </c>
      <c r="P198" s="141">
        <f t="shared" si="15"/>
        <v>0</v>
      </c>
    </row>
    <row r="199" spans="1:16" hidden="1" x14ac:dyDescent="0.25">
      <c r="A199" s="255" t="str">
        <f>IF(B199=1,A179,"")</f>
        <v/>
      </c>
      <c r="B199" s="39" t="str">
        <f t="shared" si="14"/>
        <v/>
      </c>
      <c r="C199" s="138">
        <f>VLOOKUP($Y$29,CAD!$H$7:$I$31,2,0)</f>
        <v>0</v>
      </c>
      <c r="D199" s="40">
        <v>0</v>
      </c>
      <c r="E199" s="40">
        <v>0</v>
      </c>
      <c r="F199" s="40">
        <v>0</v>
      </c>
      <c r="G199" s="40">
        <v>0</v>
      </c>
      <c r="H199" s="40">
        <v>0</v>
      </c>
      <c r="I199" s="40">
        <v>0</v>
      </c>
      <c r="J199" s="40">
        <v>0</v>
      </c>
      <c r="K199" s="40">
        <v>0</v>
      </c>
      <c r="L199" s="40">
        <v>0</v>
      </c>
      <c r="M199" s="40">
        <v>0</v>
      </c>
      <c r="N199" s="40">
        <v>0</v>
      </c>
      <c r="O199" s="40">
        <v>0</v>
      </c>
      <c r="P199" s="141">
        <f t="shared" si="15"/>
        <v>0</v>
      </c>
    </row>
    <row r="200" spans="1:16" hidden="1" x14ac:dyDescent="0.25">
      <c r="A200" s="255" t="str">
        <f>IF(B200=1,A179,"")</f>
        <v/>
      </c>
      <c r="B200" s="39" t="str">
        <f t="shared" si="14"/>
        <v/>
      </c>
      <c r="C200" s="138">
        <f>VLOOKUP($Y$30,CAD!$H$7:$I$31,2,0)</f>
        <v>0</v>
      </c>
      <c r="D200" s="40">
        <v>0</v>
      </c>
      <c r="E200" s="40">
        <v>0</v>
      </c>
      <c r="F200" s="40">
        <v>0</v>
      </c>
      <c r="G200" s="40">
        <v>0</v>
      </c>
      <c r="H200" s="40">
        <v>0</v>
      </c>
      <c r="I200" s="40">
        <v>0</v>
      </c>
      <c r="J200" s="40">
        <v>0</v>
      </c>
      <c r="K200" s="40">
        <v>0</v>
      </c>
      <c r="L200" s="40">
        <v>0</v>
      </c>
      <c r="M200" s="40">
        <v>0</v>
      </c>
      <c r="N200" s="40">
        <v>0</v>
      </c>
      <c r="O200" s="40">
        <v>0</v>
      </c>
      <c r="P200" s="141">
        <f t="shared" si="15"/>
        <v>0</v>
      </c>
    </row>
    <row r="201" spans="1:16" hidden="1" x14ac:dyDescent="0.25">
      <c r="A201" s="255" t="str">
        <f>IF(B201=1,A179,"")</f>
        <v/>
      </c>
      <c r="B201" s="39" t="str">
        <f t="shared" si="14"/>
        <v/>
      </c>
      <c r="C201" s="138">
        <f>VLOOKUP($Y$31,CAD!$H$7:$I$31,2,0)</f>
        <v>0</v>
      </c>
      <c r="D201" s="40">
        <v>0</v>
      </c>
      <c r="E201" s="40">
        <v>0</v>
      </c>
      <c r="F201" s="40">
        <v>0</v>
      </c>
      <c r="G201" s="40">
        <v>0</v>
      </c>
      <c r="H201" s="40">
        <v>0</v>
      </c>
      <c r="I201" s="40">
        <v>0</v>
      </c>
      <c r="J201" s="40">
        <v>0</v>
      </c>
      <c r="K201" s="40">
        <v>0</v>
      </c>
      <c r="L201" s="40">
        <v>0</v>
      </c>
      <c r="M201" s="40">
        <v>0</v>
      </c>
      <c r="N201" s="40">
        <v>0</v>
      </c>
      <c r="O201" s="40">
        <v>0</v>
      </c>
      <c r="P201" s="141">
        <f t="shared" si="15"/>
        <v>0</v>
      </c>
    </row>
    <row r="202" spans="1:16" hidden="1" x14ac:dyDescent="0.25">
      <c r="A202" s="255" t="str">
        <f>IF(B202=1,A179,"")</f>
        <v/>
      </c>
      <c r="B202" s="39" t="str">
        <f t="shared" si="14"/>
        <v/>
      </c>
      <c r="C202" s="138">
        <f>VLOOKUP($Y$32,CAD!$H$7:$I$31,2,0)</f>
        <v>0</v>
      </c>
      <c r="D202" s="40">
        <v>0</v>
      </c>
      <c r="E202" s="40">
        <v>0</v>
      </c>
      <c r="F202" s="40">
        <v>0</v>
      </c>
      <c r="G202" s="40">
        <v>0</v>
      </c>
      <c r="H202" s="40">
        <v>0</v>
      </c>
      <c r="I202" s="40">
        <v>0</v>
      </c>
      <c r="J202" s="40">
        <v>0</v>
      </c>
      <c r="K202" s="40">
        <v>0</v>
      </c>
      <c r="L202" s="40">
        <v>0</v>
      </c>
      <c r="M202" s="40">
        <v>0</v>
      </c>
      <c r="N202" s="40">
        <v>0</v>
      </c>
      <c r="O202" s="40">
        <v>0</v>
      </c>
      <c r="P202" s="141">
        <f t="shared" si="15"/>
        <v>0</v>
      </c>
    </row>
    <row r="203" spans="1:16" hidden="1" x14ac:dyDescent="0.25">
      <c r="A203" s="255" t="str">
        <f>IF(B203=1,A179,"")</f>
        <v/>
      </c>
      <c r="B203" s="39" t="str">
        <f t="shared" si="14"/>
        <v/>
      </c>
      <c r="C203" s="138">
        <f>VLOOKUP($Y$33,CAD!$H$7:$I$31,2,0)</f>
        <v>0</v>
      </c>
      <c r="D203" s="40">
        <v>0</v>
      </c>
      <c r="E203" s="40">
        <v>0</v>
      </c>
      <c r="F203" s="40">
        <v>0</v>
      </c>
      <c r="G203" s="40">
        <v>0</v>
      </c>
      <c r="H203" s="40">
        <v>0</v>
      </c>
      <c r="I203" s="40">
        <v>0</v>
      </c>
      <c r="J203" s="40">
        <v>0</v>
      </c>
      <c r="K203" s="40">
        <v>0</v>
      </c>
      <c r="L203" s="40">
        <v>0</v>
      </c>
      <c r="M203" s="40">
        <v>0</v>
      </c>
      <c r="N203" s="40">
        <v>0</v>
      </c>
      <c r="O203" s="40">
        <v>0</v>
      </c>
      <c r="P203" s="141">
        <f t="shared" si="15"/>
        <v>0</v>
      </c>
    </row>
    <row r="204" spans="1:16" hidden="1" x14ac:dyDescent="0.25">
      <c r="A204" s="255" t="str">
        <f>IF(B204=1,A179,"")</f>
        <v/>
      </c>
      <c r="B204" s="39" t="str">
        <f t="shared" si="14"/>
        <v/>
      </c>
      <c r="C204" s="138">
        <f>VLOOKUP($Y$34,CAD!$H$7:$I$31,2,0)</f>
        <v>0</v>
      </c>
      <c r="D204" s="40">
        <v>0</v>
      </c>
      <c r="E204" s="40">
        <v>0</v>
      </c>
      <c r="F204" s="40">
        <v>0</v>
      </c>
      <c r="G204" s="40">
        <v>0</v>
      </c>
      <c r="H204" s="40">
        <v>0</v>
      </c>
      <c r="I204" s="40">
        <v>0</v>
      </c>
      <c r="J204" s="40">
        <v>0</v>
      </c>
      <c r="K204" s="40">
        <v>0</v>
      </c>
      <c r="L204" s="40">
        <v>0</v>
      </c>
      <c r="M204" s="40">
        <v>0</v>
      </c>
      <c r="N204" s="40">
        <v>0</v>
      </c>
      <c r="O204" s="40">
        <v>0</v>
      </c>
      <c r="P204" s="141">
        <f t="shared" si="15"/>
        <v>0</v>
      </c>
    </row>
    <row r="205" spans="1:16" hidden="1" x14ac:dyDescent="0.25">
      <c r="A205" s="255" t="str">
        <f>IF(B205=1,A179,"")</f>
        <v/>
      </c>
      <c r="B205" s="39" t="str">
        <f t="shared" si="14"/>
        <v/>
      </c>
      <c r="C205" s="137">
        <f>VLOOKUP($Y$35,CAD!$J$7:$K$31,2,0)</f>
        <v>0</v>
      </c>
      <c r="D205" s="40">
        <v>0</v>
      </c>
      <c r="E205" s="40">
        <v>0</v>
      </c>
      <c r="F205" s="40">
        <v>0</v>
      </c>
      <c r="G205" s="40">
        <v>0</v>
      </c>
      <c r="H205" s="40">
        <v>0</v>
      </c>
      <c r="I205" s="40">
        <v>0</v>
      </c>
      <c r="J205" s="40">
        <v>0</v>
      </c>
      <c r="K205" s="40">
        <v>0</v>
      </c>
      <c r="L205" s="40">
        <v>0</v>
      </c>
      <c r="M205" s="40">
        <v>0</v>
      </c>
      <c r="N205" s="40">
        <v>0</v>
      </c>
      <c r="O205" s="40">
        <v>0</v>
      </c>
      <c r="P205" s="141">
        <f t="shared" si="15"/>
        <v>0</v>
      </c>
    </row>
    <row r="206" spans="1:16" hidden="1" x14ac:dyDescent="0.25">
      <c r="A206" s="255" t="str">
        <f>IF(B206=1,A179,"")</f>
        <v/>
      </c>
      <c r="B206" s="39" t="str">
        <f t="shared" si="14"/>
        <v/>
      </c>
      <c r="C206" s="137">
        <f>VLOOKUP($Y$36,CAD!$J$7:$K$31,2,0)</f>
        <v>0</v>
      </c>
      <c r="D206" s="40">
        <v>0</v>
      </c>
      <c r="E206" s="40">
        <v>0</v>
      </c>
      <c r="F206" s="40">
        <v>0</v>
      </c>
      <c r="G206" s="40">
        <v>0</v>
      </c>
      <c r="H206" s="40">
        <v>0</v>
      </c>
      <c r="I206" s="40">
        <v>0</v>
      </c>
      <c r="J206" s="40">
        <v>0</v>
      </c>
      <c r="K206" s="40">
        <v>0</v>
      </c>
      <c r="L206" s="40">
        <v>0</v>
      </c>
      <c r="M206" s="40">
        <v>0</v>
      </c>
      <c r="N206" s="40">
        <v>0</v>
      </c>
      <c r="O206" s="40">
        <v>0</v>
      </c>
      <c r="P206" s="141">
        <f t="shared" si="15"/>
        <v>0</v>
      </c>
    </row>
    <row r="207" spans="1:16" hidden="1" x14ac:dyDescent="0.25">
      <c r="A207" s="255" t="str">
        <f>IF(B207=1,A179,"")</f>
        <v/>
      </c>
      <c r="B207" s="39" t="str">
        <f t="shared" si="14"/>
        <v/>
      </c>
      <c r="C207" s="137">
        <f>VLOOKUP($Y$37,CAD!$J$7:$K$31,2,0)</f>
        <v>0</v>
      </c>
      <c r="D207" s="40">
        <v>0</v>
      </c>
      <c r="E207" s="40">
        <v>0</v>
      </c>
      <c r="F207" s="40">
        <v>0</v>
      </c>
      <c r="G207" s="40">
        <v>0</v>
      </c>
      <c r="H207" s="40">
        <v>0</v>
      </c>
      <c r="I207" s="40">
        <v>0</v>
      </c>
      <c r="J207" s="40">
        <v>0</v>
      </c>
      <c r="K207" s="40">
        <v>0</v>
      </c>
      <c r="L207" s="40">
        <v>0</v>
      </c>
      <c r="M207" s="40">
        <v>0</v>
      </c>
      <c r="N207" s="40">
        <v>0</v>
      </c>
      <c r="O207" s="40">
        <v>0</v>
      </c>
      <c r="P207" s="141">
        <f t="shared" si="15"/>
        <v>0</v>
      </c>
    </row>
    <row r="208" spans="1:16" hidden="1" x14ac:dyDescent="0.25">
      <c r="A208" s="255" t="str">
        <f>IF(B208=1,A179,"")</f>
        <v/>
      </c>
      <c r="B208" s="39" t="str">
        <f t="shared" si="14"/>
        <v/>
      </c>
      <c r="C208" s="137">
        <f>VLOOKUP($Y$38,CAD!$J$7:$K$31,2,0)</f>
        <v>0</v>
      </c>
      <c r="D208" s="40">
        <v>0</v>
      </c>
      <c r="E208" s="40">
        <v>0</v>
      </c>
      <c r="F208" s="40">
        <v>0</v>
      </c>
      <c r="G208" s="40">
        <v>0</v>
      </c>
      <c r="H208" s="40">
        <v>0</v>
      </c>
      <c r="I208" s="40">
        <v>0</v>
      </c>
      <c r="J208" s="40">
        <v>0</v>
      </c>
      <c r="K208" s="40">
        <v>0</v>
      </c>
      <c r="L208" s="40">
        <v>0</v>
      </c>
      <c r="M208" s="40">
        <v>0</v>
      </c>
      <c r="N208" s="40">
        <v>0</v>
      </c>
      <c r="O208" s="40">
        <v>0</v>
      </c>
      <c r="P208" s="141">
        <f t="shared" si="15"/>
        <v>0</v>
      </c>
    </row>
    <row r="209" spans="1:16" hidden="1" x14ac:dyDescent="0.25">
      <c r="A209" s="255" t="str">
        <f>IF(B209=1,A179,"")</f>
        <v/>
      </c>
      <c r="B209" s="39" t="str">
        <f t="shared" si="14"/>
        <v/>
      </c>
      <c r="C209" s="137">
        <f>VLOOKUP($Y$39,CAD!$J$7:$K$31,2,0)</f>
        <v>0</v>
      </c>
      <c r="D209" s="40">
        <v>0</v>
      </c>
      <c r="E209" s="40">
        <v>0</v>
      </c>
      <c r="F209" s="40">
        <v>0</v>
      </c>
      <c r="G209" s="40">
        <v>0</v>
      </c>
      <c r="H209" s="40">
        <v>0</v>
      </c>
      <c r="I209" s="40">
        <v>0</v>
      </c>
      <c r="J209" s="40">
        <v>0</v>
      </c>
      <c r="K209" s="40">
        <v>0</v>
      </c>
      <c r="L209" s="40">
        <v>0</v>
      </c>
      <c r="M209" s="40">
        <v>0</v>
      </c>
      <c r="N209" s="40">
        <v>0</v>
      </c>
      <c r="O209" s="40">
        <v>0</v>
      </c>
      <c r="P209" s="141">
        <f t="shared" si="15"/>
        <v>0</v>
      </c>
    </row>
    <row r="210" spans="1:16" hidden="1" x14ac:dyDescent="0.25">
      <c r="A210" s="255" t="str">
        <f>IF(B210=1,A179,"")</f>
        <v/>
      </c>
      <c r="B210" s="39" t="str">
        <f t="shared" si="14"/>
        <v/>
      </c>
      <c r="C210" s="137">
        <f>VLOOKUP($Y$40,CAD!$J$7:$K$31,2,0)</f>
        <v>0</v>
      </c>
      <c r="D210" s="40">
        <v>0</v>
      </c>
      <c r="E210" s="40">
        <v>0</v>
      </c>
      <c r="F210" s="40">
        <v>0</v>
      </c>
      <c r="G210" s="40">
        <v>0</v>
      </c>
      <c r="H210" s="40">
        <v>0</v>
      </c>
      <c r="I210" s="40">
        <v>0</v>
      </c>
      <c r="J210" s="40">
        <v>0</v>
      </c>
      <c r="K210" s="40">
        <v>0</v>
      </c>
      <c r="L210" s="40">
        <v>0</v>
      </c>
      <c r="M210" s="40">
        <v>0</v>
      </c>
      <c r="N210" s="40">
        <v>0</v>
      </c>
      <c r="O210" s="40">
        <v>0</v>
      </c>
      <c r="P210" s="141">
        <f t="shared" si="15"/>
        <v>0</v>
      </c>
    </row>
    <row r="211" spans="1:16" hidden="1" x14ac:dyDescent="0.25">
      <c r="A211" s="255" t="str">
        <f>IF(B211=1,A179,"")</f>
        <v/>
      </c>
      <c r="B211" s="39" t="str">
        <f t="shared" si="14"/>
        <v/>
      </c>
      <c r="C211" s="137">
        <f>VLOOKUP($Y$41,CAD!$J$7:$K$31,2,0)</f>
        <v>0</v>
      </c>
      <c r="D211" s="40">
        <v>0</v>
      </c>
      <c r="E211" s="40">
        <v>0</v>
      </c>
      <c r="F211" s="40">
        <v>0</v>
      </c>
      <c r="G211" s="40">
        <v>0</v>
      </c>
      <c r="H211" s="40">
        <v>0</v>
      </c>
      <c r="I211" s="40">
        <v>0</v>
      </c>
      <c r="J211" s="40">
        <v>0</v>
      </c>
      <c r="K211" s="40">
        <v>0</v>
      </c>
      <c r="L211" s="40">
        <v>0</v>
      </c>
      <c r="M211" s="40">
        <v>0</v>
      </c>
      <c r="N211" s="40">
        <v>0</v>
      </c>
      <c r="O211" s="40">
        <v>0</v>
      </c>
      <c r="P211" s="141">
        <f t="shared" si="15"/>
        <v>0</v>
      </c>
    </row>
    <row r="212" spans="1:16" hidden="1" x14ac:dyDescent="0.25">
      <c r="A212" s="255" t="str">
        <f>IF(B212=1,A179,"")</f>
        <v/>
      </c>
      <c r="B212" s="39" t="str">
        <f t="shared" si="14"/>
        <v/>
      </c>
      <c r="C212" s="137">
        <f>VLOOKUP($Y$42,CAD!$J$7:$K$31,2,0)</f>
        <v>0</v>
      </c>
      <c r="D212" s="40">
        <v>0</v>
      </c>
      <c r="E212" s="40">
        <v>0</v>
      </c>
      <c r="F212" s="40">
        <v>0</v>
      </c>
      <c r="G212" s="40">
        <v>0</v>
      </c>
      <c r="H212" s="40">
        <v>0</v>
      </c>
      <c r="I212" s="40">
        <v>0</v>
      </c>
      <c r="J212" s="40">
        <v>0</v>
      </c>
      <c r="K212" s="40">
        <v>0</v>
      </c>
      <c r="L212" s="40">
        <v>0</v>
      </c>
      <c r="M212" s="40">
        <v>0</v>
      </c>
      <c r="N212" s="40">
        <v>0</v>
      </c>
      <c r="O212" s="40">
        <v>0</v>
      </c>
      <c r="P212" s="141">
        <f t="shared" si="15"/>
        <v>0</v>
      </c>
    </row>
    <row r="213" spans="1:16" hidden="1" x14ac:dyDescent="0.25">
      <c r="A213" s="255" t="str">
        <f>IF(B213=1,A179,"")</f>
        <v/>
      </c>
      <c r="B213" s="39" t="str">
        <f t="shared" si="14"/>
        <v/>
      </c>
      <c r="C213" s="137">
        <f>VLOOKUP($Y$43,CAD!$J$7:$K$31,2,0)</f>
        <v>0</v>
      </c>
      <c r="D213" s="40">
        <v>0</v>
      </c>
      <c r="E213" s="40">
        <v>0</v>
      </c>
      <c r="F213" s="40">
        <v>0</v>
      </c>
      <c r="G213" s="40">
        <v>0</v>
      </c>
      <c r="H213" s="40">
        <v>0</v>
      </c>
      <c r="I213" s="40">
        <v>0</v>
      </c>
      <c r="J213" s="40">
        <v>0</v>
      </c>
      <c r="K213" s="40">
        <v>0</v>
      </c>
      <c r="L213" s="40">
        <v>0</v>
      </c>
      <c r="M213" s="40">
        <v>0</v>
      </c>
      <c r="N213" s="40">
        <v>0</v>
      </c>
      <c r="O213" s="40">
        <v>0</v>
      </c>
      <c r="P213" s="141">
        <f t="shared" si="15"/>
        <v>0</v>
      </c>
    </row>
    <row r="214" spans="1:16" hidden="1" x14ac:dyDescent="0.25">
      <c r="A214" s="255" t="str">
        <f>IF(B214=1,A179,"")</f>
        <v/>
      </c>
      <c r="B214" s="39" t="str">
        <f t="shared" si="14"/>
        <v/>
      </c>
      <c r="C214" s="137">
        <f>VLOOKUP($Y$44,CAD!$J$7:$K$31,2,0)</f>
        <v>0</v>
      </c>
      <c r="D214" s="40">
        <v>0</v>
      </c>
      <c r="E214" s="40">
        <v>0</v>
      </c>
      <c r="F214" s="40">
        <v>0</v>
      </c>
      <c r="G214" s="40">
        <v>0</v>
      </c>
      <c r="H214" s="40">
        <v>0</v>
      </c>
      <c r="I214" s="40">
        <v>0</v>
      </c>
      <c r="J214" s="40">
        <v>0</v>
      </c>
      <c r="K214" s="40">
        <v>0</v>
      </c>
      <c r="L214" s="40">
        <v>0</v>
      </c>
      <c r="M214" s="40">
        <v>0</v>
      </c>
      <c r="N214" s="40">
        <v>0</v>
      </c>
      <c r="O214" s="40">
        <v>0</v>
      </c>
      <c r="P214" s="141">
        <f t="shared" si="15"/>
        <v>0</v>
      </c>
    </row>
    <row r="215" spans="1:16" hidden="1" x14ac:dyDescent="0.25">
      <c r="A215" s="255" t="str">
        <f>IF(B215=1,A179,"")</f>
        <v/>
      </c>
      <c r="B215" s="39" t="str">
        <f t="shared" si="14"/>
        <v/>
      </c>
      <c r="C215" s="137">
        <f>VLOOKUP($Y$45,CAD!$J$7:$K$31,2,0)</f>
        <v>0</v>
      </c>
      <c r="D215" s="40">
        <v>0</v>
      </c>
      <c r="E215" s="40">
        <v>0</v>
      </c>
      <c r="F215" s="40">
        <v>0</v>
      </c>
      <c r="G215" s="40">
        <v>0</v>
      </c>
      <c r="H215" s="40">
        <v>0</v>
      </c>
      <c r="I215" s="40">
        <v>0</v>
      </c>
      <c r="J215" s="40">
        <v>0</v>
      </c>
      <c r="K215" s="40">
        <v>0</v>
      </c>
      <c r="L215" s="40">
        <v>0</v>
      </c>
      <c r="M215" s="40">
        <v>0</v>
      </c>
      <c r="N215" s="40">
        <v>0</v>
      </c>
      <c r="O215" s="40">
        <v>0</v>
      </c>
      <c r="P215" s="141">
        <f t="shared" si="15"/>
        <v>0</v>
      </c>
    </row>
    <row r="216" spans="1:16" hidden="1" x14ac:dyDescent="0.25">
      <c r="A216" s="255" t="str">
        <f>IF(B216=1,A179,"")</f>
        <v/>
      </c>
      <c r="B216" s="39" t="str">
        <f t="shared" si="14"/>
        <v/>
      </c>
      <c r="C216" s="137">
        <f>VLOOKUP($Y$46,CAD!$J$7:$K$31,2,0)</f>
        <v>0</v>
      </c>
      <c r="D216" s="40">
        <v>0</v>
      </c>
      <c r="E216" s="40">
        <v>0</v>
      </c>
      <c r="F216" s="40">
        <v>0</v>
      </c>
      <c r="G216" s="40">
        <v>0</v>
      </c>
      <c r="H216" s="40">
        <v>0</v>
      </c>
      <c r="I216" s="40">
        <v>0</v>
      </c>
      <c r="J216" s="40">
        <v>0</v>
      </c>
      <c r="K216" s="40">
        <v>0</v>
      </c>
      <c r="L216" s="40">
        <v>0</v>
      </c>
      <c r="M216" s="40">
        <v>0</v>
      </c>
      <c r="N216" s="40">
        <v>0</v>
      </c>
      <c r="O216" s="40">
        <v>0</v>
      </c>
      <c r="P216" s="141">
        <f t="shared" si="15"/>
        <v>0</v>
      </c>
    </row>
    <row r="217" spans="1:16" hidden="1" x14ac:dyDescent="0.25">
      <c r="A217" s="255" t="str">
        <f>IF(B217=1,A179,"")</f>
        <v/>
      </c>
      <c r="B217" s="39" t="str">
        <f t="shared" si="14"/>
        <v/>
      </c>
      <c r="C217" s="137">
        <f>VLOOKUP($Y$47,CAD!$J$7:$K$31,2,0)</f>
        <v>0</v>
      </c>
      <c r="D217" s="40">
        <v>0</v>
      </c>
      <c r="E217" s="40">
        <v>0</v>
      </c>
      <c r="F217" s="40">
        <v>0</v>
      </c>
      <c r="G217" s="40">
        <v>0</v>
      </c>
      <c r="H217" s="40">
        <v>0</v>
      </c>
      <c r="I217" s="40">
        <v>0</v>
      </c>
      <c r="J217" s="40">
        <v>0</v>
      </c>
      <c r="K217" s="40">
        <v>0</v>
      </c>
      <c r="L217" s="40">
        <v>0</v>
      </c>
      <c r="M217" s="40">
        <v>0</v>
      </c>
      <c r="N217" s="40">
        <v>0</v>
      </c>
      <c r="O217" s="40">
        <v>0</v>
      </c>
      <c r="P217" s="141">
        <f t="shared" si="15"/>
        <v>0</v>
      </c>
    </row>
    <row r="218" spans="1:16" hidden="1" x14ac:dyDescent="0.25">
      <c r="A218" s="255" t="str">
        <f>IF(B218=1,A179,"")</f>
        <v/>
      </c>
      <c r="B218" s="39" t="str">
        <f t="shared" si="14"/>
        <v/>
      </c>
      <c r="C218" s="137">
        <f>VLOOKUP($Y$48,CAD!$J$7:$K$31,2,0)</f>
        <v>0</v>
      </c>
      <c r="D218" s="40">
        <v>0</v>
      </c>
      <c r="E218" s="40">
        <v>0</v>
      </c>
      <c r="F218" s="40">
        <v>0</v>
      </c>
      <c r="G218" s="40">
        <v>0</v>
      </c>
      <c r="H218" s="40">
        <v>0</v>
      </c>
      <c r="I218" s="40">
        <v>0</v>
      </c>
      <c r="J218" s="40">
        <v>0</v>
      </c>
      <c r="K218" s="40">
        <v>0</v>
      </c>
      <c r="L218" s="40">
        <v>0</v>
      </c>
      <c r="M218" s="40">
        <v>0</v>
      </c>
      <c r="N218" s="40">
        <v>0</v>
      </c>
      <c r="O218" s="40">
        <v>0</v>
      </c>
      <c r="P218" s="141">
        <f t="shared" si="15"/>
        <v>0</v>
      </c>
    </row>
    <row r="219" spans="1:16" hidden="1" x14ac:dyDescent="0.25">
      <c r="A219" s="255" t="str">
        <f>IF(B219=1,A179,"")</f>
        <v/>
      </c>
      <c r="B219" s="39" t="str">
        <f t="shared" si="14"/>
        <v/>
      </c>
      <c r="C219" s="137">
        <f>VLOOKUP($Y$49,CAD!$J$7:$K$31,2,0)</f>
        <v>0</v>
      </c>
      <c r="D219" s="40">
        <v>0</v>
      </c>
      <c r="E219" s="40">
        <v>0</v>
      </c>
      <c r="F219" s="40">
        <v>0</v>
      </c>
      <c r="G219" s="40">
        <v>0</v>
      </c>
      <c r="H219" s="40">
        <v>0</v>
      </c>
      <c r="I219" s="40">
        <v>0</v>
      </c>
      <c r="J219" s="40">
        <v>0</v>
      </c>
      <c r="K219" s="40">
        <v>0</v>
      </c>
      <c r="L219" s="40">
        <v>0</v>
      </c>
      <c r="M219" s="40">
        <v>0</v>
      </c>
      <c r="N219" s="40">
        <v>0</v>
      </c>
      <c r="O219" s="40">
        <v>0</v>
      </c>
      <c r="P219" s="141">
        <f t="shared" si="15"/>
        <v>0</v>
      </c>
    </row>
    <row r="220" spans="1:16" hidden="1" x14ac:dyDescent="0.25">
      <c r="A220" s="255" t="str">
        <f>IF(B220=1,A179,"")</f>
        <v/>
      </c>
      <c r="B220" s="39" t="str">
        <f t="shared" si="14"/>
        <v/>
      </c>
      <c r="C220" s="137">
        <f>VLOOKUP($Y$50,CAD!$J$7:$K$31,2,0)</f>
        <v>0</v>
      </c>
      <c r="D220" s="40">
        <v>0</v>
      </c>
      <c r="E220" s="40">
        <v>0</v>
      </c>
      <c r="F220" s="40">
        <v>0</v>
      </c>
      <c r="G220" s="40">
        <v>0</v>
      </c>
      <c r="H220" s="40">
        <v>0</v>
      </c>
      <c r="I220" s="40">
        <v>0</v>
      </c>
      <c r="J220" s="40">
        <v>0</v>
      </c>
      <c r="K220" s="40">
        <v>0</v>
      </c>
      <c r="L220" s="40">
        <v>0</v>
      </c>
      <c r="M220" s="40">
        <v>0</v>
      </c>
      <c r="N220" s="40">
        <v>0</v>
      </c>
      <c r="O220" s="40">
        <v>0</v>
      </c>
      <c r="P220" s="141">
        <f t="shared" si="15"/>
        <v>0</v>
      </c>
    </row>
    <row r="221" spans="1:16" hidden="1" x14ac:dyDescent="0.25">
      <c r="A221" s="255" t="str">
        <f>IF(B221=1,A179,"")</f>
        <v/>
      </c>
      <c r="B221" s="39" t="str">
        <f t="shared" si="14"/>
        <v/>
      </c>
      <c r="C221" s="137">
        <f>VLOOKUP($Y$51,CAD!$J$7:$K$31,2,0)</f>
        <v>0</v>
      </c>
      <c r="D221" s="40">
        <v>0</v>
      </c>
      <c r="E221" s="40">
        <v>0</v>
      </c>
      <c r="F221" s="40">
        <v>0</v>
      </c>
      <c r="G221" s="40">
        <v>0</v>
      </c>
      <c r="H221" s="40">
        <v>0</v>
      </c>
      <c r="I221" s="40">
        <v>0</v>
      </c>
      <c r="J221" s="40">
        <v>0</v>
      </c>
      <c r="K221" s="40">
        <v>0</v>
      </c>
      <c r="L221" s="40">
        <v>0</v>
      </c>
      <c r="M221" s="40">
        <v>0</v>
      </c>
      <c r="N221" s="40">
        <v>0</v>
      </c>
      <c r="O221" s="40">
        <v>0</v>
      </c>
      <c r="P221" s="141">
        <f t="shared" si="15"/>
        <v>0</v>
      </c>
    </row>
    <row r="222" spans="1:16" hidden="1" x14ac:dyDescent="0.25">
      <c r="A222" s="255" t="str">
        <f>IF(B222=1,A179,"")</f>
        <v/>
      </c>
      <c r="B222" s="39" t="str">
        <f t="shared" si="14"/>
        <v/>
      </c>
      <c r="C222" s="137">
        <f>VLOOKUP($Y$52,CAD!$J$7:$K$31,2,0)</f>
        <v>0</v>
      </c>
      <c r="D222" s="40">
        <v>0</v>
      </c>
      <c r="E222" s="40">
        <v>0</v>
      </c>
      <c r="F222" s="40">
        <v>0</v>
      </c>
      <c r="G222" s="40">
        <v>0</v>
      </c>
      <c r="H222" s="40">
        <v>0</v>
      </c>
      <c r="I222" s="40">
        <v>0</v>
      </c>
      <c r="J222" s="40">
        <v>0</v>
      </c>
      <c r="K222" s="40">
        <v>0</v>
      </c>
      <c r="L222" s="40">
        <v>0</v>
      </c>
      <c r="M222" s="40">
        <v>0</v>
      </c>
      <c r="N222" s="40">
        <v>0</v>
      </c>
      <c r="O222" s="40">
        <v>0</v>
      </c>
      <c r="P222" s="141">
        <f t="shared" si="15"/>
        <v>0</v>
      </c>
    </row>
    <row r="223" spans="1:16" hidden="1" x14ac:dyDescent="0.25">
      <c r="A223" s="255" t="str">
        <f>IF(B223=1,A179,"")</f>
        <v/>
      </c>
      <c r="B223" s="39" t="str">
        <f t="shared" si="14"/>
        <v/>
      </c>
      <c r="C223" s="137">
        <f>VLOOKUP($Y$53,CAD!$J$7:$K$31,2,0)</f>
        <v>0</v>
      </c>
      <c r="D223" s="40">
        <v>0</v>
      </c>
      <c r="E223" s="40">
        <v>0</v>
      </c>
      <c r="F223" s="40">
        <v>0</v>
      </c>
      <c r="G223" s="40">
        <v>0</v>
      </c>
      <c r="H223" s="40">
        <v>0</v>
      </c>
      <c r="I223" s="40">
        <v>0</v>
      </c>
      <c r="J223" s="40">
        <v>0</v>
      </c>
      <c r="K223" s="40">
        <v>0</v>
      </c>
      <c r="L223" s="40">
        <v>0</v>
      </c>
      <c r="M223" s="40">
        <v>0</v>
      </c>
      <c r="N223" s="40">
        <v>0</v>
      </c>
      <c r="O223" s="40">
        <v>0</v>
      </c>
      <c r="P223" s="141">
        <f t="shared" si="15"/>
        <v>0</v>
      </c>
    </row>
    <row r="224" spans="1:16" hidden="1" x14ac:dyDescent="0.25">
      <c r="A224" s="255" t="str">
        <f>IF(B224=1,A179,"")</f>
        <v/>
      </c>
      <c r="B224" s="39" t="str">
        <f t="shared" si="14"/>
        <v/>
      </c>
      <c r="C224" s="137">
        <f>VLOOKUP($Y$54,CAD!$J$7:$K$31,2,0)</f>
        <v>0</v>
      </c>
      <c r="D224" s="40">
        <v>0</v>
      </c>
      <c r="E224" s="40">
        <v>0</v>
      </c>
      <c r="F224" s="40">
        <v>0</v>
      </c>
      <c r="G224" s="40">
        <v>0</v>
      </c>
      <c r="H224" s="40">
        <v>0</v>
      </c>
      <c r="I224" s="40">
        <v>0</v>
      </c>
      <c r="J224" s="40">
        <v>0</v>
      </c>
      <c r="K224" s="40">
        <v>0</v>
      </c>
      <c r="L224" s="40">
        <v>0</v>
      </c>
      <c r="M224" s="40">
        <v>0</v>
      </c>
      <c r="N224" s="40">
        <v>0</v>
      </c>
      <c r="O224" s="40">
        <v>0</v>
      </c>
      <c r="P224" s="141">
        <f t="shared" si="15"/>
        <v>0</v>
      </c>
    </row>
    <row r="225" spans="1:17" hidden="1" x14ac:dyDescent="0.25">
      <c r="A225" s="255" t="str">
        <f>IF(B225=1,A179,"")</f>
        <v/>
      </c>
      <c r="B225" s="39" t="str">
        <f t="shared" si="14"/>
        <v/>
      </c>
      <c r="C225" s="137">
        <f>VLOOKUP($Y$55,CAD!$J$7:$K$31,2,0)</f>
        <v>0</v>
      </c>
      <c r="D225" s="40">
        <v>0</v>
      </c>
      <c r="E225" s="40">
        <v>0</v>
      </c>
      <c r="F225" s="40">
        <v>0</v>
      </c>
      <c r="G225" s="40">
        <v>0</v>
      </c>
      <c r="H225" s="40">
        <v>0</v>
      </c>
      <c r="I225" s="40">
        <v>0</v>
      </c>
      <c r="J225" s="40">
        <v>0</v>
      </c>
      <c r="K225" s="40">
        <v>0</v>
      </c>
      <c r="L225" s="40">
        <v>0</v>
      </c>
      <c r="M225" s="40">
        <v>0</v>
      </c>
      <c r="N225" s="40">
        <v>0</v>
      </c>
      <c r="O225" s="40">
        <v>0</v>
      </c>
      <c r="P225" s="141">
        <f t="shared" si="15"/>
        <v>0</v>
      </c>
    </row>
    <row r="226" spans="1:17" hidden="1" x14ac:dyDescent="0.25">
      <c r="A226" s="255" t="str">
        <f>IF(B226=1,A179,"")</f>
        <v/>
      </c>
      <c r="B226" s="39" t="str">
        <f t="shared" si="14"/>
        <v/>
      </c>
      <c r="C226" s="137">
        <f>VLOOKUP($Y$56,CAD!$J$7:$K$31,2,0)</f>
        <v>0</v>
      </c>
      <c r="D226" s="40">
        <v>0</v>
      </c>
      <c r="E226" s="40">
        <v>0</v>
      </c>
      <c r="F226" s="40">
        <v>0</v>
      </c>
      <c r="G226" s="40">
        <v>0</v>
      </c>
      <c r="H226" s="40">
        <v>0</v>
      </c>
      <c r="I226" s="40">
        <v>0</v>
      </c>
      <c r="J226" s="40">
        <v>0</v>
      </c>
      <c r="K226" s="40">
        <v>0</v>
      </c>
      <c r="L226" s="40">
        <v>0</v>
      </c>
      <c r="M226" s="40">
        <v>0</v>
      </c>
      <c r="N226" s="40">
        <v>0</v>
      </c>
      <c r="O226" s="40">
        <v>0</v>
      </c>
      <c r="P226" s="141">
        <f t="shared" si="15"/>
        <v>0</v>
      </c>
    </row>
    <row r="227" spans="1:17" hidden="1" x14ac:dyDescent="0.25">
      <c r="A227" s="255" t="str">
        <f>IF(B227=1,A179,"")</f>
        <v/>
      </c>
      <c r="B227" s="39" t="str">
        <f t="shared" si="14"/>
        <v/>
      </c>
      <c r="C227" s="137">
        <f>VLOOKUP($Y$57,CAD!$J$7:$K$31,2,0)</f>
        <v>0</v>
      </c>
      <c r="D227" s="40">
        <v>0</v>
      </c>
      <c r="E227" s="40">
        <v>0</v>
      </c>
      <c r="F227" s="40">
        <v>0</v>
      </c>
      <c r="G227" s="40">
        <v>0</v>
      </c>
      <c r="H227" s="40">
        <v>0</v>
      </c>
      <c r="I227" s="40">
        <v>0</v>
      </c>
      <c r="J227" s="40">
        <v>0</v>
      </c>
      <c r="K227" s="40">
        <v>0</v>
      </c>
      <c r="L227" s="40">
        <v>0</v>
      </c>
      <c r="M227" s="40">
        <v>0</v>
      </c>
      <c r="N227" s="40">
        <v>0</v>
      </c>
      <c r="O227" s="40">
        <v>0</v>
      </c>
      <c r="P227" s="141">
        <f t="shared" si="15"/>
        <v>0</v>
      </c>
    </row>
    <row r="228" spans="1:17" hidden="1" x14ac:dyDescent="0.25">
      <c r="A228" s="255" t="str">
        <f>IF(B228=1,A179,"")</f>
        <v/>
      </c>
      <c r="B228" s="39" t="str">
        <f t="shared" si="14"/>
        <v/>
      </c>
      <c r="C228" s="137">
        <f>VLOOKUP($Y$58,CAD!$J$7:$K$31,2,0)</f>
        <v>0</v>
      </c>
      <c r="D228" s="40">
        <v>0</v>
      </c>
      <c r="E228" s="40">
        <v>0</v>
      </c>
      <c r="F228" s="40">
        <v>0</v>
      </c>
      <c r="G228" s="40">
        <v>0</v>
      </c>
      <c r="H228" s="40">
        <v>0</v>
      </c>
      <c r="I228" s="40">
        <v>0</v>
      </c>
      <c r="J228" s="40">
        <v>0</v>
      </c>
      <c r="K228" s="40">
        <v>0</v>
      </c>
      <c r="L228" s="40">
        <v>0</v>
      </c>
      <c r="M228" s="40">
        <v>0</v>
      </c>
      <c r="N228" s="40">
        <v>0</v>
      </c>
      <c r="O228" s="40">
        <v>0</v>
      </c>
      <c r="P228" s="141">
        <f t="shared" si="15"/>
        <v>0</v>
      </c>
    </row>
    <row r="229" spans="1:17" hidden="1" x14ac:dyDescent="0.25">
      <c r="A229" s="255" t="str">
        <f>IF(B229=1,A179,"")</f>
        <v/>
      </c>
      <c r="B229" s="39" t="str">
        <f t="shared" si="14"/>
        <v/>
      </c>
      <c r="C229" s="137">
        <f>VLOOKUP($Y$59,CAD!$J$7:$K$31,2,0)</f>
        <v>0</v>
      </c>
      <c r="D229" s="40">
        <v>0</v>
      </c>
      <c r="E229" s="40">
        <v>0</v>
      </c>
      <c r="F229" s="40">
        <v>0</v>
      </c>
      <c r="G229" s="40">
        <v>0</v>
      </c>
      <c r="H229" s="40">
        <v>0</v>
      </c>
      <c r="I229" s="40">
        <v>0</v>
      </c>
      <c r="J229" s="40">
        <v>0</v>
      </c>
      <c r="K229" s="40">
        <v>0</v>
      </c>
      <c r="L229" s="40">
        <v>0</v>
      </c>
      <c r="M229" s="40">
        <v>0</v>
      </c>
      <c r="N229" s="40">
        <v>0</v>
      </c>
      <c r="O229" s="40">
        <v>0</v>
      </c>
      <c r="P229" s="141">
        <f t="shared" si="15"/>
        <v>0</v>
      </c>
    </row>
    <row r="230" spans="1:17" hidden="1" x14ac:dyDescent="0.25">
      <c r="A230" s="255">
        <f>A177</f>
        <v>2023</v>
      </c>
    </row>
    <row r="231" spans="1:17" hidden="1" x14ac:dyDescent="0.25">
      <c r="A231" s="255">
        <f>A177</f>
        <v>2023</v>
      </c>
      <c r="C231" s="63" t="s">
        <v>204</v>
      </c>
      <c r="D231" s="34">
        <f>D177-D179</f>
        <v>0</v>
      </c>
      <c r="E231" s="34">
        <f t="shared" ref="E231:P231" si="16">E177-E179</f>
        <v>0</v>
      </c>
      <c r="F231" s="34">
        <f t="shared" si="16"/>
        <v>0</v>
      </c>
      <c r="G231" s="34">
        <f t="shared" si="16"/>
        <v>0</v>
      </c>
      <c r="H231" s="34">
        <f t="shared" si="16"/>
        <v>0</v>
      </c>
      <c r="I231" s="34">
        <f t="shared" si="16"/>
        <v>0</v>
      </c>
      <c r="J231" s="34">
        <f t="shared" si="16"/>
        <v>0</v>
      </c>
      <c r="K231" s="34">
        <f t="shared" si="16"/>
        <v>0</v>
      </c>
      <c r="L231" s="34">
        <f t="shared" si="16"/>
        <v>0</v>
      </c>
      <c r="M231" s="34">
        <f t="shared" si="16"/>
        <v>0</v>
      </c>
      <c r="N231" s="34">
        <f t="shared" si="16"/>
        <v>0</v>
      </c>
      <c r="O231" s="34">
        <f t="shared" si="16"/>
        <v>0</v>
      </c>
      <c r="P231" s="34">
        <f t="shared" si="16"/>
        <v>0</v>
      </c>
    </row>
    <row r="232" spans="1:17" hidden="1" x14ac:dyDescent="0.25"/>
    <row r="233" spans="1:17" ht="15" hidden="1" customHeight="1" thickBot="1" x14ac:dyDescent="0.3">
      <c r="A233" s="255">
        <f>A177+1</f>
        <v>2024</v>
      </c>
      <c r="B233" s="41"/>
      <c r="C233" s="147" t="s">
        <v>202</v>
      </c>
      <c r="D233" s="148">
        <f>PREV_R!D237</f>
        <v>0</v>
      </c>
      <c r="E233" s="148">
        <f>PREV_R!E237</f>
        <v>0</v>
      </c>
      <c r="F233" s="148">
        <f>PREV_R!F237</f>
        <v>0</v>
      </c>
      <c r="G233" s="148">
        <f>PREV_R!G237</f>
        <v>0</v>
      </c>
      <c r="H233" s="148">
        <f>PREV_R!H237</f>
        <v>0</v>
      </c>
      <c r="I233" s="148">
        <f>PREV_R!I237</f>
        <v>0</v>
      </c>
      <c r="J233" s="148">
        <f>PREV_R!J237</f>
        <v>0</v>
      </c>
      <c r="K233" s="148">
        <f>PREV_R!K237</f>
        <v>0</v>
      </c>
      <c r="L233" s="148">
        <f>PREV_R!L237</f>
        <v>0</v>
      </c>
      <c r="M233" s="148">
        <f>PREV_R!M237</f>
        <v>0</v>
      </c>
      <c r="N233" s="148">
        <f>PREV_R!N237</f>
        <v>0</v>
      </c>
      <c r="O233" s="148">
        <f>PREV_R!O237</f>
        <v>0</v>
      </c>
      <c r="P233" s="148">
        <f>SUM(D233:O233)</f>
        <v>0</v>
      </c>
      <c r="Q233" s="9"/>
    </row>
    <row r="234" spans="1:17" ht="15" hidden="1" customHeight="1" x14ac:dyDescent="0.25">
      <c r="A234" s="255">
        <f>A233</f>
        <v>2024</v>
      </c>
      <c r="B234" s="41"/>
      <c r="C234" s="107"/>
      <c r="D234" s="107"/>
      <c r="E234" s="107"/>
      <c r="F234" s="107"/>
      <c r="G234" s="107"/>
      <c r="H234" s="107"/>
      <c r="I234" s="107"/>
      <c r="J234" s="107"/>
      <c r="K234" s="107"/>
      <c r="L234" s="107"/>
      <c r="M234" s="107"/>
      <c r="N234" s="107"/>
      <c r="O234" s="107"/>
      <c r="P234" s="107"/>
      <c r="Q234" s="9"/>
    </row>
    <row r="235" spans="1:17" ht="15" hidden="1" customHeight="1" thickBot="1" x14ac:dyDescent="0.3">
      <c r="A235" s="255">
        <f>A233</f>
        <v>2024</v>
      </c>
      <c r="B235" s="41"/>
      <c r="C235" s="131" t="s">
        <v>203</v>
      </c>
      <c r="D235" s="132">
        <f>SUM(D236:D285)</f>
        <v>0</v>
      </c>
      <c r="E235" s="132">
        <f t="shared" ref="E235:O235" si="17">SUM(E236:E285)</f>
        <v>0</v>
      </c>
      <c r="F235" s="132">
        <f t="shared" si="17"/>
        <v>0</v>
      </c>
      <c r="G235" s="132">
        <f t="shared" si="17"/>
        <v>0</v>
      </c>
      <c r="H235" s="132">
        <f t="shared" si="17"/>
        <v>0</v>
      </c>
      <c r="I235" s="132">
        <f t="shared" si="17"/>
        <v>0</v>
      </c>
      <c r="J235" s="132">
        <f t="shared" si="17"/>
        <v>0</v>
      </c>
      <c r="K235" s="132">
        <f t="shared" si="17"/>
        <v>0</v>
      </c>
      <c r="L235" s="132">
        <f t="shared" si="17"/>
        <v>0</v>
      </c>
      <c r="M235" s="132">
        <f t="shared" si="17"/>
        <v>0</v>
      </c>
      <c r="N235" s="132">
        <f t="shared" si="17"/>
        <v>0</v>
      </c>
      <c r="O235" s="132">
        <f t="shared" si="17"/>
        <v>0</v>
      </c>
      <c r="P235" s="132">
        <f>SUM(D235:O235)</f>
        <v>0</v>
      </c>
      <c r="Q235" s="9"/>
    </row>
    <row r="236" spans="1:17" hidden="1" x14ac:dyDescent="0.25">
      <c r="A236" s="255" t="str">
        <f>IF(B236=1,A235,"")</f>
        <v/>
      </c>
      <c r="B236" s="39" t="str">
        <f>IF(C236&lt;&gt;0,1,"")</f>
        <v/>
      </c>
      <c r="C236" s="138">
        <f>VLOOKUP($Y$10,CAD!$H$7:$I$31,2,0)</f>
        <v>0</v>
      </c>
      <c r="D236" s="139">
        <v>0</v>
      </c>
      <c r="E236" s="139">
        <v>0</v>
      </c>
      <c r="F236" s="139">
        <v>0</v>
      </c>
      <c r="G236" s="139">
        <v>0</v>
      </c>
      <c r="H236" s="139">
        <v>0</v>
      </c>
      <c r="I236" s="139">
        <v>0</v>
      </c>
      <c r="J236" s="139">
        <v>0</v>
      </c>
      <c r="K236" s="139">
        <v>0</v>
      </c>
      <c r="L236" s="139">
        <v>0</v>
      </c>
      <c r="M236" s="139">
        <v>0</v>
      </c>
      <c r="N236" s="139">
        <v>0</v>
      </c>
      <c r="O236" s="139">
        <v>0</v>
      </c>
      <c r="P236" s="140">
        <f>SUM(D236:O236)</f>
        <v>0</v>
      </c>
    </row>
    <row r="237" spans="1:17" hidden="1" x14ac:dyDescent="0.25">
      <c r="A237" s="255" t="str">
        <f>IF(B237=1,A235,"")</f>
        <v/>
      </c>
      <c r="B237" s="39" t="str">
        <f t="shared" ref="B237:B285" si="18">IF(C237&lt;&gt;0,1,"")</f>
        <v/>
      </c>
      <c r="C237" s="138">
        <f>VLOOKUP($Y$11,CAD!$H$7:$I$31,2,0)</f>
        <v>0</v>
      </c>
      <c r="D237" s="40">
        <v>0</v>
      </c>
      <c r="E237" s="40">
        <v>0</v>
      </c>
      <c r="F237" s="40">
        <v>0</v>
      </c>
      <c r="G237" s="40">
        <v>0</v>
      </c>
      <c r="H237" s="40">
        <v>0</v>
      </c>
      <c r="I237" s="40">
        <v>0</v>
      </c>
      <c r="J237" s="40">
        <v>0</v>
      </c>
      <c r="K237" s="40">
        <v>0</v>
      </c>
      <c r="L237" s="40">
        <v>0</v>
      </c>
      <c r="M237" s="40">
        <v>0</v>
      </c>
      <c r="N237" s="40">
        <v>0</v>
      </c>
      <c r="O237" s="40">
        <v>0</v>
      </c>
      <c r="P237" s="141">
        <f t="shared" ref="P237:P285" si="19">SUM(D237:O237)</f>
        <v>0</v>
      </c>
    </row>
    <row r="238" spans="1:17" hidden="1" x14ac:dyDescent="0.25">
      <c r="A238" s="255" t="str">
        <f>IF(B238=1,A235,"")</f>
        <v/>
      </c>
      <c r="B238" s="39" t="str">
        <f t="shared" si="18"/>
        <v/>
      </c>
      <c r="C238" s="138">
        <f>VLOOKUP($Y$12,CAD!$H$7:$I$31,2,0)</f>
        <v>0</v>
      </c>
      <c r="D238" s="40">
        <v>0</v>
      </c>
      <c r="E238" s="40">
        <v>0</v>
      </c>
      <c r="F238" s="40">
        <v>0</v>
      </c>
      <c r="G238" s="40">
        <v>0</v>
      </c>
      <c r="H238" s="40">
        <v>0</v>
      </c>
      <c r="I238" s="40">
        <v>0</v>
      </c>
      <c r="J238" s="40">
        <v>0</v>
      </c>
      <c r="K238" s="40">
        <v>0</v>
      </c>
      <c r="L238" s="40">
        <v>0</v>
      </c>
      <c r="M238" s="40">
        <v>0</v>
      </c>
      <c r="N238" s="40">
        <v>0</v>
      </c>
      <c r="O238" s="40">
        <v>0</v>
      </c>
      <c r="P238" s="141">
        <f t="shared" si="19"/>
        <v>0</v>
      </c>
    </row>
    <row r="239" spans="1:17" hidden="1" x14ac:dyDescent="0.25">
      <c r="A239" s="255" t="str">
        <f>IF(B239=1,A235,"")</f>
        <v/>
      </c>
      <c r="B239" s="39" t="str">
        <f t="shared" si="18"/>
        <v/>
      </c>
      <c r="C239" s="138">
        <f>VLOOKUP($Y$13,CAD!$H$7:$I$31,2,0)</f>
        <v>0</v>
      </c>
      <c r="D239" s="40">
        <v>0</v>
      </c>
      <c r="E239" s="40">
        <v>0</v>
      </c>
      <c r="F239" s="40">
        <v>0</v>
      </c>
      <c r="G239" s="40">
        <v>0</v>
      </c>
      <c r="H239" s="40">
        <v>0</v>
      </c>
      <c r="I239" s="40">
        <v>0</v>
      </c>
      <c r="J239" s="40">
        <v>0</v>
      </c>
      <c r="K239" s="40">
        <v>0</v>
      </c>
      <c r="L239" s="40">
        <v>0</v>
      </c>
      <c r="M239" s="40">
        <v>0</v>
      </c>
      <c r="N239" s="40">
        <v>0</v>
      </c>
      <c r="O239" s="40">
        <v>0</v>
      </c>
      <c r="P239" s="141">
        <f t="shared" si="19"/>
        <v>0</v>
      </c>
    </row>
    <row r="240" spans="1:17" hidden="1" x14ac:dyDescent="0.25">
      <c r="A240" s="255" t="str">
        <f>IF(B240=1,A235,"")</f>
        <v/>
      </c>
      <c r="B240" s="39" t="str">
        <f t="shared" si="18"/>
        <v/>
      </c>
      <c r="C240" s="138">
        <f>VLOOKUP($Y$14,CAD!$H$7:$I$31,2,0)</f>
        <v>0</v>
      </c>
      <c r="D240" s="40">
        <v>0</v>
      </c>
      <c r="E240" s="40">
        <v>0</v>
      </c>
      <c r="F240" s="40">
        <v>0</v>
      </c>
      <c r="G240" s="40">
        <v>0</v>
      </c>
      <c r="H240" s="40">
        <v>0</v>
      </c>
      <c r="I240" s="40">
        <v>0</v>
      </c>
      <c r="J240" s="40">
        <v>0</v>
      </c>
      <c r="K240" s="40">
        <v>0</v>
      </c>
      <c r="L240" s="40">
        <v>0</v>
      </c>
      <c r="M240" s="40">
        <v>0</v>
      </c>
      <c r="N240" s="40">
        <v>0</v>
      </c>
      <c r="O240" s="40">
        <v>0</v>
      </c>
      <c r="P240" s="141">
        <f t="shared" si="19"/>
        <v>0</v>
      </c>
    </row>
    <row r="241" spans="1:16" hidden="1" x14ac:dyDescent="0.25">
      <c r="A241" s="255" t="str">
        <f>IF(B241=1,A235,"")</f>
        <v/>
      </c>
      <c r="B241" s="39" t="str">
        <f t="shared" si="18"/>
        <v/>
      </c>
      <c r="C241" s="138">
        <f>VLOOKUP($Y$15,CAD!$H$7:$I$31,2,0)</f>
        <v>0</v>
      </c>
      <c r="D241" s="40">
        <v>0</v>
      </c>
      <c r="E241" s="40">
        <v>0</v>
      </c>
      <c r="F241" s="40">
        <v>0</v>
      </c>
      <c r="G241" s="40">
        <v>0</v>
      </c>
      <c r="H241" s="40">
        <v>0</v>
      </c>
      <c r="I241" s="40">
        <v>0</v>
      </c>
      <c r="J241" s="40">
        <v>0</v>
      </c>
      <c r="K241" s="40">
        <v>0</v>
      </c>
      <c r="L241" s="40">
        <v>0</v>
      </c>
      <c r="M241" s="40">
        <v>0</v>
      </c>
      <c r="N241" s="40">
        <v>0</v>
      </c>
      <c r="O241" s="40">
        <v>0</v>
      </c>
      <c r="P241" s="141">
        <f t="shared" si="19"/>
        <v>0</v>
      </c>
    </row>
    <row r="242" spans="1:16" hidden="1" x14ac:dyDescent="0.25">
      <c r="A242" s="255" t="str">
        <f>IF(B242=1,A235,"")</f>
        <v/>
      </c>
      <c r="B242" s="39" t="str">
        <f t="shared" si="18"/>
        <v/>
      </c>
      <c r="C242" s="138">
        <f>VLOOKUP($Y$16,CAD!$H$7:$I$31,2,0)</f>
        <v>0</v>
      </c>
      <c r="D242" s="40">
        <v>0</v>
      </c>
      <c r="E242" s="40">
        <v>0</v>
      </c>
      <c r="F242" s="40">
        <v>0</v>
      </c>
      <c r="G242" s="40">
        <v>0</v>
      </c>
      <c r="H242" s="40">
        <v>0</v>
      </c>
      <c r="I242" s="40">
        <v>0</v>
      </c>
      <c r="J242" s="40">
        <v>0</v>
      </c>
      <c r="K242" s="40">
        <v>0</v>
      </c>
      <c r="L242" s="40">
        <v>0</v>
      </c>
      <c r="M242" s="40">
        <v>0</v>
      </c>
      <c r="N242" s="40">
        <v>0</v>
      </c>
      <c r="O242" s="40">
        <v>0</v>
      </c>
      <c r="P242" s="141">
        <f t="shared" si="19"/>
        <v>0</v>
      </c>
    </row>
    <row r="243" spans="1:16" hidden="1" x14ac:dyDescent="0.25">
      <c r="A243" s="255" t="str">
        <f>IF(B243=1,A235,"")</f>
        <v/>
      </c>
      <c r="B243" s="39" t="str">
        <f t="shared" si="18"/>
        <v/>
      </c>
      <c r="C243" s="138">
        <f>VLOOKUP($Y$17,CAD!$H$7:$I$31,2,0)</f>
        <v>0</v>
      </c>
      <c r="D243" s="40">
        <v>0</v>
      </c>
      <c r="E243" s="40">
        <v>0</v>
      </c>
      <c r="F243" s="40">
        <v>0</v>
      </c>
      <c r="G243" s="40">
        <v>0</v>
      </c>
      <c r="H243" s="40">
        <v>0</v>
      </c>
      <c r="I243" s="40">
        <v>0</v>
      </c>
      <c r="J243" s="40">
        <v>0</v>
      </c>
      <c r="K243" s="40">
        <v>0</v>
      </c>
      <c r="L243" s="40">
        <v>0</v>
      </c>
      <c r="M243" s="40">
        <v>0</v>
      </c>
      <c r="N243" s="40">
        <v>0</v>
      </c>
      <c r="O243" s="40">
        <v>0</v>
      </c>
      <c r="P243" s="141">
        <f t="shared" si="19"/>
        <v>0</v>
      </c>
    </row>
    <row r="244" spans="1:16" hidden="1" x14ac:dyDescent="0.25">
      <c r="A244" s="255" t="str">
        <f>IF(B244=1,A235,"")</f>
        <v/>
      </c>
      <c r="B244" s="39" t="str">
        <f t="shared" si="18"/>
        <v/>
      </c>
      <c r="C244" s="138">
        <f>VLOOKUP($Y$18,CAD!$H$7:$I$31,2,0)</f>
        <v>0</v>
      </c>
      <c r="D244" s="40">
        <v>0</v>
      </c>
      <c r="E244" s="40">
        <v>0</v>
      </c>
      <c r="F244" s="40">
        <v>0</v>
      </c>
      <c r="G244" s="40">
        <v>0</v>
      </c>
      <c r="H244" s="40">
        <v>0</v>
      </c>
      <c r="I244" s="40">
        <v>0</v>
      </c>
      <c r="J244" s="40">
        <v>0</v>
      </c>
      <c r="K244" s="40">
        <v>0</v>
      </c>
      <c r="L244" s="40">
        <v>0</v>
      </c>
      <c r="M244" s="40">
        <v>0</v>
      </c>
      <c r="N244" s="40">
        <v>0</v>
      </c>
      <c r="O244" s="40">
        <v>0</v>
      </c>
      <c r="P244" s="141">
        <f t="shared" si="19"/>
        <v>0</v>
      </c>
    </row>
    <row r="245" spans="1:16" hidden="1" x14ac:dyDescent="0.25">
      <c r="A245" s="255" t="str">
        <f>IF(B245=1,A235,"")</f>
        <v/>
      </c>
      <c r="B245" s="39" t="str">
        <f t="shared" si="18"/>
        <v/>
      </c>
      <c r="C245" s="138">
        <f>VLOOKUP($Y$19,CAD!$H$7:$I$31,2,0)</f>
        <v>0</v>
      </c>
      <c r="D245" s="40">
        <v>0</v>
      </c>
      <c r="E245" s="40">
        <v>0</v>
      </c>
      <c r="F245" s="40">
        <v>0</v>
      </c>
      <c r="G245" s="40">
        <v>0</v>
      </c>
      <c r="H245" s="40">
        <v>0</v>
      </c>
      <c r="I245" s="40">
        <v>0</v>
      </c>
      <c r="J245" s="40">
        <v>0</v>
      </c>
      <c r="K245" s="40">
        <v>0</v>
      </c>
      <c r="L245" s="40">
        <v>0</v>
      </c>
      <c r="M245" s="40">
        <v>0</v>
      </c>
      <c r="N245" s="40">
        <v>0</v>
      </c>
      <c r="O245" s="40">
        <v>0</v>
      </c>
      <c r="P245" s="141">
        <f t="shared" si="19"/>
        <v>0</v>
      </c>
    </row>
    <row r="246" spans="1:16" hidden="1" x14ac:dyDescent="0.25">
      <c r="A246" s="255" t="str">
        <f>IF(B246=1,A235,"")</f>
        <v/>
      </c>
      <c r="B246" s="39" t="str">
        <f t="shared" si="18"/>
        <v/>
      </c>
      <c r="C246" s="138">
        <f>VLOOKUP($Y$20,CAD!$H$7:$I$31,2,0)</f>
        <v>0</v>
      </c>
      <c r="D246" s="40">
        <v>0</v>
      </c>
      <c r="E246" s="40">
        <v>0</v>
      </c>
      <c r="F246" s="40">
        <v>0</v>
      </c>
      <c r="G246" s="40">
        <v>0</v>
      </c>
      <c r="H246" s="40">
        <v>0</v>
      </c>
      <c r="I246" s="40">
        <v>0</v>
      </c>
      <c r="J246" s="40">
        <v>0</v>
      </c>
      <c r="K246" s="40">
        <v>0</v>
      </c>
      <c r="L246" s="40">
        <v>0</v>
      </c>
      <c r="M246" s="40">
        <v>0</v>
      </c>
      <c r="N246" s="40">
        <v>0</v>
      </c>
      <c r="O246" s="40">
        <v>0</v>
      </c>
      <c r="P246" s="141">
        <f t="shared" si="19"/>
        <v>0</v>
      </c>
    </row>
    <row r="247" spans="1:16" hidden="1" x14ac:dyDescent="0.25">
      <c r="A247" s="255" t="str">
        <f>IF(B247=1,A235,"")</f>
        <v/>
      </c>
      <c r="B247" s="39" t="str">
        <f t="shared" si="18"/>
        <v/>
      </c>
      <c r="C247" s="138">
        <f>VLOOKUP($Y$21,CAD!$H$7:$I$31,2,0)</f>
        <v>0</v>
      </c>
      <c r="D247" s="40">
        <v>0</v>
      </c>
      <c r="E247" s="40">
        <v>0</v>
      </c>
      <c r="F247" s="40">
        <v>0</v>
      </c>
      <c r="G247" s="40">
        <v>0</v>
      </c>
      <c r="H247" s="40">
        <v>0</v>
      </c>
      <c r="I247" s="40">
        <v>0</v>
      </c>
      <c r="J247" s="40">
        <v>0</v>
      </c>
      <c r="K247" s="40">
        <v>0</v>
      </c>
      <c r="L247" s="40">
        <v>0</v>
      </c>
      <c r="M247" s="40">
        <v>0</v>
      </c>
      <c r="N247" s="40">
        <v>0</v>
      </c>
      <c r="O247" s="40">
        <v>0</v>
      </c>
      <c r="P247" s="141">
        <f t="shared" si="19"/>
        <v>0</v>
      </c>
    </row>
    <row r="248" spans="1:16" hidden="1" x14ac:dyDescent="0.25">
      <c r="A248" s="255" t="str">
        <f>IF(B248=1,A235,"")</f>
        <v/>
      </c>
      <c r="B248" s="39" t="str">
        <f t="shared" si="18"/>
        <v/>
      </c>
      <c r="C248" s="138">
        <f>VLOOKUP($Y$22,CAD!$H$7:$I$31,2,0)</f>
        <v>0</v>
      </c>
      <c r="D248" s="40">
        <v>0</v>
      </c>
      <c r="E248" s="40">
        <v>0</v>
      </c>
      <c r="F248" s="40">
        <v>0</v>
      </c>
      <c r="G248" s="40">
        <v>0</v>
      </c>
      <c r="H248" s="40">
        <v>0</v>
      </c>
      <c r="I248" s="40">
        <v>0</v>
      </c>
      <c r="J248" s="40">
        <v>0</v>
      </c>
      <c r="K248" s="40">
        <v>0</v>
      </c>
      <c r="L248" s="40">
        <v>0</v>
      </c>
      <c r="M248" s="40">
        <v>0</v>
      </c>
      <c r="N248" s="40">
        <v>0</v>
      </c>
      <c r="O248" s="40">
        <v>0</v>
      </c>
      <c r="P248" s="141">
        <f t="shared" si="19"/>
        <v>0</v>
      </c>
    </row>
    <row r="249" spans="1:16" hidden="1" x14ac:dyDescent="0.25">
      <c r="A249" s="255" t="str">
        <f>IF(B249=1,A235,"")</f>
        <v/>
      </c>
      <c r="B249" s="39" t="str">
        <f t="shared" si="18"/>
        <v/>
      </c>
      <c r="C249" s="138">
        <f>VLOOKUP($Y$23,CAD!$H$7:$I$31,2,0)</f>
        <v>0</v>
      </c>
      <c r="D249" s="40">
        <v>0</v>
      </c>
      <c r="E249" s="40">
        <v>0</v>
      </c>
      <c r="F249" s="40">
        <v>0</v>
      </c>
      <c r="G249" s="40">
        <v>0</v>
      </c>
      <c r="H249" s="40">
        <v>0</v>
      </c>
      <c r="I249" s="40">
        <v>0</v>
      </c>
      <c r="J249" s="40">
        <v>0</v>
      </c>
      <c r="K249" s="40">
        <v>0</v>
      </c>
      <c r="L249" s="40">
        <v>0</v>
      </c>
      <c r="M249" s="40">
        <v>0</v>
      </c>
      <c r="N249" s="40">
        <v>0</v>
      </c>
      <c r="O249" s="40">
        <v>0</v>
      </c>
      <c r="P249" s="141">
        <f t="shared" si="19"/>
        <v>0</v>
      </c>
    </row>
    <row r="250" spans="1:16" hidden="1" x14ac:dyDescent="0.25">
      <c r="A250" s="255" t="str">
        <f>IF(B250=1,A235,"")</f>
        <v/>
      </c>
      <c r="B250" s="39" t="str">
        <f t="shared" si="18"/>
        <v/>
      </c>
      <c r="C250" s="138">
        <f>VLOOKUP($Y$24,CAD!$H$7:$I$31,2,0)</f>
        <v>0</v>
      </c>
      <c r="D250" s="40">
        <v>0</v>
      </c>
      <c r="E250" s="40">
        <v>0</v>
      </c>
      <c r="F250" s="40">
        <v>0</v>
      </c>
      <c r="G250" s="40">
        <v>0</v>
      </c>
      <c r="H250" s="40">
        <v>0</v>
      </c>
      <c r="I250" s="40">
        <v>0</v>
      </c>
      <c r="J250" s="40">
        <v>0</v>
      </c>
      <c r="K250" s="40">
        <v>0</v>
      </c>
      <c r="L250" s="40">
        <v>0</v>
      </c>
      <c r="M250" s="40">
        <v>0</v>
      </c>
      <c r="N250" s="40">
        <v>0</v>
      </c>
      <c r="O250" s="40">
        <v>0</v>
      </c>
      <c r="P250" s="141">
        <f t="shared" si="19"/>
        <v>0</v>
      </c>
    </row>
    <row r="251" spans="1:16" hidden="1" x14ac:dyDescent="0.25">
      <c r="A251" s="255" t="str">
        <f>IF(B251=1,A235,"")</f>
        <v/>
      </c>
      <c r="B251" s="39" t="str">
        <f t="shared" si="18"/>
        <v/>
      </c>
      <c r="C251" s="138">
        <f>VLOOKUP($Y$25,CAD!$H$7:$I$31,2,0)</f>
        <v>0</v>
      </c>
      <c r="D251" s="40">
        <v>0</v>
      </c>
      <c r="E251" s="40">
        <v>0</v>
      </c>
      <c r="F251" s="40">
        <v>0</v>
      </c>
      <c r="G251" s="40">
        <v>0</v>
      </c>
      <c r="H251" s="40">
        <v>0</v>
      </c>
      <c r="I251" s="40">
        <v>0</v>
      </c>
      <c r="J251" s="40">
        <v>0</v>
      </c>
      <c r="K251" s="40">
        <v>0</v>
      </c>
      <c r="L251" s="40">
        <v>0</v>
      </c>
      <c r="M251" s="40">
        <v>0</v>
      </c>
      <c r="N251" s="40">
        <v>0</v>
      </c>
      <c r="O251" s="40">
        <v>0</v>
      </c>
      <c r="P251" s="141">
        <f t="shared" si="19"/>
        <v>0</v>
      </c>
    </row>
    <row r="252" spans="1:16" hidden="1" x14ac:dyDescent="0.25">
      <c r="A252" s="255" t="str">
        <f>IF(B252=1,A235,"")</f>
        <v/>
      </c>
      <c r="B252" s="39" t="str">
        <f t="shared" si="18"/>
        <v/>
      </c>
      <c r="C252" s="138">
        <f>VLOOKUP($Y$26,CAD!$H$7:$I$31,2,0)</f>
        <v>0</v>
      </c>
      <c r="D252" s="40">
        <v>0</v>
      </c>
      <c r="E252" s="40">
        <v>0</v>
      </c>
      <c r="F252" s="40">
        <v>0</v>
      </c>
      <c r="G252" s="40">
        <v>0</v>
      </c>
      <c r="H252" s="40">
        <v>0</v>
      </c>
      <c r="I252" s="40">
        <v>0</v>
      </c>
      <c r="J252" s="40">
        <v>0</v>
      </c>
      <c r="K252" s="40">
        <v>0</v>
      </c>
      <c r="L252" s="40">
        <v>0</v>
      </c>
      <c r="M252" s="40">
        <v>0</v>
      </c>
      <c r="N252" s="40">
        <v>0</v>
      </c>
      <c r="O252" s="40">
        <v>0</v>
      </c>
      <c r="P252" s="141">
        <f t="shared" si="19"/>
        <v>0</v>
      </c>
    </row>
    <row r="253" spans="1:16" hidden="1" x14ac:dyDescent="0.25">
      <c r="A253" s="255" t="str">
        <f>IF(B253=1,A235,"")</f>
        <v/>
      </c>
      <c r="B253" s="39" t="str">
        <f t="shared" si="18"/>
        <v/>
      </c>
      <c r="C253" s="138">
        <f>VLOOKUP($Y$27,CAD!$H$7:$I$31,2,0)</f>
        <v>0</v>
      </c>
      <c r="D253" s="40">
        <v>0</v>
      </c>
      <c r="E253" s="40">
        <v>0</v>
      </c>
      <c r="F253" s="40">
        <v>0</v>
      </c>
      <c r="G253" s="40">
        <v>0</v>
      </c>
      <c r="H253" s="40">
        <v>0</v>
      </c>
      <c r="I253" s="40">
        <v>0</v>
      </c>
      <c r="J253" s="40">
        <v>0</v>
      </c>
      <c r="K253" s="40">
        <v>0</v>
      </c>
      <c r="L253" s="40">
        <v>0</v>
      </c>
      <c r="M253" s="40">
        <v>0</v>
      </c>
      <c r="N253" s="40">
        <v>0</v>
      </c>
      <c r="O253" s="40">
        <v>0</v>
      </c>
      <c r="P253" s="141">
        <f t="shared" si="19"/>
        <v>0</v>
      </c>
    </row>
    <row r="254" spans="1:16" hidden="1" x14ac:dyDescent="0.25">
      <c r="A254" s="255" t="str">
        <f>IF(B254=1,A235,"")</f>
        <v/>
      </c>
      <c r="B254" s="39" t="str">
        <f t="shared" si="18"/>
        <v/>
      </c>
      <c r="C254" s="138">
        <f>VLOOKUP($Y$28,CAD!$H$7:$I$31,2,0)</f>
        <v>0</v>
      </c>
      <c r="D254" s="40">
        <v>0</v>
      </c>
      <c r="E254" s="40">
        <v>0</v>
      </c>
      <c r="F254" s="40">
        <v>0</v>
      </c>
      <c r="G254" s="40">
        <v>0</v>
      </c>
      <c r="H254" s="40">
        <v>0</v>
      </c>
      <c r="I254" s="40">
        <v>0</v>
      </c>
      <c r="J254" s="40">
        <v>0</v>
      </c>
      <c r="K254" s="40">
        <v>0</v>
      </c>
      <c r="L254" s="40">
        <v>0</v>
      </c>
      <c r="M254" s="40">
        <v>0</v>
      </c>
      <c r="N254" s="40">
        <v>0</v>
      </c>
      <c r="O254" s="40">
        <v>0</v>
      </c>
      <c r="P254" s="141">
        <f t="shared" si="19"/>
        <v>0</v>
      </c>
    </row>
    <row r="255" spans="1:16" hidden="1" x14ac:dyDescent="0.25">
      <c r="A255" s="255" t="str">
        <f>IF(B255=1,A235,"")</f>
        <v/>
      </c>
      <c r="B255" s="39" t="str">
        <f t="shared" si="18"/>
        <v/>
      </c>
      <c r="C255" s="138">
        <f>VLOOKUP($Y$29,CAD!$H$7:$I$31,2,0)</f>
        <v>0</v>
      </c>
      <c r="D255" s="40">
        <v>0</v>
      </c>
      <c r="E255" s="40">
        <v>0</v>
      </c>
      <c r="F255" s="40">
        <v>0</v>
      </c>
      <c r="G255" s="40">
        <v>0</v>
      </c>
      <c r="H255" s="40">
        <v>0</v>
      </c>
      <c r="I255" s="40">
        <v>0</v>
      </c>
      <c r="J255" s="40">
        <v>0</v>
      </c>
      <c r="K255" s="40">
        <v>0</v>
      </c>
      <c r="L255" s="40">
        <v>0</v>
      </c>
      <c r="M255" s="40">
        <v>0</v>
      </c>
      <c r="N255" s="40">
        <v>0</v>
      </c>
      <c r="O255" s="40">
        <v>0</v>
      </c>
      <c r="P255" s="141">
        <f t="shared" si="19"/>
        <v>0</v>
      </c>
    </row>
    <row r="256" spans="1:16" hidden="1" x14ac:dyDescent="0.25">
      <c r="A256" s="255" t="str">
        <f>IF(B256=1,A235,"")</f>
        <v/>
      </c>
      <c r="B256" s="39" t="str">
        <f t="shared" si="18"/>
        <v/>
      </c>
      <c r="C256" s="138">
        <f>VLOOKUP($Y$30,CAD!$H$7:$I$31,2,0)</f>
        <v>0</v>
      </c>
      <c r="D256" s="40">
        <v>0</v>
      </c>
      <c r="E256" s="40">
        <v>0</v>
      </c>
      <c r="F256" s="40">
        <v>0</v>
      </c>
      <c r="G256" s="40">
        <v>0</v>
      </c>
      <c r="H256" s="40">
        <v>0</v>
      </c>
      <c r="I256" s="40">
        <v>0</v>
      </c>
      <c r="J256" s="40">
        <v>0</v>
      </c>
      <c r="K256" s="40">
        <v>0</v>
      </c>
      <c r="L256" s="40">
        <v>0</v>
      </c>
      <c r="M256" s="40">
        <v>0</v>
      </c>
      <c r="N256" s="40">
        <v>0</v>
      </c>
      <c r="O256" s="40">
        <v>0</v>
      </c>
      <c r="P256" s="141">
        <f t="shared" si="19"/>
        <v>0</v>
      </c>
    </row>
    <row r="257" spans="1:16" hidden="1" x14ac:dyDescent="0.25">
      <c r="A257" s="255" t="str">
        <f>IF(B257=1,A235,"")</f>
        <v/>
      </c>
      <c r="B257" s="39" t="str">
        <f t="shared" si="18"/>
        <v/>
      </c>
      <c r="C257" s="138">
        <f>VLOOKUP($Y$31,CAD!$H$7:$I$31,2,0)</f>
        <v>0</v>
      </c>
      <c r="D257" s="40">
        <v>0</v>
      </c>
      <c r="E257" s="40">
        <v>0</v>
      </c>
      <c r="F257" s="40">
        <v>0</v>
      </c>
      <c r="G257" s="40">
        <v>0</v>
      </c>
      <c r="H257" s="40">
        <v>0</v>
      </c>
      <c r="I257" s="40">
        <v>0</v>
      </c>
      <c r="J257" s="40">
        <v>0</v>
      </c>
      <c r="K257" s="40">
        <v>0</v>
      </c>
      <c r="L257" s="40">
        <v>0</v>
      </c>
      <c r="M257" s="40">
        <v>0</v>
      </c>
      <c r="N257" s="40">
        <v>0</v>
      </c>
      <c r="O257" s="40">
        <v>0</v>
      </c>
      <c r="P257" s="141">
        <f t="shared" si="19"/>
        <v>0</v>
      </c>
    </row>
    <row r="258" spans="1:16" hidden="1" x14ac:dyDescent="0.25">
      <c r="A258" s="255" t="str">
        <f>IF(B258=1,A235,"")</f>
        <v/>
      </c>
      <c r="B258" s="39" t="str">
        <f t="shared" si="18"/>
        <v/>
      </c>
      <c r="C258" s="138">
        <f>VLOOKUP($Y$32,CAD!$H$7:$I$31,2,0)</f>
        <v>0</v>
      </c>
      <c r="D258" s="40">
        <v>0</v>
      </c>
      <c r="E258" s="40">
        <v>0</v>
      </c>
      <c r="F258" s="40">
        <v>0</v>
      </c>
      <c r="G258" s="40">
        <v>0</v>
      </c>
      <c r="H258" s="40">
        <v>0</v>
      </c>
      <c r="I258" s="40">
        <v>0</v>
      </c>
      <c r="J258" s="40">
        <v>0</v>
      </c>
      <c r="K258" s="40">
        <v>0</v>
      </c>
      <c r="L258" s="40">
        <v>0</v>
      </c>
      <c r="M258" s="40">
        <v>0</v>
      </c>
      <c r="N258" s="40">
        <v>0</v>
      </c>
      <c r="O258" s="40">
        <v>0</v>
      </c>
      <c r="P258" s="141">
        <f t="shared" si="19"/>
        <v>0</v>
      </c>
    </row>
    <row r="259" spans="1:16" hidden="1" x14ac:dyDescent="0.25">
      <c r="A259" s="255" t="str">
        <f>IF(B259=1,A235,"")</f>
        <v/>
      </c>
      <c r="B259" s="39" t="str">
        <f t="shared" si="18"/>
        <v/>
      </c>
      <c r="C259" s="138">
        <f>VLOOKUP($Y$33,CAD!$H$7:$I$31,2,0)</f>
        <v>0</v>
      </c>
      <c r="D259" s="40">
        <v>0</v>
      </c>
      <c r="E259" s="40">
        <v>0</v>
      </c>
      <c r="F259" s="40">
        <v>0</v>
      </c>
      <c r="G259" s="40">
        <v>0</v>
      </c>
      <c r="H259" s="40">
        <v>0</v>
      </c>
      <c r="I259" s="40">
        <v>0</v>
      </c>
      <c r="J259" s="40">
        <v>0</v>
      </c>
      <c r="K259" s="40">
        <v>0</v>
      </c>
      <c r="L259" s="40">
        <v>0</v>
      </c>
      <c r="M259" s="40">
        <v>0</v>
      </c>
      <c r="N259" s="40">
        <v>0</v>
      </c>
      <c r="O259" s="40">
        <v>0</v>
      </c>
      <c r="P259" s="141">
        <f t="shared" si="19"/>
        <v>0</v>
      </c>
    </row>
    <row r="260" spans="1:16" hidden="1" x14ac:dyDescent="0.25">
      <c r="A260" s="255" t="str">
        <f>IF(B260=1,A235,"")</f>
        <v/>
      </c>
      <c r="B260" s="39" t="str">
        <f t="shared" si="18"/>
        <v/>
      </c>
      <c r="C260" s="138">
        <f>VLOOKUP($Y$34,CAD!$H$7:$I$31,2,0)</f>
        <v>0</v>
      </c>
      <c r="D260" s="40">
        <v>0</v>
      </c>
      <c r="E260" s="40">
        <v>0</v>
      </c>
      <c r="F260" s="40">
        <v>0</v>
      </c>
      <c r="G260" s="40">
        <v>0</v>
      </c>
      <c r="H260" s="40">
        <v>0</v>
      </c>
      <c r="I260" s="40">
        <v>0</v>
      </c>
      <c r="J260" s="40">
        <v>0</v>
      </c>
      <c r="K260" s="40">
        <v>0</v>
      </c>
      <c r="L260" s="40">
        <v>0</v>
      </c>
      <c r="M260" s="40">
        <v>0</v>
      </c>
      <c r="N260" s="40">
        <v>0</v>
      </c>
      <c r="O260" s="40">
        <v>0</v>
      </c>
      <c r="P260" s="141">
        <f t="shared" si="19"/>
        <v>0</v>
      </c>
    </row>
    <row r="261" spans="1:16" hidden="1" x14ac:dyDescent="0.25">
      <c r="A261" s="255" t="str">
        <f>IF(B261=1,A235,"")</f>
        <v/>
      </c>
      <c r="B261" s="39" t="str">
        <f t="shared" si="18"/>
        <v/>
      </c>
      <c r="C261" s="137">
        <f>VLOOKUP($Y$35,CAD!$J$7:$K$31,2,0)</f>
        <v>0</v>
      </c>
      <c r="D261" s="40">
        <v>0</v>
      </c>
      <c r="E261" s="40">
        <v>0</v>
      </c>
      <c r="F261" s="40">
        <v>0</v>
      </c>
      <c r="G261" s="40">
        <v>0</v>
      </c>
      <c r="H261" s="40">
        <v>0</v>
      </c>
      <c r="I261" s="40">
        <v>0</v>
      </c>
      <c r="J261" s="40">
        <v>0</v>
      </c>
      <c r="K261" s="40">
        <v>0</v>
      </c>
      <c r="L261" s="40">
        <v>0</v>
      </c>
      <c r="M261" s="40">
        <v>0</v>
      </c>
      <c r="N261" s="40">
        <v>0</v>
      </c>
      <c r="O261" s="40">
        <v>0</v>
      </c>
      <c r="P261" s="141">
        <f t="shared" si="19"/>
        <v>0</v>
      </c>
    </row>
    <row r="262" spans="1:16" hidden="1" x14ac:dyDescent="0.25">
      <c r="A262" s="255" t="str">
        <f>IF(B262=1,A235,"")</f>
        <v/>
      </c>
      <c r="B262" s="39" t="str">
        <f t="shared" si="18"/>
        <v/>
      </c>
      <c r="C262" s="137">
        <f>VLOOKUP($Y$36,CAD!$J$7:$K$31,2,0)</f>
        <v>0</v>
      </c>
      <c r="D262" s="40">
        <v>0</v>
      </c>
      <c r="E262" s="40">
        <v>0</v>
      </c>
      <c r="F262" s="40">
        <v>0</v>
      </c>
      <c r="G262" s="40">
        <v>0</v>
      </c>
      <c r="H262" s="40">
        <v>0</v>
      </c>
      <c r="I262" s="40">
        <v>0</v>
      </c>
      <c r="J262" s="40">
        <v>0</v>
      </c>
      <c r="K262" s="40">
        <v>0</v>
      </c>
      <c r="L262" s="40">
        <v>0</v>
      </c>
      <c r="M262" s="40">
        <v>0</v>
      </c>
      <c r="N262" s="40">
        <v>0</v>
      </c>
      <c r="O262" s="40">
        <v>0</v>
      </c>
      <c r="P262" s="141">
        <f t="shared" si="19"/>
        <v>0</v>
      </c>
    </row>
    <row r="263" spans="1:16" hidden="1" x14ac:dyDescent="0.25">
      <c r="A263" s="255" t="str">
        <f>IF(B263=1,A235,"")</f>
        <v/>
      </c>
      <c r="B263" s="39" t="str">
        <f t="shared" si="18"/>
        <v/>
      </c>
      <c r="C263" s="137">
        <f>VLOOKUP($Y$37,CAD!$J$7:$K$31,2,0)</f>
        <v>0</v>
      </c>
      <c r="D263" s="40">
        <v>0</v>
      </c>
      <c r="E263" s="40">
        <v>0</v>
      </c>
      <c r="F263" s="40">
        <v>0</v>
      </c>
      <c r="G263" s="40">
        <v>0</v>
      </c>
      <c r="H263" s="40">
        <v>0</v>
      </c>
      <c r="I263" s="40">
        <v>0</v>
      </c>
      <c r="J263" s="40">
        <v>0</v>
      </c>
      <c r="K263" s="40">
        <v>0</v>
      </c>
      <c r="L263" s="40">
        <v>0</v>
      </c>
      <c r="M263" s="40">
        <v>0</v>
      </c>
      <c r="N263" s="40">
        <v>0</v>
      </c>
      <c r="O263" s="40">
        <v>0</v>
      </c>
      <c r="P263" s="141">
        <f t="shared" si="19"/>
        <v>0</v>
      </c>
    </row>
    <row r="264" spans="1:16" hidden="1" x14ac:dyDescent="0.25">
      <c r="A264" s="255" t="str">
        <f>IF(B264=1,A235,"")</f>
        <v/>
      </c>
      <c r="B264" s="39" t="str">
        <f t="shared" si="18"/>
        <v/>
      </c>
      <c r="C264" s="137">
        <f>VLOOKUP($Y$38,CAD!$J$7:$K$31,2,0)</f>
        <v>0</v>
      </c>
      <c r="D264" s="40">
        <v>0</v>
      </c>
      <c r="E264" s="40">
        <v>0</v>
      </c>
      <c r="F264" s="40">
        <v>0</v>
      </c>
      <c r="G264" s="40">
        <v>0</v>
      </c>
      <c r="H264" s="40">
        <v>0</v>
      </c>
      <c r="I264" s="40">
        <v>0</v>
      </c>
      <c r="J264" s="40">
        <v>0</v>
      </c>
      <c r="K264" s="40">
        <v>0</v>
      </c>
      <c r="L264" s="40">
        <v>0</v>
      </c>
      <c r="M264" s="40">
        <v>0</v>
      </c>
      <c r="N264" s="40">
        <v>0</v>
      </c>
      <c r="O264" s="40">
        <v>0</v>
      </c>
      <c r="P264" s="141">
        <f t="shared" si="19"/>
        <v>0</v>
      </c>
    </row>
    <row r="265" spans="1:16" hidden="1" x14ac:dyDescent="0.25">
      <c r="A265" s="255" t="str">
        <f>IF(B265=1,A235,"")</f>
        <v/>
      </c>
      <c r="B265" s="39" t="str">
        <f t="shared" si="18"/>
        <v/>
      </c>
      <c r="C265" s="137">
        <f>VLOOKUP($Y$39,CAD!$J$7:$K$31,2,0)</f>
        <v>0</v>
      </c>
      <c r="D265" s="40">
        <v>0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>
        <v>0</v>
      </c>
      <c r="K265" s="40">
        <v>0</v>
      </c>
      <c r="L265" s="40">
        <v>0</v>
      </c>
      <c r="M265" s="40">
        <v>0</v>
      </c>
      <c r="N265" s="40">
        <v>0</v>
      </c>
      <c r="O265" s="40">
        <v>0</v>
      </c>
      <c r="P265" s="141">
        <f t="shared" si="19"/>
        <v>0</v>
      </c>
    </row>
    <row r="266" spans="1:16" hidden="1" x14ac:dyDescent="0.25">
      <c r="A266" s="255" t="str">
        <f>IF(B266=1,A235,"")</f>
        <v/>
      </c>
      <c r="B266" s="39" t="str">
        <f t="shared" si="18"/>
        <v/>
      </c>
      <c r="C266" s="137">
        <f>VLOOKUP($Y$40,CAD!$J$7:$K$31,2,0)</f>
        <v>0</v>
      </c>
      <c r="D266" s="40">
        <v>0</v>
      </c>
      <c r="E266" s="40">
        <v>0</v>
      </c>
      <c r="F266" s="40">
        <v>0</v>
      </c>
      <c r="G266" s="40">
        <v>0</v>
      </c>
      <c r="H266" s="40">
        <v>0</v>
      </c>
      <c r="I266" s="40">
        <v>0</v>
      </c>
      <c r="J266" s="40">
        <v>0</v>
      </c>
      <c r="K266" s="40">
        <v>0</v>
      </c>
      <c r="L266" s="40">
        <v>0</v>
      </c>
      <c r="M266" s="40">
        <v>0</v>
      </c>
      <c r="N266" s="40">
        <v>0</v>
      </c>
      <c r="O266" s="40">
        <v>0</v>
      </c>
      <c r="P266" s="141">
        <f t="shared" si="19"/>
        <v>0</v>
      </c>
    </row>
    <row r="267" spans="1:16" hidden="1" x14ac:dyDescent="0.25">
      <c r="A267" s="255" t="str">
        <f>IF(B267=1,A235,"")</f>
        <v/>
      </c>
      <c r="B267" s="39" t="str">
        <f t="shared" si="18"/>
        <v/>
      </c>
      <c r="C267" s="137">
        <f>VLOOKUP($Y$41,CAD!$J$7:$K$31,2,0)</f>
        <v>0</v>
      </c>
      <c r="D267" s="40">
        <v>0</v>
      </c>
      <c r="E267" s="40">
        <v>0</v>
      </c>
      <c r="F267" s="40">
        <v>0</v>
      </c>
      <c r="G267" s="40">
        <v>0</v>
      </c>
      <c r="H267" s="40">
        <v>0</v>
      </c>
      <c r="I267" s="40">
        <v>0</v>
      </c>
      <c r="J267" s="40">
        <v>0</v>
      </c>
      <c r="K267" s="40">
        <v>0</v>
      </c>
      <c r="L267" s="40">
        <v>0</v>
      </c>
      <c r="M267" s="40">
        <v>0</v>
      </c>
      <c r="N267" s="40">
        <v>0</v>
      </c>
      <c r="O267" s="40">
        <v>0</v>
      </c>
      <c r="P267" s="141">
        <f t="shared" si="19"/>
        <v>0</v>
      </c>
    </row>
    <row r="268" spans="1:16" hidden="1" x14ac:dyDescent="0.25">
      <c r="A268" s="255" t="str">
        <f>IF(B268=1,A235,"")</f>
        <v/>
      </c>
      <c r="B268" s="39" t="str">
        <f t="shared" si="18"/>
        <v/>
      </c>
      <c r="C268" s="137">
        <f>VLOOKUP($Y$42,CAD!$J$7:$K$31,2,0)</f>
        <v>0</v>
      </c>
      <c r="D268" s="40">
        <v>0</v>
      </c>
      <c r="E268" s="40">
        <v>0</v>
      </c>
      <c r="F268" s="40">
        <v>0</v>
      </c>
      <c r="G268" s="40">
        <v>0</v>
      </c>
      <c r="H268" s="40">
        <v>0</v>
      </c>
      <c r="I268" s="40">
        <v>0</v>
      </c>
      <c r="J268" s="40">
        <v>0</v>
      </c>
      <c r="K268" s="40">
        <v>0</v>
      </c>
      <c r="L268" s="40">
        <v>0</v>
      </c>
      <c r="M268" s="40">
        <v>0</v>
      </c>
      <c r="N268" s="40">
        <v>0</v>
      </c>
      <c r="O268" s="40">
        <v>0</v>
      </c>
      <c r="P268" s="141">
        <f t="shared" si="19"/>
        <v>0</v>
      </c>
    </row>
    <row r="269" spans="1:16" hidden="1" x14ac:dyDescent="0.25">
      <c r="A269" s="255" t="str">
        <f>IF(B269=1,A235,"")</f>
        <v/>
      </c>
      <c r="B269" s="39" t="str">
        <f t="shared" si="18"/>
        <v/>
      </c>
      <c r="C269" s="137">
        <f>VLOOKUP($Y$43,CAD!$J$7:$K$31,2,0)</f>
        <v>0</v>
      </c>
      <c r="D269" s="40">
        <v>0</v>
      </c>
      <c r="E269" s="40">
        <v>0</v>
      </c>
      <c r="F269" s="40">
        <v>0</v>
      </c>
      <c r="G269" s="40">
        <v>0</v>
      </c>
      <c r="H269" s="40">
        <v>0</v>
      </c>
      <c r="I269" s="40">
        <v>0</v>
      </c>
      <c r="J269" s="40">
        <v>0</v>
      </c>
      <c r="K269" s="40">
        <v>0</v>
      </c>
      <c r="L269" s="40">
        <v>0</v>
      </c>
      <c r="M269" s="40">
        <v>0</v>
      </c>
      <c r="N269" s="40">
        <v>0</v>
      </c>
      <c r="O269" s="40">
        <v>0</v>
      </c>
      <c r="P269" s="141">
        <f t="shared" si="19"/>
        <v>0</v>
      </c>
    </row>
    <row r="270" spans="1:16" hidden="1" x14ac:dyDescent="0.25">
      <c r="A270" s="255" t="str">
        <f>IF(B270=1,A235,"")</f>
        <v/>
      </c>
      <c r="B270" s="39" t="str">
        <f t="shared" si="18"/>
        <v/>
      </c>
      <c r="C270" s="137">
        <f>VLOOKUP($Y$44,CAD!$J$7:$K$31,2,0)</f>
        <v>0</v>
      </c>
      <c r="D270" s="40">
        <v>0</v>
      </c>
      <c r="E270" s="40">
        <v>0</v>
      </c>
      <c r="F270" s="40">
        <v>0</v>
      </c>
      <c r="G270" s="40">
        <v>0</v>
      </c>
      <c r="H270" s="40">
        <v>0</v>
      </c>
      <c r="I270" s="40">
        <v>0</v>
      </c>
      <c r="J270" s="40">
        <v>0</v>
      </c>
      <c r="K270" s="40">
        <v>0</v>
      </c>
      <c r="L270" s="40">
        <v>0</v>
      </c>
      <c r="M270" s="40">
        <v>0</v>
      </c>
      <c r="N270" s="40">
        <v>0</v>
      </c>
      <c r="O270" s="40">
        <v>0</v>
      </c>
      <c r="P270" s="141">
        <f t="shared" si="19"/>
        <v>0</v>
      </c>
    </row>
    <row r="271" spans="1:16" hidden="1" x14ac:dyDescent="0.25">
      <c r="A271" s="255" t="str">
        <f>IF(B271=1,A235,"")</f>
        <v/>
      </c>
      <c r="B271" s="39" t="str">
        <f t="shared" si="18"/>
        <v/>
      </c>
      <c r="C271" s="137">
        <f>VLOOKUP($Y$45,CAD!$J$7:$K$31,2,0)</f>
        <v>0</v>
      </c>
      <c r="D271" s="40">
        <v>0</v>
      </c>
      <c r="E271" s="40">
        <v>0</v>
      </c>
      <c r="F271" s="40">
        <v>0</v>
      </c>
      <c r="G271" s="40">
        <v>0</v>
      </c>
      <c r="H271" s="40">
        <v>0</v>
      </c>
      <c r="I271" s="40">
        <v>0</v>
      </c>
      <c r="J271" s="40">
        <v>0</v>
      </c>
      <c r="K271" s="40">
        <v>0</v>
      </c>
      <c r="L271" s="40">
        <v>0</v>
      </c>
      <c r="M271" s="40">
        <v>0</v>
      </c>
      <c r="N271" s="40">
        <v>0</v>
      </c>
      <c r="O271" s="40">
        <v>0</v>
      </c>
      <c r="P271" s="141">
        <f t="shared" si="19"/>
        <v>0</v>
      </c>
    </row>
    <row r="272" spans="1:16" hidden="1" x14ac:dyDescent="0.25">
      <c r="A272" s="255" t="str">
        <f>IF(B272=1,A235,"")</f>
        <v/>
      </c>
      <c r="B272" s="39" t="str">
        <f t="shared" si="18"/>
        <v/>
      </c>
      <c r="C272" s="137">
        <f>VLOOKUP($Y$46,CAD!$J$7:$K$31,2,0)</f>
        <v>0</v>
      </c>
      <c r="D272" s="40">
        <v>0</v>
      </c>
      <c r="E272" s="40">
        <v>0</v>
      </c>
      <c r="F272" s="40">
        <v>0</v>
      </c>
      <c r="G272" s="40">
        <v>0</v>
      </c>
      <c r="H272" s="40">
        <v>0</v>
      </c>
      <c r="I272" s="40">
        <v>0</v>
      </c>
      <c r="J272" s="40">
        <v>0</v>
      </c>
      <c r="K272" s="40">
        <v>0</v>
      </c>
      <c r="L272" s="40">
        <v>0</v>
      </c>
      <c r="M272" s="40">
        <v>0</v>
      </c>
      <c r="N272" s="40">
        <v>0</v>
      </c>
      <c r="O272" s="40">
        <v>0</v>
      </c>
      <c r="P272" s="141">
        <f t="shared" si="19"/>
        <v>0</v>
      </c>
    </row>
    <row r="273" spans="1:16" hidden="1" x14ac:dyDescent="0.25">
      <c r="A273" s="255" t="str">
        <f>IF(B273=1,A235,"")</f>
        <v/>
      </c>
      <c r="B273" s="39" t="str">
        <f t="shared" si="18"/>
        <v/>
      </c>
      <c r="C273" s="137">
        <f>VLOOKUP($Y$47,CAD!$J$7:$K$31,2,0)</f>
        <v>0</v>
      </c>
      <c r="D273" s="40">
        <v>0</v>
      </c>
      <c r="E273" s="40">
        <v>0</v>
      </c>
      <c r="F273" s="40">
        <v>0</v>
      </c>
      <c r="G273" s="40">
        <v>0</v>
      </c>
      <c r="H273" s="40">
        <v>0</v>
      </c>
      <c r="I273" s="40">
        <v>0</v>
      </c>
      <c r="J273" s="40">
        <v>0</v>
      </c>
      <c r="K273" s="40">
        <v>0</v>
      </c>
      <c r="L273" s="40">
        <v>0</v>
      </c>
      <c r="M273" s="40">
        <v>0</v>
      </c>
      <c r="N273" s="40">
        <v>0</v>
      </c>
      <c r="O273" s="40">
        <v>0</v>
      </c>
      <c r="P273" s="141">
        <f t="shared" si="19"/>
        <v>0</v>
      </c>
    </row>
    <row r="274" spans="1:16" hidden="1" x14ac:dyDescent="0.25">
      <c r="A274" s="255" t="str">
        <f>IF(B274=1,A235,"")</f>
        <v/>
      </c>
      <c r="B274" s="39" t="str">
        <f t="shared" si="18"/>
        <v/>
      </c>
      <c r="C274" s="137">
        <f>VLOOKUP($Y$48,CAD!$J$7:$K$31,2,0)</f>
        <v>0</v>
      </c>
      <c r="D274" s="40">
        <v>0</v>
      </c>
      <c r="E274" s="40">
        <v>0</v>
      </c>
      <c r="F274" s="40">
        <v>0</v>
      </c>
      <c r="G274" s="40">
        <v>0</v>
      </c>
      <c r="H274" s="40">
        <v>0</v>
      </c>
      <c r="I274" s="40">
        <v>0</v>
      </c>
      <c r="J274" s="40">
        <v>0</v>
      </c>
      <c r="K274" s="40">
        <v>0</v>
      </c>
      <c r="L274" s="40">
        <v>0</v>
      </c>
      <c r="M274" s="40">
        <v>0</v>
      </c>
      <c r="N274" s="40">
        <v>0</v>
      </c>
      <c r="O274" s="40">
        <v>0</v>
      </c>
      <c r="P274" s="141">
        <f t="shared" si="19"/>
        <v>0</v>
      </c>
    </row>
    <row r="275" spans="1:16" hidden="1" x14ac:dyDescent="0.25">
      <c r="A275" s="255" t="str">
        <f>IF(B275=1,A235,"")</f>
        <v/>
      </c>
      <c r="B275" s="39" t="str">
        <f t="shared" si="18"/>
        <v/>
      </c>
      <c r="C275" s="137">
        <f>VLOOKUP($Y$49,CAD!$J$7:$K$31,2,0)</f>
        <v>0</v>
      </c>
      <c r="D275" s="40">
        <v>0</v>
      </c>
      <c r="E275" s="40">
        <v>0</v>
      </c>
      <c r="F275" s="40">
        <v>0</v>
      </c>
      <c r="G275" s="40">
        <v>0</v>
      </c>
      <c r="H275" s="40">
        <v>0</v>
      </c>
      <c r="I275" s="40">
        <v>0</v>
      </c>
      <c r="J275" s="40">
        <v>0</v>
      </c>
      <c r="K275" s="40">
        <v>0</v>
      </c>
      <c r="L275" s="40">
        <v>0</v>
      </c>
      <c r="M275" s="40">
        <v>0</v>
      </c>
      <c r="N275" s="40">
        <v>0</v>
      </c>
      <c r="O275" s="40">
        <v>0</v>
      </c>
      <c r="P275" s="141">
        <f t="shared" si="19"/>
        <v>0</v>
      </c>
    </row>
    <row r="276" spans="1:16" hidden="1" x14ac:dyDescent="0.25">
      <c r="A276" s="255" t="str">
        <f>IF(B276=1,A235,"")</f>
        <v/>
      </c>
      <c r="B276" s="39" t="str">
        <f t="shared" si="18"/>
        <v/>
      </c>
      <c r="C276" s="137">
        <f>VLOOKUP($Y$50,CAD!$J$7:$K$31,2,0)</f>
        <v>0</v>
      </c>
      <c r="D276" s="40">
        <v>0</v>
      </c>
      <c r="E276" s="40">
        <v>0</v>
      </c>
      <c r="F276" s="40">
        <v>0</v>
      </c>
      <c r="G276" s="40">
        <v>0</v>
      </c>
      <c r="H276" s="40">
        <v>0</v>
      </c>
      <c r="I276" s="40">
        <v>0</v>
      </c>
      <c r="J276" s="40">
        <v>0</v>
      </c>
      <c r="K276" s="40">
        <v>0</v>
      </c>
      <c r="L276" s="40">
        <v>0</v>
      </c>
      <c r="M276" s="40">
        <v>0</v>
      </c>
      <c r="N276" s="40">
        <v>0</v>
      </c>
      <c r="O276" s="40">
        <v>0</v>
      </c>
      <c r="P276" s="141">
        <f t="shared" si="19"/>
        <v>0</v>
      </c>
    </row>
    <row r="277" spans="1:16" hidden="1" x14ac:dyDescent="0.25">
      <c r="A277" s="255" t="str">
        <f>IF(B277=1,A235,"")</f>
        <v/>
      </c>
      <c r="B277" s="39" t="str">
        <f t="shared" si="18"/>
        <v/>
      </c>
      <c r="C277" s="137">
        <f>VLOOKUP($Y$51,CAD!$J$7:$K$31,2,0)</f>
        <v>0</v>
      </c>
      <c r="D277" s="40">
        <v>0</v>
      </c>
      <c r="E277" s="40">
        <v>0</v>
      </c>
      <c r="F277" s="40">
        <v>0</v>
      </c>
      <c r="G277" s="40">
        <v>0</v>
      </c>
      <c r="H277" s="40">
        <v>0</v>
      </c>
      <c r="I277" s="40">
        <v>0</v>
      </c>
      <c r="J277" s="40">
        <v>0</v>
      </c>
      <c r="K277" s="40">
        <v>0</v>
      </c>
      <c r="L277" s="40">
        <v>0</v>
      </c>
      <c r="M277" s="40">
        <v>0</v>
      </c>
      <c r="N277" s="40">
        <v>0</v>
      </c>
      <c r="O277" s="40">
        <v>0</v>
      </c>
      <c r="P277" s="141">
        <f t="shared" si="19"/>
        <v>0</v>
      </c>
    </row>
    <row r="278" spans="1:16" hidden="1" x14ac:dyDescent="0.25">
      <c r="A278" s="255" t="str">
        <f>IF(B278=1,A235,"")</f>
        <v/>
      </c>
      <c r="B278" s="39" t="str">
        <f t="shared" si="18"/>
        <v/>
      </c>
      <c r="C278" s="137">
        <f>VLOOKUP($Y$52,CAD!$J$7:$K$31,2,0)</f>
        <v>0</v>
      </c>
      <c r="D278" s="40">
        <v>0</v>
      </c>
      <c r="E278" s="40">
        <v>0</v>
      </c>
      <c r="F278" s="40">
        <v>0</v>
      </c>
      <c r="G278" s="40">
        <v>0</v>
      </c>
      <c r="H278" s="40">
        <v>0</v>
      </c>
      <c r="I278" s="40">
        <v>0</v>
      </c>
      <c r="J278" s="40">
        <v>0</v>
      </c>
      <c r="K278" s="40">
        <v>0</v>
      </c>
      <c r="L278" s="40">
        <v>0</v>
      </c>
      <c r="M278" s="40">
        <v>0</v>
      </c>
      <c r="N278" s="40">
        <v>0</v>
      </c>
      <c r="O278" s="40">
        <v>0</v>
      </c>
      <c r="P278" s="141">
        <f t="shared" si="19"/>
        <v>0</v>
      </c>
    </row>
    <row r="279" spans="1:16" hidden="1" x14ac:dyDescent="0.25">
      <c r="A279" s="255" t="str">
        <f>IF(B279=1,A235,"")</f>
        <v/>
      </c>
      <c r="B279" s="39" t="str">
        <f t="shared" si="18"/>
        <v/>
      </c>
      <c r="C279" s="137">
        <f>VLOOKUP($Y$53,CAD!$J$7:$K$31,2,0)</f>
        <v>0</v>
      </c>
      <c r="D279" s="40">
        <v>0</v>
      </c>
      <c r="E279" s="40">
        <v>0</v>
      </c>
      <c r="F279" s="40">
        <v>0</v>
      </c>
      <c r="G279" s="40">
        <v>0</v>
      </c>
      <c r="H279" s="40">
        <v>0</v>
      </c>
      <c r="I279" s="40">
        <v>0</v>
      </c>
      <c r="J279" s="40">
        <v>0</v>
      </c>
      <c r="K279" s="40">
        <v>0</v>
      </c>
      <c r="L279" s="40">
        <v>0</v>
      </c>
      <c r="M279" s="40">
        <v>0</v>
      </c>
      <c r="N279" s="40">
        <v>0</v>
      </c>
      <c r="O279" s="40">
        <v>0</v>
      </c>
      <c r="P279" s="141">
        <f t="shared" si="19"/>
        <v>0</v>
      </c>
    </row>
    <row r="280" spans="1:16" hidden="1" x14ac:dyDescent="0.25">
      <c r="A280" s="255" t="str">
        <f>IF(B280=1,A235,"")</f>
        <v/>
      </c>
      <c r="B280" s="39" t="str">
        <f t="shared" si="18"/>
        <v/>
      </c>
      <c r="C280" s="137">
        <f>VLOOKUP($Y$54,CAD!$J$7:$K$31,2,0)</f>
        <v>0</v>
      </c>
      <c r="D280" s="40">
        <v>0</v>
      </c>
      <c r="E280" s="40">
        <v>0</v>
      </c>
      <c r="F280" s="40">
        <v>0</v>
      </c>
      <c r="G280" s="40">
        <v>0</v>
      </c>
      <c r="H280" s="40">
        <v>0</v>
      </c>
      <c r="I280" s="40">
        <v>0</v>
      </c>
      <c r="J280" s="40">
        <v>0</v>
      </c>
      <c r="K280" s="40">
        <v>0</v>
      </c>
      <c r="L280" s="40">
        <v>0</v>
      </c>
      <c r="M280" s="40">
        <v>0</v>
      </c>
      <c r="N280" s="40">
        <v>0</v>
      </c>
      <c r="O280" s="40">
        <v>0</v>
      </c>
      <c r="P280" s="141">
        <f t="shared" si="19"/>
        <v>0</v>
      </c>
    </row>
    <row r="281" spans="1:16" hidden="1" x14ac:dyDescent="0.25">
      <c r="A281" s="255" t="str">
        <f>IF(B281=1,A235,"")</f>
        <v/>
      </c>
      <c r="B281" s="39" t="str">
        <f t="shared" si="18"/>
        <v/>
      </c>
      <c r="C281" s="137">
        <f>VLOOKUP($Y$55,CAD!$J$7:$K$31,2,0)</f>
        <v>0</v>
      </c>
      <c r="D281" s="40">
        <v>0</v>
      </c>
      <c r="E281" s="40">
        <v>0</v>
      </c>
      <c r="F281" s="40">
        <v>0</v>
      </c>
      <c r="G281" s="40">
        <v>0</v>
      </c>
      <c r="H281" s="40">
        <v>0</v>
      </c>
      <c r="I281" s="40">
        <v>0</v>
      </c>
      <c r="J281" s="40">
        <v>0</v>
      </c>
      <c r="K281" s="40">
        <v>0</v>
      </c>
      <c r="L281" s="40">
        <v>0</v>
      </c>
      <c r="M281" s="40">
        <v>0</v>
      </c>
      <c r="N281" s="40">
        <v>0</v>
      </c>
      <c r="O281" s="40">
        <v>0</v>
      </c>
      <c r="P281" s="141">
        <f t="shared" si="19"/>
        <v>0</v>
      </c>
    </row>
    <row r="282" spans="1:16" hidden="1" x14ac:dyDescent="0.25">
      <c r="A282" s="255" t="str">
        <f>IF(B282=1,A235,"")</f>
        <v/>
      </c>
      <c r="B282" s="39" t="str">
        <f t="shared" si="18"/>
        <v/>
      </c>
      <c r="C282" s="137">
        <f>VLOOKUP($Y$56,CAD!$J$7:$K$31,2,0)</f>
        <v>0</v>
      </c>
      <c r="D282" s="40">
        <v>0</v>
      </c>
      <c r="E282" s="40">
        <v>0</v>
      </c>
      <c r="F282" s="40">
        <v>0</v>
      </c>
      <c r="G282" s="40">
        <v>0</v>
      </c>
      <c r="H282" s="40">
        <v>0</v>
      </c>
      <c r="I282" s="40">
        <v>0</v>
      </c>
      <c r="J282" s="40">
        <v>0</v>
      </c>
      <c r="K282" s="40">
        <v>0</v>
      </c>
      <c r="L282" s="40">
        <v>0</v>
      </c>
      <c r="M282" s="40">
        <v>0</v>
      </c>
      <c r="N282" s="40">
        <v>0</v>
      </c>
      <c r="O282" s="40">
        <v>0</v>
      </c>
      <c r="P282" s="141">
        <f t="shared" si="19"/>
        <v>0</v>
      </c>
    </row>
    <row r="283" spans="1:16" hidden="1" x14ac:dyDescent="0.25">
      <c r="A283" s="255" t="str">
        <f>IF(B283=1,A235,"")</f>
        <v/>
      </c>
      <c r="B283" s="39" t="str">
        <f t="shared" si="18"/>
        <v/>
      </c>
      <c r="C283" s="137">
        <f>VLOOKUP($Y$57,CAD!$J$7:$K$31,2,0)</f>
        <v>0</v>
      </c>
      <c r="D283" s="40">
        <v>0</v>
      </c>
      <c r="E283" s="40">
        <v>0</v>
      </c>
      <c r="F283" s="40">
        <v>0</v>
      </c>
      <c r="G283" s="40">
        <v>0</v>
      </c>
      <c r="H283" s="40">
        <v>0</v>
      </c>
      <c r="I283" s="40">
        <v>0</v>
      </c>
      <c r="J283" s="40">
        <v>0</v>
      </c>
      <c r="K283" s="40">
        <v>0</v>
      </c>
      <c r="L283" s="40">
        <v>0</v>
      </c>
      <c r="M283" s="40">
        <v>0</v>
      </c>
      <c r="N283" s="40">
        <v>0</v>
      </c>
      <c r="O283" s="40">
        <v>0</v>
      </c>
      <c r="P283" s="141">
        <f t="shared" si="19"/>
        <v>0</v>
      </c>
    </row>
    <row r="284" spans="1:16" hidden="1" x14ac:dyDescent="0.25">
      <c r="A284" s="255" t="str">
        <f>IF(B284=1,A235,"")</f>
        <v/>
      </c>
      <c r="B284" s="39" t="str">
        <f t="shared" si="18"/>
        <v/>
      </c>
      <c r="C284" s="137">
        <f>VLOOKUP($Y$58,CAD!$J$7:$K$31,2,0)</f>
        <v>0</v>
      </c>
      <c r="D284" s="40">
        <v>0</v>
      </c>
      <c r="E284" s="40">
        <v>0</v>
      </c>
      <c r="F284" s="40">
        <v>0</v>
      </c>
      <c r="G284" s="40">
        <v>0</v>
      </c>
      <c r="H284" s="40">
        <v>0</v>
      </c>
      <c r="I284" s="40">
        <v>0</v>
      </c>
      <c r="J284" s="40">
        <v>0</v>
      </c>
      <c r="K284" s="40">
        <v>0</v>
      </c>
      <c r="L284" s="40">
        <v>0</v>
      </c>
      <c r="M284" s="40">
        <v>0</v>
      </c>
      <c r="N284" s="40">
        <v>0</v>
      </c>
      <c r="O284" s="40">
        <v>0</v>
      </c>
      <c r="P284" s="141">
        <f t="shared" si="19"/>
        <v>0</v>
      </c>
    </row>
    <row r="285" spans="1:16" hidden="1" x14ac:dyDescent="0.25">
      <c r="A285" s="255" t="str">
        <f>IF(B285=1,A235,"")</f>
        <v/>
      </c>
      <c r="B285" s="39" t="str">
        <f t="shared" si="18"/>
        <v/>
      </c>
      <c r="C285" s="137">
        <f>VLOOKUP($Y$59,CAD!$J$7:$K$31,2,0)</f>
        <v>0</v>
      </c>
      <c r="D285" s="40">
        <v>0</v>
      </c>
      <c r="E285" s="40">
        <v>0</v>
      </c>
      <c r="F285" s="40">
        <v>0</v>
      </c>
      <c r="G285" s="40">
        <v>0</v>
      </c>
      <c r="H285" s="40">
        <v>0</v>
      </c>
      <c r="I285" s="40">
        <v>0</v>
      </c>
      <c r="J285" s="40">
        <v>0</v>
      </c>
      <c r="K285" s="40">
        <v>0</v>
      </c>
      <c r="L285" s="40">
        <v>0</v>
      </c>
      <c r="M285" s="40">
        <v>0</v>
      </c>
      <c r="N285" s="40">
        <v>0</v>
      </c>
      <c r="O285" s="40">
        <v>0</v>
      </c>
      <c r="P285" s="141">
        <f t="shared" si="19"/>
        <v>0</v>
      </c>
    </row>
    <row r="286" spans="1:16" hidden="1" x14ac:dyDescent="0.25">
      <c r="A286" s="255">
        <f>A233</f>
        <v>2024</v>
      </c>
    </row>
    <row r="287" spans="1:16" hidden="1" x14ac:dyDescent="0.25">
      <c r="A287" s="255">
        <f>A233</f>
        <v>2024</v>
      </c>
      <c r="C287" s="63" t="s">
        <v>204</v>
      </c>
      <c r="D287" s="34">
        <f>D233-D235</f>
        <v>0</v>
      </c>
      <c r="E287" s="34">
        <f t="shared" ref="E287:P287" si="20">E233-E235</f>
        <v>0</v>
      </c>
      <c r="F287" s="34">
        <f t="shared" si="20"/>
        <v>0</v>
      </c>
      <c r="G287" s="34">
        <f t="shared" si="20"/>
        <v>0</v>
      </c>
      <c r="H287" s="34">
        <f t="shared" si="20"/>
        <v>0</v>
      </c>
      <c r="I287" s="34">
        <f t="shared" si="20"/>
        <v>0</v>
      </c>
      <c r="J287" s="34">
        <f t="shared" si="20"/>
        <v>0</v>
      </c>
      <c r="K287" s="34">
        <f t="shared" si="20"/>
        <v>0</v>
      </c>
      <c r="L287" s="34">
        <f t="shared" si="20"/>
        <v>0</v>
      </c>
      <c r="M287" s="34">
        <f t="shared" si="20"/>
        <v>0</v>
      </c>
      <c r="N287" s="34">
        <f t="shared" si="20"/>
        <v>0</v>
      </c>
      <c r="O287" s="34">
        <f t="shared" si="20"/>
        <v>0</v>
      </c>
      <c r="P287" s="34">
        <f t="shared" si="20"/>
        <v>0</v>
      </c>
    </row>
    <row r="288" spans="1:16" hidden="1" x14ac:dyDescent="0.25"/>
    <row r="289" spans="1:17" ht="15" hidden="1" customHeight="1" thickBot="1" x14ac:dyDescent="0.3">
      <c r="A289" s="255">
        <f>A233+1</f>
        <v>2025</v>
      </c>
      <c r="B289" s="41"/>
      <c r="C289" s="147" t="s">
        <v>202</v>
      </c>
      <c r="D289" s="148">
        <f>PREV_R!D294</f>
        <v>0</v>
      </c>
      <c r="E289" s="148">
        <f>PREV_R!E294</f>
        <v>0</v>
      </c>
      <c r="F289" s="148">
        <f>PREV_R!F294</f>
        <v>0</v>
      </c>
      <c r="G289" s="148">
        <f>PREV_R!G294</f>
        <v>0</v>
      </c>
      <c r="H289" s="148">
        <f>PREV_R!H294</f>
        <v>0</v>
      </c>
      <c r="I289" s="148">
        <f>PREV_R!I294</f>
        <v>0</v>
      </c>
      <c r="J289" s="148">
        <f>PREV_R!J294</f>
        <v>0</v>
      </c>
      <c r="K289" s="148">
        <f>PREV_R!K294</f>
        <v>0</v>
      </c>
      <c r="L289" s="148">
        <f>PREV_R!L294</f>
        <v>0</v>
      </c>
      <c r="M289" s="148">
        <f>PREV_R!M294</f>
        <v>0</v>
      </c>
      <c r="N289" s="148">
        <f>PREV_R!N294</f>
        <v>0</v>
      </c>
      <c r="O289" s="148">
        <f>PREV_R!O294</f>
        <v>0</v>
      </c>
      <c r="P289" s="148">
        <f>SUM(D289:O289)</f>
        <v>0</v>
      </c>
      <c r="Q289" s="9"/>
    </row>
    <row r="290" spans="1:17" ht="15" hidden="1" customHeight="1" x14ac:dyDescent="0.25">
      <c r="A290" s="255">
        <f>A289</f>
        <v>2025</v>
      </c>
      <c r="B290" s="41"/>
      <c r="C290" s="107"/>
      <c r="D290" s="107"/>
      <c r="E290" s="107"/>
      <c r="F290" s="107"/>
      <c r="G290" s="107"/>
      <c r="H290" s="107"/>
      <c r="I290" s="107"/>
      <c r="J290" s="107"/>
      <c r="K290" s="107"/>
      <c r="L290" s="107"/>
      <c r="M290" s="107"/>
      <c r="N290" s="107"/>
      <c r="O290" s="107"/>
      <c r="P290" s="107"/>
      <c r="Q290" s="9"/>
    </row>
    <row r="291" spans="1:17" ht="15" hidden="1" customHeight="1" thickBot="1" x14ac:dyDescent="0.3">
      <c r="A291" s="255">
        <f>A289</f>
        <v>2025</v>
      </c>
      <c r="B291" s="41"/>
      <c r="C291" s="131" t="s">
        <v>203</v>
      </c>
      <c r="D291" s="132">
        <f>SUM(D292:D341)</f>
        <v>0</v>
      </c>
      <c r="E291" s="132">
        <f t="shared" ref="E291:O291" si="21">SUM(E292:E341)</f>
        <v>0</v>
      </c>
      <c r="F291" s="132">
        <f t="shared" si="21"/>
        <v>0</v>
      </c>
      <c r="G291" s="132">
        <f t="shared" si="21"/>
        <v>0</v>
      </c>
      <c r="H291" s="132">
        <f t="shared" si="21"/>
        <v>0</v>
      </c>
      <c r="I291" s="132">
        <f t="shared" si="21"/>
        <v>0</v>
      </c>
      <c r="J291" s="132">
        <f t="shared" si="21"/>
        <v>0</v>
      </c>
      <c r="K291" s="132">
        <f t="shared" si="21"/>
        <v>0</v>
      </c>
      <c r="L291" s="132">
        <f t="shared" si="21"/>
        <v>0</v>
      </c>
      <c r="M291" s="132">
        <f t="shared" si="21"/>
        <v>0</v>
      </c>
      <c r="N291" s="132">
        <f t="shared" si="21"/>
        <v>0</v>
      </c>
      <c r="O291" s="132">
        <f t="shared" si="21"/>
        <v>0</v>
      </c>
      <c r="P291" s="132">
        <f>SUM(D291:O291)</f>
        <v>0</v>
      </c>
      <c r="Q291" s="9"/>
    </row>
    <row r="292" spans="1:17" hidden="1" x14ac:dyDescent="0.25">
      <c r="A292" s="255" t="str">
        <f>IF(B292=1,A291,"")</f>
        <v/>
      </c>
      <c r="B292" s="39" t="str">
        <f>IF(C292&lt;&gt;0,1,"")</f>
        <v/>
      </c>
      <c r="C292" s="138">
        <f>VLOOKUP($Y$10,CAD!$H$7:$I$31,2,0)</f>
        <v>0</v>
      </c>
      <c r="D292" s="139">
        <v>0</v>
      </c>
      <c r="E292" s="139">
        <v>0</v>
      </c>
      <c r="F292" s="139">
        <v>0</v>
      </c>
      <c r="G292" s="139">
        <v>0</v>
      </c>
      <c r="H292" s="139">
        <v>0</v>
      </c>
      <c r="I292" s="139">
        <v>0</v>
      </c>
      <c r="J292" s="139">
        <v>0</v>
      </c>
      <c r="K292" s="139">
        <v>0</v>
      </c>
      <c r="L292" s="139">
        <v>0</v>
      </c>
      <c r="M292" s="139">
        <v>0</v>
      </c>
      <c r="N292" s="139">
        <v>0</v>
      </c>
      <c r="O292" s="139">
        <v>0</v>
      </c>
      <c r="P292" s="140">
        <f>SUM(D292:O292)</f>
        <v>0</v>
      </c>
    </row>
    <row r="293" spans="1:17" hidden="1" x14ac:dyDescent="0.25">
      <c r="A293" s="255" t="str">
        <f>IF(B293=1,A291,"")</f>
        <v/>
      </c>
      <c r="B293" s="39" t="str">
        <f t="shared" ref="B293:B341" si="22">IF(C293&lt;&gt;0,1,"")</f>
        <v/>
      </c>
      <c r="C293" s="138">
        <f>VLOOKUP($Y$11,CAD!$H$7:$I$31,2,0)</f>
        <v>0</v>
      </c>
      <c r="D293" s="40">
        <v>0</v>
      </c>
      <c r="E293" s="40">
        <v>0</v>
      </c>
      <c r="F293" s="40">
        <v>0</v>
      </c>
      <c r="G293" s="40">
        <v>0</v>
      </c>
      <c r="H293" s="40">
        <v>0</v>
      </c>
      <c r="I293" s="40">
        <v>0</v>
      </c>
      <c r="J293" s="40">
        <v>0</v>
      </c>
      <c r="K293" s="40">
        <v>0</v>
      </c>
      <c r="L293" s="40">
        <v>0</v>
      </c>
      <c r="M293" s="40">
        <v>0</v>
      </c>
      <c r="N293" s="40">
        <v>0</v>
      </c>
      <c r="O293" s="40">
        <v>0</v>
      </c>
      <c r="P293" s="141">
        <f t="shared" ref="P293:P341" si="23">SUM(D293:O293)</f>
        <v>0</v>
      </c>
    </row>
    <row r="294" spans="1:17" hidden="1" x14ac:dyDescent="0.25">
      <c r="A294" s="255" t="str">
        <f>IF(B294=1,A291,"")</f>
        <v/>
      </c>
      <c r="B294" s="39" t="str">
        <f t="shared" si="22"/>
        <v/>
      </c>
      <c r="C294" s="138">
        <f>VLOOKUP($Y$12,CAD!$H$7:$I$31,2,0)</f>
        <v>0</v>
      </c>
      <c r="D294" s="40">
        <v>0</v>
      </c>
      <c r="E294" s="40">
        <v>0</v>
      </c>
      <c r="F294" s="40">
        <v>0</v>
      </c>
      <c r="G294" s="40">
        <v>0</v>
      </c>
      <c r="H294" s="40">
        <v>0</v>
      </c>
      <c r="I294" s="40">
        <v>0</v>
      </c>
      <c r="J294" s="40">
        <v>0</v>
      </c>
      <c r="K294" s="40">
        <v>0</v>
      </c>
      <c r="L294" s="40">
        <v>0</v>
      </c>
      <c r="M294" s="40">
        <v>0</v>
      </c>
      <c r="N294" s="40">
        <v>0</v>
      </c>
      <c r="O294" s="40">
        <v>0</v>
      </c>
      <c r="P294" s="141">
        <f t="shared" si="23"/>
        <v>0</v>
      </c>
    </row>
    <row r="295" spans="1:17" hidden="1" x14ac:dyDescent="0.25">
      <c r="A295" s="255" t="str">
        <f>IF(B295=1,A291,"")</f>
        <v/>
      </c>
      <c r="B295" s="39" t="str">
        <f t="shared" si="22"/>
        <v/>
      </c>
      <c r="C295" s="138">
        <f>VLOOKUP($Y$13,CAD!$H$7:$I$31,2,0)</f>
        <v>0</v>
      </c>
      <c r="D295" s="40">
        <v>0</v>
      </c>
      <c r="E295" s="40">
        <v>0</v>
      </c>
      <c r="F295" s="40">
        <v>0</v>
      </c>
      <c r="G295" s="40">
        <v>0</v>
      </c>
      <c r="H295" s="40">
        <v>0</v>
      </c>
      <c r="I295" s="40">
        <v>0</v>
      </c>
      <c r="J295" s="40">
        <v>0</v>
      </c>
      <c r="K295" s="40">
        <v>0</v>
      </c>
      <c r="L295" s="40">
        <v>0</v>
      </c>
      <c r="M295" s="40">
        <v>0</v>
      </c>
      <c r="N295" s="40">
        <v>0</v>
      </c>
      <c r="O295" s="40">
        <v>0</v>
      </c>
      <c r="P295" s="141">
        <f t="shared" si="23"/>
        <v>0</v>
      </c>
    </row>
    <row r="296" spans="1:17" hidden="1" x14ac:dyDescent="0.25">
      <c r="A296" s="255" t="str">
        <f>IF(B296=1,A291,"")</f>
        <v/>
      </c>
      <c r="B296" s="39" t="str">
        <f t="shared" si="22"/>
        <v/>
      </c>
      <c r="C296" s="138">
        <f>VLOOKUP($Y$14,CAD!$H$7:$I$31,2,0)</f>
        <v>0</v>
      </c>
      <c r="D296" s="40">
        <v>0</v>
      </c>
      <c r="E296" s="40">
        <v>0</v>
      </c>
      <c r="F296" s="40">
        <v>0</v>
      </c>
      <c r="G296" s="40">
        <v>0</v>
      </c>
      <c r="H296" s="40">
        <v>0</v>
      </c>
      <c r="I296" s="40">
        <v>0</v>
      </c>
      <c r="J296" s="40">
        <v>0</v>
      </c>
      <c r="K296" s="40">
        <v>0</v>
      </c>
      <c r="L296" s="40">
        <v>0</v>
      </c>
      <c r="M296" s="40">
        <v>0</v>
      </c>
      <c r="N296" s="40">
        <v>0</v>
      </c>
      <c r="O296" s="40">
        <v>0</v>
      </c>
      <c r="P296" s="141">
        <f t="shared" si="23"/>
        <v>0</v>
      </c>
    </row>
    <row r="297" spans="1:17" hidden="1" x14ac:dyDescent="0.25">
      <c r="A297" s="255" t="str">
        <f>IF(B297=1,A291,"")</f>
        <v/>
      </c>
      <c r="B297" s="39" t="str">
        <f t="shared" si="22"/>
        <v/>
      </c>
      <c r="C297" s="138">
        <f>VLOOKUP($Y$15,CAD!$H$7:$I$31,2,0)</f>
        <v>0</v>
      </c>
      <c r="D297" s="40">
        <v>0</v>
      </c>
      <c r="E297" s="40">
        <v>0</v>
      </c>
      <c r="F297" s="40">
        <v>0</v>
      </c>
      <c r="G297" s="40">
        <v>0</v>
      </c>
      <c r="H297" s="40">
        <v>0</v>
      </c>
      <c r="I297" s="40">
        <v>0</v>
      </c>
      <c r="J297" s="40">
        <v>0</v>
      </c>
      <c r="K297" s="40">
        <v>0</v>
      </c>
      <c r="L297" s="40">
        <v>0</v>
      </c>
      <c r="M297" s="40">
        <v>0</v>
      </c>
      <c r="N297" s="40">
        <v>0</v>
      </c>
      <c r="O297" s="40">
        <v>0</v>
      </c>
      <c r="P297" s="141">
        <f t="shared" si="23"/>
        <v>0</v>
      </c>
    </row>
    <row r="298" spans="1:17" hidden="1" x14ac:dyDescent="0.25">
      <c r="A298" s="255" t="str">
        <f>IF(B298=1,A291,"")</f>
        <v/>
      </c>
      <c r="B298" s="39" t="str">
        <f t="shared" si="22"/>
        <v/>
      </c>
      <c r="C298" s="138">
        <f>VLOOKUP($Y$16,CAD!$H$7:$I$31,2,0)</f>
        <v>0</v>
      </c>
      <c r="D298" s="40">
        <v>0</v>
      </c>
      <c r="E298" s="40">
        <v>0</v>
      </c>
      <c r="F298" s="40">
        <v>0</v>
      </c>
      <c r="G298" s="40">
        <v>0</v>
      </c>
      <c r="H298" s="40">
        <v>0</v>
      </c>
      <c r="I298" s="40">
        <v>0</v>
      </c>
      <c r="J298" s="40">
        <v>0</v>
      </c>
      <c r="K298" s="40">
        <v>0</v>
      </c>
      <c r="L298" s="40">
        <v>0</v>
      </c>
      <c r="M298" s="40">
        <v>0</v>
      </c>
      <c r="N298" s="40">
        <v>0</v>
      </c>
      <c r="O298" s="40">
        <v>0</v>
      </c>
      <c r="P298" s="141">
        <f t="shared" si="23"/>
        <v>0</v>
      </c>
    </row>
    <row r="299" spans="1:17" hidden="1" x14ac:dyDescent="0.25">
      <c r="A299" s="255" t="str">
        <f>IF(B299=1,A291,"")</f>
        <v/>
      </c>
      <c r="B299" s="39" t="str">
        <f t="shared" si="22"/>
        <v/>
      </c>
      <c r="C299" s="138">
        <f>VLOOKUP($Y$17,CAD!$H$7:$I$31,2,0)</f>
        <v>0</v>
      </c>
      <c r="D299" s="40">
        <v>0</v>
      </c>
      <c r="E299" s="40">
        <v>0</v>
      </c>
      <c r="F299" s="40">
        <v>0</v>
      </c>
      <c r="G299" s="40">
        <v>0</v>
      </c>
      <c r="H299" s="40">
        <v>0</v>
      </c>
      <c r="I299" s="40">
        <v>0</v>
      </c>
      <c r="J299" s="40">
        <v>0</v>
      </c>
      <c r="K299" s="40">
        <v>0</v>
      </c>
      <c r="L299" s="40">
        <v>0</v>
      </c>
      <c r="M299" s="40">
        <v>0</v>
      </c>
      <c r="N299" s="40">
        <v>0</v>
      </c>
      <c r="O299" s="40">
        <v>0</v>
      </c>
      <c r="P299" s="141">
        <f t="shared" si="23"/>
        <v>0</v>
      </c>
    </row>
    <row r="300" spans="1:17" hidden="1" x14ac:dyDescent="0.25">
      <c r="A300" s="255" t="str">
        <f>IF(B300=1,A291,"")</f>
        <v/>
      </c>
      <c r="B300" s="39" t="str">
        <f t="shared" si="22"/>
        <v/>
      </c>
      <c r="C300" s="138">
        <f>VLOOKUP($Y$18,CAD!$H$7:$I$31,2,0)</f>
        <v>0</v>
      </c>
      <c r="D300" s="40">
        <v>0</v>
      </c>
      <c r="E300" s="40">
        <v>0</v>
      </c>
      <c r="F300" s="40">
        <v>0</v>
      </c>
      <c r="G300" s="40">
        <v>0</v>
      </c>
      <c r="H300" s="40">
        <v>0</v>
      </c>
      <c r="I300" s="40">
        <v>0</v>
      </c>
      <c r="J300" s="40">
        <v>0</v>
      </c>
      <c r="K300" s="40">
        <v>0</v>
      </c>
      <c r="L300" s="40">
        <v>0</v>
      </c>
      <c r="M300" s="40">
        <v>0</v>
      </c>
      <c r="N300" s="40">
        <v>0</v>
      </c>
      <c r="O300" s="40">
        <v>0</v>
      </c>
      <c r="P300" s="141">
        <f t="shared" si="23"/>
        <v>0</v>
      </c>
    </row>
    <row r="301" spans="1:17" hidden="1" x14ac:dyDescent="0.25">
      <c r="A301" s="255" t="str">
        <f>IF(B301=1,A291,"")</f>
        <v/>
      </c>
      <c r="B301" s="39" t="str">
        <f t="shared" si="22"/>
        <v/>
      </c>
      <c r="C301" s="138">
        <f>VLOOKUP($Y$19,CAD!$H$7:$I$31,2,0)</f>
        <v>0</v>
      </c>
      <c r="D301" s="40">
        <v>0</v>
      </c>
      <c r="E301" s="40">
        <v>0</v>
      </c>
      <c r="F301" s="40">
        <v>0</v>
      </c>
      <c r="G301" s="40">
        <v>0</v>
      </c>
      <c r="H301" s="40">
        <v>0</v>
      </c>
      <c r="I301" s="40">
        <v>0</v>
      </c>
      <c r="J301" s="40">
        <v>0</v>
      </c>
      <c r="K301" s="40">
        <v>0</v>
      </c>
      <c r="L301" s="40">
        <v>0</v>
      </c>
      <c r="M301" s="40">
        <v>0</v>
      </c>
      <c r="N301" s="40">
        <v>0</v>
      </c>
      <c r="O301" s="40">
        <v>0</v>
      </c>
      <c r="P301" s="141">
        <f t="shared" si="23"/>
        <v>0</v>
      </c>
    </row>
    <row r="302" spans="1:17" hidden="1" x14ac:dyDescent="0.25">
      <c r="A302" s="255" t="str">
        <f>IF(B302=1,A291,"")</f>
        <v/>
      </c>
      <c r="B302" s="39" t="str">
        <f t="shared" si="22"/>
        <v/>
      </c>
      <c r="C302" s="138">
        <f>VLOOKUP($Y$20,CAD!$H$7:$I$31,2,0)</f>
        <v>0</v>
      </c>
      <c r="D302" s="40">
        <v>0</v>
      </c>
      <c r="E302" s="40">
        <v>0</v>
      </c>
      <c r="F302" s="40">
        <v>0</v>
      </c>
      <c r="G302" s="40">
        <v>0</v>
      </c>
      <c r="H302" s="40">
        <v>0</v>
      </c>
      <c r="I302" s="40">
        <v>0</v>
      </c>
      <c r="J302" s="40">
        <v>0</v>
      </c>
      <c r="K302" s="40">
        <v>0</v>
      </c>
      <c r="L302" s="40">
        <v>0</v>
      </c>
      <c r="M302" s="40">
        <v>0</v>
      </c>
      <c r="N302" s="40">
        <v>0</v>
      </c>
      <c r="O302" s="40">
        <v>0</v>
      </c>
      <c r="P302" s="141">
        <f t="shared" si="23"/>
        <v>0</v>
      </c>
    </row>
    <row r="303" spans="1:17" hidden="1" x14ac:dyDescent="0.25">
      <c r="A303" s="255" t="str">
        <f>IF(B303=1,A291,"")</f>
        <v/>
      </c>
      <c r="B303" s="39" t="str">
        <f t="shared" si="22"/>
        <v/>
      </c>
      <c r="C303" s="138">
        <f>VLOOKUP($Y$21,CAD!$H$7:$I$31,2,0)</f>
        <v>0</v>
      </c>
      <c r="D303" s="40">
        <v>0</v>
      </c>
      <c r="E303" s="40">
        <v>0</v>
      </c>
      <c r="F303" s="40">
        <v>0</v>
      </c>
      <c r="G303" s="40">
        <v>0</v>
      </c>
      <c r="H303" s="40">
        <v>0</v>
      </c>
      <c r="I303" s="40">
        <v>0</v>
      </c>
      <c r="J303" s="40">
        <v>0</v>
      </c>
      <c r="K303" s="40">
        <v>0</v>
      </c>
      <c r="L303" s="40">
        <v>0</v>
      </c>
      <c r="M303" s="40">
        <v>0</v>
      </c>
      <c r="N303" s="40">
        <v>0</v>
      </c>
      <c r="O303" s="40">
        <v>0</v>
      </c>
      <c r="P303" s="141">
        <f t="shared" si="23"/>
        <v>0</v>
      </c>
    </row>
    <row r="304" spans="1:17" hidden="1" x14ac:dyDescent="0.25">
      <c r="A304" s="255" t="str">
        <f>IF(B304=1,A291,"")</f>
        <v/>
      </c>
      <c r="B304" s="39" t="str">
        <f t="shared" si="22"/>
        <v/>
      </c>
      <c r="C304" s="138">
        <f>VLOOKUP($Y$22,CAD!$H$7:$I$31,2,0)</f>
        <v>0</v>
      </c>
      <c r="D304" s="40">
        <v>0</v>
      </c>
      <c r="E304" s="40">
        <v>0</v>
      </c>
      <c r="F304" s="40">
        <v>0</v>
      </c>
      <c r="G304" s="40">
        <v>0</v>
      </c>
      <c r="H304" s="40">
        <v>0</v>
      </c>
      <c r="I304" s="40">
        <v>0</v>
      </c>
      <c r="J304" s="40">
        <v>0</v>
      </c>
      <c r="K304" s="40">
        <v>0</v>
      </c>
      <c r="L304" s="40">
        <v>0</v>
      </c>
      <c r="M304" s="40">
        <v>0</v>
      </c>
      <c r="N304" s="40">
        <v>0</v>
      </c>
      <c r="O304" s="40">
        <v>0</v>
      </c>
      <c r="P304" s="141">
        <f t="shared" si="23"/>
        <v>0</v>
      </c>
    </row>
    <row r="305" spans="1:16" hidden="1" x14ac:dyDescent="0.25">
      <c r="A305" s="255" t="str">
        <f>IF(B305=1,A291,"")</f>
        <v/>
      </c>
      <c r="B305" s="39" t="str">
        <f t="shared" si="22"/>
        <v/>
      </c>
      <c r="C305" s="138">
        <f>VLOOKUP($Y$23,CAD!$H$7:$I$31,2,0)</f>
        <v>0</v>
      </c>
      <c r="D305" s="40">
        <v>0</v>
      </c>
      <c r="E305" s="40">
        <v>0</v>
      </c>
      <c r="F305" s="40">
        <v>0</v>
      </c>
      <c r="G305" s="40">
        <v>0</v>
      </c>
      <c r="H305" s="40">
        <v>0</v>
      </c>
      <c r="I305" s="40">
        <v>0</v>
      </c>
      <c r="J305" s="40">
        <v>0</v>
      </c>
      <c r="K305" s="40">
        <v>0</v>
      </c>
      <c r="L305" s="40">
        <v>0</v>
      </c>
      <c r="M305" s="40">
        <v>0</v>
      </c>
      <c r="N305" s="40">
        <v>0</v>
      </c>
      <c r="O305" s="40">
        <v>0</v>
      </c>
      <c r="P305" s="141">
        <f t="shared" si="23"/>
        <v>0</v>
      </c>
    </row>
    <row r="306" spans="1:16" hidden="1" x14ac:dyDescent="0.25">
      <c r="A306" s="255" t="str">
        <f>IF(B306=1,A291,"")</f>
        <v/>
      </c>
      <c r="B306" s="39" t="str">
        <f t="shared" si="22"/>
        <v/>
      </c>
      <c r="C306" s="138">
        <f>VLOOKUP($Y$24,CAD!$H$7:$I$31,2,0)</f>
        <v>0</v>
      </c>
      <c r="D306" s="40">
        <v>0</v>
      </c>
      <c r="E306" s="40">
        <v>0</v>
      </c>
      <c r="F306" s="40">
        <v>0</v>
      </c>
      <c r="G306" s="40">
        <v>0</v>
      </c>
      <c r="H306" s="40">
        <v>0</v>
      </c>
      <c r="I306" s="40">
        <v>0</v>
      </c>
      <c r="J306" s="40">
        <v>0</v>
      </c>
      <c r="K306" s="40">
        <v>0</v>
      </c>
      <c r="L306" s="40">
        <v>0</v>
      </c>
      <c r="M306" s="40">
        <v>0</v>
      </c>
      <c r="N306" s="40">
        <v>0</v>
      </c>
      <c r="O306" s="40">
        <v>0</v>
      </c>
      <c r="P306" s="141">
        <f t="shared" si="23"/>
        <v>0</v>
      </c>
    </row>
    <row r="307" spans="1:16" hidden="1" x14ac:dyDescent="0.25">
      <c r="A307" s="255" t="str">
        <f>IF(B307=1,A291,"")</f>
        <v/>
      </c>
      <c r="B307" s="39" t="str">
        <f t="shared" si="22"/>
        <v/>
      </c>
      <c r="C307" s="138">
        <f>VLOOKUP($Y$25,CAD!$H$7:$I$31,2,0)</f>
        <v>0</v>
      </c>
      <c r="D307" s="40">
        <v>0</v>
      </c>
      <c r="E307" s="40">
        <v>0</v>
      </c>
      <c r="F307" s="40">
        <v>0</v>
      </c>
      <c r="G307" s="40">
        <v>0</v>
      </c>
      <c r="H307" s="40">
        <v>0</v>
      </c>
      <c r="I307" s="40">
        <v>0</v>
      </c>
      <c r="J307" s="40">
        <v>0</v>
      </c>
      <c r="K307" s="40">
        <v>0</v>
      </c>
      <c r="L307" s="40">
        <v>0</v>
      </c>
      <c r="M307" s="40">
        <v>0</v>
      </c>
      <c r="N307" s="40">
        <v>0</v>
      </c>
      <c r="O307" s="40">
        <v>0</v>
      </c>
      <c r="P307" s="141">
        <f t="shared" si="23"/>
        <v>0</v>
      </c>
    </row>
    <row r="308" spans="1:16" hidden="1" x14ac:dyDescent="0.25">
      <c r="A308" s="255" t="str">
        <f>IF(B308=1,A291,"")</f>
        <v/>
      </c>
      <c r="B308" s="39" t="str">
        <f t="shared" si="22"/>
        <v/>
      </c>
      <c r="C308" s="138">
        <f>VLOOKUP($Y$26,CAD!$H$7:$I$31,2,0)</f>
        <v>0</v>
      </c>
      <c r="D308" s="40">
        <v>0</v>
      </c>
      <c r="E308" s="40">
        <v>0</v>
      </c>
      <c r="F308" s="40">
        <v>0</v>
      </c>
      <c r="G308" s="40">
        <v>0</v>
      </c>
      <c r="H308" s="40">
        <v>0</v>
      </c>
      <c r="I308" s="40">
        <v>0</v>
      </c>
      <c r="J308" s="40">
        <v>0</v>
      </c>
      <c r="K308" s="40">
        <v>0</v>
      </c>
      <c r="L308" s="40">
        <v>0</v>
      </c>
      <c r="M308" s="40">
        <v>0</v>
      </c>
      <c r="N308" s="40">
        <v>0</v>
      </c>
      <c r="O308" s="40">
        <v>0</v>
      </c>
      <c r="P308" s="141">
        <f t="shared" si="23"/>
        <v>0</v>
      </c>
    </row>
    <row r="309" spans="1:16" hidden="1" x14ac:dyDescent="0.25">
      <c r="A309" s="255" t="str">
        <f>IF(B309=1,A291,"")</f>
        <v/>
      </c>
      <c r="B309" s="39" t="str">
        <f t="shared" si="22"/>
        <v/>
      </c>
      <c r="C309" s="138">
        <f>VLOOKUP($Y$27,CAD!$H$7:$I$31,2,0)</f>
        <v>0</v>
      </c>
      <c r="D309" s="40">
        <v>0</v>
      </c>
      <c r="E309" s="40">
        <v>0</v>
      </c>
      <c r="F309" s="40">
        <v>0</v>
      </c>
      <c r="G309" s="40">
        <v>0</v>
      </c>
      <c r="H309" s="40">
        <v>0</v>
      </c>
      <c r="I309" s="40">
        <v>0</v>
      </c>
      <c r="J309" s="40">
        <v>0</v>
      </c>
      <c r="K309" s="40">
        <v>0</v>
      </c>
      <c r="L309" s="40">
        <v>0</v>
      </c>
      <c r="M309" s="40">
        <v>0</v>
      </c>
      <c r="N309" s="40">
        <v>0</v>
      </c>
      <c r="O309" s="40">
        <v>0</v>
      </c>
      <c r="P309" s="141">
        <f t="shared" si="23"/>
        <v>0</v>
      </c>
    </row>
    <row r="310" spans="1:16" hidden="1" x14ac:dyDescent="0.25">
      <c r="A310" s="255" t="str">
        <f>IF(B310=1,A291,"")</f>
        <v/>
      </c>
      <c r="B310" s="39" t="str">
        <f t="shared" si="22"/>
        <v/>
      </c>
      <c r="C310" s="138">
        <f>VLOOKUP($Y$28,CAD!$H$7:$I$31,2,0)</f>
        <v>0</v>
      </c>
      <c r="D310" s="40">
        <v>0</v>
      </c>
      <c r="E310" s="40">
        <v>0</v>
      </c>
      <c r="F310" s="40">
        <v>0</v>
      </c>
      <c r="G310" s="40">
        <v>0</v>
      </c>
      <c r="H310" s="40">
        <v>0</v>
      </c>
      <c r="I310" s="40">
        <v>0</v>
      </c>
      <c r="J310" s="40">
        <v>0</v>
      </c>
      <c r="K310" s="40">
        <v>0</v>
      </c>
      <c r="L310" s="40">
        <v>0</v>
      </c>
      <c r="M310" s="40">
        <v>0</v>
      </c>
      <c r="N310" s="40">
        <v>0</v>
      </c>
      <c r="O310" s="40">
        <v>0</v>
      </c>
      <c r="P310" s="141">
        <f t="shared" si="23"/>
        <v>0</v>
      </c>
    </row>
    <row r="311" spans="1:16" hidden="1" x14ac:dyDescent="0.25">
      <c r="A311" s="255" t="str">
        <f>IF(B311=1,A291,"")</f>
        <v/>
      </c>
      <c r="B311" s="39" t="str">
        <f t="shared" si="22"/>
        <v/>
      </c>
      <c r="C311" s="138">
        <f>VLOOKUP($Y$29,CAD!$H$7:$I$31,2,0)</f>
        <v>0</v>
      </c>
      <c r="D311" s="40">
        <v>0</v>
      </c>
      <c r="E311" s="40">
        <v>0</v>
      </c>
      <c r="F311" s="40">
        <v>0</v>
      </c>
      <c r="G311" s="40">
        <v>0</v>
      </c>
      <c r="H311" s="40">
        <v>0</v>
      </c>
      <c r="I311" s="40">
        <v>0</v>
      </c>
      <c r="J311" s="40">
        <v>0</v>
      </c>
      <c r="K311" s="40">
        <v>0</v>
      </c>
      <c r="L311" s="40">
        <v>0</v>
      </c>
      <c r="M311" s="40">
        <v>0</v>
      </c>
      <c r="N311" s="40">
        <v>0</v>
      </c>
      <c r="O311" s="40">
        <v>0</v>
      </c>
      <c r="P311" s="141">
        <f t="shared" si="23"/>
        <v>0</v>
      </c>
    </row>
    <row r="312" spans="1:16" hidden="1" x14ac:dyDescent="0.25">
      <c r="A312" s="255" t="str">
        <f>IF(B312=1,A291,"")</f>
        <v/>
      </c>
      <c r="B312" s="39" t="str">
        <f t="shared" si="22"/>
        <v/>
      </c>
      <c r="C312" s="138">
        <f>VLOOKUP($Y$30,CAD!$H$7:$I$31,2,0)</f>
        <v>0</v>
      </c>
      <c r="D312" s="40">
        <v>0</v>
      </c>
      <c r="E312" s="40">
        <v>0</v>
      </c>
      <c r="F312" s="40">
        <v>0</v>
      </c>
      <c r="G312" s="40">
        <v>0</v>
      </c>
      <c r="H312" s="40">
        <v>0</v>
      </c>
      <c r="I312" s="40">
        <v>0</v>
      </c>
      <c r="J312" s="40">
        <v>0</v>
      </c>
      <c r="K312" s="40">
        <v>0</v>
      </c>
      <c r="L312" s="40">
        <v>0</v>
      </c>
      <c r="M312" s="40">
        <v>0</v>
      </c>
      <c r="N312" s="40">
        <v>0</v>
      </c>
      <c r="O312" s="40">
        <v>0</v>
      </c>
      <c r="P312" s="141">
        <f t="shared" si="23"/>
        <v>0</v>
      </c>
    </row>
    <row r="313" spans="1:16" hidden="1" x14ac:dyDescent="0.25">
      <c r="A313" s="255" t="str">
        <f>IF(B313=1,A291,"")</f>
        <v/>
      </c>
      <c r="B313" s="39" t="str">
        <f t="shared" si="22"/>
        <v/>
      </c>
      <c r="C313" s="138">
        <f>VLOOKUP($Y$31,CAD!$H$7:$I$31,2,0)</f>
        <v>0</v>
      </c>
      <c r="D313" s="40">
        <v>0</v>
      </c>
      <c r="E313" s="40">
        <v>0</v>
      </c>
      <c r="F313" s="40">
        <v>0</v>
      </c>
      <c r="G313" s="40">
        <v>0</v>
      </c>
      <c r="H313" s="40">
        <v>0</v>
      </c>
      <c r="I313" s="40">
        <v>0</v>
      </c>
      <c r="J313" s="40">
        <v>0</v>
      </c>
      <c r="K313" s="40">
        <v>0</v>
      </c>
      <c r="L313" s="40">
        <v>0</v>
      </c>
      <c r="M313" s="40">
        <v>0</v>
      </c>
      <c r="N313" s="40">
        <v>0</v>
      </c>
      <c r="O313" s="40">
        <v>0</v>
      </c>
      <c r="P313" s="141">
        <f t="shared" si="23"/>
        <v>0</v>
      </c>
    </row>
    <row r="314" spans="1:16" hidden="1" x14ac:dyDescent="0.25">
      <c r="A314" s="255" t="str">
        <f>IF(B314=1,A291,"")</f>
        <v/>
      </c>
      <c r="B314" s="39" t="str">
        <f t="shared" si="22"/>
        <v/>
      </c>
      <c r="C314" s="138">
        <f>VLOOKUP($Y$32,CAD!$H$7:$I$31,2,0)</f>
        <v>0</v>
      </c>
      <c r="D314" s="40">
        <v>0</v>
      </c>
      <c r="E314" s="40">
        <v>0</v>
      </c>
      <c r="F314" s="40">
        <v>0</v>
      </c>
      <c r="G314" s="40">
        <v>0</v>
      </c>
      <c r="H314" s="40">
        <v>0</v>
      </c>
      <c r="I314" s="40">
        <v>0</v>
      </c>
      <c r="J314" s="40">
        <v>0</v>
      </c>
      <c r="K314" s="40">
        <v>0</v>
      </c>
      <c r="L314" s="40">
        <v>0</v>
      </c>
      <c r="M314" s="40">
        <v>0</v>
      </c>
      <c r="N314" s="40">
        <v>0</v>
      </c>
      <c r="O314" s="40">
        <v>0</v>
      </c>
      <c r="P314" s="141">
        <f t="shared" si="23"/>
        <v>0</v>
      </c>
    </row>
    <row r="315" spans="1:16" hidden="1" x14ac:dyDescent="0.25">
      <c r="A315" s="255" t="str">
        <f>IF(B315=1,A291,"")</f>
        <v/>
      </c>
      <c r="B315" s="39" t="str">
        <f t="shared" si="22"/>
        <v/>
      </c>
      <c r="C315" s="138">
        <f>VLOOKUP($Y$33,CAD!$H$7:$I$31,2,0)</f>
        <v>0</v>
      </c>
      <c r="D315" s="40">
        <v>0</v>
      </c>
      <c r="E315" s="40">
        <v>0</v>
      </c>
      <c r="F315" s="40">
        <v>0</v>
      </c>
      <c r="G315" s="40">
        <v>0</v>
      </c>
      <c r="H315" s="40">
        <v>0</v>
      </c>
      <c r="I315" s="40">
        <v>0</v>
      </c>
      <c r="J315" s="40">
        <v>0</v>
      </c>
      <c r="K315" s="40">
        <v>0</v>
      </c>
      <c r="L315" s="40">
        <v>0</v>
      </c>
      <c r="M315" s="40">
        <v>0</v>
      </c>
      <c r="N315" s="40">
        <v>0</v>
      </c>
      <c r="O315" s="40">
        <v>0</v>
      </c>
      <c r="P315" s="141">
        <f t="shared" si="23"/>
        <v>0</v>
      </c>
    </row>
    <row r="316" spans="1:16" hidden="1" x14ac:dyDescent="0.25">
      <c r="A316" s="255" t="str">
        <f>IF(B316=1,A291,"")</f>
        <v/>
      </c>
      <c r="B316" s="39" t="str">
        <f t="shared" si="22"/>
        <v/>
      </c>
      <c r="C316" s="138">
        <f>VLOOKUP($Y$34,CAD!$H$7:$I$31,2,0)</f>
        <v>0</v>
      </c>
      <c r="D316" s="40">
        <v>0</v>
      </c>
      <c r="E316" s="40">
        <v>0</v>
      </c>
      <c r="F316" s="40">
        <v>0</v>
      </c>
      <c r="G316" s="40">
        <v>0</v>
      </c>
      <c r="H316" s="40">
        <v>0</v>
      </c>
      <c r="I316" s="40">
        <v>0</v>
      </c>
      <c r="J316" s="40">
        <v>0</v>
      </c>
      <c r="K316" s="40">
        <v>0</v>
      </c>
      <c r="L316" s="40">
        <v>0</v>
      </c>
      <c r="M316" s="40">
        <v>0</v>
      </c>
      <c r="N316" s="40">
        <v>0</v>
      </c>
      <c r="O316" s="40">
        <v>0</v>
      </c>
      <c r="P316" s="141">
        <f t="shared" si="23"/>
        <v>0</v>
      </c>
    </row>
    <row r="317" spans="1:16" hidden="1" x14ac:dyDescent="0.25">
      <c r="A317" s="255" t="str">
        <f>IF(B317=1,A291,"")</f>
        <v/>
      </c>
      <c r="B317" s="39" t="str">
        <f t="shared" si="22"/>
        <v/>
      </c>
      <c r="C317" s="137">
        <f>VLOOKUP($Y$35,CAD!$J$7:$K$31,2,0)</f>
        <v>0</v>
      </c>
      <c r="D317" s="40">
        <v>0</v>
      </c>
      <c r="E317" s="40">
        <v>0</v>
      </c>
      <c r="F317" s="40">
        <v>0</v>
      </c>
      <c r="G317" s="40">
        <v>0</v>
      </c>
      <c r="H317" s="40">
        <v>0</v>
      </c>
      <c r="I317" s="40">
        <v>0</v>
      </c>
      <c r="J317" s="40">
        <v>0</v>
      </c>
      <c r="K317" s="40">
        <v>0</v>
      </c>
      <c r="L317" s="40">
        <v>0</v>
      </c>
      <c r="M317" s="40">
        <v>0</v>
      </c>
      <c r="N317" s="40">
        <v>0</v>
      </c>
      <c r="O317" s="40">
        <v>0</v>
      </c>
      <c r="P317" s="141">
        <f t="shared" si="23"/>
        <v>0</v>
      </c>
    </row>
    <row r="318" spans="1:16" hidden="1" x14ac:dyDescent="0.25">
      <c r="A318" s="255" t="str">
        <f>IF(B318=1,A291,"")</f>
        <v/>
      </c>
      <c r="B318" s="39" t="str">
        <f t="shared" si="22"/>
        <v/>
      </c>
      <c r="C318" s="137">
        <f>VLOOKUP($Y$36,CAD!$J$7:$K$31,2,0)</f>
        <v>0</v>
      </c>
      <c r="D318" s="40">
        <v>0</v>
      </c>
      <c r="E318" s="40">
        <v>0</v>
      </c>
      <c r="F318" s="40">
        <v>0</v>
      </c>
      <c r="G318" s="40">
        <v>0</v>
      </c>
      <c r="H318" s="40">
        <v>0</v>
      </c>
      <c r="I318" s="40">
        <v>0</v>
      </c>
      <c r="J318" s="40">
        <v>0</v>
      </c>
      <c r="K318" s="40">
        <v>0</v>
      </c>
      <c r="L318" s="40">
        <v>0</v>
      </c>
      <c r="M318" s="40">
        <v>0</v>
      </c>
      <c r="N318" s="40">
        <v>0</v>
      </c>
      <c r="O318" s="40">
        <v>0</v>
      </c>
      <c r="P318" s="141">
        <f t="shared" si="23"/>
        <v>0</v>
      </c>
    </row>
    <row r="319" spans="1:16" hidden="1" x14ac:dyDescent="0.25">
      <c r="A319" s="255" t="str">
        <f>IF(B319=1,A291,"")</f>
        <v/>
      </c>
      <c r="B319" s="39" t="str">
        <f t="shared" si="22"/>
        <v/>
      </c>
      <c r="C319" s="137">
        <f>VLOOKUP($Y$37,CAD!$J$7:$K$31,2,0)</f>
        <v>0</v>
      </c>
      <c r="D319" s="40">
        <v>0</v>
      </c>
      <c r="E319" s="40">
        <v>0</v>
      </c>
      <c r="F319" s="40">
        <v>0</v>
      </c>
      <c r="G319" s="40">
        <v>0</v>
      </c>
      <c r="H319" s="40">
        <v>0</v>
      </c>
      <c r="I319" s="40">
        <v>0</v>
      </c>
      <c r="J319" s="40">
        <v>0</v>
      </c>
      <c r="K319" s="40">
        <v>0</v>
      </c>
      <c r="L319" s="40">
        <v>0</v>
      </c>
      <c r="M319" s="40">
        <v>0</v>
      </c>
      <c r="N319" s="40">
        <v>0</v>
      </c>
      <c r="O319" s="40">
        <v>0</v>
      </c>
      <c r="P319" s="141">
        <f t="shared" si="23"/>
        <v>0</v>
      </c>
    </row>
    <row r="320" spans="1:16" hidden="1" x14ac:dyDescent="0.25">
      <c r="A320" s="255" t="str">
        <f>IF(B320=1,A291,"")</f>
        <v/>
      </c>
      <c r="B320" s="39" t="str">
        <f t="shared" si="22"/>
        <v/>
      </c>
      <c r="C320" s="137">
        <f>VLOOKUP($Y$38,CAD!$J$7:$K$31,2,0)</f>
        <v>0</v>
      </c>
      <c r="D320" s="40">
        <v>0</v>
      </c>
      <c r="E320" s="40">
        <v>0</v>
      </c>
      <c r="F320" s="40">
        <v>0</v>
      </c>
      <c r="G320" s="40">
        <v>0</v>
      </c>
      <c r="H320" s="40">
        <v>0</v>
      </c>
      <c r="I320" s="40">
        <v>0</v>
      </c>
      <c r="J320" s="40">
        <v>0</v>
      </c>
      <c r="K320" s="40">
        <v>0</v>
      </c>
      <c r="L320" s="40">
        <v>0</v>
      </c>
      <c r="M320" s="40">
        <v>0</v>
      </c>
      <c r="N320" s="40">
        <v>0</v>
      </c>
      <c r="O320" s="40">
        <v>0</v>
      </c>
      <c r="P320" s="141">
        <f t="shared" si="23"/>
        <v>0</v>
      </c>
    </row>
    <row r="321" spans="1:16" hidden="1" x14ac:dyDescent="0.25">
      <c r="A321" s="255" t="str">
        <f>IF(B321=1,A291,"")</f>
        <v/>
      </c>
      <c r="B321" s="39" t="str">
        <f t="shared" si="22"/>
        <v/>
      </c>
      <c r="C321" s="137">
        <f>VLOOKUP($Y$39,CAD!$J$7:$K$31,2,0)</f>
        <v>0</v>
      </c>
      <c r="D321" s="40">
        <v>0</v>
      </c>
      <c r="E321" s="40">
        <v>0</v>
      </c>
      <c r="F321" s="40">
        <v>0</v>
      </c>
      <c r="G321" s="40">
        <v>0</v>
      </c>
      <c r="H321" s="40">
        <v>0</v>
      </c>
      <c r="I321" s="40">
        <v>0</v>
      </c>
      <c r="J321" s="40">
        <v>0</v>
      </c>
      <c r="K321" s="40">
        <v>0</v>
      </c>
      <c r="L321" s="40">
        <v>0</v>
      </c>
      <c r="M321" s="40">
        <v>0</v>
      </c>
      <c r="N321" s="40">
        <v>0</v>
      </c>
      <c r="O321" s="40">
        <v>0</v>
      </c>
      <c r="P321" s="141">
        <f t="shared" si="23"/>
        <v>0</v>
      </c>
    </row>
    <row r="322" spans="1:16" hidden="1" x14ac:dyDescent="0.25">
      <c r="A322" s="255" t="str">
        <f>IF(B322=1,A291,"")</f>
        <v/>
      </c>
      <c r="B322" s="39" t="str">
        <f t="shared" si="22"/>
        <v/>
      </c>
      <c r="C322" s="137">
        <f>VLOOKUP($Y$40,CAD!$J$7:$K$31,2,0)</f>
        <v>0</v>
      </c>
      <c r="D322" s="40">
        <v>0</v>
      </c>
      <c r="E322" s="40">
        <v>0</v>
      </c>
      <c r="F322" s="40">
        <v>0</v>
      </c>
      <c r="G322" s="40">
        <v>0</v>
      </c>
      <c r="H322" s="40">
        <v>0</v>
      </c>
      <c r="I322" s="40">
        <v>0</v>
      </c>
      <c r="J322" s="40">
        <v>0</v>
      </c>
      <c r="K322" s="40">
        <v>0</v>
      </c>
      <c r="L322" s="40">
        <v>0</v>
      </c>
      <c r="M322" s="40">
        <v>0</v>
      </c>
      <c r="N322" s="40">
        <v>0</v>
      </c>
      <c r="O322" s="40">
        <v>0</v>
      </c>
      <c r="P322" s="141">
        <f t="shared" si="23"/>
        <v>0</v>
      </c>
    </row>
    <row r="323" spans="1:16" hidden="1" x14ac:dyDescent="0.25">
      <c r="A323" s="255" t="str">
        <f>IF(B323=1,A291,"")</f>
        <v/>
      </c>
      <c r="B323" s="39" t="str">
        <f t="shared" si="22"/>
        <v/>
      </c>
      <c r="C323" s="137">
        <f>VLOOKUP($Y$41,CAD!$J$7:$K$31,2,0)</f>
        <v>0</v>
      </c>
      <c r="D323" s="40">
        <v>0</v>
      </c>
      <c r="E323" s="40">
        <v>0</v>
      </c>
      <c r="F323" s="40">
        <v>0</v>
      </c>
      <c r="G323" s="40">
        <v>0</v>
      </c>
      <c r="H323" s="40">
        <v>0</v>
      </c>
      <c r="I323" s="40">
        <v>0</v>
      </c>
      <c r="J323" s="40">
        <v>0</v>
      </c>
      <c r="K323" s="40">
        <v>0</v>
      </c>
      <c r="L323" s="40">
        <v>0</v>
      </c>
      <c r="M323" s="40">
        <v>0</v>
      </c>
      <c r="N323" s="40">
        <v>0</v>
      </c>
      <c r="O323" s="40">
        <v>0</v>
      </c>
      <c r="P323" s="141">
        <f t="shared" si="23"/>
        <v>0</v>
      </c>
    </row>
    <row r="324" spans="1:16" hidden="1" x14ac:dyDescent="0.25">
      <c r="A324" s="255" t="str">
        <f>IF(B324=1,A291,"")</f>
        <v/>
      </c>
      <c r="B324" s="39" t="str">
        <f t="shared" si="22"/>
        <v/>
      </c>
      <c r="C324" s="137">
        <f>VLOOKUP($Y$42,CAD!$J$7:$K$31,2,0)</f>
        <v>0</v>
      </c>
      <c r="D324" s="40">
        <v>0</v>
      </c>
      <c r="E324" s="40">
        <v>0</v>
      </c>
      <c r="F324" s="40">
        <v>0</v>
      </c>
      <c r="G324" s="40">
        <v>0</v>
      </c>
      <c r="H324" s="40">
        <v>0</v>
      </c>
      <c r="I324" s="40">
        <v>0</v>
      </c>
      <c r="J324" s="40">
        <v>0</v>
      </c>
      <c r="K324" s="40">
        <v>0</v>
      </c>
      <c r="L324" s="40">
        <v>0</v>
      </c>
      <c r="M324" s="40">
        <v>0</v>
      </c>
      <c r="N324" s="40">
        <v>0</v>
      </c>
      <c r="O324" s="40">
        <v>0</v>
      </c>
      <c r="P324" s="141">
        <f t="shared" si="23"/>
        <v>0</v>
      </c>
    </row>
    <row r="325" spans="1:16" hidden="1" x14ac:dyDescent="0.25">
      <c r="A325" s="255" t="str">
        <f>IF(B325=1,A291,"")</f>
        <v/>
      </c>
      <c r="B325" s="39" t="str">
        <f t="shared" si="22"/>
        <v/>
      </c>
      <c r="C325" s="137">
        <f>VLOOKUP($Y$43,CAD!$J$7:$K$31,2,0)</f>
        <v>0</v>
      </c>
      <c r="D325" s="40">
        <v>0</v>
      </c>
      <c r="E325" s="40">
        <v>0</v>
      </c>
      <c r="F325" s="40">
        <v>0</v>
      </c>
      <c r="G325" s="40">
        <v>0</v>
      </c>
      <c r="H325" s="40">
        <v>0</v>
      </c>
      <c r="I325" s="40">
        <v>0</v>
      </c>
      <c r="J325" s="40">
        <v>0</v>
      </c>
      <c r="K325" s="40">
        <v>0</v>
      </c>
      <c r="L325" s="40">
        <v>0</v>
      </c>
      <c r="M325" s="40">
        <v>0</v>
      </c>
      <c r="N325" s="40">
        <v>0</v>
      </c>
      <c r="O325" s="40">
        <v>0</v>
      </c>
      <c r="P325" s="141">
        <f t="shared" si="23"/>
        <v>0</v>
      </c>
    </row>
    <row r="326" spans="1:16" hidden="1" x14ac:dyDescent="0.25">
      <c r="A326" s="255" t="str">
        <f>IF(B326=1,A291,"")</f>
        <v/>
      </c>
      <c r="B326" s="39" t="str">
        <f t="shared" si="22"/>
        <v/>
      </c>
      <c r="C326" s="137">
        <f>VLOOKUP($Y$44,CAD!$J$7:$K$31,2,0)</f>
        <v>0</v>
      </c>
      <c r="D326" s="40">
        <v>0</v>
      </c>
      <c r="E326" s="40">
        <v>0</v>
      </c>
      <c r="F326" s="40">
        <v>0</v>
      </c>
      <c r="G326" s="40">
        <v>0</v>
      </c>
      <c r="H326" s="40">
        <v>0</v>
      </c>
      <c r="I326" s="40">
        <v>0</v>
      </c>
      <c r="J326" s="40">
        <v>0</v>
      </c>
      <c r="K326" s="40">
        <v>0</v>
      </c>
      <c r="L326" s="40">
        <v>0</v>
      </c>
      <c r="M326" s="40">
        <v>0</v>
      </c>
      <c r="N326" s="40">
        <v>0</v>
      </c>
      <c r="O326" s="40">
        <v>0</v>
      </c>
      <c r="P326" s="141">
        <f t="shared" si="23"/>
        <v>0</v>
      </c>
    </row>
    <row r="327" spans="1:16" hidden="1" x14ac:dyDescent="0.25">
      <c r="A327" s="255" t="str">
        <f>IF(B327=1,A291,"")</f>
        <v/>
      </c>
      <c r="B327" s="39" t="str">
        <f t="shared" si="22"/>
        <v/>
      </c>
      <c r="C327" s="137">
        <f>VLOOKUP($Y$45,CAD!$J$7:$K$31,2,0)</f>
        <v>0</v>
      </c>
      <c r="D327" s="40">
        <v>0</v>
      </c>
      <c r="E327" s="40">
        <v>0</v>
      </c>
      <c r="F327" s="40">
        <v>0</v>
      </c>
      <c r="G327" s="40">
        <v>0</v>
      </c>
      <c r="H327" s="40">
        <v>0</v>
      </c>
      <c r="I327" s="40">
        <v>0</v>
      </c>
      <c r="J327" s="40">
        <v>0</v>
      </c>
      <c r="K327" s="40">
        <v>0</v>
      </c>
      <c r="L327" s="40">
        <v>0</v>
      </c>
      <c r="M327" s="40">
        <v>0</v>
      </c>
      <c r="N327" s="40">
        <v>0</v>
      </c>
      <c r="O327" s="40">
        <v>0</v>
      </c>
      <c r="P327" s="141">
        <f t="shared" si="23"/>
        <v>0</v>
      </c>
    </row>
    <row r="328" spans="1:16" hidden="1" x14ac:dyDescent="0.25">
      <c r="A328" s="255" t="str">
        <f>IF(B328=1,A291,"")</f>
        <v/>
      </c>
      <c r="B328" s="39" t="str">
        <f t="shared" si="22"/>
        <v/>
      </c>
      <c r="C328" s="137">
        <f>VLOOKUP($Y$46,CAD!$J$7:$K$31,2,0)</f>
        <v>0</v>
      </c>
      <c r="D328" s="40">
        <v>0</v>
      </c>
      <c r="E328" s="40">
        <v>0</v>
      </c>
      <c r="F328" s="40">
        <v>0</v>
      </c>
      <c r="G328" s="40">
        <v>0</v>
      </c>
      <c r="H328" s="40">
        <v>0</v>
      </c>
      <c r="I328" s="40">
        <v>0</v>
      </c>
      <c r="J328" s="40">
        <v>0</v>
      </c>
      <c r="K328" s="40">
        <v>0</v>
      </c>
      <c r="L328" s="40">
        <v>0</v>
      </c>
      <c r="M328" s="40">
        <v>0</v>
      </c>
      <c r="N328" s="40">
        <v>0</v>
      </c>
      <c r="O328" s="40">
        <v>0</v>
      </c>
      <c r="P328" s="141">
        <f t="shared" si="23"/>
        <v>0</v>
      </c>
    </row>
    <row r="329" spans="1:16" hidden="1" x14ac:dyDescent="0.25">
      <c r="A329" s="255" t="str">
        <f>IF(B329=1,A291,"")</f>
        <v/>
      </c>
      <c r="B329" s="39" t="str">
        <f t="shared" si="22"/>
        <v/>
      </c>
      <c r="C329" s="137">
        <f>VLOOKUP($Y$47,CAD!$J$7:$K$31,2,0)</f>
        <v>0</v>
      </c>
      <c r="D329" s="40">
        <v>0</v>
      </c>
      <c r="E329" s="40">
        <v>0</v>
      </c>
      <c r="F329" s="40">
        <v>0</v>
      </c>
      <c r="G329" s="40">
        <v>0</v>
      </c>
      <c r="H329" s="40">
        <v>0</v>
      </c>
      <c r="I329" s="40">
        <v>0</v>
      </c>
      <c r="J329" s="40">
        <v>0</v>
      </c>
      <c r="K329" s="40">
        <v>0</v>
      </c>
      <c r="L329" s="40">
        <v>0</v>
      </c>
      <c r="M329" s="40">
        <v>0</v>
      </c>
      <c r="N329" s="40">
        <v>0</v>
      </c>
      <c r="O329" s="40">
        <v>0</v>
      </c>
      <c r="P329" s="141">
        <f t="shared" si="23"/>
        <v>0</v>
      </c>
    </row>
    <row r="330" spans="1:16" hidden="1" x14ac:dyDescent="0.25">
      <c r="A330" s="255" t="str">
        <f>IF(B330=1,A291,"")</f>
        <v/>
      </c>
      <c r="B330" s="39" t="str">
        <f t="shared" si="22"/>
        <v/>
      </c>
      <c r="C330" s="137">
        <f>VLOOKUP($Y$48,CAD!$J$7:$K$31,2,0)</f>
        <v>0</v>
      </c>
      <c r="D330" s="40">
        <v>0</v>
      </c>
      <c r="E330" s="40">
        <v>0</v>
      </c>
      <c r="F330" s="40">
        <v>0</v>
      </c>
      <c r="G330" s="40">
        <v>0</v>
      </c>
      <c r="H330" s="40">
        <v>0</v>
      </c>
      <c r="I330" s="40">
        <v>0</v>
      </c>
      <c r="J330" s="40">
        <v>0</v>
      </c>
      <c r="K330" s="40">
        <v>0</v>
      </c>
      <c r="L330" s="40">
        <v>0</v>
      </c>
      <c r="M330" s="40">
        <v>0</v>
      </c>
      <c r="N330" s="40">
        <v>0</v>
      </c>
      <c r="O330" s="40">
        <v>0</v>
      </c>
      <c r="P330" s="141">
        <f t="shared" si="23"/>
        <v>0</v>
      </c>
    </row>
    <row r="331" spans="1:16" hidden="1" x14ac:dyDescent="0.25">
      <c r="A331" s="255" t="str">
        <f>IF(B331=1,A291,"")</f>
        <v/>
      </c>
      <c r="B331" s="39" t="str">
        <f t="shared" si="22"/>
        <v/>
      </c>
      <c r="C331" s="137">
        <f>VLOOKUP($Y$49,CAD!$J$7:$K$31,2,0)</f>
        <v>0</v>
      </c>
      <c r="D331" s="40">
        <v>0</v>
      </c>
      <c r="E331" s="40">
        <v>0</v>
      </c>
      <c r="F331" s="40">
        <v>0</v>
      </c>
      <c r="G331" s="40">
        <v>0</v>
      </c>
      <c r="H331" s="40">
        <v>0</v>
      </c>
      <c r="I331" s="40">
        <v>0</v>
      </c>
      <c r="J331" s="40">
        <v>0</v>
      </c>
      <c r="K331" s="40">
        <v>0</v>
      </c>
      <c r="L331" s="40">
        <v>0</v>
      </c>
      <c r="M331" s="40">
        <v>0</v>
      </c>
      <c r="N331" s="40">
        <v>0</v>
      </c>
      <c r="O331" s="40">
        <v>0</v>
      </c>
      <c r="P331" s="141">
        <f t="shared" si="23"/>
        <v>0</v>
      </c>
    </row>
    <row r="332" spans="1:16" hidden="1" x14ac:dyDescent="0.25">
      <c r="A332" s="255" t="str">
        <f>IF(B332=1,A291,"")</f>
        <v/>
      </c>
      <c r="B332" s="39" t="str">
        <f t="shared" si="22"/>
        <v/>
      </c>
      <c r="C332" s="137">
        <f>VLOOKUP($Y$50,CAD!$J$7:$K$31,2,0)</f>
        <v>0</v>
      </c>
      <c r="D332" s="40">
        <v>0</v>
      </c>
      <c r="E332" s="40">
        <v>0</v>
      </c>
      <c r="F332" s="40">
        <v>0</v>
      </c>
      <c r="G332" s="40">
        <v>0</v>
      </c>
      <c r="H332" s="40">
        <v>0</v>
      </c>
      <c r="I332" s="40">
        <v>0</v>
      </c>
      <c r="J332" s="40">
        <v>0</v>
      </c>
      <c r="K332" s="40">
        <v>0</v>
      </c>
      <c r="L332" s="40">
        <v>0</v>
      </c>
      <c r="M332" s="40">
        <v>0</v>
      </c>
      <c r="N332" s="40">
        <v>0</v>
      </c>
      <c r="O332" s="40">
        <v>0</v>
      </c>
      <c r="P332" s="141">
        <f t="shared" si="23"/>
        <v>0</v>
      </c>
    </row>
    <row r="333" spans="1:16" hidden="1" x14ac:dyDescent="0.25">
      <c r="A333" s="255" t="str">
        <f>IF(B333=1,A291,"")</f>
        <v/>
      </c>
      <c r="B333" s="39" t="str">
        <f t="shared" si="22"/>
        <v/>
      </c>
      <c r="C333" s="137">
        <f>VLOOKUP($Y$51,CAD!$J$7:$K$31,2,0)</f>
        <v>0</v>
      </c>
      <c r="D333" s="40">
        <v>0</v>
      </c>
      <c r="E333" s="40">
        <v>0</v>
      </c>
      <c r="F333" s="40">
        <v>0</v>
      </c>
      <c r="G333" s="40">
        <v>0</v>
      </c>
      <c r="H333" s="40">
        <v>0</v>
      </c>
      <c r="I333" s="40">
        <v>0</v>
      </c>
      <c r="J333" s="40">
        <v>0</v>
      </c>
      <c r="K333" s="40">
        <v>0</v>
      </c>
      <c r="L333" s="40">
        <v>0</v>
      </c>
      <c r="M333" s="40">
        <v>0</v>
      </c>
      <c r="N333" s="40">
        <v>0</v>
      </c>
      <c r="O333" s="40">
        <v>0</v>
      </c>
      <c r="P333" s="141">
        <f t="shared" si="23"/>
        <v>0</v>
      </c>
    </row>
    <row r="334" spans="1:16" hidden="1" x14ac:dyDescent="0.25">
      <c r="A334" s="255" t="str">
        <f>IF(B334=1,A291,"")</f>
        <v/>
      </c>
      <c r="B334" s="39" t="str">
        <f t="shared" si="22"/>
        <v/>
      </c>
      <c r="C334" s="137">
        <f>VLOOKUP($Y$52,CAD!$J$7:$K$31,2,0)</f>
        <v>0</v>
      </c>
      <c r="D334" s="40">
        <v>0</v>
      </c>
      <c r="E334" s="40">
        <v>0</v>
      </c>
      <c r="F334" s="40">
        <v>0</v>
      </c>
      <c r="G334" s="40">
        <v>0</v>
      </c>
      <c r="H334" s="40">
        <v>0</v>
      </c>
      <c r="I334" s="40">
        <v>0</v>
      </c>
      <c r="J334" s="40">
        <v>0</v>
      </c>
      <c r="K334" s="40">
        <v>0</v>
      </c>
      <c r="L334" s="40">
        <v>0</v>
      </c>
      <c r="M334" s="40">
        <v>0</v>
      </c>
      <c r="N334" s="40">
        <v>0</v>
      </c>
      <c r="O334" s="40">
        <v>0</v>
      </c>
      <c r="P334" s="141">
        <f t="shared" si="23"/>
        <v>0</v>
      </c>
    </row>
    <row r="335" spans="1:16" hidden="1" x14ac:dyDescent="0.25">
      <c r="A335" s="255" t="str">
        <f>IF(B335=1,A291,"")</f>
        <v/>
      </c>
      <c r="B335" s="39" t="str">
        <f t="shared" si="22"/>
        <v/>
      </c>
      <c r="C335" s="137">
        <f>VLOOKUP($Y$53,CAD!$J$7:$K$31,2,0)</f>
        <v>0</v>
      </c>
      <c r="D335" s="40">
        <v>0</v>
      </c>
      <c r="E335" s="40">
        <v>0</v>
      </c>
      <c r="F335" s="40">
        <v>0</v>
      </c>
      <c r="G335" s="40">
        <v>0</v>
      </c>
      <c r="H335" s="40">
        <v>0</v>
      </c>
      <c r="I335" s="40">
        <v>0</v>
      </c>
      <c r="J335" s="40">
        <v>0</v>
      </c>
      <c r="K335" s="40">
        <v>0</v>
      </c>
      <c r="L335" s="40">
        <v>0</v>
      </c>
      <c r="M335" s="40">
        <v>0</v>
      </c>
      <c r="N335" s="40">
        <v>0</v>
      </c>
      <c r="O335" s="40">
        <v>0</v>
      </c>
      <c r="P335" s="141">
        <f t="shared" si="23"/>
        <v>0</v>
      </c>
    </row>
    <row r="336" spans="1:16" hidden="1" x14ac:dyDescent="0.25">
      <c r="A336" s="255" t="str">
        <f>IF(B336=1,A291,"")</f>
        <v/>
      </c>
      <c r="B336" s="39" t="str">
        <f t="shared" si="22"/>
        <v/>
      </c>
      <c r="C336" s="137">
        <f>VLOOKUP($Y$54,CAD!$J$7:$K$31,2,0)</f>
        <v>0</v>
      </c>
      <c r="D336" s="40">
        <v>0</v>
      </c>
      <c r="E336" s="40">
        <v>0</v>
      </c>
      <c r="F336" s="40">
        <v>0</v>
      </c>
      <c r="G336" s="40">
        <v>0</v>
      </c>
      <c r="H336" s="40">
        <v>0</v>
      </c>
      <c r="I336" s="40">
        <v>0</v>
      </c>
      <c r="J336" s="40">
        <v>0</v>
      </c>
      <c r="K336" s="40">
        <v>0</v>
      </c>
      <c r="L336" s="40">
        <v>0</v>
      </c>
      <c r="M336" s="40">
        <v>0</v>
      </c>
      <c r="N336" s="40">
        <v>0</v>
      </c>
      <c r="O336" s="40">
        <v>0</v>
      </c>
      <c r="P336" s="141">
        <f t="shared" si="23"/>
        <v>0</v>
      </c>
    </row>
    <row r="337" spans="1:17" hidden="1" x14ac:dyDescent="0.25">
      <c r="A337" s="255" t="str">
        <f>IF(B337=1,A291,"")</f>
        <v/>
      </c>
      <c r="B337" s="39" t="str">
        <f t="shared" si="22"/>
        <v/>
      </c>
      <c r="C337" s="137">
        <f>VLOOKUP($Y$55,CAD!$J$7:$K$31,2,0)</f>
        <v>0</v>
      </c>
      <c r="D337" s="40">
        <v>0</v>
      </c>
      <c r="E337" s="40">
        <v>0</v>
      </c>
      <c r="F337" s="40">
        <v>0</v>
      </c>
      <c r="G337" s="40">
        <v>0</v>
      </c>
      <c r="H337" s="40">
        <v>0</v>
      </c>
      <c r="I337" s="40">
        <v>0</v>
      </c>
      <c r="J337" s="40">
        <v>0</v>
      </c>
      <c r="K337" s="40">
        <v>0</v>
      </c>
      <c r="L337" s="40">
        <v>0</v>
      </c>
      <c r="M337" s="40">
        <v>0</v>
      </c>
      <c r="N337" s="40">
        <v>0</v>
      </c>
      <c r="O337" s="40">
        <v>0</v>
      </c>
      <c r="P337" s="141">
        <f t="shared" si="23"/>
        <v>0</v>
      </c>
    </row>
    <row r="338" spans="1:17" hidden="1" x14ac:dyDescent="0.25">
      <c r="A338" s="255" t="str">
        <f>IF(B338=1,A291,"")</f>
        <v/>
      </c>
      <c r="B338" s="39" t="str">
        <f t="shared" si="22"/>
        <v/>
      </c>
      <c r="C338" s="137">
        <f>VLOOKUP($Y$56,CAD!$J$7:$K$31,2,0)</f>
        <v>0</v>
      </c>
      <c r="D338" s="40">
        <v>0</v>
      </c>
      <c r="E338" s="40">
        <v>0</v>
      </c>
      <c r="F338" s="40">
        <v>0</v>
      </c>
      <c r="G338" s="40">
        <v>0</v>
      </c>
      <c r="H338" s="40">
        <v>0</v>
      </c>
      <c r="I338" s="40">
        <v>0</v>
      </c>
      <c r="J338" s="40">
        <v>0</v>
      </c>
      <c r="K338" s="40">
        <v>0</v>
      </c>
      <c r="L338" s="40">
        <v>0</v>
      </c>
      <c r="M338" s="40">
        <v>0</v>
      </c>
      <c r="N338" s="40">
        <v>0</v>
      </c>
      <c r="O338" s="40">
        <v>0</v>
      </c>
      <c r="P338" s="141">
        <f t="shared" si="23"/>
        <v>0</v>
      </c>
    </row>
    <row r="339" spans="1:17" hidden="1" x14ac:dyDescent="0.25">
      <c r="A339" s="255" t="str">
        <f>IF(B339=1,A291,"")</f>
        <v/>
      </c>
      <c r="B339" s="39" t="str">
        <f t="shared" si="22"/>
        <v/>
      </c>
      <c r="C339" s="137">
        <f>VLOOKUP($Y$57,CAD!$J$7:$K$31,2,0)</f>
        <v>0</v>
      </c>
      <c r="D339" s="40">
        <v>0</v>
      </c>
      <c r="E339" s="40">
        <v>0</v>
      </c>
      <c r="F339" s="40">
        <v>0</v>
      </c>
      <c r="G339" s="40">
        <v>0</v>
      </c>
      <c r="H339" s="40">
        <v>0</v>
      </c>
      <c r="I339" s="40">
        <v>0</v>
      </c>
      <c r="J339" s="40">
        <v>0</v>
      </c>
      <c r="K339" s="40">
        <v>0</v>
      </c>
      <c r="L339" s="40">
        <v>0</v>
      </c>
      <c r="M339" s="40">
        <v>0</v>
      </c>
      <c r="N339" s="40">
        <v>0</v>
      </c>
      <c r="O339" s="40">
        <v>0</v>
      </c>
      <c r="P339" s="141">
        <f t="shared" si="23"/>
        <v>0</v>
      </c>
    </row>
    <row r="340" spans="1:17" hidden="1" x14ac:dyDescent="0.25">
      <c r="A340" s="255" t="str">
        <f>IF(B340=1,A291,"")</f>
        <v/>
      </c>
      <c r="B340" s="39" t="str">
        <f t="shared" si="22"/>
        <v/>
      </c>
      <c r="C340" s="137">
        <f>VLOOKUP($Y$58,CAD!$J$7:$K$31,2,0)</f>
        <v>0</v>
      </c>
      <c r="D340" s="40">
        <v>0</v>
      </c>
      <c r="E340" s="40">
        <v>0</v>
      </c>
      <c r="F340" s="40">
        <v>0</v>
      </c>
      <c r="G340" s="40">
        <v>0</v>
      </c>
      <c r="H340" s="40">
        <v>0</v>
      </c>
      <c r="I340" s="40">
        <v>0</v>
      </c>
      <c r="J340" s="40">
        <v>0</v>
      </c>
      <c r="K340" s="40">
        <v>0</v>
      </c>
      <c r="L340" s="40">
        <v>0</v>
      </c>
      <c r="M340" s="40">
        <v>0</v>
      </c>
      <c r="N340" s="40">
        <v>0</v>
      </c>
      <c r="O340" s="40">
        <v>0</v>
      </c>
      <c r="P340" s="141">
        <f t="shared" si="23"/>
        <v>0</v>
      </c>
    </row>
    <row r="341" spans="1:17" hidden="1" x14ac:dyDescent="0.25">
      <c r="A341" s="255" t="str">
        <f>IF(B341=1,A291,"")</f>
        <v/>
      </c>
      <c r="B341" s="39" t="str">
        <f t="shared" si="22"/>
        <v/>
      </c>
      <c r="C341" s="137">
        <f>VLOOKUP($Y$59,CAD!$J$7:$K$31,2,0)</f>
        <v>0</v>
      </c>
      <c r="D341" s="40">
        <v>0</v>
      </c>
      <c r="E341" s="40">
        <v>0</v>
      </c>
      <c r="F341" s="40">
        <v>0</v>
      </c>
      <c r="G341" s="40">
        <v>0</v>
      </c>
      <c r="H341" s="40">
        <v>0</v>
      </c>
      <c r="I341" s="40">
        <v>0</v>
      </c>
      <c r="J341" s="40">
        <v>0</v>
      </c>
      <c r="K341" s="40">
        <v>0</v>
      </c>
      <c r="L341" s="40">
        <v>0</v>
      </c>
      <c r="M341" s="40">
        <v>0</v>
      </c>
      <c r="N341" s="40">
        <v>0</v>
      </c>
      <c r="O341" s="40">
        <v>0</v>
      </c>
      <c r="P341" s="141">
        <f t="shared" si="23"/>
        <v>0</v>
      </c>
    </row>
    <row r="342" spans="1:17" hidden="1" x14ac:dyDescent="0.25">
      <c r="A342" s="255">
        <f>A289</f>
        <v>2025</v>
      </c>
    </row>
    <row r="343" spans="1:17" hidden="1" x14ac:dyDescent="0.25">
      <c r="A343" s="255">
        <f>A289</f>
        <v>2025</v>
      </c>
      <c r="C343" s="63" t="s">
        <v>204</v>
      </c>
      <c r="D343" s="34">
        <f>D289-D291</f>
        <v>0</v>
      </c>
      <c r="E343" s="34">
        <f t="shared" ref="E343:P343" si="24">E289-E291</f>
        <v>0</v>
      </c>
      <c r="F343" s="34">
        <f t="shared" si="24"/>
        <v>0</v>
      </c>
      <c r="G343" s="34">
        <f t="shared" si="24"/>
        <v>0</v>
      </c>
      <c r="H343" s="34">
        <f t="shared" si="24"/>
        <v>0</v>
      </c>
      <c r="I343" s="34">
        <f t="shared" si="24"/>
        <v>0</v>
      </c>
      <c r="J343" s="34">
        <f t="shared" si="24"/>
        <v>0</v>
      </c>
      <c r="K343" s="34">
        <f t="shared" si="24"/>
        <v>0</v>
      </c>
      <c r="L343" s="34">
        <f t="shared" si="24"/>
        <v>0</v>
      </c>
      <c r="M343" s="34">
        <f t="shared" si="24"/>
        <v>0</v>
      </c>
      <c r="N343" s="34">
        <f t="shared" si="24"/>
        <v>0</v>
      </c>
      <c r="O343" s="34">
        <f t="shared" si="24"/>
        <v>0</v>
      </c>
      <c r="P343" s="34">
        <f t="shared" si="24"/>
        <v>0</v>
      </c>
    </row>
    <row r="344" spans="1:17" hidden="1" x14ac:dyDescent="0.25"/>
    <row r="345" spans="1:17" ht="15" hidden="1" customHeight="1" thickBot="1" x14ac:dyDescent="0.3">
      <c r="A345" s="255">
        <f>A289+1</f>
        <v>2026</v>
      </c>
      <c r="B345" s="41"/>
      <c r="C345" s="147" t="s">
        <v>202</v>
      </c>
      <c r="D345" s="148">
        <f>PREV_R!D351</f>
        <v>0</v>
      </c>
      <c r="E345" s="148">
        <f>PREV_R!E351</f>
        <v>0</v>
      </c>
      <c r="F345" s="148">
        <f>PREV_R!F351</f>
        <v>0</v>
      </c>
      <c r="G345" s="148">
        <f>PREV_R!G351</f>
        <v>0</v>
      </c>
      <c r="H345" s="148">
        <f>PREV_R!H351</f>
        <v>0</v>
      </c>
      <c r="I345" s="148">
        <f>PREV_R!I351</f>
        <v>0</v>
      </c>
      <c r="J345" s="148">
        <f>PREV_R!J351</f>
        <v>0</v>
      </c>
      <c r="K345" s="148">
        <f>PREV_R!K351</f>
        <v>0</v>
      </c>
      <c r="L345" s="148">
        <f>PREV_R!L351</f>
        <v>0</v>
      </c>
      <c r="M345" s="148">
        <f>PREV_R!M351</f>
        <v>0</v>
      </c>
      <c r="N345" s="148">
        <f>PREV_R!N351</f>
        <v>0</v>
      </c>
      <c r="O345" s="148">
        <f>PREV_R!O351</f>
        <v>0</v>
      </c>
      <c r="P345" s="148">
        <f>SUM(D345:O345)</f>
        <v>0</v>
      </c>
      <c r="Q345" s="9"/>
    </row>
    <row r="346" spans="1:17" ht="15" hidden="1" customHeight="1" x14ac:dyDescent="0.25">
      <c r="A346" s="255">
        <f>A345</f>
        <v>2026</v>
      </c>
      <c r="B346" s="41"/>
      <c r="C346" s="107"/>
      <c r="D346" s="107"/>
      <c r="E346" s="107"/>
      <c r="F346" s="107"/>
      <c r="G346" s="107"/>
      <c r="H346" s="107"/>
      <c r="I346" s="107"/>
      <c r="J346" s="107"/>
      <c r="K346" s="107"/>
      <c r="L346" s="107"/>
      <c r="M346" s="107"/>
      <c r="N346" s="107"/>
      <c r="O346" s="107"/>
      <c r="P346" s="107"/>
      <c r="Q346" s="9"/>
    </row>
    <row r="347" spans="1:17" ht="15" hidden="1" customHeight="1" thickBot="1" x14ac:dyDescent="0.3">
      <c r="A347" s="255">
        <f>A345</f>
        <v>2026</v>
      </c>
      <c r="B347" s="41"/>
      <c r="C347" s="131" t="s">
        <v>203</v>
      </c>
      <c r="D347" s="132">
        <f>SUM(D348:D397)</f>
        <v>0</v>
      </c>
      <c r="E347" s="132">
        <f t="shared" ref="E347:O347" si="25">SUM(E348:E397)</f>
        <v>0</v>
      </c>
      <c r="F347" s="132">
        <f t="shared" si="25"/>
        <v>0</v>
      </c>
      <c r="G347" s="132">
        <f t="shared" si="25"/>
        <v>0</v>
      </c>
      <c r="H347" s="132">
        <f t="shared" si="25"/>
        <v>0</v>
      </c>
      <c r="I347" s="132">
        <f t="shared" si="25"/>
        <v>0</v>
      </c>
      <c r="J347" s="132">
        <f t="shared" si="25"/>
        <v>0</v>
      </c>
      <c r="K347" s="132">
        <f t="shared" si="25"/>
        <v>0</v>
      </c>
      <c r="L347" s="132">
        <f t="shared" si="25"/>
        <v>0</v>
      </c>
      <c r="M347" s="132">
        <f t="shared" si="25"/>
        <v>0</v>
      </c>
      <c r="N347" s="132">
        <f t="shared" si="25"/>
        <v>0</v>
      </c>
      <c r="O347" s="132">
        <f t="shared" si="25"/>
        <v>0</v>
      </c>
      <c r="P347" s="132">
        <f>SUM(D347:O347)</f>
        <v>0</v>
      </c>
      <c r="Q347" s="9"/>
    </row>
    <row r="348" spans="1:17" hidden="1" x14ac:dyDescent="0.25">
      <c r="A348" s="255" t="str">
        <f>IF(B348=1,A347,"")</f>
        <v/>
      </c>
      <c r="B348" s="39" t="str">
        <f>IF(C348&lt;&gt;0,1,"")</f>
        <v/>
      </c>
      <c r="C348" s="138">
        <f>VLOOKUP($Y$10,CAD!$H$7:$I$31,2,0)</f>
        <v>0</v>
      </c>
      <c r="D348" s="139">
        <v>0</v>
      </c>
      <c r="E348" s="139">
        <v>0</v>
      </c>
      <c r="F348" s="139">
        <v>0</v>
      </c>
      <c r="G348" s="139">
        <v>0</v>
      </c>
      <c r="H348" s="139">
        <v>0</v>
      </c>
      <c r="I348" s="139">
        <v>0</v>
      </c>
      <c r="J348" s="139">
        <v>0</v>
      </c>
      <c r="K348" s="139">
        <v>0</v>
      </c>
      <c r="L348" s="139">
        <v>0</v>
      </c>
      <c r="M348" s="139">
        <v>0</v>
      </c>
      <c r="N348" s="139">
        <v>0</v>
      </c>
      <c r="O348" s="139">
        <v>0</v>
      </c>
      <c r="P348" s="140">
        <f>SUM(D348:O348)</f>
        <v>0</v>
      </c>
    </row>
    <row r="349" spans="1:17" hidden="1" x14ac:dyDescent="0.25">
      <c r="A349" s="255" t="str">
        <f>IF(B349=1,A347,"")</f>
        <v/>
      </c>
      <c r="B349" s="39" t="str">
        <f t="shared" ref="B349:B397" si="26">IF(C349&lt;&gt;0,1,"")</f>
        <v/>
      </c>
      <c r="C349" s="138">
        <f>VLOOKUP($Y$11,CAD!$H$7:$I$31,2,0)</f>
        <v>0</v>
      </c>
      <c r="D349" s="40">
        <v>0</v>
      </c>
      <c r="E349" s="40">
        <v>0</v>
      </c>
      <c r="F349" s="40">
        <v>0</v>
      </c>
      <c r="G349" s="40">
        <v>0</v>
      </c>
      <c r="H349" s="40">
        <v>0</v>
      </c>
      <c r="I349" s="40">
        <v>0</v>
      </c>
      <c r="J349" s="40">
        <v>0</v>
      </c>
      <c r="K349" s="40">
        <v>0</v>
      </c>
      <c r="L349" s="40">
        <v>0</v>
      </c>
      <c r="M349" s="40">
        <v>0</v>
      </c>
      <c r="N349" s="40">
        <v>0</v>
      </c>
      <c r="O349" s="40">
        <v>0</v>
      </c>
      <c r="P349" s="141">
        <f t="shared" ref="P349:P397" si="27">SUM(D349:O349)</f>
        <v>0</v>
      </c>
    </row>
    <row r="350" spans="1:17" hidden="1" x14ac:dyDescent="0.25">
      <c r="A350" s="255" t="str">
        <f>IF(B350=1,A347,"")</f>
        <v/>
      </c>
      <c r="B350" s="39" t="str">
        <f t="shared" si="26"/>
        <v/>
      </c>
      <c r="C350" s="138">
        <f>VLOOKUP($Y$12,CAD!$H$7:$I$31,2,0)</f>
        <v>0</v>
      </c>
      <c r="D350" s="40">
        <v>0</v>
      </c>
      <c r="E350" s="40">
        <v>0</v>
      </c>
      <c r="F350" s="40">
        <v>0</v>
      </c>
      <c r="G350" s="40">
        <v>0</v>
      </c>
      <c r="H350" s="40">
        <v>0</v>
      </c>
      <c r="I350" s="40">
        <v>0</v>
      </c>
      <c r="J350" s="40">
        <v>0</v>
      </c>
      <c r="K350" s="40">
        <v>0</v>
      </c>
      <c r="L350" s="40">
        <v>0</v>
      </c>
      <c r="M350" s="40">
        <v>0</v>
      </c>
      <c r="N350" s="40">
        <v>0</v>
      </c>
      <c r="O350" s="40">
        <v>0</v>
      </c>
      <c r="P350" s="141">
        <f t="shared" si="27"/>
        <v>0</v>
      </c>
    </row>
    <row r="351" spans="1:17" hidden="1" x14ac:dyDescent="0.25">
      <c r="A351" s="255" t="str">
        <f>IF(B351=1,A347,"")</f>
        <v/>
      </c>
      <c r="B351" s="39" t="str">
        <f t="shared" si="26"/>
        <v/>
      </c>
      <c r="C351" s="138">
        <f>VLOOKUP($Y$13,CAD!$H$7:$I$31,2,0)</f>
        <v>0</v>
      </c>
      <c r="D351" s="40">
        <v>0</v>
      </c>
      <c r="E351" s="40">
        <v>0</v>
      </c>
      <c r="F351" s="40">
        <v>0</v>
      </c>
      <c r="G351" s="40">
        <v>0</v>
      </c>
      <c r="H351" s="40">
        <v>0</v>
      </c>
      <c r="I351" s="40">
        <v>0</v>
      </c>
      <c r="J351" s="40">
        <v>0</v>
      </c>
      <c r="K351" s="40">
        <v>0</v>
      </c>
      <c r="L351" s="40">
        <v>0</v>
      </c>
      <c r="M351" s="40">
        <v>0</v>
      </c>
      <c r="N351" s="40">
        <v>0</v>
      </c>
      <c r="O351" s="40">
        <v>0</v>
      </c>
      <c r="P351" s="141">
        <f t="shared" si="27"/>
        <v>0</v>
      </c>
    </row>
    <row r="352" spans="1:17" hidden="1" x14ac:dyDescent="0.25">
      <c r="A352" s="255" t="str">
        <f>IF(B352=1,A347,"")</f>
        <v/>
      </c>
      <c r="B352" s="39" t="str">
        <f t="shared" si="26"/>
        <v/>
      </c>
      <c r="C352" s="138">
        <f>VLOOKUP($Y$14,CAD!$H$7:$I$31,2,0)</f>
        <v>0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141">
        <f t="shared" si="27"/>
        <v>0</v>
      </c>
    </row>
    <row r="353" spans="1:16" hidden="1" x14ac:dyDescent="0.25">
      <c r="A353" s="255" t="str">
        <f>IF(B353=1,A347,"")</f>
        <v/>
      </c>
      <c r="B353" s="39" t="str">
        <f t="shared" si="26"/>
        <v/>
      </c>
      <c r="C353" s="138">
        <f>VLOOKUP($Y$15,CAD!$H$7:$I$31,2,0)</f>
        <v>0</v>
      </c>
      <c r="D353" s="40">
        <v>0</v>
      </c>
      <c r="E353" s="40">
        <v>0</v>
      </c>
      <c r="F353" s="40">
        <v>0</v>
      </c>
      <c r="G353" s="40">
        <v>0</v>
      </c>
      <c r="H353" s="40">
        <v>0</v>
      </c>
      <c r="I353" s="40">
        <v>0</v>
      </c>
      <c r="J353" s="40">
        <v>0</v>
      </c>
      <c r="K353" s="40">
        <v>0</v>
      </c>
      <c r="L353" s="40">
        <v>0</v>
      </c>
      <c r="M353" s="40">
        <v>0</v>
      </c>
      <c r="N353" s="40">
        <v>0</v>
      </c>
      <c r="O353" s="40">
        <v>0</v>
      </c>
      <c r="P353" s="141">
        <f t="shared" si="27"/>
        <v>0</v>
      </c>
    </row>
    <row r="354" spans="1:16" hidden="1" x14ac:dyDescent="0.25">
      <c r="A354" s="255" t="str">
        <f>IF(B354=1,A347,"")</f>
        <v/>
      </c>
      <c r="B354" s="39" t="str">
        <f t="shared" si="26"/>
        <v/>
      </c>
      <c r="C354" s="138">
        <f>VLOOKUP($Y$16,CAD!$H$7:$I$31,2,0)</f>
        <v>0</v>
      </c>
      <c r="D354" s="40">
        <v>0</v>
      </c>
      <c r="E354" s="40">
        <v>0</v>
      </c>
      <c r="F354" s="40">
        <v>0</v>
      </c>
      <c r="G354" s="40">
        <v>0</v>
      </c>
      <c r="H354" s="40">
        <v>0</v>
      </c>
      <c r="I354" s="40">
        <v>0</v>
      </c>
      <c r="J354" s="40">
        <v>0</v>
      </c>
      <c r="K354" s="40">
        <v>0</v>
      </c>
      <c r="L354" s="40">
        <v>0</v>
      </c>
      <c r="M354" s="40">
        <v>0</v>
      </c>
      <c r="N354" s="40">
        <v>0</v>
      </c>
      <c r="O354" s="40">
        <v>0</v>
      </c>
      <c r="P354" s="141">
        <f t="shared" si="27"/>
        <v>0</v>
      </c>
    </row>
    <row r="355" spans="1:16" hidden="1" x14ac:dyDescent="0.25">
      <c r="A355" s="255" t="str">
        <f>IF(B355=1,A347,"")</f>
        <v/>
      </c>
      <c r="B355" s="39" t="str">
        <f t="shared" si="26"/>
        <v/>
      </c>
      <c r="C355" s="138">
        <f>VLOOKUP($Y$17,CAD!$H$7:$I$31,2,0)</f>
        <v>0</v>
      </c>
      <c r="D355" s="40">
        <v>0</v>
      </c>
      <c r="E355" s="40">
        <v>0</v>
      </c>
      <c r="F355" s="40">
        <v>0</v>
      </c>
      <c r="G355" s="40">
        <v>0</v>
      </c>
      <c r="H355" s="40">
        <v>0</v>
      </c>
      <c r="I355" s="40">
        <v>0</v>
      </c>
      <c r="J355" s="40">
        <v>0</v>
      </c>
      <c r="K355" s="40">
        <v>0</v>
      </c>
      <c r="L355" s="40">
        <v>0</v>
      </c>
      <c r="M355" s="40">
        <v>0</v>
      </c>
      <c r="N355" s="40">
        <v>0</v>
      </c>
      <c r="O355" s="40">
        <v>0</v>
      </c>
      <c r="P355" s="141">
        <f t="shared" si="27"/>
        <v>0</v>
      </c>
    </row>
    <row r="356" spans="1:16" hidden="1" x14ac:dyDescent="0.25">
      <c r="A356" s="255" t="str">
        <f>IF(B356=1,A347,"")</f>
        <v/>
      </c>
      <c r="B356" s="39" t="str">
        <f t="shared" si="26"/>
        <v/>
      </c>
      <c r="C356" s="138">
        <f>VLOOKUP($Y$18,CAD!$H$7:$I$31,2,0)</f>
        <v>0</v>
      </c>
      <c r="D356" s="40">
        <v>0</v>
      </c>
      <c r="E356" s="40">
        <v>0</v>
      </c>
      <c r="F356" s="40">
        <v>0</v>
      </c>
      <c r="G356" s="40">
        <v>0</v>
      </c>
      <c r="H356" s="40">
        <v>0</v>
      </c>
      <c r="I356" s="40">
        <v>0</v>
      </c>
      <c r="J356" s="40">
        <v>0</v>
      </c>
      <c r="K356" s="40">
        <v>0</v>
      </c>
      <c r="L356" s="40">
        <v>0</v>
      </c>
      <c r="M356" s="40">
        <v>0</v>
      </c>
      <c r="N356" s="40">
        <v>0</v>
      </c>
      <c r="O356" s="40">
        <v>0</v>
      </c>
      <c r="P356" s="141">
        <f t="shared" si="27"/>
        <v>0</v>
      </c>
    </row>
    <row r="357" spans="1:16" hidden="1" x14ac:dyDescent="0.25">
      <c r="A357" s="255" t="str">
        <f>IF(B357=1,A347,"")</f>
        <v/>
      </c>
      <c r="B357" s="39" t="str">
        <f t="shared" si="26"/>
        <v/>
      </c>
      <c r="C357" s="138">
        <f>VLOOKUP($Y$19,CAD!$H$7:$I$31,2,0)</f>
        <v>0</v>
      </c>
      <c r="D357" s="40">
        <v>0</v>
      </c>
      <c r="E357" s="40">
        <v>0</v>
      </c>
      <c r="F357" s="40">
        <v>0</v>
      </c>
      <c r="G357" s="40">
        <v>0</v>
      </c>
      <c r="H357" s="40">
        <v>0</v>
      </c>
      <c r="I357" s="40">
        <v>0</v>
      </c>
      <c r="J357" s="40">
        <v>0</v>
      </c>
      <c r="K357" s="40">
        <v>0</v>
      </c>
      <c r="L357" s="40">
        <v>0</v>
      </c>
      <c r="M357" s="40">
        <v>0</v>
      </c>
      <c r="N357" s="40">
        <v>0</v>
      </c>
      <c r="O357" s="40">
        <v>0</v>
      </c>
      <c r="P357" s="141">
        <f t="shared" si="27"/>
        <v>0</v>
      </c>
    </row>
    <row r="358" spans="1:16" hidden="1" x14ac:dyDescent="0.25">
      <c r="A358" s="255" t="str">
        <f>IF(B358=1,A347,"")</f>
        <v/>
      </c>
      <c r="B358" s="39" t="str">
        <f t="shared" si="26"/>
        <v/>
      </c>
      <c r="C358" s="138">
        <f>VLOOKUP($Y$20,CAD!$H$7:$I$31,2,0)</f>
        <v>0</v>
      </c>
      <c r="D358" s="40">
        <v>0</v>
      </c>
      <c r="E358" s="40">
        <v>0</v>
      </c>
      <c r="F358" s="40">
        <v>0</v>
      </c>
      <c r="G358" s="40">
        <v>0</v>
      </c>
      <c r="H358" s="40">
        <v>0</v>
      </c>
      <c r="I358" s="40">
        <v>0</v>
      </c>
      <c r="J358" s="40">
        <v>0</v>
      </c>
      <c r="K358" s="40">
        <v>0</v>
      </c>
      <c r="L358" s="40">
        <v>0</v>
      </c>
      <c r="M358" s="40">
        <v>0</v>
      </c>
      <c r="N358" s="40">
        <v>0</v>
      </c>
      <c r="O358" s="40">
        <v>0</v>
      </c>
      <c r="P358" s="141">
        <f t="shared" si="27"/>
        <v>0</v>
      </c>
    </row>
    <row r="359" spans="1:16" hidden="1" x14ac:dyDescent="0.25">
      <c r="A359" s="255" t="str">
        <f>IF(B359=1,A347,"")</f>
        <v/>
      </c>
      <c r="B359" s="39" t="str">
        <f t="shared" si="26"/>
        <v/>
      </c>
      <c r="C359" s="138">
        <f>VLOOKUP($Y$21,CAD!$H$7:$I$31,2,0)</f>
        <v>0</v>
      </c>
      <c r="D359" s="40">
        <v>0</v>
      </c>
      <c r="E359" s="40">
        <v>0</v>
      </c>
      <c r="F359" s="40">
        <v>0</v>
      </c>
      <c r="G359" s="40">
        <v>0</v>
      </c>
      <c r="H359" s="40">
        <v>0</v>
      </c>
      <c r="I359" s="40">
        <v>0</v>
      </c>
      <c r="J359" s="40">
        <v>0</v>
      </c>
      <c r="K359" s="40">
        <v>0</v>
      </c>
      <c r="L359" s="40">
        <v>0</v>
      </c>
      <c r="M359" s="40">
        <v>0</v>
      </c>
      <c r="N359" s="40">
        <v>0</v>
      </c>
      <c r="O359" s="40">
        <v>0</v>
      </c>
      <c r="P359" s="141">
        <f t="shared" si="27"/>
        <v>0</v>
      </c>
    </row>
    <row r="360" spans="1:16" hidden="1" x14ac:dyDescent="0.25">
      <c r="A360" s="255" t="str">
        <f>IF(B360=1,A347,"")</f>
        <v/>
      </c>
      <c r="B360" s="39" t="str">
        <f t="shared" si="26"/>
        <v/>
      </c>
      <c r="C360" s="138">
        <f>VLOOKUP($Y$22,CAD!$H$7:$I$31,2,0)</f>
        <v>0</v>
      </c>
      <c r="D360" s="40">
        <v>0</v>
      </c>
      <c r="E360" s="40">
        <v>0</v>
      </c>
      <c r="F360" s="40">
        <v>0</v>
      </c>
      <c r="G360" s="40">
        <v>0</v>
      </c>
      <c r="H360" s="40">
        <v>0</v>
      </c>
      <c r="I360" s="40">
        <v>0</v>
      </c>
      <c r="J360" s="40">
        <v>0</v>
      </c>
      <c r="K360" s="40">
        <v>0</v>
      </c>
      <c r="L360" s="40">
        <v>0</v>
      </c>
      <c r="M360" s="40">
        <v>0</v>
      </c>
      <c r="N360" s="40">
        <v>0</v>
      </c>
      <c r="O360" s="40">
        <v>0</v>
      </c>
      <c r="P360" s="141">
        <f t="shared" si="27"/>
        <v>0</v>
      </c>
    </row>
    <row r="361" spans="1:16" hidden="1" x14ac:dyDescent="0.25">
      <c r="A361" s="255" t="str">
        <f>IF(B361=1,A347,"")</f>
        <v/>
      </c>
      <c r="B361" s="39" t="str">
        <f t="shared" si="26"/>
        <v/>
      </c>
      <c r="C361" s="138">
        <f>VLOOKUP($Y$23,CAD!$H$7:$I$31,2,0)</f>
        <v>0</v>
      </c>
      <c r="D361" s="40">
        <v>0</v>
      </c>
      <c r="E361" s="40">
        <v>0</v>
      </c>
      <c r="F361" s="40">
        <v>0</v>
      </c>
      <c r="G361" s="40">
        <v>0</v>
      </c>
      <c r="H361" s="40">
        <v>0</v>
      </c>
      <c r="I361" s="40">
        <v>0</v>
      </c>
      <c r="J361" s="40">
        <v>0</v>
      </c>
      <c r="K361" s="40">
        <v>0</v>
      </c>
      <c r="L361" s="40">
        <v>0</v>
      </c>
      <c r="M361" s="40">
        <v>0</v>
      </c>
      <c r="N361" s="40">
        <v>0</v>
      </c>
      <c r="O361" s="40">
        <v>0</v>
      </c>
      <c r="P361" s="141">
        <f t="shared" si="27"/>
        <v>0</v>
      </c>
    </row>
    <row r="362" spans="1:16" hidden="1" x14ac:dyDescent="0.25">
      <c r="A362" s="255" t="str">
        <f>IF(B362=1,A347,"")</f>
        <v/>
      </c>
      <c r="B362" s="39" t="str">
        <f t="shared" si="26"/>
        <v/>
      </c>
      <c r="C362" s="138">
        <f>VLOOKUP($Y$24,CAD!$H$7:$I$31,2,0)</f>
        <v>0</v>
      </c>
      <c r="D362" s="40">
        <v>0</v>
      </c>
      <c r="E362" s="40">
        <v>0</v>
      </c>
      <c r="F362" s="40">
        <v>0</v>
      </c>
      <c r="G362" s="40">
        <v>0</v>
      </c>
      <c r="H362" s="40">
        <v>0</v>
      </c>
      <c r="I362" s="40">
        <v>0</v>
      </c>
      <c r="J362" s="40">
        <v>0</v>
      </c>
      <c r="K362" s="40">
        <v>0</v>
      </c>
      <c r="L362" s="40">
        <v>0</v>
      </c>
      <c r="M362" s="40">
        <v>0</v>
      </c>
      <c r="N362" s="40">
        <v>0</v>
      </c>
      <c r="O362" s="40">
        <v>0</v>
      </c>
      <c r="P362" s="141">
        <f t="shared" si="27"/>
        <v>0</v>
      </c>
    </row>
    <row r="363" spans="1:16" hidden="1" x14ac:dyDescent="0.25">
      <c r="A363" s="255" t="str">
        <f>IF(B363=1,A347,"")</f>
        <v/>
      </c>
      <c r="B363" s="39" t="str">
        <f t="shared" si="26"/>
        <v/>
      </c>
      <c r="C363" s="138">
        <f>VLOOKUP($Y$25,CAD!$H$7:$I$31,2,0)</f>
        <v>0</v>
      </c>
      <c r="D363" s="40">
        <v>0</v>
      </c>
      <c r="E363" s="40">
        <v>0</v>
      </c>
      <c r="F363" s="40">
        <v>0</v>
      </c>
      <c r="G363" s="40">
        <v>0</v>
      </c>
      <c r="H363" s="40">
        <v>0</v>
      </c>
      <c r="I363" s="40">
        <v>0</v>
      </c>
      <c r="J363" s="40">
        <v>0</v>
      </c>
      <c r="K363" s="40">
        <v>0</v>
      </c>
      <c r="L363" s="40">
        <v>0</v>
      </c>
      <c r="M363" s="40">
        <v>0</v>
      </c>
      <c r="N363" s="40">
        <v>0</v>
      </c>
      <c r="O363" s="40">
        <v>0</v>
      </c>
      <c r="P363" s="141">
        <f t="shared" si="27"/>
        <v>0</v>
      </c>
    </row>
    <row r="364" spans="1:16" hidden="1" x14ac:dyDescent="0.25">
      <c r="A364" s="255" t="str">
        <f>IF(B364=1,A347,"")</f>
        <v/>
      </c>
      <c r="B364" s="39" t="str">
        <f t="shared" si="26"/>
        <v/>
      </c>
      <c r="C364" s="138">
        <f>VLOOKUP($Y$26,CAD!$H$7:$I$31,2,0)</f>
        <v>0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141">
        <f t="shared" si="27"/>
        <v>0</v>
      </c>
    </row>
    <row r="365" spans="1:16" hidden="1" x14ac:dyDescent="0.25">
      <c r="A365" s="255" t="str">
        <f>IF(B365=1,A347,"")</f>
        <v/>
      </c>
      <c r="B365" s="39" t="str">
        <f t="shared" si="26"/>
        <v/>
      </c>
      <c r="C365" s="138">
        <f>VLOOKUP($Y$27,CAD!$H$7:$I$31,2,0)</f>
        <v>0</v>
      </c>
      <c r="D365" s="40">
        <v>0</v>
      </c>
      <c r="E365" s="40">
        <v>0</v>
      </c>
      <c r="F365" s="40">
        <v>0</v>
      </c>
      <c r="G365" s="40">
        <v>0</v>
      </c>
      <c r="H365" s="40">
        <v>0</v>
      </c>
      <c r="I365" s="40">
        <v>0</v>
      </c>
      <c r="J365" s="40">
        <v>0</v>
      </c>
      <c r="K365" s="40">
        <v>0</v>
      </c>
      <c r="L365" s="40">
        <v>0</v>
      </c>
      <c r="M365" s="40">
        <v>0</v>
      </c>
      <c r="N365" s="40">
        <v>0</v>
      </c>
      <c r="O365" s="40">
        <v>0</v>
      </c>
      <c r="P365" s="141">
        <f t="shared" si="27"/>
        <v>0</v>
      </c>
    </row>
    <row r="366" spans="1:16" hidden="1" x14ac:dyDescent="0.25">
      <c r="A366" s="255" t="str">
        <f>IF(B366=1,A347,"")</f>
        <v/>
      </c>
      <c r="B366" s="39" t="str">
        <f t="shared" si="26"/>
        <v/>
      </c>
      <c r="C366" s="138">
        <f>VLOOKUP($Y$28,CAD!$H$7:$I$31,2,0)</f>
        <v>0</v>
      </c>
      <c r="D366" s="40">
        <v>0</v>
      </c>
      <c r="E366" s="40">
        <v>0</v>
      </c>
      <c r="F366" s="40">
        <v>0</v>
      </c>
      <c r="G366" s="40">
        <v>0</v>
      </c>
      <c r="H366" s="40">
        <v>0</v>
      </c>
      <c r="I366" s="40">
        <v>0</v>
      </c>
      <c r="J366" s="40">
        <v>0</v>
      </c>
      <c r="K366" s="40">
        <v>0</v>
      </c>
      <c r="L366" s="40">
        <v>0</v>
      </c>
      <c r="M366" s="40">
        <v>0</v>
      </c>
      <c r="N366" s="40">
        <v>0</v>
      </c>
      <c r="O366" s="40">
        <v>0</v>
      </c>
      <c r="P366" s="141">
        <f t="shared" si="27"/>
        <v>0</v>
      </c>
    </row>
    <row r="367" spans="1:16" hidden="1" x14ac:dyDescent="0.25">
      <c r="A367" s="255" t="str">
        <f>IF(B367=1,A347,"")</f>
        <v/>
      </c>
      <c r="B367" s="39" t="str">
        <f t="shared" si="26"/>
        <v/>
      </c>
      <c r="C367" s="138">
        <f>VLOOKUP($Y$29,CAD!$H$7:$I$31,2,0)</f>
        <v>0</v>
      </c>
      <c r="D367" s="40">
        <v>0</v>
      </c>
      <c r="E367" s="40">
        <v>0</v>
      </c>
      <c r="F367" s="40">
        <v>0</v>
      </c>
      <c r="G367" s="40">
        <v>0</v>
      </c>
      <c r="H367" s="40">
        <v>0</v>
      </c>
      <c r="I367" s="40">
        <v>0</v>
      </c>
      <c r="J367" s="40">
        <v>0</v>
      </c>
      <c r="K367" s="40">
        <v>0</v>
      </c>
      <c r="L367" s="40">
        <v>0</v>
      </c>
      <c r="M367" s="40">
        <v>0</v>
      </c>
      <c r="N367" s="40">
        <v>0</v>
      </c>
      <c r="O367" s="40">
        <v>0</v>
      </c>
      <c r="P367" s="141">
        <f t="shared" si="27"/>
        <v>0</v>
      </c>
    </row>
    <row r="368" spans="1:16" hidden="1" x14ac:dyDescent="0.25">
      <c r="A368" s="255" t="str">
        <f>IF(B368=1,A347,"")</f>
        <v/>
      </c>
      <c r="B368" s="39" t="str">
        <f t="shared" si="26"/>
        <v/>
      </c>
      <c r="C368" s="138">
        <f>VLOOKUP($Y$30,CAD!$H$7:$I$31,2,0)</f>
        <v>0</v>
      </c>
      <c r="D368" s="40">
        <v>0</v>
      </c>
      <c r="E368" s="40">
        <v>0</v>
      </c>
      <c r="F368" s="40">
        <v>0</v>
      </c>
      <c r="G368" s="40">
        <v>0</v>
      </c>
      <c r="H368" s="40">
        <v>0</v>
      </c>
      <c r="I368" s="40">
        <v>0</v>
      </c>
      <c r="J368" s="40">
        <v>0</v>
      </c>
      <c r="K368" s="40">
        <v>0</v>
      </c>
      <c r="L368" s="40">
        <v>0</v>
      </c>
      <c r="M368" s="40">
        <v>0</v>
      </c>
      <c r="N368" s="40">
        <v>0</v>
      </c>
      <c r="O368" s="40">
        <v>0</v>
      </c>
      <c r="P368" s="141">
        <f t="shared" si="27"/>
        <v>0</v>
      </c>
    </row>
    <row r="369" spans="1:16" hidden="1" x14ac:dyDescent="0.25">
      <c r="A369" s="255" t="str">
        <f>IF(B369=1,A347,"")</f>
        <v/>
      </c>
      <c r="B369" s="39" t="str">
        <f t="shared" si="26"/>
        <v/>
      </c>
      <c r="C369" s="138">
        <f>VLOOKUP($Y$31,CAD!$H$7:$I$31,2,0)</f>
        <v>0</v>
      </c>
      <c r="D369" s="40">
        <v>0</v>
      </c>
      <c r="E369" s="40">
        <v>0</v>
      </c>
      <c r="F369" s="40">
        <v>0</v>
      </c>
      <c r="G369" s="40">
        <v>0</v>
      </c>
      <c r="H369" s="40">
        <v>0</v>
      </c>
      <c r="I369" s="40">
        <v>0</v>
      </c>
      <c r="J369" s="40">
        <v>0</v>
      </c>
      <c r="K369" s="40">
        <v>0</v>
      </c>
      <c r="L369" s="40">
        <v>0</v>
      </c>
      <c r="M369" s="40">
        <v>0</v>
      </c>
      <c r="N369" s="40">
        <v>0</v>
      </c>
      <c r="O369" s="40">
        <v>0</v>
      </c>
      <c r="P369" s="141">
        <f t="shared" si="27"/>
        <v>0</v>
      </c>
    </row>
    <row r="370" spans="1:16" hidden="1" x14ac:dyDescent="0.25">
      <c r="A370" s="255" t="str">
        <f>IF(B370=1,A347,"")</f>
        <v/>
      </c>
      <c r="B370" s="39" t="str">
        <f t="shared" si="26"/>
        <v/>
      </c>
      <c r="C370" s="138">
        <f>VLOOKUP($Y$32,CAD!$H$7:$I$31,2,0)</f>
        <v>0</v>
      </c>
      <c r="D370" s="40">
        <v>0</v>
      </c>
      <c r="E370" s="40">
        <v>0</v>
      </c>
      <c r="F370" s="40">
        <v>0</v>
      </c>
      <c r="G370" s="40">
        <v>0</v>
      </c>
      <c r="H370" s="40">
        <v>0</v>
      </c>
      <c r="I370" s="40">
        <v>0</v>
      </c>
      <c r="J370" s="40">
        <v>0</v>
      </c>
      <c r="K370" s="40">
        <v>0</v>
      </c>
      <c r="L370" s="40">
        <v>0</v>
      </c>
      <c r="M370" s="40">
        <v>0</v>
      </c>
      <c r="N370" s="40">
        <v>0</v>
      </c>
      <c r="O370" s="40">
        <v>0</v>
      </c>
      <c r="P370" s="141">
        <f t="shared" si="27"/>
        <v>0</v>
      </c>
    </row>
    <row r="371" spans="1:16" hidden="1" x14ac:dyDescent="0.25">
      <c r="A371" s="255" t="str">
        <f>IF(B371=1,A347,"")</f>
        <v/>
      </c>
      <c r="B371" s="39" t="str">
        <f t="shared" si="26"/>
        <v/>
      </c>
      <c r="C371" s="138">
        <f>VLOOKUP($Y$33,CAD!$H$7:$I$31,2,0)</f>
        <v>0</v>
      </c>
      <c r="D371" s="40">
        <v>0</v>
      </c>
      <c r="E371" s="40">
        <v>0</v>
      </c>
      <c r="F371" s="40">
        <v>0</v>
      </c>
      <c r="G371" s="40">
        <v>0</v>
      </c>
      <c r="H371" s="40">
        <v>0</v>
      </c>
      <c r="I371" s="40">
        <v>0</v>
      </c>
      <c r="J371" s="40">
        <v>0</v>
      </c>
      <c r="K371" s="40">
        <v>0</v>
      </c>
      <c r="L371" s="40">
        <v>0</v>
      </c>
      <c r="M371" s="40">
        <v>0</v>
      </c>
      <c r="N371" s="40">
        <v>0</v>
      </c>
      <c r="O371" s="40">
        <v>0</v>
      </c>
      <c r="P371" s="141">
        <f t="shared" si="27"/>
        <v>0</v>
      </c>
    </row>
    <row r="372" spans="1:16" hidden="1" x14ac:dyDescent="0.25">
      <c r="A372" s="255" t="str">
        <f>IF(B372=1,A347,"")</f>
        <v/>
      </c>
      <c r="B372" s="39" t="str">
        <f t="shared" si="26"/>
        <v/>
      </c>
      <c r="C372" s="138">
        <f>VLOOKUP($Y$34,CAD!$H$7:$I$31,2,0)</f>
        <v>0</v>
      </c>
      <c r="D372" s="40">
        <v>0</v>
      </c>
      <c r="E372" s="40">
        <v>0</v>
      </c>
      <c r="F372" s="40">
        <v>0</v>
      </c>
      <c r="G372" s="40">
        <v>0</v>
      </c>
      <c r="H372" s="40">
        <v>0</v>
      </c>
      <c r="I372" s="40">
        <v>0</v>
      </c>
      <c r="J372" s="40">
        <v>0</v>
      </c>
      <c r="K372" s="40">
        <v>0</v>
      </c>
      <c r="L372" s="40">
        <v>0</v>
      </c>
      <c r="M372" s="40">
        <v>0</v>
      </c>
      <c r="N372" s="40">
        <v>0</v>
      </c>
      <c r="O372" s="40">
        <v>0</v>
      </c>
      <c r="P372" s="141">
        <f t="shared" si="27"/>
        <v>0</v>
      </c>
    </row>
    <row r="373" spans="1:16" hidden="1" x14ac:dyDescent="0.25">
      <c r="A373" s="255" t="str">
        <f>IF(B373=1,A347,"")</f>
        <v/>
      </c>
      <c r="B373" s="39" t="str">
        <f t="shared" si="26"/>
        <v/>
      </c>
      <c r="C373" s="137">
        <f>VLOOKUP($Y$35,CAD!$J$7:$K$31,2,0)</f>
        <v>0</v>
      </c>
      <c r="D373" s="40">
        <v>0</v>
      </c>
      <c r="E373" s="40">
        <v>0</v>
      </c>
      <c r="F373" s="40">
        <v>0</v>
      </c>
      <c r="G373" s="40">
        <v>0</v>
      </c>
      <c r="H373" s="40">
        <v>0</v>
      </c>
      <c r="I373" s="40">
        <v>0</v>
      </c>
      <c r="J373" s="40">
        <v>0</v>
      </c>
      <c r="K373" s="40">
        <v>0</v>
      </c>
      <c r="L373" s="40">
        <v>0</v>
      </c>
      <c r="M373" s="40">
        <v>0</v>
      </c>
      <c r="N373" s="40">
        <v>0</v>
      </c>
      <c r="O373" s="40">
        <v>0</v>
      </c>
      <c r="P373" s="141">
        <f t="shared" si="27"/>
        <v>0</v>
      </c>
    </row>
    <row r="374" spans="1:16" hidden="1" x14ac:dyDescent="0.25">
      <c r="A374" s="255" t="str">
        <f>IF(B374=1,A347,"")</f>
        <v/>
      </c>
      <c r="B374" s="39" t="str">
        <f t="shared" si="26"/>
        <v/>
      </c>
      <c r="C374" s="137">
        <f>VLOOKUP($Y$36,CAD!$J$7:$K$31,2,0)</f>
        <v>0</v>
      </c>
      <c r="D374" s="40">
        <v>0</v>
      </c>
      <c r="E374" s="40">
        <v>0</v>
      </c>
      <c r="F374" s="40">
        <v>0</v>
      </c>
      <c r="G374" s="40">
        <v>0</v>
      </c>
      <c r="H374" s="40">
        <v>0</v>
      </c>
      <c r="I374" s="40">
        <v>0</v>
      </c>
      <c r="J374" s="40">
        <v>0</v>
      </c>
      <c r="K374" s="40">
        <v>0</v>
      </c>
      <c r="L374" s="40">
        <v>0</v>
      </c>
      <c r="M374" s="40">
        <v>0</v>
      </c>
      <c r="N374" s="40">
        <v>0</v>
      </c>
      <c r="O374" s="40">
        <v>0</v>
      </c>
      <c r="P374" s="141">
        <f t="shared" si="27"/>
        <v>0</v>
      </c>
    </row>
    <row r="375" spans="1:16" hidden="1" x14ac:dyDescent="0.25">
      <c r="A375" s="255" t="str">
        <f>IF(B375=1,A347,"")</f>
        <v/>
      </c>
      <c r="B375" s="39" t="str">
        <f t="shared" si="26"/>
        <v/>
      </c>
      <c r="C375" s="137">
        <f>VLOOKUP($Y$37,CAD!$J$7:$K$31,2,0)</f>
        <v>0</v>
      </c>
      <c r="D375" s="40">
        <v>0</v>
      </c>
      <c r="E375" s="40">
        <v>0</v>
      </c>
      <c r="F375" s="40">
        <v>0</v>
      </c>
      <c r="G375" s="40">
        <v>0</v>
      </c>
      <c r="H375" s="40">
        <v>0</v>
      </c>
      <c r="I375" s="40">
        <v>0</v>
      </c>
      <c r="J375" s="40">
        <v>0</v>
      </c>
      <c r="K375" s="40">
        <v>0</v>
      </c>
      <c r="L375" s="40">
        <v>0</v>
      </c>
      <c r="M375" s="40">
        <v>0</v>
      </c>
      <c r="N375" s="40">
        <v>0</v>
      </c>
      <c r="O375" s="40">
        <v>0</v>
      </c>
      <c r="P375" s="141">
        <f t="shared" si="27"/>
        <v>0</v>
      </c>
    </row>
    <row r="376" spans="1:16" hidden="1" x14ac:dyDescent="0.25">
      <c r="A376" s="255" t="str">
        <f>IF(B376=1,A347,"")</f>
        <v/>
      </c>
      <c r="B376" s="39" t="str">
        <f t="shared" si="26"/>
        <v/>
      </c>
      <c r="C376" s="137">
        <f>VLOOKUP($Y$38,CAD!$J$7:$K$31,2,0)</f>
        <v>0</v>
      </c>
      <c r="D376" s="40">
        <v>0</v>
      </c>
      <c r="E376" s="40">
        <v>0</v>
      </c>
      <c r="F376" s="40">
        <v>0</v>
      </c>
      <c r="G376" s="40">
        <v>0</v>
      </c>
      <c r="H376" s="40">
        <v>0</v>
      </c>
      <c r="I376" s="40">
        <v>0</v>
      </c>
      <c r="J376" s="40">
        <v>0</v>
      </c>
      <c r="K376" s="40">
        <v>0</v>
      </c>
      <c r="L376" s="40">
        <v>0</v>
      </c>
      <c r="M376" s="40">
        <v>0</v>
      </c>
      <c r="N376" s="40">
        <v>0</v>
      </c>
      <c r="O376" s="40">
        <v>0</v>
      </c>
      <c r="P376" s="141">
        <f t="shared" si="27"/>
        <v>0</v>
      </c>
    </row>
    <row r="377" spans="1:16" hidden="1" x14ac:dyDescent="0.25">
      <c r="A377" s="255" t="str">
        <f>IF(B377=1,A347,"")</f>
        <v/>
      </c>
      <c r="B377" s="39" t="str">
        <f t="shared" si="26"/>
        <v/>
      </c>
      <c r="C377" s="137">
        <f>VLOOKUP($Y$39,CAD!$J$7:$K$31,2,0)</f>
        <v>0</v>
      </c>
      <c r="D377" s="40">
        <v>0</v>
      </c>
      <c r="E377" s="40">
        <v>0</v>
      </c>
      <c r="F377" s="40">
        <v>0</v>
      </c>
      <c r="G377" s="40">
        <v>0</v>
      </c>
      <c r="H377" s="40">
        <v>0</v>
      </c>
      <c r="I377" s="40">
        <v>0</v>
      </c>
      <c r="J377" s="40">
        <v>0</v>
      </c>
      <c r="K377" s="40">
        <v>0</v>
      </c>
      <c r="L377" s="40">
        <v>0</v>
      </c>
      <c r="M377" s="40">
        <v>0</v>
      </c>
      <c r="N377" s="40">
        <v>0</v>
      </c>
      <c r="O377" s="40">
        <v>0</v>
      </c>
      <c r="P377" s="141">
        <f t="shared" si="27"/>
        <v>0</v>
      </c>
    </row>
    <row r="378" spans="1:16" hidden="1" x14ac:dyDescent="0.25">
      <c r="A378" s="255" t="str">
        <f>IF(B378=1,A347,"")</f>
        <v/>
      </c>
      <c r="B378" s="39" t="str">
        <f t="shared" si="26"/>
        <v/>
      </c>
      <c r="C378" s="137">
        <f>VLOOKUP($Y$40,CAD!$J$7:$K$31,2,0)</f>
        <v>0</v>
      </c>
      <c r="D378" s="40">
        <v>0</v>
      </c>
      <c r="E378" s="40">
        <v>0</v>
      </c>
      <c r="F378" s="40">
        <v>0</v>
      </c>
      <c r="G378" s="40">
        <v>0</v>
      </c>
      <c r="H378" s="40">
        <v>0</v>
      </c>
      <c r="I378" s="40">
        <v>0</v>
      </c>
      <c r="J378" s="40">
        <v>0</v>
      </c>
      <c r="K378" s="40">
        <v>0</v>
      </c>
      <c r="L378" s="40">
        <v>0</v>
      </c>
      <c r="M378" s="40">
        <v>0</v>
      </c>
      <c r="N378" s="40">
        <v>0</v>
      </c>
      <c r="O378" s="40">
        <v>0</v>
      </c>
      <c r="P378" s="141">
        <f t="shared" si="27"/>
        <v>0</v>
      </c>
    </row>
    <row r="379" spans="1:16" hidden="1" x14ac:dyDescent="0.25">
      <c r="A379" s="255" t="str">
        <f>IF(B379=1,A347,"")</f>
        <v/>
      </c>
      <c r="B379" s="39" t="str">
        <f t="shared" si="26"/>
        <v/>
      </c>
      <c r="C379" s="137">
        <f>VLOOKUP($Y$41,CAD!$J$7:$K$31,2,0)</f>
        <v>0</v>
      </c>
      <c r="D379" s="40">
        <v>0</v>
      </c>
      <c r="E379" s="40">
        <v>0</v>
      </c>
      <c r="F379" s="40">
        <v>0</v>
      </c>
      <c r="G379" s="40">
        <v>0</v>
      </c>
      <c r="H379" s="40">
        <v>0</v>
      </c>
      <c r="I379" s="40">
        <v>0</v>
      </c>
      <c r="J379" s="40">
        <v>0</v>
      </c>
      <c r="K379" s="40">
        <v>0</v>
      </c>
      <c r="L379" s="40">
        <v>0</v>
      </c>
      <c r="M379" s="40">
        <v>0</v>
      </c>
      <c r="N379" s="40">
        <v>0</v>
      </c>
      <c r="O379" s="40">
        <v>0</v>
      </c>
      <c r="P379" s="141">
        <f t="shared" si="27"/>
        <v>0</v>
      </c>
    </row>
    <row r="380" spans="1:16" hidden="1" x14ac:dyDescent="0.25">
      <c r="A380" s="255" t="str">
        <f>IF(B380=1,A347,"")</f>
        <v/>
      </c>
      <c r="B380" s="39" t="str">
        <f t="shared" si="26"/>
        <v/>
      </c>
      <c r="C380" s="137">
        <f>VLOOKUP($Y$42,CAD!$J$7:$K$31,2,0)</f>
        <v>0</v>
      </c>
      <c r="D380" s="40">
        <v>0</v>
      </c>
      <c r="E380" s="40">
        <v>0</v>
      </c>
      <c r="F380" s="40">
        <v>0</v>
      </c>
      <c r="G380" s="40">
        <v>0</v>
      </c>
      <c r="H380" s="40">
        <v>0</v>
      </c>
      <c r="I380" s="40">
        <v>0</v>
      </c>
      <c r="J380" s="40">
        <v>0</v>
      </c>
      <c r="K380" s="40">
        <v>0</v>
      </c>
      <c r="L380" s="40">
        <v>0</v>
      </c>
      <c r="M380" s="40">
        <v>0</v>
      </c>
      <c r="N380" s="40">
        <v>0</v>
      </c>
      <c r="O380" s="40">
        <v>0</v>
      </c>
      <c r="P380" s="141">
        <f t="shared" si="27"/>
        <v>0</v>
      </c>
    </row>
    <row r="381" spans="1:16" hidden="1" x14ac:dyDescent="0.25">
      <c r="A381" s="255" t="str">
        <f>IF(B381=1,A347,"")</f>
        <v/>
      </c>
      <c r="B381" s="39" t="str">
        <f t="shared" si="26"/>
        <v/>
      </c>
      <c r="C381" s="137">
        <f>VLOOKUP($Y$43,CAD!$J$7:$K$31,2,0)</f>
        <v>0</v>
      </c>
      <c r="D381" s="40">
        <v>0</v>
      </c>
      <c r="E381" s="40">
        <v>0</v>
      </c>
      <c r="F381" s="40">
        <v>0</v>
      </c>
      <c r="G381" s="40">
        <v>0</v>
      </c>
      <c r="H381" s="40">
        <v>0</v>
      </c>
      <c r="I381" s="40">
        <v>0</v>
      </c>
      <c r="J381" s="40">
        <v>0</v>
      </c>
      <c r="K381" s="40">
        <v>0</v>
      </c>
      <c r="L381" s="40">
        <v>0</v>
      </c>
      <c r="M381" s="40">
        <v>0</v>
      </c>
      <c r="N381" s="40">
        <v>0</v>
      </c>
      <c r="O381" s="40">
        <v>0</v>
      </c>
      <c r="P381" s="141">
        <f t="shared" si="27"/>
        <v>0</v>
      </c>
    </row>
    <row r="382" spans="1:16" hidden="1" x14ac:dyDescent="0.25">
      <c r="A382" s="255" t="str">
        <f>IF(B382=1,A347,"")</f>
        <v/>
      </c>
      <c r="B382" s="39" t="str">
        <f t="shared" si="26"/>
        <v/>
      </c>
      <c r="C382" s="137">
        <f>VLOOKUP($Y$44,CAD!$J$7:$K$31,2,0)</f>
        <v>0</v>
      </c>
      <c r="D382" s="40">
        <v>0</v>
      </c>
      <c r="E382" s="40">
        <v>0</v>
      </c>
      <c r="F382" s="40">
        <v>0</v>
      </c>
      <c r="G382" s="40">
        <v>0</v>
      </c>
      <c r="H382" s="40">
        <v>0</v>
      </c>
      <c r="I382" s="40">
        <v>0</v>
      </c>
      <c r="J382" s="40">
        <v>0</v>
      </c>
      <c r="K382" s="40">
        <v>0</v>
      </c>
      <c r="L382" s="40">
        <v>0</v>
      </c>
      <c r="M382" s="40">
        <v>0</v>
      </c>
      <c r="N382" s="40">
        <v>0</v>
      </c>
      <c r="O382" s="40">
        <v>0</v>
      </c>
      <c r="P382" s="141">
        <f t="shared" si="27"/>
        <v>0</v>
      </c>
    </row>
    <row r="383" spans="1:16" hidden="1" x14ac:dyDescent="0.25">
      <c r="A383" s="255" t="str">
        <f>IF(B383=1,A347,"")</f>
        <v/>
      </c>
      <c r="B383" s="39" t="str">
        <f t="shared" si="26"/>
        <v/>
      </c>
      <c r="C383" s="137">
        <f>VLOOKUP($Y$45,CAD!$J$7:$K$31,2,0)</f>
        <v>0</v>
      </c>
      <c r="D383" s="40">
        <v>0</v>
      </c>
      <c r="E383" s="40">
        <v>0</v>
      </c>
      <c r="F383" s="40">
        <v>0</v>
      </c>
      <c r="G383" s="40">
        <v>0</v>
      </c>
      <c r="H383" s="40">
        <v>0</v>
      </c>
      <c r="I383" s="40">
        <v>0</v>
      </c>
      <c r="J383" s="40">
        <v>0</v>
      </c>
      <c r="K383" s="40">
        <v>0</v>
      </c>
      <c r="L383" s="40">
        <v>0</v>
      </c>
      <c r="M383" s="40">
        <v>0</v>
      </c>
      <c r="N383" s="40">
        <v>0</v>
      </c>
      <c r="O383" s="40">
        <v>0</v>
      </c>
      <c r="P383" s="141">
        <f t="shared" si="27"/>
        <v>0</v>
      </c>
    </row>
    <row r="384" spans="1:16" hidden="1" x14ac:dyDescent="0.25">
      <c r="A384" s="255" t="str">
        <f>IF(B384=1,A347,"")</f>
        <v/>
      </c>
      <c r="B384" s="39" t="str">
        <f t="shared" si="26"/>
        <v/>
      </c>
      <c r="C384" s="137">
        <f>VLOOKUP($Y$46,CAD!$J$7:$K$31,2,0)</f>
        <v>0</v>
      </c>
      <c r="D384" s="40">
        <v>0</v>
      </c>
      <c r="E384" s="40">
        <v>0</v>
      </c>
      <c r="F384" s="40">
        <v>0</v>
      </c>
      <c r="G384" s="40">
        <v>0</v>
      </c>
      <c r="H384" s="40">
        <v>0</v>
      </c>
      <c r="I384" s="40">
        <v>0</v>
      </c>
      <c r="J384" s="40">
        <v>0</v>
      </c>
      <c r="K384" s="40">
        <v>0</v>
      </c>
      <c r="L384" s="40">
        <v>0</v>
      </c>
      <c r="M384" s="40">
        <v>0</v>
      </c>
      <c r="N384" s="40">
        <v>0</v>
      </c>
      <c r="O384" s="40">
        <v>0</v>
      </c>
      <c r="P384" s="141">
        <f t="shared" si="27"/>
        <v>0</v>
      </c>
    </row>
    <row r="385" spans="1:16" hidden="1" x14ac:dyDescent="0.25">
      <c r="A385" s="255" t="str">
        <f>IF(B385=1,A347,"")</f>
        <v/>
      </c>
      <c r="B385" s="39" t="str">
        <f t="shared" si="26"/>
        <v/>
      </c>
      <c r="C385" s="137">
        <f>VLOOKUP($Y$47,CAD!$J$7:$K$31,2,0)</f>
        <v>0</v>
      </c>
      <c r="D385" s="40">
        <v>0</v>
      </c>
      <c r="E385" s="40">
        <v>0</v>
      </c>
      <c r="F385" s="40">
        <v>0</v>
      </c>
      <c r="G385" s="40">
        <v>0</v>
      </c>
      <c r="H385" s="40">
        <v>0</v>
      </c>
      <c r="I385" s="40">
        <v>0</v>
      </c>
      <c r="J385" s="40">
        <v>0</v>
      </c>
      <c r="K385" s="40">
        <v>0</v>
      </c>
      <c r="L385" s="40">
        <v>0</v>
      </c>
      <c r="M385" s="40">
        <v>0</v>
      </c>
      <c r="N385" s="40">
        <v>0</v>
      </c>
      <c r="O385" s="40">
        <v>0</v>
      </c>
      <c r="P385" s="141">
        <f t="shared" si="27"/>
        <v>0</v>
      </c>
    </row>
    <row r="386" spans="1:16" hidden="1" x14ac:dyDescent="0.25">
      <c r="A386" s="255" t="str">
        <f>IF(B386=1,A347,"")</f>
        <v/>
      </c>
      <c r="B386" s="39" t="str">
        <f t="shared" si="26"/>
        <v/>
      </c>
      <c r="C386" s="137">
        <f>VLOOKUP($Y$48,CAD!$J$7:$K$31,2,0)</f>
        <v>0</v>
      </c>
      <c r="D386" s="40">
        <v>0</v>
      </c>
      <c r="E386" s="40">
        <v>0</v>
      </c>
      <c r="F386" s="40">
        <v>0</v>
      </c>
      <c r="G386" s="40">
        <v>0</v>
      </c>
      <c r="H386" s="40">
        <v>0</v>
      </c>
      <c r="I386" s="40">
        <v>0</v>
      </c>
      <c r="J386" s="40">
        <v>0</v>
      </c>
      <c r="K386" s="40">
        <v>0</v>
      </c>
      <c r="L386" s="40">
        <v>0</v>
      </c>
      <c r="M386" s="40">
        <v>0</v>
      </c>
      <c r="N386" s="40">
        <v>0</v>
      </c>
      <c r="O386" s="40">
        <v>0</v>
      </c>
      <c r="P386" s="141">
        <f t="shared" si="27"/>
        <v>0</v>
      </c>
    </row>
    <row r="387" spans="1:16" hidden="1" x14ac:dyDescent="0.25">
      <c r="A387" s="255" t="str">
        <f>IF(B387=1,A347,"")</f>
        <v/>
      </c>
      <c r="B387" s="39" t="str">
        <f t="shared" si="26"/>
        <v/>
      </c>
      <c r="C387" s="137">
        <f>VLOOKUP($Y$49,CAD!$J$7:$K$31,2,0)</f>
        <v>0</v>
      </c>
      <c r="D387" s="40">
        <v>0</v>
      </c>
      <c r="E387" s="40">
        <v>0</v>
      </c>
      <c r="F387" s="40">
        <v>0</v>
      </c>
      <c r="G387" s="40">
        <v>0</v>
      </c>
      <c r="H387" s="40">
        <v>0</v>
      </c>
      <c r="I387" s="40">
        <v>0</v>
      </c>
      <c r="J387" s="40">
        <v>0</v>
      </c>
      <c r="K387" s="40">
        <v>0</v>
      </c>
      <c r="L387" s="40">
        <v>0</v>
      </c>
      <c r="M387" s="40">
        <v>0</v>
      </c>
      <c r="N387" s="40">
        <v>0</v>
      </c>
      <c r="O387" s="40">
        <v>0</v>
      </c>
      <c r="P387" s="141">
        <f t="shared" si="27"/>
        <v>0</v>
      </c>
    </row>
    <row r="388" spans="1:16" hidden="1" x14ac:dyDescent="0.25">
      <c r="A388" s="255" t="str">
        <f>IF(B388=1,A347,"")</f>
        <v/>
      </c>
      <c r="B388" s="39" t="str">
        <f t="shared" si="26"/>
        <v/>
      </c>
      <c r="C388" s="137">
        <f>VLOOKUP($Y$50,CAD!$J$7:$K$31,2,0)</f>
        <v>0</v>
      </c>
      <c r="D388" s="40">
        <v>0</v>
      </c>
      <c r="E388" s="40">
        <v>0</v>
      </c>
      <c r="F388" s="40">
        <v>0</v>
      </c>
      <c r="G388" s="40">
        <v>0</v>
      </c>
      <c r="H388" s="40">
        <v>0</v>
      </c>
      <c r="I388" s="40">
        <v>0</v>
      </c>
      <c r="J388" s="40">
        <v>0</v>
      </c>
      <c r="K388" s="40">
        <v>0</v>
      </c>
      <c r="L388" s="40">
        <v>0</v>
      </c>
      <c r="M388" s="40">
        <v>0</v>
      </c>
      <c r="N388" s="40">
        <v>0</v>
      </c>
      <c r="O388" s="40">
        <v>0</v>
      </c>
      <c r="P388" s="141">
        <f t="shared" si="27"/>
        <v>0</v>
      </c>
    </row>
    <row r="389" spans="1:16" hidden="1" x14ac:dyDescent="0.25">
      <c r="A389" s="255" t="str">
        <f>IF(B389=1,A347,"")</f>
        <v/>
      </c>
      <c r="B389" s="39" t="str">
        <f t="shared" si="26"/>
        <v/>
      </c>
      <c r="C389" s="137">
        <f>VLOOKUP($Y$51,CAD!$J$7:$K$31,2,0)</f>
        <v>0</v>
      </c>
      <c r="D389" s="40">
        <v>0</v>
      </c>
      <c r="E389" s="40">
        <v>0</v>
      </c>
      <c r="F389" s="40">
        <v>0</v>
      </c>
      <c r="G389" s="40">
        <v>0</v>
      </c>
      <c r="H389" s="40">
        <v>0</v>
      </c>
      <c r="I389" s="40">
        <v>0</v>
      </c>
      <c r="J389" s="40">
        <v>0</v>
      </c>
      <c r="K389" s="40">
        <v>0</v>
      </c>
      <c r="L389" s="40">
        <v>0</v>
      </c>
      <c r="M389" s="40">
        <v>0</v>
      </c>
      <c r="N389" s="40">
        <v>0</v>
      </c>
      <c r="O389" s="40">
        <v>0</v>
      </c>
      <c r="P389" s="141">
        <f t="shared" si="27"/>
        <v>0</v>
      </c>
    </row>
    <row r="390" spans="1:16" hidden="1" x14ac:dyDescent="0.25">
      <c r="A390" s="255" t="str">
        <f>IF(B390=1,A347,"")</f>
        <v/>
      </c>
      <c r="B390" s="39" t="str">
        <f t="shared" si="26"/>
        <v/>
      </c>
      <c r="C390" s="137">
        <f>VLOOKUP($Y$52,CAD!$J$7:$K$31,2,0)</f>
        <v>0</v>
      </c>
      <c r="D390" s="40">
        <v>0</v>
      </c>
      <c r="E390" s="40">
        <v>0</v>
      </c>
      <c r="F390" s="40">
        <v>0</v>
      </c>
      <c r="G390" s="40">
        <v>0</v>
      </c>
      <c r="H390" s="40">
        <v>0</v>
      </c>
      <c r="I390" s="40">
        <v>0</v>
      </c>
      <c r="J390" s="40">
        <v>0</v>
      </c>
      <c r="K390" s="40">
        <v>0</v>
      </c>
      <c r="L390" s="40">
        <v>0</v>
      </c>
      <c r="M390" s="40">
        <v>0</v>
      </c>
      <c r="N390" s="40">
        <v>0</v>
      </c>
      <c r="O390" s="40">
        <v>0</v>
      </c>
      <c r="P390" s="141">
        <f t="shared" si="27"/>
        <v>0</v>
      </c>
    </row>
    <row r="391" spans="1:16" hidden="1" x14ac:dyDescent="0.25">
      <c r="A391" s="255" t="str">
        <f>IF(B391=1,A347,"")</f>
        <v/>
      </c>
      <c r="B391" s="39" t="str">
        <f t="shared" si="26"/>
        <v/>
      </c>
      <c r="C391" s="137">
        <f>VLOOKUP($Y$53,CAD!$J$7:$K$31,2,0)</f>
        <v>0</v>
      </c>
      <c r="D391" s="40">
        <v>0</v>
      </c>
      <c r="E391" s="40">
        <v>0</v>
      </c>
      <c r="F391" s="40">
        <v>0</v>
      </c>
      <c r="G391" s="40">
        <v>0</v>
      </c>
      <c r="H391" s="40">
        <v>0</v>
      </c>
      <c r="I391" s="40">
        <v>0</v>
      </c>
      <c r="J391" s="40">
        <v>0</v>
      </c>
      <c r="K391" s="40">
        <v>0</v>
      </c>
      <c r="L391" s="40">
        <v>0</v>
      </c>
      <c r="M391" s="40">
        <v>0</v>
      </c>
      <c r="N391" s="40">
        <v>0</v>
      </c>
      <c r="O391" s="40">
        <v>0</v>
      </c>
      <c r="P391" s="141">
        <f t="shared" si="27"/>
        <v>0</v>
      </c>
    </row>
    <row r="392" spans="1:16" hidden="1" x14ac:dyDescent="0.25">
      <c r="A392" s="255" t="str">
        <f>IF(B392=1,A347,"")</f>
        <v/>
      </c>
      <c r="B392" s="39" t="str">
        <f t="shared" si="26"/>
        <v/>
      </c>
      <c r="C392" s="137">
        <f>VLOOKUP($Y$54,CAD!$J$7:$K$31,2,0)</f>
        <v>0</v>
      </c>
      <c r="D392" s="40">
        <v>0</v>
      </c>
      <c r="E392" s="40">
        <v>0</v>
      </c>
      <c r="F392" s="40">
        <v>0</v>
      </c>
      <c r="G392" s="40">
        <v>0</v>
      </c>
      <c r="H392" s="40">
        <v>0</v>
      </c>
      <c r="I392" s="40">
        <v>0</v>
      </c>
      <c r="J392" s="40">
        <v>0</v>
      </c>
      <c r="K392" s="40">
        <v>0</v>
      </c>
      <c r="L392" s="40">
        <v>0</v>
      </c>
      <c r="M392" s="40">
        <v>0</v>
      </c>
      <c r="N392" s="40">
        <v>0</v>
      </c>
      <c r="O392" s="40">
        <v>0</v>
      </c>
      <c r="P392" s="141">
        <f t="shared" si="27"/>
        <v>0</v>
      </c>
    </row>
    <row r="393" spans="1:16" hidden="1" x14ac:dyDescent="0.25">
      <c r="A393" s="255" t="str">
        <f>IF(B393=1,A347,"")</f>
        <v/>
      </c>
      <c r="B393" s="39" t="str">
        <f t="shared" si="26"/>
        <v/>
      </c>
      <c r="C393" s="137">
        <f>VLOOKUP($Y$55,CAD!$J$7:$K$31,2,0)</f>
        <v>0</v>
      </c>
      <c r="D393" s="40">
        <v>0</v>
      </c>
      <c r="E393" s="40">
        <v>0</v>
      </c>
      <c r="F393" s="40">
        <v>0</v>
      </c>
      <c r="G393" s="40">
        <v>0</v>
      </c>
      <c r="H393" s="40">
        <v>0</v>
      </c>
      <c r="I393" s="40">
        <v>0</v>
      </c>
      <c r="J393" s="40">
        <v>0</v>
      </c>
      <c r="K393" s="40">
        <v>0</v>
      </c>
      <c r="L393" s="40">
        <v>0</v>
      </c>
      <c r="M393" s="40">
        <v>0</v>
      </c>
      <c r="N393" s="40">
        <v>0</v>
      </c>
      <c r="O393" s="40">
        <v>0</v>
      </c>
      <c r="P393" s="141">
        <f t="shared" si="27"/>
        <v>0</v>
      </c>
    </row>
    <row r="394" spans="1:16" hidden="1" x14ac:dyDescent="0.25">
      <c r="A394" s="255" t="str">
        <f>IF(B394=1,A347,"")</f>
        <v/>
      </c>
      <c r="B394" s="39" t="str">
        <f t="shared" si="26"/>
        <v/>
      </c>
      <c r="C394" s="137">
        <f>VLOOKUP($Y$56,CAD!$J$7:$K$31,2,0)</f>
        <v>0</v>
      </c>
      <c r="D394" s="40">
        <v>0</v>
      </c>
      <c r="E394" s="40">
        <v>0</v>
      </c>
      <c r="F394" s="40">
        <v>0</v>
      </c>
      <c r="G394" s="40">
        <v>0</v>
      </c>
      <c r="H394" s="40">
        <v>0</v>
      </c>
      <c r="I394" s="40">
        <v>0</v>
      </c>
      <c r="J394" s="40">
        <v>0</v>
      </c>
      <c r="K394" s="40">
        <v>0</v>
      </c>
      <c r="L394" s="40">
        <v>0</v>
      </c>
      <c r="M394" s="40">
        <v>0</v>
      </c>
      <c r="N394" s="40">
        <v>0</v>
      </c>
      <c r="O394" s="40">
        <v>0</v>
      </c>
      <c r="P394" s="141">
        <f t="shared" si="27"/>
        <v>0</v>
      </c>
    </row>
    <row r="395" spans="1:16" hidden="1" x14ac:dyDescent="0.25">
      <c r="A395" s="255" t="str">
        <f>IF(B395=1,A347,"")</f>
        <v/>
      </c>
      <c r="B395" s="39" t="str">
        <f t="shared" si="26"/>
        <v/>
      </c>
      <c r="C395" s="137">
        <f>VLOOKUP($Y$57,CAD!$J$7:$K$31,2,0)</f>
        <v>0</v>
      </c>
      <c r="D395" s="40">
        <v>0</v>
      </c>
      <c r="E395" s="40">
        <v>0</v>
      </c>
      <c r="F395" s="40">
        <v>0</v>
      </c>
      <c r="G395" s="40">
        <v>0</v>
      </c>
      <c r="H395" s="40">
        <v>0</v>
      </c>
      <c r="I395" s="40">
        <v>0</v>
      </c>
      <c r="J395" s="40">
        <v>0</v>
      </c>
      <c r="K395" s="40">
        <v>0</v>
      </c>
      <c r="L395" s="40">
        <v>0</v>
      </c>
      <c r="M395" s="40">
        <v>0</v>
      </c>
      <c r="N395" s="40">
        <v>0</v>
      </c>
      <c r="O395" s="40">
        <v>0</v>
      </c>
      <c r="P395" s="141">
        <f t="shared" si="27"/>
        <v>0</v>
      </c>
    </row>
    <row r="396" spans="1:16" hidden="1" x14ac:dyDescent="0.25">
      <c r="A396" s="255" t="str">
        <f>IF(B396=1,A347,"")</f>
        <v/>
      </c>
      <c r="B396" s="39" t="str">
        <f t="shared" si="26"/>
        <v/>
      </c>
      <c r="C396" s="137">
        <f>VLOOKUP($Y$58,CAD!$J$7:$K$31,2,0)</f>
        <v>0</v>
      </c>
      <c r="D396" s="40">
        <v>0</v>
      </c>
      <c r="E396" s="40">
        <v>0</v>
      </c>
      <c r="F396" s="40">
        <v>0</v>
      </c>
      <c r="G396" s="40">
        <v>0</v>
      </c>
      <c r="H396" s="40">
        <v>0</v>
      </c>
      <c r="I396" s="40">
        <v>0</v>
      </c>
      <c r="J396" s="40">
        <v>0</v>
      </c>
      <c r="K396" s="40">
        <v>0</v>
      </c>
      <c r="L396" s="40">
        <v>0</v>
      </c>
      <c r="M396" s="40">
        <v>0</v>
      </c>
      <c r="N396" s="40">
        <v>0</v>
      </c>
      <c r="O396" s="40">
        <v>0</v>
      </c>
      <c r="P396" s="141">
        <f t="shared" si="27"/>
        <v>0</v>
      </c>
    </row>
    <row r="397" spans="1:16" hidden="1" x14ac:dyDescent="0.25">
      <c r="A397" s="255" t="str">
        <f>IF(B397=1,A347,"")</f>
        <v/>
      </c>
      <c r="B397" s="39" t="str">
        <f t="shared" si="26"/>
        <v/>
      </c>
      <c r="C397" s="137">
        <f>VLOOKUP($Y$59,CAD!$J$7:$K$31,2,0)</f>
        <v>0</v>
      </c>
      <c r="D397" s="40">
        <v>0</v>
      </c>
      <c r="E397" s="40">
        <v>0</v>
      </c>
      <c r="F397" s="40">
        <v>0</v>
      </c>
      <c r="G397" s="40">
        <v>0</v>
      </c>
      <c r="H397" s="40">
        <v>0</v>
      </c>
      <c r="I397" s="40">
        <v>0</v>
      </c>
      <c r="J397" s="40">
        <v>0</v>
      </c>
      <c r="K397" s="40">
        <v>0</v>
      </c>
      <c r="L397" s="40">
        <v>0</v>
      </c>
      <c r="M397" s="40">
        <v>0</v>
      </c>
      <c r="N397" s="40">
        <v>0</v>
      </c>
      <c r="O397" s="40">
        <v>0</v>
      </c>
      <c r="P397" s="141">
        <f t="shared" si="27"/>
        <v>0</v>
      </c>
    </row>
    <row r="398" spans="1:16" hidden="1" x14ac:dyDescent="0.25">
      <c r="A398" s="255">
        <f>A345</f>
        <v>2026</v>
      </c>
    </row>
    <row r="399" spans="1:16" hidden="1" x14ac:dyDescent="0.25">
      <c r="A399" s="255">
        <f>A345</f>
        <v>2026</v>
      </c>
      <c r="C399" s="63" t="s">
        <v>204</v>
      </c>
      <c r="D399" s="34">
        <f>D345-D347</f>
        <v>0</v>
      </c>
      <c r="E399" s="34">
        <f t="shared" ref="E399:P399" si="28">E345-E347</f>
        <v>0</v>
      </c>
      <c r="F399" s="34">
        <f t="shared" si="28"/>
        <v>0</v>
      </c>
      <c r="G399" s="34">
        <f t="shared" si="28"/>
        <v>0</v>
      </c>
      <c r="H399" s="34">
        <f t="shared" si="28"/>
        <v>0</v>
      </c>
      <c r="I399" s="34">
        <f t="shared" si="28"/>
        <v>0</v>
      </c>
      <c r="J399" s="34">
        <f t="shared" si="28"/>
        <v>0</v>
      </c>
      <c r="K399" s="34">
        <f t="shared" si="28"/>
        <v>0</v>
      </c>
      <c r="L399" s="34">
        <f t="shared" si="28"/>
        <v>0</v>
      </c>
      <c r="M399" s="34">
        <f t="shared" si="28"/>
        <v>0</v>
      </c>
      <c r="N399" s="34">
        <f t="shared" si="28"/>
        <v>0</v>
      </c>
      <c r="O399" s="34">
        <f t="shared" si="28"/>
        <v>0</v>
      </c>
      <c r="P399" s="34">
        <f t="shared" si="28"/>
        <v>0</v>
      </c>
    </row>
    <row r="400" spans="1:16" hidden="1" x14ac:dyDescent="0.25"/>
    <row r="401" spans="1:17" ht="15" hidden="1" customHeight="1" thickBot="1" x14ac:dyDescent="0.3">
      <c r="A401" s="255">
        <f>A345+1</f>
        <v>2027</v>
      </c>
      <c r="B401" s="41"/>
      <c r="C401" s="147" t="s">
        <v>202</v>
      </c>
      <c r="D401" s="148">
        <f>PREV_R!D408</f>
        <v>0</v>
      </c>
      <c r="E401" s="148">
        <f>PREV_R!E408</f>
        <v>0</v>
      </c>
      <c r="F401" s="148">
        <f>PREV_R!F408</f>
        <v>0</v>
      </c>
      <c r="G401" s="148">
        <f>PREV_R!G408</f>
        <v>0</v>
      </c>
      <c r="H401" s="148">
        <f>PREV_R!H408</f>
        <v>0</v>
      </c>
      <c r="I401" s="148">
        <f>PREV_R!I408</f>
        <v>0</v>
      </c>
      <c r="J401" s="148">
        <f>PREV_R!J408</f>
        <v>0</v>
      </c>
      <c r="K401" s="148">
        <f>PREV_R!K408</f>
        <v>0</v>
      </c>
      <c r="L401" s="148">
        <f>PREV_R!L408</f>
        <v>0</v>
      </c>
      <c r="M401" s="148">
        <f>PREV_R!M408</f>
        <v>0</v>
      </c>
      <c r="N401" s="148">
        <f>PREV_R!N408</f>
        <v>0</v>
      </c>
      <c r="O401" s="148">
        <f>PREV_R!O408</f>
        <v>0</v>
      </c>
      <c r="P401" s="148">
        <f>SUM(D401:O401)</f>
        <v>0</v>
      </c>
      <c r="Q401" s="9"/>
    </row>
    <row r="402" spans="1:17" ht="15" hidden="1" customHeight="1" x14ac:dyDescent="0.25">
      <c r="A402" s="255">
        <f>A401</f>
        <v>2027</v>
      </c>
      <c r="B402" s="41"/>
      <c r="C402" s="107"/>
      <c r="D402" s="107"/>
      <c r="E402" s="107"/>
      <c r="F402" s="107"/>
      <c r="G402" s="107"/>
      <c r="H402" s="107"/>
      <c r="I402" s="107"/>
      <c r="J402" s="107"/>
      <c r="K402" s="107"/>
      <c r="L402" s="107"/>
      <c r="M402" s="107"/>
      <c r="N402" s="107"/>
      <c r="O402" s="107"/>
      <c r="P402" s="107"/>
      <c r="Q402" s="9"/>
    </row>
    <row r="403" spans="1:17" ht="15" hidden="1" customHeight="1" thickBot="1" x14ac:dyDescent="0.3">
      <c r="A403" s="255">
        <f>A401</f>
        <v>2027</v>
      </c>
      <c r="B403" s="41"/>
      <c r="C403" s="131" t="s">
        <v>203</v>
      </c>
      <c r="D403" s="132">
        <f>SUM(D404:D453)</f>
        <v>0</v>
      </c>
      <c r="E403" s="132">
        <f t="shared" ref="E403:O403" si="29">SUM(E404:E453)</f>
        <v>0</v>
      </c>
      <c r="F403" s="132">
        <f t="shared" si="29"/>
        <v>0</v>
      </c>
      <c r="G403" s="132">
        <f t="shared" si="29"/>
        <v>0</v>
      </c>
      <c r="H403" s="132">
        <f t="shared" si="29"/>
        <v>0</v>
      </c>
      <c r="I403" s="132">
        <f t="shared" si="29"/>
        <v>0</v>
      </c>
      <c r="J403" s="132">
        <f t="shared" si="29"/>
        <v>0</v>
      </c>
      <c r="K403" s="132">
        <f t="shared" si="29"/>
        <v>0</v>
      </c>
      <c r="L403" s="132">
        <f t="shared" si="29"/>
        <v>0</v>
      </c>
      <c r="M403" s="132">
        <f t="shared" si="29"/>
        <v>0</v>
      </c>
      <c r="N403" s="132">
        <f t="shared" si="29"/>
        <v>0</v>
      </c>
      <c r="O403" s="132">
        <f t="shared" si="29"/>
        <v>0</v>
      </c>
      <c r="P403" s="132">
        <f>SUM(D403:O403)</f>
        <v>0</v>
      </c>
      <c r="Q403" s="9"/>
    </row>
    <row r="404" spans="1:17" hidden="1" x14ac:dyDescent="0.25">
      <c r="A404" s="255" t="str">
        <f>IF(B404=1,A403,"")</f>
        <v/>
      </c>
      <c r="B404" s="39" t="str">
        <f>IF(C404&lt;&gt;0,1,"")</f>
        <v/>
      </c>
      <c r="C404" s="138">
        <f>VLOOKUP($Y$10,CAD!$H$7:$I$31,2,0)</f>
        <v>0</v>
      </c>
      <c r="D404" s="139">
        <v>0</v>
      </c>
      <c r="E404" s="139">
        <v>0</v>
      </c>
      <c r="F404" s="139">
        <v>0</v>
      </c>
      <c r="G404" s="139">
        <v>0</v>
      </c>
      <c r="H404" s="139">
        <v>0</v>
      </c>
      <c r="I404" s="139">
        <v>0</v>
      </c>
      <c r="J404" s="139">
        <v>0</v>
      </c>
      <c r="K404" s="139">
        <v>0</v>
      </c>
      <c r="L404" s="139">
        <v>0</v>
      </c>
      <c r="M404" s="139">
        <v>0</v>
      </c>
      <c r="N404" s="139">
        <v>0</v>
      </c>
      <c r="O404" s="139">
        <v>0</v>
      </c>
      <c r="P404" s="140">
        <f>SUM(D404:O404)</f>
        <v>0</v>
      </c>
    </row>
    <row r="405" spans="1:17" hidden="1" x14ac:dyDescent="0.25">
      <c r="A405" s="255" t="str">
        <f>IF(B405=1,A403,"")</f>
        <v/>
      </c>
      <c r="B405" s="39" t="str">
        <f t="shared" ref="B405:B453" si="30">IF(C405&lt;&gt;0,1,"")</f>
        <v/>
      </c>
      <c r="C405" s="138">
        <f>VLOOKUP($Y$11,CAD!$H$7:$I$31,2,0)</f>
        <v>0</v>
      </c>
      <c r="D405" s="40">
        <v>0</v>
      </c>
      <c r="E405" s="40">
        <v>0</v>
      </c>
      <c r="F405" s="40">
        <v>0</v>
      </c>
      <c r="G405" s="40">
        <v>0</v>
      </c>
      <c r="H405" s="40">
        <v>0</v>
      </c>
      <c r="I405" s="40">
        <v>0</v>
      </c>
      <c r="J405" s="40">
        <v>0</v>
      </c>
      <c r="K405" s="40">
        <v>0</v>
      </c>
      <c r="L405" s="40">
        <v>0</v>
      </c>
      <c r="M405" s="40">
        <v>0</v>
      </c>
      <c r="N405" s="40">
        <v>0</v>
      </c>
      <c r="O405" s="40">
        <v>0</v>
      </c>
      <c r="P405" s="141">
        <f t="shared" ref="P405:P453" si="31">SUM(D405:O405)</f>
        <v>0</v>
      </c>
    </row>
    <row r="406" spans="1:17" hidden="1" x14ac:dyDescent="0.25">
      <c r="A406" s="255" t="str">
        <f>IF(B406=1,A403,"")</f>
        <v/>
      </c>
      <c r="B406" s="39" t="str">
        <f t="shared" si="30"/>
        <v/>
      </c>
      <c r="C406" s="138">
        <f>VLOOKUP($Y$12,CAD!$H$7:$I$31,2,0)</f>
        <v>0</v>
      </c>
      <c r="D406" s="40">
        <v>0</v>
      </c>
      <c r="E406" s="40">
        <v>0</v>
      </c>
      <c r="F406" s="40">
        <v>0</v>
      </c>
      <c r="G406" s="40">
        <v>0</v>
      </c>
      <c r="H406" s="40">
        <v>0</v>
      </c>
      <c r="I406" s="40">
        <v>0</v>
      </c>
      <c r="J406" s="40">
        <v>0</v>
      </c>
      <c r="K406" s="40">
        <v>0</v>
      </c>
      <c r="L406" s="40">
        <v>0</v>
      </c>
      <c r="M406" s="40">
        <v>0</v>
      </c>
      <c r="N406" s="40">
        <v>0</v>
      </c>
      <c r="O406" s="40">
        <v>0</v>
      </c>
      <c r="P406" s="141">
        <f t="shared" si="31"/>
        <v>0</v>
      </c>
    </row>
    <row r="407" spans="1:17" hidden="1" x14ac:dyDescent="0.25">
      <c r="A407" s="255" t="str">
        <f>IF(B407=1,A403,"")</f>
        <v/>
      </c>
      <c r="B407" s="39" t="str">
        <f t="shared" si="30"/>
        <v/>
      </c>
      <c r="C407" s="138">
        <f>VLOOKUP($Y$13,CAD!$H$7:$I$31,2,0)</f>
        <v>0</v>
      </c>
      <c r="D407" s="40">
        <v>0</v>
      </c>
      <c r="E407" s="40">
        <v>0</v>
      </c>
      <c r="F407" s="40">
        <v>0</v>
      </c>
      <c r="G407" s="40">
        <v>0</v>
      </c>
      <c r="H407" s="40">
        <v>0</v>
      </c>
      <c r="I407" s="40">
        <v>0</v>
      </c>
      <c r="J407" s="40">
        <v>0</v>
      </c>
      <c r="K407" s="40">
        <v>0</v>
      </c>
      <c r="L407" s="40">
        <v>0</v>
      </c>
      <c r="M407" s="40">
        <v>0</v>
      </c>
      <c r="N407" s="40">
        <v>0</v>
      </c>
      <c r="O407" s="40">
        <v>0</v>
      </c>
      <c r="P407" s="141">
        <f t="shared" si="31"/>
        <v>0</v>
      </c>
    </row>
    <row r="408" spans="1:17" hidden="1" x14ac:dyDescent="0.25">
      <c r="A408" s="255" t="str">
        <f>IF(B408=1,A403,"")</f>
        <v/>
      </c>
      <c r="B408" s="39" t="str">
        <f t="shared" si="30"/>
        <v/>
      </c>
      <c r="C408" s="138">
        <f>VLOOKUP($Y$14,CAD!$H$7:$I$31,2,0)</f>
        <v>0</v>
      </c>
      <c r="D408" s="40">
        <v>0</v>
      </c>
      <c r="E408" s="40">
        <v>0</v>
      </c>
      <c r="F408" s="40">
        <v>0</v>
      </c>
      <c r="G408" s="40">
        <v>0</v>
      </c>
      <c r="H408" s="40">
        <v>0</v>
      </c>
      <c r="I408" s="40">
        <v>0</v>
      </c>
      <c r="J408" s="40">
        <v>0</v>
      </c>
      <c r="K408" s="40">
        <v>0</v>
      </c>
      <c r="L408" s="40">
        <v>0</v>
      </c>
      <c r="M408" s="40">
        <v>0</v>
      </c>
      <c r="N408" s="40">
        <v>0</v>
      </c>
      <c r="O408" s="40">
        <v>0</v>
      </c>
      <c r="P408" s="141">
        <f t="shared" si="31"/>
        <v>0</v>
      </c>
    </row>
    <row r="409" spans="1:17" hidden="1" x14ac:dyDescent="0.25">
      <c r="A409" s="255" t="str">
        <f>IF(B409=1,A403,"")</f>
        <v/>
      </c>
      <c r="B409" s="39" t="str">
        <f t="shared" si="30"/>
        <v/>
      </c>
      <c r="C409" s="138">
        <f>VLOOKUP($Y$15,CAD!$H$7:$I$31,2,0)</f>
        <v>0</v>
      </c>
      <c r="D409" s="40">
        <v>0</v>
      </c>
      <c r="E409" s="40">
        <v>0</v>
      </c>
      <c r="F409" s="40">
        <v>0</v>
      </c>
      <c r="G409" s="40">
        <v>0</v>
      </c>
      <c r="H409" s="40">
        <v>0</v>
      </c>
      <c r="I409" s="40">
        <v>0</v>
      </c>
      <c r="J409" s="40">
        <v>0</v>
      </c>
      <c r="K409" s="40">
        <v>0</v>
      </c>
      <c r="L409" s="40">
        <v>0</v>
      </c>
      <c r="M409" s="40">
        <v>0</v>
      </c>
      <c r="N409" s="40">
        <v>0</v>
      </c>
      <c r="O409" s="40">
        <v>0</v>
      </c>
      <c r="P409" s="141">
        <f t="shared" si="31"/>
        <v>0</v>
      </c>
    </row>
    <row r="410" spans="1:17" hidden="1" x14ac:dyDescent="0.25">
      <c r="A410" s="255" t="str">
        <f>IF(B410=1,A403,"")</f>
        <v/>
      </c>
      <c r="B410" s="39" t="str">
        <f t="shared" si="30"/>
        <v/>
      </c>
      <c r="C410" s="138">
        <f>VLOOKUP($Y$16,CAD!$H$7:$I$31,2,0)</f>
        <v>0</v>
      </c>
      <c r="D410" s="40">
        <v>0</v>
      </c>
      <c r="E410" s="40">
        <v>0</v>
      </c>
      <c r="F410" s="40">
        <v>0</v>
      </c>
      <c r="G410" s="40">
        <v>0</v>
      </c>
      <c r="H410" s="40">
        <v>0</v>
      </c>
      <c r="I410" s="40">
        <v>0</v>
      </c>
      <c r="J410" s="40">
        <v>0</v>
      </c>
      <c r="K410" s="40">
        <v>0</v>
      </c>
      <c r="L410" s="40">
        <v>0</v>
      </c>
      <c r="M410" s="40">
        <v>0</v>
      </c>
      <c r="N410" s="40">
        <v>0</v>
      </c>
      <c r="O410" s="40">
        <v>0</v>
      </c>
      <c r="P410" s="141">
        <f t="shared" si="31"/>
        <v>0</v>
      </c>
    </row>
    <row r="411" spans="1:17" hidden="1" x14ac:dyDescent="0.25">
      <c r="A411" s="255" t="str">
        <f>IF(B411=1,A403,"")</f>
        <v/>
      </c>
      <c r="B411" s="39" t="str">
        <f t="shared" si="30"/>
        <v/>
      </c>
      <c r="C411" s="138">
        <f>VLOOKUP($Y$17,CAD!$H$7:$I$31,2,0)</f>
        <v>0</v>
      </c>
      <c r="D411" s="40">
        <v>0</v>
      </c>
      <c r="E411" s="40">
        <v>0</v>
      </c>
      <c r="F411" s="40">
        <v>0</v>
      </c>
      <c r="G411" s="40">
        <v>0</v>
      </c>
      <c r="H411" s="40">
        <v>0</v>
      </c>
      <c r="I411" s="40">
        <v>0</v>
      </c>
      <c r="J411" s="40">
        <v>0</v>
      </c>
      <c r="K411" s="40">
        <v>0</v>
      </c>
      <c r="L411" s="40">
        <v>0</v>
      </c>
      <c r="M411" s="40">
        <v>0</v>
      </c>
      <c r="N411" s="40">
        <v>0</v>
      </c>
      <c r="O411" s="40">
        <v>0</v>
      </c>
      <c r="P411" s="141">
        <f t="shared" si="31"/>
        <v>0</v>
      </c>
    </row>
    <row r="412" spans="1:17" hidden="1" x14ac:dyDescent="0.25">
      <c r="A412" s="255" t="str">
        <f>IF(B412=1,A403,"")</f>
        <v/>
      </c>
      <c r="B412" s="39" t="str">
        <f t="shared" si="30"/>
        <v/>
      </c>
      <c r="C412" s="138">
        <f>VLOOKUP($Y$18,CAD!$H$7:$I$31,2,0)</f>
        <v>0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141">
        <f t="shared" si="31"/>
        <v>0</v>
      </c>
    </row>
    <row r="413" spans="1:17" hidden="1" x14ac:dyDescent="0.25">
      <c r="A413" s="255" t="str">
        <f>IF(B413=1,A403,"")</f>
        <v/>
      </c>
      <c r="B413" s="39" t="str">
        <f t="shared" si="30"/>
        <v/>
      </c>
      <c r="C413" s="138">
        <f>VLOOKUP($Y$19,CAD!$H$7:$I$31,2,0)</f>
        <v>0</v>
      </c>
      <c r="D413" s="40">
        <v>0</v>
      </c>
      <c r="E413" s="40">
        <v>0</v>
      </c>
      <c r="F413" s="40">
        <v>0</v>
      </c>
      <c r="G413" s="40">
        <v>0</v>
      </c>
      <c r="H413" s="40">
        <v>0</v>
      </c>
      <c r="I413" s="40">
        <v>0</v>
      </c>
      <c r="J413" s="40">
        <v>0</v>
      </c>
      <c r="K413" s="40">
        <v>0</v>
      </c>
      <c r="L413" s="40">
        <v>0</v>
      </c>
      <c r="M413" s="40">
        <v>0</v>
      </c>
      <c r="N413" s="40">
        <v>0</v>
      </c>
      <c r="O413" s="40">
        <v>0</v>
      </c>
      <c r="P413" s="141">
        <f t="shared" si="31"/>
        <v>0</v>
      </c>
    </row>
    <row r="414" spans="1:17" hidden="1" x14ac:dyDescent="0.25">
      <c r="A414" s="255" t="str">
        <f>IF(B414=1,A403,"")</f>
        <v/>
      </c>
      <c r="B414" s="39" t="str">
        <f t="shared" si="30"/>
        <v/>
      </c>
      <c r="C414" s="138">
        <f>VLOOKUP($Y$20,CAD!$H$7:$I$31,2,0)</f>
        <v>0</v>
      </c>
      <c r="D414" s="40">
        <v>0</v>
      </c>
      <c r="E414" s="40">
        <v>0</v>
      </c>
      <c r="F414" s="40">
        <v>0</v>
      </c>
      <c r="G414" s="40">
        <v>0</v>
      </c>
      <c r="H414" s="40">
        <v>0</v>
      </c>
      <c r="I414" s="40">
        <v>0</v>
      </c>
      <c r="J414" s="40">
        <v>0</v>
      </c>
      <c r="K414" s="40">
        <v>0</v>
      </c>
      <c r="L414" s="40">
        <v>0</v>
      </c>
      <c r="M414" s="40">
        <v>0</v>
      </c>
      <c r="N414" s="40">
        <v>0</v>
      </c>
      <c r="O414" s="40">
        <v>0</v>
      </c>
      <c r="P414" s="141">
        <f t="shared" si="31"/>
        <v>0</v>
      </c>
    </row>
    <row r="415" spans="1:17" hidden="1" x14ac:dyDescent="0.25">
      <c r="A415" s="255" t="str">
        <f>IF(B415=1,A403,"")</f>
        <v/>
      </c>
      <c r="B415" s="39" t="str">
        <f t="shared" si="30"/>
        <v/>
      </c>
      <c r="C415" s="138">
        <f>VLOOKUP($Y$21,CAD!$H$7:$I$31,2,0)</f>
        <v>0</v>
      </c>
      <c r="D415" s="40">
        <v>0</v>
      </c>
      <c r="E415" s="40">
        <v>0</v>
      </c>
      <c r="F415" s="40">
        <v>0</v>
      </c>
      <c r="G415" s="40">
        <v>0</v>
      </c>
      <c r="H415" s="40">
        <v>0</v>
      </c>
      <c r="I415" s="40">
        <v>0</v>
      </c>
      <c r="J415" s="40">
        <v>0</v>
      </c>
      <c r="K415" s="40">
        <v>0</v>
      </c>
      <c r="L415" s="40">
        <v>0</v>
      </c>
      <c r="M415" s="40">
        <v>0</v>
      </c>
      <c r="N415" s="40">
        <v>0</v>
      </c>
      <c r="O415" s="40">
        <v>0</v>
      </c>
      <c r="P415" s="141">
        <f t="shared" si="31"/>
        <v>0</v>
      </c>
    </row>
    <row r="416" spans="1:17" hidden="1" x14ac:dyDescent="0.25">
      <c r="A416" s="255" t="str">
        <f>IF(B416=1,A403,"")</f>
        <v/>
      </c>
      <c r="B416" s="39" t="str">
        <f t="shared" si="30"/>
        <v/>
      </c>
      <c r="C416" s="138">
        <f>VLOOKUP($Y$22,CAD!$H$7:$I$31,2,0)</f>
        <v>0</v>
      </c>
      <c r="D416" s="40">
        <v>0</v>
      </c>
      <c r="E416" s="40">
        <v>0</v>
      </c>
      <c r="F416" s="40">
        <v>0</v>
      </c>
      <c r="G416" s="40">
        <v>0</v>
      </c>
      <c r="H416" s="40">
        <v>0</v>
      </c>
      <c r="I416" s="40">
        <v>0</v>
      </c>
      <c r="J416" s="40">
        <v>0</v>
      </c>
      <c r="K416" s="40">
        <v>0</v>
      </c>
      <c r="L416" s="40">
        <v>0</v>
      </c>
      <c r="M416" s="40">
        <v>0</v>
      </c>
      <c r="N416" s="40">
        <v>0</v>
      </c>
      <c r="O416" s="40">
        <v>0</v>
      </c>
      <c r="P416" s="141">
        <f t="shared" si="31"/>
        <v>0</v>
      </c>
    </row>
    <row r="417" spans="1:16" hidden="1" x14ac:dyDescent="0.25">
      <c r="A417" s="255" t="str">
        <f>IF(B417=1,A403,"")</f>
        <v/>
      </c>
      <c r="B417" s="39" t="str">
        <f t="shared" si="30"/>
        <v/>
      </c>
      <c r="C417" s="138">
        <f>VLOOKUP($Y$23,CAD!$H$7:$I$31,2,0)</f>
        <v>0</v>
      </c>
      <c r="D417" s="40">
        <v>0</v>
      </c>
      <c r="E417" s="40">
        <v>0</v>
      </c>
      <c r="F417" s="40">
        <v>0</v>
      </c>
      <c r="G417" s="40">
        <v>0</v>
      </c>
      <c r="H417" s="40">
        <v>0</v>
      </c>
      <c r="I417" s="40">
        <v>0</v>
      </c>
      <c r="J417" s="40">
        <v>0</v>
      </c>
      <c r="K417" s="40">
        <v>0</v>
      </c>
      <c r="L417" s="40">
        <v>0</v>
      </c>
      <c r="M417" s="40">
        <v>0</v>
      </c>
      <c r="N417" s="40">
        <v>0</v>
      </c>
      <c r="O417" s="40">
        <v>0</v>
      </c>
      <c r="P417" s="141">
        <f t="shared" si="31"/>
        <v>0</v>
      </c>
    </row>
    <row r="418" spans="1:16" hidden="1" x14ac:dyDescent="0.25">
      <c r="A418" s="255" t="str">
        <f>IF(B418=1,A403,"")</f>
        <v/>
      </c>
      <c r="B418" s="39" t="str">
        <f t="shared" si="30"/>
        <v/>
      </c>
      <c r="C418" s="138">
        <f>VLOOKUP($Y$24,CAD!$H$7:$I$31,2,0)</f>
        <v>0</v>
      </c>
      <c r="D418" s="40">
        <v>0</v>
      </c>
      <c r="E418" s="40">
        <v>0</v>
      </c>
      <c r="F418" s="40">
        <v>0</v>
      </c>
      <c r="G418" s="40">
        <v>0</v>
      </c>
      <c r="H418" s="40">
        <v>0</v>
      </c>
      <c r="I418" s="40">
        <v>0</v>
      </c>
      <c r="J418" s="40">
        <v>0</v>
      </c>
      <c r="K418" s="40">
        <v>0</v>
      </c>
      <c r="L418" s="40">
        <v>0</v>
      </c>
      <c r="M418" s="40">
        <v>0</v>
      </c>
      <c r="N418" s="40">
        <v>0</v>
      </c>
      <c r="O418" s="40">
        <v>0</v>
      </c>
      <c r="P418" s="141">
        <f t="shared" si="31"/>
        <v>0</v>
      </c>
    </row>
    <row r="419" spans="1:16" hidden="1" x14ac:dyDescent="0.25">
      <c r="A419" s="255" t="str">
        <f>IF(B419=1,A403,"")</f>
        <v/>
      </c>
      <c r="B419" s="39" t="str">
        <f t="shared" si="30"/>
        <v/>
      </c>
      <c r="C419" s="138">
        <f>VLOOKUP($Y$25,CAD!$H$7:$I$31,2,0)</f>
        <v>0</v>
      </c>
      <c r="D419" s="40">
        <v>0</v>
      </c>
      <c r="E419" s="40">
        <v>0</v>
      </c>
      <c r="F419" s="40">
        <v>0</v>
      </c>
      <c r="G419" s="40">
        <v>0</v>
      </c>
      <c r="H419" s="40">
        <v>0</v>
      </c>
      <c r="I419" s="40">
        <v>0</v>
      </c>
      <c r="J419" s="40">
        <v>0</v>
      </c>
      <c r="K419" s="40">
        <v>0</v>
      </c>
      <c r="L419" s="40">
        <v>0</v>
      </c>
      <c r="M419" s="40">
        <v>0</v>
      </c>
      <c r="N419" s="40">
        <v>0</v>
      </c>
      <c r="O419" s="40">
        <v>0</v>
      </c>
      <c r="P419" s="141">
        <f t="shared" si="31"/>
        <v>0</v>
      </c>
    </row>
    <row r="420" spans="1:16" hidden="1" x14ac:dyDescent="0.25">
      <c r="A420" s="255" t="str">
        <f>IF(B420=1,A403,"")</f>
        <v/>
      </c>
      <c r="B420" s="39" t="str">
        <f t="shared" si="30"/>
        <v/>
      </c>
      <c r="C420" s="138">
        <f>VLOOKUP($Y$26,CAD!$H$7:$I$31,2,0)</f>
        <v>0</v>
      </c>
      <c r="D420" s="40">
        <v>0</v>
      </c>
      <c r="E420" s="40">
        <v>0</v>
      </c>
      <c r="F420" s="40">
        <v>0</v>
      </c>
      <c r="G420" s="40">
        <v>0</v>
      </c>
      <c r="H420" s="40">
        <v>0</v>
      </c>
      <c r="I420" s="40">
        <v>0</v>
      </c>
      <c r="J420" s="40">
        <v>0</v>
      </c>
      <c r="K420" s="40">
        <v>0</v>
      </c>
      <c r="L420" s="40">
        <v>0</v>
      </c>
      <c r="M420" s="40">
        <v>0</v>
      </c>
      <c r="N420" s="40">
        <v>0</v>
      </c>
      <c r="O420" s="40">
        <v>0</v>
      </c>
      <c r="P420" s="141">
        <f t="shared" si="31"/>
        <v>0</v>
      </c>
    </row>
    <row r="421" spans="1:16" hidden="1" x14ac:dyDescent="0.25">
      <c r="A421" s="255" t="str">
        <f>IF(B421=1,A403,"")</f>
        <v/>
      </c>
      <c r="B421" s="39" t="str">
        <f t="shared" si="30"/>
        <v/>
      </c>
      <c r="C421" s="138">
        <f>VLOOKUP($Y$27,CAD!$H$7:$I$31,2,0)</f>
        <v>0</v>
      </c>
      <c r="D421" s="40">
        <v>0</v>
      </c>
      <c r="E421" s="40">
        <v>0</v>
      </c>
      <c r="F421" s="40">
        <v>0</v>
      </c>
      <c r="G421" s="40">
        <v>0</v>
      </c>
      <c r="H421" s="40">
        <v>0</v>
      </c>
      <c r="I421" s="40">
        <v>0</v>
      </c>
      <c r="J421" s="40">
        <v>0</v>
      </c>
      <c r="K421" s="40">
        <v>0</v>
      </c>
      <c r="L421" s="40">
        <v>0</v>
      </c>
      <c r="M421" s="40">
        <v>0</v>
      </c>
      <c r="N421" s="40">
        <v>0</v>
      </c>
      <c r="O421" s="40">
        <v>0</v>
      </c>
      <c r="P421" s="141">
        <f t="shared" si="31"/>
        <v>0</v>
      </c>
    </row>
    <row r="422" spans="1:16" hidden="1" x14ac:dyDescent="0.25">
      <c r="A422" s="255" t="str">
        <f>IF(B422=1,A403,"")</f>
        <v/>
      </c>
      <c r="B422" s="39" t="str">
        <f t="shared" si="30"/>
        <v/>
      </c>
      <c r="C422" s="138">
        <f>VLOOKUP($Y$28,CAD!$H$7:$I$31,2,0)</f>
        <v>0</v>
      </c>
      <c r="D422" s="40">
        <v>0</v>
      </c>
      <c r="E422" s="40">
        <v>0</v>
      </c>
      <c r="F422" s="40">
        <v>0</v>
      </c>
      <c r="G422" s="40">
        <v>0</v>
      </c>
      <c r="H422" s="40">
        <v>0</v>
      </c>
      <c r="I422" s="40">
        <v>0</v>
      </c>
      <c r="J422" s="40">
        <v>0</v>
      </c>
      <c r="K422" s="40">
        <v>0</v>
      </c>
      <c r="L422" s="40">
        <v>0</v>
      </c>
      <c r="M422" s="40">
        <v>0</v>
      </c>
      <c r="N422" s="40">
        <v>0</v>
      </c>
      <c r="O422" s="40">
        <v>0</v>
      </c>
      <c r="P422" s="141">
        <f t="shared" si="31"/>
        <v>0</v>
      </c>
    </row>
    <row r="423" spans="1:16" hidden="1" x14ac:dyDescent="0.25">
      <c r="A423" s="255" t="str">
        <f>IF(B423=1,A403,"")</f>
        <v/>
      </c>
      <c r="B423" s="39" t="str">
        <f t="shared" si="30"/>
        <v/>
      </c>
      <c r="C423" s="138">
        <f>VLOOKUP($Y$29,CAD!$H$7:$I$31,2,0)</f>
        <v>0</v>
      </c>
      <c r="D423" s="40">
        <v>0</v>
      </c>
      <c r="E423" s="40">
        <v>0</v>
      </c>
      <c r="F423" s="40">
        <v>0</v>
      </c>
      <c r="G423" s="40">
        <v>0</v>
      </c>
      <c r="H423" s="40">
        <v>0</v>
      </c>
      <c r="I423" s="40">
        <v>0</v>
      </c>
      <c r="J423" s="40">
        <v>0</v>
      </c>
      <c r="K423" s="40">
        <v>0</v>
      </c>
      <c r="L423" s="40">
        <v>0</v>
      </c>
      <c r="M423" s="40">
        <v>0</v>
      </c>
      <c r="N423" s="40">
        <v>0</v>
      </c>
      <c r="O423" s="40">
        <v>0</v>
      </c>
      <c r="P423" s="141">
        <f t="shared" si="31"/>
        <v>0</v>
      </c>
    </row>
    <row r="424" spans="1:16" hidden="1" x14ac:dyDescent="0.25">
      <c r="A424" s="255" t="str">
        <f>IF(B424=1,A403,"")</f>
        <v/>
      </c>
      <c r="B424" s="39" t="str">
        <f t="shared" si="30"/>
        <v/>
      </c>
      <c r="C424" s="138">
        <f>VLOOKUP($Y$30,CAD!$H$7:$I$31,2,0)</f>
        <v>0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0</v>
      </c>
      <c r="O424" s="40">
        <v>0</v>
      </c>
      <c r="P424" s="141">
        <f t="shared" si="31"/>
        <v>0</v>
      </c>
    </row>
    <row r="425" spans="1:16" hidden="1" x14ac:dyDescent="0.25">
      <c r="A425" s="255" t="str">
        <f>IF(B425=1,A403,"")</f>
        <v/>
      </c>
      <c r="B425" s="39" t="str">
        <f t="shared" si="30"/>
        <v/>
      </c>
      <c r="C425" s="138">
        <f>VLOOKUP($Y$31,CAD!$H$7:$I$31,2,0)</f>
        <v>0</v>
      </c>
      <c r="D425" s="40">
        <v>0</v>
      </c>
      <c r="E425" s="40">
        <v>0</v>
      </c>
      <c r="F425" s="40">
        <v>0</v>
      </c>
      <c r="G425" s="40">
        <v>0</v>
      </c>
      <c r="H425" s="40">
        <v>0</v>
      </c>
      <c r="I425" s="40">
        <v>0</v>
      </c>
      <c r="J425" s="40">
        <v>0</v>
      </c>
      <c r="K425" s="40">
        <v>0</v>
      </c>
      <c r="L425" s="40">
        <v>0</v>
      </c>
      <c r="M425" s="40">
        <v>0</v>
      </c>
      <c r="N425" s="40">
        <v>0</v>
      </c>
      <c r="O425" s="40">
        <v>0</v>
      </c>
      <c r="P425" s="141">
        <f t="shared" si="31"/>
        <v>0</v>
      </c>
    </row>
    <row r="426" spans="1:16" hidden="1" x14ac:dyDescent="0.25">
      <c r="A426" s="255" t="str">
        <f>IF(B426=1,A403,"")</f>
        <v/>
      </c>
      <c r="B426" s="39" t="str">
        <f t="shared" si="30"/>
        <v/>
      </c>
      <c r="C426" s="138">
        <f>VLOOKUP($Y$32,CAD!$H$7:$I$31,2,0)</f>
        <v>0</v>
      </c>
      <c r="D426" s="40">
        <v>0</v>
      </c>
      <c r="E426" s="40">
        <v>0</v>
      </c>
      <c r="F426" s="40">
        <v>0</v>
      </c>
      <c r="G426" s="40">
        <v>0</v>
      </c>
      <c r="H426" s="40">
        <v>0</v>
      </c>
      <c r="I426" s="40">
        <v>0</v>
      </c>
      <c r="J426" s="40">
        <v>0</v>
      </c>
      <c r="K426" s="40">
        <v>0</v>
      </c>
      <c r="L426" s="40">
        <v>0</v>
      </c>
      <c r="M426" s="40">
        <v>0</v>
      </c>
      <c r="N426" s="40">
        <v>0</v>
      </c>
      <c r="O426" s="40">
        <v>0</v>
      </c>
      <c r="P426" s="141">
        <f t="shared" si="31"/>
        <v>0</v>
      </c>
    </row>
    <row r="427" spans="1:16" hidden="1" x14ac:dyDescent="0.25">
      <c r="A427" s="255" t="str">
        <f>IF(B427=1,A403,"")</f>
        <v/>
      </c>
      <c r="B427" s="39" t="str">
        <f t="shared" si="30"/>
        <v/>
      </c>
      <c r="C427" s="138">
        <f>VLOOKUP($Y$33,CAD!$H$7:$I$31,2,0)</f>
        <v>0</v>
      </c>
      <c r="D427" s="40">
        <v>0</v>
      </c>
      <c r="E427" s="40">
        <v>0</v>
      </c>
      <c r="F427" s="40">
        <v>0</v>
      </c>
      <c r="G427" s="40">
        <v>0</v>
      </c>
      <c r="H427" s="40">
        <v>0</v>
      </c>
      <c r="I427" s="40">
        <v>0</v>
      </c>
      <c r="J427" s="40">
        <v>0</v>
      </c>
      <c r="K427" s="40">
        <v>0</v>
      </c>
      <c r="L427" s="40">
        <v>0</v>
      </c>
      <c r="M427" s="40">
        <v>0</v>
      </c>
      <c r="N427" s="40">
        <v>0</v>
      </c>
      <c r="O427" s="40">
        <v>0</v>
      </c>
      <c r="P427" s="141">
        <f t="shared" si="31"/>
        <v>0</v>
      </c>
    </row>
    <row r="428" spans="1:16" hidden="1" x14ac:dyDescent="0.25">
      <c r="A428" s="255" t="str">
        <f>IF(B428=1,A403,"")</f>
        <v/>
      </c>
      <c r="B428" s="39" t="str">
        <f t="shared" si="30"/>
        <v/>
      </c>
      <c r="C428" s="138">
        <f>VLOOKUP($Y$34,CAD!$H$7:$I$31,2,0)</f>
        <v>0</v>
      </c>
      <c r="D428" s="40">
        <v>0</v>
      </c>
      <c r="E428" s="40">
        <v>0</v>
      </c>
      <c r="F428" s="40">
        <v>0</v>
      </c>
      <c r="G428" s="40">
        <v>0</v>
      </c>
      <c r="H428" s="40">
        <v>0</v>
      </c>
      <c r="I428" s="40">
        <v>0</v>
      </c>
      <c r="J428" s="40">
        <v>0</v>
      </c>
      <c r="K428" s="40">
        <v>0</v>
      </c>
      <c r="L428" s="40">
        <v>0</v>
      </c>
      <c r="M428" s="40">
        <v>0</v>
      </c>
      <c r="N428" s="40">
        <v>0</v>
      </c>
      <c r="O428" s="40">
        <v>0</v>
      </c>
      <c r="P428" s="141">
        <f t="shared" si="31"/>
        <v>0</v>
      </c>
    </row>
    <row r="429" spans="1:16" hidden="1" x14ac:dyDescent="0.25">
      <c r="A429" s="255" t="str">
        <f>IF(B429=1,A403,"")</f>
        <v/>
      </c>
      <c r="B429" s="39" t="str">
        <f t="shared" si="30"/>
        <v/>
      </c>
      <c r="C429" s="137">
        <f>VLOOKUP($Y$35,CAD!$J$7:$K$31,2,0)</f>
        <v>0</v>
      </c>
      <c r="D429" s="40">
        <v>0</v>
      </c>
      <c r="E429" s="40">
        <v>0</v>
      </c>
      <c r="F429" s="40">
        <v>0</v>
      </c>
      <c r="G429" s="40">
        <v>0</v>
      </c>
      <c r="H429" s="40">
        <v>0</v>
      </c>
      <c r="I429" s="40">
        <v>0</v>
      </c>
      <c r="J429" s="40">
        <v>0</v>
      </c>
      <c r="K429" s="40">
        <v>0</v>
      </c>
      <c r="L429" s="40">
        <v>0</v>
      </c>
      <c r="M429" s="40">
        <v>0</v>
      </c>
      <c r="N429" s="40">
        <v>0</v>
      </c>
      <c r="O429" s="40">
        <v>0</v>
      </c>
      <c r="P429" s="141">
        <f t="shared" si="31"/>
        <v>0</v>
      </c>
    </row>
    <row r="430" spans="1:16" hidden="1" x14ac:dyDescent="0.25">
      <c r="A430" s="255" t="str">
        <f>IF(B430=1,A403,"")</f>
        <v/>
      </c>
      <c r="B430" s="39" t="str">
        <f t="shared" si="30"/>
        <v/>
      </c>
      <c r="C430" s="137">
        <f>VLOOKUP($Y$36,CAD!$J$7:$K$31,2,0)</f>
        <v>0</v>
      </c>
      <c r="D430" s="40">
        <v>0</v>
      </c>
      <c r="E430" s="40">
        <v>0</v>
      </c>
      <c r="F430" s="40">
        <v>0</v>
      </c>
      <c r="G430" s="40">
        <v>0</v>
      </c>
      <c r="H430" s="40">
        <v>0</v>
      </c>
      <c r="I430" s="40">
        <v>0</v>
      </c>
      <c r="J430" s="40">
        <v>0</v>
      </c>
      <c r="K430" s="40">
        <v>0</v>
      </c>
      <c r="L430" s="40">
        <v>0</v>
      </c>
      <c r="M430" s="40">
        <v>0</v>
      </c>
      <c r="N430" s="40">
        <v>0</v>
      </c>
      <c r="O430" s="40">
        <v>0</v>
      </c>
      <c r="P430" s="141">
        <f t="shared" si="31"/>
        <v>0</v>
      </c>
    </row>
    <row r="431" spans="1:16" hidden="1" x14ac:dyDescent="0.25">
      <c r="A431" s="255" t="str">
        <f>IF(B431=1,A403,"")</f>
        <v/>
      </c>
      <c r="B431" s="39" t="str">
        <f t="shared" si="30"/>
        <v/>
      </c>
      <c r="C431" s="137">
        <f>VLOOKUP($Y$37,CAD!$J$7:$K$31,2,0)</f>
        <v>0</v>
      </c>
      <c r="D431" s="40">
        <v>0</v>
      </c>
      <c r="E431" s="40">
        <v>0</v>
      </c>
      <c r="F431" s="40">
        <v>0</v>
      </c>
      <c r="G431" s="40">
        <v>0</v>
      </c>
      <c r="H431" s="40">
        <v>0</v>
      </c>
      <c r="I431" s="40">
        <v>0</v>
      </c>
      <c r="J431" s="40">
        <v>0</v>
      </c>
      <c r="K431" s="40">
        <v>0</v>
      </c>
      <c r="L431" s="40">
        <v>0</v>
      </c>
      <c r="M431" s="40">
        <v>0</v>
      </c>
      <c r="N431" s="40">
        <v>0</v>
      </c>
      <c r="O431" s="40">
        <v>0</v>
      </c>
      <c r="P431" s="141">
        <f t="shared" si="31"/>
        <v>0</v>
      </c>
    </row>
    <row r="432" spans="1:16" hidden="1" x14ac:dyDescent="0.25">
      <c r="A432" s="255" t="str">
        <f>IF(B432=1,A403,"")</f>
        <v/>
      </c>
      <c r="B432" s="39" t="str">
        <f t="shared" si="30"/>
        <v/>
      </c>
      <c r="C432" s="137">
        <f>VLOOKUP($Y$38,CAD!$J$7:$K$31,2,0)</f>
        <v>0</v>
      </c>
      <c r="D432" s="40">
        <v>0</v>
      </c>
      <c r="E432" s="40">
        <v>0</v>
      </c>
      <c r="F432" s="40">
        <v>0</v>
      </c>
      <c r="G432" s="40">
        <v>0</v>
      </c>
      <c r="H432" s="40">
        <v>0</v>
      </c>
      <c r="I432" s="40">
        <v>0</v>
      </c>
      <c r="J432" s="40">
        <v>0</v>
      </c>
      <c r="K432" s="40">
        <v>0</v>
      </c>
      <c r="L432" s="40">
        <v>0</v>
      </c>
      <c r="M432" s="40">
        <v>0</v>
      </c>
      <c r="N432" s="40">
        <v>0</v>
      </c>
      <c r="O432" s="40">
        <v>0</v>
      </c>
      <c r="P432" s="141">
        <f t="shared" si="31"/>
        <v>0</v>
      </c>
    </row>
    <row r="433" spans="1:16" hidden="1" x14ac:dyDescent="0.25">
      <c r="A433" s="255" t="str">
        <f>IF(B433=1,A403,"")</f>
        <v/>
      </c>
      <c r="B433" s="39" t="str">
        <f t="shared" si="30"/>
        <v/>
      </c>
      <c r="C433" s="137">
        <f>VLOOKUP($Y$39,CAD!$J$7:$K$31,2,0)</f>
        <v>0</v>
      </c>
      <c r="D433" s="40">
        <v>0</v>
      </c>
      <c r="E433" s="40">
        <v>0</v>
      </c>
      <c r="F433" s="40">
        <v>0</v>
      </c>
      <c r="G433" s="40">
        <v>0</v>
      </c>
      <c r="H433" s="40">
        <v>0</v>
      </c>
      <c r="I433" s="40">
        <v>0</v>
      </c>
      <c r="J433" s="40">
        <v>0</v>
      </c>
      <c r="K433" s="40">
        <v>0</v>
      </c>
      <c r="L433" s="40">
        <v>0</v>
      </c>
      <c r="M433" s="40">
        <v>0</v>
      </c>
      <c r="N433" s="40">
        <v>0</v>
      </c>
      <c r="O433" s="40">
        <v>0</v>
      </c>
      <c r="P433" s="141">
        <f t="shared" si="31"/>
        <v>0</v>
      </c>
    </row>
    <row r="434" spans="1:16" hidden="1" x14ac:dyDescent="0.25">
      <c r="A434" s="255" t="str">
        <f>IF(B434=1,A403,"")</f>
        <v/>
      </c>
      <c r="B434" s="39" t="str">
        <f t="shared" si="30"/>
        <v/>
      </c>
      <c r="C434" s="137">
        <f>VLOOKUP($Y$40,CAD!$J$7:$K$31,2,0)</f>
        <v>0</v>
      </c>
      <c r="D434" s="40">
        <v>0</v>
      </c>
      <c r="E434" s="40">
        <v>0</v>
      </c>
      <c r="F434" s="40">
        <v>0</v>
      </c>
      <c r="G434" s="40">
        <v>0</v>
      </c>
      <c r="H434" s="40">
        <v>0</v>
      </c>
      <c r="I434" s="40">
        <v>0</v>
      </c>
      <c r="J434" s="40">
        <v>0</v>
      </c>
      <c r="K434" s="40">
        <v>0</v>
      </c>
      <c r="L434" s="40">
        <v>0</v>
      </c>
      <c r="M434" s="40">
        <v>0</v>
      </c>
      <c r="N434" s="40">
        <v>0</v>
      </c>
      <c r="O434" s="40">
        <v>0</v>
      </c>
      <c r="P434" s="141">
        <f t="shared" si="31"/>
        <v>0</v>
      </c>
    </row>
    <row r="435" spans="1:16" hidden="1" x14ac:dyDescent="0.25">
      <c r="A435" s="255" t="str">
        <f>IF(B435=1,A403,"")</f>
        <v/>
      </c>
      <c r="B435" s="39" t="str">
        <f t="shared" si="30"/>
        <v/>
      </c>
      <c r="C435" s="137">
        <f>VLOOKUP($Y$41,CAD!$J$7:$K$31,2,0)</f>
        <v>0</v>
      </c>
      <c r="D435" s="40">
        <v>0</v>
      </c>
      <c r="E435" s="40">
        <v>0</v>
      </c>
      <c r="F435" s="40">
        <v>0</v>
      </c>
      <c r="G435" s="40">
        <v>0</v>
      </c>
      <c r="H435" s="40">
        <v>0</v>
      </c>
      <c r="I435" s="40">
        <v>0</v>
      </c>
      <c r="J435" s="40">
        <v>0</v>
      </c>
      <c r="K435" s="40">
        <v>0</v>
      </c>
      <c r="L435" s="40">
        <v>0</v>
      </c>
      <c r="M435" s="40">
        <v>0</v>
      </c>
      <c r="N435" s="40">
        <v>0</v>
      </c>
      <c r="O435" s="40">
        <v>0</v>
      </c>
      <c r="P435" s="141">
        <f t="shared" si="31"/>
        <v>0</v>
      </c>
    </row>
    <row r="436" spans="1:16" hidden="1" x14ac:dyDescent="0.25">
      <c r="A436" s="255" t="str">
        <f>IF(B436=1,A403,"")</f>
        <v/>
      </c>
      <c r="B436" s="39" t="str">
        <f t="shared" si="30"/>
        <v/>
      </c>
      <c r="C436" s="137">
        <f>VLOOKUP($Y$42,CAD!$J$7:$K$31,2,0)</f>
        <v>0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141">
        <f t="shared" si="31"/>
        <v>0</v>
      </c>
    </row>
    <row r="437" spans="1:16" hidden="1" x14ac:dyDescent="0.25">
      <c r="A437" s="255" t="str">
        <f>IF(B437=1,A403,"")</f>
        <v/>
      </c>
      <c r="B437" s="39" t="str">
        <f t="shared" si="30"/>
        <v/>
      </c>
      <c r="C437" s="137">
        <f>VLOOKUP($Y$43,CAD!$J$7:$K$31,2,0)</f>
        <v>0</v>
      </c>
      <c r="D437" s="40">
        <v>0</v>
      </c>
      <c r="E437" s="40">
        <v>0</v>
      </c>
      <c r="F437" s="40">
        <v>0</v>
      </c>
      <c r="G437" s="40">
        <v>0</v>
      </c>
      <c r="H437" s="40">
        <v>0</v>
      </c>
      <c r="I437" s="40">
        <v>0</v>
      </c>
      <c r="J437" s="40">
        <v>0</v>
      </c>
      <c r="K437" s="40">
        <v>0</v>
      </c>
      <c r="L437" s="40">
        <v>0</v>
      </c>
      <c r="M437" s="40">
        <v>0</v>
      </c>
      <c r="N437" s="40">
        <v>0</v>
      </c>
      <c r="O437" s="40">
        <v>0</v>
      </c>
      <c r="P437" s="141">
        <f t="shared" si="31"/>
        <v>0</v>
      </c>
    </row>
    <row r="438" spans="1:16" hidden="1" x14ac:dyDescent="0.25">
      <c r="A438" s="255" t="str">
        <f>IF(B438=1,A403,"")</f>
        <v/>
      </c>
      <c r="B438" s="39" t="str">
        <f t="shared" si="30"/>
        <v/>
      </c>
      <c r="C438" s="137">
        <f>VLOOKUP($Y$44,CAD!$J$7:$K$31,2,0)</f>
        <v>0</v>
      </c>
      <c r="D438" s="40">
        <v>0</v>
      </c>
      <c r="E438" s="40">
        <v>0</v>
      </c>
      <c r="F438" s="40">
        <v>0</v>
      </c>
      <c r="G438" s="40">
        <v>0</v>
      </c>
      <c r="H438" s="40">
        <v>0</v>
      </c>
      <c r="I438" s="40">
        <v>0</v>
      </c>
      <c r="J438" s="40">
        <v>0</v>
      </c>
      <c r="K438" s="40">
        <v>0</v>
      </c>
      <c r="L438" s="40">
        <v>0</v>
      </c>
      <c r="M438" s="40">
        <v>0</v>
      </c>
      <c r="N438" s="40">
        <v>0</v>
      </c>
      <c r="O438" s="40">
        <v>0</v>
      </c>
      <c r="P438" s="141">
        <f t="shared" si="31"/>
        <v>0</v>
      </c>
    </row>
    <row r="439" spans="1:16" hidden="1" x14ac:dyDescent="0.25">
      <c r="A439" s="255" t="str">
        <f>IF(B439=1,A403,"")</f>
        <v/>
      </c>
      <c r="B439" s="39" t="str">
        <f t="shared" si="30"/>
        <v/>
      </c>
      <c r="C439" s="137">
        <f>VLOOKUP($Y$45,CAD!$J$7:$K$31,2,0)</f>
        <v>0</v>
      </c>
      <c r="D439" s="40">
        <v>0</v>
      </c>
      <c r="E439" s="40">
        <v>0</v>
      </c>
      <c r="F439" s="40">
        <v>0</v>
      </c>
      <c r="G439" s="40">
        <v>0</v>
      </c>
      <c r="H439" s="40">
        <v>0</v>
      </c>
      <c r="I439" s="40">
        <v>0</v>
      </c>
      <c r="J439" s="40">
        <v>0</v>
      </c>
      <c r="K439" s="40">
        <v>0</v>
      </c>
      <c r="L439" s="40">
        <v>0</v>
      </c>
      <c r="M439" s="40">
        <v>0</v>
      </c>
      <c r="N439" s="40">
        <v>0</v>
      </c>
      <c r="O439" s="40">
        <v>0</v>
      </c>
      <c r="P439" s="141">
        <f t="shared" si="31"/>
        <v>0</v>
      </c>
    </row>
    <row r="440" spans="1:16" hidden="1" x14ac:dyDescent="0.25">
      <c r="A440" s="255" t="str">
        <f>IF(B440=1,A403,"")</f>
        <v/>
      </c>
      <c r="B440" s="39" t="str">
        <f t="shared" si="30"/>
        <v/>
      </c>
      <c r="C440" s="137">
        <f>VLOOKUP($Y$46,CAD!$J$7:$K$31,2,0)</f>
        <v>0</v>
      </c>
      <c r="D440" s="40">
        <v>0</v>
      </c>
      <c r="E440" s="40">
        <v>0</v>
      </c>
      <c r="F440" s="40">
        <v>0</v>
      </c>
      <c r="G440" s="40">
        <v>0</v>
      </c>
      <c r="H440" s="40">
        <v>0</v>
      </c>
      <c r="I440" s="40">
        <v>0</v>
      </c>
      <c r="J440" s="40">
        <v>0</v>
      </c>
      <c r="K440" s="40">
        <v>0</v>
      </c>
      <c r="L440" s="40">
        <v>0</v>
      </c>
      <c r="M440" s="40">
        <v>0</v>
      </c>
      <c r="N440" s="40">
        <v>0</v>
      </c>
      <c r="O440" s="40">
        <v>0</v>
      </c>
      <c r="P440" s="141">
        <f t="shared" si="31"/>
        <v>0</v>
      </c>
    </row>
    <row r="441" spans="1:16" hidden="1" x14ac:dyDescent="0.25">
      <c r="A441" s="255" t="str">
        <f>IF(B441=1,A403,"")</f>
        <v/>
      </c>
      <c r="B441" s="39" t="str">
        <f t="shared" si="30"/>
        <v/>
      </c>
      <c r="C441" s="137">
        <f>VLOOKUP($Y$47,CAD!$J$7:$K$31,2,0)</f>
        <v>0</v>
      </c>
      <c r="D441" s="40">
        <v>0</v>
      </c>
      <c r="E441" s="40">
        <v>0</v>
      </c>
      <c r="F441" s="40">
        <v>0</v>
      </c>
      <c r="G441" s="40">
        <v>0</v>
      </c>
      <c r="H441" s="40">
        <v>0</v>
      </c>
      <c r="I441" s="40">
        <v>0</v>
      </c>
      <c r="J441" s="40">
        <v>0</v>
      </c>
      <c r="K441" s="40">
        <v>0</v>
      </c>
      <c r="L441" s="40">
        <v>0</v>
      </c>
      <c r="M441" s="40">
        <v>0</v>
      </c>
      <c r="N441" s="40">
        <v>0</v>
      </c>
      <c r="O441" s="40">
        <v>0</v>
      </c>
      <c r="P441" s="141">
        <f t="shared" si="31"/>
        <v>0</v>
      </c>
    </row>
    <row r="442" spans="1:16" hidden="1" x14ac:dyDescent="0.25">
      <c r="A442" s="255" t="str">
        <f>IF(B442=1,A403,"")</f>
        <v/>
      </c>
      <c r="B442" s="39" t="str">
        <f t="shared" si="30"/>
        <v/>
      </c>
      <c r="C442" s="137">
        <f>VLOOKUP($Y$48,CAD!$J$7:$K$31,2,0)</f>
        <v>0</v>
      </c>
      <c r="D442" s="40">
        <v>0</v>
      </c>
      <c r="E442" s="40">
        <v>0</v>
      </c>
      <c r="F442" s="40">
        <v>0</v>
      </c>
      <c r="G442" s="40">
        <v>0</v>
      </c>
      <c r="H442" s="40">
        <v>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141">
        <f t="shared" si="31"/>
        <v>0</v>
      </c>
    </row>
    <row r="443" spans="1:16" hidden="1" x14ac:dyDescent="0.25">
      <c r="A443" s="255" t="str">
        <f>IF(B443=1,A403,"")</f>
        <v/>
      </c>
      <c r="B443" s="39" t="str">
        <f t="shared" si="30"/>
        <v/>
      </c>
      <c r="C443" s="137">
        <f>VLOOKUP($Y$49,CAD!$J$7:$K$31,2,0)</f>
        <v>0</v>
      </c>
      <c r="D443" s="40">
        <v>0</v>
      </c>
      <c r="E443" s="40">
        <v>0</v>
      </c>
      <c r="F443" s="40">
        <v>0</v>
      </c>
      <c r="G443" s="40">
        <v>0</v>
      </c>
      <c r="H443" s="40">
        <v>0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141">
        <f t="shared" si="31"/>
        <v>0</v>
      </c>
    </row>
    <row r="444" spans="1:16" hidden="1" x14ac:dyDescent="0.25">
      <c r="A444" s="255" t="str">
        <f>IF(B444=1,A403,"")</f>
        <v/>
      </c>
      <c r="B444" s="39" t="str">
        <f t="shared" si="30"/>
        <v/>
      </c>
      <c r="C444" s="137">
        <f>VLOOKUP($Y$50,CAD!$J$7:$K$31,2,0)</f>
        <v>0</v>
      </c>
      <c r="D444" s="40">
        <v>0</v>
      </c>
      <c r="E444" s="40">
        <v>0</v>
      </c>
      <c r="F444" s="40">
        <v>0</v>
      </c>
      <c r="G444" s="40">
        <v>0</v>
      </c>
      <c r="H444" s="40">
        <v>0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141">
        <f t="shared" si="31"/>
        <v>0</v>
      </c>
    </row>
    <row r="445" spans="1:16" hidden="1" x14ac:dyDescent="0.25">
      <c r="A445" s="255" t="str">
        <f>IF(B445=1,A403,"")</f>
        <v/>
      </c>
      <c r="B445" s="39" t="str">
        <f t="shared" si="30"/>
        <v/>
      </c>
      <c r="C445" s="137">
        <f>VLOOKUP($Y$51,CAD!$J$7:$K$31,2,0)</f>
        <v>0</v>
      </c>
      <c r="D445" s="40">
        <v>0</v>
      </c>
      <c r="E445" s="40">
        <v>0</v>
      </c>
      <c r="F445" s="40">
        <v>0</v>
      </c>
      <c r="G445" s="40">
        <v>0</v>
      </c>
      <c r="H445" s="40">
        <v>0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141">
        <f t="shared" si="31"/>
        <v>0</v>
      </c>
    </row>
    <row r="446" spans="1:16" hidden="1" x14ac:dyDescent="0.25">
      <c r="A446" s="255" t="str">
        <f>IF(B446=1,A403,"")</f>
        <v/>
      </c>
      <c r="B446" s="39" t="str">
        <f t="shared" si="30"/>
        <v/>
      </c>
      <c r="C446" s="137">
        <f>VLOOKUP($Y$52,CAD!$J$7:$K$31,2,0)</f>
        <v>0</v>
      </c>
      <c r="D446" s="40">
        <v>0</v>
      </c>
      <c r="E446" s="40">
        <v>0</v>
      </c>
      <c r="F446" s="40">
        <v>0</v>
      </c>
      <c r="G446" s="40">
        <v>0</v>
      </c>
      <c r="H446" s="40">
        <v>0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141">
        <f t="shared" si="31"/>
        <v>0</v>
      </c>
    </row>
    <row r="447" spans="1:16" hidden="1" x14ac:dyDescent="0.25">
      <c r="A447" s="255" t="str">
        <f>IF(B447=1,A403,"")</f>
        <v/>
      </c>
      <c r="B447" s="39" t="str">
        <f t="shared" si="30"/>
        <v/>
      </c>
      <c r="C447" s="137">
        <f>VLOOKUP($Y$53,CAD!$J$7:$K$31,2,0)</f>
        <v>0</v>
      </c>
      <c r="D447" s="40">
        <v>0</v>
      </c>
      <c r="E447" s="40">
        <v>0</v>
      </c>
      <c r="F447" s="40">
        <v>0</v>
      </c>
      <c r="G447" s="40">
        <v>0</v>
      </c>
      <c r="H447" s="40">
        <v>0</v>
      </c>
      <c r="I447" s="40">
        <v>0</v>
      </c>
      <c r="J447" s="40">
        <v>0</v>
      </c>
      <c r="K447" s="40">
        <v>0</v>
      </c>
      <c r="L447" s="40">
        <v>0</v>
      </c>
      <c r="M447" s="40">
        <v>0</v>
      </c>
      <c r="N447" s="40">
        <v>0</v>
      </c>
      <c r="O447" s="40">
        <v>0</v>
      </c>
      <c r="P447" s="141">
        <f t="shared" si="31"/>
        <v>0</v>
      </c>
    </row>
    <row r="448" spans="1:16" hidden="1" x14ac:dyDescent="0.25">
      <c r="A448" s="255" t="str">
        <f>IF(B448=1,A403,"")</f>
        <v/>
      </c>
      <c r="B448" s="39" t="str">
        <f t="shared" si="30"/>
        <v/>
      </c>
      <c r="C448" s="137">
        <f>VLOOKUP($Y$54,CAD!$J$7:$K$31,2,0)</f>
        <v>0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141">
        <f t="shared" si="31"/>
        <v>0</v>
      </c>
    </row>
    <row r="449" spans="1:17" hidden="1" x14ac:dyDescent="0.25">
      <c r="A449" s="255" t="str">
        <f>IF(B449=1,A403,"")</f>
        <v/>
      </c>
      <c r="B449" s="39" t="str">
        <f t="shared" si="30"/>
        <v/>
      </c>
      <c r="C449" s="137">
        <f>VLOOKUP($Y$55,CAD!$J$7:$K$31,2,0)</f>
        <v>0</v>
      </c>
      <c r="D449" s="40">
        <v>0</v>
      </c>
      <c r="E449" s="40">
        <v>0</v>
      </c>
      <c r="F449" s="40">
        <v>0</v>
      </c>
      <c r="G449" s="40">
        <v>0</v>
      </c>
      <c r="H449" s="40">
        <v>0</v>
      </c>
      <c r="I449" s="40">
        <v>0</v>
      </c>
      <c r="J449" s="40">
        <v>0</v>
      </c>
      <c r="K449" s="40">
        <v>0</v>
      </c>
      <c r="L449" s="40">
        <v>0</v>
      </c>
      <c r="M449" s="40">
        <v>0</v>
      </c>
      <c r="N449" s="40">
        <v>0</v>
      </c>
      <c r="O449" s="40">
        <v>0</v>
      </c>
      <c r="P449" s="141">
        <f t="shared" si="31"/>
        <v>0</v>
      </c>
    </row>
    <row r="450" spans="1:17" hidden="1" x14ac:dyDescent="0.25">
      <c r="A450" s="255" t="str">
        <f>IF(B450=1,A403,"")</f>
        <v/>
      </c>
      <c r="B450" s="39" t="str">
        <f t="shared" si="30"/>
        <v/>
      </c>
      <c r="C450" s="137">
        <f>VLOOKUP($Y$56,CAD!$J$7:$K$31,2,0)</f>
        <v>0</v>
      </c>
      <c r="D450" s="40">
        <v>0</v>
      </c>
      <c r="E450" s="40">
        <v>0</v>
      </c>
      <c r="F450" s="40">
        <v>0</v>
      </c>
      <c r="G450" s="40">
        <v>0</v>
      </c>
      <c r="H450" s="40">
        <v>0</v>
      </c>
      <c r="I450" s="40">
        <v>0</v>
      </c>
      <c r="J450" s="40">
        <v>0</v>
      </c>
      <c r="K450" s="40">
        <v>0</v>
      </c>
      <c r="L450" s="40">
        <v>0</v>
      </c>
      <c r="M450" s="40">
        <v>0</v>
      </c>
      <c r="N450" s="40">
        <v>0</v>
      </c>
      <c r="O450" s="40">
        <v>0</v>
      </c>
      <c r="P450" s="141">
        <f t="shared" si="31"/>
        <v>0</v>
      </c>
    </row>
    <row r="451" spans="1:17" hidden="1" x14ac:dyDescent="0.25">
      <c r="A451" s="255" t="str">
        <f>IF(B451=1,A403,"")</f>
        <v/>
      </c>
      <c r="B451" s="39" t="str">
        <f t="shared" si="30"/>
        <v/>
      </c>
      <c r="C451" s="137">
        <f>VLOOKUP($Y$57,CAD!$J$7:$K$31,2,0)</f>
        <v>0</v>
      </c>
      <c r="D451" s="40">
        <v>0</v>
      </c>
      <c r="E451" s="40">
        <v>0</v>
      </c>
      <c r="F451" s="40">
        <v>0</v>
      </c>
      <c r="G451" s="40">
        <v>0</v>
      </c>
      <c r="H451" s="40">
        <v>0</v>
      </c>
      <c r="I451" s="40">
        <v>0</v>
      </c>
      <c r="J451" s="40">
        <v>0</v>
      </c>
      <c r="K451" s="40">
        <v>0</v>
      </c>
      <c r="L451" s="40">
        <v>0</v>
      </c>
      <c r="M451" s="40">
        <v>0</v>
      </c>
      <c r="N451" s="40">
        <v>0</v>
      </c>
      <c r="O451" s="40">
        <v>0</v>
      </c>
      <c r="P451" s="141">
        <f t="shared" si="31"/>
        <v>0</v>
      </c>
    </row>
    <row r="452" spans="1:17" hidden="1" x14ac:dyDescent="0.25">
      <c r="A452" s="255" t="str">
        <f>IF(B452=1,A403,"")</f>
        <v/>
      </c>
      <c r="B452" s="39" t="str">
        <f t="shared" si="30"/>
        <v/>
      </c>
      <c r="C452" s="137">
        <f>VLOOKUP($Y$58,CAD!$J$7:$K$31,2,0)</f>
        <v>0</v>
      </c>
      <c r="D452" s="40">
        <v>0</v>
      </c>
      <c r="E452" s="40">
        <v>0</v>
      </c>
      <c r="F452" s="40">
        <v>0</v>
      </c>
      <c r="G452" s="40">
        <v>0</v>
      </c>
      <c r="H452" s="40">
        <v>0</v>
      </c>
      <c r="I452" s="40">
        <v>0</v>
      </c>
      <c r="J452" s="40">
        <v>0</v>
      </c>
      <c r="K452" s="40">
        <v>0</v>
      </c>
      <c r="L452" s="40">
        <v>0</v>
      </c>
      <c r="M452" s="40">
        <v>0</v>
      </c>
      <c r="N452" s="40">
        <v>0</v>
      </c>
      <c r="O452" s="40">
        <v>0</v>
      </c>
      <c r="P452" s="141">
        <f t="shared" si="31"/>
        <v>0</v>
      </c>
    </row>
    <row r="453" spans="1:17" hidden="1" x14ac:dyDescent="0.25">
      <c r="A453" s="255" t="str">
        <f>IF(B453=1,A403,"")</f>
        <v/>
      </c>
      <c r="B453" s="39" t="str">
        <f t="shared" si="30"/>
        <v/>
      </c>
      <c r="C453" s="137">
        <f>VLOOKUP($Y$59,CAD!$J$7:$K$31,2,0)</f>
        <v>0</v>
      </c>
      <c r="D453" s="40">
        <v>0</v>
      </c>
      <c r="E453" s="40">
        <v>0</v>
      </c>
      <c r="F453" s="40">
        <v>0</v>
      </c>
      <c r="G453" s="40">
        <v>0</v>
      </c>
      <c r="H453" s="40">
        <v>0</v>
      </c>
      <c r="I453" s="40">
        <v>0</v>
      </c>
      <c r="J453" s="40">
        <v>0</v>
      </c>
      <c r="K453" s="40">
        <v>0</v>
      </c>
      <c r="L453" s="40">
        <v>0</v>
      </c>
      <c r="M453" s="40">
        <v>0</v>
      </c>
      <c r="N453" s="40">
        <v>0</v>
      </c>
      <c r="O453" s="40">
        <v>0</v>
      </c>
      <c r="P453" s="141">
        <f t="shared" si="31"/>
        <v>0</v>
      </c>
    </row>
    <row r="454" spans="1:17" hidden="1" x14ac:dyDescent="0.25">
      <c r="A454" s="255">
        <f>A401</f>
        <v>2027</v>
      </c>
    </row>
    <row r="455" spans="1:17" hidden="1" x14ac:dyDescent="0.25">
      <c r="A455" s="255">
        <f>A401</f>
        <v>2027</v>
      </c>
      <c r="C455" s="63" t="s">
        <v>204</v>
      </c>
      <c r="D455" s="34">
        <f>D401-D403</f>
        <v>0</v>
      </c>
      <c r="E455" s="34">
        <f t="shared" ref="E455:P455" si="32">E401-E403</f>
        <v>0</v>
      </c>
      <c r="F455" s="34">
        <f t="shared" si="32"/>
        <v>0</v>
      </c>
      <c r="G455" s="34">
        <f t="shared" si="32"/>
        <v>0</v>
      </c>
      <c r="H455" s="34">
        <f t="shared" si="32"/>
        <v>0</v>
      </c>
      <c r="I455" s="34">
        <f t="shared" si="32"/>
        <v>0</v>
      </c>
      <c r="J455" s="34">
        <f t="shared" si="32"/>
        <v>0</v>
      </c>
      <c r="K455" s="34">
        <f t="shared" si="32"/>
        <v>0</v>
      </c>
      <c r="L455" s="34">
        <f t="shared" si="32"/>
        <v>0</v>
      </c>
      <c r="M455" s="34">
        <f t="shared" si="32"/>
        <v>0</v>
      </c>
      <c r="N455" s="34">
        <f t="shared" si="32"/>
        <v>0</v>
      </c>
      <c r="O455" s="34">
        <f t="shared" si="32"/>
        <v>0</v>
      </c>
      <c r="P455" s="34">
        <f t="shared" si="32"/>
        <v>0</v>
      </c>
    </row>
    <row r="456" spans="1:17" hidden="1" x14ac:dyDescent="0.25"/>
    <row r="457" spans="1:17" ht="15" hidden="1" customHeight="1" thickBot="1" x14ac:dyDescent="0.3">
      <c r="A457" s="255">
        <f>A401+1</f>
        <v>2028</v>
      </c>
      <c r="B457" s="41"/>
      <c r="C457" s="147" t="s">
        <v>202</v>
      </c>
      <c r="D457" s="148">
        <f>PREV_R!D465</f>
        <v>0</v>
      </c>
      <c r="E457" s="148">
        <f>PREV_R!E465</f>
        <v>0</v>
      </c>
      <c r="F457" s="148">
        <f>PREV_R!F465</f>
        <v>0</v>
      </c>
      <c r="G457" s="148">
        <f>PREV_R!G465</f>
        <v>0</v>
      </c>
      <c r="H457" s="148">
        <f>PREV_R!H465</f>
        <v>0</v>
      </c>
      <c r="I457" s="148">
        <f>PREV_R!I465</f>
        <v>0</v>
      </c>
      <c r="J457" s="148">
        <f>PREV_R!J465</f>
        <v>0</v>
      </c>
      <c r="K457" s="148">
        <f>PREV_R!K465</f>
        <v>0</v>
      </c>
      <c r="L457" s="148">
        <f>PREV_R!L465</f>
        <v>0</v>
      </c>
      <c r="M457" s="148">
        <f>PREV_R!M465</f>
        <v>0</v>
      </c>
      <c r="N457" s="148">
        <f>PREV_R!N465</f>
        <v>0</v>
      </c>
      <c r="O457" s="148">
        <f>PREV_R!O465</f>
        <v>0</v>
      </c>
      <c r="P457" s="148">
        <f>SUM(D457:O457)</f>
        <v>0</v>
      </c>
      <c r="Q457" s="9"/>
    </row>
    <row r="458" spans="1:17" ht="15" hidden="1" customHeight="1" x14ac:dyDescent="0.25">
      <c r="A458" s="255">
        <f>A457</f>
        <v>2028</v>
      </c>
      <c r="B458" s="41"/>
      <c r="C458" s="107"/>
      <c r="D458" s="107"/>
      <c r="E458" s="107"/>
      <c r="F458" s="107"/>
      <c r="G458" s="107"/>
      <c r="H458" s="107"/>
      <c r="I458" s="107"/>
      <c r="J458" s="107"/>
      <c r="K458" s="107"/>
      <c r="L458" s="107"/>
      <c r="M458" s="107"/>
      <c r="N458" s="107"/>
      <c r="O458" s="107"/>
      <c r="P458" s="107"/>
      <c r="Q458" s="9"/>
    </row>
    <row r="459" spans="1:17" ht="15" hidden="1" customHeight="1" thickBot="1" x14ac:dyDescent="0.3">
      <c r="A459" s="255">
        <f>A457</f>
        <v>2028</v>
      </c>
      <c r="B459" s="41"/>
      <c r="C459" s="131" t="s">
        <v>203</v>
      </c>
      <c r="D459" s="132">
        <f>SUM(D460:D509)</f>
        <v>0</v>
      </c>
      <c r="E459" s="132">
        <f t="shared" ref="E459:O459" si="33">SUM(E460:E509)</f>
        <v>0</v>
      </c>
      <c r="F459" s="132">
        <f t="shared" si="33"/>
        <v>0</v>
      </c>
      <c r="G459" s="132">
        <f t="shared" si="33"/>
        <v>0</v>
      </c>
      <c r="H459" s="132">
        <f t="shared" si="33"/>
        <v>0</v>
      </c>
      <c r="I459" s="132">
        <f t="shared" si="33"/>
        <v>0</v>
      </c>
      <c r="J459" s="132">
        <f t="shared" si="33"/>
        <v>0</v>
      </c>
      <c r="K459" s="132">
        <f t="shared" si="33"/>
        <v>0</v>
      </c>
      <c r="L459" s="132">
        <f t="shared" si="33"/>
        <v>0</v>
      </c>
      <c r="M459" s="132">
        <f t="shared" si="33"/>
        <v>0</v>
      </c>
      <c r="N459" s="132">
        <f t="shared" si="33"/>
        <v>0</v>
      </c>
      <c r="O459" s="132">
        <f t="shared" si="33"/>
        <v>0</v>
      </c>
      <c r="P459" s="132">
        <f>SUM(D459:O459)</f>
        <v>0</v>
      </c>
      <c r="Q459" s="9"/>
    </row>
    <row r="460" spans="1:17" hidden="1" x14ac:dyDescent="0.25">
      <c r="A460" s="255" t="str">
        <f>IF(B460=1,A459,"")</f>
        <v/>
      </c>
      <c r="B460" s="39" t="str">
        <f>IF(C460&lt;&gt;0,1,"")</f>
        <v/>
      </c>
      <c r="C460" s="138">
        <f>VLOOKUP($Y$10,CAD!$H$7:$I$31,2,0)</f>
        <v>0</v>
      </c>
      <c r="D460" s="139">
        <v>0</v>
      </c>
      <c r="E460" s="139">
        <v>0</v>
      </c>
      <c r="F460" s="139">
        <v>0</v>
      </c>
      <c r="G460" s="139">
        <v>0</v>
      </c>
      <c r="H460" s="139">
        <v>0</v>
      </c>
      <c r="I460" s="139">
        <v>0</v>
      </c>
      <c r="J460" s="139">
        <v>0</v>
      </c>
      <c r="K460" s="139">
        <v>0</v>
      </c>
      <c r="L460" s="139">
        <v>0</v>
      </c>
      <c r="M460" s="139">
        <v>0</v>
      </c>
      <c r="N460" s="139">
        <v>0</v>
      </c>
      <c r="O460" s="139">
        <v>0</v>
      </c>
      <c r="P460" s="140">
        <f>SUM(D460:O460)</f>
        <v>0</v>
      </c>
    </row>
    <row r="461" spans="1:17" hidden="1" x14ac:dyDescent="0.25">
      <c r="A461" s="255" t="str">
        <f>IF(B461=1,A459,"")</f>
        <v/>
      </c>
      <c r="B461" s="39" t="str">
        <f t="shared" ref="B461:B509" si="34">IF(C461&lt;&gt;0,1,"")</f>
        <v/>
      </c>
      <c r="C461" s="138">
        <f>VLOOKUP($Y$11,CAD!$H$7:$I$31,2,0)</f>
        <v>0</v>
      </c>
      <c r="D461" s="40">
        <v>0</v>
      </c>
      <c r="E461" s="40">
        <v>0</v>
      </c>
      <c r="F461" s="40">
        <v>0</v>
      </c>
      <c r="G461" s="40">
        <v>0</v>
      </c>
      <c r="H461" s="40">
        <v>0</v>
      </c>
      <c r="I461" s="40">
        <v>0</v>
      </c>
      <c r="J461" s="40">
        <v>0</v>
      </c>
      <c r="K461" s="40">
        <v>0</v>
      </c>
      <c r="L461" s="40">
        <v>0</v>
      </c>
      <c r="M461" s="40">
        <v>0</v>
      </c>
      <c r="N461" s="40">
        <v>0</v>
      </c>
      <c r="O461" s="40">
        <v>0</v>
      </c>
      <c r="P461" s="141">
        <f t="shared" ref="P461:P509" si="35">SUM(D461:O461)</f>
        <v>0</v>
      </c>
    </row>
    <row r="462" spans="1:17" hidden="1" x14ac:dyDescent="0.25">
      <c r="A462" s="255" t="str">
        <f>IF(B462=1,A459,"")</f>
        <v/>
      </c>
      <c r="B462" s="39" t="str">
        <f t="shared" si="34"/>
        <v/>
      </c>
      <c r="C462" s="138">
        <f>VLOOKUP($Y$12,CAD!$H$7:$I$31,2,0)</f>
        <v>0</v>
      </c>
      <c r="D462" s="40">
        <v>0</v>
      </c>
      <c r="E462" s="40">
        <v>0</v>
      </c>
      <c r="F462" s="40">
        <v>0</v>
      </c>
      <c r="G462" s="40">
        <v>0</v>
      </c>
      <c r="H462" s="40">
        <v>0</v>
      </c>
      <c r="I462" s="40">
        <v>0</v>
      </c>
      <c r="J462" s="40">
        <v>0</v>
      </c>
      <c r="K462" s="40">
        <v>0</v>
      </c>
      <c r="L462" s="40">
        <v>0</v>
      </c>
      <c r="M462" s="40">
        <v>0</v>
      </c>
      <c r="N462" s="40">
        <v>0</v>
      </c>
      <c r="O462" s="40">
        <v>0</v>
      </c>
      <c r="P462" s="141">
        <f t="shared" si="35"/>
        <v>0</v>
      </c>
    </row>
    <row r="463" spans="1:17" hidden="1" x14ac:dyDescent="0.25">
      <c r="A463" s="255" t="str">
        <f>IF(B463=1,A459,"")</f>
        <v/>
      </c>
      <c r="B463" s="39" t="str">
        <f t="shared" si="34"/>
        <v/>
      </c>
      <c r="C463" s="138">
        <f>VLOOKUP($Y$13,CAD!$H$7:$I$31,2,0)</f>
        <v>0</v>
      </c>
      <c r="D463" s="40">
        <v>0</v>
      </c>
      <c r="E463" s="40">
        <v>0</v>
      </c>
      <c r="F463" s="40">
        <v>0</v>
      </c>
      <c r="G463" s="40">
        <v>0</v>
      </c>
      <c r="H463" s="40">
        <v>0</v>
      </c>
      <c r="I463" s="40">
        <v>0</v>
      </c>
      <c r="J463" s="40">
        <v>0</v>
      </c>
      <c r="K463" s="40">
        <v>0</v>
      </c>
      <c r="L463" s="40">
        <v>0</v>
      </c>
      <c r="M463" s="40">
        <v>0</v>
      </c>
      <c r="N463" s="40">
        <v>0</v>
      </c>
      <c r="O463" s="40">
        <v>0</v>
      </c>
      <c r="P463" s="141">
        <f t="shared" si="35"/>
        <v>0</v>
      </c>
    </row>
    <row r="464" spans="1:17" hidden="1" x14ac:dyDescent="0.25">
      <c r="A464" s="255" t="str">
        <f>IF(B464=1,A459,"")</f>
        <v/>
      </c>
      <c r="B464" s="39" t="str">
        <f t="shared" si="34"/>
        <v/>
      </c>
      <c r="C464" s="138">
        <f>VLOOKUP($Y$14,CAD!$H$7:$I$31,2,0)</f>
        <v>0</v>
      </c>
      <c r="D464" s="40">
        <v>0</v>
      </c>
      <c r="E464" s="40">
        <v>0</v>
      </c>
      <c r="F464" s="40">
        <v>0</v>
      </c>
      <c r="G464" s="40">
        <v>0</v>
      </c>
      <c r="H464" s="40">
        <v>0</v>
      </c>
      <c r="I464" s="40">
        <v>0</v>
      </c>
      <c r="J464" s="40">
        <v>0</v>
      </c>
      <c r="K464" s="40">
        <v>0</v>
      </c>
      <c r="L464" s="40">
        <v>0</v>
      </c>
      <c r="M464" s="40">
        <v>0</v>
      </c>
      <c r="N464" s="40">
        <v>0</v>
      </c>
      <c r="O464" s="40">
        <v>0</v>
      </c>
      <c r="P464" s="141">
        <f t="shared" si="35"/>
        <v>0</v>
      </c>
    </row>
    <row r="465" spans="1:16" hidden="1" x14ac:dyDescent="0.25">
      <c r="A465" s="255" t="str">
        <f>IF(B465=1,A459,"")</f>
        <v/>
      </c>
      <c r="B465" s="39" t="str">
        <f t="shared" si="34"/>
        <v/>
      </c>
      <c r="C465" s="138">
        <f>VLOOKUP($Y$15,CAD!$H$7:$I$31,2,0)</f>
        <v>0</v>
      </c>
      <c r="D465" s="40">
        <v>0</v>
      </c>
      <c r="E465" s="40">
        <v>0</v>
      </c>
      <c r="F465" s="40">
        <v>0</v>
      </c>
      <c r="G465" s="40">
        <v>0</v>
      </c>
      <c r="H465" s="40">
        <v>0</v>
      </c>
      <c r="I465" s="40">
        <v>0</v>
      </c>
      <c r="J465" s="40">
        <v>0</v>
      </c>
      <c r="K465" s="40">
        <v>0</v>
      </c>
      <c r="L465" s="40">
        <v>0</v>
      </c>
      <c r="M465" s="40">
        <v>0</v>
      </c>
      <c r="N465" s="40">
        <v>0</v>
      </c>
      <c r="O465" s="40">
        <v>0</v>
      </c>
      <c r="P465" s="141">
        <f t="shared" si="35"/>
        <v>0</v>
      </c>
    </row>
    <row r="466" spans="1:16" hidden="1" x14ac:dyDescent="0.25">
      <c r="A466" s="255" t="str">
        <f>IF(B466=1,A459,"")</f>
        <v/>
      </c>
      <c r="B466" s="39" t="str">
        <f t="shared" si="34"/>
        <v/>
      </c>
      <c r="C466" s="138">
        <f>VLOOKUP($Y$16,CAD!$H$7:$I$31,2,0)</f>
        <v>0</v>
      </c>
      <c r="D466" s="40">
        <v>0</v>
      </c>
      <c r="E466" s="40">
        <v>0</v>
      </c>
      <c r="F466" s="40">
        <v>0</v>
      </c>
      <c r="G466" s="40">
        <v>0</v>
      </c>
      <c r="H466" s="40">
        <v>0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141">
        <f t="shared" si="35"/>
        <v>0</v>
      </c>
    </row>
    <row r="467" spans="1:16" hidden="1" x14ac:dyDescent="0.25">
      <c r="A467" s="255" t="str">
        <f>IF(B467=1,A459,"")</f>
        <v/>
      </c>
      <c r="B467" s="39" t="str">
        <f t="shared" si="34"/>
        <v/>
      </c>
      <c r="C467" s="138">
        <f>VLOOKUP($Y$17,CAD!$H$7:$I$31,2,0)</f>
        <v>0</v>
      </c>
      <c r="D467" s="40">
        <v>0</v>
      </c>
      <c r="E467" s="40">
        <v>0</v>
      </c>
      <c r="F467" s="40">
        <v>0</v>
      </c>
      <c r="G467" s="40">
        <v>0</v>
      </c>
      <c r="H467" s="40">
        <v>0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141">
        <f t="shared" si="35"/>
        <v>0</v>
      </c>
    </row>
    <row r="468" spans="1:16" hidden="1" x14ac:dyDescent="0.25">
      <c r="A468" s="255" t="str">
        <f>IF(B468=1,A459,"")</f>
        <v/>
      </c>
      <c r="B468" s="39" t="str">
        <f t="shared" si="34"/>
        <v/>
      </c>
      <c r="C468" s="138">
        <f>VLOOKUP($Y$18,CAD!$H$7:$I$31,2,0)</f>
        <v>0</v>
      </c>
      <c r="D468" s="40">
        <v>0</v>
      </c>
      <c r="E468" s="40">
        <v>0</v>
      </c>
      <c r="F468" s="40">
        <v>0</v>
      </c>
      <c r="G468" s="40">
        <v>0</v>
      </c>
      <c r="H468" s="40">
        <v>0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0</v>
      </c>
      <c r="O468" s="40">
        <v>0</v>
      </c>
      <c r="P468" s="141">
        <f t="shared" si="35"/>
        <v>0</v>
      </c>
    </row>
    <row r="469" spans="1:16" hidden="1" x14ac:dyDescent="0.25">
      <c r="A469" s="255" t="str">
        <f>IF(B469=1,A459,"")</f>
        <v/>
      </c>
      <c r="B469" s="39" t="str">
        <f t="shared" si="34"/>
        <v/>
      </c>
      <c r="C469" s="138">
        <f>VLOOKUP($Y$19,CAD!$H$7:$I$31,2,0)</f>
        <v>0</v>
      </c>
      <c r="D469" s="40">
        <v>0</v>
      </c>
      <c r="E469" s="40">
        <v>0</v>
      </c>
      <c r="F469" s="40">
        <v>0</v>
      </c>
      <c r="G469" s="40">
        <v>0</v>
      </c>
      <c r="H469" s="40">
        <v>0</v>
      </c>
      <c r="I469" s="40">
        <v>0</v>
      </c>
      <c r="J469" s="40">
        <v>0</v>
      </c>
      <c r="K469" s="40">
        <v>0</v>
      </c>
      <c r="L469" s="40">
        <v>0</v>
      </c>
      <c r="M469" s="40">
        <v>0</v>
      </c>
      <c r="N469" s="40">
        <v>0</v>
      </c>
      <c r="O469" s="40">
        <v>0</v>
      </c>
      <c r="P469" s="141">
        <f t="shared" si="35"/>
        <v>0</v>
      </c>
    </row>
    <row r="470" spans="1:16" hidden="1" x14ac:dyDescent="0.25">
      <c r="A470" s="255" t="str">
        <f>IF(B470=1,A459,"")</f>
        <v/>
      </c>
      <c r="B470" s="39" t="str">
        <f t="shared" si="34"/>
        <v/>
      </c>
      <c r="C470" s="138">
        <f>VLOOKUP($Y$20,CAD!$H$7:$I$31,2,0)</f>
        <v>0</v>
      </c>
      <c r="D470" s="40">
        <v>0</v>
      </c>
      <c r="E470" s="40">
        <v>0</v>
      </c>
      <c r="F470" s="40">
        <v>0</v>
      </c>
      <c r="G470" s="40">
        <v>0</v>
      </c>
      <c r="H470" s="40">
        <v>0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141">
        <f t="shared" si="35"/>
        <v>0</v>
      </c>
    </row>
    <row r="471" spans="1:16" hidden="1" x14ac:dyDescent="0.25">
      <c r="A471" s="255" t="str">
        <f>IF(B471=1,A459,"")</f>
        <v/>
      </c>
      <c r="B471" s="39" t="str">
        <f t="shared" si="34"/>
        <v/>
      </c>
      <c r="C471" s="138">
        <f>VLOOKUP($Y$21,CAD!$H$7:$I$31,2,0)</f>
        <v>0</v>
      </c>
      <c r="D471" s="40">
        <v>0</v>
      </c>
      <c r="E471" s="40">
        <v>0</v>
      </c>
      <c r="F471" s="40">
        <v>0</v>
      </c>
      <c r="G471" s="40">
        <v>0</v>
      </c>
      <c r="H471" s="40">
        <v>0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141">
        <f t="shared" si="35"/>
        <v>0</v>
      </c>
    </row>
    <row r="472" spans="1:16" hidden="1" x14ac:dyDescent="0.25">
      <c r="A472" s="255" t="str">
        <f>IF(B472=1,A459,"")</f>
        <v/>
      </c>
      <c r="B472" s="39" t="str">
        <f t="shared" si="34"/>
        <v/>
      </c>
      <c r="C472" s="138">
        <f>VLOOKUP($Y$22,CAD!$H$7:$I$31,2,0)</f>
        <v>0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141">
        <f t="shared" si="35"/>
        <v>0</v>
      </c>
    </row>
    <row r="473" spans="1:16" hidden="1" x14ac:dyDescent="0.25">
      <c r="A473" s="255" t="str">
        <f>IF(B473=1,A459,"")</f>
        <v/>
      </c>
      <c r="B473" s="39" t="str">
        <f t="shared" si="34"/>
        <v/>
      </c>
      <c r="C473" s="138">
        <f>VLOOKUP($Y$23,CAD!$H$7:$I$31,2,0)</f>
        <v>0</v>
      </c>
      <c r="D473" s="40">
        <v>0</v>
      </c>
      <c r="E473" s="40">
        <v>0</v>
      </c>
      <c r="F473" s="40">
        <v>0</v>
      </c>
      <c r="G473" s="40">
        <v>0</v>
      </c>
      <c r="H473" s="40">
        <v>0</v>
      </c>
      <c r="I473" s="40">
        <v>0</v>
      </c>
      <c r="J473" s="40">
        <v>0</v>
      </c>
      <c r="K473" s="40">
        <v>0</v>
      </c>
      <c r="L473" s="40">
        <v>0</v>
      </c>
      <c r="M473" s="40">
        <v>0</v>
      </c>
      <c r="N473" s="40">
        <v>0</v>
      </c>
      <c r="O473" s="40">
        <v>0</v>
      </c>
      <c r="P473" s="141">
        <f t="shared" si="35"/>
        <v>0</v>
      </c>
    </row>
    <row r="474" spans="1:16" hidden="1" x14ac:dyDescent="0.25">
      <c r="A474" s="255" t="str">
        <f>IF(B474=1,A459,"")</f>
        <v/>
      </c>
      <c r="B474" s="39" t="str">
        <f t="shared" si="34"/>
        <v/>
      </c>
      <c r="C474" s="138">
        <f>VLOOKUP($Y$24,CAD!$H$7:$I$31,2,0)</f>
        <v>0</v>
      </c>
      <c r="D474" s="40">
        <v>0</v>
      </c>
      <c r="E474" s="40">
        <v>0</v>
      </c>
      <c r="F474" s="40">
        <v>0</v>
      </c>
      <c r="G474" s="40">
        <v>0</v>
      </c>
      <c r="H474" s="40">
        <v>0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141">
        <f t="shared" si="35"/>
        <v>0</v>
      </c>
    </row>
    <row r="475" spans="1:16" hidden="1" x14ac:dyDescent="0.25">
      <c r="A475" s="255" t="str">
        <f>IF(B475=1,A459,"")</f>
        <v/>
      </c>
      <c r="B475" s="39" t="str">
        <f t="shared" si="34"/>
        <v/>
      </c>
      <c r="C475" s="138">
        <f>VLOOKUP($Y$25,CAD!$H$7:$I$31,2,0)</f>
        <v>0</v>
      </c>
      <c r="D475" s="40">
        <v>0</v>
      </c>
      <c r="E475" s="40">
        <v>0</v>
      </c>
      <c r="F475" s="40">
        <v>0</v>
      </c>
      <c r="G475" s="40">
        <v>0</v>
      </c>
      <c r="H475" s="40">
        <v>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141">
        <f t="shared" si="35"/>
        <v>0</v>
      </c>
    </row>
    <row r="476" spans="1:16" hidden="1" x14ac:dyDescent="0.25">
      <c r="A476" s="255" t="str">
        <f>IF(B476=1,A459,"")</f>
        <v/>
      </c>
      <c r="B476" s="39" t="str">
        <f t="shared" si="34"/>
        <v/>
      </c>
      <c r="C476" s="138">
        <f>VLOOKUP($Y$26,CAD!$H$7:$I$31,2,0)</f>
        <v>0</v>
      </c>
      <c r="D476" s="40">
        <v>0</v>
      </c>
      <c r="E476" s="40">
        <v>0</v>
      </c>
      <c r="F476" s="40">
        <v>0</v>
      </c>
      <c r="G476" s="40">
        <v>0</v>
      </c>
      <c r="H476" s="40">
        <v>0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141">
        <f t="shared" si="35"/>
        <v>0</v>
      </c>
    </row>
    <row r="477" spans="1:16" hidden="1" x14ac:dyDescent="0.25">
      <c r="A477" s="255" t="str">
        <f>IF(B477=1,A459,"")</f>
        <v/>
      </c>
      <c r="B477" s="39" t="str">
        <f t="shared" si="34"/>
        <v/>
      </c>
      <c r="C477" s="138">
        <f>VLOOKUP($Y$27,CAD!$H$7:$I$31,2,0)</f>
        <v>0</v>
      </c>
      <c r="D477" s="40">
        <v>0</v>
      </c>
      <c r="E477" s="40">
        <v>0</v>
      </c>
      <c r="F477" s="40">
        <v>0</v>
      </c>
      <c r="G477" s="40">
        <v>0</v>
      </c>
      <c r="H477" s="40">
        <v>0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141">
        <f t="shared" si="35"/>
        <v>0</v>
      </c>
    </row>
    <row r="478" spans="1:16" hidden="1" x14ac:dyDescent="0.25">
      <c r="A478" s="255" t="str">
        <f>IF(B478=1,A459,"")</f>
        <v/>
      </c>
      <c r="B478" s="39" t="str">
        <f t="shared" si="34"/>
        <v/>
      </c>
      <c r="C478" s="138">
        <f>VLOOKUP($Y$28,CAD!$H$7:$I$31,2,0)</f>
        <v>0</v>
      </c>
      <c r="D478" s="40">
        <v>0</v>
      </c>
      <c r="E478" s="40">
        <v>0</v>
      </c>
      <c r="F478" s="40">
        <v>0</v>
      </c>
      <c r="G478" s="40">
        <v>0</v>
      </c>
      <c r="H478" s="40">
        <v>0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141">
        <f t="shared" si="35"/>
        <v>0</v>
      </c>
    </row>
    <row r="479" spans="1:16" hidden="1" x14ac:dyDescent="0.25">
      <c r="A479" s="255" t="str">
        <f>IF(B479=1,A459,"")</f>
        <v/>
      </c>
      <c r="B479" s="39" t="str">
        <f t="shared" si="34"/>
        <v/>
      </c>
      <c r="C479" s="138">
        <f>VLOOKUP($Y$29,CAD!$H$7:$I$31,2,0)</f>
        <v>0</v>
      </c>
      <c r="D479" s="40">
        <v>0</v>
      </c>
      <c r="E479" s="40">
        <v>0</v>
      </c>
      <c r="F479" s="40">
        <v>0</v>
      </c>
      <c r="G479" s="40">
        <v>0</v>
      </c>
      <c r="H479" s="40">
        <v>0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141">
        <f t="shared" si="35"/>
        <v>0</v>
      </c>
    </row>
    <row r="480" spans="1:16" hidden="1" x14ac:dyDescent="0.25">
      <c r="A480" s="255" t="str">
        <f>IF(B480=1,A459,"")</f>
        <v/>
      </c>
      <c r="B480" s="39" t="str">
        <f t="shared" si="34"/>
        <v/>
      </c>
      <c r="C480" s="138">
        <f>VLOOKUP($Y$30,CAD!$H$7:$I$31,2,0)</f>
        <v>0</v>
      </c>
      <c r="D480" s="40">
        <v>0</v>
      </c>
      <c r="E480" s="40">
        <v>0</v>
      </c>
      <c r="F480" s="40">
        <v>0</v>
      </c>
      <c r="G480" s="40">
        <v>0</v>
      </c>
      <c r="H480" s="40">
        <v>0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141">
        <f t="shared" si="35"/>
        <v>0</v>
      </c>
    </row>
    <row r="481" spans="1:16" hidden="1" x14ac:dyDescent="0.25">
      <c r="A481" s="255" t="str">
        <f>IF(B481=1,A459,"")</f>
        <v/>
      </c>
      <c r="B481" s="39" t="str">
        <f t="shared" si="34"/>
        <v/>
      </c>
      <c r="C481" s="138">
        <f>VLOOKUP($Y$31,CAD!$H$7:$I$31,2,0)</f>
        <v>0</v>
      </c>
      <c r="D481" s="40">
        <v>0</v>
      </c>
      <c r="E481" s="40">
        <v>0</v>
      </c>
      <c r="F481" s="40">
        <v>0</v>
      </c>
      <c r="G481" s="40">
        <v>0</v>
      </c>
      <c r="H481" s="40">
        <v>0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141">
        <f t="shared" si="35"/>
        <v>0</v>
      </c>
    </row>
    <row r="482" spans="1:16" hidden="1" x14ac:dyDescent="0.25">
      <c r="A482" s="255" t="str">
        <f>IF(B482=1,A459,"")</f>
        <v/>
      </c>
      <c r="B482" s="39" t="str">
        <f t="shared" si="34"/>
        <v/>
      </c>
      <c r="C482" s="138">
        <f>VLOOKUP($Y$32,CAD!$H$7:$I$31,2,0)</f>
        <v>0</v>
      </c>
      <c r="D482" s="40">
        <v>0</v>
      </c>
      <c r="E482" s="40">
        <v>0</v>
      </c>
      <c r="F482" s="40">
        <v>0</v>
      </c>
      <c r="G482" s="40">
        <v>0</v>
      </c>
      <c r="H482" s="40">
        <v>0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141">
        <f t="shared" si="35"/>
        <v>0</v>
      </c>
    </row>
    <row r="483" spans="1:16" hidden="1" x14ac:dyDescent="0.25">
      <c r="A483" s="255" t="str">
        <f>IF(B483=1,A459,"")</f>
        <v/>
      </c>
      <c r="B483" s="39" t="str">
        <f t="shared" si="34"/>
        <v/>
      </c>
      <c r="C483" s="138">
        <f>VLOOKUP($Y$33,CAD!$H$7:$I$31,2,0)</f>
        <v>0</v>
      </c>
      <c r="D483" s="40">
        <v>0</v>
      </c>
      <c r="E483" s="40">
        <v>0</v>
      </c>
      <c r="F483" s="40">
        <v>0</v>
      </c>
      <c r="G483" s="40">
        <v>0</v>
      </c>
      <c r="H483" s="40">
        <v>0</v>
      </c>
      <c r="I483" s="40">
        <v>0</v>
      </c>
      <c r="J483" s="40">
        <v>0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141">
        <f t="shared" si="35"/>
        <v>0</v>
      </c>
    </row>
    <row r="484" spans="1:16" hidden="1" x14ac:dyDescent="0.25">
      <c r="A484" s="255" t="str">
        <f>IF(B484=1,A459,"")</f>
        <v/>
      </c>
      <c r="B484" s="39" t="str">
        <f t="shared" si="34"/>
        <v/>
      </c>
      <c r="C484" s="138">
        <f>VLOOKUP($Y$34,CAD!$H$7:$I$31,2,0)</f>
        <v>0</v>
      </c>
      <c r="D484" s="40">
        <v>0</v>
      </c>
      <c r="E484" s="40">
        <v>0</v>
      </c>
      <c r="F484" s="40">
        <v>0</v>
      </c>
      <c r="G484" s="40">
        <v>0</v>
      </c>
      <c r="H484" s="40">
        <v>0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141">
        <f t="shared" si="35"/>
        <v>0</v>
      </c>
    </row>
    <row r="485" spans="1:16" hidden="1" x14ac:dyDescent="0.25">
      <c r="A485" s="255" t="str">
        <f>IF(B485=1,A459,"")</f>
        <v/>
      </c>
      <c r="B485" s="39" t="str">
        <f t="shared" si="34"/>
        <v/>
      </c>
      <c r="C485" s="137">
        <f>VLOOKUP($Y$35,CAD!$J$7:$K$31,2,0)</f>
        <v>0</v>
      </c>
      <c r="D485" s="40">
        <v>0</v>
      </c>
      <c r="E485" s="40">
        <v>0</v>
      </c>
      <c r="F485" s="40">
        <v>0</v>
      </c>
      <c r="G485" s="40">
        <v>0</v>
      </c>
      <c r="H485" s="40">
        <v>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141">
        <f t="shared" si="35"/>
        <v>0</v>
      </c>
    </row>
    <row r="486" spans="1:16" hidden="1" x14ac:dyDescent="0.25">
      <c r="A486" s="255" t="str">
        <f>IF(B486=1,A459,"")</f>
        <v/>
      </c>
      <c r="B486" s="39" t="str">
        <f t="shared" si="34"/>
        <v/>
      </c>
      <c r="C486" s="137">
        <f>VLOOKUP($Y$36,CAD!$J$7:$K$31,2,0)</f>
        <v>0</v>
      </c>
      <c r="D486" s="40">
        <v>0</v>
      </c>
      <c r="E486" s="40">
        <v>0</v>
      </c>
      <c r="F486" s="40">
        <v>0</v>
      </c>
      <c r="G486" s="40">
        <v>0</v>
      </c>
      <c r="H486" s="40">
        <v>0</v>
      </c>
      <c r="I486" s="40">
        <v>0</v>
      </c>
      <c r="J486" s="40">
        <v>0</v>
      </c>
      <c r="K486" s="40">
        <v>0</v>
      </c>
      <c r="L486" s="40">
        <v>0</v>
      </c>
      <c r="M486" s="40">
        <v>0</v>
      </c>
      <c r="N486" s="40">
        <v>0</v>
      </c>
      <c r="O486" s="40">
        <v>0</v>
      </c>
      <c r="P486" s="141">
        <f t="shared" si="35"/>
        <v>0</v>
      </c>
    </row>
    <row r="487" spans="1:16" hidden="1" x14ac:dyDescent="0.25">
      <c r="A487" s="255" t="str">
        <f>IF(B487=1,A459,"")</f>
        <v/>
      </c>
      <c r="B487" s="39" t="str">
        <f t="shared" si="34"/>
        <v/>
      </c>
      <c r="C487" s="137">
        <f>VLOOKUP($Y$37,CAD!$J$7:$K$31,2,0)</f>
        <v>0</v>
      </c>
      <c r="D487" s="40">
        <v>0</v>
      </c>
      <c r="E487" s="40">
        <v>0</v>
      </c>
      <c r="F487" s="40">
        <v>0</v>
      </c>
      <c r="G487" s="40">
        <v>0</v>
      </c>
      <c r="H487" s="40">
        <v>0</v>
      </c>
      <c r="I487" s="40">
        <v>0</v>
      </c>
      <c r="J487" s="40">
        <v>0</v>
      </c>
      <c r="K487" s="40">
        <v>0</v>
      </c>
      <c r="L487" s="40">
        <v>0</v>
      </c>
      <c r="M487" s="40">
        <v>0</v>
      </c>
      <c r="N487" s="40">
        <v>0</v>
      </c>
      <c r="O487" s="40">
        <v>0</v>
      </c>
      <c r="P487" s="141">
        <f t="shared" si="35"/>
        <v>0</v>
      </c>
    </row>
    <row r="488" spans="1:16" hidden="1" x14ac:dyDescent="0.25">
      <c r="A488" s="255" t="str">
        <f>IF(B488=1,A459,"")</f>
        <v/>
      </c>
      <c r="B488" s="39" t="str">
        <f t="shared" si="34"/>
        <v/>
      </c>
      <c r="C488" s="137">
        <f>VLOOKUP($Y$38,CAD!$J$7:$K$31,2,0)</f>
        <v>0</v>
      </c>
      <c r="D488" s="40">
        <v>0</v>
      </c>
      <c r="E488" s="40">
        <v>0</v>
      </c>
      <c r="F488" s="40">
        <v>0</v>
      </c>
      <c r="G488" s="40">
        <v>0</v>
      </c>
      <c r="H488" s="40">
        <v>0</v>
      </c>
      <c r="I488" s="40">
        <v>0</v>
      </c>
      <c r="J488" s="40">
        <v>0</v>
      </c>
      <c r="K488" s="40">
        <v>0</v>
      </c>
      <c r="L488" s="40">
        <v>0</v>
      </c>
      <c r="M488" s="40">
        <v>0</v>
      </c>
      <c r="N488" s="40">
        <v>0</v>
      </c>
      <c r="O488" s="40">
        <v>0</v>
      </c>
      <c r="P488" s="141">
        <f t="shared" si="35"/>
        <v>0</v>
      </c>
    </row>
    <row r="489" spans="1:16" hidden="1" x14ac:dyDescent="0.25">
      <c r="A489" s="255" t="str">
        <f>IF(B489=1,A459,"")</f>
        <v/>
      </c>
      <c r="B489" s="39" t="str">
        <f t="shared" si="34"/>
        <v/>
      </c>
      <c r="C489" s="137">
        <f>VLOOKUP($Y$39,CAD!$J$7:$K$31,2,0)</f>
        <v>0</v>
      </c>
      <c r="D489" s="40">
        <v>0</v>
      </c>
      <c r="E489" s="40">
        <v>0</v>
      </c>
      <c r="F489" s="40">
        <v>0</v>
      </c>
      <c r="G489" s="40">
        <v>0</v>
      </c>
      <c r="H489" s="40">
        <v>0</v>
      </c>
      <c r="I489" s="40">
        <v>0</v>
      </c>
      <c r="J489" s="40">
        <v>0</v>
      </c>
      <c r="K489" s="40">
        <v>0</v>
      </c>
      <c r="L489" s="40">
        <v>0</v>
      </c>
      <c r="M489" s="40">
        <v>0</v>
      </c>
      <c r="N489" s="40">
        <v>0</v>
      </c>
      <c r="O489" s="40">
        <v>0</v>
      </c>
      <c r="P489" s="141">
        <f t="shared" si="35"/>
        <v>0</v>
      </c>
    </row>
    <row r="490" spans="1:16" hidden="1" x14ac:dyDescent="0.25">
      <c r="A490" s="255" t="str">
        <f>IF(B490=1,A459,"")</f>
        <v/>
      </c>
      <c r="B490" s="39" t="str">
        <f t="shared" si="34"/>
        <v/>
      </c>
      <c r="C490" s="137">
        <f>VLOOKUP($Y$40,CAD!$J$7:$K$31,2,0)</f>
        <v>0</v>
      </c>
      <c r="D490" s="40">
        <v>0</v>
      </c>
      <c r="E490" s="40">
        <v>0</v>
      </c>
      <c r="F490" s="40">
        <v>0</v>
      </c>
      <c r="G490" s="40">
        <v>0</v>
      </c>
      <c r="H490" s="40">
        <v>0</v>
      </c>
      <c r="I490" s="40">
        <v>0</v>
      </c>
      <c r="J490" s="40">
        <v>0</v>
      </c>
      <c r="K490" s="40">
        <v>0</v>
      </c>
      <c r="L490" s="40">
        <v>0</v>
      </c>
      <c r="M490" s="40">
        <v>0</v>
      </c>
      <c r="N490" s="40">
        <v>0</v>
      </c>
      <c r="O490" s="40">
        <v>0</v>
      </c>
      <c r="P490" s="141">
        <f t="shared" si="35"/>
        <v>0</v>
      </c>
    </row>
    <row r="491" spans="1:16" hidden="1" x14ac:dyDescent="0.25">
      <c r="A491" s="255" t="str">
        <f>IF(B491=1,A459,"")</f>
        <v/>
      </c>
      <c r="B491" s="39" t="str">
        <f t="shared" si="34"/>
        <v/>
      </c>
      <c r="C491" s="137">
        <f>VLOOKUP($Y$41,CAD!$J$7:$K$31,2,0)</f>
        <v>0</v>
      </c>
      <c r="D491" s="40">
        <v>0</v>
      </c>
      <c r="E491" s="40">
        <v>0</v>
      </c>
      <c r="F491" s="40">
        <v>0</v>
      </c>
      <c r="G491" s="40">
        <v>0</v>
      </c>
      <c r="H491" s="40">
        <v>0</v>
      </c>
      <c r="I491" s="40">
        <v>0</v>
      </c>
      <c r="J491" s="40">
        <v>0</v>
      </c>
      <c r="K491" s="40">
        <v>0</v>
      </c>
      <c r="L491" s="40">
        <v>0</v>
      </c>
      <c r="M491" s="40">
        <v>0</v>
      </c>
      <c r="N491" s="40">
        <v>0</v>
      </c>
      <c r="O491" s="40">
        <v>0</v>
      </c>
      <c r="P491" s="141">
        <f t="shared" si="35"/>
        <v>0</v>
      </c>
    </row>
    <row r="492" spans="1:16" hidden="1" x14ac:dyDescent="0.25">
      <c r="A492" s="255" t="str">
        <f>IF(B492=1,A459,"")</f>
        <v/>
      </c>
      <c r="B492" s="39" t="str">
        <f t="shared" si="34"/>
        <v/>
      </c>
      <c r="C492" s="137">
        <f>VLOOKUP($Y$42,CAD!$J$7:$K$31,2,0)</f>
        <v>0</v>
      </c>
      <c r="D492" s="40">
        <v>0</v>
      </c>
      <c r="E492" s="40">
        <v>0</v>
      </c>
      <c r="F492" s="40">
        <v>0</v>
      </c>
      <c r="G492" s="40">
        <v>0</v>
      </c>
      <c r="H492" s="40">
        <v>0</v>
      </c>
      <c r="I492" s="40">
        <v>0</v>
      </c>
      <c r="J492" s="40">
        <v>0</v>
      </c>
      <c r="K492" s="40">
        <v>0</v>
      </c>
      <c r="L492" s="40">
        <v>0</v>
      </c>
      <c r="M492" s="40">
        <v>0</v>
      </c>
      <c r="N492" s="40">
        <v>0</v>
      </c>
      <c r="O492" s="40">
        <v>0</v>
      </c>
      <c r="P492" s="141">
        <f t="shared" si="35"/>
        <v>0</v>
      </c>
    </row>
    <row r="493" spans="1:16" hidden="1" x14ac:dyDescent="0.25">
      <c r="A493" s="255" t="str">
        <f>IF(B493=1,A459,"")</f>
        <v/>
      </c>
      <c r="B493" s="39" t="str">
        <f t="shared" si="34"/>
        <v/>
      </c>
      <c r="C493" s="137">
        <f>VLOOKUP($Y$43,CAD!$J$7:$K$31,2,0)</f>
        <v>0</v>
      </c>
      <c r="D493" s="40">
        <v>0</v>
      </c>
      <c r="E493" s="40">
        <v>0</v>
      </c>
      <c r="F493" s="40">
        <v>0</v>
      </c>
      <c r="G493" s="40">
        <v>0</v>
      </c>
      <c r="H493" s="40">
        <v>0</v>
      </c>
      <c r="I493" s="40">
        <v>0</v>
      </c>
      <c r="J493" s="40">
        <v>0</v>
      </c>
      <c r="K493" s="40">
        <v>0</v>
      </c>
      <c r="L493" s="40">
        <v>0</v>
      </c>
      <c r="M493" s="40">
        <v>0</v>
      </c>
      <c r="N493" s="40">
        <v>0</v>
      </c>
      <c r="O493" s="40">
        <v>0</v>
      </c>
      <c r="P493" s="141">
        <f t="shared" si="35"/>
        <v>0</v>
      </c>
    </row>
    <row r="494" spans="1:16" hidden="1" x14ac:dyDescent="0.25">
      <c r="A494" s="255" t="str">
        <f>IF(B494=1,A459,"")</f>
        <v/>
      </c>
      <c r="B494" s="39" t="str">
        <f t="shared" si="34"/>
        <v/>
      </c>
      <c r="C494" s="137">
        <f>VLOOKUP($Y$44,CAD!$J$7:$K$31,2,0)</f>
        <v>0</v>
      </c>
      <c r="D494" s="40">
        <v>0</v>
      </c>
      <c r="E494" s="40">
        <v>0</v>
      </c>
      <c r="F494" s="40">
        <v>0</v>
      </c>
      <c r="G494" s="40">
        <v>0</v>
      </c>
      <c r="H494" s="40">
        <v>0</v>
      </c>
      <c r="I494" s="40">
        <v>0</v>
      </c>
      <c r="J494" s="40">
        <v>0</v>
      </c>
      <c r="K494" s="40">
        <v>0</v>
      </c>
      <c r="L494" s="40">
        <v>0</v>
      </c>
      <c r="M494" s="40">
        <v>0</v>
      </c>
      <c r="N494" s="40">
        <v>0</v>
      </c>
      <c r="O494" s="40">
        <v>0</v>
      </c>
      <c r="P494" s="141">
        <f t="shared" si="35"/>
        <v>0</v>
      </c>
    </row>
    <row r="495" spans="1:16" hidden="1" x14ac:dyDescent="0.25">
      <c r="A495" s="255" t="str">
        <f>IF(B495=1,A459,"")</f>
        <v/>
      </c>
      <c r="B495" s="39" t="str">
        <f t="shared" si="34"/>
        <v/>
      </c>
      <c r="C495" s="137">
        <f>VLOOKUP($Y$45,CAD!$J$7:$K$31,2,0)</f>
        <v>0</v>
      </c>
      <c r="D495" s="40">
        <v>0</v>
      </c>
      <c r="E495" s="40">
        <v>0</v>
      </c>
      <c r="F495" s="40">
        <v>0</v>
      </c>
      <c r="G495" s="40">
        <v>0</v>
      </c>
      <c r="H495" s="40">
        <v>0</v>
      </c>
      <c r="I495" s="40">
        <v>0</v>
      </c>
      <c r="J495" s="40">
        <v>0</v>
      </c>
      <c r="K495" s="40">
        <v>0</v>
      </c>
      <c r="L495" s="40">
        <v>0</v>
      </c>
      <c r="M495" s="40">
        <v>0</v>
      </c>
      <c r="N495" s="40">
        <v>0</v>
      </c>
      <c r="O495" s="40">
        <v>0</v>
      </c>
      <c r="P495" s="141">
        <f t="shared" si="35"/>
        <v>0</v>
      </c>
    </row>
    <row r="496" spans="1:16" hidden="1" x14ac:dyDescent="0.25">
      <c r="A496" s="255" t="str">
        <f>IF(B496=1,A459,"")</f>
        <v/>
      </c>
      <c r="B496" s="39" t="str">
        <f t="shared" si="34"/>
        <v/>
      </c>
      <c r="C496" s="137">
        <f>VLOOKUP($Y$46,CAD!$J$7:$K$31,2,0)</f>
        <v>0</v>
      </c>
      <c r="D496" s="40">
        <v>0</v>
      </c>
      <c r="E496" s="40">
        <v>0</v>
      </c>
      <c r="F496" s="40">
        <v>0</v>
      </c>
      <c r="G496" s="40">
        <v>0</v>
      </c>
      <c r="H496" s="40">
        <v>0</v>
      </c>
      <c r="I496" s="40">
        <v>0</v>
      </c>
      <c r="J496" s="40">
        <v>0</v>
      </c>
      <c r="K496" s="40">
        <v>0</v>
      </c>
      <c r="L496" s="40">
        <v>0</v>
      </c>
      <c r="M496" s="40">
        <v>0</v>
      </c>
      <c r="N496" s="40">
        <v>0</v>
      </c>
      <c r="O496" s="40">
        <v>0</v>
      </c>
      <c r="P496" s="141">
        <f t="shared" si="35"/>
        <v>0</v>
      </c>
    </row>
    <row r="497" spans="1:16" hidden="1" x14ac:dyDescent="0.25">
      <c r="A497" s="255" t="str">
        <f>IF(B497=1,A459,"")</f>
        <v/>
      </c>
      <c r="B497" s="39" t="str">
        <f t="shared" si="34"/>
        <v/>
      </c>
      <c r="C497" s="137">
        <f>VLOOKUP($Y$47,CAD!$J$7:$K$31,2,0)</f>
        <v>0</v>
      </c>
      <c r="D497" s="40">
        <v>0</v>
      </c>
      <c r="E497" s="40">
        <v>0</v>
      </c>
      <c r="F497" s="40">
        <v>0</v>
      </c>
      <c r="G497" s="40">
        <v>0</v>
      </c>
      <c r="H497" s="40">
        <v>0</v>
      </c>
      <c r="I497" s="40">
        <v>0</v>
      </c>
      <c r="J497" s="40">
        <v>0</v>
      </c>
      <c r="K497" s="40">
        <v>0</v>
      </c>
      <c r="L497" s="40">
        <v>0</v>
      </c>
      <c r="M497" s="40">
        <v>0</v>
      </c>
      <c r="N497" s="40">
        <v>0</v>
      </c>
      <c r="O497" s="40">
        <v>0</v>
      </c>
      <c r="P497" s="141">
        <f t="shared" si="35"/>
        <v>0</v>
      </c>
    </row>
    <row r="498" spans="1:16" hidden="1" x14ac:dyDescent="0.25">
      <c r="A498" s="255" t="str">
        <f>IF(B498=1,A459,"")</f>
        <v/>
      </c>
      <c r="B498" s="39" t="str">
        <f t="shared" si="34"/>
        <v/>
      </c>
      <c r="C498" s="137">
        <f>VLOOKUP($Y$48,CAD!$J$7:$K$31,2,0)</f>
        <v>0</v>
      </c>
      <c r="D498" s="40">
        <v>0</v>
      </c>
      <c r="E498" s="40">
        <v>0</v>
      </c>
      <c r="F498" s="40">
        <v>0</v>
      </c>
      <c r="G498" s="40">
        <v>0</v>
      </c>
      <c r="H498" s="40">
        <v>0</v>
      </c>
      <c r="I498" s="40">
        <v>0</v>
      </c>
      <c r="J498" s="40">
        <v>0</v>
      </c>
      <c r="K498" s="40">
        <v>0</v>
      </c>
      <c r="L498" s="40">
        <v>0</v>
      </c>
      <c r="M498" s="40">
        <v>0</v>
      </c>
      <c r="N498" s="40">
        <v>0</v>
      </c>
      <c r="O498" s="40">
        <v>0</v>
      </c>
      <c r="P498" s="141">
        <f t="shared" si="35"/>
        <v>0</v>
      </c>
    </row>
    <row r="499" spans="1:16" hidden="1" x14ac:dyDescent="0.25">
      <c r="A499" s="255" t="str">
        <f>IF(B499=1,A459,"")</f>
        <v/>
      </c>
      <c r="B499" s="39" t="str">
        <f t="shared" si="34"/>
        <v/>
      </c>
      <c r="C499" s="137">
        <f>VLOOKUP($Y$49,CAD!$J$7:$K$31,2,0)</f>
        <v>0</v>
      </c>
      <c r="D499" s="40">
        <v>0</v>
      </c>
      <c r="E499" s="40">
        <v>0</v>
      </c>
      <c r="F499" s="40">
        <v>0</v>
      </c>
      <c r="G499" s="40">
        <v>0</v>
      </c>
      <c r="H499" s="40">
        <v>0</v>
      </c>
      <c r="I499" s="40">
        <v>0</v>
      </c>
      <c r="J499" s="40">
        <v>0</v>
      </c>
      <c r="K499" s="40">
        <v>0</v>
      </c>
      <c r="L499" s="40">
        <v>0</v>
      </c>
      <c r="M499" s="40">
        <v>0</v>
      </c>
      <c r="N499" s="40">
        <v>0</v>
      </c>
      <c r="O499" s="40">
        <v>0</v>
      </c>
      <c r="P499" s="141">
        <f t="shared" si="35"/>
        <v>0</v>
      </c>
    </row>
    <row r="500" spans="1:16" hidden="1" x14ac:dyDescent="0.25">
      <c r="A500" s="255" t="str">
        <f>IF(B500=1,A459,"")</f>
        <v/>
      </c>
      <c r="B500" s="39" t="str">
        <f t="shared" si="34"/>
        <v/>
      </c>
      <c r="C500" s="137">
        <f>VLOOKUP($Y$50,CAD!$J$7:$K$31,2,0)</f>
        <v>0</v>
      </c>
      <c r="D500" s="40">
        <v>0</v>
      </c>
      <c r="E500" s="40">
        <v>0</v>
      </c>
      <c r="F500" s="40">
        <v>0</v>
      </c>
      <c r="G500" s="40">
        <v>0</v>
      </c>
      <c r="H500" s="40">
        <v>0</v>
      </c>
      <c r="I500" s="40">
        <v>0</v>
      </c>
      <c r="J500" s="40">
        <v>0</v>
      </c>
      <c r="K500" s="40">
        <v>0</v>
      </c>
      <c r="L500" s="40">
        <v>0</v>
      </c>
      <c r="M500" s="40">
        <v>0</v>
      </c>
      <c r="N500" s="40">
        <v>0</v>
      </c>
      <c r="O500" s="40">
        <v>0</v>
      </c>
      <c r="P500" s="141">
        <f t="shared" si="35"/>
        <v>0</v>
      </c>
    </row>
    <row r="501" spans="1:16" hidden="1" x14ac:dyDescent="0.25">
      <c r="A501" s="255" t="str">
        <f>IF(B501=1,A459,"")</f>
        <v/>
      </c>
      <c r="B501" s="39" t="str">
        <f t="shared" si="34"/>
        <v/>
      </c>
      <c r="C501" s="137">
        <f>VLOOKUP($Y$51,CAD!$J$7:$K$31,2,0)</f>
        <v>0</v>
      </c>
      <c r="D501" s="40">
        <v>0</v>
      </c>
      <c r="E501" s="40">
        <v>0</v>
      </c>
      <c r="F501" s="40">
        <v>0</v>
      </c>
      <c r="G501" s="40">
        <v>0</v>
      </c>
      <c r="H501" s="40">
        <v>0</v>
      </c>
      <c r="I501" s="40">
        <v>0</v>
      </c>
      <c r="J501" s="40">
        <v>0</v>
      </c>
      <c r="K501" s="40">
        <v>0</v>
      </c>
      <c r="L501" s="40">
        <v>0</v>
      </c>
      <c r="M501" s="40">
        <v>0</v>
      </c>
      <c r="N501" s="40">
        <v>0</v>
      </c>
      <c r="O501" s="40">
        <v>0</v>
      </c>
      <c r="P501" s="141">
        <f t="shared" si="35"/>
        <v>0</v>
      </c>
    </row>
    <row r="502" spans="1:16" hidden="1" x14ac:dyDescent="0.25">
      <c r="A502" s="255" t="str">
        <f>IF(B502=1,A459,"")</f>
        <v/>
      </c>
      <c r="B502" s="39" t="str">
        <f t="shared" si="34"/>
        <v/>
      </c>
      <c r="C502" s="137">
        <f>VLOOKUP($Y$52,CAD!$J$7:$K$31,2,0)</f>
        <v>0</v>
      </c>
      <c r="D502" s="40">
        <v>0</v>
      </c>
      <c r="E502" s="40">
        <v>0</v>
      </c>
      <c r="F502" s="40">
        <v>0</v>
      </c>
      <c r="G502" s="40">
        <v>0</v>
      </c>
      <c r="H502" s="40">
        <v>0</v>
      </c>
      <c r="I502" s="40">
        <v>0</v>
      </c>
      <c r="J502" s="40">
        <v>0</v>
      </c>
      <c r="K502" s="40">
        <v>0</v>
      </c>
      <c r="L502" s="40">
        <v>0</v>
      </c>
      <c r="M502" s="40">
        <v>0</v>
      </c>
      <c r="N502" s="40">
        <v>0</v>
      </c>
      <c r="O502" s="40">
        <v>0</v>
      </c>
      <c r="P502" s="141">
        <f t="shared" si="35"/>
        <v>0</v>
      </c>
    </row>
    <row r="503" spans="1:16" hidden="1" x14ac:dyDescent="0.25">
      <c r="A503" s="255" t="str">
        <f>IF(B503=1,A459,"")</f>
        <v/>
      </c>
      <c r="B503" s="39" t="str">
        <f t="shared" si="34"/>
        <v/>
      </c>
      <c r="C503" s="137">
        <f>VLOOKUP($Y$53,CAD!$J$7:$K$31,2,0)</f>
        <v>0</v>
      </c>
      <c r="D503" s="40">
        <v>0</v>
      </c>
      <c r="E503" s="40">
        <v>0</v>
      </c>
      <c r="F503" s="40">
        <v>0</v>
      </c>
      <c r="G503" s="40">
        <v>0</v>
      </c>
      <c r="H503" s="40">
        <v>0</v>
      </c>
      <c r="I503" s="40">
        <v>0</v>
      </c>
      <c r="J503" s="40">
        <v>0</v>
      </c>
      <c r="K503" s="40">
        <v>0</v>
      </c>
      <c r="L503" s="40">
        <v>0</v>
      </c>
      <c r="M503" s="40">
        <v>0</v>
      </c>
      <c r="N503" s="40">
        <v>0</v>
      </c>
      <c r="O503" s="40">
        <v>0</v>
      </c>
      <c r="P503" s="141">
        <f t="shared" si="35"/>
        <v>0</v>
      </c>
    </row>
    <row r="504" spans="1:16" hidden="1" x14ac:dyDescent="0.25">
      <c r="A504" s="255" t="str">
        <f>IF(B504=1,A459,"")</f>
        <v/>
      </c>
      <c r="B504" s="39" t="str">
        <f t="shared" si="34"/>
        <v/>
      </c>
      <c r="C504" s="137">
        <f>VLOOKUP($Y$54,CAD!$J$7:$K$31,2,0)</f>
        <v>0</v>
      </c>
      <c r="D504" s="40">
        <v>0</v>
      </c>
      <c r="E504" s="40">
        <v>0</v>
      </c>
      <c r="F504" s="40">
        <v>0</v>
      </c>
      <c r="G504" s="40">
        <v>0</v>
      </c>
      <c r="H504" s="40">
        <v>0</v>
      </c>
      <c r="I504" s="40">
        <v>0</v>
      </c>
      <c r="J504" s="40">
        <v>0</v>
      </c>
      <c r="K504" s="40">
        <v>0</v>
      </c>
      <c r="L504" s="40">
        <v>0</v>
      </c>
      <c r="M504" s="40">
        <v>0</v>
      </c>
      <c r="N504" s="40">
        <v>0</v>
      </c>
      <c r="O504" s="40">
        <v>0</v>
      </c>
      <c r="P504" s="141">
        <f t="shared" si="35"/>
        <v>0</v>
      </c>
    </row>
    <row r="505" spans="1:16" hidden="1" x14ac:dyDescent="0.25">
      <c r="A505" s="255" t="str">
        <f>IF(B505=1,A459,"")</f>
        <v/>
      </c>
      <c r="B505" s="39" t="str">
        <f t="shared" si="34"/>
        <v/>
      </c>
      <c r="C505" s="137">
        <f>VLOOKUP($Y$55,CAD!$J$7:$K$31,2,0)</f>
        <v>0</v>
      </c>
      <c r="D505" s="40">
        <v>0</v>
      </c>
      <c r="E505" s="40">
        <v>0</v>
      </c>
      <c r="F505" s="40">
        <v>0</v>
      </c>
      <c r="G505" s="40">
        <v>0</v>
      </c>
      <c r="H505" s="40">
        <v>0</v>
      </c>
      <c r="I505" s="40">
        <v>0</v>
      </c>
      <c r="J505" s="40">
        <v>0</v>
      </c>
      <c r="K505" s="40">
        <v>0</v>
      </c>
      <c r="L505" s="40">
        <v>0</v>
      </c>
      <c r="M505" s="40">
        <v>0</v>
      </c>
      <c r="N505" s="40">
        <v>0</v>
      </c>
      <c r="O505" s="40">
        <v>0</v>
      </c>
      <c r="P505" s="141">
        <f t="shared" si="35"/>
        <v>0</v>
      </c>
    </row>
    <row r="506" spans="1:16" hidden="1" x14ac:dyDescent="0.25">
      <c r="A506" s="255" t="str">
        <f>IF(B506=1,A459,"")</f>
        <v/>
      </c>
      <c r="B506" s="39" t="str">
        <f t="shared" si="34"/>
        <v/>
      </c>
      <c r="C506" s="137">
        <f>VLOOKUP($Y$56,CAD!$J$7:$K$31,2,0)</f>
        <v>0</v>
      </c>
      <c r="D506" s="40">
        <v>0</v>
      </c>
      <c r="E506" s="40">
        <v>0</v>
      </c>
      <c r="F506" s="40">
        <v>0</v>
      </c>
      <c r="G506" s="40">
        <v>0</v>
      </c>
      <c r="H506" s="40">
        <v>0</v>
      </c>
      <c r="I506" s="40">
        <v>0</v>
      </c>
      <c r="J506" s="40">
        <v>0</v>
      </c>
      <c r="K506" s="40">
        <v>0</v>
      </c>
      <c r="L506" s="40">
        <v>0</v>
      </c>
      <c r="M506" s="40">
        <v>0</v>
      </c>
      <c r="N506" s="40">
        <v>0</v>
      </c>
      <c r="O506" s="40">
        <v>0</v>
      </c>
      <c r="P506" s="141">
        <f t="shared" si="35"/>
        <v>0</v>
      </c>
    </row>
    <row r="507" spans="1:16" hidden="1" x14ac:dyDescent="0.25">
      <c r="A507" s="255" t="str">
        <f>IF(B507=1,A459,"")</f>
        <v/>
      </c>
      <c r="B507" s="39" t="str">
        <f t="shared" si="34"/>
        <v/>
      </c>
      <c r="C507" s="137">
        <f>VLOOKUP($Y$57,CAD!$J$7:$K$31,2,0)</f>
        <v>0</v>
      </c>
      <c r="D507" s="40">
        <v>0</v>
      </c>
      <c r="E507" s="40">
        <v>0</v>
      </c>
      <c r="F507" s="40">
        <v>0</v>
      </c>
      <c r="G507" s="40">
        <v>0</v>
      </c>
      <c r="H507" s="40">
        <v>0</v>
      </c>
      <c r="I507" s="40">
        <v>0</v>
      </c>
      <c r="J507" s="40">
        <v>0</v>
      </c>
      <c r="K507" s="40">
        <v>0</v>
      </c>
      <c r="L507" s="40">
        <v>0</v>
      </c>
      <c r="M507" s="40">
        <v>0</v>
      </c>
      <c r="N507" s="40">
        <v>0</v>
      </c>
      <c r="O507" s="40">
        <v>0</v>
      </c>
      <c r="P507" s="141">
        <f t="shared" si="35"/>
        <v>0</v>
      </c>
    </row>
    <row r="508" spans="1:16" hidden="1" x14ac:dyDescent="0.25">
      <c r="A508" s="255" t="str">
        <f>IF(B508=1,A459,"")</f>
        <v/>
      </c>
      <c r="B508" s="39" t="str">
        <f t="shared" si="34"/>
        <v/>
      </c>
      <c r="C508" s="137">
        <f>VLOOKUP($Y$58,CAD!$J$7:$K$31,2,0)</f>
        <v>0</v>
      </c>
      <c r="D508" s="40">
        <v>0</v>
      </c>
      <c r="E508" s="40">
        <v>0</v>
      </c>
      <c r="F508" s="40">
        <v>0</v>
      </c>
      <c r="G508" s="40">
        <v>0</v>
      </c>
      <c r="H508" s="40">
        <v>0</v>
      </c>
      <c r="I508" s="40">
        <v>0</v>
      </c>
      <c r="J508" s="40">
        <v>0</v>
      </c>
      <c r="K508" s="40">
        <v>0</v>
      </c>
      <c r="L508" s="40">
        <v>0</v>
      </c>
      <c r="M508" s="40">
        <v>0</v>
      </c>
      <c r="N508" s="40">
        <v>0</v>
      </c>
      <c r="O508" s="40">
        <v>0</v>
      </c>
      <c r="P508" s="141">
        <f t="shared" si="35"/>
        <v>0</v>
      </c>
    </row>
    <row r="509" spans="1:16" hidden="1" x14ac:dyDescent="0.25">
      <c r="A509" s="255" t="str">
        <f>IF(B509=1,A459,"")</f>
        <v/>
      </c>
      <c r="B509" s="39" t="str">
        <f t="shared" si="34"/>
        <v/>
      </c>
      <c r="C509" s="137">
        <f>VLOOKUP($Y$59,CAD!$J$7:$K$31,2,0)</f>
        <v>0</v>
      </c>
      <c r="D509" s="40">
        <v>0</v>
      </c>
      <c r="E509" s="40">
        <v>0</v>
      </c>
      <c r="F509" s="40">
        <v>0</v>
      </c>
      <c r="G509" s="40">
        <v>0</v>
      </c>
      <c r="H509" s="40">
        <v>0</v>
      </c>
      <c r="I509" s="40">
        <v>0</v>
      </c>
      <c r="J509" s="40">
        <v>0</v>
      </c>
      <c r="K509" s="40">
        <v>0</v>
      </c>
      <c r="L509" s="40">
        <v>0</v>
      </c>
      <c r="M509" s="40">
        <v>0</v>
      </c>
      <c r="N509" s="40">
        <v>0</v>
      </c>
      <c r="O509" s="40">
        <v>0</v>
      </c>
      <c r="P509" s="141">
        <f t="shared" si="35"/>
        <v>0</v>
      </c>
    </row>
    <row r="510" spans="1:16" hidden="1" x14ac:dyDescent="0.25">
      <c r="A510" s="255">
        <f>A457</f>
        <v>2028</v>
      </c>
    </row>
    <row r="511" spans="1:16" hidden="1" x14ac:dyDescent="0.25">
      <c r="A511" s="255">
        <f>A457</f>
        <v>2028</v>
      </c>
      <c r="C511" s="63" t="s">
        <v>204</v>
      </c>
      <c r="D511" s="34">
        <f>D457-D459</f>
        <v>0</v>
      </c>
      <c r="E511" s="34">
        <f t="shared" ref="E511:P511" si="36">E457-E459</f>
        <v>0</v>
      </c>
      <c r="F511" s="34">
        <f t="shared" si="36"/>
        <v>0</v>
      </c>
      <c r="G511" s="34">
        <f t="shared" si="36"/>
        <v>0</v>
      </c>
      <c r="H511" s="34">
        <f t="shared" si="36"/>
        <v>0</v>
      </c>
      <c r="I511" s="34">
        <f t="shared" si="36"/>
        <v>0</v>
      </c>
      <c r="J511" s="34">
        <f t="shared" si="36"/>
        <v>0</v>
      </c>
      <c r="K511" s="34">
        <f t="shared" si="36"/>
        <v>0</v>
      </c>
      <c r="L511" s="34">
        <f t="shared" si="36"/>
        <v>0</v>
      </c>
      <c r="M511" s="34">
        <f t="shared" si="36"/>
        <v>0</v>
      </c>
      <c r="N511" s="34">
        <f t="shared" si="36"/>
        <v>0</v>
      </c>
      <c r="O511" s="34">
        <f t="shared" si="36"/>
        <v>0</v>
      </c>
      <c r="P511" s="34">
        <f t="shared" si="36"/>
        <v>0</v>
      </c>
    </row>
    <row r="512" spans="1:16" hidden="1" x14ac:dyDescent="0.25"/>
    <row r="513" spans="1:17" ht="15" hidden="1" customHeight="1" thickBot="1" x14ac:dyDescent="0.3">
      <c r="A513" s="255">
        <f>A457+1</f>
        <v>2029</v>
      </c>
      <c r="B513" s="41"/>
      <c r="C513" s="147" t="s">
        <v>202</v>
      </c>
      <c r="D513" s="148">
        <f>PREV_R!D522</f>
        <v>0</v>
      </c>
      <c r="E513" s="148">
        <f>PREV_R!E522</f>
        <v>0</v>
      </c>
      <c r="F513" s="148">
        <f>PREV_R!F522</f>
        <v>0</v>
      </c>
      <c r="G513" s="148">
        <f>PREV_R!G522</f>
        <v>0</v>
      </c>
      <c r="H513" s="148">
        <f>PREV_R!H522</f>
        <v>0</v>
      </c>
      <c r="I513" s="148">
        <f>PREV_R!I522</f>
        <v>0</v>
      </c>
      <c r="J513" s="148">
        <f>PREV_R!J522</f>
        <v>0</v>
      </c>
      <c r="K513" s="148">
        <f>PREV_R!K522</f>
        <v>0</v>
      </c>
      <c r="L513" s="148">
        <f>PREV_R!L522</f>
        <v>0</v>
      </c>
      <c r="M513" s="148">
        <f>PREV_R!M522</f>
        <v>0</v>
      </c>
      <c r="N513" s="148">
        <f>PREV_R!N522</f>
        <v>0</v>
      </c>
      <c r="O513" s="148">
        <f>PREV_R!O522</f>
        <v>0</v>
      </c>
      <c r="P513" s="148">
        <f>SUM(D513:O513)</f>
        <v>0</v>
      </c>
      <c r="Q513" s="9"/>
    </row>
    <row r="514" spans="1:17" ht="15" hidden="1" customHeight="1" x14ac:dyDescent="0.25">
      <c r="A514" s="255">
        <f>A513</f>
        <v>2029</v>
      </c>
      <c r="B514" s="41"/>
      <c r="C514" s="107"/>
      <c r="D514" s="107"/>
      <c r="E514" s="107"/>
      <c r="F514" s="107"/>
      <c r="G514" s="107"/>
      <c r="H514" s="107"/>
      <c r="I514" s="107"/>
      <c r="J514" s="107"/>
      <c r="K514" s="107"/>
      <c r="L514" s="107"/>
      <c r="M514" s="107"/>
      <c r="N514" s="107"/>
      <c r="O514" s="107"/>
      <c r="P514" s="107"/>
      <c r="Q514" s="9"/>
    </row>
    <row r="515" spans="1:17" ht="15" hidden="1" customHeight="1" thickBot="1" x14ac:dyDescent="0.3">
      <c r="A515" s="255">
        <f>A513</f>
        <v>2029</v>
      </c>
      <c r="B515" s="41"/>
      <c r="C515" s="131" t="s">
        <v>203</v>
      </c>
      <c r="D515" s="132">
        <f>SUM(D516:D565)</f>
        <v>0</v>
      </c>
      <c r="E515" s="132">
        <f t="shared" ref="E515:O515" si="37">SUM(E516:E565)</f>
        <v>0</v>
      </c>
      <c r="F515" s="132">
        <f t="shared" si="37"/>
        <v>0</v>
      </c>
      <c r="G515" s="132">
        <f t="shared" si="37"/>
        <v>0</v>
      </c>
      <c r="H515" s="132">
        <f t="shared" si="37"/>
        <v>0</v>
      </c>
      <c r="I515" s="132">
        <f t="shared" si="37"/>
        <v>0</v>
      </c>
      <c r="J515" s="132">
        <f t="shared" si="37"/>
        <v>0</v>
      </c>
      <c r="K515" s="132">
        <f t="shared" si="37"/>
        <v>0</v>
      </c>
      <c r="L515" s="132">
        <f t="shared" si="37"/>
        <v>0</v>
      </c>
      <c r="M515" s="132">
        <f t="shared" si="37"/>
        <v>0</v>
      </c>
      <c r="N515" s="132">
        <f t="shared" si="37"/>
        <v>0</v>
      </c>
      <c r="O515" s="132">
        <f t="shared" si="37"/>
        <v>0</v>
      </c>
      <c r="P515" s="132">
        <f>SUM(D515:O515)</f>
        <v>0</v>
      </c>
      <c r="Q515" s="9"/>
    </row>
    <row r="516" spans="1:17" hidden="1" x14ac:dyDescent="0.25">
      <c r="A516" s="255" t="str">
        <f>IF(B516=1,A515,"")</f>
        <v/>
      </c>
      <c r="B516" s="39" t="str">
        <f>IF(C516&lt;&gt;0,1,"")</f>
        <v/>
      </c>
      <c r="C516" s="138">
        <f>VLOOKUP($Y$10,CAD!$H$7:$I$31,2,0)</f>
        <v>0</v>
      </c>
      <c r="D516" s="139">
        <v>0</v>
      </c>
      <c r="E516" s="139">
        <v>0</v>
      </c>
      <c r="F516" s="139">
        <v>0</v>
      </c>
      <c r="G516" s="139">
        <v>0</v>
      </c>
      <c r="H516" s="139">
        <v>0</v>
      </c>
      <c r="I516" s="139">
        <v>0</v>
      </c>
      <c r="J516" s="139">
        <v>0</v>
      </c>
      <c r="K516" s="139">
        <v>0</v>
      </c>
      <c r="L516" s="139">
        <v>0</v>
      </c>
      <c r="M516" s="139">
        <v>0</v>
      </c>
      <c r="N516" s="139">
        <v>0</v>
      </c>
      <c r="O516" s="139">
        <v>0</v>
      </c>
      <c r="P516" s="140">
        <f>SUM(D516:O516)</f>
        <v>0</v>
      </c>
    </row>
    <row r="517" spans="1:17" hidden="1" x14ac:dyDescent="0.25">
      <c r="A517" s="255" t="str">
        <f>IF(B517=1,A515,"")</f>
        <v/>
      </c>
      <c r="B517" s="39" t="str">
        <f t="shared" ref="B517:B565" si="38">IF(C517&lt;&gt;0,1,"")</f>
        <v/>
      </c>
      <c r="C517" s="138">
        <f>VLOOKUP($Y$11,CAD!$H$7:$I$31,2,0)</f>
        <v>0</v>
      </c>
      <c r="D517" s="40">
        <v>0</v>
      </c>
      <c r="E517" s="40">
        <v>0</v>
      </c>
      <c r="F517" s="40">
        <v>0</v>
      </c>
      <c r="G517" s="40">
        <v>0</v>
      </c>
      <c r="H517" s="40">
        <v>0</v>
      </c>
      <c r="I517" s="40">
        <v>0</v>
      </c>
      <c r="J517" s="40">
        <v>0</v>
      </c>
      <c r="K517" s="40">
        <v>0</v>
      </c>
      <c r="L517" s="40">
        <v>0</v>
      </c>
      <c r="M517" s="40">
        <v>0</v>
      </c>
      <c r="N517" s="40">
        <v>0</v>
      </c>
      <c r="O517" s="40">
        <v>0</v>
      </c>
      <c r="P517" s="141">
        <f t="shared" ref="P517:P565" si="39">SUM(D517:O517)</f>
        <v>0</v>
      </c>
    </row>
    <row r="518" spans="1:17" hidden="1" x14ac:dyDescent="0.25">
      <c r="A518" s="255" t="str">
        <f>IF(B518=1,A515,"")</f>
        <v/>
      </c>
      <c r="B518" s="39" t="str">
        <f t="shared" si="38"/>
        <v/>
      </c>
      <c r="C518" s="138">
        <f>VLOOKUP($Y$12,CAD!$H$7:$I$31,2,0)</f>
        <v>0</v>
      </c>
      <c r="D518" s="40">
        <v>0</v>
      </c>
      <c r="E518" s="40">
        <v>0</v>
      </c>
      <c r="F518" s="40">
        <v>0</v>
      </c>
      <c r="G518" s="40">
        <v>0</v>
      </c>
      <c r="H518" s="40">
        <v>0</v>
      </c>
      <c r="I518" s="40">
        <v>0</v>
      </c>
      <c r="J518" s="40">
        <v>0</v>
      </c>
      <c r="K518" s="40">
        <v>0</v>
      </c>
      <c r="L518" s="40">
        <v>0</v>
      </c>
      <c r="M518" s="40">
        <v>0</v>
      </c>
      <c r="N518" s="40">
        <v>0</v>
      </c>
      <c r="O518" s="40">
        <v>0</v>
      </c>
      <c r="P518" s="141">
        <f t="shared" si="39"/>
        <v>0</v>
      </c>
    </row>
    <row r="519" spans="1:17" hidden="1" x14ac:dyDescent="0.25">
      <c r="A519" s="255" t="str">
        <f>IF(B519=1,A515,"")</f>
        <v/>
      </c>
      <c r="B519" s="39" t="str">
        <f t="shared" si="38"/>
        <v/>
      </c>
      <c r="C519" s="138">
        <f>VLOOKUP($Y$13,CAD!$H$7:$I$31,2,0)</f>
        <v>0</v>
      </c>
      <c r="D519" s="40">
        <v>0</v>
      </c>
      <c r="E519" s="40">
        <v>0</v>
      </c>
      <c r="F519" s="40">
        <v>0</v>
      </c>
      <c r="G519" s="40">
        <v>0</v>
      </c>
      <c r="H519" s="40">
        <v>0</v>
      </c>
      <c r="I519" s="40">
        <v>0</v>
      </c>
      <c r="J519" s="40">
        <v>0</v>
      </c>
      <c r="K519" s="40">
        <v>0</v>
      </c>
      <c r="L519" s="40">
        <v>0</v>
      </c>
      <c r="M519" s="40">
        <v>0</v>
      </c>
      <c r="N519" s="40">
        <v>0</v>
      </c>
      <c r="O519" s="40">
        <v>0</v>
      </c>
      <c r="P519" s="141">
        <f t="shared" si="39"/>
        <v>0</v>
      </c>
    </row>
    <row r="520" spans="1:17" hidden="1" x14ac:dyDescent="0.25">
      <c r="A520" s="255" t="str">
        <f>IF(B520=1,A515,"")</f>
        <v/>
      </c>
      <c r="B520" s="39" t="str">
        <f t="shared" si="38"/>
        <v/>
      </c>
      <c r="C520" s="138">
        <f>VLOOKUP($Y$14,CAD!$H$7:$I$31,2,0)</f>
        <v>0</v>
      </c>
      <c r="D520" s="40">
        <v>0</v>
      </c>
      <c r="E520" s="40">
        <v>0</v>
      </c>
      <c r="F520" s="40">
        <v>0</v>
      </c>
      <c r="G520" s="40">
        <v>0</v>
      </c>
      <c r="H520" s="40">
        <v>0</v>
      </c>
      <c r="I520" s="40">
        <v>0</v>
      </c>
      <c r="J520" s="40">
        <v>0</v>
      </c>
      <c r="K520" s="40">
        <v>0</v>
      </c>
      <c r="L520" s="40">
        <v>0</v>
      </c>
      <c r="M520" s="40">
        <v>0</v>
      </c>
      <c r="N520" s="40">
        <v>0</v>
      </c>
      <c r="O520" s="40">
        <v>0</v>
      </c>
      <c r="P520" s="141">
        <f t="shared" si="39"/>
        <v>0</v>
      </c>
    </row>
    <row r="521" spans="1:17" hidden="1" x14ac:dyDescent="0.25">
      <c r="A521" s="255" t="str">
        <f>IF(B521=1,A515,"")</f>
        <v/>
      </c>
      <c r="B521" s="39" t="str">
        <f t="shared" si="38"/>
        <v/>
      </c>
      <c r="C521" s="138">
        <f>VLOOKUP($Y$15,CAD!$H$7:$I$31,2,0)</f>
        <v>0</v>
      </c>
      <c r="D521" s="40">
        <v>0</v>
      </c>
      <c r="E521" s="40">
        <v>0</v>
      </c>
      <c r="F521" s="40">
        <v>0</v>
      </c>
      <c r="G521" s="40">
        <v>0</v>
      </c>
      <c r="H521" s="40">
        <v>0</v>
      </c>
      <c r="I521" s="40">
        <v>0</v>
      </c>
      <c r="J521" s="40">
        <v>0</v>
      </c>
      <c r="K521" s="40">
        <v>0</v>
      </c>
      <c r="L521" s="40">
        <v>0</v>
      </c>
      <c r="M521" s="40">
        <v>0</v>
      </c>
      <c r="N521" s="40">
        <v>0</v>
      </c>
      <c r="O521" s="40">
        <v>0</v>
      </c>
      <c r="P521" s="141">
        <f t="shared" si="39"/>
        <v>0</v>
      </c>
    </row>
    <row r="522" spans="1:17" hidden="1" x14ac:dyDescent="0.25">
      <c r="A522" s="255" t="str">
        <f>IF(B522=1,A515,"")</f>
        <v/>
      </c>
      <c r="B522" s="39" t="str">
        <f t="shared" si="38"/>
        <v/>
      </c>
      <c r="C522" s="138">
        <f>VLOOKUP($Y$16,CAD!$H$7:$I$31,2,0)</f>
        <v>0</v>
      </c>
      <c r="D522" s="40">
        <v>0</v>
      </c>
      <c r="E522" s="40">
        <v>0</v>
      </c>
      <c r="F522" s="40">
        <v>0</v>
      </c>
      <c r="G522" s="40">
        <v>0</v>
      </c>
      <c r="H522" s="40">
        <v>0</v>
      </c>
      <c r="I522" s="40">
        <v>0</v>
      </c>
      <c r="J522" s="40">
        <v>0</v>
      </c>
      <c r="K522" s="40">
        <v>0</v>
      </c>
      <c r="L522" s="40">
        <v>0</v>
      </c>
      <c r="M522" s="40">
        <v>0</v>
      </c>
      <c r="N522" s="40">
        <v>0</v>
      </c>
      <c r="O522" s="40">
        <v>0</v>
      </c>
      <c r="P522" s="141">
        <f t="shared" si="39"/>
        <v>0</v>
      </c>
    </row>
    <row r="523" spans="1:17" hidden="1" x14ac:dyDescent="0.25">
      <c r="A523" s="255" t="str">
        <f>IF(B523=1,A515,"")</f>
        <v/>
      </c>
      <c r="B523" s="39" t="str">
        <f t="shared" si="38"/>
        <v/>
      </c>
      <c r="C523" s="138">
        <f>VLOOKUP($Y$17,CAD!$H$7:$I$31,2,0)</f>
        <v>0</v>
      </c>
      <c r="D523" s="40">
        <v>0</v>
      </c>
      <c r="E523" s="40">
        <v>0</v>
      </c>
      <c r="F523" s="40">
        <v>0</v>
      </c>
      <c r="G523" s="40">
        <v>0</v>
      </c>
      <c r="H523" s="40">
        <v>0</v>
      </c>
      <c r="I523" s="40">
        <v>0</v>
      </c>
      <c r="J523" s="40">
        <v>0</v>
      </c>
      <c r="K523" s="40">
        <v>0</v>
      </c>
      <c r="L523" s="40">
        <v>0</v>
      </c>
      <c r="M523" s="40">
        <v>0</v>
      </c>
      <c r="N523" s="40">
        <v>0</v>
      </c>
      <c r="O523" s="40">
        <v>0</v>
      </c>
      <c r="P523" s="141">
        <f t="shared" si="39"/>
        <v>0</v>
      </c>
    </row>
    <row r="524" spans="1:17" hidden="1" x14ac:dyDescent="0.25">
      <c r="A524" s="255" t="str">
        <f>IF(B524=1,A515,"")</f>
        <v/>
      </c>
      <c r="B524" s="39" t="str">
        <f t="shared" si="38"/>
        <v/>
      </c>
      <c r="C524" s="138">
        <f>VLOOKUP($Y$18,CAD!$H$7:$I$31,2,0)</f>
        <v>0</v>
      </c>
      <c r="D524" s="40">
        <v>0</v>
      </c>
      <c r="E524" s="40">
        <v>0</v>
      </c>
      <c r="F524" s="40">
        <v>0</v>
      </c>
      <c r="G524" s="40">
        <v>0</v>
      </c>
      <c r="H524" s="40">
        <v>0</v>
      </c>
      <c r="I524" s="40">
        <v>0</v>
      </c>
      <c r="J524" s="40">
        <v>0</v>
      </c>
      <c r="K524" s="40">
        <v>0</v>
      </c>
      <c r="L524" s="40">
        <v>0</v>
      </c>
      <c r="M524" s="40">
        <v>0</v>
      </c>
      <c r="N524" s="40">
        <v>0</v>
      </c>
      <c r="O524" s="40">
        <v>0</v>
      </c>
      <c r="P524" s="141">
        <f t="shared" si="39"/>
        <v>0</v>
      </c>
    </row>
    <row r="525" spans="1:17" hidden="1" x14ac:dyDescent="0.25">
      <c r="A525" s="255" t="str">
        <f>IF(B525=1,A515,"")</f>
        <v/>
      </c>
      <c r="B525" s="39" t="str">
        <f t="shared" si="38"/>
        <v/>
      </c>
      <c r="C525" s="138">
        <f>VLOOKUP($Y$19,CAD!$H$7:$I$31,2,0)</f>
        <v>0</v>
      </c>
      <c r="D525" s="40">
        <v>0</v>
      </c>
      <c r="E525" s="40">
        <v>0</v>
      </c>
      <c r="F525" s="40">
        <v>0</v>
      </c>
      <c r="G525" s="40">
        <v>0</v>
      </c>
      <c r="H525" s="40">
        <v>0</v>
      </c>
      <c r="I525" s="40">
        <v>0</v>
      </c>
      <c r="J525" s="40">
        <v>0</v>
      </c>
      <c r="K525" s="40">
        <v>0</v>
      </c>
      <c r="L525" s="40">
        <v>0</v>
      </c>
      <c r="M525" s="40">
        <v>0</v>
      </c>
      <c r="N525" s="40">
        <v>0</v>
      </c>
      <c r="O525" s="40">
        <v>0</v>
      </c>
      <c r="P525" s="141">
        <f t="shared" si="39"/>
        <v>0</v>
      </c>
    </row>
    <row r="526" spans="1:17" hidden="1" x14ac:dyDescent="0.25">
      <c r="A526" s="255" t="str">
        <f>IF(B526=1,A515,"")</f>
        <v/>
      </c>
      <c r="B526" s="39" t="str">
        <f t="shared" si="38"/>
        <v/>
      </c>
      <c r="C526" s="138">
        <f>VLOOKUP($Y$20,CAD!$H$7:$I$31,2,0)</f>
        <v>0</v>
      </c>
      <c r="D526" s="40">
        <v>0</v>
      </c>
      <c r="E526" s="40">
        <v>0</v>
      </c>
      <c r="F526" s="40">
        <v>0</v>
      </c>
      <c r="G526" s="40">
        <v>0</v>
      </c>
      <c r="H526" s="40">
        <v>0</v>
      </c>
      <c r="I526" s="40">
        <v>0</v>
      </c>
      <c r="J526" s="40">
        <v>0</v>
      </c>
      <c r="K526" s="40">
        <v>0</v>
      </c>
      <c r="L526" s="40">
        <v>0</v>
      </c>
      <c r="M526" s="40">
        <v>0</v>
      </c>
      <c r="N526" s="40">
        <v>0</v>
      </c>
      <c r="O526" s="40">
        <v>0</v>
      </c>
      <c r="P526" s="141">
        <f t="shared" si="39"/>
        <v>0</v>
      </c>
    </row>
    <row r="527" spans="1:17" hidden="1" x14ac:dyDescent="0.25">
      <c r="A527" s="255" t="str">
        <f>IF(B527=1,A515,"")</f>
        <v/>
      </c>
      <c r="B527" s="39" t="str">
        <f t="shared" si="38"/>
        <v/>
      </c>
      <c r="C527" s="138">
        <f>VLOOKUP($Y$21,CAD!$H$7:$I$31,2,0)</f>
        <v>0</v>
      </c>
      <c r="D527" s="40">
        <v>0</v>
      </c>
      <c r="E527" s="40">
        <v>0</v>
      </c>
      <c r="F527" s="40">
        <v>0</v>
      </c>
      <c r="G527" s="40">
        <v>0</v>
      </c>
      <c r="H527" s="40">
        <v>0</v>
      </c>
      <c r="I527" s="40">
        <v>0</v>
      </c>
      <c r="J527" s="40">
        <v>0</v>
      </c>
      <c r="K527" s="40">
        <v>0</v>
      </c>
      <c r="L527" s="40">
        <v>0</v>
      </c>
      <c r="M527" s="40">
        <v>0</v>
      </c>
      <c r="N527" s="40">
        <v>0</v>
      </c>
      <c r="O527" s="40">
        <v>0</v>
      </c>
      <c r="P527" s="141">
        <f t="shared" si="39"/>
        <v>0</v>
      </c>
    </row>
    <row r="528" spans="1:17" hidden="1" x14ac:dyDescent="0.25">
      <c r="A528" s="255" t="str">
        <f>IF(B528=1,A515,"")</f>
        <v/>
      </c>
      <c r="B528" s="39" t="str">
        <f t="shared" si="38"/>
        <v/>
      </c>
      <c r="C528" s="138">
        <f>VLOOKUP($Y$22,CAD!$H$7:$I$31,2,0)</f>
        <v>0</v>
      </c>
      <c r="D528" s="40">
        <v>0</v>
      </c>
      <c r="E528" s="40">
        <v>0</v>
      </c>
      <c r="F528" s="40">
        <v>0</v>
      </c>
      <c r="G528" s="40">
        <v>0</v>
      </c>
      <c r="H528" s="40">
        <v>0</v>
      </c>
      <c r="I528" s="40">
        <v>0</v>
      </c>
      <c r="J528" s="40">
        <v>0</v>
      </c>
      <c r="K528" s="40">
        <v>0</v>
      </c>
      <c r="L528" s="40">
        <v>0</v>
      </c>
      <c r="M528" s="40">
        <v>0</v>
      </c>
      <c r="N528" s="40">
        <v>0</v>
      </c>
      <c r="O528" s="40">
        <v>0</v>
      </c>
      <c r="P528" s="141">
        <f t="shared" si="39"/>
        <v>0</v>
      </c>
    </row>
    <row r="529" spans="1:16" hidden="1" x14ac:dyDescent="0.25">
      <c r="A529" s="255" t="str">
        <f>IF(B529=1,A515,"")</f>
        <v/>
      </c>
      <c r="B529" s="39" t="str">
        <f t="shared" si="38"/>
        <v/>
      </c>
      <c r="C529" s="138">
        <f>VLOOKUP($Y$23,CAD!$H$7:$I$31,2,0)</f>
        <v>0</v>
      </c>
      <c r="D529" s="40">
        <v>0</v>
      </c>
      <c r="E529" s="40">
        <v>0</v>
      </c>
      <c r="F529" s="40">
        <v>0</v>
      </c>
      <c r="G529" s="40">
        <v>0</v>
      </c>
      <c r="H529" s="40">
        <v>0</v>
      </c>
      <c r="I529" s="40">
        <v>0</v>
      </c>
      <c r="J529" s="40">
        <v>0</v>
      </c>
      <c r="K529" s="40">
        <v>0</v>
      </c>
      <c r="L529" s="40">
        <v>0</v>
      </c>
      <c r="M529" s="40">
        <v>0</v>
      </c>
      <c r="N529" s="40">
        <v>0</v>
      </c>
      <c r="O529" s="40">
        <v>0</v>
      </c>
      <c r="P529" s="141">
        <f t="shared" si="39"/>
        <v>0</v>
      </c>
    </row>
    <row r="530" spans="1:16" hidden="1" x14ac:dyDescent="0.25">
      <c r="A530" s="255" t="str">
        <f>IF(B530=1,A515,"")</f>
        <v/>
      </c>
      <c r="B530" s="39" t="str">
        <f t="shared" si="38"/>
        <v/>
      </c>
      <c r="C530" s="138">
        <f>VLOOKUP($Y$24,CAD!$H$7:$I$31,2,0)</f>
        <v>0</v>
      </c>
      <c r="D530" s="40">
        <v>0</v>
      </c>
      <c r="E530" s="40">
        <v>0</v>
      </c>
      <c r="F530" s="40">
        <v>0</v>
      </c>
      <c r="G530" s="40">
        <v>0</v>
      </c>
      <c r="H530" s="40">
        <v>0</v>
      </c>
      <c r="I530" s="40">
        <v>0</v>
      </c>
      <c r="J530" s="40">
        <v>0</v>
      </c>
      <c r="K530" s="40">
        <v>0</v>
      </c>
      <c r="L530" s="40">
        <v>0</v>
      </c>
      <c r="M530" s="40">
        <v>0</v>
      </c>
      <c r="N530" s="40">
        <v>0</v>
      </c>
      <c r="O530" s="40">
        <v>0</v>
      </c>
      <c r="P530" s="141">
        <f t="shared" si="39"/>
        <v>0</v>
      </c>
    </row>
    <row r="531" spans="1:16" hidden="1" x14ac:dyDescent="0.25">
      <c r="A531" s="255" t="str">
        <f>IF(B531=1,A515,"")</f>
        <v/>
      </c>
      <c r="B531" s="39" t="str">
        <f t="shared" si="38"/>
        <v/>
      </c>
      <c r="C531" s="138">
        <f>VLOOKUP($Y$25,CAD!$H$7:$I$31,2,0)</f>
        <v>0</v>
      </c>
      <c r="D531" s="40">
        <v>0</v>
      </c>
      <c r="E531" s="40">
        <v>0</v>
      </c>
      <c r="F531" s="40">
        <v>0</v>
      </c>
      <c r="G531" s="40">
        <v>0</v>
      </c>
      <c r="H531" s="40">
        <v>0</v>
      </c>
      <c r="I531" s="40">
        <v>0</v>
      </c>
      <c r="J531" s="40">
        <v>0</v>
      </c>
      <c r="K531" s="40">
        <v>0</v>
      </c>
      <c r="L531" s="40">
        <v>0</v>
      </c>
      <c r="M531" s="40">
        <v>0</v>
      </c>
      <c r="N531" s="40">
        <v>0</v>
      </c>
      <c r="O531" s="40">
        <v>0</v>
      </c>
      <c r="P531" s="141">
        <f t="shared" si="39"/>
        <v>0</v>
      </c>
    </row>
    <row r="532" spans="1:16" hidden="1" x14ac:dyDescent="0.25">
      <c r="A532" s="255" t="str">
        <f>IF(B532=1,A515,"")</f>
        <v/>
      </c>
      <c r="B532" s="39" t="str">
        <f t="shared" si="38"/>
        <v/>
      </c>
      <c r="C532" s="138">
        <f>VLOOKUP($Y$26,CAD!$H$7:$I$31,2,0)</f>
        <v>0</v>
      </c>
      <c r="D532" s="40">
        <v>0</v>
      </c>
      <c r="E532" s="40">
        <v>0</v>
      </c>
      <c r="F532" s="40">
        <v>0</v>
      </c>
      <c r="G532" s="40">
        <v>0</v>
      </c>
      <c r="H532" s="40">
        <v>0</v>
      </c>
      <c r="I532" s="40">
        <v>0</v>
      </c>
      <c r="J532" s="40">
        <v>0</v>
      </c>
      <c r="K532" s="40">
        <v>0</v>
      </c>
      <c r="L532" s="40">
        <v>0</v>
      </c>
      <c r="M532" s="40">
        <v>0</v>
      </c>
      <c r="N532" s="40">
        <v>0</v>
      </c>
      <c r="O532" s="40">
        <v>0</v>
      </c>
      <c r="P532" s="141">
        <f t="shared" si="39"/>
        <v>0</v>
      </c>
    </row>
    <row r="533" spans="1:16" hidden="1" x14ac:dyDescent="0.25">
      <c r="A533" s="255" t="str">
        <f>IF(B533=1,A515,"")</f>
        <v/>
      </c>
      <c r="B533" s="39" t="str">
        <f t="shared" si="38"/>
        <v/>
      </c>
      <c r="C533" s="138">
        <f>VLOOKUP($Y$27,CAD!$H$7:$I$31,2,0)</f>
        <v>0</v>
      </c>
      <c r="D533" s="40">
        <v>0</v>
      </c>
      <c r="E533" s="40">
        <v>0</v>
      </c>
      <c r="F533" s="40">
        <v>0</v>
      </c>
      <c r="G533" s="40">
        <v>0</v>
      </c>
      <c r="H533" s="40">
        <v>0</v>
      </c>
      <c r="I533" s="40">
        <v>0</v>
      </c>
      <c r="J533" s="40">
        <v>0</v>
      </c>
      <c r="K533" s="40">
        <v>0</v>
      </c>
      <c r="L533" s="40">
        <v>0</v>
      </c>
      <c r="M533" s="40">
        <v>0</v>
      </c>
      <c r="N533" s="40">
        <v>0</v>
      </c>
      <c r="O533" s="40">
        <v>0</v>
      </c>
      <c r="P533" s="141">
        <f t="shared" si="39"/>
        <v>0</v>
      </c>
    </row>
    <row r="534" spans="1:16" hidden="1" x14ac:dyDescent="0.25">
      <c r="A534" s="255" t="str">
        <f>IF(B534=1,A515,"")</f>
        <v/>
      </c>
      <c r="B534" s="39" t="str">
        <f t="shared" si="38"/>
        <v/>
      </c>
      <c r="C534" s="138">
        <f>VLOOKUP($Y$28,CAD!$H$7:$I$31,2,0)</f>
        <v>0</v>
      </c>
      <c r="D534" s="40">
        <v>0</v>
      </c>
      <c r="E534" s="40">
        <v>0</v>
      </c>
      <c r="F534" s="40">
        <v>0</v>
      </c>
      <c r="G534" s="40">
        <v>0</v>
      </c>
      <c r="H534" s="40">
        <v>0</v>
      </c>
      <c r="I534" s="40">
        <v>0</v>
      </c>
      <c r="J534" s="40">
        <v>0</v>
      </c>
      <c r="K534" s="40">
        <v>0</v>
      </c>
      <c r="L534" s="40">
        <v>0</v>
      </c>
      <c r="M534" s="40">
        <v>0</v>
      </c>
      <c r="N534" s="40">
        <v>0</v>
      </c>
      <c r="O534" s="40">
        <v>0</v>
      </c>
      <c r="P534" s="141">
        <f t="shared" si="39"/>
        <v>0</v>
      </c>
    </row>
    <row r="535" spans="1:16" hidden="1" x14ac:dyDescent="0.25">
      <c r="A535" s="255" t="str">
        <f>IF(B535=1,A515,"")</f>
        <v/>
      </c>
      <c r="B535" s="39" t="str">
        <f t="shared" si="38"/>
        <v/>
      </c>
      <c r="C535" s="138">
        <f>VLOOKUP($Y$29,CAD!$H$7:$I$31,2,0)</f>
        <v>0</v>
      </c>
      <c r="D535" s="40">
        <v>0</v>
      </c>
      <c r="E535" s="40">
        <v>0</v>
      </c>
      <c r="F535" s="40">
        <v>0</v>
      </c>
      <c r="G535" s="40">
        <v>0</v>
      </c>
      <c r="H535" s="40">
        <v>0</v>
      </c>
      <c r="I535" s="40">
        <v>0</v>
      </c>
      <c r="J535" s="40">
        <v>0</v>
      </c>
      <c r="K535" s="40">
        <v>0</v>
      </c>
      <c r="L535" s="40">
        <v>0</v>
      </c>
      <c r="M535" s="40">
        <v>0</v>
      </c>
      <c r="N535" s="40">
        <v>0</v>
      </c>
      <c r="O535" s="40">
        <v>0</v>
      </c>
      <c r="P535" s="141">
        <f t="shared" si="39"/>
        <v>0</v>
      </c>
    </row>
    <row r="536" spans="1:16" hidden="1" x14ac:dyDescent="0.25">
      <c r="A536" s="255" t="str">
        <f>IF(B536=1,A515,"")</f>
        <v/>
      </c>
      <c r="B536" s="39" t="str">
        <f t="shared" si="38"/>
        <v/>
      </c>
      <c r="C536" s="138">
        <f>VLOOKUP($Y$30,CAD!$H$7:$I$31,2,0)</f>
        <v>0</v>
      </c>
      <c r="D536" s="40">
        <v>0</v>
      </c>
      <c r="E536" s="40">
        <v>0</v>
      </c>
      <c r="F536" s="40">
        <v>0</v>
      </c>
      <c r="G536" s="40">
        <v>0</v>
      </c>
      <c r="H536" s="40">
        <v>0</v>
      </c>
      <c r="I536" s="40">
        <v>0</v>
      </c>
      <c r="J536" s="40">
        <v>0</v>
      </c>
      <c r="K536" s="40">
        <v>0</v>
      </c>
      <c r="L536" s="40">
        <v>0</v>
      </c>
      <c r="M536" s="40">
        <v>0</v>
      </c>
      <c r="N536" s="40">
        <v>0</v>
      </c>
      <c r="O536" s="40">
        <v>0</v>
      </c>
      <c r="P536" s="141">
        <f t="shared" si="39"/>
        <v>0</v>
      </c>
    </row>
    <row r="537" spans="1:16" hidden="1" x14ac:dyDescent="0.25">
      <c r="A537" s="255" t="str">
        <f>IF(B537=1,A515,"")</f>
        <v/>
      </c>
      <c r="B537" s="39" t="str">
        <f t="shared" si="38"/>
        <v/>
      </c>
      <c r="C537" s="138">
        <f>VLOOKUP($Y$31,CAD!$H$7:$I$31,2,0)</f>
        <v>0</v>
      </c>
      <c r="D537" s="40">
        <v>0</v>
      </c>
      <c r="E537" s="40">
        <v>0</v>
      </c>
      <c r="F537" s="40">
        <v>0</v>
      </c>
      <c r="G537" s="40">
        <v>0</v>
      </c>
      <c r="H537" s="40">
        <v>0</v>
      </c>
      <c r="I537" s="40">
        <v>0</v>
      </c>
      <c r="J537" s="40">
        <v>0</v>
      </c>
      <c r="K537" s="40">
        <v>0</v>
      </c>
      <c r="L537" s="40">
        <v>0</v>
      </c>
      <c r="M537" s="40">
        <v>0</v>
      </c>
      <c r="N537" s="40">
        <v>0</v>
      </c>
      <c r="O537" s="40">
        <v>0</v>
      </c>
      <c r="P537" s="141">
        <f t="shared" si="39"/>
        <v>0</v>
      </c>
    </row>
    <row r="538" spans="1:16" hidden="1" x14ac:dyDescent="0.25">
      <c r="A538" s="255" t="str">
        <f>IF(B538=1,A515,"")</f>
        <v/>
      </c>
      <c r="B538" s="39" t="str">
        <f t="shared" si="38"/>
        <v/>
      </c>
      <c r="C538" s="138">
        <f>VLOOKUP($Y$32,CAD!$H$7:$I$31,2,0)</f>
        <v>0</v>
      </c>
      <c r="D538" s="40">
        <v>0</v>
      </c>
      <c r="E538" s="40">
        <v>0</v>
      </c>
      <c r="F538" s="40">
        <v>0</v>
      </c>
      <c r="G538" s="40">
        <v>0</v>
      </c>
      <c r="H538" s="40">
        <v>0</v>
      </c>
      <c r="I538" s="40">
        <v>0</v>
      </c>
      <c r="J538" s="40">
        <v>0</v>
      </c>
      <c r="K538" s="40">
        <v>0</v>
      </c>
      <c r="L538" s="40">
        <v>0</v>
      </c>
      <c r="M538" s="40">
        <v>0</v>
      </c>
      <c r="N538" s="40">
        <v>0</v>
      </c>
      <c r="O538" s="40">
        <v>0</v>
      </c>
      <c r="P538" s="141">
        <f t="shared" si="39"/>
        <v>0</v>
      </c>
    </row>
    <row r="539" spans="1:16" hidden="1" x14ac:dyDescent="0.25">
      <c r="A539" s="255" t="str">
        <f>IF(B539=1,A515,"")</f>
        <v/>
      </c>
      <c r="B539" s="39" t="str">
        <f t="shared" si="38"/>
        <v/>
      </c>
      <c r="C539" s="138">
        <f>VLOOKUP($Y$33,CAD!$H$7:$I$31,2,0)</f>
        <v>0</v>
      </c>
      <c r="D539" s="40">
        <v>0</v>
      </c>
      <c r="E539" s="40">
        <v>0</v>
      </c>
      <c r="F539" s="40">
        <v>0</v>
      </c>
      <c r="G539" s="40">
        <v>0</v>
      </c>
      <c r="H539" s="40">
        <v>0</v>
      </c>
      <c r="I539" s="40">
        <v>0</v>
      </c>
      <c r="J539" s="40">
        <v>0</v>
      </c>
      <c r="K539" s="40">
        <v>0</v>
      </c>
      <c r="L539" s="40">
        <v>0</v>
      </c>
      <c r="M539" s="40">
        <v>0</v>
      </c>
      <c r="N539" s="40">
        <v>0</v>
      </c>
      <c r="O539" s="40">
        <v>0</v>
      </c>
      <c r="P539" s="141">
        <f t="shared" si="39"/>
        <v>0</v>
      </c>
    </row>
    <row r="540" spans="1:16" hidden="1" x14ac:dyDescent="0.25">
      <c r="A540" s="255" t="str">
        <f>IF(B540=1,A515,"")</f>
        <v/>
      </c>
      <c r="B540" s="39" t="str">
        <f t="shared" si="38"/>
        <v/>
      </c>
      <c r="C540" s="138">
        <f>VLOOKUP($Y$34,CAD!$H$7:$I$31,2,0)</f>
        <v>0</v>
      </c>
      <c r="D540" s="40">
        <v>0</v>
      </c>
      <c r="E540" s="40">
        <v>0</v>
      </c>
      <c r="F540" s="40">
        <v>0</v>
      </c>
      <c r="G540" s="40">
        <v>0</v>
      </c>
      <c r="H540" s="40">
        <v>0</v>
      </c>
      <c r="I540" s="40">
        <v>0</v>
      </c>
      <c r="J540" s="40">
        <v>0</v>
      </c>
      <c r="K540" s="40">
        <v>0</v>
      </c>
      <c r="L540" s="40">
        <v>0</v>
      </c>
      <c r="M540" s="40">
        <v>0</v>
      </c>
      <c r="N540" s="40">
        <v>0</v>
      </c>
      <c r="O540" s="40">
        <v>0</v>
      </c>
      <c r="P540" s="141">
        <f t="shared" si="39"/>
        <v>0</v>
      </c>
    </row>
    <row r="541" spans="1:16" hidden="1" x14ac:dyDescent="0.25">
      <c r="A541" s="255" t="str">
        <f>IF(B541=1,A515,"")</f>
        <v/>
      </c>
      <c r="B541" s="39" t="str">
        <f t="shared" si="38"/>
        <v/>
      </c>
      <c r="C541" s="137">
        <f>VLOOKUP($Y$35,CAD!$J$7:$K$31,2,0)</f>
        <v>0</v>
      </c>
      <c r="D541" s="40">
        <v>0</v>
      </c>
      <c r="E541" s="40">
        <v>0</v>
      </c>
      <c r="F541" s="40">
        <v>0</v>
      </c>
      <c r="G541" s="40">
        <v>0</v>
      </c>
      <c r="H541" s="40">
        <v>0</v>
      </c>
      <c r="I541" s="40">
        <v>0</v>
      </c>
      <c r="J541" s="40">
        <v>0</v>
      </c>
      <c r="K541" s="40">
        <v>0</v>
      </c>
      <c r="L541" s="40">
        <v>0</v>
      </c>
      <c r="M541" s="40">
        <v>0</v>
      </c>
      <c r="N541" s="40">
        <v>0</v>
      </c>
      <c r="O541" s="40">
        <v>0</v>
      </c>
      <c r="P541" s="141">
        <f t="shared" si="39"/>
        <v>0</v>
      </c>
    </row>
    <row r="542" spans="1:16" hidden="1" x14ac:dyDescent="0.25">
      <c r="A542" s="255" t="str">
        <f>IF(B542=1,A515,"")</f>
        <v/>
      </c>
      <c r="B542" s="39" t="str">
        <f t="shared" si="38"/>
        <v/>
      </c>
      <c r="C542" s="137">
        <f>VLOOKUP($Y$36,CAD!$J$7:$K$31,2,0)</f>
        <v>0</v>
      </c>
      <c r="D542" s="40">
        <v>0</v>
      </c>
      <c r="E542" s="40">
        <v>0</v>
      </c>
      <c r="F542" s="40">
        <v>0</v>
      </c>
      <c r="G542" s="40">
        <v>0</v>
      </c>
      <c r="H542" s="40">
        <v>0</v>
      </c>
      <c r="I542" s="40">
        <v>0</v>
      </c>
      <c r="J542" s="40">
        <v>0</v>
      </c>
      <c r="K542" s="40">
        <v>0</v>
      </c>
      <c r="L542" s="40">
        <v>0</v>
      </c>
      <c r="M542" s="40">
        <v>0</v>
      </c>
      <c r="N542" s="40">
        <v>0</v>
      </c>
      <c r="O542" s="40">
        <v>0</v>
      </c>
      <c r="P542" s="141">
        <f t="shared" si="39"/>
        <v>0</v>
      </c>
    </row>
    <row r="543" spans="1:16" hidden="1" x14ac:dyDescent="0.25">
      <c r="A543" s="255" t="str">
        <f>IF(B543=1,A515,"")</f>
        <v/>
      </c>
      <c r="B543" s="39" t="str">
        <f t="shared" si="38"/>
        <v/>
      </c>
      <c r="C543" s="137">
        <f>VLOOKUP($Y$37,CAD!$J$7:$K$31,2,0)</f>
        <v>0</v>
      </c>
      <c r="D543" s="40">
        <v>0</v>
      </c>
      <c r="E543" s="40">
        <v>0</v>
      </c>
      <c r="F543" s="40">
        <v>0</v>
      </c>
      <c r="G543" s="40">
        <v>0</v>
      </c>
      <c r="H543" s="40">
        <v>0</v>
      </c>
      <c r="I543" s="40">
        <v>0</v>
      </c>
      <c r="J543" s="40">
        <v>0</v>
      </c>
      <c r="K543" s="40">
        <v>0</v>
      </c>
      <c r="L543" s="40">
        <v>0</v>
      </c>
      <c r="M543" s="40">
        <v>0</v>
      </c>
      <c r="N543" s="40">
        <v>0</v>
      </c>
      <c r="O543" s="40">
        <v>0</v>
      </c>
      <c r="P543" s="141">
        <f t="shared" si="39"/>
        <v>0</v>
      </c>
    </row>
    <row r="544" spans="1:16" hidden="1" x14ac:dyDescent="0.25">
      <c r="A544" s="255" t="str">
        <f>IF(B544=1,A515,"")</f>
        <v/>
      </c>
      <c r="B544" s="39" t="str">
        <f t="shared" si="38"/>
        <v/>
      </c>
      <c r="C544" s="137">
        <f>VLOOKUP($Y$38,CAD!$J$7:$K$31,2,0)</f>
        <v>0</v>
      </c>
      <c r="D544" s="40">
        <v>0</v>
      </c>
      <c r="E544" s="40">
        <v>0</v>
      </c>
      <c r="F544" s="40">
        <v>0</v>
      </c>
      <c r="G544" s="40">
        <v>0</v>
      </c>
      <c r="H544" s="40">
        <v>0</v>
      </c>
      <c r="I544" s="40">
        <v>0</v>
      </c>
      <c r="J544" s="40">
        <v>0</v>
      </c>
      <c r="K544" s="40">
        <v>0</v>
      </c>
      <c r="L544" s="40">
        <v>0</v>
      </c>
      <c r="M544" s="40">
        <v>0</v>
      </c>
      <c r="N544" s="40">
        <v>0</v>
      </c>
      <c r="O544" s="40">
        <v>0</v>
      </c>
      <c r="P544" s="141">
        <f t="shared" si="39"/>
        <v>0</v>
      </c>
    </row>
    <row r="545" spans="1:16" hidden="1" x14ac:dyDescent="0.25">
      <c r="A545" s="255" t="str">
        <f>IF(B545=1,A515,"")</f>
        <v/>
      </c>
      <c r="B545" s="39" t="str">
        <f t="shared" si="38"/>
        <v/>
      </c>
      <c r="C545" s="137">
        <f>VLOOKUP($Y$39,CAD!$J$7:$K$31,2,0)</f>
        <v>0</v>
      </c>
      <c r="D545" s="40">
        <v>0</v>
      </c>
      <c r="E545" s="40">
        <v>0</v>
      </c>
      <c r="F545" s="40">
        <v>0</v>
      </c>
      <c r="G545" s="40">
        <v>0</v>
      </c>
      <c r="H545" s="40">
        <v>0</v>
      </c>
      <c r="I545" s="40">
        <v>0</v>
      </c>
      <c r="J545" s="40">
        <v>0</v>
      </c>
      <c r="K545" s="40">
        <v>0</v>
      </c>
      <c r="L545" s="40">
        <v>0</v>
      </c>
      <c r="M545" s="40">
        <v>0</v>
      </c>
      <c r="N545" s="40">
        <v>0</v>
      </c>
      <c r="O545" s="40">
        <v>0</v>
      </c>
      <c r="P545" s="141">
        <f t="shared" si="39"/>
        <v>0</v>
      </c>
    </row>
    <row r="546" spans="1:16" hidden="1" x14ac:dyDescent="0.25">
      <c r="A546" s="255" t="str">
        <f>IF(B546=1,A515,"")</f>
        <v/>
      </c>
      <c r="B546" s="39" t="str">
        <f t="shared" si="38"/>
        <v/>
      </c>
      <c r="C546" s="137">
        <f>VLOOKUP($Y$40,CAD!$J$7:$K$31,2,0)</f>
        <v>0</v>
      </c>
      <c r="D546" s="40">
        <v>0</v>
      </c>
      <c r="E546" s="40">
        <v>0</v>
      </c>
      <c r="F546" s="40">
        <v>0</v>
      </c>
      <c r="G546" s="40">
        <v>0</v>
      </c>
      <c r="H546" s="40">
        <v>0</v>
      </c>
      <c r="I546" s="40">
        <v>0</v>
      </c>
      <c r="J546" s="40">
        <v>0</v>
      </c>
      <c r="K546" s="40">
        <v>0</v>
      </c>
      <c r="L546" s="40">
        <v>0</v>
      </c>
      <c r="M546" s="40">
        <v>0</v>
      </c>
      <c r="N546" s="40">
        <v>0</v>
      </c>
      <c r="O546" s="40">
        <v>0</v>
      </c>
      <c r="P546" s="141">
        <f t="shared" si="39"/>
        <v>0</v>
      </c>
    </row>
    <row r="547" spans="1:16" hidden="1" x14ac:dyDescent="0.25">
      <c r="A547" s="255" t="str">
        <f>IF(B547=1,A515,"")</f>
        <v/>
      </c>
      <c r="B547" s="39" t="str">
        <f t="shared" si="38"/>
        <v/>
      </c>
      <c r="C547" s="137">
        <f>VLOOKUP($Y$41,CAD!$J$7:$K$31,2,0)</f>
        <v>0</v>
      </c>
      <c r="D547" s="40">
        <v>0</v>
      </c>
      <c r="E547" s="40">
        <v>0</v>
      </c>
      <c r="F547" s="40">
        <v>0</v>
      </c>
      <c r="G547" s="40">
        <v>0</v>
      </c>
      <c r="H547" s="40">
        <v>0</v>
      </c>
      <c r="I547" s="40">
        <v>0</v>
      </c>
      <c r="J547" s="40">
        <v>0</v>
      </c>
      <c r="K547" s="40">
        <v>0</v>
      </c>
      <c r="L547" s="40">
        <v>0</v>
      </c>
      <c r="M547" s="40">
        <v>0</v>
      </c>
      <c r="N547" s="40">
        <v>0</v>
      </c>
      <c r="O547" s="40">
        <v>0</v>
      </c>
      <c r="P547" s="141">
        <f t="shared" si="39"/>
        <v>0</v>
      </c>
    </row>
    <row r="548" spans="1:16" hidden="1" x14ac:dyDescent="0.25">
      <c r="A548" s="255" t="str">
        <f>IF(B548=1,A515,"")</f>
        <v/>
      </c>
      <c r="B548" s="39" t="str">
        <f t="shared" si="38"/>
        <v/>
      </c>
      <c r="C548" s="137">
        <f>VLOOKUP($Y$42,CAD!$J$7:$K$31,2,0)</f>
        <v>0</v>
      </c>
      <c r="D548" s="40">
        <v>0</v>
      </c>
      <c r="E548" s="40">
        <v>0</v>
      </c>
      <c r="F548" s="40">
        <v>0</v>
      </c>
      <c r="G548" s="40">
        <v>0</v>
      </c>
      <c r="H548" s="40">
        <v>0</v>
      </c>
      <c r="I548" s="40">
        <v>0</v>
      </c>
      <c r="J548" s="40">
        <v>0</v>
      </c>
      <c r="K548" s="40">
        <v>0</v>
      </c>
      <c r="L548" s="40">
        <v>0</v>
      </c>
      <c r="M548" s="40">
        <v>0</v>
      </c>
      <c r="N548" s="40">
        <v>0</v>
      </c>
      <c r="O548" s="40">
        <v>0</v>
      </c>
      <c r="P548" s="141">
        <f t="shared" si="39"/>
        <v>0</v>
      </c>
    </row>
    <row r="549" spans="1:16" hidden="1" x14ac:dyDescent="0.25">
      <c r="A549" s="255" t="str">
        <f>IF(B549=1,A515,"")</f>
        <v/>
      </c>
      <c r="B549" s="39" t="str">
        <f t="shared" si="38"/>
        <v/>
      </c>
      <c r="C549" s="137">
        <f>VLOOKUP($Y$43,CAD!$J$7:$K$31,2,0)</f>
        <v>0</v>
      </c>
      <c r="D549" s="40">
        <v>0</v>
      </c>
      <c r="E549" s="40">
        <v>0</v>
      </c>
      <c r="F549" s="40">
        <v>0</v>
      </c>
      <c r="G549" s="40">
        <v>0</v>
      </c>
      <c r="H549" s="40">
        <v>0</v>
      </c>
      <c r="I549" s="40">
        <v>0</v>
      </c>
      <c r="J549" s="40">
        <v>0</v>
      </c>
      <c r="K549" s="40">
        <v>0</v>
      </c>
      <c r="L549" s="40">
        <v>0</v>
      </c>
      <c r="M549" s="40">
        <v>0</v>
      </c>
      <c r="N549" s="40">
        <v>0</v>
      </c>
      <c r="O549" s="40">
        <v>0</v>
      </c>
      <c r="P549" s="141">
        <f t="shared" si="39"/>
        <v>0</v>
      </c>
    </row>
    <row r="550" spans="1:16" hidden="1" x14ac:dyDescent="0.25">
      <c r="A550" s="255" t="str">
        <f>IF(B550=1,A515,"")</f>
        <v/>
      </c>
      <c r="B550" s="39" t="str">
        <f t="shared" si="38"/>
        <v/>
      </c>
      <c r="C550" s="137">
        <f>VLOOKUP($Y$44,CAD!$J$7:$K$31,2,0)</f>
        <v>0</v>
      </c>
      <c r="D550" s="40">
        <v>0</v>
      </c>
      <c r="E550" s="40">
        <v>0</v>
      </c>
      <c r="F550" s="40">
        <v>0</v>
      </c>
      <c r="G550" s="40">
        <v>0</v>
      </c>
      <c r="H550" s="40">
        <v>0</v>
      </c>
      <c r="I550" s="40">
        <v>0</v>
      </c>
      <c r="J550" s="40">
        <v>0</v>
      </c>
      <c r="K550" s="40">
        <v>0</v>
      </c>
      <c r="L550" s="40">
        <v>0</v>
      </c>
      <c r="M550" s="40">
        <v>0</v>
      </c>
      <c r="N550" s="40">
        <v>0</v>
      </c>
      <c r="O550" s="40">
        <v>0</v>
      </c>
      <c r="P550" s="141">
        <f t="shared" si="39"/>
        <v>0</v>
      </c>
    </row>
    <row r="551" spans="1:16" hidden="1" x14ac:dyDescent="0.25">
      <c r="A551" s="255" t="str">
        <f>IF(B551=1,A515,"")</f>
        <v/>
      </c>
      <c r="B551" s="39" t="str">
        <f t="shared" si="38"/>
        <v/>
      </c>
      <c r="C551" s="137">
        <f>VLOOKUP($Y$45,CAD!$J$7:$K$31,2,0)</f>
        <v>0</v>
      </c>
      <c r="D551" s="40">
        <v>0</v>
      </c>
      <c r="E551" s="40">
        <v>0</v>
      </c>
      <c r="F551" s="40">
        <v>0</v>
      </c>
      <c r="G551" s="40">
        <v>0</v>
      </c>
      <c r="H551" s="40">
        <v>0</v>
      </c>
      <c r="I551" s="40">
        <v>0</v>
      </c>
      <c r="J551" s="40">
        <v>0</v>
      </c>
      <c r="K551" s="40">
        <v>0</v>
      </c>
      <c r="L551" s="40">
        <v>0</v>
      </c>
      <c r="M551" s="40">
        <v>0</v>
      </c>
      <c r="N551" s="40">
        <v>0</v>
      </c>
      <c r="O551" s="40">
        <v>0</v>
      </c>
      <c r="P551" s="141">
        <f t="shared" si="39"/>
        <v>0</v>
      </c>
    </row>
    <row r="552" spans="1:16" hidden="1" x14ac:dyDescent="0.25">
      <c r="A552" s="255" t="str">
        <f>IF(B552=1,A515,"")</f>
        <v/>
      </c>
      <c r="B552" s="39" t="str">
        <f t="shared" si="38"/>
        <v/>
      </c>
      <c r="C552" s="137">
        <f>VLOOKUP($Y$46,CAD!$J$7:$K$31,2,0)</f>
        <v>0</v>
      </c>
      <c r="D552" s="40">
        <v>0</v>
      </c>
      <c r="E552" s="40">
        <v>0</v>
      </c>
      <c r="F552" s="40">
        <v>0</v>
      </c>
      <c r="G552" s="40">
        <v>0</v>
      </c>
      <c r="H552" s="40">
        <v>0</v>
      </c>
      <c r="I552" s="40">
        <v>0</v>
      </c>
      <c r="J552" s="40">
        <v>0</v>
      </c>
      <c r="K552" s="40">
        <v>0</v>
      </c>
      <c r="L552" s="40">
        <v>0</v>
      </c>
      <c r="M552" s="40">
        <v>0</v>
      </c>
      <c r="N552" s="40">
        <v>0</v>
      </c>
      <c r="O552" s="40">
        <v>0</v>
      </c>
      <c r="P552" s="141">
        <f t="shared" si="39"/>
        <v>0</v>
      </c>
    </row>
    <row r="553" spans="1:16" hidden="1" x14ac:dyDescent="0.25">
      <c r="A553" s="255" t="str">
        <f>IF(B553=1,A515,"")</f>
        <v/>
      </c>
      <c r="B553" s="39" t="str">
        <f t="shared" si="38"/>
        <v/>
      </c>
      <c r="C553" s="137">
        <f>VLOOKUP($Y$47,CAD!$J$7:$K$31,2,0)</f>
        <v>0</v>
      </c>
      <c r="D553" s="40">
        <v>0</v>
      </c>
      <c r="E553" s="40">
        <v>0</v>
      </c>
      <c r="F553" s="40">
        <v>0</v>
      </c>
      <c r="G553" s="40">
        <v>0</v>
      </c>
      <c r="H553" s="40">
        <v>0</v>
      </c>
      <c r="I553" s="40">
        <v>0</v>
      </c>
      <c r="J553" s="40">
        <v>0</v>
      </c>
      <c r="K553" s="40">
        <v>0</v>
      </c>
      <c r="L553" s="40">
        <v>0</v>
      </c>
      <c r="M553" s="40">
        <v>0</v>
      </c>
      <c r="N553" s="40">
        <v>0</v>
      </c>
      <c r="O553" s="40">
        <v>0</v>
      </c>
      <c r="P553" s="141">
        <f t="shared" si="39"/>
        <v>0</v>
      </c>
    </row>
    <row r="554" spans="1:16" hidden="1" x14ac:dyDescent="0.25">
      <c r="A554" s="255" t="str">
        <f>IF(B554=1,A515,"")</f>
        <v/>
      </c>
      <c r="B554" s="39" t="str">
        <f t="shared" si="38"/>
        <v/>
      </c>
      <c r="C554" s="137">
        <f>VLOOKUP($Y$48,CAD!$J$7:$K$31,2,0)</f>
        <v>0</v>
      </c>
      <c r="D554" s="40">
        <v>0</v>
      </c>
      <c r="E554" s="40">
        <v>0</v>
      </c>
      <c r="F554" s="40">
        <v>0</v>
      </c>
      <c r="G554" s="40">
        <v>0</v>
      </c>
      <c r="H554" s="40">
        <v>0</v>
      </c>
      <c r="I554" s="40">
        <v>0</v>
      </c>
      <c r="J554" s="40">
        <v>0</v>
      </c>
      <c r="K554" s="40">
        <v>0</v>
      </c>
      <c r="L554" s="40">
        <v>0</v>
      </c>
      <c r="M554" s="40">
        <v>0</v>
      </c>
      <c r="N554" s="40">
        <v>0</v>
      </c>
      <c r="O554" s="40">
        <v>0</v>
      </c>
      <c r="P554" s="141">
        <f t="shared" si="39"/>
        <v>0</v>
      </c>
    </row>
    <row r="555" spans="1:16" hidden="1" x14ac:dyDescent="0.25">
      <c r="A555" s="255" t="str">
        <f>IF(B555=1,A515,"")</f>
        <v/>
      </c>
      <c r="B555" s="39" t="str">
        <f t="shared" si="38"/>
        <v/>
      </c>
      <c r="C555" s="137">
        <f>VLOOKUP($Y$49,CAD!$J$7:$K$31,2,0)</f>
        <v>0</v>
      </c>
      <c r="D555" s="40">
        <v>0</v>
      </c>
      <c r="E555" s="40">
        <v>0</v>
      </c>
      <c r="F555" s="40">
        <v>0</v>
      </c>
      <c r="G555" s="40">
        <v>0</v>
      </c>
      <c r="H555" s="40">
        <v>0</v>
      </c>
      <c r="I555" s="40">
        <v>0</v>
      </c>
      <c r="J555" s="40">
        <v>0</v>
      </c>
      <c r="K555" s="40">
        <v>0</v>
      </c>
      <c r="L555" s="40">
        <v>0</v>
      </c>
      <c r="M555" s="40">
        <v>0</v>
      </c>
      <c r="N555" s="40">
        <v>0</v>
      </c>
      <c r="O555" s="40">
        <v>0</v>
      </c>
      <c r="P555" s="141">
        <f t="shared" si="39"/>
        <v>0</v>
      </c>
    </row>
    <row r="556" spans="1:16" hidden="1" x14ac:dyDescent="0.25">
      <c r="A556" s="255" t="str">
        <f>IF(B556=1,A515,"")</f>
        <v/>
      </c>
      <c r="B556" s="39" t="str">
        <f t="shared" si="38"/>
        <v/>
      </c>
      <c r="C556" s="137">
        <f>VLOOKUP($Y$50,CAD!$J$7:$K$31,2,0)</f>
        <v>0</v>
      </c>
      <c r="D556" s="40">
        <v>0</v>
      </c>
      <c r="E556" s="40">
        <v>0</v>
      </c>
      <c r="F556" s="40">
        <v>0</v>
      </c>
      <c r="G556" s="40">
        <v>0</v>
      </c>
      <c r="H556" s="40">
        <v>0</v>
      </c>
      <c r="I556" s="40">
        <v>0</v>
      </c>
      <c r="J556" s="40">
        <v>0</v>
      </c>
      <c r="K556" s="40">
        <v>0</v>
      </c>
      <c r="L556" s="40">
        <v>0</v>
      </c>
      <c r="M556" s="40">
        <v>0</v>
      </c>
      <c r="N556" s="40">
        <v>0</v>
      </c>
      <c r="O556" s="40">
        <v>0</v>
      </c>
      <c r="P556" s="141">
        <f t="shared" si="39"/>
        <v>0</v>
      </c>
    </row>
    <row r="557" spans="1:16" hidden="1" x14ac:dyDescent="0.25">
      <c r="A557" s="255" t="str">
        <f>IF(B557=1,A515,"")</f>
        <v/>
      </c>
      <c r="B557" s="39" t="str">
        <f t="shared" si="38"/>
        <v/>
      </c>
      <c r="C557" s="137">
        <f>VLOOKUP($Y$51,CAD!$J$7:$K$31,2,0)</f>
        <v>0</v>
      </c>
      <c r="D557" s="40">
        <v>0</v>
      </c>
      <c r="E557" s="40">
        <v>0</v>
      </c>
      <c r="F557" s="40">
        <v>0</v>
      </c>
      <c r="G557" s="40">
        <v>0</v>
      </c>
      <c r="H557" s="40">
        <v>0</v>
      </c>
      <c r="I557" s="40">
        <v>0</v>
      </c>
      <c r="J557" s="40">
        <v>0</v>
      </c>
      <c r="K557" s="40">
        <v>0</v>
      </c>
      <c r="L557" s="40">
        <v>0</v>
      </c>
      <c r="M557" s="40">
        <v>0</v>
      </c>
      <c r="N557" s="40">
        <v>0</v>
      </c>
      <c r="O557" s="40">
        <v>0</v>
      </c>
      <c r="P557" s="141">
        <f t="shared" si="39"/>
        <v>0</v>
      </c>
    </row>
    <row r="558" spans="1:16" hidden="1" x14ac:dyDescent="0.25">
      <c r="A558" s="255" t="str">
        <f>IF(B558=1,A515,"")</f>
        <v/>
      </c>
      <c r="B558" s="39" t="str">
        <f t="shared" si="38"/>
        <v/>
      </c>
      <c r="C558" s="137">
        <f>VLOOKUP($Y$52,CAD!$J$7:$K$31,2,0)</f>
        <v>0</v>
      </c>
      <c r="D558" s="40">
        <v>0</v>
      </c>
      <c r="E558" s="40">
        <v>0</v>
      </c>
      <c r="F558" s="40">
        <v>0</v>
      </c>
      <c r="G558" s="40">
        <v>0</v>
      </c>
      <c r="H558" s="40">
        <v>0</v>
      </c>
      <c r="I558" s="40">
        <v>0</v>
      </c>
      <c r="J558" s="40">
        <v>0</v>
      </c>
      <c r="K558" s="40">
        <v>0</v>
      </c>
      <c r="L558" s="40">
        <v>0</v>
      </c>
      <c r="M558" s="40">
        <v>0</v>
      </c>
      <c r="N558" s="40">
        <v>0</v>
      </c>
      <c r="O558" s="40">
        <v>0</v>
      </c>
      <c r="P558" s="141">
        <f t="shared" si="39"/>
        <v>0</v>
      </c>
    </row>
    <row r="559" spans="1:16" hidden="1" x14ac:dyDescent="0.25">
      <c r="A559" s="255" t="str">
        <f>IF(B559=1,A515,"")</f>
        <v/>
      </c>
      <c r="B559" s="39" t="str">
        <f t="shared" si="38"/>
        <v/>
      </c>
      <c r="C559" s="137">
        <f>VLOOKUP($Y$53,CAD!$J$7:$K$31,2,0)</f>
        <v>0</v>
      </c>
      <c r="D559" s="40">
        <v>0</v>
      </c>
      <c r="E559" s="40">
        <v>0</v>
      </c>
      <c r="F559" s="40">
        <v>0</v>
      </c>
      <c r="G559" s="40">
        <v>0</v>
      </c>
      <c r="H559" s="40">
        <v>0</v>
      </c>
      <c r="I559" s="40">
        <v>0</v>
      </c>
      <c r="J559" s="40">
        <v>0</v>
      </c>
      <c r="K559" s="40">
        <v>0</v>
      </c>
      <c r="L559" s="40">
        <v>0</v>
      </c>
      <c r="M559" s="40">
        <v>0</v>
      </c>
      <c r="N559" s="40">
        <v>0</v>
      </c>
      <c r="O559" s="40">
        <v>0</v>
      </c>
      <c r="P559" s="141">
        <f t="shared" si="39"/>
        <v>0</v>
      </c>
    </row>
    <row r="560" spans="1:16" hidden="1" x14ac:dyDescent="0.25">
      <c r="A560" s="255" t="str">
        <f>IF(B560=1,A515,"")</f>
        <v/>
      </c>
      <c r="B560" s="39" t="str">
        <f t="shared" si="38"/>
        <v/>
      </c>
      <c r="C560" s="137">
        <f>VLOOKUP($Y$54,CAD!$J$7:$K$31,2,0)</f>
        <v>0</v>
      </c>
      <c r="D560" s="40">
        <v>0</v>
      </c>
      <c r="E560" s="40">
        <v>0</v>
      </c>
      <c r="F560" s="40">
        <v>0</v>
      </c>
      <c r="G560" s="40">
        <v>0</v>
      </c>
      <c r="H560" s="40">
        <v>0</v>
      </c>
      <c r="I560" s="40">
        <v>0</v>
      </c>
      <c r="J560" s="40">
        <v>0</v>
      </c>
      <c r="K560" s="40">
        <v>0</v>
      </c>
      <c r="L560" s="40">
        <v>0</v>
      </c>
      <c r="M560" s="40">
        <v>0</v>
      </c>
      <c r="N560" s="40">
        <v>0</v>
      </c>
      <c r="O560" s="40">
        <v>0</v>
      </c>
      <c r="P560" s="141">
        <f t="shared" si="39"/>
        <v>0</v>
      </c>
    </row>
    <row r="561" spans="1:17" hidden="1" x14ac:dyDescent="0.25">
      <c r="A561" s="255" t="str">
        <f>IF(B561=1,A515,"")</f>
        <v/>
      </c>
      <c r="B561" s="39" t="str">
        <f t="shared" si="38"/>
        <v/>
      </c>
      <c r="C561" s="137">
        <f>VLOOKUP($Y$55,CAD!$J$7:$K$31,2,0)</f>
        <v>0</v>
      </c>
      <c r="D561" s="40">
        <v>0</v>
      </c>
      <c r="E561" s="40">
        <v>0</v>
      </c>
      <c r="F561" s="40">
        <v>0</v>
      </c>
      <c r="G561" s="40">
        <v>0</v>
      </c>
      <c r="H561" s="40">
        <v>0</v>
      </c>
      <c r="I561" s="40">
        <v>0</v>
      </c>
      <c r="J561" s="40">
        <v>0</v>
      </c>
      <c r="K561" s="40">
        <v>0</v>
      </c>
      <c r="L561" s="40">
        <v>0</v>
      </c>
      <c r="M561" s="40">
        <v>0</v>
      </c>
      <c r="N561" s="40">
        <v>0</v>
      </c>
      <c r="O561" s="40">
        <v>0</v>
      </c>
      <c r="P561" s="141">
        <f t="shared" si="39"/>
        <v>0</v>
      </c>
    </row>
    <row r="562" spans="1:17" hidden="1" x14ac:dyDescent="0.25">
      <c r="A562" s="255" t="str">
        <f>IF(B562=1,A515,"")</f>
        <v/>
      </c>
      <c r="B562" s="39" t="str">
        <f t="shared" si="38"/>
        <v/>
      </c>
      <c r="C562" s="137">
        <f>VLOOKUP($Y$56,CAD!$J$7:$K$31,2,0)</f>
        <v>0</v>
      </c>
      <c r="D562" s="40">
        <v>0</v>
      </c>
      <c r="E562" s="40">
        <v>0</v>
      </c>
      <c r="F562" s="40">
        <v>0</v>
      </c>
      <c r="G562" s="40">
        <v>0</v>
      </c>
      <c r="H562" s="40">
        <v>0</v>
      </c>
      <c r="I562" s="40">
        <v>0</v>
      </c>
      <c r="J562" s="40">
        <v>0</v>
      </c>
      <c r="K562" s="40">
        <v>0</v>
      </c>
      <c r="L562" s="40">
        <v>0</v>
      </c>
      <c r="M562" s="40">
        <v>0</v>
      </c>
      <c r="N562" s="40">
        <v>0</v>
      </c>
      <c r="O562" s="40">
        <v>0</v>
      </c>
      <c r="P562" s="141">
        <f t="shared" si="39"/>
        <v>0</v>
      </c>
    </row>
    <row r="563" spans="1:17" hidden="1" x14ac:dyDescent="0.25">
      <c r="A563" s="255" t="str">
        <f>IF(B563=1,A515,"")</f>
        <v/>
      </c>
      <c r="B563" s="39" t="str">
        <f t="shared" si="38"/>
        <v/>
      </c>
      <c r="C563" s="137">
        <f>VLOOKUP($Y$57,CAD!$J$7:$K$31,2,0)</f>
        <v>0</v>
      </c>
      <c r="D563" s="40">
        <v>0</v>
      </c>
      <c r="E563" s="40">
        <v>0</v>
      </c>
      <c r="F563" s="40">
        <v>0</v>
      </c>
      <c r="G563" s="40">
        <v>0</v>
      </c>
      <c r="H563" s="40">
        <v>0</v>
      </c>
      <c r="I563" s="40">
        <v>0</v>
      </c>
      <c r="J563" s="40">
        <v>0</v>
      </c>
      <c r="K563" s="40">
        <v>0</v>
      </c>
      <c r="L563" s="40">
        <v>0</v>
      </c>
      <c r="M563" s="40">
        <v>0</v>
      </c>
      <c r="N563" s="40">
        <v>0</v>
      </c>
      <c r="O563" s="40">
        <v>0</v>
      </c>
      <c r="P563" s="141">
        <f t="shared" si="39"/>
        <v>0</v>
      </c>
    </row>
    <row r="564" spans="1:17" hidden="1" x14ac:dyDescent="0.25">
      <c r="A564" s="255" t="str">
        <f>IF(B564=1,A515,"")</f>
        <v/>
      </c>
      <c r="B564" s="39" t="str">
        <f t="shared" si="38"/>
        <v/>
      </c>
      <c r="C564" s="137">
        <f>VLOOKUP($Y$58,CAD!$J$7:$K$31,2,0)</f>
        <v>0</v>
      </c>
      <c r="D564" s="40">
        <v>0</v>
      </c>
      <c r="E564" s="40">
        <v>0</v>
      </c>
      <c r="F564" s="40">
        <v>0</v>
      </c>
      <c r="G564" s="40">
        <v>0</v>
      </c>
      <c r="H564" s="40">
        <v>0</v>
      </c>
      <c r="I564" s="40">
        <v>0</v>
      </c>
      <c r="J564" s="40">
        <v>0</v>
      </c>
      <c r="K564" s="40">
        <v>0</v>
      </c>
      <c r="L564" s="40">
        <v>0</v>
      </c>
      <c r="M564" s="40">
        <v>0</v>
      </c>
      <c r="N564" s="40">
        <v>0</v>
      </c>
      <c r="O564" s="40">
        <v>0</v>
      </c>
      <c r="P564" s="141">
        <f t="shared" si="39"/>
        <v>0</v>
      </c>
    </row>
    <row r="565" spans="1:17" hidden="1" x14ac:dyDescent="0.25">
      <c r="A565" s="255" t="str">
        <f>IF(B565=1,A515,"")</f>
        <v/>
      </c>
      <c r="B565" s="39" t="str">
        <f t="shared" si="38"/>
        <v/>
      </c>
      <c r="C565" s="137">
        <f>VLOOKUP($Y$59,CAD!$J$7:$K$31,2,0)</f>
        <v>0</v>
      </c>
      <c r="D565" s="40">
        <v>0</v>
      </c>
      <c r="E565" s="40">
        <v>0</v>
      </c>
      <c r="F565" s="40">
        <v>0</v>
      </c>
      <c r="G565" s="40">
        <v>0</v>
      </c>
      <c r="H565" s="40">
        <v>0</v>
      </c>
      <c r="I565" s="40">
        <v>0</v>
      </c>
      <c r="J565" s="40">
        <v>0</v>
      </c>
      <c r="K565" s="40">
        <v>0</v>
      </c>
      <c r="L565" s="40">
        <v>0</v>
      </c>
      <c r="M565" s="40">
        <v>0</v>
      </c>
      <c r="N565" s="40">
        <v>0</v>
      </c>
      <c r="O565" s="40">
        <v>0</v>
      </c>
      <c r="P565" s="141">
        <f t="shared" si="39"/>
        <v>0</v>
      </c>
    </row>
    <row r="566" spans="1:17" hidden="1" x14ac:dyDescent="0.25">
      <c r="A566" s="255">
        <f>A513</f>
        <v>2029</v>
      </c>
    </row>
    <row r="567" spans="1:17" hidden="1" x14ac:dyDescent="0.25">
      <c r="A567" s="255">
        <f>A513</f>
        <v>2029</v>
      </c>
      <c r="C567" s="63" t="s">
        <v>204</v>
      </c>
      <c r="D567" s="34">
        <f>D513-D515</f>
        <v>0</v>
      </c>
      <c r="E567" s="34">
        <f t="shared" ref="E567:P567" si="40">E513-E515</f>
        <v>0</v>
      </c>
      <c r="F567" s="34">
        <f t="shared" si="40"/>
        <v>0</v>
      </c>
      <c r="G567" s="34">
        <f t="shared" si="40"/>
        <v>0</v>
      </c>
      <c r="H567" s="34">
        <f t="shared" si="40"/>
        <v>0</v>
      </c>
      <c r="I567" s="34">
        <f t="shared" si="40"/>
        <v>0</v>
      </c>
      <c r="J567" s="34">
        <f t="shared" si="40"/>
        <v>0</v>
      </c>
      <c r="K567" s="34">
        <f t="shared" si="40"/>
        <v>0</v>
      </c>
      <c r="L567" s="34">
        <f t="shared" si="40"/>
        <v>0</v>
      </c>
      <c r="M567" s="34">
        <f t="shared" si="40"/>
        <v>0</v>
      </c>
      <c r="N567" s="34">
        <f t="shared" si="40"/>
        <v>0</v>
      </c>
      <c r="O567" s="34">
        <f t="shared" si="40"/>
        <v>0</v>
      </c>
      <c r="P567" s="34">
        <f t="shared" si="40"/>
        <v>0</v>
      </c>
    </row>
    <row r="568" spans="1:17" hidden="1" x14ac:dyDescent="0.25"/>
    <row r="569" spans="1:17" ht="15" hidden="1" customHeight="1" thickBot="1" x14ac:dyDescent="0.3">
      <c r="A569" s="255">
        <f>A513+1</f>
        <v>2030</v>
      </c>
      <c r="B569" s="41"/>
      <c r="C569" s="147" t="s">
        <v>202</v>
      </c>
      <c r="D569" s="148">
        <f>PREV_R!D579</f>
        <v>0</v>
      </c>
      <c r="E569" s="148">
        <f>PREV_R!E579</f>
        <v>0</v>
      </c>
      <c r="F569" s="148">
        <f>PREV_R!F579</f>
        <v>0</v>
      </c>
      <c r="G569" s="148">
        <f>PREV_R!G579</f>
        <v>0</v>
      </c>
      <c r="H569" s="148">
        <f>PREV_R!H579</f>
        <v>0</v>
      </c>
      <c r="I569" s="148">
        <f>PREV_R!I579</f>
        <v>0</v>
      </c>
      <c r="J569" s="148">
        <f>PREV_R!J579</f>
        <v>0</v>
      </c>
      <c r="K569" s="148">
        <f>PREV_R!K579</f>
        <v>0</v>
      </c>
      <c r="L569" s="148">
        <f>PREV_R!L579</f>
        <v>0</v>
      </c>
      <c r="M569" s="148">
        <f>PREV_R!M579</f>
        <v>0</v>
      </c>
      <c r="N569" s="148">
        <f>PREV_R!N579</f>
        <v>0</v>
      </c>
      <c r="O569" s="148">
        <f>PREV_R!O579</f>
        <v>0</v>
      </c>
      <c r="P569" s="148">
        <f>SUM(D569:O569)</f>
        <v>0</v>
      </c>
      <c r="Q569" s="9"/>
    </row>
    <row r="570" spans="1:17" ht="15" hidden="1" customHeight="1" x14ac:dyDescent="0.25">
      <c r="A570" s="255">
        <f>A569</f>
        <v>2030</v>
      </c>
      <c r="B570" s="41"/>
      <c r="C570" s="107"/>
      <c r="D570" s="107"/>
      <c r="E570" s="107"/>
      <c r="F570" s="107"/>
      <c r="G570" s="107"/>
      <c r="H570" s="107"/>
      <c r="I570" s="107"/>
      <c r="J570" s="107"/>
      <c r="K570" s="107"/>
      <c r="L570" s="107"/>
      <c r="M570" s="107"/>
      <c r="N570" s="107"/>
      <c r="O570" s="107"/>
      <c r="P570" s="107"/>
      <c r="Q570" s="9"/>
    </row>
    <row r="571" spans="1:17" ht="15" hidden="1" customHeight="1" thickBot="1" x14ac:dyDescent="0.3">
      <c r="A571" s="255">
        <f>A569</f>
        <v>2030</v>
      </c>
      <c r="B571" s="41"/>
      <c r="C571" s="131" t="s">
        <v>203</v>
      </c>
      <c r="D571" s="132">
        <f>SUM(D572:D621)</f>
        <v>0</v>
      </c>
      <c r="E571" s="132">
        <f t="shared" ref="E571:O571" si="41">SUM(E572:E621)</f>
        <v>0</v>
      </c>
      <c r="F571" s="132">
        <f t="shared" si="41"/>
        <v>0</v>
      </c>
      <c r="G571" s="132">
        <f t="shared" si="41"/>
        <v>0</v>
      </c>
      <c r="H571" s="132">
        <f t="shared" si="41"/>
        <v>0</v>
      </c>
      <c r="I571" s="132">
        <f t="shared" si="41"/>
        <v>0</v>
      </c>
      <c r="J571" s="132">
        <f t="shared" si="41"/>
        <v>0</v>
      </c>
      <c r="K571" s="132">
        <f t="shared" si="41"/>
        <v>0</v>
      </c>
      <c r="L571" s="132">
        <f t="shared" si="41"/>
        <v>0</v>
      </c>
      <c r="M571" s="132">
        <f t="shared" si="41"/>
        <v>0</v>
      </c>
      <c r="N571" s="132">
        <f t="shared" si="41"/>
        <v>0</v>
      </c>
      <c r="O571" s="132">
        <f t="shared" si="41"/>
        <v>0</v>
      </c>
      <c r="P571" s="132">
        <f>SUM(D571:O571)</f>
        <v>0</v>
      </c>
      <c r="Q571" s="9"/>
    </row>
    <row r="572" spans="1:17" hidden="1" x14ac:dyDescent="0.25">
      <c r="A572" s="255" t="str">
        <f>IF(B572=1,A571,"")</f>
        <v/>
      </c>
      <c r="B572" s="39" t="str">
        <f>IF(C572&lt;&gt;0,1,"")</f>
        <v/>
      </c>
      <c r="C572" s="138">
        <f>VLOOKUP($Y$10,CAD!$H$7:$I$31,2,0)</f>
        <v>0</v>
      </c>
      <c r="D572" s="139">
        <v>0</v>
      </c>
      <c r="E572" s="139">
        <v>0</v>
      </c>
      <c r="F572" s="139">
        <v>0</v>
      </c>
      <c r="G572" s="139">
        <v>0</v>
      </c>
      <c r="H572" s="139">
        <v>0</v>
      </c>
      <c r="I572" s="139">
        <v>0</v>
      </c>
      <c r="J572" s="139">
        <v>0</v>
      </c>
      <c r="K572" s="139">
        <v>0</v>
      </c>
      <c r="L572" s="139">
        <v>0</v>
      </c>
      <c r="M572" s="139">
        <v>0</v>
      </c>
      <c r="N572" s="139">
        <v>0</v>
      </c>
      <c r="O572" s="139">
        <v>0</v>
      </c>
      <c r="P572" s="140">
        <f>SUM(D572:O572)</f>
        <v>0</v>
      </c>
    </row>
    <row r="573" spans="1:17" hidden="1" x14ac:dyDescent="0.25">
      <c r="A573" s="255" t="str">
        <f>IF(B573=1,A571,"")</f>
        <v/>
      </c>
      <c r="B573" s="39" t="str">
        <f t="shared" ref="B573:B621" si="42">IF(C573&lt;&gt;0,1,"")</f>
        <v/>
      </c>
      <c r="C573" s="138">
        <f>VLOOKUP($Y$11,CAD!$H$7:$I$31,2,0)</f>
        <v>0</v>
      </c>
      <c r="D573" s="40">
        <v>0</v>
      </c>
      <c r="E573" s="40">
        <v>0</v>
      </c>
      <c r="F573" s="40">
        <v>0</v>
      </c>
      <c r="G573" s="40">
        <v>0</v>
      </c>
      <c r="H573" s="40">
        <v>0</v>
      </c>
      <c r="I573" s="40">
        <v>0</v>
      </c>
      <c r="J573" s="40">
        <v>0</v>
      </c>
      <c r="K573" s="40">
        <v>0</v>
      </c>
      <c r="L573" s="40">
        <v>0</v>
      </c>
      <c r="M573" s="40">
        <v>0</v>
      </c>
      <c r="N573" s="40">
        <v>0</v>
      </c>
      <c r="O573" s="40">
        <v>0</v>
      </c>
      <c r="P573" s="141">
        <f t="shared" ref="P573:P621" si="43">SUM(D573:O573)</f>
        <v>0</v>
      </c>
    </row>
    <row r="574" spans="1:17" hidden="1" x14ac:dyDescent="0.25">
      <c r="A574" s="255" t="str">
        <f>IF(B574=1,A571,"")</f>
        <v/>
      </c>
      <c r="B574" s="39" t="str">
        <f t="shared" si="42"/>
        <v/>
      </c>
      <c r="C574" s="138">
        <f>VLOOKUP($Y$12,CAD!$H$7:$I$31,2,0)</f>
        <v>0</v>
      </c>
      <c r="D574" s="40">
        <v>0</v>
      </c>
      <c r="E574" s="40">
        <v>0</v>
      </c>
      <c r="F574" s="40">
        <v>0</v>
      </c>
      <c r="G574" s="40">
        <v>0</v>
      </c>
      <c r="H574" s="40">
        <v>0</v>
      </c>
      <c r="I574" s="40">
        <v>0</v>
      </c>
      <c r="J574" s="40">
        <v>0</v>
      </c>
      <c r="K574" s="40">
        <v>0</v>
      </c>
      <c r="L574" s="40">
        <v>0</v>
      </c>
      <c r="M574" s="40">
        <v>0</v>
      </c>
      <c r="N574" s="40">
        <v>0</v>
      </c>
      <c r="O574" s="40">
        <v>0</v>
      </c>
      <c r="P574" s="141">
        <f t="shared" si="43"/>
        <v>0</v>
      </c>
    </row>
    <row r="575" spans="1:17" hidden="1" x14ac:dyDescent="0.25">
      <c r="A575" s="255" t="str">
        <f>IF(B575=1,A571,"")</f>
        <v/>
      </c>
      <c r="B575" s="39" t="str">
        <f t="shared" si="42"/>
        <v/>
      </c>
      <c r="C575" s="138">
        <f>VLOOKUP($Y$13,CAD!$H$7:$I$31,2,0)</f>
        <v>0</v>
      </c>
      <c r="D575" s="40">
        <v>0</v>
      </c>
      <c r="E575" s="40">
        <v>0</v>
      </c>
      <c r="F575" s="40">
        <v>0</v>
      </c>
      <c r="G575" s="40">
        <v>0</v>
      </c>
      <c r="H575" s="40">
        <v>0</v>
      </c>
      <c r="I575" s="40">
        <v>0</v>
      </c>
      <c r="J575" s="40">
        <v>0</v>
      </c>
      <c r="K575" s="40">
        <v>0</v>
      </c>
      <c r="L575" s="40">
        <v>0</v>
      </c>
      <c r="M575" s="40">
        <v>0</v>
      </c>
      <c r="N575" s="40">
        <v>0</v>
      </c>
      <c r="O575" s="40">
        <v>0</v>
      </c>
      <c r="P575" s="141">
        <f t="shared" si="43"/>
        <v>0</v>
      </c>
    </row>
    <row r="576" spans="1:17" hidden="1" x14ac:dyDescent="0.25">
      <c r="A576" s="255" t="str">
        <f>IF(B576=1,A571,"")</f>
        <v/>
      </c>
      <c r="B576" s="39" t="str">
        <f t="shared" si="42"/>
        <v/>
      </c>
      <c r="C576" s="138">
        <f>VLOOKUP($Y$14,CAD!$H$7:$I$31,2,0)</f>
        <v>0</v>
      </c>
      <c r="D576" s="40">
        <v>0</v>
      </c>
      <c r="E576" s="40">
        <v>0</v>
      </c>
      <c r="F576" s="40">
        <v>0</v>
      </c>
      <c r="G576" s="40">
        <v>0</v>
      </c>
      <c r="H576" s="40">
        <v>0</v>
      </c>
      <c r="I576" s="40">
        <v>0</v>
      </c>
      <c r="J576" s="40">
        <v>0</v>
      </c>
      <c r="K576" s="40">
        <v>0</v>
      </c>
      <c r="L576" s="40">
        <v>0</v>
      </c>
      <c r="M576" s="40">
        <v>0</v>
      </c>
      <c r="N576" s="40">
        <v>0</v>
      </c>
      <c r="O576" s="40">
        <v>0</v>
      </c>
      <c r="P576" s="141">
        <f t="shared" si="43"/>
        <v>0</v>
      </c>
    </row>
    <row r="577" spans="1:16" hidden="1" x14ac:dyDescent="0.25">
      <c r="A577" s="255" t="str">
        <f>IF(B577=1,A571,"")</f>
        <v/>
      </c>
      <c r="B577" s="39" t="str">
        <f t="shared" si="42"/>
        <v/>
      </c>
      <c r="C577" s="138">
        <f>VLOOKUP($Y$15,CAD!$H$7:$I$31,2,0)</f>
        <v>0</v>
      </c>
      <c r="D577" s="40">
        <v>0</v>
      </c>
      <c r="E577" s="40">
        <v>0</v>
      </c>
      <c r="F577" s="40">
        <v>0</v>
      </c>
      <c r="G577" s="40">
        <v>0</v>
      </c>
      <c r="H577" s="40">
        <v>0</v>
      </c>
      <c r="I577" s="40">
        <v>0</v>
      </c>
      <c r="J577" s="40">
        <v>0</v>
      </c>
      <c r="K577" s="40">
        <v>0</v>
      </c>
      <c r="L577" s="40">
        <v>0</v>
      </c>
      <c r="M577" s="40">
        <v>0</v>
      </c>
      <c r="N577" s="40">
        <v>0</v>
      </c>
      <c r="O577" s="40">
        <v>0</v>
      </c>
      <c r="P577" s="141">
        <f t="shared" si="43"/>
        <v>0</v>
      </c>
    </row>
    <row r="578" spans="1:16" hidden="1" x14ac:dyDescent="0.25">
      <c r="A578" s="255" t="str">
        <f>IF(B578=1,A571,"")</f>
        <v/>
      </c>
      <c r="B578" s="39" t="str">
        <f t="shared" si="42"/>
        <v/>
      </c>
      <c r="C578" s="138">
        <f>VLOOKUP($Y$16,CAD!$H$7:$I$31,2,0)</f>
        <v>0</v>
      </c>
      <c r="D578" s="40">
        <v>0</v>
      </c>
      <c r="E578" s="40">
        <v>0</v>
      </c>
      <c r="F578" s="40">
        <v>0</v>
      </c>
      <c r="G578" s="40">
        <v>0</v>
      </c>
      <c r="H578" s="40">
        <v>0</v>
      </c>
      <c r="I578" s="40">
        <v>0</v>
      </c>
      <c r="J578" s="40">
        <v>0</v>
      </c>
      <c r="K578" s="40">
        <v>0</v>
      </c>
      <c r="L578" s="40">
        <v>0</v>
      </c>
      <c r="M578" s="40">
        <v>0</v>
      </c>
      <c r="N578" s="40">
        <v>0</v>
      </c>
      <c r="O578" s="40">
        <v>0</v>
      </c>
      <c r="P578" s="141">
        <f t="shared" si="43"/>
        <v>0</v>
      </c>
    </row>
    <row r="579" spans="1:16" hidden="1" x14ac:dyDescent="0.25">
      <c r="A579" s="255" t="str">
        <f>IF(B579=1,A571,"")</f>
        <v/>
      </c>
      <c r="B579" s="39" t="str">
        <f t="shared" si="42"/>
        <v/>
      </c>
      <c r="C579" s="138">
        <f>VLOOKUP($Y$17,CAD!$H$7:$I$31,2,0)</f>
        <v>0</v>
      </c>
      <c r="D579" s="40">
        <v>0</v>
      </c>
      <c r="E579" s="40">
        <v>0</v>
      </c>
      <c r="F579" s="40">
        <v>0</v>
      </c>
      <c r="G579" s="40">
        <v>0</v>
      </c>
      <c r="H579" s="40">
        <v>0</v>
      </c>
      <c r="I579" s="40">
        <v>0</v>
      </c>
      <c r="J579" s="40">
        <v>0</v>
      </c>
      <c r="K579" s="40">
        <v>0</v>
      </c>
      <c r="L579" s="40">
        <v>0</v>
      </c>
      <c r="M579" s="40">
        <v>0</v>
      </c>
      <c r="N579" s="40">
        <v>0</v>
      </c>
      <c r="O579" s="40">
        <v>0</v>
      </c>
      <c r="P579" s="141">
        <f t="shared" si="43"/>
        <v>0</v>
      </c>
    </row>
    <row r="580" spans="1:16" hidden="1" x14ac:dyDescent="0.25">
      <c r="A580" s="255" t="str">
        <f>IF(B580=1,A571,"")</f>
        <v/>
      </c>
      <c r="B580" s="39" t="str">
        <f t="shared" si="42"/>
        <v/>
      </c>
      <c r="C580" s="138">
        <f>VLOOKUP($Y$18,CAD!$H$7:$I$31,2,0)</f>
        <v>0</v>
      </c>
      <c r="D580" s="40">
        <v>0</v>
      </c>
      <c r="E580" s="40">
        <v>0</v>
      </c>
      <c r="F580" s="40">
        <v>0</v>
      </c>
      <c r="G580" s="40">
        <v>0</v>
      </c>
      <c r="H580" s="40">
        <v>0</v>
      </c>
      <c r="I580" s="40">
        <v>0</v>
      </c>
      <c r="J580" s="40">
        <v>0</v>
      </c>
      <c r="K580" s="40">
        <v>0</v>
      </c>
      <c r="L580" s="40">
        <v>0</v>
      </c>
      <c r="M580" s="40">
        <v>0</v>
      </c>
      <c r="N580" s="40">
        <v>0</v>
      </c>
      <c r="O580" s="40">
        <v>0</v>
      </c>
      <c r="P580" s="141">
        <f t="shared" si="43"/>
        <v>0</v>
      </c>
    </row>
    <row r="581" spans="1:16" hidden="1" x14ac:dyDescent="0.25">
      <c r="A581" s="255" t="str">
        <f>IF(B581=1,A571,"")</f>
        <v/>
      </c>
      <c r="B581" s="39" t="str">
        <f t="shared" si="42"/>
        <v/>
      </c>
      <c r="C581" s="138">
        <f>VLOOKUP($Y$19,CAD!$H$7:$I$31,2,0)</f>
        <v>0</v>
      </c>
      <c r="D581" s="40">
        <v>0</v>
      </c>
      <c r="E581" s="40">
        <v>0</v>
      </c>
      <c r="F581" s="40">
        <v>0</v>
      </c>
      <c r="G581" s="40">
        <v>0</v>
      </c>
      <c r="H581" s="40">
        <v>0</v>
      </c>
      <c r="I581" s="40">
        <v>0</v>
      </c>
      <c r="J581" s="40">
        <v>0</v>
      </c>
      <c r="K581" s="40">
        <v>0</v>
      </c>
      <c r="L581" s="40">
        <v>0</v>
      </c>
      <c r="M581" s="40">
        <v>0</v>
      </c>
      <c r="N581" s="40">
        <v>0</v>
      </c>
      <c r="O581" s="40">
        <v>0</v>
      </c>
      <c r="P581" s="141">
        <f t="shared" si="43"/>
        <v>0</v>
      </c>
    </row>
    <row r="582" spans="1:16" hidden="1" x14ac:dyDescent="0.25">
      <c r="A582" s="255" t="str">
        <f>IF(B582=1,A571,"")</f>
        <v/>
      </c>
      <c r="B582" s="39" t="str">
        <f t="shared" si="42"/>
        <v/>
      </c>
      <c r="C582" s="138">
        <f>VLOOKUP($Y$20,CAD!$H$7:$I$31,2,0)</f>
        <v>0</v>
      </c>
      <c r="D582" s="40">
        <v>0</v>
      </c>
      <c r="E582" s="40">
        <v>0</v>
      </c>
      <c r="F582" s="40">
        <v>0</v>
      </c>
      <c r="G582" s="40">
        <v>0</v>
      </c>
      <c r="H582" s="40">
        <v>0</v>
      </c>
      <c r="I582" s="40">
        <v>0</v>
      </c>
      <c r="J582" s="40">
        <v>0</v>
      </c>
      <c r="K582" s="40">
        <v>0</v>
      </c>
      <c r="L582" s="40">
        <v>0</v>
      </c>
      <c r="M582" s="40">
        <v>0</v>
      </c>
      <c r="N582" s="40">
        <v>0</v>
      </c>
      <c r="O582" s="40">
        <v>0</v>
      </c>
      <c r="P582" s="141">
        <f t="shared" si="43"/>
        <v>0</v>
      </c>
    </row>
    <row r="583" spans="1:16" hidden="1" x14ac:dyDescent="0.25">
      <c r="A583" s="255" t="str">
        <f>IF(B583=1,A571,"")</f>
        <v/>
      </c>
      <c r="B583" s="39" t="str">
        <f t="shared" si="42"/>
        <v/>
      </c>
      <c r="C583" s="138">
        <f>VLOOKUP($Y$21,CAD!$H$7:$I$31,2,0)</f>
        <v>0</v>
      </c>
      <c r="D583" s="40">
        <v>0</v>
      </c>
      <c r="E583" s="40">
        <v>0</v>
      </c>
      <c r="F583" s="40">
        <v>0</v>
      </c>
      <c r="G583" s="40">
        <v>0</v>
      </c>
      <c r="H583" s="40">
        <v>0</v>
      </c>
      <c r="I583" s="40">
        <v>0</v>
      </c>
      <c r="J583" s="40">
        <v>0</v>
      </c>
      <c r="K583" s="40">
        <v>0</v>
      </c>
      <c r="L583" s="40">
        <v>0</v>
      </c>
      <c r="M583" s="40">
        <v>0</v>
      </c>
      <c r="N583" s="40">
        <v>0</v>
      </c>
      <c r="O583" s="40">
        <v>0</v>
      </c>
      <c r="P583" s="141">
        <f t="shared" si="43"/>
        <v>0</v>
      </c>
    </row>
    <row r="584" spans="1:16" hidden="1" x14ac:dyDescent="0.25">
      <c r="A584" s="255" t="str">
        <f>IF(B584=1,A571,"")</f>
        <v/>
      </c>
      <c r="B584" s="39" t="str">
        <f t="shared" si="42"/>
        <v/>
      </c>
      <c r="C584" s="138">
        <f>VLOOKUP($Y$22,CAD!$H$7:$I$31,2,0)</f>
        <v>0</v>
      </c>
      <c r="D584" s="40">
        <v>0</v>
      </c>
      <c r="E584" s="40">
        <v>0</v>
      </c>
      <c r="F584" s="40">
        <v>0</v>
      </c>
      <c r="G584" s="40">
        <v>0</v>
      </c>
      <c r="H584" s="40">
        <v>0</v>
      </c>
      <c r="I584" s="40">
        <v>0</v>
      </c>
      <c r="J584" s="40">
        <v>0</v>
      </c>
      <c r="K584" s="40">
        <v>0</v>
      </c>
      <c r="L584" s="40">
        <v>0</v>
      </c>
      <c r="M584" s="40">
        <v>0</v>
      </c>
      <c r="N584" s="40">
        <v>0</v>
      </c>
      <c r="O584" s="40">
        <v>0</v>
      </c>
      <c r="P584" s="141">
        <f t="shared" si="43"/>
        <v>0</v>
      </c>
    </row>
    <row r="585" spans="1:16" hidden="1" x14ac:dyDescent="0.25">
      <c r="A585" s="255" t="str">
        <f>IF(B585=1,A571,"")</f>
        <v/>
      </c>
      <c r="B585" s="39" t="str">
        <f t="shared" si="42"/>
        <v/>
      </c>
      <c r="C585" s="138">
        <f>VLOOKUP($Y$23,CAD!$H$7:$I$31,2,0)</f>
        <v>0</v>
      </c>
      <c r="D585" s="40">
        <v>0</v>
      </c>
      <c r="E585" s="40">
        <v>0</v>
      </c>
      <c r="F585" s="40">
        <v>0</v>
      </c>
      <c r="G585" s="40">
        <v>0</v>
      </c>
      <c r="H585" s="40">
        <v>0</v>
      </c>
      <c r="I585" s="40">
        <v>0</v>
      </c>
      <c r="J585" s="40">
        <v>0</v>
      </c>
      <c r="K585" s="40">
        <v>0</v>
      </c>
      <c r="L585" s="40">
        <v>0</v>
      </c>
      <c r="M585" s="40">
        <v>0</v>
      </c>
      <c r="N585" s="40">
        <v>0</v>
      </c>
      <c r="O585" s="40">
        <v>0</v>
      </c>
      <c r="P585" s="141">
        <f t="shared" si="43"/>
        <v>0</v>
      </c>
    </row>
    <row r="586" spans="1:16" hidden="1" x14ac:dyDescent="0.25">
      <c r="A586" s="255" t="str">
        <f>IF(B586=1,A571,"")</f>
        <v/>
      </c>
      <c r="B586" s="39" t="str">
        <f t="shared" si="42"/>
        <v/>
      </c>
      <c r="C586" s="138">
        <f>VLOOKUP($Y$24,CAD!$H$7:$I$31,2,0)</f>
        <v>0</v>
      </c>
      <c r="D586" s="40">
        <v>0</v>
      </c>
      <c r="E586" s="40">
        <v>0</v>
      </c>
      <c r="F586" s="40">
        <v>0</v>
      </c>
      <c r="G586" s="40">
        <v>0</v>
      </c>
      <c r="H586" s="40">
        <v>0</v>
      </c>
      <c r="I586" s="40">
        <v>0</v>
      </c>
      <c r="J586" s="40">
        <v>0</v>
      </c>
      <c r="K586" s="40">
        <v>0</v>
      </c>
      <c r="L586" s="40">
        <v>0</v>
      </c>
      <c r="M586" s="40">
        <v>0</v>
      </c>
      <c r="N586" s="40">
        <v>0</v>
      </c>
      <c r="O586" s="40">
        <v>0</v>
      </c>
      <c r="P586" s="141">
        <f t="shared" si="43"/>
        <v>0</v>
      </c>
    </row>
    <row r="587" spans="1:16" hidden="1" x14ac:dyDescent="0.25">
      <c r="A587" s="255" t="str">
        <f>IF(B587=1,A571,"")</f>
        <v/>
      </c>
      <c r="B587" s="39" t="str">
        <f t="shared" si="42"/>
        <v/>
      </c>
      <c r="C587" s="138">
        <f>VLOOKUP($Y$25,CAD!$H$7:$I$31,2,0)</f>
        <v>0</v>
      </c>
      <c r="D587" s="40">
        <v>0</v>
      </c>
      <c r="E587" s="40">
        <v>0</v>
      </c>
      <c r="F587" s="40">
        <v>0</v>
      </c>
      <c r="G587" s="40">
        <v>0</v>
      </c>
      <c r="H587" s="40">
        <v>0</v>
      </c>
      <c r="I587" s="40">
        <v>0</v>
      </c>
      <c r="J587" s="40">
        <v>0</v>
      </c>
      <c r="K587" s="40">
        <v>0</v>
      </c>
      <c r="L587" s="40">
        <v>0</v>
      </c>
      <c r="M587" s="40">
        <v>0</v>
      </c>
      <c r="N587" s="40">
        <v>0</v>
      </c>
      <c r="O587" s="40">
        <v>0</v>
      </c>
      <c r="P587" s="141">
        <f t="shared" si="43"/>
        <v>0</v>
      </c>
    </row>
    <row r="588" spans="1:16" hidden="1" x14ac:dyDescent="0.25">
      <c r="A588" s="255" t="str">
        <f>IF(B588=1,A571,"")</f>
        <v/>
      </c>
      <c r="B588" s="39" t="str">
        <f t="shared" si="42"/>
        <v/>
      </c>
      <c r="C588" s="138">
        <f>VLOOKUP($Y$26,CAD!$H$7:$I$31,2,0)</f>
        <v>0</v>
      </c>
      <c r="D588" s="40">
        <v>0</v>
      </c>
      <c r="E588" s="40">
        <v>0</v>
      </c>
      <c r="F588" s="40">
        <v>0</v>
      </c>
      <c r="G588" s="40">
        <v>0</v>
      </c>
      <c r="H588" s="40">
        <v>0</v>
      </c>
      <c r="I588" s="40">
        <v>0</v>
      </c>
      <c r="J588" s="40">
        <v>0</v>
      </c>
      <c r="K588" s="40">
        <v>0</v>
      </c>
      <c r="L588" s="40">
        <v>0</v>
      </c>
      <c r="M588" s="40">
        <v>0</v>
      </c>
      <c r="N588" s="40">
        <v>0</v>
      </c>
      <c r="O588" s="40">
        <v>0</v>
      </c>
      <c r="P588" s="141">
        <f t="shared" si="43"/>
        <v>0</v>
      </c>
    </row>
    <row r="589" spans="1:16" hidden="1" x14ac:dyDescent="0.25">
      <c r="A589" s="255" t="str">
        <f>IF(B589=1,A571,"")</f>
        <v/>
      </c>
      <c r="B589" s="39" t="str">
        <f t="shared" si="42"/>
        <v/>
      </c>
      <c r="C589" s="138">
        <f>VLOOKUP($Y$27,CAD!$H$7:$I$31,2,0)</f>
        <v>0</v>
      </c>
      <c r="D589" s="40">
        <v>0</v>
      </c>
      <c r="E589" s="40">
        <v>0</v>
      </c>
      <c r="F589" s="40">
        <v>0</v>
      </c>
      <c r="G589" s="40">
        <v>0</v>
      </c>
      <c r="H589" s="40">
        <v>0</v>
      </c>
      <c r="I589" s="40">
        <v>0</v>
      </c>
      <c r="J589" s="40">
        <v>0</v>
      </c>
      <c r="K589" s="40">
        <v>0</v>
      </c>
      <c r="L589" s="40">
        <v>0</v>
      </c>
      <c r="M589" s="40">
        <v>0</v>
      </c>
      <c r="N589" s="40">
        <v>0</v>
      </c>
      <c r="O589" s="40">
        <v>0</v>
      </c>
      <c r="P589" s="141">
        <f t="shared" si="43"/>
        <v>0</v>
      </c>
    </row>
    <row r="590" spans="1:16" hidden="1" x14ac:dyDescent="0.25">
      <c r="A590" s="255" t="str">
        <f>IF(B590=1,A571,"")</f>
        <v/>
      </c>
      <c r="B590" s="39" t="str">
        <f t="shared" si="42"/>
        <v/>
      </c>
      <c r="C590" s="138">
        <f>VLOOKUP($Y$28,CAD!$H$7:$I$31,2,0)</f>
        <v>0</v>
      </c>
      <c r="D590" s="40">
        <v>0</v>
      </c>
      <c r="E590" s="40">
        <v>0</v>
      </c>
      <c r="F590" s="40">
        <v>0</v>
      </c>
      <c r="G590" s="40">
        <v>0</v>
      </c>
      <c r="H590" s="40">
        <v>0</v>
      </c>
      <c r="I590" s="40">
        <v>0</v>
      </c>
      <c r="J590" s="40">
        <v>0</v>
      </c>
      <c r="K590" s="40">
        <v>0</v>
      </c>
      <c r="L590" s="40">
        <v>0</v>
      </c>
      <c r="M590" s="40">
        <v>0</v>
      </c>
      <c r="N590" s="40">
        <v>0</v>
      </c>
      <c r="O590" s="40">
        <v>0</v>
      </c>
      <c r="P590" s="141">
        <f t="shared" si="43"/>
        <v>0</v>
      </c>
    </row>
    <row r="591" spans="1:16" hidden="1" x14ac:dyDescent="0.25">
      <c r="A591" s="255" t="str">
        <f>IF(B591=1,A571,"")</f>
        <v/>
      </c>
      <c r="B591" s="39" t="str">
        <f t="shared" si="42"/>
        <v/>
      </c>
      <c r="C591" s="138">
        <f>VLOOKUP($Y$29,CAD!$H$7:$I$31,2,0)</f>
        <v>0</v>
      </c>
      <c r="D591" s="40">
        <v>0</v>
      </c>
      <c r="E591" s="40">
        <v>0</v>
      </c>
      <c r="F591" s="40">
        <v>0</v>
      </c>
      <c r="G591" s="40">
        <v>0</v>
      </c>
      <c r="H591" s="40">
        <v>0</v>
      </c>
      <c r="I591" s="40">
        <v>0</v>
      </c>
      <c r="J591" s="40">
        <v>0</v>
      </c>
      <c r="K591" s="40">
        <v>0</v>
      </c>
      <c r="L591" s="40">
        <v>0</v>
      </c>
      <c r="M591" s="40">
        <v>0</v>
      </c>
      <c r="N591" s="40">
        <v>0</v>
      </c>
      <c r="O591" s="40">
        <v>0</v>
      </c>
      <c r="P591" s="141">
        <f t="shared" si="43"/>
        <v>0</v>
      </c>
    </row>
    <row r="592" spans="1:16" hidden="1" x14ac:dyDescent="0.25">
      <c r="A592" s="255" t="str">
        <f>IF(B592=1,A571,"")</f>
        <v/>
      </c>
      <c r="B592" s="39" t="str">
        <f t="shared" si="42"/>
        <v/>
      </c>
      <c r="C592" s="138">
        <f>VLOOKUP($Y$30,CAD!$H$7:$I$31,2,0)</f>
        <v>0</v>
      </c>
      <c r="D592" s="40">
        <v>0</v>
      </c>
      <c r="E592" s="40">
        <v>0</v>
      </c>
      <c r="F592" s="40">
        <v>0</v>
      </c>
      <c r="G592" s="40">
        <v>0</v>
      </c>
      <c r="H592" s="40">
        <v>0</v>
      </c>
      <c r="I592" s="40">
        <v>0</v>
      </c>
      <c r="J592" s="40">
        <v>0</v>
      </c>
      <c r="K592" s="40">
        <v>0</v>
      </c>
      <c r="L592" s="40">
        <v>0</v>
      </c>
      <c r="M592" s="40">
        <v>0</v>
      </c>
      <c r="N592" s="40">
        <v>0</v>
      </c>
      <c r="O592" s="40">
        <v>0</v>
      </c>
      <c r="P592" s="141">
        <f t="shared" si="43"/>
        <v>0</v>
      </c>
    </row>
    <row r="593" spans="1:16" hidden="1" x14ac:dyDescent="0.25">
      <c r="A593" s="255" t="str">
        <f>IF(B593=1,A571,"")</f>
        <v/>
      </c>
      <c r="B593" s="39" t="str">
        <f t="shared" si="42"/>
        <v/>
      </c>
      <c r="C593" s="138">
        <f>VLOOKUP($Y$31,CAD!$H$7:$I$31,2,0)</f>
        <v>0</v>
      </c>
      <c r="D593" s="40">
        <v>0</v>
      </c>
      <c r="E593" s="40">
        <v>0</v>
      </c>
      <c r="F593" s="40">
        <v>0</v>
      </c>
      <c r="G593" s="40">
        <v>0</v>
      </c>
      <c r="H593" s="40">
        <v>0</v>
      </c>
      <c r="I593" s="40">
        <v>0</v>
      </c>
      <c r="J593" s="40">
        <v>0</v>
      </c>
      <c r="K593" s="40">
        <v>0</v>
      </c>
      <c r="L593" s="40">
        <v>0</v>
      </c>
      <c r="M593" s="40">
        <v>0</v>
      </c>
      <c r="N593" s="40">
        <v>0</v>
      </c>
      <c r="O593" s="40">
        <v>0</v>
      </c>
      <c r="P593" s="141">
        <f t="shared" si="43"/>
        <v>0</v>
      </c>
    </row>
    <row r="594" spans="1:16" hidden="1" x14ac:dyDescent="0.25">
      <c r="A594" s="255" t="str">
        <f>IF(B594=1,A571,"")</f>
        <v/>
      </c>
      <c r="B594" s="39" t="str">
        <f t="shared" si="42"/>
        <v/>
      </c>
      <c r="C594" s="138">
        <f>VLOOKUP($Y$32,CAD!$H$7:$I$31,2,0)</f>
        <v>0</v>
      </c>
      <c r="D594" s="40">
        <v>0</v>
      </c>
      <c r="E594" s="40">
        <v>0</v>
      </c>
      <c r="F594" s="40">
        <v>0</v>
      </c>
      <c r="G594" s="40">
        <v>0</v>
      </c>
      <c r="H594" s="40">
        <v>0</v>
      </c>
      <c r="I594" s="40">
        <v>0</v>
      </c>
      <c r="J594" s="40">
        <v>0</v>
      </c>
      <c r="K594" s="40">
        <v>0</v>
      </c>
      <c r="L594" s="40">
        <v>0</v>
      </c>
      <c r="M594" s="40">
        <v>0</v>
      </c>
      <c r="N594" s="40">
        <v>0</v>
      </c>
      <c r="O594" s="40">
        <v>0</v>
      </c>
      <c r="P594" s="141">
        <f t="shared" si="43"/>
        <v>0</v>
      </c>
    </row>
    <row r="595" spans="1:16" hidden="1" x14ac:dyDescent="0.25">
      <c r="A595" s="255" t="str">
        <f>IF(B595=1,A571,"")</f>
        <v/>
      </c>
      <c r="B595" s="39" t="str">
        <f t="shared" si="42"/>
        <v/>
      </c>
      <c r="C595" s="138">
        <f>VLOOKUP($Y$33,CAD!$H$7:$I$31,2,0)</f>
        <v>0</v>
      </c>
      <c r="D595" s="40">
        <v>0</v>
      </c>
      <c r="E595" s="40">
        <v>0</v>
      </c>
      <c r="F595" s="40">
        <v>0</v>
      </c>
      <c r="G595" s="40">
        <v>0</v>
      </c>
      <c r="H595" s="40">
        <v>0</v>
      </c>
      <c r="I595" s="40">
        <v>0</v>
      </c>
      <c r="J595" s="40">
        <v>0</v>
      </c>
      <c r="K595" s="40">
        <v>0</v>
      </c>
      <c r="L595" s="40">
        <v>0</v>
      </c>
      <c r="M595" s="40">
        <v>0</v>
      </c>
      <c r="N595" s="40">
        <v>0</v>
      </c>
      <c r="O595" s="40">
        <v>0</v>
      </c>
      <c r="P595" s="141">
        <f t="shared" si="43"/>
        <v>0</v>
      </c>
    </row>
    <row r="596" spans="1:16" hidden="1" x14ac:dyDescent="0.25">
      <c r="A596" s="255" t="str">
        <f>IF(B596=1,A571,"")</f>
        <v/>
      </c>
      <c r="B596" s="39" t="str">
        <f t="shared" si="42"/>
        <v/>
      </c>
      <c r="C596" s="138">
        <f>VLOOKUP($Y$34,CAD!$H$7:$I$31,2,0)</f>
        <v>0</v>
      </c>
      <c r="D596" s="40">
        <v>0</v>
      </c>
      <c r="E596" s="40">
        <v>0</v>
      </c>
      <c r="F596" s="40">
        <v>0</v>
      </c>
      <c r="G596" s="40">
        <v>0</v>
      </c>
      <c r="H596" s="40">
        <v>0</v>
      </c>
      <c r="I596" s="40">
        <v>0</v>
      </c>
      <c r="J596" s="40">
        <v>0</v>
      </c>
      <c r="K596" s="40">
        <v>0</v>
      </c>
      <c r="L596" s="40">
        <v>0</v>
      </c>
      <c r="M596" s="40">
        <v>0</v>
      </c>
      <c r="N596" s="40">
        <v>0</v>
      </c>
      <c r="O596" s="40">
        <v>0</v>
      </c>
      <c r="P596" s="141">
        <f t="shared" si="43"/>
        <v>0</v>
      </c>
    </row>
    <row r="597" spans="1:16" hidden="1" x14ac:dyDescent="0.25">
      <c r="A597" s="255" t="str">
        <f>IF(B597=1,A571,"")</f>
        <v/>
      </c>
      <c r="B597" s="39" t="str">
        <f t="shared" si="42"/>
        <v/>
      </c>
      <c r="C597" s="137">
        <f>VLOOKUP($Y$35,CAD!$J$7:$K$31,2,0)</f>
        <v>0</v>
      </c>
      <c r="D597" s="40">
        <v>0</v>
      </c>
      <c r="E597" s="40">
        <v>0</v>
      </c>
      <c r="F597" s="40">
        <v>0</v>
      </c>
      <c r="G597" s="40">
        <v>0</v>
      </c>
      <c r="H597" s="40">
        <v>0</v>
      </c>
      <c r="I597" s="40">
        <v>0</v>
      </c>
      <c r="J597" s="40">
        <v>0</v>
      </c>
      <c r="K597" s="40">
        <v>0</v>
      </c>
      <c r="L597" s="40">
        <v>0</v>
      </c>
      <c r="M597" s="40">
        <v>0</v>
      </c>
      <c r="N597" s="40">
        <v>0</v>
      </c>
      <c r="O597" s="40">
        <v>0</v>
      </c>
      <c r="P597" s="141">
        <f t="shared" si="43"/>
        <v>0</v>
      </c>
    </row>
    <row r="598" spans="1:16" hidden="1" x14ac:dyDescent="0.25">
      <c r="A598" s="255" t="str">
        <f>IF(B598=1,A571,"")</f>
        <v/>
      </c>
      <c r="B598" s="39" t="str">
        <f t="shared" si="42"/>
        <v/>
      </c>
      <c r="C598" s="137">
        <f>VLOOKUP($Y$36,CAD!$J$7:$K$31,2,0)</f>
        <v>0</v>
      </c>
      <c r="D598" s="40">
        <v>0</v>
      </c>
      <c r="E598" s="40">
        <v>0</v>
      </c>
      <c r="F598" s="40">
        <v>0</v>
      </c>
      <c r="G598" s="40">
        <v>0</v>
      </c>
      <c r="H598" s="40">
        <v>0</v>
      </c>
      <c r="I598" s="40">
        <v>0</v>
      </c>
      <c r="J598" s="40">
        <v>0</v>
      </c>
      <c r="K598" s="40">
        <v>0</v>
      </c>
      <c r="L598" s="40">
        <v>0</v>
      </c>
      <c r="M598" s="40">
        <v>0</v>
      </c>
      <c r="N598" s="40">
        <v>0</v>
      </c>
      <c r="O598" s="40">
        <v>0</v>
      </c>
      <c r="P598" s="141">
        <f t="shared" si="43"/>
        <v>0</v>
      </c>
    </row>
    <row r="599" spans="1:16" hidden="1" x14ac:dyDescent="0.25">
      <c r="A599" s="255" t="str">
        <f>IF(B599=1,A571,"")</f>
        <v/>
      </c>
      <c r="B599" s="39" t="str">
        <f t="shared" si="42"/>
        <v/>
      </c>
      <c r="C599" s="137">
        <f>VLOOKUP($Y$37,CAD!$J$7:$K$31,2,0)</f>
        <v>0</v>
      </c>
      <c r="D599" s="40">
        <v>0</v>
      </c>
      <c r="E599" s="40">
        <v>0</v>
      </c>
      <c r="F599" s="40">
        <v>0</v>
      </c>
      <c r="G599" s="40">
        <v>0</v>
      </c>
      <c r="H599" s="40">
        <v>0</v>
      </c>
      <c r="I599" s="40">
        <v>0</v>
      </c>
      <c r="J599" s="40">
        <v>0</v>
      </c>
      <c r="K599" s="40">
        <v>0</v>
      </c>
      <c r="L599" s="40">
        <v>0</v>
      </c>
      <c r="M599" s="40">
        <v>0</v>
      </c>
      <c r="N599" s="40">
        <v>0</v>
      </c>
      <c r="O599" s="40">
        <v>0</v>
      </c>
      <c r="P599" s="141">
        <f t="shared" si="43"/>
        <v>0</v>
      </c>
    </row>
    <row r="600" spans="1:16" hidden="1" x14ac:dyDescent="0.25">
      <c r="A600" s="255" t="str">
        <f>IF(B600=1,A571,"")</f>
        <v/>
      </c>
      <c r="B600" s="39" t="str">
        <f t="shared" si="42"/>
        <v/>
      </c>
      <c r="C600" s="137">
        <f>VLOOKUP($Y$38,CAD!$J$7:$K$31,2,0)</f>
        <v>0</v>
      </c>
      <c r="D600" s="40">
        <v>0</v>
      </c>
      <c r="E600" s="40">
        <v>0</v>
      </c>
      <c r="F600" s="40">
        <v>0</v>
      </c>
      <c r="G600" s="40">
        <v>0</v>
      </c>
      <c r="H600" s="40">
        <v>0</v>
      </c>
      <c r="I600" s="40">
        <v>0</v>
      </c>
      <c r="J600" s="40">
        <v>0</v>
      </c>
      <c r="K600" s="40">
        <v>0</v>
      </c>
      <c r="L600" s="40">
        <v>0</v>
      </c>
      <c r="M600" s="40">
        <v>0</v>
      </c>
      <c r="N600" s="40">
        <v>0</v>
      </c>
      <c r="O600" s="40">
        <v>0</v>
      </c>
      <c r="P600" s="141">
        <f t="shared" si="43"/>
        <v>0</v>
      </c>
    </row>
    <row r="601" spans="1:16" hidden="1" x14ac:dyDescent="0.25">
      <c r="A601" s="255" t="str">
        <f>IF(B601=1,A571,"")</f>
        <v/>
      </c>
      <c r="B601" s="39" t="str">
        <f t="shared" si="42"/>
        <v/>
      </c>
      <c r="C601" s="137">
        <f>VLOOKUP($Y$39,CAD!$J$7:$K$31,2,0)</f>
        <v>0</v>
      </c>
      <c r="D601" s="40">
        <v>0</v>
      </c>
      <c r="E601" s="40">
        <v>0</v>
      </c>
      <c r="F601" s="40">
        <v>0</v>
      </c>
      <c r="G601" s="40">
        <v>0</v>
      </c>
      <c r="H601" s="40">
        <v>0</v>
      </c>
      <c r="I601" s="40">
        <v>0</v>
      </c>
      <c r="J601" s="40">
        <v>0</v>
      </c>
      <c r="K601" s="40">
        <v>0</v>
      </c>
      <c r="L601" s="40">
        <v>0</v>
      </c>
      <c r="M601" s="40">
        <v>0</v>
      </c>
      <c r="N601" s="40">
        <v>0</v>
      </c>
      <c r="O601" s="40">
        <v>0</v>
      </c>
      <c r="P601" s="141">
        <f t="shared" si="43"/>
        <v>0</v>
      </c>
    </row>
    <row r="602" spans="1:16" hidden="1" x14ac:dyDescent="0.25">
      <c r="A602" s="255" t="str">
        <f>IF(B602=1,A571,"")</f>
        <v/>
      </c>
      <c r="B602" s="39" t="str">
        <f t="shared" si="42"/>
        <v/>
      </c>
      <c r="C602" s="137">
        <f>VLOOKUP($Y$40,CAD!$J$7:$K$31,2,0)</f>
        <v>0</v>
      </c>
      <c r="D602" s="40">
        <v>0</v>
      </c>
      <c r="E602" s="40">
        <v>0</v>
      </c>
      <c r="F602" s="40">
        <v>0</v>
      </c>
      <c r="G602" s="40">
        <v>0</v>
      </c>
      <c r="H602" s="40">
        <v>0</v>
      </c>
      <c r="I602" s="40">
        <v>0</v>
      </c>
      <c r="J602" s="40">
        <v>0</v>
      </c>
      <c r="K602" s="40">
        <v>0</v>
      </c>
      <c r="L602" s="40">
        <v>0</v>
      </c>
      <c r="M602" s="40">
        <v>0</v>
      </c>
      <c r="N602" s="40">
        <v>0</v>
      </c>
      <c r="O602" s="40">
        <v>0</v>
      </c>
      <c r="P602" s="141">
        <f t="shared" si="43"/>
        <v>0</v>
      </c>
    </row>
    <row r="603" spans="1:16" hidden="1" x14ac:dyDescent="0.25">
      <c r="A603" s="255" t="str">
        <f>IF(B603=1,A571,"")</f>
        <v/>
      </c>
      <c r="B603" s="39" t="str">
        <f t="shared" si="42"/>
        <v/>
      </c>
      <c r="C603" s="137">
        <f>VLOOKUP($Y$41,CAD!$J$7:$K$31,2,0)</f>
        <v>0</v>
      </c>
      <c r="D603" s="40">
        <v>0</v>
      </c>
      <c r="E603" s="40">
        <v>0</v>
      </c>
      <c r="F603" s="40">
        <v>0</v>
      </c>
      <c r="G603" s="40">
        <v>0</v>
      </c>
      <c r="H603" s="40">
        <v>0</v>
      </c>
      <c r="I603" s="40">
        <v>0</v>
      </c>
      <c r="J603" s="40">
        <v>0</v>
      </c>
      <c r="K603" s="40">
        <v>0</v>
      </c>
      <c r="L603" s="40">
        <v>0</v>
      </c>
      <c r="M603" s="40">
        <v>0</v>
      </c>
      <c r="N603" s="40">
        <v>0</v>
      </c>
      <c r="O603" s="40">
        <v>0</v>
      </c>
      <c r="P603" s="141">
        <f t="shared" si="43"/>
        <v>0</v>
      </c>
    </row>
    <row r="604" spans="1:16" hidden="1" x14ac:dyDescent="0.25">
      <c r="A604" s="255" t="str">
        <f>IF(B604=1,A571,"")</f>
        <v/>
      </c>
      <c r="B604" s="39" t="str">
        <f t="shared" si="42"/>
        <v/>
      </c>
      <c r="C604" s="137">
        <f>VLOOKUP($Y$42,CAD!$J$7:$K$31,2,0)</f>
        <v>0</v>
      </c>
      <c r="D604" s="40">
        <v>0</v>
      </c>
      <c r="E604" s="40">
        <v>0</v>
      </c>
      <c r="F604" s="40">
        <v>0</v>
      </c>
      <c r="G604" s="40">
        <v>0</v>
      </c>
      <c r="H604" s="40">
        <v>0</v>
      </c>
      <c r="I604" s="40">
        <v>0</v>
      </c>
      <c r="J604" s="40">
        <v>0</v>
      </c>
      <c r="K604" s="40">
        <v>0</v>
      </c>
      <c r="L604" s="40">
        <v>0</v>
      </c>
      <c r="M604" s="40">
        <v>0</v>
      </c>
      <c r="N604" s="40">
        <v>0</v>
      </c>
      <c r="O604" s="40">
        <v>0</v>
      </c>
      <c r="P604" s="141">
        <f t="shared" si="43"/>
        <v>0</v>
      </c>
    </row>
    <row r="605" spans="1:16" hidden="1" x14ac:dyDescent="0.25">
      <c r="A605" s="255" t="str">
        <f>IF(B605=1,A571,"")</f>
        <v/>
      </c>
      <c r="B605" s="39" t="str">
        <f t="shared" si="42"/>
        <v/>
      </c>
      <c r="C605" s="137">
        <f>VLOOKUP($Y$43,CAD!$J$7:$K$31,2,0)</f>
        <v>0</v>
      </c>
      <c r="D605" s="40">
        <v>0</v>
      </c>
      <c r="E605" s="40">
        <v>0</v>
      </c>
      <c r="F605" s="40">
        <v>0</v>
      </c>
      <c r="G605" s="40">
        <v>0</v>
      </c>
      <c r="H605" s="40">
        <v>0</v>
      </c>
      <c r="I605" s="40">
        <v>0</v>
      </c>
      <c r="J605" s="40">
        <v>0</v>
      </c>
      <c r="K605" s="40">
        <v>0</v>
      </c>
      <c r="L605" s="40">
        <v>0</v>
      </c>
      <c r="M605" s="40">
        <v>0</v>
      </c>
      <c r="N605" s="40">
        <v>0</v>
      </c>
      <c r="O605" s="40">
        <v>0</v>
      </c>
      <c r="P605" s="141">
        <f t="shared" si="43"/>
        <v>0</v>
      </c>
    </row>
    <row r="606" spans="1:16" hidden="1" x14ac:dyDescent="0.25">
      <c r="A606" s="255" t="str">
        <f>IF(B606=1,A571,"")</f>
        <v/>
      </c>
      <c r="B606" s="39" t="str">
        <f t="shared" si="42"/>
        <v/>
      </c>
      <c r="C606" s="137">
        <f>VLOOKUP($Y$44,CAD!$J$7:$K$31,2,0)</f>
        <v>0</v>
      </c>
      <c r="D606" s="40">
        <v>0</v>
      </c>
      <c r="E606" s="40">
        <v>0</v>
      </c>
      <c r="F606" s="40">
        <v>0</v>
      </c>
      <c r="G606" s="40">
        <v>0</v>
      </c>
      <c r="H606" s="40">
        <v>0</v>
      </c>
      <c r="I606" s="40">
        <v>0</v>
      </c>
      <c r="J606" s="40">
        <v>0</v>
      </c>
      <c r="K606" s="40">
        <v>0</v>
      </c>
      <c r="L606" s="40">
        <v>0</v>
      </c>
      <c r="M606" s="40">
        <v>0</v>
      </c>
      <c r="N606" s="40">
        <v>0</v>
      </c>
      <c r="O606" s="40">
        <v>0</v>
      </c>
      <c r="P606" s="141">
        <f t="shared" si="43"/>
        <v>0</v>
      </c>
    </row>
    <row r="607" spans="1:16" hidden="1" x14ac:dyDescent="0.25">
      <c r="A607" s="255" t="str">
        <f>IF(B607=1,A571,"")</f>
        <v/>
      </c>
      <c r="B607" s="39" t="str">
        <f t="shared" si="42"/>
        <v/>
      </c>
      <c r="C607" s="137">
        <f>VLOOKUP($Y$45,CAD!$J$7:$K$31,2,0)</f>
        <v>0</v>
      </c>
      <c r="D607" s="40">
        <v>0</v>
      </c>
      <c r="E607" s="40">
        <v>0</v>
      </c>
      <c r="F607" s="40">
        <v>0</v>
      </c>
      <c r="G607" s="40">
        <v>0</v>
      </c>
      <c r="H607" s="40">
        <v>0</v>
      </c>
      <c r="I607" s="40">
        <v>0</v>
      </c>
      <c r="J607" s="40">
        <v>0</v>
      </c>
      <c r="K607" s="40">
        <v>0</v>
      </c>
      <c r="L607" s="40">
        <v>0</v>
      </c>
      <c r="M607" s="40">
        <v>0</v>
      </c>
      <c r="N607" s="40">
        <v>0</v>
      </c>
      <c r="O607" s="40">
        <v>0</v>
      </c>
      <c r="P607" s="141">
        <f t="shared" si="43"/>
        <v>0</v>
      </c>
    </row>
    <row r="608" spans="1:16" hidden="1" x14ac:dyDescent="0.25">
      <c r="A608" s="255" t="str">
        <f>IF(B608=1,A571,"")</f>
        <v/>
      </c>
      <c r="B608" s="39" t="str">
        <f t="shared" si="42"/>
        <v/>
      </c>
      <c r="C608" s="137">
        <f>VLOOKUP($Y$46,CAD!$J$7:$K$31,2,0)</f>
        <v>0</v>
      </c>
      <c r="D608" s="40">
        <v>0</v>
      </c>
      <c r="E608" s="40">
        <v>0</v>
      </c>
      <c r="F608" s="40">
        <v>0</v>
      </c>
      <c r="G608" s="40">
        <v>0</v>
      </c>
      <c r="H608" s="40">
        <v>0</v>
      </c>
      <c r="I608" s="40">
        <v>0</v>
      </c>
      <c r="J608" s="40">
        <v>0</v>
      </c>
      <c r="K608" s="40">
        <v>0</v>
      </c>
      <c r="L608" s="40">
        <v>0</v>
      </c>
      <c r="M608" s="40">
        <v>0</v>
      </c>
      <c r="N608" s="40">
        <v>0</v>
      </c>
      <c r="O608" s="40">
        <v>0</v>
      </c>
      <c r="P608" s="141">
        <f t="shared" si="43"/>
        <v>0</v>
      </c>
    </row>
    <row r="609" spans="1:16" hidden="1" x14ac:dyDescent="0.25">
      <c r="A609" s="255" t="str">
        <f>IF(B609=1,A571,"")</f>
        <v/>
      </c>
      <c r="B609" s="39" t="str">
        <f t="shared" si="42"/>
        <v/>
      </c>
      <c r="C609" s="137">
        <f>VLOOKUP($Y$47,CAD!$J$7:$K$31,2,0)</f>
        <v>0</v>
      </c>
      <c r="D609" s="40">
        <v>0</v>
      </c>
      <c r="E609" s="40">
        <v>0</v>
      </c>
      <c r="F609" s="40">
        <v>0</v>
      </c>
      <c r="G609" s="40">
        <v>0</v>
      </c>
      <c r="H609" s="40">
        <v>0</v>
      </c>
      <c r="I609" s="40">
        <v>0</v>
      </c>
      <c r="J609" s="40">
        <v>0</v>
      </c>
      <c r="K609" s="40">
        <v>0</v>
      </c>
      <c r="L609" s="40">
        <v>0</v>
      </c>
      <c r="M609" s="40">
        <v>0</v>
      </c>
      <c r="N609" s="40">
        <v>0</v>
      </c>
      <c r="O609" s="40">
        <v>0</v>
      </c>
      <c r="P609" s="141">
        <f t="shared" si="43"/>
        <v>0</v>
      </c>
    </row>
    <row r="610" spans="1:16" hidden="1" x14ac:dyDescent="0.25">
      <c r="A610" s="255" t="str">
        <f>IF(B610=1,A571,"")</f>
        <v/>
      </c>
      <c r="B610" s="39" t="str">
        <f t="shared" si="42"/>
        <v/>
      </c>
      <c r="C610" s="137">
        <f>VLOOKUP($Y$48,CAD!$J$7:$K$31,2,0)</f>
        <v>0</v>
      </c>
      <c r="D610" s="40">
        <v>0</v>
      </c>
      <c r="E610" s="40">
        <v>0</v>
      </c>
      <c r="F610" s="40">
        <v>0</v>
      </c>
      <c r="G610" s="40">
        <v>0</v>
      </c>
      <c r="H610" s="40">
        <v>0</v>
      </c>
      <c r="I610" s="40">
        <v>0</v>
      </c>
      <c r="J610" s="40">
        <v>0</v>
      </c>
      <c r="K610" s="40">
        <v>0</v>
      </c>
      <c r="L610" s="40">
        <v>0</v>
      </c>
      <c r="M610" s="40">
        <v>0</v>
      </c>
      <c r="N610" s="40">
        <v>0</v>
      </c>
      <c r="O610" s="40">
        <v>0</v>
      </c>
      <c r="P610" s="141">
        <f t="shared" si="43"/>
        <v>0</v>
      </c>
    </row>
    <row r="611" spans="1:16" hidden="1" x14ac:dyDescent="0.25">
      <c r="A611" s="255" t="str">
        <f>IF(B611=1,A571,"")</f>
        <v/>
      </c>
      <c r="B611" s="39" t="str">
        <f t="shared" si="42"/>
        <v/>
      </c>
      <c r="C611" s="137">
        <f>VLOOKUP($Y$49,CAD!$J$7:$K$31,2,0)</f>
        <v>0</v>
      </c>
      <c r="D611" s="40">
        <v>0</v>
      </c>
      <c r="E611" s="40">
        <v>0</v>
      </c>
      <c r="F611" s="40">
        <v>0</v>
      </c>
      <c r="G611" s="40">
        <v>0</v>
      </c>
      <c r="H611" s="40">
        <v>0</v>
      </c>
      <c r="I611" s="40">
        <v>0</v>
      </c>
      <c r="J611" s="40">
        <v>0</v>
      </c>
      <c r="K611" s="40">
        <v>0</v>
      </c>
      <c r="L611" s="40">
        <v>0</v>
      </c>
      <c r="M611" s="40">
        <v>0</v>
      </c>
      <c r="N611" s="40">
        <v>0</v>
      </c>
      <c r="O611" s="40">
        <v>0</v>
      </c>
      <c r="P611" s="141">
        <f t="shared" si="43"/>
        <v>0</v>
      </c>
    </row>
    <row r="612" spans="1:16" hidden="1" x14ac:dyDescent="0.25">
      <c r="A612" s="255" t="str">
        <f>IF(B612=1,A571,"")</f>
        <v/>
      </c>
      <c r="B612" s="39" t="str">
        <f t="shared" si="42"/>
        <v/>
      </c>
      <c r="C612" s="137">
        <f>VLOOKUP($Y$50,CAD!$J$7:$K$31,2,0)</f>
        <v>0</v>
      </c>
      <c r="D612" s="40">
        <v>0</v>
      </c>
      <c r="E612" s="40">
        <v>0</v>
      </c>
      <c r="F612" s="40">
        <v>0</v>
      </c>
      <c r="G612" s="40">
        <v>0</v>
      </c>
      <c r="H612" s="40">
        <v>0</v>
      </c>
      <c r="I612" s="40">
        <v>0</v>
      </c>
      <c r="J612" s="40">
        <v>0</v>
      </c>
      <c r="K612" s="40">
        <v>0</v>
      </c>
      <c r="L612" s="40">
        <v>0</v>
      </c>
      <c r="M612" s="40">
        <v>0</v>
      </c>
      <c r="N612" s="40">
        <v>0</v>
      </c>
      <c r="O612" s="40">
        <v>0</v>
      </c>
      <c r="P612" s="141">
        <f t="shared" si="43"/>
        <v>0</v>
      </c>
    </row>
    <row r="613" spans="1:16" hidden="1" x14ac:dyDescent="0.25">
      <c r="A613" s="255" t="str">
        <f>IF(B613=1,A571,"")</f>
        <v/>
      </c>
      <c r="B613" s="39" t="str">
        <f t="shared" si="42"/>
        <v/>
      </c>
      <c r="C613" s="137">
        <f>VLOOKUP($Y$51,CAD!$J$7:$K$31,2,0)</f>
        <v>0</v>
      </c>
      <c r="D613" s="40">
        <v>0</v>
      </c>
      <c r="E613" s="40">
        <v>0</v>
      </c>
      <c r="F613" s="40">
        <v>0</v>
      </c>
      <c r="G613" s="40">
        <v>0</v>
      </c>
      <c r="H613" s="40">
        <v>0</v>
      </c>
      <c r="I613" s="40">
        <v>0</v>
      </c>
      <c r="J613" s="40">
        <v>0</v>
      </c>
      <c r="K613" s="40">
        <v>0</v>
      </c>
      <c r="L613" s="40">
        <v>0</v>
      </c>
      <c r="M613" s="40">
        <v>0</v>
      </c>
      <c r="N613" s="40">
        <v>0</v>
      </c>
      <c r="O613" s="40">
        <v>0</v>
      </c>
      <c r="P613" s="141">
        <f t="shared" si="43"/>
        <v>0</v>
      </c>
    </row>
    <row r="614" spans="1:16" hidden="1" x14ac:dyDescent="0.25">
      <c r="A614" s="255" t="str">
        <f>IF(B614=1,A571,"")</f>
        <v/>
      </c>
      <c r="B614" s="39" t="str">
        <f t="shared" si="42"/>
        <v/>
      </c>
      <c r="C614" s="137">
        <f>VLOOKUP($Y$52,CAD!$J$7:$K$31,2,0)</f>
        <v>0</v>
      </c>
      <c r="D614" s="40">
        <v>0</v>
      </c>
      <c r="E614" s="40">
        <v>0</v>
      </c>
      <c r="F614" s="40">
        <v>0</v>
      </c>
      <c r="G614" s="40">
        <v>0</v>
      </c>
      <c r="H614" s="40">
        <v>0</v>
      </c>
      <c r="I614" s="40">
        <v>0</v>
      </c>
      <c r="J614" s="40">
        <v>0</v>
      </c>
      <c r="K614" s="40">
        <v>0</v>
      </c>
      <c r="L614" s="40">
        <v>0</v>
      </c>
      <c r="M614" s="40">
        <v>0</v>
      </c>
      <c r="N614" s="40">
        <v>0</v>
      </c>
      <c r="O614" s="40">
        <v>0</v>
      </c>
      <c r="P614" s="141">
        <f t="shared" si="43"/>
        <v>0</v>
      </c>
    </row>
    <row r="615" spans="1:16" hidden="1" x14ac:dyDescent="0.25">
      <c r="A615" s="255" t="str">
        <f>IF(B615=1,A571,"")</f>
        <v/>
      </c>
      <c r="B615" s="39" t="str">
        <f t="shared" si="42"/>
        <v/>
      </c>
      <c r="C615" s="137">
        <f>VLOOKUP($Y$53,CAD!$J$7:$K$31,2,0)</f>
        <v>0</v>
      </c>
      <c r="D615" s="40">
        <v>0</v>
      </c>
      <c r="E615" s="40">
        <v>0</v>
      </c>
      <c r="F615" s="40">
        <v>0</v>
      </c>
      <c r="G615" s="40">
        <v>0</v>
      </c>
      <c r="H615" s="40">
        <v>0</v>
      </c>
      <c r="I615" s="40">
        <v>0</v>
      </c>
      <c r="J615" s="40">
        <v>0</v>
      </c>
      <c r="K615" s="40">
        <v>0</v>
      </c>
      <c r="L615" s="40">
        <v>0</v>
      </c>
      <c r="M615" s="40">
        <v>0</v>
      </c>
      <c r="N615" s="40">
        <v>0</v>
      </c>
      <c r="O615" s="40">
        <v>0</v>
      </c>
      <c r="P615" s="141">
        <f t="shared" si="43"/>
        <v>0</v>
      </c>
    </row>
    <row r="616" spans="1:16" hidden="1" x14ac:dyDescent="0.25">
      <c r="A616" s="255" t="str">
        <f>IF(B616=1,A571,"")</f>
        <v/>
      </c>
      <c r="B616" s="39" t="str">
        <f t="shared" si="42"/>
        <v/>
      </c>
      <c r="C616" s="137">
        <f>VLOOKUP($Y$54,CAD!$J$7:$K$31,2,0)</f>
        <v>0</v>
      </c>
      <c r="D616" s="40">
        <v>0</v>
      </c>
      <c r="E616" s="40">
        <v>0</v>
      </c>
      <c r="F616" s="40">
        <v>0</v>
      </c>
      <c r="G616" s="40">
        <v>0</v>
      </c>
      <c r="H616" s="40">
        <v>0</v>
      </c>
      <c r="I616" s="40">
        <v>0</v>
      </c>
      <c r="J616" s="40">
        <v>0</v>
      </c>
      <c r="K616" s="40">
        <v>0</v>
      </c>
      <c r="L616" s="40">
        <v>0</v>
      </c>
      <c r="M616" s="40">
        <v>0</v>
      </c>
      <c r="N616" s="40">
        <v>0</v>
      </c>
      <c r="O616" s="40">
        <v>0</v>
      </c>
      <c r="P616" s="141">
        <f t="shared" si="43"/>
        <v>0</v>
      </c>
    </row>
    <row r="617" spans="1:16" hidden="1" x14ac:dyDescent="0.25">
      <c r="A617" s="255" t="str">
        <f>IF(B617=1,A571,"")</f>
        <v/>
      </c>
      <c r="B617" s="39" t="str">
        <f t="shared" si="42"/>
        <v/>
      </c>
      <c r="C617" s="137">
        <f>VLOOKUP($Y$55,CAD!$J$7:$K$31,2,0)</f>
        <v>0</v>
      </c>
      <c r="D617" s="40">
        <v>0</v>
      </c>
      <c r="E617" s="40">
        <v>0</v>
      </c>
      <c r="F617" s="40">
        <v>0</v>
      </c>
      <c r="G617" s="40">
        <v>0</v>
      </c>
      <c r="H617" s="40">
        <v>0</v>
      </c>
      <c r="I617" s="40">
        <v>0</v>
      </c>
      <c r="J617" s="40">
        <v>0</v>
      </c>
      <c r="K617" s="40">
        <v>0</v>
      </c>
      <c r="L617" s="40">
        <v>0</v>
      </c>
      <c r="M617" s="40">
        <v>0</v>
      </c>
      <c r="N617" s="40">
        <v>0</v>
      </c>
      <c r="O617" s="40">
        <v>0</v>
      </c>
      <c r="P617" s="141">
        <f t="shared" si="43"/>
        <v>0</v>
      </c>
    </row>
    <row r="618" spans="1:16" hidden="1" x14ac:dyDescent="0.25">
      <c r="A618" s="255" t="str">
        <f>IF(B618=1,A571,"")</f>
        <v/>
      </c>
      <c r="B618" s="39" t="str">
        <f t="shared" si="42"/>
        <v/>
      </c>
      <c r="C618" s="137">
        <f>VLOOKUP($Y$56,CAD!$J$7:$K$31,2,0)</f>
        <v>0</v>
      </c>
      <c r="D618" s="40">
        <v>0</v>
      </c>
      <c r="E618" s="40">
        <v>0</v>
      </c>
      <c r="F618" s="40">
        <v>0</v>
      </c>
      <c r="G618" s="40">
        <v>0</v>
      </c>
      <c r="H618" s="40">
        <v>0</v>
      </c>
      <c r="I618" s="40">
        <v>0</v>
      </c>
      <c r="J618" s="40">
        <v>0</v>
      </c>
      <c r="K618" s="40">
        <v>0</v>
      </c>
      <c r="L618" s="40">
        <v>0</v>
      </c>
      <c r="M618" s="40">
        <v>0</v>
      </c>
      <c r="N618" s="40">
        <v>0</v>
      </c>
      <c r="O618" s="40">
        <v>0</v>
      </c>
      <c r="P618" s="141">
        <f t="shared" si="43"/>
        <v>0</v>
      </c>
    </row>
    <row r="619" spans="1:16" hidden="1" x14ac:dyDescent="0.25">
      <c r="A619" s="255" t="str">
        <f>IF(B619=1,A571,"")</f>
        <v/>
      </c>
      <c r="B619" s="39" t="str">
        <f t="shared" si="42"/>
        <v/>
      </c>
      <c r="C619" s="137">
        <f>VLOOKUP($Y$57,CAD!$J$7:$K$31,2,0)</f>
        <v>0</v>
      </c>
      <c r="D619" s="40">
        <v>0</v>
      </c>
      <c r="E619" s="40">
        <v>0</v>
      </c>
      <c r="F619" s="40">
        <v>0</v>
      </c>
      <c r="G619" s="40">
        <v>0</v>
      </c>
      <c r="H619" s="40">
        <v>0</v>
      </c>
      <c r="I619" s="40">
        <v>0</v>
      </c>
      <c r="J619" s="40">
        <v>0</v>
      </c>
      <c r="K619" s="40">
        <v>0</v>
      </c>
      <c r="L619" s="40">
        <v>0</v>
      </c>
      <c r="M619" s="40">
        <v>0</v>
      </c>
      <c r="N619" s="40">
        <v>0</v>
      </c>
      <c r="O619" s="40">
        <v>0</v>
      </c>
      <c r="P619" s="141">
        <f t="shared" si="43"/>
        <v>0</v>
      </c>
    </row>
    <row r="620" spans="1:16" hidden="1" x14ac:dyDescent="0.25">
      <c r="A620" s="255" t="str">
        <f>IF(B620=1,A571,"")</f>
        <v/>
      </c>
      <c r="B620" s="39" t="str">
        <f t="shared" si="42"/>
        <v/>
      </c>
      <c r="C620" s="137">
        <f>VLOOKUP($Y$58,CAD!$J$7:$K$31,2,0)</f>
        <v>0</v>
      </c>
      <c r="D620" s="40">
        <v>0</v>
      </c>
      <c r="E620" s="40">
        <v>0</v>
      </c>
      <c r="F620" s="40">
        <v>0</v>
      </c>
      <c r="G620" s="40">
        <v>0</v>
      </c>
      <c r="H620" s="40">
        <v>0</v>
      </c>
      <c r="I620" s="40">
        <v>0</v>
      </c>
      <c r="J620" s="40">
        <v>0</v>
      </c>
      <c r="K620" s="40">
        <v>0</v>
      </c>
      <c r="L620" s="40">
        <v>0</v>
      </c>
      <c r="M620" s="40">
        <v>0</v>
      </c>
      <c r="N620" s="40">
        <v>0</v>
      </c>
      <c r="O620" s="40">
        <v>0</v>
      </c>
      <c r="P620" s="141">
        <f t="shared" si="43"/>
        <v>0</v>
      </c>
    </row>
    <row r="621" spans="1:16" hidden="1" x14ac:dyDescent="0.25">
      <c r="A621" s="255" t="str">
        <f>IF(B621=1,A571,"")</f>
        <v/>
      </c>
      <c r="B621" s="39" t="str">
        <f t="shared" si="42"/>
        <v/>
      </c>
      <c r="C621" s="137">
        <f>VLOOKUP($Y$59,CAD!$J$7:$K$31,2,0)</f>
        <v>0</v>
      </c>
      <c r="D621" s="40">
        <v>0</v>
      </c>
      <c r="E621" s="40">
        <v>0</v>
      </c>
      <c r="F621" s="40">
        <v>0</v>
      </c>
      <c r="G621" s="40">
        <v>0</v>
      </c>
      <c r="H621" s="40">
        <v>0</v>
      </c>
      <c r="I621" s="40">
        <v>0</v>
      </c>
      <c r="J621" s="40">
        <v>0</v>
      </c>
      <c r="K621" s="40">
        <v>0</v>
      </c>
      <c r="L621" s="40">
        <v>0</v>
      </c>
      <c r="M621" s="40">
        <v>0</v>
      </c>
      <c r="N621" s="40">
        <v>0</v>
      </c>
      <c r="O621" s="40">
        <v>0</v>
      </c>
      <c r="P621" s="141">
        <f t="shared" si="43"/>
        <v>0</v>
      </c>
    </row>
    <row r="622" spans="1:16" hidden="1" x14ac:dyDescent="0.25">
      <c r="A622" s="255">
        <f>A569</f>
        <v>2030</v>
      </c>
    </row>
    <row r="623" spans="1:16" hidden="1" x14ac:dyDescent="0.25">
      <c r="A623" s="255">
        <f>A569</f>
        <v>2030</v>
      </c>
      <c r="C623" s="63" t="s">
        <v>204</v>
      </c>
      <c r="D623" s="34">
        <f>D569-D571</f>
        <v>0</v>
      </c>
      <c r="E623" s="34">
        <f t="shared" ref="E623:P623" si="44">E569-E571</f>
        <v>0</v>
      </c>
      <c r="F623" s="34">
        <f t="shared" si="44"/>
        <v>0</v>
      </c>
      <c r="G623" s="34">
        <f t="shared" si="44"/>
        <v>0</v>
      </c>
      <c r="H623" s="34">
        <f t="shared" si="44"/>
        <v>0</v>
      </c>
      <c r="I623" s="34">
        <f t="shared" si="44"/>
        <v>0</v>
      </c>
      <c r="J623" s="34">
        <f t="shared" si="44"/>
        <v>0</v>
      </c>
      <c r="K623" s="34">
        <f t="shared" si="44"/>
        <v>0</v>
      </c>
      <c r="L623" s="34">
        <f t="shared" si="44"/>
        <v>0</v>
      </c>
      <c r="M623" s="34">
        <f t="shared" si="44"/>
        <v>0</v>
      </c>
      <c r="N623" s="34">
        <f t="shared" si="44"/>
        <v>0</v>
      </c>
      <c r="O623" s="34">
        <f t="shared" si="44"/>
        <v>0</v>
      </c>
      <c r="P623" s="34">
        <f t="shared" si="44"/>
        <v>0</v>
      </c>
    </row>
    <row r="624" spans="1:16" hidden="1" x14ac:dyDescent="0.25"/>
    <row r="625" spans="1:17" ht="15" hidden="1" customHeight="1" thickBot="1" x14ac:dyDescent="0.3">
      <c r="A625" s="255">
        <f>A569+1</f>
        <v>2031</v>
      </c>
      <c r="B625" s="41"/>
      <c r="C625" s="147" t="s">
        <v>202</v>
      </c>
      <c r="D625" s="148">
        <f>PREV_R!D636</f>
        <v>0</v>
      </c>
      <c r="E625" s="148">
        <f>PREV_R!E636</f>
        <v>0</v>
      </c>
      <c r="F625" s="148">
        <f>PREV_R!F636</f>
        <v>0</v>
      </c>
      <c r="G625" s="148">
        <f>PREV_R!G636</f>
        <v>0</v>
      </c>
      <c r="H625" s="148">
        <f>PREV_R!H636</f>
        <v>0</v>
      </c>
      <c r="I625" s="148">
        <f>PREV_R!I636</f>
        <v>0</v>
      </c>
      <c r="J625" s="148">
        <f>PREV_R!J636</f>
        <v>0</v>
      </c>
      <c r="K625" s="148">
        <f>PREV_R!K636</f>
        <v>0</v>
      </c>
      <c r="L625" s="148">
        <f>PREV_R!L636</f>
        <v>0</v>
      </c>
      <c r="M625" s="148">
        <f>PREV_R!M636</f>
        <v>0</v>
      </c>
      <c r="N625" s="148">
        <f>PREV_R!N636</f>
        <v>0</v>
      </c>
      <c r="O625" s="148">
        <f>PREV_R!O636</f>
        <v>0</v>
      </c>
      <c r="P625" s="148">
        <f>SUM(D625:O625)</f>
        <v>0</v>
      </c>
      <c r="Q625" s="9"/>
    </row>
    <row r="626" spans="1:17" ht="15" hidden="1" customHeight="1" x14ac:dyDescent="0.25">
      <c r="A626" s="255">
        <f>A625</f>
        <v>2031</v>
      </c>
      <c r="B626" s="41"/>
      <c r="C626" s="107"/>
      <c r="D626" s="107"/>
      <c r="E626" s="107"/>
      <c r="F626" s="107"/>
      <c r="G626" s="107"/>
      <c r="H626" s="107"/>
      <c r="I626" s="107"/>
      <c r="J626" s="107"/>
      <c r="K626" s="107"/>
      <c r="L626" s="107"/>
      <c r="M626" s="107"/>
      <c r="N626" s="107"/>
      <c r="O626" s="107"/>
      <c r="P626" s="107"/>
      <c r="Q626" s="9"/>
    </row>
    <row r="627" spans="1:17" ht="15" hidden="1" customHeight="1" thickBot="1" x14ac:dyDescent="0.3">
      <c r="A627" s="255">
        <f>A625</f>
        <v>2031</v>
      </c>
      <c r="B627" s="41"/>
      <c r="C627" s="131" t="s">
        <v>203</v>
      </c>
      <c r="D627" s="132">
        <f>SUM(D628:D677)</f>
        <v>0</v>
      </c>
      <c r="E627" s="132">
        <f t="shared" ref="E627:O627" si="45">SUM(E628:E677)</f>
        <v>0</v>
      </c>
      <c r="F627" s="132">
        <f t="shared" si="45"/>
        <v>0</v>
      </c>
      <c r="G627" s="132">
        <f t="shared" si="45"/>
        <v>0</v>
      </c>
      <c r="H627" s="132">
        <f t="shared" si="45"/>
        <v>0</v>
      </c>
      <c r="I627" s="132">
        <f t="shared" si="45"/>
        <v>0</v>
      </c>
      <c r="J627" s="132">
        <f t="shared" si="45"/>
        <v>0</v>
      </c>
      <c r="K627" s="132">
        <f t="shared" si="45"/>
        <v>0</v>
      </c>
      <c r="L627" s="132">
        <f t="shared" si="45"/>
        <v>0</v>
      </c>
      <c r="M627" s="132">
        <f t="shared" si="45"/>
        <v>0</v>
      </c>
      <c r="N627" s="132">
        <f t="shared" si="45"/>
        <v>0</v>
      </c>
      <c r="O627" s="132">
        <f t="shared" si="45"/>
        <v>0</v>
      </c>
      <c r="P627" s="132">
        <f>SUM(D627:O627)</f>
        <v>0</v>
      </c>
      <c r="Q627" s="9"/>
    </row>
    <row r="628" spans="1:17" hidden="1" x14ac:dyDescent="0.25">
      <c r="A628" s="255" t="str">
        <f>IF(B628=1,A627,"")</f>
        <v/>
      </c>
      <c r="B628" s="39" t="str">
        <f>IF(C628&lt;&gt;0,1,"")</f>
        <v/>
      </c>
      <c r="C628" s="138">
        <f>VLOOKUP($Y$10,CAD!$H$7:$I$31,2,0)</f>
        <v>0</v>
      </c>
      <c r="D628" s="139">
        <v>0</v>
      </c>
      <c r="E628" s="139">
        <v>0</v>
      </c>
      <c r="F628" s="139">
        <v>0</v>
      </c>
      <c r="G628" s="139">
        <v>0</v>
      </c>
      <c r="H628" s="139">
        <v>0</v>
      </c>
      <c r="I628" s="139">
        <v>0</v>
      </c>
      <c r="J628" s="139">
        <v>0</v>
      </c>
      <c r="K628" s="139">
        <v>0</v>
      </c>
      <c r="L628" s="139">
        <v>0</v>
      </c>
      <c r="M628" s="139">
        <v>0</v>
      </c>
      <c r="N628" s="139">
        <v>0</v>
      </c>
      <c r="O628" s="139">
        <v>0</v>
      </c>
      <c r="P628" s="140">
        <f>SUM(D628:O628)</f>
        <v>0</v>
      </c>
    </row>
    <row r="629" spans="1:17" hidden="1" x14ac:dyDescent="0.25">
      <c r="A629" s="255" t="str">
        <f>IF(B629=1,A627,"")</f>
        <v/>
      </c>
      <c r="B629" s="39" t="str">
        <f t="shared" ref="B629:B677" si="46">IF(C629&lt;&gt;0,1,"")</f>
        <v/>
      </c>
      <c r="C629" s="138">
        <f>VLOOKUP($Y$11,CAD!$H$7:$I$31,2,0)</f>
        <v>0</v>
      </c>
      <c r="D629" s="40">
        <v>0</v>
      </c>
      <c r="E629" s="40">
        <v>0</v>
      </c>
      <c r="F629" s="40">
        <v>0</v>
      </c>
      <c r="G629" s="40">
        <v>0</v>
      </c>
      <c r="H629" s="40">
        <v>0</v>
      </c>
      <c r="I629" s="40">
        <v>0</v>
      </c>
      <c r="J629" s="40">
        <v>0</v>
      </c>
      <c r="K629" s="40">
        <v>0</v>
      </c>
      <c r="L629" s="40">
        <v>0</v>
      </c>
      <c r="M629" s="40">
        <v>0</v>
      </c>
      <c r="N629" s="40">
        <v>0</v>
      </c>
      <c r="O629" s="40">
        <v>0</v>
      </c>
      <c r="P629" s="141">
        <f t="shared" ref="P629:P677" si="47">SUM(D629:O629)</f>
        <v>0</v>
      </c>
    </row>
    <row r="630" spans="1:17" hidden="1" x14ac:dyDescent="0.25">
      <c r="A630" s="255" t="str">
        <f>IF(B630=1,A627,"")</f>
        <v/>
      </c>
      <c r="B630" s="39" t="str">
        <f t="shared" si="46"/>
        <v/>
      </c>
      <c r="C630" s="138">
        <f>VLOOKUP($Y$12,CAD!$H$7:$I$31,2,0)</f>
        <v>0</v>
      </c>
      <c r="D630" s="40">
        <v>0</v>
      </c>
      <c r="E630" s="40">
        <v>0</v>
      </c>
      <c r="F630" s="40">
        <v>0</v>
      </c>
      <c r="G630" s="40">
        <v>0</v>
      </c>
      <c r="H630" s="40">
        <v>0</v>
      </c>
      <c r="I630" s="40">
        <v>0</v>
      </c>
      <c r="J630" s="40">
        <v>0</v>
      </c>
      <c r="K630" s="40">
        <v>0</v>
      </c>
      <c r="L630" s="40">
        <v>0</v>
      </c>
      <c r="M630" s="40">
        <v>0</v>
      </c>
      <c r="N630" s="40">
        <v>0</v>
      </c>
      <c r="O630" s="40">
        <v>0</v>
      </c>
      <c r="P630" s="141">
        <f t="shared" si="47"/>
        <v>0</v>
      </c>
    </row>
    <row r="631" spans="1:17" hidden="1" x14ac:dyDescent="0.25">
      <c r="A631" s="255" t="str">
        <f>IF(B631=1,A627,"")</f>
        <v/>
      </c>
      <c r="B631" s="39" t="str">
        <f t="shared" si="46"/>
        <v/>
      </c>
      <c r="C631" s="138">
        <f>VLOOKUP($Y$13,CAD!$H$7:$I$31,2,0)</f>
        <v>0</v>
      </c>
      <c r="D631" s="40">
        <v>0</v>
      </c>
      <c r="E631" s="40">
        <v>0</v>
      </c>
      <c r="F631" s="40">
        <v>0</v>
      </c>
      <c r="G631" s="40">
        <v>0</v>
      </c>
      <c r="H631" s="40">
        <v>0</v>
      </c>
      <c r="I631" s="40">
        <v>0</v>
      </c>
      <c r="J631" s="40">
        <v>0</v>
      </c>
      <c r="K631" s="40">
        <v>0</v>
      </c>
      <c r="L631" s="40">
        <v>0</v>
      </c>
      <c r="M631" s="40">
        <v>0</v>
      </c>
      <c r="N631" s="40">
        <v>0</v>
      </c>
      <c r="O631" s="40">
        <v>0</v>
      </c>
      <c r="P631" s="141">
        <f t="shared" si="47"/>
        <v>0</v>
      </c>
    </row>
    <row r="632" spans="1:17" hidden="1" x14ac:dyDescent="0.25">
      <c r="A632" s="255" t="str">
        <f>IF(B632=1,A627,"")</f>
        <v/>
      </c>
      <c r="B632" s="39" t="str">
        <f t="shared" si="46"/>
        <v/>
      </c>
      <c r="C632" s="138">
        <f>VLOOKUP($Y$14,CAD!$H$7:$I$31,2,0)</f>
        <v>0</v>
      </c>
      <c r="D632" s="40">
        <v>0</v>
      </c>
      <c r="E632" s="40">
        <v>0</v>
      </c>
      <c r="F632" s="40">
        <v>0</v>
      </c>
      <c r="G632" s="40">
        <v>0</v>
      </c>
      <c r="H632" s="40">
        <v>0</v>
      </c>
      <c r="I632" s="40">
        <v>0</v>
      </c>
      <c r="J632" s="40">
        <v>0</v>
      </c>
      <c r="K632" s="40">
        <v>0</v>
      </c>
      <c r="L632" s="40">
        <v>0</v>
      </c>
      <c r="M632" s="40">
        <v>0</v>
      </c>
      <c r="N632" s="40">
        <v>0</v>
      </c>
      <c r="O632" s="40">
        <v>0</v>
      </c>
      <c r="P632" s="141">
        <f t="shared" si="47"/>
        <v>0</v>
      </c>
    </row>
    <row r="633" spans="1:17" hidden="1" x14ac:dyDescent="0.25">
      <c r="A633" s="255" t="str">
        <f>IF(B633=1,A627,"")</f>
        <v/>
      </c>
      <c r="B633" s="39" t="str">
        <f t="shared" si="46"/>
        <v/>
      </c>
      <c r="C633" s="138">
        <f>VLOOKUP($Y$15,CAD!$H$7:$I$31,2,0)</f>
        <v>0</v>
      </c>
      <c r="D633" s="40">
        <v>0</v>
      </c>
      <c r="E633" s="40">
        <v>0</v>
      </c>
      <c r="F633" s="40">
        <v>0</v>
      </c>
      <c r="G633" s="40">
        <v>0</v>
      </c>
      <c r="H633" s="40">
        <v>0</v>
      </c>
      <c r="I633" s="40">
        <v>0</v>
      </c>
      <c r="J633" s="40">
        <v>0</v>
      </c>
      <c r="K633" s="40">
        <v>0</v>
      </c>
      <c r="L633" s="40">
        <v>0</v>
      </c>
      <c r="M633" s="40">
        <v>0</v>
      </c>
      <c r="N633" s="40">
        <v>0</v>
      </c>
      <c r="O633" s="40">
        <v>0</v>
      </c>
      <c r="P633" s="141">
        <f t="shared" si="47"/>
        <v>0</v>
      </c>
    </row>
    <row r="634" spans="1:17" hidden="1" x14ac:dyDescent="0.25">
      <c r="A634" s="255" t="str">
        <f>IF(B634=1,A627,"")</f>
        <v/>
      </c>
      <c r="B634" s="39" t="str">
        <f t="shared" si="46"/>
        <v/>
      </c>
      <c r="C634" s="138">
        <f>VLOOKUP($Y$16,CAD!$H$7:$I$31,2,0)</f>
        <v>0</v>
      </c>
      <c r="D634" s="40">
        <v>0</v>
      </c>
      <c r="E634" s="40">
        <v>0</v>
      </c>
      <c r="F634" s="40">
        <v>0</v>
      </c>
      <c r="G634" s="40">
        <v>0</v>
      </c>
      <c r="H634" s="40">
        <v>0</v>
      </c>
      <c r="I634" s="40">
        <v>0</v>
      </c>
      <c r="J634" s="40">
        <v>0</v>
      </c>
      <c r="K634" s="40">
        <v>0</v>
      </c>
      <c r="L634" s="40">
        <v>0</v>
      </c>
      <c r="M634" s="40">
        <v>0</v>
      </c>
      <c r="N634" s="40">
        <v>0</v>
      </c>
      <c r="O634" s="40">
        <v>0</v>
      </c>
      <c r="P634" s="141">
        <f t="shared" si="47"/>
        <v>0</v>
      </c>
    </row>
    <row r="635" spans="1:17" hidden="1" x14ac:dyDescent="0.25">
      <c r="A635" s="255" t="str">
        <f>IF(B635=1,A627,"")</f>
        <v/>
      </c>
      <c r="B635" s="39" t="str">
        <f t="shared" si="46"/>
        <v/>
      </c>
      <c r="C635" s="138">
        <f>VLOOKUP($Y$17,CAD!$H$7:$I$31,2,0)</f>
        <v>0</v>
      </c>
      <c r="D635" s="40">
        <v>0</v>
      </c>
      <c r="E635" s="40">
        <v>0</v>
      </c>
      <c r="F635" s="40">
        <v>0</v>
      </c>
      <c r="G635" s="40">
        <v>0</v>
      </c>
      <c r="H635" s="40">
        <v>0</v>
      </c>
      <c r="I635" s="40">
        <v>0</v>
      </c>
      <c r="J635" s="40">
        <v>0</v>
      </c>
      <c r="K635" s="40">
        <v>0</v>
      </c>
      <c r="L635" s="40">
        <v>0</v>
      </c>
      <c r="M635" s="40">
        <v>0</v>
      </c>
      <c r="N635" s="40">
        <v>0</v>
      </c>
      <c r="O635" s="40">
        <v>0</v>
      </c>
      <c r="P635" s="141">
        <f t="shared" si="47"/>
        <v>0</v>
      </c>
    </row>
    <row r="636" spans="1:17" hidden="1" x14ac:dyDescent="0.25">
      <c r="A636" s="255" t="str">
        <f>IF(B636=1,A627,"")</f>
        <v/>
      </c>
      <c r="B636" s="39" t="str">
        <f t="shared" si="46"/>
        <v/>
      </c>
      <c r="C636" s="138">
        <f>VLOOKUP($Y$18,CAD!$H$7:$I$31,2,0)</f>
        <v>0</v>
      </c>
      <c r="D636" s="40">
        <v>0</v>
      </c>
      <c r="E636" s="40">
        <v>0</v>
      </c>
      <c r="F636" s="40">
        <v>0</v>
      </c>
      <c r="G636" s="40">
        <v>0</v>
      </c>
      <c r="H636" s="40">
        <v>0</v>
      </c>
      <c r="I636" s="40">
        <v>0</v>
      </c>
      <c r="J636" s="40">
        <v>0</v>
      </c>
      <c r="K636" s="40">
        <v>0</v>
      </c>
      <c r="L636" s="40">
        <v>0</v>
      </c>
      <c r="M636" s="40">
        <v>0</v>
      </c>
      <c r="N636" s="40">
        <v>0</v>
      </c>
      <c r="O636" s="40">
        <v>0</v>
      </c>
      <c r="P636" s="141">
        <f t="shared" si="47"/>
        <v>0</v>
      </c>
    </row>
    <row r="637" spans="1:17" hidden="1" x14ac:dyDescent="0.25">
      <c r="A637" s="255" t="str">
        <f>IF(B637=1,A627,"")</f>
        <v/>
      </c>
      <c r="B637" s="39" t="str">
        <f t="shared" si="46"/>
        <v/>
      </c>
      <c r="C637" s="138">
        <f>VLOOKUP($Y$19,CAD!$H$7:$I$31,2,0)</f>
        <v>0</v>
      </c>
      <c r="D637" s="40">
        <v>0</v>
      </c>
      <c r="E637" s="40">
        <v>0</v>
      </c>
      <c r="F637" s="40">
        <v>0</v>
      </c>
      <c r="G637" s="40">
        <v>0</v>
      </c>
      <c r="H637" s="40">
        <v>0</v>
      </c>
      <c r="I637" s="40">
        <v>0</v>
      </c>
      <c r="J637" s="40">
        <v>0</v>
      </c>
      <c r="K637" s="40">
        <v>0</v>
      </c>
      <c r="L637" s="40">
        <v>0</v>
      </c>
      <c r="M637" s="40">
        <v>0</v>
      </c>
      <c r="N637" s="40">
        <v>0</v>
      </c>
      <c r="O637" s="40">
        <v>0</v>
      </c>
      <c r="P637" s="141">
        <f t="shared" si="47"/>
        <v>0</v>
      </c>
    </row>
    <row r="638" spans="1:17" hidden="1" x14ac:dyDescent="0.25">
      <c r="A638" s="255" t="str">
        <f>IF(B638=1,A627,"")</f>
        <v/>
      </c>
      <c r="B638" s="39" t="str">
        <f t="shared" si="46"/>
        <v/>
      </c>
      <c r="C638" s="138">
        <f>VLOOKUP($Y$20,CAD!$H$7:$I$31,2,0)</f>
        <v>0</v>
      </c>
      <c r="D638" s="40">
        <v>0</v>
      </c>
      <c r="E638" s="40">
        <v>0</v>
      </c>
      <c r="F638" s="40">
        <v>0</v>
      </c>
      <c r="G638" s="40">
        <v>0</v>
      </c>
      <c r="H638" s="40">
        <v>0</v>
      </c>
      <c r="I638" s="40">
        <v>0</v>
      </c>
      <c r="J638" s="40">
        <v>0</v>
      </c>
      <c r="K638" s="40">
        <v>0</v>
      </c>
      <c r="L638" s="40">
        <v>0</v>
      </c>
      <c r="M638" s="40">
        <v>0</v>
      </c>
      <c r="N638" s="40">
        <v>0</v>
      </c>
      <c r="O638" s="40">
        <v>0</v>
      </c>
      <c r="P638" s="141">
        <f t="shared" si="47"/>
        <v>0</v>
      </c>
    </row>
    <row r="639" spans="1:17" hidden="1" x14ac:dyDescent="0.25">
      <c r="A639" s="255" t="str">
        <f>IF(B639=1,A627,"")</f>
        <v/>
      </c>
      <c r="B639" s="39" t="str">
        <f t="shared" si="46"/>
        <v/>
      </c>
      <c r="C639" s="138">
        <f>VLOOKUP($Y$21,CAD!$H$7:$I$31,2,0)</f>
        <v>0</v>
      </c>
      <c r="D639" s="40">
        <v>0</v>
      </c>
      <c r="E639" s="40">
        <v>0</v>
      </c>
      <c r="F639" s="40">
        <v>0</v>
      </c>
      <c r="G639" s="40">
        <v>0</v>
      </c>
      <c r="H639" s="40">
        <v>0</v>
      </c>
      <c r="I639" s="40">
        <v>0</v>
      </c>
      <c r="J639" s="40">
        <v>0</v>
      </c>
      <c r="K639" s="40">
        <v>0</v>
      </c>
      <c r="L639" s="40">
        <v>0</v>
      </c>
      <c r="M639" s="40">
        <v>0</v>
      </c>
      <c r="N639" s="40">
        <v>0</v>
      </c>
      <c r="O639" s="40">
        <v>0</v>
      </c>
      <c r="P639" s="141">
        <f t="shared" si="47"/>
        <v>0</v>
      </c>
    </row>
    <row r="640" spans="1:17" hidden="1" x14ac:dyDescent="0.25">
      <c r="A640" s="255" t="str">
        <f>IF(B640=1,A627,"")</f>
        <v/>
      </c>
      <c r="B640" s="39" t="str">
        <f t="shared" si="46"/>
        <v/>
      </c>
      <c r="C640" s="138">
        <f>VLOOKUP($Y$22,CAD!$H$7:$I$31,2,0)</f>
        <v>0</v>
      </c>
      <c r="D640" s="40">
        <v>0</v>
      </c>
      <c r="E640" s="40">
        <v>0</v>
      </c>
      <c r="F640" s="40">
        <v>0</v>
      </c>
      <c r="G640" s="40">
        <v>0</v>
      </c>
      <c r="H640" s="40">
        <v>0</v>
      </c>
      <c r="I640" s="40">
        <v>0</v>
      </c>
      <c r="J640" s="40">
        <v>0</v>
      </c>
      <c r="K640" s="40">
        <v>0</v>
      </c>
      <c r="L640" s="40">
        <v>0</v>
      </c>
      <c r="M640" s="40">
        <v>0</v>
      </c>
      <c r="N640" s="40">
        <v>0</v>
      </c>
      <c r="O640" s="40">
        <v>0</v>
      </c>
      <c r="P640" s="141">
        <f t="shared" si="47"/>
        <v>0</v>
      </c>
    </row>
    <row r="641" spans="1:16" hidden="1" x14ac:dyDescent="0.25">
      <c r="A641" s="255" t="str">
        <f>IF(B641=1,A627,"")</f>
        <v/>
      </c>
      <c r="B641" s="39" t="str">
        <f t="shared" si="46"/>
        <v/>
      </c>
      <c r="C641" s="138">
        <f>VLOOKUP($Y$23,CAD!$H$7:$I$31,2,0)</f>
        <v>0</v>
      </c>
      <c r="D641" s="40">
        <v>0</v>
      </c>
      <c r="E641" s="40">
        <v>0</v>
      </c>
      <c r="F641" s="40">
        <v>0</v>
      </c>
      <c r="G641" s="40">
        <v>0</v>
      </c>
      <c r="H641" s="40">
        <v>0</v>
      </c>
      <c r="I641" s="40">
        <v>0</v>
      </c>
      <c r="J641" s="40">
        <v>0</v>
      </c>
      <c r="K641" s="40">
        <v>0</v>
      </c>
      <c r="L641" s="40">
        <v>0</v>
      </c>
      <c r="M641" s="40">
        <v>0</v>
      </c>
      <c r="N641" s="40">
        <v>0</v>
      </c>
      <c r="O641" s="40">
        <v>0</v>
      </c>
      <c r="P641" s="141">
        <f t="shared" si="47"/>
        <v>0</v>
      </c>
    </row>
    <row r="642" spans="1:16" hidden="1" x14ac:dyDescent="0.25">
      <c r="A642" s="255" t="str">
        <f>IF(B642=1,A627,"")</f>
        <v/>
      </c>
      <c r="B642" s="39" t="str">
        <f t="shared" si="46"/>
        <v/>
      </c>
      <c r="C642" s="138">
        <f>VLOOKUP($Y$24,CAD!$H$7:$I$31,2,0)</f>
        <v>0</v>
      </c>
      <c r="D642" s="40">
        <v>0</v>
      </c>
      <c r="E642" s="40">
        <v>0</v>
      </c>
      <c r="F642" s="40">
        <v>0</v>
      </c>
      <c r="G642" s="40">
        <v>0</v>
      </c>
      <c r="H642" s="40">
        <v>0</v>
      </c>
      <c r="I642" s="40">
        <v>0</v>
      </c>
      <c r="J642" s="40">
        <v>0</v>
      </c>
      <c r="K642" s="40">
        <v>0</v>
      </c>
      <c r="L642" s="40">
        <v>0</v>
      </c>
      <c r="M642" s="40">
        <v>0</v>
      </c>
      <c r="N642" s="40">
        <v>0</v>
      </c>
      <c r="O642" s="40">
        <v>0</v>
      </c>
      <c r="P642" s="141">
        <f t="shared" si="47"/>
        <v>0</v>
      </c>
    </row>
    <row r="643" spans="1:16" hidden="1" x14ac:dyDescent="0.25">
      <c r="A643" s="255" t="str">
        <f>IF(B643=1,A627,"")</f>
        <v/>
      </c>
      <c r="B643" s="39" t="str">
        <f t="shared" si="46"/>
        <v/>
      </c>
      <c r="C643" s="138">
        <f>VLOOKUP($Y$25,CAD!$H$7:$I$31,2,0)</f>
        <v>0</v>
      </c>
      <c r="D643" s="40">
        <v>0</v>
      </c>
      <c r="E643" s="40">
        <v>0</v>
      </c>
      <c r="F643" s="40">
        <v>0</v>
      </c>
      <c r="G643" s="40">
        <v>0</v>
      </c>
      <c r="H643" s="40">
        <v>0</v>
      </c>
      <c r="I643" s="40">
        <v>0</v>
      </c>
      <c r="J643" s="40">
        <v>0</v>
      </c>
      <c r="K643" s="40">
        <v>0</v>
      </c>
      <c r="L643" s="40">
        <v>0</v>
      </c>
      <c r="M643" s="40">
        <v>0</v>
      </c>
      <c r="N643" s="40">
        <v>0</v>
      </c>
      <c r="O643" s="40">
        <v>0</v>
      </c>
      <c r="P643" s="141">
        <f t="shared" si="47"/>
        <v>0</v>
      </c>
    </row>
    <row r="644" spans="1:16" hidden="1" x14ac:dyDescent="0.25">
      <c r="A644" s="255" t="str">
        <f>IF(B644=1,A627,"")</f>
        <v/>
      </c>
      <c r="B644" s="39" t="str">
        <f t="shared" si="46"/>
        <v/>
      </c>
      <c r="C644" s="138">
        <f>VLOOKUP($Y$26,CAD!$H$7:$I$31,2,0)</f>
        <v>0</v>
      </c>
      <c r="D644" s="40">
        <v>0</v>
      </c>
      <c r="E644" s="40">
        <v>0</v>
      </c>
      <c r="F644" s="40">
        <v>0</v>
      </c>
      <c r="G644" s="40">
        <v>0</v>
      </c>
      <c r="H644" s="40">
        <v>0</v>
      </c>
      <c r="I644" s="40">
        <v>0</v>
      </c>
      <c r="J644" s="40">
        <v>0</v>
      </c>
      <c r="K644" s="40">
        <v>0</v>
      </c>
      <c r="L644" s="40">
        <v>0</v>
      </c>
      <c r="M644" s="40">
        <v>0</v>
      </c>
      <c r="N644" s="40">
        <v>0</v>
      </c>
      <c r="O644" s="40">
        <v>0</v>
      </c>
      <c r="P644" s="141">
        <f t="shared" si="47"/>
        <v>0</v>
      </c>
    </row>
    <row r="645" spans="1:16" hidden="1" x14ac:dyDescent="0.25">
      <c r="A645" s="255" t="str">
        <f>IF(B645=1,A627,"")</f>
        <v/>
      </c>
      <c r="B645" s="39" t="str">
        <f t="shared" si="46"/>
        <v/>
      </c>
      <c r="C645" s="138">
        <f>VLOOKUP($Y$27,CAD!$H$7:$I$31,2,0)</f>
        <v>0</v>
      </c>
      <c r="D645" s="40">
        <v>0</v>
      </c>
      <c r="E645" s="40">
        <v>0</v>
      </c>
      <c r="F645" s="40">
        <v>0</v>
      </c>
      <c r="G645" s="40">
        <v>0</v>
      </c>
      <c r="H645" s="40">
        <v>0</v>
      </c>
      <c r="I645" s="40">
        <v>0</v>
      </c>
      <c r="J645" s="40">
        <v>0</v>
      </c>
      <c r="K645" s="40">
        <v>0</v>
      </c>
      <c r="L645" s="40">
        <v>0</v>
      </c>
      <c r="M645" s="40">
        <v>0</v>
      </c>
      <c r="N645" s="40">
        <v>0</v>
      </c>
      <c r="O645" s="40">
        <v>0</v>
      </c>
      <c r="P645" s="141">
        <f t="shared" si="47"/>
        <v>0</v>
      </c>
    </row>
    <row r="646" spans="1:16" hidden="1" x14ac:dyDescent="0.25">
      <c r="A646" s="255" t="str">
        <f>IF(B646=1,A627,"")</f>
        <v/>
      </c>
      <c r="B646" s="39" t="str">
        <f t="shared" si="46"/>
        <v/>
      </c>
      <c r="C646" s="138">
        <f>VLOOKUP($Y$28,CAD!$H$7:$I$31,2,0)</f>
        <v>0</v>
      </c>
      <c r="D646" s="40">
        <v>0</v>
      </c>
      <c r="E646" s="40">
        <v>0</v>
      </c>
      <c r="F646" s="40">
        <v>0</v>
      </c>
      <c r="G646" s="40">
        <v>0</v>
      </c>
      <c r="H646" s="40">
        <v>0</v>
      </c>
      <c r="I646" s="40">
        <v>0</v>
      </c>
      <c r="J646" s="40">
        <v>0</v>
      </c>
      <c r="K646" s="40">
        <v>0</v>
      </c>
      <c r="L646" s="40">
        <v>0</v>
      </c>
      <c r="M646" s="40">
        <v>0</v>
      </c>
      <c r="N646" s="40">
        <v>0</v>
      </c>
      <c r="O646" s="40">
        <v>0</v>
      </c>
      <c r="P646" s="141">
        <f t="shared" si="47"/>
        <v>0</v>
      </c>
    </row>
    <row r="647" spans="1:16" hidden="1" x14ac:dyDescent="0.25">
      <c r="A647" s="255" t="str">
        <f>IF(B647=1,A627,"")</f>
        <v/>
      </c>
      <c r="B647" s="39" t="str">
        <f t="shared" si="46"/>
        <v/>
      </c>
      <c r="C647" s="138">
        <f>VLOOKUP($Y$29,CAD!$H$7:$I$31,2,0)</f>
        <v>0</v>
      </c>
      <c r="D647" s="40">
        <v>0</v>
      </c>
      <c r="E647" s="40">
        <v>0</v>
      </c>
      <c r="F647" s="40">
        <v>0</v>
      </c>
      <c r="G647" s="40">
        <v>0</v>
      </c>
      <c r="H647" s="40">
        <v>0</v>
      </c>
      <c r="I647" s="40">
        <v>0</v>
      </c>
      <c r="J647" s="40">
        <v>0</v>
      </c>
      <c r="K647" s="40">
        <v>0</v>
      </c>
      <c r="L647" s="40">
        <v>0</v>
      </c>
      <c r="M647" s="40">
        <v>0</v>
      </c>
      <c r="N647" s="40">
        <v>0</v>
      </c>
      <c r="O647" s="40">
        <v>0</v>
      </c>
      <c r="P647" s="141">
        <f t="shared" si="47"/>
        <v>0</v>
      </c>
    </row>
    <row r="648" spans="1:16" hidden="1" x14ac:dyDescent="0.25">
      <c r="A648" s="255" t="str">
        <f>IF(B648=1,A627,"")</f>
        <v/>
      </c>
      <c r="B648" s="39" t="str">
        <f t="shared" si="46"/>
        <v/>
      </c>
      <c r="C648" s="138">
        <f>VLOOKUP($Y$30,CAD!$H$7:$I$31,2,0)</f>
        <v>0</v>
      </c>
      <c r="D648" s="40">
        <v>0</v>
      </c>
      <c r="E648" s="40">
        <v>0</v>
      </c>
      <c r="F648" s="40">
        <v>0</v>
      </c>
      <c r="G648" s="40">
        <v>0</v>
      </c>
      <c r="H648" s="40">
        <v>0</v>
      </c>
      <c r="I648" s="40">
        <v>0</v>
      </c>
      <c r="J648" s="40">
        <v>0</v>
      </c>
      <c r="K648" s="40">
        <v>0</v>
      </c>
      <c r="L648" s="40">
        <v>0</v>
      </c>
      <c r="M648" s="40">
        <v>0</v>
      </c>
      <c r="N648" s="40">
        <v>0</v>
      </c>
      <c r="O648" s="40">
        <v>0</v>
      </c>
      <c r="P648" s="141">
        <f t="shared" si="47"/>
        <v>0</v>
      </c>
    </row>
    <row r="649" spans="1:16" hidden="1" x14ac:dyDescent="0.25">
      <c r="A649" s="255" t="str">
        <f>IF(B649=1,A627,"")</f>
        <v/>
      </c>
      <c r="B649" s="39" t="str">
        <f t="shared" si="46"/>
        <v/>
      </c>
      <c r="C649" s="138">
        <f>VLOOKUP($Y$31,CAD!$H$7:$I$31,2,0)</f>
        <v>0</v>
      </c>
      <c r="D649" s="40">
        <v>0</v>
      </c>
      <c r="E649" s="40">
        <v>0</v>
      </c>
      <c r="F649" s="40">
        <v>0</v>
      </c>
      <c r="G649" s="40">
        <v>0</v>
      </c>
      <c r="H649" s="40">
        <v>0</v>
      </c>
      <c r="I649" s="40">
        <v>0</v>
      </c>
      <c r="J649" s="40">
        <v>0</v>
      </c>
      <c r="K649" s="40">
        <v>0</v>
      </c>
      <c r="L649" s="40">
        <v>0</v>
      </c>
      <c r="M649" s="40">
        <v>0</v>
      </c>
      <c r="N649" s="40">
        <v>0</v>
      </c>
      <c r="O649" s="40">
        <v>0</v>
      </c>
      <c r="P649" s="141">
        <f t="shared" si="47"/>
        <v>0</v>
      </c>
    </row>
    <row r="650" spans="1:16" hidden="1" x14ac:dyDescent="0.25">
      <c r="A650" s="255" t="str">
        <f>IF(B650=1,A627,"")</f>
        <v/>
      </c>
      <c r="B650" s="39" t="str">
        <f t="shared" si="46"/>
        <v/>
      </c>
      <c r="C650" s="138">
        <f>VLOOKUP($Y$32,CAD!$H$7:$I$31,2,0)</f>
        <v>0</v>
      </c>
      <c r="D650" s="40">
        <v>0</v>
      </c>
      <c r="E650" s="40">
        <v>0</v>
      </c>
      <c r="F650" s="40">
        <v>0</v>
      </c>
      <c r="G650" s="40">
        <v>0</v>
      </c>
      <c r="H650" s="40">
        <v>0</v>
      </c>
      <c r="I650" s="40">
        <v>0</v>
      </c>
      <c r="J650" s="40">
        <v>0</v>
      </c>
      <c r="K650" s="40">
        <v>0</v>
      </c>
      <c r="L650" s="40">
        <v>0</v>
      </c>
      <c r="M650" s="40">
        <v>0</v>
      </c>
      <c r="N650" s="40">
        <v>0</v>
      </c>
      <c r="O650" s="40">
        <v>0</v>
      </c>
      <c r="P650" s="141">
        <f t="shared" si="47"/>
        <v>0</v>
      </c>
    </row>
    <row r="651" spans="1:16" hidden="1" x14ac:dyDescent="0.25">
      <c r="A651" s="255" t="str">
        <f>IF(B651=1,A627,"")</f>
        <v/>
      </c>
      <c r="B651" s="39" t="str">
        <f t="shared" si="46"/>
        <v/>
      </c>
      <c r="C651" s="138">
        <f>VLOOKUP($Y$33,CAD!$H$7:$I$31,2,0)</f>
        <v>0</v>
      </c>
      <c r="D651" s="40">
        <v>0</v>
      </c>
      <c r="E651" s="40">
        <v>0</v>
      </c>
      <c r="F651" s="40">
        <v>0</v>
      </c>
      <c r="G651" s="40">
        <v>0</v>
      </c>
      <c r="H651" s="40">
        <v>0</v>
      </c>
      <c r="I651" s="40">
        <v>0</v>
      </c>
      <c r="J651" s="40">
        <v>0</v>
      </c>
      <c r="K651" s="40">
        <v>0</v>
      </c>
      <c r="L651" s="40">
        <v>0</v>
      </c>
      <c r="M651" s="40">
        <v>0</v>
      </c>
      <c r="N651" s="40">
        <v>0</v>
      </c>
      <c r="O651" s="40">
        <v>0</v>
      </c>
      <c r="P651" s="141">
        <f t="shared" si="47"/>
        <v>0</v>
      </c>
    </row>
    <row r="652" spans="1:16" hidden="1" x14ac:dyDescent="0.25">
      <c r="A652" s="255" t="str">
        <f>IF(B652=1,A627,"")</f>
        <v/>
      </c>
      <c r="B652" s="39" t="str">
        <f t="shared" si="46"/>
        <v/>
      </c>
      <c r="C652" s="138">
        <f>VLOOKUP($Y$34,CAD!$H$7:$I$31,2,0)</f>
        <v>0</v>
      </c>
      <c r="D652" s="40">
        <v>0</v>
      </c>
      <c r="E652" s="40">
        <v>0</v>
      </c>
      <c r="F652" s="40">
        <v>0</v>
      </c>
      <c r="G652" s="40">
        <v>0</v>
      </c>
      <c r="H652" s="40">
        <v>0</v>
      </c>
      <c r="I652" s="40">
        <v>0</v>
      </c>
      <c r="J652" s="40">
        <v>0</v>
      </c>
      <c r="K652" s="40">
        <v>0</v>
      </c>
      <c r="L652" s="40">
        <v>0</v>
      </c>
      <c r="M652" s="40">
        <v>0</v>
      </c>
      <c r="N652" s="40">
        <v>0</v>
      </c>
      <c r="O652" s="40">
        <v>0</v>
      </c>
      <c r="P652" s="141">
        <f t="shared" si="47"/>
        <v>0</v>
      </c>
    </row>
    <row r="653" spans="1:16" hidden="1" x14ac:dyDescent="0.25">
      <c r="A653" s="255" t="str">
        <f>IF(B653=1,A627,"")</f>
        <v/>
      </c>
      <c r="B653" s="39" t="str">
        <f t="shared" si="46"/>
        <v/>
      </c>
      <c r="C653" s="137">
        <f>VLOOKUP($Y$35,CAD!$J$7:$K$31,2,0)</f>
        <v>0</v>
      </c>
      <c r="D653" s="40">
        <v>0</v>
      </c>
      <c r="E653" s="40">
        <v>0</v>
      </c>
      <c r="F653" s="40">
        <v>0</v>
      </c>
      <c r="G653" s="40">
        <v>0</v>
      </c>
      <c r="H653" s="40">
        <v>0</v>
      </c>
      <c r="I653" s="40">
        <v>0</v>
      </c>
      <c r="J653" s="40">
        <v>0</v>
      </c>
      <c r="K653" s="40">
        <v>0</v>
      </c>
      <c r="L653" s="40">
        <v>0</v>
      </c>
      <c r="M653" s="40">
        <v>0</v>
      </c>
      <c r="N653" s="40">
        <v>0</v>
      </c>
      <c r="O653" s="40">
        <v>0</v>
      </c>
      <c r="P653" s="141">
        <f t="shared" si="47"/>
        <v>0</v>
      </c>
    </row>
    <row r="654" spans="1:16" hidden="1" x14ac:dyDescent="0.25">
      <c r="A654" s="255" t="str">
        <f>IF(B654=1,A627,"")</f>
        <v/>
      </c>
      <c r="B654" s="39" t="str">
        <f t="shared" si="46"/>
        <v/>
      </c>
      <c r="C654" s="137">
        <f>VLOOKUP($Y$36,CAD!$J$7:$K$31,2,0)</f>
        <v>0</v>
      </c>
      <c r="D654" s="40">
        <v>0</v>
      </c>
      <c r="E654" s="40">
        <v>0</v>
      </c>
      <c r="F654" s="40">
        <v>0</v>
      </c>
      <c r="G654" s="40">
        <v>0</v>
      </c>
      <c r="H654" s="40">
        <v>0</v>
      </c>
      <c r="I654" s="40">
        <v>0</v>
      </c>
      <c r="J654" s="40">
        <v>0</v>
      </c>
      <c r="K654" s="40">
        <v>0</v>
      </c>
      <c r="L654" s="40">
        <v>0</v>
      </c>
      <c r="M654" s="40">
        <v>0</v>
      </c>
      <c r="N654" s="40">
        <v>0</v>
      </c>
      <c r="O654" s="40">
        <v>0</v>
      </c>
      <c r="P654" s="141">
        <f t="shared" si="47"/>
        <v>0</v>
      </c>
    </row>
    <row r="655" spans="1:16" hidden="1" x14ac:dyDescent="0.25">
      <c r="A655" s="255" t="str">
        <f>IF(B655=1,A627,"")</f>
        <v/>
      </c>
      <c r="B655" s="39" t="str">
        <f t="shared" si="46"/>
        <v/>
      </c>
      <c r="C655" s="137">
        <f>VLOOKUP($Y$37,CAD!$J$7:$K$31,2,0)</f>
        <v>0</v>
      </c>
      <c r="D655" s="40">
        <v>0</v>
      </c>
      <c r="E655" s="40">
        <v>0</v>
      </c>
      <c r="F655" s="40">
        <v>0</v>
      </c>
      <c r="G655" s="40">
        <v>0</v>
      </c>
      <c r="H655" s="40">
        <v>0</v>
      </c>
      <c r="I655" s="40">
        <v>0</v>
      </c>
      <c r="J655" s="40">
        <v>0</v>
      </c>
      <c r="K655" s="40">
        <v>0</v>
      </c>
      <c r="L655" s="40">
        <v>0</v>
      </c>
      <c r="M655" s="40">
        <v>0</v>
      </c>
      <c r="N655" s="40">
        <v>0</v>
      </c>
      <c r="O655" s="40">
        <v>0</v>
      </c>
      <c r="P655" s="141">
        <f t="shared" si="47"/>
        <v>0</v>
      </c>
    </row>
    <row r="656" spans="1:16" hidden="1" x14ac:dyDescent="0.25">
      <c r="A656" s="255" t="str">
        <f>IF(B656=1,A627,"")</f>
        <v/>
      </c>
      <c r="B656" s="39" t="str">
        <f t="shared" si="46"/>
        <v/>
      </c>
      <c r="C656" s="137">
        <f>VLOOKUP($Y$38,CAD!$J$7:$K$31,2,0)</f>
        <v>0</v>
      </c>
      <c r="D656" s="40">
        <v>0</v>
      </c>
      <c r="E656" s="40">
        <v>0</v>
      </c>
      <c r="F656" s="40">
        <v>0</v>
      </c>
      <c r="G656" s="40">
        <v>0</v>
      </c>
      <c r="H656" s="40">
        <v>0</v>
      </c>
      <c r="I656" s="40">
        <v>0</v>
      </c>
      <c r="J656" s="40">
        <v>0</v>
      </c>
      <c r="K656" s="40">
        <v>0</v>
      </c>
      <c r="L656" s="40">
        <v>0</v>
      </c>
      <c r="M656" s="40">
        <v>0</v>
      </c>
      <c r="N656" s="40">
        <v>0</v>
      </c>
      <c r="O656" s="40">
        <v>0</v>
      </c>
      <c r="P656" s="141">
        <f t="shared" si="47"/>
        <v>0</v>
      </c>
    </row>
    <row r="657" spans="1:16" hidden="1" x14ac:dyDescent="0.25">
      <c r="A657" s="255" t="str">
        <f>IF(B657=1,A627,"")</f>
        <v/>
      </c>
      <c r="B657" s="39" t="str">
        <f t="shared" si="46"/>
        <v/>
      </c>
      <c r="C657" s="137">
        <f>VLOOKUP($Y$39,CAD!$J$7:$K$31,2,0)</f>
        <v>0</v>
      </c>
      <c r="D657" s="40">
        <v>0</v>
      </c>
      <c r="E657" s="40">
        <v>0</v>
      </c>
      <c r="F657" s="40">
        <v>0</v>
      </c>
      <c r="G657" s="40">
        <v>0</v>
      </c>
      <c r="H657" s="40">
        <v>0</v>
      </c>
      <c r="I657" s="40">
        <v>0</v>
      </c>
      <c r="J657" s="40">
        <v>0</v>
      </c>
      <c r="K657" s="40">
        <v>0</v>
      </c>
      <c r="L657" s="40">
        <v>0</v>
      </c>
      <c r="M657" s="40">
        <v>0</v>
      </c>
      <c r="N657" s="40">
        <v>0</v>
      </c>
      <c r="O657" s="40">
        <v>0</v>
      </c>
      <c r="P657" s="141">
        <f t="shared" si="47"/>
        <v>0</v>
      </c>
    </row>
    <row r="658" spans="1:16" hidden="1" x14ac:dyDescent="0.25">
      <c r="A658" s="255" t="str">
        <f>IF(B658=1,A627,"")</f>
        <v/>
      </c>
      <c r="B658" s="39" t="str">
        <f t="shared" si="46"/>
        <v/>
      </c>
      <c r="C658" s="137">
        <f>VLOOKUP($Y$40,CAD!$J$7:$K$31,2,0)</f>
        <v>0</v>
      </c>
      <c r="D658" s="40">
        <v>0</v>
      </c>
      <c r="E658" s="40">
        <v>0</v>
      </c>
      <c r="F658" s="40">
        <v>0</v>
      </c>
      <c r="G658" s="40">
        <v>0</v>
      </c>
      <c r="H658" s="40">
        <v>0</v>
      </c>
      <c r="I658" s="40">
        <v>0</v>
      </c>
      <c r="J658" s="40">
        <v>0</v>
      </c>
      <c r="K658" s="40">
        <v>0</v>
      </c>
      <c r="L658" s="40">
        <v>0</v>
      </c>
      <c r="M658" s="40">
        <v>0</v>
      </c>
      <c r="N658" s="40">
        <v>0</v>
      </c>
      <c r="O658" s="40">
        <v>0</v>
      </c>
      <c r="P658" s="141">
        <f t="shared" si="47"/>
        <v>0</v>
      </c>
    </row>
    <row r="659" spans="1:16" hidden="1" x14ac:dyDescent="0.25">
      <c r="A659" s="255" t="str">
        <f>IF(B659=1,A627,"")</f>
        <v/>
      </c>
      <c r="B659" s="39" t="str">
        <f t="shared" si="46"/>
        <v/>
      </c>
      <c r="C659" s="137">
        <f>VLOOKUP($Y$41,CAD!$J$7:$K$31,2,0)</f>
        <v>0</v>
      </c>
      <c r="D659" s="40">
        <v>0</v>
      </c>
      <c r="E659" s="40">
        <v>0</v>
      </c>
      <c r="F659" s="40">
        <v>0</v>
      </c>
      <c r="G659" s="40">
        <v>0</v>
      </c>
      <c r="H659" s="40">
        <v>0</v>
      </c>
      <c r="I659" s="40">
        <v>0</v>
      </c>
      <c r="J659" s="40">
        <v>0</v>
      </c>
      <c r="K659" s="40">
        <v>0</v>
      </c>
      <c r="L659" s="40">
        <v>0</v>
      </c>
      <c r="M659" s="40">
        <v>0</v>
      </c>
      <c r="N659" s="40">
        <v>0</v>
      </c>
      <c r="O659" s="40">
        <v>0</v>
      </c>
      <c r="P659" s="141">
        <f t="shared" si="47"/>
        <v>0</v>
      </c>
    </row>
    <row r="660" spans="1:16" hidden="1" x14ac:dyDescent="0.25">
      <c r="A660" s="255" t="str">
        <f>IF(B660=1,A627,"")</f>
        <v/>
      </c>
      <c r="B660" s="39" t="str">
        <f t="shared" si="46"/>
        <v/>
      </c>
      <c r="C660" s="137">
        <f>VLOOKUP($Y$42,CAD!$J$7:$K$31,2,0)</f>
        <v>0</v>
      </c>
      <c r="D660" s="40">
        <v>0</v>
      </c>
      <c r="E660" s="40">
        <v>0</v>
      </c>
      <c r="F660" s="40">
        <v>0</v>
      </c>
      <c r="G660" s="40">
        <v>0</v>
      </c>
      <c r="H660" s="40">
        <v>0</v>
      </c>
      <c r="I660" s="40">
        <v>0</v>
      </c>
      <c r="J660" s="40">
        <v>0</v>
      </c>
      <c r="K660" s="40">
        <v>0</v>
      </c>
      <c r="L660" s="40">
        <v>0</v>
      </c>
      <c r="M660" s="40">
        <v>0</v>
      </c>
      <c r="N660" s="40">
        <v>0</v>
      </c>
      <c r="O660" s="40">
        <v>0</v>
      </c>
      <c r="P660" s="141">
        <f t="shared" si="47"/>
        <v>0</v>
      </c>
    </row>
    <row r="661" spans="1:16" hidden="1" x14ac:dyDescent="0.25">
      <c r="A661" s="255" t="str">
        <f>IF(B661=1,A627,"")</f>
        <v/>
      </c>
      <c r="B661" s="39" t="str">
        <f t="shared" si="46"/>
        <v/>
      </c>
      <c r="C661" s="137">
        <f>VLOOKUP($Y$43,CAD!$J$7:$K$31,2,0)</f>
        <v>0</v>
      </c>
      <c r="D661" s="40">
        <v>0</v>
      </c>
      <c r="E661" s="40">
        <v>0</v>
      </c>
      <c r="F661" s="40">
        <v>0</v>
      </c>
      <c r="G661" s="40">
        <v>0</v>
      </c>
      <c r="H661" s="40">
        <v>0</v>
      </c>
      <c r="I661" s="40">
        <v>0</v>
      </c>
      <c r="J661" s="40">
        <v>0</v>
      </c>
      <c r="K661" s="40">
        <v>0</v>
      </c>
      <c r="L661" s="40">
        <v>0</v>
      </c>
      <c r="M661" s="40">
        <v>0</v>
      </c>
      <c r="N661" s="40">
        <v>0</v>
      </c>
      <c r="O661" s="40">
        <v>0</v>
      </c>
      <c r="P661" s="141">
        <f t="shared" si="47"/>
        <v>0</v>
      </c>
    </row>
    <row r="662" spans="1:16" hidden="1" x14ac:dyDescent="0.25">
      <c r="A662" s="255" t="str">
        <f>IF(B662=1,A627,"")</f>
        <v/>
      </c>
      <c r="B662" s="39" t="str">
        <f t="shared" si="46"/>
        <v/>
      </c>
      <c r="C662" s="137">
        <f>VLOOKUP($Y$44,CAD!$J$7:$K$31,2,0)</f>
        <v>0</v>
      </c>
      <c r="D662" s="40">
        <v>0</v>
      </c>
      <c r="E662" s="40">
        <v>0</v>
      </c>
      <c r="F662" s="40">
        <v>0</v>
      </c>
      <c r="G662" s="40">
        <v>0</v>
      </c>
      <c r="H662" s="40">
        <v>0</v>
      </c>
      <c r="I662" s="40">
        <v>0</v>
      </c>
      <c r="J662" s="40">
        <v>0</v>
      </c>
      <c r="K662" s="40">
        <v>0</v>
      </c>
      <c r="L662" s="40">
        <v>0</v>
      </c>
      <c r="M662" s="40">
        <v>0</v>
      </c>
      <c r="N662" s="40">
        <v>0</v>
      </c>
      <c r="O662" s="40">
        <v>0</v>
      </c>
      <c r="P662" s="141">
        <f t="shared" si="47"/>
        <v>0</v>
      </c>
    </row>
    <row r="663" spans="1:16" hidden="1" x14ac:dyDescent="0.25">
      <c r="A663" s="255" t="str">
        <f>IF(B663=1,A627,"")</f>
        <v/>
      </c>
      <c r="B663" s="39" t="str">
        <f t="shared" si="46"/>
        <v/>
      </c>
      <c r="C663" s="137">
        <f>VLOOKUP($Y$45,CAD!$J$7:$K$31,2,0)</f>
        <v>0</v>
      </c>
      <c r="D663" s="40">
        <v>0</v>
      </c>
      <c r="E663" s="40">
        <v>0</v>
      </c>
      <c r="F663" s="40">
        <v>0</v>
      </c>
      <c r="G663" s="40">
        <v>0</v>
      </c>
      <c r="H663" s="40">
        <v>0</v>
      </c>
      <c r="I663" s="40">
        <v>0</v>
      </c>
      <c r="J663" s="40">
        <v>0</v>
      </c>
      <c r="K663" s="40">
        <v>0</v>
      </c>
      <c r="L663" s="40">
        <v>0</v>
      </c>
      <c r="M663" s="40">
        <v>0</v>
      </c>
      <c r="N663" s="40">
        <v>0</v>
      </c>
      <c r="O663" s="40">
        <v>0</v>
      </c>
      <c r="P663" s="141">
        <f t="shared" si="47"/>
        <v>0</v>
      </c>
    </row>
    <row r="664" spans="1:16" hidden="1" x14ac:dyDescent="0.25">
      <c r="A664" s="255" t="str">
        <f>IF(B664=1,A627,"")</f>
        <v/>
      </c>
      <c r="B664" s="39" t="str">
        <f t="shared" si="46"/>
        <v/>
      </c>
      <c r="C664" s="137">
        <f>VLOOKUP($Y$46,CAD!$J$7:$K$31,2,0)</f>
        <v>0</v>
      </c>
      <c r="D664" s="40">
        <v>0</v>
      </c>
      <c r="E664" s="40">
        <v>0</v>
      </c>
      <c r="F664" s="40">
        <v>0</v>
      </c>
      <c r="G664" s="40">
        <v>0</v>
      </c>
      <c r="H664" s="40">
        <v>0</v>
      </c>
      <c r="I664" s="40">
        <v>0</v>
      </c>
      <c r="J664" s="40">
        <v>0</v>
      </c>
      <c r="K664" s="40">
        <v>0</v>
      </c>
      <c r="L664" s="40">
        <v>0</v>
      </c>
      <c r="M664" s="40">
        <v>0</v>
      </c>
      <c r="N664" s="40">
        <v>0</v>
      </c>
      <c r="O664" s="40">
        <v>0</v>
      </c>
      <c r="P664" s="141">
        <f t="shared" si="47"/>
        <v>0</v>
      </c>
    </row>
    <row r="665" spans="1:16" hidden="1" x14ac:dyDescent="0.25">
      <c r="A665" s="255" t="str">
        <f>IF(B665=1,A627,"")</f>
        <v/>
      </c>
      <c r="B665" s="39" t="str">
        <f t="shared" si="46"/>
        <v/>
      </c>
      <c r="C665" s="137">
        <f>VLOOKUP($Y$47,CAD!$J$7:$K$31,2,0)</f>
        <v>0</v>
      </c>
      <c r="D665" s="40">
        <v>0</v>
      </c>
      <c r="E665" s="40">
        <v>0</v>
      </c>
      <c r="F665" s="40">
        <v>0</v>
      </c>
      <c r="G665" s="40">
        <v>0</v>
      </c>
      <c r="H665" s="40">
        <v>0</v>
      </c>
      <c r="I665" s="40">
        <v>0</v>
      </c>
      <c r="J665" s="40">
        <v>0</v>
      </c>
      <c r="K665" s="40">
        <v>0</v>
      </c>
      <c r="L665" s="40">
        <v>0</v>
      </c>
      <c r="M665" s="40">
        <v>0</v>
      </c>
      <c r="N665" s="40">
        <v>0</v>
      </c>
      <c r="O665" s="40">
        <v>0</v>
      </c>
      <c r="P665" s="141">
        <f t="shared" si="47"/>
        <v>0</v>
      </c>
    </row>
    <row r="666" spans="1:16" hidden="1" x14ac:dyDescent="0.25">
      <c r="A666" s="255" t="str">
        <f>IF(B666=1,A627,"")</f>
        <v/>
      </c>
      <c r="B666" s="39" t="str">
        <f t="shared" si="46"/>
        <v/>
      </c>
      <c r="C666" s="137">
        <f>VLOOKUP($Y$48,CAD!$J$7:$K$31,2,0)</f>
        <v>0</v>
      </c>
      <c r="D666" s="40">
        <v>0</v>
      </c>
      <c r="E666" s="40">
        <v>0</v>
      </c>
      <c r="F666" s="40">
        <v>0</v>
      </c>
      <c r="G666" s="40">
        <v>0</v>
      </c>
      <c r="H666" s="40">
        <v>0</v>
      </c>
      <c r="I666" s="40">
        <v>0</v>
      </c>
      <c r="J666" s="40">
        <v>0</v>
      </c>
      <c r="K666" s="40">
        <v>0</v>
      </c>
      <c r="L666" s="40">
        <v>0</v>
      </c>
      <c r="M666" s="40">
        <v>0</v>
      </c>
      <c r="N666" s="40">
        <v>0</v>
      </c>
      <c r="O666" s="40">
        <v>0</v>
      </c>
      <c r="P666" s="141">
        <f t="shared" si="47"/>
        <v>0</v>
      </c>
    </row>
    <row r="667" spans="1:16" hidden="1" x14ac:dyDescent="0.25">
      <c r="A667" s="255" t="str">
        <f>IF(B667=1,A627,"")</f>
        <v/>
      </c>
      <c r="B667" s="39" t="str">
        <f t="shared" si="46"/>
        <v/>
      </c>
      <c r="C667" s="137">
        <f>VLOOKUP($Y$49,CAD!$J$7:$K$31,2,0)</f>
        <v>0</v>
      </c>
      <c r="D667" s="40">
        <v>0</v>
      </c>
      <c r="E667" s="40">
        <v>0</v>
      </c>
      <c r="F667" s="40">
        <v>0</v>
      </c>
      <c r="G667" s="40">
        <v>0</v>
      </c>
      <c r="H667" s="40">
        <v>0</v>
      </c>
      <c r="I667" s="40">
        <v>0</v>
      </c>
      <c r="J667" s="40">
        <v>0</v>
      </c>
      <c r="K667" s="40">
        <v>0</v>
      </c>
      <c r="L667" s="40">
        <v>0</v>
      </c>
      <c r="M667" s="40">
        <v>0</v>
      </c>
      <c r="N667" s="40">
        <v>0</v>
      </c>
      <c r="O667" s="40">
        <v>0</v>
      </c>
      <c r="P667" s="141">
        <f t="shared" si="47"/>
        <v>0</v>
      </c>
    </row>
    <row r="668" spans="1:16" hidden="1" x14ac:dyDescent="0.25">
      <c r="A668" s="255" t="str">
        <f>IF(B668=1,A627,"")</f>
        <v/>
      </c>
      <c r="B668" s="39" t="str">
        <f t="shared" si="46"/>
        <v/>
      </c>
      <c r="C668" s="137">
        <f>VLOOKUP($Y$50,CAD!$J$7:$K$31,2,0)</f>
        <v>0</v>
      </c>
      <c r="D668" s="40">
        <v>0</v>
      </c>
      <c r="E668" s="40">
        <v>0</v>
      </c>
      <c r="F668" s="40">
        <v>0</v>
      </c>
      <c r="G668" s="40">
        <v>0</v>
      </c>
      <c r="H668" s="40">
        <v>0</v>
      </c>
      <c r="I668" s="40">
        <v>0</v>
      </c>
      <c r="J668" s="40">
        <v>0</v>
      </c>
      <c r="K668" s="40">
        <v>0</v>
      </c>
      <c r="L668" s="40">
        <v>0</v>
      </c>
      <c r="M668" s="40">
        <v>0</v>
      </c>
      <c r="N668" s="40">
        <v>0</v>
      </c>
      <c r="O668" s="40">
        <v>0</v>
      </c>
      <c r="P668" s="141">
        <f t="shared" si="47"/>
        <v>0</v>
      </c>
    </row>
    <row r="669" spans="1:16" hidden="1" x14ac:dyDescent="0.25">
      <c r="A669" s="255" t="str">
        <f>IF(B669=1,A627,"")</f>
        <v/>
      </c>
      <c r="B669" s="39" t="str">
        <f t="shared" si="46"/>
        <v/>
      </c>
      <c r="C669" s="137">
        <f>VLOOKUP($Y$51,CAD!$J$7:$K$31,2,0)</f>
        <v>0</v>
      </c>
      <c r="D669" s="40">
        <v>0</v>
      </c>
      <c r="E669" s="40">
        <v>0</v>
      </c>
      <c r="F669" s="40">
        <v>0</v>
      </c>
      <c r="G669" s="40">
        <v>0</v>
      </c>
      <c r="H669" s="40">
        <v>0</v>
      </c>
      <c r="I669" s="40">
        <v>0</v>
      </c>
      <c r="J669" s="40">
        <v>0</v>
      </c>
      <c r="K669" s="40">
        <v>0</v>
      </c>
      <c r="L669" s="40">
        <v>0</v>
      </c>
      <c r="M669" s="40">
        <v>0</v>
      </c>
      <c r="N669" s="40">
        <v>0</v>
      </c>
      <c r="O669" s="40">
        <v>0</v>
      </c>
      <c r="P669" s="141">
        <f t="shared" si="47"/>
        <v>0</v>
      </c>
    </row>
    <row r="670" spans="1:16" hidden="1" x14ac:dyDescent="0.25">
      <c r="A670" s="255" t="str">
        <f>IF(B670=1,A627,"")</f>
        <v/>
      </c>
      <c r="B670" s="39" t="str">
        <f t="shared" si="46"/>
        <v/>
      </c>
      <c r="C670" s="137">
        <f>VLOOKUP($Y$52,CAD!$J$7:$K$31,2,0)</f>
        <v>0</v>
      </c>
      <c r="D670" s="40">
        <v>0</v>
      </c>
      <c r="E670" s="40">
        <v>0</v>
      </c>
      <c r="F670" s="40">
        <v>0</v>
      </c>
      <c r="G670" s="40">
        <v>0</v>
      </c>
      <c r="H670" s="40">
        <v>0</v>
      </c>
      <c r="I670" s="40">
        <v>0</v>
      </c>
      <c r="J670" s="40">
        <v>0</v>
      </c>
      <c r="K670" s="40">
        <v>0</v>
      </c>
      <c r="L670" s="40">
        <v>0</v>
      </c>
      <c r="M670" s="40">
        <v>0</v>
      </c>
      <c r="N670" s="40">
        <v>0</v>
      </c>
      <c r="O670" s="40">
        <v>0</v>
      </c>
      <c r="P670" s="141">
        <f t="shared" si="47"/>
        <v>0</v>
      </c>
    </row>
    <row r="671" spans="1:16" hidden="1" x14ac:dyDescent="0.25">
      <c r="A671" s="255" t="str">
        <f>IF(B671=1,A627,"")</f>
        <v/>
      </c>
      <c r="B671" s="39" t="str">
        <f t="shared" si="46"/>
        <v/>
      </c>
      <c r="C671" s="137">
        <f>VLOOKUP($Y$53,CAD!$J$7:$K$31,2,0)</f>
        <v>0</v>
      </c>
      <c r="D671" s="40">
        <v>0</v>
      </c>
      <c r="E671" s="40">
        <v>0</v>
      </c>
      <c r="F671" s="40">
        <v>0</v>
      </c>
      <c r="G671" s="40">
        <v>0</v>
      </c>
      <c r="H671" s="40">
        <v>0</v>
      </c>
      <c r="I671" s="40">
        <v>0</v>
      </c>
      <c r="J671" s="40">
        <v>0</v>
      </c>
      <c r="K671" s="40">
        <v>0</v>
      </c>
      <c r="L671" s="40">
        <v>0</v>
      </c>
      <c r="M671" s="40">
        <v>0</v>
      </c>
      <c r="N671" s="40">
        <v>0</v>
      </c>
      <c r="O671" s="40">
        <v>0</v>
      </c>
      <c r="P671" s="141">
        <f t="shared" si="47"/>
        <v>0</v>
      </c>
    </row>
    <row r="672" spans="1:16" hidden="1" x14ac:dyDescent="0.25">
      <c r="A672" s="255" t="str">
        <f>IF(B672=1,A627,"")</f>
        <v/>
      </c>
      <c r="B672" s="39" t="str">
        <f t="shared" si="46"/>
        <v/>
      </c>
      <c r="C672" s="137">
        <f>VLOOKUP($Y$54,CAD!$J$7:$K$31,2,0)</f>
        <v>0</v>
      </c>
      <c r="D672" s="40">
        <v>0</v>
      </c>
      <c r="E672" s="40">
        <v>0</v>
      </c>
      <c r="F672" s="40">
        <v>0</v>
      </c>
      <c r="G672" s="40">
        <v>0</v>
      </c>
      <c r="H672" s="40">
        <v>0</v>
      </c>
      <c r="I672" s="40">
        <v>0</v>
      </c>
      <c r="J672" s="40">
        <v>0</v>
      </c>
      <c r="K672" s="40">
        <v>0</v>
      </c>
      <c r="L672" s="40">
        <v>0</v>
      </c>
      <c r="M672" s="40">
        <v>0</v>
      </c>
      <c r="N672" s="40">
        <v>0</v>
      </c>
      <c r="O672" s="40">
        <v>0</v>
      </c>
      <c r="P672" s="141">
        <f t="shared" si="47"/>
        <v>0</v>
      </c>
    </row>
    <row r="673" spans="1:17" hidden="1" x14ac:dyDescent="0.25">
      <c r="A673" s="255" t="str">
        <f>IF(B673=1,A627,"")</f>
        <v/>
      </c>
      <c r="B673" s="39" t="str">
        <f t="shared" si="46"/>
        <v/>
      </c>
      <c r="C673" s="137">
        <f>VLOOKUP($Y$55,CAD!$J$7:$K$31,2,0)</f>
        <v>0</v>
      </c>
      <c r="D673" s="40">
        <v>0</v>
      </c>
      <c r="E673" s="40">
        <v>0</v>
      </c>
      <c r="F673" s="40">
        <v>0</v>
      </c>
      <c r="G673" s="40">
        <v>0</v>
      </c>
      <c r="H673" s="40">
        <v>0</v>
      </c>
      <c r="I673" s="40">
        <v>0</v>
      </c>
      <c r="J673" s="40">
        <v>0</v>
      </c>
      <c r="K673" s="40">
        <v>0</v>
      </c>
      <c r="L673" s="40">
        <v>0</v>
      </c>
      <c r="M673" s="40">
        <v>0</v>
      </c>
      <c r="N673" s="40">
        <v>0</v>
      </c>
      <c r="O673" s="40">
        <v>0</v>
      </c>
      <c r="P673" s="141">
        <f t="shared" si="47"/>
        <v>0</v>
      </c>
    </row>
    <row r="674" spans="1:17" hidden="1" x14ac:dyDescent="0.25">
      <c r="A674" s="255" t="str">
        <f>IF(B674=1,A627,"")</f>
        <v/>
      </c>
      <c r="B674" s="39" t="str">
        <f t="shared" si="46"/>
        <v/>
      </c>
      <c r="C674" s="137">
        <f>VLOOKUP($Y$56,CAD!$J$7:$K$31,2,0)</f>
        <v>0</v>
      </c>
      <c r="D674" s="40">
        <v>0</v>
      </c>
      <c r="E674" s="40">
        <v>0</v>
      </c>
      <c r="F674" s="40">
        <v>0</v>
      </c>
      <c r="G674" s="40">
        <v>0</v>
      </c>
      <c r="H674" s="40">
        <v>0</v>
      </c>
      <c r="I674" s="40">
        <v>0</v>
      </c>
      <c r="J674" s="40">
        <v>0</v>
      </c>
      <c r="K674" s="40">
        <v>0</v>
      </c>
      <c r="L674" s="40">
        <v>0</v>
      </c>
      <c r="M674" s="40">
        <v>0</v>
      </c>
      <c r="N674" s="40">
        <v>0</v>
      </c>
      <c r="O674" s="40">
        <v>0</v>
      </c>
      <c r="P674" s="141">
        <f t="shared" si="47"/>
        <v>0</v>
      </c>
    </row>
    <row r="675" spans="1:17" hidden="1" x14ac:dyDescent="0.25">
      <c r="A675" s="255" t="str">
        <f>IF(B675=1,A627,"")</f>
        <v/>
      </c>
      <c r="B675" s="39" t="str">
        <f t="shared" si="46"/>
        <v/>
      </c>
      <c r="C675" s="137">
        <f>VLOOKUP($Y$57,CAD!$J$7:$K$31,2,0)</f>
        <v>0</v>
      </c>
      <c r="D675" s="40">
        <v>0</v>
      </c>
      <c r="E675" s="40">
        <v>0</v>
      </c>
      <c r="F675" s="40">
        <v>0</v>
      </c>
      <c r="G675" s="40">
        <v>0</v>
      </c>
      <c r="H675" s="40">
        <v>0</v>
      </c>
      <c r="I675" s="40">
        <v>0</v>
      </c>
      <c r="J675" s="40">
        <v>0</v>
      </c>
      <c r="K675" s="40">
        <v>0</v>
      </c>
      <c r="L675" s="40">
        <v>0</v>
      </c>
      <c r="M675" s="40">
        <v>0</v>
      </c>
      <c r="N675" s="40">
        <v>0</v>
      </c>
      <c r="O675" s="40">
        <v>0</v>
      </c>
      <c r="P675" s="141">
        <f t="shared" si="47"/>
        <v>0</v>
      </c>
    </row>
    <row r="676" spans="1:17" hidden="1" x14ac:dyDescent="0.25">
      <c r="A676" s="255" t="str">
        <f>IF(B676=1,A627,"")</f>
        <v/>
      </c>
      <c r="B676" s="39" t="str">
        <f t="shared" si="46"/>
        <v/>
      </c>
      <c r="C676" s="137">
        <f>VLOOKUP($Y$58,CAD!$J$7:$K$31,2,0)</f>
        <v>0</v>
      </c>
      <c r="D676" s="40">
        <v>0</v>
      </c>
      <c r="E676" s="40">
        <v>0</v>
      </c>
      <c r="F676" s="40">
        <v>0</v>
      </c>
      <c r="G676" s="40">
        <v>0</v>
      </c>
      <c r="H676" s="40">
        <v>0</v>
      </c>
      <c r="I676" s="40">
        <v>0</v>
      </c>
      <c r="J676" s="40">
        <v>0</v>
      </c>
      <c r="K676" s="40">
        <v>0</v>
      </c>
      <c r="L676" s="40">
        <v>0</v>
      </c>
      <c r="M676" s="40">
        <v>0</v>
      </c>
      <c r="N676" s="40">
        <v>0</v>
      </c>
      <c r="O676" s="40">
        <v>0</v>
      </c>
      <c r="P676" s="141">
        <f t="shared" si="47"/>
        <v>0</v>
      </c>
    </row>
    <row r="677" spans="1:17" hidden="1" x14ac:dyDescent="0.25">
      <c r="A677" s="255" t="str">
        <f>IF(B677=1,A627,"")</f>
        <v/>
      </c>
      <c r="B677" s="39" t="str">
        <f t="shared" si="46"/>
        <v/>
      </c>
      <c r="C677" s="137">
        <f>VLOOKUP($Y$59,CAD!$J$7:$K$31,2,0)</f>
        <v>0</v>
      </c>
      <c r="D677" s="40">
        <v>0</v>
      </c>
      <c r="E677" s="40">
        <v>0</v>
      </c>
      <c r="F677" s="40">
        <v>0</v>
      </c>
      <c r="G677" s="40">
        <v>0</v>
      </c>
      <c r="H677" s="40">
        <v>0</v>
      </c>
      <c r="I677" s="40">
        <v>0</v>
      </c>
      <c r="J677" s="40">
        <v>0</v>
      </c>
      <c r="K677" s="40">
        <v>0</v>
      </c>
      <c r="L677" s="40">
        <v>0</v>
      </c>
      <c r="M677" s="40">
        <v>0</v>
      </c>
      <c r="N677" s="40">
        <v>0</v>
      </c>
      <c r="O677" s="40">
        <v>0</v>
      </c>
      <c r="P677" s="141">
        <f t="shared" si="47"/>
        <v>0</v>
      </c>
    </row>
    <row r="678" spans="1:17" hidden="1" x14ac:dyDescent="0.25">
      <c r="A678" s="255">
        <f>A625</f>
        <v>2031</v>
      </c>
    </row>
    <row r="679" spans="1:17" hidden="1" x14ac:dyDescent="0.25">
      <c r="A679" s="255">
        <f>A625</f>
        <v>2031</v>
      </c>
      <c r="C679" s="63" t="s">
        <v>204</v>
      </c>
      <c r="D679" s="34">
        <f>D625-D627</f>
        <v>0</v>
      </c>
      <c r="E679" s="34">
        <f t="shared" ref="E679:P679" si="48">E625-E627</f>
        <v>0</v>
      </c>
      <c r="F679" s="34">
        <f t="shared" si="48"/>
        <v>0</v>
      </c>
      <c r="G679" s="34">
        <f t="shared" si="48"/>
        <v>0</v>
      </c>
      <c r="H679" s="34">
        <f t="shared" si="48"/>
        <v>0</v>
      </c>
      <c r="I679" s="34">
        <f t="shared" si="48"/>
        <v>0</v>
      </c>
      <c r="J679" s="34">
        <f t="shared" si="48"/>
        <v>0</v>
      </c>
      <c r="K679" s="34">
        <f t="shared" si="48"/>
        <v>0</v>
      </c>
      <c r="L679" s="34">
        <f t="shared" si="48"/>
        <v>0</v>
      </c>
      <c r="M679" s="34">
        <f t="shared" si="48"/>
        <v>0</v>
      </c>
      <c r="N679" s="34">
        <f t="shared" si="48"/>
        <v>0</v>
      </c>
      <c r="O679" s="34">
        <f t="shared" si="48"/>
        <v>0</v>
      </c>
      <c r="P679" s="34">
        <f t="shared" si="48"/>
        <v>0</v>
      </c>
    </row>
    <row r="680" spans="1:17" hidden="1" x14ac:dyDescent="0.25"/>
    <row r="681" spans="1:17" ht="15" hidden="1" customHeight="1" thickBot="1" x14ac:dyDescent="0.3">
      <c r="A681" s="255">
        <f>A625+1</f>
        <v>2032</v>
      </c>
      <c r="B681" s="41"/>
      <c r="C681" s="147" t="s">
        <v>202</v>
      </c>
      <c r="D681" s="148">
        <f>PREV_R!D693</f>
        <v>0</v>
      </c>
      <c r="E681" s="148">
        <f>PREV_R!E693</f>
        <v>0</v>
      </c>
      <c r="F681" s="148">
        <f>PREV_R!F693</f>
        <v>0</v>
      </c>
      <c r="G681" s="148">
        <f>PREV_R!G693</f>
        <v>0</v>
      </c>
      <c r="H681" s="148">
        <f>PREV_R!H693</f>
        <v>0</v>
      </c>
      <c r="I681" s="148">
        <f>PREV_R!I693</f>
        <v>0</v>
      </c>
      <c r="J681" s="148">
        <f>PREV_R!J693</f>
        <v>0</v>
      </c>
      <c r="K681" s="148">
        <f>PREV_R!K693</f>
        <v>0</v>
      </c>
      <c r="L681" s="148">
        <f>PREV_R!L693</f>
        <v>0</v>
      </c>
      <c r="M681" s="148">
        <f>PREV_R!M693</f>
        <v>0</v>
      </c>
      <c r="N681" s="148">
        <f>PREV_R!N693</f>
        <v>0</v>
      </c>
      <c r="O681" s="148">
        <f>PREV_R!O693</f>
        <v>0</v>
      </c>
      <c r="P681" s="148">
        <f>SUM(D681:O681)</f>
        <v>0</v>
      </c>
      <c r="Q681" s="9"/>
    </row>
    <row r="682" spans="1:17" ht="15" hidden="1" customHeight="1" x14ac:dyDescent="0.25">
      <c r="A682" s="255">
        <f>A681</f>
        <v>2032</v>
      </c>
      <c r="B682" s="41"/>
      <c r="C682" s="107"/>
      <c r="D682" s="107"/>
      <c r="E682" s="107"/>
      <c r="F682" s="107"/>
      <c r="G682" s="107"/>
      <c r="H682" s="107"/>
      <c r="I682" s="107"/>
      <c r="J682" s="107"/>
      <c r="K682" s="107"/>
      <c r="L682" s="107"/>
      <c r="M682" s="107"/>
      <c r="N682" s="107"/>
      <c r="O682" s="107"/>
      <c r="P682" s="107"/>
      <c r="Q682" s="9"/>
    </row>
    <row r="683" spans="1:17" ht="15" hidden="1" customHeight="1" thickBot="1" x14ac:dyDescent="0.3">
      <c r="A683" s="255">
        <f>A681</f>
        <v>2032</v>
      </c>
      <c r="B683" s="41"/>
      <c r="C683" s="131" t="s">
        <v>203</v>
      </c>
      <c r="D683" s="132">
        <f>SUM(D684:D733)</f>
        <v>0</v>
      </c>
      <c r="E683" s="132">
        <f t="shared" ref="E683:O683" si="49">SUM(E684:E733)</f>
        <v>0</v>
      </c>
      <c r="F683" s="132">
        <f t="shared" si="49"/>
        <v>0</v>
      </c>
      <c r="G683" s="132">
        <f t="shared" si="49"/>
        <v>0</v>
      </c>
      <c r="H683" s="132">
        <f t="shared" si="49"/>
        <v>0</v>
      </c>
      <c r="I683" s="132">
        <f t="shared" si="49"/>
        <v>0</v>
      </c>
      <c r="J683" s="132">
        <f t="shared" si="49"/>
        <v>0</v>
      </c>
      <c r="K683" s="132">
        <f t="shared" si="49"/>
        <v>0</v>
      </c>
      <c r="L683" s="132">
        <f t="shared" si="49"/>
        <v>0</v>
      </c>
      <c r="M683" s="132">
        <f t="shared" si="49"/>
        <v>0</v>
      </c>
      <c r="N683" s="132">
        <f t="shared" si="49"/>
        <v>0</v>
      </c>
      <c r="O683" s="132">
        <f t="shared" si="49"/>
        <v>0</v>
      </c>
      <c r="P683" s="132">
        <f>SUM(D683:O683)</f>
        <v>0</v>
      </c>
      <c r="Q683" s="9"/>
    </row>
    <row r="684" spans="1:17" hidden="1" x14ac:dyDescent="0.25">
      <c r="A684" s="255" t="str">
        <f>IF(B684=1,A683,"")</f>
        <v/>
      </c>
      <c r="B684" s="39" t="str">
        <f>IF(C684&lt;&gt;0,1,"")</f>
        <v/>
      </c>
      <c r="C684" s="138">
        <f>VLOOKUP($Y$10,CAD!$H$7:$I$31,2,0)</f>
        <v>0</v>
      </c>
      <c r="D684" s="139">
        <v>0</v>
      </c>
      <c r="E684" s="139">
        <v>0</v>
      </c>
      <c r="F684" s="139">
        <v>0</v>
      </c>
      <c r="G684" s="139">
        <v>0</v>
      </c>
      <c r="H684" s="139">
        <v>0</v>
      </c>
      <c r="I684" s="139">
        <v>0</v>
      </c>
      <c r="J684" s="139">
        <v>0</v>
      </c>
      <c r="K684" s="139">
        <v>0</v>
      </c>
      <c r="L684" s="139">
        <v>0</v>
      </c>
      <c r="M684" s="139">
        <v>0</v>
      </c>
      <c r="N684" s="139">
        <v>0</v>
      </c>
      <c r="O684" s="139">
        <v>0</v>
      </c>
      <c r="P684" s="140">
        <f>SUM(D684:O684)</f>
        <v>0</v>
      </c>
    </row>
    <row r="685" spans="1:17" hidden="1" x14ac:dyDescent="0.25">
      <c r="A685" s="255" t="str">
        <f>IF(B685=1,A683,"")</f>
        <v/>
      </c>
      <c r="B685" s="39" t="str">
        <f t="shared" ref="B685:B733" si="50">IF(C685&lt;&gt;0,1,"")</f>
        <v/>
      </c>
      <c r="C685" s="138">
        <f>VLOOKUP($Y$11,CAD!$H$7:$I$31,2,0)</f>
        <v>0</v>
      </c>
      <c r="D685" s="40">
        <v>0</v>
      </c>
      <c r="E685" s="40">
        <v>0</v>
      </c>
      <c r="F685" s="40">
        <v>0</v>
      </c>
      <c r="G685" s="40">
        <v>0</v>
      </c>
      <c r="H685" s="40">
        <v>0</v>
      </c>
      <c r="I685" s="40">
        <v>0</v>
      </c>
      <c r="J685" s="40">
        <v>0</v>
      </c>
      <c r="K685" s="40">
        <v>0</v>
      </c>
      <c r="L685" s="40">
        <v>0</v>
      </c>
      <c r="M685" s="40">
        <v>0</v>
      </c>
      <c r="N685" s="40">
        <v>0</v>
      </c>
      <c r="O685" s="40">
        <v>0</v>
      </c>
      <c r="P685" s="141">
        <f t="shared" ref="P685:P733" si="51">SUM(D685:O685)</f>
        <v>0</v>
      </c>
    </row>
    <row r="686" spans="1:17" hidden="1" x14ac:dyDescent="0.25">
      <c r="A686" s="255" t="str">
        <f>IF(B686=1,A683,"")</f>
        <v/>
      </c>
      <c r="B686" s="39" t="str">
        <f t="shared" si="50"/>
        <v/>
      </c>
      <c r="C686" s="138">
        <f>VLOOKUP($Y$12,CAD!$H$7:$I$31,2,0)</f>
        <v>0</v>
      </c>
      <c r="D686" s="40">
        <v>0</v>
      </c>
      <c r="E686" s="40">
        <v>0</v>
      </c>
      <c r="F686" s="40">
        <v>0</v>
      </c>
      <c r="G686" s="40">
        <v>0</v>
      </c>
      <c r="H686" s="40">
        <v>0</v>
      </c>
      <c r="I686" s="40">
        <v>0</v>
      </c>
      <c r="J686" s="40">
        <v>0</v>
      </c>
      <c r="K686" s="40">
        <v>0</v>
      </c>
      <c r="L686" s="40">
        <v>0</v>
      </c>
      <c r="M686" s="40">
        <v>0</v>
      </c>
      <c r="N686" s="40">
        <v>0</v>
      </c>
      <c r="O686" s="40">
        <v>0</v>
      </c>
      <c r="P686" s="141">
        <f t="shared" si="51"/>
        <v>0</v>
      </c>
    </row>
    <row r="687" spans="1:17" hidden="1" x14ac:dyDescent="0.25">
      <c r="A687" s="255" t="str">
        <f>IF(B687=1,A683,"")</f>
        <v/>
      </c>
      <c r="B687" s="39" t="str">
        <f t="shared" si="50"/>
        <v/>
      </c>
      <c r="C687" s="138">
        <f>VLOOKUP($Y$13,CAD!$H$7:$I$31,2,0)</f>
        <v>0</v>
      </c>
      <c r="D687" s="40">
        <v>0</v>
      </c>
      <c r="E687" s="40">
        <v>0</v>
      </c>
      <c r="F687" s="40">
        <v>0</v>
      </c>
      <c r="G687" s="40">
        <v>0</v>
      </c>
      <c r="H687" s="40">
        <v>0</v>
      </c>
      <c r="I687" s="40">
        <v>0</v>
      </c>
      <c r="J687" s="40">
        <v>0</v>
      </c>
      <c r="K687" s="40">
        <v>0</v>
      </c>
      <c r="L687" s="40">
        <v>0</v>
      </c>
      <c r="M687" s="40">
        <v>0</v>
      </c>
      <c r="N687" s="40">
        <v>0</v>
      </c>
      <c r="O687" s="40">
        <v>0</v>
      </c>
      <c r="P687" s="141">
        <f t="shared" si="51"/>
        <v>0</v>
      </c>
    </row>
    <row r="688" spans="1:17" hidden="1" x14ac:dyDescent="0.25">
      <c r="A688" s="255" t="str">
        <f>IF(B688=1,A683,"")</f>
        <v/>
      </c>
      <c r="B688" s="39" t="str">
        <f t="shared" si="50"/>
        <v/>
      </c>
      <c r="C688" s="138">
        <f>VLOOKUP($Y$14,CAD!$H$7:$I$31,2,0)</f>
        <v>0</v>
      </c>
      <c r="D688" s="40">
        <v>0</v>
      </c>
      <c r="E688" s="40">
        <v>0</v>
      </c>
      <c r="F688" s="40">
        <v>0</v>
      </c>
      <c r="G688" s="40">
        <v>0</v>
      </c>
      <c r="H688" s="40">
        <v>0</v>
      </c>
      <c r="I688" s="40">
        <v>0</v>
      </c>
      <c r="J688" s="40">
        <v>0</v>
      </c>
      <c r="K688" s="40">
        <v>0</v>
      </c>
      <c r="L688" s="40">
        <v>0</v>
      </c>
      <c r="M688" s="40">
        <v>0</v>
      </c>
      <c r="N688" s="40">
        <v>0</v>
      </c>
      <c r="O688" s="40">
        <v>0</v>
      </c>
      <c r="P688" s="141">
        <f t="shared" si="51"/>
        <v>0</v>
      </c>
    </row>
    <row r="689" spans="1:16" hidden="1" x14ac:dyDescent="0.25">
      <c r="A689" s="255" t="str">
        <f>IF(B689=1,A683,"")</f>
        <v/>
      </c>
      <c r="B689" s="39" t="str">
        <f t="shared" si="50"/>
        <v/>
      </c>
      <c r="C689" s="138">
        <f>VLOOKUP($Y$15,CAD!$H$7:$I$31,2,0)</f>
        <v>0</v>
      </c>
      <c r="D689" s="40">
        <v>0</v>
      </c>
      <c r="E689" s="40">
        <v>0</v>
      </c>
      <c r="F689" s="40">
        <v>0</v>
      </c>
      <c r="G689" s="40">
        <v>0</v>
      </c>
      <c r="H689" s="40">
        <v>0</v>
      </c>
      <c r="I689" s="40">
        <v>0</v>
      </c>
      <c r="J689" s="40">
        <v>0</v>
      </c>
      <c r="K689" s="40">
        <v>0</v>
      </c>
      <c r="L689" s="40">
        <v>0</v>
      </c>
      <c r="M689" s="40">
        <v>0</v>
      </c>
      <c r="N689" s="40">
        <v>0</v>
      </c>
      <c r="O689" s="40">
        <v>0</v>
      </c>
      <c r="P689" s="141">
        <f t="shared" si="51"/>
        <v>0</v>
      </c>
    </row>
    <row r="690" spans="1:16" hidden="1" x14ac:dyDescent="0.25">
      <c r="A690" s="255" t="str">
        <f>IF(B690=1,A683,"")</f>
        <v/>
      </c>
      <c r="B690" s="39" t="str">
        <f t="shared" si="50"/>
        <v/>
      </c>
      <c r="C690" s="138">
        <f>VLOOKUP($Y$16,CAD!$H$7:$I$31,2,0)</f>
        <v>0</v>
      </c>
      <c r="D690" s="40">
        <v>0</v>
      </c>
      <c r="E690" s="40">
        <v>0</v>
      </c>
      <c r="F690" s="40">
        <v>0</v>
      </c>
      <c r="G690" s="40">
        <v>0</v>
      </c>
      <c r="H690" s="40">
        <v>0</v>
      </c>
      <c r="I690" s="40">
        <v>0</v>
      </c>
      <c r="J690" s="40">
        <v>0</v>
      </c>
      <c r="K690" s="40">
        <v>0</v>
      </c>
      <c r="L690" s="40">
        <v>0</v>
      </c>
      <c r="M690" s="40">
        <v>0</v>
      </c>
      <c r="N690" s="40">
        <v>0</v>
      </c>
      <c r="O690" s="40">
        <v>0</v>
      </c>
      <c r="P690" s="141">
        <f t="shared" si="51"/>
        <v>0</v>
      </c>
    </row>
    <row r="691" spans="1:16" hidden="1" x14ac:dyDescent="0.25">
      <c r="A691" s="255" t="str">
        <f>IF(B691=1,A683,"")</f>
        <v/>
      </c>
      <c r="B691" s="39" t="str">
        <f t="shared" si="50"/>
        <v/>
      </c>
      <c r="C691" s="138">
        <f>VLOOKUP($Y$17,CAD!$H$7:$I$31,2,0)</f>
        <v>0</v>
      </c>
      <c r="D691" s="40">
        <v>0</v>
      </c>
      <c r="E691" s="40">
        <v>0</v>
      </c>
      <c r="F691" s="40">
        <v>0</v>
      </c>
      <c r="G691" s="40">
        <v>0</v>
      </c>
      <c r="H691" s="40">
        <v>0</v>
      </c>
      <c r="I691" s="40">
        <v>0</v>
      </c>
      <c r="J691" s="40">
        <v>0</v>
      </c>
      <c r="K691" s="40">
        <v>0</v>
      </c>
      <c r="L691" s="40">
        <v>0</v>
      </c>
      <c r="M691" s="40">
        <v>0</v>
      </c>
      <c r="N691" s="40">
        <v>0</v>
      </c>
      <c r="O691" s="40">
        <v>0</v>
      </c>
      <c r="P691" s="141">
        <f t="shared" si="51"/>
        <v>0</v>
      </c>
    </row>
    <row r="692" spans="1:16" hidden="1" x14ac:dyDescent="0.25">
      <c r="A692" s="255" t="str">
        <f>IF(B692=1,A683,"")</f>
        <v/>
      </c>
      <c r="B692" s="39" t="str">
        <f t="shared" si="50"/>
        <v/>
      </c>
      <c r="C692" s="138">
        <f>VLOOKUP($Y$18,CAD!$H$7:$I$31,2,0)</f>
        <v>0</v>
      </c>
      <c r="D692" s="40">
        <v>0</v>
      </c>
      <c r="E692" s="40">
        <v>0</v>
      </c>
      <c r="F692" s="40">
        <v>0</v>
      </c>
      <c r="G692" s="40">
        <v>0</v>
      </c>
      <c r="H692" s="40">
        <v>0</v>
      </c>
      <c r="I692" s="40">
        <v>0</v>
      </c>
      <c r="J692" s="40">
        <v>0</v>
      </c>
      <c r="K692" s="40">
        <v>0</v>
      </c>
      <c r="L692" s="40">
        <v>0</v>
      </c>
      <c r="M692" s="40">
        <v>0</v>
      </c>
      <c r="N692" s="40">
        <v>0</v>
      </c>
      <c r="O692" s="40">
        <v>0</v>
      </c>
      <c r="P692" s="141">
        <f t="shared" si="51"/>
        <v>0</v>
      </c>
    </row>
    <row r="693" spans="1:16" hidden="1" x14ac:dyDescent="0.25">
      <c r="A693" s="255" t="str">
        <f>IF(B693=1,A683,"")</f>
        <v/>
      </c>
      <c r="B693" s="39" t="str">
        <f t="shared" si="50"/>
        <v/>
      </c>
      <c r="C693" s="138">
        <f>VLOOKUP($Y$19,CAD!$H$7:$I$31,2,0)</f>
        <v>0</v>
      </c>
      <c r="D693" s="40">
        <v>0</v>
      </c>
      <c r="E693" s="40">
        <v>0</v>
      </c>
      <c r="F693" s="40">
        <v>0</v>
      </c>
      <c r="G693" s="40">
        <v>0</v>
      </c>
      <c r="H693" s="40">
        <v>0</v>
      </c>
      <c r="I693" s="40">
        <v>0</v>
      </c>
      <c r="J693" s="40">
        <v>0</v>
      </c>
      <c r="K693" s="40">
        <v>0</v>
      </c>
      <c r="L693" s="40">
        <v>0</v>
      </c>
      <c r="M693" s="40">
        <v>0</v>
      </c>
      <c r="N693" s="40">
        <v>0</v>
      </c>
      <c r="O693" s="40">
        <v>0</v>
      </c>
      <c r="P693" s="141">
        <f t="shared" si="51"/>
        <v>0</v>
      </c>
    </row>
    <row r="694" spans="1:16" hidden="1" x14ac:dyDescent="0.25">
      <c r="A694" s="255" t="str">
        <f>IF(B694=1,A683,"")</f>
        <v/>
      </c>
      <c r="B694" s="39" t="str">
        <f t="shared" si="50"/>
        <v/>
      </c>
      <c r="C694" s="138">
        <f>VLOOKUP($Y$20,CAD!$H$7:$I$31,2,0)</f>
        <v>0</v>
      </c>
      <c r="D694" s="40">
        <v>0</v>
      </c>
      <c r="E694" s="40">
        <v>0</v>
      </c>
      <c r="F694" s="40">
        <v>0</v>
      </c>
      <c r="G694" s="40">
        <v>0</v>
      </c>
      <c r="H694" s="40">
        <v>0</v>
      </c>
      <c r="I694" s="40">
        <v>0</v>
      </c>
      <c r="J694" s="40">
        <v>0</v>
      </c>
      <c r="K694" s="40">
        <v>0</v>
      </c>
      <c r="L694" s="40">
        <v>0</v>
      </c>
      <c r="M694" s="40">
        <v>0</v>
      </c>
      <c r="N694" s="40">
        <v>0</v>
      </c>
      <c r="O694" s="40">
        <v>0</v>
      </c>
      <c r="P694" s="141">
        <f t="shared" si="51"/>
        <v>0</v>
      </c>
    </row>
    <row r="695" spans="1:16" hidden="1" x14ac:dyDescent="0.25">
      <c r="A695" s="255" t="str">
        <f>IF(B695=1,A683,"")</f>
        <v/>
      </c>
      <c r="B695" s="39" t="str">
        <f t="shared" si="50"/>
        <v/>
      </c>
      <c r="C695" s="138">
        <f>VLOOKUP($Y$21,CAD!$H$7:$I$31,2,0)</f>
        <v>0</v>
      </c>
      <c r="D695" s="40">
        <v>0</v>
      </c>
      <c r="E695" s="40">
        <v>0</v>
      </c>
      <c r="F695" s="40">
        <v>0</v>
      </c>
      <c r="G695" s="40">
        <v>0</v>
      </c>
      <c r="H695" s="40">
        <v>0</v>
      </c>
      <c r="I695" s="40">
        <v>0</v>
      </c>
      <c r="J695" s="40">
        <v>0</v>
      </c>
      <c r="K695" s="40">
        <v>0</v>
      </c>
      <c r="L695" s="40">
        <v>0</v>
      </c>
      <c r="M695" s="40">
        <v>0</v>
      </c>
      <c r="N695" s="40">
        <v>0</v>
      </c>
      <c r="O695" s="40">
        <v>0</v>
      </c>
      <c r="P695" s="141">
        <f t="shared" si="51"/>
        <v>0</v>
      </c>
    </row>
    <row r="696" spans="1:16" hidden="1" x14ac:dyDescent="0.25">
      <c r="A696" s="255" t="str">
        <f>IF(B696=1,A683,"")</f>
        <v/>
      </c>
      <c r="B696" s="39" t="str">
        <f t="shared" si="50"/>
        <v/>
      </c>
      <c r="C696" s="138">
        <f>VLOOKUP($Y$22,CAD!$H$7:$I$31,2,0)</f>
        <v>0</v>
      </c>
      <c r="D696" s="40">
        <v>0</v>
      </c>
      <c r="E696" s="40">
        <v>0</v>
      </c>
      <c r="F696" s="40">
        <v>0</v>
      </c>
      <c r="G696" s="40">
        <v>0</v>
      </c>
      <c r="H696" s="40">
        <v>0</v>
      </c>
      <c r="I696" s="40">
        <v>0</v>
      </c>
      <c r="J696" s="40">
        <v>0</v>
      </c>
      <c r="K696" s="40">
        <v>0</v>
      </c>
      <c r="L696" s="40">
        <v>0</v>
      </c>
      <c r="M696" s="40">
        <v>0</v>
      </c>
      <c r="N696" s="40">
        <v>0</v>
      </c>
      <c r="O696" s="40">
        <v>0</v>
      </c>
      <c r="P696" s="141">
        <f t="shared" si="51"/>
        <v>0</v>
      </c>
    </row>
    <row r="697" spans="1:16" hidden="1" x14ac:dyDescent="0.25">
      <c r="A697" s="255" t="str">
        <f>IF(B697=1,A683,"")</f>
        <v/>
      </c>
      <c r="B697" s="39" t="str">
        <f t="shared" si="50"/>
        <v/>
      </c>
      <c r="C697" s="138">
        <f>VLOOKUP($Y$23,CAD!$H$7:$I$31,2,0)</f>
        <v>0</v>
      </c>
      <c r="D697" s="40">
        <v>0</v>
      </c>
      <c r="E697" s="40">
        <v>0</v>
      </c>
      <c r="F697" s="40">
        <v>0</v>
      </c>
      <c r="G697" s="40">
        <v>0</v>
      </c>
      <c r="H697" s="40">
        <v>0</v>
      </c>
      <c r="I697" s="40">
        <v>0</v>
      </c>
      <c r="J697" s="40">
        <v>0</v>
      </c>
      <c r="K697" s="40">
        <v>0</v>
      </c>
      <c r="L697" s="40">
        <v>0</v>
      </c>
      <c r="M697" s="40">
        <v>0</v>
      </c>
      <c r="N697" s="40">
        <v>0</v>
      </c>
      <c r="O697" s="40">
        <v>0</v>
      </c>
      <c r="P697" s="141">
        <f t="shared" si="51"/>
        <v>0</v>
      </c>
    </row>
    <row r="698" spans="1:16" hidden="1" x14ac:dyDescent="0.25">
      <c r="A698" s="255" t="str">
        <f>IF(B698=1,A683,"")</f>
        <v/>
      </c>
      <c r="B698" s="39" t="str">
        <f t="shared" si="50"/>
        <v/>
      </c>
      <c r="C698" s="138">
        <f>VLOOKUP($Y$24,CAD!$H$7:$I$31,2,0)</f>
        <v>0</v>
      </c>
      <c r="D698" s="40">
        <v>0</v>
      </c>
      <c r="E698" s="40">
        <v>0</v>
      </c>
      <c r="F698" s="40">
        <v>0</v>
      </c>
      <c r="G698" s="40">
        <v>0</v>
      </c>
      <c r="H698" s="40">
        <v>0</v>
      </c>
      <c r="I698" s="40">
        <v>0</v>
      </c>
      <c r="J698" s="40">
        <v>0</v>
      </c>
      <c r="K698" s="40">
        <v>0</v>
      </c>
      <c r="L698" s="40">
        <v>0</v>
      </c>
      <c r="M698" s="40">
        <v>0</v>
      </c>
      <c r="N698" s="40">
        <v>0</v>
      </c>
      <c r="O698" s="40">
        <v>0</v>
      </c>
      <c r="P698" s="141">
        <f t="shared" si="51"/>
        <v>0</v>
      </c>
    </row>
    <row r="699" spans="1:16" hidden="1" x14ac:dyDescent="0.25">
      <c r="A699" s="255" t="str">
        <f>IF(B699=1,A683,"")</f>
        <v/>
      </c>
      <c r="B699" s="39" t="str">
        <f t="shared" si="50"/>
        <v/>
      </c>
      <c r="C699" s="138">
        <f>VLOOKUP($Y$25,CAD!$H$7:$I$31,2,0)</f>
        <v>0</v>
      </c>
      <c r="D699" s="40">
        <v>0</v>
      </c>
      <c r="E699" s="40">
        <v>0</v>
      </c>
      <c r="F699" s="40">
        <v>0</v>
      </c>
      <c r="G699" s="40">
        <v>0</v>
      </c>
      <c r="H699" s="40">
        <v>0</v>
      </c>
      <c r="I699" s="40">
        <v>0</v>
      </c>
      <c r="J699" s="40">
        <v>0</v>
      </c>
      <c r="K699" s="40">
        <v>0</v>
      </c>
      <c r="L699" s="40">
        <v>0</v>
      </c>
      <c r="M699" s="40">
        <v>0</v>
      </c>
      <c r="N699" s="40">
        <v>0</v>
      </c>
      <c r="O699" s="40">
        <v>0</v>
      </c>
      <c r="P699" s="141">
        <f t="shared" si="51"/>
        <v>0</v>
      </c>
    </row>
    <row r="700" spans="1:16" hidden="1" x14ac:dyDescent="0.25">
      <c r="A700" s="255" t="str">
        <f>IF(B700=1,A683,"")</f>
        <v/>
      </c>
      <c r="B700" s="39" t="str">
        <f t="shared" si="50"/>
        <v/>
      </c>
      <c r="C700" s="138">
        <f>VLOOKUP($Y$26,CAD!$H$7:$I$31,2,0)</f>
        <v>0</v>
      </c>
      <c r="D700" s="40">
        <v>0</v>
      </c>
      <c r="E700" s="40">
        <v>0</v>
      </c>
      <c r="F700" s="40">
        <v>0</v>
      </c>
      <c r="G700" s="40">
        <v>0</v>
      </c>
      <c r="H700" s="40">
        <v>0</v>
      </c>
      <c r="I700" s="40">
        <v>0</v>
      </c>
      <c r="J700" s="40">
        <v>0</v>
      </c>
      <c r="K700" s="40">
        <v>0</v>
      </c>
      <c r="L700" s="40">
        <v>0</v>
      </c>
      <c r="M700" s="40">
        <v>0</v>
      </c>
      <c r="N700" s="40">
        <v>0</v>
      </c>
      <c r="O700" s="40">
        <v>0</v>
      </c>
      <c r="P700" s="141">
        <f t="shared" si="51"/>
        <v>0</v>
      </c>
    </row>
    <row r="701" spans="1:16" hidden="1" x14ac:dyDescent="0.25">
      <c r="A701" s="255" t="str">
        <f>IF(B701=1,A683,"")</f>
        <v/>
      </c>
      <c r="B701" s="39" t="str">
        <f t="shared" si="50"/>
        <v/>
      </c>
      <c r="C701" s="138">
        <f>VLOOKUP($Y$27,CAD!$H$7:$I$31,2,0)</f>
        <v>0</v>
      </c>
      <c r="D701" s="40">
        <v>0</v>
      </c>
      <c r="E701" s="40">
        <v>0</v>
      </c>
      <c r="F701" s="40">
        <v>0</v>
      </c>
      <c r="G701" s="40">
        <v>0</v>
      </c>
      <c r="H701" s="40">
        <v>0</v>
      </c>
      <c r="I701" s="40">
        <v>0</v>
      </c>
      <c r="J701" s="40">
        <v>0</v>
      </c>
      <c r="K701" s="40">
        <v>0</v>
      </c>
      <c r="L701" s="40">
        <v>0</v>
      </c>
      <c r="M701" s="40">
        <v>0</v>
      </c>
      <c r="N701" s="40">
        <v>0</v>
      </c>
      <c r="O701" s="40">
        <v>0</v>
      </c>
      <c r="P701" s="141">
        <f t="shared" si="51"/>
        <v>0</v>
      </c>
    </row>
    <row r="702" spans="1:16" hidden="1" x14ac:dyDescent="0.25">
      <c r="A702" s="255" t="str">
        <f>IF(B702=1,A683,"")</f>
        <v/>
      </c>
      <c r="B702" s="39" t="str">
        <f t="shared" si="50"/>
        <v/>
      </c>
      <c r="C702" s="138">
        <f>VLOOKUP($Y$28,CAD!$H$7:$I$31,2,0)</f>
        <v>0</v>
      </c>
      <c r="D702" s="40">
        <v>0</v>
      </c>
      <c r="E702" s="40">
        <v>0</v>
      </c>
      <c r="F702" s="40">
        <v>0</v>
      </c>
      <c r="G702" s="40">
        <v>0</v>
      </c>
      <c r="H702" s="40">
        <v>0</v>
      </c>
      <c r="I702" s="40">
        <v>0</v>
      </c>
      <c r="J702" s="40">
        <v>0</v>
      </c>
      <c r="K702" s="40">
        <v>0</v>
      </c>
      <c r="L702" s="40">
        <v>0</v>
      </c>
      <c r="M702" s="40">
        <v>0</v>
      </c>
      <c r="N702" s="40">
        <v>0</v>
      </c>
      <c r="O702" s="40">
        <v>0</v>
      </c>
      <c r="P702" s="141">
        <f t="shared" si="51"/>
        <v>0</v>
      </c>
    </row>
    <row r="703" spans="1:16" hidden="1" x14ac:dyDescent="0.25">
      <c r="A703" s="255" t="str">
        <f>IF(B703=1,A683,"")</f>
        <v/>
      </c>
      <c r="B703" s="39" t="str">
        <f t="shared" si="50"/>
        <v/>
      </c>
      <c r="C703" s="138">
        <f>VLOOKUP($Y$29,CAD!$H$7:$I$31,2,0)</f>
        <v>0</v>
      </c>
      <c r="D703" s="40">
        <v>0</v>
      </c>
      <c r="E703" s="40">
        <v>0</v>
      </c>
      <c r="F703" s="40">
        <v>0</v>
      </c>
      <c r="G703" s="40">
        <v>0</v>
      </c>
      <c r="H703" s="40">
        <v>0</v>
      </c>
      <c r="I703" s="40">
        <v>0</v>
      </c>
      <c r="J703" s="40">
        <v>0</v>
      </c>
      <c r="K703" s="40">
        <v>0</v>
      </c>
      <c r="L703" s="40">
        <v>0</v>
      </c>
      <c r="M703" s="40">
        <v>0</v>
      </c>
      <c r="N703" s="40">
        <v>0</v>
      </c>
      <c r="O703" s="40">
        <v>0</v>
      </c>
      <c r="P703" s="141">
        <f t="shared" si="51"/>
        <v>0</v>
      </c>
    </row>
    <row r="704" spans="1:16" hidden="1" x14ac:dyDescent="0.25">
      <c r="A704" s="255" t="str">
        <f>IF(B704=1,A683,"")</f>
        <v/>
      </c>
      <c r="B704" s="39" t="str">
        <f t="shared" si="50"/>
        <v/>
      </c>
      <c r="C704" s="138">
        <f>VLOOKUP($Y$30,CAD!$H$7:$I$31,2,0)</f>
        <v>0</v>
      </c>
      <c r="D704" s="40">
        <v>0</v>
      </c>
      <c r="E704" s="40">
        <v>0</v>
      </c>
      <c r="F704" s="40">
        <v>0</v>
      </c>
      <c r="G704" s="40">
        <v>0</v>
      </c>
      <c r="H704" s="40">
        <v>0</v>
      </c>
      <c r="I704" s="40">
        <v>0</v>
      </c>
      <c r="J704" s="40">
        <v>0</v>
      </c>
      <c r="K704" s="40">
        <v>0</v>
      </c>
      <c r="L704" s="40">
        <v>0</v>
      </c>
      <c r="M704" s="40">
        <v>0</v>
      </c>
      <c r="N704" s="40">
        <v>0</v>
      </c>
      <c r="O704" s="40">
        <v>0</v>
      </c>
      <c r="P704" s="141">
        <f t="shared" si="51"/>
        <v>0</v>
      </c>
    </row>
    <row r="705" spans="1:16" hidden="1" x14ac:dyDescent="0.25">
      <c r="A705" s="255" t="str">
        <f>IF(B705=1,A683,"")</f>
        <v/>
      </c>
      <c r="B705" s="39" t="str">
        <f t="shared" si="50"/>
        <v/>
      </c>
      <c r="C705" s="138">
        <f>VLOOKUP($Y$31,CAD!$H$7:$I$31,2,0)</f>
        <v>0</v>
      </c>
      <c r="D705" s="40">
        <v>0</v>
      </c>
      <c r="E705" s="40">
        <v>0</v>
      </c>
      <c r="F705" s="40">
        <v>0</v>
      </c>
      <c r="G705" s="40">
        <v>0</v>
      </c>
      <c r="H705" s="40">
        <v>0</v>
      </c>
      <c r="I705" s="40">
        <v>0</v>
      </c>
      <c r="J705" s="40">
        <v>0</v>
      </c>
      <c r="K705" s="40">
        <v>0</v>
      </c>
      <c r="L705" s="40">
        <v>0</v>
      </c>
      <c r="M705" s="40">
        <v>0</v>
      </c>
      <c r="N705" s="40">
        <v>0</v>
      </c>
      <c r="O705" s="40">
        <v>0</v>
      </c>
      <c r="P705" s="141">
        <f t="shared" si="51"/>
        <v>0</v>
      </c>
    </row>
    <row r="706" spans="1:16" hidden="1" x14ac:dyDescent="0.25">
      <c r="A706" s="255" t="str">
        <f>IF(B706=1,A683,"")</f>
        <v/>
      </c>
      <c r="B706" s="39" t="str">
        <f t="shared" si="50"/>
        <v/>
      </c>
      <c r="C706" s="138">
        <f>VLOOKUP($Y$32,CAD!$H$7:$I$31,2,0)</f>
        <v>0</v>
      </c>
      <c r="D706" s="40">
        <v>0</v>
      </c>
      <c r="E706" s="40">
        <v>0</v>
      </c>
      <c r="F706" s="40">
        <v>0</v>
      </c>
      <c r="G706" s="40">
        <v>0</v>
      </c>
      <c r="H706" s="40">
        <v>0</v>
      </c>
      <c r="I706" s="40">
        <v>0</v>
      </c>
      <c r="J706" s="40">
        <v>0</v>
      </c>
      <c r="K706" s="40">
        <v>0</v>
      </c>
      <c r="L706" s="40">
        <v>0</v>
      </c>
      <c r="M706" s="40">
        <v>0</v>
      </c>
      <c r="N706" s="40">
        <v>0</v>
      </c>
      <c r="O706" s="40">
        <v>0</v>
      </c>
      <c r="P706" s="141">
        <f t="shared" si="51"/>
        <v>0</v>
      </c>
    </row>
    <row r="707" spans="1:16" hidden="1" x14ac:dyDescent="0.25">
      <c r="A707" s="255" t="str">
        <f>IF(B707=1,A683,"")</f>
        <v/>
      </c>
      <c r="B707" s="39" t="str">
        <f t="shared" si="50"/>
        <v/>
      </c>
      <c r="C707" s="138">
        <f>VLOOKUP($Y$33,CAD!$H$7:$I$31,2,0)</f>
        <v>0</v>
      </c>
      <c r="D707" s="40">
        <v>0</v>
      </c>
      <c r="E707" s="40">
        <v>0</v>
      </c>
      <c r="F707" s="40">
        <v>0</v>
      </c>
      <c r="G707" s="40">
        <v>0</v>
      </c>
      <c r="H707" s="40">
        <v>0</v>
      </c>
      <c r="I707" s="40">
        <v>0</v>
      </c>
      <c r="J707" s="40">
        <v>0</v>
      </c>
      <c r="K707" s="40">
        <v>0</v>
      </c>
      <c r="L707" s="40">
        <v>0</v>
      </c>
      <c r="M707" s="40">
        <v>0</v>
      </c>
      <c r="N707" s="40">
        <v>0</v>
      </c>
      <c r="O707" s="40">
        <v>0</v>
      </c>
      <c r="P707" s="141">
        <f t="shared" si="51"/>
        <v>0</v>
      </c>
    </row>
    <row r="708" spans="1:16" hidden="1" x14ac:dyDescent="0.25">
      <c r="A708" s="255" t="str">
        <f>IF(B708=1,A683,"")</f>
        <v/>
      </c>
      <c r="B708" s="39" t="str">
        <f t="shared" si="50"/>
        <v/>
      </c>
      <c r="C708" s="138">
        <f>VLOOKUP($Y$34,CAD!$H$7:$I$31,2,0)</f>
        <v>0</v>
      </c>
      <c r="D708" s="40">
        <v>0</v>
      </c>
      <c r="E708" s="40">
        <v>0</v>
      </c>
      <c r="F708" s="40">
        <v>0</v>
      </c>
      <c r="G708" s="40">
        <v>0</v>
      </c>
      <c r="H708" s="40">
        <v>0</v>
      </c>
      <c r="I708" s="40">
        <v>0</v>
      </c>
      <c r="J708" s="40">
        <v>0</v>
      </c>
      <c r="K708" s="40">
        <v>0</v>
      </c>
      <c r="L708" s="40">
        <v>0</v>
      </c>
      <c r="M708" s="40">
        <v>0</v>
      </c>
      <c r="N708" s="40">
        <v>0</v>
      </c>
      <c r="O708" s="40">
        <v>0</v>
      </c>
      <c r="P708" s="141">
        <f t="shared" si="51"/>
        <v>0</v>
      </c>
    </row>
    <row r="709" spans="1:16" hidden="1" x14ac:dyDescent="0.25">
      <c r="A709" s="255" t="str">
        <f>IF(B709=1,A683,"")</f>
        <v/>
      </c>
      <c r="B709" s="39" t="str">
        <f t="shared" si="50"/>
        <v/>
      </c>
      <c r="C709" s="137">
        <f>VLOOKUP($Y$35,CAD!$J$7:$K$31,2,0)</f>
        <v>0</v>
      </c>
      <c r="D709" s="40">
        <v>0</v>
      </c>
      <c r="E709" s="40">
        <v>0</v>
      </c>
      <c r="F709" s="40">
        <v>0</v>
      </c>
      <c r="G709" s="40">
        <v>0</v>
      </c>
      <c r="H709" s="40">
        <v>0</v>
      </c>
      <c r="I709" s="40">
        <v>0</v>
      </c>
      <c r="J709" s="40">
        <v>0</v>
      </c>
      <c r="K709" s="40">
        <v>0</v>
      </c>
      <c r="L709" s="40">
        <v>0</v>
      </c>
      <c r="M709" s="40">
        <v>0</v>
      </c>
      <c r="N709" s="40">
        <v>0</v>
      </c>
      <c r="O709" s="40">
        <v>0</v>
      </c>
      <c r="P709" s="141">
        <f t="shared" si="51"/>
        <v>0</v>
      </c>
    </row>
    <row r="710" spans="1:16" hidden="1" x14ac:dyDescent="0.25">
      <c r="A710" s="255" t="str">
        <f>IF(B710=1,A683,"")</f>
        <v/>
      </c>
      <c r="B710" s="39" t="str">
        <f t="shared" si="50"/>
        <v/>
      </c>
      <c r="C710" s="137">
        <f>VLOOKUP($Y$36,CAD!$J$7:$K$31,2,0)</f>
        <v>0</v>
      </c>
      <c r="D710" s="40">
        <v>0</v>
      </c>
      <c r="E710" s="40">
        <v>0</v>
      </c>
      <c r="F710" s="40">
        <v>0</v>
      </c>
      <c r="G710" s="40">
        <v>0</v>
      </c>
      <c r="H710" s="40">
        <v>0</v>
      </c>
      <c r="I710" s="40">
        <v>0</v>
      </c>
      <c r="J710" s="40">
        <v>0</v>
      </c>
      <c r="K710" s="40">
        <v>0</v>
      </c>
      <c r="L710" s="40">
        <v>0</v>
      </c>
      <c r="M710" s="40">
        <v>0</v>
      </c>
      <c r="N710" s="40">
        <v>0</v>
      </c>
      <c r="O710" s="40">
        <v>0</v>
      </c>
      <c r="P710" s="141">
        <f t="shared" si="51"/>
        <v>0</v>
      </c>
    </row>
    <row r="711" spans="1:16" hidden="1" x14ac:dyDescent="0.25">
      <c r="A711" s="255" t="str">
        <f>IF(B711=1,A683,"")</f>
        <v/>
      </c>
      <c r="B711" s="39" t="str">
        <f t="shared" si="50"/>
        <v/>
      </c>
      <c r="C711" s="137">
        <f>VLOOKUP($Y$37,CAD!$J$7:$K$31,2,0)</f>
        <v>0</v>
      </c>
      <c r="D711" s="40">
        <v>0</v>
      </c>
      <c r="E711" s="40">
        <v>0</v>
      </c>
      <c r="F711" s="40">
        <v>0</v>
      </c>
      <c r="G711" s="40">
        <v>0</v>
      </c>
      <c r="H711" s="40">
        <v>0</v>
      </c>
      <c r="I711" s="40">
        <v>0</v>
      </c>
      <c r="J711" s="40">
        <v>0</v>
      </c>
      <c r="K711" s="40">
        <v>0</v>
      </c>
      <c r="L711" s="40">
        <v>0</v>
      </c>
      <c r="M711" s="40">
        <v>0</v>
      </c>
      <c r="N711" s="40">
        <v>0</v>
      </c>
      <c r="O711" s="40">
        <v>0</v>
      </c>
      <c r="P711" s="141">
        <f t="shared" si="51"/>
        <v>0</v>
      </c>
    </row>
    <row r="712" spans="1:16" hidden="1" x14ac:dyDescent="0.25">
      <c r="A712" s="255" t="str">
        <f>IF(B712=1,A683,"")</f>
        <v/>
      </c>
      <c r="B712" s="39" t="str">
        <f t="shared" si="50"/>
        <v/>
      </c>
      <c r="C712" s="137">
        <f>VLOOKUP($Y$38,CAD!$J$7:$K$31,2,0)</f>
        <v>0</v>
      </c>
      <c r="D712" s="40">
        <v>0</v>
      </c>
      <c r="E712" s="40">
        <v>0</v>
      </c>
      <c r="F712" s="40">
        <v>0</v>
      </c>
      <c r="G712" s="40">
        <v>0</v>
      </c>
      <c r="H712" s="40">
        <v>0</v>
      </c>
      <c r="I712" s="40">
        <v>0</v>
      </c>
      <c r="J712" s="40">
        <v>0</v>
      </c>
      <c r="K712" s="40">
        <v>0</v>
      </c>
      <c r="L712" s="40">
        <v>0</v>
      </c>
      <c r="M712" s="40">
        <v>0</v>
      </c>
      <c r="N712" s="40">
        <v>0</v>
      </c>
      <c r="O712" s="40">
        <v>0</v>
      </c>
      <c r="P712" s="141">
        <f t="shared" si="51"/>
        <v>0</v>
      </c>
    </row>
    <row r="713" spans="1:16" hidden="1" x14ac:dyDescent="0.25">
      <c r="A713" s="255" t="str">
        <f>IF(B713=1,A683,"")</f>
        <v/>
      </c>
      <c r="B713" s="39" t="str">
        <f t="shared" si="50"/>
        <v/>
      </c>
      <c r="C713" s="137">
        <f>VLOOKUP($Y$39,CAD!$J$7:$K$31,2,0)</f>
        <v>0</v>
      </c>
      <c r="D713" s="40">
        <v>0</v>
      </c>
      <c r="E713" s="40">
        <v>0</v>
      </c>
      <c r="F713" s="40">
        <v>0</v>
      </c>
      <c r="G713" s="40">
        <v>0</v>
      </c>
      <c r="H713" s="40">
        <v>0</v>
      </c>
      <c r="I713" s="40">
        <v>0</v>
      </c>
      <c r="J713" s="40">
        <v>0</v>
      </c>
      <c r="K713" s="40">
        <v>0</v>
      </c>
      <c r="L713" s="40">
        <v>0</v>
      </c>
      <c r="M713" s="40">
        <v>0</v>
      </c>
      <c r="N713" s="40">
        <v>0</v>
      </c>
      <c r="O713" s="40">
        <v>0</v>
      </c>
      <c r="P713" s="141">
        <f t="shared" si="51"/>
        <v>0</v>
      </c>
    </row>
    <row r="714" spans="1:16" hidden="1" x14ac:dyDescent="0.25">
      <c r="A714" s="255" t="str">
        <f>IF(B714=1,A683,"")</f>
        <v/>
      </c>
      <c r="B714" s="39" t="str">
        <f t="shared" si="50"/>
        <v/>
      </c>
      <c r="C714" s="137">
        <f>VLOOKUP($Y$40,CAD!$J$7:$K$31,2,0)</f>
        <v>0</v>
      </c>
      <c r="D714" s="40">
        <v>0</v>
      </c>
      <c r="E714" s="40">
        <v>0</v>
      </c>
      <c r="F714" s="40">
        <v>0</v>
      </c>
      <c r="G714" s="40">
        <v>0</v>
      </c>
      <c r="H714" s="40">
        <v>0</v>
      </c>
      <c r="I714" s="40">
        <v>0</v>
      </c>
      <c r="J714" s="40">
        <v>0</v>
      </c>
      <c r="K714" s="40">
        <v>0</v>
      </c>
      <c r="L714" s="40">
        <v>0</v>
      </c>
      <c r="M714" s="40">
        <v>0</v>
      </c>
      <c r="N714" s="40">
        <v>0</v>
      </c>
      <c r="O714" s="40">
        <v>0</v>
      </c>
      <c r="P714" s="141">
        <f t="shared" si="51"/>
        <v>0</v>
      </c>
    </row>
    <row r="715" spans="1:16" hidden="1" x14ac:dyDescent="0.25">
      <c r="A715" s="255" t="str">
        <f>IF(B715=1,A683,"")</f>
        <v/>
      </c>
      <c r="B715" s="39" t="str">
        <f t="shared" si="50"/>
        <v/>
      </c>
      <c r="C715" s="137">
        <f>VLOOKUP($Y$41,CAD!$J$7:$K$31,2,0)</f>
        <v>0</v>
      </c>
      <c r="D715" s="40">
        <v>0</v>
      </c>
      <c r="E715" s="40">
        <v>0</v>
      </c>
      <c r="F715" s="40">
        <v>0</v>
      </c>
      <c r="G715" s="40">
        <v>0</v>
      </c>
      <c r="H715" s="40">
        <v>0</v>
      </c>
      <c r="I715" s="40">
        <v>0</v>
      </c>
      <c r="J715" s="40">
        <v>0</v>
      </c>
      <c r="K715" s="40">
        <v>0</v>
      </c>
      <c r="L715" s="40">
        <v>0</v>
      </c>
      <c r="M715" s="40">
        <v>0</v>
      </c>
      <c r="N715" s="40">
        <v>0</v>
      </c>
      <c r="O715" s="40">
        <v>0</v>
      </c>
      <c r="P715" s="141">
        <f t="shared" si="51"/>
        <v>0</v>
      </c>
    </row>
    <row r="716" spans="1:16" hidden="1" x14ac:dyDescent="0.25">
      <c r="A716" s="255" t="str">
        <f>IF(B716=1,A683,"")</f>
        <v/>
      </c>
      <c r="B716" s="39" t="str">
        <f t="shared" si="50"/>
        <v/>
      </c>
      <c r="C716" s="137">
        <f>VLOOKUP($Y$42,CAD!$J$7:$K$31,2,0)</f>
        <v>0</v>
      </c>
      <c r="D716" s="40">
        <v>0</v>
      </c>
      <c r="E716" s="40">
        <v>0</v>
      </c>
      <c r="F716" s="40">
        <v>0</v>
      </c>
      <c r="G716" s="40">
        <v>0</v>
      </c>
      <c r="H716" s="40">
        <v>0</v>
      </c>
      <c r="I716" s="40">
        <v>0</v>
      </c>
      <c r="J716" s="40">
        <v>0</v>
      </c>
      <c r="K716" s="40">
        <v>0</v>
      </c>
      <c r="L716" s="40">
        <v>0</v>
      </c>
      <c r="M716" s="40">
        <v>0</v>
      </c>
      <c r="N716" s="40">
        <v>0</v>
      </c>
      <c r="O716" s="40">
        <v>0</v>
      </c>
      <c r="P716" s="141">
        <f t="shared" si="51"/>
        <v>0</v>
      </c>
    </row>
    <row r="717" spans="1:16" hidden="1" x14ac:dyDescent="0.25">
      <c r="A717" s="255" t="str">
        <f>IF(B717=1,A683,"")</f>
        <v/>
      </c>
      <c r="B717" s="39" t="str">
        <f t="shared" si="50"/>
        <v/>
      </c>
      <c r="C717" s="137">
        <f>VLOOKUP($Y$43,CAD!$J$7:$K$31,2,0)</f>
        <v>0</v>
      </c>
      <c r="D717" s="40">
        <v>0</v>
      </c>
      <c r="E717" s="40">
        <v>0</v>
      </c>
      <c r="F717" s="40">
        <v>0</v>
      </c>
      <c r="G717" s="40">
        <v>0</v>
      </c>
      <c r="H717" s="40">
        <v>0</v>
      </c>
      <c r="I717" s="40">
        <v>0</v>
      </c>
      <c r="J717" s="40">
        <v>0</v>
      </c>
      <c r="K717" s="40">
        <v>0</v>
      </c>
      <c r="L717" s="40">
        <v>0</v>
      </c>
      <c r="M717" s="40">
        <v>0</v>
      </c>
      <c r="N717" s="40">
        <v>0</v>
      </c>
      <c r="O717" s="40">
        <v>0</v>
      </c>
      <c r="P717" s="141">
        <f t="shared" si="51"/>
        <v>0</v>
      </c>
    </row>
    <row r="718" spans="1:16" hidden="1" x14ac:dyDescent="0.25">
      <c r="A718" s="255" t="str">
        <f>IF(B718=1,A683,"")</f>
        <v/>
      </c>
      <c r="B718" s="39" t="str">
        <f t="shared" si="50"/>
        <v/>
      </c>
      <c r="C718" s="137">
        <f>VLOOKUP($Y$44,CAD!$J$7:$K$31,2,0)</f>
        <v>0</v>
      </c>
      <c r="D718" s="40">
        <v>0</v>
      </c>
      <c r="E718" s="40">
        <v>0</v>
      </c>
      <c r="F718" s="40">
        <v>0</v>
      </c>
      <c r="G718" s="40">
        <v>0</v>
      </c>
      <c r="H718" s="40">
        <v>0</v>
      </c>
      <c r="I718" s="40">
        <v>0</v>
      </c>
      <c r="J718" s="40">
        <v>0</v>
      </c>
      <c r="K718" s="40">
        <v>0</v>
      </c>
      <c r="L718" s="40">
        <v>0</v>
      </c>
      <c r="M718" s="40">
        <v>0</v>
      </c>
      <c r="N718" s="40">
        <v>0</v>
      </c>
      <c r="O718" s="40">
        <v>0</v>
      </c>
      <c r="P718" s="141">
        <f t="shared" si="51"/>
        <v>0</v>
      </c>
    </row>
    <row r="719" spans="1:16" hidden="1" x14ac:dyDescent="0.25">
      <c r="A719" s="255" t="str">
        <f>IF(B719=1,A683,"")</f>
        <v/>
      </c>
      <c r="B719" s="39" t="str">
        <f t="shared" si="50"/>
        <v/>
      </c>
      <c r="C719" s="137">
        <f>VLOOKUP($Y$45,CAD!$J$7:$K$31,2,0)</f>
        <v>0</v>
      </c>
      <c r="D719" s="40">
        <v>0</v>
      </c>
      <c r="E719" s="40">
        <v>0</v>
      </c>
      <c r="F719" s="40">
        <v>0</v>
      </c>
      <c r="G719" s="40">
        <v>0</v>
      </c>
      <c r="H719" s="40">
        <v>0</v>
      </c>
      <c r="I719" s="40">
        <v>0</v>
      </c>
      <c r="J719" s="40">
        <v>0</v>
      </c>
      <c r="K719" s="40">
        <v>0</v>
      </c>
      <c r="L719" s="40">
        <v>0</v>
      </c>
      <c r="M719" s="40">
        <v>0</v>
      </c>
      <c r="N719" s="40">
        <v>0</v>
      </c>
      <c r="O719" s="40">
        <v>0</v>
      </c>
      <c r="P719" s="141">
        <f t="shared" si="51"/>
        <v>0</v>
      </c>
    </row>
    <row r="720" spans="1:16" hidden="1" x14ac:dyDescent="0.25">
      <c r="A720" s="255" t="str">
        <f>IF(B720=1,A683,"")</f>
        <v/>
      </c>
      <c r="B720" s="39" t="str">
        <f t="shared" si="50"/>
        <v/>
      </c>
      <c r="C720" s="137">
        <f>VLOOKUP($Y$46,CAD!$J$7:$K$31,2,0)</f>
        <v>0</v>
      </c>
      <c r="D720" s="40">
        <v>0</v>
      </c>
      <c r="E720" s="40">
        <v>0</v>
      </c>
      <c r="F720" s="40">
        <v>0</v>
      </c>
      <c r="G720" s="40">
        <v>0</v>
      </c>
      <c r="H720" s="40">
        <v>0</v>
      </c>
      <c r="I720" s="40">
        <v>0</v>
      </c>
      <c r="J720" s="40">
        <v>0</v>
      </c>
      <c r="K720" s="40">
        <v>0</v>
      </c>
      <c r="L720" s="40">
        <v>0</v>
      </c>
      <c r="M720" s="40">
        <v>0</v>
      </c>
      <c r="N720" s="40">
        <v>0</v>
      </c>
      <c r="O720" s="40">
        <v>0</v>
      </c>
      <c r="P720" s="141">
        <f t="shared" si="51"/>
        <v>0</v>
      </c>
    </row>
    <row r="721" spans="1:16" hidden="1" x14ac:dyDescent="0.25">
      <c r="A721" s="255" t="str">
        <f>IF(B721=1,A683,"")</f>
        <v/>
      </c>
      <c r="B721" s="39" t="str">
        <f t="shared" si="50"/>
        <v/>
      </c>
      <c r="C721" s="137">
        <f>VLOOKUP($Y$47,CAD!$J$7:$K$31,2,0)</f>
        <v>0</v>
      </c>
      <c r="D721" s="40">
        <v>0</v>
      </c>
      <c r="E721" s="40">
        <v>0</v>
      </c>
      <c r="F721" s="40">
        <v>0</v>
      </c>
      <c r="G721" s="40">
        <v>0</v>
      </c>
      <c r="H721" s="40">
        <v>0</v>
      </c>
      <c r="I721" s="40">
        <v>0</v>
      </c>
      <c r="J721" s="40">
        <v>0</v>
      </c>
      <c r="K721" s="40">
        <v>0</v>
      </c>
      <c r="L721" s="40">
        <v>0</v>
      </c>
      <c r="M721" s="40">
        <v>0</v>
      </c>
      <c r="N721" s="40">
        <v>0</v>
      </c>
      <c r="O721" s="40">
        <v>0</v>
      </c>
      <c r="P721" s="141">
        <f t="shared" si="51"/>
        <v>0</v>
      </c>
    </row>
    <row r="722" spans="1:16" hidden="1" x14ac:dyDescent="0.25">
      <c r="A722" s="255" t="str">
        <f>IF(B722=1,A683,"")</f>
        <v/>
      </c>
      <c r="B722" s="39" t="str">
        <f t="shared" si="50"/>
        <v/>
      </c>
      <c r="C722" s="137">
        <f>VLOOKUP($Y$48,CAD!$J$7:$K$31,2,0)</f>
        <v>0</v>
      </c>
      <c r="D722" s="40">
        <v>0</v>
      </c>
      <c r="E722" s="40">
        <v>0</v>
      </c>
      <c r="F722" s="40">
        <v>0</v>
      </c>
      <c r="G722" s="40">
        <v>0</v>
      </c>
      <c r="H722" s="40">
        <v>0</v>
      </c>
      <c r="I722" s="40">
        <v>0</v>
      </c>
      <c r="J722" s="40">
        <v>0</v>
      </c>
      <c r="K722" s="40">
        <v>0</v>
      </c>
      <c r="L722" s="40">
        <v>0</v>
      </c>
      <c r="M722" s="40">
        <v>0</v>
      </c>
      <c r="N722" s="40">
        <v>0</v>
      </c>
      <c r="O722" s="40">
        <v>0</v>
      </c>
      <c r="P722" s="141">
        <f t="shared" si="51"/>
        <v>0</v>
      </c>
    </row>
    <row r="723" spans="1:16" hidden="1" x14ac:dyDescent="0.25">
      <c r="A723" s="255" t="str">
        <f>IF(B723=1,A683,"")</f>
        <v/>
      </c>
      <c r="B723" s="39" t="str">
        <f t="shared" si="50"/>
        <v/>
      </c>
      <c r="C723" s="137">
        <f>VLOOKUP($Y$49,CAD!$J$7:$K$31,2,0)</f>
        <v>0</v>
      </c>
      <c r="D723" s="40">
        <v>0</v>
      </c>
      <c r="E723" s="40">
        <v>0</v>
      </c>
      <c r="F723" s="40">
        <v>0</v>
      </c>
      <c r="G723" s="40">
        <v>0</v>
      </c>
      <c r="H723" s="40">
        <v>0</v>
      </c>
      <c r="I723" s="40">
        <v>0</v>
      </c>
      <c r="J723" s="40">
        <v>0</v>
      </c>
      <c r="K723" s="40">
        <v>0</v>
      </c>
      <c r="L723" s="40">
        <v>0</v>
      </c>
      <c r="M723" s="40">
        <v>0</v>
      </c>
      <c r="N723" s="40">
        <v>0</v>
      </c>
      <c r="O723" s="40">
        <v>0</v>
      </c>
      <c r="P723" s="141">
        <f t="shared" si="51"/>
        <v>0</v>
      </c>
    </row>
    <row r="724" spans="1:16" hidden="1" x14ac:dyDescent="0.25">
      <c r="A724" s="255" t="str">
        <f>IF(B724=1,A683,"")</f>
        <v/>
      </c>
      <c r="B724" s="39" t="str">
        <f t="shared" si="50"/>
        <v/>
      </c>
      <c r="C724" s="137">
        <f>VLOOKUP($Y$50,CAD!$J$7:$K$31,2,0)</f>
        <v>0</v>
      </c>
      <c r="D724" s="40">
        <v>0</v>
      </c>
      <c r="E724" s="40">
        <v>0</v>
      </c>
      <c r="F724" s="40">
        <v>0</v>
      </c>
      <c r="G724" s="40">
        <v>0</v>
      </c>
      <c r="H724" s="40">
        <v>0</v>
      </c>
      <c r="I724" s="40">
        <v>0</v>
      </c>
      <c r="J724" s="40">
        <v>0</v>
      </c>
      <c r="K724" s="40">
        <v>0</v>
      </c>
      <c r="L724" s="40">
        <v>0</v>
      </c>
      <c r="M724" s="40">
        <v>0</v>
      </c>
      <c r="N724" s="40">
        <v>0</v>
      </c>
      <c r="O724" s="40">
        <v>0</v>
      </c>
      <c r="P724" s="141">
        <f t="shared" si="51"/>
        <v>0</v>
      </c>
    </row>
    <row r="725" spans="1:16" hidden="1" x14ac:dyDescent="0.25">
      <c r="A725" s="255" t="str">
        <f>IF(B725=1,A683,"")</f>
        <v/>
      </c>
      <c r="B725" s="39" t="str">
        <f t="shared" si="50"/>
        <v/>
      </c>
      <c r="C725" s="137">
        <f>VLOOKUP($Y$51,CAD!$J$7:$K$31,2,0)</f>
        <v>0</v>
      </c>
      <c r="D725" s="40">
        <v>0</v>
      </c>
      <c r="E725" s="40">
        <v>0</v>
      </c>
      <c r="F725" s="40">
        <v>0</v>
      </c>
      <c r="G725" s="40">
        <v>0</v>
      </c>
      <c r="H725" s="40">
        <v>0</v>
      </c>
      <c r="I725" s="40">
        <v>0</v>
      </c>
      <c r="J725" s="40">
        <v>0</v>
      </c>
      <c r="K725" s="40">
        <v>0</v>
      </c>
      <c r="L725" s="40">
        <v>0</v>
      </c>
      <c r="M725" s="40">
        <v>0</v>
      </c>
      <c r="N725" s="40">
        <v>0</v>
      </c>
      <c r="O725" s="40">
        <v>0</v>
      </c>
      <c r="P725" s="141">
        <f t="shared" si="51"/>
        <v>0</v>
      </c>
    </row>
    <row r="726" spans="1:16" hidden="1" x14ac:dyDescent="0.25">
      <c r="A726" s="255" t="str">
        <f>IF(B726=1,A683,"")</f>
        <v/>
      </c>
      <c r="B726" s="39" t="str">
        <f t="shared" si="50"/>
        <v/>
      </c>
      <c r="C726" s="137">
        <f>VLOOKUP($Y$52,CAD!$J$7:$K$31,2,0)</f>
        <v>0</v>
      </c>
      <c r="D726" s="40">
        <v>0</v>
      </c>
      <c r="E726" s="40">
        <v>0</v>
      </c>
      <c r="F726" s="40">
        <v>0</v>
      </c>
      <c r="G726" s="40">
        <v>0</v>
      </c>
      <c r="H726" s="40">
        <v>0</v>
      </c>
      <c r="I726" s="40">
        <v>0</v>
      </c>
      <c r="J726" s="40">
        <v>0</v>
      </c>
      <c r="K726" s="40">
        <v>0</v>
      </c>
      <c r="L726" s="40">
        <v>0</v>
      </c>
      <c r="M726" s="40">
        <v>0</v>
      </c>
      <c r="N726" s="40">
        <v>0</v>
      </c>
      <c r="O726" s="40">
        <v>0</v>
      </c>
      <c r="P726" s="141">
        <f t="shared" si="51"/>
        <v>0</v>
      </c>
    </row>
    <row r="727" spans="1:16" hidden="1" x14ac:dyDescent="0.25">
      <c r="A727" s="255" t="str">
        <f>IF(B727=1,A683,"")</f>
        <v/>
      </c>
      <c r="B727" s="39" t="str">
        <f t="shared" si="50"/>
        <v/>
      </c>
      <c r="C727" s="137">
        <f>VLOOKUP($Y$53,CAD!$J$7:$K$31,2,0)</f>
        <v>0</v>
      </c>
      <c r="D727" s="40">
        <v>0</v>
      </c>
      <c r="E727" s="40">
        <v>0</v>
      </c>
      <c r="F727" s="40">
        <v>0</v>
      </c>
      <c r="G727" s="40">
        <v>0</v>
      </c>
      <c r="H727" s="40">
        <v>0</v>
      </c>
      <c r="I727" s="40">
        <v>0</v>
      </c>
      <c r="J727" s="40">
        <v>0</v>
      </c>
      <c r="K727" s="40">
        <v>0</v>
      </c>
      <c r="L727" s="40">
        <v>0</v>
      </c>
      <c r="M727" s="40">
        <v>0</v>
      </c>
      <c r="N727" s="40">
        <v>0</v>
      </c>
      <c r="O727" s="40">
        <v>0</v>
      </c>
      <c r="P727" s="141">
        <f t="shared" si="51"/>
        <v>0</v>
      </c>
    </row>
    <row r="728" spans="1:16" hidden="1" x14ac:dyDescent="0.25">
      <c r="A728" s="255" t="str">
        <f>IF(B728=1,A683,"")</f>
        <v/>
      </c>
      <c r="B728" s="39" t="str">
        <f t="shared" si="50"/>
        <v/>
      </c>
      <c r="C728" s="137">
        <f>VLOOKUP($Y$54,CAD!$J$7:$K$31,2,0)</f>
        <v>0</v>
      </c>
      <c r="D728" s="40">
        <v>0</v>
      </c>
      <c r="E728" s="40">
        <v>0</v>
      </c>
      <c r="F728" s="40">
        <v>0</v>
      </c>
      <c r="G728" s="40">
        <v>0</v>
      </c>
      <c r="H728" s="40">
        <v>0</v>
      </c>
      <c r="I728" s="40">
        <v>0</v>
      </c>
      <c r="J728" s="40">
        <v>0</v>
      </c>
      <c r="K728" s="40">
        <v>0</v>
      </c>
      <c r="L728" s="40">
        <v>0</v>
      </c>
      <c r="M728" s="40">
        <v>0</v>
      </c>
      <c r="N728" s="40">
        <v>0</v>
      </c>
      <c r="O728" s="40">
        <v>0</v>
      </c>
      <c r="P728" s="141">
        <f t="shared" si="51"/>
        <v>0</v>
      </c>
    </row>
    <row r="729" spans="1:16" hidden="1" x14ac:dyDescent="0.25">
      <c r="A729" s="255" t="str">
        <f>IF(B729=1,A683,"")</f>
        <v/>
      </c>
      <c r="B729" s="39" t="str">
        <f t="shared" si="50"/>
        <v/>
      </c>
      <c r="C729" s="137">
        <f>VLOOKUP($Y$55,CAD!$J$7:$K$31,2,0)</f>
        <v>0</v>
      </c>
      <c r="D729" s="40">
        <v>0</v>
      </c>
      <c r="E729" s="40">
        <v>0</v>
      </c>
      <c r="F729" s="40">
        <v>0</v>
      </c>
      <c r="G729" s="40">
        <v>0</v>
      </c>
      <c r="H729" s="40">
        <v>0</v>
      </c>
      <c r="I729" s="40">
        <v>0</v>
      </c>
      <c r="J729" s="40">
        <v>0</v>
      </c>
      <c r="K729" s="40">
        <v>0</v>
      </c>
      <c r="L729" s="40">
        <v>0</v>
      </c>
      <c r="M729" s="40">
        <v>0</v>
      </c>
      <c r="N729" s="40">
        <v>0</v>
      </c>
      <c r="O729" s="40">
        <v>0</v>
      </c>
      <c r="P729" s="141">
        <f t="shared" si="51"/>
        <v>0</v>
      </c>
    </row>
    <row r="730" spans="1:16" hidden="1" x14ac:dyDescent="0.25">
      <c r="A730" s="255" t="str">
        <f>IF(B730=1,A683,"")</f>
        <v/>
      </c>
      <c r="B730" s="39" t="str">
        <f t="shared" si="50"/>
        <v/>
      </c>
      <c r="C730" s="137">
        <f>VLOOKUP($Y$56,CAD!$J$7:$K$31,2,0)</f>
        <v>0</v>
      </c>
      <c r="D730" s="40">
        <v>0</v>
      </c>
      <c r="E730" s="40">
        <v>0</v>
      </c>
      <c r="F730" s="40">
        <v>0</v>
      </c>
      <c r="G730" s="40">
        <v>0</v>
      </c>
      <c r="H730" s="40">
        <v>0</v>
      </c>
      <c r="I730" s="40">
        <v>0</v>
      </c>
      <c r="J730" s="40">
        <v>0</v>
      </c>
      <c r="K730" s="40">
        <v>0</v>
      </c>
      <c r="L730" s="40">
        <v>0</v>
      </c>
      <c r="M730" s="40">
        <v>0</v>
      </c>
      <c r="N730" s="40">
        <v>0</v>
      </c>
      <c r="O730" s="40">
        <v>0</v>
      </c>
      <c r="P730" s="141">
        <f t="shared" si="51"/>
        <v>0</v>
      </c>
    </row>
    <row r="731" spans="1:16" hidden="1" x14ac:dyDescent="0.25">
      <c r="A731" s="255" t="str">
        <f>IF(B731=1,A683,"")</f>
        <v/>
      </c>
      <c r="B731" s="39" t="str">
        <f t="shared" si="50"/>
        <v/>
      </c>
      <c r="C731" s="137">
        <f>VLOOKUP($Y$57,CAD!$J$7:$K$31,2,0)</f>
        <v>0</v>
      </c>
      <c r="D731" s="40">
        <v>0</v>
      </c>
      <c r="E731" s="40">
        <v>0</v>
      </c>
      <c r="F731" s="40">
        <v>0</v>
      </c>
      <c r="G731" s="40">
        <v>0</v>
      </c>
      <c r="H731" s="40">
        <v>0</v>
      </c>
      <c r="I731" s="40">
        <v>0</v>
      </c>
      <c r="J731" s="40">
        <v>0</v>
      </c>
      <c r="K731" s="40">
        <v>0</v>
      </c>
      <c r="L731" s="40">
        <v>0</v>
      </c>
      <c r="M731" s="40">
        <v>0</v>
      </c>
      <c r="N731" s="40">
        <v>0</v>
      </c>
      <c r="O731" s="40">
        <v>0</v>
      </c>
      <c r="P731" s="141">
        <f t="shared" si="51"/>
        <v>0</v>
      </c>
    </row>
    <row r="732" spans="1:16" hidden="1" x14ac:dyDescent="0.25">
      <c r="A732" s="255" t="str">
        <f>IF(B732=1,A683,"")</f>
        <v/>
      </c>
      <c r="B732" s="39" t="str">
        <f t="shared" si="50"/>
        <v/>
      </c>
      <c r="C732" s="137">
        <f>VLOOKUP($Y$58,CAD!$J$7:$K$31,2,0)</f>
        <v>0</v>
      </c>
      <c r="D732" s="40">
        <v>0</v>
      </c>
      <c r="E732" s="40">
        <v>0</v>
      </c>
      <c r="F732" s="40">
        <v>0</v>
      </c>
      <c r="G732" s="40">
        <v>0</v>
      </c>
      <c r="H732" s="40">
        <v>0</v>
      </c>
      <c r="I732" s="40">
        <v>0</v>
      </c>
      <c r="J732" s="40">
        <v>0</v>
      </c>
      <c r="K732" s="40">
        <v>0</v>
      </c>
      <c r="L732" s="40">
        <v>0</v>
      </c>
      <c r="M732" s="40">
        <v>0</v>
      </c>
      <c r="N732" s="40">
        <v>0</v>
      </c>
      <c r="O732" s="40">
        <v>0</v>
      </c>
      <c r="P732" s="141">
        <f t="shared" si="51"/>
        <v>0</v>
      </c>
    </row>
    <row r="733" spans="1:16" hidden="1" x14ac:dyDescent="0.25">
      <c r="A733" s="255" t="str">
        <f>IF(B733=1,A683,"")</f>
        <v/>
      </c>
      <c r="B733" s="39" t="str">
        <f t="shared" si="50"/>
        <v/>
      </c>
      <c r="C733" s="137">
        <f>VLOOKUP($Y$59,CAD!$J$7:$K$31,2,0)</f>
        <v>0</v>
      </c>
      <c r="D733" s="40">
        <v>0</v>
      </c>
      <c r="E733" s="40">
        <v>0</v>
      </c>
      <c r="F733" s="40">
        <v>0</v>
      </c>
      <c r="G733" s="40">
        <v>0</v>
      </c>
      <c r="H733" s="40">
        <v>0</v>
      </c>
      <c r="I733" s="40">
        <v>0</v>
      </c>
      <c r="J733" s="40">
        <v>0</v>
      </c>
      <c r="K733" s="40">
        <v>0</v>
      </c>
      <c r="L733" s="40">
        <v>0</v>
      </c>
      <c r="M733" s="40">
        <v>0</v>
      </c>
      <c r="N733" s="40">
        <v>0</v>
      </c>
      <c r="O733" s="40">
        <v>0</v>
      </c>
      <c r="P733" s="141">
        <f t="shared" si="51"/>
        <v>0</v>
      </c>
    </row>
    <row r="734" spans="1:16" hidden="1" x14ac:dyDescent="0.25">
      <c r="A734" s="255">
        <f>A681</f>
        <v>2032</v>
      </c>
    </row>
    <row r="735" spans="1:16" hidden="1" x14ac:dyDescent="0.25">
      <c r="A735" s="255">
        <f>A681</f>
        <v>2032</v>
      </c>
      <c r="C735" s="63" t="s">
        <v>204</v>
      </c>
      <c r="D735" s="34">
        <f>D681-D683</f>
        <v>0</v>
      </c>
      <c r="E735" s="34">
        <f t="shared" ref="E735:P735" si="52">E681-E683</f>
        <v>0</v>
      </c>
      <c r="F735" s="34">
        <f t="shared" si="52"/>
        <v>0</v>
      </c>
      <c r="G735" s="34">
        <f t="shared" si="52"/>
        <v>0</v>
      </c>
      <c r="H735" s="34">
        <f t="shared" si="52"/>
        <v>0</v>
      </c>
      <c r="I735" s="34">
        <f t="shared" si="52"/>
        <v>0</v>
      </c>
      <c r="J735" s="34">
        <f t="shared" si="52"/>
        <v>0</v>
      </c>
      <c r="K735" s="34">
        <f t="shared" si="52"/>
        <v>0</v>
      </c>
      <c r="L735" s="34">
        <f t="shared" si="52"/>
        <v>0</v>
      </c>
      <c r="M735" s="34">
        <f t="shared" si="52"/>
        <v>0</v>
      </c>
      <c r="N735" s="34">
        <f t="shared" si="52"/>
        <v>0</v>
      </c>
      <c r="O735" s="34">
        <f t="shared" si="52"/>
        <v>0</v>
      </c>
      <c r="P735" s="34">
        <f t="shared" si="52"/>
        <v>0</v>
      </c>
    </row>
    <row r="736" spans="1:16" hidden="1" x14ac:dyDescent="0.25"/>
    <row r="737" spans="1:17" ht="15" hidden="1" customHeight="1" thickBot="1" x14ac:dyDescent="0.3">
      <c r="A737" s="255">
        <f>A681+1</f>
        <v>2033</v>
      </c>
      <c r="B737" s="41"/>
      <c r="C737" s="147" t="s">
        <v>202</v>
      </c>
      <c r="D737" s="148">
        <f>PREV_R!D750</f>
        <v>0</v>
      </c>
      <c r="E737" s="148">
        <f>PREV_R!E750</f>
        <v>0</v>
      </c>
      <c r="F737" s="148">
        <f>PREV_R!F750</f>
        <v>0</v>
      </c>
      <c r="G737" s="148">
        <f>PREV_R!G750</f>
        <v>0</v>
      </c>
      <c r="H737" s="148">
        <f>PREV_R!H750</f>
        <v>0</v>
      </c>
      <c r="I737" s="148">
        <f>PREV_R!I750</f>
        <v>0</v>
      </c>
      <c r="J737" s="148">
        <f>PREV_R!J750</f>
        <v>0</v>
      </c>
      <c r="K737" s="148">
        <f>PREV_R!K750</f>
        <v>0</v>
      </c>
      <c r="L737" s="148">
        <f>PREV_R!L750</f>
        <v>0</v>
      </c>
      <c r="M737" s="148">
        <f>PREV_R!M750</f>
        <v>0</v>
      </c>
      <c r="N737" s="148">
        <f>PREV_R!N750</f>
        <v>0</v>
      </c>
      <c r="O737" s="148">
        <f>PREV_R!O750</f>
        <v>0</v>
      </c>
      <c r="P737" s="148">
        <f>SUM(D737:O737)</f>
        <v>0</v>
      </c>
      <c r="Q737" s="9"/>
    </row>
    <row r="738" spans="1:17" ht="15" hidden="1" customHeight="1" x14ac:dyDescent="0.25">
      <c r="A738" s="255">
        <f>A737</f>
        <v>2033</v>
      </c>
      <c r="B738" s="41"/>
      <c r="C738" s="107"/>
      <c r="D738" s="107"/>
      <c r="E738" s="107"/>
      <c r="F738" s="107"/>
      <c r="G738" s="107"/>
      <c r="H738" s="107"/>
      <c r="I738" s="107"/>
      <c r="J738" s="107"/>
      <c r="K738" s="107"/>
      <c r="L738" s="107"/>
      <c r="M738" s="107"/>
      <c r="N738" s="107"/>
      <c r="O738" s="107"/>
      <c r="P738" s="107"/>
      <c r="Q738" s="9"/>
    </row>
    <row r="739" spans="1:17" ht="15" hidden="1" customHeight="1" thickBot="1" x14ac:dyDescent="0.3">
      <c r="A739" s="255">
        <f>A737</f>
        <v>2033</v>
      </c>
      <c r="B739" s="41"/>
      <c r="C739" s="131" t="s">
        <v>203</v>
      </c>
      <c r="D739" s="132">
        <f>SUM(D740:D789)</f>
        <v>0</v>
      </c>
      <c r="E739" s="132">
        <f t="shared" ref="E739:O739" si="53">SUM(E740:E789)</f>
        <v>0</v>
      </c>
      <c r="F739" s="132">
        <f t="shared" si="53"/>
        <v>0</v>
      </c>
      <c r="G739" s="132">
        <f t="shared" si="53"/>
        <v>0</v>
      </c>
      <c r="H739" s="132">
        <f t="shared" si="53"/>
        <v>0</v>
      </c>
      <c r="I739" s="132">
        <f t="shared" si="53"/>
        <v>0</v>
      </c>
      <c r="J739" s="132">
        <f t="shared" si="53"/>
        <v>0</v>
      </c>
      <c r="K739" s="132">
        <f t="shared" si="53"/>
        <v>0</v>
      </c>
      <c r="L739" s="132">
        <f t="shared" si="53"/>
        <v>0</v>
      </c>
      <c r="M739" s="132">
        <f t="shared" si="53"/>
        <v>0</v>
      </c>
      <c r="N739" s="132">
        <f t="shared" si="53"/>
        <v>0</v>
      </c>
      <c r="O739" s="132">
        <f t="shared" si="53"/>
        <v>0</v>
      </c>
      <c r="P739" s="132">
        <f>SUM(D739:O739)</f>
        <v>0</v>
      </c>
      <c r="Q739" s="9"/>
    </row>
    <row r="740" spans="1:17" hidden="1" x14ac:dyDescent="0.25">
      <c r="A740" s="255" t="str">
        <f>IF(B740=1,A739,"")</f>
        <v/>
      </c>
      <c r="B740" s="39" t="str">
        <f>IF(C740&lt;&gt;0,1,"")</f>
        <v/>
      </c>
      <c r="C740" s="138">
        <f>VLOOKUP($Y$10,CAD!$H$7:$I$31,2,0)</f>
        <v>0</v>
      </c>
      <c r="D740" s="139">
        <v>0</v>
      </c>
      <c r="E740" s="139">
        <v>0</v>
      </c>
      <c r="F740" s="139">
        <v>0</v>
      </c>
      <c r="G740" s="139">
        <v>0</v>
      </c>
      <c r="H740" s="139">
        <v>0</v>
      </c>
      <c r="I740" s="139">
        <v>0</v>
      </c>
      <c r="J740" s="139">
        <v>0</v>
      </c>
      <c r="K740" s="139">
        <v>0</v>
      </c>
      <c r="L740" s="139">
        <v>0</v>
      </c>
      <c r="M740" s="139">
        <v>0</v>
      </c>
      <c r="N740" s="139">
        <v>0</v>
      </c>
      <c r="O740" s="139">
        <v>0</v>
      </c>
      <c r="P740" s="140">
        <f>SUM(D740:O740)</f>
        <v>0</v>
      </c>
    </row>
    <row r="741" spans="1:17" hidden="1" x14ac:dyDescent="0.25">
      <c r="A741" s="255" t="str">
        <f>IF(B741=1,A739,"")</f>
        <v/>
      </c>
      <c r="B741" s="39" t="str">
        <f t="shared" ref="B741:B789" si="54">IF(C741&lt;&gt;0,1,"")</f>
        <v/>
      </c>
      <c r="C741" s="138">
        <f>VLOOKUP($Y$11,CAD!$H$7:$I$31,2,0)</f>
        <v>0</v>
      </c>
      <c r="D741" s="40">
        <v>0</v>
      </c>
      <c r="E741" s="40">
        <v>0</v>
      </c>
      <c r="F741" s="40">
        <v>0</v>
      </c>
      <c r="G741" s="40">
        <v>0</v>
      </c>
      <c r="H741" s="40">
        <v>0</v>
      </c>
      <c r="I741" s="40">
        <v>0</v>
      </c>
      <c r="J741" s="40">
        <v>0</v>
      </c>
      <c r="K741" s="40">
        <v>0</v>
      </c>
      <c r="L741" s="40">
        <v>0</v>
      </c>
      <c r="M741" s="40">
        <v>0</v>
      </c>
      <c r="N741" s="40">
        <v>0</v>
      </c>
      <c r="O741" s="40">
        <v>0</v>
      </c>
      <c r="P741" s="141">
        <f t="shared" ref="P741:P789" si="55">SUM(D741:O741)</f>
        <v>0</v>
      </c>
    </row>
    <row r="742" spans="1:17" hidden="1" x14ac:dyDescent="0.25">
      <c r="A742" s="255" t="str">
        <f>IF(B742=1,A739,"")</f>
        <v/>
      </c>
      <c r="B742" s="39" t="str">
        <f t="shared" si="54"/>
        <v/>
      </c>
      <c r="C742" s="138">
        <f>VLOOKUP($Y$12,CAD!$H$7:$I$31,2,0)</f>
        <v>0</v>
      </c>
      <c r="D742" s="40">
        <v>0</v>
      </c>
      <c r="E742" s="40">
        <v>0</v>
      </c>
      <c r="F742" s="40">
        <v>0</v>
      </c>
      <c r="G742" s="40">
        <v>0</v>
      </c>
      <c r="H742" s="40">
        <v>0</v>
      </c>
      <c r="I742" s="40">
        <v>0</v>
      </c>
      <c r="J742" s="40">
        <v>0</v>
      </c>
      <c r="K742" s="40">
        <v>0</v>
      </c>
      <c r="L742" s="40">
        <v>0</v>
      </c>
      <c r="M742" s="40">
        <v>0</v>
      </c>
      <c r="N742" s="40">
        <v>0</v>
      </c>
      <c r="O742" s="40">
        <v>0</v>
      </c>
      <c r="P742" s="141">
        <f t="shared" si="55"/>
        <v>0</v>
      </c>
    </row>
    <row r="743" spans="1:17" hidden="1" x14ac:dyDescent="0.25">
      <c r="A743" s="255" t="str">
        <f>IF(B743=1,A739,"")</f>
        <v/>
      </c>
      <c r="B743" s="39" t="str">
        <f t="shared" si="54"/>
        <v/>
      </c>
      <c r="C743" s="138">
        <f>VLOOKUP($Y$13,CAD!$H$7:$I$31,2,0)</f>
        <v>0</v>
      </c>
      <c r="D743" s="40">
        <v>0</v>
      </c>
      <c r="E743" s="40">
        <v>0</v>
      </c>
      <c r="F743" s="40">
        <v>0</v>
      </c>
      <c r="G743" s="40">
        <v>0</v>
      </c>
      <c r="H743" s="40">
        <v>0</v>
      </c>
      <c r="I743" s="40">
        <v>0</v>
      </c>
      <c r="J743" s="40">
        <v>0</v>
      </c>
      <c r="K743" s="40">
        <v>0</v>
      </c>
      <c r="L743" s="40">
        <v>0</v>
      </c>
      <c r="M743" s="40">
        <v>0</v>
      </c>
      <c r="N743" s="40">
        <v>0</v>
      </c>
      <c r="O743" s="40">
        <v>0</v>
      </c>
      <c r="P743" s="141">
        <f t="shared" si="55"/>
        <v>0</v>
      </c>
    </row>
    <row r="744" spans="1:17" hidden="1" x14ac:dyDescent="0.25">
      <c r="A744" s="255" t="str">
        <f>IF(B744=1,A739,"")</f>
        <v/>
      </c>
      <c r="B744" s="39" t="str">
        <f t="shared" si="54"/>
        <v/>
      </c>
      <c r="C744" s="138">
        <f>VLOOKUP($Y$14,CAD!$H$7:$I$31,2,0)</f>
        <v>0</v>
      </c>
      <c r="D744" s="40">
        <v>0</v>
      </c>
      <c r="E744" s="40">
        <v>0</v>
      </c>
      <c r="F744" s="40">
        <v>0</v>
      </c>
      <c r="G744" s="40">
        <v>0</v>
      </c>
      <c r="H744" s="40">
        <v>0</v>
      </c>
      <c r="I744" s="40">
        <v>0</v>
      </c>
      <c r="J744" s="40">
        <v>0</v>
      </c>
      <c r="K744" s="40">
        <v>0</v>
      </c>
      <c r="L744" s="40">
        <v>0</v>
      </c>
      <c r="M744" s="40">
        <v>0</v>
      </c>
      <c r="N744" s="40">
        <v>0</v>
      </c>
      <c r="O744" s="40">
        <v>0</v>
      </c>
      <c r="P744" s="141">
        <f t="shared" si="55"/>
        <v>0</v>
      </c>
    </row>
    <row r="745" spans="1:17" hidden="1" x14ac:dyDescent="0.25">
      <c r="A745" s="255" t="str">
        <f>IF(B745=1,A739,"")</f>
        <v/>
      </c>
      <c r="B745" s="39" t="str">
        <f t="shared" si="54"/>
        <v/>
      </c>
      <c r="C745" s="138">
        <f>VLOOKUP($Y$15,CAD!$H$7:$I$31,2,0)</f>
        <v>0</v>
      </c>
      <c r="D745" s="40">
        <v>0</v>
      </c>
      <c r="E745" s="40">
        <v>0</v>
      </c>
      <c r="F745" s="40">
        <v>0</v>
      </c>
      <c r="G745" s="40">
        <v>0</v>
      </c>
      <c r="H745" s="40">
        <v>0</v>
      </c>
      <c r="I745" s="40">
        <v>0</v>
      </c>
      <c r="J745" s="40">
        <v>0</v>
      </c>
      <c r="K745" s="40">
        <v>0</v>
      </c>
      <c r="L745" s="40">
        <v>0</v>
      </c>
      <c r="M745" s="40">
        <v>0</v>
      </c>
      <c r="N745" s="40">
        <v>0</v>
      </c>
      <c r="O745" s="40">
        <v>0</v>
      </c>
      <c r="P745" s="141">
        <f t="shared" si="55"/>
        <v>0</v>
      </c>
    </row>
    <row r="746" spans="1:17" hidden="1" x14ac:dyDescent="0.25">
      <c r="A746" s="255" t="str">
        <f>IF(B746=1,A739,"")</f>
        <v/>
      </c>
      <c r="B746" s="39" t="str">
        <f t="shared" si="54"/>
        <v/>
      </c>
      <c r="C746" s="138">
        <f>VLOOKUP($Y$16,CAD!$H$7:$I$31,2,0)</f>
        <v>0</v>
      </c>
      <c r="D746" s="40">
        <v>0</v>
      </c>
      <c r="E746" s="40">
        <v>0</v>
      </c>
      <c r="F746" s="40">
        <v>0</v>
      </c>
      <c r="G746" s="40">
        <v>0</v>
      </c>
      <c r="H746" s="40">
        <v>0</v>
      </c>
      <c r="I746" s="40">
        <v>0</v>
      </c>
      <c r="J746" s="40">
        <v>0</v>
      </c>
      <c r="K746" s="40">
        <v>0</v>
      </c>
      <c r="L746" s="40">
        <v>0</v>
      </c>
      <c r="M746" s="40">
        <v>0</v>
      </c>
      <c r="N746" s="40">
        <v>0</v>
      </c>
      <c r="O746" s="40">
        <v>0</v>
      </c>
      <c r="P746" s="141">
        <f t="shared" si="55"/>
        <v>0</v>
      </c>
    </row>
    <row r="747" spans="1:17" hidden="1" x14ac:dyDescent="0.25">
      <c r="A747" s="255" t="str">
        <f>IF(B747=1,A739,"")</f>
        <v/>
      </c>
      <c r="B747" s="39" t="str">
        <f t="shared" si="54"/>
        <v/>
      </c>
      <c r="C747" s="138">
        <f>VLOOKUP($Y$17,CAD!$H$7:$I$31,2,0)</f>
        <v>0</v>
      </c>
      <c r="D747" s="40">
        <v>0</v>
      </c>
      <c r="E747" s="40">
        <v>0</v>
      </c>
      <c r="F747" s="40">
        <v>0</v>
      </c>
      <c r="G747" s="40">
        <v>0</v>
      </c>
      <c r="H747" s="40">
        <v>0</v>
      </c>
      <c r="I747" s="40">
        <v>0</v>
      </c>
      <c r="J747" s="40">
        <v>0</v>
      </c>
      <c r="K747" s="40">
        <v>0</v>
      </c>
      <c r="L747" s="40">
        <v>0</v>
      </c>
      <c r="M747" s="40">
        <v>0</v>
      </c>
      <c r="N747" s="40">
        <v>0</v>
      </c>
      <c r="O747" s="40">
        <v>0</v>
      </c>
      <c r="P747" s="141">
        <f t="shared" si="55"/>
        <v>0</v>
      </c>
    </row>
    <row r="748" spans="1:17" hidden="1" x14ac:dyDescent="0.25">
      <c r="A748" s="255" t="str">
        <f>IF(B748=1,A739,"")</f>
        <v/>
      </c>
      <c r="B748" s="39" t="str">
        <f t="shared" si="54"/>
        <v/>
      </c>
      <c r="C748" s="138">
        <f>VLOOKUP($Y$18,CAD!$H$7:$I$31,2,0)</f>
        <v>0</v>
      </c>
      <c r="D748" s="40">
        <v>0</v>
      </c>
      <c r="E748" s="40">
        <v>0</v>
      </c>
      <c r="F748" s="40">
        <v>0</v>
      </c>
      <c r="G748" s="40">
        <v>0</v>
      </c>
      <c r="H748" s="40">
        <v>0</v>
      </c>
      <c r="I748" s="40">
        <v>0</v>
      </c>
      <c r="J748" s="40">
        <v>0</v>
      </c>
      <c r="K748" s="40">
        <v>0</v>
      </c>
      <c r="L748" s="40">
        <v>0</v>
      </c>
      <c r="M748" s="40">
        <v>0</v>
      </c>
      <c r="N748" s="40">
        <v>0</v>
      </c>
      <c r="O748" s="40">
        <v>0</v>
      </c>
      <c r="P748" s="141">
        <f t="shared" si="55"/>
        <v>0</v>
      </c>
    </row>
    <row r="749" spans="1:17" hidden="1" x14ac:dyDescent="0.25">
      <c r="A749" s="255" t="str">
        <f>IF(B749=1,A739,"")</f>
        <v/>
      </c>
      <c r="B749" s="39" t="str">
        <f t="shared" si="54"/>
        <v/>
      </c>
      <c r="C749" s="138">
        <f>VLOOKUP($Y$19,CAD!$H$7:$I$31,2,0)</f>
        <v>0</v>
      </c>
      <c r="D749" s="40">
        <v>0</v>
      </c>
      <c r="E749" s="40">
        <v>0</v>
      </c>
      <c r="F749" s="40">
        <v>0</v>
      </c>
      <c r="G749" s="40">
        <v>0</v>
      </c>
      <c r="H749" s="40">
        <v>0</v>
      </c>
      <c r="I749" s="40">
        <v>0</v>
      </c>
      <c r="J749" s="40">
        <v>0</v>
      </c>
      <c r="K749" s="40">
        <v>0</v>
      </c>
      <c r="L749" s="40">
        <v>0</v>
      </c>
      <c r="M749" s="40">
        <v>0</v>
      </c>
      <c r="N749" s="40">
        <v>0</v>
      </c>
      <c r="O749" s="40">
        <v>0</v>
      </c>
      <c r="P749" s="141">
        <f t="shared" si="55"/>
        <v>0</v>
      </c>
    </row>
    <row r="750" spans="1:17" hidden="1" x14ac:dyDescent="0.25">
      <c r="A750" s="255" t="str">
        <f>IF(B750=1,A739,"")</f>
        <v/>
      </c>
      <c r="B750" s="39" t="str">
        <f t="shared" si="54"/>
        <v/>
      </c>
      <c r="C750" s="138">
        <f>VLOOKUP($Y$20,CAD!$H$7:$I$31,2,0)</f>
        <v>0</v>
      </c>
      <c r="D750" s="40">
        <v>0</v>
      </c>
      <c r="E750" s="40">
        <v>0</v>
      </c>
      <c r="F750" s="40">
        <v>0</v>
      </c>
      <c r="G750" s="40">
        <v>0</v>
      </c>
      <c r="H750" s="40">
        <v>0</v>
      </c>
      <c r="I750" s="40">
        <v>0</v>
      </c>
      <c r="J750" s="40">
        <v>0</v>
      </c>
      <c r="K750" s="40">
        <v>0</v>
      </c>
      <c r="L750" s="40">
        <v>0</v>
      </c>
      <c r="M750" s="40">
        <v>0</v>
      </c>
      <c r="N750" s="40">
        <v>0</v>
      </c>
      <c r="O750" s="40">
        <v>0</v>
      </c>
      <c r="P750" s="141">
        <f t="shared" si="55"/>
        <v>0</v>
      </c>
    </row>
    <row r="751" spans="1:17" hidden="1" x14ac:dyDescent="0.25">
      <c r="A751" s="255" t="str">
        <f>IF(B751=1,A739,"")</f>
        <v/>
      </c>
      <c r="B751" s="39" t="str">
        <f t="shared" si="54"/>
        <v/>
      </c>
      <c r="C751" s="138">
        <f>VLOOKUP($Y$21,CAD!$H$7:$I$31,2,0)</f>
        <v>0</v>
      </c>
      <c r="D751" s="40">
        <v>0</v>
      </c>
      <c r="E751" s="40">
        <v>0</v>
      </c>
      <c r="F751" s="40">
        <v>0</v>
      </c>
      <c r="G751" s="40">
        <v>0</v>
      </c>
      <c r="H751" s="40">
        <v>0</v>
      </c>
      <c r="I751" s="40">
        <v>0</v>
      </c>
      <c r="J751" s="40">
        <v>0</v>
      </c>
      <c r="K751" s="40">
        <v>0</v>
      </c>
      <c r="L751" s="40">
        <v>0</v>
      </c>
      <c r="M751" s="40">
        <v>0</v>
      </c>
      <c r="N751" s="40">
        <v>0</v>
      </c>
      <c r="O751" s="40">
        <v>0</v>
      </c>
      <c r="P751" s="141">
        <f t="shared" si="55"/>
        <v>0</v>
      </c>
    </row>
    <row r="752" spans="1:17" hidden="1" x14ac:dyDescent="0.25">
      <c r="A752" s="255" t="str">
        <f>IF(B752=1,A739,"")</f>
        <v/>
      </c>
      <c r="B752" s="39" t="str">
        <f t="shared" si="54"/>
        <v/>
      </c>
      <c r="C752" s="138">
        <f>VLOOKUP($Y$22,CAD!$H$7:$I$31,2,0)</f>
        <v>0</v>
      </c>
      <c r="D752" s="40">
        <v>0</v>
      </c>
      <c r="E752" s="40">
        <v>0</v>
      </c>
      <c r="F752" s="40">
        <v>0</v>
      </c>
      <c r="G752" s="40">
        <v>0</v>
      </c>
      <c r="H752" s="40">
        <v>0</v>
      </c>
      <c r="I752" s="40">
        <v>0</v>
      </c>
      <c r="J752" s="40">
        <v>0</v>
      </c>
      <c r="K752" s="40">
        <v>0</v>
      </c>
      <c r="L752" s="40">
        <v>0</v>
      </c>
      <c r="M752" s="40">
        <v>0</v>
      </c>
      <c r="N752" s="40">
        <v>0</v>
      </c>
      <c r="O752" s="40">
        <v>0</v>
      </c>
      <c r="P752" s="141">
        <f t="shared" si="55"/>
        <v>0</v>
      </c>
    </row>
    <row r="753" spans="1:16" hidden="1" x14ac:dyDescent="0.25">
      <c r="A753" s="255" t="str">
        <f>IF(B753=1,A739,"")</f>
        <v/>
      </c>
      <c r="B753" s="39" t="str">
        <f t="shared" si="54"/>
        <v/>
      </c>
      <c r="C753" s="138">
        <f>VLOOKUP($Y$23,CAD!$H$7:$I$31,2,0)</f>
        <v>0</v>
      </c>
      <c r="D753" s="40">
        <v>0</v>
      </c>
      <c r="E753" s="40">
        <v>0</v>
      </c>
      <c r="F753" s="40">
        <v>0</v>
      </c>
      <c r="G753" s="40">
        <v>0</v>
      </c>
      <c r="H753" s="40">
        <v>0</v>
      </c>
      <c r="I753" s="40">
        <v>0</v>
      </c>
      <c r="J753" s="40">
        <v>0</v>
      </c>
      <c r="K753" s="40">
        <v>0</v>
      </c>
      <c r="L753" s="40">
        <v>0</v>
      </c>
      <c r="M753" s="40">
        <v>0</v>
      </c>
      <c r="N753" s="40">
        <v>0</v>
      </c>
      <c r="O753" s="40">
        <v>0</v>
      </c>
      <c r="P753" s="141">
        <f t="shared" si="55"/>
        <v>0</v>
      </c>
    </row>
    <row r="754" spans="1:16" hidden="1" x14ac:dyDescent="0.25">
      <c r="A754" s="255" t="str">
        <f>IF(B754=1,A739,"")</f>
        <v/>
      </c>
      <c r="B754" s="39" t="str">
        <f t="shared" si="54"/>
        <v/>
      </c>
      <c r="C754" s="138">
        <f>VLOOKUP($Y$24,CAD!$H$7:$I$31,2,0)</f>
        <v>0</v>
      </c>
      <c r="D754" s="40">
        <v>0</v>
      </c>
      <c r="E754" s="40">
        <v>0</v>
      </c>
      <c r="F754" s="40">
        <v>0</v>
      </c>
      <c r="G754" s="40">
        <v>0</v>
      </c>
      <c r="H754" s="40">
        <v>0</v>
      </c>
      <c r="I754" s="40">
        <v>0</v>
      </c>
      <c r="J754" s="40">
        <v>0</v>
      </c>
      <c r="K754" s="40">
        <v>0</v>
      </c>
      <c r="L754" s="40">
        <v>0</v>
      </c>
      <c r="M754" s="40">
        <v>0</v>
      </c>
      <c r="N754" s="40">
        <v>0</v>
      </c>
      <c r="O754" s="40">
        <v>0</v>
      </c>
      <c r="P754" s="141">
        <f t="shared" si="55"/>
        <v>0</v>
      </c>
    </row>
    <row r="755" spans="1:16" hidden="1" x14ac:dyDescent="0.25">
      <c r="A755" s="255" t="str">
        <f>IF(B755=1,A739,"")</f>
        <v/>
      </c>
      <c r="B755" s="39" t="str">
        <f t="shared" si="54"/>
        <v/>
      </c>
      <c r="C755" s="138">
        <f>VLOOKUP($Y$25,CAD!$H$7:$I$31,2,0)</f>
        <v>0</v>
      </c>
      <c r="D755" s="40">
        <v>0</v>
      </c>
      <c r="E755" s="40">
        <v>0</v>
      </c>
      <c r="F755" s="40">
        <v>0</v>
      </c>
      <c r="G755" s="40">
        <v>0</v>
      </c>
      <c r="H755" s="40">
        <v>0</v>
      </c>
      <c r="I755" s="40">
        <v>0</v>
      </c>
      <c r="J755" s="40">
        <v>0</v>
      </c>
      <c r="K755" s="40">
        <v>0</v>
      </c>
      <c r="L755" s="40">
        <v>0</v>
      </c>
      <c r="M755" s="40">
        <v>0</v>
      </c>
      <c r="N755" s="40">
        <v>0</v>
      </c>
      <c r="O755" s="40">
        <v>0</v>
      </c>
      <c r="P755" s="141">
        <f t="shared" si="55"/>
        <v>0</v>
      </c>
    </row>
    <row r="756" spans="1:16" hidden="1" x14ac:dyDescent="0.25">
      <c r="A756" s="255" t="str">
        <f>IF(B756=1,A739,"")</f>
        <v/>
      </c>
      <c r="B756" s="39" t="str">
        <f t="shared" si="54"/>
        <v/>
      </c>
      <c r="C756" s="138">
        <f>VLOOKUP($Y$26,CAD!$H$7:$I$31,2,0)</f>
        <v>0</v>
      </c>
      <c r="D756" s="40">
        <v>0</v>
      </c>
      <c r="E756" s="40">
        <v>0</v>
      </c>
      <c r="F756" s="40">
        <v>0</v>
      </c>
      <c r="G756" s="40">
        <v>0</v>
      </c>
      <c r="H756" s="40">
        <v>0</v>
      </c>
      <c r="I756" s="40">
        <v>0</v>
      </c>
      <c r="J756" s="40">
        <v>0</v>
      </c>
      <c r="K756" s="40">
        <v>0</v>
      </c>
      <c r="L756" s="40">
        <v>0</v>
      </c>
      <c r="M756" s="40">
        <v>0</v>
      </c>
      <c r="N756" s="40">
        <v>0</v>
      </c>
      <c r="O756" s="40">
        <v>0</v>
      </c>
      <c r="P756" s="141">
        <f t="shared" si="55"/>
        <v>0</v>
      </c>
    </row>
    <row r="757" spans="1:16" hidden="1" x14ac:dyDescent="0.25">
      <c r="A757" s="255" t="str">
        <f>IF(B757=1,A739,"")</f>
        <v/>
      </c>
      <c r="B757" s="39" t="str">
        <f t="shared" si="54"/>
        <v/>
      </c>
      <c r="C757" s="138">
        <f>VLOOKUP($Y$27,CAD!$H$7:$I$31,2,0)</f>
        <v>0</v>
      </c>
      <c r="D757" s="40">
        <v>0</v>
      </c>
      <c r="E757" s="40">
        <v>0</v>
      </c>
      <c r="F757" s="40">
        <v>0</v>
      </c>
      <c r="G757" s="40">
        <v>0</v>
      </c>
      <c r="H757" s="40">
        <v>0</v>
      </c>
      <c r="I757" s="40">
        <v>0</v>
      </c>
      <c r="J757" s="40">
        <v>0</v>
      </c>
      <c r="K757" s="40">
        <v>0</v>
      </c>
      <c r="L757" s="40">
        <v>0</v>
      </c>
      <c r="M757" s="40">
        <v>0</v>
      </c>
      <c r="N757" s="40">
        <v>0</v>
      </c>
      <c r="O757" s="40">
        <v>0</v>
      </c>
      <c r="P757" s="141">
        <f t="shared" si="55"/>
        <v>0</v>
      </c>
    </row>
    <row r="758" spans="1:16" hidden="1" x14ac:dyDescent="0.25">
      <c r="A758" s="255" t="str">
        <f>IF(B758=1,A739,"")</f>
        <v/>
      </c>
      <c r="B758" s="39" t="str">
        <f t="shared" si="54"/>
        <v/>
      </c>
      <c r="C758" s="138">
        <f>VLOOKUP($Y$28,CAD!$H$7:$I$31,2,0)</f>
        <v>0</v>
      </c>
      <c r="D758" s="40">
        <v>0</v>
      </c>
      <c r="E758" s="40">
        <v>0</v>
      </c>
      <c r="F758" s="40">
        <v>0</v>
      </c>
      <c r="G758" s="40">
        <v>0</v>
      </c>
      <c r="H758" s="40">
        <v>0</v>
      </c>
      <c r="I758" s="40">
        <v>0</v>
      </c>
      <c r="J758" s="40">
        <v>0</v>
      </c>
      <c r="K758" s="40">
        <v>0</v>
      </c>
      <c r="L758" s="40">
        <v>0</v>
      </c>
      <c r="M758" s="40">
        <v>0</v>
      </c>
      <c r="N758" s="40">
        <v>0</v>
      </c>
      <c r="O758" s="40">
        <v>0</v>
      </c>
      <c r="P758" s="141">
        <f t="shared" si="55"/>
        <v>0</v>
      </c>
    </row>
    <row r="759" spans="1:16" hidden="1" x14ac:dyDescent="0.25">
      <c r="A759" s="255" t="str">
        <f>IF(B759=1,A739,"")</f>
        <v/>
      </c>
      <c r="B759" s="39" t="str">
        <f t="shared" si="54"/>
        <v/>
      </c>
      <c r="C759" s="138">
        <f>VLOOKUP($Y$29,CAD!$H$7:$I$31,2,0)</f>
        <v>0</v>
      </c>
      <c r="D759" s="40">
        <v>0</v>
      </c>
      <c r="E759" s="40">
        <v>0</v>
      </c>
      <c r="F759" s="40">
        <v>0</v>
      </c>
      <c r="G759" s="40">
        <v>0</v>
      </c>
      <c r="H759" s="40">
        <v>0</v>
      </c>
      <c r="I759" s="40">
        <v>0</v>
      </c>
      <c r="J759" s="40">
        <v>0</v>
      </c>
      <c r="K759" s="40">
        <v>0</v>
      </c>
      <c r="L759" s="40">
        <v>0</v>
      </c>
      <c r="M759" s="40">
        <v>0</v>
      </c>
      <c r="N759" s="40">
        <v>0</v>
      </c>
      <c r="O759" s="40">
        <v>0</v>
      </c>
      <c r="P759" s="141">
        <f t="shared" si="55"/>
        <v>0</v>
      </c>
    </row>
    <row r="760" spans="1:16" hidden="1" x14ac:dyDescent="0.25">
      <c r="A760" s="255" t="str">
        <f>IF(B760=1,A739,"")</f>
        <v/>
      </c>
      <c r="B760" s="39" t="str">
        <f t="shared" si="54"/>
        <v/>
      </c>
      <c r="C760" s="138">
        <f>VLOOKUP($Y$30,CAD!$H$7:$I$31,2,0)</f>
        <v>0</v>
      </c>
      <c r="D760" s="40">
        <v>0</v>
      </c>
      <c r="E760" s="40">
        <v>0</v>
      </c>
      <c r="F760" s="40">
        <v>0</v>
      </c>
      <c r="G760" s="40">
        <v>0</v>
      </c>
      <c r="H760" s="40">
        <v>0</v>
      </c>
      <c r="I760" s="40">
        <v>0</v>
      </c>
      <c r="J760" s="40">
        <v>0</v>
      </c>
      <c r="K760" s="40">
        <v>0</v>
      </c>
      <c r="L760" s="40">
        <v>0</v>
      </c>
      <c r="M760" s="40">
        <v>0</v>
      </c>
      <c r="N760" s="40">
        <v>0</v>
      </c>
      <c r="O760" s="40">
        <v>0</v>
      </c>
      <c r="P760" s="141">
        <f t="shared" si="55"/>
        <v>0</v>
      </c>
    </row>
    <row r="761" spans="1:16" hidden="1" x14ac:dyDescent="0.25">
      <c r="A761" s="255" t="str">
        <f>IF(B761=1,A739,"")</f>
        <v/>
      </c>
      <c r="B761" s="39" t="str">
        <f t="shared" si="54"/>
        <v/>
      </c>
      <c r="C761" s="138">
        <f>VLOOKUP($Y$31,CAD!$H$7:$I$31,2,0)</f>
        <v>0</v>
      </c>
      <c r="D761" s="40">
        <v>0</v>
      </c>
      <c r="E761" s="40">
        <v>0</v>
      </c>
      <c r="F761" s="40">
        <v>0</v>
      </c>
      <c r="G761" s="40">
        <v>0</v>
      </c>
      <c r="H761" s="40">
        <v>0</v>
      </c>
      <c r="I761" s="40">
        <v>0</v>
      </c>
      <c r="J761" s="40">
        <v>0</v>
      </c>
      <c r="K761" s="40">
        <v>0</v>
      </c>
      <c r="L761" s="40">
        <v>0</v>
      </c>
      <c r="M761" s="40">
        <v>0</v>
      </c>
      <c r="N761" s="40">
        <v>0</v>
      </c>
      <c r="O761" s="40">
        <v>0</v>
      </c>
      <c r="P761" s="141">
        <f t="shared" si="55"/>
        <v>0</v>
      </c>
    </row>
    <row r="762" spans="1:16" hidden="1" x14ac:dyDescent="0.25">
      <c r="A762" s="255" t="str">
        <f>IF(B762=1,A739,"")</f>
        <v/>
      </c>
      <c r="B762" s="39" t="str">
        <f t="shared" si="54"/>
        <v/>
      </c>
      <c r="C762" s="138">
        <f>VLOOKUP($Y$32,CAD!$H$7:$I$31,2,0)</f>
        <v>0</v>
      </c>
      <c r="D762" s="40">
        <v>0</v>
      </c>
      <c r="E762" s="40">
        <v>0</v>
      </c>
      <c r="F762" s="40">
        <v>0</v>
      </c>
      <c r="G762" s="40">
        <v>0</v>
      </c>
      <c r="H762" s="40">
        <v>0</v>
      </c>
      <c r="I762" s="40">
        <v>0</v>
      </c>
      <c r="J762" s="40">
        <v>0</v>
      </c>
      <c r="K762" s="40">
        <v>0</v>
      </c>
      <c r="L762" s="40">
        <v>0</v>
      </c>
      <c r="M762" s="40">
        <v>0</v>
      </c>
      <c r="N762" s="40">
        <v>0</v>
      </c>
      <c r="O762" s="40">
        <v>0</v>
      </c>
      <c r="P762" s="141">
        <f t="shared" si="55"/>
        <v>0</v>
      </c>
    </row>
    <row r="763" spans="1:16" hidden="1" x14ac:dyDescent="0.25">
      <c r="A763" s="255" t="str">
        <f>IF(B763=1,A739,"")</f>
        <v/>
      </c>
      <c r="B763" s="39" t="str">
        <f t="shared" si="54"/>
        <v/>
      </c>
      <c r="C763" s="138">
        <f>VLOOKUP($Y$33,CAD!$H$7:$I$31,2,0)</f>
        <v>0</v>
      </c>
      <c r="D763" s="40">
        <v>0</v>
      </c>
      <c r="E763" s="40">
        <v>0</v>
      </c>
      <c r="F763" s="40">
        <v>0</v>
      </c>
      <c r="G763" s="40">
        <v>0</v>
      </c>
      <c r="H763" s="40">
        <v>0</v>
      </c>
      <c r="I763" s="40">
        <v>0</v>
      </c>
      <c r="J763" s="40">
        <v>0</v>
      </c>
      <c r="K763" s="40">
        <v>0</v>
      </c>
      <c r="L763" s="40">
        <v>0</v>
      </c>
      <c r="M763" s="40">
        <v>0</v>
      </c>
      <c r="N763" s="40">
        <v>0</v>
      </c>
      <c r="O763" s="40">
        <v>0</v>
      </c>
      <c r="P763" s="141">
        <f t="shared" si="55"/>
        <v>0</v>
      </c>
    </row>
    <row r="764" spans="1:16" hidden="1" x14ac:dyDescent="0.25">
      <c r="A764" s="255" t="str">
        <f>IF(B764=1,A739,"")</f>
        <v/>
      </c>
      <c r="B764" s="39" t="str">
        <f t="shared" si="54"/>
        <v/>
      </c>
      <c r="C764" s="138">
        <f>VLOOKUP($Y$34,CAD!$H$7:$I$31,2,0)</f>
        <v>0</v>
      </c>
      <c r="D764" s="40">
        <v>0</v>
      </c>
      <c r="E764" s="40">
        <v>0</v>
      </c>
      <c r="F764" s="40">
        <v>0</v>
      </c>
      <c r="G764" s="40">
        <v>0</v>
      </c>
      <c r="H764" s="40">
        <v>0</v>
      </c>
      <c r="I764" s="40">
        <v>0</v>
      </c>
      <c r="J764" s="40">
        <v>0</v>
      </c>
      <c r="K764" s="40">
        <v>0</v>
      </c>
      <c r="L764" s="40">
        <v>0</v>
      </c>
      <c r="M764" s="40">
        <v>0</v>
      </c>
      <c r="N764" s="40">
        <v>0</v>
      </c>
      <c r="O764" s="40">
        <v>0</v>
      </c>
      <c r="P764" s="141">
        <f t="shared" si="55"/>
        <v>0</v>
      </c>
    </row>
    <row r="765" spans="1:16" hidden="1" x14ac:dyDescent="0.25">
      <c r="A765" s="255" t="str">
        <f>IF(B765=1,A739,"")</f>
        <v/>
      </c>
      <c r="B765" s="39" t="str">
        <f t="shared" si="54"/>
        <v/>
      </c>
      <c r="C765" s="137">
        <f>VLOOKUP($Y$35,CAD!$J$7:$K$31,2,0)</f>
        <v>0</v>
      </c>
      <c r="D765" s="40">
        <v>0</v>
      </c>
      <c r="E765" s="40">
        <v>0</v>
      </c>
      <c r="F765" s="40">
        <v>0</v>
      </c>
      <c r="G765" s="40">
        <v>0</v>
      </c>
      <c r="H765" s="40">
        <v>0</v>
      </c>
      <c r="I765" s="40">
        <v>0</v>
      </c>
      <c r="J765" s="40">
        <v>0</v>
      </c>
      <c r="K765" s="40">
        <v>0</v>
      </c>
      <c r="L765" s="40">
        <v>0</v>
      </c>
      <c r="M765" s="40">
        <v>0</v>
      </c>
      <c r="N765" s="40">
        <v>0</v>
      </c>
      <c r="O765" s="40">
        <v>0</v>
      </c>
      <c r="P765" s="141">
        <f t="shared" si="55"/>
        <v>0</v>
      </c>
    </row>
    <row r="766" spans="1:16" hidden="1" x14ac:dyDescent="0.25">
      <c r="A766" s="255" t="str">
        <f>IF(B766=1,A739,"")</f>
        <v/>
      </c>
      <c r="B766" s="39" t="str">
        <f t="shared" si="54"/>
        <v/>
      </c>
      <c r="C766" s="137">
        <f>VLOOKUP($Y$36,CAD!$J$7:$K$31,2,0)</f>
        <v>0</v>
      </c>
      <c r="D766" s="40">
        <v>0</v>
      </c>
      <c r="E766" s="40">
        <v>0</v>
      </c>
      <c r="F766" s="40">
        <v>0</v>
      </c>
      <c r="G766" s="40">
        <v>0</v>
      </c>
      <c r="H766" s="40">
        <v>0</v>
      </c>
      <c r="I766" s="40">
        <v>0</v>
      </c>
      <c r="J766" s="40">
        <v>0</v>
      </c>
      <c r="K766" s="40">
        <v>0</v>
      </c>
      <c r="L766" s="40">
        <v>0</v>
      </c>
      <c r="M766" s="40">
        <v>0</v>
      </c>
      <c r="N766" s="40">
        <v>0</v>
      </c>
      <c r="O766" s="40">
        <v>0</v>
      </c>
      <c r="P766" s="141">
        <f t="shared" si="55"/>
        <v>0</v>
      </c>
    </row>
    <row r="767" spans="1:16" hidden="1" x14ac:dyDescent="0.25">
      <c r="A767" s="255" t="str">
        <f>IF(B767=1,A739,"")</f>
        <v/>
      </c>
      <c r="B767" s="39" t="str">
        <f t="shared" si="54"/>
        <v/>
      </c>
      <c r="C767" s="137">
        <f>VLOOKUP($Y$37,CAD!$J$7:$K$31,2,0)</f>
        <v>0</v>
      </c>
      <c r="D767" s="40">
        <v>0</v>
      </c>
      <c r="E767" s="40">
        <v>0</v>
      </c>
      <c r="F767" s="40">
        <v>0</v>
      </c>
      <c r="G767" s="40">
        <v>0</v>
      </c>
      <c r="H767" s="40">
        <v>0</v>
      </c>
      <c r="I767" s="40">
        <v>0</v>
      </c>
      <c r="J767" s="40">
        <v>0</v>
      </c>
      <c r="K767" s="40">
        <v>0</v>
      </c>
      <c r="L767" s="40">
        <v>0</v>
      </c>
      <c r="M767" s="40">
        <v>0</v>
      </c>
      <c r="N767" s="40">
        <v>0</v>
      </c>
      <c r="O767" s="40">
        <v>0</v>
      </c>
      <c r="P767" s="141">
        <f t="shared" si="55"/>
        <v>0</v>
      </c>
    </row>
    <row r="768" spans="1:16" hidden="1" x14ac:dyDescent="0.25">
      <c r="A768" s="255" t="str">
        <f>IF(B768=1,A739,"")</f>
        <v/>
      </c>
      <c r="B768" s="39" t="str">
        <f t="shared" si="54"/>
        <v/>
      </c>
      <c r="C768" s="137">
        <f>VLOOKUP($Y$38,CAD!$J$7:$K$31,2,0)</f>
        <v>0</v>
      </c>
      <c r="D768" s="40">
        <v>0</v>
      </c>
      <c r="E768" s="40">
        <v>0</v>
      </c>
      <c r="F768" s="40">
        <v>0</v>
      </c>
      <c r="G768" s="40">
        <v>0</v>
      </c>
      <c r="H768" s="40">
        <v>0</v>
      </c>
      <c r="I768" s="40">
        <v>0</v>
      </c>
      <c r="J768" s="40">
        <v>0</v>
      </c>
      <c r="K768" s="40">
        <v>0</v>
      </c>
      <c r="L768" s="40">
        <v>0</v>
      </c>
      <c r="M768" s="40">
        <v>0</v>
      </c>
      <c r="N768" s="40">
        <v>0</v>
      </c>
      <c r="O768" s="40">
        <v>0</v>
      </c>
      <c r="P768" s="141">
        <f t="shared" si="55"/>
        <v>0</v>
      </c>
    </row>
    <row r="769" spans="1:16" hidden="1" x14ac:dyDescent="0.25">
      <c r="A769" s="255" t="str">
        <f>IF(B769=1,A739,"")</f>
        <v/>
      </c>
      <c r="B769" s="39" t="str">
        <f t="shared" si="54"/>
        <v/>
      </c>
      <c r="C769" s="137">
        <f>VLOOKUP($Y$39,CAD!$J$7:$K$31,2,0)</f>
        <v>0</v>
      </c>
      <c r="D769" s="40">
        <v>0</v>
      </c>
      <c r="E769" s="40">
        <v>0</v>
      </c>
      <c r="F769" s="40">
        <v>0</v>
      </c>
      <c r="G769" s="40">
        <v>0</v>
      </c>
      <c r="H769" s="40">
        <v>0</v>
      </c>
      <c r="I769" s="40">
        <v>0</v>
      </c>
      <c r="J769" s="40">
        <v>0</v>
      </c>
      <c r="K769" s="40">
        <v>0</v>
      </c>
      <c r="L769" s="40">
        <v>0</v>
      </c>
      <c r="M769" s="40">
        <v>0</v>
      </c>
      <c r="N769" s="40">
        <v>0</v>
      </c>
      <c r="O769" s="40">
        <v>0</v>
      </c>
      <c r="P769" s="141">
        <f t="shared" si="55"/>
        <v>0</v>
      </c>
    </row>
    <row r="770" spans="1:16" hidden="1" x14ac:dyDescent="0.25">
      <c r="A770" s="255" t="str">
        <f>IF(B770=1,A739,"")</f>
        <v/>
      </c>
      <c r="B770" s="39" t="str">
        <f t="shared" si="54"/>
        <v/>
      </c>
      <c r="C770" s="137">
        <f>VLOOKUP($Y$40,CAD!$J$7:$K$31,2,0)</f>
        <v>0</v>
      </c>
      <c r="D770" s="40">
        <v>0</v>
      </c>
      <c r="E770" s="40">
        <v>0</v>
      </c>
      <c r="F770" s="40">
        <v>0</v>
      </c>
      <c r="G770" s="40">
        <v>0</v>
      </c>
      <c r="H770" s="40">
        <v>0</v>
      </c>
      <c r="I770" s="40">
        <v>0</v>
      </c>
      <c r="J770" s="40">
        <v>0</v>
      </c>
      <c r="K770" s="40">
        <v>0</v>
      </c>
      <c r="L770" s="40">
        <v>0</v>
      </c>
      <c r="M770" s="40">
        <v>0</v>
      </c>
      <c r="N770" s="40">
        <v>0</v>
      </c>
      <c r="O770" s="40">
        <v>0</v>
      </c>
      <c r="P770" s="141">
        <f t="shared" si="55"/>
        <v>0</v>
      </c>
    </row>
    <row r="771" spans="1:16" hidden="1" x14ac:dyDescent="0.25">
      <c r="A771" s="255" t="str">
        <f>IF(B771=1,A739,"")</f>
        <v/>
      </c>
      <c r="B771" s="39" t="str">
        <f t="shared" si="54"/>
        <v/>
      </c>
      <c r="C771" s="137">
        <f>VLOOKUP($Y$41,CAD!$J$7:$K$31,2,0)</f>
        <v>0</v>
      </c>
      <c r="D771" s="40">
        <v>0</v>
      </c>
      <c r="E771" s="40">
        <v>0</v>
      </c>
      <c r="F771" s="40">
        <v>0</v>
      </c>
      <c r="G771" s="40">
        <v>0</v>
      </c>
      <c r="H771" s="40">
        <v>0</v>
      </c>
      <c r="I771" s="40">
        <v>0</v>
      </c>
      <c r="J771" s="40">
        <v>0</v>
      </c>
      <c r="K771" s="40">
        <v>0</v>
      </c>
      <c r="L771" s="40">
        <v>0</v>
      </c>
      <c r="M771" s="40">
        <v>0</v>
      </c>
      <c r="N771" s="40">
        <v>0</v>
      </c>
      <c r="O771" s="40">
        <v>0</v>
      </c>
      <c r="P771" s="141">
        <f t="shared" si="55"/>
        <v>0</v>
      </c>
    </row>
    <row r="772" spans="1:16" hidden="1" x14ac:dyDescent="0.25">
      <c r="A772" s="255" t="str">
        <f>IF(B772=1,A739,"")</f>
        <v/>
      </c>
      <c r="B772" s="39" t="str">
        <f t="shared" si="54"/>
        <v/>
      </c>
      <c r="C772" s="137">
        <f>VLOOKUP($Y$42,CAD!$J$7:$K$31,2,0)</f>
        <v>0</v>
      </c>
      <c r="D772" s="40">
        <v>0</v>
      </c>
      <c r="E772" s="40">
        <v>0</v>
      </c>
      <c r="F772" s="40">
        <v>0</v>
      </c>
      <c r="G772" s="40">
        <v>0</v>
      </c>
      <c r="H772" s="40">
        <v>0</v>
      </c>
      <c r="I772" s="40">
        <v>0</v>
      </c>
      <c r="J772" s="40">
        <v>0</v>
      </c>
      <c r="K772" s="40">
        <v>0</v>
      </c>
      <c r="L772" s="40">
        <v>0</v>
      </c>
      <c r="M772" s="40">
        <v>0</v>
      </c>
      <c r="N772" s="40">
        <v>0</v>
      </c>
      <c r="O772" s="40">
        <v>0</v>
      </c>
      <c r="P772" s="141">
        <f t="shared" si="55"/>
        <v>0</v>
      </c>
    </row>
    <row r="773" spans="1:16" hidden="1" x14ac:dyDescent="0.25">
      <c r="A773" s="255" t="str">
        <f>IF(B773=1,A739,"")</f>
        <v/>
      </c>
      <c r="B773" s="39" t="str">
        <f t="shared" si="54"/>
        <v/>
      </c>
      <c r="C773" s="137">
        <f>VLOOKUP($Y$43,CAD!$J$7:$K$31,2,0)</f>
        <v>0</v>
      </c>
      <c r="D773" s="40">
        <v>0</v>
      </c>
      <c r="E773" s="40">
        <v>0</v>
      </c>
      <c r="F773" s="40">
        <v>0</v>
      </c>
      <c r="G773" s="40">
        <v>0</v>
      </c>
      <c r="H773" s="40">
        <v>0</v>
      </c>
      <c r="I773" s="40">
        <v>0</v>
      </c>
      <c r="J773" s="40">
        <v>0</v>
      </c>
      <c r="K773" s="40">
        <v>0</v>
      </c>
      <c r="L773" s="40">
        <v>0</v>
      </c>
      <c r="M773" s="40">
        <v>0</v>
      </c>
      <c r="N773" s="40">
        <v>0</v>
      </c>
      <c r="O773" s="40">
        <v>0</v>
      </c>
      <c r="P773" s="141">
        <f t="shared" si="55"/>
        <v>0</v>
      </c>
    </row>
    <row r="774" spans="1:16" hidden="1" x14ac:dyDescent="0.25">
      <c r="A774" s="255" t="str">
        <f>IF(B774=1,A739,"")</f>
        <v/>
      </c>
      <c r="B774" s="39" t="str">
        <f t="shared" si="54"/>
        <v/>
      </c>
      <c r="C774" s="137">
        <f>VLOOKUP($Y$44,CAD!$J$7:$K$31,2,0)</f>
        <v>0</v>
      </c>
      <c r="D774" s="40">
        <v>0</v>
      </c>
      <c r="E774" s="40">
        <v>0</v>
      </c>
      <c r="F774" s="40">
        <v>0</v>
      </c>
      <c r="G774" s="40">
        <v>0</v>
      </c>
      <c r="H774" s="40">
        <v>0</v>
      </c>
      <c r="I774" s="40">
        <v>0</v>
      </c>
      <c r="J774" s="40">
        <v>0</v>
      </c>
      <c r="K774" s="40">
        <v>0</v>
      </c>
      <c r="L774" s="40">
        <v>0</v>
      </c>
      <c r="M774" s="40">
        <v>0</v>
      </c>
      <c r="N774" s="40">
        <v>0</v>
      </c>
      <c r="O774" s="40">
        <v>0</v>
      </c>
      <c r="P774" s="141">
        <f t="shared" si="55"/>
        <v>0</v>
      </c>
    </row>
    <row r="775" spans="1:16" hidden="1" x14ac:dyDescent="0.25">
      <c r="A775" s="255" t="str">
        <f>IF(B775=1,A739,"")</f>
        <v/>
      </c>
      <c r="B775" s="39" t="str">
        <f t="shared" si="54"/>
        <v/>
      </c>
      <c r="C775" s="137">
        <f>VLOOKUP($Y$45,CAD!$J$7:$K$31,2,0)</f>
        <v>0</v>
      </c>
      <c r="D775" s="40">
        <v>0</v>
      </c>
      <c r="E775" s="40">
        <v>0</v>
      </c>
      <c r="F775" s="40">
        <v>0</v>
      </c>
      <c r="G775" s="40">
        <v>0</v>
      </c>
      <c r="H775" s="40">
        <v>0</v>
      </c>
      <c r="I775" s="40">
        <v>0</v>
      </c>
      <c r="J775" s="40">
        <v>0</v>
      </c>
      <c r="K775" s="40">
        <v>0</v>
      </c>
      <c r="L775" s="40">
        <v>0</v>
      </c>
      <c r="M775" s="40">
        <v>0</v>
      </c>
      <c r="N775" s="40">
        <v>0</v>
      </c>
      <c r="O775" s="40">
        <v>0</v>
      </c>
      <c r="P775" s="141">
        <f t="shared" si="55"/>
        <v>0</v>
      </c>
    </row>
    <row r="776" spans="1:16" hidden="1" x14ac:dyDescent="0.25">
      <c r="A776" s="255" t="str">
        <f>IF(B776=1,A739,"")</f>
        <v/>
      </c>
      <c r="B776" s="39" t="str">
        <f t="shared" si="54"/>
        <v/>
      </c>
      <c r="C776" s="137">
        <f>VLOOKUP($Y$46,CAD!$J$7:$K$31,2,0)</f>
        <v>0</v>
      </c>
      <c r="D776" s="40">
        <v>0</v>
      </c>
      <c r="E776" s="40">
        <v>0</v>
      </c>
      <c r="F776" s="40">
        <v>0</v>
      </c>
      <c r="G776" s="40">
        <v>0</v>
      </c>
      <c r="H776" s="40">
        <v>0</v>
      </c>
      <c r="I776" s="40">
        <v>0</v>
      </c>
      <c r="J776" s="40">
        <v>0</v>
      </c>
      <c r="K776" s="40">
        <v>0</v>
      </c>
      <c r="L776" s="40">
        <v>0</v>
      </c>
      <c r="M776" s="40">
        <v>0</v>
      </c>
      <c r="N776" s="40">
        <v>0</v>
      </c>
      <c r="O776" s="40">
        <v>0</v>
      </c>
      <c r="P776" s="141">
        <f t="shared" si="55"/>
        <v>0</v>
      </c>
    </row>
    <row r="777" spans="1:16" hidden="1" x14ac:dyDescent="0.25">
      <c r="A777" s="255" t="str">
        <f>IF(B777=1,A739,"")</f>
        <v/>
      </c>
      <c r="B777" s="39" t="str">
        <f t="shared" si="54"/>
        <v/>
      </c>
      <c r="C777" s="137">
        <f>VLOOKUP($Y$47,CAD!$J$7:$K$31,2,0)</f>
        <v>0</v>
      </c>
      <c r="D777" s="40">
        <v>0</v>
      </c>
      <c r="E777" s="40">
        <v>0</v>
      </c>
      <c r="F777" s="40">
        <v>0</v>
      </c>
      <c r="G777" s="40">
        <v>0</v>
      </c>
      <c r="H777" s="40">
        <v>0</v>
      </c>
      <c r="I777" s="40">
        <v>0</v>
      </c>
      <c r="J777" s="40">
        <v>0</v>
      </c>
      <c r="K777" s="40">
        <v>0</v>
      </c>
      <c r="L777" s="40">
        <v>0</v>
      </c>
      <c r="M777" s="40">
        <v>0</v>
      </c>
      <c r="N777" s="40">
        <v>0</v>
      </c>
      <c r="O777" s="40">
        <v>0</v>
      </c>
      <c r="P777" s="141">
        <f t="shared" si="55"/>
        <v>0</v>
      </c>
    </row>
    <row r="778" spans="1:16" hidden="1" x14ac:dyDescent="0.25">
      <c r="A778" s="255" t="str">
        <f>IF(B778=1,A739,"")</f>
        <v/>
      </c>
      <c r="B778" s="39" t="str">
        <f t="shared" si="54"/>
        <v/>
      </c>
      <c r="C778" s="137">
        <f>VLOOKUP($Y$48,CAD!$J$7:$K$31,2,0)</f>
        <v>0</v>
      </c>
      <c r="D778" s="40">
        <v>0</v>
      </c>
      <c r="E778" s="40">
        <v>0</v>
      </c>
      <c r="F778" s="40">
        <v>0</v>
      </c>
      <c r="G778" s="40">
        <v>0</v>
      </c>
      <c r="H778" s="40">
        <v>0</v>
      </c>
      <c r="I778" s="40">
        <v>0</v>
      </c>
      <c r="J778" s="40">
        <v>0</v>
      </c>
      <c r="K778" s="40">
        <v>0</v>
      </c>
      <c r="L778" s="40">
        <v>0</v>
      </c>
      <c r="M778" s="40">
        <v>0</v>
      </c>
      <c r="N778" s="40">
        <v>0</v>
      </c>
      <c r="O778" s="40">
        <v>0</v>
      </c>
      <c r="P778" s="141">
        <f t="shared" si="55"/>
        <v>0</v>
      </c>
    </row>
    <row r="779" spans="1:16" hidden="1" x14ac:dyDescent="0.25">
      <c r="A779" s="255" t="str">
        <f>IF(B779=1,A739,"")</f>
        <v/>
      </c>
      <c r="B779" s="39" t="str">
        <f t="shared" si="54"/>
        <v/>
      </c>
      <c r="C779" s="137">
        <f>VLOOKUP($Y$49,CAD!$J$7:$K$31,2,0)</f>
        <v>0</v>
      </c>
      <c r="D779" s="40">
        <v>0</v>
      </c>
      <c r="E779" s="40">
        <v>0</v>
      </c>
      <c r="F779" s="40">
        <v>0</v>
      </c>
      <c r="G779" s="40">
        <v>0</v>
      </c>
      <c r="H779" s="40">
        <v>0</v>
      </c>
      <c r="I779" s="40">
        <v>0</v>
      </c>
      <c r="J779" s="40">
        <v>0</v>
      </c>
      <c r="K779" s="40">
        <v>0</v>
      </c>
      <c r="L779" s="40">
        <v>0</v>
      </c>
      <c r="M779" s="40">
        <v>0</v>
      </c>
      <c r="N779" s="40">
        <v>0</v>
      </c>
      <c r="O779" s="40">
        <v>0</v>
      </c>
      <c r="P779" s="141">
        <f t="shared" si="55"/>
        <v>0</v>
      </c>
    </row>
    <row r="780" spans="1:16" hidden="1" x14ac:dyDescent="0.25">
      <c r="A780" s="255" t="str">
        <f>IF(B780=1,A739,"")</f>
        <v/>
      </c>
      <c r="B780" s="39" t="str">
        <f t="shared" si="54"/>
        <v/>
      </c>
      <c r="C780" s="137">
        <f>VLOOKUP($Y$50,CAD!$J$7:$K$31,2,0)</f>
        <v>0</v>
      </c>
      <c r="D780" s="40">
        <v>0</v>
      </c>
      <c r="E780" s="40">
        <v>0</v>
      </c>
      <c r="F780" s="40">
        <v>0</v>
      </c>
      <c r="G780" s="40">
        <v>0</v>
      </c>
      <c r="H780" s="40">
        <v>0</v>
      </c>
      <c r="I780" s="40">
        <v>0</v>
      </c>
      <c r="J780" s="40">
        <v>0</v>
      </c>
      <c r="K780" s="40">
        <v>0</v>
      </c>
      <c r="L780" s="40">
        <v>0</v>
      </c>
      <c r="M780" s="40">
        <v>0</v>
      </c>
      <c r="N780" s="40">
        <v>0</v>
      </c>
      <c r="O780" s="40">
        <v>0</v>
      </c>
      <c r="P780" s="141">
        <f t="shared" si="55"/>
        <v>0</v>
      </c>
    </row>
    <row r="781" spans="1:16" hidden="1" x14ac:dyDescent="0.25">
      <c r="A781" s="255" t="str">
        <f>IF(B781=1,A739,"")</f>
        <v/>
      </c>
      <c r="B781" s="39" t="str">
        <f t="shared" si="54"/>
        <v/>
      </c>
      <c r="C781" s="137">
        <f>VLOOKUP($Y$51,CAD!$J$7:$K$31,2,0)</f>
        <v>0</v>
      </c>
      <c r="D781" s="40">
        <v>0</v>
      </c>
      <c r="E781" s="40">
        <v>0</v>
      </c>
      <c r="F781" s="40">
        <v>0</v>
      </c>
      <c r="G781" s="40">
        <v>0</v>
      </c>
      <c r="H781" s="40">
        <v>0</v>
      </c>
      <c r="I781" s="40">
        <v>0</v>
      </c>
      <c r="J781" s="40">
        <v>0</v>
      </c>
      <c r="K781" s="40">
        <v>0</v>
      </c>
      <c r="L781" s="40">
        <v>0</v>
      </c>
      <c r="M781" s="40">
        <v>0</v>
      </c>
      <c r="N781" s="40">
        <v>0</v>
      </c>
      <c r="O781" s="40">
        <v>0</v>
      </c>
      <c r="P781" s="141">
        <f t="shared" si="55"/>
        <v>0</v>
      </c>
    </row>
    <row r="782" spans="1:16" hidden="1" x14ac:dyDescent="0.25">
      <c r="A782" s="255" t="str">
        <f>IF(B782=1,A739,"")</f>
        <v/>
      </c>
      <c r="B782" s="39" t="str">
        <f t="shared" si="54"/>
        <v/>
      </c>
      <c r="C782" s="137">
        <f>VLOOKUP($Y$52,CAD!$J$7:$K$31,2,0)</f>
        <v>0</v>
      </c>
      <c r="D782" s="40">
        <v>0</v>
      </c>
      <c r="E782" s="40">
        <v>0</v>
      </c>
      <c r="F782" s="40">
        <v>0</v>
      </c>
      <c r="G782" s="40">
        <v>0</v>
      </c>
      <c r="H782" s="40">
        <v>0</v>
      </c>
      <c r="I782" s="40">
        <v>0</v>
      </c>
      <c r="J782" s="40">
        <v>0</v>
      </c>
      <c r="K782" s="40">
        <v>0</v>
      </c>
      <c r="L782" s="40">
        <v>0</v>
      </c>
      <c r="M782" s="40">
        <v>0</v>
      </c>
      <c r="N782" s="40">
        <v>0</v>
      </c>
      <c r="O782" s="40">
        <v>0</v>
      </c>
      <c r="P782" s="141">
        <f t="shared" si="55"/>
        <v>0</v>
      </c>
    </row>
    <row r="783" spans="1:16" hidden="1" x14ac:dyDescent="0.25">
      <c r="A783" s="255" t="str">
        <f>IF(B783=1,A739,"")</f>
        <v/>
      </c>
      <c r="B783" s="39" t="str">
        <f t="shared" si="54"/>
        <v/>
      </c>
      <c r="C783" s="137">
        <f>VLOOKUP($Y$53,CAD!$J$7:$K$31,2,0)</f>
        <v>0</v>
      </c>
      <c r="D783" s="40">
        <v>0</v>
      </c>
      <c r="E783" s="40">
        <v>0</v>
      </c>
      <c r="F783" s="40">
        <v>0</v>
      </c>
      <c r="G783" s="40">
        <v>0</v>
      </c>
      <c r="H783" s="40">
        <v>0</v>
      </c>
      <c r="I783" s="40">
        <v>0</v>
      </c>
      <c r="J783" s="40">
        <v>0</v>
      </c>
      <c r="K783" s="40">
        <v>0</v>
      </c>
      <c r="L783" s="40">
        <v>0</v>
      </c>
      <c r="M783" s="40">
        <v>0</v>
      </c>
      <c r="N783" s="40">
        <v>0</v>
      </c>
      <c r="O783" s="40">
        <v>0</v>
      </c>
      <c r="P783" s="141">
        <f t="shared" si="55"/>
        <v>0</v>
      </c>
    </row>
    <row r="784" spans="1:16" hidden="1" x14ac:dyDescent="0.25">
      <c r="A784" s="255" t="str">
        <f>IF(B784=1,A739,"")</f>
        <v/>
      </c>
      <c r="B784" s="39" t="str">
        <f t="shared" si="54"/>
        <v/>
      </c>
      <c r="C784" s="137">
        <f>VLOOKUP($Y$54,CAD!$J$7:$K$31,2,0)</f>
        <v>0</v>
      </c>
      <c r="D784" s="40">
        <v>0</v>
      </c>
      <c r="E784" s="40">
        <v>0</v>
      </c>
      <c r="F784" s="40">
        <v>0</v>
      </c>
      <c r="G784" s="40">
        <v>0</v>
      </c>
      <c r="H784" s="40">
        <v>0</v>
      </c>
      <c r="I784" s="40">
        <v>0</v>
      </c>
      <c r="J784" s="40">
        <v>0</v>
      </c>
      <c r="K784" s="40">
        <v>0</v>
      </c>
      <c r="L784" s="40">
        <v>0</v>
      </c>
      <c r="M784" s="40">
        <v>0</v>
      </c>
      <c r="N784" s="40">
        <v>0</v>
      </c>
      <c r="O784" s="40">
        <v>0</v>
      </c>
      <c r="P784" s="141">
        <f t="shared" si="55"/>
        <v>0</v>
      </c>
    </row>
    <row r="785" spans="1:17" hidden="1" x14ac:dyDescent="0.25">
      <c r="A785" s="255" t="str">
        <f>IF(B785=1,A739,"")</f>
        <v/>
      </c>
      <c r="B785" s="39" t="str">
        <f t="shared" si="54"/>
        <v/>
      </c>
      <c r="C785" s="137">
        <f>VLOOKUP($Y$55,CAD!$J$7:$K$31,2,0)</f>
        <v>0</v>
      </c>
      <c r="D785" s="40">
        <v>0</v>
      </c>
      <c r="E785" s="40">
        <v>0</v>
      </c>
      <c r="F785" s="40">
        <v>0</v>
      </c>
      <c r="G785" s="40">
        <v>0</v>
      </c>
      <c r="H785" s="40">
        <v>0</v>
      </c>
      <c r="I785" s="40">
        <v>0</v>
      </c>
      <c r="J785" s="40">
        <v>0</v>
      </c>
      <c r="K785" s="40">
        <v>0</v>
      </c>
      <c r="L785" s="40">
        <v>0</v>
      </c>
      <c r="M785" s="40">
        <v>0</v>
      </c>
      <c r="N785" s="40">
        <v>0</v>
      </c>
      <c r="O785" s="40">
        <v>0</v>
      </c>
      <c r="P785" s="141">
        <f t="shared" si="55"/>
        <v>0</v>
      </c>
    </row>
    <row r="786" spans="1:17" hidden="1" x14ac:dyDescent="0.25">
      <c r="A786" s="255" t="str">
        <f>IF(B786=1,A739,"")</f>
        <v/>
      </c>
      <c r="B786" s="39" t="str">
        <f t="shared" si="54"/>
        <v/>
      </c>
      <c r="C786" s="137">
        <f>VLOOKUP($Y$56,CAD!$J$7:$K$31,2,0)</f>
        <v>0</v>
      </c>
      <c r="D786" s="40">
        <v>0</v>
      </c>
      <c r="E786" s="40">
        <v>0</v>
      </c>
      <c r="F786" s="40">
        <v>0</v>
      </c>
      <c r="G786" s="40">
        <v>0</v>
      </c>
      <c r="H786" s="40">
        <v>0</v>
      </c>
      <c r="I786" s="40">
        <v>0</v>
      </c>
      <c r="J786" s="40">
        <v>0</v>
      </c>
      <c r="K786" s="40">
        <v>0</v>
      </c>
      <c r="L786" s="40">
        <v>0</v>
      </c>
      <c r="M786" s="40">
        <v>0</v>
      </c>
      <c r="N786" s="40">
        <v>0</v>
      </c>
      <c r="O786" s="40">
        <v>0</v>
      </c>
      <c r="P786" s="141">
        <f t="shared" si="55"/>
        <v>0</v>
      </c>
    </row>
    <row r="787" spans="1:17" hidden="1" x14ac:dyDescent="0.25">
      <c r="A787" s="255" t="str">
        <f>IF(B787=1,A739,"")</f>
        <v/>
      </c>
      <c r="B787" s="39" t="str">
        <f t="shared" si="54"/>
        <v/>
      </c>
      <c r="C787" s="137">
        <f>VLOOKUP($Y$57,CAD!$J$7:$K$31,2,0)</f>
        <v>0</v>
      </c>
      <c r="D787" s="40">
        <v>0</v>
      </c>
      <c r="E787" s="40">
        <v>0</v>
      </c>
      <c r="F787" s="40">
        <v>0</v>
      </c>
      <c r="G787" s="40">
        <v>0</v>
      </c>
      <c r="H787" s="40">
        <v>0</v>
      </c>
      <c r="I787" s="40">
        <v>0</v>
      </c>
      <c r="J787" s="40">
        <v>0</v>
      </c>
      <c r="K787" s="40">
        <v>0</v>
      </c>
      <c r="L787" s="40">
        <v>0</v>
      </c>
      <c r="M787" s="40">
        <v>0</v>
      </c>
      <c r="N787" s="40">
        <v>0</v>
      </c>
      <c r="O787" s="40">
        <v>0</v>
      </c>
      <c r="P787" s="141">
        <f t="shared" si="55"/>
        <v>0</v>
      </c>
    </row>
    <row r="788" spans="1:17" hidden="1" x14ac:dyDescent="0.25">
      <c r="A788" s="255" t="str">
        <f>IF(B788=1,A739,"")</f>
        <v/>
      </c>
      <c r="B788" s="39" t="str">
        <f t="shared" si="54"/>
        <v/>
      </c>
      <c r="C788" s="137">
        <f>VLOOKUP($Y$58,CAD!$J$7:$K$31,2,0)</f>
        <v>0</v>
      </c>
      <c r="D788" s="40">
        <v>0</v>
      </c>
      <c r="E788" s="40">
        <v>0</v>
      </c>
      <c r="F788" s="40">
        <v>0</v>
      </c>
      <c r="G788" s="40">
        <v>0</v>
      </c>
      <c r="H788" s="40">
        <v>0</v>
      </c>
      <c r="I788" s="40">
        <v>0</v>
      </c>
      <c r="J788" s="40">
        <v>0</v>
      </c>
      <c r="K788" s="40">
        <v>0</v>
      </c>
      <c r="L788" s="40">
        <v>0</v>
      </c>
      <c r="M788" s="40">
        <v>0</v>
      </c>
      <c r="N788" s="40">
        <v>0</v>
      </c>
      <c r="O788" s="40">
        <v>0</v>
      </c>
      <c r="P788" s="141">
        <f t="shared" si="55"/>
        <v>0</v>
      </c>
    </row>
    <row r="789" spans="1:17" hidden="1" x14ac:dyDescent="0.25">
      <c r="A789" s="255" t="str">
        <f>IF(B789=1,A739,"")</f>
        <v/>
      </c>
      <c r="B789" s="39" t="str">
        <f t="shared" si="54"/>
        <v/>
      </c>
      <c r="C789" s="137">
        <f>VLOOKUP($Y$59,CAD!$J$7:$K$31,2,0)</f>
        <v>0</v>
      </c>
      <c r="D789" s="40">
        <v>0</v>
      </c>
      <c r="E789" s="40">
        <v>0</v>
      </c>
      <c r="F789" s="40">
        <v>0</v>
      </c>
      <c r="G789" s="40">
        <v>0</v>
      </c>
      <c r="H789" s="40">
        <v>0</v>
      </c>
      <c r="I789" s="40">
        <v>0</v>
      </c>
      <c r="J789" s="40">
        <v>0</v>
      </c>
      <c r="K789" s="40">
        <v>0</v>
      </c>
      <c r="L789" s="40">
        <v>0</v>
      </c>
      <c r="M789" s="40">
        <v>0</v>
      </c>
      <c r="N789" s="40">
        <v>0</v>
      </c>
      <c r="O789" s="40">
        <v>0</v>
      </c>
      <c r="P789" s="141">
        <f t="shared" si="55"/>
        <v>0</v>
      </c>
    </row>
    <row r="790" spans="1:17" hidden="1" x14ac:dyDescent="0.25">
      <c r="A790" s="255">
        <f>A737</f>
        <v>2033</v>
      </c>
    </row>
    <row r="791" spans="1:17" hidden="1" x14ac:dyDescent="0.25">
      <c r="A791" s="255">
        <f>A737</f>
        <v>2033</v>
      </c>
      <c r="C791" s="63" t="s">
        <v>204</v>
      </c>
      <c r="D791" s="34">
        <f>D737-D739</f>
        <v>0</v>
      </c>
      <c r="E791" s="34">
        <f t="shared" ref="E791:P791" si="56">E737-E739</f>
        <v>0</v>
      </c>
      <c r="F791" s="34">
        <f t="shared" si="56"/>
        <v>0</v>
      </c>
      <c r="G791" s="34">
        <f t="shared" si="56"/>
        <v>0</v>
      </c>
      <c r="H791" s="34">
        <f t="shared" si="56"/>
        <v>0</v>
      </c>
      <c r="I791" s="34">
        <f t="shared" si="56"/>
        <v>0</v>
      </c>
      <c r="J791" s="34">
        <f t="shared" si="56"/>
        <v>0</v>
      </c>
      <c r="K791" s="34">
        <f t="shared" si="56"/>
        <v>0</v>
      </c>
      <c r="L791" s="34">
        <f t="shared" si="56"/>
        <v>0</v>
      </c>
      <c r="M791" s="34">
        <f t="shared" si="56"/>
        <v>0</v>
      </c>
      <c r="N791" s="34">
        <f t="shared" si="56"/>
        <v>0</v>
      </c>
      <c r="O791" s="34">
        <f t="shared" si="56"/>
        <v>0</v>
      </c>
      <c r="P791" s="34">
        <f t="shared" si="56"/>
        <v>0</v>
      </c>
    </row>
    <row r="792" spans="1:17" hidden="1" x14ac:dyDescent="0.25"/>
    <row r="793" spans="1:17" ht="15" hidden="1" customHeight="1" thickBot="1" x14ac:dyDescent="0.3">
      <c r="A793" s="255">
        <f>A737+1</f>
        <v>2034</v>
      </c>
      <c r="B793" s="41"/>
      <c r="C793" s="147" t="s">
        <v>202</v>
      </c>
      <c r="D793" s="148">
        <f>PREV_R!D807</f>
        <v>0</v>
      </c>
      <c r="E793" s="148">
        <f>PREV_R!E807</f>
        <v>0</v>
      </c>
      <c r="F793" s="148">
        <f>PREV_R!F807</f>
        <v>0</v>
      </c>
      <c r="G793" s="148">
        <f>PREV_R!G807</f>
        <v>0</v>
      </c>
      <c r="H793" s="148">
        <f>PREV_R!H807</f>
        <v>0</v>
      </c>
      <c r="I793" s="148">
        <f>PREV_R!I807</f>
        <v>0</v>
      </c>
      <c r="J793" s="148">
        <f>PREV_R!J807</f>
        <v>0</v>
      </c>
      <c r="K793" s="148">
        <f>PREV_R!K807</f>
        <v>0</v>
      </c>
      <c r="L793" s="148">
        <f>PREV_R!L807</f>
        <v>0</v>
      </c>
      <c r="M793" s="148">
        <f>PREV_R!M807</f>
        <v>0</v>
      </c>
      <c r="N793" s="148">
        <f>PREV_R!N807</f>
        <v>0</v>
      </c>
      <c r="O793" s="148">
        <f>PREV_R!O807</f>
        <v>0</v>
      </c>
      <c r="P793" s="148">
        <f>SUM(D793:O793)</f>
        <v>0</v>
      </c>
      <c r="Q793" s="9"/>
    </row>
    <row r="794" spans="1:17" ht="15" hidden="1" customHeight="1" x14ac:dyDescent="0.25">
      <c r="A794" s="255">
        <f>A793</f>
        <v>2034</v>
      </c>
      <c r="B794" s="41"/>
      <c r="C794" s="107"/>
      <c r="D794" s="107"/>
      <c r="E794" s="107"/>
      <c r="F794" s="107"/>
      <c r="G794" s="107"/>
      <c r="H794" s="107"/>
      <c r="I794" s="107"/>
      <c r="J794" s="107"/>
      <c r="K794" s="107"/>
      <c r="L794" s="107"/>
      <c r="M794" s="107"/>
      <c r="N794" s="107"/>
      <c r="O794" s="107"/>
      <c r="P794" s="107"/>
      <c r="Q794" s="9"/>
    </row>
    <row r="795" spans="1:17" ht="15" hidden="1" customHeight="1" thickBot="1" x14ac:dyDescent="0.3">
      <c r="A795" s="255">
        <f>A793</f>
        <v>2034</v>
      </c>
      <c r="B795" s="41"/>
      <c r="C795" s="131" t="s">
        <v>203</v>
      </c>
      <c r="D795" s="132">
        <f>SUM(D796:D845)</f>
        <v>0</v>
      </c>
      <c r="E795" s="132">
        <f t="shared" ref="E795:O795" si="57">SUM(E796:E845)</f>
        <v>0</v>
      </c>
      <c r="F795" s="132">
        <f t="shared" si="57"/>
        <v>0</v>
      </c>
      <c r="G795" s="132">
        <f t="shared" si="57"/>
        <v>0</v>
      </c>
      <c r="H795" s="132">
        <f t="shared" si="57"/>
        <v>0</v>
      </c>
      <c r="I795" s="132">
        <f t="shared" si="57"/>
        <v>0</v>
      </c>
      <c r="J795" s="132">
        <f t="shared" si="57"/>
        <v>0</v>
      </c>
      <c r="K795" s="132">
        <f t="shared" si="57"/>
        <v>0</v>
      </c>
      <c r="L795" s="132">
        <f t="shared" si="57"/>
        <v>0</v>
      </c>
      <c r="M795" s="132">
        <f t="shared" si="57"/>
        <v>0</v>
      </c>
      <c r="N795" s="132">
        <f t="shared" si="57"/>
        <v>0</v>
      </c>
      <c r="O795" s="132">
        <f t="shared" si="57"/>
        <v>0</v>
      </c>
      <c r="P795" s="132">
        <f>SUM(D795:O795)</f>
        <v>0</v>
      </c>
      <c r="Q795" s="9"/>
    </row>
    <row r="796" spans="1:17" hidden="1" x14ac:dyDescent="0.25">
      <c r="A796" s="255" t="str">
        <f>IF(B796=1,A795,"")</f>
        <v/>
      </c>
      <c r="B796" s="39" t="str">
        <f>IF(C796&lt;&gt;0,1,"")</f>
        <v/>
      </c>
      <c r="C796" s="138">
        <f>VLOOKUP($Y$10,CAD!$H$7:$I$31,2,0)</f>
        <v>0</v>
      </c>
      <c r="D796" s="139">
        <v>0</v>
      </c>
      <c r="E796" s="139">
        <v>0</v>
      </c>
      <c r="F796" s="139">
        <v>0</v>
      </c>
      <c r="G796" s="139">
        <v>0</v>
      </c>
      <c r="H796" s="139">
        <v>0</v>
      </c>
      <c r="I796" s="139">
        <v>0</v>
      </c>
      <c r="J796" s="139">
        <v>0</v>
      </c>
      <c r="K796" s="139">
        <v>0</v>
      </c>
      <c r="L796" s="139">
        <v>0</v>
      </c>
      <c r="M796" s="139">
        <v>0</v>
      </c>
      <c r="N796" s="139">
        <v>0</v>
      </c>
      <c r="O796" s="139">
        <v>0</v>
      </c>
      <c r="P796" s="140">
        <f>SUM(D796:O796)</f>
        <v>0</v>
      </c>
    </row>
    <row r="797" spans="1:17" hidden="1" x14ac:dyDescent="0.25">
      <c r="A797" s="255" t="str">
        <f>IF(B797=1,A795,"")</f>
        <v/>
      </c>
      <c r="B797" s="39" t="str">
        <f t="shared" ref="B797:B845" si="58">IF(C797&lt;&gt;0,1,"")</f>
        <v/>
      </c>
      <c r="C797" s="138">
        <f>VLOOKUP($Y$11,CAD!$H$7:$I$31,2,0)</f>
        <v>0</v>
      </c>
      <c r="D797" s="40">
        <v>0</v>
      </c>
      <c r="E797" s="40">
        <v>0</v>
      </c>
      <c r="F797" s="40">
        <v>0</v>
      </c>
      <c r="G797" s="40">
        <v>0</v>
      </c>
      <c r="H797" s="40">
        <v>0</v>
      </c>
      <c r="I797" s="40">
        <v>0</v>
      </c>
      <c r="J797" s="40">
        <v>0</v>
      </c>
      <c r="K797" s="40">
        <v>0</v>
      </c>
      <c r="L797" s="40">
        <v>0</v>
      </c>
      <c r="M797" s="40">
        <v>0</v>
      </c>
      <c r="N797" s="40">
        <v>0</v>
      </c>
      <c r="O797" s="40">
        <v>0</v>
      </c>
      <c r="P797" s="141">
        <f t="shared" ref="P797:P845" si="59">SUM(D797:O797)</f>
        <v>0</v>
      </c>
    </row>
    <row r="798" spans="1:17" hidden="1" x14ac:dyDescent="0.25">
      <c r="A798" s="255" t="str">
        <f>IF(B798=1,A795,"")</f>
        <v/>
      </c>
      <c r="B798" s="39" t="str">
        <f t="shared" si="58"/>
        <v/>
      </c>
      <c r="C798" s="138">
        <f>VLOOKUP($Y$12,CAD!$H$7:$I$31,2,0)</f>
        <v>0</v>
      </c>
      <c r="D798" s="40">
        <v>0</v>
      </c>
      <c r="E798" s="40">
        <v>0</v>
      </c>
      <c r="F798" s="40">
        <v>0</v>
      </c>
      <c r="G798" s="40">
        <v>0</v>
      </c>
      <c r="H798" s="40">
        <v>0</v>
      </c>
      <c r="I798" s="40">
        <v>0</v>
      </c>
      <c r="J798" s="40">
        <v>0</v>
      </c>
      <c r="K798" s="40">
        <v>0</v>
      </c>
      <c r="L798" s="40">
        <v>0</v>
      </c>
      <c r="M798" s="40">
        <v>0</v>
      </c>
      <c r="N798" s="40">
        <v>0</v>
      </c>
      <c r="O798" s="40">
        <v>0</v>
      </c>
      <c r="P798" s="141">
        <f t="shared" si="59"/>
        <v>0</v>
      </c>
    </row>
    <row r="799" spans="1:17" hidden="1" x14ac:dyDescent="0.25">
      <c r="A799" s="255" t="str">
        <f>IF(B799=1,A795,"")</f>
        <v/>
      </c>
      <c r="B799" s="39" t="str">
        <f t="shared" si="58"/>
        <v/>
      </c>
      <c r="C799" s="138">
        <f>VLOOKUP($Y$13,CAD!$H$7:$I$31,2,0)</f>
        <v>0</v>
      </c>
      <c r="D799" s="40">
        <v>0</v>
      </c>
      <c r="E799" s="40">
        <v>0</v>
      </c>
      <c r="F799" s="40">
        <v>0</v>
      </c>
      <c r="G799" s="40">
        <v>0</v>
      </c>
      <c r="H799" s="40">
        <v>0</v>
      </c>
      <c r="I799" s="40">
        <v>0</v>
      </c>
      <c r="J799" s="40">
        <v>0</v>
      </c>
      <c r="K799" s="40">
        <v>0</v>
      </c>
      <c r="L799" s="40">
        <v>0</v>
      </c>
      <c r="M799" s="40">
        <v>0</v>
      </c>
      <c r="N799" s="40">
        <v>0</v>
      </c>
      <c r="O799" s="40">
        <v>0</v>
      </c>
      <c r="P799" s="141">
        <f t="shared" si="59"/>
        <v>0</v>
      </c>
    </row>
    <row r="800" spans="1:17" hidden="1" x14ac:dyDescent="0.25">
      <c r="A800" s="255" t="str">
        <f>IF(B800=1,A795,"")</f>
        <v/>
      </c>
      <c r="B800" s="39" t="str">
        <f t="shared" si="58"/>
        <v/>
      </c>
      <c r="C800" s="138">
        <f>VLOOKUP($Y$14,CAD!$H$7:$I$31,2,0)</f>
        <v>0</v>
      </c>
      <c r="D800" s="40">
        <v>0</v>
      </c>
      <c r="E800" s="40">
        <v>0</v>
      </c>
      <c r="F800" s="40">
        <v>0</v>
      </c>
      <c r="G800" s="40">
        <v>0</v>
      </c>
      <c r="H800" s="40">
        <v>0</v>
      </c>
      <c r="I800" s="40">
        <v>0</v>
      </c>
      <c r="J800" s="40">
        <v>0</v>
      </c>
      <c r="K800" s="40">
        <v>0</v>
      </c>
      <c r="L800" s="40">
        <v>0</v>
      </c>
      <c r="M800" s="40">
        <v>0</v>
      </c>
      <c r="N800" s="40">
        <v>0</v>
      </c>
      <c r="O800" s="40">
        <v>0</v>
      </c>
      <c r="P800" s="141">
        <f t="shared" si="59"/>
        <v>0</v>
      </c>
    </row>
    <row r="801" spans="1:16" hidden="1" x14ac:dyDescent="0.25">
      <c r="A801" s="255" t="str">
        <f>IF(B801=1,A795,"")</f>
        <v/>
      </c>
      <c r="B801" s="39" t="str">
        <f t="shared" si="58"/>
        <v/>
      </c>
      <c r="C801" s="138">
        <f>VLOOKUP($Y$15,CAD!$H$7:$I$31,2,0)</f>
        <v>0</v>
      </c>
      <c r="D801" s="40">
        <v>0</v>
      </c>
      <c r="E801" s="40">
        <v>0</v>
      </c>
      <c r="F801" s="40">
        <v>0</v>
      </c>
      <c r="G801" s="40">
        <v>0</v>
      </c>
      <c r="H801" s="40">
        <v>0</v>
      </c>
      <c r="I801" s="40">
        <v>0</v>
      </c>
      <c r="J801" s="40">
        <v>0</v>
      </c>
      <c r="K801" s="40">
        <v>0</v>
      </c>
      <c r="L801" s="40">
        <v>0</v>
      </c>
      <c r="M801" s="40">
        <v>0</v>
      </c>
      <c r="N801" s="40">
        <v>0</v>
      </c>
      <c r="O801" s="40">
        <v>0</v>
      </c>
      <c r="P801" s="141">
        <f t="shared" si="59"/>
        <v>0</v>
      </c>
    </row>
    <row r="802" spans="1:16" hidden="1" x14ac:dyDescent="0.25">
      <c r="A802" s="255" t="str">
        <f>IF(B802=1,A795,"")</f>
        <v/>
      </c>
      <c r="B802" s="39" t="str">
        <f t="shared" si="58"/>
        <v/>
      </c>
      <c r="C802" s="138">
        <f>VLOOKUP($Y$16,CAD!$H$7:$I$31,2,0)</f>
        <v>0</v>
      </c>
      <c r="D802" s="40">
        <v>0</v>
      </c>
      <c r="E802" s="40">
        <v>0</v>
      </c>
      <c r="F802" s="40">
        <v>0</v>
      </c>
      <c r="G802" s="40">
        <v>0</v>
      </c>
      <c r="H802" s="40">
        <v>0</v>
      </c>
      <c r="I802" s="40">
        <v>0</v>
      </c>
      <c r="J802" s="40">
        <v>0</v>
      </c>
      <c r="K802" s="40">
        <v>0</v>
      </c>
      <c r="L802" s="40">
        <v>0</v>
      </c>
      <c r="M802" s="40">
        <v>0</v>
      </c>
      <c r="N802" s="40">
        <v>0</v>
      </c>
      <c r="O802" s="40">
        <v>0</v>
      </c>
      <c r="P802" s="141">
        <f t="shared" si="59"/>
        <v>0</v>
      </c>
    </row>
    <row r="803" spans="1:16" hidden="1" x14ac:dyDescent="0.25">
      <c r="A803" s="255" t="str">
        <f>IF(B803=1,A795,"")</f>
        <v/>
      </c>
      <c r="B803" s="39" t="str">
        <f t="shared" si="58"/>
        <v/>
      </c>
      <c r="C803" s="138">
        <f>VLOOKUP($Y$17,CAD!$H$7:$I$31,2,0)</f>
        <v>0</v>
      </c>
      <c r="D803" s="40">
        <v>0</v>
      </c>
      <c r="E803" s="40">
        <v>0</v>
      </c>
      <c r="F803" s="40">
        <v>0</v>
      </c>
      <c r="G803" s="40">
        <v>0</v>
      </c>
      <c r="H803" s="40">
        <v>0</v>
      </c>
      <c r="I803" s="40">
        <v>0</v>
      </c>
      <c r="J803" s="40">
        <v>0</v>
      </c>
      <c r="K803" s="40">
        <v>0</v>
      </c>
      <c r="L803" s="40">
        <v>0</v>
      </c>
      <c r="M803" s="40">
        <v>0</v>
      </c>
      <c r="N803" s="40">
        <v>0</v>
      </c>
      <c r="O803" s="40">
        <v>0</v>
      </c>
      <c r="P803" s="141">
        <f t="shared" si="59"/>
        <v>0</v>
      </c>
    </row>
    <row r="804" spans="1:16" hidden="1" x14ac:dyDescent="0.25">
      <c r="A804" s="255" t="str">
        <f>IF(B804=1,A795,"")</f>
        <v/>
      </c>
      <c r="B804" s="39" t="str">
        <f t="shared" si="58"/>
        <v/>
      </c>
      <c r="C804" s="138">
        <f>VLOOKUP($Y$18,CAD!$H$7:$I$31,2,0)</f>
        <v>0</v>
      </c>
      <c r="D804" s="40">
        <v>0</v>
      </c>
      <c r="E804" s="40">
        <v>0</v>
      </c>
      <c r="F804" s="40">
        <v>0</v>
      </c>
      <c r="G804" s="40">
        <v>0</v>
      </c>
      <c r="H804" s="40">
        <v>0</v>
      </c>
      <c r="I804" s="40">
        <v>0</v>
      </c>
      <c r="J804" s="40">
        <v>0</v>
      </c>
      <c r="K804" s="40">
        <v>0</v>
      </c>
      <c r="L804" s="40">
        <v>0</v>
      </c>
      <c r="M804" s="40">
        <v>0</v>
      </c>
      <c r="N804" s="40">
        <v>0</v>
      </c>
      <c r="O804" s="40">
        <v>0</v>
      </c>
      <c r="P804" s="141">
        <f t="shared" si="59"/>
        <v>0</v>
      </c>
    </row>
    <row r="805" spans="1:16" hidden="1" x14ac:dyDescent="0.25">
      <c r="A805" s="255" t="str">
        <f>IF(B805=1,A795,"")</f>
        <v/>
      </c>
      <c r="B805" s="39" t="str">
        <f t="shared" si="58"/>
        <v/>
      </c>
      <c r="C805" s="138">
        <f>VLOOKUP($Y$19,CAD!$H$7:$I$31,2,0)</f>
        <v>0</v>
      </c>
      <c r="D805" s="40">
        <v>0</v>
      </c>
      <c r="E805" s="40">
        <v>0</v>
      </c>
      <c r="F805" s="40">
        <v>0</v>
      </c>
      <c r="G805" s="40">
        <v>0</v>
      </c>
      <c r="H805" s="40">
        <v>0</v>
      </c>
      <c r="I805" s="40">
        <v>0</v>
      </c>
      <c r="J805" s="40">
        <v>0</v>
      </c>
      <c r="K805" s="40">
        <v>0</v>
      </c>
      <c r="L805" s="40">
        <v>0</v>
      </c>
      <c r="M805" s="40">
        <v>0</v>
      </c>
      <c r="N805" s="40">
        <v>0</v>
      </c>
      <c r="O805" s="40">
        <v>0</v>
      </c>
      <c r="P805" s="141">
        <f t="shared" si="59"/>
        <v>0</v>
      </c>
    </row>
    <row r="806" spans="1:16" hidden="1" x14ac:dyDescent="0.25">
      <c r="A806" s="255" t="str">
        <f>IF(B806=1,A795,"")</f>
        <v/>
      </c>
      <c r="B806" s="39" t="str">
        <f t="shared" si="58"/>
        <v/>
      </c>
      <c r="C806" s="138">
        <f>VLOOKUP($Y$20,CAD!$H$7:$I$31,2,0)</f>
        <v>0</v>
      </c>
      <c r="D806" s="40">
        <v>0</v>
      </c>
      <c r="E806" s="40">
        <v>0</v>
      </c>
      <c r="F806" s="40">
        <v>0</v>
      </c>
      <c r="G806" s="40">
        <v>0</v>
      </c>
      <c r="H806" s="40">
        <v>0</v>
      </c>
      <c r="I806" s="40">
        <v>0</v>
      </c>
      <c r="J806" s="40">
        <v>0</v>
      </c>
      <c r="K806" s="40">
        <v>0</v>
      </c>
      <c r="L806" s="40">
        <v>0</v>
      </c>
      <c r="M806" s="40">
        <v>0</v>
      </c>
      <c r="N806" s="40">
        <v>0</v>
      </c>
      <c r="O806" s="40">
        <v>0</v>
      </c>
      <c r="P806" s="141">
        <f t="shared" si="59"/>
        <v>0</v>
      </c>
    </row>
    <row r="807" spans="1:16" hidden="1" x14ac:dyDescent="0.25">
      <c r="A807" s="255" t="str">
        <f>IF(B807=1,A795,"")</f>
        <v/>
      </c>
      <c r="B807" s="39" t="str">
        <f t="shared" si="58"/>
        <v/>
      </c>
      <c r="C807" s="138">
        <f>VLOOKUP($Y$21,CAD!$H$7:$I$31,2,0)</f>
        <v>0</v>
      </c>
      <c r="D807" s="40">
        <v>0</v>
      </c>
      <c r="E807" s="40">
        <v>0</v>
      </c>
      <c r="F807" s="40">
        <v>0</v>
      </c>
      <c r="G807" s="40">
        <v>0</v>
      </c>
      <c r="H807" s="40">
        <v>0</v>
      </c>
      <c r="I807" s="40">
        <v>0</v>
      </c>
      <c r="J807" s="40">
        <v>0</v>
      </c>
      <c r="K807" s="40">
        <v>0</v>
      </c>
      <c r="L807" s="40">
        <v>0</v>
      </c>
      <c r="M807" s="40">
        <v>0</v>
      </c>
      <c r="N807" s="40">
        <v>0</v>
      </c>
      <c r="O807" s="40">
        <v>0</v>
      </c>
      <c r="P807" s="141">
        <f t="shared" si="59"/>
        <v>0</v>
      </c>
    </row>
    <row r="808" spans="1:16" hidden="1" x14ac:dyDescent="0.25">
      <c r="A808" s="255" t="str">
        <f>IF(B808=1,A795,"")</f>
        <v/>
      </c>
      <c r="B808" s="39" t="str">
        <f t="shared" si="58"/>
        <v/>
      </c>
      <c r="C808" s="138">
        <f>VLOOKUP($Y$22,CAD!$H$7:$I$31,2,0)</f>
        <v>0</v>
      </c>
      <c r="D808" s="40">
        <v>0</v>
      </c>
      <c r="E808" s="40">
        <v>0</v>
      </c>
      <c r="F808" s="40">
        <v>0</v>
      </c>
      <c r="G808" s="40">
        <v>0</v>
      </c>
      <c r="H808" s="40">
        <v>0</v>
      </c>
      <c r="I808" s="40">
        <v>0</v>
      </c>
      <c r="J808" s="40">
        <v>0</v>
      </c>
      <c r="K808" s="40">
        <v>0</v>
      </c>
      <c r="L808" s="40">
        <v>0</v>
      </c>
      <c r="M808" s="40">
        <v>0</v>
      </c>
      <c r="N808" s="40">
        <v>0</v>
      </c>
      <c r="O808" s="40">
        <v>0</v>
      </c>
      <c r="P808" s="141">
        <f t="shared" si="59"/>
        <v>0</v>
      </c>
    </row>
    <row r="809" spans="1:16" hidden="1" x14ac:dyDescent="0.25">
      <c r="A809" s="255" t="str">
        <f>IF(B809=1,A795,"")</f>
        <v/>
      </c>
      <c r="B809" s="39" t="str">
        <f t="shared" si="58"/>
        <v/>
      </c>
      <c r="C809" s="138">
        <f>VLOOKUP($Y$23,CAD!$H$7:$I$31,2,0)</f>
        <v>0</v>
      </c>
      <c r="D809" s="40">
        <v>0</v>
      </c>
      <c r="E809" s="40">
        <v>0</v>
      </c>
      <c r="F809" s="40">
        <v>0</v>
      </c>
      <c r="G809" s="40">
        <v>0</v>
      </c>
      <c r="H809" s="40">
        <v>0</v>
      </c>
      <c r="I809" s="40">
        <v>0</v>
      </c>
      <c r="J809" s="40">
        <v>0</v>
      </c>
      <c r="K809" s="40">
        <v>0</v>
      </c>
      <c r="L809" s="40">
        <v>0</v>
      </c>
      <c r="M809" s="40">
        <v>0</v>
      </c>
      <c r="N809" s="40">
        <v>0</v>
      </c>
      <c r="O809" s="40">
        <v>0</v>
      </c>
      <c r="P809" s="141">
        <f t="shared" si="59"/>
        <v>0</v>
      </c>
    </row>
    <row r="810" spans="1:16" hidden="1" x14ac:dyDescent="0.25">
      <c r="A810" s="255" t="str">
        <f>IF(B810=1,A795,"")</f>
        <v/>
      </c>
      <c r="B810" s="39" t="str">
        <f t="shared" si="58"/>
        <v/>
      </c>
      <c r="C810" s="138">
        <f>VLOOKUP($Y$24,CAD!$H$7:$I$31,2,0)</f>
        <v>0</v>
      </c>
      <c r="D810" s="40">
        <v>0</v>
      </c>
      <c r="E810" s="40">
        <v>0</v>
      </c>
      <c r="F810" s="40">
        <v>0</v>
      </c>
      <c r="G810" s="40">
        <v>0</v>
      </c>
      <c r="H810" s="40">
        <v>0</v>
      </c>
      <c r="I810" s="40">
        <v>0</v>
      </c>
      <c r="J810" s="40">
        <v>0</v>
      </c>
      <c r="K810" s="40">
        <v>0</v>
      </c>
      <c r="L810" s="40">
        <v>0</v>
      </c>
      <c r="M810" s="40">
        <v>0</v>
      </c>
      <c r="N810" s="40">
        <v>0</v>
      </c>
      <c r="O810" s="40">
        <v>0</v>
      </c>
      <c r="P810" s="141">
        <f t="shared" si="59"/>
        <v>0</v>
      </c>
    </row>
    <row r="811" spans="1:16" hidden="1" x14ac:dyDescent="0.25">
      <c r="A811" s="255" t="str">
        <f>IF(B811=1,A795,"")</f>
        <v/>
      </c>
      <c r="B811" s="39" t="str">
        <f t="shared" si="58"/>
        <v/>
      </c>
      <c r="C811" s="138">
        <f>VLOOKUP($Y$25,CAD!$H$7:$I$31,2,0)</f>
        <v>0</v>
      </c>
      <c r="D811" s="40">
        <v>0</v>
      </c>
      <c r="E811" s="40">
        <v>0</v>
      </c>
      <c r="F811" s="40">
        <v>0</v>
      </c>
      <c r="G811" s="40">
        <v>0</v>
      </c>
      <c r="H811" s="40">
        <v>0</v>
      </c>
      <c r="I811" s="40">
        <v>0</v>
      </c>
      <c r="J811" s="40">
        <v>0</v>
      </c>
      <c r="K811" s="40">
        <v>0</v>
      </c>
      <c r="L811" s="40">
        <v>0</v>
      </c>
      <c r="M811" s="40">
        <v>0</v>
      </c>
      <c r="N811" s="40">
        <v>0</v>
      </c>
      <c r="O811" s="40">
        <v>0</v>
      </c>
      <c r="P811" s="141">
        <f t="shared" si="59"/>
        <v>0</v>
      </c>
    </row>
    <row r="812" spans="1:16" hidden="1" x14ac:dyDescent="0.25">
      <c r="A812" s="255" t="str">
        <f>IF(B812=1,A795,"")</f>
        <v/>
      </c>
      <c r="B812" s="39" t="str">
        <f t="shared" si="58"/>
        <v/>
      </c>
      <c r="C812" s="138">
        <f>VLOOKUP($Y$26,CAD!$H$7:$I$31,2,0)</f>
        <v>0</v>
      </c>
      <c r="D812" s="40">
        <v>0</v>
      </c>
      <c r="E812" s="40">
        <v>0</v>
      </c>
      <c r="F812" s="40">
        <v>0</v>
      </c>
      <c r="G812" s="40">
        <v>0</v>
      </c>
      <c r="H812" s="40">
        <v>0</v>
      </c>
      <c r="I812" s="40">
        <v>0</v>
      </c>
      <c r="J812" s="40">
        <v>0</v>
      </c>
      <c r="K812" s="40">
        <v>0</v>
      </c>
      <c r="L812" s="40">
        <v>0</v>
      </c>
      <c r="M812" s="40">
        <v>0</v>
      </c>
      <c r="N812" s="40">
        <v>0</v>
      </c>
      <c r="O812" s="40">
        <v>0</v>
      </c>
      <c r="P812" s="141">
        <f t="shared" si="59"/>
        <v>0</v>
      </c>
    </row>
    <row r="813" spans="1:16" hidden="1" x14ac:dyDescent="0.25">
      <c r="A813" s="255" t="str">
        <f>IF(B813=1,A795,"")</f>
        <v/>
      </c>
      <c r="B813" s="39" t="str">
        <f t="shared" si="58"/>
        <v/>
      </c>
      <c r="C813" s="138">
        <f>VLOOKUP($Y$27,CAD!$H$7:$I$31,2,0)</f>
        <v>0</v>
      </c>
      <c r="D813" s="40">
        <v>0</v>
      </c>
      <c r="E813" s="40">
        <v>0</v>
      </c>
      <c r="F813" s="40">
        <v>0</v>
      </c>
      <c r="G813" s="40">
        <v>0</v>
      </c>
      <c r="H813" s="40">
        <v>0</v>
      </c>
      <c r="I813" s="40">
        <v>0</v>
      </c>
      <c r="J813" s="40">
        <v>0</v>
      </c>
      <c r="K813" s="40">
        <v>0</v>
      </c>
      <c r="L813" s="40">
        <v>0</v>
      </c>
      <c r="M813" s="40">
        <v>0</v>
      </c>
      <c r="N813" s="40">
        <v>0</v>
      </c>
      <c r="O813" s="40">
        <v>0</v>
      </c>
      <c r="P813" s="141">
        <f t="shared" si="59"/>
        <v>0</v>
      </c>
    </row>
    <row r="814" spans="1:16" hidden="1" x14ac:dyDescent="0.25">
      <c r="A814" s="255" t="str">
        <f>IF(B814=1,A795,"")</f>
        <v/>
      </c>
      <c r="B814" s="39" t="str">
        <f t="shared" si="58"/>
        <v/>
      </c>
      <c r="C814" s="138">
        <f>VLOOKUP($Y$28,CAD!$H$7:$I$31,2,0)</f>
        <v>0</v>
      </c>
      <c r="D814" s="40">
        <v>0</v>
      </c>
      <c r="E814" s="40">
        <v>0</v>
      </c>
      <c r="F814" s="40">
        <v>0</v>
      </c>
      <c r="G814" s="40">
        <v>0</v>
      </c>
      <c r="H814" s="40">
        <v>0</v>
      </c>
      <c r="I814" s="40">
        <v>0</v>
      </c>
      <c r="J814" s="40">
        <v>0</v>
      </c>
      <c r="K814" s="40">
        <v>0</v>
      </c>
      <c r="L814" s="40">
        <v>0</v>
      </c>
      <c r="M814" s="40">
        <v>0</v>
      </c>
      <c r="N814" s="40">
        <v>0</v>
      </c>
      <c r="O814" s="40">
        <v>0</v>
      </c>
      <c r="P814" s="141">
        <f t="shared" si="59"/>
        <v>0</v>
      </c>
    </row>
    <row r="815" spans="1:16" hidden="1" x14ac:dyDescent="0.25">
      <c r="A815" s="255" t="str">
        <f>IF(B815=1,A795,"")</f>
        <v/>
      </c>
      <c r="B815" s="39" t="str">
        <f t="shared" si="58"/>
        <v/>
      </c>
      <c r="C815" s="138">
        <f>VLOOKUP($Y$29,CAD!$H$7:$I$31,2,0)</f>
        <v>0</v>
      </c>
      <c r="D815" s="40">
        <v>0</v>
      </c>
      <c r="E815" s="40">
        <v>0</v>
      </c>
      <c r="F815" s="40">
        <v>0</v>
      </c>
      <c r="G815" s="40">
        <v>0</v>
      </c>
      <c r="H815" s="40">
        <v>0</v>
      </c>
      <c r="I815" s="40">
        <v>0</v>
      </c>
      <c r="J815" s="40">
        <v>0</v>
      </c>
      <c r="K815" s="40">
        <v>0</v>
      </c>
      <c r="L815" s="40">
        <v>0</v>
      </c>
      <c r="M815" s="40">
        <v>0</v>
      </c>
      <c r="N815" s="40">
        <v>0</v>
      </c>
      <c r="O815" s="40">
        <v>0</v>
      </c>
      <c r="P815" s="141">
        <f t="shared" si="59"/>
        <v>0</v>
      </c>
    </row>
    <row r="816" spans="1:16" hidden="1" x14ac:dyDescent="0.25">
      <c r="A816" s="255" t="str">
        <f>IF(B816=1,A795,"")</f>
        <v/>
      </c>
      <c r="B816" s="39" t="str">
        <f t="shared" si="58"/>
        <v/>
      </c>
      <c r="C816" s="138">
        <f>VLOOKUP($Y$30,CAD!$H$7:$I$31,2,0)</f>
        <v>0</v>
      </c>
      <c r="D816" s="40">
        <v>0</v>
      </c>
      <c r="E816" s="40">
        <v>0</v>
      </c>
      <c r="F816" s="40">
        <v>0</v>
      </c>
      <c r="G816" s="40">
        <v>0</v>
      </c>
      <c r="H816" s="40">
        <v>0</v>
      </c>
      <c r="I816" s="40">
        <v>0</v>
      </c>
      <c r="J816" s="40">
        <v>0</v>
      </c>
      <c r="K816" s="40">
        <v>0</v>
      </c>
      <c r="L816" s="40">
        <v>0</v>
      </c>
      <c r="M816" s="40">
        <v>0</v>
      </c>
      <c r="N816" s="40">
        <v>0</v>
      </c>
      <c r="O816" s="40">
        <v>0</v>
      </c>
      <c r="P816" s="141">
        <f t="shared" si="59"/>
        <v>0</v>
      </c>
    </row>
    <row r="817" spans="1:16" hidden="1" x14ac:dyDescent="0.25">
      <c r="A817" s="255" t="str">
        <f>IF(B817=1,A795,"")</f>
        <v/>
      </c>
      <c r="B817" s="39" t="str">
        <f t="shared" si="58"/>
        <v/>
      </c>
      <c r="C817" s="138">
        <f>VLOOKUP($Y$31,CAD!$H$7:$I$31,2,0)</f>
        <v>0</v>
      </c>
      <c r="D817" s="40">
        <v>0</v>
      </c>
      <c r="E817" s="40">
        <v>0</v>
      </c>
      <c r="F817" s="40">
        <v>0</v>
      </c>
      <c r="G817" s="40">
        <v>0</v>
      </c>
      <c r="H817" s="40">
        <v>0</v>
      </c>
      <c r="I817" s="40">
        <v>0</v>
      </c>
      <c r="J817" s="40">
        <v>0</v>
      </c>
      <c r="K817" s="40">
        <v>0</v>
      </c>
      <c r="L817" s="40">
        <v>0</v>
      </c>
      <c r="M817" s="40">
        <v>0</v>
      </c>
      <c r="N817" s="40">
        <v>0</v>
      </c>
      <c r="O817" s="40">
        <v>0</v>
      </c>
      <c r="P817" s="141">
        <f t="shared" si="59"/>
        <v>0</v>
      </c>
    </row>
    <row r="818" spans="1:16" hidden="1" x14ac:dyDescent="0.25">
      <c r="A818" s="255" t="str">
        <f>IF(B818=1,A795,"")</f>
        <v/>
      </c>
      <c r="B818" s="39" t="str">
        <f t="shared" si="58"/>
        <v/>
      </c>
      <c r="C818" s="138">
        <f>VLOOKUP($Y$32,CAD!$H$7:$I$31,2,0)</f>
        <v>0</v>
      </c>
      <c r="D818" s="40">
        <v>0</v>
      </c>
      <c r="E818" s="40">
        <v>0</v>
      </c>
      <c r="F818" s="40">
        <v>0</v>
      </c>
      <c r="G818" s="40">
        <v>0</v>
      </c>
      <c r="H818" s="40">
        <v>0</v>
      </c>
      <c r="I818" s="40">
        <v>0</v>
      </c>
      <c r="J818" s="40">
        <v>0</v>
      </c>
      <c r="K818" s="40">
        <v>0</v>
      </c>
      <c r="L818" s="40">
        <v>0</v>
      </c>
      <c r="M818" s="40">
        <v>0</v>
      </c>
      <c r="N818" s="40">
        <v>0</v>
      </c>
      <c r="O818" s="40">
        <v>0</v>
      </c>
      <c r="P818" s="141">
        <f t="shared" si="59"/>
        <v>0</v>
      </c>
    </row>
    <row r="819" spans="1:16" hidden="1" x14ac:dyDescent="0.25">
      <c r="A819" s="255" t="str">
        <f>IF(B819=1,A795,"")</f>
        <v/>
      </c>
      <c r="B819" s="39" t="str">
        <f t="shared" si="58"/>
        <v/>
      </c>
      <c r="C819" s="138">
        <f>VLOOKUP($Y$33,CAD!$H$7:$I$31,2,0)</f>
        <v>0</v>
      </c>
      <c r="D819" s="40">
        <v>0</v>
      </c>
      <c r="E819" s="40">
        <v>0</v>
      </c>
      <c r="F819" s="40">
        <v>0</v>
      </c>
      <c r="G819" s="40">
        <v>0</v>
      </c>
      <c r="H819" s="40">
        <v>0</v>
      </c>
      <c r="I819" s="40">
        <v>0</v>
      </c>
      <c r="J819" s="40">
        <v>0</v>
      </c>
      <c r="K819" s="40">
        <v>0</v>
      </c>
      <c r="L819" s="40">
        <v>0</v>
      </c>
      <c r="M819" s="40">
        <v>0</v>
      </c>
      <c r="N819" s="40">
        <v>0</v>
      </c>
      <c r="O819" s="40">
        <v>0</v>
      </c>
      <c r="P819" s="141">
        <f t="shared" si="59"/>
        <v>0</v>
      </c>
    </row>
    <row r="820" spans="1:16" hidden="1" x14ac:dyDescent="0.25">
      <c r="A820" s="255" t="str">
        <f>IF(B820=1,A795,"")</f>
        <v/>
      </c>
      <c r="B820" s="39" t="str">
        <f t="shared" si="58"/>
        <v/>
      </c>
      <c r="C820" s="138">
        <f>VLOOKUP($Y$34,CAD!$H$7:$I$31,2,0)</f>
        <v>0</v>
      </c>
      <c r="D820" s="40">
        <v>0</v>
      </c>
      <c r="E820" s="40">
        <v>0</v>
      </c>
      <c r="F820" s="40">
        <v>0</v>
      </c>
      <c r="G820" s="40">
        <v>0</v>
      </c>
      <c r="H820" s="40">
        <v>0</v>
      </c>
      <c r="I820" s="40">
        <v>0</v>
      </c>
      <c r="J820" s="40">
        <v>0</v>
      </c>
      <c r="K820" s="40">
        <v>0</v>
      </c>
      <c r="L820" s="40">
        <v>0</v>
      </c>
      <c r="M820" s="40">
        <v>0</v>
      </c>
      <c r="N820" s="40">
        <v>0</v>
      </c>
      <c r="O820" s="40">
        <v>0</v>
      </c>
      <c r="P820" s="141">
        <f t="shared" si="59"/>
        <v>0</v>
      </c>
    </row>
    <row r="821" spans="1:16" hidden="1" x14ac:dyDescent="0.25">
      <c r="A821" s="255" t="str">
        <f>IF(B821=1,A795,"")</f>
        <v/>
      </c>
      <c r="B821" s="39" t="str">
        <f t="shared" si="58"/>
        <v/>
      </c>
      <c r="C821" s="137">
        <f>VLOOKUP($Y$35,CAD!$J$7:$K$31,2,0)</f>
        <v>0</v>
      </c>
      <c r="D821" s="40">
        <v>0</v>
      </c>
      <c r="E821" s="40">
        <v>0</v>
      </c>
      <c r="F821" s="40">
        <v>0</v>
      </c>
      <c r="G821" s="40">
        <v>0</v>
      </c>
      <c r="H821" s="40">
        <v>0</v>
      </c>
      <c r="I821" s="40">
        <v>0</v>
      </c>
      <c r="J821" s="40">
        <v>0</v>
      </c>
      <c r="K821" s="40">
        <v>0</v>
      </c>
      <c r="L821" s="40">
        <v>0</v>
      </c>
      <c r="M821" s="40">
        <v>0</v>
      </c>
      <c r="N821" s="40">
        <v>0</v>
      </c>
      <c r="O821" s="40">
        <v>0</v>
      </c>
      <c r="P821" s="141">
        <f t="shared" si="59"/>
        <v>0</v>
      </c>
    </row>
    <row r="822" spans="1:16" hidden="1" x14ac:dyDescent="0.25">
      <c r="A822" s="255" t="str">
        <f>IF(B822=1,A795,"")</f>
        <v/>
      </c>
      <c r="B822" s="39" t="str">
        <f t="shared" si="58"/>
        <v/>
      </c>
      <c r="C822" s="137">
        <f>VLOOKUP($Y$36,CAD!$J$7:$K$31,2,0)</f>
        <v>0</v>
      </c>
      <c r="D822" s="40">
        <v>0</v>
      </c>
      <c r="E822" s="40">
        <v>0</v>
      </c>
      <c r="F822" s="40">
        <v>0</v>
      </c>
      <c r="G822" s="40">
        <v>0</v>
      </c>
      <c r="H822" s="40">
        <v>0</v>
      </c>
      <c r="I822" s="40">
        <v>0</v>
      </c>
      <c r="J822" s="40">
        <v>0</v>
      </c>
      <c r="K822" s="40">
        <v>0</v>
      </c>
      <c r="L822" s="40">
        <v>0</v>
      </c>
      <c r="M822" s="40">
        <v>0</v>
      </c>
      <c r="N822" s="40">
        <v>0</v>
      </c>
      <c r="O822" s="40">
        <v>0</v>
      </c>
      <c r="P822" s="141">
        <f t="shared" si="59"/>
        <v>0</v>
      </c>
    </row>
    <row r="823" spans="1:16" hidden="1" x14ac:dyDescent="0.25">
      <c r="A823" s="255" t="str">
        <f>IF(B823=1,A795,"")</f>
        <v/>
      </c>
      <c r="B823" s="39" t="str">
        <f t="shared" si="58"/>
        <v/>
      </c>
      <c r="C823" s="137">
        <f>VLOOKUP($Y$37,CAD!$J$7:$K$31,2,0)</f>
        <v>0</v>
      </c>
      <c r="D823" s="40">
        <v>0</v>
      </c>
      <c r="E823" s="40">
        <v>0</v>
      </c>
      <c r="F823" s="40">
        <v>0</v>
      </c>
      <c r="G823" s="40">
        <v>0</v>
      </c>
      <c r="H823" s="40">
        <v>0</v>
      </c>
      <c r="I823" s="40">
        <v>0</v>
      </c>
      <c r="J823" s="40">
        <v>0</v>
      </c>
      <c r="K823" s="40">
        <v>0</v>
      </c>
      <c r="L823" s="40">
        <v>0</v>
      </c>
      <c r="M823" s="40">
        <v>0</v>
      </c>
      <c r="N823" s="40">
        <v>0</v>
      </c>
      <c r="O823" s="40">
        <v>0</v>
      </c>
      <c r="P823" s="141">
        <f t="shared" si="59"/>
        <v>0</v>
      </c>
    </row>
    <row r="824" spans="1:16" hidden="1" x14ac:dyDescent="0.25">
      <c r="A824" s="255" t="str">
        <f>IF(B824=1,A795,"")</f>
        <v/>
      </c>
      <c r="B824" s="39" t="str">
        <f t="shared" si="58"/>
        <v/>
      </c>
      <c r="C824" s="137">
        <f>VLOOKUP($Y$38,CAD!$J$7:$K$31,2,0)</f>
        <v>0</v>
      </c>
      <c r="D824" s="40">
        <v>0</v>
      </c>
      <c r="E824" s="40">
        <v>0</v>
      </c>
      <c r="F824" s="40">
        <v>0</v>
      </c>
      <c r="G824" s="40">
        <v>0</v>
      </c>
      <c r="H824" s="40">
        <v>0</v>
      </c>
      <c r="I824" s="40">
        <v>0</v>
      </c>
      <c r="J824" s="40">
        <v>0</v>
      </c>
      <c r="K824" s="40">
        <v>0</v>
      </c>
      <c r="L824" s="40">
        <v>0</v>
      </c>
      <c r="M824" s="40">
        <v>0</v>
      </c>
      <c r="N824" s="40">
        <v>0</v>
      </c>
      <c r="O824" s="40">
        <v>0</v>
      </c>
      <c r="P824" s="141">
        <f t="shared" si="59"/>
        <v>0</v>
      </c>
    </row>
    <row r="825" spans="1:16" hidden="1" x14ac:dyDescent="0.25">
      <c r="A825" s="255" t="str">
        <f>IF(B825=1,A795,"")</f>
        <v/>
      </c>
      <c r="B825" s="39" t="str">
        <f t="shared" si="58"/>
        <v/>
      </c>
      <c r="C825" s="137">
        <f>VLOOKUP($Y$39,CAD!$J$7:$K$31,2,0)</f>
        <v>0</v>
      </c>
      <c r="D825" s="40">
        <v>0</v>
      </c>
      <c r="E825" s="40">
        <v>0</v>
      </c>
      <c r="F825" s="40">
        <v>0</v>
      </c>
      <c r="G825" s="40">
        <v>0</v>
      </c>
      <c r="H825" s="40">
        <v>0</v>
      </c>
      <c r="I825" s="40">
        <v>0</v>
      </c>
      <c r="J825" s="40">
        <v>0</v>
      </c>
      <c r="K825" s="40">
        <v>0</v>
      </c>
      <c r="L825" s="40">
        <v>0</v>
      </c>
      <c r="M825" s="40">
        <v>0</v>
      </c>
      <c r="N825" s="40">
        <v>0</v>
      </c>
      <c r="O825" s="40">
        <v>0</v>
      </c>
      <c r="P825" s="141">
        <f t="shared" si="59"/>
        <v>0</v>
      </c>
    </row>
    <row r="826" spans="1:16" hidden="1" x14ac:dyDescent="0.25">
      <c r="A826" s="255" t="str">
        <f>IF(B826=1,A795,"")</f>
        <v/>
      </c>
      <c r="B826" s="39" t="str">
        <f t="shared" si="58"/>
        <v/>
      </c>
      <c r="C826" s="137">
        <f>VLOOKUP($Y$40,CAD!$J$7:$K$31,2,0)</f>
        <v>0</v>
      </c>
      <c r="D826" s="40">
        <v>0</v>
      </c>
      <c r="E826" s="40">
        <v>0</v>
      </c>
      <c r="F826" s="40">
        <v>0</v>
      </c>
      <c r="G826" s="40">
        <v>0</v>
      </c>
      <c r="H826" s="40">
        <v>0</v>
      </c>
      <c r="I826" s="40">
        <v>0</v>
      </c>
      <c r="J826" s="40">
        <v>0</v>
      </c>
      <c r="K826" s="40">
        <v>0</v>
      </c>
      <c r="L826" s="40">
        <v>0</v>
      </c>
      <c r="M826" s="40">
        <v>0</v>
      </c>
      <c r="N826" s="40">
        <v>0</v>
      </c>
      <c r="O826" s="40">
        <v>0</v>
      </c>
      <c r="P826" s="141">
        <f t="shared" si="59"/>
        <v>0</v>
      </c>
    </row>
    <row r="827" spans="1:16" hidden="1" x14ac:dyDescent="0.25">
      <c r="A827" s="255" t="str">
        <f>IF(B827=1,A795,"")</f>
        <v/>
      </c>
      <c r="B827" s="39" t="str">
        <f t="shared" si="58"/>
        <v/>
      </c>
      <c r="C827" s="137">
        <f>VLOOKUP($Y$41,CAD!$J$7:$K$31,2,0)</f>
        <v>0</v>
      </c>
      <c r="D827" s="40">
        <v>0</v>
      </c>
      <c r="E827" s="40">
        <v>0</v>
      </c>
      <c r="F827" s="40">
        <v>0</v>
      </c>
      <c r="G827" s="40">
        <v>0</v>
      </c>
      <c r="H827" s="40">
        <v>0</v>
      </c>
      <c r="I827" s="40">
        <v>0</v>
      </c>
      <c r="J827" s="40">
        <v>0</v>
      </c>
      <c r="K827" s="40">
        <v>0</v>
      </c>
      <c r="L827" s="40">
        <v>0</v>
      </c>
      <c r="M827" s="40">
        <v>0</v>
      </c>
      <c r="N827" s="40">
        <v>0</v>
      </c>
      <c r="O827" s="40">
        <v>0</v>
      </c>
      <c r="P827" s="141">
        <f t="shared" si="59"/>
        <v>0</v>
      </c>
    </row>
    <row r="828" spans="1:16" hidden="1" x14ac:dyDescent="0.25">
      <c r="A828" s="255" t="str">
        <f>IF(B828=1,A795,"")</f>
        <v/>
      </c>
      <c r="B828" s="39" t="str">
        <f t="shared" si="58"/>
        <v/>
      </c>
      <c r="C828" s="137">
        <f>VLOOKUP($Y$42,CAD!$J$7:$K$31,2,0)</f>
        <v>0</v>
      </c>
      <c r="D828" s="40">
        <v>0</v>
      </c>
      <c r="E828" s="40">
        <v>0</v>
      </c>
      <c r="F828" s="40">
        <v>0</v>
      </c>
      <c r="G828" s="40">
        <v>0</v>
      </c>
      <c r="H828" s="40">
        <v>0</v>
      </c>
      <c r="I828" s="40">
        <v>0</v>
      </c>
      <c r="J828" s="40">
        <v>0</v>
      </c>
      <c r="K828" s="40">
        <v>0</v>
      </c>
      <c r="L828" s="40">
        <v>0</v>
      </c>
      <c r="M828" s="40">
        <v>0</v>
      </c>
      <c r="N828" s="40">
        <v>0</v>
      </c>
      <c r="O828" s="40">
        <v>0</v>
      </c>
      <c r="P828" s="141">
        <f t="shared" si="59"/>
        <v>0</v>
      </c>
    </row>
    <row r="829" spans="1:16" hidden="1" x14ac:dyDescent="0.25">
      <c r="A829" s="255" t="str">
        <f>IF(B829=1,A795,"")</f>
        <v/>
      </c>
      <c r="B829" s="39" t="str">
        <f t="shared" si="58"/>
        <v/>
      </c>
      <c r="C829" s="137">
        <f>VLOOKUP($Y$43,CAD!$J$7:$K$31,2,0)</f>
        <v>0</v>
      </c>
      <c r="D829" s="40">
        <v>0</v>
      </c>
      <c r="E829" s="40">
        <v>0</v>
      </c>
      <c r="F829" s="40">
        <v>0</v>
      </c>
      <c r="G829" s="40">
        <v>0</v>
      </c>
      <c r="H829" s="40">
        <v>0</v>
      </c>
      <c r="I829" s="40">
        <v>0</v>
      </c>
      <c r="J829" s="40">
        <v>0</v>
      </c>
      <c r="K829" s="40">
        <v>0</v>
      </c>
      <c r="L829" s="40">
        <v>0</v>
      </c>
      <c r="M829" s="40">
        <v>0</v>
      </c>
      <c r="N829" s="40">
        <v>0</v>
      </c>
      <c r="O829" s="40">
        <v>0</v>
      </c>
      <c r="P829" s="141">
        <f t="shared" si="59"/>
        <v>0</v>
      </c>
    </row>
    <row r="830" spans="1:16" hidden="1" x14ac:dyDescent="0.25">
      <c r="A830" s="255" t="str">
        <f>IF(B830=1,A795,"")</f>
        <v/>
      </c>
      <c r="B830" s="39" t="str">
        <f t="shared" si="58"/>
        <v/>
      </c>
      <c r="C830" s="137">
        <f>VLOOKUP($Y$44,CAD!$J$7:$K$31,2,0)</f>
        <v>0</v>
      </c>
      <c r="D830" s="40">
        <v>0</v>
      </c>
      <c r="E830" s="40">
        <v>0</v>
      </c>
      <c r="F830" s="40">
        <v>0</v>
      </c>
      <c r="G830" s="40">
        <v>0</v>
      </c>
      <c r="H830" s="40">
        <v>0</v>
      </c>
      <c r="I830" s="40">
        <v>0</v>
      </c>
      <c r="J830" s="40">
        <v>0</v>
      </c>
      <c r="K830" s="40">
        <v>0</v>
      </c>
      <c r="L830" s="40">
        <v>0</v>
      </c>
      <c r="M830" s="40">
        <v>0</v>
      </c>
      <c r="N830" s="40">
        <v>0</v>
      </c>
      <c r="O830" s="40">
        <v>0</v>
      </c>
      <c r="P830" s="141">
        <f t="shared" si="59"/>
        <v>0</v>
      </c>
    </row>
    <row r="831" spans="1:16" hidden="1" x14ac:dyDescent="0.25">
      <c r="A831" s="255" t="str">
        <f>IF(B831=1,A795,"")</f>
        <v/>
      </c>
      <c r="B831" s="39" t="str">
        <f t="shared" si="58"/>
        <v/>
      </c>
      <c r="C831" s="137">
        <f>VLOOKUP($Y$45,CAD!$J$7:$K$31,2,0)</f>
        <v>0</v>
      </c>
      <c r="D831" s="40">
        <v>0</v>
      </c>
      <c r="E831" s="40">
        <v>0</v>
      </c>
      <c r="F831" s="40">
        <v>0</v>
      </c>
      <c r="G831" s="40">
        <v>0</v>
      </c>
      <c r="H831" s="40">
        <v>0</v>
      </c>
      <c r="I831" s="40">
        <v>0</v>
      </c>
      <c r="J831" s="40">
        <v>0</v>
      </c>
      <c r="K831" s="40">
        <v>0</v>
      </c>
      <c r="L831" s="40">
        <v>0</v>
      </c>
      <c r="M831" s="40">
        <v>0</v>
      </c>
      <c r="N831" s="40">
        <v>0</v>
      </c>
      <c r="O831" s="40">
        <v>0</v>
      </c>
      <c r="P831" s="141">
        <f t="shared" si="59"/>
        <v>0</v>
      </c>
    </row>
    <row r="832" spans="1:16" hidden="1" x14ac:dyDescent="0.25">
      <c r="A832" s="255" t="str">
        <f>IF(B832=1,A795,"")</f>
        <v/>
      </c>
      <c r="B832" s="39" t="str">
        <f t="shared" si="58"/>
        <v/>
      </c>
      <c r="C832" s="137">
        <f>VLOOKUP($Y$46,CAD!$J$7:$K$31,2,0)</f>
        <v>0</v>
      </c>
      <c r="D832" s="40">
        <v>0</v>
      </c>
      <c r="E832" s="40">
        <v>0</v>
      </c>
      <c r="F832" s="40">
        <v>0</v>
      </c>
      <c r="G832" s="40">
        <v>0</v>
      </c>
      <c r="H832" s="40">
        <v>0</v>
      </c>
      <c r="I832" s="40">
        <v>0</v>
      </c>
      <c r="J832" s="40">
        <v>0</v>
      </c>
      <c r="K832" s="40">
        <v>0</v>
      </c>
      <c r="L832" s="40">
        <v>0</v>
      </c>
      <c r="M832" s="40">
        <v>0</v>
      </c>
      <c r="N832" s="40">
        <v>0</v>
      </c>
      <c r="O832" s="40">
        <v>0</v>
      </c>
      <c r="P832" s="141">
        <f t="shared" si="59"/>
        <v>0</v>
      </c>
    </row>
    <row r="833" spans="1:16" hidden="1" x14ac:dyDescent="0.25">
      <c r="A833" s="255" t="str">
        <f>IF(B833=1,A795,"")</f>
        <v/>
      </c>
      <c r="B833" s="39" t="str">
        <f t="shared" si="58"/>
        <v/>
      </c>
      <c r="C833" s="137">
        <f>VLOOKUP($Y$47,CAD!$J$7:$K$31,2,0)</f>
        <v>0</v>
      </c>
      <c r="D833" s="40">
        <v>0</v>
      </c>
      <c r="E833" s="40">
        <v>0</v>
      </c>
      <c r="F833" s="40">
        <v>0</v>
      </c>
      <c r="G833" s="40">
        <v>0</v>
      </c>
      <c r="H833" s="40">
        <v>0</v>
      </c>
      <c r="I833" s="40">
        <v>0</v>
      </c>
      <c r="J833" s="40">
        <v>0</v>
      </c>
      <c r="K833" s="40">
        <v>0</v>
      </c>
      <c r="L833" s="40">
        <v>0</v>
      </c>
      <c r="M833" s="40">
        <v>0</v>
      </c>
      <c r="N833" s="40">
        <v>0</v>
      </c>
      <c r="O833" s="40">
        <v>0</v>
      </c>
      <c r="P833" s="141">
        <f t="shared" si="59"/>
        <v>0</v>
      </c>
    </row>
    <row r="834" spans="1:16" hidden="1" x14ac:dyDescent="0.25">
      <c r="A834" s="255" t="str">
        <f>IF(B834=1,A795,"")</f>
        <v/>
      </c>
      <c r="B834" s="39" t="str">
        <f t="shared" si="58"/>
        <v/>
      </c>
      <c r="C834" s="137">
        <f>VLOOKUP($Y$48,CAD!$J$7:$K$31,2,0)</f>
        <v>0</v>
      </c>
      <c r="D834" s="40">
        <v>0</v>
      </c>
      <c r="E834" s="40">
        <v>0</v>
      </c>
      <c r="F834" s="40">
        <v>0</v>
      </c>
      <c r="G834" s="40">
        <v>0</v>
      </c>
      <c r="H834" s="40">
        <v>0</v>
      </c>
      <c r="I834" s="40">
        <v>0</v>
      </c>
      <c r="J834" s="40">
        <v>0</v>
      </c>
      <c r="K834" s="40">
        <v>0</v>
      </c>
      <c r="L834" s="40">
        <v>0</v>
      </c>
      <c r="M834" s="40">
        <v>0</v>
      </c>
      <c r="N834" s="40">
        <v>0</v>
      </c>
      <c r="O834" s="40">
        <v>0</v>
      </c>
      <c r="P834" s="141">
        <f t="shared" si="59"/>
        <v>0</v>
      </c>
    </row>
    <row r="835" spans="1:16" hidden="1" x14ac:dyDescent="0.25">
      <c r="A835" s="255" t="str">
        <f>IF(B835=1,A795,"")</f>
        <v/>
      </c>
      <c r="B835" s="39" t="str">
        <f t="shared" si="58"/>
        <v/>
      </c>
      <c r="C835" s="137">
        <f>VLOOKUP($Y$49,CAD!$J$7:$K$31,2,0)</f>
        <v>0</v>
      </c>
      <c r="D835" s="40">
        <v>0</v>
      </c>
      <c r="E835" s="40">
        <v>0</v>
      </c>
      <c r="F835" s="40">
        <v>0</v>
      </c>
      <c r="G835" s="40">
        <v>0</v>
      </c>
      <c r="H835" s="40">
        <v>0</v>
      </c>
      <c r="I835" s="40">
        <v>0</v>
      </c>
      <c r="J835" s="40">
        <v>0</v>
      </c>
      <c r="K835" s="40">
        <v>0</v>
      </c>
      <c r="L835" s="40">
        <v>0</v>
      </c>
      <c r="M835" s="40">
        <v>0</v>
      </c>
      <c r="N835" s="40">
        <v>0</v>
      </c>
      <c r="O835" s="40">
        <v>0</v>
      </c>
      <c r="P835" s="141">
        <f t="shared" si="59"/>
        <v>0</v>
      </c>
    </row>
    <row r="836" spans="1:16" hidden="1" x14ac:dyDescent="0.25">
      <c r="A836" s="255" t="str">
        <f>IF(B836=1,A795,"")</f>
        <v/>
      </c>
      <c r="B836" s="39" t="str">
        <f t="shared" si="58"/>
        <v/>
      </c>
      <c r="C836" s="137">
        <f>VLOOKUP($Y$50,CAD!$J$7:$K$31,2,0)</f>
        <v>0</v>
      </c>
      <c r="D836" s="40">
        <v>0</v>
      </c>
      <c r="E836" s="40">
        <v>0</v>
      </c>
      <c r="F836" s="40">
        <v>0</v>
      </c>
      <c r="G836" s="40">
        <v>0</v>
      </c>
      <c r="H836" s="40">
        <v>0</v>
      </c>
      <c r="I836" s="40">
        <v>0</v>
      </c>
      <c r="J836" s="40">
        <v>0</v>
      </c>
      <c r="K836" s="40">
        <v>0</v>
      </c>
      <c r="L836" s="40">
        <v>0</v>
      </c>
      <c r="M836" s="40">
        <v>0</v>
      </c>
      <c r="N836" s="40">
        <v>0</v>
      </c>
      <c r="O836" s="40">
        <v>0</v>
      </c>
      <c r="P836" s="141">
        <f t="shared" si="59"/>
        <v>0</v>
      </c>
    </row>
    <row r="837" spans="1:16" hidden="1" x14ac:dyDescent="0.25">
      <c r="A837" s="255" t="str">
        <f>IF(B837=1,A795,"")</f>
        <v/>
      </c>
      <c r="B837" s="39" t="str">
        <f t="shared" si="58"/>
        <v/>
      </c>
      <c r="C837" s="137">
        <f>VLOOKUP($Y$51,CAD!$J$7:$K$31,2,0)</f>
        <v>0</v>
      </c>
      <c r="D837" s="40">
        <v>0</v>
      </c>
      <c r="E837" s="40">
        <v>0</v>
      </c>
      <c r="F837" s="40">
        <v>0</v>
      </c>
      <c r="G837" s="40">
        <v>0</v>
      </c>
      <c r="H837" s="40">
        <v>0</v>
      </c>
      <c r="I837" s="40">
        <v>0</v>
      </c>
      <c r="J837" s="40">
        <v>0</v>
      </c>
      <c r="K837" s="40">
        <v>0</v>
      </c>
      <c r="L837" s="40">
        <v>0</v>
      </c>
      <c r="M837" s="40">
        <v>0</v>
      </c>
      <c r="N837" s="40">
        <v>0</v>
      </c>
      <c r="O837" s="40">
        <v>0</v>
      </c>
      <c r="P837" s="141">
        <f t="shared" si="59"/>
        <v>0</v>
      </c>
    </row>
    <row r="838" spans="1:16" hidden="1" x14ac:dyDescent="0.25">
      <c r="A838" s="255" t="str">
        <f>IF(B838=1,A795,"")</f>
        <v/>
      </c>
      <c r="B838" s="39" t="str">
        <f t="shared" si="58"/>
        <v/>
      </c>
      <c r="C838" s="137">
        <f>VLOOKUP($Y$52,CAD!$J$7:$K$31,2,0)</f>
        <v>0</v>
      </c>
      <c r="D838" s="40">
        <v>0</v>
      </c>
      <c r="E838" s="40">
        <v>0</v>
      </c>
      <c r="F838" s="40">
        <v>0</v>
      </c>
      <c r="G838" s="40">
        <v>0</v>
      </c>
      <c r="H838" s="40">
        <v>0</v>
      </c>
      <c r="I838" s="40">
        <v>0</v>
      </c>
      <c r="J838" s="40">
        <v>0</v>
      </c>
      <c r="K838" s="40">
        <v>0</v>
      </c>
      <c r="L838" s="40">
        <v>0</v>
      </c>
      <c r="M838" s="40">
        <v>0</v>
      </c>
      <c r="N838" s="40">
        <v>0</v>
      </c>
      <c r="O838" s="40">
        <v>0</v>
      </c>
      <c r="P838" s="141">
        <f t="shared" si="59"/>
        <v>0</v>
      </c>
    </row>
    <row r="839" spans="1:16" hidden="1" x14ac:dyDescent="0.25">
      <c r="A839" s="255" t="str">
        <f>IF(B839=1,A795,"")</f>
        <v/>
      </c>
      <c r="B839" s="39" t="str">
        <f t="shared" si="58"/>
        <v/>
      </c>
      <c r="C839" s="137">
        <f>VLOOKUP($Y$53,CAD!$J$7:$K$31,2,0)</f>
        <v>0</v>
      </c>
      <c r="D839" s="40">
        <v>0</v>
      </c>
      <c r="E839" s="40">
        <v>0</v>
      </c>
      <c r="F839" s="40">
        <v>0</v>
      </c>
      <c r="G839" s="40">
        <v>0</v>
      </c>
      <c r="H839" s="40">
        <v>0</v>
      </c>
      <c r="I839" s="40">
        <v>0</v>
      </c>
      <c r="J839" s="40">
        <v>0</v>
      </c>
      <c r="K839" s="40">
        <v>0</v>
      </c>
      <c r="L839" s="40">
        <v>0</v>
      </c>
      <c r="M839" s="40">
        <v>0</v>
      </c>
      <c r="N839" s="40">
        <v>0</v>
      </c>
      <c r="O839" s="40">
        <v>0</v>
      </c>
      <c r="P839" s="141">
        <f t="shared" si="59"/>
        <v>0</v>
      </c>
    </row>
    <row r="840" spans="1:16" hidden="1" x14ac:dyDescent="0.25">
      <c r="A840" s="255" t="str">
        <f>IF(B840=1,A795,"")</f>
        <v/>
      </c>
      <c r="B840" s="39" t="str">
        <f t="shared" si="58"/>
        <v/>
      </c>
      <c r="C840" s="137">
        <f>VLOOKUP($Y$54,CAD!$J$7:$K$31,2,0)</f>
        <v>0</v>
      </c>
      <c r="D840" s="40">
        <v>0</v>
      </c>
      <c r="E840" s="40">
        <v>0</v>
      </c>
      <c r="F840" s="40">
        <v>0</v>
      </c>
      <c r="G840" s="40">
        <v>0</v>
      </c>
      <c r="H840" s="40">
        <v>0</v>
      </c>
      <c r="I840" s="40">
        <v>0</v>
      </c>
      <c r="J840" s="40">
        <v>0</v>
      </c>
      <c r="K840" s="40">
        <v>0</v>
      </c>
      <c r="L840" s="40">
        <v>0</v>
      </c>
      <c r="M840" s="40">
        <v>0</v>
      </c>
      <c r="N840" s="40">
        <v>0</v>
      </c>
      <c r="O840" s="40">
        <v>0</v>
      </c>
      <c r="P840" s="141">
        <f t="shared" si="59"/>
        <v>0</v>
      </c>
    </row>
    <row r="841" spans="1:16" hidden="1" x14ac:dyDescent="0.25">
      <c r="A841" s="255" t="str">
        <f>IF(B841=1,A795,"")</f>
        <v/>
      </c>
      <c r="B841" s="39" t="str">
        <f t="shared" si="58"/>
        <v/>
      </c>
      <c r="C841" s="137">
        <f>VLOOKUP($Y$55,CAD!$J$7:$K$31,2,0)</f>
        <v>0</v>
      </c>
      <c r="D841" s="40">
        <v>0</v>
      </c>
      <c r="E841" s="40">
        <v>0</v>
      </c>
      <c r="F841" s="40">
        <v>0</v>
      </c>
      <c r="G841" s="40">
        <v>0</v>
      </c>
      <c r="H841" s="40">
        <v>0</v>
      </c>
      <c r="I841" s="40">
        <v>0</v>
      </c>
      <c r="J841" s="40">
        <v>0</v>
      </c>
      <c r="K841" s="40">
        <v>0</v>
      </c>
      <c r="L841" s="40">
        <v>0</v>
      </c>
      <c r="M841" s="40">
        <v>0</v>
      </c>
      <c r="N841" s="40">
        <v>0</v>
      </c>
      <c r="O841" s="40">
        <v>0</v>
      </c>
      <c r="P841" s="141">
        <f t="shared" si="59"/>
        <v>0</v>
      </c>
    </row>
    <row r="842" spans="1:16" hidden="1" x14ac:dyDescent="0.25">
      <c r="A842" s="255" t="str">
        <f>IF(B842=1,A795,"")</f>
        <v/>
      </c>
      <c r="B842" s="39" t="str">
        <f t="shared" si="58"/>
        <v/>
      </c>
      <c r="C842" s="137">
        <f>VLOOKUP($Y$56,CAD!$J$7:$K$31,2,0)</f>
        <v>0</v>
      </c>
      <c r="D842" s="40">
        <v>0</v>
      </c>
      <c r="E842" s="40">
        <v>0</v>
      </c>
      <c r="F842" s="40">
        <v>0</v>
      </c>
      <c r="G842" s="40">
        <v>0</v>
      </c>
      <c r="H842" s="40">
        <v>0</v>
      </c>
      <c r="I842" s="40">
        <v>0</v>
      </c>
      <c r="J842" s="40">
        <v>0</v>
      </c>
      <c r="K842" s="40">
        <v>0</v>
      </c>
      <c r="L842" s="40">
        <v>0</v>
      </c>
      <c r="M842" s="40">
        <v>0</v>
      </c>
      <c r="N842" s="40">
        <v>0</v>
      </c>
      <c r="O842" s="40">
        <v>0</v>
      </c>
      <c r="P842" s="141">
        <f t="shared" si="59"/>
        <v>0</v>
      </c>
    </row>
    <row r="843" spans="1:16" hidden="1" x14ac:dyDescent="0.25">
      <c r="A843" s="255" t="str">
        <f>IF(B843=1,A795,"")</f>
        <v/>
      </c>
      <c r="B843" s="39" t="str">
        <f t="shared" si="58"/>
        <v/>
      </c>
      <c r="C843" s="137">
        <f>VLOOKUP($Y$57,CAD!$J$7:$K$31,2,0)</f>
        <v>0</v>
      </c>
      <c r="D843" s="40">
        <v>0</v>
      </c>
      <c r="E843" s="40">
        <v>0</v>
      </c>
      <c r="F843" s="40">
        <v>0</v>
      </c>
      <c r="G843" s="40">
        <v>0</v>
      </c>
      <c r="H843" s="40">
        <v>0</v>
      </c>
      <c r="I843" s="40">
        <v>0</v>
      </c>
      <c r="J843" s="40">
        <v>0</v>
      </c>
      <c r="K843" s="40">
        <v>0</v>
      </c>
      <c r="L843" s="40">
        <v>0</v>
      </c>
      <c r="M843" s="40">
        <v>0</v>
      </c>
      <c r="N843" s="40">
        <v>0</v>
      </c>
      <c r="O843" s="40">
        <v>0</v>
      </c>
      <c r="P843" s="141">
        <f t="shared" si="59"/>
        <v>0</v>
      </c>
    </row>
    <row r="844" spans="1:16" hidden="1" x14ac:dyDescent="0.25">
      <c r="A844" s="255" t="str">
        <f>IF(B844=1,A795,"")</f>
        <v/>
      </c>
      <c r="B844" s="39" t="str">
        <f t="shared" si="58"/>
        <v/>
      </c>
      <c r="C844" s="137">
        <f>VLOOKUP($Y$58,CAD!$J$7:$K$31,2,0)</f>
        <v>0</v>
      </c>
      <c r="D844" s="40">
        <v>0</v>
      </c>
      <c r="E844" s="40">
        <v>0</v>
      </c>
      <c r="F844" s="40">
        <v>0</v>
      </c>
      <c r="G844" s="40">
        <v>0</v>
      </c>
      <c r="H844" s="40">
        <v>0</v>
      </c>
      <c r="I844" s="40">
        <v>0</v>
      </c>
      <c r="J844" s="40">
        <v>0</v>
      </c>
      <c r="K844" s="40">
        <v>0</v>
      </c>
      <c r="L844" s="40">
        <v>0</v>
      </c>
      <c r="M844" s="40">
        <v>0</v>
      </c>
      <c r="N844" s="40">
        <v>0</v>
      </c>
      <c r="O844" s="40">
        <v>0</v>
      </c>
      <c r="P844" s="141">
        <f t="shared" si="59"/>
        <v>0</v>
      </c>
    </row>
    <row r="845" spans="1:16" hidden="1" x14ac:dyDescent="0.25">
      <c r="A845" s="255" t="str">
        <f>IF(B845=1,A795,"")</f>
        <v/>
      </c>
      <c r="B845" s="39" t="str">
        <f t="shared" si="58"/>
        <v/>
      </c>
      <c r="C845" s="137">
        <f>VLOOKUP($Y$59,CAD!$J$7:$K$31,2,0)</f>
        <v>0</v>
      </c>
      <c r="D845" s="40">
        <v>0</v>
      </c>
      <c r="E845" s="40">
        <v>0</v>
      </c>
      <c r="F845" s="40">
        <v>0</v>
      </c>
      <c r="G845" s="40">
        <v>0</v>
      </c>
      <c r="H845" s="40">
        <v>0</v>
      </c>
      <c r="I845" s="40">
        <v>0</v>
      </c>
      <c r="J845" s="40">
        <v>0</v>
      </c>
      <c r="K845" s="40">
        <v>0</v>
      </c>
      <c r="L845" s="40">
        <v>0</v>
      </c>
      <c r="M845" s="40">
        <v>0</v>
      </c>
      <c r="N845" s="40">
        <v>0</v>
      </c>
      <c r="O845" s="40">
        <v>0</v>
      </c>
      <c r="P845" s="141">
        <f t="shared" si="59"/>
        <v>0</v>
      </c>
    </row>
    <row r="846" spans="1:16" hidden="1" x14ac:dyDescent="0.25">
      <c r="A846" s="255">
        <f>A793</f>
        <v>2034</v>
      </c>
    </row>
    <row r="847" spans="1:16" hidden="1" x14ac:dyDescent="0.25">
      <c r="A847" s="255">
        <f>A793</f>
        <v>2034</v>
      </c>
      <c r="C847" s="63" t="s">
        <v>204</v>
      </c>
      <c r="D847" s="34">
        <f>D793-D795</f>
        <v>0</v>
      </c>
      <c r="E847" s="34">
        <f t="shared" ref="E847:P847" si="60">E793-E795</f>
        <v>0</v>
      </c>
      <c r="F847" s="34">
        <f t="shared" si="60"/>
        <v>0</v>
      </c>
      <c r="G847" s="34">
        <f t="shared" si="60"/>
        <v>0</v>
      </c>
      <c r="H847" s="34">
        <f t="shared" si="60"/>
        <v>0</v>
      </c>
      <c r="I847" s="34">
        <f t="shared" si="60"/>
        <v>0</v>
      </c>
      <c r="J847" s="34">
        <f t="shared" si="60"/>
        <v>0</v>
      </c>
      <c r="K847" s="34">
        <f t="shared" si="60"/>
        <v>0</v>
      </c>
      <c r="L847" s="34">
        <f t="shared" si="60"/>
        <v>0</v>
      </c>
      <c r="M847" s="34">
        <f t="shared" si="60"/>
        <v>0</v>
      </c>
      <c r="N847" s="34">
        <f t="shared" si="60"/>
        <v>0</v>
      </c>
      <c r="O847" s="34">
        <f t="shared" si="60"/>
        <v>0</v>
      </c>
      <c r="P847" s="34">
        <f t="shared" si="60"/>
        <v>0</v>
      </c>
    </row>
    <row r="848" spans="1:16" hidden="1" x14ac:dyDescent="0.25"/>
    <row r="849" spans="1:17" ht="15" hidden="1" customHeight="1" thickBot="1" x14ac:dyDescent="0.3">
      <c r="A849" s="255">
        <f>A793+1</f>
        <v>2035</v>
      </c>
      <c r="B849" s="41"/>
      <c r="C849" s="147" t="s">
        <v>202</v>
      </c>
      <c r="D849" s="148">
        <f>PREV_R!D864</f>
        <v>0</v>
      </c>
      <c r="E849" s="148">
        <f>PREV_R!E864</f>
        <v>0</v>
      </c>
      <c r="F849" s="148">
        <f>PREV_R!F864</f>
        <v>0</v>
      </c>
      <c r="G849" s="148">
        <f>PREV_R!G864</f>
        <v>0</v>
      </c>
      <c r="H849" s="148">
        <f>PREV_R!H864</f>
        <v>0</v>
      </c>
      <c r="I849" s="148">
        <f>PREV_R!I864</f>
        <v>0</v>
      </c>
      <c r="J849" s="148">
        <f>PREV_R!J864</f>
        <v>0</v>
      </c>
      <c r="K849" s="148">
        <f>PREV_R!K864</f>
        <v>0</v>
      </c>
      <c r="L849" s="148">
        <f>PREV_R!L864</f>
        <v>0</v>
      </c>
      <c r="M849" s="148">
        <f>PREV_R!M864</f>
        <v>0</v>
      </c>
      <c r="N849" s="148">
        <f>PREV_R!N864</f>
        <v>0</v>
      </c>
      <c r="O849" s="148">
        <f>PREV_R!O864</f>
        <v>0</v>
      </c>
      <c r="P849" s="148">
        <f>SUM(D849:O849)</f>
        <v>0</v>
      </c>
      <c r="Q849" s="9"/>
    </row>
    <row r="850" spans="1:17" ht="15" hidden="1" customHeight="1" x14ac:dyDescent="0.25">
      <c r="A850" s="255">
        <f>A849</f>
        <v>2035</v>
      </c>
      <c r="B850" s="41"/>
      <c r="C850" s="107"/>
      <c r="D850" s="107"/>
      <c r="E850" s="107"/>
      <c r="F850" s="107"/>
      <c r="G850" s="107"/>
      <c r="H850" s="107"/>
      <c r="I850" s="107"/>
      <c r="J850" s="107"/>
      <c r="K850" s="107"/>
      <c r="L850" s="107"/>
      <c r="M850" s="107"/>
      <c r="N850" s="107"/>
      <c r="O850" s="107"/>
      <c r="P850" s="107"/>
      <c r="Q850" s="9"/>
    </row>
    <row r="851" spans="1:17" ht="15" hidden="1" customHeight="1" thickBot="1" x14ac:dyDescent="0.3">
      <c r="A851" s="255">
        <f>A849</f>
        <v>2035</v>
      </c>
      <c r="B851" s="41"/>
      <c r="C851" s="131" t="s">
        <v>203</v>
      </c>
      <c r="D851" s="132">
        <f>SUM(D852:D901)</f>
        <v>0</v>
      </c>
      <c r="E851" s="132">
        <f t="shared" ref="E851:O851" si="61">SUM(E852:E901)</f>
        <v>0</v>
      </c>
      <c r="F851" s="132">
        <f t="shared" si="61"/>
        <v>0</v>
      </c>
      <c r="G851" s="132">
        <f t="shared" si="61"/>
        <v>0</v>
      </c>
      <c r="H851" s="132">
        <f t="shared" si="61"/>
        <v>0</v>
      </c>
      <c r="I851" s="132">
        <f t="shared" si="61"/>
        <v>0</v>
      </c>
      <c r="J851" s="132">
        <f t="shared" si="61"/>
        <v>0</v>
      </c>
      <c r="K851" s="132">
        <f t="shared" si="61"/>
        <v>0</v>
      </c>
      <c r="L851" s="132">
        <f t="shared" si="61"/>
        <v>0</v>
      </c>
      <c r="M851" s="132">
        <f t="shared" si="61"/>
        <v>0</v>
      </c>
      <c r="N851" s="132">
        <f t="shared" si="61"/>
        <v>0</v>
      </c>
      <c r="O851" s="132">
        <f t="shared" si="61"/>
        <v>0</v>
      </c>
      <c r="P851" s="132">
        <f>SUM(D851:O851)</f>
        <v>0</v>
      </c>
      <c r="Q851" s="9"/>
    </row>
    <row r="852" spans="1:17" hidden="1" x14ac:dyDescent="0.25">
      <c r="A852" s="255" t="str">
        <f>IF(B852=1,A851,"")</f>
        <v/>
      </c>
      <c r="B852" s="39" t="str">
        <f>IF(C852&lt;&gt;0,1,"")</f>
        <v/>
      </c>
      <c r="C852" s="138">
        <f>VLOOKUP($Y$10,CAD!$H$7:$I$31,2,0)</f>
        <v>0</v>
      </c>
      <c r="D852" s="139">
        <v>0</v>
      </c>
      <c r="E852" s="139">
        <v>0</v>
      </c>
      <c r="F852" s="139">
        <v>0</v>
      </c>
      <c r="G852" s="139">
        <v>0</v>
      </c>
      <c r="H852" s="139">
        <v>0</v>
      </c>
      <c r="I852" s="139">
        <v>0</v>
      </c>
      <c r="J852" s="139">
        <v>0</v>
      </c>
      <c r="K852" s="139">
        <v>0</v>
      </c>
      <c r="L852" s="139">
        <v>0</v>
      </c>
      <c r="M852" s="139">
        <v>0</v>
      </c>
      <c r="N852" s="139">
        <v>0</v>
      </c>
      <c r="O852" s="139">
        <v>0</v>
      </c>
      <c r="P852" s="140">
        <f>SUM(D852:O852)</f>
        <v>0</v>
      </c>
    </row>
    <row r="853" spans="1:17" hidden="1" x14ac:dyDescent="0.25">
      <c r="A853" s="255" t="str">
        <f>IF(B853=1,A851,"")</f>
        <v/>
      </c>
      <c r="B853" s="39" t="str">
        <f t="shared" ref="B853:B901" si="62">IF(C853&lt;&gt;0,1,"")</f>
        <v/>
      </c>
      <c r="C853" s="138">
        <f>VLOOKUP($Y$11,CAD!$H$7:$I$31,2,0)</f>
        <v>0</v>
      </c>
      <c r="D853" s="40">
        <v>0</v>
      </c>
      <c r="E853" s="40">
        <v>0</v>
      </c>
      <c r="F853" s="40">
        <v>0</v>
      </c>
      <c r="G853" s="40">
        <v>0</v>
      </c>
      <c r="H853" s="40">
        <v>0</v>
      </c>
      <c r="I853" s="40">
        <v>0</v>
      </c>
      <c r="J853" s="40">
        <v>0</v>
      </c>
      <c r="K853" s="40">
        <v>0</v>
      </c>
      <c r="L853" s="40">
        <v>0</v>
      </c>
      <c r="M853" s="40">
        <v>0</v>
      </c>
      <c r="N853" s="40">
        <v>0</v>
      </c>
      <c r="O853" s="40">
        <v>0</v>
      </c>
      <c r="P853" s="141">
        <f t="shared" ref="P853:P901" si="63">SUM(D853:O853)</f>
        <v>0</v>
      </c>
    </row>
    <row r="854" spans="1:17" hidden="1" x14ac:dyDescent="0.25">
      <c r="A854" s="255" t="str">
        <f>IF(B854=1,A851,"")</f>
        <v/>
      </c>
      <c r="B854" s="39" t="str">
        <f t="shared" si="62"/>
        <v/>
      </c>
      <c r="C854" s="138">
        <f>VLOOKUP($Y$12,CAD!$H$7:$I$31,2,0)</f>
        <v>0</v>
      </c>
      <c r="D854" s="40">
        <v>0</v>
      </c>
      <c r="E854" s="40">
        <v>0</v>
      </c>
      <c r="F854" s="40">
        <v>0</v>
      </c>
      <c r="G854" s="40">
        <v>0</v>
      </c>
      <c r="H854" s="40">
        <v>0</v>
      </c>
      <c r="I854" s="40">
        <v>0</v>
      </c>
      <c r="J854" s="40">
        <v>0</v>
      </c>
      <c r="K854" s="40">
        <v>0</v>
      </c>
      <c r="L854" s="40">
        <v>0</v>
      </c>
      <c r="M854" s="40">
        <v>0</v>
      </c>
      <c r="N854" s="40">
        <v>0</v>
      </c>
      <c r="O854" s="40">
        <v>0</v>
      </c>
      <c r="P854" s="141">
        <f t="shared" si="63"/>
        <v>0</v>
      </c>
    </row>
    <row r="855" spans="1:17" hidden="1" x14ac:dyDescent="0.25">
      <c r="A855" s="255" t="str">
        <f>IF(B855=1,A851,"")</f>
        <v/>
      </c>
      <c r="B855" s="39" t="str">
        <f t="shared" si="62"/>
        <v/>
      </c>
      <c r="C855" s="138">
        <f>VLOOKUP($Y$13,CAD!$H$7:$I$31,2,0)</f>
        <v>0</v>
      </c>
      <c r="D855" s="40">
        <v>0</v>
      </c>
      <c r="E855" s="40">
        <v>0</v>
      </c>
      <c r="F855" s="40">
        <v>0</v>
      </c>
      <c r="G855" s="40">
        <v>0</v>
      </c>
      <c r="H855" s="40">
        <v>0</v>
      </c>
      <c r="I855" s="40">
        <v>0</v>
      </c>
      <c r="J855" s="40">
        <v>0</v>
      </c>
      <c r="K855" s="40">
        <v>0</v>
      </c>
      <c r="L855" s="40">
        <v>0</v>
      </c>
      <c r="M855" s="40">
        <v>0</v>
      </c>
      <c r="N855" s="40">
        <v>0</v>
      </c>
      <c r="O855" s="40">
        <v>0</v>
      </c>
      <c r="P855" s="141">
        <f t="shared" si="63"/>
        <v>0</v>
      </c>
    </row>
    <row r="856" spans="1:17" hidden="1" x14ac:dyDescent="0.25">
      <c r="A856" s="255" t="str">
        <f>IF(B856=1,A851,"")</f>
        <v/>
      </c>
      <c r="B856" s="39" t="str">
        <f t="shared" si="62"/>
        <v/>
      </c>
      <c r="C856" s="138">
        <f>VLOOKUP($Y$14,CAD!$H$7:$I$31,2,0)</f>
        <v>0</v>
      </c>
      <c r="D856" s="40">
        <v>0</v>
      </c>
      <c r="E856" s="40">
        <v>0</v>
      </c>
      <c r="F856" s="40">
        <v>0</v>
      </c>
      <c r="G856" s="40">
        <v>0</v>
      </c>
      <c r="H856" s="40">
        <v>0</v>
      </c>
      <c r="I856" s="40">
        <v>0</v>
      </c>
      <c r="J856" s="40">
        <v>0</v>
      </c>
      <c r="K856" s="40">
        <v>0</v>
      </c>
      <c r="L856" s="40">
        <v>0</v>
      </c>
      <c r="M856" s="40">
        <v>0</v>
      </c>
      <c r="N856" s="40">
        <v>0</v>
      </c>
      <c r="O856" s="40">
        <v>0</v>
      </c>
      <c r="P856" s="141">
        <f t="shared" si="63"/>
        <v>0</v>
      </c>
    </row>
    <row r="857" spans="1:17" hidden="1" x14ac:dyDescent="0.25">
      <c r="A857" s="255" t="str">
        <f>IF(B857=1,A851,"")</f>
        <v/>
      </c>
      <c r="B857" s="39" t="str">
        <f t="shared" si="62"/>
        <v/>
      </c>
      <c r="C857" s="138">
        <f>VLOOKUP($Y$15,CAD!$H$7:$I$31,2,0)</f>
        <v>0</v>
      </c>
      <c r="D857" s="40">
        <v>0</v>
      </c>
      <c r="E857" s="40">
        <v>0</v>
      </c>
      <c r="F857" s="40">
        <v>0</v>
      </c>
      <c r="G857" s="40">
        <v>0</v>
      </c>
      <c r="H857" s="40">
        <v>0</v>
      </c>
      <c r="I857" s="40">
        <v>0</v>
      </c>
      <c r="J857" s="40">
        <v>0</v>
      </c>
      <c r="K857" s="40">
        <v>0</v>
      </c>
      <c r="L857" s="40">
        <v>0</v>
      </c>
      <c r="M857" s="40">
        <v>0</v>
      </c>
      <c r="N857" s="40">
        <v>0</v>
      </c>
      <c r="O857" s="40">
        <v>0</v>
      </c>
      <c r="P857" s="141">
        <f t="shared" si="63"/>
        <v>0</v>
      </c>
    </row>
    <row r="858" spans="1:17" hidden="1" x14ac:dyDescent="0.25">
      <c r="A858" s="255" t="str">
        <f>IF(B858=1,A851,"")</f>
        <v/>
      </c>
      <c r="B858" s="39" t="str">
        <f t="shared" si="62"/>
        <v/>
      </c>
      <c r="C858" s="138">
        <f>VLOOKUP($Y$16,CAD!$H$7:$I$31,2,0)</f>
        <v>0</v>
      </c>
      <c r="D858" s="40">
        <v>0</v>
      </c>
      <c r="E858" s="40">
        <v>0</v>
      </c>
      <c r="F858" s="40">
        <v>0</v>
      </c>
      <c r="G858" s="40">
        <v>0</v>
      </c>
      <c r="H858" s="40">
        <v>0</v>
      </c>
      <c r="I858" s="40">
        <v>0</v>
      </c>
      <c r="J858" s="40">
        <v>0</v>
      </c>
      <c r="K858" s="40">
        <v>0</v>
      </c>
      <c r="L858" s="40">
        <v>0</v>
      </c>
      <c r="M858" s="40">
        <v>0</v>
      </c>
      <c r="N858" s="40">
        <v>0</v>
      </c>
      <c r="O858" s="40">
        <v>0</v>
      </c>
      <c r="P858" s="141">
        <f t="shared" si="63"/>
        <v>0</v>
      </c>
    </row>
    <row r="859" spans="1:17" hidden="1" x14ac:dyDescent="0.25">
      <c r="A859" s="255" t="str">
        <f>IF(B859=1,A851,"")</f>
        <v/>
      </c>
      <c r="B859" s="39" t="str">
        <f t="shared" si="62"/>
        <v/>
      </c>
      <c r="C859" s="138">
        <f>VLOOKUP($Y$17,CAD!$H$7:$I$31,2,0)</f>
        <v>0</v>
      </c>
      <c r="D859" s="40">
        <v>0</v>
      </c>
      <c r="E859" s="40">
        <v>0</v>
      </c>
      <c r="F859" s="40">
        <v>0</v>
      </c>
      <c r="G859" s="40">
        <v>0</v>
      </c>
      <c r="H859" s="40">
        <v>0</v>
      </c>
      <c r="I859" s="40">
        <v>0</v>
      </c>
      <c r="J859" s="40">
        <v>0</v>
      </c>
      <c r="K859" s="40">
        <v>0</v>
      </c>
      <c r="L859" s="40">
        <v>0</v>
      </c>
      <c r="M859" s="40">
        <v>0</v>
      </c>
      <c r="N859" s="40">
        <v>0</v>
      </c>
      <c r="O859" s="40">
        <v>0</v>
      </c>
      <c r="P859" s="141">
        <f t="shared" si="63"/>
        <v>0</v>
      </c>
    </row>
    <row r="860" spans="1:17" hidden="1" x14ac:dyDescent="0.25">
      <c r="A860" s="255" t="str">
        <f>IF(B860=1,A851,"")</f>
        <v/>
      </c>
      <c r="B860" s="39" t="str">
        <f t="shared" si="62"/>
        <v/>
      </c>
      <c r="C860" s="138">
        <f>VLOOKUP($Y$18,CAD!$H$7:$I$31,2,0)</f>
        <v>0</v>
      </c>
      <c r="D860" s="40">
        <v>0</v>
      </c>
      <c r="E860" s="40">
        <v>0</v>
      </c>
      <c r="F860" s="40">
        <v>0</v>
      </c>
      <c r="G860" s="40">
        <v>0</v>
      </c>
      <c r="H860" s="40">
        <v>0</v>
      </c>
      <c r="I860" s="40">
        <v>0</v>
      </c>
      <c r="J860" s="40">
        <v>0</v>
      </c>
      <c r="K860" s="40">
        <v>0</v>
      </c>
      <c r="L860" s="40">
        <v>0</v>
      </c>
      <c r="M860" s="40">
        <v>0</v>
      </c>
      <c r="N860" s="40">
        <v>0</v>
      </c>
      <c r="O860" s="40">
        <v>0</v>
      </c>
      <c r="P860" s="141">
        <f t="shared" si="63"/>
        <v>0</v>
      </c>
    </row>
    <row r="861" spans="1:17" hidden="1" x14ac:dyDescent="0.25">
      <c r="A861" s="255" t="str">
        <f>IF(B861=1,A851,"")</f>
        <v/>
      </c>
      <c r="B861" s="39" t="str">
        <f t="shared" si="62"/>
        <v/>
      </c>
      <c r="C861" s="138">
        <f>VLOOKUP($Y$19,CAD!$H$7:$I$31,2,0)</f>
        <v>0</v>
      </c>
      <c r="D861" s="40">
        <v>0</v>
      </c>
      <c r="E861" s="40">
        <v>0</v>
      </c>
      <c r="F861" s="40">
        <v>0</v>
      </c>
      <c r="G861" s="40">
        <v>0</v>
      </c>
      <c r="H861" s="40">
        <v>0</v>
      </c>
      <c r="I861" s="40">
        <v>0</v>
      </c>
      <c r="J861" s="40">
        <v>0</v>
      </c>
      <c r="K861" s="40">
        <v>0</v>
      </c>
      <c r="L861" s="40">
        <v>0</v>
      </c>
      <c r="M861" s="40">
        <v>0</v>
      </c>
      <c r="N861" s="40">
        <v>0</v>
      </c>
      <c r="O861" s="40">
        <v>0</v>
      </c>
      <c r="P861" s="141">
        <f t="shared" si="63"/>
        <v>0</v>
      </c>
    </row>
    <row r="862" spans="1:17" hidden="1" x14ac:dyDescent="0.25">
      <c r="A862" s="255" t="str">
        <f>IF(B862=1,A851,"")</f>
        <v/>
      </c>
      <c r="B862" s="39" t="str">
        <f t="shared" si="62"/>
        <v/>
      </c>
      <c r="C862" s="138">
        <f>VLOOKUP($Y$20,CAD!$H$7:$I$31,2,0)</f>
        <v>0</v>
      </c>
      <c r="D862" s="40">
        <v>0</v>
      </c>
      <c r="E862" s="40">
        <v>0</v>
      </c>
      <c r="F862" s="40">
        <v>0</v>
      </c>
      <c r="G862" s="40">
        <v>0</v>
      </c>
      <c r="H862" s="40">
        <v>0</v>
      </c>
      <c r="I862" s="40">
        <v>0</v>
      </c>
      <c r="J862" s="40">
        <v>0</v>
      </c>
      <c r="K862" s="40">
        <v>0</v>
      </c>
      <c r="L862" s="40">
        <v>0</v>
      </c>
      <c r="M862" s="40">
        <v>0</v>
      </c>
      <c r="N862" s="40">
        <v>0</v>
      </c>
      <c r="O862" s="40">
        <v>0</v>
      </c>
      <c r="P862" s="141">
        <f t="shared" si="63"/>
        <v>0</v>
      </c>
    </row>
    <row r="863" spans="1:17" hidden="1" x14ac:dyDescent="0.25">
      <c r="A863" s="255" t="str">
        <f>IF(B863=1,A851,"")</f>
        <v/>
      </c>
      <c r="B863" s="39" t="str">
        <f t="shared" si="62"/>
        <v/>
      </c>
      <c r="C863" s="138">
        <f>VLOOKUP($Y$21,CAD!$H$7:$I$31,2,0)</f>
        <v>0</v>
      </c>
      <c r="D863" s="40">
        <v>0</v>
      </c>
      <c r="E863" s="40">
        <v>0</v>
      </c>
      <c r="F863" s="40">
        <v>0</v>
      </c>
      <c r="G863" s="40">
        <v>0</v>
      </c>
      <c r="H863" s="40">
        <v>0</v>
      </c>
      <c r="I863" s="40">
        <v>0</v>
      </c>
      <c r="J863" s="40">
        <v>0</v>
      </c>
      <c r="K863" s="40">
        <v>0</v>
      </c>
      <c r="L863" s="40">
        <v>0</v>
      </c>
      <c r="M863" s="40">
        <v>0</v>
      </c>
      <c r="N863" s="40">
        <v>0</v>
      </c>
      <c r="O863" s="40">
        <v>0</v>
      </c>
      <c r="P863" s="141">
        <f t="shared" si="63"/>
        <v>0</v>
      </c>
    </row>
    <row r="864" spans="1:17" hidden="1" x14ac:dyDescent="0.25">
      <c r="A864" s="255" t="str">
        <f>IF(B864=1,A851,"")</f>
        <v/>
      </c>
      <c r="B864" s="39" t="str">
        <f t="shared" si="62"/>
        <v/>
      </c>
      <c r="C864" s="138">
        <f>VLOOKUP($Y$22,CAD!$H$7:$I$31,2,0)</f>
        <v>0</v>
      </c>
      <c r="D864" s="40">
        <v>0</v>
      </c>
      <c r="E864" s="40">
        <v>0</v>
      </c>
      <c r="F864" s="40">
        <v>0</v>
      </c>
      <c r="G864" s="40">
        <v>0</v>
      </c>
      <c r="H864" s="40">
        <v>0</v>
      </c>
      <c r="I864" s="40">
        <v>0</v>
      </c>
      <c r="J864" s="40">
        <v>0</v>
      </c>
      <c r="K864" s="40">
        <v>0</v>
      </c>
      <c r="L864" s="40">
        <v>0</v>
      </c>
      <c r="M864" s="40">
        <v>0</v>
      </c>
      <c r="N864" s="40">
        <v>0</v>
      </c>
      <c r="O864" s="40">
        <v>0</v>
      </c>
      <c r="P864" s="141">
        <f t="shared" si="63"/>
        <v>0</v>
      </c>
    </row>
    <row r="865" spans="1:16" hidden="1" x14ac:dyDescent="0.25">
      <c r="A865" s="255" t="str">
        <f>IF(B865=1,A851,"")</f>
        <v/>
      </c>
      <c r="B865" s="39" t="str">
        <f t="shared" si="62"/>
        <v/>
      </c>
      <c r="C865" s="138">
        <f>VLOOKUP($Y$23,CAD!$H$7:$I$31,2,0)</f>
        <v>0</v>
      </c>
      <c r="D865" s="40">
        <v>0</v>
      </c>
      <c r="E865" s="40">
        <v>0</v>
      </c>
      <c r="F865" s="40">
        <v>0</v>
      </c>
      <c r="G865" s="40">
        <v>0</v>
      </c>
      <c r="H865" s="40">
        <v>0</v>
      </c>
      <c r="I865" s="40">
        <v>0</v>
      </c>
      <c r="J865" s="40">
        <v>0</v>
      </c>
      <c r="K865" s="40">
        <v>0</v>
      </c>
      <c r="L865" s="40">
        <v>0</v>
      </c>
      <c r="M865" s="40">
        <v>0</v>
      </c>
      <c r="N865" s="40">
        <v>0</v>
      </c>
      <c r="O865" s="40">
        <v>0</v>
      </c>
      <c r="P865" s="141">
        <f t="shared" si="63"/>
        <v>0</v>
      </c>
    </row>
    <row r="866" spans="1:16" hidden="1" x14ac:dyDescent="0.25">
      <c r="A866" s="255" t="str">
        <f>IF(B866=1,A851,"")</f>
        <v/>
      </c>
      <c r="B866" s="39" t="str">
        <f t="shared" si="62"/>
        <v/>
      </c>
      <c r="C866" s="138">
        <f>VLOOKUP($Y$24,CAD!$H$7:$I$31,2,0)</f>
        <v>0</v>
      </c>
      <c r="D866" s="40">
        <v>0</v>
      </c>
      <c r="E866" s="40">
        <v>0</v>
      </c>
      <c r="F866" s="40">
        <v>0</v>
      </c>
      <c r="G866" s="40">
        <v>0</v>
      </c>
      <c r="H866" s="40">
        <v>0</v>
      </c>
      <c r="I866" s="40">
        <v>0</v>
      </c>
      <c r="J866" s="40">
        <v>0</v>
      </c>
      <c r="K866" s="40">
        <v>0</v>
      </c>
      <c r="L866" s="40">
        <v>0</v>
      </c>
      <c r="M866" s="40">
        <v>0</v>
      </c>
      <c r="N866" s="40">
        <v>0</v>
      </c>
      <c r="O866" s="40">
        <v>0</v>
      </c>
      <c r="P866" s="141">
        <f t="shared" si="63"/>
        <v>0</v>
      </c>
    </row>
    <row r="867" spans="1:16" hidden="1" x14ac:dyDescent="0.25">
      <c r="A867" s="255" t="str">
        <f>IF(B867=1,A851,"")</f>
        <v/>
      </c>
      <c r="B867" s="39" t="str">
        <f t="shared" si="62"/>
        <v/>
      </c>
      <c r="C867" s="138">
        <f>VLOOKUP($Y$25,CAD!$H$7:$I$31,2,0)</f>
        <v>0</v>
      </c>
      <c r="D867" s="40">
        <v>0</v>
      </c>
      <c r="E867" s="40">
        <v>0</v>
      </c>
      <c r="F867" s="40">
        <v>0</v>
      </c>
      <c r="G867" s="40">
        <v>0</v>
      </c>
      <c r="H867" s="40">
        <v>0</v>
      </c>
      <c r="I867" s="40">
        <v>0</v>
      </c>
      <c r="J867" s="40">
        <v>0</v>
      </c>
      <c r="K867" s="40">
        <v>0</v>
      </c>
      <c r="L867" s="40">
        <v>0</v>
      </c>
      <c r="M867" s="40">
        <v>0</v>
      </c>
      <c r="N867" s="40">
        <v>0</v>
      </c>
      <c r="O867" s="40">
        <v>0</v>
      </c>
      <c r="P867" s="141">
        <f t="shared" si="63"/>
        <v>0</v>
      </c>
    </row>
    <row r="868" spans="1:16" hidden="1" x14ac:dyDescent="0.25">
      <c r="A868" s="255" t="str">
        <f>IF(B868=1,A851,"")</f>
        <v/>
      </c>
      <c r="B868" s="39" t="str">
        <f t="shared" si="62"/>
        <v/>
      </c>
      <c r="C868" s="138">
        <f>VLOOKUP($Y$26,CAD!$H$7:$I$31,2,0)</f>
        <v>0</v>
      </c>
      <c r="D868" s="40">
        <v>0</v>
      </c>
      <c r="E868" s="40">
        <v>0</v>
      </c>
      <c r="F868" s="40">
        <v>0</v>
      </c>
      <c r="G868" s="40">
        <v>0</v>
      </c>
      <c r="H868" s="40">
        <v>0</v>
      </c>
      <c r="I868" s="40">
        <v>0</v>
      </c>
      <c r="J868" s="40">
        <v>0</v>
      </c>
      <c r="K868" s="40">
        <v>0</v>
      </c>
      <c r="L868" s="40">
        <v>0</v>
      </c>
      <c r="M868" s="40">
        <v>0</v>
      </c>
      <c r="N868" s="40">
        <v>0</v>
      </c>
      <c r="O868" s="40">
        <v>0</v>
      </c>
      <c r="P868" s="141">
        <f t="shared" si="63"/>
        <v>0</v>
      </c>
    </row>
    <row r="869" spans="1:16" hidden="1" x14ac:dyDescent="0.25">
      <c r="A869" s="255" t="str">
        <f>IF(B869=1,A851,"")</f>
        <v/>
      </c>
      <c r="B869" s="39" t="str">
        <f t="shared" si="62"/>
        <v/>
      </c>
      <c r="C869" s="138">
        <f>VLOOKUP($Y$27,CAD!$H$7:$I$31,2,0)</f>
        <v>0</v>
      </c>
      <c r="D869" s="40">
        <v>0</v>
      </c>
      <c r="E869" s="40">
        <v>0</v>
      </c>
      <c r="F869" s="40">
        <v>0</v>
      </c>
      <c r="G869" s="40">
        <v>0</v>
      </c>
      <c r="H869" s="40">
        <v>0</v>
      </c>
      <c r="I869" s="40">
        <v>0</v>
      </c>
      <c r="J869" s="40">
        <v>0</v>
      </c>
      <c r="K869" s="40">
        <v>0</v>
      </c>
      <c r="L869" s="40">
        <v>0</v>
      </c>
      <c r="M869" s="40">
        <v>0</v>
      </c>
      <c r="N869" s="40">
        <v>0</v>
      </c>
      <c r="O869" s="40">
        <v>0</v>
      </c>
      <c r="P869" s="141">
        <f t="shared" si="63"/>
        <v>0</v>
      </c>
    </row>
    <row r="870" spans="1:16" hidden="1" x14ac:dyDescent="0.25">
      <c r="A870" s="255" t="str">
        <f>IF(B870=1,A851,"")</f>
        <v/>
      </c>
      <c r="B870" s="39" t="str">
        <f t="shared" si="62"/>
        <v/>
      </c>
      <c r="C870" s="138">
        <f>VLOOKUP($Y$28,CAD!$H$7:$I$31,2,0)</f>
        <v>0</v>
      </c>
      <c r="D870" s="40">
        <v>0</v>
      </c>
      <c r="E870" s="40">
        <v>0</v>
      </c>
      <c r="F870" s="40">
        <v>0</v>
      </c>
      <c r="G870" s="40">
        <v>0</v>
      </c>
      <c r="H870" s="40">
        <v>0</v>
      </c>
      <c r="I870" s="40">
        <v>0</v>
      </c>
      <c r="J870" s="40">
        <v>0</v>
      </c>
      <c r="K870" s="40">
        <v>0</v>
      </c>
      <c r="L870" s="40">
        <v>0</v>
      </c>
      <c r="M870" s="40">
        <v>0</v>
      </c>
      <c r="N870" s="40">
        <v>0</v>
      </c>
      <c r="O870" s="40">
        <v>0</v>
      </c>
      <c r="P870" s="141">
        <f t="shared" si="63"/>
        <v>0</v>
      </c>
    </row>
    <row r="871" spans="1:16" hidden="1" x14ac:dyDescent="0.25">
      <c r="A871" s="255" t="str">
        <f>IF(B871=1,A851,"")</f>
        <v/>
      </c>
      <c r="B871" s="39" t="str">
        <f t="shared" si="62"/>
        <v/>
      </c>
      <c r="C871" s="138">
        <f>VLOOKUP($Y$29,CAD!$H$7:$I$31,2,0)</f>
        <v>0</v>
      </c>
      <c r="D871" s="40">
        <v>0</v>
      </c>
      <c r="E871" s="40">
        <v>0</v>
      </c>
      <c r="F871" s="40">
        <v>0</v>
      </c>
      <c r="G871" s="40">
        <v>0</v>
      </c>
      <c r="H871" s="40">
        <v>0</v>
      </c>
      <c r="I871" s="40">
        <v>0</v>
      </c>
      <c r="J871" s="40">
        <v>0</v>
      </c>
      <c r="K871" s="40">
        <v>0</v>
      </c>
      <c r="L871" s="40">
        <v>0</v>
      </c>
      <c r="M871" s="40">
        <v>0</v>
      </c>
      <c r="N871" s="40">
        <v>0</v>
      </c>
      <c r="O871" s="40">
        <v>0</v>
      </c>
      <c r="P871" s="141">
        <f t="shared" si="63"/>
        <v>0</v>
      </c>
    </row>
    <row r="872" spans="1:16" hidden="1" x14ac:dyDescent="0.25">
      <c r="A872" s="255" t="str">
        <f>IF(B872=1,A851,"")</f>
        <v/>
      </c>
      <c r="B872" s="39" t="str">
        <f t="shared" si="62"/>
        <v/>
      </c>
      <c r="C872" s="138">
        <f>VLOOKUP($Y$30,CAD!$H$7:$I$31,2,0)</f>
        <v>0</v>
      </c>
      <c r="D872" s="40">
        <v>0</v>
      </c>
      <c r="E872" s="40">
        <v>0</v>
      </c>
      <c r="F872" s="40">
        <v>0</v>
      </c>
      <c r="G872" s="40">
        <v>0</v>
      </c>
      <c r="H872" s="40">
        <v>0</v>
      </c>
      <c r="I872" s="40">
        <v>0</v>
      </c>
      <c r="J872" s="40">
        <v>0</v>
      </c>
      <c r="K872" s="40">
        <v>0</v>
      </c>
      <c r="L872" s="40">
        <v>0</v>
      </c>
      <c r="M872" s="40">
        <v>0</v>
      </c>
      <c r="N872" s="40">
        <v>0</v>
      </c>
      <c r="O872" s="40">
        <v>0</v>
      </c>
      <c r="P872" s="141">
        <f t="shared" si="63"/>
        <v>0</v>
      </c>
    </row>
    <row r="873" spans="1:16" hidden="1" x14ac:dyDescent="0.25">
      <c r="A873" s="255" t="str">
        <f>IF(B873=1,A851,"")</f>
        <v/>
      </c>
      <c r="B873" s="39" t="str">
        <f t="shared" si="62"/>
        <v/>
      </c>
      <c r="C873" s="138">
        <f>VLOOKUP($Y$31,CAD!$H$7:$I$31,2,0)</f>
        <v>0</v>
      </c>
      <c r="D873" s="40">
        <v>0</v>
      </c>
      <c r="E873" s="40">
        <v>0</v>
      </c>
      <c r="F873" s="40">
        <v>0</v>
      </c>
      <c r="G873" s="40">
        <v>0</v>
      </c>
      <c r="H873" s="40">
        <v>0</v>
      </c>
      <c r="I873" s="40">
        <v>0</v>
      </c>
      <c r="J873" s="40">
        <v>0</v>
      </c>
      <c r="K873" s="40">
        <v>0</v>
      </c>
      <c r="L873" s="40">
        <v>0</v>
      </c>
      <c r="M873" s="40">
        <v>0</v>
      </c>
      <c r="N873" s="40">
        <v>0</v>
      </c>
      <c r="O873" s="40">
        <v>0</v>
      </c>
      <c r="P873" s="141">
        <f t="shared" si="63"/>
        <v>0</v>
      </c>
    </row>
    <row r="874" spans="1:16" hidden="1" x14ac:dyDescent="0.25">
      <c r="A874" s="255" t="str">
        <f>IF(B874=1,A851,"")</f>
        <v/>
      </c>
      <c r="B874" s="39" t="str">
        <f t="shared" si="62"/>
        <v/>
      </c>
      <c r="C874" s="138">
        <f>VLOOKUP($Y$32,CAD!$H$7:$I$31,2,0)</f>
        <v>0</v>
      </c>
      <c r="D874" s="40">
        <v>0</v>
      </c>
      <c r="E874" s="40">
        <v>0</v>
      </c>
      <c r="F874" s="40">
        <v>0</v>
      </c>
      <c r="G874" s="40">
        <v>0</v>
      </c>
      <c r="H874" s="40">
        <v>0</v>
      </c>
      <c r="I874" s="40">
        <v>0</v>
      </c>
      <c r="J874" s="40">
        <v>0</v>
      </c>
      <c r="K874" s="40">
        <v>0</v>
      </c>
      <c r="L874" s="40">
        <v>0</v>
      </c>
      <c r="M874" s="40">
        <v>0</v>
      </c>
      <c r="N874" s="40">
        <v>0</v>
      </c>
      <c r="O874" s="40">
        <v>0</v>
      </c>
      <c r="P874" s="141">
        <f t="shared" si="63"/>
        <v>0</v>
      </c>
    </row>
    <row r="875" spans="1:16" hidden="1" x14ac:dyDescent="0.25">
      <c r="A875" s="255" t="str">
        <f>IF(B875=1,A851,"")</f>
        <v/>
      </c>
      <c r="B875" s="39" t="str">
        <f t="shared" si="62"/>
        <v/>
      </c>
      <c r="C875" s="138">
        <f>VLOOKUP($Y$33,CAD!$H$7:$I$31,2,0)</f>
        <v>0</v>
      </c>
      <c r="D875" s="40">
        <v>0</v>
      </c>
      <c r="E875" s="40">
        <v>0</v>
      </c>
      <c r="F875" s="40">
        <v>0</v>
      </c>
      <c r="G875" s="40">
        <v>0</v>
      </c>
      <c r="H875" s="40">
        <v>0</v>
      </c>
      <c r="I875" s="40">
        <v>0</v>
      </c>
      <c r="J875" s="40">
        <v>0</v>
      </c>
      <c r="K875" s="40">
        <v>0</v>
      </c>
      <c r="L875" s="40">
        <v>0</v>
      </c>
      <c r="M875" s="40">
        <v>0</v>
      </c>
      <c r="N875" s="40">
        <v>0</v>
      </c>
      <c r="O875" s="40">
        <v>0</v>
      </c>
      <c r="P875" s="141">
        <f t="shared" si="63"/>
        <v>0</v>
      </c>
    </row>
    <row r="876" spans="1:16" hidden="1" x14ac:dyDescent="0.25">
      <c r="A876" s="255" t="str">
        <f>IF(B876=1,A851,"")</f>
        <v/>
      </c>
      <c r="B876" s="39" t="str">
        <f t="shared" si="62"/>
        <v/>
      </c>
      <c r="C876" s="138">
        <f>VLOOKUP($Y$34,CAD!$H$7:$I$31,2,0)</f>
        <v>0</v>
      </c>
      <c r="D876" s="40">
        <v>0</v>
      </c>
      <c r="E876" s="40">
        <v>0</v>
      </c>
      <c r="F876" s="40">
        <v>0</v>
      </c>
      <c r="G876" s="40">
        <v>0</v>
      </c>
      <c r="H876" s="40">
        <v>0</v>
      </c>
      <c r="I876" s="40">
        <v>0</v>
      </c>
      <c r="J876" s="40">
        <v>0</v>
      </c>
      <c r="K876" s="40">
        <v>0</v>
      </c>
      <c r="L876" s="40">
        <v>0</v>
      </c>
      <c r="M876" s="40">
        <v>0</v>
      </c>
      <c r="N876" s="40">
        <v>0</v>
      </c>
      <c r="O876" s="40">
        <v>0</v>
      </c>
      <c r="P876" s="141">
        <f t="shared" si="63"/>
        <v>0</v>
      </c>
    </row>
    <row r="877" spans="1:16" hidden="1" x14ac:dyDescent="0.25">
      <c r="A877" s="255" t="str">
        <f>IF(B877=1,A851,"")</f>
        <v/>
      </c>
      <c r="B877" s="39" t="str">
        <f t="shared" si="62"/>
        <v/>
      </c>
      <c r="C877" s="137">
        <f>VLOOKUP($Y$35,CAD!$J$7:$K$31,2,0)</f>
        <v>0</v>
      </c>
      <c r="D877" s="40">
        <v>0</v>
      </c>
      <c r="E877" s="40">
        <v>0</v>
      </c>
      <c r="F877" s="40">
        <v>0</v>
      </c>
      <c r="G877" s="40">
        <v>0</v>
      </c>
      <c r="H877" s="40">
        <v>0</v>
      </c>
      <c r="I877" s="40">
        <v>0</v>
      </c>
      <c r="J877" s="40">
        <v>0</v>
      </c>
      <c r="K877" s="40">
        <v>0</v>
      </c>
      <c r="L877" s="40">
        <v>0</v>
      </c>
      <c r="M877" s="40">
        <v>0</v>
      </c>
      <c r="N877" s="40">
        <v>0</v>
      </c>
      <c r="O877" s="40">
        <v>0</v>
      </c>
      <c r="P877" s="141">
        <f t="shared" si="63"/>
        <v>0</v>
      </c>
    </row>
    <row r="878" spans="1:16" hidden="1" x14ac:dyDescent="0.25">
      <c r="A878" s="255" t="str">
        <f>IF(B878=1,A851,"")</f>
        <v/>
      </c>
      <c r="B878" s="39" t="str">
        <f t="shared" si="62"/>
        <v/>
      </c>
      <c r="C878" s="137">
        <f>VLOOKUP($Y$36,CAD!$J$7:$K$31,2,0)</f>
        <v>0</v>
      </c>
      <c r="D878" s="40">
        <v>0</v>
      </c>
      <c r="E878" s="40">
        <v>0</v>
      </c>
      <c r="F878" s="40">
        <v>0</v>
      </c>
      <c r="G878" s="40">
        <v>0</v>
      </c>
      <c r="H878" s="40">
        <v>0</v>
      </c>
      <c r="I878" s="40">
        <v>0</v>
      </c>
      <c r="J878" s="40">
        <v>0</v>
      </c>
      <c r="K878" s="40">
        <v>0</v>
      </c>
      <c r="L878" s="40">
        <v>0</v>
      </c>
      <c r="M878" s="40">
        <v>0</v>
      </c>
      <c r="N878" s="40">
        <v>0</v>
      </c>
      <c r="O878" s="40">
        <v>0</v>
      </c>
      <c r="P878" s="141">
        <f t="shared" si="63"/>
        <v>0</v>
      </c>
    </row>
    <row r="879" spans="1:16" hidden="1" x14ac:dyDescent="0.25">
      <c r="A879" s="255" t="str">
        <f>IF(B879=1,A851,"")</f>
        <v/>
      </c>
      <c r="B879" s="39" t="str">
        <f t="shared" si="62"/>
        <v/>
      </c>
      <c r="C879" s="137">
        <f>VLOOKUP($Y$37,CAD!$J$7:$K$31,2,0)</f>
        <v>0</v>
      </c>
      <c r="D879" s="40">
        <v>0</v>
      </c>
      <c r="E879" s="40">
        <v>0</v>
      </c>
      <c r="F879" s="40">
        <v>0</v>
      </c>
      <c r="G879" s="40">
        <v>0</v>
      </c>
      <c r="H879" s="40">
        <v>0</v>
      </c>
      <c r="I879" s="40">
        <v>0</v>
      </c>
      <c r="J879" s="40">
        <v>0</v>
      </c>
      <c r="K879" s="40">
        <v>0</v>
      </c>
      <c r="L879" s="40">
        <v>0</v>
      </c>
      <c r="M879" s="40">
        <v>0</v>
      </c>
      <c r="N879" s="40">
        <v>0</v>
      </c>
      <c r="O879" s="40">
        <v>0</v>
      </c>
      <c r="P879" s="141">
        <f t="shared" si="63"/>
        <v>0</v>
      </c>
    </row>
    <row r="880" spans="1:16" hidden="1" x14ac:dyDescent="0.25">
      <c r="A880" s="255" t="str">
        <f>IF(B880=1,A851,"")</f>
        <v/>
      </c>
      <c r="B880" s="39" t="str">
        <f t="shared" si="62"/>
        <v/>
      </c>
      <c r="C880" s="137">
        <f>VLOOKUP($Y$38,CAD!$J$7:$K$31,2,0)</f>
        <v>0</v>
      </c>
      <c r="D880" s="40">
        <v>0</v>
      </c>
      <c r="E880" s="40">
        <v>0</v>
      </c>
      <c r="F880" s="40">
        <v>0</v>
      </c>
      <c r="G880" s="40">
        <v>0</v>
      </c>
      <c r="H880" s="40">
        <v>0</v>
      </c>
      <c r="I880" s="40">
        <v>0</v>
      </c>
      <c r="J880" s="40">
        <v>0</v>
      </c>
      <c r="K880" s="40">
        <v>0</v>
      </c>
      <c r="L880" s="40">
        <v>0</v>
      </c>
      <c r="M880" s="40">
        <v>0</v>
      </c>
      <c r="N880" s="40">
        <v>0</v>
      </c>
      <c r="O880" s="40">
        <v>0</v>
      </c>
      <c r="P880" s="141">
        <f t="shared" si="63"/>
        <v>0</v>
      </c>
    </row>
    <row r="881" spans="1:16" hidden="1" x14ac:dyDescent="0.25">
      <c r="A881" s="255" t="str">
        <f>IF(B881=1,A851,"")</f>
        <v/>
      </c>
      <c r="B881" s="39" t="str">
        <f t="shared" si="62"/>
        <v/>
      </c>
      <c r="C881" s="137">
        <f>VLOOKUP($Y$39,CAD!$J$7:$K$31,2,0)</f>
        <v>0</v>
      </c>
      <c r="D881" s="40">
        <v>0</v>
      </c>
      <c r="E881" s="40">
        <v>0</v>
      </c>
      <c r="F881" s="40">
        <v>0</v>
      </c>
      <c r="G881" s="40">
        <v>0</v>
      </c>
      <c r="H881" s="40">
        <v>0</v>
      </c>
      <c r="I881" s="40">
        <v>0</v>
      </c>
      <c r="J881" s="40">
        <v>0</v>
      </c>
      <c r="K881" s="40">
        <v>0</v>
      </c>
      <c r="L881" s="40">
        <v>0</v>
      </c>
      <c r="M881" s="40">
        <v>0</v>
      </c>
      <c r="N881" s="40">
        <v>0</v>
      </c>
      <c r="O881" s="40">
        <v>0</v>
      </c>
      <c r="P881" s="141">
        <f t="shared" si="63"/>
        <v>0</v>
      </c>
    </row>
    <row r="882" spans="1:16" hidden="1" x14ac:dyDescent="0.25">
      <c r="A882" s="255" t="str">
        <f>IF(B882=1,A851,"")</f>
        <v/>
      </c>
      <c r="B882" s="39" t="str">
        <f t="shared" si="62"/>
        <v/>
      </c>
      <c r="C882" s="137">
        <f>VLOOKUP($Y$40,CAD!$J$7:$K$31,2,0)</f>
        <v>0</v>
      </c>
      <c r="D882" s="40">
        <v>0</v>
      </c>
      <c r="E882" s="40">
        <v>0</v>
      </c>
      <c r="F882" s="40">
        <v>0</v>
      </c>
      <c r="G882" s="40">
        <v>0</v>
      </c>
      <c r="H882" s="40">
        <v>0</v>
      </c>
      <c r="I882" s="40">
        <v>0</v>
      </c>
      <c r="J882" s="40">
        <v>0</v>
      </c>
      <c r="K882" s="40">
        <v>0</v>
      </c>
      <c r="L882" s="40">
        <v>0</v>
      </c>
      <c r="M882" s="40">
        <v>0</v>
      </c>
      <c r="N882" s="40">
        <v>0</v>
      </c>
      <c r="O882" s="40">
        <v>0</v>
      </c>
      <c r="P882" s="141">
        <f t="shared" si="63"/>
        <v>0</v>
      </c>
    </row>
    <row r="883" spans="1:16" hidden="1" x14ac:dyDescent="0.25">
      <c r="A883" s="255" t="str">
        <f>IF(B883=1,A851,"")</f>
        <v/>
      </c>
      <c r="B883" s="39" t="str">
        <f t="shared" si="62"/>
        <v/>
      </c>
      <c r="C883" s="137">
        <f>VLOOKUP($Y$41,CAD!$J$7:$K$31,2,0)</f>
        <v>0</v>
      </c>
      <c r="D883" s="40">
        <v>0</v>
      </c>
      <c r="E883" s="40">
        <v>0</v>
      </c>
      <c r="F883" s="40">
        <v>0</v>
      </c>
      <c r="G883" s="40">
        <v>0</v>
      </c>
      <c r="H883" s="40">
        <v>0</v>
      </c>
      <c r="I883" s="40">
        <v>0</v>
      </c>
      <c r="J883" s="40">
        <v>0</v>
      </c>
      <c r="K883" s="40">
        <v>0</v>
      </c>
      <c r="L883" s="40">
        <v>0</v>
      </c>
      <c r="M883" s="40">
        <v>0</v>
      </c>
      <c r="N883" s="40">
        <v>0</v>
      </c>
      <c r="O883" s="40">
        <v>0</v>
      </c>
      <c r="P883" s="141">
        <f t="shared" si="63"/>
        <v>0</v>
      </c>
    </row>
    <row r="884" spans="1:16" hidden="1" x14ac:dyDescent="0.25">
      <c r="A884" s="255" t="str">
        <f>IF(B884=1,A851,"")</f>
        <v/>
      </c>
      <c r="B884" s="39" t="str">
        <f t="shared" si="62"/>
        <v/>
      </c>
      <c r="C884" s="137">
        <f>VLOOKUP($Y$42,CAD!$J$7:$K$31,2,0)</f>
        <v>0</v>
      </c>
      <c r="D884" s="40">
        <v>0</v>
      </c>
      <c r="E884" s="40">
        <v>0</v>
      </c>
      <c r="F884" s="40">
        <v>0</v>
      </c>
      <c r="G884" s="40">
        <v>0</v>
      </c>
      <c r="H884" s="40">
        <v>0</v>
      </c>
      <c r="I884" s="40">
        <v>0</v>
      </c>
      <c r="J884" s="40">
        <v>0</v>
      </c>
      <c r="K884" s="40">
        <v>0</v>
      </c>
      <c r="L884" s="40">
        <v>0</v>
      </c>
      <c r="M884" s="40">
        <v>0</v>
      </c>
      <c r="N884" s="40">
        <v>0</v>
      </c>
      <c r="O884" s="40">
        <v>0</v>
      </c>
      <c r="P884" s="141">
        <f t="shared" si="63"/>
        <v>0</v>
      </c>
    </row>
    <row r="885" spans="1:16" hidden="1" x14ac:dyDescent="0.25">
      <c r="A885" s="255" t="str">
        <f>IF(B885=1,A851,"")</f>
        <v/>
      </c>
      <c r="B885" s="39" t="str">
        <f t="shared" si="62"/>
        <v/>
      </c>
      <c r="C885" s="137">
        <f>VLOOKUP($Y$43,CAD!$J$7:$K$31,2,0)</f>
        <v>0</v>
      </c>
      <c r="D885" s="40">
        <v>0</v>
      </c>
      <c r="E885" s="40">
        <v>0</v>
      </c>
      <c r="F885" s="40">
        <v>0</v>
      </c>
      <c r="G885" s="40">
        <v>0</v>
      </c>
      <c r="H885" s="40">
        <v>0</v>
      </c>
      <c r="I885" s="40">
        <v>0</v>
      </c>
      <c r="J885" s="40">
        <v>0</v>
      </c>
      <c r="K885" s="40">
        <v>0</v>
      </c>
      <c r="L885" s="40">
        <v>0</v>
      </c>
      <c r="M885" s="40">
        <v>0</v>
      </c>
      <c r="N885" s="40">
        <v>0</v>
      </c>
      <c r="O885" s="40">
        <v>0</v>
      </c>
      <c r="P885" s="141">
        <f t="shared" si="63"/>
        <v>0</v>
      </c>
    </row>
    <row r="886" spans="1:16" hidden="1" x14ac:dyDescent="0.25">
      <c r="A886" s="255" t="str">
        <f>IF(B886=1,A851,"")</f>
        <v/>
      </c>
      <c r="B886" s="39" t="str">
        <f t="shared" si="62"/>
        <v/>
      </c>
      <c r="C886" s="137">
        <f>VLOOKUP($Y$44,CAD!$J$7:$K$31,2,0)</f>
        <v>0</v>
      </c>
      <c r="D886" s="40">
        <v>0</v>
      </c>
      <c r="E886" s="40">
        <v>0</v>
      </c>
      <c r="F886" s="40">
        <v>0</v>
      </c>
      <c r="G886" s="40">
        <v>0</v>
      </c>
      <c r="H886" s="40">
        <v>0</v>
      </c>
      <c r="I886" s="40">
        <v>0</v>
      </c>
      <c r="J886" s="40">
        <v>0</v>
      </c>
      <c r="K886" s="40">
        <v>0</v>
      </c>
      <c r="L886" s="40">
        <v>0</v>
      </c>
      <c r="M886" s="40">
        <v>0</v>
      </c>
      <c r="N886" s="40">
        <v>0</v>
      </c>
      <c r="O886" s="40">
        <v>0</v>
      </c>
      <c r="P886" s="141">
        <f t="shared" si="63"/>
        <v>0</v>
      </c>
    </row>
    <row r="887" spans="1:16" hidden="1" x14ac:dyDescent="0.25">
      <c r="A887" s="255" t="str">
        <f>IF(B887=1,A851,"")</f>
        <v/>
      </c>
      <c r="B887" s="39" t="str">
        <f t="shared" si="62"/>
        <v/>
      </c>
      <c r="C887" s="137">
        <f>VLOOKUP($Y$45,CAD!$J$7:$K$31,2,0)</f>
        <v>0</v>
      </c>
      <c r="D887" s="40">
        <v>0</v>
      </c>
      <c r="E887" s="40">
        <v>0</v>
      </c>
      <c r="F887" s="40">
        <v>0</v>
      </c>
      <c r="G887" s="40">
        <v>0</v>
      </c>
      <c r="H887" s="40">
        <v>0</v>
      </c>
      <c r="I887" s="40">
        <v>0</v>
      </c>
      <c r="J887" s="40">
        <v>0</v>
      </c>
      <c r="K887" s="40">
        <v>0</v>
      </c>
      <c r="L887" s="40">
        <v>0</v>
      </c>
      <c r="M887" s="40">
        <v>0</v>
      </c>
      <c r="N887" s="40">
        <v>0</v>
      </c>
      <c r="O887" s="40">
        <v>0</v>
      </c>
      <c r="P887" s="141">
        <f t="shared" si="63"/>
        <v>0</v>
      </c>
    </row>
    <row r="888" spans="1:16" hidden="1" x14ac:dyDescent="0.25">
      <c r="A888" s="255" t="str">
        <f>IF(B888=1,A851,"")</f>
        <v/>
      </c>
      <c r="B888" s="39" t="str">
        <f t="shared" si="62"/>
        <v/>
      </c>
      <c r="C888" s="137">
        <f>VLOOKUP($Y$46,CAD!$J$7:$K$31,2,0)</f>
        <v>0</v>
      </c>
      <c r="D888" s="40">
        <v>0</v>
      </c>
      <c r="E888" s="40">
        <v>0</v>
      </c>
      <c r="F888" s="40">
        <v>0</v>
      </c>
      <c r="G888" s="40">
        <v>0</v>
      </c>
      <c r="H888" s="40">
        <v>0</v>
      </c>
      <c r="I888" s="40">
        <v>0</v>
      </c>
      <c r="J888" s="40">
        <v>0</v>
      </c>
      <c r="K888" s="40">
        <v>0</v>
      </c>
      <c r="L888" s="40">
        <v>0</v>
      </c>
      <c r="M888" s="40">
        <v>0</v>
      </c>
      <c r="N888" s="40">
        <v>0</v>
      </c>
      <c r="O888" s="40">
        <v>0</v>
      </c>
      <c r="P888" s="141">
        <f t="shared" si="63"/>
        <v>0</v>
      </c>
    </row>
    <row r="889" spans="1:16" hidden="1" x14ac:dyDescent="0.25">
      <c r="A889" s="255" t="str">
        <f>IF(B889=1,A851,"")</f>
        <v/>
      </c>
      <c r="B889" s="39" t="str">
        <f t="shared" si="62"/>
        <v/>
      </c>
      <c r="C889" s="137">
        <f>VLOOKUP($Y$47,CAD!$J$7:$K$31,2,0)</f>
        <v>0</v>
      </c>
      <c r="D889" s="40">
        <v>0</v>
      </c>
      <c r="E889" s="40">
        <v>0</v>
      </c>
      <c r="F889" s="40">
        <v>0</v>
      </c>
      <c r="G889" s="40">
        <v>0</v>
      </c>
      <c r="H889" s="40">
        <v>0</v>
      </c>
      <c r="I889" s="40">
        <v>0</v>
      </c>
      <c r="J889" s="40">
        <v>0</v>
      </c>
      <c r="K889" s="40">
        <v>0</v>
      </c>
      <c r="L889" s="40">
        <v>0</v>
      </c>
      <c r="M889" s="40">
        <v>0</v>
      </c>
      <c r="N889" s="40">
        <v>0</v>
      </c>
      <c r="O889" s="40">
        <v>0</v>
      </c>
      <c r="P889" s="141">
        <f t="shared" si="63"/>
        <v>0</v>
      </c>
    </row>
    <row r="890" spans="1:16" hidden="1" x14ac:dyDescent="0.25">
      <c r="A890" s="255" t="str">
        <f>IF(B890=1,A851,"")</f>
        <v/>
      </c>
      <c r="B890" s="39" t="str">
        <f t="shared" si="62"/>
        <v/>
      </c>
      <c r="C890" s="137">
        <f>VLOOKUP($Y$48,CAD!$J$7:$K$31,2,0)</f>
        <v>0</v>
      </c>
      <c r="D890" s="40">
        <v>0</v>
      </c>
      <c r="E890" s="40">
        <v>0</v>
      </c>
      <c r="F890" s="40">
        <v>0</v>
      </c>
      <c r="G890" s="40">
        <v>0</v>
      </c>
      <c r="H890" s="40">
        <v>0</v>
      </c>
      <c r="I890" s="40">
        <v>0</v>
      </c>
      <c r="J890" s="40">
        <v>0</v>
      </c>
      <c r="K890" s="40">
        <v>0</v>
      </c>
      <c r="L890" s="40">
        <v>0</v>
      </c>
      <c r="M890" s="40">
        <v>0</v>
      </c>
      <c r="N890" s="40">
        <v>0</v>
      </c>
      <c r="O890" s="40">
        <v>0</v>
      </c>
      <c r="P890" s="141">
        <f t="shared" si="63"/>
        <v>0</v>
      </c>
    </row>
    <row r="891" spans="1:16" hidden="1" x14ac:dyDescent="0.25">
      <c r="A891" s="255" t="str">
        <f>IF(B891=1,A851,"")</f>
        <v/>
      </c>
      <c r="B891" s="39" t="str">
        <f t="shared" si="62"/>
        <v/>
      </c>
      <c r="C891" s="137">
        <f>VLOOKUP($Y$49,CAD!$J$7:$K$31,2,0)</f>
        <v>0</v>
      </c>
      <c r="D891" s="40">
        <v>0</v>
      </c>
      <c r="E891" s="40">
        <v>0</v>
      </c>
      <c r="F891" s="40">
        <v>0</v>
      </c>
      <c r="G891" s="40">
        <v>0</v>
      </c>
      <c r="H891" s="40">
        <v>0</v>
      </c>
      <c r="I891" s="40">
        <v>0</v>
      </c>
      <c r="J891" s="40">
        <v>0</v>
      </c>
      <c r="K891" s="40">
        <v>0</v>
      </c>
      <c r="L891" s="40">
        <v>0</v>
      </c>
      <c r="M891" s="40">
        <v>0</v>
      </c>
      <c r="N891" s="40">
        <v>0</v>
      </c>
      <c r="O891" s="40">
        <v>0</v>
      </c>
      <c r="P891" s="141">
        <f t="shared" si="63"/>
        <v>0</v>
      </c>
    </row>
    <row r="892" spans="1:16" hidden="1" x14ac:dyDescent="0.25">
      <c r="A892" s="255" t="str">
        <f>IF(B892=1,A851,"")</f>
        <v/>
      </c>
      <c r="B892" s="39" t="str">
        <f t="shared" si="62"/>
        <v/>
      </c>
      <c r="C892" s="137">
        <f>VLOOKUP($Y$50,CAD!$J$7:$K$31,2,0)</f>
        <v>0</v>
      </c>
      <c r="D892" s="40">
        <v>0</v>
      </c>
      <c r="E892" s="40">
        <v>0</v>
      </c>
      <c r="F892" s="40">
        <v>0</v>
      </c>
      <c r="G892" s="40">
        <v>0</v>
      </c>
      <c r="H892" s="40">
        <v>0</v>
      </c>
      <c r="I892" s="40">
        <v>0</v>
      </c>
      <c r="J892" s="40">
        <v>0</v>
      </c>
      <c r="K892" s="40">
        <v>0</v>
      </c>
      <c r="L892" s="40">
        <v>0</v>
      </c>
      <c r="M892" s="40">
        <v>0</v>
      </c>
      <c r="N892" s="40">
        <v>0</v>
      </c>
      <c r="O892" s="40">
        <v>0</v>
      </c>
      <c r="P892" s="141">
        <f t="shared" si="63"/>
        <v>0</v>
      </c>
    </row>
    <row r="893" spans="1:16" hidden="1" x14ac:dyDescent="0.25">
      <c r="A893" s="255" t="str">
        <f>IF(B893=1,A851,"")</f>
        <v/>
      </c>
      <c r="B893" s="39" t="str">
        <f t="shared" si="62"/>
        <v/>
      </c>
      <c r="C893" s="137">
        <f>VLOOKUP($Y$51,CAD!$J$7:$K$31,2,0)</f>
        <v>0</v>
      </c>
      <c r="D893" s="40">
        <v>0</v>
      </c>
      <c r="E893" s="40">
        <v>0</v>
      </c>
      <c r="F893" s="40">
        <v>0</v>
      </c>
      <c r="G893" s="40">
        <v>0</v>
      </c>
      <c r="H893" s="40">
        <v>0</v>
      </c>
      <c r="I893" s="40">
        <v>0</v>
      </c>
      <c r="J893" s="40">
        <v>0</v>
      </c>
      <c r="K893" s="40">
        <v>0</v>
      </c>
      <c r="L893" s="40">
        <v>0</v>
      </c>
      <c r="M893" s="40">
        <v>0</v>
      </c>
      <c r="N893" s="40">
        <v>0</v>
      </c>
      <c r="O893" s="40">
        <v>0</v>
      </c>
      <c r="P893" s="141">
        <f t="shared" si="63"/>
        <v>0</v>
      </c>
    </row>
    <row r="894" spans="1:16" hidden="1" x14ac:dyDescent="0.25">
      <c r="A894" s="255" t="str">
        <f>IF(B894=1,A851,"")</f>
        <v/>
      </c>
      <c r="B894" s="39" t="str">
        <f t="shared" si="62"/>
        <v/>
      </c>
      <c r="C894" s="137">
        <f>VLOOKUP($Y$52,CAD!$J$7:$K$31,2,0)</f>
        <v>0</v>
      </c>
      <c r="D894" s="40">
        <v>0</v>
      </c>
      <c r="E894" s="40">
        <v>0</v>
      </c>
      <c r="F894" s="40">
        <v>0</v>
      </c>
      <c r="G894" s="40">
        <v>0</v>
      </c>
      <c r="H894" s="40">
        <v>0</v>
      </c>
      <c r="I894" s="40">
        <v>0</v>
      </c>
      <c r="J894" s="40">
        <v>0</v>
      </c>
      <c r="K894" s="40">
        <v>0</v>
      </c>
      <c r="L894" s="40">
        <v>0</v>
      </c>
      <c r="M894" s="40">
        <v>0</v>
      </c>
      <c r="N894" s="40">
        <v>0</v>
      </c>
      <c r="O894" s="40">
        <v>0</v>
      </c>
      <c r="P894" s="141">
        <f t="shared" si="63"/>
        <v>0</v>
      </c>
    </row>
    <row r="895" spans="1:16" hidden="1" x14ac:dyDescent="0.25">
      <c r="A895" s="255" t="str">
        <f>IF(B895=1,A851,"")</f>
        <v/>
      </c>
      <c r="B895" s="39" t="str">
        <f t="shared" si="62"/>
        <v/>
      </c>
      <c r="C895" s="137">
        <f>VLOOKUP($Y$53,CAD!$J$7:$K$31,2,0)</f>
        <v>0</v>
      </c>
      <c r="D895" s="40">
        <v>0</v>
      </c>
      <c r="E895" s="40">
        <v>0</v>
      </c>
      <c r="F895" s="40">
        <v>0</v>
      </c>
      <c r="G895" s="40">
        <v>0</v>
      </c>
      <c r="H895" s="40">
        <v>0</v>
      </c>
      <c r="I895" s="40">
        <v>0</v>
      </c>
      <c r="J895" s="40">
        <v>0</v>
      </c>
      <c r="K895" s="40">
        <v>0</v>
      </c>
      <c r="L895" s="40">
        <v>0</v>
      </c>
      <c r="M895" s="40">
        <v>0</v>
      </c>
      <c r="N895" s="40">
        <v>0</v>
      </c>
      <c r="O895" s="40">
        <v>0</v>
      </c>
      <c r="P895" s="141">
        <f t="shared" si="63"/>
        <v>0</v>
      </c>
    </row>
    <row r="896" spans="1:16" hidden="1" x14ac:dyDescent="0.25">
      <c r="A896" s="255" t="str">
        <f>IF(B896=1,A851,"")</f>
        <v/>
      </c>
      <c r="B896" s="39" t="str">
        <f t="shared" si="62"/>
        <v/>
      </c>
      <c r="C896" s="137">
        <f>VLOOKUP($Y$54,CAD!$J$7:$K$31,2,0)</f>
        <v>0</v>
      </c>
      <c r="D896" s="40">
        <v>0</v>
      </c>
      <c r="E896" s="40">
        <v>0</v>
      </c>
      <c r="F896" s="40">
        <v>0</v>
      </c>
      <c r="G896" s="40">
        <v>0</v>
      </c>
      <c r="H896" s="40">
        <v>0</v>
      </c>
      <c r="I896" s="40">
        <v>0</v>
      </c>
      <c r="J896" s="40">
        <v>0</v>
      </c>
      <c r="K896" s="40">
        <v>0</v>
      </c>
      <c r="L896" s="40">
        <v>0</v>
      </c>
      <c r="M896" s="40">
        <v>0</v>
      </c>
      <c r="N896" s="40">
        <v>0</v>
      </c>
      <c r="O896" s="40">
        <v>0</v>
      </c>
      <c r="P896" s="141">
        <f t="shared" si="63"/>
        <v>0</v>
      </c>
    </row>
    <row r="897" spans="1:17" hidden="1" x14ac:dyDescent="0.25">
      <c r="A897" s="255" t="str">
        <f>IF(B897=1,A851,"")</f>
        <v/>
      </c>
      <c r="B897" s="39" t="str">
        <f t="shared" si="62"/>
        <v/>
      </c>
      <c r="C897" s="137">
        <f>VLOOKUP($Y$55,CAD!$J$7:$K$31,2,0)</f>
        <v>0</v>
      </c>
      <c r="D897" s="40">
        <v>0</v>
      </c>
      <c r="E897" s="40">
        <v>0</v>
      </c>
      <c r="F897" s="40">
        <v>0</v>
      </c>
      <c r="G897" s="40">
        <v>0</v>
      </c>
      <c r="H897" s="40">
        <v>0</v>
      </c>
      <c r="I897" s="40">
        <v>0</v>
      </c>
      <c r="J897" s="40">
        <v>0</v>
      </c>
      <c r="K897" s="40">
        <v>0</v>
      </c>
      <c r="L897" s="40">
        <v>0</v>
      </c>
      <c r="M897" s="40">
        <v>0</v>
      </c>
      <c r="N897" s="40">
        <v>0</v>
      </c>
      <c r="O897" s="40">
        <v>0</v>
      </c>
      <c r="P897" s="141">
        <f t="shared" si="63"/>
        <v>0</v>
      </c>
    </row>
    <row r="898" spans="1:17" hidden="1" x14ac:dyDescent="0.25">
      <c r="A898" s="255" t="str">
        <f>IF(B898=1,A851,"")</f>
        <v/>
      </c>
      <c r="B898" s="39" t="str">
        <f t="shared" si="62"/>
        <v/>
      </c>
      <c r="C898" s="137">
        <f>VLOOKUP($Y$56,CAD!$J$7:$K$31,2,0)</f>
        <v>0</v>
      </c>
      <c r="D898" s="40">
        <v>0</v>
      </c>
      <c r="E898" s="40">
        <v>0</v>
      </c>
      <c r="F898" s="40">
        <v>0</v>
      </c>
      <c r="G898" s="40">
        <v>0</v>
      </c>
      <c r="H898" s="40">
        <v>0</v>
      </c>
      <c r="I898" s="40">
        <v>0</v>
      </c>
      <c r="J898" s="40">
        <v>0</v>
      </c>
      <c r="K898" s="40">
        <v>0</v>
      </c>
      <c r="L898" s="40">
        <v>0</v>
      </c>
      <c r="M898" s="40">
        <v>0</v>
      </c>
      <c r="N898" s="40">
        <v>0</v>
      </c>
      <c r="O898" s="40">
        <v>0</v>
      </c>
      <c r="P898" s="141">
        <f t="shared" si="63"/>
        <v>0</v>
      </c>
    </row>
    <row r="899" spans="1:17" hidden="1" x14ac:dyDescent="0.25">
      <c r="A899" s="255" t="str">
        <f>IF(B899=1,A851,"")</f>
        <v/>
      </c>
      <c r="B899" s="39" t="str">
        <f t="shared" si="62"/>
        <v/>
      </c>
      <c r="C899" s="137">
        <f>VLOOKUP($Y$57,CAD!$J$7:$K$31,2,0)</f>
        <v>0</v>
      </c>
      <c r="D899" s="40">
        <v>0</v>
      </c>
      <c r="E899" s="40">
        <v>0</v>
      </c>
      <c r="F899" s="40">
        <v>0</v>
      </c>
      <c r="G899" s="40">
        <v>0</v>
      </c>
      <c r="H899" s="40">
        <v>0</v>
      </c>
      <c r="I899" s="40">
        <v>0</v>
      </c>
      <c r="J899" s="40">
        <v>0</v>
      </c>
      <c r="K899" s="40">
        <v>0</v>
      </c>
      <c r="L899" s="40">
        <v>0</v>
      </c>
      <c r="M899" s="40">
        <v>0</v>
      </c>
      <c r="N899" s="40">
        <v>0</v>
      </c>
      <c r="O899" s="40">
        <v>0</v>
      </c>
      <c r="P899" s="141">
        <f t="shared" si="63"/>
        <v>0</v>
      </c>
    </row>
    <row r="900" spans="1:17" hidden="1" x14ac:dyDescent="0.25">
      <c r="A900" s="255" t="str">
        <f>IF(B900=1,A851,"")</f>
        <v/>
      </c>
      <c r="B900" s="39" t="str">
        <f t="shared" si="62"/>
        <v/>
      </c>
      <c r="C900" s="137">
        <f>VLOOKUP($Y$58,CAD!$J$7:$K$31,2,0)</f>
        <v>0</v>
      </c>
      <c r="D900" s="40">
        <v>0</v>
      </c>
      <c r="E900" s="40">
        <v>0</v>
      </c>
      <c r="F900" s="40">
        <v>0</v>
      </c>
      <c r="G900" s="40">
        <v>0</v>
      </c>
      <c r="H900" s="40">
        <v>0</v>
      </c>
      <c r="I900" s="40">
        <v>0</v>
      </c>
      <c r="J900" s="40">
        <v>0</v>
      </c>
      <c r="K900" s="40">
        <v>0</v>
      </c>
      <c r="L900" s="40">
        <v>0</v>
      </c>
      <c r="M900" s="40">
        <v>0</v>
      </c>
      <c r="N900" s="40">
        <v>0</v>
      </c>
      <c r="O900" s="40">
        <v>0</v>
      </c>
      <c r="P900" s="141">
        <f t="shared" si="63"/>
        <v>0</v>
      </c>
    </row>
    <row r="901" spans="1:17" hidden="1" x14ac:dyDescent="0.25">
      <c r="A901" s="255" t="str">
        <f>IF(B901=1,A851,"")</f>
        <v/>
      </c>
      <c r="B901" s="39" t="str">
        <f t="shared" si="62"/>
        <v/>
      </c>
      <c r="C901" s="137">
        <f>VLOOKUP($Y$59,CAD!$J$7:$K$31,2,0)</f>
        <v>0</v>
      </c>
      <c r="D901" s="40">
        <v>0</v>
      </c>
      <c r="E901" s="40">
        <v>0</v>
      </c>
      <c r="F901" s="40">
        <v>0</v>
      </c>
      <c r="G901" s="40">
        <v>0</v>
      </c>
      <c r="H901" s="40">
        <v>0</v>
      </c>
      <c r="I901" s="40">
        <v>0</v>
      </c>
      <c r="J901" s="40">
        <v>0</v>
      </c>
      <c r="K901" s="40">
        <v>0</v>
      </c>
      <c r="L901" s="40">
        <v>0</v>
      </c>
      <c r="M901" s="40">
        <v>0</v>
      </c>
      <c r="N901" s="40">
        <v>0</v>
      </c>
      <c r="O901" s="40">
        <v>0</v>
      </c>
      <c r="P901" s="141">
        <f t="shared" si="63"/>
        <v>0</v>
      </c>
    </row>
    <row r="902" spans="1:17" hidden="1" x14ac:dyDescent="0.25">
      <c r="A902" s="255">
        <f>A849</f>
        <v>2035</v>
      </c>
    </row>
    <row r="903" spans="1:17" hidden="1" x14ac:dyDescent="0.25">
      <c r="A903" s="255">
        <f>A849</f>
        <v>2035</v>
      </c>
      <c r="C903" s="63" t="s">
        <v>204</v>
      </c>
      <c r="D903" s="34">
        <f>D849-D851</f>
        <v>0</v>
      </c>
      <c r="E903" s="34">
        <f t="shared" ref="E903:P903" si="64">E849-E851</f>
        <v>0</v>
      </c>
      <c r="F903" s="34">
        <f t="shared" si="64"/>
        <v>0</v>
      </c>
      <c r="G903" s="34">
        <f t="shared" si="64"/>
        <v>0</v>
      </c>
      <c r="H903" s="34">
        <f t="shared" si="64"/>
        <v>0</v>
      </c>
      <c r="I903" s="34">
        <f t="shared" si="64"/>
        <v>0</v>
      </c>
      <c r="J903" s="34">
        <f t="shared" si="64"/>
        <v>0</v>
      </c>
      <c r="K903" s="34">
        <f t="shared" si="64"/>
        <v>0</v>
      </c>
      <c r="L903" s="34">
        <f t="shared" si="64"/>
        <v>0</v>
      </c>
      <c r="M903" s="34">
        <f t="shared" si="64"/>
        <v>0</v>
      </c>
      <c r="N903" s="34">
        <f t="shared" si="64"/>
        <v>0</v>
      </c>
      <c r="O903" s="34">
        <f t="shared" si="64"/>
        <v>0</v>
      </c>
      <c r="P903" s="34">
        <f t="shared" si="64"/>
        <v>0</v>
      </c>
    </row>
    <row r="904" spans="1:17" hidden="1" x14ac:dyDescent="0.25"/>
    <row r="905" spans="1:17" ht="15" hidden="1" customHeight="1" thickBot="1" x14ac:dyDescent="0.3">
      <c r="A905" s="255">
        <f>A849+1</f>
        <v>2036</v>
      </c>
      <c r="B905" s="41"/>
      <c r="C905" s="147" t="s">
        <v>202</v>
      </c>
      <c r="D905" s="148">
        <f>PREV_R!D921</f>
        <v>0</v>
      </c>
      <c r="E905" s="148">
        <f>PREV_R!E921</f>
        <v>0</v>
      </c>
      <c r="F905" s="148">
        <f>PREV_R!F921</f>
        <v>0</v>
      </c>
      <c r="G905" s="148">
        <f>PREV_R!G921</f>
        <v>0</v>
      </c>
      <c r="H905" s="148">
        <f>PREV_R!H921</f>
        <v>0</v>
      </c>
      <c r="I905" s="148">
        <f>PREV_R!I921</f>
        <v>0</v>
      </c>
      <c r="J905" s="148">
        <f>PREV_R!J921</f>
        <v>0</v>
      </c>
      <c r="K905" s="148">
        <f>PREV_R!K921</f>
        <v>0</v>
      </c>
      <c r="L905" s="148">
        <f>PREV_R!L921</f>
        <v>0</v>
      </c>
      <c r="M905" s="148">
        <f>PREV_R!M921</f>
        <v>0</v>
      </c>
      <c r="N905" s="148">
        <f>PREV_R!N921</f>
        <v>0</v>
      </c>
      <c r="O905" s="148">
        <f>PREV_R!O921</f>
        <v>0</v>
      </c>
      <c r="P905" s="148">
        <f>SUM(D905:O905)</f>
        <v>0</v>
      </c>
      <c r="Q905" s="9"/>
    </row>
    <row r="906" spans="1:17" ht="15" hidden="1" customHeight="1" x14ac:dyDescent="0.25">
      <c r="A906" s="255">
        <f>A905</f>
        <v>2036</v>
      </c>
      <c r="B906" s="41"/>
      <c r="C906" s="107"/>
      <c r="D906" s="107"/>
      <c r="E906" s="107"/>
      <c r="F906" s="107"/>
      <c r="G906" s="107"/>
      <c r="H906" s="107"/>
      <c r="I906" s="107"/>
      <c r="J906" s="107"/>
      <c r="K906" s="107"/>
      <c r="L906" s="107"/>
      <c r="M906" s="107"/>
      <c r="N906" s="107"/>
      <c r="O906" s="107"/>
      <c r="P906" s="107"/>
      <c r="Q906" s="9"/>
    </row>
    <row r="907" spans="1:17" ht="15" hidden="1" customHeight="1" thickBot="1" x14ac:dyDescent="0.3">
      <c r="A907" s="255">
        <f>A905</f>
        <v>2036</v>
      </c>
      <c r="B907" s="41"/>
      <c r="C907" s="131" t="s">
        <v>203</v>
      </c>
      <c r="D907" s="132">
        <f>SUM(D908:D957)</f>
        <v>0</v>
      </c>
      <c r="E907" s="132">
        <f t="shared" ref="E907:O907" si="65">SUM(E908:E957)</f>
        <v>0</v>
      </c>
      <c r="F907" s="132">
        <f t="shared" si="65"/>
        <v>0</v>
      </c>
      <c r="G907" s="132">
        <f t="shared" si="65"/>
        <v>0</v>
      </c>
      <c r="H907" s="132">
        <f t="shared" si="65"/>
        <v>0</v>
      </c>
      <c r="I907" s="132">
        <f t="shared" si="65"/>
        <v>0</v>
      </c>
      <c r="J907" s="132">
        <f t="shared" si="65"/>
        <v>0</v>
      </c>
      <c r="K907" s="132">
        <f t="shared" si="65"/>
        <v>0</v>
      </c>
      <c r="L907" s="132">
        <f t="shared" si="65"/>
        <v>0</v>
      </c>
      <c r="M907" s="132">
        <f t="shared" si="65"/>
        <v>0</v>
      </c>
      <c r="N907" s="132">
        <f t="shared" si="65"/>
        <v>0</v>
      </c>
      <c r="O907" s="132">
        <f t="shared" si="65"/>
        <v>0</v>
      </c>
      <c r="P907" s="132">
        <f>SUM(D907:O907)</f>
        <v>0</v>
      </c>
      <c r="Q907" s="9"/>
    </row>
    <row r="908" spans="1:17" hidden="1" x14ac:dyDescent="0.25">
      <c r="A908" s="255" t="str">
        <f>IF(B908=1,A907,"")</f>
        <v/>
      </c>
      <c r="B908" s="39" t="str">
        <f>IF(C908&lt;&gt;0,1,"")</f>
        <v/>
      </c>
      <c r="C908" s="138">
        <f>VLOOKUP($Y$10,CAD!$H$7:$I$31,2,0)</f>
        <v>0</v>
      </c>
      <c r="D908" s="139">
        <v>0</v>
      </c>
      <c r="E908" s="139">
        <v>0</v>
      </c>
      <c r="F908" s="139">
        <v>0</v>
      </c>
      <c r="G908" s="139">
        <v>0</v>
      </c>
      <c r="H908" s="139">
        <v>0</v>
      </c>
      <c r="I908" s="139">
        <v>0</v>
      </c>
      <c r="J908" s="139">
        <v>0</v>
      </c>
      <c r="K908" s="139">
        <v>0</v>
      </c>
      <c r="L908" s="139">
        <v>0</v>
      </c>
      <c r="M908" s="139">
        <v>0</v>
      </c>
      <c r="N908" s="139">
        <v>0</v>
      </c>
      <c r="O908" s="139">
        <v>0</v>
      </c>
      <c r="P908" s="140">
        <f>SUM(D908:O908)</f>
        <v>0</v>
      </c>
    </row>
    <row r="909" spans="1:17" hidden="1" x14ac:dyDescent="0.25">
      <c r="A909" s="255" t="str">
        <f>IF(B909=1,A907,"")</f>
        <v/>
      </c>
      <c r="B909" s="39" t="str">
        <f t="shared" ref="B909:B957" si="66">IF(C909&lt;&gt;0,1,"")</f>
        <v/>
      </c>
      <c r="C909" s="138">
        <f>VLOOKUP($Y$11,CAD!$H$7:$I$31,2,0)</f>
        <v>0</v>
      </c>
      <c r="D909" s="40">
        <v>0</v>
      </c>
      <c r="E909" s="40">
        <v>0</v>
      </c>
      <c r="F909" s="40">
        <v>0</v>
      </c>
      <c r="G909" s="40">
        <v>0</v>
      </c>
      <c r="H909" s="40">
        <v>0</v>
      </c>
      <c r="I909" s="40">
        <v>0</v>
      </c>
      <c r="J909" s="40">
        <v>0</v>
      </c>
      <c r="K909" s="40">
        <v>0</v>
      </c>
      <c r="L909" s="40">
        <v>0</v>
      </c>
      <c r="M909" s="40">
        <v>0</v>
      </c>
      <c r="N909" s="40">
        <v>0</v>
      </c>
      <c r="O909" s="40">
        <v>0</v>
      </c>
      <c r="P909" s="141">
        <f t="shared" ref="P909:P957" si="67">SUM(D909:O909)</f>
        <v>0</v>
      </c>
    </row>
    <row r="910" spans="1:17" hidden="1" x14ac:dyDescent="0.25">
      <c r="A910" s="255" t="str">
        <f>IF(B910=1,A907,"")</f>
        <v/>
      </c>
      <c r="B910" s="39" t="str">
        <f t="shared" si="66"/>
        <v/>
      </c>
      <c r="C910" s="138">
        <f>VLOOKUP($Y$12,CAD!$H$7:$I$31,2,0)</f>
        <v>0</v>
      </c>
      <c r="D910" s="40">
        <v>0</v>
      </c>
      <c r="E910" s="40">
        <v>0</v>
      </c>
      <c r="F910" s="40">
        <v>0</v>
      </c>
      <c r="G910" s="40">
        <v>0</v>
      </c>
      <c r="H910" s="40">
        <v>0</v>
      </c>
      <c r="I910" s="40">
        <v>0</v>
      </c>
      <c r="J910" s="40">
        <v>0</v>
      </c>
      <c r="K910" s="40">
        <v>0</v>
      </c>
      <c r="L910" s="40">
        <v>0</v>
      </c>
      <c r="M910" s="40">
        <v>0</v>
      </c>
      <c r="N910" s="40">
        <v>0</v>
      </c>
      <c r="O910" s="40">
        <v>0</v>
      </c>
      <c r="P910" s="141">
        <f t="shared" si="67"/>
        <v>0</v>
      </c>
    </row>
    <row r="911" spans="1:17" hidden="1" x14ac:dyDescent="0.25">
      <c r="A911" s="255" t="str">
        <f>IF(B911=1,A907,"")</f>
        <v/>
      </c>
      <c r="B911" s="39" t="str">
        <f t="shared" si="66"/>
        <v/>
      </c>
      <c r="C911" s="138">
        <f>VLOOKUP($Y$13,CAD!$H$7:$I$31,2,0)</f>
        <v>0</v>
      </c>
      <c r="D911" s="40">
        <v>0</v>
      </c>
      <c r="E911" s="40">
        <v>0</v>
      </c>
      <c r="F911" s="40">
        <v>0</v>
      </c>
      <c r="G911" s="40">
        <v>0</v>
      </c>
      <c r="H911" s="40">
        <v>0</v>
      </c>
      <c r="I911" s="40">
        <v>0</v>
      </c>
      <c r="J911" s="40">
        <v>0</v>
      </c>
      <c r="K911" s="40">
        <v>0</v>
      </c>
      <c r="L911" s="40">
        <v>0</v>
      </c>
      <c r="M911" s="40">
        <v>0</v>
      </c>
      <c r="N911" s="40">
        <v>0</v>
      </c>
      <c r="O911" s="40">
        <v>0</v>
      </c>
      <c r="P911" s="141">
        <f t="shared" si="67"/>
        <v>0</v>
      </c>
    </row>
    <row r="912" spans="1:17" hidden="1" x14ac:dyDescent="0.25">
      <c r="A912" s="255" t="str">
        <f>IF(B912=1,A907,"")</f>
        <v/>
      </c>
      <c r="B912" s="39" t="str">
        <f t="shared" si="66"/>
        <v/>
      </c>
      <c r="C912" s="138">
        <f>VLOOKUP($Y$14,CAD!$H$7:$I$31,2,0)</f>
        <v>0</v>
      </c>
      <c r="D912" s="40">
        <v>0</v>
      </c>
      <c r="E912" s="40">
        <v>0</v>
      </c>
      <c r="F912" s="40">
        <v>0</v>
      </c>
      <c r="G912" s="40">
        <v>0</v>
      </c>
      <c r="H912" s="40">
        <v>0</v>
      </c>
      <c r="I912" s="40">
        <v>0</v>
      </c>
      <c r="J912" s="40">
        <v>0</v>
      </c>
      <c r="K912" s="40">
        <v>0</v>
      </c>
      <c r="L912" s="40">
        <v>0</v>
      </c>
      <c r="M912" s="40">
        <v>0</v>
      </c>
      <c r="N912" s="40">
        <v>0</v>
      </c>
      <c r="O912" s="40">
        <v>0</v>
      </c>
      <c r="P912" s="141">
        <f t="shared" si="67"/>
        <v>0</v>
      </c>
    </row>
    <row r="913" spans="1:16" hidden="1" x14ac:dyDescent="0.25">
      <c r="A913" s="255" t="str">
        <f>IF(B913=1,A907,"")</f>
        <v/>
      </c>
      <c r="B913" s="39" t="str">
        <f t="shared" si="66"/>
        <v/>
      </c>
      <c r="C913" s="138">
        <f>VLOOKUP($Y$15,CAD!$H$7:$I$31,2,0)</f>
        <v>0</v>
      </c>
      <c r="D913" s="40">
        <v>0</v>
      </c>
      <c r="E913" s="40">
        <v>0</v>
      </c>
      <c r="F913" s="40">
        <v>0</v>
      </c>
      <c r="G913" s="40">
        <v>0</v>
      </c>
      <c r="H913" s="40">
        <v>0</v>
      </c>
      <c r="I913" s="40">
        <v>0</v>
      </c>
      <c r="J913" s="40">
        <v>0</v>
      </c>
      <c r="K913" s="40">
        <v>0</v>
      </c>
      <c r="L913" s="40">
        <v>0</v>
      </c>
      <c r="M913" s="40">
        <v>0</v>
      </c>
      <c r="N913" s="40">
        <v>0</v>
      </c>
      <c r="O913" s="40">
        <v>0</v>
      </c>
      <c r="P913" s="141">
        <f t="shared" si="67"/>
        <v>0</v>
      </c>
    </row>
    <row r="914" spans="1:16" hidden="1" x14ac:dyDescent="0.25">
      <c r="A914" s="255" t="str">
        <f>IF(B914=1,A907,"")</f>
        <v/>
      </c>
      <c r="B914" s="39" t="str">
        <f t="shared" si="66"/>
        <v/>
      </c>
      <c r="C914" s="138">
        <f>VLOOKUP($Y$16,CAD!$H$7:$I$31,2,0)</f>
        <v>0</v>
      </c>
      <c r="D914" s="40">
        <v>0</v>
      </c>
      <c r="E914" s="40">
        <v>0</v>
      </c>
      <c r="F914" s="40">
        <v>0</v>
      </c>
      <c r="G914" s="40">
        <v>0</v>
      </c>
      <c r="H914" s="40">
        <v>0</v>
      </c>
      <c r="I914" s="40">
        <v>0</v>
      </c>
      <c r="J914" s="40">
        <v>0</v>
      </c>
      <c r="K914" s="40">
        <v>0</v>
      </c>
      <c r="L914" s="40">
        <v>0</v>
      </c>
      <c r="M914" s="40">
        <v>0</v>
      </c>
      <c r="N914" s="40">
        <v>0</v>
      </c>
      <c r="O914" s="40">
        <v>0</v>
      </c>
      <c r="P914" s="141">
        <f t="shared" si="67"/>
        <v>0</v>
      </c>
    </row>
    <row r="915" spans="1:16" hidden="1" x14ac:dyDescent="0.25">
      <c r="A915" s="255" t="str">
        <f>IF(B915=1,A907,"")</f>
        <v/>
      </c>
      <c r="B915" s="39" t="str">
        <f t="shared" si="66"/>
        <v/>
      </c>
      <c r="C915" s="138">
        <f>VLOOKUP($Y$17,CAD!$H$7:$I$31,2,0)</f>
        <v>0</v>
      </c>
      <c r="D915" s="40">
        <v>0</v>
      </c>
      <c r="E915" s="40">
        <v>0</v>
      </c>
      <c r="F915" s="40">
        <v>0</v>
      </c>
      <c r="G915" s="40">
        <v>0</v>
      </c>
      <c r="H915" s="40">
        <v>0</v>
      </c>
      <c r="I915" s="40">
        <v>0</v>
      </c>
      <c r="J915" s="40">
        <v>0</v>
      </c>
      <c r="K915" s="40">
        <v>0</v>
      </c>
      <c r="L915" s="40">
        <v>0</v>
      </c>
      <c r="M915" s="40">
        <v>0</v>
      </c>
      <c r="N915" s="40">
        <v>0</v>
      </c>
      <c r="O915" s="40">
        <v>0</v>
      </c>
      <c r="P915" s="141">
        <f t="shared" si="67"/>
        <v>0</v>
      </c>
    </row>
    <row r="916" spans="1:16" hidden="1" x14ac:dyDescent="0.25">
      <c r="A916" s="255" t="str">
        <f>IF(B916=1,A907,"")</f>
        <v/>
      </c>
      <c r="B916" s="39" t="str">
        <f t="shared" si="66"/>
        <v/>
      </c>
      <c r="C916" s="138">
        <f>VLOOKUP($Y$18,CAD!$H$7:$I$31,2,0)</f>
        <v>0</v>
      </c>
      <c r="D916" s="40">
        <v>0</v>
      </c>
      <c r="E916" s="40">
        <v>0</v>
      </c>
      <c r="F916" s="40">
        <v>0</v>
      </c>
      <c r="G916" s="40">
        <v>0</v>
      </c>
      <c r="H916" s="40">
        <v>0</v>
      </c>
      <c r="I916" s="40">
        <v>0</v>
      </c>
      <c r="J916" s="40">
        <v>0</v>
      </c>
      <c r="K916" s="40">
        <v>0</v>
      </c>
      <c r="L916" s="40">
        <v>0</v>
      </c>
      <c r="M916" s="40">
        <v>0</v>
      </c>
      <c r="N916" s="40">
        <v>0</v>
      </c>
      <c r="O916" s="40">
        <v>0</v>
      </c>
      <c r="P916" s="141">
        <f t="shared" si="67"/>
        <v>0</v>
      </c>
    </row>
    <row r="917" spans="1:16" hidden="1" x14ac:dyDescent="0.25">
      <c r="A917" s="255" t="str">
        <f>IF(B917=1,A907,"")</f>
        <v/>
      </c>
      <c r="B917" s="39" t="str">
        <f t="shared" si="66"/>
        <v/>
      </c>
      <c r="C917" s="138">
        <f>VLOOKUP($Y$19,CAD!$H$7:$I$31,2,0)</f>
        <v>0</v>
      </c>
      <c r="D917" s="40">
        <v>0</v>
      </c>
      <c r="E917" s="40">
        <v>0</v>
      </c>
      <c r="F917" s="40">
        <v>0</v>
      </c>
      <c r="G917" s="40">
        <v>0</v>
      </c>
      <c r="H917" s="40">
        <v>0</v>
      </c>
      <c r="I917" s="40">
        <v>0</v>
      </c>
      <c r="J917" s="40">
        <v>0</v>
      </c>
      <c r="K917" s="40">
        <v>0</v>
      </c>
      <c r="L917" s="40">
        <v>0</v>
      </c>
      <c r="M917" s="40">
        <v>0</v>
      </c>
      <c r="N917" s="40">
        <v>0</v>
      </c>
      <c r="O917" s="40">
        <v>0</v>
      </c>
      <c r="P917" s="141">
        <f t="shared" si="67"/>
        <v>0</v>
      </c>
    </row>
    <row r="918" spans="1:16" hidden="1" x14ac:dyDescent="0.25">
      <c r="A918" s="255" t="str">
        <f>IF(B918=1,A907,"")</f>
        <v/>
      </c>
      <c r="B918" s="39" t="str">
        <f t="shared" si="66"/>
        <v/>
      </c>
      <c r="C918" s="138">
        <f>VLOOKUP($Y$20,CAD!$H$7:$I$31,2,0)</f>
        <v>0</v>
      </c>
      <c r="D918" s="40">
        <v>0</v>
      </c>
      <c r="E918" s="40">
        <v>0</v>
      </c>
      <c r="F918" s="40">
        <v>0</v>
      </c>
      <c r="G918" s="40">
        <v>0</v>
      </c>
      <c r="H918" s="40">
        <v>0</v>
      </c>
      <c r="I918" s="40">
        <v>0</v>
      </c>
      <c r="J918" s="40">
        <v>0</v>
      </c>
      <c r="K918" s="40">
        <v>0</v>
      </c>
      <c r="L918" s="40">
        <v>0</v>
      </c>
      <c r="M918" s="40">
        <v>0</v>
      </c>
      <c r="N918" s="40">
        <v>0</v>
      </c>
      <c r="O918" s="40">
        <v>0</v>
      </c>
      <c r="P918" s="141">
        <f t="shared" si="67"/>
        <v>0</v>
      </c>
    </row>
    <row r="919" spans="1:16" hidden="1" x14ac:dyDescent="0.25">
      <c r="A919" s="255" t="str">
        <f>IF(B919=1,A907,"")</f>
        <v/>
      </c>
      <c r="B919" s="39" t="str">
        <f t="shared" si="66"/>
        <v/>
      </c>
      <c r="C919" s="138">
        <f>VLOOKUP($Y$21,CAD!$H$7:$I$31,2,0)</f>
        <v>0</v>
      </c>
      <c r="D919" s="40">
        <v>0</v>
      </c>
      <c r="E919" s="40">
        <v>0</v>
      </c>
      <c r="F919" s="40">
        <v>0</v>
      </c>
      <c r="G919" s="40">
        <v>0</v>
      </c>
      <c r="H919" s="40">
        <v>0</v>
      </c>
      <c r="I919" s="40">
        <v>0</v>
      </c>
      <c r="J919" s="40">
        <v>0</v>
      </c>
      <c r="K919" s="40">
        <v>0</v>
      </c>
      <c r="L919" s="40">
        <v>0</v>
      </c>
      <c r="M919" s="40">
        <v>0</v>
      </c>
      <c r="N919" s="40">
        <v>0</v>
      </c>
      <c r="O919" s="40">
        <v>0</v>
      </c>
      <c r="P919" s="141">
        <f t="shared" si="67"/>
        <v>0</v>
      </c>
    </row>
    <row r="920" spans="1:16" hidden="1" x14ac:dyDescent="0.25">
      <c r="A920" s="255" t="str">
        <f>IF(B920=1,A907,"")</f>
        <v/>
      </c>
      <c r="B920" s="39" t="str">
        <f t="shared" si="66"/>
        <v/>
      </c>
      <c r="C920" s="138">
        <f>VLOOKUP($Y$22,CAD!$H$7:$I$31,2,0)</f>
        <v>0</v>
      </c>
      <c r="D920" s="40">
        <v>0</v>
      </c>
      <c r="E920" s="40">
        <v>0</v>
      </c>
      <c r="F920" s="40">
        <v>0</v>
      </c>
      <c r="G920" s="40">
        <v>0</v>
      </c>
      <c r="H920" s="40">
        <v>0</v>
      </c>
      <c r="I920" s="40">
        <v>0</v>
      </c>
      <c r="J920" s="40">
        <v>0</v>
      </c>
      <c r="K920" s="40">
        <v>0</v>
      </c>
      <c r="L920" s="40">
        <v>0</v>
      </c>
      <c r="M920" s="40">
        <v>0</v>
      </c>
      <c r="N920" s="40">
        <v>0</v>
      </c>
      <c r="O920" s="40">
        <v>0</v>
      </c>
      <c r="P920" s="141">
        <f t="shared" si="67"/>
        <v>0</v>
      </c>
    </row>
    <row r="921" spans="1:16" hidden="1" x14ac:dyDescent="0.25">
      <c r="A921" s="255" t="str">
        <f>IF(B921=1,A907,"")</f>
        <v/>
      </c>
      <c r="B921" s="39" t="str">
        <f t="shared" si="66"/>
        <v/>
      </c>
      <c r="C921" s="138">
        <f>VLOOKUP($Y$23,CAD!$H$7:$I$31,2,0)</f>
        <v>0</v>
      </c>
      <c r="D921" s="40">
        <v>0</v>
      </c>
      <c r="E921" s="40">
        <v>0</v>
      </c>
      <c r="F921" s="40">
        <v>0</v>
      </c>
      <c r="G921" s="40">
        <v>0</v>
      </c>
      <c r="H921" s="40">
        <v>0</v>
      </c>
      <c r="I921" s="40">
        <v>0</v>
      </c>
      <c r="J921" s="40">
        <v>0</v>
      </c>
      <c r="K921" s="40">
        <v>0</v>
      </c>
      <c r="L921" s="40">
        <v>0</v>
      </c>
      <c r="M921" s="40">
        <v>0</v>
      </c>
      <c r="N921" s="40">
        <v>0</v>
      </c>
      <c r="O921" s="40">
        <v>0</v>
      </c>
      <c r="P921" s="141">
        <f t="shared" si="67"/>
        <v>0</v>
      </c>
    </row>
    <row r="922" spans="1:16" hidden="1" x14ac:dyDescent="0.25">
      <c r="A922" s="255" t="str">
        <f>IF(B922=1,A907,"")</f>
        <v/>
      </c>
      <c r="B922" s="39" t="str">
        <f t="shared" si="66"/>
        <v/>
      </c>
      <c r="C922" s="138">
        <f>VLOOKUP($Y$24,CAD!$H$7:$I$31,2,0)</f>
        <v>0</v>
      </c>
      <c r="D922" s="40">
        <v>0</v>
      </c>
      <c r="E922" s="40">
        <v>0</v>
      </c>
      <c r="F922" s="40">
        <v>0</v>
      </c>
      <c r="G922" s="40">
        <v>0</v>
      </c>
      <c r="H922" s="40">
        <v>0</v>
      </c>
      <c r="I922" s="40">
        <v>0</v>
      </c>
      <c r="J922" s="40">
        <v>0</v>
      </c>
      <c r="K922" s="40">
        <v>0</v>
      </c>
      <c r="L922" s="40">
        <v>0</v>
      </c>
      <c r="M922" s="40">
        <v>0</v>
      </c>
      <c r="N922" s="40">
        <v>0</v>
      </c>
      <c r="O922" s="40">
        <v>0</v>
      </c>
      <c r="P922" s="141">
        <f t="shared" si="67"/>
        <v>0</v>
      </c>
    </row>
    <row r="923" spans="1:16" hidden="1" x14ac:dyDescent="0.25">
      <c r="A923" s="255" t="str">
        <f>IF(B923=1,A907,"")</f>
        <v/>
      </c>
      <c r="B923" s="39" t="str">
        <f t="shared" si="66"/>
        <v/>
      </c>
      <c r="C923" s="138">
        <f>VLOOKUP($Y$25,CAD!$H$7:$I$31,2,0)</f>
        <v>0</v>
      </c>
      <c r="D923" s="40">
        <v>0</v>
      </c>
      <c r="E923" s="40">
        <v>0</v>
      </c>
      <c r="F923" s="40">
        <v>0</v>
      </c>
      <c r="G923" s="40">
        <v>0</v>
      </c>
      <c r="H923" s="40">
        <v>0</v>
      </c>
      <c r="I923" s="40">
        <v>0</v>
      </c>
      <c r="J923" s="40">
        <v>0</v>
      </c>
      <c r="K923" s="40">
        <v>0</v>
      </c>
      <c r="L923" s="40">
        <v>0</v>
      </c>
      <c r="M923" s="40">
        <v>0</v>
      </c>
      <c r="N923" s="40">
        <v>0</v>
      </c>
      <c r="O923" s="40">
        <v>0</v>
      </c>
      <c r="P923" s="141">
        <f t="shared" si="67"/>
        <v>0</v>
      </c>
    </row>
    <row r="924" spans="1:16" hidden="1" x14ac:dyDescent="0.25">
      <c r="A924" s="255" t="str">
        <f>IF(B924=1,A907,"")</f>
        <v/>
      </c>
      <c r="B924" s="39" t="str">
        <f t="shared" si="66"/>
        <v/>
      </c>
      <c r="C924" s="138">
        <f>VLOOKUP($Y$26,CAD!$H$7:$I$31,2,0)</f>
        <v>0</v>
      </c>
      <c r="D924" s="40">
        <v>0</v>
      </c>
      <c r="E924" s="40">
        <v>0</v>
      </c>
      <c r="F924" s="40">
        <v>0</v>
      </c>
      <c r="G924" s="40">
        <v>0</v>
      </c>
      <c r="H924" s="40">
        <v>0</v>
      </c>
      <c r="I924" s="40">
        <v>0</v>
      </c>
      <c r="J924" s="40">
        <v>0</v>
      </c>
      <c r="K924" s="40">
        <v>0</v>
      </c>
      <c r="L924" s="40">
        <v>0</v>
      </c>
      <c r="M924" s="40">
        <v>0</v>
      </c>
      <c r="N924" s="40">
        <v>0</v>
      </c>
      <c r="O924" s="40">
        <v>0</v>
      </c>
      <c r="P924" s="141">
        <f t="shared" si="67"/>
        <v>0</v>
      </c>
    </row>
    <row r="925" spans="1:16" hidden="1" x14ac:dyDescent="0.25">
      <c r="A925" s="255" t="str">
        <f>IF(B925=1,A907,"")</f>
        <v/>
      </c>
      <c r="B925" s="39" t="str">
        <f t="shared" si="66"/>
        <v/>
      </c>
      <c r="C925" s="138">
        <f>VLOOKUP($Y$27,CAD!$H$7:$I$31,2,0)</f>
        <v>0</v>
      </c>
      <c r="D925" s="40">
        <v>0</v>
      </c>
      <c r="E925" s="40">
        <v>0</v>
      </c>
      <c r="F925" s="40">
        <v>0</v>
      </c>
      <c r="G925" s="40">
        <v>0</v>
      </c>
      <c r="H925" s="40">
        <v>0</v>
      </c>
      <c r="I925" s="40">
        <v>0</v>
      </c>
      <c r="J925" s="40">
        <v>0</v>
      </c>
      <c r="K925" s="40">
        <v>0</v>
      </c>
      <c r="L925" s="40">
        <v>0</v>
      </c>
      <c r="M925" s="40">
        <v>0</v>
      </c>
      <c r="N925" s="40">
        <v>0</v>
      </c>
      <c r="O925" s="40">
        <v>0</v>
      </c>
      <c r="P925" s="141">
        <f t="shared" si="67"/>
        <v>0</v>
      </c>
    </row>
    <row r="926" spans="1:16" hidden="1" x14ac:dyDescent="0.25">
      <c r="A926" s="255" t="str">
        <f>IF(B926=1,A907,"")</f>
        <v/>
      </c>
      <c r="B926" s="39" t="str">
        <f t="shared" si="66"/>
        <v/>
      </c>
      <c r="C926" s="138">
        <f>VLOOKUP($Y$28,CAD!$H$7:$I$31,2,0)</f>
        <v>0</v>
      </c>
      <c r="D926" s="40">
        <v>0</v>
      </c>
      <c r="E926" s="40">
        <v>0</v>
      </c>
      <c r="F926" s="40">
        <v>0</v>
      </c>
      <c r="G926" s="40">
        <v>0</v>
      </c>
      <c r="H926" s="40">
        <v>0</v>
      </c>
      <c r="I926" s="40">
        <v>0</v>
      </c>
      <c r="J926" s="40">
        <v>0</v>
      </c>
      <c r="K926" s="40">
        <v>0</v>
      </c>
      <c r="L926" s="40">
        <v>0</v>
      </c>
      <c r="M926" s="40">
        <v>0</v>
      </c>
      <c r="N926" s="40">
        <v>0</v>
      </c>
      <c r="O926" s="40">
        <v>0</v>
      </c>
      <c r="P926" s="141">
        <f t="shared" si="67"/>
        <v>0</v>
      </c>
    </row>
    <row r="927" spans="1:16" hidden="1" x14ac:dyDescent="0.25">
      <c r="A927" s="255" t="str">
        <f>IF(B927=1,A907,"")</f>
        <v/>
      </c>
      <c r="B927" s="39" t="str">
        <f t="shared" si="66"/>
        <v/>
      </c>
      <c r="C927" s="138">
        <f>VLOOKUP($Y$29,CAD!$H$7:$I$31,2,0)</f>
        <v>0</v>
      </c>
      <c r="D927" s="40">
        <v>0</v>
      </c>
      <c r="E927" s="40">
        <v>0</v>
      </c>
      <c r="F927" s="40">
        <v>0</v>
      </c>
      <c r="G927" s="40">
        <v>0</v>
      </c>
      <c r="H927" s="40">
        <v>0</v>
      </c>
      <c r="I927" s="40">
        <v>0</v>
      </c>
      <c r="J927" s="40">
        <v>0</v>
      </c>
      <c r="K927" s="40">
        <v>0</v>
      </c>
      <c r="L927" s="40">
        <v>0</v>
      </c>
      <c r="M927" s="40">
        <v>0</v>
      </c>
      <c r="N927" s="40">
        <v>0</v>
      </c>
      <c r="O927" s="40">
        <v>0</v>
      </c>
      <c r="P927" s="141">
        <f t="shared" si="67"/>
        <v>0</v>
      </c>
    </row>
    <row r="928" spans="1:16" hidden="1" x14ac:dyDescent="0.25">
      <c r="A928" s="255" t="str">
        <f>IF(B928=1,A907,"")</f>
        <v/>
      </c>
      <c r="B928" s="39" t="str">
        <f t="shared" si="66"/>
        <v/>
      </c>
      <c r="C928" s="138">
        <f>VLOOKUP($Y$30,CAD!$H$7:$I$31,2,0)</f>
        <v>0</v>
      </c>
      <c r="D928" s="40">
        <v>0</v>
      </c>
      <c r="E928" s="40">
        <v>0</v>
      </c>
      <c r="F928" s="40">
        <v>0</v>
      </c>
      <c r="G928" s="40">
        <v>0</v>
      </c>
      <c r="H928" s="40">
        <v>0</v>
      </c>
      <c r="I928" s="40">
        <v>0</v>
      </c>
      <c r="J928" s="40">
        <v>0</v>
      </c>
      <c r="K928" s="40">
        <v>0</v>
      </c>
      <c r="L928" s="40">
        <v>0</v>
      </c>
      <c r="M928" s="40">
        <v>0</v>
      </c>
      <c r="N928" s="40">
        <v>0</v>
      </c>
      <c r="O928" s="40">
        <v>0</v>
      </c>
      <c r="P928" s="141">
        <f t="shared" si="67"/>
        <v>0</v>
      </c>
    </row>
    <row r="929" spans="1:16" hidden="1" x14ac:dyDescent="0.25">
      <c r="A929" s="255" t="str">
        <f>IF(B929=1,A907,"")</f>
        <v/>
      </c>
      <c r="B929" s="39" t="str">
        <f t="shared" si="66"/>
        <v/>
      </c>
      <c r="C929" s="138">
        <f>VLOOKUP($Y$31,CAD!$H$7:$I$31,2,0)</f>
        <v>0</v>
      </c>
      <c r="D929" s="40">
        <v>0</v>
      </c>
      <c r="E929" s="40">
        <v>0</v>
      </c>
      <c r="F929" s="40">
        <v>0</v>
      </c>
      <c r="G929" s="40">
        <v>0</v>
      </c>
      <c r="H929" s="40">
        <v>0</v>
      </c>
      <c r="I929" s="40">
        <v>0</v>
      </c>
      <c r="J929" s="40">
        <v>0</v>
      </c>
      <c r="K929" s="40">
        <v>0</v>
      </c>
      <c r="L929" s="40">
        <v>0</v>
      </c>
      <c r="M929" s="40">
        <v>0</v>
      </c>
      <c r="N929" s="40">
        <v>0</v>
      </c>
      <c r="O929" s="40">
        <v>0</v>
      </c>
      <c r="P929" s="141">
        <f t="shared" si="67"/>
        <v>0</v>
      </c>
    </row>
    <row r="930" spans="1:16" hidden="1" x14ac:dyDescent="0.25">
      <c r="A930" s="255" t="str">
        <f>IF(B930=1,A907,"")</f>
        <v/>
      </c>
      <c r="B930" s="39" t="str">
        <f t="shared" si="66"/>
        <v/>
      </c>
      <c r="C930" s="138">
        <f>VLOOKUP($Y$32,CAD!$H$7:$I$31,2,0)</f>
        <v>0</v>
      </c>
      <c r="D930" s="40">
        <v>0</v>
      </c>
      <c r="E930" s="40">
        <v>0</v>
      </c>
      <c r="F930" s="40">
        <v>0</v>
      </c>
      <c r="G930" s="40">
        <v>0</v>
      </c>
      <c r="H930" s="40">
        <v>0</v>
      </c>
      <c r="I930" s="40">
        <v>0</v>
      </c>
      <c r="J930" s="40">
        <v>0</v>
      </c>
      <c r="K930" s="40">
        <v>0</v>
      </c>
      <c r="L930" s="40">
        <v>0</v>
      </c>
      <c r="M930" s="40">
        <v>0</v>
      </c>
      <c r="N930" s="40">
        <v>0</v>
      </c>
      <c r="O930" s="40">
        <v>0</v>
      </c>
      <c r="P930" s="141">
        <f t="shared" si="67"/>
        <v>0</v>
      </c>
    </row>
    <row r="931" spans="1:16" hidden="1" x14ac:dyDescent="0.25">
      <c r="A931" s="255" t="str">
        <f>IF(B931=1,A907,"")</f>
        <v/>
      </c>
      <c r="B931" s="39" t="str">
        <f t="shared" si="66"/>
        <v/>
      </c>
      <c r="C931" s="138">
        <f>VLOOKUP($Y$33,CAD!$H$7:$I$31,2,0)</f>
        <v>0</v>
      </c>
      <c r="D931" s="40">
        <v>0</v>
      </c>
      <c r="E931" s="40">
        <v>0</v>
      </c>
      <c r="F931" s="40">
        <v>0</v>
      </c>
      <c r="G931" s="40">
        <v>0</v>
      </c>
      <c r="H931" s="40">
        <v>0</v>
      </c>
      <c r="I931" s="40">
        <v>0</v>
      </c>
      <c r="J931" s="40">
        <v>0</v>
      </c>
      <c r="K931" s="40">
        <v>0</v>
      </c>
      <c r="L931" s="40">
        <v>0</v>
      </c>
      <c r="M931" s="40">
        <v>0</v>
      </c>
      <c r="N931" s="40">
        <v>0</v>
      </c>
      <c r="O931" s="40">
        <v>0</v>
      </c>
      <c r="P931" s="141">
        <f t="shared" si="67"/>
        <v>0</v>
      </c>
    </row>
    <row r="932" spans="1:16" hidden="1" x14ac:dyDescent="0.25">
      <c r="A932" s="255" t="str">
        <f>IF(B932=1,A907,"")</f>
        <v/>
      </c>
      <c r="B932" s="39" t="str">
        <f t="shared" si="66"/>
        <v/>
      </c>
      <c r="C932" s="138">
        <f>VLOOKUP($Y$34,CAD!$H$7:$I$31,2,0)</f>
        <v>0</v>
      </c>
      <c r="D932" s="40">
        <v>0</v>
      </c>
      <c r="E932" s="40">
        <v>0</v>
      </c>
      <c r="F932" s="40">
        <v>0</v>
      </c>
      <c r="G932" s="40">
        <v>0</v>
      </c>
      <c r="H932" s="40">
        <v>0</v>
      </c>
      <c r="I932" s="40">
        <v>0</v>
      </c>
      <c r="J932" s="40">
        <v>0</v>
      </c>
      <c r="K932" s="40">
        <v>0</v>
      </c>
      <c r="L932" s="40">
        <v>0</v>
      </c>
      <c r="M932" s="40">
        <v>0</v>
      </c>
      <c r="N932" s="40">
        <v>0</v>
      </c>
      <c r="O932" s="40">
        <v>0</v>
      </c>
      <c r="P932" s="141">
        <f t="shared" si="67"/>
        <v>0</v>
      </c>
    </row>
    <row r="933" spans="1:16" hidden="1" x14ac:dyDescent="0.25">
      <c r="A933" s="255" t="str">
        <f>IF(B933=1,A907,"")</f>
        <v/>
      </c>
      <c r="B933" s="39" t="str">
        <f t="shared" si="66"/>
        <v/>
      </c>
      <c r="C933" s="137">
        <f>VLOOKUP($Y$35,CAD!$J$7:$K$31,2,0)</f>
        <v>0</v>
      </c>
      <c r="D933" s="40">
        <v>0</v>
      </c>
      <c r="E933" s="40">
        <v>0</v>
      </c>
      <c r="F933" s="40">
        <v>0</v>
      </c>
      <c r="G933" s="40">
        <v>0</v>
      </c>
      <c r="H933" s="40">
        <v>0</v>
      </c>
      <c r="I933" s="40">
        <v>0</v>
      </c>
      <c r="J933" s="40">
        <v>0</v>
      </c>
      <c r="K933" s="40">
        <v>0</v>
      </c>
      <c r="L933" s="40">
        <v>0</v>
      </c>
      <c r="M933" s="40">
        <v>0</v>
      </c>
      <c r="N933" s="40">
        <v>0</v>
      </c>
      <c r="O933" s="40">
        <v>0</v>
      </c>
      <c r="P933" s="141">
        <f t="shared" si="67"/>
        <v>0</v>
      </c>
    </row>
    <row r="934" spans="1:16" hidden="1" x14ac:dyDescent="0.25">
      <c r="A934" s="255" t="str">
        <f>IF(B934=1,A907,"")</f>
        <v/>
      </c>
      <c r="B934" s="39" t="str">
        <f t="shared" si="66"/>
        <v/>
      </c>
      <c r="C934" s="137">
        <f>VLOOKUP($Y$36,CAD!$J$7:$K$31,2,0)</f>
        <v>0</v>
      </c>
      <c r="D934" s="40">
        <v>0</v>
      </c>
      <c r="E934" s="40">
        <v>0</v>
      </c>
      <c r="F934" s="40">
        <v>0</v>
      </c>
      <c r="G934" s="40">
        <v>0</v>
      </c>
      <c r="H934" s="40">
        <v>0</v>
      </c>
      <c r="I934" s="40">
        <v>0</v>
      </c>
      <c r="J934" s="40">
        <v>0</v>
      </c>
      <c r="K934" s="40">
        <v>0</v>
      </c>
      <c r="L934" s="40">
        <v>0</v>
      </c>
      <c r="M934" s="40">
        <v>0</v>
      </c>
      <c r="N934" s="40">
        <v>0</v>
      </c>
      <c r="O934" s="40">
        <v>0</v>
      </c>
      <c r="P934" s="141">
        <f t="shared" si="67"/>
        <v>0</v>
      </c>
    </row>
    <row r="935" spans="1:16" hidden="1" x14ac:dyDescent="0.25">
      <c r="A935" s="255" t="str">
        <f>IF(B935=1,A907,"")</f>
        <v/>
      </c>
      <c r="B935" s="39" t="str">
        <f t="shared" si="66"/>
        <v/>
      </c>
      <c r="C935" s="137">
        <f>VLOOKUP($Y$37,CAD!$J$7:$K$31,2,0)</f>
        <v>0</v>
      </c>
      <c r="D935" s="40">
        <v>0</v>
      </c>
      <c r="E935" s="40">
        <v>0</v>
      </c>
      <c r="F935" s="40">
        <v>0</v>
      </c>
      <c r="G935" s="40">
        <v>0</v>
      </c>
      <c r="H935" s="40">
        <v>0</v>
      </c>
      <c r="I935" s="40">
        <v>0</v>
      </c>
      <c r="J935" s="40">
        <v>0</v>
      </c>
      <c r="K935" s="40">
        <v>0</v>
      </c>
      <c r="L935" s="40">
        <v>0</v>
      </c>
      <c r="M935" s="40">
        <v>0</v>
      </c>
      <c r="N935" s="40">
        <v>0</v>
      </c>
      <c r="O935" s="40">
        <v>0</v>
      </c>
      <c r="P935" s="141">
        <f t="shared" si="67"/>
        <v>0</v>
      </c>
    </row>
    <row r="936" spans="1:16" hidden="1" x14ac:dyDescent="0.25">
      <c r="A936" s="255" t="str">
        <f>IF(B936=1,A907,"")</f>
        <v/>
      </c>
      <c r="B936" s="39" t="str">
        <f t="shared" si="66"/>
        <v/>
      </c>
      <c r="C936" s="137">
        <f>VLOOKUP($Y$38,CAD!$J$7:$K$31,2,0)</f>
        <v>0</v>
      </c>
      <c r="D936" s="40">
        <v>0</v>
      </c>
      <c r="E936" s="40">
        <v>0</v>
      </c>
      <c r="F936" s="40">
        <v>0</v>
      </c>
      <c r="G936" s="40">
        <v>0</v>
      </c>
      <c r="H936" s="40">
        <v>0</v>
      </c>
      <c r="I936" s="40">
        <v>0</v>
      </c>
      <c r="J936" s="40">
        <v>0</v>
      </c>
      <c r="K936" s="40">
        <v>0</v>
      </c>
      <c r="L936" s="40">
        <v>0</v>
      </c>
      <c r="M936" s="40">
        <v>0</v>
      </c>
      <c r="N936" s="40">
        <v>0</v>
      </c>
      <c r="O936" s="40">
        <v>0</v>
      </c>
      <c r="P936" s="141">
        <f t="shared" si="67"/>
        <v>0</v>
      </c>
    </row>
    <row r="937" spans="1:16" hidden="1" x14ac:dyDescent="0.25">
      <c r="A937" s="255" t="str">
        <f>IF(B937=1,A907,"")</f>
        <v/>
      </c>
      <c r="B937" s="39" t="str">
        <f t="shared" si="66"/>
        <v/>
      </c>
      <c r="C937" s="137">
        <f>VLOOKUP($Y$39,CAD!$J$7:$K$31,2,0)</f>
        <v>0</v>
      </c>
      <c r="D937" s="40">
        <v>0</v>
      </c>
      <c r="E937" s="40">
        <v>0</v>
      </c>
      <c r="F937" s="40">
        <v>0</v>
      </c>
      <c r="G937" s="40">
        <v>0</v>
      </c>
      <c r="H937" s="40">
        <v>0</v>
      </c>
      <c r="I937" s="40">
        <v>0</v>
      </c>
      <c r="J937" s="40">
        <v>0</v>
      </c>
      <c r="K937" s="40">
        <v>0</v>
      </c>
      <c r="L937" s="40">
        <v>0</v>
      </c>
      <c r="M937" s="40">
        <v>0</v>
      </c>
      <c r="N937" s="40">
        <v>0</v>
      </c>
      <c r="O937" s="40">
        <v>0</v>
      </c>
      <c r="P937" s="141">
        <f t="shared" si="67"/>
        <v>0</v>
      </c>
    </row>
    <row r="938" spans="1:16" hidden="1" x14ac:dyDescent="0.25">
      <c r="A938" s="255" t="str">
        <f>IF(B938=1,A907,"")</f>
        <v/>
      </c>
      <c r="B938" s="39" t="str">
        <f t="shared" si="66"/>
        <v/>
      </c>
      <c r="C938" s="137">
        <f>VLOOKUP($Y$40,CAD!$J$7:$K$31,2,0)</f>
        <v>0</v>
      </c>
      <c r="D938" s="40">
        <v>0</v>
      </c>
      <c r="E938" s="40">
        <v>0</v>
      </c>
      <c r="F938" s="40">
        <v>0</v>
      </c>
      <c r="G938" s="40">
        <v>0</v>
      </c>
      <c r="H938" s="40">
        <v>0</v>
      </c>
      <c r="I938" s="40">
        <v>0</v>
      </c>
      <c r="J938" s="40">
        <v>0</v>
      </c>
      <c r="K938" s="40">
        <v>0</v>
      </c>
      <c r="L938" s="40">
        <v>0</v>
      </c>
      <c r="M938" s="40">
        <v>0</v>
      </c>
      <c r="N938" s="40">
        <v>0</v>
      </c>
      <c r="O938" s="40">
        <v>0</v>
      </c>
      <c r="P938" s="141">
        <f t="shared" si="67"/>
        <v>0</v>
      </c>
    </row>
    <row r="939" spans="1:16" hidden="1" x14ac:dyDescent="0.25">
      <c r="A939" s="255" t="str">
        <f>IF(B939=1,A907,"")</f>
        <v/>
      </c>
      <c r="B939" s="39" t="str">
        <f t="shared" si="66"/>
        <v/>
      </c>
      <c r="C939" s="137">
        <f>VLOOKUP($Y$41,CAD!$J$7:$K$31,2,0)</f>
        <v>0</v>
      </c>
      <c r="D939" s="40">
        <v>0</v>
      </c>
      <c r="E939" s="40">
        <v>0</v>
      </c>
      <c r="F939" s="40">
        <v>0</v>
      </c>
      <c r="G939" s="40">
        <v>0</v>
      </c>
      <c r="H939" s="40">
        <v>0</v>
      </c>
      <c r="I939" s="40">
        <v>0</v>
      </c>
      <c r="J939" s="40">
        <v>0</v>
      </c>
      <c r="K939" s="40">
        <v>0</v>
      </c>
      <c r="L939" s="40">
        <v>0</v>
      </c>
      <c r="M939" s="40">
        <v>0</v>
      </c>
      <c r="N939" s="40">
        <v>0</v>
      </c>
      <c r="O939" s="40">
        <v>0</v>
      </c>
      <c r="P939" s="141">
        <f t="shared" si="67"/>
        <v>0</v>
      </c>
    </row>
    <row r="940" spans="1:16" hidden="1" x14ac:dyDescent="0.25">
      <c r="A940" s="255" t="str">
        <f>IF(B940=1,A907,"")</f>
        <v/>
      </c>
      <c r="B940" s="39" t="str">
        <f t="shared" si="66"/>
        <v/>
      </c>
      <c r="C940" s="137">
        <f>VLOOKUP($Y$42,CAD!$J$7:$K$31,2,0)</f>
        <v>0</v>
      </c>
      <c r="D940" s="40">
        <v>0</v>
      </c>
      <c r="E940" s="40">
        <v>0</v>
      </c>
      <c r="F940" s="40">
        <v>0</v>
      </c>
      <c r="G940" s="40">
        <v>0</v>
      </c>
      <c r="H940" s="40">
        <v>0</v>
      </c>
      <c r="I940" s="40">
        <v>0</v>
      </c>
      <c r="J940" s="40">
        <v>0</v>
      </c>
      <c r="K940" s="40">
        <v>0</v>
      </c>
      <c r="L940" s="40">
        <v>0</v>
      </c>
      <c r="M940" s="40">
        <v>0</v>
      </c>
      <c r="N940" s="40">
        <v>0</v>
      </c>
      <c r="O940" s="40">
        <v>0</v>
      </c>
      <c r="P940" s="141">
        <f t="shared" si="67"/>
        <v>0</v>
      </c>
    </row>
    <row r="941" spans="1:16" hidden="1" x14ac:dyDescent="0.25">
      <c r="A941" s="255" t="str">
        <f>IF(B941=1,A907,"")</f>
        <v/>
      </c>
      <c r="B941" s="39" t="str">
        <f t="shared" si="66"/>
        <v/>
      </c>
      <c r="C941" s="137">
        <f>VLOOKUP($Y$43,CAD!$J$7:$K$31,2,0)</f>
        <v>0</v>
      </c>
      <c r="D941" s="40">
        <v>0</v>
      </c>
      <c r="E941" s="40">
        <v>0</v>
      </c>
      <c r="F941" s="40">
        <v>0</v>
      </c>
      <c r="G941" s="40">
        <v>0</v>
      </c>
      <c r="H941" s="40">
        <v>0</v>
      </c>
      <c r="I941" s="40">
        <v>0</v>
      </c>
      <c r="J941" s="40">
        <v>0</v>
      </c>
      <c r="K941" s="40">
        <v>0</v>
      </c>
      <c r="L941" s="40">
        <v>0</v>
      </c>
      <c r="M941" s="40">
        <v>0</v>
      </c>
      <c r="N941" s="40">
        <v>0</v>
      </c>
      <c r="O941" s="40">
        <v>0</v>
      </c>
      <c r="P941" s="141">
        <f t="shared" si="67"/>
        <v>0</v>
      </c>
    </row>
    <row r="942" spans="1:16" hidden="1" x14ac:dyDescent="0.25">
      <c r="A942" s="255" t="str">
        <f>IF(B942=1,A907,"")</f>
        <v/>
      </c>
      <c r="B942" s="39" t="str">
        <f t="shared" si="66"/>
        <v/>
      </c>
      <c r="C942" s="137">
        <f>VLOOKUP($Y$44,CAD!$J$7:$K$31,2,0)</f>
        <v>0</v>
      </c>
      <c r="D942" s="40">
        <v>0</v>
      </c>
      <c r="E942" s="40">
        <v>0</v>
      </c>
      <c r="F942" s="40">
        <v>0</v>
      </c>
      <c r="G942" s="40">
        <v>0</v>
      </c>
      <c r="H942" s="40">
        <v>0</v>
      </c>
      <c r="I942" s="40">
        <v>0</v>
      </c>
      <c r="J942" s="40">
        <v>0</v>
      </c>
      <c r="K942" s="40">
        <v>0</v>
      </c>
      <c r="L942" s="40">
        <v>0</v>
      </c>
      <c r="M942" s="40">
        <v>0</v>
      </c>
      <c r="N942" s="40">
        <v>0</v>
      </c>
      <c r="O942" s="40">
        <v>0</v>
      </c>
      <c r="P942" s="141">
        <f t="shared" si="67"/>
        <v>0</v>
      </c>
    </row>
    <row r="943" spans="1:16" hidden="1" x14ac:dyDescent="0.25">
      <c r="A943" s="255" t="str">
        <f>IF(B943=1,A907,"")</f>
        <v/>
      </c>
      <c r="B943" s="39" t="str">
        <f t="shared" si="66"/>
        <v/>
      </c>
      <c r="C943" s="137">
        <f>VLOOKUP($Y$45,CAD!$J$7:$K$31,2,0)</f>
        <v>0</v>
      </c>
      <c r="D943" s="40">
        <v>0</v>
      </c>
      <c r="E943" s="40">
        <v>0</v>
      </c>
      <c r="F943" s="40">
        <v>0</v>
      </c>
      <c r="G943" s="40">
        <v>0</v>
      </c>
      <c r="H943" s="40">
        <v>0</v>
      </c>
      <c r="I943" s="40">
        <v>0</v>
      </c>
      <c r="J943" s="40">
        <v>0</v>
      </c>
      <c r="K943" s="40">
        <v>0</v>
      </c>
      <c r="L943" s="40">
        <v>0</v>
      </c>
      <c r="M943" s="40">
        <v>0</v>
      </c>
      <c r="N943" s="40">
        <v>0</v>
      </c>
      <c r="O943" s="40">
        <v>0</v>
      </c>
      <c r="P943" s="141">
        <f t="shared" si="67"/>
        <v>0</v>
      </c>
    </row>
    <row r="944" spans="1:16" hidden="1" x14ac:dyDescent="0.25">
      <c r="A944" s="255" t="str">
        <f>IF(B944=1,A907,"")</f>
        <v/>
      </c>
      <c r="B944" s="39" t="str">
        <f t="shared" si="66"/>
        <v/>
      </c>
      <c r="C944" s="137">
        <f>VLOOKUP($Y$46,CAD!$J$7:$K$31,2,0)</f>
        <v>0</v>
      </c>
      <c r="D944" s="40">
        <v>0</v>
      </c>
      <c r="E944" s="40">
        <v>0</v>
      </c>
      <c r="F944" s="40">
        <v>0</v>
      </c>
      <c r="G944" s="40">
        <v>0</v>
      </c>
      <c r="H944" s="40">
        <v>0</v>
      </c>
      <c r="I944" s="40">
        <v>0</v>
      </c>
      <c r="J944" s="40">
        <v>0</v>
      </c>
      <c r="K944" s="40">
        <v>0</v>
      </c>
      <c r="L944" s="40">
        <v>0</v>
      </c>
      <c r="M944" s="40">
        <v>0</v>
      </c>
      <c r="N944" s="40">
        <v>0</v>
      </c>
      <c r="O944" s="40">
        <v>0</v>
      </c>
      <c r="P944" s="141">
        <f t="shared" si="67"/>
        <v>0</v>
      </c>
    </row>
    <row r="945" spans="1:16" hidden="1" x14ac:dyDescent="0.25">
      <c r="A945" s="255" t="str">
        <f>IF(B945=1,A907,"")</f>
        <v/>
      </c>
      <c r="B945" s="39" t="str">
        <f t="shared" si="66"/>
        <v/>
      </c>
      <c r="C945" s="137">
        <f>VLOOKUP($Y$47,CAD!$J$7:$K$31,2,0)</f>
        <v>0</v>
      </c>
      <c r="D945" s="40">
        <v>0</v>
      </c>
      <c r="E945" s="40">
        <v>0</v>
      </c>
      <c r="F945" s="40">
        <v>0</v>
      </c>
      <c r="G945" s="40">
        <v>0</v>
      </c>
      <c r="H945" s="40">
        <v>0</v>
      </c>
      <c r="I945" s="40">
        <v>0</v>
      </c>
      <c r="J945" s="40">
        <v>0</v>
      </c>
      <c r="K945" s="40">
        <v>0</v>
      </c>
      <c r="L945" s="40">
        <v>0</v>
      </c>
      <c r="M945" s="40">
        <v>0</v>
      </c>
      <c r="N945" s="40">
        <v>0</v>
      </c>
      <c r="O945" s="40">
        <v>0</v>
      </c>
      <c r="P945" s="141">
        <f t="shared" si="67"/>
        <v>0</v>
      </c>
    </row>
    <row r="946" spans="1:16" hidden="1" x14ac:dyDescent="0.25">
      <c r="A946" s="255" t="str">
        <f>IF(B946=1,A907,"")</f>
        <v/>
      </c>
      <c r="B946" s="39" t="str">
        <f t="shared" si="66"/>
        <v/>
      </c>
      <c r="C946" s="137">
        <f>VLOOKUP($Y$48,CAD!$J$7:$K$31,2,0)</f>
        <v>0</v>
      </c>
      <c r="D946" s="40">
        <v>0</v>
      </c>
      <c r="E946" s="40">
        <v>0</v>
      </c>
      <c r="F946" s="40">
        <v>0</v>
      </c>
      <c r="G946" s="40">
        <v>0</v>
      </c>
      <c r="H946" s="40">
        <v>0</v>
      </c>
      <c r="I946" s="40">
        <v>0</v>
      </c>
      <c r="J946" s="40">
        <v>0</v>
      </c>
      <c r="K946" s="40">
        <v>0</v>
      </c>
      <c r="L946" s="40">
        <v>0</v>
      </c>
      <c r="M946" s="40">
        <v>0</v>
      </c>
      <c r="N946" s="40">
        <v>0</v>
      </c>
      <c r="O946" s="40">
        <v>0</v>
      </c>
      <c r="P946" s="141">
        <f t="shared" si="67"/>
        <v>0</v>
      </c>
    </row>
    <row r="947" spans="1:16" hidden="1" x14ac:dyDescent="0.25">
      <c r="A947" s="255" t="str">
        <f>IF(B947=1,A907,"")</f>
        <v/>
      </c>
      <c r="B947" s="39" t="str">
        <f t="shared" si="66"/>
        <v/>
      </c>
      <c r="C947" s="137">
        <f>VLOOKUP($Y$49,CAD!$J$7:$K$31,2,0)</f>
        <v>0</v>
      </c>
      <c r="D947" s="40">
        <v>0</v>
      </c>
      <c r="E947" s="40">
        <v>0</v>
      </c>
      <c r="F947" s="40">
        <v>0</v>
      </c>
      <c r="G947" s="40">
        <v>0</v>
      </c>
      <c r="H947" s="40">
        <v>0</v>
      </c>
      <c r="I947" s="40">
        <v>0</v>
      </c>
      <c r="J947" s="40">
        <v>0</v>
      </c>
      <c r="K947" s="40">
        <v>0</v>
      </c>
      <c r="L947" s="40">
        <v>0</v>
      </c>
      <c r="M947" s="40">
        <v>0</v>
      </c>
      <c r="N947" s="40">
        <v>0</v>
      </c>
      <c r="O947" s="40">
        <v>0</v>
      </c>
      <c r="P947" s="141">
        <f t="shared" si="67"/>
        <v>0</v>
      </c>
    </row>
    <row r="948" spans="1:16" hidden="1" x14ac:dyDescent="0.25">
      <c r="A948" s="255" t="str">
        <f>IF(B948=1,A907,"")</f>
        <v/>
      </c>
      <c r="B948" s="39" t="str">
        <f t="shared" si="66"/>
        <v/>
      </c>
      <c r="C948" s="137">
        <f>VLOOKUP($Y$50,CAD!$J$7:$K$31,2,0)</f>
        <v>0</v>
      </c>
      <c r="D948" s="40">
        <v>0</v>
      </c>
      <c r="E948" s="40">
        <v>0</v>
      </c>
      <c r="F948" s="40">
        <v>0</v>
      </c>
      <c r="G948" s="40">
        <v>0</v>
      </c>
      <c r="H948" s="40">
        <v>0</v>
      </c>
      <c r="I948" s="40">
        <v>0</v>
      </c>
      <c r="J948" s="40">
        <v>0</v>
      </c>
      <c r="K948" s="40">
        <v>0</v>
      </c>
      <c r="L948" s="40">
        <v>0</v>
      </c>
      <c r="M948" s="40">
        <v>0</v>
      </c>
      <c r="N948" s="40">
        <v>0</v>
      </c>
      <c r="O948" s="40">
        <v>0</v>
      </c>
      <c r="P948" s="141">
        <f t="shared" si="67"/>
        <v>0</v>
      </c>
    </row>
    <row r="949" spans="1:16" hidden="1" x14ac:dyDescent="0.25">
      <c r="A949" s="255" t="str">
        <f>IF(B949=1,A907,"")</f>
        <v/>
      </c>
      <c r="B949" s="39" t="str">
        <f t="shared" si="66"/>
        <v/>
      </c>
      <c r="C949" s="137">
        <f>VLOOKUP($Y$51,CAD!$J$7:$K$31,2,0)</f>
        <v>0</v>
      </c>
      <c r="D949" s="40">
        <v>0</v>
      </c>
      <c r="E949" s="40">
        <v>0</v>
      </c>
      <c r="F949" s="40">
        <v>0</v>
      </c>
      <c r="G949" s="40">
        <v>0</v>
      </c>
      <c r="H949" s="40">
        <v>0</v>
      </c>
      <c r="I949" s="40">
        <v>0</v>
      </c>
      <c r="J949" s="40">
        <v>0</v>
      </c>
      <c r="K949" s="40">
        <v>0</v>
      </c>
      <c r="L949" s="40">
        <v>0</v>
      </c>
      <c r="M949" s="40">
        <v>0</v>
      </c>
      <c r="N949" s="40">
        <v>0</v>
      </c>
      <c r="O949" s="40">
        <v>0</v>
      </c>
      <c r="P949" s="141">
        <f t="shared" si="67"/>
        <v>0</v>
      </c>
    </row>
    <row r="950" spans="1:16" hidden="1" x14ac:dyDescent="0.25">
      <c r="A950" s="255" t="str">
        <f>IF(B950=1,A907,"")</f>
        <v/>
      </c>
      <c r="B950" s="39" t="str">
        <f t="shared" si="66"/>
        <v/>
      </c>
      <c r="C950" s="137">
        <f>VLOOKUP($Y$52,CAD!$J$7:$K$31,2,0)</f>
        <v>0</v>
      </c>
      <c r="D950" s="40">
        <v>0</v>
      </c>
      <c r="E950" s="40">
        <v>0</v>
      </c>
      <c r="F950" s="40">
        <v>0</v>
      </c>
      <c r="G950" s="40">
        <v>0</v>
      </c>
      <c r="H950" s="40">
        <v>0</v>
      </c>
      <c r="I950" s="40">
        <v>0</v>
      </c>
      <c r="J950" s="40">
        <v>0</v>
      </c>
      <c r="K950" s="40">
        <v>0</v>
      </c>
      <c r="L950" s="40">
        <v>0</v>
      </c>
      <c r="M950" s="40">
        <v>0</v>
      </c>
      <c r="N950" s="40">
        <v>0</v>
      </c>
      <c r="O950" s="40">
        <v>0</v>
      </c>
      <c r="P950" s="141">
        <f t="shared" si="67"/>
        <v>0</v>
      </c>
    </row>
    <row r="951" spans="1:16" hidden="1" x14ac:dyDescent="0.25">
      <c r="A951" s="255" t="str">
        <f>IF(B951=1,A907,"")</f>
        <v/>
      </c>
      <c r="B951" s="39" t="str">
        <f t="shared" si="66"/>
        <v/>
      </c>
      <c r="C951" s="137">
        <f>VLOOKUP($Y$53,CAD!$J$7:$K$31,2,0)</f>
        <v>0</v>
      </c>
      <c r="D951" s="40">
        <v>0</v>
      </c>
      <c r="E951" s="40">
        <v>0</v>
      </c>
      <c r="F951" s="40">
        <v>0</v>
      </c>
      <c r="G951" s="40">
        <v>0</v>
      </c>
      <c r="H951" s="40">
        <v>0</v>
      </c>
      <c r="I951" s="40">
        <v>0</v>
      </c>
      <c r="J951" s="40">
        <v>0</v>
      </c>
      <c r="K951" s="40">
        <v>0</v>
      </c>
      <c r="L951" s="40">
        <v>0</v>
      </c>
      <c r="M951" s="40">
        <v>0</v>
      </c>
      <c r="N951" s="40">
        <v>0</v>
      </c>
      <c r="O951" s="40">
        <v>0</v>
      </c>
      <c r="P951" s="141">
        <f t="shared" si="67"/>
        <v>0</v>
      </c>
    </row>
    <row r="952" spans="1:16" hidden="1" x14ac:dyDescent="0.25">
      <c r="A952" s="255" t="str">
        <f>IF(B952=1,A907,"")</f>
        <v/>
      </c>
      <c r="B952" s="39" t="str">
        <f t="shared" si="66"/>
        <v/>
      </c>
      <c r="C952" s="137">
        <f>VLOOKUP($Y$54,CAD!$J$7:$K$31,2,0)</f>
        <v>0</v>
      </c>
      <c r="D952" s="40">
        <v>0</v>
      </c>
      <c r="E952" s="40">
        <v>0</v>
      </c>
      <c r="F952" s="40">
        <v>0</v>
      </c>
      <c r="G952" s="40">
        <v>0</v>
      </c>
      <c r="H952" s="40">
        <v>0</v>
      </c>
      <c r="I952" s="40">
        <v>0</v>
      </c>
      <c r="J952" s="40">
        <v>0</v>
      </c>
      <c r="K952" s="40">
        <v>0</v>
      </c>
      <c r="L952" s="40">
        <v>0</v>
      </c>
      <c r="M952" s="40">
        <v>0</v>
      </c>
      <c r="N952" s="40">
        <v>0</v>
      </c>
      <c r="O952" s="40">
        <v>0</v>
      </c>
      <c r="P952" s="141">
        <f t="shared" si="67"/>
        <v>0</v>
      </c>
    </row>
    <row r="953" spans="1:16" hidden="1" x14ac:dyDescent="0.25">
      <c r="A953" s="255" t="str">
        <f>IF(B953=1,A907,"")</f>
        <v/>
      </c>
      <c r="B953" s="39" t="str">
        <f t="shared" si="66"/>
        <v/>
      </c>
      <c r="C953" s="137">
        <f>VLOOKUP($Y$55,CAD!$J$7:$K$31,2,0)</f>
        <v>0</v>
      </c>
      <c r="D953" s="40">
        <v>0</v>
      </c>
      <c r="E953" s="40">
        <v>0</v>
      </c>
      <c r="F953" s="40">
        <v>0</v>
      </c>
      <c r="G953" s="40">
        <v>0</v>
      </c>
      <c r="H953" s="40">
        <v>0</v>
      </c>
      <c r="I953" s="40">
        <v>0</v>
      </c>
      <c r="J953" s="40">
        <v>0</v>
      </c>
      <c r="K953" s="40">
        <v>0</v>
      </c>
      <c r="L953" s="40">
        <v>0</v>
      </c>
      <c r="M953" s="40">
        <v>0</v>
      </c>
      <c r="N953" s="40">
        <v>0</v>
      </c>
      <c r="O953" s="40">
        <v>0</v>
      </c>
      <c r="P953" s="141">
        <f t="shared" si="67"/>
        <v>0</v>
      </c>
    </row>
    <row r="954" spans="1:16" hidden="1" x14ac:dyDescent="0.25">
      <c r="A954" s="255" t="str">
        <f>IF(B954=1,A907,"")</f>
        <v/>
      </c>
      <c r="B954" s="39" t="str">
        <f t="shared" si="66"/>
        <v/>
      </c>
      <c r="C954" s="137">
        <f>VLOOKUP($Y$56,CAD!$J$7:$K$31,2,0)</f>
        <v>0</v>
      </c>
      <c r="D954" s="40">
        <v>0</v>
      </c>
      <c r="E954" s="40">
        <v>0</v>
      </c>
      <c r="F954" s="40">
        <v>0</v>
      </c>
      <c r="G954" s="40">
        <v>0</v>
      </c>
      <c r="H954" s="40">
        <v>0</v>
      </c>
      <c r="I954" s="40">
        <v>0</v>
      </c>
      <c r="J954" s="40">
        <v>0</v>
      </c>
      <c r="K954" s="40">
        <v>0</v>
      </c>
      <c r="L954" s="40">
        <v>0</v>
      </c>
      <c r="M954" s="40">
        <v>0</v>
      </c>
      <c r="N954" s="40">
        <v>0</v>
      </c>
      <c r="O954" s="40">
        <v>0</v>
      </c>
      <c r="P954" s="141">
        <f t="shared" si="67"/>
        <v>0</v>
      </c>
    </row>
    <row r="955" spans="1:16" hidden="1" x14ac:dyDescent="0.25">
      <c r="A955" s="255" t="str">
        <f>IF(B955=1,A907,"")</f>
        <v/>
      </c>
      <c r="B955" s="39" t="str">
        <f t="shared" si="66"/>
        <v/>
      </c>
      <c r="C955" s="137">
        <f>VLOOKUP($Y$57,CAD!$J$7:$K$31,2,0)</f>
        <v>0</v>
      </c>
      <c r="D955" s="40">
        <v>0</v>
      </c>
      <c r="E955" s="40">
        <v>0</v>
      </c>
      <c r="F955" s="40">
        <v>0</v>
      </c>
      <c r="G955" s="40">
        <v>0</v>
      </c>
      <c r="H955" s="40">
        <v>0</v>
      </c>
      <c r="I955" s="40">
        <v>0</v>
      </c>
      <c r="J955" s="40">
        <v>0</v>
      </c>
      <c r="K955" s="40">
        <v>0</v>
      </c>
      <c r="L955" s="40">
        <v>0</v>
      </c>
      <c r="M955" s="40">
        <v>0</v>
      </c>
      <c r="N955" s="40">
        <v>0</v>
      </c>
      <c r="O955" s="40">
        <v>0</v>
      </c>
      <c r="P955" s="141">
        <f t="shared" si="67"/>
        <v>0</v>
      </c>
    </row>
    <row r="956" spans="1:16" hidden="1" x14ac:dyDescent="0.25">
      <c r="A956" s="255" t="str">
        <f>IF(B956=1,A907,"")</f>
        <v/>
      </c>
      <c r="B956" s="39" t="str">
        <f t="shared" si="66"/>
        <v/>
      </c>
      <c r="C956" s="137">
        <f>VLOOKUP($Y$58,CAD!$J$7:$K$31,2,0)</f>
        <v>0</v>
      </c>
      <c r="D956" s="40">
        <v>0</v>
      </c>
      <c r="E956" s="40">
        <v>0</v>
      </c>
      <c r="F956" s="40">
        <v>0</v>
      </c>
      <c r="G956" s="40">
        <v>0</v>
      </c>
      <c r="H956" s="40">
        <v>0</v>
      </c>
      <c r="I956" s="40">
        <v>0</v>
      </c>
      <c r="J956" s="40">
        <v>0</v>
      </c>
      <c r="K956" s="40">
        <v>0</v>
      </c>
      <c r="L956" s="40">
        <v>0</v>
      </c>
      <c r="M956" s="40">
        <v>0</v>
      </c>
      <c r="N956" s="40">
        <v>0</v>
      </c>
      <c r="O956" s="40">
        <v>0</v>
      </c>
      <c r="P956" s="141">
        <f t="shared" si="67"/>
        <v>0</v>
      </c>
    </row>
    <row r="957" spans="1:16" hidden="1" x14ac:dyDescent="0.25">
      <c r="A957" s="255" t="str">
        <f>IF(B957=1,A907,"")</f>
        <v/>
      </c>
      <c r="B957" s="39" t="str">
        <f t="shared" si="66"/>
        <v/>
      </c>
      <c r="C957" s="137">
        <f>VLOOKUP($Y$59,CAD!$J$7:$K$31,2,0)</f>
        <v>0</v>
      </c>
      <c r="D957" s="40">
        <v>0</v>
      </c>
      <c r="E957" s="40">
        <v>0</v>
      </c>
      <c r="F957" s="40">
        <v>0</v>
      </c>
      <c r="G957" s="40">
        <v>0</v>
      </c>
      <c r="H957" s="40">
        <v>0</v>
      </c>
      <c r="I957" s="40">
        <v>0</v>
      </c>
      <c r="J957" s="40">
        <v>0</v>
      </c>
      <c r="K957" s="40">
        <v>0</v>
      </c>
      <c r="L957" s="40">
        <v>0</v>
      </c>
      <c r="M957" s="40">
        <v>0</v>
      </c>
      <c r="N957" s="40">
        <v>0</v>
      </c>
      <c r="O957" s="40">
        <v>0</v>
      </c>
      <c r="P957" s="141">
        <f t="shared" si="67"/>
        <v>0</v>
      </c>
    </row>
    <row r="958" spans="1:16" hidden="1" x14ac:dyDescent="0.25">
      <c r="A958" s="255">
        <f>A905</f>
        <v>2036</v>
      </c>
    </row>
    <row r="959" spans="1:16" hidden="1" x14ac:dyDescent="0.25">
      <c r="A959" s="255">
        <f>A905</f>
        <v>2036</v>
      </c>
      <c r="C959" s="63" t="s">
        <v>204</v>
      </c>
      <c r="D959" s="34">
        <f>D905-D907</f>
        <v>0</v>
      </c>
      <c r="E959" s="34">
        <f t="shared" ref="E959:P959" si="68">E905-E907</f>
        <v>0</v>
      </c>
      <c r="F959" s="34">
        <f t="shared" si="68"/>
        <v>0</v>
      </c>
      <c r="G959" s="34">
        <f t="shared" si="68"/>
        <v>0</v>
      </c>
      <c r="H959" s="34">
        <f t="shared" si="68"/>
        <v>0</v>
      </c>
      <c r="I959" s="34">
        <f t="shared" si="68"/>
        <v>0</v>
      </c>
      <c r="J959" s="34">
        <f t="shared" si="68"/>
        <v>0</v>
      </c>
      <c r="K959" s="34">
        <f t="shared" si="68"/>
        <v>0</v>
      </c>
      <c r="L959" s="34">
        <f t="shared" si="68"/>
        <v>0</v>
      </c>
      <c r="M959" s="34">
        <f t="shared" si="68"/>
        <v>0</v>
      </c>
      <c r="N959" s="34">
        <f t="shared" si="68"/>
        <v>0</v>
      </c>
      <c r="O959" s="34">
        <f t="shared" si="68"/>
        <v>0</v>
      </c>
      <c r="P959" s="34">
        <f t="shared" si="68"/>
        <v>0</v>
      </c>
    </row>
    <row r="960" spans="1:16" hidden="1" x14ac:dyDescent="0.25"/>
    <row r="961" spans="1:17" ht="15" hidden="1" customHeight="1" thickBot="1" x14ac:dyDescent="0.3">
      <c r="A961" s="255">
        <f>A905+1</f>
        <v>2037</v>
      </c>
      <c r="B961" s="41"/>
      <c r="C961" s="147" t="s">
        <v>202</v>
      </c>
      <c r="D961" s="148">
        <f>PREV_R!D978</f>
        <v>0</v>
      </c>
      <c r="E961" s="148">
        <f>PREV_R!E978</f>
        <v>0</v>
      </c>
      <c r="F961" s="148">
        <f>PREV_R!F978</f>
        <v>0</v>
      </c>
      <c r="G961" s="148">
        <f>PREV_R!G978</f>
        <v>0</v>
      </c>
      <c r="H961" s="148">
        <f>PREV_R!H978</f>
        <v>0</v>
      </c>
      <c r="I961" s="148">
        <f>PREV_R!I978</f>
        <v>0</v>
      </c>
      <c r="J961" s="148">
        <f>PREV_R!J978</f>
        <v>0</v>
      </c>
      <c r="K961" s="148">
        <f>PREV_R!K978</f>
        <v>0</v>
      </c>
      <c r="L961" s="148">
        <f>PREV_R!L978</f>
        <v>0</v>
      </c>
      <c r="M961" s="148">
        <f>PREV_R!M978</f>
        <v>0</v>
      </c>
      <c r="N961" s="148">
        <f>PREV_R!N978</f>
        <v>0</v>
      </c>
      <c r="O961" s="148">
        <f>PREV_R!O978</f>
        <v>0</v>
      </c>
      <c r="P961" s="148">
        <f>SUM(D961:O961)</f>
        <v>0</v>
      </c>
      <c r="Q961" s="9"/>
    </row>
    <row r="962" spans="1:17" ht="15" hidden="1" customHeight="1" x14ac:dyDescent="0.25">
      <c r="A962" s="255">
        <f>A961</f>
        <v>2037</v>
      </c>
      <c r="B962" s="41"/>
      <c r="C962" s="107"/>
      <c r="D962" s="107"/>
      <c r="E962" s="107"/>
      <c r="F962" s="107"/>
      <c r="G962" s="107"/>
      <c r="H962" s="107"/>
      <c r="I962" s="107"/>
      <c r="J962" s="107"/>
      <c r="K962" s="107"/>
      <c r="L962" s="107"/>
      <c r="M962" s="107"/>
      <c r="N962" s="107"/>
      <c r="O962" s="107"/>
      <c r="P962" s="107"/>
      <c r="Q962" s="9"/>
    </row>
    <row r="963" spans="1:17" ht="15" hidden="1" customHeight="1" thickBot="1" x14ac:dyDescent="0.3">
      <c r="A963" s="255">
        <f>A961</f>
        <v>2037</v>
      </c>
      <c r="B963" s="41"/>
      <c r="C963" s="131" t="s">
        <v>203</v>
      </c>
      <c r="D963" s="132">
        <f>SUM(D964:D1013)</f>
        <v>0</v>
      </c>
      <c r="E963" s="132">
        <f t="shared" ref="E963:O963" si="69">SUM(E964:E1013)</f>
        <v>0</v>
      </c>
      <c r="F963" s="132">
        <f t="shared" si="69"/>
        <v>0</v>
      </c>
      <c r="G963" s="132">
        <f t="shared" si="69"/>
        <v>0</v>
      </c>
      <c r="H963" s="132">
        <f t="shared" si="69"/>
        <v>0</v>
      </c>
      <c r="I963" s="132">
        <f t="shared" si="69"/>
        <v>0</v>
      </c>
      <c r="J963" s="132">
        <f t="shared" si="69"/>
        <v>0</v>
      </c>
      <c r="K963" s="132">
        <f t="shared" si="69"/>
        <v>0</v>
      </c>
      <c r="L963" s="132">
        <f t="shared" si="69"/>
        <v>0</v>
      </c>
      <c r="M963" s="132">
        <f t="shared" si="69"/>
        <v>0</v>
      </c>
      <c r="N963" s="132">
        <f t="shared" si="69"/>
        <v>0</v>
      </c>
      <c r="O963" s="132">
        <f t="shared" si="69"/>
        <v>0</v>
      </c>
      <c r="P963" s="132">
        <f>SUM(D963:O963)</f>
        <v>0</v>
      </c>
      <c r="Q963" s="9"/>
    </row>
    <row r="964" spans="1:17" hidden="1" x14ac:dyDescent="0.25">
      <c r="A964" s="255" t="str">
        <f>IF(B964=1,A963,"")</f>
        <v/>
      </c>
      <c r="B964" s="39" t="str">
        <f>IF(C964&lt;&gt;0,1,"")</f>
        <v/>
      </c>
      <c r="C964" s="138">
        <f>VLOOKUP($Y$10,CAD!$H$7:$I$31,2,0)</f>
        <v>0</v>
      </c>
      <c r="D964" s="139">
        <v>0</v>
      </c>
      <c r="E964" s="139">
        <v>0</v>
      </c>
      <c r="F964" s="139">
        <v>0</v>
      </c>
      <c r="G964" s="139">
        <v>0</v>
      </c>
      <c r="H964" s="139">
        <v>0</v>
      </c>
      <c r="I964" s="139">
        <v>0</v>
      </c>
      <c r="J964" s="139">
        <v>0</v>
      </c>
      <c r="K964" s="139">
        <v>0</v>
      </c>
      <c r="L964" s="139">
        <v>0</v>
      </c>
      <c r="M964" s="139">
        <v>0</v>
      </c>
      <c r="N964" s="139">
        <v>0</v>
      </c>
      <c r="O964" s="139">
        <v>0</v>
      </c>
      <c r="P964" s="140">
        <f>SUM(D964:O964)</f>
        <v>0</v>
      </c>
    </row>
    <row r="965" spans="1:17" hidden="1" x14ac:dyDescent="0.25">
      <c r="A965" s="255" t="str">
        <f>IF(B965=1,A963,"")</f>
        <v/>
      </c>
      <c r="B965" s="39" t="str">
        <f t="shared" ref="B965:B1013" si="70">IF(C965&lt;&gt;0,1,"")</f>
        <v/>
      </c>
      <c r="C965" s="138">
        <f>VLOOKUP($Y$11,CAD!$H$7:$I$31,2,0)</f>
        <v>0</v>
      </c>
      <c r="D965" s="40">
        <v>0</v>
      </c>
      <c r="E965" s="40">
        <v>0</v>
      </c>
      <c r="F965" s="40">
        <v>0</v>
      </c>
      <c r="G965" s="40">
        <v>0</v>
      </c>
      <c r="H965" s="40">
        <v>0</v>
      </c>
      <c r="I965" s="40">
        <v>0</v>
      </c>
      <c r="J965" s="40">
        <v>0</v>
      </c>
      <c r="K965" s="40">
        <v>0</v>
      </c>
      <c r="L965" s="40">
        <v>0</v>
      </c>
      <c r="M965" s="40">
        <v>0</v>
      </c>
      <c r="N965" s="40">
        <v>0</v>
      </c>
      <c r="O965" s="40">
        <v>0</v>
      </c>
      <c r="P965" s="141">
        <f t="shared" ref="P965:P1013" si="71">SUM(D965:O965)</f>
        <v>0</v>
      </c>
    </row>
    <row r="966" spans="1:17" hidden="1" x14ac:dyDescent="0.25">
      <c r="A966" s="255" t="str">
        <f>IF(B966=1,A963,"")</f>
        <v/>
      </c>
      <c r="B966" s="39" t="str">
        <f t="shared" si="70"/>
        <v/>
      </c>
      <c r="C966" s="138">
        <f>VLOOKUP($Y$12,CAD!$H$7:$I$31,2,0)</f>
        <v>0</v>
      </c>
      <c r="D966" s="40">
        <v>0</v>
      </c>
      <c r="E966" s="40">
        <v>0</v>
      </c>
      <c r="F966" s="40">
        <v>0</v>
      </c>
      <c r="G966" s="40">
        <v>0</v>
      </c>
      <c r="H966" s="40">
        <v>0</v>
      </c>
      <c r="I966" s="40">
        <v>0</v>
      </c>
      <c r="J966" s="40">
        <v>0</v>
      </c>
      <c r="K966" s="40">
        <v>0</v>
      </c>
      <c r="L966" s="40">
        <v>0</v>
      </c>
      <c r="M966" s="40">
        <v>0</v>
      </c>
      <c r="N966" s="40">
        <v>0</v>
      </c>
      <c r="O966" s="40">
        <v>0</v>
      </c>
      <c r="P966" s="141">
        <f t="shared" si="71"/>
        <v>0</v>
      </c>
    </row>
    <row r="967" spans="1:17" hidden="1" x14ac:dyDescent="0.25">
      <c r="A967" s="255" t="str">
        <f>IF(B967=1,A963,"")</f>
        <v/>
      </c>
      <c r="B967" s="39" t="str">
        <f t="shared" si="70"/>
        <v/>
      </c>
      <c r="C967" s="138">
        <f>VLOOKUP($Y$13,CAD!$H$7:$I$31,2,0)</f>
        <v>0</v>
      </c>
      <c r="D967" s="40">
        <v>0</v>
      </c>
      <c r="E967" s="40">
        <v>0</v>
      </c>
      <c r="F967" s="40">
        <v>0</v>
      </c>
      <c r="G967" s="40">
        <v>0</v>
      </c>
      <c r="H967" s="40">
        <v>0</v>
      </c>
      <c r="I967" s="40">
        <v>0</v>
      </c>
      <c r="J967" s="40">
        <v>0</v>
      </c>
      <c r="K967" s="40">
        <v>0</v>
      </c>
      <c r="L967" s="40">
        <v>0</v>
      </c>
      <c r="M967" s="40">
        <v>0</v>
      </c>
      <c r="N967" s="40">
        <v>0</v>
      </c>
      <c r="O967" s="40">
        <v>0</v>
      </c>
      <c r="P967" s="141">
        <f t="shared" si="71"/>
        <v>0</v>
      </c>
    </row>
    <row r="968" spans="1:17" hidden="1" x14ac:dyDescent="0.25">
      <c r="A968" s="255" t="str">
        <f>IF(B968=1,A963,"")</f>
        <v/>
      </c>
      <c r="B968" s="39" t="str">
        <f t="shared" si="70"/>
        <v/>
      </c>
      <c r="C968" s="138">
        <f>VLOOKUP($Y$14,CAD!$H$7:$I$31,2,0)</f>
        <v>0</v>
      </c>
      <c r="D968" s="40">
        <v>0</v>
      </c>
      <c r="E968" s="40">
        <v>0</v>
      </c>
      <c r="F968" s="40">
        <v>0</v>
      </c>
      <c r="G968" s="40">
        <v>0</v>
      </c>
      <c r="H968" s="40">
        <v>0</v>
      </c>
      <c r="I968" s="40">
        <v>0</v>
      </c>
      <c r="J968" s="40">
        <v>0</v>
      </c>
      <c r="K968" s="40">
        <v>0</v>
      </c>
      <c r="L968" s="40">
        <v>0</v>
      </c>
      <c r="M968" s="40">
        <v>0</v>
      </c>
      <c r="N968" s="40">
        <v>0</v>
      </c>
      <c r="O968" s="40">
        <v>0</v>
      </c>
      <c r="P968" s="141">
        <f t="shared" si="71"/>
        <v>0</v>
      </c>
    </row>
    <row r="969" spans="1:17" hidden="1" x14ac:dyDescent="0.25">
      <c r="A969" s="255" t="str">
        <f>IF(B969=1,A963,"")</f>
        <v/>
      </c>
      <c r="B969" s="39" t="str">
        <f t="shared" si="70"/>
        <v/>
      </c>
      <c r="C969" s="138">
        <f>VLOOKUP($Y$15,CAD!$H$7:$I$31,2,0)</f>
        <v>0</v>
      </c>
      <c r="D969" s="40">
        <v>0</v>
      </c>
      <c r="E969" s="40">
        <v>0</v>
      </c>
      <c r="F969" s="40">
        <v>0</v>
      </c>
      <c r="G969" s="40">
        <v>0</v>
      </c>
      <c r="H969" s="40">
        <v>0</v>
      </c>
      <c r="I969" s="40">
        <v>0</v>
      </c>
      <c r="J969" s="40">
        <v>0</v>
      </c>
      <c r="K969" s="40">
        <v>0</v>
      </c>
      <c r="L969" s="40">
        <v>0</v>
      </c>
      <c r="M969" s="40">
        <v>0</v>
      </c>
      <c r="N969" s="40">
        <v>0</v>
      </c>
      <c r="O969" s="40">
        <v>0</v>
      </c>
      <c r="P969" s="141">
        <f t="shared" si="71"/>
        <v>0</v>
      </c>
    </row>
    <row r="970" spans="1:17" hidden="1" x14ac:dyDescent="0.25">
      <c r="A970" s="255" t="str">
        <f>IF(B970=1,A963,"")</f>
        <v/>
      </c>
      <c r="B970" s="39" t="str">
        <f t="shared" si="70"/>
        <v/>
      </c>
      <c r="C970" s="138">
        <f>VLOOKUP($Y$16,CAD!$H$7:$I$31,2,0)</f>
        <v>0</v>
      </c>
      <c r="D970" s="40">
        <v>0</v>
      </c>
      <c r="E970" s="40">
        <v>0</v>
      </c>
      <c r="F970" s="40">
        <v>0</v>
      </c>
      <c r="G970" s="40">
        <v>0</v>
      </c>
      <c r="H970" s="40">
        <v>0</v>
      </c>
      <c r="I970" s="40">
        <v>0</v>
      </c>
      <c r="J970" s="40">
        <v>0</v>
      </c>
      <c r="K970" s="40">
        <v>0</v>
      </c>
      <c r="L970" s="40">
        <v>0</v>
      </c>
      <c r="M970" s="40">
        <v>0</v>
      </c>
      <c r="N970" s="40">
        <v>0</v>
      </c>
      <c r="O970" s="40">
        <v>0</v>
      </c>
      <c r="P970" s="141">
        <f t="shared" si="71"/>
        <v>0</v>
      </c>
    </row>
    <row r="971" spans="1:17" hidden="1" x14ac:dyDescent="0.25">
      <c r="A971" s="255" t="str">
        <f>IF(B971=1,A963,"")</f>
        <v/>
      </c>
      <c r="B971" s="39" t="str">
        <f t="shared" si="70"/>
        <v/>
      </c>
      <c r="C971" s="138">
        <f>VLOOKUP($Y$17,CAD!$H$7:$I$31,2,0)</f>
        <v>0</v>
      </c>
      <c r="D971" s="40">
        <v>0</v>
      </c>
      <c r="E971" s="40">
        <v>0</v>
      </c>
      <c r="F971" s="40">
        <v>0</v>
      </c>
      <c r="G971" s="40">
        <v>0</v>
      </c>
      <c r="H971" s="40">
        <v>0</v>
      </c>
      <c r="I971" s="40">
        <v>0</v>
      </c>
      <c r="J971" s="40">
        <v>0</v>
      </c>
      <c r="K971" s="40">
        <v>0</v>
      </c>
      <c r="L971" s="40">
        <v>0</v>
      </c>
      <c r="M971" s="40">
        <v>0</v>
      </c>
      <c r="N971" s="40">
        <v>0</v>
      </c>
      <c r="O971" s="40">
        <v>0</v>
      </c>
      <c r="P971" s="141">
        <f t="shared" si="71"/>
        <v>0</v>
      </c>
    </row>
    <row r="972" spans="1:17" hidden="1" x14ac:dyDescent="0.25">
      <c r="A972" s="255" t="str">
        <f>IF(B972=1,A963,"")</f>
        <v/>
      </c>
      <c r="B972" s="39" t="str">
        <f t="shared" si="70"/>
        <v/>
      </c>
      <c r="C972" s="138">
        <f>VLOOKUP($Y$18,CAD!$H$7:$I$31,2,0)</f>
        <v>0</v>
      </c>
      <c r="D972" s="40">
        <v>0</v>
      </c>
      <c r="E972" s="40">
        <v>0</v>
      </c>
      <c r="F972" s="40">
        <v>0</v>
      </c>
      <c r="G972" s="40">
        <v>0</v>
      </c>
      <c r="H972" s="40">
        <v>0</v>
      </c>
      <c r="I972" s="40">
        <v>0</v>
      </c>
      <c r="J972" s="40">
        <v>0</v>
      </c>
      <c r="K972" s="40">
        <v>0</v>
      </c>
      <c r="L972" s="40">
        <v>0</v>
      </c>
      <c r="M972" s="40">
        <v>0</v>
      </c>
      <c r="N972" s="40">
        <v>0</v>
      </c>
      <c r="O972" s="40">
        <v>0</v>
      </c>
      <c r="P972" s="141">
        <f t="shared" si="71"/>
        <v>0</v>
      </c>
    </row>
    <row r="973" spans="1:17" hidden="1" x14ac:dyDescent="0.25">
      <c r="A973" s="255" t="str">
        <f>IF(B973=1,A963,"")</f>
        <v/>
      </c>
      <c r="B973" s="39" t="str">
        <f t="shared" si="70"/>
        <v/>
      </c>
      <c r="C973" s="138">
        <f>VLOOKUP($Y$19,CAD!$H$7:$I$31,2,0)</f>
        <v>0</v>
      </c>
      <c r="D973" s="40">
        <v>0</v>
      </c>
      <c r="E973" s="40">
        <v>0</v>
      </c>
      <c r="F973" s="40">
        <v>0</v>
      </c>
      <c r="G973" s="40">
        <v>0</v>
      </c>
      <c r="H973" s="40">
        <v>0</v>
      </c>
      <c r="I973" s="40">
        <v>0</v>
      </c>
      <c r="J973" s="40">
        <v>0</v>
      </c>
      <c r="K973" s="40">
        <v>0</v>
      </c>
      <c r="L973" s="40">
        <v>0</v>
      </c>
      <c r="M973" s="40">
        <v>0</v>
      </c>
      <c r="N973" s="40">
        <v>0</v>
      </c>
      <c r="O973" s="40">
        <v>0</v>
      </c>
      <c r="P973" s="141">
        <f t="shared" si="71"/>
        <v>0</v>
      </c>
    </row>
    <row r="974" spans="1:17" hidden="1" x14ac:dyDescent="0.25">
      <c r="A974" s="255" t="str">
        <f>IF(B974=1,A963,"")</f>
        <v/>
      </c>
      <c r="B974" s="39" t="str">
        <f t="shared" si="70"/>
        <v/>
      </c>
      <c r="C974" s="138">
        <f>VLOOKUP($Y$20,CAD!$H$7:$I$31,2,0)</f>
        <v>0</v>
      </c>
      <c r="D974" s="40">
        <v>0</v>
      </c>
      <c r="E974" s="40">
        <v>0</v>
      </c>
      <c r="F974" s="40">
        <v>0</v>
      </c>
      <c r="G974" s="40">
        <v>0</v>
      </c>
      <c r="H974" s="40">
        <v>0</v>
      </c>
      <c r="I974" s="40">
        <v>0</v>
      </c>
      <c r="J974" s="40">
        <v>0</v>
      </c>
      <c r="K974" s="40">
        <v>0</v>
      </c>
      <c r="L974" s="40">
        <v>0</v>
      </c>
      <c r="M974" s="40">
        <v>0</v>
      </c>
      <c r="N974" s="40">
        <v>0</v>
      </c>
      <c r="O974" s="40">
        <v>0</v>
      </c>
      <c r="P974" s="141">
        <f t="shared" si="71"/>
        <v>0</v>
      </c>
    </row>
    <row r="975" spans="1:17" hidden="1" x14ac:dyDescent="0.25">
      <c r="A975" s="255" t="str">
        <f>IF(B975=1,A963,"")</f>
        <v/>
      </c>
      <c r="B975" s="39" t="str">
        <f t="shared" si="70"/>
        <v/>
      </c>
      <c r="C975" s="138">
        <f>VLOOKUP($Y$21,CAD!$H$7:$I$31,2,0)</f>
        <v>0</v>
      </c>
      <c r="D975" s="40">
        <v>0</v>
      </c>
      <c r="E975" s="40">
        <v>0</v>
      </c>
      <c r="F975" s="40">
        <v>0</v>
      </c>
      <c r="G975" s="40">
        <v>0</v>
      </c>
      <c r="H975" s="40">
        <v>0</v>
      </c>
      <c r="I975" s="40">
        <v>0</v>
      </c>
      <c r="J975" s="40">
        <v>0</v>
      </c>
      <c r="K975" s="40">
        <v>0</v>
      </c>
      <c r="L975" s="40">
        <v>0</v>
      </c>
      <c r="M975" s="40">
        <v>0</v>
      </c>
      <c r="N975" s="40">
        <v>0</v>
      </c>
      <c r="O975" s="40">
        <v>0</v>
      </c>
      <c r="P975" s="141">
        <f t="shared" si="71"/>
        <v>0</v>
      </c>
    </row>
    <row r="976" spans="1:17" hidden="1" x14ac:dyDescent="0.25">
      <c r="A976" s="255" t="str">
        <f>IF(B976=1,A963,"")</f>
        <v/>
      </c>
      <c r="B976" s="39" t="str">
        <f t="shared" si="70"/>
        <v/>
      </c>
      <c r="C976" s="138">
        <f>VLOOKUP($Y$22,CAD!$H$7:$I$31,2,0)</f>
        <v>0</v>
      </c>
      <c r="D976" s="40">
        <v>0</v>
      </c>
      <c r="E976" s="40">
        <v>0</v>
      </c>
      <c r="F976" s="40">
        <v>0</v>
      </c>
      <c r="G976" s="40">
        <v>0</v>
      </c>
      <c r="H976" s="40">
        <v>0</v>
      </c>
      <c r="I976" s="40">
        <v>0</v>
      </c>
      <c r="J976" s="40">
        <v>0</v>
      </c>
      <c r="K976" s="40">
        <v>0</v>
      </c>
      <c r="L976" s="40">
        <v>0</v>
      </c>
      <c r="M976" s="40">
        <v>0</v>
      </c>
      <c r="N976" s="40">
        <v>0</v>
      </c>
      <c r="O976" s="40">
        <v>0</v>
      </c>
      <c r="P976" s="141">
        <f t="shared" si="71"/>
        <v>0</v>
      </c>
    </row>
    <row r="977" spans="1:16" hidden="1" x14ac:dyDescent="0.25">
      <c r="A977" s="255" t="str">
        <f>IF(B977=1,A963,"")</f>
        <v/>
      </c>
      <c r="B977" s="39" t="str">
        <f t="shared" si="70"/>
        <v/>
      </c>
      <c r="C977" s="138">
        <f>VLOOKUP($Y$23,CAD!$H$7:$I$31,2,0)</f>
        <v>0</v>
      </c>
      <c r="D977" s="40">
        <v>0</v>
      </c>
      <c r="E977" s="40">
        <v>0</v>
      </c>
      <c r="F977" s="40">
        <v>0</v>
      </c>
      <c r="G977" s="40">
        <v>0</v>
      </c>
      <c r="H977" s="40">
        <v>0</v>
      </c>
      <c r="I977" s="40">
        <v>0</v>
      </c>
      <c r="J977" s="40">
        <v>0</v>
      </c>
      <c r="K977" s="40">
        <v>0</v>
      </c>
      <c r="L977" s="40">
        <v>0</v>
      </c>
      <c r="M977" s="40">
        <v>0</v>
      </c>
      <c r="N977" s="40">
        <v>0</v>
      </c>
      <c r="O977" s="40">
        <v>0</v>
      </c>
      <c r="P977" s="141">
        <f t="shared" si="71"/>
        <v>0</v>
      </c>
    </row>
    <row r="978" spans="1:16" hidden="1" x14ac:dyDescent="0.25">
      <c r="A978" s="255" t="str">
        <f>IF(B978=1,A963,"")</f>
        <v/>
      </c>
      <c r="B978" s="39" t="str">
        <f t="shared" si="70"/>
        <v/>
      </c>
      <c r="C978" s="138">
        <f>VLOOKUP($Y$24,CAD!$H$7:$I$31,2,0)</f>
        <v>0</v>
      </c>
      <c r="D978" s="40">
        <v>0</v>
      </c>
      <c r="E978" s="40">
        <v>0</v>
      </c>
      <c r="F978" s="40">
        <v>0</v>
      </c>
      <c r="G978" s="40">
        <v>0</v>
      </c>
      <c r="H978" s="40">
        <v>0</v>
      </c>
      <c r="I978" s="40">
        <v>0</v>
      </c>
      <c r="J978" s="40">
        <v>0</v>
      </c>
      <c r="K978" s="40">
        <v>0</v>
      </c>
      <c r="L978" s="40">
        <v>0</v>
      </c>
      <c r="M978" s="40">
        <v>0</v>
      </c>
      <c r="N978" s="40">
        <v>0</v>
      </c>
      <c r="O978" s="40">
        <v>0</v>
      </c>
      <c r="P978" s="141">
        <f t="shared" si="71"/>
        <v>0</v>
      </c>
    </row>
    <row r="979" spans="1:16" hidden="1" x14ac:dyDescent="0.25">
      <c r="A979" s="255" t="str">
        <f>IF(B979=1,A963,"")</f>
        <v/>
      </c>
      <c r="B979" s="39" t="str">
        <f t="shared" si="70"/>
        <v/>
      </c>
      <c r="C979" s="138">
        <f>VLOOKUP($Y$25,CAD!$H$7:$I$31,2,0)</f>
        <v>0</v>
      </c>
      <c r="D979" s="40">
        <v>0</v>
      </c>
      <c r="E979" s="40">
        <v>0</v>
      </c>
      <c r="F979" s="40">
        <v>0</v>
      </c>
      <c r="G979" s="40">
        <v>0</v>
      </c>
      <c r="H979" s="40">
        <v>0</v>
      </c>
      <c r="I979" s="40">
        <v>0</v>
      </c>
      <c r="J979" s="40">
        <v>0</v>
      </c>
      <c r="K979" s="40">
        <v>0</v>
      </c>
      <c r="L979" s="40">
        <v>0</v>
      </c>
      <c r="M979" s="40">
        <v>0</v>
      </c>
      <c r="N979" s="40">
        <v>0</v>
      </c>
      <c r="O979" s="40">
        <v>0</v>
      </c>
      <c r="P979" s="141">
        <f t="shared" si="71"/>
        <v>0</v>
      </c>
    </row>
    <row r="980" spans="1:16" hidden="1" x14ac:dyDescent="0.25">
      <c r="A980" s="255" t="str">
        <f>IF(B980=1,A963,"")</f>
        <v/>
      </c>
      <c r="B980" s="39" t="str">
        <f t="shared" si="70"/>
        <v/>
      </c>
      <c r="C980" s="138">
        <f>VLOOKUP($Y$26,CAD!$H$7:$I$31,2,0)</f>
        <v>0</v>
      </c>
      <c r="D980" s="40">
        <v>0</v>
      </c>
      <c r="E980" s="40">
        <v>0</v>
      </c>
      <c r="F980" s="40">
        <v>0</v>
      </c>
      <c r="G980" s="40">
        <v>0</v>
      </c>
      <c r="H980" s="40">
        <v>0</v>
      </c>
      <c r="I980" s="40">
        <v>0</v>
      </c>
      <c r="J980" s="40">
        <v>0</v>
      </c>
      <c r="K980" s="40">
        <v>0</v>
      </c>
      <c r="L980" s="40">
        <v>0</v>
      </c>
      <c r="M980" s="40">
        <v>0</v>
      </c>
      <c r="N980" s="40">
        <v>0</v>
      </c>
      <c r="O980" s="40">
        <v>0</v>
      </c>
      <c r="P980" s="141">
        <f t="shared" si="71"/>
        <v>0</v>
      </c>
    </row>
    <row r="981" spans="1:16" hidden="1" x14ac:dyDescent="0.25">
      <c r="A981" s="255" t="str">
        <f>IF(B981=1,A963,"")</f>
        <v/>
      </c>
      <c r="B981" s="39" t="str">
        <f t="shared" si="70"/>
        <v/>
      </c>
      <c r="C981" s="138">
        <f>VLOOKUP($Y$27,CAD!$H$7:$I$31,2,0)</f>
        <v>0</v>
      </c>
      <c r="D981" s="40">
        <v>0</v>
      </c>
      <c r="E981" s="40">
        <v>0</v>
      </c>
      <c r="F981" s="40">
        <v>0</v>
      </c>
      <c r="G981" s="40">
        <v>0</v>
      </c>
      <c r="H981" s="40">
        <v>0</v>
      </c>
      <c r="I981" s="40">
        <v>0</v>
      </c>
      <c r="J981" s="40">
        <v>0</v>
      </c>
      <c r="K981" s="40">
        <v>0</v>
      </c>
      <c r="L981" s="40">
        <v>0</v>
      </c>
      <c r="M981" s="40">
        <v>0</v>
      </c>
      <c r="N981" s="40">
        <v>0</v>
      </c>
      <c r="O981" s="40">
        <v>0</v>
      </c>
      <c r="P981" s="141">
        <f t="shared" si="71"/>
        <v>0</v>
      </c>
    </row>
    <row r="982" spans="1:16" hidden="1" x14ac:dyDescent="0.25">
      <c r="A982" s="255" t="str">
        <f>IF(B982=1,A963,"")</f>
        <v/>
      </c>
      <c r="B982" s="39" t="str">
        <f t="shared" si="70"/>
        <v/>
      </c>
      <c r="C982" s="138">
        <f>VLOOKUP($Y$28,CAD!$H$7:$I$31,2,0)</f>
        <v>0</v>
      </c>
      <c r="D982" s="40">
        <v>0</v>
      </c>
      <c r="E982" s="40">
        <v>0</v>
      </c>
      <c r="F982" s="40">
        <v>0</v>
      </c>
      <c r="G982" s="40">
        <v>0</v>
      </c>
      <c r="H982" s="40">
        <v>0</v>
      </c>
      <c r="I982" s="40">
        <v>0</v>
      </c>
      <c r="J982" s="40">
        <v>0</v>
      </c>
      <c r="K982" s="40">
        <v>0</v>
      </c>
      <c r="L982" s="40">
        <v>0</v>
      </c>
      <c r="M982" s="40">
        <v>0</v>
      </c>
      <c r="N982" s="40">
        <v>0</v>
      </c>
      <c r="O982" s="40">
        <v>0</v>
      </c>
      <c r="P982" s="141">
        <f t="shared" si="71"/>
        <v>0</v>
      </c>
    </row>
    <row r="983" spans="1:16" hidden="1" x14ac:dyDescent="0.25">
      <c r="A983" s="255" t="str">
        <f>IF(B983=1,A963,"")</f>
        <v/>
      </c>
      <c r="B983" s="39" t="str">
        <f t="shared" si="70"/>
        <v/>
      </c>
      <c r="C983" s="138">
        <f>VLOOKUP($Y$29,CAD!$H$7:$I$31,2,0)</f>
        <v>0</v>
      </c>
      <c r="D983" s="40">
        <v>0</v>
      </c>
      <c r="E983" s="40">
        <v>0</v>
      </c>
      <c r="F983" s="40">
        <v>0</v>
      </c>
      <c r="G983" s="40">
        <v>0</v>
      </c>
      <c r="H983" s="40">
        <v>0</v>
      </c>
      <c r="I983" s="40">
        <v>0</v>
      </c>
      <c r="J983" s="40">
        <v>0</v>
      </c>
      <c r="K983" s="40">
        <v>0</v>
      </c>
      <c r="L983" s="40">
        <v>0</v>
      </c>
      <c r="M983" s="40">
        <v>0</v>
      </c>
      <c r="N983" s="40">
        <v>0</v>
      </c>
      <c r="O983" s="40">
        <v>0</v>
      </c>
      <c r="P983" s="141">
        <f t="shared" si="71"/>
        <v>0</v>
      </c>
    </row>
    <row r="984" spans="1:16" hidden="1" x14ac:dyDescent="0.25">
      <c r="A984" s="255" t="str">
        <f>IF(B984=1,A963,"")</f>
        <v/>
      </c>
      <c r="B984" s="39" t="str">
        <f t="shared" si="70"/>
        <v/>
      </c>
      <c r="C984" s="138">
        <f>VLOOKUP($Y$30,CAD!$H$7:$I$31,2,0)</f>
        <v>0</v>
      </c>
      <c r="D984" s="40">
        <v>0</v>
      </c>
      <c r="E984" s="40">
        <v>0</v>
      </c>
      <c r="F984" s="40">
        <v>0</v>
      </c>
      <c r="G984" s="40">
        <v>0</v>
      </c>
      <c r="H984" s="40">
        <v>0</v>
      </c>
      <c r="I984" s="40">
        <v>0</v>
      </c>
      <c r="J984" s="40">
        <v>0</v>
      </c>
      <c r="K984" s="40">
        <v>0</v>
      </c>
      <c r="L984" s="40">
        <v>0</v>
      </c>
      <c r="M984" s="40">
        <v>0</v>
      </c>
      <c r="N984" s="40">
        <v>0</v>
      </c>
      <c r="O984" s="40">
        <v>0</v>
      </c>
      <c r="P984" s="141">
        <f t="shared" si="71"/>
        <v>0</v>
      </c>
    </row>
    <row r="985" spans="1:16" hidden="1" x14ac:dyDescent="0.25">
      <c r="A985" s="255" t="str">
        <f>IF(B985=1,A963,"")</f>
        <v/>
      </c>
      <c r="B985" s="39" t="str">
        <f t="shared" si="70"/>
        <v/>
      </c>
      <c r="C985" s="138">
        <f>VLOOKUP($Y$31,CAD!$H$7:$I$31,2,0)</f>
        <v>0</v>
      </c>
      <c r="D985" s="40">
        <v>0</v>
      </c>
      <c r="E985" s="40">
        <v>0</v>
      </c>
      <c r="F985" s="40">
        <v>0</v>
      </c>
      <c r="G985" s="40">
        <v>0</v>
      </c>
      <c r="H985" s="40">
        <v>0</v>
      </c>
      <c r="I985" s="40">
        <v>0</v>
      </c>
      <c r="J985" s="40">
        <v>0</v>
      </c>
      <c r="K985" s="40">
        <v>0</v>
      </c>
      <c r="L985" s="40">
        <v>0</v>
      </c>
      <c r="M985" s="40">
        <v>0</v>
      </c>
      <c r="N985" s="40">
        <v>0</v>
      </c>
      <c r="O985" s="40">
        <v>0</v>
      </c>
      <c r="P985" s="141">
        <f t="shared" si="71"/>
        <v>0</v>
      </c>
    </row>
    <row r="986" spans="1:16" hidden="1" x14ac:dyDescent="0.25">
      <c r="A986" s="255" t="str">
        <f>IF(B986=1,A963,"")</f>
        <v/>
      </c>
      <c r="B986" s="39" t="str">
        <f t="shared" si="70"/>
        <v/>
      </c>
      <c r="C986" s="138">
        <f>VLOOKUP($Y$32,CAD!$H$7:$I$31,2,0)</f>
        <v>0</v>
      </c>
      <c r="D986" s="40">
        <v>0</v>
      </c>
      <c r="E986" s="40">
        <v>0</v>
      </c>
      <c r="F986" s="40">
        <v>0</v>
      </c>
      <c r="G986" s="40">
        <v>0</v>
      </c>
      <c r="H986" s="40">
        <v>0</v>
      </c>
      <c r="I986" s="40">
        <v>0</v>
      </c>
      <c r="J986" s="40">
        <v>0</v>
      </c>
      <c r="K986" s="40">
        <v>0</v>
      </c>
      <c r="L986" s="40">
        <v>0</v>
      </c>
      <c r="M986" s="40">
        <v>0</v>
      </c>
      <c r="N986" s="40">
        <v>0</v>
      </c>
      <c r="O986" s="40">
        <v>0</v>
      </c>
      <c r="P986" s="141">
        <f t="shared" si="71"/>
        <v>0</v>
      </c>
    </row>
    <row r="987" spans="1:16" hidden="1" x14ac:dyDescent="0.25">
      <c r="A987" s="255" t="str">
        <f>IF(B987=1,A963,"")</f>
        <v/>
      </c>
      <c r="B987" s="39" t="str">
        <f t="shared" si="70"/>
        <v/>
      </c>
      <c r="C987" s="138">
        <f>VLOOKUP($Y$33,CAD!$H$7:$I$31,2,0)</f>
        <v>0</v>
      </c>
      <c r="D987" s="40">
        <v>0</v>
      </c>
      <c r="E987" s="40">
        <v>0</v>
      </c>
      <c r="F987" s="40">
        <v>0</v>
      </c>
      <c r="G987" s="40">
        <v>0</v>
      </c>
      <c r="H987" s="40">
        <v>0</v>
      </c>
      <c r="I987" s="40">
        <v>0</v>
      </c>
      <c r="J987" s="40">
        <v>0</v>
      </c>
      <c r="K987" s="40">
        <v>0</v>
      </c>
      <c r="L987" s="40">
        <v>0</v>
      </c>
      <c r="M987" s="40">
        <v>0</v>
      </c>
      <c r="N987" s="40">
        <v>0</v>
      </c>
      <c r="O987" s="40">
        <v>0</v>
      </c>
      <c r="P987" s="141">
        <f t="shared" si="71"/>
        <v>0</v>
      </c>
    </row>
    <row r="988" spans="1:16" hidden="1" x14ac:dyDescent="0.25">
      <c r="A988" s="255" t="str">
        <f>IF(B988=1,A963,"")</f>
        <v/>
      </c>
      <c r="B988" s="39" t="str">
        <f t="shared" si="70"/>
        <v/>
      </c>
      <c r="C988" s="138">
        <f>VLOOKUP($Y$34,CAD!$H$7:$I$31,2,0)</f>
        <v>0</v>
      </c>
      <c r="D988" s="40">
        <v>0</v>
      </c>
      <c r="E988" s="40">
        <v>0</v>
      </c>
      <c r="F988" s="40">
        <v>0</v>
      </c>
      <c r="G988" s="40">
        <v>0</v>
      </c>
      <c r="H988" s="40">
        <v>0</v>
      </c>
      <c r="I988" s="40">
        <v>0</v>
      </c>
      <c r="J988" s="40">
        <v>0</v>
      </c>
      <c r="K988" s="40">
        <v>0</v>
      </c>
      <c r="L988" s="40">
        <v>0</v>
      </c>
      <c r="M988" s="40">
        <v>0</v>
      </c>
      <c r="N988" s="40">
        <v>0</v>
      </c>
      <c r="O988" s="40">
        <v>0</v>
      </c>
      <c r="P988" s="141">
        <f t="shared" si="71"/>
        <v>0</v>
      </c>
    </row>
    <row r="989" spans="1:16" hidden="1" x14ac:dyDescent="0.25">
      <c r="A989" s="255" t="str">
        <f>IF(B989=1,A963,"")</f>
        <v/>
      </c>
      <c r="B989" s="39" t="str">
        <f t="shared" si="70"/>
        <v/>
      </c>
      <c r="C989" s="137">
        <f>VLOOKUP($Y$35,CAD!$J$7:$K$31,2,0)</f>
        <v>0</v>
      </c>
      <c r="D989" s="40">
        <v>0</v>
      </c>
      <c r="E989" s="40">
        <v>0</v>
      </c>
      <c r="F989" s="40">
        <v>0</v>
      </c>
      <c r="G989" s="40">
        <v>0</v>
      </c>
      <c r="H989" s="40">
        <v>0</v>
      </c>
      <c r="I989" s="40">
        <v>0</v>
      </c>
      <c r="J989" s="40">
        <v>0</v>
      </c>
      <c r="K989" s="40">
        <v>0</v>
      </c>
      <c r="L989" s="40">
        <v>0</v>
      </c>
      <c r="M989" s="40">
        <v>0</v>
      </c>
      <c r="N989" s="40">
        <v>0</v>
      </c>
      <c r="O989" s="40">
        <v>0</v>
      </c>
      <c r="P989" s="141">
        <f t="shared" si="71"/>
        <v>0</v>
      </c>
    </row>
    <row r="990" spans="1:16" hidden="1" x14ac:dyDescent="0.25">
      <c r="A990" s="255" t="str">
        <f>IF(B990=1,A963,"")</f>
        <v/>
      </c>
      <c r="B990" s="39" t="str">
        <f t="shared" si="70"/>
        <v/>
      </c>
      <c r="C990" s="137">
        <f>VLOOKUP($Y$36,CAD!$J$7:$K$31,2,0)</f>
        <v>0</v>
      </c>
      <c r="D990" s="40">
        <v>0</v>
      </c>
      <c r="E990" s="40">
        <v>0</v>
      </c>
      <c r="F990" s="40">
        <v>0</v>
      </c>
      <c r="G990" s="40">
        <v>0</v>
      </c>
      <c r="H990" s="40">
        <v>0</v>
      </c>
      <c r="I990" s="40">
        <v>0</v>
      </c>
      <c r="J990" s="40">
        <v>0</v>
      </c>
      <c r="K990" s="40">
        <v>0</v>
      </c>
      <c r="L990" s="40">
        <v>0</v>
      </c>
      <c r="M990" s="40">
        <v>0</v>
      </c>
      <c r="N990" s="40">
        <v>0</v>
      </c>
      <c r="O990" s="40">
        <v>0</v>
      </c>
      <c r="P990" s="141">
        <f t="shared" si="71"/>
        <v>0</v>
      </c>
    </row>
    <row r="991" spans="1:16" hidden="1" x14ac:dyDescent="0.25">
      <c r="A991" s="255" t="str">
        <f>IF(B991=1,A963,"")</f>
        <v/>
      </c>
      <c r="B991" s="39" t="str">
        <f t="shared" si="70"/>
        <v/>
      </c>
      <c r="C991" s="137">
        <f>VLOOKUP($Y$37,CAD!$J$7:$K$31,2,0)</f>
        <v>0</v>
      </c>
      <c r="D991" s="40">
        <v>0</v>
      </c>
      <c r="E991" s="40">
        <v>0</v>
      </c>
      <c r="F991" s="40">
        <v>0</v>
      </c>
      <c r="G991" s="40">
        <v>0</v>
      </c>
      <c r="H991" s="40">
        <v>0</v>
      </c>
      <c r="I991" s="40">
        <v>0</v>
      </c>
      <c r="J991" s="40">
        <v>0</v>
      </c>
      <c r="K991" s="40">
        <v>0</v>
      </c>
      <c r="L991" s="40">
        <v>0</v>
      </c>
      <c r="M991" s="40">
        <v>0</v>
      </c>
      <c r="N991" s="40">
        <v>0</v>
      </c>
      <c r="O991" s="40">
        <v>0</v>
      </c>
      <c r="P991" s="141">
        <f t="shared" si="71"/>
        <v>0</v>
      </c>
    </row>
    <row r="992" spans="1:16" hidden="1" x14ac:dyDescent="0.25">
      <c r="A992" s="255" t="str">
        <f>IF(B992=1,A963,"")</f>
        <v/>
      </c>
      <c r="B992" s="39" t="str">
        <f t="shared" si="70"/>
        <v/>
      </c>
      <c r="C992" s="137">
        <f>VLOOKUP($Y$38,CAD!$J$7:$K$31,2,0)</f>
        <v>0</v>
      </c>
      <c r="D992" s="40">
        <v>0</v>
      </c>
      <c r="E992" s="40">
        <v>0</v>
      </c>
      <c r="F992" s="40">
        <v>0</v>
      </c>
      <c r="G992" s="40">
        <v>0</v>
      </c>
      <c r="H992" s="40">
        <v>0</v>
      </c>
      <c r="I992" s="40">
        <v>0</v>
      </c>
      <c r="J992" s="40">
        <v>0</v>
      </c>
      <c r="K992" s="40">
        <v>0</v>
      </c>
      <c r="L992" s="40">
        <v>0</v>
      </c>
      <c r="M992" s="40">
        <v>0</v>
      </c>
      <c r="N992" s="40">
        <v>0</v>
      </c>
      <c r="O992" s="40">
        <v>0</v>
      </c>
      <c r="P992" s="141">
        <f t="shared" si="71"/>
        <v>0</v>
      </c>
    </row>
    <row r="993" spans="1:16" hidden="1" x14ac:dyDescent="0.25">
      <c r="A993" s="255" t="str">
        <f>IF(B993=1,A963,"")</f>
        <v/>
      </c>
      <c r="B993" s="39" t="str">
        <f t="shared" si="70"/>
        <v/>
      </c>
      <c r="C993" s="137">
        <f>VLOOKUP($Y$39,CAD!$J$7:$K$31,2,0)</f>
        <v>0</v>
      </c>
      <c r="D993" s="40">
        <v>0</v>
      </c>
      <c r="E993" s="40">
        <v>0</v>
      </c>
      <c r="F993" s="40">
        <v>0</v>
      </c>
      <c r="G993" s="40">
        <v>0</v>
      </c>
      <c r="H993" s="40">
        <v>0</v>
      </c>
      <c r="I993" s="40">
        <v>0</v>
      </c>
      <c r="J993" s="40">
        <v>0</v>
      </c>
      <c r="K993" s="40">
        <v>0</v>
      </c>
      <c r="L993" s="40">
        <v>0</v>
      </c>
      <c r="M993" s="40">
        <v>0</v>
      </c>
      <c r="N993" s="40">
        <v>0</v>
      </c>
      <c r="O993" s="40">
        <v>0</v>
      </c>
      <c r="P993" s="141">
        <f t="shared" si="71"/>
        <v>0</v>
      </c>
    </row>
    <row r="994" spans="1:16" hidden="1" x14ac:dyDescent="0.25">
      <c r="A994" s="255" t="str">
        <f>IF(B994=1,A963,"")</f>
        <v/>
      </c>
      <c r="B994" s="39" t="str">
        <f t="shared" si="70"/>
        <v/>
      </c>
      <c r="C994" s="137">
        <f>VLOOKUP($Y$40,CAD!$J$7:$K$31,2,0)</f>
        <v>0</v>
      </c>
      <c r="D994" s="40">
        <v>0</v>
      </c>
      <c r="E994" s="40">
        <v>0</v>
      </c>
      <c r="F994" s="40">
        <v>0</v>
      </c>
      <c r="G994" s="40">
        <v>0</v>
      </c>
      <c r="H994" s="40">
        <v>0</v>
      </c>
      <c r="I994" s="40">
        <v>0</v>
      </c>
      <c r="J994" s="40">
        <v>0</v>
      </c>
      <c r="K994" s="40">
        <v>0</v>
      </c>
      <c r="L994" s="40">
        <v>0</v>
      </c>
      <c r="M994" s="40">
        <v>0</v>
      </c>
      <c r="N994" s="40">
        <v>0</v>
      </c>
      <c r="O994" s="40">
        <v>0</v>
      </c>
      <c r="P994" s="141">
        <f t="shared" si="71"/>
        <v>0</v>
      </c>
    </row>
    <row r="995" spans="1:16" hidden="1" x14ac:dyDescent="0.25">
      <c r="A995" s="255" t="str">
        <f>IF(B995=1,A963,"")</f>
        <v/>
      </c>
      <c r="B995" s="39" t="str">
        <f t="shared" si="70"/>
        <v/>
      </c>
      <c r="C995" s="137">
        <f>VLOOKUP($Y$41,CAD!$J$7:$K$31,2,0)</f>
        <v>0</v>
      </c>
      <c r="D995" s="40">
        <v>0</v>
      </c>
      <c r="E995" s="40">
        <v>0</v>
      </c>
      <c r="F995" s="40">
        <v>0</v>
      </c>
      <c r="G995" s="40">
        <v>0</v>
      </c>
      <c r="H995" s="40">
        <v>0</v>
      </c>
      <c r="I995" s="40">
        <v>0</v>
      </c>
      <c r="J995" s="40">
        <v>0</v>
      </c>
      <c r="K995" s="40">
        <v>0</v>
      </c>
      <c r="L995" s="40">
        <v>0</v>
      </c>
      <c r="M995" s="40">
        <v>0</v>
      </c>
      <c r="N995" s="40">
        <v>0</v>
      </c>
      <c r="O995" s="40">
        <v>0</v>
      </c>
      <c r="P995" s="141">
        <f t="shared" si="71"/>
        <v>0</v>
      </c>
    </row>
    <row r="996" spans="1:16" hidden="1" x14ac:dyDescent="0.25">
      <c r="A996" s="255" t="str">
        <f>IF(B996=1,A963,"")</f>
        <v/>
      </c>
      <c r="B996" s="39" t="str">
        <f t="shared" si="70"/>
        <v/>
      </c>
      <c r="C996" s="137">
        <f>VLOOKUP($Y$42,CAD!$J$7:$K$31,2,0)</f>
        <v>0</v>
      </c>
      <c r="D996" s="40">
        <v>0</v>
      </c>
      <c r="E996" s="40">
        <v>0</v>
      </c>
      <c r="F996" s="40">
        <v>0</v>
      </c>
      <c r="G996" s="40">
        <v>0</v>
      </c>
      <c r="H996" s="40">
        <v>0</v>
      </c>
      <c r="I996" s="40">
        <v>0</v>
      </c>
      <c r="J996" s="40">
        <v>0</v>
      </c>
      <c r="K996" s="40">
        <v>0</v>
      </c>
      <c r="L996" s="40">
        <v>0</v>
      </c>
      <c r="M996" s="40">
        <v>0</v>
      </c>
      <c r="N996" s="40">
        <v>0</v>
      </c>
      <c r="O996" s="40">
        <v>0</v>
      </c>
      <c r="P996" s="141">
        <f t="shared" si="71"/>
        <v>0</v>
      </c>
    </row>
    <row r="997" spans="1:16" hidden="1" x14ac:dyDescent="0.25">
      <c r="A997" s="255" t="str">
        <f>IF(B997=1,A963,"")</f>
        <v/>
      </c>
      <c r="B997" s="39" t="str">
        <f t="shared" si="70"/>
        <v/>
      </c>
      <c r="C997" s="137">
        <f>VLOOKUP($Y$43,CAD!$J$7:$K$31,2,0)</f>
        <v>0</v>
      </c>
      <c r="D997" s="40">
        <v>0</v>
      </c>
      <c r="E997" s="40">
        <v>0</v>
      </c>
      <c r="F997" s="40">
        <v>0</v>
      </c>
      <c r="G997" s="40">
        <v>0</v>
      </c>
      <c r="H997" s="40">
        <v>0</v>
      </c>
      <c r="I997" s="40">
        <v>0</v>
      </c>
      <c r="J997" s="40">
        <v>0</v>
      </c>
      <c r="K997" s="40">
        <v>0</v>
      </c>
      <c r="L997" s="40">
        <v>0</v>
      </c>
      <c r="M997" s="40">
        <v>0</v>
      </c>
      <c r="N997" s="40">
        <v>0</v>
      </c>
      <c r="O997" s="40">
        <v>0</v>
      </c>
      <c r="P997" s="141">
        <f t="shared" si="71"/>
        <v>0</v>
      </c>
    </row>
    <row r="998" spans="1:16" hidden="1" x14ac:dyDescent="0.25">
      <c r="A998" s="255" t="str">
        <f>IF(B998=1,A963,"")</f>
        <v/>
      </c>
      <c r="B998" s="39" t="str">
        <f t="shared" si="70"/>
        <v/>
      </c>
      <c r="C998" s="137">
        <f>VLOOKUP($Y$44,CAD!$J$7:$K$31,2,0)</f>
        <v>0</v>
      </c>
      <c r="D998" s="40">
        <v>0</v>
      </c>
      <c r="E998" s="40">
        <v>0</v>
      </c>
      <c r="F998" s="40">
        <v>0</v>
      </c>
      <c r="G998" s="40">
        <v>0</v>
      </c>
      <c r="H998" s="40">
        <v>0</v>
      </c>
      <c r="I998" s="40">
        <v>0</v>
      </c>
      <c r="J998" s="40">
        <v>0</v>
      </c>
      <c r="K998" s="40">
        <v>0</v>
      </c>
      <c r="L998" s="40">
        <v>0</v>
      </c>
      <c r="M998" s="40">
        <v>0</v>
      </c>
      <c r="N998" s="40">
        <v>0</v>
      </c>
      <c r="O998" s="40">
        <v>0</v>
      </c>
      <c r="P998" s="141">
        <f t="shared" si="71"/>
        <v>0</v>
      </c>
    </row>
    <row r="999" spans="1:16" hidden="1" x14ac:dyDescent="0.25">
      <c r="A999" s="255" t="str">
        <f>IF(B999=1,A963,"")</f>
        <v/>
      </c>
      <c r="B999" s="39" t="str">
        <f t="shared" si="70"/>
        <v/>
      </c>
      <c r="C999" s="137">
        <f>VLOOKUP($Y$45,CAD!$J$7:$K$31,2,0)</f>
        <v>0</v>
      </c>
      <c r="D999" s="40">
        <v>0</v>
      </c>
      <c r="E999" s="40">
        <v>0</v>
      </c>
      <c r="F999" s="40">
        <v>0</v>
      </c>
      <c r="G999" s="40">
        <v>0</v>
      </c>
      <c r="H999" s="40">
        <v>0</v>
      </c>
      <c r="I999" s="40">
        <v>0</v>
      </c>
      <c r="J999" s="40">
        <v>0</v>
      </c>
      <c r="K999" s="40">
        <v>0</v>
      </c>
      <c r="L999" s="40">
        <v>0</v>
      </c>
      <c r="M999" s="40">
        <v>0</v>
      </c>
      <c r="N999" s="40">
        <v>0</v>
      </c>
      <c r="O999" s="40">
        <v>0</v>
      </c>
      <c r="P999" s="141">
        <f t="shared" si="71"/>
        <v>0</v>
      </c>
    </row>
    <row r="1000" spans="1:16" hidden="1" x14ac:dyDescent="0.25">
      <c r="A1000" s="255" t="str">
        <f>IF(B1000=1,A963,"")</f>
        <v/>
      </c>
      <c r="B1000" s="39" t="str">
        <f t="shared" si="70"/>
        <v/>
      </c>
      <c r="C1000" s="137">
        <f>VLOOKUP($Y$46,CAD!$J$7:$K$31,2,0)</f>
        <v>0</v>
      </c>
      <c r="D1000" s="40">
        <v>0</v>
      </c>
      <c r="E1000" s="40">
        <v>0</v>
      </c>
      <c r="F1000" s="40">
        <v>0</v>
      </c>
      <c r="G1000" s="40">
        <v>0</v>
      </c>
      <c r="H1000" s="40">
        <v>0</v>
      </c>
      <c r="I1000" s="40">
        <v>0</v>
      </c>
      <c r="J1000" s="40">
        <v>0</v>
      </c>
      <c r="K1000" s="40">
        <v>0</v>
      </c>
      <c r="L1000" s="40">
        <v>0</v>
      </c>
      <c r="M1000" s="40">
        <v>0</v>
      </c>
      <c r="N1000" s="40">
        <v>0</v>
      </c>
      <c r="O1000" s="40">
        <v>0</v>
      </c>
      <c r="P1000" s="141">
        <f t="shared" si="71"/>
        <v>0</v>
      </c>
    </row>
    <row r="1001" spans="1:16" hidden="1" x14ac:dyDescent="0.25">
      <c r="A1001" s="255" t="str">
        <f>IF(B1001=1,A963,"")</f>
        <v/>
      </c>
      <c r="B1001" s="39" t="str">
        <f t="shared" si="70"/>
        <v/>
      </c>
      <c r="C1001" s="137">
        <f>VLOOKUP($Y$47,CAD!$J$7:$K$31,2,0)</f>
        <v>0</v>
      </c>
      <c r="D1001" s="40">
        <v>0</v>
      </c>
      <c r="E1001" s="40">
        <v>0</v>
      </c>
      <c r="F1001" s="40">
        <v>0</v>
      </c>
      <c r="G1001" s="40">
        <v>0</v>
      </c>
      <c r="H1001" s="40">
        <v>0</v>
      </c>
      <c r="I1001" s="40">
        <v>0</v>
      </c>
      <c r="J1001" s="40">
        <v>0</v>
      </c>
      <c r="K1001" s="40">
        <v>0</v>
      </c>
      <c r="L1001" s="40">
        <v>0</v>
      </c>
      <c r="M1001" s="40">
        <v>0</v>
      </c>
      <c r="N1001" s="40">
        <v>0</v>
      </c>
      <c r="O1001" s="40">
        <v>0</v>
      </c>
      <c r="P1001" s="141">
        <f t="shared" si="71"/>
        <v>0</v>
      </c>
    </row>
    <row r="1002" spans="1:16" hidden="1" x14ac:dyDescent="0.25">
      <c r="A1002" s="255" t="str">
        <f>IF(B1002=1,A963,"")</f>
        <v/>
      </c>
      <c r="B1002" s="39" t="str">
        <f t="shared" si="70"/>
        <v/>
      </c>
      <c r="C1002" s="137">
        <f>VLOOKUP($Y$48,CAD!$J$7:$K$31,2,0)</f>
        <v>0</v>
      </c>
      <c r="D1002" s="40">
        <v>0</v>
      </c>
      <c r="E1002" s="40">
        <v>0</v>
      </c>
      <c r="F1002" s="40">
        <v>0</v>
      </c>
      <c r="G1002" s="40">
        <v>0</v>
      </c>
      <c r="H1002" s="40">
        <v>0</v>
      </c>
      <c r="I1002" s="40">
        <v>0</v>
      </c>
      <c r="J1002" s="40">
        <v>0</v>
      </c>
      <c r="K1002" s="40">
        <v>0</v>
      </c>
      <c r="L1002" s="40">
        <v>0</v>
      </c>
      <c r="M1002" s="40">
        <v>0</v>
      </c>
      <c r="N1002" s="40">
        <v>0</v>
      </c>
      <c r="O1002" s="40">
        <v>0</v>
      </c>
      <c r="P1002" s="141">
        <f t="shared" si="71"/>
        <v>0</v>
      </c>
    </row>
    <row r="1003" spans="1:16" hidden="1" x14ac:dyDescent="0.25">
      <c r="A1003" s="255" t="str">
        <f>IF(B1003=1,A963,"")</f>
        <v/>
      </c>
      <c r="B1003" s="39" t="str">
        <f t="shared" si="70"/>
        <v/>
      </c>
      <c r="C1003" s="137">
        <f>VLOOKUP($Y$49,CAD!$J$7:$K$31,2,0)</f>
        <v>0</v>
      </c>
      <c r="D1003" s="40">
        <v>0</v>
      </c>
      <c r="E1003" s="40">
        <v>0</v>
      </c>
      <c r="F1003" s="40">
        <v>0</v>
      </c>
      <c r="G1003" s="40">
        <v>0</v>
      </c>
      <c r="H1003" s="40">
        <v>0</v>
      </c>
      <c r="I1003" s="40">
        <v>0</v>
      </c>
      <c r="J1003" s="40">
        <v>0</v>
      </c>
      <c r="K1003" s="40">
        <v>0</v>
      </c>
      <c r="L1003" s="40">
        <v>0</v>
      </c>
      <c r="M1003" s="40">
        <v>0</v>
      </c>
      <c r="N1003" s="40">
        <v>0</v>
      </c>
      <c r="O1003" s="40">
        <v>0</v>
      </c>
      <c r="P1003" s="141">
        <f t="shared" si="71"/>
        <v>0</v>
      </c>
    </row>
    <row r="1004" spans="1:16" hidden="1" x14ac:dyDescent="0.25">
      <c r="A1004" s="255" t="str">
        <f>IF(B1004=1,A963,"")</f>
        <v/>
      </c>
      <c r="B1004" s="39" t="str">
        <f t="shared" si="70"/>
        <v/>
      </c>
      <c r="C1004" s="137">
        <f>VLOOKUP($Y$50,CAD!$J$7:$K$31,2,0)</f>
        <v>0</v>
      </c>
      <c r="D1004" s="40">
        <v>0</v>
      </c>
      <c r="E1004" s="40">
        <v>0</v>
      </c>
      <c r="F1004" s="40">
        <v>0</v>
      </c>
      <c r="G1004" s="40">
        <v>0</v>
      </c>
      <c r="H1004" s="40">
        <v>0</v>
      </c>
      <c r="I1004" s="40">
        <v>0</v>
      </c>
      <c r="J1004" s="40">
        <v>0</v>
      </c>
      <c r="K1004" s="40">
        <v>0</v>
      </c>
      <c r="L1004" s="40">
        <v>0</v>
      </c>
      <c r="M1004" s="40">
        <v>0</v>
      </c>
      <c r="N1004" s="40">
        <v>0</v>
      </c>
      <c r="O1004" s="40">
        <v>0</v>
      </c>
      <c r="P1004" s="141">
        <f t="shared" si="71"/>
        <v>0</v>
      </c>
    </row>
    <row r="1005" spans="1:16" hidden="1" x14ac:dyDescent="0.25">
      <c r="A1005" s="255" t="str">
        <f>IF(B1005=1,A963,"")</f>
        <v/>
      </c>
      <c r="B1005" s="39" t="str">
        <f t="shared" si="70"/>
        <v/>
      </c>
      <c r="C1005" s="137">
        <f>VLOOKUP($Y$51,CAD!$J$7:$K$31,2,0)</f>
        <v>0</v>
      </c>
      <c r="D1005" s="40">
        <v>0</v>
      </c>
      <c r="E1005" s="40">
        <v>0</v>
      </c>
      <c r="F1005" s="40">
        <v>0</v>
      </c>
      <c r="G1005" s="40">
        <v>0</v>
      </c>
      <c r="H1005" s="40">
        <v>0</v>
      </c>
      <c r="I1005" s="40">
        <v>0</v>
      </c>
      <c r="J1005" s="40">
        <v>0</v>
      </c>
      <c r="K1005" s="40">
        <v>0</v>
      </c>
      <c r="L1005" s="40">
        <v>0</v>
      </c>
      <c r="M1005" s="40">
        <v>0</v>
      </c>
      <c r="N1005" s="40">
        <v>0</v>
      </c>
      <c r="O1005" s="40">
        <v>0</v>
      </c>
      <c r="P1005" s="141">
        <f t="shared" si="71"/>
        <v>0</v>
      </c>
    </row>
    <row r="1006" spans="1:16" hidden="1" x14ac:dyDescent="0.25">
      <c r="A1006" s="255" t="str">
        <f>IF(B1006=1,A963,"")</f>
        <v/>
      </c>
      <c r="B1006" s="39" t="str">
        <f t="shared" si="70"/>
        <v/>
      </c>
      <c r="C1006" s="137">
        <f>VLOOKUP($Y$52,CAD!$J$7:$K$31,2,0)</f>
        <v>0</v>
      </c>
      <c r="D1006" s="40">
        <v>0</v>
      </c>
      <c r="E1006" s="40">
        <v>0</v>
      </c>
      <c r="F1006" s="40">
        <v>0</v>
      </c>
      <c r="G1006" s="40">
        <v>0</v>
      </c>
      <c r="H1006" s="40">
        <v>0</v>
      </c>
      <c r="I1006" s="40">
        <v>0</v>
      </c>
      <c r="J1006" s="40">
        <v>0</v>
      </c>
      <c r="K1006" s="40">
        <v>0</v>
      </c>
      <c r="L1006" s="40">
        <v>0</v>
      </c>
      <c r="M1006" s="40">
        <v>0</v>
      </c>
      <c r="N1006" s="40">
        <v>0</v>
      </c>
      <c r="O1006" s="40">
        <v>0</v>
      </c>
      <c r="P1006" s="141">
        <f t="shared" si="71"/>
        <v>0</v>
      </c>
    </row>
    <row r="1007" spans="1:16" hidden="1" x14ac:dyDescent="0.25">
      <c r="A1007" s="255" t="str">
        <f>IF(B1007=1,A963,"")</f>
        <v/>
      </c>
      <c r="B1007" s="39" t="str">
        <f t="shared" si="70"/>
        <v/>
      </c>
      <c r="C1007" s="137">
        <f>VLOOKUP($Y$53,CAD!$J$7:$K$31,2,0)</f>
        <v>0</v>
      </c>
      <c r="D1007" s="40">
        <v>0</v>
      </c>
      <c r="E1007" s="40">
        <v>0</v>
      </c>
      <c r="F1007" s="40">
        <v>0</v>
      </c>
      <c r="G1007" s="40">
        <v>0</v>
      </c>
      <c r="H1007" s="40">
        <v>0</v>
      </c>
      <c r="I1007" s="40">
        <v>0</v>
      </c>
      <c r="J1007" s="40">
        <v>0</v>
      </c>
      <c r="K1007" s="40">
        <v>0</v>
      </c>
      <c r="L1007" s="40">
        <v>0</v>
      </c>
      <c r="M1007" s="40">
        <v>0</v>
      </c>
      <c r="N1007" s="40">
        <v>0</v>
      </c>
      <c r="O1007" s="40">
        <v>0</v>
      </c>
      <c r="P1007" s="141">
        <f t="shared" si="71"/>
        <v>0</v>
      </c>
    </row>
    <row r="1008" spans="1:16" hidden="1" x14ac:dyDescent="0.25">
      <c r="A1008" s="255" t="str">
        <f>IF(B1008=1,A963,"")</f>
        <v/>
      </c>
      <c r="B1008" s="39" t="str">
        <f t="shared" si="70"/>
        <v/>
      </c>
      <c r="C1008" s="137">
        <f>VLOOKUP($Y$54,CAD!$J$7:$K$31,2,0)</f>
        <v>0</v>
      </c>
      <c r="D1008" s="40">
        <v>0</v>
      </c>
      <c r="E1008" s="40">
        <v>0</v>
      </c>
      <c r="F1008" s="40">
        <v>0</v>
      </c>
      <c r="G1008" s="40">
        <v>0</v>
      </c>
      <c r="H1008" s="40">
        <v>0</v>
      </c>
      <c r="I1008" s="40">
        <v>0</v>
      </c>
      <c r="J1008" s="40">
        <v>0</v>
      </c>
      <c r="K1008" s="40">
        <v>0</v>
      </c>
      <c r="L1008" s="40">
        <v>0</v>
      </c>
      <c r="M1008" s="40">
        <v>0</v>
      </c>
      <c r="N1008" s="40">
        <v>0</v>
      </c>
      <c r="O1008" s="40">
        <v>0</v>
      </c>
      <c r="P1008" s="141">
        <f t="shared" si="71"/>
        <v>0</v>
      </c>
    </row>
    <row r="1009" spans="1:17" hidden="1" x14ac:dyDescent="0.25">
      <c r="A1009" s="255" t="str">
        <f>IF(B1009=1,A963,"")</f>
        <v/>
      </c>
      <c r="B1009" s="39" t="str">
        <f t="shared" si="70"/>
        <v/>
      </c>
      <c r="C1009" s="137">
        <f>VLOOKUP($Y$55,CAD!$J$7:$K$31,2,0)</f>
        <v>0</v>
      </c>
      <c r="D1009" s="40">
        <v>0</v>
      </c>
      <c r="E1009" s="40">
        <v>0</v>
      </c>
      <c r="F1009" s="40">
        <v>0</v>
      </c>
      <c r="G1009" s="40">
        <v>0</v>
      </c>
      <c r="H1009" s="40">
        <v>0</v>
      </c>
      <c r="I1009" s="40">
        <v>0</v>
      </c>
      <c r="J1009" s="40">
        <v>0</v>
      </c>
      <c r="K1009" s="40">
        <v>0</v>
      </c>
      <c r="L1009" s="40">
        <v>0</v>
      </c>
      <c r="M1009" s="40">
        <v>0</v>
      </c>
      <c r="N1009" s="40">
        <v>0</v>
      </c>
      <c r="O1009" s="40">
        <v>0</v>
      </c>
      <c r="P1009" s="141">
        <f t="shared" si="71"/>
        <v>0</v>
      </c>
    </row>
    <row r="1010" spans="1:17" hidden="1" x14ac:dyDescent="0.25">
      <c r="A1010" s="255" t="str">
        <f>IF(B1010=1,A963,"")</f>
        <v/>
      </c>
      <c r="B1010" s="39" t="str">
        <f t="shared" si="70"/>
        <v/>
      </c>
      <c r="C1010" s="137">
        <f>VLOOKUP($Y$56,CAD!$J$7:$K$31,2,0)</f>
        <v>0</v>
      </c>
      <c r="D1010" s="40">
        <v>0</v>
      </c>
      <c r="E1010" s="40">
        <v>0</v>
      </c>
      <c r="F1010" s="40">
        <v>0</v>
      </c>
      <c r="G1010" s="40">
        <v>0</v>
      </c>
      <c r="H1010" s="40">
        <v>0</v>
      </c>
      <c r="I1010" s="40">
        <v>0</v>
      </c>
      <c r="J1010" s="40">
        <v>0</v>
      </c>
      <c r="K1010" s="40">
        <v>0</v>
      </c>
      <c r="L1010" s="40">
        <v>0</v>
      </c>
      <c r="M1010" s="40">
        <v>0</v>
      </c>
      <c r="N1010" s="40">
        <v>0</v>
      </c>
      <c r="O1010" s="40">
        <v>0</v>
      </c>
      <c r="P1010" s="141">
        <f t="shared" si="71"/>
        <v>0</v>
      </c>
    </row>
    <row r="1011" spans="1:17" hidden="1" x14ac:dyDescent="0.25">
      <c r="A1011" s="255" t="str">
        <f>IF(B1011=1,A963,"")</f>
        <v/>
      </c>
      <c r="B1011" s="39" t="str">
        <f t="shared" si="70"/>
        <v/>
      </c>
      <c r="C1011" s="137">
        <f>VLOOKUP($Y$57,CAD!$J$7:$K$31,2,0)</f>
        <v>0</v>
      </c>
      <c r="D1011" s="40">
        <v>0</v>
      </c>
      <c r="E1011" s="40">
        <v>0</v>
      </c>
      <c r="F1011" s="40">
        <v>0</v>
      </c>
      <c r="G1011" s="40">
        <v>0</v>
      </c>
      <c r="H1011" s="40">
        <v>0</v>
      </c>
      <c r="I1011" s="40">
        <v>0</v>
      </c>
      <c r="J1011" s="40">
        <v>0</v>
      </c>
      <c r="K1011" s="40">
        <v>0</v>
      </c>
      <c r="L1011" s="40">
        <v>0</v>
      </c>
      <c r="M1011" s="40">
        <v>0</v>
      </c>
      <c r="N1011" s="40">
        <v>0</v>
      </c>
      <c r="O1011" s="40">
        <v>0</v>
      </c>
      <c r="P1011" s="141">
        <f t="shared" si="71"/>
        <v>0</v>
      </c>
    </row>
    <row r="1012" spans="1:17" hidden="1" x14ac:dyDescent="0.25">
      <c r="A1012" s="255" t="str">
        <f>IF(B1012=1,A963,"")</f>
        <v/>
      </c>
      <c r="B1012" s="39" t="str">
        <f t="shared" si="70"/>
        <v/>
      </c>
      <c r="C1012" s="137">
        <f>VLOOKUP($Y$58,CAD!$J$7:$K$31,2,0)</f>
        <v>0</v>
      </c>
      <c r="D1012" s="40">
        <v>0</v>
      </c>
      <c r="E1012" s="40">
        <v>0</v>
      </c>
      <c r="F1012" s="40">
        <v>0</v>
      </c>
      <c r="G1012" s="40">
        <v>0</v>
      </c>
      <c r="H1012" s="40">
        <v>0</v>
      </c>
      <c r="I1012" s="40">
        <v>0</v>
      </c>
      <c r="J1012" s="40">
        <v>0</v>
      </c>
      <c r="K1012" s="40">
        <v>0</v>
      </c>
      <c r="L1012" s="40">
        <v>0</v>
      </c>
      <c r="M1012" s="40">
        <v>0</v>
      </c>
      <c r="N1012" s="40">
        <v>0</v>
      </c>
      <c r="O1012" s="40">
        <v>0</v>
      </c>
      <c r="P1012" s="141">
        <f t="shared" si="71"/>
        <v>0</v>
      </c>
    </row>
    <row r="1013" spans="1:17" hidden="1" x14ac:dyDescent="0.25">
      <c r="A1013" s="255" t="str">
        <f>IF(B1013=1,A963,"")</f>
        <v/>
      </c>
      <c r="B1013" s="39" t="str">
        <f t="shared" si="70"/>
        <v/>
      </c>
      <c r="C1013" s="137">
        <f>VLOOKUP($Y$59,CAD!$J$7:$K$31,2,0)</f>
        <v>0</v>
      </c>
      <c r="D1013" s="40">
        <v>0</v>
      </c>
      <c r="E1013" s="40">
        <v>0</v>
      </c>
      <c r="F1013" s="40">
        <v>0</v>
      </c>
      <c r="G1013" s="40">
        <v>0</v>
      </c>
      <c r="H1013" s="40">
        <v>0</v>
      </c>
      <c r="I1013" s="40">
        <v>0</v>
      </c>
      <c r="J1013" s="40">
        <v>0</v>
      </c>
      <c r="K1013" s="40">
        <v>0</v>
      </c>
      <c r="L1013" s="40">
        <v>0</v>
      </c>
      <c r="M1013" s="40">
        <v>0</v>
      </c>
      <c r="N1013" s="40">
        <v>0</v>
      </c>
      <c r="O1013" s="40">
        <v>0</v>
      </c>
      <c r="P1013" s="141">
        <f t="shared" si="71"/>
        <v>0</v>
      </c>
    </row>
    <row r="1014" spans="1:17" hidden="1" x14ac:dyDescent="0.25">
      <c r="A1014" s="255">
        <f>A961</f>
        <v>2037</v>
      </c>
    </row>
    <row r="1015" spans="1:17" hidden="1" x14ac:dyDescent="0.25">
      <c r="A1015" s="255">
        <f>A961</f>
        <v>2037</v>
      </c>
      <c r="C1015" s="63" t="s">
        <v>204</v>
      </c>
      <c r="D1015" s="34">
        <f>D961-D963</f>
        <v>0</v>
      </c>
      <c r="E1015" s="34">
        <f t="shared" ref="E1015:P1015" si="72">E961-E963</f>
        <v>0</v>
      </c>
      <c r="F1015" s="34">
        <f t="shared" si="72"/>
        <v>0</v>
      </c>
      <c r="G1015" s="34">
        <f t="shared" si="72"/>
        <v>0</v>
      </c>
      <c r="H1015" s="34">
        <f t="shared" si="72"/>
        <v>0</v>
      </c>
      <c r="I1015" s="34">
        <f t="shared" si="72"/>
        <v>0</v>
      </c>
      <c r="J1015" s="34">
        <f t="shared" si="72"/>
        <v>0</v>
      </c>
      <c r="K1015" s="34">
        <f t="shared" si="72"/>
        <v>0</v>
      </c>
      <c r="L1015" s="34">
        <f t="shared" si="72"/>
        <v>0</v>
      </c>
      <c r="M1015" s="34">
        <f t="shared" si="72"/>
        <v>0</v>
      </c>
      <c r="N1015" s="34">
        <f t="shared" si="72"/>
        <v>0</v>
      </c>
      <c r="O1015" s="34">
        <f t="shared" si="72"/>
        <v>0</v>
      </c>
      <c r="P1015" s="34">
        <f t="shared" si="72"/>
        <v>0</v>
      </c>
    </row>
    <row r="1016" spans="1:17" hidden="1" x14ac:dyDescent="0.25"/>
    <row r="1017" spans="1:17" ht="15" hidden="1" customHeight="1" thickBot="1" x14ac:dyDescent="0.3">
      <c r="A1017" s="255">
        <f>A961+1</f>
        <v>2038</v>
      </c>
      <c r="B1017" s="41"/>
      <c r="C1017" s="147" t="s">
        <v>202</v>
      </c>
      <c r="D1017" s="148">
        <f>PREV_R!D1035</f>
        <v>0</v>
      </c>
      <c r="E1017" s="148">
        <f>PREV_R!E1035</f>
        <v>0</v>
      </c>
      <c r="F1017" s="148">
        <f>PREV_R!F1035</f>
        <v>0</v>
      </c>
      <c r="G1017" s="148">
        <f>PREV_R!G1035</f>
        <v>0</v>
      </c>
      <c r="H1017" s="148">
        <f>PREV_R!H1035</f>
        <v>0</v>
      </c>
      <c r="I1017" s="148">
        <f>PREV_R!I1035</f>
        <v>0</v>
      </c>
      <c r="J1017" s="148">
        <f>PREV_R!J1035</f>
        <v>0</v>
      </c>
      <c r="K1017" s="148">
        <f>PREV_R!K1035</f>
        <v>0</v>
      </c>
      <c r="L1017" s="148">
        <f>PREV_R!L1035</f>
        <v>0</v>
      </c>
      <c r="M1017" s="148">
        <f>PREV_R!M1035</f>
        <v>0</v>
      </c>
      <c r="N1017" s="148">
        <f>PREV_R!N1035</f>
        <v>0</v>
      </c>
      <c r="O1017" s="148">
        <f>PREV_R!O1035</f>
        <v>0</v>
      </c>
      <c r="P1017" s="148">
        <f>SUM(D1017:O1017)</f>
        <v>0</v>
      </c>
      <c r="Q1017" s="9"/>
    </row>
    <row r="1018" spans="1:17" ht="15" hidden="1" customHeight="1" x14ac:dyDescent="0.25">
      <c r="A1018" s="255">
        <f>A1017</f>
        <v>2038</v>
      </c>
      <c r="B1018" s="41"/>
      <c r="C1018" s="107"/>
      <c r="D1018" s="107"/>
      <c r="E1018" s="107"/>
      <c r="F1018" s="107"/>
      <c r="G1018" s="107"/>
      <c r="H1018" s="107"/>
      <c r="I1018" s="107"/>
      <c r="J1018" s="107"/>
      <c r="K1018" s="107"/>
      <c r="L1018" s="107"/>
      <c r="M1018" s="107"/>
      <c r="N1018" s="107"/>
      <c r="O1018" s="107"/>
      <c r="P1018" s="107"/>
      <c r="Q1018" s="9"/>
    </row>
    <row r="1019" spans="1:17" ht="15" hidden="1" customHeight="1" thickBot="1" x14ac:dyDescent="0.3">
      <c r="A1019" s="255">
        <f>A1017</f>
        <v>2038</v>
      </c>
      <c r="B1019" s="41"/>
      <c r="C1019" s="131" t="s">
        <v>203</v>
      </c>
      <c r="D1019" s="132">
        <f>SUM(D1020:D1069)</f>
        <v>0</v>
      </c>
      <c r="E1019" s="132">
        <f t="shared" ref="E1019:O1019" si="73">SUM(E1020:E1069)</f>
        <v>0</v>
      </c>
      <c r="F1019" s="132">
        <f t="shared" si="73"/>
        <v>0</v>
      </c>
      <c r="G1019" s="132">
        <f t="shared" si="73"/>
        <v>0</v>
      </c>
      <c r="H1019" s="132">
        <f t="shared" si="73"/>
        <v>0</v>
      </c>
      <c r="I1019" s="132">
        <f t="shared" si="73"/>
        <v>0</v>
      </c>
      <c r="J1019" s="132">
        <f t="shared" si="73"/>
        <v>0</v>
      </c>
      <c r="K1019" s="132">
        <f t="shared" si="73"/>
        <v>0</v>
      </c>
      <c r="L1019" s="132">
        <f t="shared" si="73"/>
        <v>0</v>
      </c>
      <c r="M1019" s="132">
        <f t="shared" si="73"/>
        <v>0</v>
      </c>
      <c r="N1019" s="132">
        <f t="shared" si="73"/>
        <v>0</v>
      </c>
      <c r="O1019" s="132">
        <f t="shared" si="73"/>
        <v>0</v>
      </c>
      <c r="P1019" s="132">
        <f>SUM(D1019:O1019)</f>
        <v>0</v>
      </c>
      <c r="Q1019" s="9"/>
    </row>
    <row r="1020" spans="1:17" hidden="1" x14ac:dyDescent="0.25">
      <c r="A1020" s="255" t="str">
        <f>IF(B1020=1,A1019,"")</f>
        <v/>
      </c>
      <c r="B1020" s="39" t="str">
        <f>IF(C1020&lt;&gt;0,1,"")</f>
        <v/>
      </c>
      <c r="C1020" s="138">
        <f>VLOOKUP($Y$10,CAD!$H$7:$I$31,2,0)</f>
        <v>0</v>
      </c>
      <c r="D1020" s="139">
        <v>0</v>
      </c>
      <c r="E1020" s="139">
        <v>0</v>
      </c>
      <c r="F1020" s="139">
        <v>0</v>
      </c>
      <c r="G1020" s="139">
        <v>0</v>
      </c>
      <c r="H1020" s="139">
        <v>0</v>
      </c>
      <c r="I1020" s="139">
        <v>0</v>
      </c>
      <c r="J1020" s="139">
        <v>0</v>
      </c>
      <c r="K1020" s="139">
        <v>0</v>
      </c>
      <c r="L1020" s="139">
        <v>0</v>
      </c>
      <c r="M1020" s="139">
        <v>0</v>
      </c>
      <c r="N1020" s="139">
        <v>0</v>
      </c>
      <c r="O1020" s="139">
        <v>0</v>
      </c>
      <c r="P1020" s="140">
        <f>SUM(D1020:O1020)</f>
        <v>0</v>
      </c>
    </row>
    <row r="1021" spans="1:17" hidden="1" x14ac:dyDescent="0.25">
      <c r="A1021" s="255" t="str">
        <f>IF(B1021=1,A1019,"")</f>
        <v/>
      </c>
      <c r="B1021" s="39" t="str">
        <f t="shared" ref="B1021:B1069" si="74">IF(C1021&lt;&gt;0,1,"")</f>
        <v/>
      </c>
      <c r="C1021" s="138">
        <f>VLOOKUP($Y$11,CAD!$H$7:$I$31,2,0)</f>
        <v>0</v>
      </c>
      <c r="D1021" s="40">
        <v>0</v>
      </c>
      <c r="E1021" s="40">
        <v>0</v>
      </c>
      <c r="F1021" s="40">
        <v>0</v>
      </c>
      <c r="G1021" s="40">
        <v>0</v>
      </c>
      <c r="H1021" s="40">
        <v>0</v>
      </c>
      <c r="I1021" s="40">
        <v>0</v>
      </c>
      <c r="J1021" s="40">
        <v>0</v>
      </c>
      <c r="K1021" s="40">
        <v>0</v>
      </c>
      <c r="L1021" s="40">
        <v>0</v>
      </c>
      <c r="M1021" s="40">
        <v>0</v>
      </c>
      <c r="N1021" s="40">
        <v>0</v>
      </c>
      <c r="O1021" s="40">
        <v>0</v>
      </c>
      <c r="P1021" s="141">
        <f t="shared" ref="P1021:P1069" si="75">SUM(D1021:O1021)</f>
        <v>0</v>
      </c>
    </row>
    <row r="1022" spans="1:17" hidden="1" x14ac:dyDescent="0.25">
      <c r="A1022" s="255" t="str">
        <f>IF(B1022=1,A1019,"")</f>
        <v/>
      </c>
      <c r="B1022" s="39" t="str">
        <f t="shared" si="74"/>
        <v/>
      </c>
      <c r="C1022" s="138">
        <f>VLOOKUP($Y$12,CAD!$H$7:$I$31,2,0)</f>
        <v>0</v>
      </c>
      <c r="D1022" s="40">
        <v>0</v>
      </c>
      <c r="E1022" s="40">
        <v>0</v>
      </c>
      <c r="F1022" s="40">
        <v>0</v>
      </c>
      <c r="G1022" s="40">
        <v>0</v>
      </c>
      <c r="H1022" s="40">
        <v>0</v>
      </c>
      <c r="I1022" s="40">
        <v>0</v>
      </c>
      <c r="J1022" s="40">
        <v>0</v>
      </c>
      <c r="K1022" s="40">
        <v>0</v>
      </c>
      <c r="L1022" s="40">
        <v>0</v>
      </c>
      <c r="M1022" s="40">
        <v>0</v>
      </c>
      <c r="N1022" s="40">
        <v>0</v>
      </c>
      <c r="O1022" s="40">
        <v>0</v>
      </c>
      <c r="P1022" s="141">
        <f t="shared" si="75"/>
        <v>0</v>
      </c>
    </row>
    <row r="1023" spans="1:17" hidden="1" x14ac:dyDescent="0.25">
      <c r="A1023" s="255" t="str">
        <f>IF(B1023=1,A1019,"")</f>
        <v/>
      </c>
      <c r="B1023" s="39" t="str">
        <f t="shared" si="74"/>
        <v/>
      </c>
      <c r="C1023" s="138">
        <f>VLOOKUP($Y$13,CAD!$H$7:$I$31,2,0)</f>
        <v>0</v>
      </c>
      <c r="D1023" s="40">
        <v>0</v>
      </c>
      <c r="E1023" s="40">
        <v>0</v>
      </c>
      <c r="F1023" s="40">
        <v>0</v>
      </c>
      <c r="G1023" s="40">
        <v>0</v>
      </c>
      <c r="H1023" s="40">
        <v>0</v>
      </c>
      <c r="I1023" s="40">
        <v>0</v>
      </c>
      <c r="J1023" s="40">
        <v>0</v>
      </c>
      <c r="K1023" s="40">
        <v>0</v>
      </c>
      <c r="L1023" s="40">
        <v>0</v>
      </c>
      <c r="M1023" s="40">
        <v>0</v>
      </c>
      <c r="N1023" s="40">
        <v>0</v>
      </c>
      <c r="O1023" s="40">
        <v>0</v>
      </c>
      <c r="P1023" s="141">
        <f t="shared" si="75"/>
        <v>0</v>
      </c>
    </row>
    <row r="1024" spans="1:17" hidden="1" x14ac:dyDescent="0.25">
      <c r="A1024" s="255" t="str">
        <f>IF(B1024=1,A1019,"")</f>
        <v/>
      </c>
      <c r="B1024" s="39" t="str">
        <f t="shared" si="74"/>
        <v/>
      </c>
      <c r="C1024" s="138">
        <f>VLOOKUP($Y$14,CAD!$H$7:$I$31,2,0)</f>
        <v>0</v>
      </c>
      <c r="D1024" s="40">
        <v>0</v>
      </c>
      <c r="E1024" s="40">
        <v>0</v>
      </c>
      <c r="F1024" s="40">
        <v>0</v>
      </c>
      <c r="G1024" s="40">
        <v>0</v>
      </c>
      <c r="H1024" s="40">
        <v>0</v>
      </c>
      <c r="I1024" s="40">
        <v>0</v>
      </c>
      <c r="J1024" s="40">
        <v>0</v>
      </c>
      <c r="K1024" s="40">
        <v>0</v>
      </c>
      <c r="L1024" s="40">
        <v>0</v>
      </c>
      <c r="M1024" s="40">
        <v>0</v>
      </c>
      <c r="N1024" s="40">
        <v>0</v>
      </c>
      <c r="O1024" s="40">
        <v>0</v>
      </c>
      <c r="P1024" s="141">
        <f t="shared" si="75"/>
        <v>0</v>
      </c>
    </row>
    <row r="1025" spans="1:16" hidden="1" x14ac:dyDescent="0.25">
      <c r="A1025" s="255" t="str">
        <f>IF(B1025=1,A1019,"")</f>
        <v/>
      </c>
      <c r="B1025" s="39" t="str">
        <f t="shared" si="74"/>
        <v/>
      </c>
      <c r="C1025" s="138">
        <f>VLOOKUP($Y$15,CAD!$H$7:$I$31,2,0)</f>
        <v>0</v>
      </c>
      <c r="D1025" s="40">
        <v>0</v>
      </c>
      <c r="E1025" s="40">
        <v>0</v>
      </c>
      <c r="F1025" s="40">
        <v>0</v>
      </c>
      <c r="G1025" s="40">
        <v>0</v>
      </c>
      <c r="H1025" s="40">
        <v>0</v>
      </c>
      <c r="I1025" s="40">
        <v>0</v>
      </c>
      <c r="J1025" s="40">
        <v>0</v>
      </c>
      <c r="K1025" s="40">
        <v>0</v>
      </c>
      <c r="L1025" s="40">
        <v>0</v>
      </c>
      <c r="M1025" s="40">
        <v>0</v>
      </c>
      <c r="N1025" s="40">
        <v>0</v>
      </c>
      <c r="O1025" s="40">
        <v>0</v>
      </c>
      <c r="P1025" s="141">
        <f t="shared" si="75"/>
        <v>0</v>
      </c>
    </row>
    <row r="1026" spans="1:16" hidden="1" x14ac:dyDescent="0.25">
      <c r="A1026" s="255" t="str">
        <f>IF(B1026=1,A1019,"")</f>
        <v/>
      </c>
      <c r="B1026" s="39" t="str">
        <f t="shared" si="74"/>
        <v/>
      </c>
      <c r="C1026" s="138">
        <f>VLOOKUP($Y$16,CAD!$H$7:$I$31,2,0)</f>
        <v>0</v>
      </c>
      <c r="D1026" s="40">
        <v>0</v>
      </c>
      <c r="E1026" s="40">
        <v>0</v>
      </c>
      <c r="F1026" s="40">
        <v>0</v>
      </c>
      <c r="G1026" s="40">
        <v>0</v>
      </c>
      <c r="H1026" s="40">
        <v>0</v>
      </c>
      <c r="I1026" s="40">
        <v>0</v>
      </c>
      <c r="J1026" s="40">
        <v>0</v>
      </c>
      <c r="K1026" s="40">
        <v>0</v>
      </c>
      <c r="L1026" s="40">
        <v>0</v>
      </c>
      <c r="M1026" s="40">
        <v>0</v>
      </c>
      <c r="N1026" s="40">
        <v>0</v>
      </c>
      <c r="O1026" s="40">
        <v>0</v>
      </c>
      <c r="P1026" s="141">
        <f t="shared" si="75"/>
        <v>0</v>
      </c>
    </row>
    <row r="1027" spans="1:16" hidden="1" x14ac:dyDescent="0.25">
      <c r="A1027" s="255" t="str">
        <f>IF(B1027=1,A1019,"")</f>
        <v/>
      </c>
      <c r="B1027" s="39" t="str">
        <f t="shared" si="74"/>
        <v/>
      </c>
      <c r="C1027" s="138">
        <f>VLOOKUP($Y$17,CAD!$H$7:$I$31,2,0)</f>
        <v>0</v>
      </c>
      <c r="D1027" s="40">
        <v>0</v>
      </c>
      <c r="E1027" s="40">
        <v>0</v>
      </c>
      <c r="F1027" s="40">
        <v>0</v>
      </c>
      <c r="G1027" s="40">
        <v>0</v>
      </c>
      <c r="H1027" s="40">
        <v>0</v>
      </c>
      <c r="I1027" s="40">
        <v>0</v>
      </c>
      <c r="J1027" s="40">
        <v>0</v>
      </c>
      <c r="K1027" s="40">
        <v>0</v>
      </c>
      <c r="L1027" s="40">
        <v>0</v>
      </c>
      <c r="M1027" s="40">
        <v>0</v>
      </c>
      <c r="N1027" s="40">
        <v>0</v>
      </c>
      <c r="O1027" s="40">
        <v>0</v>
      </c>
      <c r="P1027" s="141">
        <f t="shared" si="75"/>
        <v>0</v>
      </c>
    </row>
    <row r="1028" spans="1:16" hidden="1" x14ac:dyDescent="0.25">
      <c r="A1028" s="255" t="str">
        <f>IF(B1028=1,A1019,"")</f>
        <v/>
      </c>
      <c r="B1028" s="39" t="str">
        <f t="shared" si="74"/>
        <v/>
      </c>
      <c r="C1028" s="138">
        <f>VLOOKUP($Y$18,CAD!$H$7:$I$31,2,0)</f>
        <v>0</v>
      </c>
      <c r="D1028" s="40">
        <v>0</v>
      </c>
      <c r="E1028" s="40">
        <v>0</v>
      </c>
      <c r="F1028" s="40">
        <v>0</v>
      </c>
      <c r="G1028" s="40">
        <v>0</v>
      </c>
      <c r="H1028" s="40">
        <v>0</v>
      </c>
      <c r="I1028" s="40">
        <v>0</v>
      </c>
      <c r="J1028" s="40">
        <v>0</v>
      </c>
      <c r="K1028" s="40">
        <v>0</v>
      </c>
      <c r="L1028" s="40">
        <v>0</v>
      </c>
      <c r="M1028" s="40">
        <v>0</v>
      </c>
      <c r="N1028" s="40">
        <v>0</v>
      </c>
      <c r="O1028" s="40">
        <v>0</v>
      </c>
      <c r="P1028" s="141">
        <f t="shared" si="75"/>
        <v>0</v>
      </c>
    </row>
    <row r="1029" spans="1:16" hidden="1" x14ac:dyDescent="0.25">
      <c r="A1029" s="255" t="str">
        <f>IF(B1029=1,A1019,"")</f>
        <v/>
      </c>
      <c r="B1029" s="39" t="str">
        <f t="shared" si="74"/>
        <v/>
      </c>
      <c r="C1029" s="138">
        <f>VLOOKUP($Y$19,CAD!$H$7:$I$31,2,0)</f>
        <v>0</v>
      </c>
      <c r="D1029" s="40">
        <v>0</v>
      </c>
      <c r="E1029" s="40">
        <v>0</v>
      </c>
      <c r="F1029" s="40">
        <v>0</v>
      </c>
      <c r="G1029" s="40">
        <v>0</v>
      </c>
      <c r="H1029" s="40">
        <v>0</v>
      </c>
      <c r="I1029" s="40">
        <v>0</v>
      </c>
      <c r="J1029" s="40">
        <v>0</v>
      </c>
      <c r="K1029" s="40">
        <v>0</v>
      </c>
      <c r="L1029" s="40">
        <v>0</v>
      </c>
      <c r="M1029" s="40">
        <v>0</v>
      </c>
      <c r="N1029" s="40">
        <v>0</v>
      </c>
      <c r="O1029" s="40">
        <v>0</v>
      </c>
      <c r="P1029" s="141">
        <f t="shared" si="75"/>
        <v>0</v>
      </c>
    </row>
    <row r="1030" spans="1:16" hidden="1" x14ac:dyDescent="0.25">
      <c r="A1030" s="255" t="str">
        <f>IF(B1030=1,A1019,"")</f>
        <v/>
      </c>
      <c r="B1030" s="39" t="str">
        <f t="shared" si="74"/>
        <v/>
      </c>
      <c r="C1030" s="138">
        <f>VLOOKUP($Y$20,CAD!$H$7:$I$31,2,0)</f>
        <v>0</v>
      </c>
      <c r="D1030" s="40">
        <v>0</v>
      </c>
      <c r="E1030" s="40">
        <v>0</v>
      </c>
      <c r="F1030" s="40">
        <v>0</v>
      </c>
      <c r="G1030" s="40">
        <v>0</v>
      </c>
      <c r="H1030" s="40">
        <v>0</v>
      </c>
      <c r="I1030" s="40">
        <v>0</v>
      </c>
      <c r="J1030" s="40">
        <v>0</v>
      </c>
      <c r="K1030" s="40">
        <v>0</v>
      </c>
      <c r="L1030" s="40">
        <v>0</v>
      </c>
      <c r="M1030" s="40">
        <v>0</v>
      </c>
      <c r="N1030" s="40">
        <v>0</v>
      </c>
      <c r="O1030" s="40">
        <v>0</v>
      </c>
      <c r="P1030" s="141">
        <f t="shared" si="75"/>
        <v>0</v>
      </c>
    </row>
    <row r="1031" spans="1:16" hidden="1" x14ac:dyDescent="0.25">
      <c r="A1031" s="255" t="str">
        <f>IF(B1031=1,A1019,"")</f>
        <v/>
      </c>
      <c r="B1031" s="39" t="str">
        <f t="shared" si="74"/>
        <v/>
      </c>
      <c r="C1031" s="138">
        <f>VLOOKUP($Y$21,CAD!$H$7:$I$31,2,0)</f>
        <v>0</v>
      </c>
      <c r="D1031" s="40">
        <v>0</v>
      </c>
      <c r="E1031" s="40">
        <v>0</v>
      </c>
      <c r="F1031" s="40">
        <v>0</v>
      </c>
      <c r="G1031" s="40">
        <v>0</v>
      </c>
      <c r="H1031" s="40">
        <v>0</v>
      </c>
      <c r="I1031" s="40">
        <v>0</v>
      </c>
      <c r="J1031" s="40">
        <v>0</v>
      </c>
      <c r="K1031" s="40">
        <v>0</v>
      </c>
      <c r="L1031" s="40">
        <v>0</v>
      </c>
      <c r="M1031" s="40">
        <v>0</v>
      </c>
      <c r="N1031" s="40">
        <v>0</v>
      </c>
      <c r="O1031" s="40">
        <v>0</v>
      </c>
      <c r="P1031" s="141">
        <f t="shared" si="75"/>
        <v>0</v>
      </c>
    </row>
    <row r="1032" spans="1:16" hidden="1" x14ac:dyDescent="0.25">
      <c r="A1032" s="255" t="str">
        <f>IF(B1032=1,A1019,"")</f>
        <v/>
      </c>
      <c r="B1032" s="39" t="str">
        <f t="shared" si="74"/>
        <v/>
      </c>
      <c r="C1032" s="138">
        <f>VLOOKUP($Y$22,CAD!$H$7:$I$31,2,0)</f>
        <v>0</v>
      </c>
      <c r="D1032" s="40">
        <v>0</v>
      </c>
      <c r="E1032" s="40">
        <v>0</v>
      </c>
      <c r="F1032" s="40">
        <v>0</v>
      </c>
      <c r="G1032" s="40">
        <v>0</v>
      </c>
      <c r="H1032" s="40">
        <v>0</v>
      </c>
      <c r="I1032" s="40">
        <v>0</v>
      </c>
      <c r="J1032" s="40">
        <v>0</v>
      </c>
      <c r="K1032" s="40">
        <v>0</v>
      </c>
      <c r="L1032" s="40">
        <v>0</v>
      </c>
      <c r="M1032" s="40">
        <v>0</v>
      </c>
      <c r="N1032" s="40">
        <v>0</v>
      </c>
      <c r="O1032" s="40">
        <v>0</v>
      </c>
      <c r="P1032" s="141">
        <f t="shared" si="75"/>
        <v>0</v>
      </c>
    </row>
    <row r="1033" spans="1:16" hidden="1" x14ac:dyDescent="0.25">
      <c r="A1033" s="255" t="str">
        <f>IF(B1033=1,A1019,"")</f>
        <v/>
      </c>
      <c r="B1033" s="39" t="str">
        <f t="shared" si="74"/>
        <v/>
      </c>
      <c r="C1033" s="138">
        <f>VLOOKUP($Y$23,CAD!$H$7:$I$31,2,0)</f>
        <v>0</v>
      </c>
      <c r="D1033" s="40">
        <v>0</v>
      </c>
      <c r="E1033" s="40">
        <v>0</v>
      </c>
      <c r="F1033" s="40">
        <v>0</v>
      </c>
      <c r="G1033" s="40">
        <v>0</v>
      </c>
      <c r="H1033" s="40">
        <v>0</v>
      </c>
      <c r="I1033" s="40">
        <v>0</v>
      </c>
      <c r="J1033" s="40">
        <v>0</v>
      </c>
      <c r="K1033" s="40">
        <v>0</v>
      </c>
      <c r="L1033" s="40">
        <v>0</v>
      </c>
      <c r="M1033" s="40">
        <v>0</v>
      </c>
      <c r="N1033" s="40">
        <v>0</v>
      </c>
      <c r="O1033" s="40">
        <v>0</v>
      </c>
      <c r="P1033" s="141">
        <f t="shared" si="75"/>
        <v>0</v>
      </c>
    </row>
    <row r="1034" spans="1:16" hidden="1" x14ac:dyDescent="0.25">
      <c r="A1034" s="255" t="str">
        <f>IF(B1034=1,A1019,"")</f>
        <v/>
      </c>
      <c r="B1034" s="39" t="str">
        <f t="shared" si="74"/>
        <v/>
      </c>
      <c r="C1034" s="138">
        <f>VLOOKUP($Y$24,CAD!$H$7:$I$31,2,0)</f>
        <v>0</v>
      </c>
      <c r="D1034" s="40">
        <v>0</v>
      </c>
      <c r="E1034" s="40">
        <v>0</v>
      </c>
      <c r="F1034" s="40">
        <v>0</v>
      </c>
      <c r="G1034" s="40">
        <v>0</v>
      </c>
      <c r="H1034" s="40">
        <v>0</v>
      </c>
      <c r="I1034" s="40">
        <v>0</v>
      </c>
      <c r="J1034" s="40">
        <v>0</v>
      </c>
      <c r="K1034" s="40">
        <v>0</v>
      </c>
      <c r="L1034" s="40">
        <v>0</v>
      </c>
      <c r="M1034" s="40">
        <v>0</v>
      </c>
      <c r="N1034" s="40">
        <v>0</v>
      </c>
      <c r="O1034" s="40">
        <v>0</v>
      </c>
      <c r="P1034" s="141">
        <f t="shared" si="75"/>
        <v>0</v>
      </c>
    </row>
    <row r="1035" spans="1:16" hidden="1" x14ac:dyDescent="0.25">
      <c r="A1035" s="255" t="str">
        <f>IF(B1035=1,A1019,"")</f>
        <v/>
      </c>
      <c r="B1035" s="39" t="str">
        <f t="shared" si="74"/>
        <v/>
      </c>
      <c r="C1035" s="138">
        <f>VLOOKUP($Y$25,CAD!$H$7:$I$31,2,0)</f>
        <v>0</v>
      </c>
      <c r="D1035" s="40">
        <v>0</v>
      </c>
      <c r="E1035" s="40">
        <v>0</v>
      </c>
      <c r="F1035" s="40">
        <v>0</v>
      </c>
      <c r="G1035" s="40">
        <v>0</v>
      </c>
      <c r="H1035" s="40">
        <v>0</v>
      </c>
      <c r="I1035" s="40">
        <v>0</v>
      </c>
      <c r="J1035" s="40">
        <v>0</v>
      </c>
      <c r="K1035" s="40">
        <v>0</v>
      </c>
      <c r="L1035" s="40">
        <v>0</v>
      </c>
      <c r="M1035" s="40">
        <v>0</v>
      </c>
      <c r="N1035" s="40">
        <v>0</v>
      </c>
      <c r="O1035" s="40">
        <v>0</v>
      </c>
      <c r="P1035" s="141">
        <f t="shared" si="75"/>
        <v>0</v>
      </c>
    </row>
    <row r="1036" spans="1:16" hidden="1" x14ac:dyDescent="0.25">
      <c r="A1036" s="255" t="str">
        <f>IF(B1036=1,A1019,"")</f>
        <v/>
      </c>
      <c r="B1036" s="39" t="str">
        <f t="shared" si="74"/>
        <v/>
      </c>
      <c r="C1036" s="138">
        <f>VLOOKUP($Y$26,CAD!$H$7:$I$31,2,0)</f>
        <v>0</v>
      </c>
      <c r="D1036" s="40">
        <v>0</v>
      </c>
      <c r="E1036" s="40">
        <v>0</v>
      </c>
      <c r="F1036" s="40">
        <v>0</v>
      </c>
      <c r="G1036" s="40">
        <v>0</v>
      </c>
      <c r="H1036" s="40">
        <v>0</v>
      </c>
      <c r="I1036" s="40">
        <v>0</v>
      </c>
      <c r="J1036" s="40">
        <v>0</v>
      </c>
      <c r="K1036" s="40">
        <v>0</v>
      </c>
      <c r="L1036" s="40">
        <v>0</v>
      </c>
      <c r="M1036" s="40">
        <v>0</v>
      </c>
      <c r="N1036" s="40">
        <v>0</v>
      </c>
      <c r="O1036" s="40">
        <v>0</v>
      </c>
      <c r="P1036" s="141">
        <f t="shared" si="75"/>
        <v>0</v>
      </c>
    </row>
    <row r="1037" spans="1:16" hidden="1" x14ac:dyDescent="0.25">
      <c r="A1037" s="255" t="str">
        <f>IF(B1037=1,A1019,"")</f>
        <v/>
      </c>
      <c r="B1037" s="39" t="str">
        <f t="shared" si="74"/>
        <v/>
      </c>
      <c r="C1037" s="138">
        <f>VLOOKUP($Y$27,CAD!$H$7:$I$31,2,0)</f>
        <v>0</v>
      </c>
      <c r="D1037" s="40">
        <v>0</v>
      </c>
      <c r="E1037" s="40">
        <v>0</v>
      </c>
      <c r="F1037" s="40">
        <v>0</v>
      </c>
      <c r="G1037" s="40">
        <v>0</v>
      </c>
      <c r="H1037" s="40">
        <v>0</v>
      </c>
      <c r="I1037" s="40">
        <v>0</v>
      </c>
      <c r="J1037" s="40">
        <v>0</v>
      </c>
      <c r="K1037" s="40">
        <v>0</v>
      </c>
      <c r="L1037" s="40">
        <v>0</v>
      </c>
      <c r="M1037" s="40">
        <v>0</v>
      </c>
      <c r="N1037" s="40">
        <v>0</v>
      </c>
      <c r="O1037" s="40">
        <v>0</v>
      </c>
      <c r="P1037" s="141">
        <f t="shared" si="75"/>
        <v>0</v>
      </c>
    </row>
    <row r="1038" spans="1:16" hidden="1" x14ac:dyDescent="0.25">
      <c r="A1038" s="255" t="str">
        <f>IF(B1038=1,A1019,"")</f>
        <v/>
      </c>
      <c r="B1038" s="39" t="str">
        <f t="shared" si="74"/>
        <v/>
      </c>
      <c r="C1038" s="138">
        <f>VLOOKUP($Y$28,CAD!$H$7:$I$31,2,0)</f>
        <v>0</v>
      </c>
      <c r="D1038" s="40">
        <v>0</v>
      </c>
      <c r="E1038" s="40">
        <v>0</v>
      </c>
      <c r="F1038" s="40">
        <v>0</v>
      </c>
      <c r="G1038" s="40">
        <v>0</v>
      </c>
      <c r="H1038" s="40">
        <v>0</v>
      </c>
      <c r="I1038" s="40">
        <v>0</v>
      </c>
      <c r="J1038" s="40">
        <v>0</v>
      </c>
      <c r="K1038" s="40">
        <v>0</v>
      </c>
      <c r="L1038" s="40">
        <v>0</v>
      </c>
      <c r="M1038" s="40">
        <v>0</v>
      </c>
      <c r="N1038" s="40">
        <v>0</v>
      </c>
      <c r="O1038" s="40">
        <v>0</v>
      </c>
      <c r="P1038" s="141">
        <f t="shared" si="75"/>
        <v>0</v>
      </c>
    </row>
    <row r="1039" spans="1:16" hidden="1" x14ac:dyDescent="0.25">
      <c r="A1039" s="255" t="str">
        <f>IF(B1039=1,A1019,"")</f>
        <v/>
      </c>
      <c r="B1039" s="39" t="str">
        <f t="shared" si="74"/>
        <v/>
      </c>
      <c r="C1039" s="138">
        <f>VLOOKUP($Y$29,CAD!$H$7:$I$31,2,0)</f>
        <v>0</v>
      </c>
      <c r="D1039" s="40">
        <v>0</v>
      </c>
      <c r="E1039" s="40">
        <v>0</v>
      </c>
      <c r="F1039" s="40">
        <v>0</v>
      </c>
      <c r="G1039" s="40">
        <v>0</v>
      </c>
      <c r="H1039" s="40">
        <v>0</v>
      </c>
      <c r="I1039" s="40">
        <v>0</v>
      </c>
      <c r="J1039" s="40">
        <v>0</v>
      </c>
      <c r="K1039" s="40">
        <v>0</v>
      </c>
      <c r="L1039" s="40">
        <v>0</v>
      </c>
      <c r="M1039" s="40">
        <v>0</v>
      </c>
      <c r="N1039" s="40">
        <v>0</v>
      </c>
      <c r="O1039" s="40">
        <v>0</v>
      </c>
      <c r="P1039" s="141">
        <f t="shared" si="75"/>
        <v>0</v>
      </c>
    </row>
    <row r="1040" spans="1:16" hidden="1" x14ac:dyDescent="0.25">
      <c r="A1040" s="255" t="str">
        <f>IF(B1040=1,A1019,"")</f>
        <v/>
      </c>
      <c r="B1040" s="39" t="str">
        <f t="shared" si="74"/>
        <v/>
      </c>
      <c r="C1040" s="138">
        <f>VLOOKUP($Y$30,CAD!$H$7:$I$31,2,0)</f>
        <v>0</v>
      </c>
      <c r="D1040" s="40">
        <v>0</v>
      </c>
      <c r="E1040" s="40">
        <v>0</v>
      </c>
      <c r="F1040" s="40">
        <v>0</v>
      </c>
      <c r="G1040" s="40">
        <v>0</v>
      </c>
      <c r="H1040" s="40">
        <v>0</v>
      </c>
      <c r="I1040" s="40">
        <v>0</v>
      </c>
      <c r="J1040" s="40">
        <v>0</v>
      </c>
      <c r="K1040" s="40">
        <v>0</v>
      </c>
      <c r="L1040" s="40">
        <v>0</v>
      </c>
      <c r="M1040" s="40">
        <v>0</v>
      </c>
      <c r="N1040" s="40">
        <v>0</v>
      </c>
      <c r="O1040" s="40">
        <v>0</v>
      </c>
      <c r="P1040" s="141">
        <f t="shared" si="75"/>
        <v>0</v>
      </c>
    </row>
    <row r="1041" spans="1:16" hidden="1" x14ac:dyDescent="0.25">
      <c r="A1041" s="255" t="str">
        <f>IF(B1041=1,A1019,"")</f>
        <v/>
      </c>
      <c r="B1041" s="39" t="str">
        <f t="shared" si="74"/>
        <v/>
      </c>
      <c r="C1041" s="138">
        <f>VLOOKUP($Y$31,CAD!$H$7:$I$31,2,0)</f>
        <v>0</v>
      </c>
      <c r="D1041" s="40">
        <v>0</v>
      </c>
      <c r="E1041" s="40">
        <v>0</v>
      </c>
      <c r="F1041" s="40">
        <v>0</v>
      </c>
      <c r="G1041" s="40">
        <v>0</v>
      </c>
      <c r="H1041" s="40">
        <v>0</v>
      </c>
      <c r="I1041" s="40">
        <v>0</v>
      </c>
      <c r="J1041" s="40">
        <v>0</v>
      </c>
      <c r="K1041" s="40">
        <v>0</v>
      </c>
      <c r="L1041" s="40">
        <v>0</v>
      </c>
      <c r="M1041" s="40">
        <v>0</v>
      </c>
      <c r="N1041" s="40">
        <v>0</v>
      </c>
      <c r="O1041" s="40">
        <v>0</v>
      </c>
      <c r="P1041" s="141">
        <f t="shared" si="75"/>
        <v>0</v>
      </c>
    </row>
    <row r="1042" spans="1:16" hidden="1" x14ac:dyDescent="0.25">
      <c r="A1042" s="255" t="str">
        <f>IF(B1042=1,A1019,"")</f>
        <v/>
      </c>
      <c r="B1042" s="39" t="str">
        <f t="shared" si="74"/>
        <v/>
      </c>
      <c r="C1042" s="138">
        <f>VLOOKUP($Y$32,CAD!$H$7:$I$31,2,0)</f>
        <v>0</v>
      </c>
      <c r="D1042" s="40">
        <v>0</v>
      </c>
      <c r="E1042" s="40">
        <v>0</v>
      </c>
      <c r="F1042" s="40">
        <v>0</v>
      </c>
      <c r="G1042" s="40">
        <v>0</v>
      </c>
      <c r="H1042" s="40">
        <v>0</v>
      </c>
      <c r="I1042" s="40">
        <v>0</v>
      </c>
      <c r="J1042" s="40">
        <v>0</v>
      </c>
      <c r="K1042" s="40">
        <v>0</v>
      </c>
      <c r="L1042" s="40">
        <v>0</v>
      </c>
      <c r="M1042" s="40">
        <v>0</v>
      </c>
      <c r="N1042" s="40">
        <v>0</v>
      </c>
      <c r="O1042" s="40">
        <v>0</v>
      </c>
      <c r="P1042" s="141">
        <f t="shared" si="75"/>
        <v>0</v>
      </c>
    </row>
    <row r="1043" spans="1:16" hidden="1" x14ac:dyDescent="0.25">
      <c r="A1043" s="255" t="str">
        <f>IF(B1043=1,A1019,"")</f>
        <v/>
      </c>
      <c r="B1043" s="39" t="str">
        <f t="shared" si="74"/>
        <v/>
      </c>
      <c r="C1043" s="138">
        <f>VLOOKUP($Y$33,CAD!$H$7:$I$31,2,0)</f>
        <v>0</v>
      </c>
      <c r="D1043" s="40">
        <v>0</v>
      </c>
      <c r="E1043" s="40">
        <v>0</v>
      </c>
      <c r="F1043" s="40">
        <v>0</v>
      </c>
      <c r="G1043" s="40">
        <v>0</v>
      </c>
      <c r="H1043" s="40">
        <v>0</v>
      </c>
      <c r="I1043" s="40">
        <v>0</v>
      </c>
      <c r="J1043" s="40">
        <v>0</v>
      </c>
      <c r="K1043" s="40">
        <v>0</v>
      </c>
      <c r="L1043" s="40">
        <v>0</v>
      </c>
      <c r="M1043" s="40">
        <v>0</v>
      </c>
      <c r="N1043" s="40">
        <v>0</v>
      </c>
      <c r="O1043" s="40">
        <v>0</v>
      </c>
      <c r="P1043" s="141">
        <f t="shared" si="75"/>
        <v>0</v>
      </c>
    </row>
    <row r="1044" spans="1:16" hidden="1" x14ac:dyDescent="0.25">
      <c r="A1044" s="255" t="str">
        <f>IF(B1044=1,A1019,"")</f>
        <v/>
      </c>
      <c r="B1044" s="39" t="str">
        <f t="shared" si="74"/>
        <v/>
      </c>
      <c r="C1044" s="138">
        <f>VLOOKUP($Y$34,CAD!$H$7:$I$31,2,0)</f>
        <v>0</v>
      </c>
      <c r="D1044" s="40">
        <v>0</v>
      </c>
      <c r="E1044" s="40">
        <v>0</v>
      </c>
      <c r="F1044" s="40">
        <v>0</v>
      </c>
      <c r="G1044" s="40">
        <v>0</v>
      </c>
      <c r="H1044" s="40">
        <v>0</v>
      </c>
      <c r="I1044" s="40">
        <v>0</v>
      </c>
      <c r="J1044" s="40">
        <v>0</v>
      </c>
      <c r="K1044" s="40">
        <v>0</v>
      </c>
      <c r="L1044" s="40">
        <v>0</v>
      </c>
      <c r="M1044" s="40">
        <v>0</v>
      </c>
      <c r="N1044" s="40">
        <v>0</v>
      </c>
      <c r="O1044" s="40">
        <v>0</v>
      </c>
      <c r="P1044" s="141">
        <f t="shared" si="75"/>
        <v>0</v>
      </c>
    </row>
    <row r="1045" spans="1:16" hidden="1" x14ac:dyDescent="0.25">
      <c r="A1045" s="255" t="str">
        <f>IF(B1045=1,A1019,"")</f>
        <v/>
      </c>
      <c r="B1045" s="39" t="str">
        <f t="shared" si="74"/>
        <v/>
      </c>
      <c r="C1045" s="137">
        <f>VLOOKUP($Y$35,CAD!$J$7:$K$31,2,0)</f>
        <v>0</v>
      </c>
      <c r="D1045" s="40">
        <v>0</v>
      </c>
      <c r="E1045" s="40">
        <v>0</v>
      </c>
      <c r="F1045" s="40">
        <v>0</v>
      </c>
      <c r="G1045" s="40">
        <v>0</v>
      </c>
      <c r="H1045" s="40">
        <v>0</v>
      </c>
      <c r="I1045" s="40">
        <v>0</v>
      </c>
      <c r="J1045" s="40">
        <v>0</v>
      </c>
      <c r="K1045" s="40">
        <v>0</v>
      </c>
      <c r="L1045" s="40">
        <v>0</v>
      </c>
      <c r="M1045" s="40">
        <v>0</v>
      </c>
      <c r="N1045" s="40">
        <v>0</v>
      </c>
      <c r="O1045" s="40">
        <v>0</v>
      </c>
      <c r="P1045" s="141">
        <f t="shared" si="75"/>
        <v>0</v>
      </c>
    </row>
    <row r="1046" spans="1:16" hidden="1" x14ac:dyDescent="0.25">
      <c r="A1046" s="255" t="str">
        <f>IF(B1046=1,A1019,"")</f>
        <v/>
      </c>
      <c r="B1046" s="39" t="str">
        <f t="shared" si="74"/>
        <v/>
      </c>
      <c r="C1046" s="137">
        <f>VLOOKUP($Y$36,CAD!$J$7:$K$31,2,0)</f>
        <v>0</v>
      </c>
      <c r="D1046" s="40">
        <v>0</v>
      </c>
      <c r="E1046" s="40">
        <v>0</v>
      </c>
      <c r="F1046" s="40">
        <v>0</v>
      </c>
      <c r="G1046" s="40">
        <v>0</v>
      </c>
      <c r="H1046" s="40">
        <v>0</v>
      </c>
      <c r="I1046" s="40">
        <v>0</v>
      </c>
      <c r="J1046" s="40">
        <v>0</v>
      </c>
      <c r="K1046" s="40">
        <v>0</v>
      </c>
      <c r="L1046" s="40">
        <v>0</v>
      </c>
      <c r="M1046" s="40">
        <v>0</v>
      </c>
      <c r="N1046" s="40">
        <v>0</v>
      </c>
      <c r="O1046" s="40">
        <v>0</v>
      </c>
      <c r="P1046" s="141">
        <f t="shared" si="75"/>
        <v>0</v>
      </c>
    </row>
    <row r="1047" spans="1:16" hidden="1" x14ac:dyDescent="0.25">
      <c r="A1047" s="255" t="str">
        <f>IF(B1047=1,A1019,"")</f>
        <v/>
      </c>
      <c r="B1047" s="39" t="str">
        <f t="shared" si="74"/>
        <v/>
      </c>
      <c r="C1047" s="137">
        <f>VLOOKUP($Y$37,CAD!$J$7:$K$31,2,0)</f>
        <v>0</v>
      </c>
      <c r="D1047" s="40">
        <v>0</v>
      </c>
      <c r="E1047" s="40">
        <v>0</v>
      </c>
      <c r="F1047" s="40">
        <v>0</v>
      </c>
      <c r="G1047" s="40">
        <v>0</v>
      </c>
      <c r="H1047" s="40">
        <v>0</v>
      </c>
      <c r="I1047" s="40">
        <v>0</v>
      </c>
      <c r="J1047" s="40">
        <v>0</v>
      </c>
      <c r="K1047" s="40">
        <v>0</v>
      </c>
      <c r="L1047" s="40">
        <v>0</v>
      </c>
      <c r="M1047" s="40">
        <v>0</v>
      </c>
      <c r="N1047" s="40">
        <v>0</v>
      </c>
      <c r="O1047" s="40">
        <v>0</v>
      </c>
      <c r="P1047" s="141">
        <f t="shared" si="75"/>
        <v>0</v>
      </c>
    </row>
    <row r="1048" spans="1:16" hidden="1" x14ac:dyDescent="0.25">
      <c r="A1048" s="255" t="str">
        <f>IF(B1048=1,A1019,"")</f>
        <v/>
      </c>
      <c r="B1048" s="39" t="str">
        <f t="shared" si="74"/>
        <v/>
      </c>
      <c r="C1048" s="137">
        <f>VLOOKUP($Y$38,CAD!$J$7:$K$31,2,0)</f>
        <v>0</v>
      </c>
      <c r="D1048" s="40">
        <v>0</v>
      </c>
      <c r="E1048" s="40">
        <v>0</v>
      </c>
      <c r="F1048" s="40">
        <v>0</v>
      </c>
      <c r="G1048" s="40">
        <v>0</v>
      </c>
      <c r="H1048" s="40">
        <v>0</v>
      </c>
      <c r="I1048" s="40">
        <v>0</v>
      </c>
      <c r="J1048" s="40">
        <v>0</v>
      </c>
      <c r="K1048" s="40">
        <v>0</v>
      </c>
      <c r="L1048" s="40">
        <v>0</v>
      </c>
      <c r="M1048" s="40">
        <v>0</v>
      </c>
      <c r="N1048" s="40">
        <v>0</v>
      </c>
      <c r="O1048" s="40">
        <v>0</v>
      </c>
      <c r="P1048" s="141">
        <f t="shared" si="75"/>
        <v>0</v>
      </c>
    </row>
    <row r="1049" spans="1:16" hidden="1" x14ac:dyDescent="0.25">
      <c r="A1049" s="255" t="str">
        <f>IF(B1049=1,A1019,"")</f>
        <v/>
      </c>
      <c r="B1049" s="39" t="str">
        <f t="shared" si="74"/>
        <v/>
      </c>
      <c r="C1049" s="137">
        <f>VLOOKUP($Y$39,CAD!$J$7:$K$31,2,0)</f>
        <v>0</v>
      </c>
      <c r="D1049" s="40">
        <v>0</v>
      </c>
      <c r="E1049" s="40">
        <v>0</v>
      </c>
      <c r="F1049" s="40">
        <v>0</v>
      </c>
      <c r="G1049" s="40">
        <v>0</v>
      </c>
      <c r="H1049" s="40">
        <v>0</v>
      </c>
      <c r="I1049" s="40">
        <v>0</v>
      </c>
      <c r="J1049" s="40">
        <v>0</v>
      </c>
      <c r="K1049" s="40">
        <v>0</v>
      </c>
      <c r="L1049" s="40">
        <v>0</v>
      </c>
      <c r="M1049" s="40">
        <v>0</v>
      </c>
      <c r="N1049" s="40">
        <v>0</v>
      </c>
      <c r="O1049" s="40">
        <v>0</v>
      </c>
      <c r="P1049" s="141">
        <f t="shared" si="75"/>
        <v>0</v>
      </c>
    </row>
    <row r="1050" spans="1:16" hidden="1" x14ac:dyDescent="0.25">
      <c r="A1050" s="255" t="str">
        <f>IF(B1050=1,A1019,"")</f>
        <v/>
      </c>
      <c r="B1050" s="39" t="str">
        <f t="shared" si="74"/>
        <v/>
      </c>
      <c r="C1050" s="137">
        <f>VLOOKUP($Y$40,CAD!$J$7:$K$31,2,0)</f>
        <v>0</v>
      </c>
      <c r="D1050" s="40">
        <v>0</v>
      </c>
      <c r="E1050" s="40">
        <v>0</v>
      </c>
      <c r="F1050" s="40">
        <v>0</v>
      </c>
      <c r="G1050" s="40">
        <v>0</v>
      </c>
      <c r="H1050" s="40">
        <v>0</v>
      </c>
      <c r="I1050" s="40">
        <v>0</v>
      </c>
      <c r="J1050" s="40">
        <v>0</v>
      </c>
      <c r="K1050" s="40">
        <v>0</v>
      </c>
      <c r="L1050" s="40">
        <v>0</v>
      </c>
      <c r="M1050" s="40">
        <v>0</v>
      </c>
      <c r="N1050" s="40">
        <v>0</v>
      </c>
      <c r="O1050" s="40">
        <v>0</v>
      </c>
      <c r="P1050" s="141">
        <f t="shared" si="75"/>
        <v>0</v>
      </c>
    </row>
    <row r="1051" spans="1:16" hidden="1" x14ac:dyDescent="0.25">
      <c r="A1051" s="255" t="str">
        <f>IF(B1051=1,A1019,"")</f>
        <v/>
      </c>
      <c r="B1051" s="39" t="str">
        <f t="shared" si="74"/>
        <v/>
      </c>
      <c r="C1051" s="137">
        <f>VLOOKUP($Y$41,CAD!$J$7:$K$31,2,0)</f>
        <v>0</v>
      </c>
      <c r="D1051" s="40">
        <v>0</v>
      </c>
      <c r="E1051" s="40">
        <v>0</v>
      </c>
      <c r="F1051" s="40">
        <v>0</v>
      </c>
      <c r="G1051" s="40">
        <v>0</v>
      </c>
      <c r="H1051" s="40">
        <v>0</v>
      </c>
      <c r="I1051" s="40">
        <v>0</v>
      </c>
      <c r="J1051" s="40">
        <v>0</v>
      </c>
      <c r="K1051" s="40">
        <v>0</v>
      </c>
      <c r="L1051" s="40">
        <v>0</v>
      </c>
      <c r="M1051" s="40">
        <v>0</v>
      </c>
      <c r="N1051" s="40">
        <v>0</v>
      </c>
      <c r="O1051" s="40">
        <v>0</v>
      </c>
      <c r="P1051" s="141">
        <f t="shared" si="75"/>
        <v>0</v>
      </c>
    </row>
    <row r="1052" spans="1:16" hidden="1" x14ac:dyDescent="0.25">
      <c r="A1052" s="255" t="str">
        <f>IF(B1052=1,A1019,"")</f>
        <v/>
      </c>
      <c r="B1052" s="39" t="str">
        <f t="shared" si="74"/>
        <v/>
      </c>
      <c r="C1052" s="137">
        <f>VLOOKUP($Y$42,CAD!$J$7:$K$31,2,0)</f>
        <v>0</v>
      </c>
      <c r="D1052" s="40">
        <v>0</v>
      </c>
      <c r="E1052" s="40">
        <v>0</v>
      </c>
      <c r="F1052" s="40">
        <v>0</v>
      </c>
      <c r="G1052" s="40">
        <v>0</v>
      </c>
      <c r="H1052" s="40">
        <v>0</v>
      </c>
      <c r="I1052" s="40">
        <v>0</v>
      </c>
      <c r="J1052" s="40">
        <v>0</v>
      </c>
      <c r="K1052" s="40">
        <v>0</v>
      </c>
      <c r="L1052" s="40">
        <v>0</v>
      </c>
      <c r="M1052" s="40">
        <v>0</v>
      </c>
      <c r="N1052" s="40">
        <v>0</v>
      </c>
      <c r="O1052" s="40">
        <v>0</v>
      </c>
      <c r="P1052" s="141">
        <f t="shared" si="75"/>
        <v>0</v>
      </c>
    </row>
    <row r="1053" spans="1:16" hidden="1" x14ac:dyDescent="0.25">
      <c r="A1053" s="255" t="str">
        <f>IF(B1053=1,A1019,"")</f>
        <v/>
      </c>
      <c r="B1053" s="39" t="str">
        <f t="shared" si="74"/>
        <v/>
      </c>
      <c r="C1053" s="137">
        <f>VLOOKUP($Y$43,CAD!$J$7:$K$31,2,0)</f>
        <v>0</v>
      </c>
      <c r="D1053" s="40">
        <v>0</v>
      </c>
      <c r="E1053" s="40">
        <v>0</v>
      </c>
      <c r="F1053" s="40">
        <v>0</v>
      </c>
      <c r="G1053" s="40">
        <v>0</v>
      </c>
      <c r="H1053" s="40">
        <v>0</v>
      </c>
      <c r="I1053" s="40">
        <v>0</v>
      </c>
      <c r="J1053" s="40">
        <v>0</v>
      </c>
      <c r="K1053" s="40">
        <v>0</v>
      </c>
      <c r="L1053" s="40">
        <v>0</v>
      </c>
      <c r="M1053" s="40">
        <v>0</v>
      </c>
      <c r="N1053" s="40">
        <v>0</v>
      </c>
      <c r="O1053" s="40">
        <v>0</v>
      </c>
      <c r="P1053" s="141">
        <f t="shared" si="75"/>
        <v>0</v>
      </c>
    </row>
    <row r="1054" spans="1:16" hidden="1" x14ac:dyDescent="0.25">
      <c r="A1054" s="255" t="str">
        <f>IF(B1054=1,A1019,"")</f>
        <v/>
      </c>
      <c r="B1054" s="39" t="str">
        <f t="shared" si="74"/>
        <v/>
      </c>
      <c r="C1054" s="137">
        <f>VLOOKUP($Y$44,CAD!$J$7:$K$31,2,0)</f>
        <v>0</v>
      </c>
      <c r="D1054" s="40">
        <v>0</v>
      </c>
      <c r="E1054" s="40">
        <v>0</v>
      </c>
      <c r="F1054" s="40">
        <v>0</v>
      </c>
      <c r="G1054" s="40">
        <v>0</v>
      </c>
      <c r="H1054" s="40">
        <v>0</v>
      </c>
      <c r="I1054" s="40">
        <v>0</v>
      </c>
      <c r="J1054" s="40">
        <v>0</v>
      </c>
      <c r="K1054" s="40">
        <v>0</v>
      </c>
      <c r="L1054" s="40">
        <v>0</v>
      </c>
      <c r="M1054" s="40">
        <v>0</v>
      </c>
      <c r="N1054" s="40">
        <v>0</v>
      </c>
      <c r="O1054" s="40">
        <v>0</v>
      </c>
      <c r="P1054" s="141">
        <f t="shared" si="75"/>
        <v>0</v>
      </c>
    </row>
    <row r="1055" spans="1:16" hidden="1" x14ac:dyDescent="0.25">
      <c r="A1055" s="255" t="str">
        <f>IF(B1055=1,A1019,"")</f>
        <v/>
      </c>
      <c r="B1055" s="39" t="str">
        <f t="shared" si="74"/>
        <v/>
      </c>
      <c r="C1055" s="137">
        <f>VLOOKUP($Y$45,CAD!$J$7:$K$31,2,0)</f>
        <v>0</v>
      </c>
      <c r="D1055" s="40">
        <v>0</v>
      </c>
      <c r="E1055" s="40">
        <v>0</v>
      </c>
      <c r="F1055" s="40">
        <v>0</v>
      </c>
      <c r="G1055" s="40">
        <v>0</v>
      </c>
      <c r="H1055" s="40">
        <v>0</v>
      </c>
      <c r="I1055" s="40">
        <v>0</v>
      </c>
      <c r="J1055" s="40">
        <v>0</v>
      </c>
      <c r="K1055" s="40">
        <v>0</v>
      </c>
      <c r="L1055" s="40">
        <v>0</v>
      </c>
      <c r="M1055" s="40">
        <v>0</v>
      </c>
      <c r="N1055" s="40">
        <v>0</v>
      </c>
      <c r="O1055" s="40">
        <v>0</v>
      </c>
      <c r="P1055" s="141">
        <f t="shared" si="75"/>
        <v>0</v>
      </c>
    </row>
    <row r="1056" spans="1:16" hidden="1" x14ac:dyDescent="0.25">
      <c r="A1056" s="255" t="str">
        <f>IF(B1056=1,A1019,"")</f>
        <v/>
      </c>
      <c r="B1056" s="39" t="str">
        <f t="shared" si="74"/>
        <v/>
      </c>
      <c r="C1056" s="137">
        <f>VLOOKUP($Y$46,CAD!$J$7:$K$31,2,0)</f>
        <v>0</v>
      </c>
      <c r="D1056" s="40">
        <v>0</v>
      </c>
      <c r="E1056" s="40">
        <v>0</v>
      </c>
      <c r="F1056" s="40">
        <v>0</v>
      </c>
      <c r="G1056" s="40">
        <v>0</v>
      </c>
      <c r="H1056" s="40">
        <v>0</v>
      </c>
      <c r="I1056" s="40">
        <v>0</v>
      </c>
      <c r="J1056" s="40">
        <v>0</v>
      </c>
      <c r="K1056" s="40">
        <v>0</v>
      </c>
      <c r="L1056" s="40">
        <v>0</v>
      </c>
      <c r="M1056" s="40">
        <v>0</v>
      </c>
      <c r="N1056" s="40">
        <v>0</v>
      </c>
      <c r="O1056" s="40">
        <v>0</v>
      </c>
      <c r="P1056" s="141">
        <f t="shared" si="75"/>
        <v>0</v>
      </c>
    </row>
    <row r="1057" spans="1:16" hidden="1" x14ac:dyDescent="0.25">
      <c r="A1057" s="255" t="str">
        <f>IF(B1057=1,A1019,"")</f>
        <v/>
      </c>
      <c r="B1057" s="39" t="str">
        <f t="shared" si="74"/>
        <v/>
      </c>
      <c r="C1057" s="137">
        <f>VLOOKUP($Y$47,CAD!$J$7:$K$31,2,0)</f>
        <v>0</v>
      </c>
      <c r="D1057" s="40">
        <v>0</v>
      </c>
      <c r="E1057" s="40">
        <v>0</v>
      </c>
      <c r="F1057" s="40">
        <v>0</v>
      </c>
      <c r="G1057" s="40">
        <v>0</v>
      </c>
      <c r="H1057" s="40">
        <v>0</v>
      </c>
      <c r="I1057" s="40">
        <v>0</v>
      </c>
      <c r="J1057" s="40">
        <v>0</v>
      </c>
      <c r="K1057" s="40">
        <v>0</v>
      </c>
      <c r="L1057" s="40">
        <v>0</v>
      </c>
      <c r="M1057" s="40">
        <v>0</v>
      </c>
      <c r="N1057" s="40">
        <v>0</v>
      </c>
      <c r="O1057" s="40">
        <v>0</v>
      </c>
      <c r="P1057" s="141">
        <f t="shared" si="75"/>
        <v>0</v>
      </c>
    </row>
    <row r="1058" spans="1:16" hidden="1" x14ac:dyDescent="0.25">
      <c r="A1058" s="255" t="str">
        <f>IF(B1058=1,A1019,"")</f>
        <v/>
      </c>
      <c r="B1058" s="39" t="str">
        <f t="shared" si="74"/>
        <v/>
      </c>
      <c r="C1058" s="137">
        <f>VLOOKUP($Y$48,CAD!$J$7:$K$31,2,0)</f>
        <v>0</v>
      </c>
      <c r="D1058" s="40">
        <v>0</v>
      </c>
      <c r="E1058" s="40">
        <v>0</v>
      </c>
      <c r="F1058" s="40">
        <v>0</v>
      </c>
      <c r="G1058" s="40">
        <v>0</v>
      </c>
      <c r="H1058" s="40">
        <v>0</v>
      </c>
      <c r="I1058" s="40">
        <v>0</v>
      </c>
      <c r="J1058" s="40">
        <v>0</v>
      </c>
      <c r="K1058" s="40">
        <v>0</v>
      </c>
      <c r="L1058" s="40">
        <v>0</v>
      </c>
      <c r="M1058" s="40">
        <v>0</v>
      </c>
      <c r="N1058" s="40">
        <v>0</v>
      </c>
      <c r="O1058" s="40">
        <v>0</v>
      </c>
      <c r="P1058" s="141">
        <f t="shared" si="75"/>
        <v>0</v>
      </c>
    </row>
    <row r="1059" spans="1:16" hidden="1" x14ac:dyDescent="0.25">
      <c r="A1059" s="255" t="str">
        <f>IF(B1059=1,A1019,"")</f>
        <v/>
      </c>
      <c r="B1059" s="39" t="str">
        <f t="shared" si="74"/>
        <v/>
      </c>
      <c r="C1059" s="137">
        <f>VLOOKUP($Y$49,CAD!$J$7:$K$31,2,0)</f>
        <v>0</v>
      </c>
      <c r="D1059" s="40">
        <v>0</v>
      </c>
      <c r="E1059" s="40">
        <v>0</v>
      </c>
      <c r="F1059" s="40">
        <v>0</v>
      </c>
      <c r="G1059" s="40">
        <v>0</v>
      </c>
      <c r="H1059" s="40">
        <v>0</v>
      </c>
      <c r="I1059" s="40">
        <v>0</v>
      </c>
      <c r="J1059" s="40">
        <v>0</v>
      </c>
      <c r="K1059" s="40">
        <v>0</v>
      </c>
      <c r="L1059" s="40">
        <v>0</v>
      </c>
      <c r="M1059" s="40">
        <v>0</v>
      </c>
      <c r="N1059" s="40">
        <v>0</v>
      </c>
      <c r="O1059" s="40">
        <v>0</v>
      </c>
      <c r="P1059" s="141">
        <f t="shared" si="75"/>
        <v>0</v>
      </c>
    </row>
    <row r="1060" spans="1:16" hidden="1" x14ac:dyDescent="0.25">
      <c r="A1060" s="255" t="str">
        <f>IF(B1060=1,A1019,"")</f>
        <v/>
      </c>
      <c r="B1060" s="39" t="str">
        <f t="shared" si="74"/>
        <v/>
      </c>
      <c r="C1060" s="137">
        <f>VLOOKUP($Y$50,CAD!$J$7:$K$31,2,0)</f>
        <v>0</v>
      </c>
      <c r="D1060" s="40">
        <v>0</v>
      </c>
      <c r="E1060" s="40">
        <v>0</v>
      </c>
      <c r="F1060" s="40">
        <v>0</v>
      </c>
      <c r="G1060" s="40">
        <v>0</v>
      </c>
      <c r="H1060" s="40">
        <v>0</v>
      </c>
      <c r="I1060" s="40">
        <v>0</v>
      </c>
      <c r="J1060" s="40">
        <v>0</v>
      </c>
      <c r="K1060" s="40">
        <v>0</v>
      </c>
      <c r="L1060" s="40">
        <v>0</v>
      </c>
      <c r="M1060" s="40">
        <v>0</v>
      </c>
      <c r="N1060" s="40">
        <v>0</v>
      </c>
      <c r="O1060" s="40">
        <v>0</v>
      </c>
      <c r="P1060" s="141">
        <f t="shared" si="75"/>
        <v>0</v>
      </c>
    </row>
    <row r="1061" spans="1:16" hidden="1" x14ac:dyDescent="0.25">
      <c r="A1061" s="255" t="str">
        <f>IF(B1061=1,A1019,"")</f>
        <v/>
      </c>
      <c r="B1061" s="39" t="str">
        <f t="shared" si="74"/>
        <v/>
      </c>
      <c r="C1061" s="137">
        <f>VLOOKUP($Y$51,CAD!$J$7:$K$31,2,0)</f>
        <v>0</v>
      </c>
      <c r="D1061" s="40">
        <v>0</v>
      </c>
      <c r="E1061" s="40">
        <v>0</v>
      </c>
      <c r="F1061" s="40">
        <v>0</v>
      </c>
      <c r="G1061" s="40">
        <v>0</v>
      </c>
      <c r="H1061" s="40">
        <v>0</v>
      </c>
      <c r="I1061" s="40">
        <v>0</v>
      </c>
      <c r="J1061" s="40">
        <v>0</v>
      </c>
      <c r="K1061" s="40">
        <v>0</v>
      </c>
      <c r="L1061" s="40">
        <v>0</v>
      </c>
      <c r="M1061" s="40">
        <v>0</v>
      </c>
      <c r="N1061" s="40">
        <v>0</v>
      </c>
      <c r="O1061" s="40">
        <v>0</v>
      </c>
      <c r="P1061" s="141">
        <f t="shared" si="75"/>
        <v>0</v>
      </c>
    </row>
    <row r="1062" spans="1:16" hidden="1" x14ac:dyDescent="0.25">
      <c r="A1062" s="255" t="str">
        <f>IF(B1062=1,A1019,"")</f>
        <v/>
      </c>
      <c r="B1062" s="39" t="str">
        <f t="shared" si="74"/>
        <v/>
      </c>
      <c r="C1062" s="137">
        <f>VLOOKUP($Y$52,CAD!$J$7:$K$31,2,0)</f>
        <v>0</v>
      </c>
      <c r="D1062" s="40">
        <v>0</v>
      </c>
      <c r="E1062" s="40">
        <v>0</v>
      </c>
      <c r="F1062" s="40">
        <v>0</v>
      </c>
      <c r="G1062" s="40">
        <v>0</v>
      </c>
      <c r="H1062" s="40">
        <v>0</v>
      </c>
      <c r="I1062" s="40">
        <v>0</v>
      </c>
      <c r="J1062" s="40">
        <v>0</v>
      </c>
      <c r="K1062" s="40">
        <v>0</v>
      </c>
      <c r="L1062" s="40">
        <v>0</v>
      </c>
      <c r="M1062" s="40">
        <v>0</v>
      </c>
      <c r="N1062" s="40">
        <v>0</v>
      </c>
      <c r="O1062" s="40">
        <v>0</v>
      </c>
      <c r="P1062" s="141">
        <f t="shared" si="75"/>
        <v>0</v>
      </c>
    </row>
    <row r="1063" spans="1:16" hidden="1" x14ac:dyDescent="0.25">
      <c r="A1063" s="255" t="str">
        <f>IF(B1063=1,A1019,"")</f>
        <v/>
      </c>
      <c r="B1063" s="39" t="str">
        <f t="shared" si="74"/>
        <v/>
      </c>
      <c r="C1063" s="137">
        <f>VLOOKUP($Y$53,CAD!$J$7:$K$31,2,0)</f>
        <v>0</v>
      </c>
      <c r="D1063" s="40">
        <v>0</v>
      </c>
      <c r="E1063" s="40">
        <v>0</v>
      </c>
      <c r="F1063" s="40">
        <v>0</v>
      </c>
      <c r="G1063" s="40">
        <v>0</v>
      </c>
      <c r="H1063" s="40">
        <v>0</v>
      </c>
      <c r="I1063" s="40">
        <v>0</v>
      </c>
      <c r="J1063" s="40">
        <v>0</v>
      </c>
      <c r="K1063" s="40">
        <v>0</v>
      </c>
      <c r="L1063" s="40">
        <v>0</v>
      </c>
      <c r="M1063" s="40">
        <v>0</v>
      </c>
      <c r="N1063" s="40">
        <v>0</v>
      </c>
      <c r="O1063" s="40">
        <v>0</v>
      </c>
      <c r="P1063" s="141">
        <f t="shared" si="75"/>
        <v>0</v>
      </c>
    </row>
    <row r="1064" spans="1:16" hidden="1" x14ac:dyDescent="0.25">
      <c r="A1064" s="255" t="str">
        <f>IF(B1064=1,A1019,"")</f>
        <v/>
      </c>
      <c r="B1064" s="39" t="str">
        <f t="shared" si="74"/>
        <v/>
      </c>
      <c r="C1064" s="137">
        <f>VLOOKUP($Y$54,CAD!$J$7:$K$31,2,0)</f>
        <v>0</v>
      </c>
      <c r="D1064" s="40">
        <v>0</v>
      </c>
      <c r="E1064" s="40">
        <v>0</v>
      </c>
      <c r="F1064" s="40">
        <v>0</v>
      </c>
      <c r="G1064" s="40">
        <v>0</v>
      </c>
      <c r="H1064" s="40">
        <v>0</v>
      </c>
      <c r="I1064" s="40">
        <v>0</v>
      </c>
      <c r="J1064" s="40">
        <v>0</v>
      </c>
      <c r="K1064" s="40">
        <v>0</v>
      </c>
      <c r="L1064" s="40">
        <v>0</v>
      </c>
      <c r="M1064" s="40">
        <v>0</v>
      </c>
      <c r="N1064" s="40">
        <v>0</v>
      </c>
      <c r="O1064" s="40">
        <v>0</v>
      </c>
      <c r="P1064" s="141">
        <f t="shared" si="75"/>
        <v>0</v>
      </c>
    </row>
    <row r="1065" spans="1:16" hidden="1" x14ac:dyDescent="0.25">
      <c r="A1065" s="255" t="str">
        <f>IF(B1065=1,A1019,"")</f>
        <v/>
      </c>
      <c r="B1065" s="39" t="str">
        <f t="shared" si="74"/>
        <v/>
      </c>
      <c r="C1065" s="137">
        <f>VLOOKUP($Y$55,CAD!$J$7:$K$31,2,0)</f>
        <v>0</v>
      </c>
      <c r="D1065" s="40">
        <v>0</v>
      </c>
      <c r="E1065" s="40">
        <v>0</v>
      </c>
      <c r="F1065" s="40">
        <v>0</v>
      </c>
      <c r="G1065" s="40">
        <v>0</v>
      </c>
      <c r="H1065" s="40">
        <v>0</v>
      </c>
      <c r="I1065" s="40">
        <v>0</v>
      </c>
      <c r="J1065" s="40">
        <v>0</v>
      </c>
      <c r="K1065" s="40">
        <v>0</v>
      </c>
      <c r="L1065" s="40">
        <v>0</v>
      </c>
      <c r="M1065" s="40">
        <v>0</v>
      </c>
      <c r="N1065" s="40">
        <v>0</v>
      </c>
      <c r="O1065" s="40">
        <v>0</v>
      </c>
      <c r="P1065" s="141">
        <f t="shared" si="75"/>
        <v>0</v>
      </c>
    </row>
    <row r="1066" spans="1:16" hidden="1" x14ac:dyDescent="0.25">
      <c r="A1066" s="255" t="str">
        <f>IF(B1066=1,A1019,"")</f>
        <v/>
      </c>
      <c r="B1066" s="39" t="str">
        <f t="shared" si="74"/>
        <v/>
      </c>
      <c r="C1066" s="137">
        <f>VLOOKUP($Y$56,CAD!$J$7:$K$31,2,0)</f>
        <v>0</v>
      </c>
      <c r="D1066" s="40">
        <v>0</v>
      </c>
      <c r="E1066" s="40">
        <v>0</v>
      </c>
      <c r="F1066" s="40">
        <v>0</v>
      </c>
      <c r="G1066" s="40">
        <v>0</v>
      </c>
      <c r="H1066" s="40">
        <v>0</v>
      </c>
      <c r="I1066" s="40">
        <v>0</v>
      </c>
      <c r="J1066" s="40">
        <v>0</v>
      </c>
      <c r="K1066" s="40">
        <v>0</v>
      </c>
      <c r="L1066" s="40">
        <v>0</v>
      </c>
      <c r="M1066" s="40">
        <v>0</v>
      </c>
      <c r="N1066" s="40">
        <v>0</v>
      </c>
      <c r="O1066" s="40">
        <v>0</v>
      </c>
      <c r="P1066" s="141">
        <f t="shared" si="75"/>
        <v>0</v>
      </c>
    </row>
    <row r="1067" spans="1:16" hidden="1" x14ac:dyDescent="0.25">
      <c r="A1067" s="255" t="str">
        <f>IF(B1067=1,A1019,"")</f>
        <v/>
      </c>
      <c r="B1067" s="39" t="str">
        <f t="shared" si="74"/>
        <v/>
      </c>
      <c r="C1067" s="137">
        <f>VLOOKUP($Y$57,CAD!$J$7:$K$31,2,0)</f>
        <v>0</v>
      </c>
      <c r="D1067" s="40">
        <v>0</v>
      </c>
      <c r="E1067" s="40">
        <v>0</v>
      </c>
      <c r="F1067" s="40">
        <v>0</v>
      </c>
      <c r="G1067" s="40">
        <v>0</v>
      </c>
      <c r="H1067" s="40">
        <v>0</v>
      </c>
      <c r="I1067" s="40">
        <v>0</v>
      </c>
      <c r="J1067" s="40">
        <v>0</v>
      </c>
      <c r="K1067" s="40">
        <v>0</v>
      </c>
      <c r="L1067" s="40">
        <v>0</v>
      </c>
      <c r="M1067" s="40">
        <v>0</v>
      </c>
      <c r="N1067" s="40">
        <v>0</v>
      </c>
      <c r="O1067" s="40">
        <v>0</v>
      </c>
      <c r="P1067" s="141">
        <f t="shared" si="75"/>
        <v>0</v>
      </c>
    </row>
    <row r="1068" spans="1:16" hidden="1" x14ac:dyDescent="0.25">
      <c r="A1068" s="255" t="str">
        <f>IF(B1068=1,A1019,"")</f>
        <v/>
      </c>
      <c r="B1068" s="39" t="str">
        <f t="shared" si="74"/>
        <v/>
      </c>
      <c r="C1068" s="137">
        <f>VLOOKUP($Y$58,CAD!$J$7:$K$31,2,0)</f>
        <v>0</v>
      </c>
      <c r="D1068" s="40">
        <v>0</v>
      </c>
      <c r="E1068" s="40">
        <v>0</v>
      </c>
      <c r="F1068" s="40">
        <v>0</v>
      </c>
      <c r="G1068" s="40">
        <v>0</v>
      </c>
      <c r="H1068" s="40">
        <v>0</v>
      </c>
      <c r="I1068" s="40">
        <v>0</v>
      </c>
      <c r="J1068" s="40">
        <v>0</v>
      </c>
      <c r="K1068" s="40">
        <v>0</v>
      </c>
      <c r="L1068" s="40">
        <v>0</v>
      </c>
      <c r="M1068" s="40">
        <v>0</v>
      </c>
      <c r="N1068" s="40">
        <v>0</v>
      </c>
      <c r="O1068" s="40">
        <v>0</v>
      </c>
      <c r="P1068" s="141">
        <f t="shared" si="75"/>
        <v>0</v>
      </c>
    </row>
    <row r="1069" spans="1:16" hidden="1" x14ac:dyDescent="0.25">
      <c r="A1069" s="255" t="str">
        <f>IF(B1069=1,A1019,"")</f>
        <v/>
      </c>
      <c r="B1069" s="39" t="str">
        <f t="shared" si="74"/>
        <v/>
      </c>
      <c r="C1069" s="137">
        <f>VLOOKUP($Y$59,CAD!$J$7:$K$31,2,0)</f>
        <v>0</v>
      </c>
      <c r="D1069" s="40">
        <v>0</v>
      </c>
      <c r="E1069" s="40">
        <v>0</v>
      </c>
      <c r="F1069" s="40">
        <v>0</v>
      </c>
      <c r="G1069" s="40">
        <v>0</v>
      </c>
      <c r="H1069" s="40">
        <v>0</v>
      </c>
      <c r="I1069" s="40">
        <v>0</v>
      </c>
      <c r="J1069" s="40">
        <v>0</v>
      </c>
      <c r="K1069" s="40">
        <v>0</v>
      </c>
      <c r="L1069" s="40">
        <v>0</v>
      </c>
      <c r="M1069" s="40">
        <v>0</v>
      </c>
      <c r="N1069" s="40">
        <v>0</v>
      </c>
      <c r="O1069" s="40">
        <v>0</v>
      </c>
      <c r="P1069" s="141">
        <f t="shared" si="75"/>
        <v>0</v>
      </c>
    </row>
    <row r="1070" spans="1:16" hidden="1" x14ac:dyDescent="0.25">
      <c r="A1070" s="255">
        <f>A1017</f>
        <v>2038</v>
      </c>
    </row>
    <row r="1071" spans="1:16" hidden="1" x14ac:dyDescent="0.25">
      <c r="A1071" s="255">
        <f>A1017</f>
        <v>2038</v>
      </c>
      <c r="C1071" s="63" t="s">
        <v>204</v>
      </c>
      <c r="D1071" s="34">
        <f>D1017-D1019</f>
        <v>0</v>
      </c>
      <c r="E1071" s="34">
        <f t="shared" ref="E1071:P1071" si="76">E1017-E1019</f>
        <v>0</v>
      </c>
      <c r="F1071" s="34">
        <f t="shared" si="76"/>
        <v>0</v>
      </c>
      <c r="G1071" s="34">
        <f t="shared" si="76"/>
        <v>0</v>
      </c>
      <c r="H1071" s="34">
        <f t="shared" si="76"/>
        <v>0</v>
      </c>
      <c r="I1071" s="34">
        <f t="shared" si="76"/>
        <v>0</v>
      </c>
      <c r="J1071" s="34">
        <f t="shared" si="76"/>
        <v>0</v>
      </c>
      <c r="K1071" s="34">
        <f t="shared" si="76"/>
        <v>0</v>
      </c>
      <c r="L1071" s="34">
        <f t="shared" si="76"/>
        <v>0</v>
      </c>
      <c r="M1071" s="34">
        <f t="shared" si="76"/>
        <v>0</v>
      </c>
      <c r="N1071" s="34">
        <f t="shared" si="76"/>
        <v>0</v>
      </c>
      <c r="O1071" s="34">
        <f t="shared" si="76"/>
        <v>0</v>
      </c>
      <c r="P1071" s="34">
        <f t="shared" si="76"/>
        <v>0</v>
      </c>
    </row>
    <row r="1072" spans="1:16" hidden="1" x14ac:dyDescent="0.25"/>
    <row r="1073" spans="1:17" ht="15" hidden="1" customHeight="1" thickBot="1" x14ac:dyDescent="0.3">
      <c r="A1073" s="255">
        <f>A1017+1</f>
        <v>2039</v>
      </c>
      <c r="B1073" s="41"/>
      <c r="C1073" s="147" t="s">
        <v>202</v>
      </c>
      <c r="D1073" s="148">
        <f>PREV_R!D1092</f>
        <v>0</v>
      </c>
      <c r="E1073" s="148">
        <f>PREV_R!E1092</f>
        <v>0</v>
      </c>
      <c r="F1073" s="148">
        <f>PREV_R!F1092</f>
        <v>0</v>
      </c>
      <c r="G1073" s="148">
        <f>PREV_R!G1092</f>
        <v>0</v>
      </c>
      <c r="H1073" s="148">
        <f>PREV_R!H1092</f>
        <v>0</v>
      </c>
      <c r="I1073" s="148">
        <f>PREV_R!I1092</f>
        <v>0</v>
      </c>
      <c r="J1073" s="148">
        <f>PREV_R!J1092</f>
        <v>0</v>
      </c>
      <c r="K1073" s="148">
        <f>PREV_R!K1092</f>
        <v>0</v>
      </c>
      <c r="L1073" s="148">
        <f>PREV_R!L1092</f>
        <v>0</v>
      </c>
      <c r="M1073" s="148">
        <f>PREV_R!M1092</f>
        <v>0</v>
      </c>
      <c r="N1073" s="148">
        <f>PREV_R!N1092</f>
        <v>0</v>
      </c>
      <c r="O1073" s="148">
        <f>PREV_R!O1092</f>
        <v>0</v>
      </c>
      <c r="P1073" s="148">
        <f>SUM(D1073:O1073)</f>
        <v>0</v>
      </c>
      <c r="Q1073" s="9"/>
    </row>
    <row r="1074" spans="1:17" ht="15" hidden="1" customHeight="1" x14ac:dyDescent="0.25">
      <c r="A1074" s="255">
        <f>A1073</f>
        <v>2039</v>
      </c>
      <c r="B1074" s="41"/>
      <c r="C1074" s="107"/>
      <c r="D1074" s="107"/>
      <c r="E1074" s="107"/>
      <c r="F1074" s="107"/>
      <c r="G1074" s="107"/>
      <c r="H1074" s="107"/>
      <c r="I1074" s="107"/>
      <c r="J1074" s="107"/>
      <c r="K1074" s="107"/>
      <c r="L1074" s="107"/>
      <c r="M1074" s="107"/>
      <c r="N1074" s="107"/>
      <c r="O1074" s="107"/>
      <c r="P1074" s="107"/>
      <c r="Q1074" s="9"/>
    </row>
    <row r="1075" spans="1:17" ht="15" hidden="1" customHeight="1" thickBot="1" x14ac:dyDescent="0.3">
      <c r="A1075" s="255">
        <f>A1073</f>
        <v>2039</v>
      </c>
      <c r="B1075" s="41"/>
      <c r="C1075" s="131" t="s">
        <v>203</v>
      </c>
      <c r="D1075" s="132">
        <f>SUM(D1076:D1125)</f>
        <v>0</v>
      </c>
      <c r="E1075" s="132">
        <f t="shared" ref="E1075:O1075" si="77">SUM(E1076:E1125)</f>
        <v>0</v>
      </c>
      <c r="F1075" s="132">
        <f t="shared" si="77"/>
        <v>0</v>
      </c>
      <c r="G1075" s="132">
        <f t="shared" si="77"/>
        <v>0</v>
      </c>
      <c r="H1075" s="132">
        <f t="shared" si="77"/>
        <v>0</v>
      </c>
      <c r="I1075" s="132">
        <f t="shared" si="77"/>
        <v>0</v>
      </c>
      <c r="J1075" s="132">
        <f t="shared" si="77"/>
        <v>0</v>
      </c>
      <c r="K1075" s="132">
        <f t="shared" si="77"/>
        <v>0</v>
      </c>
      <c r="L1075" s="132">
        <f t="shared" si="77"/>
        <v>0</v>
      </c>
      <c r="M1075" s="132">
        <f t="shared" si="77"/>
        <v>0</v>
      </c>
      <c r="N1075" s="132">
        <f t="shared" si="77"/>
        <v>0</v>
      </c>
      <c r="O1075" s="132">
        <f t="shared" si="77"/>
        <v>0</v>
      </c>
      <c r="P1075" s="132">
        <f>SUM(D1075:O1075)</f>
        <v>0</v>
      </c>
      <c r="Q1075" s="9"/>
    </row>
    <row r="1076" spans="1:17" hidden="1" x14ac:dyDescent="0.25">
      <c r="A1076" s="255" t="str">
        <f>IF(B1076=1,A1075,"")</f>
        <v/>
      </c>
      <c r="B1076" s="39" t="str">
        <f>IF(C1076&lt;&gt;0,1,"")</f>
        <v/>
      </c>
      <c r="C1076" s="138">
        <f>VLOOKUP($Y$10,CAD!$H$7:$I$31,2,0)</f>
        <v>0</v>
      </c>
      <c r="D1076" s="139">
        <v>0</v>
      </c>
      <c r="E1076" s="139">
        <v>0</v>
      </c>
      <c r="F1076" s="139">
        <v>0</v>
      </c>
      <c r="G1076" s="139">
        <v>0</v>
      </c>
      <c r="H1076" s="139">
        <v>0</v>
      </c>
      <c r="I1076" s="139">
        <v>0</v>
      </c>
      <c r="J1076" s="139">
        <v>0</v>
      </c>
      <c r="K1076" s="139">
        <v>0</v>
      </c>
      <c r="L1076" s="139">
        <v>0</v>
      </c>
      <c r="M1076" s="139">
        <v>0</v>
      </c>
      <c r="N1076" s="139">
        <v>0</v>
      </c>
      <c r="O1076" s="139">
        <v>0</v>
      </c>
      <c r="P1076" s="140">
        <f>SUM(D1076:O1076)</f>
        <v>0</v>
      </c>
    </row>
    <row r="1077" spans="1:17" hidden="1" x14ac:dyDescent="0.25">
      <c r="A1077" s="255" t="str">
        <f>IF(B1077=1,A1075,"")</f>
        <v/>
      </c>
      <c r="B1077" s="39" t="str">
        <f t="shared" ref="B1077:B1125" si="78">IF(C1077&lt;&gt;0,1,"")</f>
        <v/>
      </c>
      <c r="C1077" s="138">
        <f>VLOOKUP($Y$11,CAD!$H$7:$I$31,2,0)</f>
        <v>0</v>
      </c>
      <c r="D1077" s="40">
        <v>0</v>
      </c>
      <c r="E1077" s="40">
        <v>0</v>
      </c>
      <c r="F1077" s="40">
        <v>0</v>
      </c>
      <c r="G1077" s="40">
        <v>0</v>
      </c>
      <c r="H1077" s="40">
        <v>0</v>
      </c>
      <c r="I1077" s="40">
        <v>0</v>
      </c>
      <c r="J1077" s="40">
        <v>0</v>
      </c>
      <c r="K1077" s="40">
        <v>0</v>
      </c>
      <c r="L1077" s="40">
        <v>0</v>
      </c>
      <c r="M1077" s="40">
        <v>0</v>
      </c>
      <c r="N1077" s="40">
        <v>0</v>
      </c>
      <c r="O1077" s="40">
        <v>0</v>
      </c>
      <c r="P1077" s="141">
        <f t="shared" ref="P1077:P1125" si="79">SUM(D1077:O1077)</f>
        <v>0</v>
      </c>
    </row>
    <row r="1078" spans="1:17" hidden="1" x14ac:dyDescent="0.25">
      <c r="A1078" s="255" t="str">
        <f>IF(B1078=1,A1075,"")</f>
        <v/>
      </c>
      <c r="B1078" s="39" t="str">
        <f t="shared" si="78"/>
        <v/>
      </c>
      <c r="C1078" s="138">
        <f>VLOOKUP($Y$12,CAD!$H$7:$I$31,2,0)</f>
        <v>0</v>
      </c>
      <c r="D1078" s="40">
        <v>0</v>
      </c>
      <c r="E1078" s="40">
        <v>0</v>
      </c>
      <c r="F1078" s="40">
        <v>0</v>
      </c>
      <c r="G1078" s="40">
        <v>0</v>
      </c>
      <c r="H1078" s="40">
        <v>0</v>
      </c>
      <c r="I1078" s="40">
        <v>0</v>
      </c>
      <c r="J1078" s="40">
        <v>0</v>
      </c>
      <c r="K1078" s="40">
        <v>0</v>
      </c>
      <c r="L1078" s="40">
        <v>0</v>
      </c>
      <c r="M1078" s="40">
        <v>0</v>
      </c>
      <c r="N1078" s="40">
        <v>0</v>
      </c>
      <c r="O1078" s="40">
        <v>0</v>
      </c>
      <c r="P1078" s="141">
        <f t="shared" si="79"/>
        <v>0</v>
      </c>
    </row>
    <row r="1079" spans="1:17" hidden="1" x14ac:dyDescent="0.25">
      <c r="A1079" s="255" t="str">
        <f>IF(B1079=1,A1075,"")</f>
        <v/>
      </c>
      <c r="B1079" s="39" t="str">
        <f t="shared" si="78"/>
        <v/>
      </c>
      <c r="C1079" s="138">
        <f>VLOOKUP($Y$13,CAD!$H$7:$I$31,2,0)</f>
        <v>0</v>
      </c>
      <c r="D1079" s="40">
        <v>0</v>
      </c>
      <c r="E1079" s="40">
        <v>0</v>
      </c>
      <c r="F1079" s="40">
        <v>0</v>
      </c>
      <c r="G1079" s="40">
        <v>0</v>
      </c>
      <c r="H1079" s="40">
        <v>0</v>
      </c>
      <c r="I1079" s="40">
        <v>0</v>
      </c>
      <c r="J1079" s="40">
        <v>0</v>
      </c>
      <c r="K1079" s="40">
        <v>0</v>
      </c>
      <c r="L1079" s="40">
        <v>0</v>
      </c>
      <c r="M1079" s="40">
        <v>0</v>
      </c>
      <c r="N1079" s="40">
        <v>0</v>
      </c>
      <c r="O1079" s="40">
        <v>0</v>
      </c>
      <c r="P1079" s="141">
        <f t="shared" si="79"/>
        <v>0</v>
      </c>
    </row>
    <row r="1080" spans="1:17" hidden="1" x14ac:dyDescent="0.25">
      <c r="A1080" s="255" t="str">
        <f>IF(B1080=1,A1075,"")</f>
        <v/>
      </c>
      <c r="B1080" s="39" t="str">
        <f t="shared" si="78"/>
        <v/>
      </c>
      <c r="C1080" s="138">
        <f>VLOOKUP($Y$14,CAD!$H$7:$I$31,2,0)</f>
        <v>0</v>
      </c>
      <c r="D1080" s="40">
        <v>0</v>
      </c>
      <c r="E1080" s="40">
        <v>0</v>
      </c>
      <c r="F1080" s="40">
        <v>0</v>
      </c>
      <c r="G1080" s="40">
        <v>0</v>
      </c>
      <c r="H1080" s="40">
        <v>0</v>
      </c>
      <c r="I1080" s="40">
        <v>0</v>
      </c>
      <c r="J1080" s="40">
        <v>0</v>
      </c>
      <c r="K1080" s="40">
        <v>0</v>
      </c>
      <c r="L1080" s="40">
        <v>0</v>
      </c>
      <c r="M1080" s="40">
        <v>0</v>
      </c>
      <c r="N1080" s="40">
        <v>0</v>
      </c>
      <c r="O1080" s="40">
        <v>0</v>
      </c>
      <c r="P1080" s="141">
        <f t="shared" si="79"/>
        <v>0</v>
      </c>
    </row>
    <row r="1081" spans="1:17" hidden="1" x14ac:dyDescent="0.25">
      <c r="A1081" s="255" t="str">
        <f>IF(B1081=1,A1075,"")</f>
        <v/>
      </c>
      <c r="B1081" s="39" t="str">
        <f t="shared" si="78"/>
        <v/>
      </c>
      <c r="C1081" s="138">
        <f>VLOOKUP($Y$15,CAD!$H$7:$I$31,2,0)</f>
        <v>0</v>
      </c>
      <c r="D1081" s="40">
        <v>0</v>
      </c>
      <c r="E1081" s="40">
        <v>0</v>
      </c>
      <c r="F1081" s="40">
        <v>0</v>
      </c>
      <c r="G1081" s="40">
        <v>0</v>
      </c>
      <c r="H1081" s="40">
        <v>0</v>
      </c>
      <c r="I1081" s="40">
        <v>0</v>
      </c>
      <c r="J1081" s="40">
        <v>0</v>
      </c>
      <c r="K1081" s="40">
        <v>0</v>
      </c>
      <c r="L1081" s="40">
        <v>0</v>
      </c>
      <c r="M1081" s="40">
        <v>0</v>
      </c>
      <c r="N1081" s="40">
        <v>0</v>
      </c>
      <c r="O1081" s="40">
        <v>0</v>
      </c>
      <c r="P1081" s="141">
        <f t="shared" si="79"/>
        <v>0</v>
      </c>
    </row>
    <row r="1082" spans="1:17" hidden="1" x14ac:dyDescent="0.25">
      <c r="A1082" s="255" t="str">
        <f>IF(B1082=1,A1075,"")</f>
        <v/>
      </c>
      <c r="B1082" s="39" t="str">
        <f t="shared" si="78"/>
        <v/>
      </c>
      <c r="C1082" s="138">
        <f>VLOOKUP($Y$16,CAD!$H$7:$I$31,2,0)</f>
        <v>0</v>
      </c>
      <c r="D1082" s="40">
        <v>0</v>
      </c>
      <c r="E1082" s="40">
        <v>0</v>
      </c>
      <c r="F1082" s="40">
        <v>0</v>
      </c>
      <c r="G1082" s="40">
        <v>0</v>
      </c>
      <c r="H1082" s="40">
        <v>0</v>
      </c>
      <c r="I1082" s="40">
        <v>0</v>
      </c>
      <c r="J1082" s="40">
        <v>0</v>
      </c>
      <c r="K1082" s="40">
        <v>0</v>
      </c>
      <c r="L1082" s="40">
        <v>0</v>
      </c>
      <c r="M1082" s="40">
        <v>0</v>
      </c>
      <c r="N1082" s="40">
        <v>0</v>
      </c>
      <c r="O1082" s="40">
        <v>0</v>
      </c>
      <c r="P1082" s="141">
        <f t="shared" si="79"/>
        <v>0</v>
      </c>
    </row>
    <row r="1083" spans="1:17" hidden="1" x14ac:dyDescent="0.25">
      <c r="A1083" s="255" t="str">
        <f>IF(B1083=1,A1075,"")</f>
        <v/>
      </c>
      <c r="B1083" s="39" t="str">
        <f t="shared" si="78"/>
        <v/>
      </c>
      <c r="C1083" s="138">
        <f>VLOOKUP($Y$17,CAD!$H$7:$I$31,2,0)</f>
        <v>0</v>
      </c>
      <c r="D1083" s="40">
        <v>0</v>
      </c>
      <c r="E1083" s="40">
        <v>0</v>
      </c>
      <c r="F1083" s="40">
        <v>0</v>
      </c>
      <c r="G1083" s="40">
        <v>0</v>
      </c>
      <c r="H1083" s="40">
        <v>0</v>
      </c>
      <c r="I1083" s="40">
        <v>0</v>
      </c>
      <c r="J1083" s="40">
        <v>0</v>
      </c>
      <c r="K1083" s="40">
        <v>0</v>
      </c>
      <c r="L1083" s="40">
        <v>0</v>
      </c>
      <c r="M1083" s="40">
        <v>0</v>
      </c>
      <c r="N1083" s="40">
        <v>0</v>
      </c>
      <c r="O1083" s="40">
        <v>0</v>
      </c>
      <c r="P1083" s="141">
        <f t="shared" si="79"/>
        <v>0</v>
      </c>
    </row>
    <row r="1084" spans="1:17" hidden="1" x14ac:dyDescent="0.25">
      <c r="A1084" s="255" t="str">
        <f>IF(B1084=1,A1075,"")</f>
        <v/>
      </c>
      <c r="B1084" s="39" t="str">
        <f t="shared" si="78"/>
        <v/>
      </c>
      <c r="C1084" s="138">
        <f>VLOOKUP($Y$18,CAD!$H$7:$I$31,2,0)</f>
        <v>0</v>
      </c>
      <c r="D1084" s="40">
        <v>0</v>
      </c>
      <c r="E1084" s="40">
        <v>0</v>
      </c>
      <c r="F1084" s="40">
        <v>0</v>
      </c>
      <c r="G1084" s="40">
        <v>0</v>
      </c>
      <c r="H1084" s="40">
        <v>0</v>
      </c>
      <c r="I1084" s="40">
        <v>0</v>
      </c>
      <c r="J1084" s="40">
        <v>0</v>
      </c>
      <c r="K1084" s="40">
        <v>0</v>
      </c>
      <c r="L1084" s="40">
        <v>0</v>
      </c>
      <c r="M1084" s="40">
        <v>0</v>
      </c>
      <c r="N1084" s="40">
        <v>0</v>
      </c>
      <c r="O1084" s="40">
        <v>0</v>
      </c>
      <c r="P1084" s="141">
        <f t="shared" si="79"/>
        <v>0</v>
      </c>
    </row>
    <row r="1085" spans="1:17" hidden="1" x14ac:dyDescent="0.25">
      <c r="A1085" s="255" t="str">
        <f>IF(B1085=1,A1075,"")</f>
        <v/>
      </c>
      <c r="B1085" s="39" t="str">
        <f t="shared" si="78"/>
        <v/>
      </c>
      <c r="C1085" s="138">
        <f>VLOOKUP($Y$19,CAD!$H$7:$I$31,2,0)</f>
        <v>0</v>
      </c>
      <c r="D1085" s="40">
        <v>0</v>
      </c>
      <c r="E1085" s="40">
        <v>0</v>
      </c>
      <c r="F1085" s="40">
        <v>0</v>
      </c>
      <c r="G1085" s="40">
        <v>0</v>
      </c>
      <c r="H1085" s="40">
        <v>0</v>
      </c>
      <c r="I1085" s="40">
        <v>0</v>
      </c>
      <c r="J1085" s="40">
        <v>0</v>
      </c>
      <c r="K1085" s="40">
        <v>0</v>
      </c>
      <c r="L1085" s="40">
        <v>0</v>
      </c>
      <c r="M1085" s="40">
        <v>0</v>
      </c>
      <c r="N1085" s="40">
        <v>0</v>
      </c>
      <c r="O1085" s="40">
        <v>0</v>
      </c>
      <c r="P1085" s="141">
        <f t="shared" si="79"/>
        <v>0</v>
      </c>
    </row>
    <row r="1086" spans="1:17" hidden="1" x14ac:dyDescent="0.25">
      <c r="A1086" s="255" t="str">
        <f>IF(B1086=1,A1075,"")</f>
        <v/>
      </c>
      <c r="B1086" s="39" t="str">
        <f t="shared" si="78"/>
        <v/>
      </c>
      <c r="C1086" s="138">
        <f>VLOOKUP($Y$20,CAD!$H$7:$I$31,2,0)</f>
        <v>0</v>
      </c>
      <c r="D1086" s="40">
        <v>0</v>
      </c>
      <c r="E1086" s="40">
        <v>0</v>
      </c>
      <c r="F1086" s="40">
        <v>0</v>
      </c>
      <c r="G1086" s="40">
        <v>0</v>
      </c>
      <c r="H1086" s="40">
        <v>0</v>
      </c>
      <c r="I1086" s="40">
        <v>0</v>
      </c>
      <c r="J1086" s="40">
        <v>0</v>
      </c>
      <c r="K1086" s="40">
        <v>0</v>
      </c>
      <c r="L1086" s="40">
        <v>0</v>
      </c>
      <c r="M1086" s="40">
        <v>0</v>
      </c>
      <c r="N1086" s="40">
        <v>0</v>
      </c>
      <c r="O1086" s="40">
        <v>0</v>
      </c>
      <c r="P1086" s="141">
        <f t="shared" si="79"/>
        <v>0</v>
      </c>
    </row>
    <row r="1087" spans="1:17" hidden="1" x14ac:dyDescent="0.25">
      <c r="A1087" s="255" t="str">
        <f>IF(B1087=1,A1075,"")</f>
        <v/>
      </c>
      <c r="B1087" s="39" t="str">
        <f t="shared" si="78"/>
        <v/>
      </c>
      <c r="C1087" s="138">
        <f>VLOOKUP($Y$21,CAD!$H$7:$I$31,2,0)</f>
        <v>0</v>
      </c>
      <c r="D1087" s="40">
        <v>0</v>
      </c>
      <c r="E1087" s="40">
        <v>0</v>
      </c>
      <c r="F1087" s="40">
        <v>0</v>
      </c>
      <c r="G1087" s="40">
        <v>0</v>
      </c>
      <c r="H1087" s="40">
        <v>0</v>
      </c>
      <c r="I1087" s="40">
        <v>0</v>
      </c>
      <c r="J1087" s="40">
        <v>0</v>
      </c>
      <c r="K1087" s="40">
        <v>0</v>
      </c>
      <c r="L1087" s="40">
        <v>0</v>
      </c>
      <c r="M1087" s="40">
        <v>0</v>
      </c>
      <c r="N1087" s="40">
        <v>0</v>
      </c>
      <c r="O1087" s="40">
        <v>0</v>
      </c>
      <c r="P1087" s="141">
        <f t="shared" si="79"/>
        <v>0</v>
      </c>
    </row>
    <row r="1088" spans="1:17" hidden="1" x14ac:dyDescent="0.25">
      <c r="A1088" s="255" t="str">
        <f>IF(B1088=1,A1075,"")</f>
        <v/>
      </c>
      <c r="B1088" s="39" t="str">
        <f t="shared" si="78"/>
        <v/>
      </c>
      <c r="C1088" s="138">
        <f>VLOOKUP($Y$22,CAD!$H$7:$I$31,2,0)</f>
        <v>0</v>
      </c>
      <c r="D1088" s="40">
        <v>0</v>
      </c>
      <c r="E1088" s="40">
        <v>0</v>
      </c>
      <c r="F1088" s="40">
        <v>0</v>
      </c>
      <c r="G1088" s="40">
        <v>0</v>
      </c>
      <c r="H1088" s="40">
        <v>0</v>
      </c>
      <c r="I1088" s="40">
        <v>0</v>
      </c>
      <c r="J1088" s="40">
        <v>0</v>
      </c>
      <c r="K1088" s="40">
        <v>0</v>
      </c>
      <c r="L1088" s="40">
        <v>0</v>
      </c>
      <c r="M1088" s="40">
        <v>0</v>
      </c>
      <c r="N1088" s="40">
        <v>0</v>
      </c>
      <c r="O1088" s="40">
        <v>0</v>
      </c>
      <c r="P1088" s="141">
        <f t="shared" si="79"/>
        <v>0</v>
      </c>
    </row>
    <row r="1089" spans="1:16" hidden="1" x14ac:dyDescent="0.25">
      <c r="A1089" s="255" t="str">
        <f>IF(B1089=1,A1075,"")</f>
        <v/>
      </c>
      <c r="B1089" s="39" t="str">
        <f t="shared" si="78"/>
        <v/>
      </c>
      <c r="C1089" s="138">
        <f>VLOOKUP($Y$23,CAD!$H$7:$I$31,2,0)</f>
        <v>0</v>
      </c>
      <c r="D1089" s="40">
        <v>0</v>
      </c>
      <c r="E1089" s="40">
        <v>0</v>
      </c>
      <c r="F1089" s="40">
        <v>0</v>
      </c>
      <c r="G1089" s="40">
        <v>0</v>
      </c>
      <c r="H1089" s="40">
        <v>0</v>
      </c>
      <c r="I1089" s="40">
        <v>0</v>
      </c>
      <c r="J1089" s="40">
        <v>0</v>
      </c>
      <c r="K1089" s="40">
        <v>0</v>
      </c>
      <c r="L1089" s="40">
        <v>0</v>
      </c>
      <c r="M1089" s="40">
        <v>0</v>
      </c>
      <c r="N1089" s="40">
        <v>0</v>
      </c>
      <c r="O1089" s="40">
        <v>0</v>
      </c>
      <c r="P1089" s="141">
        <f t="shared" si="79"/>
        <v>0</v>
      </c>
    </row>
    <row r="1090" spans="1:16" hidden="1" x14ac:dyDescent="0.25">
      <c r="A1090" s="255" t="str">
        <f>IF(B1090=1,A1075,"")</f>
        <v/>
      </c>
      <c r="B1090" s="39" t="str">
        <f t="shared" si="78"/>
        <v/>
      </c>
      <c r="C1090" s="138">
        <f>VLOOKUP($Y$24,CAD!$H$7:$I$31,2,0)</f>
        <v>0</v>
      </c>
      <c r="D1090" s="40">
        <v>0</v>
      </c>
      <c r="E1090" s="40">
        <v>0</v>
      </c>
      <c r="F1090" s="40">
        <v>0</v>
      </c>
      <c r="G1090" s="40">
        <v>0</v>
      </c>
      <c r="H1090" s="40">
        <v>0</v>
      </c>
      <c r="I1090" s="40">
        <v>0</v>
      </c>
      <c r="J1090" s="40">
        <v>0</v>
      </c>
      <c r="K1090" s="40">
        <v>0</v>
      </c>
      <c r="L1090" s="40">
        <v>0</v>
      </c>
      <c r="M1090" s="40">
        <v>0</v>
      </c>
      <c r="N1090" s="40">
        <v>0</v>
      </c>
      <c r="O1090" s="40">
        <v>0</v>
      </c>
      <c r="P1090" s="141">
        <f t="shared" si="79"/>
        <v>0</v>
      </c>
    </row>
    <row r="1091" spans="1:16" hidden="1" x14ac:dyDescent="0.25">
      <c r="A1091" s="255" t="str">
        <f>IF(B1091=1,A1075,"")</f>
        <v/>
      </c>
      <c r="B1091" s="39" t="str">
        <f t="shared" si="78"/>
        <v/>
      </c>
      <c r="C1091" s="138">
        <f>VLOOKUP($Y$25,CAD!$H$7:$I$31,2,0)</f>
        <v>0</v>
      </c>
      <c r="D1091" s="40">
        <v>0</v>
      </c>
      <c r="E1091" s="40">
        <v>0</v>
      </c>
      <c r="F1091" s="40">
        <v>0</v>
      </c>
      <c r="G1091" s="40">
        <v>0</v>
      </c>
      <c r="H1091" s="40">
        <v>0</v>
      </c>
      <c r="I1091" s="40">
        <v>0</v>
      </c>
      <c r="J1091" s="40">
        <v>0</v>
      </c>
      <c r="K1091" s="40">
        <v>0</v>
      </c>
      <c r="L1091" s="40">
        <v>0</v>
      </c>
      <c r="M1091" s="40">
        <v>0</v>
      </c>
      <c r="N1091" s="40">
        <v>0</v>
      </c>
      <c r="O1091" s="40">
        <v>0</v>
      </c>
      <c r="P1091" s="141">
        <f t="shared" si="79"/>
        <v>0</v>
      </c>
    </row>
    <row r="1092" spans="1:16" hidden="1" x14ac:dyDescent="0.25">
      <c r="A1092" s="255" t="str">
        <f>IF(B1092=1,A1075,"")</f>
        <v/>
      </c>
      <c r="B1092" s="39" t="str">
        <f t="shared" si="78"/>
        <v/>
      </c>
      <c r="C1092" s="138">
        <f>VLOOKUP($Y$26,CAD!$H$7:$I$31,2,0)</f>
        <v>0</v>
      </c>
      <c r="D1092" s="40">
        <v>0</v>
      </c>
      <c r="E1092" s="40">
        <v>0</v>
      </c>
      <c r="F1092" s="40">
        <v>0</v>
      </c>
      <c r="G1092" s="40">
        <v>0</v>
      </c>
      <c r="H1092" s="40">
        <v>0</v>
      </c>
      <c r="I1092" s="40">
        <v>0</v>
      </c>
      <c r="J1092" s="40">
        <v>0</v>
      </c>
      <c r="K1092" s="40">
        <v>0</v>
      </c>
      <c r="L1092" s="40">
        <v>0</v>
      </c>
      <c r="M1092" s="40">
        <v>0</v>
      </c>
      <c r="N1092" s="40">
        <v>0</v>
      </c>
      <c r="O1092" s="40">
        <v>0</v>
      </c>
      <c r="P1092" s="141">
        <f t="shared" si="79"/>
        <v>0</v>
      </c>
    </row>
    <row r="1093" spans="1:16" hidden="1" x14ac:dyDescent="0.25">
      <c r="A1093" s="255" t="str">
        <f>IF(B1093=1,A1075,"")</f>
        <v/>
      </c>
      <c r="B1093" s="39" t="str">
        <f t="shared" si="78"/>
        <v/>
      </c>
      <c r="C1093" s="138">
        <f>VLOOKUP($Y$27,CAD!$H$7:$I$31,2,0)</f>
        <v>0</v>
      </c>
      <c r="D1093" s="40">
        <v>0</v>
      </c>
      <c r="E1093" s="40">
        <v>0</v>
      </c>
      <c r="F1093" s="40">
        <v>0</v>
      </c>
      <c r="G1093" s="40">
        <v>0</v>
      </c>
      <c r="H1093" s="40">
        <v>0</v>
      </c>
      <c r="I1093" s="40">
        <v>0</v>
      </c>
      <c r="J1093" s="40">
        <v>0</v>
      </c>
      <c r="K1093" s="40">
        <v>0</v>
      </c>
      <c r="L1093" s="40">
        <v>0</v>
      </c>
      <c r="M1093" s="40">
        <v>0</v>
      </c>
      <c r="N1093" s="40">
        <v>0</v>
      </c>
      <c r="O1093" s="40">
        <v>0</v>
      </c>
      <c r="P1093" s="141">
        <f t="shared" si="79"/>
        <v>0</v>
      </c>
    </row>
    <row r="1094" spans="1:16" hidden="1" x14ac:dyDescent="0.25">
      <c r="A1094" s="255" t="str">
        <f>IF(B1094=1,A1075,"")</f>
        <v/>
      </c>
      <c r="B1094" s="39" t="str">
        <f t="shared" si="78"/>
        <v/>
      </c>
      <c r="C1094" s="138">
        <f>VLOOKUP($Y$28,CAD!$H$7:$I$31,2,0)</f>
        <v>0</v>
      </c>
      <c r="D1094" s="40">
        <v>0</v>
      </c>
      <c r="E1094" s="40">
        <v>0</v>
      </c>
      <c r="F1094" s="40">
        <v>0</v>
      </c>
      <c r="G1094" s="40">
        <v>0</v>
      </c>
      <c r="H1094" s="40">
        <v>0</v>
      </c>
      <c r="I1094" s="40">
        <v>0</v>
      </c>
      <c r="J1094" s="40">
        <v>0</v>
      </c>
      <c r="K1094" s="40">
        <v>0</v>
      </c>
      <c r="L1094" s="40">
        <v>0</v>
      </c>
      <c r="M1094" s="40">
        <v>0</v>
      </c>
      <c r="N1094" s="40">
        <v>0</v>
      </c>
      <c r="O1094" s="40">
        <v>0</v>
      </c>
      <c r="P1094" s="141">
        <f t="shared" si="79"/>
        <v>0</v>
      </c>
    </row>
    <row r="1095" spans="1:16" hidden="1" x14ac:dyDescent="0.25">
      <c r="A1095" s="255" t="str">
        <f>IF(B1095=1,A1075,"")</f>
        <v/>
      </c>
      <c r="B1095" s="39" t="str">
        <f t="shared" si="78"/>
        <v/>
      </c>
      <c r="C1095" s="138">
        <f>VLOOKUP($Y$29,CAD!$H$7:$I$31,2,0)</f>
        <v>0</v>
      </c>
      <c r="D1095" s="40">
        <v>0</v>
      </c>
      <c r="E1095" s="40">
        <v>0</v>
      </c>
      <c r="F1095" s="40">
        <v>0</v>
      </c>
      <c r="G1095" s="40">
        <v>0</v>
      </c>
      <c r="H1095" s="40">
        <v>0</v>
      </c>
      <c r="I1095" s="40">
        <v>0</v>
      </c>
      <c r="J1095" s="40">
        <v>0</v>
      </c>
      <c r="K1095" s="40">
        <v>0</v>
      </c>
      <c r="L1095" s="40">
        <v>0</v>
      </c>
      <c r="M1095" s="40">
        <v>0</v>
      </c>
      <c r="N1095" s="40">
        <v>0</v>
      </c>
      <c r="O1095" s="40">
        <v>0</v>
      </c>
      <c r="P1095" s="141">
        <f t="shared" si="79"/>
        <v>0</v>
      </c>
    </row>
    <row r="1096" spans="1:16" hidden="1" x14ac:dyDescent="0.25">
      <c r="A1096" s="255" t="str">
        <f>IF(B1096=1,A1075,"")</f>
        <v/>
      </c>
      <c r="B1096" s="39" t="str">
        <f t="shared" si="78"/>
        <v/>
      </c>
      <c r="C1096" s="138">
        <f>VLOOKUP($Y$30,CAD!$H$7:$I$31,2,0)</f>
        <v>0</v>
      </c>
      <c r="D1096" s="40">
        <v>0</v>
      </c>
      <c r="E1096" s="40">
        <v>0</v>
      </c>
      <c r="F1096" s="40">
        <v>0</v>
      </c>
      <c r="G1096" s="40">
        <v>0</v>
      </c>
      <c r="H1096" s="40">
        <v>0</v>
      </c>
      <c r="I1096" s="40">
        <v>0</v>
      </c>
      <c r="J1096" s="40">
        <v>0</v>
      </c>
      <c r="K1096" s="40">
        <v>0</v>
      </c>
      <c r="L1096" s="40">
        <v>0</v>
      </c>
      <c r="M1096" s="40">
        <v>0</v>
      </c>
      <c r="N1096" s="40">
        <v>0</v>
      </c>
      <c r="O1096" s="40">
        <v>0</v>
      </c>
      <c r="P1096" s="141">
        <f t="shared" si="79"/>
        <v>0</v>
      </c>
    </row>
    <row r="1097" spans="1:16" hidden="1" x14ac:dyDescent="0.25">
      <c r="A1097" s="255" t="str">
        <f>IF(B1097=1,A1075,"")</f>
        <v/>
      </c>
      <c r="B1097" s="39" t="str">
        <f t="shared" si="78"/>
        <v/>
      </c>
      <c r="C1097" s="138">
        <f>VLOOKUP($Y$31,CAD!$H$7:$I$31,2,0)</f>
        <v>0</v>
      </c>
      <c r="D1097" s="40">
        <v>0</v>
      </c>
      <c r="E1097" s="40">
        <v>0</v>
      </c>
      <c r="F1097" s="40">
        <v>0</v>
      </c>
      <c r="G1097" s="40">
        <v>0</v>
      </c>
      <c r="H1097" s="40">
        <v>0</v>
      </c>
      <c r="I1097" s="40">
        <v>0</v>
      </c>
      <c r="J1097" s="40">
        <v>0</v>
      </c>
      <c r="K1097" s="40">
        <v>0</v>
      </c>
      <c r="L1097" s="40">
        <v>0</v>
      </c>
      <c r="M1097" s="40">
        <v>0</v>
      </c>
      <c r="N1097" s="40">
        <v>0</v>
      </c>
      <c r="O1097" s="40">
        <v>0</v>
      </c>
      <c r="P1097" s="141">
        <f t="shared" si="79"/>
        <v>0</v>
      </c>
    </row>
    <row r="1098" spans="1:16" hidden="1" x14ac:dyDescent="0.25">
      <c r="A1098" s="255" t="str">
        <f>IF(B1098=1,A1075,"")</f>
        <v/>
      </c>
      <c r="B1098" s="39" t="str">
        <f t="shared" si="78"/>
        <v/>
      </c>
      <c r="C1098" s="138">
        <f>VLOOKUP($Y$32,CAD!$H$7:$I$31,2,0)</f>
        <v>0</v>
      </c>
      <c r="D1098" s="40">
        <v>0</v>
      </c>
      <c r="E1098" s="40">
        <v>0</v>
      </c>
      <c r="F1098" s="40">
        <v>0</v>
      </c>
      <c r="G1098" s="40">
        <v>0</v>
      </c>
      <c r="H1098" s="40">
        <v>0</v>
      </c>
      <c r="I1098" s="40">
        <v>0</v>
      </c>
      <c r="J1098" s="40">
        <v>0</v>
      </c>
      <c r="K1098" s="40">
        <v>0</v>
      </c>
      <c r="L1098" s="40">
        <v>0</v>
      </c>
      <c r="M1098" s="40">
        <v>0</v>
      </c>
      <c r="N1098" s="40">
        <v>0</v>
      </c>
      <c r="O1098" s="40">
        <v>0</v>
      </c>
      <c r="P1098" s="141">
        <f t="shared" si="79"/>
        <v>0</v>
      </c>
    </row>
    <row r="1099" spans="1:16" hidden="1" x14ac:dyDescent="0.25">
      <c r="A1099" s="255" t="str">
        <f>IF(B1099=1,A1075,"")</f>
        <v/>
      </c>
      <c r="B1099" s="39" t="str">
        <f t="shared" si="78"/>
        <v/>
      </c>
      <c r="C1099" s="138">
        <f>VLOOKUP($Y$33,CAD!$H$7:$I$31,2,0)</f>
        <v>0</v>
      </c>
      <c r="D1099" s="40">
        <v>0</v>
      </c>
      <c r="E1099" s="40">
        <v>0</v>
      </c>
      <c r="F1099" s="40">
        <v>0</v>
      </c>
      <c r="G1099" s="40">
        <v>0</v>
      </c>
      <c r="H1099" s="40">
        <v>0</v>
      </c>
      <c r="I1099" s="40">
        <v>0</v>
      </c>
      <c r="J1099" s="40">
        <v>0</v>
      </c>
      <c r="K1099" s="40">
        <v>0</v>
      </c>
      <c r="L1099" s="40">
        <v>0</v>
      </c>
      <c r="M1099" s="40">
        <v>0</v>
      </c>
      <c r="N1099" s="40">
        <v>0</v>
      </c>
      <c r="O1099" s="40">
        <v>0</v>
      </c>
      <c r="P1099" s="141">
        <f t="shared" si="79"/>
        <v>0</v>
      </c>
    </row>
    <row r="1100" spans="1:16" hidden="1" x14ac:dyDescent="0.25">
      <c r="A1100" s="255" t="str">
        <f>IF(B1100=1,A1075,"")</f>
        <v/>
      </c>
      <c r="B1100" s="39" t="str">
        <f t="shared" si="78"/>
        <v/>
      </c>
      <c r="C1100" s="138">
        <f>VLOOKUP($Y$34,CAD!$H$7:$I$31,2,0)</f>
        <v>0</v>
      </c>
      <c r="D1100" s="40">
        <v>0</v>
      </c>
      <c r="E1100" s="40">
        <v>0</v>
      </c>
      <c r="F1100" s="40">
        <v>0</v>
      </c>
      <c r="G1100" s="40">
        <v>0</v>
      </c>
      <c r="H1100" s="40">
        <v>0</v>
      </c>
      <c r="I1100" s="40">
        <v>0</v>
      </c>
      <c r="J1100" s="40">
        <v>0</v>
      </c>
      <c r="K1100" s="40">
        <v>0</v>
      </c>
      <c r="L1100" s="40">
        <v>0</v>
      </c>
      <c r="M1100" s="40">
        <v>0</v>
      </c>
      <c r="N1100" s="40">
        <v>0</v>
      </c>
      <c r="O1100" s="40">
        <v>0</v>
      </c>
      <c r="P1100" s="141">
        <f t="shared" si="79"/>
        <v>0</v>
      </c>
    </row>
    <row r="1101" spans="1:16" hidden="1" x14ac:dyDescent="0.25">
      <c r="A1101" s="255" t="str">
        <f>IF(B1101=1,A1075,"")</f>
        <v/>
      </c>
      <c r="B1101" s="39" t="str">
        <f t="shared" si="78"/>
        <v/>
      </c>
      <c r="C1101" s="137">
        <f>VLOOKUP($Y$35,CAD!$J$7:$K$31,2,0)</f>
        <v>0</v>
      </c>
      <c r="D1101" s="40">
        <v>0</v>
      </c>
      <c r="E1101" s="40">
        <v>0</v>
      </c>
      <c r="F1101" s="40">
        <v>0</v>
      </c>
      <c r="G1101" s="40">
        <v>0</v>
      </c>
      <c r="H1101" s="40">
        <v>0</v>
      </c>
      <c r="I1101" s="40">
        <v>0</v>
      </c>
      <c r="J1101" s="40">
        <v>0</v>
      </c>
      <c r="K1101" s="40">
        <v>0</v>
      </c>
      <c r="L1101" s="40">
        <v>0</v>
      </c>
      <c r="M1101" s="40">
        <v>0</v>
      </c>
      <c r="N1101" s="40">
        <v>0</v>
      </c>
      <c r="O1101" s="40">
        <v>0</v>
      </c>
      <c r="P1101" s="141">
        <f t="shared" si="79"/>
        <v>0</v>
      </c>
    </row>
    <row r="1102" spans="1:16" hidden="1" x14ac:dyDescent="0.25">
      <c r="A1102" s="255" t="str">
        <f>IF(B1102=1,A1075,"")</f>
        <v/>
      </c>
      <c r="B1102" s="39" t="str">
        <f t="shared" si="78"/>
        <v/>
      </c>
      <c r="C1102" s="137">
        <f>VLOOKUP($Y$36,CAD!$J$7:$K$31,2,0)</f>
        <v>0</v>
      </c>
      <c r="D1102" s="40">
        <v>0</v>
      </c>
      <c r="E1102" s="40">
        <v>0</v>
      </c>
      <c r="F1102" s="40">
        <v>0</v>
      </c>
      <c r="G1102" s="40">
        <v>0</v>
      </c>
      <c r="H1102" s="40">
        <v>0</v>
      </c>
      <c r="I1102" s="40">
        <v>0</v>
      </c>
      <c r="J1102" s="40">
        <v>0</v>
      </c>
      <c r="K1102" s="40">
        <v>0</v>
      </c>
      <c r="L1102" s="40">
        <v>0</v>
      </c>
      <c r="M1102" s="40">
        <v>0</v>
      </c>
      <c r="N1102" s="40">
        <v>0</v>
      </c>
      <c r="O1102" s="40">
        <v>0</v>
      </c>
      <c r="P1102" s="141">
        <f t="shared" si="79"/>
        <v>0</v>
      </c>
    </row>
    <row r="1103" spans="1:16" hidden="1" x14ac:dyDescent="0.25">
      <c r="A1103" s="255" t="str">
        <f>IF(B1103=1,A1075,"")</f>
        <v/>
      </c>
      <c r="B1103" s="39" t="str">
        <f t="shared" si="78"/>
        <v/>
      </c>
      <c r="C1103" s="137">
        <f>VLOOKUP($Y$37,CAD!$J$7:$K$31,2,0)</f>
        <v>0</v>
      </c>
      <c r="D1103" s="40">
        <v>0</v>
      </c>
      <c r="E1103" s="40">
        <v>0</v>
      </c>
      <c r="F1103" s="40">
        <v>0</v>
      </c>
      <c r="G1103" s="40">
        <v>0</v>
      </c>
      <c r="H1103" s="40">
        <v>0</v>
      </c>
      <c r="I1103" s="40">
        <v>0</v>
      </c>
      <c r="J1103" s="40">
        <v>0</v>
      </c>
      <c r="K1103" s="40">
        <v>0</v>
      </c>
      <c r="L1103" s="40">
        <v>0</v>
      </c>
      <c r="M1103" s="40">
        <v>0</v>
      </c>
      <c r="N1103" s="40">
        <v>0</v>
      </c>
      <c r="O1103" s="40">
        <v>0</v>
      </c>
      <c r="P1103" s="141">
        <f t="shared" si="79"/>
        <v>0</v>
      </c>
    </row>
    <row r="1104" spans="1:16" hidden="1" x14ac:dyDescent="0.25">
      <c r="A1104" s="255" t="str">
        <f>IF(B1104=1,A1075,"")</f>
        <v/>
      </c>
      <c r="B1104" s="39" t="str">
        <f t="shared" si="78"/>
        <v/>
      </c>
      <c r="C1104" s="137">
        <f>VLOOKUP($Y$38,CAD!$J$7:$K$31,2,0)</f>
        <v>0</v>
      </c>
      <c r="D1104" s="40">
        <v>0</v>
      </c>
      <c r="E1104" s="40">
        <v>0</v>
      </c>
      <c r="F1104" s="40">
        <v>0</v>
      </c>
      <c r="G1104" s="40">
        <v>0</v>
      </c>
      <c r="H1104" s="40">
        <v>0</v>
      </c>
      <c r="I1104" s="40">
        <v>0</v>
      </c>
      <c r="J1104" s="40">
        <v>0</v>
      </c>
      <c r="K1104" s="40">
        <v>0</v>
      </c>
      <c r="L1104" s="40">
        <v>0</v>
      </c>
      <c r="M1104" s="40">
        <v>0</v>
      </c>
      <c r="N1104" s="40">
        <v>0</v>
      </c>
      <c r="O1104" s="40">
        <v>0</v>
      </c>
      <c r="P1104" s="141">
        <f t="shared" si="79"/>
        <v>0</v>
      </c>
    </row>
    <row r="1105" spans="1:16" hidden="1" x14ac:dyDescent="0.25">
      <c r="A1105" s="255" t="str">
        <f>IF(B1105=1,A1075,"")</f>
        <v/>
      </c>
      <c r="B1105" s="39" t="str">
        <f t="shared" si="78"/>
        <v/>
      </c>
      <c r="C1105" s="137">
        <f>VLOOKUP($Y$39,CAD!$J$7:$K$31,2,0)</f>
        <v>0</v>
      </c>
      <c r="D1105" s="40">
        <v>0</v>
      </c>
      <c r="E1105" s="40">
        <v>0</v>
      </c>
      <c r="F1105" s="40">
        <v>0</v>
      </c>
      <c r="G1105" s="40">
        <v>0</v>
      </c>
      <c r="H1105" s="40">
        <v>0</v>
      </c>
      <c r="I1105" s="40">
        <v>0</v>
      </c>
      <c r="J1105" s="40">
        <v>0</v>
      </c>
      <c r="K1105" s="40">
        <v>0</v>
      </c>
      <c r="L1105" s="40">
        <v>0</v>
      </c>
      <c r="M1105" s="40">
        <v>0</v>
      </c>
      <c r="N1105" s="40">
        <v>0</v>
      </c>
      <c r="O1105" s="40">
        <v>0</v>
      </c>
      <c r="P1105" s="141">
        <f t="shared" si="79"/>
        <v>0</v>
      </c>
    </row>
    <row r="1106" spans="1:16" hidden="1" x14ac:dyDescent="0.25">
      <c r="A1106" s="255" t="str">
        <f>IF(B1106=1,A1075,"")</f>
        <v/>
      </c>
      <c r="B1106" s="39" t="str">
        <f t="shared" si="78"/>
        <v/>
      </c>
      <c r="C1106" s="137">
        <f>VLOOKUP($Y$40,CAD!$J$7:$K$31,2,0)</f>
        <v>0</v>
      </c>
      <c r="D1106" s="40">
        <v>0</v>
      </c>
      <c r="E1106" s="40">
        <v>0</v>
      </c>
      <c r="F1106" s="40">
        <v>0</v>
      </c>
      <c r="G1106" s="40">
        <v>0</v>
      </c>
      <c r="H1106" s="40">
        <v>0</v>
      </c>
      <c r="I1106" s="40">
        <v>0</v>
      </c>
      <c r="J1106" s="40">
        <v>0</v>
      </c>
      <c r="K1106" s="40">
        <v>0</v>
      </c>
      <c r="L1106" s="40">
        <v>0</v>
      </c>
      <c r="M1106" s="40">
        <v>0</v>
      </c>
      <c r="N1106" s="40">
        <v>0</v>
      </c>
      <c r="O1106" s="40">
        <v>0</v>
      </c>
      <c r="P1106" s="141">
        <f t="shared" si="79"/>
        <v>0</v>
      </c>
    </row>
    <row r="1107" spans="1:16" hidden="1" x14ac:dyDescent="0.25">
      <c r="A1107" s="255" t="str">
        <f>IF(B1107=1,A1075,"")</f>
        <v/>
      </c>
      <c r="B1107" s="39" t="str">
        <f t="shared" si="78"/>
        <v/>
      </c>
      <c r="C1107" s="137">
        <f>VLOOKUP($Y$41,CAD!$J$7:$K$31,2,0)</f>
        <v>0</v>
      </c>
      <c r="D1107" s="40">
        <v>0</v>
      </c>
      <c r="E1107" s="40">
        <v>0</v>
      </c>
      <c r="F1107" s="40">
        <v>0</v>
      </c>
      <c r="G1107" s="40">
        <v>0</v>
      </c>
      <c r="H1107" s="40">
        <v>0</v>
      </c>
      <c r="I1107" s="40">
        <v>0</v>
      </c>
      <c r="J1107" s="40">
        <v>0</v>
      </c>
      <c r="K1107" s="40">
        <v>0</v>
      </c>
      <c r="L1107" s="40">
        <v>0</v>
      </c>
      <c r="M1107" s="40">
        <v>0</v>
      </c>
      <c r="N1107" s="40">
        <v>0</v>
      </c>
      <c r="O1107" s="40">
        <v>0</v>
      </c>
      <c r="P1107" s="141">
        <f t="shared" si="79"/>
        <v>0</v>
      </c>
    </row>
    <row r="1108" spans="1:16" hidden="1" x14ac:dyDescent="0.25">
      <c r="A1108" s="255" t="str">
        <f>IF(B1108=1,A1075,"")</f>
        <v/>
      </c>
      <c r="B1108" s="39" t="str">
        <f t="shared" si="78"/>
        <v/>
      </c>
      <c r="C1108" s="137">
        <f>VLOOKUP($Y$42,CAD!$J$7:$K$31,2,0)</f>
        <v>0</v>
      </c>
      <c r="D1108" s="40">
        <v>0</v>
      </c>
      <c r="E1108" s="40">
        <v>0</v>
      </c>
      <c r="F1108" s="40">
        <v>0</v>
      </c>
      <c r="G1108" s="40">
        <v>0</v>
      </c>
      <c r="H1108" s="40">
        <v>0</v>
      </c>
      <c r="I1108" s="40">
        <v>0</v>
      </c>
      <c r="J1108" s="40">
        <v>0</v>
      </c>
      <c r="K1108" s="40">
        <v>0</v>
      </c>
      <c r="L1108" s="40">
        <v>0</v>
      </c>
      <c r="M1108" s="40">
        <v>0</v>
      </c>
      <c r="N1108" s="40">
        <v>0</v>
      </c>
      <c r="O1108" s="40">
        <v>0</v>
      </c>
      <c r="P1108" s="141">
        <f t="shared" si="79"/>
        <v>0</v>
      </c>
    </row>
    <row r="1109" spans="1:16" hidden="1" x14ac:dyDescent="0.25">
      <c r="A1109" s="255" t="str">
        <f>IF(B1109=1,A1075,"")</f>
        <v/>
      </c>
      <c r="B1109" s="39" t="str">
        <f t="shared" si="78"/>
        <v/>
      </c>
      <c r="C1109" s="137">
        <f>VLOOKUP($Y$43,CAD!$J$7:$K$31,2,0)</f>
        <v>0</v>
      </c>
      <c r="D1109" s="40">
        <v>0</v>
      </c>
      <c r="E1109" s="40">
        <v>0</v>
      </c>
      <c r="F1109" s="40">
        <v>0</v>
      </c>
      <c r="G1109" s="40">
        <v>0</v>
      </c>
      <c r="H1109" s="40">
        <v>0</v>
      </c>
      <c r="I1109" s="40">
        <v>0</v>
      </c>
      <c r="J1109" s="40">
        <v>0</v>
      </c>
      <c r="K1109" s="40">
        <v>0</v>
      </c>
      <c r="L1109" s="40">
        <v>0</v>
      </c>
      <c r="M1109" s="40">
        <v>0</v>
      </c>
      <c r="N1109" s="40">
        <v>0</v>
      </c>
      <c r="O1109" s="40">
        <v>0</v>
      </c>
      <c r="P1109" s="141">
        <f t="shared" si="79"/>
        <v>0</v>
      </c>
    </row>
    <row r="1110" spans="1:16" hidden="1" x14ac:dyDescent="0.25">
      <c r="A1110" s="255" t="str">
        <f>IF(B1110=1,A1075,"")</f>
        <v/>
      </c>
      <c r="B1110" s="39" t="str">
        <f t="shared" si="78"/>
        <v/>
      </c>
      <c r="C1110" s="137">
        <f>VLOOKUP($Y$44,CAD!$J$7:$K$31,2,0)</f>
        <v>0</v>
      </c>
      <c r="D1110" s="40">
        <v>0</v>
      </c>
      <c r="E1110" s="40">
        <v>0</v>
      </c>
      <c r="F1110" s="40">
        <v>0</v>
      </c>
      <c r="G1110" s="40">
        <v>0</v>
      </c>
      <c r="H1110" s="40">
        <v>0</v>
      </c>
      <c r="I1110" s="40">
        <v>0</v>
      </c>
      <c r="J1110" s="40">
        <v>0</v>
      </c>
      <c r="K1110" s="40">
        <v>0</v>
      </c>
      <c r="L1110" s="40">
        <v>0</v>
      </c>
      <c r="M1110" s="40">
        <v>0</v>
      </c>
      <c r="N1110" s="40">
        <v>0</v>
      </c>
      <c r="O1110" s="40">
        <v>0</v>
      </c>
      <c r="P1110" s="141">
        <f t="shared" si="79"/>
        <v>0</v>
      </c>
    </row>
    <row r="1111" spans="1:16" hidden="1" x14ac:dyDescent="0.25">
      <c r="A1111" s="255" t="str">
        <f>IF(B1111=1,A1075,"")</f>
        <v/>
      </c>
      <c r="B1111" s="39" t="str">
        <f t="shared" si="78"/>
        <v/>
      </c>
      <c r="C1111" s="137">
        <f>VLOOKUP($Y$45,CAD!$J$7:$K$31,2,0)</f>
        <v>0</v>
      </c>
      <c r="D1111" s="40">
        <v>0</v>
      </c>
      <c r="E1111" s="40">
        <v>0</v>
      </c>
      <c r="F1111" s="40">
        <v>0</v>
      </c>
      <c r="G1111" s="40">
        <v>0</v>
      </c>
      <c r="H1111" s="40">
        <v>0</v>
      </c>
      <c r="I1111" s="40">
        <v>0</v>
      </c>
      <c r="J1111" s="40">
        <v>0</v>
      </c>
      <c r="K1111" s="40">
        <v>0</v>
      </c>
      <c r="L1111" s="40">
        <v>0</v>
      </c>
      <c r="M1111" s="40">
        <v>0</v>
      </c>
      <c r="N1111" s="40">
        <v>0</v>
      </c>
      <c r="O1111" s="40">
        <v>0</v>
      </c>
      <c r="P1111" s="141">
        <f t="shared" si="79"/>
        <v>0</v>
      </c>
    </row>
    <row r="1112" spans="1:16" hidden="1" x14ac:dyDescent="0.25">
      <c r="A1112" s="255" t="str">
        <f>IF(B1112=1,A1075,"")</f>
        <v/>
      </c>
      <c r="B1112" s="39" t="str">
        <f t="shared" si="78"/>
        <v/>
      </c>
      <c r="C1112" s="137">
        <f>VLOOKUP($Y$46,CAD!$J$7:$K$31,2,0)</f>
        <v>0</v>
      </c>
      <c r="D1112" s="40">
        <v>0</v>
      </c>
      <c r="E1112" s="40">
        <v>0</v>
      </c>
      <c r="F1112" s="40">
        <v>0</v>
      </c>
      <c r="G1112" s="40">
        <v>0</v>
      </c>
      <c r="H1112" s="40">
        <v>0</v>
      </c>
      <c r="I1112" s="40">
        <v>0</v>
      </c>
      <c r="J1112" s="40">
        <v>0</v>
      </c>
      <c r="K1112" s="40">
        <v>0</v>
      </c>
      <c r="L1112" s="40">
        <v>0</v>
      </c>
      <c r="M1112" s="40">
        <v>0</v>
      </c>
      <c r="N1112" s="40">
        <v>0</v>
      </c>
      <c r="O1112" s="40">
        <v>0</v>
      </c>
      <c r="P1112" s="141">
        <f t="shared" si="79"/>
        <v>0</v>
      </c>
    </row>
    <row r="1113" spans="1:16" hidden="1" x14ac:dyDescent="0.25">
      <c r="A1113" s="255" t="str">
        <f>IF(B1113=1,A1075,"")</f>
        <v/>
      </c>
      <c r="B1113" s="39" t="str">
        <f t="shared" si="78"/>
        <v/>
      </c>
      <c r="C1113" s="137">
        <f>VLOOKUP($Y$47,CAD!$J$7:$K$31,2,0)</f>
        <v>0</v>
      </c>
      <c r="D1113" s="40">
        <v>0</v>
      </c>
      <c r="E1113" s="40">
        <v>0</v>
      </c>
      <c r="F1113" s="40">
        <v>0</v>
      </c>
      <c r="G1113" s="40">
        <v>0</v>
      </c>
      <c r="H1113" s="40">
        <v>0</v>
      </c>
      <c r="I1113" s="40">
        <v>0</v>
      </c>
      <c r="J1113" s="40">
        <v>0</v>
      </c>
      <c r="K1113" s="40">
        <v>0</v>
      </c>
      <c r="L1113" s="40">
        <v>0</v>
      </c>
      <c r="M1113" s="40">
        <v>0</v>
      </c>
      <c r="N1113" s="40">
        <v>0</v>
      </c>
      <c r="O1113" s="40">
        <v>0</v>
      </c>
      <c r="P1113" s="141">
        <f t="shared" si="79"/>
        <v>0</v>
      </c>
    </row>
    <row r="1114" spans="1:16" hidden="1" x14ac:dyDescent="0.25">
      <c r="A1114" s="255" t="str">
        <f>IF(B1114=1,A1075,"")</f>
        <v/>
      </c>
      <c r="B1114" s="39" t="str">
        <f t="shared" si="78"/>
        <v/>
      </c>
      <c r="C1114" s="137">
        <f>VLOOKUP($Y$48,CAD!$J$7:$K$31,2,0)</f>
        <v>0</v>
      </c>
      <c r="D1114" s="40">
        <v>0</v>
      </c>
      <c r="E1114" s="40">
        <v>0</v>
      </c>
      <c r="F1114" s="40">
        <v>0</v>
      </c>
      <c r="G1114" s="40">
        <v>0</v>
      </c>
      <c r="H1114" s="40">
        <v>0</v>
      </c>
      <c r="I1114" s="40">
        <v>0</v>
      </c>
      <c r="J1114" s="40">
        <v>0</v>
      </c>
      <c r="K1114" s="40">
        <v>0</v>
      </c>
      <c r="L1114" s="40">
        <v>0</v>
      </c>
      <c r="M1114" s="40">
        <v>0</v>
      </c>
      <c r="N1114" s="40">
        <v>0</v>
      </c>
      <c r="O1114" s="40">
        <v>0</v>
      </c>
      <c r="P1114" s="141">
        <f t="shared" si="79"/>
        <v>0</v>
      </c>
    </row>
    <row r="1115" spans="1:16" hidden="1" x14ac:dyDescent="0.25">
      <c r="A1115" s="255" t="str">
        <f>IF(B1115=1,A1075,"")</f>
        <v/>
      </c>
      <c r="B1115" s="39" t="str">
        <f t="shared" si="78"/>
        <v/>
      </c>
      <c r="C1115" s="137">
        <f>VLOOKUP($Y$49,CAD!$J$7:$K$31,2,0)</f>
        <v>0</v>
      </c>
      <c r="D1115" s="40">
        <v>0</v>
      </c>
      <c r="E1115" s="40">
        <v>0</v>
      </c>
      <c r="F1115" s="40">
        <v>0</v>
      </c>
      <c r="G1115" s="40">
        <v>0</v>
      </c>
      <c r="H1115" s="40">
        <v>0</v>
      </c>
      <c r="I1115" s="40">
        <v>0</v>
      </c>
      <c r="J1115" s="40">
        <v>0</v>
      </c>
      <c r="K1115" s="40">
        <v>0</v>
      </c>
      <c r="L1115" s="40">
        <v>0</v>
      </c>
      <c r="M1115" s="40">
        <v>0</v>
      </c>
      <c r="N1115" s="40">
        <v>0</v>
      </c>
      <c r="O1115" s="40">
        <v>0</v>
      </c>
      <c r="P1115" s="141">
        <f t="shared" si="79"/>
        <v>0</v>
      </c>
    </row>
    <row r="1116" spans="1:16" hidden="1" x14ac:dyDescent="0.25">
      <c r="A1116" s="255" t="str">
        <f>IF(B1116=1,A1075,"")</f>
        <v/>
      </c>
      <c r="B1116" s="39" t="str">
        <f t="shared" si="78"/>
        <v/>
      </c>
      <c r="C1116" s="137">
        <f>VLOOKUP($Y$50,CAD!$J$7:$K$31,2,0)</f>
        <v>0</v>
      </c>
      <c r="D1116" s="40">
        <v>0</v>
      </c>
      <c r="E1116" s="40">
        <v>0</v>
      </c>
      <c r="F1116" s="40">
        <v>0</v>
      </c>
      <c r="G1116" s="40">
        <v>0</v>
      </c>
      <c r="H1116" s="40">
        <v>0</v>
      </c>
      <c r="I1116" s="40">
        <v>0</v>
      </c>
      <c r="J1116" s="40">
        <v>0</v>
      </c>
      <c r="K1116" s="40">
        <v>0</v>
      </c>
      <c r="L1116" s="40">
        <v>0</v>
      </c>
      <c r="M1116" s="40">
        <v>0</v>
      </c>
      <c r="N1116" s="40">
        <v>0</v>
      </c>
      <c r="O1116" s="40">
        <v>0</v>
      </c>
      <c r="P1116" s="141">
        <f t="shared" si="79"/>
        <v>0</v>
      </c>
    </row>
    <row r="1117" spans="1:16" hidden="1" x14ac:dyDescent="0.25">
      <c r="A1117" s="255" t="str">
        <f>IF(B1117=1,A1075,"")</f>
        <v/>
      </c>
      <c r="B1117" s="39" t="str">
        <f t="shared" si="78"/>
        <v/>
      </c>
      <c r="C1117" s="137">
        <f>VLOOKUP($Y$51,CAD!$J$7:$K$31,2,0)</f>
        <v>0</v>
      </c>
      <c r="D1117" s="40">
        <v>0</v>
      </c>
      <c r="E1117" s="40">
        <v>0</v>
      </c>
      <c r="F1117" s="40">
        <v>0</v>
      </c>
      <c r="G1117" s="40">
        <v>0</v>
      </c>
      <c r="H1117" s="40">
        <v>0</v>
      </c>
      <c r="I1117" s="40">
        <v>0</v>
      </c>
      <c r="J1117" s="40">
        <v>0</v>
      </c>
      <c r="K1117" s="40">
        <v>0</v>
      </c>
      <c r="L1117" s="40">
        <v>0</v>
      </c>
      <c r="M1117" s="40">
        <v>0</v>
      </c>
      <c r="N1117" s="40">
        <v>0</v>
      </c>
      <c r="O1117" s="40">
        <v>0</v>
      </c>
      <c r="P1117" s="141">
        <f t="shared" si="79"/>
        <v>0</v>
      </c>
    </row>
    <row r="1118" spans="1:16" hidden="1" x14ac:dyDescent="0.25">
      <c r="A1118" s="255" t="str">
        <f>IF(B1118=1,A1075,"")</f>
        <v/>
      </c>
      <c r="B1118" s="39" t="str">
        <f t="shared" si="78"/>
        <v/>
      </c>
      <c r="C1118" s="137">
        <f>VLOOKUP($Y$52,CAD!$J$7:$K$31,2,0)</f>
        <v>0</v>
      </c>
      <c r="D1118" s="40">
        <v>0</v>
      </c>
      <c r="E1118" s="40">
        <v>0</v>
      </c>
      <c r="F1118" s="40">
        <v>0</v>
      </c>
      <c r="G1118" s="40">
        <v>0</v>
      </c>
      <c r="H1118" s="40">
        <v>0</v>
      </c>
      <c r="I1118" s="40">
        <v>0</v>
      </c>
      <c r="J1118" s="40">
        <v>0</v>
      </c>
      <c r="K1118" s="40">
        <v>0</v>
      </c>
      <c r="L1118" s="40">
        <v>0</v>
      </c>
      <c r="M1118" s="40">
        <v>0</v>
      </c>
      <c r="N1118" s="40">
        <v>0</v>
      </c>
      <c r="O1118" s="40">
        <v>0</v>
      </c>
      <c r="P1118" s="141">
        <f t="shared" si="79"/>
        <v>0</v>
      </c>
    </row>
    <row r="1119" spans="1:16" hidden="1" x14ac:dyDescent="0.25">
      <c r="A1119" s="255" t="str">
        <f>IF(B1119=1,A1075,"")</f>
        <v/>
      </c>
      <c r="B1119" s="39" t="str">
        <f t="shared" si="78"/>
        <v/>
      </c>
      <c r="C1119" s="137">
        <f>VLOOKUP($Y$53,CAD!$J$7:$K$31,2,0)</f>
        <v>0</v>
      </c>
      <c r="D1119" s="40">
        <v>0</v>
      </c>
      <c r="E1119" s="40">
        <v>0</v>
      </c>
      <c r="F1119" s="40">
        <v>0</v>
      </c>
      <c r="G1119" s="40">
        <v>0</v>
      </c>
      <c r="H1119" s="40">
        <v>0</v>
      </c>
      <c r="I1119" s="40">
        <v>0</v>
      </c>
      <c r="J1119" s="40">
        <v>0</v>
      </c>
      <c r="K1119" s="40">
        <v>0</v>
      </c>
      <c r="L1119" s="40">
        <v>0</v>
      </c>
      <c r="M1119" s="40">
        <v>0</v>
      </c>
      <c r="N1119" s="40">
        <v>0</v>
      </c>
      <c r="O1119" s="40">
        <v>0</v>
      </c>
      <c r="P1119" s="141">
        <f t="shared" si="79"/>
        <v>0</v>
      </c>
    </row>
    <row r="1120" spans="1:16" hidden="1" x14ac:dyDescent="0.25">
      <c r="A1120" s="255" t="str">
        <f>IF(B1120=1,A1075,"")</f>
        <v/>
      </c>
      <c r="B1120" s="39" t="str">
        <f t="shared" si="78"/>
        <v/>
      </c>
      <c r="C1120" s="137">
        <f>VLOOKUP($Y$54,CAD!$J$7:$K$31,2,0)</f>
        <v>0</v>
      </c>
      <c r="D1120" s="40">
        <v>0</v>
      </c>
      <c r="E1120" s="40">
        <v>0</v>
      </c>
      <c r="F1120" s="40">
        <v>0</v>
      </c>
      <c r="G1120" s="40">
        <v>0</v>
      </c>
      <c r="H1120" s="40">
        <v>0</v>
      </c>
      <c r="I1120" s="40">
        <v>0</v>
      </c>
      <c r="J1120" s="40">
        <v>0</v>
      </c>
      <c r="K1120" s="40">
        <v>0</v>
      </c>
      <c r="L1120" s="40">
        <v>0</v>
      </c>
      <c r="M1120" s="40">
        <v>0</v>
      </c>
      <c r="N1120" s="40">
        <v>0</v>
      </c>
      <c r="O1120" s="40">
        <v>0</v>
      </c>
      <c r="P1120" s="141">
        <f t="shared" si="79"/>
        <v>0</v>
      </c>
    </row>
    <row r="1121" spans="1:17" hidden="1" x14ac:dyDescent="0.25">
      <c r="A1121" s="255" t="str">
        <f>IF(B1121=1,A1075,"")</f>
        <v/>
      </c>
      <c r="B1121" s="39" t="str">
        <f t="shared" si="78"/>
        <v/>
      </c>
      <c r="C1121" s="137">
        <f>VLOOKUP($Y$55,CAD!$J$7:$K$31,2,0)</f>
        <v>0</v>
      </c>
      <c r="D1121" s="40">
        <v>0</v>
      </c>
      <c r="E1121" s="40">
        <v>0</v>
      </c>
      <c r="F1121" s="40">
        <v>0</v>
      </c>
      <c r="G1121" s="40">
        <v>0</v>
      </c>
      <c r="H1121" s="40">
        <v>0</v>
      </c>
      <c r="I1121" s="40">
        <v>0</v>
      </c>
      <c r="J1121" s="40">
        <v>0</v>
      </c>
      <c r="K1121" s="40">
        <v>0</v>
      </c>
      <c r="L1121" s="40">
        <v>0</v>
      </c>
      <c r="M1121" s="40">
        <v>0</v>
      </c>
      <c r="N1121" s="40">
        <v>0</v>
      </c>
      <c r="O1121" s="40">
        <v>0</v>
      </c>
      <c r="P1121" s="141">
        <f t="shared" si="79"/>
        <v>0</v>
      </c>
    </row>
    <row r="1122" spans="1:17" hidden="1" x14ac:dyDescent="0.25">
      <c r="A1122" s="255" t="str">
        <f>IF(B1122=1,A1075,"")</f>
        <v/>
      </c>
      <c r="B1122" s="39" t="str">
        <f t="shared" si="78"/>
        <v/>
      </c>
      <c r="C1122" s="137">
        <f>VLOOKUP($Y$56,CAD!$J$7:$K$31,2,0)</f>
        <v>0</v>
      </c>
      <c r="D1122" s="40">
        <v>0</v>
      </c>
      <c r="E1122" s="40">
        <v>0</v>
      </c>
      <c r="F1122" s="40">
        <v>0</v>
      </c>
      <c r="G1122" s="40">
        <v>0</v>
      </c>
      <c r="H1122" s="40">
        <v>0</v>
      </c>
      <c r="I1122" s="40">
        <v>0</v>
      </c>
      <c r="J1122" s="40">
        <v>0</v>
      </c>
      <c r="K1122" s="40">
        <v>0</v>
      </c>
      <c r="L1122" s="40">
        <v>0</v>
      </c>
      <c r="M1122" s="40">
        <v>0</v>
      </c>
      <c r="N1122" s="40">
        <v>0</v>
      </c>
      <c r="O1122" s="40">
        <v>0</v>
      </c>
      <c r="P1122" s="141">
        <f t="shared" si="79"/>
        <v>0</v>
      </c>
    </row>
    <row r="1123" spans="1:17" hidden="1" x14ac:dyDescent="0.25">
      <c r="A1123" s="255" t="str">
        <f>IF(B1123=1,A1075,"")</f>
        <v/>
      </c>
      <c r="B1123" s="39" t="str">
        <f t="shared" si="78"/>
        <v/>
      </c>
      <c r="C1123" s="137">
        <f>VLOOKUP($Y$57,CAD!$J$7:$K$31,2,0)</f>
        <v>0</v>
      </c>
      <c r="D1123" s="40">
        <v>0</v>
      </c>
      <c r="E1123" s="40">
        <v>0</v>
      </c>
      <c r="F1123" s="40">
        <v>0</v>
      </c>
      <c r="G1123" s="40">
        <v>0</v>
      </c>
      <c r="H1123" s="40">
        <v>0</v>
      </c>
      <c r="I1123" s="40">
        <v>0</v>
      </c>
      <c r="J1123" s="40">
        <v>0</v>
      </c>
      <c r="K1123" s="40">
        <v>0</v>
      </c>
      <c r="L1123" s="40">
        <v>0</v>
      </c>
      <c r="M1123" s="40">
        <v>0</v>
      </c>
      <c r="N1123" s="40">
        <v>0</v>
      </c>
      <c r="O1123" s="40">
        <v>0</v>
      </c>
      <c r="P1123" s="141">
        <f t="shared" si="79"/>
        <v>0</v>
      </c>
    </row>
    <row r="1124" spans="1:17" hidden="1" x14ac:dyDescent="0.25">
      <c r="A1124" s="255" t="str">
        <f>IF(B1124=1,A1075,"")</f>
        <v/>
      </c>
      <c r="B1124" s="39" t="str">
        <f t="shared" si="78"/>
        <v/>
      </c>
      <c r="C1124" s="137">
        <f>VLOOKUP($Y$58,CAD!$J$7:$K$31,2,0)</f>
        <v>0</v>
      </c>
      <c r="D1124" s="40">
        <v>0</v>
      </c>
      <c r="E1124" s="40">
        <v>0</v>
      </c>
      <c r="F1124" s="40">
        <v>0</v>
      </c>
      <c r="G1124" s="40">
        <v>0</v>
      </c>
      <c r="H1124" s="40">
        <v>0</v>
      </c>
      <c r="I1124" s="40">
        <v>0</v>
      </c>
      <c r="J1124" s="40">
        <v>0</v>
      </c>
      <c r="K1124" s="40">
        <v>0</v>
      </c>
      <c r="L1124" s="40">
        <v>0</v>
      </c>
      <c r="M1124" s="40">
        <v>0</v>
      </c>
      <c r="N1124" s="40">
        <v>0</v>
      </c>
      <c r="O1124" s="40">
        <v>0</v>
      </c>
      <c r="P1124" s="141">
        <f t="shared" si="79"/>
        <v>0</v>
      </c>
    </row>
    <row r="1125" spans="1:17" hidden="1" x14ac:dyDescent="0.25">
      <c r="A1125" s="255" t="str">
        <f>IF(B1125=1,A1075,"")</f>
        <v/>
      </c>
      <c r="B1125" s="39" t="str">
        <f t="shared" si="78"/>
        <v/>
      </c>
      <c r="C1125" s="137">
        <f>VLOOKUP($Y$59,CAD!$J$7:$K$31,2,0)</f>
        <v>0</v>
      </c>
      <c r="D1125" s="40">
        <v>0</v>
      </c>
      <c r="E1125" s="40">
        <v>0</v>
      </c>
      <c r="F1125" s="40">
        <v>0</v>
      </c>
      <c r="G1125" s="40">
        <v>0</v>
      </c>
      <c r="H1125" s="40">
        <v>0</v>
      </c>
      <c r="I1125" s="40">
        <v>0</v>
      </c>
      <c r="J1125" s="40">
        <v>0</v>
      </c>
      <c r="K1125" s="40">
        <v>0</v>
      </c>
      <c r="L1125" s="40">
        <v>0</v>
      </c>
      <c r="M1125" s="40">
        <v>0</v>
      </c>
      <c r="N1125" s="40">
        <v>0</v>
      </c>
      <c r="O1125" s="40">
        <v>0</v>
      </c>
      <c r="P1125" s="141">
        <f t="shared" si="79"/>
        <v>0</v>
      </c>
    </row>
    <row r="1126" spans="1:17" hidden="1" x14ac:dyDescent="0.25">
      <c r="A1126" s="255">
        <f>A1073</f>
        <v>2039</v>
      </c>
    </row>
    <row r="1127" spans="1:17" hidden="1" x14ac:dyDescent="0.25">
      <c r="A1127" s="255">
        <f>A1073</f>
        <v>2039</v>
      </c>
      <c r="C1127" s="63" t="s">
        <v>204</v>
      </c>
      <c r="D1127" s="34">
        <f>D1073-D1075</f>
        <v>0</v>
      </c>
      <c r="E1127" s="34">
        <f t="shared" ref="E1127:P1127" si="80">E1073-E1075</f>
        <v>0</v>
      </c>
      <c r="F1127" s="34">
        <f t="shared" si="80"/>
        <v>0</v>
      </c>
      <c r="G1127" s="34">
        <f t="shared" si="80"/>
        <v>0</v>
      </c>
      <c r="H1127" s="34">
        <f t="shared" si="80"/>
        <v>0</v>
      </c>
      <c r="I1127" s="34">
        <f t="shared" si="80"/>
        <v>0</v>
      </c>
      <c r="J1127" s="34">
        <f t="shared" si="80"/>
        <v>0</v>
      </c>
      <c r="K1127" s="34">
        <f t="shared" si="80"/>
        <v>0</v>
      </c>
      <c r="L1127" s="34">
        <f t="shared" si="80"/>
        <v>0</v>
      </c>
      <c r="M1127" s="34">
        <f t="shared" si="80"/>
        <v>0</v>
      </c>
      <c r="N1127" s="34">
        <f t="shared" si="80"/>
        <v>0</v>
      </c>
      <c r="O1127" s="34">
        <f t="shared" si="80"/>
        <v>0</v>
      </c>
      <c r="P1127" s="34">
        <f t="shared" si="80"/>
        <v>0</v>
      </c>
    </row>
    <row r="1128" spans="1:17" hidden="1" x14ac:dyDescent="0.25"/>
    <row r="1129" spans="1:17" ht="15" hidden="1" customHeight="1" thickBot="1" x14ac:dyDescent="0.3">
      <c r="A1129" s="255">
        <f>A1073+1</f>
        <v>2040</v>
      </c>
      <c r="B1129" s="41"/>
      <c r="C1129" s="147" t="s">
        <v>202</v>
      </c>
      <c r="D1129" s="148">
        <f>PREV_R!D1149</f>
        <v>0</v>
      </c>
      <c r="E1129" s="148">
        <f>PREV_R!E1149</f>
        <v>0</v>
      </c>
      <c r="F1129" s="148">
        <f>PREV_R!F1149</f>
        <v>0</v>
      </c>
      <c r="G1129" s="148">
        <f>PREV_R!G1149</f>
        <v>0</v>
      </c>
      <c r="H1129" s="148">
        <f>PREV_R!H1149</f>
        <v>0</v>
      </c>
      <c r="I1129" s="148">
        <f>PREV_R!I1149</f>
        <v>0</v>
      </c>
      <c r="J1129" s="148">
        <f>PREV_R!J1149</f>
        <v>0</v>
      </c>
      <c r="K1129" s="148">
        <f>PREV_R!K1149</f>
        <v>0</v>
      </c>
      <c r="L1129" s="148">
        <f>PREV_R!L1149</f>
        <v>0</v>
      </c>
      <c r="M1129" s="148">
        <f>PREV_R!M1149</f>
        <v>0</v>
      </c>
      <c r="N1129" s="148">
        <f>PREV_R!N1149</f>
        <v>0</v>
      </c>
      <c r="O1129" s="148">
        <f>PREV_R!O1149</f>
        <v>0</v>
      </c>
      <c r="P1129" s="148">
        <f>SUM(D1129:O1129)</f>
        <v>0</v>
      </c>
      <c r="Q1129" s="9"/>
    </row>
    <row r="1130" spans="1:17" ht="15" hidden="1" customHeight="1" x14ac:dyDescent="0.25">
      <c r="A1130" s="255">
        <f>A1129</f>
        <v>2040</v>
      </c>
      <c r="B1130" s="41"/>
      <c r="C1130" s="107"/>
      <c r="D1130" s="107"/>
      <c r="E1130" s="107"/>
      <c r="F1130" s="107"/>
      <c r="G1130" s="107"/>
      <c r="H1130" s="107"/>
      <c r="I1130" s="107"/>
      <c r="J1130" s="107"/>
      <c r="K1130" s="107"/>
      <c r="L1130" s="107"/>
      <c r="M1130" s="107"/>
      <c r="N1130" s="107"/>
      <c r="O1130" s="107"/>
      <c r="P1130" s="107"/>
      <c r="Q1130" s="9"/>
    </row>
    <row r="1131" spans="1:17" ht="15" hidden="1" customHeight="1" thickBot="1" x14ac:dyDescent="0.3">
      <c r="A1131" s="255">
        <f>A1129</f>
        <v>2040</v>
      </c>
      <c r="B1131" s="41"/>
      <c r="C1131" s="131" t="s">
        <v>203</v>
      </c>
      <c r="D1131" s="132">
        <f>SUM(D1132:D1181)</f>
        <v>0</v>
      </c>
      <c r="E1131" s="132">
        <f t="shared" ref="E1131:O1131" si="81">SUM(E1132:E1181)</f>
        <v>0</v>
      </c>
      <c r="F1131" s="132">
        <f t="shared" si="81"/>
        <v>0</v>
      </c>
      <c r="G1131" s="132">
        <f t="shared" si="81"/>
        <v>0</v>
      </c>
      <c r="H1131" s="132">
        <f t="shared" si="81"/>
        <v>0</v>
      </c>
      <c r="I1131" s="132">
        <f t="shared" si="81"/>
        <v>0</v>
      </c>
      <c r="J1131" s="132">
        <f t="shared" si="81"/>
        <v>0</v>
      </c>
      <c r="K1131" s="132">
        <f t="shared" si="81"/>
        <v>0</v>
      </c>
      <c r="L1131" s="132">
        <f t="shared" si="81"/>
        <v>0</v>
      </c>
      <c r="M1131" s="132">
        <f t="shared" si="81"/>
        <v>0</v>
      </c>
      <c r="N1131" s="132">
        <f t="shared" si="81"/>
        <v>0</v>
      </c>
      <c r="O1131" s="132">
        <f t="shared" si="81"/>
        <v>0</v>
      </c>
      <c r="P1131" s="132">
        <f>SUM(D1131:O1131)</f>
        <v>0</v>
      </c>
      <c r="Q1131" s="9"/>
    </row>
    <row r="1132" spans="1:17" hidden="1" x14ac:dyDescent="0.25">
      <c r="A1132" s="255" t="str">
        <f>IF(B1132=1,A1131,"")</f>
        <v/>
      </c>
      <c r="B1132" s="39" t="str">
        <f>IF(C1132&lt;&gt;0,1,"")</f>
        <v/>
      </c>
      <c r="C1132" s="138">
        <f>VLOOKUP($Y$10,CAD!$H$7:$I$31,2,0)</f>
        <v>0</v>
      </c>
      <c r="D1132" s="139">
        <v>0</v>
      </c>
      <c r="E1132" s="139">
        <v>0</v>
      </c>
      <c r="F1132" s="139">
        <v>0</v>
      </c>
      <c r="G1132" s="139">
        <v>0</v>
      </c>
      <c r="H1132" s="139">
        <v>0</v>
      </c>
      <c r="I1132" s="139">
        <v>0</v>
      </c>
      <c r="J1132" s="139">
        <v>0</v>
      </c>
      <c r="K1132" s="139">
        <v>0</v>
      </c>
      <c r="L1132" s="139">
        <v>0</v>
      </c>
      <c r="M1132" s="139">
        <v>0</v>
      </c>
      <c r="N1132" s="139">
        <v>0</v>
      </c>
      <c r="O1132" s="139">
        <v>0</v>
      </c>
      <c r="P1132" s="140">
        <f>SUM(D1132:O1132)</f>
        <v>0</v>
      </c>
    </row>
    <row r="1133" spans="1:17" hidden="1" x14ac:dyDescent="0.25">
      <c r="A1133" s="255" t="str">
        <f>IF(B1133=1,A1131,"")</f>
        <v/>
      </c>
      <c r="B1133" s="39" t="str">
        <f t="shared" ref="B1133:B1181" si="82">IF(C1133&lt;&gt;0,1,"")</f>
        <v/>
      </c>
      <c r="C1133" s="138">
        <f>VLOOKUP($Y$11,CAD!$H$7:$I$31,2,0)</f>
        <v>0</v>
      </c>
      <c r="D1133" s="40">
        <v>0</v>
      </c>
      <c r="E1133" s="40">
        <v>0</v>
      </c>
      <c r="F1133" s="40">
        <v>0</v>
      </c>
      <c r="G1133" s="40">
        <v>0</v>
      </c>
      <c r="H1133" s="40">
        <v>0</v>
      </c>
      <c r="I1133" s="40">
        <v>0</v>
      </c>
      <c r="J1133" s="40">
        <v>0</v>
      </c>
      <c r="K1133" s="40">
        <v>0</v>
      </c>
      <c r="L1133" s="40">
        <v>0</v>
      </c>
      <c r="M1133" s="40">
        <v>0</v>
      </c>
      <c r="N1133" s="40">
        <v>0</v>
      </c>
      <c r="O1133" s="40">
        <v>0</v>
      </c>
      <c r="P1133" s="141">
        <f t="shared" ref="P1133:P1181" si="83">SUM(D1133:O1133)</f>
        <v>0</v>
      </c>
    </row>
    <row r="1134" spans="1:17" hidden="1" x14ac:dyDescent="0.25">
      <c r="A1134" s="255" t="str">
        <f>IF(B1134=1,A1131,"")</f>
        <v/>
      </c>
      <c r="B1134" s="39" t="str">
        <f t="shared" si="82"/>
        <v/>
      </c>
      <c r="C1134" s="138">
        <f>VLOOKUP($Y$12,CAD!$H$7:$I$31,2,0)</f>
        <v>0</v>
      </c>
      <c r="D1134" s="40">
        <v>0</v>
      </c>
      <c r="E1134" s="40">
        <v>0</v>
      </c>
      <c r="F1134" s="40">
        <v>0</v>
      </c>
      <c r="G1134" s="40">
        <v>0</v>
      </c>
      <c r="H1134" s="40">
        <v>0</v>
      </c>
      <c r="I1134" s="40">
        <v>0</v>
      </c>
      <c r="J1134" s="40">
        <v>0</v>
      </c>
      <c r="K1134" s="40">
        <v>0</v>
      </c>
      <c r="L1134" s="40">
        <v>0</v>
      </c>
      <c r="M1134" s="40">
        <v>0</v>
      </c>
      <c r="N1134" s="40">
        <v>0</v>
      </c>
      <c r="O1134" s="40">
        <v>0</v>
      </c>
      <c r="P1134" s="141">
        <f t="shared" si="83"/>
        <v>0</v>
      </c>
    </row>
    <row r="1135" spans="1:17" hidden="1" x14ac:dyDescent="0.25">
      <c r="A1135" s="255" t="str">
        <f>IF(B1135=1,A1131,"")</f>
        <v/>
      </c>
      <c r="B1135" s="39" t="str">
        <f t="shared" si="82"/>
        <v/>
      </c>
      <c r="C1135" s="138">
        <f>VLOOKUP($Y$13,CAD!$H$7:$I$31,2,0)</f>
        <v>0</v>
      </c>
      <c r="D1135" s="40">
        <v>0</v>
      </c>
      <c r="E1135" s="40">
        <v>0</v>
      </c>
      <c r="F1135" s="40">
        <v>0</v>
      </c>
      <c r="G1135" s="40">
        <v>0</v>
      </c>
      <c r="H1135" s="40">
        <v>0</v>
      </c>
      <c r="I1135" s="40">
        <v>0</v>
      </c>
      <c r="J1135" s="40">
        <v>0</v>
      </c>
      <c r="K1135" s="40">
        <v>0</v>
      </c>
      <c r="L1135" s="40">
        <v>0</v>
      </c>
      <c r="M1135" s="40">
        <v>0</v>
      </c>
      <c r="N1135" s="40">
        <v>0</v>
      </c>
      <c r="O1135" s="40">
        <v>0</v>
      </c>
      <c r="P1135" s="141">
        <f t="shared" si="83"/>
        <v>0</v>
      </c>
    </row>
    <row r="1136" spans="1:17" hidden="1" x14ac:dyDescent="0.25">
      <c r="A1136" s="255" t="str">
        <f>IF(B1136=1,A1131,"")</f>
        <v/>
      </c>
      <c r="B1136" s="39" t="str">
        <f t="shared" si="82"/>
        <v/>
      </c>
      <c r="C1136" s="138">
        <f>VLOOKUP($Y$14,CAD!$H$7:$I$31,2,0)</f>
        <v>0</v>
      </c>
      <c r="D1136" s="40">
        <v>0</v>
      </c>
      <c r="E1136" s="40">
        <v>0</v>
      </c>
      <c r="F1136" s="40">
        <v>0</v>
      </c>
      <c r="G1136" s="40">
        <v>0</v>
      </c>
      <c r="H1136" s="40">
        <v>0</v>
      </c>
      <c r="I1136" s="40">
        <v>0</v>
      </c>
      <c r="J1136" s="40">
        <v>0</v>
      </c>
      <c r="K1136" s="40">
        <v>0</v>
      </c>
      <c r="L1136" s="40">
        <v>0</v>
      </c>
      <c r="M1136" s="40">
        <v>0</v>
      </c>
      <c r="N1136" s="40">
        <v>0</v>
      </c>
      <c r="O1136" s="40">
        <v>0</v>
      </c>
      <c r="P1136" s="141">
        <f t="shared" si="83"/>
        <v>0</v>
      </c>
    </row>
    <row r="1137" spans="1:16" hidden="1" x14ac:dyDescent="0.25">
      <c r="A1137" s="255" t="str">
        <f>IF(B1137=1,A1131,"")</f>
        <v/>
      </c>
      <c r="B1137" s="39" t="str">
        <f t="shared" si="82"/>
        <v/>
      </c>
      <c r="C1137" s="138">
        <f>VLOOKUP($Y$15,CAD!$H$7:$I$31,2,0)</f>
        <v>0</v>
      </c>
      <c r="D1137" s="40">
        <v>0</v>
      </c>
      <c r="E1137" s="40">
        <v>0</v>
      </c>
      <c r="F1137" s="40">
        <v>0</v>
      </c>
      <c r="G1137" s="40">
        <v>0</v>
      </c>
      <c r="H1137" s="40">
        <v>0</v>
      </c>
      <c r="I1137" s="40">
        <v>0</v>
      </c>
      <c r="J1137" s="40">
        <v>0</v>
      </c>
      <c r="K1137" s="40">
        <v>0</v>
      </c>
      <c r="L1137" s="40">
        <v>0</v>
      </c>
      <c r="M1137" s="40">
        <v>0</v>
      </c>
      <c r="N1137" s="40">
        <v>0</v>
      </c>
      <c r="O1137" s="40">
        <v>0</v>
      </c>
      <c r="P1137" s="141">
        <f t="shared" si="83"/>
        <v>0</v>
      </c>
    </row>
    <row r="1138" spans="1:16" hidden="1" x14ac:dyDescent="0.25">
      <c r="A1138" s="255" t="str">
        <f>IF(B1138=1,A1131,"")</f>
        <v/>
      </c>
      <c r="B1138" s="39" t="str">
        <f t="shared" si="82"/>
        <v/>
      </c>
      <c r="C1138" s="138">
        <f>VLOOKUP($Y$16,CAD!$H$7:$I$31,2,0)</f>
        <v>0</v>
      </c>
      <c r="D1138" s="40">
        <v>0</v>
      </c>
      <c r="E1138" s="40">
        <v>0</v>
      </c>
      <c r="F1138" s="40">
        <v>0</v>
      </c>
      <c r="G1138" s="40">
        <v>0</v>
      </c>
      <c r="H1138" s="40">
        <v>0</v>
      </c>
      <c r="I1138" s="40">
        <v>0</v>
      </c>
      <c r="J1138" s="40">
        <v>0</v>
      </c>
      <c r="K1138" s="40">
        <v>0</v>
      </c>
      <c r="L1138" s="40">
        <v>0</v>
      </c>
      <c r="M1138" s="40">
        <v>0</v>
      </c>
      <c r="N1138" s="40">
        <v>0</v>
      </c>
      <c r="O1138" s="40">
        <v>0</v>
      </c>
      <c r="P1138" s="141">
        <f t="shared" si="83"/>
        <v>0</v>
      </c>
    </row>
    <row r="1139" spans="1:16" hidden="1" x14ac:dyDescent="0.25">
      <c r="A1139" s="255" t="str">
        <f>IF(B1139=1,A1131,"")</f>
        <v/>
      </c>
      <c r="B1139" s="39" t="str">
        <f t="shared" si="82"/>
        <v/>
      </c>
      <c r="C1139" s="138">
        <f>VLOOKUP($Y$17,CAD!$H$7:$I$31,2,0)</f>
        <v>0</v>
      </c>
      <c r="D1139" s="40">
        <v>0</v>
      </c>
      <c r="E1139" s="40">
        <v>0</v>
      </c>
      <c r="F1139" s="40">
        <v>0</v>
      </c>
      <c r="G1139" s="40">
        <v>0</v>
      </c>
      <c r="H1139" s="40">
        <v>0</v>
      </c>
      <c r="I1139" s="40">
        <v>0</v>
      </c>
      <c r="J1139" s="40">
        <v>0</v>
      </c>
      <c r="K1139" s="40">
        <v>0</v>
      </c>
      <c r="L1139" s="40">
        <v>0</v>
      </c>
      <c r="M1139" s="40">
        <v>0</v>
      </c>
      <c r="N1139" s="40">
        <v>0</v>
      </c>
      <c r="O1139" s="40">
        <v>0</v>
      </c>
      <c r="P1139" s="141">
        <f t="shared" si="83"/>
        <v>0</v>
      </c>
    </row>
    <row r="1140" spans="1:16" hidden="1" x14ac:dyDescent="0.25">
      <c r="A1140" s="255" t="str">
        <f>IF(B1140=1,A1131,"")</f>
        <v/>
      </c>
      <c r="B1140" s="39" t="str">
        <f t="shared" si="82"/>
        <v/>
      </c>
      <c r="C1140" s="138">
        <f>VLOOKUP($Y$18,CAD!$H$7:$I$31,2,0)</f>
        <v>0</v>
      </c>
      <c r="D1140" s="40">
        <v>0</v>
      </c>
      <c r="E1140" s="40">
        <v>0</v>
      </c>
      <c r="F1140" s="40">
        <v>0</v>
      </c>
      <c r="G1140" s="40">
        <v>0</v>
      </c>
      <c r="H1140" s="40">
        <v>0</v>
      </c>
      <c r="I1140" s="40">
        <v>0</v>
      </c>
      <c r="J1140" s="40">
        <v>0</v>
      </c>
      <c r="K1140" s="40">
        <v>0</v>
      </c>
      <c r="L1140" s="40">
        <v>0</v>
      </c>
      <c r="M1140" s="40">
        <v>0</v>
      </c>
      <c r="N1140" s="40">
        <v>0</v>
      </c>
      <c r="O1140" s="40">
        <v>0</v>
      </c>
      <c r="P1140" s="141">
        <f t="shared" si="83"/>
        <v>0</v>
      </c>
    </row>
    <row r="1141" spans="1:16" hidden="1" x14ac:dyDescent="0.25">
      <c r="A1141" s="255" t="str">
        <f>IF(B1141=1,A1131,"")</f>
        <v/>
      </c>
      <c r="B1141" s="39" t="str">
        <f t="shared" si="82"/>
        <v/>
      </c>
      <c r="C1141" s="138">
        <f>VLOOKUP($Y$19,CAD!$H$7:$I$31,2,0)</f>
        <v>0</v>
      </c>
      <c r="D1141" s="40">
        <v>0</v>
      </c>
      <c r="E1141" s="40">
        <v>0</v>
      </c>
      <c r="F1141" s="40">
        <v>0</v>
      </c>
      <c r="G1141" s="40">
        <v>0</v>
      </c>
      <c r="H1141" s="40">
        <v>0</v>
      </c>
      <c r="I1141" s="40">
        <v>0</v>
      </c>
      <c r="J1141" s="40">
        <v>0</v>
      </c>
      <c r="K1141" s="40">
        <v>0</v>
      </c>
      <c r="L1141" s="40">
        <v>0</v>
      </c>
      <c r="M1141" s="40">
        <v>0</v>
      </c>
      <c r="N1141" s="40">
        <v>0</v>
      </c>
      <c r="O1141" s="40">
        <v>0</v>
      </c>
      <c r="P1141" s="141">
        <f t="shared" si="83"/>
        <v>0</v>
      </c>
    </row>
    <row r="1142" spans="1:16" hidden="1" x14ac:dyDescent="0.25">
      <c r="A1142" s="255" t="str">
        <f>IF(B1142=1,A1131,"")</f>
        <v/>
      </c>
      <c r="B1142" s="39" t="str">
        <f t="shared" si="82"/>
        <v/>
      </c>
      <c r="C1142" s="138">
        <f>VLOOKUP($Y$20,CAD!$H$7:$I$31,2,0)</f>
        <v>0</v>
      </c>
      <c r="D1142" s="40">
        <v>0</v>
      </c>
      <c r="E1142" s="40">
        <v>0</v>
      </c>
      <c r="F1142" s="40">
        <v>0</v>
      </c>
      <c r="G1142" s="40">
        <v>0</v>
      </c>
      <c r="H1142" s="40">
        <v>0</v>
      </c>
      <c r="I1142" s="40">
        <v>0</v>
      </c>
      <c r="J1142" s="40">
        <v>0</v>
      </c>
      <c r="K1142" s="40">
        <v>0</v>
      </c>
      <c r="L1142" s="40">
        <v>0</v>
      </c>
      <c r="M1142" s="40">
        <v>0</v>
      </c>
      <c r="N1142" s="40">
        <v>0</v>
      </c>
      <c r="O1142" s="40">
        <v>0</v>
      </c>
      <c r="P1142" s="141">
        <f t="shared" si="83"/>
        <v>0</v>
      </c>
    </row>
    <row r="1143" spans="1:16" hidden="1" x14ac:dyDescent="0.25">
      <c r="A1143" s="255" t="str">
        <f>IF(B1143=1,A1131,"")</f>
        <v/>
      </c>
      <c r="B1143" s="39" t="str">
        <f t="shared" si="82"/>
        <v/>
      </c>
      <c r="C1143" s="138">
        <f>VLOOKUP($Y$21,CAD!$H$7:$I$31,2,0)</f>
        <v>0</v>
      </c>
      <c r="D1143" s="40">
        <v>0</v>
      </c>
      <c r="E1143" s="40">
        <v>0</v>
      </c>
      <c r="F1143" s="40">
        <v>0</v>
      </c>
      <c r="G1143" s="40">
        <v>0</v>
      </c>
      <c r="H1143" s="40">
        <v>0</v>
      </c>
      <c r="I1143" s="40">
        <v>0</v>
      </c>
      <c r="J1143" s="40">
        <v>0</v>
      </c>
      <c r="K1143" s="40">
        <v>0</v>
      </c>
      <c r="L1143" s="40">
        <v>0</v>
      </c>
      <c r="M1143" s="40">
        <v>0</v>
      </c>
      <c r="N1143" s="40">
        <v>0</v>
      </c>
      <c r="O1143" s="40">
        <v>0</v>
      </c>
      <c r="P1143" s="141">
        <f t="shared" si="83"/>
        <v>0</v>
      </c>
    </row>
    <row r="1144" spans="1:16" hidden="1" x14ac:dyDescent="0.25">
      <c r="A1144" s="255" t="str">
        <f>IF(B1144=1,A1131,"")</f>
        <v/>
      </c>
      <c r="B1144" s="39" t="str">
        <f t="shared" si="82"/>
        <v/>
      </c>
      <c r="C1144" s="138">
        <f>VLOOKUP($Y$22,CAD!$H$7:$I$31,2,0)</f>
        <v>0</v>
      </c>
      <c r="D1144" s="40">
        <v>0</v>
      </c>
      <c r="E1144" s="40">
        <v>0</v>
      </c>
      <c r="F1144" s="40">
        <v>0</v>
      </c>
      <c r="G1144" s="40">
        <v>0</v>
      </c>
      <c r="H1144" s="40">
        <v>0</v>
      </c>
      <c r="I1144" s="40">
        <v>0</v>
      </c>
      <c r="J1144" s="40">
        <v>0</v>
      </c>
      <c r="K1144" s="40">
        <v>0</v>
      </c>
      <c r="L1144" s="40">
        <v>0</v>
      </c>
      <c r="M1144" s="40">
        <v>0</v>
      </c>
      <c r="N1144" s="40">
        <v>0</v>
      </c>
      <c r="O1144" s="40">
        <v>0</v>
      </c>
      <c r="P1144" s="141">
        <f t="shared" si="83"/>
        <v>0</v>
      </c>
    </row>
    <row r="1145" spans="1:16" hidden="1" x14ac:dyDescent="0.25">
      <c r="A1145" s="255" t="str">
        <f>IF(B1145=1,A1131,"")</f>
        <v/>
      </c>
      <c r="B1145" s="39" t="str">
        <f t="shared" si="82"/>
        <v/>
      </c>
      <c r="C1145" s="138">
        <f>VLOOKUP($Y$23,CAD!$H$7:$I$31,2,0)</f>
        <v>0</v>
      </c>
      <c r="D1145" s="40">
        <v>0</v>
      </c>
      <c r="E1145" s="40">
        <v>0</v>
      </c>
      <c r="F1145" s="40">
        <v>0</v>
      </c>
      <c r="G1145" s="40">
        <v>0</v>
      </c>
      <c r="H1145" s="40">
        <v>0</v>
      </c>
      <c r="I1145" s="40">
        <v>0</v>
      </c>
      <c r="J1145" s="40">
        <v>0</v>
      </c>
      <c r="K1145" s="40">
        <v>0</v>
      </c>
      <c r="L1145" s="40">
        <v>0</v>
      </c>
      <c r="M1145" s="40">
        <v>0</v>
      </c>
      <c r="N1145" s="40">
        <v>0</v>
      </c>
      <c r="O1145" s="40">
        <v>0</v>
      </c>
      <c r="P1145" s="141">
        <f t="shared" si="83"/>
        <v>0</v>
      </c>
    </row>
    <row r="1146" spans="1:16" hidden="1" x14ac:dyDescent="0.25">
      <c r="A1146" s="255" t="str">
        <f>IF(B1146=1,A1131,"")</f>
        <v/>
      </c>
      <c r="B1146" s="39" t="str">
        <f t="shared" si="82"/>
        <v/>
      </c>
      <c r="C1146" s="138">
        <f>VLOOKUP($Y$24,CAD!$H$7:$I$31,2,0)</f>
        <v>0</v>
      </c>
      <c r="D1146" s="40">
        <v>0</v>
      </c>
      <c r="E1146" s="40">
        <v>0</v>
      </c>
      <c r="F1146" s="40">
        <v>0</v>
      </c>
      <c r="G1146" s="40">
        <v>0</v>
      </c>
      <c r="H1146" s="40">
        <v>0</v>
      </c>
      <c r="I1146" s="40">
        <v>0</v>
      </c>
      <c r="J1146" s="40">
        <v>0</v>
      </c>
      <c r="K1146" s="40">
        <v>0</v>
      </c>
      <c r="L1146" s="40">
        <v>0</v>
      </c>
      <c r="M1146" s="40">
        <v>0</v>
      </c>
      <c r="N1146" s="40">
        <v>0</v>
      </c>
      <c r="O1146" s="40">
        <v>0</v>
      </c>
      <c r="P1146" s="141">
        <f t="shared" si="83"/>
        <v>0</v>
      </c>
    </row>
    <row r="1147" spans="1:16" hidden="1" x14ac:dyDescent="0.25">
      <c r="A1147" s="255" t="str">
        <f>IF(B1147=1,A1131,"")</f>
        <v/>
      </c>
      <c r="B1147" s="39" t="str">
        <f t="shared" si="82"/>
        <v/>
      </c>
      <c r="C1147" s="138">
        <f>VLOOKUP($Y$25,CAD!$H$7:$I$31,2,0)</f>
        <v>0</v>
      </c>
      <c r="D1147" s="40">
        <v>0</v>
      </c>
      <c r="E1147" s="40">
        <v>0</v>
      </c>
      <c r="F1147" s="40">
        <v>0</v>
      </c>
      <c r="G1147" s="40">
        <v>0</v>
      </c>
      <c r="H1147" s="40">
        <v>0</v>
      </c>
      <c r="I1147" s="40">
        <v>0</v>
      </c>
      <c r="J1147" s="40">
        <v>0</v>
      </c>
      <c r="K1147" s="40">
        <v>0</v>
      </c>
      <c r="L1147" s="40">
        <v>0</v>
      </c>
      <c r="M1147" s="40">
        <v>0</v>
      </c>
      <c r="N1147" s="40">
        <v>0</v>
      </c>
      <c r="O1147" s="40">
        <v>0</v>
      </c>
      <c r="P1147" s="141">
        <f t="shared" si="83"/>
        <v>0</v>
      </c>
    </row>
    <row r="1148" spans="1:16" hidden="1" x14ac:dyDescent="0.25">
      <c r="A1148" s="255" t="str">
        <f>IF(B1148=1,A1131,"")</f>
        <v/>
      </c>
      <c r="B1148" s="39" t="str">
        <f t="shared" si="82"/>
        <v/>
      </c>
      <c r="C1148" s="138">
        <f>VLOOKUP($Y$26,CAD!$H$7:$I$31,2,0)</f>
        <v>0</v>
      </c>
      <c r="D1148" s="40">
        <v>0</v>
      </c>
      <c r="E1148" s="40">
        <v>0</v>
      </c>
      <c r="F1148" s="40">
        <v>0</v>
      </c>
      <c r="G1148" s="40">
        <v>0</v>
      </c>
      <c r="H1148" s="40">
        <v>0</v>
      </c>
      <c r="I1148" s="40">
        <v>0</v>
      </c>
      <c r="J1148" s="40">
        <v>0</v>
      </c>
      <c r="K1148" s="40">
        <v>0</v>
      </c>
      <c r="L1148" s="40">
        <v>0</v>
      </c>
      <c r="M1148" s="40">
        <v>0</v>
      </c>
      <c r="N1148" s="40">
        <v>0</v>
      </c>
      <c r="O1148" s="40">
        <v>0</v>
      </c>
      <c r="P1148" s="141">
        <f t="shared" si="83"/>
        <v>0</v>
      </c>
    </row>
    <row r="1149" spans="1:16" hidden="1" x14ac:dyDescent="0.25">
      <c r="A1149" s="255" t="str">
        <f>IF(B1149=1,A1131,"")</f>
        <v/>
      </c>
      <c r="B1149" s="39" t="str">
        <f t="shared" si="82"/>
        <v/>
      </c>
      <c r="C1149" s="138">
        <f>VLOOKUP($Y$27,CAD!$H$7:$I$31,2,0)</f>
        <v>0</v>
      </c>
      <c r="D1149" s="40">
        <v>0</v>
      </c>
      <c r="E1149" s="40">
        <v>0</v>
      </c>
      <c r="F1149" s="40">
        <v>0</v>
      </c>
      <c r="G1149" s="40">
        <v>0</v>
      </c>
      <c r="H1149" s="40">
        <v>0</v>
      </c>
      <c r="I1149" s="40">
        <v>0</v>
      </c>
      <c r="J1149" s="40">
        <v>0</v>
      </c>
      <c r="K1149" s="40">
        <v>0</v>
      </c>
      <c r="L1149" s="40">
        <v>0</v>
      </c>
      <c r="M1149" s="40">
        <v>0</v>
      </c>
      <c r="N1149" s="40">
        <v>0</v>
      </c>
      <c r="O1149" s="40">
        <v>0</v>
      </c>
      <c r="P1149" s="141">
        <f t="shared" si="83"/>
        <v>0</v>
      </c>
    </row>
    <row r="1150" spans="1:16" hidden="1" x14ac:dyDescent="0.25">
      <c r="A1150" s="255" t="str">
        <f>IF(B1150=1,A1131,"")</f>
        <v/>
      </c>
      <c r="B1150" s="39" t="str">
        <f t="shared" si="82"/>
        <v/>
      </c>
      <c r="C1150" s="138">
        <f>VLOOKUP($Y$28,CAD!$H$7:$I$31,2,0)</f>
        <v>0</v>
      </c>
      <c r="D1150" s="40">
        <v>0</v>
      </c>
      <c r="E1150" s="40">
        <v>0</v>
      </c>
      <c r="F1150" s="40">
        <v>0</v>
      </c>
      <c r="G1150" s="40">
        <v>0</v>
      </c>
      <c r="H1150" s="40">
        <v>0</v>
      </c>
      <c r="I1150" s="40">
        <v>0</v>
      </c>
      <c r="J1150" s="40">
        <v>0</v>
      </c>
      <c r="K1150" s="40">
        <v>0</v>
      </c>
      <c r="L1150" s="40">
        <v>0</v>
      </c>
      <c r="M1150" s="40">
        <v>0</v>
      </c>
      <c r="N1150" s="40">
        <v>0</v>
      </c>
      <c r="O1150" s="40">
        <v>0</v>
      </c>
      <c r="P1150" s="141">
        <f t="shared" si="83"/>
        <v>0</v>
      </c>
    </row>
    <row r="1151" spans="1:16" hidden="1" x14ac:dyDescent="0.25">
      <c r="A1151" s="255" t="str">
        <f>IF(B1151=1,A1131,"")</f>
        <v/>
      </c>
      <c r="B1151" s="39" t="str">
        <f t="shared" si="82"/>
        <v/>
      </c>
      <c r="C1151" s="138">
        <f>VLOOKUP($Y$29,CAD!$H$7:$I$31,2,0)</f>
        <v>0</v>
      </c>
      <c r="D1151" s="40">
        <v>0</v>
      </c>
      <c r="E1151" s="40">
        <v>0</v>
      </c>
      <c r="F1151" s="40">
        <v>0</v>
      </c>
      <c r="G1151" s="40">
        <v>0</v>
      </c>
      <c r="H1151" s="40">
        <v>0</v>
      </c>
      <c r="I1151" s="40">
        <v>0</v>
      </c>
      <c r="J1151" s="40">
        <v>0</v>
      </c>
      <c r="K1151" s="40">
        <v>0</v>
      </c>
      <c r="L1151" s="40">
        <v>0</v>
      </c>
      <c r="M1151" s="40">
        <v>0</v>
      </c>
      <c r="N1151" s="40">
        <v>0</v>
      </c>
      <c r="O1151" s="40">
        <v>0</v>
      </c>
      <c r="P1151" s="141">
        <f t="shared" si="83"/>
        <v>0</v>
      </c>
    </row>
    <row r="1152" spans="1:16" hidden="1" x14ac:dyDescent="0.25">
      <c r="A1152" s="255" t="str">
        <f>IF(B1152=1,A1131,"")</f>
        <v/>
      </c>
      <c r="B1152" s="39" t="str">
        <f t="shared" si="82"/>
        <v/>
      </c>
      <c r="C1152" s="138">
        <f>VLOOKUP($Y$30,CAD!$H$7:$I$31,2,0)</f>
        <v>0</v>
      </c>
      <c r="D1152" s="40">
        <v>0</v>
      </c>
      <c r="E1152" s="40">
        <v>0</v>
      </c>
      <c r="F1152" s="40">
        <v>0</v>
      </c>
      <c r="G1152" s="40">
        <v>0</v>
      </c>
      <c r="H1152" s="40">
        <v>0</v>
      </c>
      <c r="I1152" s="40">
        <v>0</v>
      </c>
      <c r="J1152" s="40">
        <v>0</v>
      </c>
      <c r="K1152" s="40">
        <v>0</v>
      </c>
      <c r="L1152" s="40">
        <v>0</v>
      </c>
      <c r="M1152" s="40">
        <v>0</v>
      </c>
      <c r="N1152" s="40">
        <v>0</v>
      </c>
      <c r="O1152" s="40">
        <v>0</v>
      </c>
      <c r="P1152" s="141">
        <f t="shared" si="83"/>
        <v>0</v>
      </c>
    </row>
    <row r="1153" spans="1:16" hidden="1" x14ac:dyDescent="0.25">
      <c r="A1153" s="255" t="str">
        <f>IF(B1153=1,A1131,"")</f>
        <v/>
      </c>
      <c r="B1153" s="39" t="str">
        <f t="shared" si="82"/>
        <v/>
      </c>
      <c r="C1153" s="138">
        <f>VLOOKUP($Y$31,CAD!$H$7:$I$31,2,0)</f>
        <v>0</v>
      </c>
      <c r="D1153" s="40">
        <v>0</v>
      </c>
      <c r="E1153" s="40">
        <v>0</v>
      </c>
      <c r="F1153" s="40">
        <v>0</v>
      </c>
      <c r="G1153" s="40">
        <v>0</v>
      </c>
      <c r="H1153" s="40">
        <v>0</v>
      </c>
      <c r="I1153" s="40">
        <v>0</v>
      </c>
      <c r="J1153" s="40">
        <v>0</v>
      </c>
      <c r="K1153" s="40">
        <v>0</v>
      </c>
      <c r="L1153" s="40">
        <v>0</v>
      </c>
      <c r="M1153" s="40">
        <v>0</v>
      </c>
      <c r="N1153" s="40">
        <v>0</v>
      </c>
      <c r="O1153" s="40">
        <v>0</v>
      </c>
      <c r="P1153" s="141">
        <f t="shared" si="83"/>
        <v>0</v>
      </c>
    </row>
    <row r="1154" spans="1:16" hidden="1" x14ac:dyDescent="0.25">
      <c r="A1154" s="255" t="str">
        <f>IF(B1154=1,A1131,"")</f>
        <v/>
      </c>
      <c r="B1154" s="39" t="str">
        <f t="shared" si="82"/>
        <v/>
      </c>
      <c r="C1154" s="138">
        <f>VLOOKUP($Y$32,CAD!$H$7:$I$31,2,0)</f>
        <v>0</v>
      </c>
      <c r="D1154" s="40">
        <v>0</v>
      </c>
      <c r="E1154" s="40">
        <v>0</v>
      </c>
      <c r="F1154" s="40">
        <v>0</v>
      </c>
      <c r="G1154" s="40">
        <v>0</v>
      </c>
      <c r="H1154" s="40">
        <v>0</v>
      </c>
      <c r="I1154" s="40">
        <v>0</v>
      </c>
      <c r="J1154" s="40">
        <v>0</v>
      </c>
      <c r="K1154" s="40">
        <v>0</v>
      </c>
      <c r="L1154" s="40">
        <v>0</v>
      </c>
      <c r="M1154" s="40">
        <v>0</v>
      </c>
      <c r="N1154" s="40">
        <v>0</v>
      </c>
      <c r="O1154" s="40">
        <v>0</v>
      </c>
      <c r="P1154" s="141">
        <f t="shared" si="83"/>
        <v>0</v>
      </c>
    </row>
    <row r="1155" spans="1:16" hidden="1" x14ac:dyDescent="0.25">
      <c r="A1155" s="255" t="str">
        <f>IF(B1155=1,A1131,"")</f>
        <v/>
      </c>
      <c r="B1155" s="39" t="str">
        <f t="shared" si="82"/>
        <v/>
      </c>
      <c r="C1155" s="138">
        <f>VLOOKUP($Y$33,CAD!$H$7:$I$31,2,0)</f>
        <v>0</v>
      </c>
      <c r="D1155" s="40">
        <v>0</v>
      </c>
      <c r="E1155" s="40">
        <v>0</v>
      </c>
      <c r="F1155" s="40">
        <v>0</v>
      </c>
      <c r="G1155" s="40">
        <v>0</v>
      </c>
      <c r="H1155" s="40">
        <v>0</v>
      </c>
      <c r="I1155" s="40">
        <v>0</v>
      </c>
      <c r="J1155" s="40">
        <v>0</v>
      </c>
      <c r="K1155" s="40">
        <v>0</v>
      </c>
      <c r="L1155" s="40">
        <v>0</v>
      </c>
      <c r="M1155" s="40">
        <v>0</v>
      </c>
      <c r="N1155" s="40">
        <v>0</v>
      </c>
      <c r="O1155" s="40">
        <v>0</v>
      </c>
      <c r="P1155" s="141">
        <f t="shared" si="83"/>
        <v>0</v>
      </c>
    </row>
    <row r="1156" spans="1:16" hidden="1" x14ac:dyDescent="0.25">
      <c r="A1156" s="255" t="str">
        <f>IF(B1156=1,A1131,"")</f>
        <v/>
      </c>
      <c r="B1156" s="39" t="str">
        <f t="shared" si="82"/>
        <v/>
      </c>
      <c r="C1156" s="138">
        <f>VLOOKUP($Y$34,CAD!$H$7:$I$31,2,0)</f>
        <v>0</v>
      </c>
      <c r="D1156" s="40">
        <v>0</v>
      </c>
      <c r="E1156" s="40">
        <v>0</v>
      </c>
      <c r="F1156" s="40">
        <v>0</v>
      </c>
      <c r="G1156" s="40">
        <v>0</v>
      </c>
      <c r="H1156" s="40">
        <v>0</v>
      </c>
      <c r="I1156" s="40">
        <v>0</v>
      </c>
      <c r="J1156" s="40">
        <v>0</v>
      </c>
      <c r="K1156" s="40">
        <v>0</v>
      </c>
      <c r="L1156" s="40">
        <v>0</v>
      </c>
      <c r="M1156" s="40">
        <v>0</v>
      </c>
      <c r="N1156" s="40">
        <v>0</v>
      </c>
      <c r="O1156" s="40">
        <v>0</v>
      </c>
      <c r="P1156" s="141">
        <f t="shared" si="83"/>
        <v>0</v>
      </c>
    </row>
    <row r="1157" spans="1:16" hidden="1" x14ac:dyDescent="0.25">
      <c r="A1157" s="255" t="str">
        <f>IF(B1157=1,A1131,"")</f>
        <v/>
      </c>
      <c r="B1157" s="39" t="str">
        <f t="shared" si="82"/>
        <v/>
      </c>
      <c r="C1157" s="137">
        <f>VLOOKUP($Y$35,CAD!$J$7:$K$31,2,0)</f>
        <v>0</v>
      </c>
      <c r="D1157" s="40">
        <v>0</v>
      </c>
      <c r="E1157" s="40">
        <v>0</v>
      </c>
      <c r="F1157" s="40">
        <v>0</v>
      </c>
      <c r="G1157" s="40">
        <v>0</v>
      </c>
      <c r="H1157" s="40">
        <v>0</v>
      </c>
      <c r="I1157" s="40">
        <v>0</v>
      </c>
      <c r="J1157" s="40">
        <v>0</v>
      </c>
      <c r="K1157" s="40">
        <v>0</v>
      </c>
      <c r="L1157" s="40">
        <v>0</v>
      </c>
      <c r="M1157" s="40">
        <v>0</v>
      </c>
      <c r="N1157" s="40">
        <v>0</v>
      </c>
      <c r="O1157" s="40">
        <v>0</v>
      </c>
      <c r="P1157" s="141">
        <f t="shared" si="83"/>
        <v>0</v>
      </c>
    </row>
    <row r="1158" spans="1:16" hidden="1" x14ac:dyDescent="0.25">
      <c r="A1158" s="255" t="str">
        <f>IF(B1158=1,A1131,"")</f>
        <v/>
      </c>
      <c r="B1158" s="39" t="str">
        <f t="shared" si="82"/>
        <v/>
      </c>
      <c r="C1158" s="137">
        <f>VLOOKUP($Y$36,CAD!$J$7:$K$31,2,0)</f>
        <v>0</v>
      </c>
      <c r="D1158" s="40">
        <v>0</v>
      </c>
      <c r="E1158" s="40">
        <v>0</v>
      </c>
      <c r="F1158" s="40">
        <v>0</v>
      </c>
      <c r="G1158" s="40">
        <v>0</v>
      </c>
      <c r="H1158" s="40">
        <v>0</v>
      </c>
      <c r="I1158" s="40">
        <v>0</v>
      </c>
      <c r="J1158" s="40">
        <v>0</v>
      </c>
      <c r="K1158" s="40">
        <v>0</v>
      </c>
      <c r="L1158" s="40">
        <v>0</v>
      </c>
      <c r="M1158" s="40">
        <v>0</v>
      </c>
      <c r="N1158" s="40">
        <v>0</v>
      </c>
      <c r="O1158" s="40">
        <v>0</v>
      </c>
      <c r="P1158" s="141">
        <f t="shared" si="83"/>
        <v>0</v>
      </c>
    </row>
    <row r="1159" spans="1:16" hidden="1" x14ac:dyDescent="0.25">
      <c r="A1159" s="255" t="str">
        <f>IF(B1159=1,A1131,"")</f>
        <v/>
      </c>
      <c r="B1159" s="39" t="str">
        <f t="shared" si="82"/>
        <v/>
      </c>
      <c r="C1159" s="137">
        <f>VLOOKUP($Y$37,CAD!$J$7:$K$31,2,0)</f>
        <v>0</v>
      </c>
      <c r="D1159" s="40">
        <v>0</v>
      </c>
      <c r="E1159" s="40">
        <v>0</v>
      </c>
      <c r="F1159" s="40">
        <v>0</v>
      </c>
      <c r="G1159" s="40">
        <v>0</v>
      </c>
      <c r="H1159" s="40">
        <v>0</v>
      </c>
      <c r="I1159" s="40">
        <v>0</v>
      </c>
      <c r="J1159" s="40">
        <v>0</v>
      </c>
      <c r="K1159" s="40">
        <v>0</v>
      </c>
      <c r="L1159" s="40">
        <v>0</v>
      </c>
      <c r="M1159" s="40">
        <v>0</v>
      </c>
      <c r="N1159" s="40">
        <v>0</v>
      </c>
      <c r="O1159" s="40">
        <v>0</v>
      </c>
      <c r="P1159" s="141">
        <f t="shared" si="83"/>
        <v>0</v>
      </c>
    </row>
    <row r="1160" spans="1:16" hidden="1" x14ac:dyDescent="0.25">
      <c r="A1160" s="255" t="str">
        <f>IF(B1160=1,A1131,"")</f>
        <v/>
      </c>
      <c r="B1160" s="39" t="str">
        <f t="shared" si="82"/>
        <v/>
      </c>
      <c r="C1160" s="137">
        <f>VLOOKUP($Y$38,CAD!$J$7:$K$31,2,0)</f>
        <v>0</v>
      </c>
      <c r="D1160" s="40">
        <v>0</v>
      </c>
      <c r="E1160" s="40">
        <v>0</v>
      </c>
      <c r="F1160" s="40">
        <v>0</v>
      </c>
      <c r="G1160" s="40">
        <v>0</v>
      </c>
      <c r="H1160" s="40">
        <v>0</v>
      </c>
      <c r="I1160" s="40">
        <v>0</v>
      </c>
      <c r="J1160" s="40">
        <v>0</v>
      </c>
      <c r="K1160" s="40">
        <v>0</v>
      </c>
      <c r="L1160" s="40">
        <v>0</v>
      </c>
      <c r="M1160" s="40">
        <v>0</v>
      </c>
      <c r="N1160" s="40">
        <v>0</v>
      </c>
      <c r="O1160" s="40">
        <v>0</v>
      </c>
      <c r="P1160" s="141">
        <f t="shared" si="83"/>
        <v>0</v>
      </c>
    </row>
    <row r="1161" spans="1:16" hidden="1" x14ac:dyDescent="0.25">
      <c r="A1161" s="255" t="str">
        <f>IF(B1161=1,A1131,"")</f>
        <v/>
      </c>
      <c r="B1161" s="39" t="str">
        <f t="shared" si="82"/>
        <v/>
      </c>
      <c r="C1161" s="137">
        <f>VLOOKUP($Y$39,CAD!$J$7:$K$31,2,0)</f>
        <v>0</v>
      </c>
      <c r="D1161" s="40">
        <v>0</v>
      </c>
      <c r="E1161" s="40">
        <v>0</v>
      </c>
      <c r="F1161" s="40">
        <v>0</v>
      </c>
      <c r="G1161" s="40">
        <v>0</v>
      </c>
      <c r="H1161" s="40">
        <v>0</v>
      </c>
      <c r="I1161" s="40">
        <v>0</v>
      </c>
      <c r="J1161" s="40">
        <v>0</v>
      </c>
      <c r="K1161" s="40">
        <v>0</v>
      </c>
      <c r="L1161" s="40">
        <v>0</v>
      </c>
      <c r="M1161" s="40">
        <v>0</v>
      </c>
      <c r="N1161" s="40">
        <v>0</v>
      </c>
      <c r="O1161" s="40">
        <v>0</v>
      </c>
      <c r="P1161" s="141">
        <f t="shared" si="83"/>
        <v>0</v>
      </c>
    </row>
    <row r="1162" spans="1:16" hidden="1" x14ac:dyDescent="0.25">
      <c r="A1162" s="255" t="str">
        <f>IF(B1162=1,A1131,"")</f>
        <v/>
      </c>
      <c r="B1162" s="39" t="str">
        <f t="shared" si="82"/>
        <v/>
      </c>
      <c r="C1162" s="137">
        <f>VLOOKUP($Y$40,CAD!$J$7:$K$31,2,0)</f>
        <v>0</v>
      </c>
      <c r="D1162" s="40">
        <v>0</v>
      </c>
      <c r="E1162" s="40">
        <v>0</v>
      </c>
      <c r="F1162" s="40">
        <v>0</v>
      </c>
      <c r="G1162" s="40">
        <v>0</v>
      </c>
      <c r="H1162" s="40">
        <v>0</v>
      </c>
      <c r="I1162" s="40">
        <v>0</v>
      </c>
      <c r="J1162" s="40">
        <v>0</v>
      </c>
      <c r="K1162" s="40">
        <v>0</v>
      </c>
      <c r="L1162" s="40">
        <v>0</v>
      </c>
      <c r="M1162" s="40">
        <v>0</v>
      </c>
      <c r="N1162" s="40">
        <v>0</v>
      </c>
      <c r="O1162" s="40">
        <v>0</v>
      </c>
      <c r="P1162" s="141">
        <f t="shared" si="83"/>
        <v>0</v>
      </c>
    </row>
    <row r="1163" spans="1:16" hidden="1" x14ac:dyDescent="0.25">
      <c r="A1163" s="255" t="str">
        <f>IF(B1163=1,A1131,"")</f>
        <v/>
      </c>
      <c r="B1163" s="39" t="str">
        <f t="shared" si="82"/>
        <v/>
      </c>
      <c r="C1163" s="137">
        <f>VLOOKUP($Y$41,CAD!$J$7:$K$31,2,0)</f>
        <v>0</v>
      </c>
      <c r="D1163" s="40">
        <v>0</v>
      </c>
      <c r="E1163" s="40">
        <v>0</v>
      </c>
      <c r="F1163" s="40">
        <v>0</v>
      </c>
      <c r="G1163" s="40">
        <v>0</v>
      </c>
      <c r="H1163" s="40">
        <v>0</v>
      </c>
      <c r="I1163" s="40">
        <v>0</v>
      </c>
      <c r="J1163" s="40">
        <v>0</v>
      </c>
      <c r="K1163" s="40">
        <v>0</v>
      </c>
      <c r="L1163" s="40">
        <v>0</v>
      </c>
      <c r="M1163" s="40">
        <v>0</v>
      </c>
      <c r="N1163" s="40">
        <v>0</v>
      </c>
      <c r="O1163" s="40">
        <v>0</v>
      </c>
      <c r="P1163" s="141">
        <f t="shared" si="83"/>
        <v>0</v>
      </c>
    </row>
    <row r="1164" spans="1:16" hidden="1" x14ac:dyDescent="0.25">
      <c r="A1164" s="255" t="str">
        <f>IF(B1164=1,A1131,"")</f>
        <v/>
      </c>
      <c r="B1164" s="39" t="str">
        <f t="shared" si="82"/>
        <v/>
      </c>
      <c r="C1164" s="137">
        <f>VLOOKUP($Y$42,CAD!$J$7:$K$31,2,0)</f>
        <v>0</v>
      </c>
      <c r="D1164" s="40">
        <v>0</v>
      </c>
      <c r="E1164" s="40">
        <v>0</v>
      </c>
      <c r="F1164" s="40">
        <v>0</v>
      </c>
      <c r="G1164" s="40">
        <v>0</v>
      </c>
      <c r="H1164" s="40">
        <v>0</v>
      </c>
      <c r="I1164" s="40">
        <v>0</v>
      </c>
      <c r="J1164" s="40">
        <v>0</v>
      </c>
      <c r="K1164" s="40">
        <v>0</v>
      </c>
      <c r="L1164" s="40">
        <v>0</v>
      </c>
      <c r="M1164" s="40">
        <v>0</v>
      </c>
      <c r="N1164" s="40">
        <v>0</v>
      </c>
      <c r="O1164" s="40">
        <v>0</v>
      </c>
      <c r="P1164" s="141">
        <f t="shared" si="83"/>
        <v>0</v>
      </c>
    </row>
    <row r="1165" spans="1:16" hidden="1" x14ac:dyDescent="0.25">
      <c r="A1165" s="255" t="str">
        <f>IF(B1165=1,A1131,"")</f>
        <v/>
      </c>
      <c r="B1165" s="39" t="str">
        <f t="shared" si="82"/>
        <v/>
      </c>
      <c r="C1165" s="137">
        <f>VLOOKUP($Y$43,CAD!$J$7:$K$31,2,0)</f>
        <v>0</v>
      </c>
      <c r="D1165" s="40">
        <v>0</v>
      </c>
      <c r="E1165" s="40">
        <v>0</v>
      </c>
      <c r="F1165" s="40">
        <v>0</v>
      </c>
      <c r="G1165" s="40">
        <v>0</v>
      </c>
      <c r="H1165" s="40">
        <v>0</v>
      </c>
      <c r="I1165" s="40">
        <v>0</v>
      </c>
      <c r="J1165" s="40">
        <v>0</v>
      </c>
      <c r="K1165" s="40">
        <v>0</v>
      </c>
      <c r="L1165" s="40">
        <v>0</v>
      </c>
      <c r="M1165" s="40">
        <v>0</v>
      </c>
      <c r="N1165" s="40">
        <v>0</v>
      </c>
      <c r="O1165" s="40">
        <v>0</v>
      </c>
      <c r="P1165" s="141">
        <f t="shared" si="83"/>
        <v>0</v>
      </c>
    </row>
    <row r="1166" spans="1:16" hidden="1" x14ac:dyDescent="0.25">
      <c r="A1166" s="255" t="str">
        <f>IF(B1166=1,A1131,"")</f>
        <v/>
      </c>
      <c r="B1166" s="39" t="str">
        <f t="shared" si="82"/>
        <v/>
      </c>
      <c r="C1166" s="137">
        <f>VLOOKUP($Y$44,CAD!$J$7:$K$31,2,0)</f>
        <v>0</v>
      </c>
      <c r="D1166" s="40">
        <v>0</v>
      </c>
      <c r="E1166" s="40">
        <v>0</v>
      </c>
      <c r="F1166" s="40">
        <v>0</v>
      </c>
      <c r="G1166" s="40">
        <v>0</v>
      </c>
      <c r="H1166" s="40">
        <v>0</v>
      </c>
      <c r="I1166" s="40">
        <v>0</v>
      </c>
      <c r="J1166" s="40">
        <v>0</v>
      </c>
      <c r="K1166" s="40">
        <v>0</v>
      </c>
      <c r="L1166" s="40">
        <v>0</v>
      </c>
      <c r="M1166" s="40">
        <v>0</v>
      </c>
      <c r="N1166" s="40">
        <v>0</v>
      </c>
      <c r="O1166" s="40">
        <v>0</v>
      </c>
      <c r="P1166" s="141">
        <f t="shared" si="83"/>
        <v>0</v>
      </c>
    </row>
    <row r="1167" spans="1:16" hidden="1" x14ac:dyDescent="0.25">
      <c r="A1167" s="255" t="str">
        <f>IF(B1167=1,A1131,"")</f>
        <v/>
      </c>
      <c r="B1167" s="39" t="str">
        <f t="shared" si="82"/>
        <v/>
      </c>
      <c r="C1167" s="137">
        <f>VLOOKUP($Y$45,CAD!$J$7:$K$31,2,0)</f>
        <v>0</v>
      </c>
      <c r="D1167" s="40">
        <v>0</v>
      </c>
      <c r="E1167" s="40">
        <v>0</v>
      </c>
      <c r="F1167" s="40">
        <v>0</v>
      </c>
      <c r="G1167" s="40">
        <v>0</v>
      </c>
      <c r="H1167" s="40">
        <v>0</v>
      </c>
      <c r="I1167" s="40">
        <v>0</v>
      </c>
      <c r="J1167" s="40">
        <v>0</v>
      </c>
      <c r="K1167" s="40">
        <v>0</v>
      </c>
      <c r="L1167" s="40">
        <v>0</v>
      </c>
      <c r="M1167" s="40">
        <v>0</v>
      </c>
      <c r="N1167" s="40">
        <v>0</v>
      </c>
      <c r="O1167" s="40">
        <v>0</v>
      </c>
      <c r="P1167" s="141">
        <f t="shared" si="83"/>
        <v>0</v>
      </c>
    </row>
    <row r="1168" spans="1:16" hidden="1" x14ac:dyDescent="0.25">
      <c r="A1168" s="255" t="str">
        <f>IF(B1168=1,A1131,"")</f>
        <v/>
      </c>
      <c r="B1168" s="39" t="str">
        <f t="shared" si="82"/>
        <v/>
      </c>
      <c r="C1168" s="137">
        <f>VLOOKUP($Y$46,CAD!$J$7:$K$31,2,0)</f>
        <v>0</v>
      </c>
      <c r="D1168" s="40">
        <v>0</v>
      </c>
      <c r="E1168" s="40">
        <v>0</v>
      </c>
      <c r="F1168" s="40">
        <v>0</v>
      </c>
      <c r="G1168" s="40">
        <v>0</v>
      </c>
      <c r="H1168" s="40">
        <v>0</v>
      </c>
      <c r="I1168" s="40">
        <v>0</v>
      </c>
      <c r="J1168" s="40">
        <v>0</v>
      </c>
      <c r="K1168" s="40">
        <v>0</v>
      </c>
      <c r="L1168" s="40">
        <v>0</v>
      </c>
      <c r="M1168" s="40">
        <v>0</v>
      </c>
      <c r="N1168" s="40">
        <v>0</v>
      </c>
      <c r="O1168" s="40">
        <v>0</v>
      </c>
      <c r="P1168" s="141">
        <f t="shared" si="83"/>
        <v>0</v>
      </c>
    </row>
    <row r="1169" spans="1:16" hidden="1" x14ac:dyDescent="0.25">
      <c r="A1169" s="255" t="str">
        <f>IF(B1169=1,A1131,"")</f>
        <v/>
      </c>
      <c r="B1169" s="39" t="str">
        <f t="shared" si="82"/>
        <v/>
      </c>
      <c r="C1169" s="137">
        <f>VLOOKUP($Y$47,CAD!$J$7:$K$31,2,0)</f>
        <v>0</v>
      </c>
      <c r="D1169" s="40">
        <v>0</v>
      </c>
      <c r="E1169" s="40">
        <v>0</v>
      </c>
      <c r="F1169" s="40">
        <v>0</v>
      </c>
      <c r="G1169" s="40">
        <v>0</v>
      </c>
      <c r="H1169" s="40">
        <v>0</v>
      </c>
      <c r="I1169" s="40">
        <v>0</v>
      </c>
      <c r="J1169" s="40">
        <v>0</v>
      </c>
      <c r="K1169" s="40">
        <v>0</v>
      </c>
      <c r="L1169" s="40">
        <v>0</v>
      </c>
      <c r="M1169" s="40">
        <v>0</v>
      </c>
      <c r="N1169" s="40">
        <v>0</v>
      </c>
      <c r="O1169" s="40">
        <v>0</v>
      </c>
      <c r="P1169" s="141">
        <f t="shared" si="83"/>
        <v>0</v>
      </c>
    </row>
    <row r="1170" spans="1:16" hidden="1" x14ac:dyDescent="0.25">
      <c r="A1170" s="255" t="str">
        <f>IF(B1170=1,A1131,"")</f>
        <v/>
      </c>
      <c r="B1170" s="39" t="str">
        <f t="shared" si="82"/>
        <v/>
      </c>
      <c r="C1170" s="137">
        <f>VLOOKUP($Y$48,CAD!$J$7:$K$31,2,0)</f>
        <v>0</v>
      </c>
      <c r="D1170" s="40">
        <v>0</v>
      </c>
      <c r="E1170" s="40">
        <v>0</v>
      </c>
      <c r="F1170" s="40">
        <v>0</v>
      </c>
      <c r="G1170" s="40">
        <v>0</v>
      </c>
      <c r="H1170" s="40">
        <v>0</v>
      </c>
      <c r="I1170" s="40">
        <v>0</v>
      </c>
      <c r="J1170" s="40">
        <v>0</v>
      </c>
      <c r="K1170" s="40">
        <v>0</v>
      </c>
      <c r="L1170" s="40">
        <v>0</v>
      </c>
      <c r="M1170" s="40">
        <v>0</v>
      </c>
      <c r="N1170" s="40">
        <v>0</v>
      </c>
      <c r="O1170" s="40">
        <v>0</v>
      </c>
      <c r="P1170" s="141">
        <f t="shared" si="83"/>
        <v>0</v>
      </c>
    </row>
    <row r="1171" spans="1:16" hidden="1" x14ac:dyDescent="0.25">
      <c r="A1171" s="255" t="str">
        <f>IF(B1171=1,A1131,"")</f>
        <v/>
      </c>
      <c r="B1171" s="39" t="str">
        <f t="shared" si="82"/>
        <v/>
      </c>
      <c r="C1171" s="137">
        <f>VLOOKUP($Y$49,CAD!$J$7:$K$31,2,0)</f>
        <v>0</v>
      </c>
      <c r="D1171" s="40">
        <v>0</v>
      </c>
      <c r="E1171" s="40">
        <v>0</v>
      </c>
      <c r="F1171" s="40">
        <v>0</v>
      </c>
      <c r="G1171" s="40">
        <v>0</v>
      </c>
      <c r="H1171" s="40">
        <v>0</v>
      </c>
      <c r="I1171" s="40">
        <v>0</v>
      </c>
      <c r="J1171" s="40">
        <v>0</v>
      </c>
      <c r="K1171" s="40">
        <v>0</v>
      </c>
      <c r="L1171" s="40">
        <v>0</v>
      </c>
      <c r="M1171" s="40">
        <v>0</v>
      </c>
      <c r="N1171" s="40">
        <v>0</v>
      </c>
      <c r="O1171" s="40">
        <v>0</v>
      </c>
      <c r="P1171" s="141">
        <f t="shared" si="83"/>
        <v>0</v>
      </c>
    </row>
    <row r="1172" spans="1:16" hidden="1" x14ac:dyDescent="0.25">
      <c r="A1172" s="255" t="str">
        <f>IF(B1172=1,A1131,"")</f>
        <v/>
      </c>
      <c r="B1172" s="39" t="str">
        <f t="shared" si="82"/>
        <v/>
      </c>
      <c r="C1172" s="137">
        <f>VLOOKUP($Y$50,CAD!$J$7:$K$31,2,0)</f>
        <v>0</v>
      </c>
      <c r="D1172" s="40">
        <v>0</v>
      </c>
      <c r="E1172" s="40">
        <v>0</v>
      </c>
      <c r="F1172" s="40">
        <v>0</v>
      </c>
      <c r="G1172" s="40">
        <v>0</v>
      </c>
      <c r="H1172" s="40">
        <v>0</v>
      </c>
      <c r="I1172" s="40">
        <v>0</v>
      </c>
      <c r="J1172" s="40">
        <v>0</v>
      </c>
      <c r="K1172" s="40">
        <v>0</v>
      </c>
      <c r="L1172" s="40">
        <v>0</v>
      </c>
      <c r="M1172" s="40">
        <v>0</v>
      </c>
      <c r="N1172" s="40">
        <v>0</v>
      </c>
      <c r="O1172" s="40">
        <v>0</v>
      </c>
      <c r="P1172" s="141">
        <f t="shared" si="83"/>
        <v>0</v>
      </c>
    </row>
    <row r="1173" spans="1:16" hidden="1" x14ac:dyDescent="0.25">
      <c r="A1173" s="255" t="str">
        <f>IF(B1173=1,A1131,"")</f>
        <v/>
      </c>
      <c r="B1173" s="39" t="str">
        <f t="shared" si="82"/>
        <v/>
      </c>
      <c r="C1173" s="137">
        <f>VLOOKUP($Y$51,CAD!$J$7:$K$31,2,0)</f>
        <v>0</v>
      </c>
      <c r="D1173" s="40">
        <v>0</v>
      </c>
      <c r="E1173" s="40">
        <v>0</v>
      </c>
      <c r="F1173" s="40">
        <v>0</v>
      </c>
      <c r="G1173" s="40">
        <v>0</v>
      </c>
      <c r="H1173" s="40">
        <v>0</v>
      </c>
      <c r="I1173" s="40">
        <v>0</v>
      </c>
      <c r="J1173" s="40">
        <v>0</v>
      </c>
      <c r="K1173" s="40">
        <v>0</v>
      </c>
      <c r="L1173" s="40">
        <v>0</v>
      </c>
      <c r="M1173" s="40">
        <v>0</v>
      </c>
      <c r="N1173" s="40">
        <v>0</v>
      </c>
      <c r="O1173" s="40">
        <v>0</v>
      </c>
      <c r="P1173" s="141">
        <f t="shared" si="83"/>
        <v>0</v>
      </c>
    </row>
    <row r="1174" spans="1:16" hidden="1" x14ac:dyDescent="0.25">
      <c r="A1174" s="255" t="str">
        <f>IF(B1174=1,A1131,"")</f>
        <v/>
      </c>
      <c r="B1174" s="39" t="str">
        <f t="shared" si="82"/>
        <v/>
      </c>
      <c r="C1174" s="137">
        <f>VLOOKUP($Y$52,CAD!$J$7:$K$31,2,0)</f>
        <v>0</v>
      </c>
      <c r="D1174" s="40">
        <v>0</v>
      </c>
      <c r="E1174" s="40">
        <v>0</v>
      </c>
      <c r="F1174" s="40">
        <v>0</v>
      </c>
      <c r="G1174" s="40">
        <v>0</v>
      </c>
      <c r="H1174" s="40">
        <v>0</v>
      </c>
      <c r="I1174" s="40">
        <v>0</v>
      </c>
      <c r="J1174" s="40">
        <v>0</v>
      </c>
      <c r="K1174" s="40">
        <v>0</v>
      </c>
      <c r="L1174" s="40">
        <v>0</v>
      </c>
      <c r="M1174" s="40">
        <v>0</v>
      </c>
      <c r="N1174" s="40">
        <v>0</v>
      </c>
      <c r="O1174" s="40">
        <v>0</v>
      </c>
      <c r="P1174" s="141">
        <f t="shared" si="83"/>
        <v>0</v>
      </c>
    </row>
    <row r="1175" spans="1:16" hidden="1" x14ac:dyDescent="0.25">
      <c r="A1175" s="255" t="str">
        <f>IF(B1175=1,A1131,"")</f>
        <v/>
      </c>
      <c r="B1175" s="39" t="str">
        <f t="shared" si="82"/>
        <v/>
      </c>
      <c r="C1175" s="137">
        <f>VLOOKUP($Y$53,CAD!$J$7:$K$31,2,0)</f>
        <v>0</v>
      </c>
      <c r="D1175" s="40">
        <v>0</v>
      </c>
      <c r="E1175" s="40">
        <v>0</v>
      </c>
      <c r="F1175" s="40">
        <v>0</v>
      </c>
      <c r="G1175" s="40">
        <v>0</v>
      </c>
      <c r="H1175" s="40">
        <v>0</v>
      </c>
      <c r="I1175" s="40">
        <v>0</v>
      </c>
      <c r="J1175" s="40">
        <v>0</v>
      </c>
      <c r="K1175" s="40">
        <v>0</v>
      </c>
      <c r="L1175" s="40">
        <v>0</v>
      </c>
      <c r="M1175" s="40">
        <v>0</v>
      </c>
      <c r="N1175" s="40">
        <v>0</v>
      </c>
      <c r="O1175" s="40">
        <v>0</v>
      </c>
      <c r="P1175" s="141">
        <f t="shared" si="83"/>
        <v>0</v>
      </c>
    </row>
    <row r="1176" spans="1:16" hidden="1" x14ac:dyDescent="0.25">
      <c r="A1176" s="255" t="str">
        <f>IF(B1176=1,A1131,"")</f>
        <v/>
      </c>
      <c r="B1176" s="39" t="str">
        <f t="shared" si="82"/>
        <v/>
      </c>
      <c r="C1176" s="137">
        <f>VLOOKUP($Y$54,CAD!$J$7:$K$31,2,0)</f>
        <v>0</v>
      </c>
      <c r="D1176" s="40">
        <v>0</v>
      </c>
      <c r="E1176" s="40">
        <v>0</v>
      </c>
      <c r="F1176" s="40">
        <v>0</v>
      </c>
      <c r="G1176" s="40">
        <v>0</v>
      </c>
      <c r="H1176" s="40">
        <v>0</v>
      </c>
      <c r="I1176" s="40">
        <v>0</v>
      </c>
      <c r="J1176" s="40">
        <v>0</v>
      </c>
      <c r="K1176" s="40">
        <v>0</v>
      </c>
      <c r="L1176" s="40">
        <v>0</v>
      </c>
      <c r="M1176" s="40">
        <v>0</v>
      </c>
      <c r="N1176" s="40">
        <v>0</v>
      </c>
      <c r="O1176" s="40">
        <v>0</v>
      </c>
      <c r="P1176" s="141">
        <f t="shared" si="83"/>
        <v>0</v>
      </c>
    </row>
    <row r="1177" spans="1:16" hidden="1" x14ac:dyDescent="0.25">
      <c r="A1177" s="255" t="str">
        <f>IF(B1177=1,A1131,"")</f>
        <v/>
      </c>
      <c r="B1177" s="39" t="str">
        <f t="shared" si="82"/>
        <v/>
      </c>
      <c r="C1177" s="137">
        <f>VLOOKUP($Y$55,CAD!$J$7:$K$31,2,0)</f>
        <v>0</v>
      </c>
      <c r="D1177" s="40">
        <v>0</v>
      </c>
      <c r="E1177" s="40">
        <v>0</v>
      </c>
      <c r="F1177" s="40">
        <v>0</v>
      </c>
      <c r="G1177" s="40">
        <v>0</v>
      </c>
      <c r="H1177" s="40">
        <v>0</v>
      </c>
      <c r="I1177" s="40">
        <v>0</v>
      </c>
      <c r="J1177" s="40">
        <v>0</v>
      </c>
      <c r="K1177" s="40">
        <v>0</v>
      </c>
      <c r="L1177" s="40">
        <v>0</v>
      </c>
      <c r="M1177" s="40">
        <v>0</v>
      </c>
      <c r="N1177" s="40">
        <v>0</v>
      </c>
      <c r="O1177" s="40">
        <v>0</v>
      </c>
      <c r="P1177" s="141">
        <f t="shared" si="83"/>
        <v>0</v>
      </c>
    </row>
    <row r="1178" spans="1:16" hidden="1" x14ac:dyDescent="0.25">
      <c r="A1178" s="255" t="str">
        <f>IF(B1178=1,A1131,"")</f>
        <v/>
      </c>
      <c r="B1178" s="39" t="str">
        <f t="shared" si="82"/>
        <v/>
      </c>
      <c r="C1178" s="137">
        <f>VLOOKUP($Y$56,CAD!$J$7:$K$31,2,0)</f>
        <v>0</v>
      </c>
      <c r="D1178" s="40">
        <v>0</v>
      </c>
      <c r="E1178" s="40">
        <v>0</v>
      </c>
      <c r="F1178" s="40">
        <v>0</v>
      </c>
      <c r="G1178" s="40">
        <v>0</v>
      </c>
      <c r="H1178" s="40">
        <v>0</v>
      </c>
      <c r="I1178" s="40">
        <v>0</v>
      </c>
      <c r="J1178" s="40">
        <v>0</v>
      </c>
      <c r="K1178" s="40">
        <v>0</v>
      </c>
      <c r="L1178" s="40">
        <v>0</v>
      </c>
      <c r="M1178" s="40">
        <v>0</v>
      </c>
      <c r="N1178" s="40">
        <v>0</v>
      </c>
      <c r="O1178" s="40">
        <v>0</v>
      </c>
      <c r="P1178" s="141">
        <f t="shared" si="83"/>
        <v>0</v>
      </c>
    </row>
    <row r="1179" spans="1:16" hidden="1" x14ac:dyDescent="0.25">
      <c r="A1179" s="255" t="str">
        <f>IF(B1179=1,A1131,"")</f>
        <v/>
      </c>
      <c r="B1179" s="39" t="str">
        <f t="shared" si="82"/>
        <v/>
      </c>
      <c r="C1179" s="137">
        <f>VLOOKUP($Y$57,CAD!$J$7:$K$31,2,0)</f>
        <v>0</v>
      </c>
      <c r="D1179" s="40">
        <v>0</v>
      </c>
      <c r="E1179" s="40">
        <v>0</v>
      </c>
      <c r="F1179" s="40">
        <v>0</v>
      </c>
      <c r="G1179" s="40">
        <v>0</v>
      </c>
      <c r="H1179" s="40">
        <v>0</v>
      </c>
      <c r="I1179" s="40">
        <v>0</v>
      </c>
      <c r="J1179" s="40">
        <v>0</v>
      </c>
      <c r="K1179" s="40">
        <v>0</v>
      </c>
      <c r="L1179" s="40">
        <v>0</v>
      </c>
      <c r="M1179" s="40">
        <v>0</v>
      </c>
      <c r="N1179" s="40">
        <v>0</v>
      </c>
      <c r="O1179" s="40">
        <v>0</v>
      </c>
      <c r="P1179" s="141">
        <f t="shared" si="83"/>
        <v>0</v>
      </c>
    </row>
    <row r="1180" spans="1:16" hidden="1" x14ac:dyDescent="0.25">
      <c r="A1180" s="255" t="str">
        <f>IF(B1180=1,A1131,"")</f>
        <v/>
      </c>
      <c r="B1180" s="39" t="str">
        <f t="shared" si="82"/>
        <v/>
      </c>
      <c r="C1180" s="137">
        <f>VLOOKUP($Y$58,CAD!$J$7:$K$31,2,0)</f>
        <v>0</v>
      </c>
      <c r="D1180" s="40">
        <v>0</v>
      </c>
      <c r="E1180" s="40">
        <v>0</v>
      </c>
      <c r="F1180" s="40">
        <v>0</v>
      </c>
      <c r="G1180" s="40">
        <v>0</v>
      </c>
      <c r="H1180" s="40">
        <v>0</v>
      </c>
      <c r="I1180" s="40">
        <v>0</v>
      </c>
      <c r="J1180" s="40">
        <v>0</v>
      </c>
      <c r="K1180" s="40">
        <v>0</v>
      </c>
      <c r="L1180" s="40">
        <v>0</v>
      </c>
      <c r="M1180" s="40">
        <v>0</v>
      </c>
      <c r="N1180" s="40">
        <v>0</v>
      </c>
      <c r="O1180" s="40">
        <v>0</v>
      </c>
      <c r="P1180" s="141">
        <f t="shared" si="83"/>
        <v>0</v>
      </c>
    </row>
    <row r="1181" spans="1:16" hidden="1" x14ac:dyDescent="0.25">
      <c r="A1181" s="255" t="str">
        <f>IF(B1181=1,A1131,"")</f>
        <v/>
      </c>
      <c r="B1181" s="39" t="str">
        <f t="shared" si="82"/>
        <v/>
      </c>
      <c r="C1181" s="137">
        <f>VLOOKUP($Y$59,CAD!$J$7:$K$31,2,0)</f>
        <v>0</v>
      </c>
      <c r="D1181" s="40">
        <v>0</v>
      </c>
      <c r="E1181" s="40">
        <v>0</v>
      </c>
      <c r="F1181" s="40">
        <v>0</v>
      </c>
      <c r="G1181" s="40">
        <v>0</v>
      </c>
      <c r="H1181" s="40">
        <v>0</v>
      </c>
      <c r="I1181" s="40">
        <v>0</v>
      </c>
      <c r="J1181" s="40">
        <v>0</v>
      </c>
      <c r="K1181" s="40">
        <v>0</v>
      </c>
      <c r="L1181" s="40">
        <v>0</v>
      </c>
      <c r="M1181" s="40">
        <v>0</v>
      </c>
      <c r="N1181" s="40">
        <v>0</v>
      </c>
      <c r="O1181" s="40">
        <v>0</v>
      </c>
      <c r="P1181" s="141">
        <f t="shared" si="83"/>
        <v>0</v>
      </c>
    </row>
    <row r="1182" spans="1:16" hidden="1" x14ac:dyDescent="0.25">
      <c r="A1182" s="255">
        <f>A1129</f>
        <v>2040</v>
      </c>
    </row>
    <row r="1183" spans="1:16" hidden="1" x14ac:dyDescent="0.25">
      <c r="A1183" s="255">
        <f>A1129</f>
        <v>2040</v>
      </c>
      <c r="C1183" s="63" t="s">
        <v>204</v>
      </c>
      <c r="D1183" s="34">
        <f>D1129-D1131</f>
        <v>0</v>
      </c>
      <c r="E1183" s="34">
        <f t="shared" ref="E1183:P1183" si="84">E1129-E1131</f>
        <v>0</v>
      </c>
      <c r="F1183" s="34">
        <f t="shared" si="84"/>
        <v>0</v>
      </c>
      <c r="G1183" s="34">
        <f t="shared" si="84"/>
        <v>0</v>
      </c>
      <c r="H1183" s="34">
        <f t="shared" si="84"/>
        <v>0</v>
      </c>
      <c r="I1183" s="34">
        <f t="shared" si="84"/>
        <v>0</v>
      </c>
      <c r="J1183" s="34">
        <f t="shared" si="84"/>
        <v>0</v>
      </c>
      <c r="K1183" s="34">
        <f t="shared" si="84"/>
        <v>0</v>
      </c>
      <c r="L1183" s="34">
        <f t="shared" si="84"/>
        <v>0</v>
      </c>
      <c r="M1183" s="34">
        <f t="shared" si="84"/>
        <v>0</v>
      </c>
      <c r="N1183" s="34">
        <f t="shared" si="84"/>
        <v>0</v>
      </c>
      <c r="O1183" s="34">
        <f t="shared" si="84"/>
        <v>0</v>
      </c>
      <c r="P1183" s="34">
        <f t="shared" si="84"/>
        <v>0</v>
      </c>
    </row>
    <row r="1184" spans="1:16" hidden="1" x14ac:dyDescent="0.25"/>
    <row r="1185" spans="1:17" ht="15" hidden="1" customHeight="1" thickBot="1" x14ac:dyDescent="0.3">
      <c r="A1185" s="255">
        <f>A1129+1</f>
        <v>2041</v>
      </c>
      <c r="B1185" s="41"/>
      <c r="C1185" s="147" t="s">
        <v>202</v>
      </c>
      <c r="D1185" s="148">
        <f>PREV_R!D1206</f>
        <v>0</v>
      </c>
      <c r="E1185" s="148">
        <f>PREV_R!E1206</f>
        <v>0</v>
      </c>
      <c r="F1185" s="148">
        <f>PREV_R!F1206</f>
        <v>0</v>
      </c>
      <c r="G1185" s="148">
        <f>PREV_R!G1206</f>
        <v>0</v>
      </c>
      <c r="H1185" s="148">
        <f>PREV_R!H1206</f>
        <v>0</v>
      </c>
      <c r="I1185" s="148">
        <f>PREV_R!I1206</f>
        <v>0</v>
      </c>
      <c r="J1185" s="148">
        <f>PREV_R!J1206</f>
        <v>0</v>
      </c>
      <c r="K1185" s="148">
        <f>PREV_R!K1206</f>
        <v>0</v>
      </c>
      <c r="L1185" s="148">
        <f>PREV_R!L1206</f>
        <v>0</v>
      </c>
      <c r="M1185" s="148">
        <f>PREV_R!M1206</f>
        <v>0</v>
      </c>
      <c r="N1185" s="148">
        <f>PREV_R!N1206</f>
        <v>0</v>
      </c>
      <c r="O1185" s="148">
        <f>PREV_R!O1206</f>
        <v>0</v>
      </c>
      <c r="P1185" s="148">
        <f>SUM(D1185:O1185)</f>
        <v>0</v>
      </c>
      <c r="Q1185" s="9"/>
    </row>
    <row r="1186" spans="1:17" ht="15" hidden="1" customHeight="1" x14ac:dyDescent="0.25">
      <c r="A1186" s="255">
        <f>A1185</f>
        <v>2041</v>
      </c>
      <c r="B1186" s="41"/>
      <c r="C1186" s="107"/>
      <c r="D1186" s="107"/>
      <c r="E1186" s="107"/>
      <c r="F1186" s="107"/>
      <c r="G1186" s="107"/>
      <c r="H1186" s="107"/>
      <c r="I1186" s="107"/>
      <c r="J1186" s="107"/>
      <c r="K1186" s="107"/>
      <c r="L1186" s="107"/>
      <c r="M1186" s="107"/>
      <c r="N1186" s="107"/>
      <c r="O1186" s="107"/>
      <c r="P1186" s="107"/>
      <c r="Q1186" s="9"/>
    </row>
    <row r="1187" spans="1:17" ht="15" hidden="1" customHeight="1" thickBot="1" x14ac:dyDescent="0.3">
      <c r="A1187" s="255">
        <f>A1185</f>
        <v>2041</v>
      </c>
      <c r="B1187" s="41"/>
      <c r="C1187" s="131" t="s">
        <v>203</v>
      </c>
      <c r="D1187" s="132">
        <f>SUM(D1188:D1237)</f>
        <v>0</v>
      </c>
      <c r="E1187" s="132">
        <f t="shared" ref="E1187:O1187" si="85">SUM(E1188:E1237)</f>
        <v>0</v>
      </c>
      <c r="F1187" s="132">
        <f t="shared" si="85"/>
        <v>0</v>
      </c>
      <c r="G1187" s="132">
        <f t="shared" si="85"/>
        <v>0</v>
      </c>
      <c r="H1187" s="132">
        <f t="shared" si="85"/>
        <v>0</v>
      </c>
      <c r="I1187" s="132">
        <f t="shared" si="85"/>
        <v>0</v>
      </c>
      <c r="J1187" s="132">
        <f t="shared" si="85"/>
        <v>0</v>
      </c>
      <c r="K1187" s="132">
        <f t="shared" si="85"/>
        <v>0</v>
      </c>
      <c r="L1187" s="132">
        <f t="shared" si="85"/>
        <v>0</v>
      </c>
      <c r="M1187" s="132">
        <f t="shared" si="85"/>
        <v>0</v>
      </c>
      <c r="N1187" s="132">
        <f t="shared" si="85"/>
        <v>0</v>
      </c>
      <c r="O1187" s="132">
        <f t="shared" si="85"/>
        <v>0</v>
      </c>
      <c r="P1187" s="132">
        <f>SUM(D1187:O1187)</f>
        <v>0</v>
      </c>
      <c r="Q1187" s="9"/>
    </row>
    <row r="1188" spans="1:17" hidden="1" x14ac:dyDescent="0.25">
      <c r="A1188" s="255" t="str">
        <f>IF(B1188=1,A1187,"")</f>
        <v/>
      </c>
      <c r="B1188" s="39" t="str">
        <f>IF(C1188&lt;&gt;0,1,"")</f>
        <v/>
      </c>
      <c r="C1188" s="138">
        <f>VLOOKUP($Y$10,CAD!$H$7:$I$31,2,0)</f>
        <v>0</v>
      </c>
      <c r="D1188" s="139">
        <v>0</v>
      </c>
      <c r="E1188" s="139">
        <v>0</v>
      </c>
      <c r="F1188" s="139">
        <v>0</v>
      </c>
      <c r="G1188" s="139">
        <v>0</v>
      </c>
      <c r="H1188" s="139">
        <v>0</v>
      </c>
      <c r="I1188" s="139">
        <v>0</v>
      </c>
      <c r="J1188" s="139">
        <v>0</v>
      </c>
      <c r="K1188" s="139">
        <v>0</v>
      </c>
      <c r="L1188" s="139">
        <v>0</v>
      </c>
      <c r="M1188" s="139">
        <v>0</v>
      </c>
      <c r="N1188" s="139">
        <v>0</v>
      </c>
      <c r="O1188" s="139">
        <v>0</v>
      </c>
      <c r="P1188" s="140">
        <f>SUM(D1188:O1188)</f>
        <v>0</v>
      </c>
    </row>
    <row r="1189" spans="1:17" hidden="1" x14ac:dyDescent="0.25">
      <c r="A1189" s="255" t="str">
        <f>IF(B1189=1,A1187,"")</f>
        <v/>
      </c>
      <c r="B1189" s="39" t="str">
        <f t="shared" ref="B1189:B1237" si="86">IF(C1189&lt;&gt;0,1,"")</f>
        <v/>
      </c>
      <c r="C1189" s="138">
        <f>VLOOKUP($Y$11,CAD!$H$7:$I$31,2,0)</f>
        <v>0</v>
      </c>
      <c r="D1189" s="40">
        <v>0</v>
      </c>
      <c r="E1189" s="40">
        <v>0</v>
      </c>
      <c r="F1189" s="40">
        <v>0</v>
      </c>
      <c r="G1189" s="40">
        <v>0</v>
      </c>
      <c r="H1189" s="40">
        <v>0</v>
      </c>
      <c r="I1189" s="40">
        <v>0</v>
      </c>
      <c r="J1189" s="40">
        <v>0</v>
      </c>
      <c r="K1189" s="40">
        <v>0</v>
      </c>
      <c r="L1189" s="40">
        <v>0</v>
      </c>
      <c r="M1189" s="40">
        <v>0</v>
      </c>
      <c r="N1189" s="40">
        <v>0</v>
      </c>
      <c r="O1189" s="40">
        <v>0</v>
      </c>
      <c r="P1189" s="141">
        <f t="shared" ref="P1189:P1237" si="87">SUM(D1189:O1189)</f>
        <v>0</v>
      </c>
    </row>
    <row r="1190" spans="1:17" hidden="1" x14ac:dyDescent="0.25">
      <c r="A1190" s="255" t="str">
        <f>IF(B1190=1,A1187,"")</f>
        <v/>
      </c>
      <c r="B1190" s="39" t="str">
        <f t="shared" si="86"/>
        <v/>
      </c>
      <c r="C1190" s="138">
        <f>VLOOKUP($Y$12,CAD!$H$7:$I$31,2,0)</f>
        <v>0</v>
      </c>
      <c r="D1190" s="40">
        <v>0</v>
      </c>
      <c r="E1190" s="40">
        <v>0</v>
      </c>
      <c r="F1190" s="40">
        <v>0</v>
      </c>
      <c r="G1190" s="40">
        <v>0</v>
      </c>
      <c r="H1190" s="40">
        <v>0</v>
      </c>
      <c r="I1190" s="40">
        <v>0</v>
      </c>
      <c r="J1190" s="40">
        <v>0</v>
      </c>
      <c r="K1190" s="40">
        <v>0</v>
      </c>
      <c r="L1190" s="40">
        <v>0</v>
      </c>
      <c r="M1190" s="40">
        <v>0</v>
      </c>
      <c r="N1190" s="40">
        <v>0</v>
      </c>
      <c r="O1190" s="40">
        <v>0</v>
      </c>
      <c r="P1190" s="141">
        <f t="shared" si="87"/>
        <v>0</v>
      </c>
    </row>
    <row r="1191" spans="1:17" hidden="1" x14ac:dyDescent="0.25">
      <c r="A1191" s="255" t="str">
        <f>IF(B1191=1,A1187,"")</f>
        <v/>
      </c>
      <c r="B1191" s="39" t="str">
        <f t="shared" si="86"/>
        <v/>
      </c>
      <c r="C1191" s="138">
        <f>VLOOKUP($Y$13,CAD!$H$7:$I$31,2,0)</f>
        <v>0</v>
      </c>
      <c r="D1191" s="40">
        <v>0</v>
      </c>
      <c r="E1191" s="40">
        <v>0</v>
      </c>
      <c r="F1191" s="40">
        <v>0</v>
      </c>
      <c r="G1191" s="40">
        <v>0</v>
      </c>
      <c r="H1191" s="40">
        <v>0</v>
      </c>
      <c r="I1191" s="40">
        <v>0</v>
      </c>
      <c r="J1191" s="40">
        <v>0</v>
      </c>
      <c r="K1191" s="40">
        <v>0</v>
      </c>
      <c r="L1191" s="40">
        <v>0</v>
      </c>
      <c r="M1191" s="40">
        <v>0</v>
      </c>
      <c r="N1191" s="40">
        <v>0</v>
      </c>
      <c r="O1191" s="40">
        <v>0</v>
      </c>
      <c r="P1191" s="141">
        <f t="shared" si="87"/>
        <v>0</v>
      </c>
    </row>
    <row r="1192" spans="1:17" hidden="1" x14ac:dyDescent="0.25">
      <c r="A1192" s="255" t="str">
        <f>IF(B1192=1,A1187,"")</f>
        <v/>
      </c>
      <c r="B1192" s="39" t="str">
        <f t="shared" si="86"/>
        <v/>
      </c>
      <c r="C1192" s="138">
        <f>VLOOKUP($Y$14,CAD!$H$7:$I$31,2,0)</f>
        <v>0</v>
      </c>
      <c r="D1192" s="40">
        <v>0</v>
      </c>
      <c r="E1192" s="40">
        <v>0</v>
      </c>
      <c r="F1192" s="40">
        <v>0</v>
      </c>
      <c r="G1192" s="40">
        <v>0</v>
      </c>
      <c r="H1192" s="40">
        <v>0</v>
      </c>
      <c r="I1192" s="40">
        <v>0</v>
      </c>
      <c r="J1192" s="40">
        <v>0</v>
      </c>
      <c r="K1192" s="40">
        <v>0</v>
      </c>
      <c r="L1192" s="40">
        <v>0</v>
      </c>
      <c r="M1192" s="40">
        <v>0</v>
      </c>
      <c r="N1192" s="40">
        <v>0</v>
      </c>
      <c r="O1192" s="40">
        <v>0</v>
      </c>
      <c r="P1192" s="141">
        <f t="shared" si="87"/>
        <v>0</v>
      </c>
    </row>
    <row r="1193" spans="1:17" hidden="1" x14ac:dyDescent="0.25">
      <c r="A1193" s="255" t="str">
        <f>IF(B1193=1,A1187,"")</f>
        <v/>
      </c>
      <c r="B1193" s="39" t="str">
        <f t="shared" si="86"/>
        <v/>
      </c>
      <c r="C1193" s="138">
        <f>VLOOKUP($Y$15,CAD!$H$7:$I$31,2,0)</f>
        <v>0</v>
      </c>
      <c r="D1193" s="40">
        <v>0</v>
      </c>
      <c r="E1193" s="40">
        <v>0</v>
      </c>
      <c r="F1193" s="40">
        <v>0</v>
      </c>
      <c r="G1193" s="40">
        <v>0</v>
      </c>
      <c r="H1193" s="40">
        <v>0</v>
      </c>
      <c r="I1193" s="40">
        <v>0</v>
      </c>
      <c r="J1193" s="40">
        <v>0</v>
      </c>
      <c r="K1193" s="40">
        <v>0</v>
      </c>
      <c r="L1193" s="40">
        <v>0</v>
      </c>
      <c r="M1193" s="40">
        <v>0</v>
      </c>
      <c r="N1193" s="40">
        <v>0</v>
      </c>
      <c r="O1193" s="40">
        <v>0</v>
      </c>
      <c r="P1193" s="141">
        <f t="shared" si="87"/>
        <v>0</v>
      </c>
    </row>
    <row r="1194" spans="1:17" hidden="1" x14ac:dyDescent="0.25">
      <c r="A1194" s="255" t="str">
        <f>IF(B1194=1,A1187,"")</f>
        <v/>
      </c>
      <c r="B1194" s="39" t="str">
        <f t="shared" si="86"/>
        <v/>
      </c>
      <c r="C1194" s="138">
        <f>VLOOKUP($Y$16,CAD!$H$7:$I$31,2,0)</f>
        <v>0</v>
      </c>
      <c r="D1194" s="40">
        <v>0</v>
      </c>
      <c r="E1194" s="40">
        <v>0</v>
      </c>
      <c r="F1194" s="40">
        <v>0</v>
      </c>
      <c r="G1194" s="40">
        <v>0</v>
      </c>
      <c r="H1194" s="40">
        <v>0</v>
      </c>
      <c r="I1194" s="40">
        <v>0</v>
      </c>
      <c r="J1194" s="40">
        <v>0</v>
      </c>
      <c r="K1194" s="40">
        <v>0</v>
      </c>
      <c r="L1194" s="40">
        <v>0</v>
      </c>
      <c r="M1194" s="40">
        <v>0</v>
      </c>
      <c r="N1194" s="40">
        <v>0</v>
      </c>
      <c r="O1194" s="40">
        <v>0</v>
      </c>
      <c r="P1194" s="141">
        <f t="shared" si="87"/>
        <v>0</v>
      </c>
    </row>
    <row r="1195" spans="1:17" hidden="1" x14ac:dyDescent="0.25">
      <c r="A1195" s="255" t="str">
        <f>IF(B1195=1,A1187,"")</f>
        <v/>
      </c>
      <c r="B1195" s="39" t="str">
        <f t="shared" si="86"/>
        <v/>
      </c>
      <c r="C1195" s="138">
        <f>VLOOKUP($Y$17,CAD!$H$7:$I$31,2,0)</f>
        <v>0</v>
      </c>
      <c r="D1195" s="40">
        <v>0</v>
      </c>
      <c r="E1195" s="40">
        <v>0</v>
      </c>
      <c r="F1195" s="40">
        <v>0</v>
      </c>
      <c r="G1195" s="40">
        <v>0</v>
      </c>
      <c r="H1195" s="40">
        <v>0</v>
      </c>
      <c r="I1195" s="40">
        <v>0</v>
      </c>
      <c r="J1195" s="40">
        <v>0</v>
      </c>
      <c r="K1195" s="40">
        <v>0</v>
      </c>
      <c r="L1195" s="40">
        <v>0</v>
      </c>
      <c r="M1195" s="40">
        <v>0</v>
      </c>
      <c r="N1195" s="40">
        <v>0</v>
      </c>
      <c r="O1195" s="40">
        <v>0</v>
      </c>
      <c r="P1195" s="141">
        <f t="shared" si="87"/>
        <v>0</v>
      </c>
    </row>
    <row r="1196" spans="1:17" hidden="1" x14ac:dyDescent="0.25">
      <c r="A1196" s="255" t="str">
        <f>IF(B1196=1,A1187,"")</f>
        <v/>
      </c>
      <c r="B1196" s="39" t="str">
        <f t="shared" si="86"/>
        <v/>
      </c>
      <c r="C1196" s="138">
        <f>VLOOKUP($Y$18,CAD!$H$7:$I$31,2,0)</f>
        <v>0</v>
      </c>
      <c r="D1196" s="40">
        <v>0</v>
      </c>
      <c r="E1196" s="40">
        <v>0</v>
      </c>
      <c r="F1196" s="40">
        <v>0</v>
      </c>
      <c r="G1196" s="40">
        <v>0</v>
      </c>
      <c r="H1196" s="40">
        <v>0</v>
      </c>
      <c r="I1196" s="40">
        <v>0</v>
      </c>
      <c r="J1196" s="40">
        <v>0</v>
      </c>
      <c r="K1196" s="40">
        <v>0</v>
      </c>
      <c r="L1196" s="40">
        <v>0</v>
      </c>
      <c r="M1196" s="40">
        <v>0</v>
      </c>
      <c r="N1196" s="40">
        <v>0</v>
      </c>
      <c r="O1196" s="40">
        <v>0</v>
      </c>
      <c r="P1196" s="141">
        <f t="shared" si="87"/>
        <v>0</v>
      </c>
    </row>
    <row r="1197" spans="1:17" hidden="1" x14ac:dyDescent="0.25">
      <c r="A1197" s="255" t="str">
        <f>IF(B1197=1,A1187,"")</f>
        <v/>
      </c>
      <c r="B1197" s="39" t="str">
        <f t="shared" si="86"/>
        <v/>
      </c>
      <c r="C1197" s="138">
        <f>VLOOKUP($Y$19,CAD!$H$7:$I$31,2,0)</f>
        <v>0</v>
      </c>
      <c r="D1197" s="40">
        <v>0</v>
      </c>
      <c r="E1197" s="40">
        <v>0</v>
      </c>
      <c r="F1197" s="40">
        <v>0</v>
      </c>
      <c r="G1197" s="40">
        <v>0</v>
      </c>
      <c r="H1197" s="40">
        <v>0</v>
      </c>
      <c r="I1197" s="40">
        <v>0</v>
      </c>
      <c r="J1197" s="40">
        <v>0</v>
      </c>
      <c r="K1197" s="40">
        <v>0</v>
      </c>
      <c r="L1197" s="40">
        <v>0</v>
      </c>
      <c r="M1197" s="40">
        <v>0</v>
      </c>
      <c r="N1197" s="40">
        <v>0</v>
      </c>
      <c r="O1197" s="40">
        <v>0</v>
      </c>
      <c r="P1197" s="141">
        <f t="shared" si="87"/>
        <v>0</v>
      </c>
    </row>
    <row r="1198" spans="1:17" hidden="1" x14ac:dyDescent="0.25">
      <c r="A1198" s="255" t="str">
        <f>IF(B1198=1,A1187,"")</f>
        <v/>
      </c>
      <c r="B1198" s="39" t="str">
        <f t="shared" si="86"/>
        <v/>
      </c>
      <c r="C1198" s="138">
        <f>VLOOKUP($Y$20,CAD!$H$7:$I$31,2,0)</f>
        <v>0</v>
      </c>
      <c r="D1198" s="40">
        <v>0</v>
      </c>
      <c r="E1198" s="40">
        <v>0</v>
      </c>
      <c r="F1198" s="40">
        <v>0</v>
      </c>
      <c r="G1198" s="40">
        <v>0</v>
      </c>
      <c r="H1198" s="40">
        <v>0</v>
      </c>
      <c r="I1198" s="40">
        <v>0</v>
      </c>
      <c r="J1198" s="40">
        <v>0</v>
      </c>
      <c r="K1198" s="40">
        <v>0</v>
      </c>
      <c r="L1198" s="40">
        <v>0</v>
      </c>
      <c r="M1198" s="40">
        <v>0</v>
      </c>
      <c r="N1198" s="40">
        <v>0</v>
      </c>
      <c r="O1198" s="40">
        <v>0</v>
      </c>
      <c r="P1198" s="141">
        <f t="shared" si="87"/>
        <v>0</v>
      </c>
    </row>
    <row r="1199" spans="1:17" hidden="1" x14ac:dyDescent="0.25">
      <c r="A1199" s="255" t="str">
        <f>IF(B1199=1,A1187,"")</f>
        <v/>
      </c>
      <c r="B1199" s="39" t="str">
        <f t="shared" si="86"/>
        <v/>
      </c>
      <c r="C1199" s="138">
        <f>VLOOKUP($Y$21,CAD!$H$7:$I$31,2,0)</f>
        <v>0</v>
      </c>
      <c r="D1199" s="40">
        <v>0</v>
      </c>
      <c r="E1199" s="40">
        <v>0</v>
      </c>
      <c r="F1199" s="40">
        <v>0</v>
      </c>
      <c r="G1199" s="40">
        <v>0</v>
      </c>
      <c r="H1199" s="40">
        <v>0</v>
      </c>
      <c r="I1199" s="40">
        <v>0</v>
      </c>
      <c r="J1199" s="40">
        <v>0</v>
      </c>
      <c r="K1199" s="40">
        <v>0</v>
      </c>
      <c r="L1199" s="40">
        <v>0</v>
      </c>
      <c r="M1199" s="40">
        <v>0</v>
      </c>
      <c r="N1199" s="40">
        <v>0</v>
      </c>
      <c r="O1199" s="40">
        <v>0</v>
      </c>
      <c r="P1199" s="141">
        <f t="shared" si="87"/>
        <v>0</v>
      </c>
    </row>
    <row r="1200" spans="1:17" hidden="1" x14ac:dyDescent="0.25">
      <c r="A1200" s="255" t="str">
        <f>IF(B1200=1,A1187,"")</f>
        <v/>
      </c>
      <c r="B1200" s="39" t="str">
        <f t="shared" si="86"/>
        <v/>
      </c>
      <c r="C1200" s="138">
        <f>VLOOKUP($Y$22,CAD!$H$7:$I$31,2,0)</f>
        <v>0</v>
      </c>
      <c r="D1200" s="40">
        <v>0</v>
      </c>
      <c r="E1200" s="40">
        <v>0</v>
      </c>
      <c r="F1200" s="40">
        <v>0</v>
      </c>
      <c r="G1200" s="40">
        <v>0</v>
      </c>
      <c r="H1200" s="40">
        <v>0</v>
      </c>
      <c r="I1200" s="40">
        <v>0</v>
      </c>
      <c r="J1200" s="40">
        <v>0</v>
      </c>
      <c r="K1200" s="40">
        <v>0</v>
      </c>
      <c r="L1200" s="40">
        <v>0</v>
      </c>
      <c r="M1200" s="40">
        <v>0</v>
      </c>
      <c r="N1200" s="40">
        <v>0</v>
      </c>
      <c r="O1200" s="40">
        <v>0</v>
      </c>
      <c r="P1200" s="141">
        <f t="shared" si="87"/>
        <v>0</v>
      </c>
    </row>
    <row r="1201" spans="1:16" hidden="1" x14ac:dyDescent="0.25">
      <c r="A1201" s="255" t="str">
        <f>IF(B1201=1,A1187,"")</f>
        <v/>
      </c>
      <c r="B1201" s="39" t="str">
        <f t="shared" si="86"/>
        <v/>
      </c>
      <c r="C1201" s="138">
        <f>VLOOKUP($Y$23,CAD!$H$7:$I$31,2,0)</f>
        <v>0</v>
      </c>
      <c r="D1201" s="40">
        <v>0</v>
      </c>
      <c r="E1201" s="40">
        <v>0</v>
      </c>
      <c r="F1201" s="40">
        <v>0</v>
      </c>
      <c r="G1201" s="40">
        <v>0</v>
      </c>
      <c r="H1201" s="40">
        <v>0</v>
      </c>
      <c r="I1201" s="40">
        <v>0</v>
      </c>
      <c r="J1201" s="40">
        <v>0</v>
      </c>
      <c r="K1201" s="40">
        <v>0</v>
      </c>
      <c r="L1201" s="40">
        <v>0</v>
      </c>
      <c r="M1201" s="40">
        <v>0</v>
      </c>
      <c r="N1201" s="40">
        <v>0</v>
      </c>
      <c r="O1201" s="40">
        <v>0</v>
      </c>
      <c r="P1201" s="141">
        <f t="shared" si="87"/>
        <v>0</v>
      </c>
    </row>
    <row r="1202" spans="1:16" hidden="1" x14ac:dyDescent="0.25">
      <c r="A1202" s="255" t="str">
        <f>IF(B1202=1,A1187,"")</f>
        <v/>
      </c>
      <c r="B1202" s="39" t="str">
        <f t="shared" si="86"/>
        <v/>
      </c>
      <c r="C1202" s="138">
        <f>VLOOKUP($Y$24,CAD!$H$7:$I$31,2,0)</f>
        <v>0</v>
      </c>
      <c r="D1202" s="40">
        <v>0</v>
      </c>
      <c r="E1202" s="40">
        <v>0</v>
      </c>
      <c r="F1202" s="40">
        <v>0</v>
      </c>
      <c r="G1202" s="40">
        <v>0</v>
      </c>
      <c r="H1202" s="40">
        <v>0</v>
      </c>
      <c r="I1202" s="40">
        <v>0</v>
      </c>
      <c r="J1202" s="40">
        <v>0</v>
      </c>
      <c r="K1202" s="40">
        <v>0</v>
      </c>
      <c r="L1202" s="40">
        <v>0</v>
      </c>
      <c r="M1202" s="40">
        <v>0</v>
      </c>
      <c r="N1202" s="40">
        <v>0</v>
      </c>
      <c r="O1202" s="40">
        <v>0</v>
      </c>
      <c r="P1202" s="141">
        <f t="shared" si="87"/>
        <v>0</v>
      </c>
    </row>
    <row r="1203" spans="1:16" hidden="1" x14ac:dyDescent="0.25">
      <c r="A1203" s="255" t="str">
        <f>IF(B1203=1,A1187,"")</f>
        <v/>
      </c>
      <c r="B1203" s="39" t="str">
        <f t="shared" si="86"/>
        <v/>
      </c>
      <c r="C1203" s="138">
        <f>VLOOKUP($Y$25,CAD!$H$7:$I$31,2,0)</f>
        <v>0</v>
      </c>
      <c r="D1203" s="40">
        <v>0</v>
      </c>
      <c r="E1203" s="40">
        <v>0</v>
      </c>
      <c r="F1203" s="40">
        <v>0</v>
      </c>
      <c r="G1203" s="40">
        <v>0</v>
      </c>
      <c r="H1203" s="40">
        <v>0</v>
      </c>
      <c r="I1203" s="40">
        <v>0</v>
      </c>
      <c r="J1203" s="40">
        <v>0</v>
      </c>
      <c r="K1203" s="40">
        <v>0</v>
      </c>
      <c r="L1203" s="40">
        <v>0</v>
      </c>
      <c r="M1203" s="40">
        <v>0</v>
      </c>
      <c r="N1203" s="40">
        <v>0</v>
      </c>
      <c r="O1203" s="40">
        <v>0</v>
      </c>
      <c r="P1203" s="141">
        <f t="shared" si="87"/>
        <v>0</v>
      </c>
    </row>
    <row r="1204" spans="1:16" hidden="1" x14ac:dyDescent="0.25">
      <c r="A1204" s="255" t="str">
        <f>IF(B1204=1,A1187,"")</f>
        <v/>
      </c>
      <c r="B1204" s="39" t="str">
        <f t="shared" si="86"/>
        <v/>
      </c>
      <c r="C1204" s="138">
        <f>VLOOKUP($Y$26,CAD!$H$7:$I$31,2,0)</f>
        <v>0</v>
      </c>
      <c r="D1204" s="40">
        <v>0</v>
      </c>
      <c r="E1204" s="40">
        <v>0</v>
      </c>
      <c r="F1204" s="40">
        <v>0</v>
      </c>
      <c r="G1204" s="40">
        <v>0</v>
      </c>
      <c r="H1204" s="40">
        <v>0</v>
      </c>
      <c r="I1204" s="40">
        <v>0</v>
      </c>
      <c r="J1204" s="40">
        <v>0</v>
      </c>
      <c r="K1204" s="40">
        <v>0</v>
      </c>
      <c r="L1204" s="40">
        <v>0</v>
      </c>
      <c r="M1204" s="40">
        <v>0</v>
      </c>
      <c r="N1204" s="40">
        <v>0</v>
      </c>
      <c r="O1204" s="40">
        <v>0</v>
      </c>
      <c r="P1204" s="141">
        <f t="shared" si="87"/>
        <v>0</v>
      </c>
    </row>
    <row r="1205" spans="1:16" hidden="1" x14ac:dyDescent="0.25">
      <c r="A1205" s="255" t="str">
        <f>IF(B1205=1,A1187,"")</f>
        <v/>
      </c>
      <c r="B1205" s="39" t="str">
        <f t="shared" si="86"/>
        <v/>
      </c>
      <c r="C1205" s="138">
        <f>VLOOKUP($Y$27,CAD!$H$7:$I$31,2,0)</f>
        <v>0</v>
      </c>
      <c r="D1205" s="40">
        <v>0</v>
      </c>
      <c r="E1205" s="40">
        <v>0</v>
      </c>
      <c r="F1205" s="40">
        <v>0</v>
      </c>
      <c r="G1205" s="40">
        <v>0</v>
      </c>
      <c r="H1205" s="40">
        <v>0</v>
      </c>
      <c r="I1205" s="40">
        <v>0</v>
      </c>
      <c r="J1205" s="40">
        <v>0</v>
      </c>
      <c r="K1205" s="40">
        <v>0</v>
      </c>
      <c r="L1205" s="40">
        <v>0</v>
      </c>
      <c r="M1205" s="40">
        <v>0</v>
      </c>
      <c r="N1205" s="40">
        <v>0</v>
      </c>
      <c r="O1205" s="40">
        <v>0</v>
      </c>
      <c r="P1205" s="141">
        <f t="shared" si="87"/>
        <v>0</v>
      </c>
    </row>
    <row r="1206" spans="1:16" hidden="1" x14ac:dyDescent="0.25">
      <c r="A1206" s="255" t="str">
        <f>IF(B1206=1,A1187,"")</f>
        <v/>
      </c>
      <c r="B1206" s="39" t="str">
        <f t="shared" si="86"/>
        <v/>
      </c>
      <c r="C1206" s="138">
        <f>VLOOKUP($Y$28,CAD!$H$7:$I$31,2,0)</f>
        <v>0</v>
      </c>
      <c r="D1206" s="40">
        <v>0</v>
      </c>
      <c r="E1206" s="40">
        <v>0</v>
      </c>
      <c r="F1206" s="40">
        <v>0</v>
      </c>
      <c r="G1206" s="40">
        <v>0</v>
      </c>
      <c r="H1206" s="40">
        <v>0</v>
      </c>
      <c r="I1206" s="40">
        <v>0</v>
      </c>
      <c r="J1206" s="40">
        <v>0</v>
      </c>
      <c r="K1206" s="40">
        <v>0</v>
      </c>
      <c r="L1206" s="40">
        <v>0</v>
      </c>
      <c r="M1206" s="40">
        <v>0</v>
      </c>
      <c r="N1206" s="40">
        <v>0</v>
      </c>
      <c r="O1206" s="40">
        <v>0</v>
      </c>
      <c r="P1206" s="141">
        <f t="shared" si="87"/>
        <v>0</v>
      </c>
    </row>
    <row r="1207" spans="1:16" hidden="1" x14ac:dyDescent="0.25">
      <c r="A1207" s="255" t="str">
        <f>IF(B1207=1,A1187,"")</f>
        <v/>
      </c>
      <c r="B1207" s="39" t="str">
        <f t="shared" si="86"/>
        <v/>
      </c>
      <c r="C1207" s="138">
        <f>VLOOKUP($Y$29,CAD!$H$7:$I$31,2,0)</f>
        <v>0</v>
      </c>
      <c r="D1207" s="40">
        <v>0</v>
      </c>
      <c r="E1207" s="40">
        <v>0</v>
      </c>
      <c r="F1207" s="40">
        <v>0</v>
      </c>
      <c r="G1207" s="40">
        <v>0</v>
      </c>
      <c r="H1207" s="40">
        <v>0</v>
      </c>
      <c r="I1207" s="40">
        <v>0</v>
      </c>
      <c r="J1207" s="40">
        <v>0</v>
      </c>
      <c r="K1207" s="40">
        <v>0</v>
      </c>
      <c r="L1207" s="40">
        <v>0</v>
      </c>
      <c r="M1207" s="40">
        <v>0</v>
      </c>
      <c r="N1207" s="40">
        <v>0</v>
      </c>
      <c r="O1207" s="40">
        <v>0</v>
      </c>
      <c r="P1207" s="141">
        <f t="shared" si="87"/>
        <v>0</v>
      </c>
    </row>
    <row r="1208" spans="1:16" hidden="1" x14ac:dyDescent="0.25">
      <c r="A1208" s="255" t="str">
        <f>IF(B1208=1,A1187,"")</f>
        <v/>
      </c>
      <c r="B1208" s="39" t="str">
        <f t="shared" si="86"/>
        <v/>
      </c>
      <c r="C1208" s="138">
        <f>VLOOKUP($Y$30,CAD!$H$7:$I$31,2,0)</f>
        <v>0</v>
      </c>
      <c r="D1208" s="40">
        <v>0</v>
      </c>
      <c r="E1208" s="40">
        <v>0</v>
      </c>
      <c r="F1208" s="40">
        <v>0</v>
      </c>
      <c r="G1208" s="40">
        <v>0</v>
      </c>
      <c r="H1208" s="40">
        <v>0</v>
      </c>
      <c r="I1208" s="40">
        <v>0</v>
      </c>
      <c r="J1208" s="40">
        <v>0</v>
      </c>
      <c r="K1208" s="40">
        <v>0</v>
      </c>
      <c r="L1208" s="40">
        <v>0</v>
      </c>
      <c r="M1208" s="40">
        <v>0</v>
      </c>
      <c r="N1208" s="40">
        <v>0</v>
      </c>
      <c r="O1208" s="40">
        <v>0</v>
      </c>
      <c r="P1208" s="141">
        <f t="shared" si="87"/>
        <v>0</v>
      </c>
    </row>
    <row r="1209" spans="1:16" hidden="1" x14ac:dyDescent="0.25">
      <c r="A1209" s="255" t="str">
        <f>IF(B1209=1,A1187,"")</f>
        <v/>
      </c>
      <c r="B1209" s="39" t="str">
        <f t="shared" si="86"/>
        <v/>
      </c>
      <c r="C1209" s="138">
        <f>VLOOKUP($Y$31,CAD!$H$7:$I$31,2,0)</f>
        <v>0</v>
      </c>
      <c r="D1209" s="40">
        <v>0</v>
      </c>
      <c r="E1209" s="40">
        <v>0</v>
      </c>
      <c r="F1209" s="40">
        <v>0</v>
      </c>
      <c r="G1209" s="40">
        <v>0</v>
      </c>
      <c r="H1209" s="40">
        <v>0</v>
      </c>
      <c r="I1209" s="40">
        <v>0</v>
      </c>
      <c r="J1209" s="40">
        <v>0</v>
      </c>
      <c r="K1209" s="40">
        <v>0</v>
      </c>
      <c r="L1209" s="40">
        <v>0</v>
      </c>
      <c r="M1209" s="40">
        <v>0</v>
      </c>
      <c r="N1209" s="40">
        <v>0</v>
      </c>
      <c r="O1209" s="40">
        <v>0</v>
      </c>
      <c r="P1209" s="141">
        <f t="shared" si="87"/>
        <v>0</v>
      </c>
    </row>
    <row r="1210" spans="1:16" hidden="1" x14ac:dyDescent="0.25">
      <c r="A1210" s="255" t="str">
        <f>IF(B1210=1,A1187,"")</f>
        <v/>
      </c>
      <c r="B1210" s="39" t="str">
        <f t="shared" si="86"/>
        <v/>
      </c>
      <c r="C1210" s="138">
        <f>VLOOKUP($Y$32,CAD!$H$7:$I$31,2,0)</f>
        <v>0</v>
      </c>
      <c r="D1210" s="40">
        <v>0</v>
      </c>
      <c r="E1210" s="40">
        <v>0</v>
      </c>
      <c r="F1210" s="40">
        <v>0</v>
      </c>
      <c r="G1210" s="40">
        <v>0</v>
      </c>
      <c r="H1210" s="40">
        <v>0</v>
      </c>
      <c r="I1210" s="40">
        <v>0</v>
      </c>
      <c r="J1210" s="40">
        <v>0</v>
      </c>
      <c r="K1210" s="40">
        <v>0</v>
      </c>
      <c r="L1210" s="40">
        <v>0</v>
      </c>
      <c r="M1210" s="40">
        <v>0</v>
      </c>
      <c r="N1210" s="40">
        <v>0</v>
      </c>
      <c r="O1210" s="40">
        <v>0</v>
      </c>
      <c r="P1210" s="141">
        <f t="shared" si="87"/>
        <v>0</v>
      </c>
    </row>
    <row r="1211" spans="1:16" hidden="1" x14ac:dyDescent="0.25">
      <c r="A1211" s="255" t="str">
        <f>IF(B1211=1,A1187,"")</f>
        <v/>
      </c>
      <c r="B1211" s="39" t="str">
        <f t="shared" si="86"/>
        <v/>
      </c>
      <c r="C1211" s="138">
        <f>VLOOKUP($Y$33,CAD!$H$7:$I$31,2,0)</f>
        <v>0</v>
      </c>
      <c r="D1211" s="40">
        <v>0</v>
      </c>
      <c r="E1211" s="40">
        <v>0</v>
      </c>
      <c r="F1211" s="40">
        <v>0</v>
      </c>
      <c r="G1211" s="40">
        <v>0</v>
      </c>
      <c r="H1211" s="40">
        <v>0</v>
      </c>
      <c r="I1211" s="40">
        <v>0</v>
      </c>
      <c r="J1211" s="40">
        <v>0</v>
      </c>
      <c r="K1211" s="40">
        <v>0</v>
      </c>
      <c r="L1211" s="40">
        <v>0</v>
      </c>
      <c r="M1211" s="40">
        <v>0</v>
      </c>
      <c r="N1211" s="40">
        <v>0</v>
      </c>
      <c r="O1211" s="40">
        <v>0</v>
      </c>
      <c r="P1211" s="141">
        <f t="shared" si="87"/>
        <v>0</v>
      </c>
    </row>
    <row r="1212" spans="1:16" hidden="1" x14ac:dyDescent="0.25">
      <c r="A1212" s="255" t="str">
        <f>IF(B1212=1,A1187,"")</f>
        <v/>
      </c>
      <c r="B1212" s="39" t="str">
        <f t="shared" si="86"/>
        <v/>
      </c>
      <c r="C1212" s="138">
        <f>VLOOKUP($Y$34,CAD!$H$7:$I$31,2,0)</f>
        <v>0</v>
      </c>
      <c r="D1212" s="40">
        <v>0</v>
      </c>
      <c r="E1212" s="40">
        <v>0</v>
      </c>
      <c r="F1212" s="40">
        <v>0</v>
      </c>
      <c r="G1212" s="40">
        <v>0</v>
      </c>
      <c r="H1212" s="40">
        <v>0</v>
      </c>
      <c r="I1212" s="40">
        <v>0</v>
      </c>
      <c r="J1212" s="40">
        <v>0</v>
      </c>
      <c r="K1212" s="40">
        <v>0</v>
      </c>
      <c r="L1212" s="40">
        <v>0</v>
      </c>
      <c r="M1212" s="40">
        <v>0</v>
      </c>
      <c r="N1212" s="40">
        <v>0</v>
      </c>
      <c r="O1212" s="40">
        <v>0</v>
      </c>
      <c r="P1212" s="141">
        <f t="shared" si="87"/>
        <v>0</v>
      </c>
    </row>
    <row r="1213" spans="1:16" hidden="1" x14ac:dyDescent="0.25">
      <c r="A1213" s="255" t="str">
        <f>IF(B1213=1,A1187,"")</f>
        <v/>
      </c>
      <c r="B1213" s="39" t="str">
        <f t="shared" si="86"/>
        <v/>
      </c>
      <c r="C1213" s="137">
        <f>VLOOKUP($Y$35,CAD!$J$7:$K$31,2,0)</f>
        <v>0</v>
      </c>
      <c r="D1213" s="40">
        <v>0</v>
      </c>
      <c r="E1213" s="40">
        <v>0</v>
      </c>
      <c r="F1213" s="40">
        <v>0</v>
      </c>
      <c r="G1213" s="40">
        <v>0</v>
      </c>
      <c r="H1213" s="40">
        <v>0</v>
      </c>
      <c r="I1213" s="40">
        <v>0</v>
      </c>
      <c r="J1213" s="40">
        <v>0</v>
      </c>
      <c r="K1213" s="40">
        <v>0</v>
      </c>
      <c r="L1213" s="40">
        <v>0</v>
      </c>
      <c r="M1213" s="40">
        <v>0</v>
      </c>
      <c r="N1213" s="40">
        <v>0</v>
      </c>
      <c r="O1213" s="40">
        <v>0</v>
      </c>
      <c r="P1213" s="141">
        <f t="shared" si="87"/>
        <v>0</v>
      </c>
    </row>
    <row r="1214" spans="1:16" hidden="1" x14ac:dyDescent="0.25">
      <c r="A1214" s="255" t="str">
        <f>IF(B1214=1,A1187,"")</f>
        <v/>
      </c>
      <c r="B1214" s="39" t="str">
        <f t="shared" si="86"/>
        <v/>
      </c>
      <c r="C1214" s="137">
        <f>VLOOKUP($Y$36,CAD!$J$7:$K$31,2,0)</f>
        <v>0</v>
      </c>
      <c r="D1214" s="40">
        <v>0</v>
      </c>
      <c r="E1214" s="40">
        <v>0</v>
      </c>
      <c r="F1214" s="40">
        <v>0</v>
      </c>
      <c r="G1214" s="40">
        <v>0</v>
      </c>
      <c r="H1214" s="40">
        <v>0</v>
      </c>
      <c r="I1214" s="40">
        <v>0</v>
      </c>
      <c r="J1214" s="40">
        <v>0</v>
      </c>
      <c r="K1214" s="40">
        <v>0</v>
      </c>
      <c r="L1214" s="40">
        <v>0</v>
      </c>
      <c r="M1214" s="40">
        <v>0</v>
      </c>
      <c r="N1214" s="40">
        <v>0</v>
      </c>
      <c r="O1214" s="40">
        <v>0</v>
      </c>
      <c r="P1214" s="141">
        <f t="shared" si="87"/>
        <v>0</v>
      </c>
    </row>
    <row r="1215" spans="1:16" hidden="1" x14ac:dyDescent="0.25">
      <c r="A1215" s="255" t="str">
        <f>IF(B1215=1,A1187,"")</f>
        <v/>
      </c>
      <c r="B1215" s="39" t="str">
        <f t="shared" si="86"/>
        <v/>
      </c>
      <c r="C1215" s="137">
        <f>VLOOKUP($Y$37,CAD!$J$7:$K$31,2,0)</f>
        <v>0</v>
      </c>
      <c r="D1215" s="40">
        <v>0</v>
      </c>
      <c r="E1215" s="40">
        <v>0</v>
      </c>
      <c r="F1215" s="40">
        <v>0</v>
      </c>
      <c r="G1215" s="40">
        <v>0</v>
      </c>
      <c r="H1215" s="40">
        <v>0</v>
      </c>
      <c r="I1215" s="40">
        <v>0</v>
      </c>
      <c r="J1215" s="40">
        <v>0</v>
      </c>
      <c r="K1215" s="40">
        <v>0</v>
      </c>
      <c r="L1215" s="40">
        <v>0</v>
      </c>
      <c r="M1215" s="40">
        <v>0</v>
      </c>
      <c r="N1215" s="40">
        <v>0</v>
      </c>
      <c r="O1215" s="40">
        <v>0</v>
      </c>
      <c r="P1215" s="141">
        <f t="shared" si="87"/>
        <v>0</v>
      </c>
    </row>
    <row r="1216" spans="1:16" hidden="1" x14ac:dyDescent="0.25">
      <c r="A1216" s="255" t="str">
        <f>IF(B1216=1,A1187,"")</f>
        <v/>
      </c>
      <c r="B1216" s="39" t="str">
        <f t="shared" si="86"/>
        <v/>
      </c>
      <c r="C1216" s="137">
        <f>VLOOKUP($Y$38,CAD!$J$7:$K$31,2,0)</f>
        <v>0</v>
      </c>
      <c r="D1216" s="40">
        <v>0</v>
      </c>
      <c r="E1216" s="40">
        <v>0</v>
      </c>
      <c r="F1216" s="40">
        <v>0</v>
      </c>
      <c r="G1216" s="40">
        <v>0</v>
      </c>
      <c r="H1216" s="40">
        <v>0</v>
      </c>
      <c r="I1216" s="40">
        <v>0</v>
      </c>
      <c r="J1216" s="40">
        <v>0</v>
      </c>
      <c r="K1216" s="40">
        <v>0</v>
      </c>
      <c r="L1216" s="40">
        <v>0</v>
      </c>
      <c r="M1216" s="40">
        <v>0</v>
      </c>
      <c r="N1216" s="40">
        <v>0</v>
      </c>
      <c r="O1216" s="40">
        <v>0</v>
      </c>
      <c r="P1216" s="141">
        <f t="shared" si="87"/>
        <v>0</v>
      </c>
    </row>
    <row r="1217" spans="1:16" hidden="1" x14ac:dyDescent="0.25">
      <c r="A1217" s="255" t="str">
        <f>IF(B1217=1,A1187,"")</f>
        <v/>
      </c>
      <c r="B1217" s="39" t="str">
        <f t="shared" si="86"/>
        <v/>
      </c>
      <c r="C1217" s="137">
        <f>VLOOKUP($Y$39,CAD!$J$7:$K$31,2,0)</f>
        <v>0</v>
      </c>
      <c r="D1217" s="40">
        <v>0</v>
      </c>
      <c r="E1217" s="40">
        <v>0</v>
      </c>
      <c r="F1217" s="40">
        <v>0</v>
      </c>
      <c r="G1217" s="40">
        <v>0</v>
      </c>
      <c r="H1217" s="40">
        <v>0</v>
      </c>
      <c r="I1217" s="40">
        <v>0</v>
      </c>
      <c r="J1217" s="40">
        <v>0</v>
      </c>
      <c r="K1217" s="40">
        <v>0</v>
      </c>
      <c r="L1217" s="40">
        <v>0</v>
      </c>
      <c r="M1217" s="40">
        <v>0</v>
      </c>
      <c r="N1217" s="40">
        <v>0</v>
      </c>
      <c r="O1217" s="40">
        <v>0</v>
      </c>
      <c r="P1217" s="141">
        <f t="shared" si="87"/>
        <v>0</v>
      </c>
    </row>
    <row r="1218" spans="1:16" hidden="1" x14ac:dyDescent="0.25">
      <c r="A1218" s="255" t="str">
        <f>IF(B1218=1,A1187,"")</f>
        <v/>
      </c>
      <c r="B1218" s="39" t="str">
        <f t="shared" si="86"/>
        <v/>
      </c>
      <c r="C1218" s="137">
        <f>VLOOKUP($Y$40,CAD!$J$7:$K$31,2,0)</f>
        <v>0</v>
      </c>
      <c r="D1218" s="40">
        <v>0</v>
      </c>
      <c r="E1218" s="40">
        <v>0</v>
      </c>
      <c r="F1218" s="40">
        <v>0</v>
      </c>
      <c r="G1218" s="40">
        <v>0</v>
      </c>
      <c r="H1218" s="40">
        <v>0</v>
      </c>
      <c r="I1218" s="40">
        <v>0</v>
      </c>
      <c r="J1218" s="40">
        <v>0</v>
      </c>
      <c r="K1218" s="40">
        <v>0</v>
      </c>
      <c r="L1218" s="40">
        <v>0</v>
      </c>
      <c r="M1218" s="40">
        <v>0</v>
      </c>
      <c r="N1218" s="40">
        <v>0</v>
      </c>
      <c r="O1218" s="40">
        <v>0</v>
      </c>
      <c r="P1218" s="141">
        <f t="shared" si="87"/>
        <v>0</v>
      </c>
    </row>
    <row r="1219" spans="1:16" hidden="1" x14ac:dyDescent="0.25">
      <c r="A1219" s="255" t="str">
        <f>IF(B1219=1,A1187,"")</f>
        <v/>
      </c>
      <c r="B1219" s="39" t="str">
        <f t="shared" si="86"/>
        <v/>
      </c>
      <c r="C1219" s="137">
        <f>VLOOKUP($Y$41,CAD!$J$7:$K$31,2,0)</f>
        <v>0</v>
      </c>
      <c r="D1219" s="40">
        <v>0</v>
      </c>
      <c r="E1219" s="40">
        <v>0</v>
      </c>
      <c r="F1219" s="40">
        <v>0</v>
      </c>
      <c r="G1219" s="40">
        <v>0</v>
      </c>
      <c r="H1219" s="40">
        <v>0</v>
      </c>
      <c r="I1219" s="40">
        <v>0</v>
      </c>
      <c r="J1219" s="40">
        <v>0</v>
      </c>
      <c r="K1219" s="40">
        <v>0</v>
      </c>
      <c r="L1219" s="40">
        <v>0</v>
      </c>
      <c r="M1219" s="40">
        <v>0</v>
      </c>
      <c r="N1219" s="40">
        <v>0</v>
      </c>
      <c r="O1219" s="40">
        <v>0</v>
      </c>
      <c r="P1219" s="141">
        <f t="shared" si="87"/>
        <v>0</v>
      </c>
    </row>
    <row r="1220" spans="1:16" hidden="1" x14ac:dyDescent="0.25">
      <c r="A1220" s="255" t="str">
        <f>IF(B1220=1,A1187,"")</f>
        <v/>
      </c>
      <c r="B1220" s="39" t="str">
        <f t="shared" si="86"/>
        <v/>
      </c>
      <c r="C1220" s="137">
        <f>VLOOKUP($Y$42,CAD!$J$7:$K$31,2,0)</f>
        <v>0</v>
      </c>
      <c r="D1220" s="40">
        <v>0</v>
      </c>
      <c r="E1220" s="40">
        <v>0</v>
      </c>
      <c r="F1220" s="40">
        <v>0</v>
      </c>
      <c r="G1220" s="40">
        <v>0</v>
      </c>
      <c r="H1220" s="40">
        <v>0</v>
      </c>
      <c r="I1220" s="40">
        <v>0</v>
      </c>
      <c r="J1220" s="40">
        <v>0</v>
      </c>
      <c r="K1220" s="40">
        <v>0</v>
      </c>
      <c r="L1220" s="40">
        <v>0</v>
      </c>
      <c r="M1220" s="40">
        <v>0</v>
      </c>
      <c r="N1220" s="40">
        <v>0</v>
      </c>
      <c r="O1220" s="40">
        <v>0</v>
      </c>
      <c r="P1220" s="141">
        <f t="shared" si="87"/>
        <v>0</v>
      </c>
    </row>
    <row r="1221" spans="1:16" hidden="1" x14ac:dyDescent="0.25">
      <c r="A1221" s="255" t="str">
        <f>IF(B1221=1,A1187,"")</f>
        <v/>
      </c>
      <c r="B1221" s="39" t="str">
        <f t="shared" si="86"/>
        <v/>
      </c>
      <c r="C1221" s="137">
        <f>VLOOKUP($Y$43,CAD!$J$7:$K$31,2,0)</f>
        <v>0</v>
      </c>
      <c r="D1221" s="40">
        <v>0</v>
      </c>
      <c r="E1221" s="40">
        <v>0</v>
      </c>
      <c r="F1221" s="40">
        <v>0</v>
      </c>
      <c r="G1221" s="40">
        <v>0</v>
      </c>
      <c r="H1221" s="40">
        <v>0</v>
      </c>
      <c r="I1221" s="40">
        <v>0</v>
      </c>
      <c r="J1221" s="40">
        <v>0</v>
      </c>
      <c r="K1221" s="40">
        <v>0</v>
      </c>
      <c r="L1221" s="40">
        <v>0</v>
      </c>
      <c r="M1221" s="40">
        <v>0</v>
      </c>
      <c r="N1221" s="40">
        <v>0</v>
      </c>
      <c r="O1221" s="40">
        <v>0</v>
      </c>
      <c r="P1221" s="141">
        <f t="shared" si="87"/>
        <v>0</v>
      </c>
    </row>
    <row r="1222" spans="1:16" hidden="1" x14ac:dyDescent="0.25">
      <c r="A1222" s="255" t="str">
        <f>IF(B1222=1,A1187,"")</f>
        <v/>
      </c>
      <c r="B1222" s="39" t="str">
        <f t="shared" si="86"/>
        <v/>
      </c>
      <c r="C1222" s="137">
        <f>VLOOKUP($Y$44,CAD!$J$7:$K$31,2,0)</f>
        <v>0</v>
      </c>
      <c r="D1222" s="40">
        <v>0</v>
      </c>
      <c r="E1222" s="40">
        <v>0</v>
      </c>
      <c r="F1222" s="40">
        <v>0</v>
      </c>
      <c r="G1222" s="40">
        <v>0</v>
      </c>
      <c r="H1222" s="40">
        <v>0</v>
      </c>
      <c r="I1222" s="40">
        <v>0</v>
      </c>
      <c r="J1222" s="40">
        <v>0</v>
      </c>
      <c r="K1222" s="40">
        <v>0</v>
      </c>
      <c r="L1222" s="40">
        <v>0</v>
      </c>
      <c r="M1222" s="40">
        <v>0</v>
      </c>
      <c r="N1222" s="40">
        <v>0</v>
      </c>
      <c r="O1222" s="40">
        <v>0</v>
      </c>
      <c r="P1222" s="141">
        <f t="shared" si="87"/>
        <v>0</v>
      </c>
    </row>
    <row r="1223" spans="1:16" hidden="1" x14ac:dyDescent="0.25">
      <c r="A1223" s="255" t="str">
        <f>IF(B1223=1,A1187,"")</f>
        <v/>
      </c>
      <c r="B1223" s="39" t="str">
        <f t="shared" si="86"/>
        <v/>
      </c>
      <c r="C1223" s="137">
        <f>VLOOKUP($Y$45,CAD!$J$7:$K$31,2,0)</f>
        <v>0</v>
      </c>
      <c r="D1223" s="40">
        <v>0</v>
      </c>
      <c r="E1223" s="40">
        <v>0</v>
      </c>
      <c r="F1223" s="40">
        <v>0</v>
      </c>
      <c r="G1223" s="40">
        <v>0</v>
      </c>
      <c r="H1223" s="40">
        <v>0</v>
      </c>
      <c r="I1223" s="40">
        <v>0</v>
      </c>
      <c r="J1223" s="40">
        <v>0</v>
      </c>
      <c r="K1223" s="40">
        <v>0</v>
      </c>
      <c r="L1223" s="40">
        <v>0</v>
      </c>
      <c r="M1223" s="40">
        <v>0</v>
      </c>
      <c r="N1223" s="40">
        <v>0</v>
      </c>
      <c r="O1223" s="40">
        <v>0</v>
      </c>
      <c r="P1223" s="141">
        <f t="shared" si="87"/>
        <v>0</v>
      </c>
    </row>
    <row r="1224" spans="1:16" hidden="1" x14ac:dyDescent="0.25">
      <c r="A1224" s="255" t="str">
        <f>IF(B1224=1,A1187,"")</f>
        <v/>
      </c>
      <c r="B1224" s="39" t="str">
        <f t="shared" si="86"/>
        <v/>
      </c>
      <c r="C1224" s="137">
        <f>VLOOKUP($Y$46,CAD!$J$7:$K$31,2,0)</f>
        <v>0</v>
      </c>
      <c r="D1224" s="40">
        <v>0</v>
      </c>
      <c r="E1224" s="40">
        <v>0</v>
      </c>
      <c r="F1224" s="40">
        <v>0</v>
      </c>
      <c r="G1224" s="40">
        <v>0</v>
      </c>
      <c r="H1224" s="40">
        <v>0</v>
      </c>
      <c r="I1224" s="40">
        <v>0</v>
      </c>
      <c r="J1224" s="40">
        <v>0</v>
      </c>
      <c r="K1224" s="40">
        <v>0</v>
      </c>
      <c r="L1224" s="40">
        <v>0</v>
      </c>
      <c r="M1224" s="40">
        <v>0</v>
      </c>
      <c r="N1224" s="40">
        <v>0</v>
      </c>
      <c r="O1224" s="40">
        <v>0</v>
      </c>
      <c r="P1224" s="141">
        <f t="shared" si="87"/>
        <v>0</v>
      </c>
    </row>
    <row r="1225" spans="1:16" hidden="1" x14ac:dyDescent="0.25">
      <c r="A1225" s="255" t="str">
        <f>IF(B1225=1,A1187,"")</f>
        <v/>
      </c>
      <c r="B1225" s="39" t="str">
        <f t="shared" si="86"/>
        <v/>
      </c>
      <c r="C1225" s="137">
        <f>VLOOKUP($Y$47,CAD!$J$7:$K$31,2,0)</f>
        <v>0</v>
      </c>
      <c r="D1225" s="40">
        <v>0</v>
      </c>
      <c r="E1225" s="40">
        <v>0</v>
      </c>
      <c r="F1225" s="40">
        <v>0</v>
      </c>
      <c r="G1225" s="40">
        <v>0</v>
      </c>
      <c r="H1225" s="40">
        <v>0</v>
      </c>
      <c r="I1225" s="40">
        <v>0</v>
      </c>
      <c r="J1225" s="40">
        <v>0</v>
      </c>
      <c r="K1225" s="40">
        <v>0</v>
      </c>
      <c r="L1225" s="40">
        <v>0</v>
      </c>
      <c r="M1225" s="40">
        <v>0</v>
      </c>
      <c r="N1225" s="40">
        <v>0</v>
      </c>
      <c r="O1225" s="40">
        <v>0</v>
      </c>
      <c r="P1225" s="141">
        <f t="shared" si="87"/>
        <v>0</v>
      </c>
    </row>
    <row r="1226" spans="1:16" hidden="1" x14ac:dyDescent="0.25">
      <c r="A1226" s="255" t="str">
        <f>IF(B1226=1,A1187,"")</f>
        <v/>
      </c>
      <c r="B1226" s="39" t="str">
        <f t="shared" si="86"/>
        <v/>
      </c>
      <c r="C1226" s="137">
        <f>VLOOKUP($Y$48,CAD!$J$7:$K$31,2,0)</f>
        <v>0</v>
      </c>
      <c r="D1226" s="40">
        <v>0</v>
      </c>
      <c r="E1226" s="40">
        <v>0</v>
      </c>
      <c r="F1226" s="40">
        <v>0</v>
      </c>
      <c r="G1226" s="40">
        <v>0</v>
      </c>
      <c r="H1226" s="40">
        <v>0</v>
      </c>
      <c r="I1226" s="40">
        <v>0</v>
      </c>
      <c r="J1226" s="40">
        <v>0</v>
      </c>
      <c r="K1226" s="40">
        <v>0</v>
      </c>
      <c r="L1226" s="40">
        <v>0</v>
      </c>
      <c r="M1226" s="40">
        <v>0</v>
      </c>
      <c r="N1226" s="40">
        <v>0</v>
      </c>
      <c r="O1226" s="40">
        <v>0</v>
      </c>
      <c r="P1226" s="141">
        <f t="shared" si="87"/>
        <v>0</v>
      </c>
    </row>
    <row r="1227" spans="1:16" hidden="1" x14ac:dyDescent="0.25">
      <c r="A1227" s="255" t="str">
        <f>IF(B1227=1,A1187,"")</f>
        <v/>
      </c>
      <c r="B1227" s="39" t="str">
        <f t="shared" si="86"/>
        <v/>
      </c>
      <c r="C1227" s="137">
        <f>VLOOKUP($Y$49,CAD!$J$7:$K$31,2,0)</f>
        <v>0</v>
      </c>
      <c r="D1227" s="40">
        <v>0</v>
      </c>
      <c r="E1227" s="40">
        <v>0</v>
      </c>
      <c r="F1227" s="40">
        <v>0</v>
      </c>
      <c r="G1227" s="40">
        <v>0</v>
      </c>
      <c r="H1227" s="40">
        <v>0</v>
      </c>
      <c r="I1227" s="40">
        <v>0</v>
      </c>
      <c r="J1227" s="40">
        <v>0</v>
      </c>
      <c r="K1227" s="40">
        <v>0</v>
      </c>
      <c r="L1227" s="40">
        <v>0</v>
      </c>
      <c r="M1227" s="40">
        <v>0</v>
      </c>
      <c r="N1227" s="40">
        <v>0</v>
      </c>
      <c r="O1227" s="40">
        <v>0</v>
      </c>
      <c r="P1227" s="141">
        <f t="shared" si="87"/>
        <v>0</v>
      </c>
    </row>
    <row r="1228" spans="1:16" hidden="1" x14ac:dyDescent="0.25">
      <c r="A1228" s="255" t="str">
        <f>IF(B1228=1,A1187,"")</f>
        <v/>
      </c>
      <c r="B1228" s="39" t="str">
        <f t="shared" si="86"/>
        <v/>
      </c>
      <c r="C1228" s="137">
        <f>VLOOKUP($Y$50,CAD!$J$7:$K$31,2,0)</f>
        <v>0</v>
      </c>
      <c r="D1228" s="40">
        <v>0</v>
      </c>
      <c r="E1228" s="40">
        <v>0</v>
      </c>
      <c r="F1228" s="40">
        <v>0</v>
      </c>
      <c r="G1228" s="40">
        <v>0</v>
      </c>
      <c r="H1228" s="40">
        <v>0</v>
      </c>
      <c r="I1228" s="40">
        <v>0</v>
      </c>
      <c r="J1228" s="40">
        <v>0</v>
      </c>
      <c r="K1228" s="40">
        <v>0</v>
      </c>
      <c r="L1228" s="40">
        <v>0</v>
      </c>
      <c r="M1228" s="40">
        <v>0</v>
      </c>
      <c r="N1228" s="40">
        <v>0</v>
      </c>
      <c r="O1228" s="40">
        <v>0</v>
      </c>
      <c r="P1228" s="141">
        <f t="shared" si="87"/>
        <v>0</v>
      </c>
    </row>
    <row r="1229" spans="1:16" hidden="1" x14ac:dyDescent="0.25">
      <c r="A1229" s="255" t="str">
        <f>IF(B1229=1,A1187,"")</f>
        <v/>
      </c>
      <c r="B1229" s="39" t="str">
        <f t="shared" si="86"/>
        <v/>
      </c>
      <c r="C1229" s="137">
        <f>VLOOKUP($Y$51,CAD!$J$7:$K$31,2,0)</f>
        <v>0</v>
      </c>
      <c r="D1229" s="40">
        <v>0</v>
      </c>
      <c r="E1229" s="40">
        <v>0</v>
      </c>
      <c r="F1229" s="40">
        <v>0</v>
      </c>
      <c r="G1229" s="40">
        <v>0</v>
      </c>
      <c r="H1229" s="40">
        <v>0</v>
      </c>
      <c r="I1229" s="40">
        <v>0</v>
      </c>
      <c r="J1229" s="40">
        <v>0</v>
      </c>
      <c r="K1229" s="40">
        <v>0</v>
      </c>
      <c r="L1229" s="40">
        <v>0</v>
      </c>
      <c r="M1229" s="40">
        <v>0</v>
      </c>
      <c r="N1229" s="40">
        <v>0</v>
      </c>
      <c r="O1229" s="40">
        <v>0</v>
      </c>
      <c r="P1229" s="141">
        <f t="shared" si="87"/>
        <v>0</v>
      </c>
    </row>
    <row r="1230" spans="1:16" hidden="1" x14ac:dyDescent="0.25">
      <c r="A1230" s="255" t="str">
        <f>IF(B1230=1,A1187,"")</f>
        <v/>
      </c>
      <c r="B1230" s="39" t="str">
        <f t="shared" si="86"/>
        <v/>
      </c>
      <c r="C1230" s="137">
        <f>VLOOKUP($Y$52,CAD!$J$7:$K$31,2,0)</f>
        <v>0</v>
      </c>
      <c r="D1230" s="40">
        <v>0</v>
      </c>
      <c r="E1230" s="40">
        <v>0</v>
      </c>
      <c r="F1230" s="40">
        <v>0</v>
      </c>
      <c r="G1230" s="40">
        <v>0</v>
      </c>
      <c r="H1230" s="40">
        <v>0</v>
      </c>
      <c r="I1230" s="40">
        <v>0</v>
      </c>
      <c r="J1230" s="40">
        <v>0</v>
      </c>
      <c r="K1230" s="40">
        <v>0</v>
      </c>
      <c r="L1230" s="40">
        <v>0</v>
      </c>
      <c r="M1230" s="40">
        <v>0</v>
      </c>
      <c r="N1230" s="40">
        <v>0</v>
      </c>
      <c r="O1230" s="40">
        <v>0</v>
      </c>
      <c r="P1230" s="141">
        <f t="shared" si="87"/>
        <v>0</v>
      </c>
    </row>
    <row r="1231" spans="1:16" hidden="1" x14ac:dyDescent="0.25">
      <c r="A1231" s="255" t="str">
        <f>IF(B1231=1,A1187,"")</f>
        <v/>
      </c>
      <c r="B1231" s="39" t="str">
        <f t="shared" si="86"/>
        <v/>
      </c>
      <c r="C1231" s="137">
        <f>VLOOKUP($Y$53,CAD!$J$7:$K$31,2,0)</f>
        <v>0</v>
      </c>
      <c r="D1231" s="40">
        <v>0</v>
      </c>
      <c r="E1231" s="40">
        <v>0</v>
      </c>
      <c r="F1231" s="40">
        <v>0</v>
      </c>
      <c r="G1231" s="40">
        <v>0</v>
      </c>
      <c r="H1231" s="40">
        <v>0</v>
      </c>
      <c r="I1231" s="40">
        <v>0</v>
      </c>
      <c r="J1231" s="40">
        <v>0</v>
      </c>
      <c r="K1231" s="40">
        <v>0</v>
      </c>
      <c r="L1231" s="40">
        <v>0</v>
      </c>
      <c r="M1231" s="40">
        <v>0</v>
      </c>
      <c r="N1231" s="40">
        <v>0</v>
      </c>
      <c r="O1231" s="40">
        <v>0</v>
      </c>
      <c r="P1231" s="141">
        <f t="shared" si="87"/>
        <v>0</v>
      </c>
    </row>
    <row r="1232" spans="1:16" hidden="1" x14ac:dyDescent="0.25">
      <c r="A1232" s="255" t="str">
        <f>IF(B1232=1,A1187,"")</f>
        <v/>
      </c>
      <c r="B1232" s="39" t="str">
        <f t="shared" si="86"/>
        <v/>
      </c>
      <c r="C1232" s="137">
        <f>VLOOKUP($Y$54,CAD!$J$7:$K$31,2,0)</f>
        <v>0</v>
      </c>
      <c r="D1232" s="40">
        <v>0</v>
      </c>
      <c r="E1232" s="40">
        <v>0</v>
      </c>
      <c r="F1232" s="40">
        <v>0</v>
      </c>
      <c r="G1232" s="40">
        <v>0</v>
      </c>
      <c r="H1232" s="40">
        <v>0</v>
      </c>
      <c r="I1232" s="40">
        <v>0</v>
      </c>
      <c r="J1232" s="40">
        <v>0</v>
      </c>
      <c r="K1232" s="40">
        <v>0</v>
      </c>
      <c r="L1232" s="40">
        <v>0</v>
      </c>
      <c r="M1232" s="40">
        <v>0</v>
      </c>
      <c r="N1232" s="40">
        <v>0</v>
      </c>
      <c r="O1232" s="40">
        <v>0</v>
      </c>
      <c r="P1232" s="141">
        <f t="shared" si="87"/>
        <v>0</v>
      </c>
    </row>
    <row r="1233" spans="1:17" hidden="1" x14ac:dyDescent="0.25">
      <c r="A1233" s="255" t="str">
        <f>IF(B1233=1,A1187,"")</f>
        <v/>
      </c>
      <c r="B1233" s="39" t="str">
        <f t="shared" si="86"/>
        <v/>
      </c>
      <c r="C1233" s="137">
        <f>VLOOKUP($Y$55,CAD!$J$7:$K$31,2,0)</f>
        <v>0</v>
      </c>
      <c r="D1233" s="40">
        <v>0</v>
      </c>
      <c r="E1233" s="40">
        <v>0</v>
      </c>
      <c r="F1233" s="40">
        <v>0</v>
      </c>
      <c r="G1233" s="40">
        <v>0</v>
      </c>
      <c r="H1233" s="40">
        <v>0</v>
      </c>
      <c r="I1233" s="40">
        <v>0</v>
      </c>
      <c r="J1233" s="40">
        <v>0</v>
      </c>
      <c r="K1233" s="40">
        <v>0</v>
      </c>
      <c r="L1233" s="40">
        <v>0</v>
      </c>
      <c r="M1233" s="40">
        <v>0</v>
      </c>
      <c r="N1233" s="40">
        <v>0</v>
      </c>
      <c r="O1233" s="40">
        <v>0</v>
      </c>
      <c r="P1233" s="141">
        <f t="shared" si="87"/>
        <v>0</v>
      </c>
    </row>
    <row r="1234" spans="1:17" hidden="1" x14ac:dyDescent="0.25">
      <c r="A1234" s="255" t="str">
        <f>IF(B1234=1,A1187,"")</f>
        <v/>
      </c>
      <c r="B1234" s="39" t="str">
        <f t="shared" si="86"/>
        <v/>
      </c>
      <c r="C1234" s="137">
        <f>VLOOKUP($Y$56,CAD!$J$7:$K$31,2,0)</f>
        <v>0</v>
      </c>
      <c r="D1234" s="40">
        <v>0</v>
      </c>
      <c r="E1234" s="40">
        <v>0</v>
      </c>
      <c r="F1234" s="40">
        <v>0</v>
      </c>
      <c r="G1234" s="40">
        <v>0</v>
      </c>
      <c r="H1234" s="40">
        <v>0</v>
      </c>
      <c r="I1234" s="40">
        <v>0</v>
      </c>
      <c r="J1234" s="40">
        <v>0</v>
      </c>
      <c r="K1234" s="40">
        <v>0</v>
      </c>
      <c r="L1234" s="40">
        <v>0</v>
      </c>
      <c r="M1234" s="40">
        <v>0</v>
      </c>
      <c r="N1234" s="40">
        <v>0</v>
      </c>
      <c r="O1234" s="40">
        <v>0</v>
      </c>
      <c r="P1234" s="141">
        <f t="shared" si="87"/>
        <v>0</v>
      </c>
    </row>
    <row r="1235" spans="1:17" hidden="1" x14ac:dyDescent="0.25">
      <c r="A1235" s="255" t="str">
        <f>IF(B1235=1,A1187,"")</f>
        <v/>
      </c>
      <c r="B1235" s="39" t="str">
        <f t="shared" si="86"/>
        <v/>
      </c>
      <c r="C1235" s="137">
        <f>VLOOKUP($Y$57,CAD!$J$7:$K$31,2,0)</f>
        <v>0</v>
      </c>
      <c r="D1235" s="40">
        <v>0</v>
      </c>
      <c r="E1235" s="40">
        <v>0</v>
      </c>
      <c r="F1235" s="40">
        <v>0</v>
      </c>
      <c r="G1235" s="40">
        <v>0</v>
      </c>
      <c r="H1235" s="40">
        <v>0</v>
      </c>
      <c r="I1235" s="40">
        <v>0</v>
      </c>
      <c r="J1235" s="40">
        <v>0</v>
      </c>
      <c r="K1235" s="40">
        <v>0</v>
      </c>
      <c r="L1235" s="40">
        <v>0</v>
      </c>
      <c r="M1235" s="40">
        <v>0</v>
      </c>
      <c r="N1235" s="40">
        <v>0</v>
      </c>
      <c r="O1235" s="40">
        <v>0</v>
      </c>
      <c r="P1235" s="141">
        <f t="shared" si="87"/>
        <v>0</v>
      </c>
    </row>
    <row r="1236" spans="1:17" hidden="1" x14ac:dyDescent="0.25">
      <c r="A1236" s="255" t="str">
        <f>IF(B1236=1,A1187,"")</f>
        <v/>
      </c>
      <c r="B1236" s="39" t="str">
        <f t="shared" si="86"/>
        <v/>
      </c>
      <c r="C1236" s="137">
        <f>VLOOKUP($Y$58,CAD!$J$7:$K$31,2,0)</f>
        <v>0</v>
      </c>
      <c r="D1236" s="40">
        <v>0</v>
      </c>
      <c r="E1236" s="40">
        <v>0</v>
      </c>
      <c r="F1236" s="40">
        <v>0</v>
      </c>
      <c r="G1236" s="40">
        <v>0</v>
      </c>
      <c r="H1236" s="40">
        <v>0</v>
      </c>
      <c r="I1236" s="40">
        <v>0</v>
      </c>
      <c r="J1236" s="40">
        <v>0</v>
      </c>
      <c r="K1236" s="40">
        <v>0</v>
      </c>
      <c r="L1236" s="40">
        <v>0</v>
      </c>
      <c r="M1236" s="40">
        <v>0</v>
      </c>
      <c r="N1236" s="40">
        <v>0</v>
      </c>
      <c r="O1236" s="40">
        <v>0</v>
      </c>
      <c r="P1236" s="141">
        <f t="shared" si="87"/>
        <v>0</v>
      </c>
    </row>
    <row r="1237" spans="1:17" hidden="1" x14ac:dyDescent="0.25">
      <c r="A1237" s="255" t="str">
        <f>IF(B1237=1,A1187,"")</f>
        <v/>
      </c>
      <c r="B1237" s="39" t="str">
        <f t="shared" si="86"/>
        <v/>
      </c>
      <c r="C1237" s="137">
        <f>VLOOKUP($Y$59,CAD!$J$7:$K$31,2,0)</f>
        <v>0</v>
      </c>
      <c r="D1237" s="40">
        <v>0</v>
      </c>
      <c r="E1237" s="40">
        <v>0</v>
      </c>
      <c r="F1237" s="40">
        <v>0</v>
      </c>
      <c r="G1237" s="40">
        <v>0</v>
      </c>
      <c r="H1237" s="40">
        <v>0</v>
      </c>
      <c r="I1237" s="40">
        <v>0</v>
      </c>
      <c r="J1237" s="40">
        <v>0</v>
      </c>
      <c r="K1237" s="40">
        <v>0</v>
      </c>
      <c r="L1237" s="40">
        <v>0</v>
      </c>
      <c r="M1237" s="40">
        <v>0</v>
      </c>
      <c r="N1237" s="40">
        <v>0</v>
      </c>
      <c r="O1237" s="40">
        <v>0</v>
      </c>
      <c r="P1237" s="141">
        <f t="shared" si="87"/>
        <v>0</v>
      </c>
    </row>
    <row r="1238" spans="1:17" hidden="1" x14ac:dyDescent="0.25">
      <c r="A1238" s="255">
        <f>A1185</f>
        <v>2041</v>
      </c>
    </row>
    <row r="1239" spans="1:17" hidden="1" x14ac:dyDescent="0.25">
      <c r="A1239" s="255">
        <f>A1185</f>
        <v>2041</v>
      </c>
      <c r="C1239" s="63" t="s">
        <v>204</v>
      </c>
      <c r="D1239" s="34">
        <f>D1185-D1187</f>
        <v>0</v>
      </c>
      <c r="E1239" s="34">
        <f t="shared" ref="E1239:P1239" si="88">E1185-E1187</f>
        <v>0</v>
      </c>
      <c r="F1239" s="34">
        <f t="shared" si="88"/>
        <v>0</v>
      </c>
      <c r="G1239" s="34">
        <f t="shared" si="88"/>
        <v>0</v>
      </c>
      <c r="H1239" s="34">
        <f t="shared" si="88"/>
        <v>0</v>
      </c>
      <c r="I1239" s="34">
        <f t="shared" si="88"/>
        <v>0</v>
      </c>
      <c r="J1239" s="34">
        <f t="shared" si="88"/>
        <v>0</v>
      </c>
      <c r="K1239" s="34">
        <f t="shared" si="88"/>
        <v>0</v>
      </c>
      <c r="L1239" s="34">
        <f t="shared" si="88"/>
        <v>0</v>
      </c>
      <c r="M1239" s="34">
        <f t="shared" si="88"/>
        <v>0</v>
      </c>
      <c r="N1239" s="34">
        <f t="shared" si="88"/>
        <v>0</v>
      </c>
      <c r="O1239" s="34">
        <f t="shared" si="88"/>
        <v>0</v>
      </c>
      <c r="P1239" s="34">
        <f t="shared" si="88"/>
        <v>0</v>
      </c>
    </row>
    <row r="1240" spans="1:17" hidden="1" x14ac:dyDescent="0.25"/>
    <row r="1241" spans="1:17" ht="15" hidden="1" customHeight="1" thickBot="1" x14ac:dyDescent="0.3">
      <c r="A1241" s="255">
        <f>A1185+1</f>
        <v>2042</v>
      </c>
      <c r="B1241" s="41"/>
      <c r="C1241" s="147" t="s">
        <v>202</v>
      </c>
      <c r="D1241" s="148">
        <f>PREV_R!D1263</f>
        <v>0</v>
      </c>
      <c r="E1241" s="148">
        <f>PREV_R!E1263</f>
        <v>0</v>
      </c>
      <c r="F1241" s="148">
        <f>PREV_R!F1263</f>
        <v>0</v>
      </c>
      <c r="G1241" s="148">
        <f>PREV_R!G1263</f>
        <v>0</v>
      </c>
      <c r="H1241" s="148">
        <f>PREV_R!H1263</f>
        <v>0</v>
      </c>
      <c r="I1241" s="148">
        <f>PREV_R!I1263</f>
        <v>0</v>
      </c>
      <c r="J1241" s="148">
        <f>PREV_R!J1263</f>
        <v>0</v>
      </c>
      <c r="K1241" s="148">
        <f>PREV_R!K1263</f>
        <v>0</v>
      </c>
      <c r="L1241" s="148">
        <f>PREV_R!L1263</f>
        <v>0</v>
      </c>
      <c r="M1241" s="148">
        <f>PREV_R!M1263</f>
        <v>0</v>
      </c>
      <c r="N1241" s="148">
        <f>PREV_R!N1263</f>
        <v>0</v>
      </c>
      <c r="O1241" s="148">
        <f>PREV_R!O1263</f>
        <v>0</v>
      </c>
      <c r="P1241" s="148">
        <f>SUM(D1241:O1241)</f>
        <v>0</v>
      </c>
      <c r="Q1241" s="9"/>
    </row>
    <row r="1242" spans="1:17" ht="15" hidden="1" customHeight="1" x14ac:dyDescent="0.25">
      <c r="A1242" s="255">
        <f>A1241</f>
        <v>2042</v>
      </c>
      <c r="B1242" s="41"/>
      <c r="C1242" s="107"/>
      <c r="D1242" s="107"/>
      <c r="E1242" s="107"/>
      <c r="F1242" s="107"/>
      <c r="G1242" s="107"/>
      <c r="H1242" s="107"/>
      <c r="I1242" s="107"/>
      <c r="J1242" s="107"/>
      <c r="K1242" s="107"/>
      <c r="L1242" s="107"/>
      <c r="M1242" s="107"/>
      <c r="N1242" s="107"/>
      <c r="O1242" s="107"/>
      <c r="P1242" s="107"/>
      <c r="Q1242" s="9"/>
    </row>
    <row r="1243" spans="1:17" ht="15" hidden="1" customHeight="1" thickBot="1" x14ac:dyDescent="0.3">
      <c r="A1243" s="255">
        <f>A1241</f>
        <v>2042</v>
      </c>
      <c r="B1243" s="41"/>
      <c r="C1243" s="131" t="s">
        <v>203</v>
      </c>
      <c r="D1243" s="132">
        <f>SUM(D1244:D1293)</f>
        <v>0</v>
      </c>
      <c r="E1243" s="132">
        <f t="shared" ref="E1243:O1243" si="89">SUM(E1244:E1293)</f>
        <v>0</v>
      </c>
      <c r="F1243" s="132">
        <f t="shared" si="89"/>
        <v>0</v>
      </c>
      <c r="G1243" s="132">
        <f t="shared" si="89"/>
        <v>0</v>
      </c>
      <c r="H1243" s="132">
        <f t="shared" si="89"/>
        <v>0</v>
      </c>
      <c r="I1243" s="132">
        <f t="shared" si="89"/>
        <v>0</v>
      </c>
      <c r="J1243" s="132">
        <f t="shared" si="89"/>
        <v>0</v>
      </c>
      <c r="K1243" s="132">
        <f t="shared" si="89"/>
        <v>0</v>
      </c>
      <c r="L1243" s="132">
        <f t="shared" si="89"/>
        <v>0</v>
      </c>
      <c r="M1243" s="132">
        <f t="shared" si="89"/>
        <v>0</v>
      </c>
      <c r="N1243" s="132">
        <f t="shared" si="89"/>
        <v>0</v>
      </c>
      <c r="O1243" s="132">
        <f t="shared" si="89"/>
        <v>0</v>
      </c>
      <c r="P1243" s="132">
        <f>SUM(D1243:O1243)</f>
        <v>0</v>
      </c>
      <c r="Q1243" s="9"/>
    </row>
    <row r="1244" spans="1:17" hidden="1" x14ac:dyDescent="0.25">
      <c r="A1244" s="255" t="str">
        <f>IF(B1244=1,A1243,"")</f>
        <v/>
      </c>
      <c r="B1244" s="39" t="str">
        <f>IF(C1244&lt;&gt;0,1,"")</f>
        <v/>
      </c>
      <c r="C1244" s="138">
        <f>VLOOKUP($Y$10,CAD!$H$7:$I$31,2,0)</f>
        <v>0</v>
      </c>
      <c r="D1244" s="139">
        <v>0</v>
      </c>
      <c r="E1244" s="139">
        <v>0</v>
      </c>
      <c r="F1244" s="139">
        <v>0</v>
      </c>
      <c r="G1244" s="139">
        <v>0</v>
      </c>
      <c r="H1244" s="139">
        <v>0</v>
      </c>
      <c r="I1244" s="139">
        <v>0</v>
      </c>
      <c r="J1244" s="139">
        <v>0</v>
      </c>
      <c r="K1244" s="139">
        <v>0</v>
      </c>
      <c r="L1244" s="139">
        <v>0</v>
      </c>
      <c r="M1244" s="139">
        <v>0</v>
      </c>
      <c r="N1244" s="139">
        <v>0</v>
      </c>
      <c r="O1244" s="139">
        <v>0</v>
      </c>
      <c r="P1244" s="140">
        <f>SUM(D1244:O1244)</f>
        <v>0</v>
      </c>
    </row>
    <row r="1245" spans="1:17" hidden="1" x14ac:dyDescent="0.25">
      <c r="A1245" s="255" t="str">
        <f>IF(B1245=1,A1243,"")</f>
        <v/>
      </c>
      <c r="B1245" s="39" t="str">
        <f t="shared" ref="B1245:B1293" si="90">IF(C1245&lt;&gt;0,1,"")</f>
        <v/>
      </c>
      <c r="C1245" s="138">
        <f>VLOOKUP($Y$11,CAD!$H$7:$I$31,2,0)</f>
        <v>0</v>
      </c>
      <c r="D1245" s="40">
        <v>0</v>
      </c>
      <c r="E1245" s="40">
        <v>0</v>
      </c>
      <c r="F1245" s="40">
        <v>0</v>
      </c>
      <c r="G1245" s="40">
        <v>0</v>
      </c>
      <c r="H1245" s="40">
        <v>0</v>
      </c>
      <c r="I1245" s="40">
        <v>0</v>
      </c>
      <c r="J1245" s="40">
        <v>0</v>
      </c>
      <c r="K1245" s="40">
        <v>0</v>
      </c>
      <c r="L1245" s="40">
        <v>0</v>
      </c>
      <c r="M1245" s="40">
        <v>0</v>
      </c>
      <c r="N1245" s="40">
        <v>0</v>
      </c>
      <c r="O1245" s="40">
        <v>0</v>
      </c>
      <c r="P1245" s="141">
        <f t="shared" ref="P1245:P1293" si="91">SUM(D1245:O1245)</f>
        <v>0</v>
      </c>
    </row>
    <row r="1246" spans="1:17" hidden="1" x14ac:dyDescent="0.25">
      <c r="A1246" s="255" t="str">
        <f>IF(B1246=1,A1243,"")</f>
        <v/>
      </c>
      <c r="B1246" s="39" t="str">
        <f t="shared" si="90"/>
        <v/>
      </c>
      <c r="C1246" s="138">
        <f>VLOOKUP($Y$12,CAD!$H$7:$I$31,2,0)</f>
        <v>0</v>
      </c>
      <c r="D1246" s="40">
        <v>0</v>
      </c>
      <c r="E1246" s="40">
        <v>0</v>
      </c>
      <c r="F1246" s="40">
        <v>0</v>
      </c>
      <c r="G1246" s="40">
        <v>0</v>
      </c>
      <c r="H1246" s="40">
        <v>0</v>
      </c>
      <c r="I1246" s="40">
        <v>0</v>
      </c>
      <c r="J1246" s="40">
        <v>0</v>
      </c>
      <c r="K1246" s="40">
        <v>0</v>
      </c>
      <c r="L1246" s="40">
        <v>0</v>
      </c>
      <c r="M1246" s="40">
        <v>0</v>
      </c>
      <c r="N1246" s="40">
        <v>0</v>
      </c>
      <c r="O1246" s="40">
        <v>0</v>
      </c>
      <c r="P1246" s="141">
        <f t="shared" si="91"/>
        <v>0</v>
      </c>
    </row>
    <row r="1247" spans="1:17" hidden="1" x14ac:dyDescent="0.25">
      <c r="A1247" s="255" t="str">
        <f>IF(B1247=1,A1243,"")</f>
        <v/>
      </c>
      <c r="B1247" s="39" t="str">
        <f t="shared" si="90"/>
        <v/>
      </c>
      <c r="C1247" s="138">
        <f>VLOOKUP($Y$13,CAD!$H$7:$I$31,2,0)</f>
        <v>0</v>
      </c>
      <c r="D1247" s="40">
        <v>0</v>
      </c>
      <c r="E1247" s="40">
        <v>0</v>
      </c>
      <c r="F1247" s="40">
        <v>0</v>
      </c>
      <c r="G1247" s="40">
        <v>0</v>
      </c>
      <c r="H1247" s="40">
        <v>0</v>
      </c>
      <c r="I1247" s="40">
        <v>0</v>
      </c>
      <c r="J1247" s="40">
        <v>0</v>
      </c>
      <c r="K1247" s="40">
        <v>0</v>
      </c>
      <c r="L1247" s="40">
        <v>0</v>
      </c>
      <c r="M1247" s="40">
        <v>0</v>
      </c>
      <c r="N1247" s="40">
        <v>0</v>
      </c>
      <c r="O1247" s="40">
        <v>0</v>
      </c>
      <c r="P1247" s="141">
        <f t="shared" si="91"/>
        <v>0</v>
      </c>
    </row>
    <row r="1248" spans="1:17" hidden="1" x14ac:dyDescent="0.25">
      <c r="A1248" s="255" t="str">
        <f>IF(B1248=1,A1243,"")</f>
        <v/>
      </c>
      <c r="B1248" s="39" t="str">
        <f t="shared" si="90"/>
        <v/>
      </c>
      <c r="C1248" s="138">
        <f>VLOOKUP($Y$14,CAD!$H$7:$I$31,2,0)</f>
        <v>0</v>
      </c>
      <c r="D1248" s="40">
        <v>0</v>
      </c>
      <c r="E1248" s="40">
        <v>0</v>
      </c>
      <c r="F1248" s="40">
        <v>0</v>
      </c>
      <c r="G1248" s="40">
        <v>0</v>
      </c>
      <c r="H1248" s="40">
        <v>0</v>
      </c>
      <c r="I1248" s="40">
        <v>0</v>
      </c>
      <c r="J1248" s="40">
        <v>0</v>
      </c>
      <c r="K1248" s="40">
        <v>0</v>
      </c>
      <c r="L1248" s="40">
        <v>0</v>
      </c>
      <c r="M1248" s="40">
        <v>0</v>
      </c>
      <c r="N1248" s="40">
        <v>0</v>
      </c>
      <c r="O1248" s="40">
        <v>0</v>
      </c>
      <c r="P1248" s="141">
        <f t="shared" si="91"/>
        <v>0</v>
      </c>
    </row>
    <row r="1249" spans="1:16" hidden="1" x14ac:dyDescent="0.25">
      <c r="A1249" s="255" t="str">
        <f>IF(B1249=1,A1243,"")</f>
        <v/>
      </c>
      <c r="B1249" s="39" t="str">
        <f t="shared" si="90"/>
        <v/>
      </c>
      <c r="C1249" s="138">
        <f>VLOOKUP($Y$15,CAD!$H$7:$I$31,2,0)</f>
        <v>0</v>
      </c>
      <c r="D1249" s="40">
        <v>0</v>
      </c>
      <c r="E1249" s="40">
        <v>0</v>
      </c>
      <c r="F1249" s="40">
        <v>0</v>
      </c>
      <c r="G1249" s="40">
        <v>0</v>
      </c>
      <c r="H1249" s="40">
        <v>0</v>
      </c>
      <c r="I1249" s="40">
        <v>0</v>
      </c>
      <c r="J1249" s="40">
        <v>0</v>
      </c>
      <c r="K1249" s="40">
        <v>0</v>
      </c>
      <c r="L1249" s="40">
        <v>0</v>
      </c>
      <c r="M1249" s="40">
        <v>0</v>
      </c>
      <c r="N1249" s="40">
        <v>0</v>
      </c>
      <c r="O1249" s="40">
        <v>0</v>
      </c>
      <c r="P1249" s="141">
        <f t="shared" si="91"/>
        <v>0</v>
      </c>
    </row>
    <row r="1250" spans="1:16" hidden="1" x14ac:dyDescent="0.25">
      <c r="A1250" s="255" t="str">
        <f>IF(B1250=1,A1243,"")</f>
        <v/>
      </c>
      <c r="B1250" s="39" t="str">
        <f t="shared" si="90"/>
        <v/>
      </c>
      <c r="C1250" s="138">
        <f>VLOOKUP($Y$16,CAD!$H$7:$I$31,2,0)</f>
        <v>0</v>
      </c>
      <c r="D1250" s="40">
        <v>0</v>
      </c>
      <c r="E1250" s="40">
        <v>0</v>
      </c>
      <c r="F1250" s="40">
        <v>0</v>
      </c>
      <c r="G1250" s="40">
        <v>0</v>
      </c>
      <c r="H1250" s="40">
        <v>0</v>
      </c>
      <c r="I1250" s="40">
        <v>0</v>
      </c>
      <c r="J1250" s="40">
        <v>0</v>
      </c>
      <c r="K1250" s="40">
        <v>0</v>
      </c>
      <c r="L1250" s="40">
        <v>0</v>
      </c>
      <c r="M1250" s="40">
        <v>0</v>
      </c>
      <c r="N1250" s="40">
        <v>0</v>
      </c>
      <c r="O1250" s="40">
        <v>0</v>
      </c>
      <c r="P1250" s="141">
        <f t="shared" si="91"/>
        <v>0</v>
      </c>
    </row>
    <row r="1251" spans="1:16" hidden="1" x14ac:dyDescent="0.25">
      <c r="A1251" s="255" t="str">
        <f>IF(B1251=1,A1243,"")</f>
        <v/>
      </c>
      <c r="B1251" s="39" t="str">
        <f t="shared" si="90"/>
        <v/>
      </c>
      <c r="C1251" s="138">
        <f>VLOOKUP($Y$17,CAD!$H$7:$I$31,2,0)</f>
        <v>0</v>
      </c>
      <c r="D1251" s="40">
        <v>0</v>
      </c>
      <c r="E1251" s="40">
        <v>0</v>
      </c>
      <c r="F1251" s="40">
        <v>0</v>
      </c>
      <c r="G1251" s="40">
        <v>0</v>
      </c>
      <c r="H1251" s="40">
        <v>0</v>
      </c>
      <c r="I1251" s="40">
        <v>0</v>
      </c>
      <c r="J1251" s="40">
        <v>0</v>
      </c>
      <c r="K1251" s="40">
        <v>0</v>
      </c>
      <c r="L1251" s="40">
        <v>0</v>
      </c>
      <c r="M1251" s="40">
        <v>0</v>
      </c>
      <c r="N1251" s="40">
        <v>0</v>
      </c>
      <c r="O1251" s="40">
        <v>0</v>
      </c>
      <c r="P1251" s="141">
        <f t="shared" si="91"/>
        <v>0</v>
      </c>
    </row>
    <row r="1252" spans="1:16" hidden="1" x14ac:dyDescent="0.25">
      <c r="A1252" s="255" t="str">
        <f>IF(B1252=1,A1243,"")</f>
        <v/>
      </c>
      <c r="B1252" s="39" t="str">
        <f t="shared" si="90"/>
        <v/>
      </c>
      <c r="C1252" s="138">
        <f>VLOOKUP($Y$18,CAD!$H$7:$I$31,2,0)</f>
        <v>0</v>
      </c>
      <c r="D1252" s="40">
        <v>0</v>
      </c>
      <c r="E1252" s="40">
        <v>0</v>
      </c>
      <c r="F1252" s="40">
        <v>0</v>
      </c>
      <c r="G1252" s="40">
        <v>0</v>
      </c>
      <c r="H1252" s="40">
        <v>0</v>
      </c>
      <c r="I1252" s="40">
        <v>0</v>
      </c>
      <c r="J1252" s="40">
        <v>0</v>
      </c>
      <c r="K1252" s="40">
        <v>0</v>
      </c>
      <c r="L1252" s="40">
        <v>0</v>
      </c>
      <c r="M1252" s="40">
        <v>0</v>
      </c>
      <c r="N1252" s="40">
        <v>0</v>
      </c>
      <c r="O1252" s="40">
        <v>0</v>
      </c>
      <c r="P1252" s="141">
        <f t="shared" si="91"/>
        <v>0</v>
      </c>
    </row>
    <row r="1253" spans="1:16" hidden="1" x14ac:dyDescent="0.25">
      <c r="A1253" s="255" t="str">
        <f>IF(B1253=1,A1243,"")</f>
        <v/>
      </c>
      <c r="B1253" s="39" t="str">
        <f t="shared" si="90"/>
        <v/>
      </c>
      <c r="C1253" s="138">
        <f>VLOOKUP($Y$19,CAD!$H$7:$I$31,2,0)</f>
        <v>0</v>
      </c>
      <c r="D1253" s="40">
        <v>0</v>
      </c>
      <c r="E1253" s="40">
        <v>0</v>
      </c>
      <c r="F1253" s="40">
        <v>0</v>
      </c>
      <c r="G1253" s="40">
        <v>0</v>
      </c>
      <c r="H1253" s="40">
        <v>0</v>
      </c>
      <c r="I1253" s="40">
        <v>0</v>
      </c>
      <c r="J1253" s="40">
        <v>0</v>
      </c>
      <c r="K1253" s="40">
        <v>0</v>
      </c>
      <c r="L1253" s="40">
        <v>0</v>
      </c>
      <c r="M1253" s="40">
        <v>0</v>
      </c>
      <c r="N1253" s="40">
        <v>0</v>
      </c>
      <c r="O1253" s="40">
        <v>0</v>
      </c>
      <c r="P1253" s="141">
        <f t="shared" si="91"/>
        <v>0</v>
      </c>
    </row>
    <row r="1254" spans="1:16" hidden="1" x14ac:dyDescent="0.25">
      <c r="A1254" s="255" t="str">
        <f>IF(B1254=1,A1243,"")</f>
        <v/>
      </c>
      <c r="B1254" s="39" t="str">
        <f t="shared" si="90"/>
        <v/>
      </c>
      <c r="C1254" s="138">
        <f>VLOOKUP($Y$20,CAD!$H$7:$I$31,2,0)</f>
        <v>0</v>
      </c>
      <c r="D1254" s="40">
        <v>0</v>
      </c>
      <c r="E1254" s="40">
        <v>0</v>
      </c>
      <c r="F1254" s="40">
        <v>0</v>
      </c>
      <c r="G1254" s="40">
        <v>0</v>
      </c>
      <c r="H1254" s="40">
        <v>0</v>
      </c>
      <c r="I1254" s="40">
        <v>0</v>
      </c>
      <c r="J1254" s="40">
        <v>0</v>
      </c>
      <c r="K1254" s="40">
        <v>0</v>
      </c>
      <c r="L1254" s="40">
        <v>0</v>
      </c>
      <c r="M1254" s="40">
        <v>0</v>
      </c>
      <c r="N1254" s="40">
        <v>0</v>
      </c>
      <c r="O1254" s="40">
        <v>0</v>
      </c>
      <c r="P1254" s="141">
        <f t="shared" si="91"/>
        <v>0</v>
      </c>
    </row>
    <row r="1255" spans="1:16" hidden="1" x14ac:dyDescent="0.25">
      <c r="A1255" s="255" t="str">
        <f>IF(B1255=1,A1243,"")</f>
        <v/>
      </c>
      <c r="B1255" s="39" t="str">
        <f t="shared" si="90"/>
        <v/>
      </c>
      <c r="C1255" s="138">
        <f>VLOOKUP($Y$21,CAD!$H$7:$I$31,2,0)</f>
        <v>0</v>
      </c>
      <c r="D1255" s="40">
        <v>0</v>
      </c>
      <c r="E1255" s="40">
        <v>0</v>
      </c>
      <c r="F1255" s="40">
        <v>0</v>
      </c>
      <c r="G1255" s="40">
        <v>0</v>
      </c>
      <c r="H1255" s="40">
        <v>0</v>
      </c>
      <c r="I1255" s="40">
        <v>0</v>
      </c>
      <c r="J1255" s="40">
        <v>0</v>
      </c>
      <c r="K1255" s="40">
        <v>0</v>
      </c>
      <c r="L1255" s="40">
        <v>0</v>
      </c>
      <c r="M1255" s="40">
        <v>0</v>
      </c>
      <c r="N1255" s="40">
        <v>0</v>
      </c>
      <c r="O1255" s="40">
        <v>0</v>
      </c>
      <c r="P1255" s="141">
        <f t="shared" si="91"/>
        <v>0</v>
      </c>
    </row>
    <row r="1256" spans="1:16" hidden="1" x14ac:dyDescent="0.25">
      <c r="A1256" s="255" t="str">
        <f>IF(B1256=1,A1243,"")</f>
        <v/>
      </c>
      <c r="B1256" s="39" t="str">
        <f t="shared" si="90"/>
        <v/>
      </c>
      <c r="C1256" s="138">
        <f>VLOOKUP($Y$22,CAD!$H$7:$I$31,2,0)</f>
        <v>0</v>
      </c>
      <c r="D1256" s="40">
        <v>0</v>
      </c>
      <c r="E1256" s="40">
        <v>0</v>
      </c>
      <c r="F1256" s="40">
        <v>0</v>
      </c>
      <c r="G1256" s="40">
        <v>0</v>
      </c>
      <c r="H1256" s="40">
        <v>0</v>
      </c>
      <c r="I1256" s="40">
        <v>0</v>
      </c>
      <c r="J1256" s="40">
        <v>0</v>
      </c>
      <c r="K1256" s="40">
        <v>0</v>
      </c>
      <c r="L1256" s="40">
        <v>0</v>
      </c>
      <c r="M1256" s="40">
        <v>0</v>
      </c>
      <c r="N1256" s="40">
        <v>0</v>
      </c>
      <c r="O1256" s="40">
        <v>0</v>
      </c>
      <c r="P1256" s="141">
        <f t="shared" si="91"/>
        <v>0</v>
      </c>
    </row>
    <row r="1257" spans="1:16" hidden="1" x14ac:dyDescent="0.25">
      <c r="A1257" s="255" t="str">
        <f>IF(B1257=1,A1243,"")</f>
        <v/>
      </c>
      <c r="B1257" s="39" t="str">
        <f t="shared" si="90"/>
        <v/>
      </c>
      <c r="C1257" s="138">
        <f>VLOOKUP($Y$23,CAD!$H$7:$I$31,2,0)</f>
        <v>0</v>
      </c>
      <c r="D1257" s="40">
        <v>0</v>
      </c>
      <c r="E1257" s="40">
        <v>0</v>
      </c>
      <c r="F1257" s="40">
        <v>0</v>
      </c>
      <c r="G1257" s="40">
        <v>0</v>
      </c>
      <c r="H1257" s="40">
        <v>0</v>
      </c>
      <c r="I1257" s="40">
        <v>0</v>
      </c>
      <c r="J1257" s="40">
        <v>0</v>
      </c>
      <c r="K1257" s="40">
        <v>0</v>
      </c>
      <c r="L1257" s="40">
        <v>0</v>
      </c>
      <c r="M1257" s="40">
        <v>0</v>
      </c>
      <c r="N1257" s="40">
        <v>0</v>
      </c>
      <c r="O1257" s="40">
        <v>0</v>
      </c>
      <c r="P1257" s="141">
        <f t="shared" si="91"/>
        <v>0</v>
      </c>
    </row>
    <row r="1258" spans="1:16" hidden="1" x14ac:dyDescent="0.25">
      <c r="A1258" s="255" t="str">
        <f>IF(B1258=1,A1243,"")</f>
        <v/>
      </c>
      <c r="B1258" s="39" t="str">
        <f t="shared" si="90"/>
        <v/>
      </c>
      <c r="C1258" s="138">
        <f>VLOOKUP($Y$24,CAD!$H$7:$I$31,2,0)</f>
        <v>0</v>
      </c>
      <c r="D1258" s="40">
        <v>0</v>
      </c>
      <c r="E1258" s="40">
        <v>0</v>
      </c>
      <c r="F1258" s="40">
        <v>0</v>
      </c>
      <c r="G1258" s="40">
        <v>0</v>
      </c>
      <c r="H1258" s="40">
        <v>0</v>
      </c>
      <c r="I1258" s="40">
        <v>0</v>
      </c>
      <c r="J1258" s="40">
        <v>0</v>
      </c>
      <c r="K1258" s="40">
        <v>0</v>
      </c>
      <c r="L1258" s="40">
        <v>0</v>
      </c>
      <c r="M1258" s="40">
        <v>0</v>
      </c>
      <c r="N1258" s="40">
        <v>0</v>
      </c>
      <c r="O1258" s="40">
        <v>0</v>
      </c>
      <c r="P1258" s="141">
        <f t="shared" si="91"/>
        <v>0</v>
      </c>
    </row>
    <row r="1259" spans="1:16" hidden="1" x14ac:dyDescent="0.25">
      <c r="A1259" s="255" t="str">
        <f>IF(B1259=1,A1243,"")</f>
        <v/>
      </c>
      <c r="B1259" s="39" t="str">
        <f t="shared" si="90"/>
        <v/>
      </c>
      <c r="C1259" s="138">
        <f>VLOOKUP($Y$25,CAD!$H$7:$I$31,2,0)</f>
        <v>0</v>
      </c>
      <c r="D1259" s="40">
        <v>0</v>
      </c>
      <c r="E1259" s="40">
        <v>0</v>
      </c>
      <c r="F1259" s="40">
        <v>0</v>
      </c>
      <c r="G1259" s="40">
        <v>0</v>
      </c>
      <c r="H1259" s="40">
        <v>0</v>
      </c>
      <c r="I1259" s="40">
        <v>0</v>
      </c>
      <c r="J1259" s="40">
        <v>0</v>
      </c>
      <c r="K1259" s="40">
        <v>0</v>
      </c>
      <c r="L1259" s="40">
        <v>0</v>
      </c>
      <c r="M1259" s="40">
        <v>0</v>
      </c>
      <c r="N1259" s="40">
        <v>0</v>
      </c>
      <c r="O1259" s="40">
        <v>0</v>
      </c>
      <c r="P1259" s="141">
        <f t="shared" si="91"/>
        <v>0</v>
      </c>
    </row>
    <row r="1260" spans="1:16" hidden="1" x14ac:dyDescent="0.25">
      <c r="A1260" s="255" t="str">
        <f>IF(B1260=1,A1243,"")</f>
        <v/>
      </c>
      <c r="B1260" s="39" t="str">
        <f t="shared" si="90"/>
        <v/>
      </c>
      <c r="C1260" s="138">
        <f>VLOOKUP($Y$26,CAD!$H$7:$I$31,2,0)</f>
        <v>0</v>
      </c>
      <c r="D1260" s="40">
        <v>0</v>
      </c>
      <c r="E1260" s="40">
        <v>0</v>
      </c>
      <c r="F1260" s="40">
        <v>0</v>
      </c>
      <c r="G1260" s="40">
        <v>0</v>
      </c>
      <c r="H1260" s="40">
        <v>0</v>
      </c>
      <c r="I1260" s="40">
        <v>0</v>
      </c>
      <c r="J1260" s="40">
        <v>0</v>
      </c>
      <c r="K1260" s="40">
        <v>0</v>
      </c>
      <c r="L1260" s="40">
        <v>0</v>
      </c>
      <c r="M1260" s="40">
        <v>0</v>
      </c>
      <c r="N1260" s="40">
        <v>0</v>
      </c>
      <c r="O1260" s="40">
        <v>0</v>
      </c>
      <c r="P1260" s="141">
        <f t="shared" si="91"/>
        <v>0</v>
      </c>
    </row>
    <row r="1261" spans="1:16" hidden="1" x14ac:dyDescent="0.25">
      <c r="A1261" s="255" t="str">
        <f>IF(B1261=1,A1243,"")</f>
        <v/>
      </c>
      <c r="B1261" s="39" t="str">
        <f t="shared" si="90"/>
        <v/>
      </c>
      <c r="C1261" s="138">
        <f>VLOOKUP($Y$27,CAD!$H$7:$I$31,2,0)</f>
        <v>0</v>
      </c>
      <c r="D1261" s="40">
        <v>0</v>
      </c>
      <c r="E1261" s="40">
        <v>0</v>
      </c>
      <c r="F1261" s="40">
        <v>0</v>
      </c>
      <c r="G1261" s="40">
        <v>0</v>
      </c>
      <c r="H1261" s="40">
        <v>0</v>
      </c>
      <c r="I1261" s="40">
        <v>0</v>
      </c>
      <c r="J1261" s="40">
        <v>0</v>
      </c>
      <c r="K1261" s="40">
        <v>0</v>
      </c>
      <c r="L1261" s="40">
        <v>0</v>
      </c>
      <c r="M1261" s="40">
        <v>0</v>
      </c>
      <c r="N1261" s="40">
        <v>0</v>
      </c>
      <c r="O1261" s="40">
        <v>0</v>
      </c>
      <c r="P1261" s="141">
        <f t="shared" si="91"/>
        <v>0</v>
      </c>
    </row>
    <row r="1262" spans="1:16" hidden="1" x14ac:dyDescent="0.25">
      <c r="A1262" s="255" t="str">
        <f>IF(B1262=1,A1243,"")</f>
        <v/>
      </c>
      <c r="B1262" s="39" t="str">
        <f t="shared" si="90"/>
        <v/>
      </c>
      <c r="C1262" s="138">
        <f>VLOOKUP($Y$28,CAD!$H$7:$I$31,2,0)</f>
        <v>0</v>
      </c>
      <c r="D1262" s="40">
        <v>0</v>
      </c>
      <c r="E1262" s="40">
        <v>0</v>
      </c>
      <c r="F1262" s="40">
        <v>0</v>
      </c>
      <c r="G1262" s="40">
        <v>0</v>
      </c>
      <c r="H1262" s="40">
        <v>0</v>
      </c>
      <c r="I1262" s="40">
        <v>0</v>
      </c>
      <c r="J1262" s="40">
        <v>0</v>
      </c>
      <c r="K1262" s="40">
        <v>0</v>
      </c>
      <c r="L1262" s="40">
        <v>0</v>
      </c>
      <c r="M1262" s="40">
        <v>0</v>
      </c>
      <c r="N1262" s="40">
        <v>0</v>
      </c>
      <c r="O1262" s="40">
        <v>0</v>
      </c>
      <c r="P1262" s="141">
        <f t="shared" si="91"/>
        <v>0</v>
      </c>
    </row>
    <row r="1263" spans="1:16" hidden="1" x14ac:dyDescent="0.25">
      <c r="A1263" s="255" t="str">
        <f>IF(B1263=1,A1243,"")</f>
        <v/>
      </c>
      <c r="B1263" s="39" t="str">
        <f t="shared" si="90"/>
        <v/>
      </c>
      <c r="C1263" s="138">
        <f>VLOOKUP($Y$29,CAD!$H$7:$I$31,2,0)</f>
        <v>0</v>
      </c>
      <c r="D1263" s="40">
        <v>0</v>
      </c>
      <c r="E1263" s="40">
        <v>0</v>
      </c>
      <c r="F1263" s="40">
        <v>0</v>
      </c>
      <c r="G1263" s="40">
        <v>0</v>
      </c>
      <c r="H1263" s="40">
        <v>0</v>
      </c>
      <c r="I1263" s="40">
        <v>0</v>
      </c>
      <c r="J1263" s="40">
        <v>0</v>
      </c>
      <c r="K1263" s="40">
        <v>0</v>
      </c>
      <c r="L1263" s="40">
        <v>0</v>
      </c>
      <c r="M1263" s="40">
        <v>0</v>
      </c>
      <c r="N1263" s="40">
        <v>0</v>
      </c>
      <c r="O1263" s="40">
        <v>0</v>
      </c>
      <c r="P1263" s="141">
        <f t="shared" si="91"/>
        <v>0</v>
      </c>
    </row>
    <row r="1264" spans="1:16" hidden="1" x14ac:dyDescent="0.25">
      <c r="A1264" s="255" t="str">
        <f>IF(B1264=1,A1243,"")</f>
        <v/>
      </c>
      <c r="B1264" s="39" t="str">
        <f t="shared" si="90"/>
        <v/>
      </c>
      <c r="C1264" s="138">
        <f>VLOOKUP($Y$30,CAD!$H$7:$I$31,2,0)</f>
        <v>0</v>
      </c>
      <c r="D1264" s="40">
        <v>0</v>
      </c>
      <c r="E1264" s="40">
        <v>0</v>
      </c>
      <c r="F1264" s="40">
        <v>0</v>
      </c>
      <c r="G1264" s="40">
        <v>0</v>
      </c>
      <c r="H1264" s="40">
        <v>0</v>
      </c>
      <c r="I1264" s="40">
        <v>0</v>
      </c>
      <c r="J1264" s="40">
        <v>0</v>
      </c>
      <c r="K1264" s="40">
        <v>0</v>
      </c>
      <c r="L1264" s="40">
        <v>0</v>
      </c>
      <c r="M1264" s="40">
        <v>0</v>
      </c>
      <c r="N1264" s="40">
        <v>0</v>
      </c>
      <c r="O1264" s="40">
        <v>0</v>
      </c>
      <c r="P1264" s="141">
        <f t="shared" si="91"/>
        <v>0</v>
      </c>
    </row>
    <row r="1265" spans="1:16" hidden="1" x14ac:dyDescent="0.25">
      <c r="A1265" s="255" t="str">
        <f>IF(B1265=1,A1243,"")</f>
        <v/>
      </c>
      <c r="B1265" s="39" t="str">
        <f t="shared" si="90"/>
        <v/>
      </c>
      <c r="C1265" s="138">
        <f>VLOOKUP($Y$31,CAD!$H$7:$I$31,2,0)</f>
        <v>0</v>
      </c>
      <c r="D1265" s="40">
        <v>0</v>
      </c>
      <c r="E1265" s="40">
        <v>0</v>
      </c>
      <c r="F1265" s="40">
        <v>0</v>
      </c>
      <c r="G1265" s="40">
        <v>0</v>
      </c>
      <c r="H1265" s="40">
        <v>0</v>
      </c>
      <c r="I1265" s="40">
        <v>0</v>
      </c>
      <c r="J1265" s="40">
        <v>0</v>
      </c>
      <c r="K1265" s="40">
        <v>0</v>
      </c>
      <c r="L1265" s="40">
        <v>0</v>
      </c>
      <c r="M1265" s="40">
        <v>0</v>
      </c>
      <c r="N1265" s="40">
        <v>0</v>
      </c>
      <c r="O1265" s="40">
        <v>0</v>
      </c>
      <c r="P1265" s="141">
        <f t="shared" si="91"/>
        <v>0</v>
      </c>
    </row>
    <row r="1266" spans="1:16" hidden="1" x14ac:dyDescent="0.25">
      <c r="A1266" s="255" t="str">
        <f>IF(B1266=1,A1243,"")</f>
        <v/>
      </c>
      <c r="B1266" s="39" t="str">
        <f t="shared" si="90"/>
        <v/>
      </c>
      <c r="C1266" s="138">
        <f>VLOOKUP($Y$32,CAD!$H$7:$I$31,2,0)</f>
        <v>0</v>
      </c>
      <c r="D1266" s="40">
        <v>0</v>
      </c>
      <c r="E1266" s="40">
        <v>0</v>
      </c>
      <c r="F1266" s="40">
        <v>0</v>
      </c>
      <c r="G1266" s="40">
        <v>0</v>
      </c>
      <c r="H1266" s="40">
        <v>0</v>
      </c>
      <c r="I1266" s="40">
        <v>0</v>
      </c>
      <c r="J1266" s="40">
        <v>0</v>
      </c>
      <c r="K1266" s="40">
        <v>0</v>
      </c>
      <c r="L1266" s="40">
        <v>0</v>
      </c>
      <c r="M1266" s="40">
        <v>0</v>
      </c>
      <c r="N1266" s="40">
        <v>0</v>
      </c>
      <c r="O1266" s="40">
        <v>0</v>
      </c>
      <c r="P1266" s="141">
        <f t="shared" si="91"/>
        <v>0</v>
      </c>
    </row>
    <row r="1267" spans="1:16" hidden="1" x14ac:dyDescent="0.25">
      <c r="A1267" s="255" t="str">
        <f>IF(B1267=1,A1243,"")</f>
        <v/>
      </c>
      <c r="B1267" s="39" t="str">
        <f t="shared" si="90"/>
        <v/>
      </c>
      <c r="C1267" s="138">
        <f>VLOOKUP($Y$33,CAD!$H$7:$I$31,2,0)</f>
        <v>0</v>
      </c>
      <c r="D1267" s="40">
        <v>0</v>
      </c>
      <c r="E1267" s="40">
        <v>0</v>
      </c>
      <c r="F1267" s="40">
        <v>0</v>
      </c>
      <c r="G1267" s="40">
        <v>0</v>
      </c>
      <c r="H1267" s="40">
        <v>0</v>
      </c>
      <c r="I1267" s="40">
        <v>0</v>
      </c>
      <c r="J1267" s="40">
        <v>0</v>
      </c>
      <c r="K1267" s="40">
        <v>0</v>
      </c>
      <c r="L1267" s="40">
        <v>0</v>
      </c>
      <c r="M1267" s="40">
        <v>0</v>
      </c>
      <c r="N1267" s="40">
        <v>0</v>
      </c>
      <c r="O1267" s="40">
        <v>0</v>
      </c>
      <c r="P1267" s="141">
        <f t="shared" si="91"/>
        <v>0</v>
      </c>
    </row>
    <row r="1268" spans="1:16" hidden="1" x14ac:dyDescent="0.25">
      <c r="A1268" s="255" t="str">
        <f>IF(B1268=1,A1243,"")</f>
        <v/>
      </c>
      <c r="B1268" s="39" t="str">
        <f t="shared" si="90"/>
        <v/>
      </c>
      <c r="C1268" s="138">
        <f>VLOOKUP($Y$34,CAD!$H$7:$I$31,2,0)</f>
        <v>0</v>
      </c>
      <c r="D1268" s="40">
        <v>0</v>
      </c>
      <c r="E1268" s="40">
        <v>0</v>
      </c>
      <c r="F1268" s="40">
        <v>0</v>
      </c>
      <c r="G1268" s="40">
        <v>0</v>
      </c>
      <c r="H1268" s="40">
        <v>0</v>
      </c>
      <c r="I1268" s="40">
        <v>0</v>
      </c>
      <c r="J1268" s="40">
        <v>0</v>
      </c>
      <c r="K1268" s="40">
        <v>0</v>
      </c>
      <c r="L1268" s="40">
        <v>0</v>
      </c>
      <c r="M1268" s="40">
        <v>0</v>
      </c>
      <c r="N1268" s="40">
        <v>0</v>
      </c>
      <c r="O1268" s="40">
        <v>0</v>
      </c>
      <c r="P1268" s="141">
        <f t="shared" si="91"/>
        <v>0</v>
      </c>
    </row>
    <row r="1269" spans="1:16" hidden="1" x14ac:dyDescent="0.25">
      <c r="A1269" s="255" t="str">
        <f>IF(B1269=1,A1243,"")</f>
        <v/>
      </c>
      <c r="B1269" s="39" t="str">
        <f t="shared" si="90"/>
        <v/>
      </c>
      <c r="C1269" s="137">
        <f>VLOOKUP($Y$35,CAD!$J$7:$K$31,2,0)</f>
        <v>0</v>
      </c>
      <c r="D1269" s="40">
        <v>0</v>
      </c>
      <c r="E1269" s="40">
        <v>0</v>
      </c>
      <c r="F1269" s="40">
        <v>0</v>
      </c>
      <c r="G1269" s="40">
        <v>0</v>
      </c>
      <c r="H1269" s="40">
        <v>0</v>
      </c>
      <c r="I1269" s="40">
        <v>0</v>
      </c>
      <c r="J1269" s="40">
        <v>0</v>
      </c>
      <c r="K1269" s="40">
        <v>0</v>
      </c>
      <c r="L1269" s="40">
        <v>0</v>
      </c>
      <c r="M1269" s="40">
        <v>0</v>
      </c>
      <c r="N1269" s="40">
        <v>0</v>
      </c>
      <c r="O1269" s="40">
        <v>0</v>
      </c>
      <c r="P1269" s="141">
        <f t="shared" si="91"/>
        <v>0</v>
      </c>
    </row>
    <row r="1270" spans="1:16" hidden="1" x14ac:dyDescent="0.25">
      <c r="A1270" s="255" t="str">
        <f>IF(B1270=1,A1243,"")</f>
        <v/>
      </c>
      <c r="B1270" s="39" t="str">
        <f t="shared" si="90"/>
        <v/>
      </c>
      <c r="C1270" s="137">
        <f>VLOOKUP($Y$36,CAD!$J$7:$K$31,2,0)</f>
        <v>0</v>
      </c>
      <c r="D1270" s="40">
        <v>0</v>
      </c>
      <c r="E1270" s="40">
        <v>0</v>
      </c>
      <c r="F1270" s="40">
        <v>0</v>
      </c>
      <c r="G1270" s="40">
        <v>0</v>
      </c>
      <c r="H1270" s="40">
        <v>0</v>
      </c>
      <c r="I1270" s="40">
        <v>0</v>
      </c>
      <c r="J1270" s="40">
        <v>0</v>
      </c>
      <c r="K1270" s="40">
        <v>0</v>
      </c>
      <c r="L1270" s="40">
        <v>0</v>
      </c>
      <c r="M1270" s="40">
        <v>0</v>
      </c>
      <c r="N1270" s="40">
        <v>0</v>
      </c>
      <c r="O1270" s="40">
        <v>0</v>
      </c>
      <c r="P1270" s="141">
        <f t="shared" si="91"/>
        <v>0</v>
      </c>
    </row>
    <row r="1271" spans="1:16" hidden="1" x14ac:dyDescent="0.25">
      <c r="A1271" s="255" t="str">
        <f>IF(B1271=1,A1243,"")</f>
        <v/>
      </c>
      <c r="B1271" s="39" t="str">
        <f t="shared" si="90"/>
        <v/>
      </c>
      <c r="C1271" s="137">
        <f>VLOOKUP($Y$37,CAD!$J$7:$K$31,2,0)</f>
        <v>0</v>
      </c>
      <c r="D1271" s="40">
        <v>0</v>
      </c>
      <c r="E1271" s="40">
        <v>0</v>
      </c>
      <c r="F1271" s="40">
        <v>0</v>
      </c>
      <c r="G1271" s="40">
        <v>0</v>
      </c>
      <c r="H1271" s="40">
        <v>0</v>
      </c>
      <c r="I1271" s="40">
        <v>0</v>
      </c>
      <c r="J1271" s="40">
        <v>0</v>
      </c>
      <c r="K1271" s="40">
        <v>0</v>
      </c>
      <c r="L1271" s="40">
        <v>0</v>
      </c>
      <c r="M1271" s="40">
        <v>0</v>
      </c>
      <c r="N1271" s="40">
        <v>0</v>
      </c>
      <c r="O1271" s="40">
        <v>0</v>
      </c>
      <c r="P1271" s="141">
        <f t="shared" si="91"/>
        <v>0</v>
      </c>
    </row>
    <row r="1272" spans="1:16" hidden="1" x14ac:dyDescent="0.25">
      <c r="A1272" s="255" t="str">
        <f>IF(B1272=1,A1243,"")</f>
        <v/>
      </c>
      <c r="B1272" s="39" t="str">
        <f t="shared" si="90"/>
        <v/>
      </c>
      <c r="C1272" s="137">
        <f>VLOOKUP($Y$38,CAD!$J$7:$K$31,2,0)</f>
        <v>0</v>
      </c>
      <c r="D1272" s="40">
        <v>0</v>
      </c>
      <c r="E1272" s="40">
        <v>0</v>
      </c>
      <c r="F1272" s="40">
        <v>0</v>
      </c>
      <c r="G1272" s="40">
        <v>0</v>
      </c>
      <c r="H1272" s="40">
        <v>0</v>
      </c>
      <c r="I1272" s="40">
        <v>0</v>
      </c>
      <c r="J1272" s="40">
        <v>0</v>
      </c>
      <c r="K1272" s="40">
        <v>0</v>
      </c>
      <c r="L1272" s="40">
        <v>0</v>
      </c>
      <c r="M1272" s="40">
        <v>0</v>
      </c>
      <c r="N1272" s="40">
        <v>0</v>
      </c>
      <c r="O1272" s="40">
        <v>0</v>
      </c>
      <c r="P1272" s="141">
        <f t="shared" si="91"/>
        <v>0</v>
      </c>
    </row>
    <row r="1273" spans="1:16" hidden="1" x14ac:dyDescent="0.25">
      <c r="A1273" s="255" t="str">
        <f>IF(B1273=1,A1243,"")</f>
        <v/>
      </c>
      <c r="B1273" s="39" t="str">
        <f t="shared" si="90"/>
        <v/>
      </c>
      <c r="C1273" s="137">
        <f>VLOOKUP($Y$39,CAD!$J$7:$K$31,2,0)</f>
        <v>0</v>
      </c>
      <c r="D1273" s="40">
        <v>0</v>
      </c>
      <c r="E1273" s="40">
        <v>0</v>
      </c>
      <c r="F1273" s="40">
        <v>0</v>
      </c>
      <c r="G1273" s="40">
        <v>0</v>
      </c>
      <c r="H1273" s="40">
        <v>0</v>
      </c>
      <c r="I1273" s="40">
        <v>0</v>
      </c>
      <c r="J1273" s="40">
        <v>0</v>
      </c>
      <c r="K1273" s="40">
        <v>0</v>
      </c>
      <c r="L1273" s="40">
        <v>0</v>
      </c>
      <c r="M1273" s="40">
        <v>0</v>
      </c>
      <c r="N1273" s="40">
        <v>0</v>
      </c>
      <c r="O1273" s="40">
        <v>0</v>
      </c>
      <c r="P1273" s="141">
        <f t="shared" si="91"/>
        <v>0</v>
      </c>
    </row>
    <row r="1274" spans="1:16" hidden="1" x14ac:dyDescent="0.25">
      <c r="A1274" s="255" t="str">
        <f>IF(B1274=1,A1243,"")</f>
        <v/>
      </c>
      <c r="B1274" s="39" t="str">
        <f t="shared" si="90"/>
        <v/>
      </c>
      <c r="C1274" s="137">
        <f>VLOOKUP($Y$40,CAD!$J$7:$K$31,2,0)</f>
        <v>0</v>
      </c>
      <c r="D1274" s="40">
        <v>0</v>
      </c>
      <c r="E1274" s="40">
        <v>0</v>
      </c>
      <c r="F1274" s="40">
        <v>0</v>
      </c>
      <c r="G1274" s="40">
        <v>0</v>
      </c>
      <c r="H1274" s="40">
        <v>0</v>
      </c>
      <c r="I1274" s="40">
        <v>0</v>
      </c>
      <c r="J1274" s="40">
        <v>0</v>
      </c>
      <c r="K1274" s="40">
        <v>0</v>
      </c>
      <c r="L1274" s="40">
        <v>0</v>
      </c>
      <c r="M1274" s="40">
        <v>0</v>
      </c>
      <c r="N1274" s="40">
        <v>0</v>
      </c>
      <c r="O1274" s="40">
        <v>0</v>
      </c>
      <c r="P1274" s="141">
        <f t="shared" si="91"/>
        <v>0</v>
      </c>
    </row>
    <row r="1275" spans="1:16" hidden="1" x14ac:dyDescent="0.25">
      <c r="A1275" s="255" t="str">
        <f>IF(B1275=1,A1243,"")</f>
        <v/>
      </c>
      <c r="B1275" s="39" t="str">
        <f t="shared" si="90"/>
        <v/>
      </c>
      <c r="C1275" s="137">
        <f>VLOOKUP($Y$41,CAD!$J$7:$K$31,2,0)</f>
        <v>0</v>
      </c>
      <c r="D1275" s="40">
        <v>0</v>
      </c>
      <c r="E1275" s="40">
        <v>0</v>
      </c>
      <c r="F1275" s="40">
        <v>0</v>
      </c>
      <c r="G1275" s="40">
        <v>0</v>
      </c>
      <c r="H1275" s="40">
        <v>0</v>
      </c>
      <c r="I1275" s="40">
        <v>0</v>
      </c>
      <c r="J1275" s="40">
        <v>0</v>
      </c>
      <c r="K1275" s="40">
        <v>0</v>
      </c>
      <c r="L1275" s="40">
        <v>0</v>
      </c>
      <c r="M1275" s="40">
        <v>0</v>
      </c>
      <c r="N1275" s="40">
        <v>0</v>
      </c>
      <c r="O1275" s="40">
        <v>0</v>
      </c>
      <c r="P1275" s="141">
        <f t="shared" si="91"/>
        <v>0</v>
      </c>
    </row>
    <row r="1276" spans="1:16" hidden="1" x14ac:dyDescent="0.25">
      <c r="A1276" s="255" t="str">
        <f>IF(B1276=1,A1243,"")</f>
        <v/>
      </c>
      <c r="B1276" s="39" t="str">
        <f t="shared" si="90"/>
        <v/>
      </c>
      <c r="C1276" s="137">
        <f>VLOOKUP($Y$42,CAD!$J$7:$K$31,2,0)</f>
        <v>0</v>
      </c>
      <c r="D1276" s="40">
        <v>0</v>
      </c>
      <c r="E1276" s="40">
        <v>0</v>
      </c>
      <c r="F1276" s="40">
        <v>0</v>
      </c>
      <c r="G1276" s="40">
        <v>0</v>
      </c>
      <c r="H1276" s="40">
        <v>0</v>
      </c>
      <c r="I1276" s="40">
        <v>0</v>
      </c>
      <c r="J1276" s="40">
        <v>0</v>
      </c>
      <c r="K1276" s="40">
        <v>0</v>
      </c>
      <c r="L1276" s="40">
        <v>0</v>
      </c>
      <c r="M1276" s="40">
        <v>0</v>
      </c>
      <c r="N1276" s="40">
        <v>0</v>
      </c>
      <c r="O1276" s="40">
        <v>0</v>
      </c>
      <c r="P1276" s="141">
        <f t="shared" si="91"/>
        <v>0</v>
      </c>
    </row>
    <row r="1277" spans="1:16" hidden="1" x14ac:dyDescent="0.25">
      <c r="A1277" s="255" t="str">
        <f>IF(B1277=1,A1243,"")</f>
        <v/>
      </c>
      <c r="B1277" s="39" t="str">
        <f t="shared" si="90"/>
        <v/>
      </c>
      <c r="C1277" s="137">
        <f>VLOOKUP($Y$43,CAD!$J$7:$K$31,2,0)</f>
        <v>0</v>
      </c>
      <c r="D1277" s="40">
        <v>0</v>
      </c>
      <c r="E1277" s="40">
        <v>0</v>
      </c>
      <c r="F1277" s="40">
        <v>0</v>
      </c>
      <c r="G1277" s="40">
        <v>0</v>
      </c>
      <c r="H1277" s="40">
        <v>0</v>
      </c>
      <c r="I1277" s="40">
        <v>0</v>
      </c>
      <c r="J1277" s="40">
        <v>0</v>
      </c>
      <c r="K1277" s="40">
        <v>0</v>
      </c>
      <c r="L1277" s="40">
        <v>0</v>
      </c>
      <c r="M1277" s="40">
        <v>0</v>
      </c>
      <c r="N1277" s="40">
        <v>0</v>
      </c>
      <c r="O1277" s="40">
        <v>0</v>
      </c>
      <c r="P1277" s="141">
        <f t="shared" si="91"/>
        <v>0</v>
      </c>
    </row>
    <row r="1278" spans="1:16" hidden="1" x14ac:dyDescent="0.25">
      <c r="A1278" s="255" t="str">
        <f>IF(B1278=1,A1243,"")</f>
        <v/>
      </c>
      <c r="B1278" s="39" t="str">
        <f t="shared" si="90"/>
        <v/>
      </c>
      <c r="C1278" s="137">
        <f>VLOOKUP($Y$44,CAD!$J$7:$K$31,2,0)</f>
        <v>0</v>
      </c>
      <c r="D1278" s="40">
        <v>0</v>
      </c>
      <c r="E1278" s="40">
        <v>0</v>
      </c>
      <c r="F1278" s="40">
        <v>0</v>
      </c>
      <c r="G1278" s="40">
        <v>0</v>
      </c>
      <c r="H1278" s="40">
        <v>0</v>
      </c>
      <c r="I1278" s="40">
        <v>0</v>
      </c>
      <c r="J1278" s="40">
        <v>0</v>
      </c>
      <c r="K1278" s="40">
        <v>0</v>
      </c>
      <c r="L1278" s="40">
        <v>0</v>
      </c>
      <c r="M1278" s="40">
        <v>0</v>
      </c>
      <c r="N1278" s="40">
        <v>0</v>
      </c>
      <c r="O1278" s="40">
        <v>0</v>
      </c>
      <c r="P1278" s="141">
        <f t="shared" si="91"/>
        <v>0</v>
      </c>
    </row>
    <row r="1279" spans="1:16" hidden="1" x14ac:dyDescent="0.25">
      <c r="A1279" s="255" t="str">
        <f>IF(B1279=1,A1243,"")</f>
        <v/>
      </c>
      <c r="B1279" s="39" t="str">
        <f t="shared" si="90"/>
        <v/>
      </c>
      <c r="C1279" s="137">
        <f>VLOOKUP($Y$45,CAD!$J$7:$K$31,2,0)</f>
        <v>0</v>
      </c>
      <c r="D1279" s="40">
        <v>0</v>
      </c>
      <c r="E1279" s="40">
        <v>0</v>
      </c>
      <c r="F1279" s="40">
        <v>0</v>
      </c>
      <c r="G1279" s="40">
        <v>0</v>
      </c>
      <c r="H1279" s="40">
        <v>0</v>
      </c>
      <c r="I1279" s="40">
        <v>0</v>
      </c>
      <c r="J1279" s="40">
        <v>0</v>
      </c>
      <c r="K1279" s="40">
        <v>0</v>
      </c>
      <c r="L1279" s="40">
        <v>0</v>
      </c>
      <c r="M1279" s="40">
        <v>0</v>
      </c>
      <c r="N1279" s="40">
        <v>0</v>
      </c>
      <c r="O1279" s="40">
        <v>0</v>
      </c>
      <c r="P1279" s="141">
        <f t="shared" si="91"/>
        <v>0</v>
      </c>
    </row>
    <row r="1280" spans="1:16" hidden="1" x14ac:dyDescent="0.25">
      <c r="A1280" s="255" t="str">
        <f>IF(B1280=1,A1243,"")</f>
        <v/>
      </c>
      <c r="B1280" s="39" t="str">
        <f t="shared" si="90"/>
        <v/>
      </c>
      <c r="C1280" s="137">
        <f>VLOOKUP($Y$46,CAD!$J$7:$K$31,2,0)</f>
        <v>0</v>
      </c>
      <c r="D1280" s="40">
        <v>0</v>
      </c>
      <c r="E1280" s="40">
        <v>0</v>
      </c>
      <c r="F1280" s="40">
        <v>0</v>
      </c>
      <c r="G1280" s="40">
        <v>0</v>
      </c>
      <c r="H1280" s="40">
        <v>0</v>
      </c>
      <c r="I1280" s="40">
        <v>0</v>
      </c>
      <c r="J1280" s="40">
        <v>0</v>
      </c>
      <c r="K1280" s="40">
        <v>0</v>
      </c>
      <c r="L1280" s="40">
        <v>0</v>
      </c>
      <c r="M1280" s="40">
        <v>0</v>
      </c>
      <c r="N1280" s="40">
        <v>0</v>
      </c>
      <c r="O1280" s="40">
        <v>0</v>
      </c>
      <c r="P1280" s="141">
        <f t="shared" si="91"/>
        <v>0</v>
      </c>
    </row>
    <row r="1281" spans="1:16" hidden="1" x14ac:dyDescent="0.25">
      <c r="A1281" s="255" t="str">
        <f>IF(B1281=1,A1243,"")</f>
        <v/>
      </c>
      <c r="B1281" s="39" t="str">
        <f t="shared" si="90"/>
        <v/>
      </c>
      <c r="C1281" s="137">
        <f>VLOOKUP($Y$47,CAD!$J$7:$K$31,2,0)</f>
        <v>0</v>
      </c>
      <c r="D1281" s="40">
        <v>0</v>
      </c>
      <c r="E1281" s="40">
        <v>0</v>
      </c>
      <c r="F1281" s="40">
        <v>0</v>
      </c>
      <c r="G1281" s="40">
        <v>0</v>
      </c>
      <c r="H1281" s="40">
        <v>0</v>
      </c>
      <c r="I1281" s="40">
        <v>0</v>
      </c>
      <c r="J1281" s="40">
        <v>0</v>
      </c>
      <c r="K1281" s="40">
        <v>0</v>
      </c>
      <c r="L1281" s="40">
        <v>0</v>
      </c>
      <c r="M1281" s="40">
        <v>0</v>
      </c>
      <c r="N1281" s="40">
        <v>0</v>
      </c>
      <c r="O1281" s="40">
        <v>0</v>
      </c>
      <c r="P1281" s="141">
        <f t="shared" si="91"/>
        <v>0</v>
      </c>
    </row>
    <row r="1282" spans="1:16" hidden="1" x14ac:dyDescent="0.25">
      <c r="A1282" s="255" t="str">
        <f>IF(B1282=1,A1243,"")</f>
        <v/>
      </c>
      <c r="B1282" s="39" t="str">
        <f t="shared" si="90"/>
        <v/>
      </c>
      <c r="C1282" s="137">
        <f>VLOOKUP($Y$48,CAD!$J$7:$K$31,2,0)</f>
        <v>0</v>
      </c>
      <c r="D1282" s="40">
        <v>0</v>
      </c>
      <c r="E1282" s="40">
        <v>0</v>
      </c>
      <c r="F1282" s="40">
        <v>0</v>
      </c>
      <c r="G1282" s="40">
        <v>0</v>
      </c>
      <c r="H1282" s="40">
        <v>0</v>
      </c>
      <c r="I1282" s="40">
        <v>0</v>
      </c>
      <c r="J1282" s="40">
        <v>0</v>
      </c>
      <c r="K1282" s="40">
        <v>0</v>
      </c>
      <c r="L1282" s="40">
        <v>0</v>
      </c>
      <c r="M1282" s="40">
        <v>0</v>
      </c>
      <c r="N1282" s="40">
        <v>0</v>
      </c>
      <c r="O1282" s="40">
        <v>0</v>
      </c>
      <c r="P1282" s="141">
        <f t="shared" si="91"/>
        <v>0</v>
      </c>
    </row>
    <row r="1283" spans="1:16" hidden="1" x14ac:dyDescent="0.25">
      <c r="A1283" s="255" t="str">
        <f>IF(B1283=1,A1243,"")</f>
        <v/>
      </c>
      <c r="B1283" s="39" t="str">
        <f t="shared" si="90"/>
        <v/>
      </c>
      <c r="C1283" s="137">
        <f>VLOOKUP($Y$49,CAD!$J$7:$K$31,2,0)</f>
        <v>0</v>
      </c>
      <c r="D1283" s="40">
        <v>0</v>
      </c>
      <c r="E1283" s="40">
        <v>0</v>
      </c>
      <c r="F1283" s="40">
        <v>0</v>
      </c>
      <c r="G1283" s="40">
        <v>0</v>
      </c>
      <c r="H1283" s="40">
        <v>0</v>
      </c>
      <c r="I1283" s="40">
        <v>0</v>
      </c>
      <c r="J1283" s="40">
        <v>0</v>
      </c>
      <c r="K1283" s="40">
        <v>0</v>
      </c>
      <c r="L1283" s="40">
        <v>0</v>
      </c>
      <c r="M1283" s="40">
        <v>0</v>
      </c>
      <c r="N1283" s="40">
        <v>0</v>
      </c>
      <c r="O1283" s="40">
        <v>0</v>
      </c>
      <c r="P1283" s="141">
        <f t="shared" si="91"/>
        <v>0</v>
      </c>
    </row>
    <row r="1284" spans="1:16" hidden="1" x14ac:dyDescent="0.25">
      <c r="A1284" s="255" t="str">
        <f>IF(B1284=1,A1243,"")</f>
        <v/>
      </c>
      <c r="B1284" s="39" t="str">
        <f t="shared" si="90"/>
        <v/>
      </c>
      <c r="C1284" s="137">
        <f>VLOOKUP($Y$50,CAD!$J$7:$K$31,2,0)</f>
        <v>0</v>
      </c>
      <c r="D1284" s="40">
        <v>0</v>
      </c>
      <c r="E1284" s="40">
        <v>0</v>
      </c>
      <c r="F1284" s="40">
        <v>0</v>
      </c>
      <c r="G1284" s="40">
        <v>0</v>
      </c>
      <c r="H1284" s="40">
        <v>0</v>
      </c>
      <c r="I1284" s="40">
        <v>0</v>
      </c>
      <c r="J1284" s="40">
        <v>0</v>
      </c>
      <c r="K1284" s="40">
        <v>0</v>
      </c>
      <c r="L1284" s="40">
        <v>0</v>
      </c>
      <c r="M1284" s="40">
        <v>0</v>
      </c>
      <c r="N1284" s="40">
        <v>0</v>
      </c>
      <c r="O1284" s="40">
        <v>0</v>
      </c>
      <c r="P1284" s="141">
        <f t="shared" si="91"/>
        <v>0</v>
      </c>
    </row>
    <row r="1285" spans="1:16" hidden="1" x14ac:dyDescent="0.25">
      <c r="A1285" s="255" t="str">
        <f>IF(B1285=1,A1243,"")</f>
        <v/>
      </c>
      <c r="B1285" s="39" t="str">
        <f t="shared" si="90"/>
        <v/>
      </c>
      <c r="C1285" s="137">
        <f>VLOOKUP($Y$51,CAD!$J$7:$K$31,2,0)</f>
        <v>0</v>
      </c>
      <c r="D1285" s="40">
        <v>0</v>
      </c>
      <c r="E1285" s="40">
        <v>0</v>
      </c>
      <c r="F1285" s="40">
        <v>0</v>
      </c>
      <c r="G1285" s="40">
        <v>0</v>
      </c>
      <c r="H1285" s="40">
        <v>0</v>
      </c>
      <c r="I1285" s="40">
        <v>0</v>
      </c>
      <c r="J1285" s="40">
        <v>0</v>
      </c>
      <c r="K1285" s="40">
        <v>0</v>
      </c>
      <c r="L1285" s="40">
        <v>0</v>
      </c>
      <c r="M1285" s="40">
        <v>0</v>
      </c>
      <c r="N1285" s="40">
        <v>0</v>
      </c>
      <c r="O1285" s="40">
        <v>0</v>
      </c>
      <c r="P1285" s="141">
        <f t="shared" si="91"/>
        <v>0</v>
      </c>
    </row>
    <row r="1286" spans="1:16" hidden="1" x14ac:dyDescent="0.25">
      <c r="A1286" s="255" t="str">
        <f>IF(B1286=1,A1243,"")</f>
        <v/>
      </c>
      <c r="B1286" s="39" t="str">
        <f t="shared" si="90"/>
        <v/>
      </c>
      <c r="C1286" s="137">
        <f>VLOOKUP($Y$52,CAD!$J$7:$K$31,2,0)</f>
        <v>0</v>
      </c>
      <c r="D1286" s="40">
        <v>0</v>
      </c>
      <c r="E1286" s="40">
        <v>0</v>
      </c>
      <c r="F1286" s="40">
        <v>0</v>
      </c>
      <c r="G1286" s="40">
        <v>0</v>
      </c>
      <c r="H1286" s="40">
        <v>0</v>
      </c>
      <c r="I1286" s="40">
        <v>0</v>
      </c>
      <c r="J1286" s="40">
        <v>0</v>
      </c>
      <c r="K1286" s="40">
        <v>0</v>
      </c>
      <c r="L1286" s="40">
        <v>0</v>
      </c>
      <c r="M1286" s="40">
        <v>0</v>
      </c>
      <c r="N1286" s="40">
        <v>0</v>
      </c>
      <c r="O1286" s="40">
        <v>0</v>
      </c>
      <c r="P1286" s="141">
        <f t="shared" si="91"/>
        <v>0</v>
      </c>
    </row>
    <row r="1287" spans="1:16" hidden="1" x14ac:dyDescent="0.25">
      <c r="A1287" s="255" t="str">
        <f>IF(B1287=1,A1243,"")</f>
        <v/>
      </c>
      <c r="B1287" s="39" t="str">
        <f t="shared" si="90"/>
        <v/>
      </c>
      <c r="C1287" s="137">
        <f>VLOOKUP($Y$53,CAD!$J$7:$K$31,2,0)</f>
        <v>0</v>
      </c>
      <c r="D1287" s="40">
        <v>0</v>
      </c>
      <c r="E1287" s="40">
        <v>0</v>
      </c>
      <c r="F1287" s="40">
        <v>0</v>
      </c>
      <c r="G1287" s="40">
        <v>0</v>
      </c>
      <c r="H1287" s="40">
        <v>0</v>
      </c>
      <c r="I1287" s="40">
        <v>0</v>
      </c>
      <c r="J1287" s="40">
        <v>0</v>
      </c>
      <c r="K1287" s="40">
        <v>0</v>
      </c>
      <c r="L1287" s="40">
        <v>0</v>
      </c>
      <c r="M1287" s="40">
        <v>0</v>
      </c>
      <c r="N1287" s="40">
        <v>0</v>
      </c>
      <c r="O1287" s="40">
        <v>0</v>
      </c>
      <c r="P1287" s="141">
        <f t="shared" si="91"/>
        <v>0</v>
      </c>
    </row>
    <row r="1288" spans="1:16" hidden="1" x14ac:dyDescent="0.25">
      <c r="A1288" s="255" t="str">
        <f>IF(B1288=1,A1243,"")</f>
        <v/>
      </c>
      <c r="B1288" s="39" t="str">
        <f t="shared" si="90"/>
        <v/>
      </c>
      <c r="C1288" s="137">
        <f>VLOOKUP($Y$54,CAD!$J$7:$K$31,2,0)</f>
        <v>0</v>
      </c>
      <c r="D1288" s="40">
        <v>0</v>
      </c>
      <c r="E1288" s="40">
        <v>0</v>
      </c>
      <c r="F1288" s="40">
        <v>0</v>
      </c>
      <c r="G1288" s="40">
        <v>0</v>
      </c>
      <c r="H1288" s="40">
        <v>0</v>
      </c>
      <c r="I1288" s="40">
        <v>0</v>
      </c>
      <c r="J1288" s="40">
        <v>0</v>
      </c>
      <c r="K1288" s="40">
        <v>0</v>
      </c>
      <c r="L1288" s="40">
        <v>0</v>
      </c>
      <c r="M1288" s="40">
        <v>0</v>
      </c>
      <c r="N1288" s="40">
        <v>0</v>
      </c>
      <c r="O1288" s="40">
        <v>0</v>
      </c>
      <c r="P1288" s="141">
        <f t="shared" si="91"/>
        <v>0</v>
      </c>
    </row>
    <row r="1289" spans="1:16" hidden="1" x14ac:dyDescent="0.25">
      <c r="A1289" s="255" t="str">
        <f>IF(B1289=1,A1243,"")</f>
        <v/>
      </c>
      <c r="B1289" s="39" t="str">
        <f t="shared" si="90"/>
        <v/>
      </c>
      <c r="C1289" s="137">
        <f>VLOOKUP($Y$55,CAD!$J$7:$K$31,2,0)</f>
        <v>0</v>
      </c>
      <c r="D1289" s="40">
        <v>0</v>
      </c>
      <c r="E1289" s="40">
        <v>0</v>
      </c>
      <c r="F1289" s="40">
        <v>0</v>
      </c>
      <c r="G1289" s="40">
        <v>0</v>
      </c>
      <c r="H1289" s="40">
        <v>0</v>
      </c>
      <c r="I1289" s="40">
        <v>0</v>
      </c>
      <c r="J1289" s="40">
        <v>0</v>
      </c>
      <c r="K1289" s="40">
        <v>0</v>
      </c>
      <c r="L1289" s="40">
        <v>0</v>
      </c>
      <c r="M1289" s="40">
        <v>0</v>
      </c>
      <c r="N1289" s="40">
        <v>0</v>
      </c>
      <c r="O1289" s="40">
        <v>0</v>
      </c>
      <c r="P1289" s="141">
        <f t="shared" si="91"/>
        <v>0</v>
      </c>
    </row>
    <row r="1290" spans="1:16" hidden="1" x14ac:dyDescent="0.25">
      <c r="A1290" s="255" t="str">
        <f>IF(B1290=1,A1243,"")</f>
        <v/>
      </c>
      <c r="B1290" s="39" t="str">
        <f t="shared" si="90"/>
        <v/>
      </c>
      <c r="C1290" s="137">
        <f>VLOOKUP($Y$56,CAD!$J$7:$K$31,2,0)</f>
        <v>0</v>
      </c>
      <c r="D1290" s="40">
        <v>0</v>
      </c>
      <c r="E1290" s="40">
        <v>0</v>
      </c>
      <c r="F1290" s="40">
        <v>0</v>
      </c>
      <c r="G1290" s="40">
        <v>0</v>
      </c>
      <c r="H1290" s="40">
        <v>0</v>
      </c>
      <c r="I1290" s="40">
        <v>0</v>
      </c>
      <c r="J1290" s="40">
        <v>0</v>
      </c>
      <c r="K1290" s="40">
        <v>0</v>
      </c>
      <c r="L1290" s="40">
        <v>0</v>
      </c>
      <c r="M1290" s="40">
        <v>0</v>
      </c>
      <c r="N1290" s="40">
        <v>0</v>
      </c>
      <c r="O1290" s="40">
        <v>0</v>
      </c>
      <c r="P1290" s="141">
        <f t="shared" si="91"/>
        <v>0</v>
      </c>
    </row>
    <row r="1291" spans="1:16" hidden="1" x14ac:dyDescent="0.25">
      <c r="A1291" s="255" t="str">
        <f>IF(B1291=1,A1243,"")</f>
        <v/>
      </c>
      <c r="B1291" s="39" t="str">
        <f t="shared" si="90"/>
        <v/>
      </c>
      <c r="C1291" s="137">
        <f>VLOOKUP($Y$57,CAD!$J$7:$K$31,2,0)</f>
        <v>0</v>
      </c>
      <c r="D1291" s="40">
        <v>0</v>
      </c>
      <c r="E1291" s="40">
        <v>0</v>
      </c>
      <c r="F1291" s="40">
        <v>0</v>
      </c>
      <c r="G1291" s="40">
        <v>0</v>
      </c>
      <c r="H1291" s="40">
        <v>0</v>
      </c>
      <c r="I1291" s="40">
        <v>0</v>
      </c>
      <c r="J1291" s="40">
        <v>0</v>
      </c>
      <c r="K1291" s="40">
        <v>0</v>
      </c>
      <c r="L1291" s="40">
        <v>0</v>
      </c>
      <c r="M1291" s="40">
        <v>0</v>
      </c>
      <c r="N1291" s="40">
        <v>0</v>
      </c>
      <c r="O1291" s="40">
        <v>0</v>
      </c>
      <c r="P1291" s="141">
        <f t="shared" si="91"/>
        <v>0</v>
      </c>
    </row>
    <row r="1292" spans="1:16" hidden="1" x14ac:dyDescent="0.25">
      <c r="A1292" s="255" t="str">
        <f>IF(B1292=1,A1243,"")</f>
        <v/>
      </c>
      <c r="B1292" s="39" t="str">
        <f t="shared" si="90"/>
        <v/>
      </c>
      <c r="C1292" s="137">
        <f>VLOOKUP($Y$58,CAD!$J$7:$K$31,2,0)</f>
        <v>0</v>
      </c>
      <c r="D1292" s="40">
        <v>0</v>
      </c>
      <c r="E1292" s="40">
        <v>0</v>
      </c>
      <c r="F1292" s="40">
        <v>0</v>
      </c>
      <c r="G1292" s="40">
        <v>0</v>
      </c>
      <c r="H1292" s="40">
        <v>0</v>
      </c>
      <c r="I1292" s="40">
        <v>0</v>
      </c>
      <c r="J1292" s="40">
        <v>0</v>
      </c>
      <c r="K1292" s="40">
        <v>0</v>
      </c>
      <c r="L1292" s="40">
        <v>0</v>
      </c>
      <c r="M1292" s="40">
        <v>0</v>
      </c>
      <c r="N1292" s="40">
        <v>0</v>
      </c>
      <c r="O1292" s="40">
        <v>0</v>
      </c>
      <c r="P1292" s="141">
        <f t="shared" si="91"/>
        <v>0</v>
      </c>
    </row>
    <row r="1293" spans="1:16" hidden="1" x14ac:dyDescent="0.25">
      <c r="A1293" s="255" t="str">
        <f>IF(B1293=1,A1243,"")</f>
        <v/>
      </c>
      <c r="B1293" s="39" t="str">
        <f t="shared" si="90"/>
        <v/>
      </c>
      <c r="C1293" s="137">
        <f>VLOOKUP($Y$59,CAD!$J$7:$K$31,2,0)</f>
        <v>0</v>
      </c>
      <c r="D1293" s="40">
        <v>0</v>
      </c>
      <c r="E1293" s="40">
        <v>0</v>
      </c>
      <c r="F1293" s="40">
        <v>0</v>
      </c>
      <c r="G1293" s="40">
        <v>0</v>
      </c>
      <c r="H1293" s="40">
        <v>0</v>
      </c>
      <c r="I1293" s="40">
        <v>0</v>
      </c>
      <c r="J1293" s="40">
        <v>0</v>
      </c>
      <c r="K1293" s="40">
        <v>0</v>
      </c>
      <c r="L1293" s="40">
        <v>0</v>
      </c>
      <c r="M1293" s="40">
        <v>0</v>
      </c>
      <c r="N1293" s="40">
        <v>0</v>
      </c>
      <c r="O1293" s="40">
        <v>0</v>
      </c>
      <c r="P1293" s="141">
        <f t="shared" si="91"/>
        <v>0</v>
      </c>
    </row>
    <row r="1294" spans="1:16" hidden="1" x14ac:dyDescent="0.25">
      <c r="A1294" s="255">
        <f>A1241</f>
        <v>2042</v>
      </c>
    </row>
    <row r="1295" spans="1:16" hidden="1" x14ac:dyDescent="0.25">
      <c r="A1295" s="255">
        <f>A1241</f>
        <v>2042</v>
      </c>
      <c r="C1295" s="63" t="s">
        <v>204</v>
      </c>
      <c r="D1295" s="34">
        <f>D1241-D1243</f>
        <v>0</v>
      </c>
      <c r="E1295" s="34">
        <f t="shared" ref="E1295:P1295" si="92">E1241-E1243</f>
        <v>0</v>
      </c>
      <c r="F1295" s="34">
        <f t="shared" si="92"/>
        <v>0</v>
      </c>
      <c r="G1295" s="34">
        <f t="shared" si="92"/>
        <v>0</v>
      </c>
      <c r="H1295" s="34">
        <f t="shared" si="92"/>
        <v>0</v>
      </c>
      <c r="I1295" s="34">
        <f t="shared" si="92"/>
        <v>0</v>
      </c>
      <c r="J1295" s="34">
        <f t="shared" si="92"/>
        <v>0</v>
      </c>
      <c r="K1295" s="34">
        <f t="shared" si="92"/>
        <v>0</v>
      </c>
      <c r="L1295" s="34">
        <f t="shared" si="92"/>
        <v>0</v>
      </c>
      <c r="M1295" s="34">
        <f t="shared" si="92"/>
        <v>0</v>
      </c>
      <c r="N1295" s="34">
        <f t="shared" si="92"/>
        <v>0</v>
      </c>
      <c r="O1295" s="34">
        <f t="shared" si="92"/>
        <v>0</v>
      </c>
      <c r="P1295" s="34">
        <f t="shared" si="92"/>
        <v>0</v>
      </c>
    </row>
    <row r="1296" spans="1:16" hidden="1" x14ac:dyDescent="0.25"/>
    <row r="1297" spans="1:17" ht="15" hidden="1" customHeight="1" thickBot="1" x14ac:dyDescent="0.3">
      <c r="A1297" s="255">
        <f>A1241+1</f>
        <v>2043</v>
      </c>
      <c r="B1297" s="41"/>
      <c r="C1297" s="147" t="s">
        <v>202</v>
      </c>
      <c r="D1297" s="148">
        <f>PREV_R!D1320</f>
        <v>0</v>
      </c>
      <c r="E1297" s="148">
        <f>PREV_R!E1320</f>
        <v>0</v>
      </c>
      <c r="F1297" s="148">
        <f>PREV_R!F1320</f>
        <v>0</v>
      </c>
      <c r="G1297" s="148">
        <f>PREV_R!G1320</f>
        <v>0</v>
      </c>
      <c r="H1297" s="148">
        <f>PREV_R!H1320</f>
        <v>0</v>
      </c>
      <c r="I1297" s="148">
        <f>PREV_R!I1320</f>
        <v>0</v>
      </c>
      <c r="J1297" s="148">
        <f>PREV_R!J1320</f>
        <v>0</v>
      </c>
      <c r="K1297" s="148">
        <f>PREV_R!K1320</f>
        <v>0</v>
      </c>
      <c r="L1297" s="148">
        <f>PREV_R!L1320</f>
        <v>0</v>
      </c>
      <c r="M1297" s="148">
        <f>PREV_R!M1320</f>
        <v>0</v>
      </c>
      <c r="N1297" s="148">
        <f>PREV_R!N1320</f>
        <v>0</v>
      </c>
      <c r="O1297" s="148">
        <f>PREV_R!O1320</f>
        <v>0</v>
      </c>
      <c r="P1297" s="148">
        <f>SUM(D1297:O1297)</f>
        <v>0</v>
      </c>
      <c r="Q1297" s="9"/>
    </row>
    <row r="1298" spans="1:17" ht="15" hidden="1" customHeight="1" x14ac:dyDescent="0.25">
      <c r="A1298" s="255">
        <f>A1297</f>
        <v>2043</v>
      </c>
      <c r="B1298" s="41"/>
      <c r="C1298" s="107"/>
      <c r="D1298" s="107"/>
      <c r="E1298" s="107"/>
      <c r="F1298" s="107"/>
      <c r="G1298" s="107"/>
      <c r="H1298" s="107"/>
      <c r="I1298" s="107"/>
      <c r="J1298" s="107"/>
      <c r="K1298" s="107"/>
      <c r="L1298" s="107"/>
      <c r="M1298" s="107"/>
      <c r="N1298" s="107"/>
      <c r="O1298" s="107"/>
      <c r="P1298" s="107"/>
      <c r="Q1298" s="9"/>
    </row>
    <row r="1299" spans="1:17" ht="15" hidden="1" customHeight="1" thickBot="1" x14ac:dyDescent="0.3">
      <c r="A1299" s="255">
        <f>A1297</f>
        <v>2043</v>
      </c>
      <c r="B1299" s="41"/>
      <c r="C1299" s="131" t="s">
        <v>203</v>
      </c>
      <c r="D1299" s="132">
        <f>SUM(D1300:D1349)</f>
        <v>0</v>
      </c>
      <c r="E1299" s="132">
        <f t="shared" ref="E1299:O1299" si="93">SUM(E1300:E1349)</f>
        <v>0</v>
      </c>
      <c r="F1299" s="132">
        <f t="shared" si="93"/>
        <v>0</v>
      </c>
      <c r="G1299" s="132">
        <f t="shared" si="93"/>
        <v>0</v>
      </c>
      <c r="H1299" s="132">
        <f t="shared" si="93"/>
        <v>0</v>
      </c>
      <c r="I1299" s="132">
        <f t="shared" si="93"/>
        <v>0</v>
      </c>
      <c r="J1299" s="132">
        <f t="shared" si="93"/>
        <v>0</v>
      </c>
      <c r="K1299" s="132">
        <f t="shared" si="93"/>
        <v>0</v>
      </c>
      <c r="L1299" s="132">
        <f t="shared" si="93"/>
        <v>0</v>
      </c>
      <c r="M1299" s="132">
        <f t="shared" si="93"/>
        <v>0</v>
      </c>
      <c r="N1299" s="132">
        <f t="shared" si="93"/>
        <v>0</v>
      </c>
      <c r="O1299" s="132">
        <f t="shared" si="93"/>
        <v>0</v>
      </c>
      <c r="P1299" s="132">
        <f>SUM(D1299:O1299)</f>
        <v>0</v>
      </c>
      <c r="Q1299" s="9"/>
    </row>
    <row r="1300" spans="1:17" hidden="1" x14ac:dyDescent="0.25">
      <c r="A1300" s="255" t="str">
        <f>IF(B1300=1,A1299,"")</f>
        <v/>
      </c>
      <c r="B1300" s="39" t="str">
        <f>IF(C1300&lt;&gt;0,1,"")</f>
        <v/>
      </c>
      <c r="C1300" s="138">
        <f>VLOOKUP($Y$10,CAD!$H$7:$I$31,2,0)</f>
        <v>0</v>
      </c>
      <c r="D1300" s="139">
        <v>0</v>
      </c>
      <c r="E1300" s="139">
        <v>0</v>
      </c>
      <c r="F1300" s="139">
        <v>0</v>
      </c>
      <c r="G1300" s="139">
        <v>0</v>
      </c>
      <c r="H1300" s="139">
        <v>0</v>
      </c>
      <c r="I1300" s="139">
        <v>0</v>
      </c>
      <c r="J1300" s="139">
        <v>0</v>
      </c>
      <c r="K1300" s="139">
        <v>0</v>
      </c>
      <c r="L1300" s="139">
        <v>0</v>
      </c>
      <c r="M1300" s="139">
        <v>0</v>
      </c>
      <c r="N1300" s="139">
        <v>0</v>
      </c>
      <c r="O1300" s="139">
        <v>0</v>
      </c>
      <c r="P1300" s="140">
        <f>SUM(D1300:O1300)</f>
        <v>0</v>
      </c>
    </row>
    <row r="1301" spans="1:17" hidden="1" x14ac:dyDescent="0.25">
      <c r="A1301" s="255" t="str">
        <f>IF(B1301=1,A1299,"")</f>
        <v/>
      </c>
      <c r="B1301" s="39" t="str">
        <f t="shared" ref="B1301:B1349" si="94">IF(C1301&lt;&gt;0,1,"")</f>
        <v/>
      </c>
      <c r="C1301" s="138">
        <f>VLOOKUP($Y$11,CAD!$H$7:$I$31,2,0)</f>
        <v>0</v>
      </c>
      <c r="D1301" s="40">
        <v>0</v>
      </c>
      <c r="E1301" s="40">
        <v>0</v>
      </c>
      <c r="F1301" s="40">
        <v>0</v>
      </c>
      <c r="G1301" s="40">
        <v>0</v>
      </c>
      <c r="H1301" s="40">
        <v>0</v>
      </c>
      <c r="I1301" s="40">
        <v>0</v>
      </c>
      <c r="J1301" s="40">
        <v>0</v>
      </c>
      <c r="K1301" s="40">
        <v>0</v>
      </c>
      <c r="L1301" s="40">
        <v>0</v>
      </c>
      <c r="M1301" s="40">
        <v>0</v>
      </c>
      <c r="N1301" s="40">
        <v>0</v>
      </c>
      <c r="O1301" s="40">
        <v>0</v>
      </c>
      <c r="P1301" s="141">
        <f t="shared" ref="P1301:P1349" si="95">SUM(D1301:O1301)</f>
        <v>0</v>
      </c>
    </row>
    <row r="1302" spans="1:17" hidden="1" x14ac:dyDescent="0.25">
      <c r="A1302" s="255" t="str">
        <f>IF(B1302=1,A1299,"")</f>
        <v/>
      </c>
      <c r="B1302" s="39" t="str">
        <f t="shared" si="94"/>
        <v/>
      </c>
      <c r="C1302" s="138">
        <f>VLOOKUP($Y$12,CAD!$H$7:$I$31,2,0)</f>
        <v>0</v>
      </c>
      <c r="D1302" s="40">
        <v>0</v>
      </c>
      <c r="E1302" s="40">
        <v>0</v>
      </c>
      <c r="F1302" s="40">
        <v>0</v>
      </c>
      <c r="G1302" s="40">
        <v>0</v>
      </c>
      <c r="H1302" s="40">
        <v>0</v>
      </c>
      <c r="I1302" s="40">
        <v>0</v>
      </c>
      <c r="J1302" s="40">
        <v>0</v>
      </c>
      <c r="K1302" s="40">
        <v>0</v>
      </c>
      <c r="L1302" s="40">
        <v>0</v>
      </c>
      <c r="M1302" s="40">
        <v>0</v>
      </c>
      <c r="N1302" s="40">
        <v>0</v>
      </c>
      <c r="O1302" s="40">
        <v>0</v>
      </c>
      <c r="P1302" s="141">
        <f t="shared" si="95"/>
        <v>0</v>
      </c>
    </row>
    <row r="1303" spans="1:17" hidden="1" x14ac:dyDescent="0.25">
      <c r="A1303" s="255" t="str">
        <f>IF(B1303=1,A1299,"")</f>
        <v/>
      </c>
      <c r="B1303" s="39" t="str">
        <f t="shared" si="94"/>
        <v/>
      </c>
      <c r="C1303" s="138">
        <f>VLOOKUP($Y$13,CAD!$H$7:$I$31,2,0)</f>
        <v>0</v>
      </c>
      <c r="D1303" s="40">
        <v>0</v>
      </c>
      <c r="E1303" s="40">
        <v>0</v>
      </c>
      <c r="F1303" s="40">
        <v>0</v>
      </c>
      <c r="G1303" s="40">
        <v>0</v>
      </c>
      <c r="H1303" s="40">
        <v>0</v>
      </c>
      <c r="I1303" s="40">
        <v>0</v>
      </c>
      <c r="J1303" s="40">
        <v>0</v>
      </c>
      <c r="K1303" s="40">
        <v>0</v>
      </c>
      <c r="L1303" s="40">
        <v>0</v>
      </c>
      <c r="M1303" s="40">
        <v>0</v>
      </c>
      <c r="N1303" s="40">
        <v>0</v>
      </c>
      <c r="O1303" s="40">
        <v>0</v>
      </c>
      <c r="P1303" s="141">
        <f t="shared" si="95"/>
        <v>0</v>
      </c>
    </row>
    <row r="1304" spans="1:17" hidden="1" x14ac:dyDescent="0.25">
      <c r="A1304" s="255" t="str">
        <f>IF(B1304=1,A1299,"")</f>
        <v/>
      </c>
      <c r="B1304" s="39" t="str">
        <f t="shared" si="94"/>
        <v/>
      </c>
      <c r="C1304" s="138">
        <f>VLOOKUP($Y$14,CAD!$H$7:$I$31,2,0)</f>
        <v>0</v>
      </c>
      <c r="D1304" s="40">
        <v>0</v>
      </c>
      <c r="E1304" s="40">
        <v>0</v>
      </c>
      <c r="F1304" s="40">
        <v>0</v>
      </c>
      <c r="G1304" s="40">
        <v>0</v>
      </c>
      <c r="H1304" s="40">
        <v>0</v>
      </c>
      <c r="I1304" s="40">
        <v>0</v>
      </c>
      <c r="J1304" s="40">
        <v>0</v>
      </c>
      <c r="K1304" s="40">
        <v>0</v>
      </c>
      <c r="L1304" s="40">
        <v>0</v>
      </c>
      <c r="M1304" s="40">
        <v>0</v>
      </c>
      <c r="N1304" s="40">
        <v>0</v>
      </c>
      <c r="O1304" s="40">
        <v>0</v>
      </c>
      <c r="P1304" s="141">
        <f t="shared" si="95"/>
        <v>0</v>
      </c>
    </row>
    <row r="1305" spans="1:17" hidden="1" x14ac:dyDescent="0.25">
      <c r="A1305" s="255" t="str">
        <f>IF(B1305=1,A1299,"")</f>
        <v/>
      </c>
      <c r="B1305" s="39" t="str">
        <f t="shared" si="94"/>
        <v/>
      </c>
      <c r="C1305" s="138">
        <f>VLOOKUP($Y$15,CAD!$H$7:$I$31,2,0)</f>
        <v>0</v>
      </c>
      <c r="D1305" s="40">
        <v>0</v>
      </c>
      <c r="E1305" s="40">
        <v>0</v>
      </c>
      <c r="F1305" s="40">
        <v>0</v>
      </c>
      <c r="G1305" s="40">
        <v>0</v>
      </c>
      <c r="H1305" s="40">
        <v>0</v>
      </c>
      <c r="I1305" s="40">
        <v>0</v>
      </c>
      <c r="J1305" s="40">
        <v>0</v>
      </c>
      <c r="K1305" s="40">
        <v>0</v>
      </c>
      <c r="L1305" s="40">
        <v>0</v>
      </c>
      <c r="M1305" s="40">
        <v>0</v>
      </c>
      <c r="N1305" s="40">
        <v>0</v>
      </c>
      <c r="O1305" s="40">
        <v>0</v>
      </c>
      <c r="P1305" s="141">
        <f t="shared" si="95"/>
        <v>0</v>
      </c>
    </row>
    <row r="1306" spans="1:17" hidden="1" x14ac:dyDescent="0.25">
      <c r="A1306" s="255" t="str">
        <f>IF(B1306=1,A1299,"")</f>
        <v/>
      </c>
      <c r="B1306" s="39" t="str">
        <f t="shared" si="94"/>
        <v/>
      </c>
      <c r="C1306" s="138">
        <f>VLOOKUP($Y$16,CAD!$H$7:$I$31,2,0)</f>
        <v>0</v>
      </c>
      <c r="D1306" s="40">
        <v>0</v>
      </c>
      <c r="E1306" s="40">
        <v>0</v>
      </c>
      <c r="F1306" s="40">
        <v>0</v>
      </c>
      <c r="G1306" s="40">
        <v>0</v>
      </c>
      <c r="H1306" s="40">
        <v>0</v>
      </c>
      <c r="I1306" s="40">
        <v>0</v>
      </c>
      <c r="J1306" s="40">
        <v>0</v>
      </c>
      <c r="K1306" s="40">
        <v>0</v>
      </c>
      <c r="L1306" s="40">
        <v>0</v>
      </c>
      <c r="M1306" s="40">
        <v>0</v>
      </c>
      <c r="N1306" s="40">
        <v>0</v>
      </c>
      <c r="O1306" s="40">
        <v>0</v>
      </c>
      <c r="P1306" s="141">
        <f t="shared" si="95"/>
        <v>0</v>
      </c>
    </row>
    <row r="1307" spans="1:17" hidden="1" x14ac:dyDescent="0.25">
      <c r="A1307" s="255" t="str">
        <f>IF(B1307=1,A1299,"")</f>
        <v/>
      </c>
      <c r="B1307" s="39" t="str">
        <f t="shared" si="94"/>
        <v/>
      </c>
      <c r="C1307" s="138">
        <f>VLOOKUP($Y$17,CAD!$H$7:$I$31,2,0)</f>
        <v>0</v>
      </c>
      <c r="D1307" s="40">
        <v>0</v>
      </c>
      <c r="E1307" s="40">
        <v>0</v>
      </c>
      <c r="F1307" s="40">
        <v>0</v>
      </c>
      <c r="G1307" s="40">
        <v>0</v>
      </c>
      <c r="H1307" s="40">
        <v>0</v>
      </c>
      <c r="I1307" s="40">
        <v>0</v>
      </c>
      <c r="J1307" s="40">
        <v>0</v>
      </c>
      <c r="K1307" s="40">
        <v>0</v>
      </c>
      <c r="L1307" s="40">
        <v>0</v>
      </c>
      <c r="M1307" s="40">
        <v>0</v>
      </c>
      <c r="N1307" s="40">
        <v>0</v>
      </c>
      <c r="O1307" s="40">
        <v>0</v>
      </c>
      <c r="P1307" s="141">
        <f t="shared" si="95"/>
        <v>0</v>
      </c>
    </row>
    <row r="1308" spans="1:17" hidden="1" x14ac:dyDescent="0.25">
      <c r="A1308" s="255" t="str">
        <f>IF(B1308=1,A1299,"")</f>
        <v/>
      </c>
      <c r="B1308" s="39" t="str">
        <f t="shared" si="94"/>
        <v/>
      </c>
      <c r="C1308" s="138">
        <f>VLOOKUP($Y$18,CAD!$H$7:$I$31,2,0)</f>
        <v>0</v>
      </c>
      <c r="D1308" s="40">
        <v>0</v>
      </c>
      <c r="E1308" s="40">
        <v>0</v>
      </c>
      <c r="F1308" s="40">
        <v>0</v>
      </c>
      <c r="G1308" s="40">
        <v>0</v>
      </c>
      <c r="H1308" s="40">
        <v>0</v>
      </c>
      <c r="I1308" s="40">
        <v>0</v>
      </c>
      <c r="J1308" s="40">
        <v>0</v>
      </c>
      <c r="K1308" s="40">
        <v>0</v>
      </c>
      <c r="L1308" s="40">
        <v>0</v>
      </c>
      <c r="M1308" s="40">
        <v>0</v>
      </c>
      <c r="N1308" s="40">
        <v>0</v>
      </c>
      <c r="O1308" s="40">
        <v>0</v>
      </c>
      <c r="P1308" s="141">
        <f t="shared" si="95"/>
        <v>0</v>
      </c>
    </row>
    <row r="1309" spans="1:17" hidden="1" x14ac:dyDescent="0.25">
      <c r="A1309" s="255" t="str">
        <f>IF(B1309=1,A1299,"")</f>
        <v/>
      </c>
      <c r="B1309" s="39" t="str">
        <f t="shared" si="94"/>
        <v/>
      </c>
      <c r="C1309" s="138">
        <f>VLOOKUP($Y$19,CAD!$H$7:$I$31,2,0)</f>
        <v>0</v>
      </c>
      <c r="D1309" s="40">
        <v>0</v>
      </c>
      <c r="E1309" s="40">
        <v>0</v>
      </c>
      <c r="F1309" s="40">
        <v>0</v>
      </c>
      <c r="G1309" s="40">
        <v>0</v>
      </c>
      <c r="H1309" s="40">
        <v>0</v>
      </c>
      <c r="I1309" s="40">
        <v>0</v>
      </c>
      <c r="J1309" s="40">
        <v>0</v>
      </c>
      <c r="K1309" s="40">
        <v>0</v>
      </c>
      <c r="L1309" s="40">
        <v>0</v>
      </c>
      <c r="M1309" s="40">
        <v>0</v>
      </c>
      <c r="N1309" s="40">
        <v>0</v>
      </c>
      <c r="O1309" s="40">
        <v>0</v>
      </c>
      <c r="P1309" s="141">
        <f t="shared" si="95"/>
        <v>0</v>
      </c>
    </row>
    <row r="1310" spans="1:17" hidden="1" x14ac:dyDescent="0.25">
      <c r="A1310" s="255" t="str">
        <f>IF(B1310=1,A1299,"")</f>
        <v/>
      </c>
      <c r="B1310" s="39" t="str">
        <f t="shared" si="94"/>
        <v/>
      </c>
      <c r="C1310" s="138">
        <f>VLOOKUP($Y$20,CAD!$H$7:$I$31,2,0)</f>
        <v>0</v>
      </c>
      <c r="D1310" s="40">
        <v>0</v>
      </c>
      <c r="E1310" s="40">
        <v>0</v>
      </c>
      <c r="F1310" s="40">
        <v>0</v>
      </c>
      <c r="G1310" s="40">
        <v>0</v>
      </c>
      <c r="H1310" s="40">
        <v>0</v>
      </c>
      <c r="I1310" s="40">
        <v>0</v>
      </c>
      <c r="J1310" s="40">
        <v>0</v>
      </c>
      <c r="K1310" s="40">
        <v>0</v>
      </c>
      <c r="L1310" s="40">
        <v>0</v>
      </c>
      <c r="M1310" s="40">
        <v>0</v>
      </c>
      <c r="N1310" s="40">
        <v>0</v>
      </c>
      <c r="O1310" s="40">
        <v>0</v>
      </c>
      <c r="P1310" s="141">
        <f t="shared" si="95"/>
        <v>0</v>
      </c>
    </row>
    <row r="1311" spans="1:17" hidden="1" x14ac:dyDescent="0.25">
      <c r="A1311" s="255" t="str">
        <f>IF(B1311=1,A1299,"")</f>
        <v/>
      </c>
      <c r="B1311" s="39" t="str">
        <f t="shared" si="94"/>
        <v/>
      </c>
      <c r="C1311" s="138">
        <f>VLOOKUP($Y$21,CAD!$H$7:$I$31,2,0)</f>
        <v>0</v>
      </c>
      <c r="D1311" s="40">
        <v>0</v>
      </c>
      <c r="E1311" s="40">
        <v>0</v>
      </c>
      <c r="F1311" s="40">
        <v>0</v>
      </c>
      <c r="G1311" s="40">
        <v>0</v>
      </c>
      <c r="H1311" s="40">
        <v>0</v>
      </c>
      <c r="I1311" s="40">
        <v>0</v>
      </c>
      <c r="J1311" s="40">
        <v>0</v>
      </c>
      <c r="K1311" s="40">
        <v>0</v>
      </c>
      <c r="L1311" s="40">
        <v>0</v>
      </c>
      <c r="M1311" s="40">
        <v>0</v>
      </c>
      <c r="N1311" s="40">
        <v>0</v>
      </c>
      <c r="O1311" s="40">
        <v>0</v>
      </c>
      <c r="P1311" s="141">
        <f t="shared" si="95"/>
        <v>0</v>
      </c>
    </row>
    <row r="1312" spans="1:17" hidden="1" x14ac:dyDescent="0.25">
      <c r="A1312" s="255" t="str">
        <f>IF(B1312=1,A1299,"")</f>
        <v/>
      </c>
      <c r="B1312" s="39" t="str">
        <f t="shared" si="94"/>
        <v/>
      </c>
      <c r="C1312" s="138">
        <f>VLOOKUP($Y$22,CAD!$H$7:$I$31,2,0)</f>
        <v>0</v>
      </c>
      <c r="D1312" s="40">
        <v>0</v>
      </c>
      <c r="E1312" s="40">
        <v>0</v>
      </c>
      <c r="F1312" s="40">
        <v>0</v>
      </c>
      <c r="G1312" s="40">
        <v>0</v>
      </c>
      <c r="H1312" s="40">
        <v>0</v>
      </c>
      <c r="I1312" s="40">
        <v>0</v>
      </c>
      <c r="J1312" s="40">
        <v>0</v>
      </c>
      <c r="K1312" s="40">
        <v>0</v>
      </c>
      <c r="L1312" s="40">
        <v>0</v>
      </c>
      <c r="M1312" s="40">
        <v>0</v>
      </c>
      <c r="N1312" s="40">
        <v>0</v>
      </c>
      <c r="O1312" s="40">
        <v>0</v>
      </c>
      <c r="P1312" s="141">
        <f t="shared" si="95"/>
        <v>0</v>
      </c>
    </row>
    <row r="1313" spans="1:16" hidden="1" x14ac:dyDescent="0.25">
      <c r="A1313" s="255" t="str">
        <f>IF(B1313=1,A1299,"")</f>
        <v/>
      </c>
      <c r="B1313" s="39" t="str">
        <f t="shared" si="94"/>
        <v/>
      </c>
      <c r="C1313" s="138">
        <f>VLOOKUP($Y$23,CAD!$H$7:$I$31,2,0)</f>
        <v>0</v>
      </c>
      <c r="D1313" s="40">
        <v>0</v>
      </c>
      <c r="E1313" s="40">
        <v>0</v>
      </c>
      <c r="F1313" s="40">
        <v>0</v>
      </c>
      <c r="G1313" s="40">
        <v>0</v>
      </c>
      <c r="H1313" s="40">
        <v>0</v>
      </c>
      <c r="I1313" s="40">
        <v>0</v>
      </c>
      <c r="J1313" s="40">
        <v>0</v>
      </c>
      <c r="K1313" s="40">
        <v>0</v>
      </c>
      <c r="L1313" s="40">
        <v>0</v>
      </c>
      <c r="M1313" s="40">
        <v>0</v>
      </c>
      <c r="N1313" s="40">
        <v>0</v>
      </c>
      <c r="O1313" s="40">
        <v>0</v>
      </c>
      <c r="P1313" s="141">
        <f t="shared" si="95"/>
        <v>0</v>
      </c>
    </row>
    <row r="1314" spans="1:16" hidden="1" x14ac:dyDescent="0.25">
      <c r="A1314" s="255" t="str">
        <f>IF(B1314=1,A1299,"")</f>
        <v/>
      </c>
      <c r="B1314" s="39" t="str">
        <f t="shared" si="94"/>
        <v/>
      </c>
      <c r="C1314" s="138">
        <f>VLOOKUP($Y$24,CAD!$H$7:$I$31,2,0)</f>
        <v>0</v>
      </c>
      <c r="D1314" s="40">
        <v>0</v>
      </c>
      <c r="E1314" s="40">
        <v>0</v>
      </c>
      <c r="F1314" s="40">
        <v>0</v>
      </c>
      <c r="G1314" s="40">
        <v>0</v>
      </c>
      <c r="H1314" s="40">
        <v>0</v>
      </c>
      <c r="I1314" s="40">
        <v>0</v>
      </c>
      <c r="J1314" s="40">
        <v>0</v>
      </c>
      <c r="K1314" s="40">
        <v>0</v>
      </c>
      <c r="L1314" s="40">
        <v>0</v>
      </c>
      <c r="M1314" s="40">
        <v>0</v>
      </c>
      <c r="N1314" s="40">
        <v>0</v>
      </c>
      <c r="O1314" s="40">
        <v>0</v>
      </c>
      <c r="P1314" s="141">
        <f t="shared" si="95"/>
        <v>0</v>
      </c>
    </row>
    <row r="1315" spans="1:16" hidden="1" x14ac:dyDescent="0.25">
      <c r="A1315" s="255" t="str">
        <f>IF(B1315=1,A1299,"")</f>
        <v/>
      </c>
      <c r="B1315" s="39" t="str">
        <f t="shared" si="94"/>
        <v/>
      </c>
      <c r="C1315" s="138">
        <f>VLOOKUP($Y$25,CAD!$H$7:$I$31,2,0)</f>
        <v>0</v>
      </c>
      <c r="D1315" s="40">
        <v>0</v>
      </c>
      <c r="E1315" s="40">
        <v>0</v>
      </c>
      <c r="F1315" s="40">
        <v>0</v>
      </c>
      <c r="G1315" s="40">
        <v>0</v>
      </c>
      <c r="H1315" s="40">
        <v>0</v>
      </c>
      <c r="I1315" s="40">
        <v>0</v>
      </c>
      <c r="J1315" s="40">
        <v>0</v>
      </c>
      <c r="K1315" s="40">
        <v>0</v>
      </c>
      <c r="L1315" s="40">
        <v>0</v>
      </c>
      <c r="M1315" s="40">
        <v>0</v>
      </c>
      <c r="N1315" s="40">
        <v>0</v>
      </c>
      <c r="O1315" s="40">
        <v>0</v>
      </c>
      <c r="P1315" s="141">
        <f t="shared" si="95"/>
        <v>0</v>
      </c>
    </row>
    <row r="1316" spans="1:16" hidden="1" x14ac:dyDescent="0.25">
      <c r="A1316" s="255" t="str">
        <f>IF(B1316=1,A1299,"")</f>
        <v/>
      </c>
      <c r="B1316" s="39" t="str">
        <f t="shared" si="94"/>
        <v/>
      </c>
      <c r="C1316" s="138">
        <f>VLOOKUP($Y$26,CAD!$H$7:$I$31,2,0)</f>
        <v>0</v>
      </c>
      <c r="D1316" s="40">
        <v>0</v>
      </c>
      <c r="E1316" s="40">
        <v>0</v>
      </c>
      <c r="F1316" s="40">
        <v>0</v>
      </c>
      <c r="G1316" s="40">
        <v>0</v>
      </c>
      <c r="H1316" s="40">
        <v>0</v>
      </c>
      <c r="I1316" s="40">
        <v>0</v>
      </c>
      <c r="J1316" s="40">
        <v>0</v>
      </c>
      <c r="K1316" s="40">
        <v>0</v>
      </c>
      <c r="L1316" s="40">
        <v>0</v>
      </c>
      <c r="M1316" s="40">
        <v>0</v>
      </c>
      <c r="N1316" s="40">
        <v>0</v>
      </c>
      <c r="O1316" s="40">
        <v>0</v>
      </c>
      <c r="P1316" s="141">
        <f t="shared" si="95"/>
        <v>0</v>
      </c>
    </row>
    <row r="1317" spans="1:16" hidden="1" x14ac:dyDescent="0.25">
      <c r="A1317" s="255" t="str">
        <f>IF(B1317=1,A1299,"")</f>
        <v/>
      </c>
      <c r="B1317" s="39" t="str">
        <f t="shared" si="94"/>
        <v/>
      </c>
      <c r="C1317" s="138">
        <f>VLOOKUP($Y$27,CAD!$H$7:$I$31,2,0)</f>
        <v>0</v>
      </c>
      <c r="D1317" s="40">
        <v>0</v>
      </c>
      <c r="E1317" s="40">
        <v>0</v>
      </c>
      <c r="F1317" s="40">
        <v>0</v>
      </c>
      <c r="G1317" s="40">
        <v>0</v>
      </c>
      <c r="H1317" s="40">
        <v>0</v>
      </c>
      <c r="I1317" s="40">
        <v>0</v>
      </c>
      <c r="J1317" s="40">
        <v>0</v>
      </c>
      <c r="K1317" s="40">
        <v>0</v>
      </c>
      <c r="L1317" s="40">
        <v>0</v>
      </c>
      <c r="M1317" s="40">
        <v>0</v>
      </c>
      <c r="N1317" s="40">
        <v>0</v>
      </c>
      <c r="O1317" s="40">
        <v>0</v>
      </c>
      <c r="P1317" s="141">
        <f t="shared" si="95"/>
        <v>0</v>
      </c>
    </row>
    <row r="1318" spans="1:16" hidden="1" x14ac:dyDescent="0.25">
      <c r="A1318" s="255" t="str">
        <f>IF(B1318=1,A1299,"")</f>
        <v/>
      </c>
      <c r="B1318" s="39" t="str">
        <f t="shared" si="94"/>
        <v/>
      </c>
      <c r="C1318" s="138">
        <f>VLOOKUP($Y$28,CAD!$H$7:$I$31,2,0)</f>
        <v>0</v>
      </c>
      <c r="D1318" s="40">
        <v>0</v>
      </c>
      <c r="E1318" s="40">
        <v>0</v>
      </c>
      <c r="F1318" s="40">
        <v>0</v>
      </c>
      <c r="G1318" s="40">
        <v>0</v>
      </c>
      <c r="H1318" s="40">
        <v>0</v>
      </c>
      <c r="I1318" s="40">
        <v>0</v>
      </c>
      <c r="J1318" s="40">
        <v>0</v>
      </c>
      <c r="K1318" s="40">
        <v>0</v>
      </c>
      <c r="L1318" s="40">
        <v>0</v>
      </c>
      <c r="M1318" s="40">
        <v>0</v>
      </c>
      <c r="N1318" s="40">
        <v>0</v>
      </c>
      <c r="O1318" s="40">
        <v>0</v>
      </c>
      <c r="P1318" s="141">
        <f t="shared" si="95"/>
        <v>0</v>
      </c>
    </row>
    <row r="1319" spans="1:16" hidden="1" x14ac:dyDescent="0.25">
      <c r="A1319" s="255" t="str">
        <f>IF(B1319=1,A1299,"")</f>
        <v/>
      </c>
      <c r="B1319" s="39" t="str">
        <f t="shared" si="94"/>
        <v/>
      </c>
      <c r="C1319" s="138">
        <f>VLOOKUP($Y$29,CAD!$H$7:$I$31,2,0)</f>
        <v>0</v>
      </c>
      <c r="D1319" s="40">
        <v>0</v>
      </c>
      <c r="E1319" s="40">
        <v>0</v>
      </c>
      <c r="F1319" s="40">
        <v>0</v>
      </c>
      <c r="G1319" s="40">
        <v>0</v>
      </c>
      <c r="H1319" s="40">
        <v>0</v>
      </c>
      <c r="I1319" s="40">
        <v>0</v>
      </c>
      <c r="J1319" s="40">
        <v>0</v>
      </c>
      <c r="K1319" s="40">
        <v>0</v>
      </c>
      <c r="L1319" s="40">
        <v>0</v>
      </c>
      <c r="M1319" s="40">
        <v>0</v>
      </c>
      <c r="N1319" s="40">
        <v>0</v>
      </c>
      <c r="O1319" s="40">
        <v>0</v>
      </c>
      <c r="P1319" s="141">
        <f t="shared" si="95"/>
        <v>0</v>
      </c>
    </row>
    <row r="1320" spans="1:16" hidden="1" x14ac:dyDescent="0.25">
      <c r="A1320" s="255" t="str">
        <f>IF(B1320=1,A1299,"")</f>
        <v/>
      </c>
      <c r="B1320" s="39" t="str">
        <f t="shared" si="94"/>
        <v/>
      </c>
      <c r="C1320" s="138">
        <f>VLOOKUP($Y$30,CAD!$H$7:$I$31,2,0)</f>
        <v>0</v>
      </c>
      <c r="D1320" s="40">
        <v>0</v>
      </c>
      <c r="E1320" s="40">
        <v>0</v>
      </c>
      <c r="F1320" s="40">
        <v>0</v>
      </c>
      <c r="G1320" s="40">
        <v>0</v>
      </c>
      <c r="H1320" s="40">
        <v>0</v>
      </c>
      <c r="I1320" s="40">
        <v>0</v>
      </c>
      <c r="J1320" s="40">
        <v>0</v>
      </c>
      <c r="K1320" s="40">
        <v>0</v>
      </c>
      <c r="L1320" s="40">
        <v>0</v>
      </c>
      <c r="M1320" s="40">
        <v>0</v>
      </c>
      <c r="N1320" s="40">
        <v>0</v>
      </c>
      <c r="O1320" s="40">
        <v>0</v>
      </c>
      <c r="P1320" s="141">
        <f t="shared" si="95"/>
        <v>0</v>
      </c>
    </row>
    <row r="1321" spans="1:16" hidden="1" x14ac:dyDescent="0.25">
      <c r="A1321" s="255" t="str">
        <f>IF(B1321=1,A1299,"")</f>
        <v/>
      </c>
      <c r="B1321" s="39" t="str">
        <f t="shared" si="94"/>
        <v/>
      </c>
      <c r="C1321" s="138">
        <f>VLOOKUP($Y$31,CAD!$H$7:$I$31,2,0)</f>
        <v>0</v>
      </c>
      <c r="D1321" s="40">
        <v>0</v>
      </c>
      <c r="E1321" s="40">
        <v>0</v>
      </c>
      <c r="F1321" s="40">
        <v>0</v>
      </c>
      <c r="G1321" s="40">
        <v>0</v>
      </c>
      <c r="H1321" s="40">
        <v>0</v>
      </c>
      <c r="I1321" s="40">
        <v>0</v>
      </c>
      <c r="J1321" s="40">
        <v>0</v>
      </c>
      <c r="K1321" s="40">
        <v>0</v>
      </c>
      <c r="L1321" s="40">
        <v>0</v>
      </c>
      <c r="M1321" s="40">
        <v>0</v>
      </c>
      <c r="N1321" s="40">
        <v>0</v>
      </c>
      <c r="O1321" s="40">
        <v>0</v>
      </c>
      <c r="P1321" s="141">
        <f t="shared" si="95"/>
        <v>0</v>
      </c>
    </row>
    <row r="1322" spans="1:16" hidden="1" x14ac:dyDescent="0.25">
      <c r="A1322" s="255" t="str">
        <f>IF(B1322=1,A1299,"")</f>
        <v/>
      </c>
      <c r="B1322" s="39" t="str">
        <f t="shared" si="94"/>
        <v/>
      </c>
      <c r="C1322" s="138">
        <f>VLOOKUP($Y$32,CAD!$H$7:$I$31,2,0)</f>
        <v>0</v>
      </c>
      <c r="D1322" s="40">
        <v>0</v>
      </c>
      <c r="E1322" s="40">
        <v>0</v>
      </c>
      <c r="F1322" s="40">
        <v>0</v>
      </c>
      <c r="G1322" s="40">
        <v>0</v>
      </c>
      <c r="H1322" s="40">
        <v>0</v>
      </c>
      <c r="I1322" s="40">
        <v>0</v>
      </c>
      <c r="J1322" s="40">
        <v>0</v>
      </c>
      <c r="K1322" s="40">
        <v>0</v>
      </c>
      <c r="L1322" s="40">
        <v>0</v>
      </c>
      <c r="M1322" s="40">
        <v>0</v>
      </c>
      <c r="N1322" s="40">
        <v>0</v>
      </c>
      <c r="O1322" s="40">
        <v>0</v>
      </c>
      <c r="P1322" s="141">
        <f t="shared" si="95"/>
        <v>0</v>
      </c>
    </row>
    <row r="1323" spans="1:16" hidden="1" x14ac:dyDescent="0.25">
      <c r="A1323" s="255" t="str">
        <f>IF(B1323=1,A1299,"")</f>
        <v/>
      </c>
      <c r="B1323" s="39" t="str">
        <f t="shared" si="94"/>
        <v/>
      </c>
      <c r="C1323" s="138">
        <f>VLOOKUP($Y$33,CAD!$H$7:$I$31,2,0)</f>
        <v>0</v>
      </c>
      <c r="D1323" s="40">
        <v>0</v>
      </c>
      <c r="E1323" s="40">
        <v>0</v>
      </c>
      <c r="F1323" s="40">
        <v>0</v>
      </c>
      <c r="G1323" s="40">
        <v>0</v>
      </c>
      <c r="H1323" s="40">
        <v>0</v>
      </c>
      <c r="I1323" s="40">
        <v>0</v>
      </c>
      <c r="J1323" s="40">
        <v>0</v>
      </c>
      <c r="K1323" s="40">
        <v>0</v>
      </c>
      <c r="L1323" s="40">
        <v>0</v>
      </c>
      <c r="M1323" s="40">
        <v>0</v>
      </c>
      <c r="N1323" s="40">
        <v>0</v>
      </c>
      <c r="O1323" s="40">
        <v>0</v>
      </c>
      <c r="P1323" s="141">
        <f t="shared" si="95"/>
        <v>0</v>
      </c>
    </row>
    <row r="1324" spans="1:16" hidden="1" x14ac:dyDescent="0.25">
      <c r="A1324" s="255" t="str">
        <f>IF(B1324=1,A1299,"")</f>
        <v/>
      </c>
      <c r="B1324" s="39" t="str">
        <f t="shared" si="94"/>
        <v/>
      </c>
      <c r="C1324" s="138">
        <f>VLOOKUP($Y$34,CAD!$H$7:$I$31,2,0)</f>
        <v>0</v>
      </c>
      <c r="D1324" s="40">
        <v>0</v>
      </c>
      <c r="E1324" s="40">
        <v>0</v>
      </c>
      <c r="F1324" s="40">
        <v>0</v>
      </c>
      <c r="G1324" s="40">
        <v>0</v>
      </c>
      <c r="H1324" s="40">
        <v>0</v>
      </c>
      <c r="I1324" s="40">
        <v>0</v>
      </c>
      <c r="J1324" s="40">
        <v>0</v>
      </c>
      <c r="K1324" s="40">
        <v>0</v>
      </c>
      <c r="L1324" s="40">
        <v>0</v>
      </c>
      <c r="M1324" s="40">
        <v>0</v>
      </c>
      <c r="N1324" s="40">
        <v>0</v>
      </c>
      <c r="O1324" s="40">
        <v>0</v>
      </c>
      <c r="P1324" s="141">
        <f t="shared" si="95"/>
        <v>0</v>
      </c>
    </row>
    <row r="1325" spans="1:16" hidden="1" x14ac:dyDescent="0.25">
      <c r="A1325" s="255" t="str">
        <f>IF(B1325=1,A1299,"")</f>
        <v/>
      </c>
      <c r="B1325" s="39" t="str">
        <f t="shared" si="94"/>
        <v/>
      </c>
      <c r="C1325" s="137">
        <f>VLOOKUP($Y$35,CAD!$J$7:$K$31,2,0)</f>
        <v>0</v>
      </c>
      <c r="D1325" s="40">
        <v>0</v>
      </c>
      <c r="E1325" s="40">
        <v>0</v>
      </c>
      <c r="F1325" s="40">
        <v>0</v>
      </c>
      <c r="G1325" s="40">
        <v>0</v>
      </c>
      <c r="H1325" s="40">
        <v>0</v>
      </c>
      <c r="I1325" s="40">
        <v>0</v>
      </c>
      <c r="J1325" s="40">
        <v>0</v>
      </c>
      <c r="K1325" s="40">
        <v>0</v>
      </c>
      <c r="L1325" s="40">
        <v>0</v>
      </c>
      <c r="M1325" s="40">
        <v>0</v>
      </c>
      <c r="N1325" s="40">
        <v>0</v>
      </c>
      <c r="O1325" s="40">
        <v>0</v>
      </c>
      <c r="P1325" s="141">
        <f t="shared" si="95"/>
        <v>0</v>
      </c>
    </row>
    <row r="1326" spans="1:16" hidden="1" x14ac:dyDescent="0.25">
      <c r="A1326" s="255" t="str">
        <f>IF(B1326=1,A1299,"")</f>
        <v/>
      </c>
      <c r="B1326" s="39" t="str">
        <f t="shared" si="94"/>
        <v/>
      </c>
      <c r="C1326" s="137">
        <f>VLOOKUP($Y$36,CAD!$J$7:$K$31,2,0)</f>
        <v>0</v>
      </c>
      <c r="D1326" s="40">
        <v>0</v>
      </c>
      <c r="E1326" s="40">
        <v>0</v>
      </c>
      <c r="F1326" s="40">
        <v>0</v>
      </c>
      <c r="G1326" s="40">
        <v>0</v>
      </c>
      <c r="H1326" s="40">
        <v>0</v>
      </c>
      <c r="I1326" s="40">
        <v>0</v>
      </c>
      <c r="J1326" s="40">
        <v>0</v>
      </c>
      <c r="K1326" s="40">
        <v>0</v>
      </c>
      <c r="L1326" s="40">
        <v>0</v>
      </c>
      <c r="M1326" s="40">
        <v>0</v>
      </c>
      <c r="N1326" s="40">
        <v>0</v>
      </c>
      <c r="O1326" s="40">
        <v>0</v>
      </c>
      <c r="P1326" s="141">
        <f t="shared" si="95"/>
        <v>0</v>
      </c>
    </row>
    <row r="1327" spans="1:16" hidden="1" x14ac:dyDescent="0.25">
      <c r="A1327" s="255" t="str">
        <f>IF(B1327=1,A1299,"")</f>
        <v/>
      </c>
      <c r="B1327" s="39" t="str">
        <f t="shared" si="94"/>
        <v/>
      </c>
      <c r="C1327" s="137">
        <f>VLOOKUP($Y$37,CAD!$J$7:$K$31,2,0)</f>
        <v>0</v>
      </c>
      <c r="D1327" s="40">
        <v>0</v>
      </c>
      <c r="E1327" s="40">
        <v>0</v>
      </c>
      <c r="F1327" s="40">
        <v>0</v>
      </c>
      <c r="G1327" s="40">
        <v>0</v>
      </c>
      <c r="H1327" s="40">
        <v>0</v>
      </c>
      <c r="I1327" s="40">
        <v>0</v>
      </c>
      <c r="J1327" s="40">
        <v>0</v>
      </c>
      <c r="K1327" s="40">
        <v>0</v>
      </c>
      <c r="L1327" s="40">
        <v>0</v>
      </c>
      <c r="M1327" s="40">
        <v>0</v>
      </c>
      <c r="N1327" s="40">
        <v>0</v>
      </c>
      <c r="O1327" s="40">
        <v>0</v>
      </c>
      <c r="P1327" s="141">
        <f t="shared" si="95"/>
        <v>0</v>
      </c>
    </row>
    <row r="1328" spans="1:16" hidden="1" x14ac:dyDescent="0.25">
      <c r="A1328" s="255" t="str">
        <f>IF(B1328=1,A1299,"")</f>
        <v/>
      </c>
      <c r="B1328" s="39" t="str">
        <f t="shared" si="94"/>
        <v/>
      </c>
      <c r="C1328" s="137">
        <f>VLOOKUP($Y$38,CAD!$J$7:$K$31,2,0)</f>
        <v>0</v>
      </c>
      <c r="D1328" s="40">
        <v>0</v>
      </c>
      <c r="E1328" s="40">
        <v>0</v>
      </c>
      <c r="F1328" s="40">
        <v>0</v>
      </c>
      <c r="G1328" s="40">
        <v>0</v>
      </c>
      <c r="H1328" s="40">
        <v>0</v>
      </c>
      <c r="I1328" s="40">
        <v>0</v>
      </c>
      <c r="J1328" s="40">
        <v>0</v>
      </c>
      <c r="K1328" s="40">
        <v>0</v>
      </c>
      <c r="L1328" s="40">
        <v>0</v>
      </c>
      <c r="M1328" s="40">
        <v>0</v>
      </c>
      <c r="N1328" s="40">
        <v>0</v>
      </c>
      <c r="O1328" s="40">
        <v>0</v>
      </c>
      <c r="P1328" s="141">
        <f t="shared" si="95"/>
        <v>0</v>
      </c>
    </row>
    <row r="1329" spans="1:16" hidden="1" x14ac:dyDescent="0.25">
      <c r="A1329" s="255" t="str">
        <f>IF(B1329=1,A1299,"")</f>
        <v/>
      </c>
      <c r="B1329" s="39" t="str">
        <f t="shared" si="94"/>
        <v/>
      </c>
      <c r="C1329" s="137">
        <f>VLOOKUP($Y$39,CAD!$J$7:$K$31,2,0)</f>
        <v>0</v>
      </c>
      <c r="D1329" s="40">
        <v>0</v>
      </c>
      <c r="E1329" s="40">
        <v>0</v>
      </c>
      <c r="F1329" s="40">
        <v>0</v>
      </c>
      <c r="G1329" s="40">
        <v>0</v>
      </c>
      <c r="H1329" s="40">
        <v>0</v>
      </c>
      <c r="I1329" s="40">
        <v>0</v>
      </c>
      <c r="J1329" s="40">
        <v>0</v>
      </c>
      <c r="K1329" s="40">
        <v>0</v>
      </c>
      <c r="L1329" s="40">
        <v>0</v>
      </c>
      <c r="M1329" s="40">
        <v>0</v>
      </c>
      <c r="N1329" s="40">
        <v>0</v>
      </c>
      <c r="O1329" s="40">
        <v>0</v>
      </c>
      <c r="P1329" s="141">
        <f t="shared" si="95"/>
        <v>0</v>
      </c>
    </row>
    <row r="1330" spans="1:16" hidden="1" x14ac:dyDescent="0.25">
      <c r="A1330" s="255" t="str">
        <f>IF(B1330=1,A1299,"")</f>
        <v/>
      </c>
      <c r="B1330" s="39" t="str">
        <f t="shared" si="94"/>
        <v/>
      </c>
      <c r="C1330" s="137">
        <f>VLOOKUP($Y$40,CAD!$J$7:$K$31,2,0)</f>
        <v>0</v>
      </c>
      <c r="D1330" s="40">
        <v>0</v>
      </c>
      <c r="E1330" s="40">
        <v>0</v>
      </c>
      <c r="F1330" s="40">
        <v>0</v>
      </c>
      <c r="G1330" s="40">
        <v>0</v>
      </c>
      <c r="H1330" s="40">
        <v>0</v>
      </c>
      <c r="I1330" s="40">
        <v>0</v>
      </c>
      <c r="J1330" s="40">
        <v>0</v>
      </c>
      <c r="K1330" s="40">
        <v>0</v>
      </c>
      <c r="L1330" s="40">
        <v>0</v>
      </c>
      <c r="M1330" s="40">
        <v>0</v>
      </c>
      <c r="N1330" s="40">
        <v>0</v>
      </c>
      <c r="O1330" s="40">
        <v>0</v>
      </c>
      <c r="P1330" s="141">
        <f t="shared" si="95"/>
        <v>0</v>
      </c>
    </row>
    <row r="1331" spans="1:16" hidden="1" x14ac:dyDescent="0.25">
      <c r="A1331" s="255" t="str">
        <f>IF(B1331=1,A1299,"")</f>
        <v/>
      </c>
      <c r="B1331" s="39" t="str">
        <f t="shared" si="94"/>
        <v/>
      </c>
      <c r="C1331" s="137">
        <f>VLOOKUP($Y$41,CAD!$J$7:$K$31,2,0)</f>
        <v>0</v>
      </c>
      <c r="D1331" s="40">
        <v>0</v>
      </c>
      <c r="E1331" s="40">
        <v>0</v>
      </c>
      <c r="F1331" s="40">
        <v>0</v>
      </c>
      <c r="G1331" s="40">
        <v>0</v>
      </c>
      <c r="H1331" s="40">
        <v>0</v>
      </c>
      <c r="I1331" s="40">
        <v>0</v>
      </c>
      <c r="J1331" s="40">
        <v>0</v>
      </c>
      <c r="K1331" s="40">
        <v>0</v>
      </c>
      <c r="L1331" s="40">
        <v>0</v>
      </c>
      <c r="M1331" s="40">
        <v>0</v>
      </c>
      <c r="N1331" s="40">
        <v>0</v>
      </c>
      <c r="O1331" s="40">
        <v>0</v>
      </c>
      <c r="P1331" s="141">
        <f t="shared" si="95"/>
        <v>0</v>
      </c>
    </row>
    <row r="1332" spans="1:16" hidden="1" x14ac:dyDescent="0.25">
      <c r="A1332" s="255" t="str">
        <f>IF(B1332=1,A1299,"")</f>
        <v/>
      </c>
      <c r="B1332" s="39" t="str">
        <f t="shared" si="94"/>
        <v/>
      </c>
      <c r="C1332" s="137">
        <f>VLOOKUP($Y$42,CAD!$J$7:$K$31,2,0)</f>
        <v>0</v>
      </c>
      <c r="D1332" s="40">
        <v>0</v>
      </c>
      <c r="E1332" s="40">
        <v>0</v>
      </c>
      <c r="F1332" s="40">
        <v>0</v>
      </c>
      <c r="G1332" s="40">
        <v>0</v>
      </c>
      <c r="H1332" s="40">
        <v>0</v>
      </c>
      <c r="I1332" s="40">
        <v>0</v>
      </c>
      <c r="J1332" s="40">
        <v>0</v>
      </c>
      <c r="K1332" s="40">
        <v>0</v>
      </c>
      <c r="L1332" s="40">
        <v>0</v>
      </c>
      <c r="M1332" s="40">
        <v>0</v>
      </c>
      <c r="N1332" s="40">
        <v>0</v>
      </c>
      <c r="O1332" s="40">
        <v>0</v>
      </c>
      <c r="P1332" s="141">
        <f t="shared" si="95"/>
        <v>0</v>
      </c>
    </row>
    <row r="1333" spans="1:16" hidden="1" x14ac:dyDescent="0.25">
      <c r="A1333" s="255" t="str">
        <f>IF(B1333=1,A1299,"")</f>
        <v/>
      </c>
      <c r="B1333" s="39" t="str">
        <f t="shared" si="94"/>
        <v/>
      </c>
      <c r="C1333" s="137">
        <f>VLOOKUP($Y$43,CAD!$J$7:$K$31,2,0)</f>
        <v>0</v>
      </c>
      <c r="D1333" s="40">
        <v>0</v>
      </c>
      <c r="E1333" s="40">
        <v>0</v>
      </c>
      <c r="F1333" s="40">
        <v>0</v>
      </c>
      <c r="G1333" s="40">
        <v>0</v>
      </c>
      <c r="H1333" s="40">
        <v>0</v>
      </c>
      <c r="I1333" s="40">
        <v>0</v>
      </c>
      <c r="J1333" s="40">
        <v>0</v>
      </c>
      <c r="K1333" s="40">
        <v>0</v>
      </c>
      <c r="L1333" s="40">
        <v>0</v>
      </c>
      <c r="M1333" s="40">
        <v>0</v>
      </c>
      <c r="N1333" s="40">
        <v>0</v>
      </c>
      <c r="O1333" s="40">
        <v>0</v>
      </c>
      <c r="P1333" s="141">
        <f t="shared" si="95"/>
        <v>0</v>
      </c>
    </row>
    <row r="1334" spans="1:16" hidden="1" x14ac:dyDescent="0.25">
      <c r="A1334" s="255" t="str">
        <f>IF(B1334=1,A1299,"")</f>
        <v/>
      </c>
      <c r="B1334" s="39" t="str">
        <f t="shared" si="94"/>
        <v/>
      </c>
      <c r="C1334" s="137">
        <f>VLOOKUP($Y$44,CAD!$J$7:$K$31,2,0)</f>
        <v>0</v>
      </c>
      <c r="D1334" s="40">
        <v>0</v>
      </c>
      <c r="E1334" s="40">
        <v>0</v>
      </c>
      <c r="F1334" s="40">
        <v>0</v>
      </c>
      <c r="G1334" s="40">
        <v>0</v>
      </c>
      <c r="H1334" s="40">
        <v>0</v>
      </c>
      <c r="I1334" s="40">
        <v>0</v>
      </c>
      <c r="J1334" s="40">
        <v>0</v>
      </c>
      <c r="K1334" s="40">
        <v>0</v>
      </c>
      <c r="L1334" s="40">
        <v>0</v>
      </c>
      <c r="M1334" s="40">
        <v>0</v>
      </c>
      <c r="N1334" s="40">
        <v>0</v>
      </c>
      <c r="O1334" s="40">
        <v>0</v>
      </c>
      <c r="P1334" s="141">
        <f t="shared" si="95"/>
        <v>0</v>
      </c>
    </row>
    <row r="1335" spans="1:16" hidden="1" x14ac:dyDescent="0.25">
      <c r="A1335" s="255" t="str">
        <f>IF(B1335=1,A1299,"")</f>
        <v/>
      </c>
      <c r="B1335" s="39" t="str">
        <f t="shared" si="94"/>
        <v/>
      </c>
      <c r="C1335" s="137">
        <f>VLOOKUP($Y$45,CAD!$J$7:$K$31,2,0)</f>
        <v>0</v>
      </c>
      <c r="D1335" s="40">
        <v>0</v>
      </c>
      <c r="E1335" s="40">
        <v>0</v>
      </c>
      <c r="F1335" s="40">
        <v>0</v>
      </c>
      <c r="G1335" s="40">
        <v>0</v>
      </c>
      <c r="H1335" s="40">
        <v>0</v>
      </c>
      <c r="I1335" s="40">
        <v>0</v>
      </c>
      <c r="J1335" s="40">
        <v>0</v>
      </c>
      <c r="K1335" s="40">
        <v>0</v>
      </c>
      <c r="L1335" s="40">
        <v>0</v>
      </c>
      <c r="M1335" s="40">
        <v>0</v>
      </c>
      <c r="N1335" s="40">
        <v>0</v>
      </c>
      <c r="O1335" s="40">
        <v>0</v>
      </c>
      <c r="P1335" s="141">
        <f t="shared" si="95"/>
        <v>0</v>
      </c>
    </row>
    <row r="1336" spans="1:16" hidden="1" x14ac:dyDescent="0.25">
      <c r="A1336" s="255" t="str">
        <f>IF(B1336=1,A1299,"")</f>
        <v/>
      </c>
      <c r="B1336" s="39" t="str">
        <f t="shared" si="94"/>
        <v/>
      </c>
      <c r="C1336" s="137">
        <f>VLOOKUP($Y$46,CAD!$J$7:$K$31,2,0)</f>
        <v>0</v>
      </c>
      <c r="D1336" s="40">
        <v>0</v>
      </c>
      <c r="E1336" s="40">
        <v>0</v>
      </c>
      <c r="F1336" s="40">
        <v>0</v>
      </c>
      <c r="G1336" s="40">
        <v>0</v>
      </c>
      <c r="H1336" s="40">
        <v>0</v>
      </c>
      <c r="I1336" s="40">
        <v>0</v>
      </c>
      <c r="J1336" s="40">
        <v>0</v>
      </c>
      <c r="K1336" s="40">
        <v>0</v>
      </c>
      <c r="L1336" s="40">
        <v>0</v>
      </c>
      <c r="M1336" s="40">
        <v>0</v>
      </c>
      <c r="N1336" s="40">
        <v>0</v>
      </c>
      <c r="O1336" s="40">
        <v>0</v>
      </c>
      <c r="P1336" s="141">
        <f t="shared" si="95"/>
        <v>0</v>
      </c>
    </row>
    <row r="1337" spans="1:16" hidden="1" x14ac:dyDescent="0.25">
      <c r="A1337" s="255" t="str">
        <f>IF(B1337=1,A1299,"")</f>
        <v/>
      </c>
      <c r="B1337" s="39" t="str">
        <f t="shared" si="94"/>
        <v/>
      </c>
      <c r="C1337" s="137">
        <f>VLOOKUP($Y$47,CAD!$J$7:$K$31,2,0)</f>
        <v>0</v>
      </c>
      <c r="D1337" s="40">
        <v>0</v>
      </c>
      <c r="E1337" s="40">
        <v>0</v>
      </c>
      <c r="F1337" s="40">
        <v>0</v>
      </c>
      <c r="G1337" s="40">
        <v>0</v>
      </c>
      <c r="H1337" s="40">
        <v>0</v>
      </c>
      <c r="I1337" s="40">
        <v>0</v>
      </c>
      <c r="J1337" s="40">
        <v>0</v>
      </c>
      <c r="K1337" s="40">
        <v>0</v>
      </c>
      <c r="L1337" s="40">
        <v>0</v>
      </c>
      <c r="M1337" s="40">
        <v>0</v>
      </c>
      <c r="N1337" s="40">
        <v>0</v>
      </c>
      <c r="O1337" s="40">
        <v>0</v>
      </c>
      <c r="P1337" s="141">
        <f t="shared" si="95"/>
        <v>0</v>
      </c>
    </row>
    <row r="1338" spans="1:16" hidden="1" x14ac:dyDescent="0.25">
      <c r="A1338" s="255" t="str">
        <f>IF(B1338=1,A1299,"")</f>
        <v/>
      </c>
      <c r="B1338" s="39" t="str">
        <f t="shared" si="94"/>
        <v/>
      </c>
      <c r="C1338" s="137">
        <f>VLOOKUP($Y$48,CAD!$J$7:$K$31,2,0)</f>
        <v>0</v>
      </c>
      <c r="D1338" s="40">
        <v>0</v>
      </c>
      <c r="E1338" s="40">
        <v>0</v>
      </c>
      <c r="F1338" s="40">
        <v>0</v>
      </c>
      <c r="G1338" s="40">
        <v>0</v>
      </c>
      <c r="H1338" s="40">
        <v>0</v>
      </c>
      <c r="I1338" s="40">
        <v>0</v>
      </c>
      <c r="J1338" s="40">
        <v>0</v>
      </c>
      <c r="K1338" s="40">
        <v>0</v>
      </c>
      <c r="L1338" s="40">
        <v>0</v>
      </c>
      <c r="M1338" s="40">
        <v>0</v>
      </c>
      <c r="N1338" s="40">
        <v>0</v>
      </c>
      <c r="O1338" s="40">
        <v>0</v>
      </c>
      <c r="P1338" s="141">
        <f t="shared" si="95"/>
        <v>0</v>
      </c>
    </row>
    <row r="1339" spans="1:16" hidden="1" x14ac:dyDescent="0.25">
      <c r="A1339" s="255" t="str">
        <f>IF(B1339=1,A1299,"")</f>
        <v/>
      </c>
      <c r="B1339" s="39" t="str">
        <f t="shared" si="94"/>
        <v/>
      </c>
      <c r="C1339" s="137">
        <f>VLOOKUP($Y$49,CAD!$J$7:$K$31,2,0)</f>
        <v>0</v>
      </c>
      <c r="D1339" s="40">
        <v>0</v>
      </c>
      <c r="E1339" s="40">
        <v>0</v>
      </c>
      <c r="F1339" s="40">
        <v>0</v>
      </c>
      <c r="G1339" s="40">
        <v>0</v>
      </c>
      <c r="H1339" s="40">
        <v>0</v>
      </c>
      <c r="I1339" s="40">
        <v>0</v>
      </c>
      <c r="J1339" s="40">
        <v>0</v>
      </c>
      <c r="K1339" s="40">
        <v>0</v>
      </c>
      <c r="L1339" s="40">
        <v>0</v>
      </c>
      <c r="M1339" s="40">
        <v>0</v>
      </c>
      <c r="N1339" s="40">
        <v>0</v>
      </c>
      <c r="O1339" s="40">
        <v>0</v>
      </c>
      <c r="P1339" s="141">
        <f t="shared" si="95"/>
        <v>0</v>
      </c>
    </row>
    <row r="1340" spans="1:16" hidden="1" x14ac:dyDescent="0.25">
      <c r="A1340" s="255" t="str">
        <f>IF(B1340=1,A1299,"")</f>
        <v/>
      </c>
      <c r="B1340" s="39" t="str">
        <f t="shared" si="94"/>
        <v/>
      </c>
      <c r="C1340" s="137">
        <f>VLOOKUP($Y$50,CAD!$J$7:$K$31,2,0)</f>
        <v>0</v>
      </c>
      <c r="D1340" s="40">
        <v>0</v>
      </c>
      <c r="E1340" s="40">
        <v>0</v>
      </c>
      <c r="F1340" s="40">
        <v>0</v>
      </c>
      <c r="G1340" s="40">
        <v>0</v>
      </c>
      <c r="H1340" s="40">
        <v>0</v>
      </c>
      <c r="I1340" s="40">
        <v>0</v>
      </c>
      <c r="J1340" s="40">
        <v>0</v>
      </c>
      <c r="K1340" s="40">
        <v>0</v>
      </c>
      <c r="L1340" s="40">
        <v>0</v>
      </c>
      <c r="M1340" s="40">
        <v>0</v>
      </c>
      <c r="N1340" s="40">
        <v>0</v>
      </c>
      <c r="O1340" s="40">
        <v>0</v>
      </c>
      <c r="P1340" s="141">
        <f t="shared" si="95"/>
        <v>0</v>
      </c>
    </row>
    <row r="1341" spans="1:16" hidden="1" x14ac:dyDescent="0.25">
      <c r="A1341" s="255" t="str">
        <f>IF(B1341=1,A1299,"")</f>
        <v/>
      </c>
      <c r="B1341" s="39" t="str">
        <f t="shared" si="94"/>
        <v/>
      </c>
      <c r="C1341" s="137">
        <f>VLOOKUP($Y$51,CAD!$J$7:$K$31,2,0)</f>
        <v>0</v>
      </c>
      <c r="D1341" s="40">
        <v>0</v>
      </c>
      <c r="E1341" s="40">
        <v>0</v>
      </c>
      <c r="F1341" s="40">
        <v>0</v>
      </c>
      <c r="G1341" s="40">
        <v>0</v>
      </c>
      <c r="H1341" s="40">
        <v>0</v>
      </c>
      <c r="I1341" s="40">
        <v>0</v>
      </c>
      <c r="J1341" s="40">
        <v>0</v>
      </c>
      <c r="K1341" s="40">
        <v>0</v>
      </c>
      <c r="L1341" s="40">
        <v>0</v>
      </c>
      <c r="M1341" s="40">
        <v>0</v>
      </c>
      <c r="N1341" s="40">
        <v>0</v>
      </c>
      <c r="O1341" s="40">
        <v>0</v>
      </c>
      <c r="P1341" s="141">
        <f t="shared" si="95"/>
        <v>0</v>
      </c>
    </row>
    <row r="1342" spans="1:16" hidden="1" x14ac:dyDescent="0.25">
      <c r="A1342" s="255" t="str">
        <f>IF(B1342=1,A1299,"")</f>
        <v/>
      </c>
      <c r="B1342" s="39" t="str">
        <f t="shared" si="94"/>
        <v/>
      </c>
      <c r="C1342" s="137">
        <f>VLOOKUP($Y$52,CAD!$J$7:$K$31,2,0)</f>
        <v>0</v>
      </c>
      <c r="D1342" s="40">
        <v>0</v>
      </c>
      <c r="E1342" s="40">
        <v>0</v>
      </c>
      <c r="F1342" s="40">
        <v>0</v>
      </c>
      <c r="G1342" s="40">
        <v>0</v>
      </c>
      <c r="H1342" s="40">
        <v>0</v>
      </c>
      <c r="I1342" s="40">
        <v>0</v>
      </c>
      <c r="J1342" s="40">
        <v>0</v>
      </c>
      <c r="K1342" s="40">
        <v>0</v>
      </c>
      <c r="L1342" s="40">
        <v>0</v>
      </c>
      <c r="M1342" s="40">
        <v>0</v>
      </c>
      <c r="N1342" s="40">
        <v>0</v>
      </c>
      <c r="O1342" s="40">
        <v>0</v>
      </c>
      <c r="P1342" s="141">
        <f t="shared" si="95"/>
        <v>0</v>
      </c>
    </row>
    <row r="1343" spans="1:16" hidden="1" x14ac:dyDescent="0.25">
      <c r="A1343" s="255" t="str">
        <f>IF(B1343=1,A1299,"")</f>
        <v/>
      </c>
      <c r="B1343" s="39" t="str">
        <f t="shared" si="94"/>
        <v/>
      </c>
      <c r="C1343" s="137">
        <f>VLOOKUP($Y$53,CAD!$J$7:$K$31,2,0)</f>
        <v>0</v>
      </c>
      <c r="D1343" s="40">
        <v>0</v>
      </c>
      <c r="E1343" s="40">
        <v>0</v>
      </c>
      <c r="F1343" s="40">
        <v>0</v>
      </c>
      <c r="G1343" s="40">
        <v>0</v>
      </c>
      <c r="H1343" s="40">
        <v>0</v>
      </c>
      <c r="I1343" s="40">
        <v>0</v>
      </c>
      <c r="J1343" s="40">
        <v>0</v>
      </c>
      <c r="K1343" s="40">
        <v>0</v>
      </c>
      <c r="L1343" s="40">
        <v>0</v>
      </c>
      <c r="M1343" s="40">
        <v>0</v>
      </c>
      <c r="N1343" s="40">
        <v>0</v>
      </c>
      <c r="O1343" s="40">
        <v>0</v>
      </c>
      <c r="P1343" s="141">
        <f t="shared" si="95"/>
        <v>0</v>
      </c>
    </row>
    <row r="1344" spans="1:16" hidden="1" x14ac:dyDescent="0.25">
      <c r="A1344" s="255" t="str">
        <f>IF(B1344=1,A1299,"")</f>
        <v/>
      </c>
      <c r="B1344" s="39" t="str">
        <f t="shared" si="94"/>
        <v/>
      </c>
      <c r="C1344" s="137">
        <f>VLOOKUP($Y$54,CAD!$J$7:$K$31,2,0)</f>
        <v>0</v>
      </c>
      <c r="D1344" s="40">
        <v>0</v>
      </c>
      <c r="E1344" s="40">
        <v>0</v>
      </c>
      <c r="F1344" s="40">
        <v>0</v>
      </c>
      <c r="G1344" s="40">
        <v>0</v>
      </c>
      <c r="H1344" s="40">
        <v>0</v>
      </c>
      <c r="I1344" s="40">
        <v>0</v>
      </c>
      <c r="J1344" s="40">
        <v>0</v>
      </c>
      <c r="K1344" s="40">
        <v>0</v>
      </c>
      <c r="L1344" s="40">
        <v>0</v>
      </c>
      <c r="M1344" s="40">
        <v>0</v>
      </c>
      <c r="N1344" s="40">
        <v>0</v>
      </c>
      <c r="O1344" s="40">
        <v>0</v>
      </c>
      <c r="P1344" s="141">
        <f t="shared" si="95"/>
        <v>0</v>
      </c>
    </row>
    <row r="1345" spans="1:17" hidden="1" x14ac:dyDescent="0.25">
      <c r="A1345" s="255" t="str">
        <f>IF(B1345=1,A1299,"")</f>
        <v/>
      </c>
      <c r="B1345" s="39" t="str">
        <f t="shared" si="94"/>
        <v/>
      </c>
      <c r="C1345" s="137">
        <f>VLOOKUP($Y$55,CAD!$J$7:$K$31,2,0)</f>
        <v>0</v>
      </c>
      <c r="D1345" s="40">
        <v>0</v>
      </c>
      <c r="E1345" s="40">
        <v>0</v>
      </c>
      <c r="F1345" s="40">
        <v>0</v>
      </c>
      <c r="G1345" s="40">
        <v>0</v>
      </c>
      <c r="H1345" s="40">
        <v>0</v>
      </c>
      <c r="I1345" s="40">
        <v>0</v>
      </c>
      <c r="J1345" s="40">
        <v>0</v>
      </c>
      <c r="K1345" s="40">
        <v>0</v>
      </c>
      <c r="L1345" s="40">
        <v>0</v>
      </c>
      <c r="M1345" s="40">
        <v>0</v>
      </c>
      <c r="N1345" s="40">
        <v>0</v>
      </c>
      <c r="O1345" s="40">
        <v>0</v>
      </c>
      <c r="P1345" s="141">
        <f t="shared" si="95"/>
        <v>0</v>
      </c>
    </row>
    <row r="1346" spans="1:17" hidden="1" x14ac:dyDescent="0.25">
      <c r="A1346" s="255" t="str">
        <f>IF(B1346=1,A1299,"")</f>
        <v/>
      </c>
      <c r="B1346" s="39" t="str">
        <f t="shared" si="94"/>
        <v/>
      </c>
      <c r="C1346" s="137">
        <f>VLOOKUP($Y$56,CAD!$J$7:$K$31,2,0)</f>
        <v>0</v>
      </c>
      <c r="D1346" s="40">
        <v>0</v>
      </c>
      <c r="E1346" s="40">
        <v>0</v>
      </c>
      <c r="F1346" s="40">
        <v>0</v>
      </c>
      <c r="G1346" s="40">
        <v>0</v>
      </c>
      <c r="H1346" s="40">
        <v>0</v>
      </c>
      <c r="I1346" s="40">
        <v>0</v>
      </c>
      <c r="J1346" s="40">
        <v>0</v>
      </c>
      <c r="K1346" s="40">
        <v>0</v>
      </c>
      <c r="L1346" s="40">
        <v>0</v>
      </c>
      <c r="M1346" s="40">
        <v>0</v>
      </c>
      <c r="N1346" s="40">
        <v>0</v>
      </c>
      <c r="O1346" s="40">
        <v>0</v>
      </c>
      <c r="P1346" s="141">
        <f t="shared" si="95"/>
        <v>0</v>
      </c>
    </row>
    <row r="1347" spans="1:17" hidden="1" x14ac:dyDescent="0.25">
      <c r="A1347" s="255" t="str">
        <f>IF(B1347=1,A1299,"")</f>
        <v/>
      </c>
      <c r="B1347" s="39" t="str">
        <f t="shared" si="94"/>
        <v/>
      </c>
      <c r="C1347" s="137">
        <f>VLOOKUP($Y$57,CAD!$J$7:$K$31,2,0)</f>
        <v>0</v>
      </c>
      <c r="D1347" s="40">
        <v>0</v>
      </c>
      <c r="E1347" s="40">
        <v>0</v>
      </c>
      <c r="F1347" s="40">
        <v>0</v>
      </c>
      <c r="G1347" s="40">
        <v>0</v>
      </c>
      <c r="H1347" s="40">
        <v>0</v>
      </c>
      <c r="I1347" s="40">
        <v>0</v>
      </c>
      <c r="J1347" s="40">
        <v>0</v>
      </c>
      <c r="K1347" s="40">
        <v>0</v>
      </c>
      <c r="L1347" s="40">
        <v>0</v>
      </c>
      <c r="M1347" s="40">
        <v>0</v>
      </c>
      <c r="N1347" s="40">
        <v>0</v>
      </c>
      <c r="O1347" s="40">
        <v>0</v>
      </c>
      <c r="P1347" s="141">
        <f t="shared" si="95"/>
        <v>0</v>
      </c>
    </row>
    <row r="1348" spans="1:17" hidden="1" x14ac:dyDescent="0.25">
      <c r="A1348" s="255" t="str">
        <f>IF(B1348=1,A1299,"")</f>
        <v/>
      </c>
      <c r="B1348" s="39" t="str">
        <f t="shared" si="94"/>
        <v/>
      </c>
      <c r="C1348" s="137">
        <f>VLOOKUP($Y$58,CAD!$J$7:$K$31,2,0)</f>
        <v>0</v>
      </c>
      <c r="D1348" s="40">
        <v>0</v>
      </c>
      <c r="E1348" s="40">
        <v>0</v>
      </c>
      <c r="F1348" s="40">
        <v>0</v>
      </c>
      <c r="G1348" s="40">
        <v>0</v>
      </c>
      <c r="H1348" s="40">
        <v>0</v>
      </c>
      <c r="I1348" s="40">
        <v>0</v>
      </c>
      <c r="J1348" s="40">
        <v>0</v>
      </c>
      <c r="K1348" s="40">
        <v>0</v>
      </c>
      <c r="L1348" s="40">
        <v>0</v>
      </c>
      <c r="M1348" s="40">
        <v>0</v>
      </c>
      <c r="N1348" s="40">
        <v>0</v>
      </c>
      <c r="O1348" s="40">
        <v>0</v>
      </c>
      <c r="P1348" s="141">
        <f t="shared" si="95"/>
        <v>0</v>
      </c>
    </row>
    <row r="1349" spans="1:17" hidden="1" x14ac:dyDescent="0.25">
      <c r="A1349" s="255" t="str">
        <f>IF(B1349=1,A1299,"")</f>
        <v/>
      </c>
      <c r="B1349" s="39" t="str">
        <f t="shared" si="94"/>
        <v/>
      </c>
      <c r="C1349" s="137">
        <f>VLOOKUP($Y$59,CAD!$J$7:$K$31,2,0)</f>
        <v>0</v>
      </c>
      <c r="D1349" s="40">
        <v>0</v>
      </c>
      <c r="E1349" s="40">
        <v>0</v>
      </c>
      <c r="F1349" s="40">
        <v>0</v>
      </c>
      <c r="G1349" s="40">
        <v>0</v>
      </c>
      <c r="H1349" s="40">
        <v>0</v>
      </c>
      <c r="I1349" s="40">
        <v>0</v>
      </c>
      <c r="J1349" s="40">
        <v>0</v>
      </c>
      <c r="K1349" s="40">
        <v>0</v>
      </c>
      <c r="L1349" s="40">
        <v>0</v>
      </c>
      <c r="M1349" s="40">
        <v>0</v>
      </c>
      <c r="N1349" s="40">
        <v>0</v>
      </c>
      <c r="O1349" s="40">
        <v>0</v>
      </c>
      <c r="P1349" s="141">
        <f t="shared" si="95"/>
        <v>0</v>
      </c>
    </row>
    <row r="1350" spans="1:17" hidden="1" x14ac:dyDescent="0.25">
      <c r="A1350" s="255">
        <f>A1297</f>
        <v>2043</v>
      </c>
    </row>
    <row r="1351" spans="1:17" hidden="1" x14ac:dyDescent="0.25">
      <c r="A1351" s="255">
        <f>A1297</f>
        <v>2043</v>
      </c>
      <c r="C1351" s="63" t="s">
        <v>204</v>
      </c>
      <c r="D1351" s="34">
        <f>D1297-D1299</f>
        <v>0</v>
      </c>
      <c r="E1351" s="34">
        <f t="shared" ref="E1351:P1351" si="96">E1297-E1299</f>
        <v>0</v>
      </c>
      <c r="F1351" s="34">
        <f t="shared" si="96"/>
        <v>0</v>
      </c>
      <c r="G1351" s="34">
        <f t="shared" si="96"/>
        <v>0</v>
      </c>
      <c r="H1351" s="34">
        <f t="shared" si="96"/>
        <v>0</v>
      </c>
      <c r="I1351" s="34">
        <f t="shared" si="96"/>
        <v>0</v>
      </c>
      <c r="J1351" s="34">
        <f t="shared" si="96"/>
        <v>0</v>
      </c>
      <c r="K1351" s="34">
        <f t="shared" si="96"/>
        <v>0</v>
      </c>
      <c r="L1351" s="34">
        <f t="shared" si="96"/>
        <v>0</v>
      </c>
      <c r="M1351" s="34">
        <f t="shared" si="96"/>
        <v>0</v>
      </c>
      <c r="N1351" s="34">
        <f t="shared" si="96"/>
        <v>0</v>
      </c>
      <c r="O1351" s="34">
        <f t="shared" si="96"/>
        <v>0</v>
      </c>
      <c r="P1351" s="34">
        <f t="shared" si="96"/>
        <v>0</v>
      </c>
    </row>
    <row r="1352" spans="1:17" hidden="1" x14ac:dyDescent="0.25"/>
    <row r="1353" spans="1:17" ht="15" hidden="1" customHeight="1" thickBot="1" x14ac:dyDescent="0.3">
      <c r="A1353" s="255">
        <f>A1297+1</f>
        <v>2044</v>
      </c>
      <c r="B1353" s="41"/>
      <c r="C1353" s="147" t="s">
        <v>202</v>
      </c>
      <c r="D1353" s="148">
        <f>PREV_R!D1377</f>
        <v>0</v>
      </c>
      <c r="E1353" s="148">
        <f>PREV_R!E1377</f>
        <v>0</v>
      </c>
      <c r="F1353" s="148">
        <f>PREV_R!F1377</f>
        <v>0</v>
      </c>
      <c r="G1353" s="148">
        <f>PREV_R!G1377</f>
        <v>0</v>
      </c>
      <c r="H1353" s="148">
        <f>PREV_R!H1377</f>
        <v>0</v>
      </c>
      <c r="I1353" s="148">
        <f>PREV_R!I1377</f>
        <v>0</v>
      </c>
      <c r="J1353" s="148">
        <f>PREV_R!J1377</f>
        <v>0</v>
      </c>
      <c r="K1353" s="148">
        <f>PREV_R!K1377</f>
        <v>0</v>
      </c>
      <c r="L1353" s="148">
        <f>PREV_R!L1377</f>
        <v>0</v>
      </c>
      <c r="M1353" s="148">
        <f>PREV_R!M1377</f>
        <v>0</v>
      </c>
      <c r="N1353" s="148">
        <f>PREV_R!N1377</f>
        <v>0</v>
      </c>
      <c r="O1353" s="148">
        <f>PREV_R!O1377</f>
        <v>0</v>
      </c>
      <c r="P1353" s="148">
        <f>SUM(D1353:O1353)</f>
        <v>0</v>
      </c>
      <c r="Q1353" s="9"/>
    </row>
    <row r="1354" spans="1:17" ht="15" hidden="1" customHeight="1" x14ac:dyDescent="0.25">
      <c r="A1354" s="255">
        <f>A1353</f>
        <v>2044</v>
      </c>
      <c r="B1354" s="41"/>
      <c r="C1354" s="107"/>
      <c r="D1354" s="107"/>
      <c r="E1354" s="107"/>
      <c r="F1354" s="107"/>
      <c r="G1354" s="107"/>
      <c r="H1354" s="107"/>
      <c r="I1354" s="107"/>
      <c r="J1354" s="107"/>
      <c r="K1354" s="107"/>
      <c r="L1354" s="107"/>
      <c r="M1354" s="107"/>
      <c r="N1354" s="107"/>
      <c r="O1354" s="107"/>
      <c r="P1354" s="107"/>
      <c r="Q1354" s="9"/>
    </row>
    <row r="1355" spans="1:17" ht="15" hidden="1" customHeight="1" thickBot="1" x14ac:dyDescent="0.3">
      <c r="A1355" s="255">
        <f>A1353</f>
        <v>2044</v>
      </c>
      <c r="B1355" s="41"/>
      <c r="C1355" s="131" t="s">
        <v>203</v>
      </c>
      <c r="D1355" s="132">
        <f>SUM(D1356:D1405)</f>
        <v>0</v>
      </c>
      <c r="E1355" s="132">
        <f t="shared" ref="E1355:O1355" si="97">SUM(E1356:E1405)</f>
        <v>0</v>
      </c>
      <c r="F1355" s="132">
        <f t="shared" si="97"/>
        <v>0</v>
      </c>
      <c r="G1355" s="132">
        <f t="shared" si="97"/>
        <v>0</v>
      </c>
      <c r="H1355" s="132">
        <f t="shared" si="97"/>
        <v>0</v>
      </c>
      <c r="I1355" s="132">
        <f t="shared" si="97"/>
        <v>0</v>
      </c>
      <c r="J1355" s="132">
        <f t="shared" si="97"/>
        <v>0</v>
      </c>
      <c r="K1355" s="132">
        <f t="shared" si="97"/>
        <v>0</v>
      </c>
      <c r="L1355" s="132">
        <f t="shared" si="97"/>
        <v>0</v>
      </c>
      <c r="M1355" s="132">
        <f t="shared" si="97"/>
        <v>0</v>
      </c>
      <c r="N1355" s="132">
        <f t="shared" si="97"/>
        <v>0</v>
      </c>
      <c r="O1355" s="132">
        <f t="shared" si="97"/>
        <v>0</v>
      </c>
      <c r="P1355" s="132">
        <f>SUM(D1355:O1355)</f>
        <v>0</v>
      </c>
      <c r="Q1355" s="9"/>
    </row>
    <row r="1356" spans="1:17" hidden="1" x14ac:dyDescent="0.25">
      <c r="A1356" s="255" t="str">
        <f>IF(B1356=1,A1355,"")</f>
        <v/>
      </c>
      <c r="B1356" s="39" t="str">
        <f>IF(C1356&lt;&gt;0,1,"")</f>
        <v/>
      </c>
      <c r="C1356" s="138">
        <f>VLOOKUP($Y$10,CAD!$H$7:$I$31,2,0)</f>
        <v>0</v>
      </c>
      <c r="D1356" s="139">
        <v>0</v>
      </c>
      <c r="E1356" s="139">
        <v>0</v>
      </c>
      <c r="F1356" s="139">
        <v>0</v>
      </c>
      <c r="G1356" s="139">
        <v>0</v>
      </c>
      <c r="H1356" s="139">
        <v>0</v>
      </c>
      <c r="I1356" s="139">
        <v>0</v>
      </c>
      <c r="J1356" s="139">
        <v>0</v>
      </c>
      <c r="K1356" s="139">
        <v>0</v>
      </c>
      <c r="L1356" s="139">
        <v>0</v>
      </c>
      <c r="M1356" s="139">
        <v>0</v>
      </c>
      <c r="N1356" s="139">
        <v>0</v>
      </c>
      <c r="O1356" s="139">
        <v>0</v>
      </c>
      <c r="P1356" s="140">
        <f>SUM(D1356:O1356)</f>
        <v>0</v>
      </c>
    </row>
    <row r="1357" spans="1:17" hidden="1" x14ac:dyDescent="0.25">
      <c r="A1357" s="255" t="str">
        <f>IF(B1357=1,A1355,"")</f>
        <v/>
      </c>
      <c r="B1357" s="39" t="str">
        <f t="shared" ref="B1357:B1405" si="98">IF(C1357&lt;&gt;0,1,"")</f>
        <v/>
      </c>
      <c r="C1357" s="138">
        <f>VLOOKUP($Y$11,CAD!$H$7:$I$31,2,0)</f>
        <v>0</v>
      </c>
      <c r="D1357" s="40">
        <v>0</v>
      </c>
      <c r="E1357" s="40">
        <v>0</v>
      </c>
      <c r="F1357" s="40">
        <v>0</v>
      </c>
      <c r="G1357" s="40">
        <v>0</v>
      </c>
      <c r="H1357" s="40">
        <v>0</v>
      </c>
      <c r="I1357" s="40">
        <v>0</v>
      </c>
      <c r="J1357" s="40">
        <v>0</v>
      </c>
      <c r="K1357" s="40">
        <v>0</v>
      </c>
      <c r="L1357" s="40">
        <v>0</v>
      </c>
      <c r="M1357" s="40">
        <v>0</v>
      </c>
      <c r="N1357" s="40">
        <v>0</v>
      </c>
      <c r="O1357" s="40">
        <v>0</v>
      </c>
      <c r="P1357" s="141">
        <f t="shared" ref="P1357:P1405" si="99">SUM(D1357:O1357)</f>
        <v>0</v>
      </c>
    </row>
    <row r="1358" spans="1:17" hidden="1" x14ac:dyDescent="0.25">
      <c r="A1358" s="255" t="str">
        <f>IF(B1358=1,A1355,"")</f>
        <v/>
      </c>
      <c r="B1358" s="39" t="str">
        <f t="shared" si="98"/>
        <v/>
      </c>
      <c r="C1358" s="138">
        <f>VLOOKUP($Y$12,CAD!$H$7:$I$31,2,0)</f>
        <v>0</v>
      </c>
      <c r="D1358" s="40">
        <v>0</v>
      </c>
      <c r="E1358" s="40">
        <v>0</v>
      </c>
      <c r="F1358" s="40">
        <v>0</v>
      </c>
      <c r="G1358" s="40">
        <v>0</v>
      </c>
      <c r="H1358" s="40">
        <v>0</v>
      </c>
      <c r="I1358" s="40">
        <v>0</v>
      </c>
      <c r="J1358" s="40">
        <v>0</v>
      </c>
      <c r="K1358" s="40">
        <v>0</v>
      </c>
      <c r="L1358" s="40">
        <v>0</v>
      </c>
      <c r="M1358" s="40">
        <v>0</v>
      </c>
      <c r="N1358" s="40">
        <v>0</v>
      </c>
      <c r="O1358" s="40">
        <v>0</v>
      </c>
      <c r="P1358" s="141">
        <f t="shared" si="99"/>
        <v>0</v>
      </c>
    </row>
    <row r="1359" spans="1:17" hidden="1" x14ac:dyDescent="0.25">
      <c r="A1359" s="255" t="str">
        <f>IF(B1359=1,A1355,"")</f>
        <v/>
      </c>
      <c r="B1359" s="39" t="str">
        <f t="shared" si="98"/>
        <v/>
      </c>
      <c r="C1359" s="138">
        <f>VLOOKUP($Y$13,CAD!$H$7:$I$31,2,0)</f>
        <v>0</v>
      </c>
      <c r="D1359" s="40">
        <v>0</v>
      </c>
      <c r="E1359" s="40">
        <v>0</v>
      </c>
      <c r="F1359" s="40">
        <v>0</v>
      </c>
      <c r="G1359" s="40">
        <v>0</v>
      </c>
      <c r="H1359" s="40">
        <v>0</v>
      </c>
      <c r="I1359" s="40">
        <v>0</v>
      </c>
      <c r="J1359" s="40">
        <v>0</v>
      </c>
      <c r="K1359" s="40">
        <v>0</v>
      </c>
      <c r="L1359" s="40">
        <v>0</v>
      </c>
      <c r="M1359" s="40">
        <v>0</v>
      </c>
      <c r="N1359" s="40">
        <v>0</v>
      </c>
      <c r="O1359" s="40">
        <v>0</v>
      </c>
      <c r="P1359" s="141">
        <f t="shared" si="99"/>
        <v>0</v>
      </c>
    </row>
    <row r="1360" spans="1:17" hidden="1" x14ac:dyDescent="0.25">
      <c r="A1360" s="255" t="str">
        <f>IF(B1360=1,A1355,"")</f>
        <v/>
      </c>
      <c r="B1360" s="39" t="str">
        <f t="shared" si="98"/>
        <v/>
      </c>
      <c r="C1360" s="138">
        <f>VLOOKUP($Y$14,CAD!$H$7:$I$31,2,0)</f>
        <v>0</v>
      </c>
      <c r="D1360" s="40">
        <v>0</v>
      </c>
      <c r="E1360" s="40">
        <v>0</v>
      </c>
      <c r="F1360" s="40">
        <v>0</v>
      </c>
      <c r="G1360" s="40">
        <v>0</v>
      </c>
      <c r="H1360" s="40">
        <v>0</v>
      </c>
      <c r="I1360" s="40">
        <v>0</v>
      </c>
      <c r="J1360" s="40">
        <v>0</v>
      </c>
      <c r="K1360" s="40">
        <v>0</v>
      </c>
      <c r="L1360" s="40">
        <v>0</v>
      </c>
      <c r="M1360" s="40">
        <v>0</v>
      </c>
      <c r="N1360" s="40">
        <v>0</v>
      </c>
      <c r="O1360" s="40">
        <v>0</v>
      </c>
      <c r="P1360" s="141">
        <f t="shared" si="99"/>
        <v>0</v>
      </c>
    </row>
    <row r="1361" spans="1:16" hidden="1" x14ac:dyDescent="0.25">
      <c r="A1361" s="255" t="str">
        <f>IF(B1361=1,A1355,"")</f>
        <v/>
      </c>
      <c r="B1361" s="39" t="str">
        <f t="shared" si="98"/>
        <v/>
      </c>
      <c r="C1361" s="138">
        <f>VLOOKUP($Y$15,CAD!$H$7:$I$31,2,0)</f>
        <v>0</v>
      </c>
      <c r="D1361" s="40">
        <v>0</v>
      </c>
      <c r="E1361" s="40">
        <v>0</v>
      </c>
      <c r="F1361" s="40">
        <v>0</v>
      </c>
      <c r="G1361" s="40">
        <v>0</v>
      </c>
      <c r="H1361" s="40">
        <v>0</v>
      </c>
      <c r="I1361" s="40">
        <v>0</v>
      </c>
      <c r="J1361" s="40">
        <v>0</v>
      </c>
      <c r="K1361" s="40">
        <v>0</v>
      </c>
      <c r="L1361" s="40">
        <v>0</v>
      </c>
      <c r="M1361" s="40">
        <v>0</v>
      </c>
      <c r="N1361" s="40">
        <v>0</v>
      </c>
      <c r="O1361" s="40">
        <v>0</v>
      </c>
      <c r="P1361" s="141">
        <f t="shared" si="99"/>
        <v>0</v>
      </c>
    </row>
    <row r="1362" spans="1:16" hidden="1" x14ac:dyDescent="0.25">
      <c r="A1362" s="255" t="str">
        <f>IF(B1362=1,A1355,"")</f>
        <v/>
      </c>
      <c r="B1362" s="39" t="str">
        <f t="shared" si="98"/>
        <v/>
      </c>
      <c r="C1362" s="138">
        <f>VLOOKUP($Y$16,CAD!$H$7:$I$31,2,0)</f>
        <v>0</v>
      </c>
      <c r="D1362" s="40">
        <v>0</v>
      </c>
      <c r="E1362" s="40">
        <v>0</v>
      </c>
      <c r="F1362" s="40">
        <v>0</v>
      </c>
      <c r="G1362" s="40">
        <v>0</v>
      </c>
      <c r="H1362" s="40">
        <v>0</v>
      </c>
      <c r="I1362" s="40">
        <v>0</v>
      </c>
      <c r="J1362" s="40">
        <v>0</v>
      </c>
      <c r="K1362" s="40">
        <v>0</v>
      </c>
      <c r="L1362" s="40">
        <v>0</v>
      </c>
      <c r="M1362" s="40">
        <v>0</v>
      </c>
      <c r="N1362" s="40">
        <v>0</v>
      </c>
      <c r="O1362" s="40">
        <v>0</v>
      </c>
      <c r="P1362" s="141">
        <f t="shared" si="99"/>
        <v>0</v>
      </c>
    </row>
    <row r="1363" spans="1:16" hidden="1" x14ac:dyDescent="0.25">
      <c r="A1363" s="255" t="str">
        <f>IF(B1363=1,A1355,"")</f>
        <v/>
      </c>
      <c r="B1363" s="39" t="str">
        <f t="shared" si="98"/>
        <v/>
      </c>
      <c r="C1363" s="138">
        <f>VLOOKUP($Y$17,CAD!$H$7:$I$31,2,0)</f>
        <v>0</v>
      </c>
      <c r="D1363" s="40">
        <v>0</v>
      </c>
      <c r="E1363" s="40">
        <v>0</v>
      </c>
      <c r="F1363" s="40">
        <v>0</v>
      </c>
      <c r="G1363" s="40">
        <v>0</v>
      </c>
      <c r="H1363" s="40">
        <v>0</v>
      </c>
      <c r="I1363" s="40">
        <v>0</v>
      </c>
      <c r="J1363" s="40">
        <v>0</v>
      </c>
      <c r="K1363" s="40">
        <v>0</v>
      </c>
      <c r="L1363" s="40">
        <v>0</v>
      </c>
      <c r="M1363" s="40">
        <v>0</v>
      </c>
      <c r="N1363" s="40">
        <v>0</v>
      </c>
      <c r="O1363" s="40">
        <v>0</v>
      </c>
      <c r="P1363" s="141">
        <f t="shared" si="99"/>
        <v>0</v>
      </c>
    </row>
    <row r="1364" spans="1:16" hidden="1" x14ac:dyDescent="0.25">
      <c r="A1364" s="255" t="str">
        <f>IF(B1364=1,A1355,"")</f>
        <v/>
      </c>
      <c r="B1364" s="39" t="str">
        <f t="shared" si="98"/>
        <v/>
      </c>
      <c r="C1364" s="138">
        <f>VLOOKUP($Y$18,CAD!$H$7:$I$31,2,0)</f>
        <v>0</v>
      </c>
      <c r="D1364" s="40">
        <v>0</v>
      </c>
      <c r="E1364" s="40">
        <v>0</v>
      </c>
      <c r="F1364" s="40">
        <v>0</v>
      </c>
      <c r="G1364" s="40">
        <v>0</v>
      </c>
      <c r="H1364" s="40">
        <v>0</v>
      </c>
      <c r="I1364" s="40">
        <v>0</v>
      </c>
      <c r="J1364" s="40">
        <v>0</v>
      </c>
      <c r="K1364" s="40">
        <v>0</v>
      </c>
      <c r="L1364" s="40">
        <v>0</v>
      </c>
      <c r="M1364" s="40">
        <v>0</v>
      </c>
      <c r="N1364" s="40">
        <v>0</v>
      </c>
      <c r="O1364" s="40">
        <v>0</v>
      </c>
      <c r="P1364" s="141">
        <f t="shared" si="99"/>
        <v>0</v>
      </c>
    </row>
    <row r="1365" spans="1:16" hidden="1" x14ac:dyDescent="0.25">
      <c r="A1365" s="255" t="str">
        <f>IF(B1365=1,A1355,"")</f>
        <v/>
      </c>
      <c r="B1365" s="39" t="str">
        <f t="shared" si="98"/>
        <v/>
      </c>
      <c r="C1365" s="138">
        <f>VLOOKUP($Y$19,CAD!$H$7:$I$31,2,0)</f>
        <v>0</v>
      </c>
      <c r="D1365" s="40">
        <v>0</v>
      </c>
      <c r="E1365" s="40">
        <v>0</v>
      </c>
      <c r="F1365" s="40">
        <v>0</v>
      </c>
      <c r="G1365" s="40">
        <v>0</v>
      </c>
      <c r="H1365" s="40">
        <v>0</v>
      </c>
      <c r="I1365" s="40">
        <v>0</v>
      </c>
      <c r="J1365" s="40">
        <v>0</v>
      </c>
      <c r="K1365" s="40">
        <v>0</v>
      </c>
      <c r="L1365" s="40">
        <v>0</v>
      </c>
      <c r="M1365" s="40">
        <v>0</v>
      </c>
      <c r="N1365" s="40">
        <v>0</v>
      </c>
      <c r="O1365" s="40">
        <v>0</v>
      </c>
      <c r="P1365" s="141">
        <f t="shared" si="99"/>
        <v>0</v>
      </c>
    </row>
    <row r="1366" spans="1:16" hidden="1" x14ac:dyDescent="0.25">
      <c r="A1366" s="255" t="str">
        <f>IF(B1366=1,A1355,"")</f>
        <v/>
      </c>
      <c r="B1366" s="39" t="str">
        <f t="shared" si="98"/>
        <v/>
      </c>
      <c r="C1366" s="138">
        <f>VLOOKUP($Y$20,CAD!$H$7:$I$31,2,0)</f>
        <v>0</v>
      </c>
      <c r="D1366" s="40">
        <v>0</v>
      </c>
      <c r="E1366" s="40">
        <v>0</v>
      </c>
      <c r="F1366" s="40">
        <v>0</v>
      </c>
      <c r="G1366" s="40">
        <v>0</v>
      </c>
      <c r="H1366" s="40">
        <v>0</v>
      </c>
      <c r="I1366" s="40">
        <v>0</v>
      </c>
      <c r="J1366" s="40">
        <v>0</v>
      </c>
      <c r="K1366" s="40">
        <v>0</v>
      </c>
      <c r="L1366" s="40">
        <v>0</v>
      </c>
      <c r="M1366" s="40">
        <v>0</v>
      </c>
      <c r="N1366" s="40">
        <v>0</v>
      </c>
      <c r="O1366" s="40">
        <v>0</v>
      </c>
      <c r="P1366" s="141">
        <f t="shared" si="99"/>
        <v>0</v>
      </c>
    </row>
    <row r="1367" spans="1:16" hidden="1" x14ac:dyDescent="0.25">
      <c r="A1367" s="255" t="str">
        <f>IF(B1367=1,A1355,"")</f>
        <v/>
      </c>
      <c r="B1367" s="39" t="str">
        <f t="shared" si="98"/>
        <v/>
      </c>
      <c r="C1367" s="138">
        <f>VLOOKUP($Y$21,CAD!$H$7:$I$31,2,0)</f>
        <v>0</v>
      </c>
      <c r="D1367" s="40">
        <v>0</v>
      </c>
      <c r="E1367" s="40">
        <v>0</v>
      </c>
      <c r="F1367" s="40">
        <v>0</v>
      </c>
      <c r="G1367" s="40">
        <v>0</v>
      </c>
      <c r="H1367" s="40">
        <v>0</v>
      </c>
      <c r="I1367" s="40">
        <v>0</v>
      </c>
      <c r="J1367" s="40">
        <v>0</v>
      </c>
      <c r="K1367" s="40">
        <v>0</v>
      </c>
      <c r="L1367" s="40">
        <v>0</v>
      </c>
      <c r="M1367" s="40">
        <v>0</v>
      </c>
      <c r="N1367" s="40">
        <v>0</v>
      </c>
      <c r="O1367" s="40">
        <v>0</v>
      </c>
      <c r="P1367" s="141">
        <f t="shared" si="99"/>
        <v>0</v>
      </c>
    </row>
    <row r="1368" spans="1:16" hidden="1" x14ac:dyDescent="0.25">
      <c r="A1368" s="255" t="str">
        <f>IF(B1368=1,A1355,"")</f>
        <v/>
      </c>
      <c r="B1368" s="39" t="str">
        <f t="shared" si="98"/>
        <v/>
      </c>
      <c r="C1368" s="138">
        <f>VLOOKUP($Y$22,CAD!$H$7:$I$31,2,0)</f>
        <v>0</v>
      </c>
      <c r="D1368" s="40">
        <v>0</v>
      </c>
      <c r="E1368" s="40">
        <v>0</v>
      </c>
      <c r="F1368" s="40">
        <v>0</v>
      </c>
      <c r="G1368" s="40">
        <v>0</v>
      </c>
      <c r="H1368" s="40">
        <v>0</v>
      </c>
      <c r="I1368" s="40">
        <v>0</v>
      </c>
      <c r="J1368" s="40">
        <v>0</v>
      </c>
      <c r="K1368" s="40">
        <v>0</v>
      </c>
      <c r="L1368" s="40">
        <v>0</v>
      </c>
      <c r="M1368" s="40">
        <v>0</v>
      </c>
      <c r="N1368" s="40">
        <v>0</v>
      </c>
      <c r="O1368" s="40">
        <v>0</v>
      </c>
      <c r="P1368" s="141">
        <f t="shared" si="99"/>
        <v>0</v>
      </c>
    </row>
    <row r="1369" spans="1:16" hidden="1" x14ac:dyDescent="0.25">
      <c r="A1369" s="255" t="str">
        <f>IF(B1369=1,A1355,"")</f>
        <v/>
      </c>
      <c r="B1369" s="39" t="str">
        <f t="shared" si="98"/>
        <v/>
      </c>
      <c r="C1369" s="138">
        <f>VLOOKUP($Y$23,CAD!$H$7:$I$31,2,0)</f>
        <v>0</v>
      </c>
      <c r="D1369" s="40">
        <v>0</v>
      </c>
      <c r="E1369" s="40">
        <v>0</v>
      </c>
      <c r="F1369" s="40">
        <v>0</v>
      </c>
      <c r="G1369" s="40">
        <v>0</v>
      </c>
      <c r="H1369" s="40">
        <v>0</v>
      </c>
      <c r="I1369" s="40">
        <v>0</v>
      </c>
      <c r="J1369" s="40">
        <v>0</v>
      </c>
      <c r="K1369" s="40">
        <v>0</v>
      </c>
      <c r="L1369" s="40">
        <v>0</v>
      </c>
      <c r="M1369" s="40">
        <v>0</v>
      </c>
      <c r="N1369" s="40">
        <v>0</v>
      </c>
      <c r="O1369" s="40">
        <v>0</v>
      </c>
      <c r="P1369" s="141">
        <f t="shared" si="99"/>
        <v>0</v>
      </c>
    </row>
    <row r="1370" spans="1:16" hidden="1" x14ac:dyDescent="0.25">
      <c r="A1370" s="255" t="str">
        <f>IF(B1370=1,A1355,"")</f>
        <v/>
      </c>
      <c r="B1370" s="39" t="str">
        <f t="shared" si="98"/>
        <v/>
      </c>
      <c r="C1370" s="138">
        <f>VLOOKUP($Y$24,CAD!$H$7:$I$31,2,0)</f>
        <v>0</v>
      </c>
      <c r="D1370" s="40">
        <v>0</v>
      </c>
      <c r="E1370" s="40">
        <v>0</v>
      </c>
      <c r="F1370" s="40">
        <v>0</v>
      </c>
      <c r="G1370" s="40">
        <v>0</v>
      </c>
      <c r="H1370" s="40">
        <v>0</v>
      </c>
      <c r="I1370" s="40">
        <v>0</v>
      </c>
      <c r="J1370" s="40">
        <v>0</v>
      </c>
      <c r="K1370" s="40">
        <v>0</v>
      </c>
      <c r="L1370" s="40">
        <v>0</v>
      </c>
      <c r="M1370" s="40">
        <v>0</v>
      </c>
      <c r="N1370" s="40">
        <v>0</v>
      </c>
      <c r="O1370" s="40">
        <v>0</v>
      </c>
      <c r="P1370" s="141">
        <f t="shared" si="99"/>
        <v>0</v>
      </c>
    </row>
    <row r="1371" spans="1:16" hidden="1" x14ac:dyDescent="0.25">
      <c r="A1371" s="255" t="str">
        <f>IF(B1371=1,A1355,"")</f>
        <v/>
      </c>
      <c r="B1371" s="39" t="str">
        <f t="shared" si="98"/>
        <v/>
      </c>
      <c r="C1371" s="138">
        <f>VLOOKUP($Y$25,CAD!$H$7:$I$31,2,0)</f>
        <v>0</v>
      </c>
      <c r="D1371" s="40">
        <v>0</v>
      </c>
      <c r="E1371" s="40">
        <v>0</v>
      </c>
      <c r="F1371" s="40">
        <v>0</v>
      </c>
      <c r="G1371" s="40">
        <v>0</v>
      </c>
      <c r="H1371" s="40">
        <v>0</v>
      </c>
      <c r="I1371" s="40">
        <v>0</v>
      </c>
      <c r="J1371" s="40">
        <v>0</v>
      </c>
      <c r="K1371" s="40">
        <v>0</v>
      </c>
      <c r="L1371" s="40">
        <v>0</v>
      </c>
      <c r="M1371" s="40">
        <v>0</v>
      </c>
      <c r="N1371" s="40">
        <v>0</v>
      </c>
      <c r="O1371" s="40">
        <v>0</v>
      </c>
      <c r="P1371" s="141">
        <f t="shared" si="99"/>
        <v>0</v>
      </c>
    </row>
    <row r="1372" spans="1:16" hidden="1" x14ac:dyDescent="0.25">
      <c r="A1372" s="255" t="str">
        <f>IF(B1372=1,A1355,"")</f>
        <v/>
      </c>
      <c r="B1372" s="39" t="str">
        <f t="shared" si="98"/>
        <v/>
      </c>
      <c r="C1372" s="138">
        <f>VLOOKUP($Y$26,CAD!$H$7:$I$31,2,0)</f>
        <v>0</v>
      </c>
      <c r="D1372" s="40">
        <v>0</v>
      </c>
      <c r="E1372" s="40">
        <v>0</v>
      </c>
      <c r="F1372" s="40">
        <v>0</v>
      </c>
      <c r="G1372" s="40">
        <v>0</v>
      </c>
      <c r="H1372" s="40">
        <v>0</v>
      </c>
      <c r="I1372" s="40">
        <v>0</v>
      </c>
      <c r="J1372" s="40">
        <v>0</v>
      </c>
      <c r="K1372" s="40">
        <v>0</v>
      </c>
      <c r="L1372" s="40">
        <v>0</v>
      </c>
      <c r="M1372" s="40">
        <v>0</v>
      </c>
      <c r="N1372" s="40">
        <v>0</v>
      </c>
      <c r="O1372" s="40">
        <v>0</v>
      </c>
      <c r="P1372" s="141">
        <f t="shared" si="99"/>
        <v>0</v>
      </c>
    </row>
    <row r="1373" spans="1:16" hidden="1" x14ac:dyDescent="0.25">
      <c r="A1373" s="255" t="str">
        <f>IF(B1373=1,A1355,"")</f>
        <v/>
      </c>
      <c r="B1373" s="39" t="str">
        <f t="shared" si="98"/>
        <v/>
      </c>
      <c r="C1373" s="138">
        <f>VLOOKUP($Y$27,CAD!$H$7:$I$31,2,0)</f>
        <v>0</v>
      </c>
      <c r="D1373" s="40">
        <v>0</v>
      </c>
      <c r="E1373" s="40">
        <v>0</v>
      </c>
      <c r="F1373" s="40">
        <v>0</v>
      </c>
      <c r="G1373" s="40">
        <v>0</v>
      </c>
      <c r="H1373" s="40">
        <v>0</v>
      </c>
      <c r="I1373" s="40">
        <v>0</v>
      </c>
      <c r="J1373" s="40">
        <v>0</v>
      </c>
      <c r="K1373" s="40">
        <v>0</v>
      </c>
      <c r="L1373" s="40">
        <v>0</v>
      </c>
      <c r="M1373" s="40">
        <v>0</v>
      </c>
      <c r="N1373" s="40">
        <v>0</v>
      </c>
      <c r="O1373" s="40">
        <v>0</v>
      </c>
      <c r="P1373" s="141">
        <f t="shared" si="99"/>
        <v>0</v>
      </c>
    </row>
    <row r="1374" spans="1:16" hidden="1" x14ac:dyDescent="0.25">
      <c r="A1374" s="255" t="str">
        <f>IF(B1374=1,A1355,"")</f>
        <v/>
      </c>
      <c r="B1374" s="39" t="str">
        <f t="shared" si="98"/>
        <v/>
      </c>
      <c r="C1374" s="138">
        <f>VLOOKUP($Y$28,CAD!$H$7:$I$31,2,0)</f>
        <v>0</v>
      </c>
      <c r="D1374" s="40">
        <v>0</v>
      </c>
      <c r="E1374" s="40">
        <v>0</v>
      </c>
      <c r="F1374" s="40">
        <v>0</v>
      </c>
      <c r="G1374" s="40">
        <v>0</v>
      </c>
      <c r="H1374" s="40">
        <v>0</v>
      </c>
      <c r="I1374" s="40">
        <v>0</v>
      </c>
      <c r="J1374" s="40">
        <v>0</v>
      </c>
      <c r="K1374" s="40">
        <v>0</v>
      </c>
      <c r="L1374" s="40">
        <v>0</v>
      </c>
      <c r="M1374" s="40">
        <v>0</v>
      </c>
      <c r="N1374" s="40">
        <v>0</v>
      </c>
      <c r="O1374" s="40">
        <v>0</v>
      </c>
      <c r="P1374" s="141">
        <f t="shared" si="99"/>
        <v>0</v>
      </c>
    </row>
    <row r="1375" spans="1:16" hidden="1" x14ac:dyDescent="0.25">
      <c r="A1375" s="255" t="str">
        <f>IF(B1375=1,A1355,"")</f>
        <v/>
      </c>
      <c r="B1375" s="39" t="str">
        <f t="shared" si="98"/>
        <v/>
      </c>
      <c r="C1375" s="138">
        <f>VLOOKUP($Y$29,CAD!$H$7:$I$31,2,0)</f>
        <v>0</v>
      </c>
      <c r="D1375" s="40">
        <v>0</v>
      </c>
      <c r="E1375" s="40">
        <v>0</v>
      </c>
      <c r="F1375" s="40">
        <v>0</v>
      </c>
      <c r="G1375" s="40">
        <v>0</v>
      </c>
      <c r="H1375" s="40">
        <v>0</v>
      </c>
      <c r="I1375" s="40">
        <v>0</v>
      </c>
      <c r="J1375" s="40">
        <v>0</v>
      </c>
      <c r="K1375" s="40">
        <v>0</v>
      </c>
      <c r="L1375" s="40">
        <v>0</v>
      </c>
      <c r="M1375" s="40">
        <v>0</v>
      </c>
      <c r="N1375" s="40">
        <v>0</v>
      </c>
      <c r="O1375" s="40">
        <v>0</v>
      </c>
      <c r="P1375" s="141">
        <f t="shared" si="99"/>
        <v>0</v>
      </c>
    </row>
    <row r="1376" spans="1:16" hidden="1" x14ac:dyDescent="0.25">
      <c r="A1376" s="255" t="str">
        <f>IF(B1376=1,A1355,"")</f>
        <v/>
      </c>
      <c r="B1376" s="39" t="str">
        <f t="shared" si="98"/>
        <v/>
      </c>
      <c r="C1376" s="138">
        <f>VLOOKUP($Y$30,CAD!$H$7:$I$31,2,0)</f>
        <v>0</v>
      </c>
      <c r="D1376" s="40">
        <v>0</v>
      </c>
      <c r="E1376" s="40">
        <v>0</v>
      </c>
      <c r="F1376" s="40">
        <v>0</v>
      </c>
      <c r="G1376" s="40">
        <v>0</v>
      </c>
      <c r="H1376" s="40">
        <v>0</v>
      </c>
      <c r="I1376" s="40">
        <v>0</v>
      </c>
      <c r="J1376" s="40">
        <v>0</v>
      </c>
      <c r="K1376" s="40">
        <v>0</v>
      </c>
      <c r="L1376" s="40">
        <v>0</v>
      </c>
      <c r="M1376" s="40">
        <v>0</v>
      </c>
      <c r="N1376" s="40">
        <v>0</v>
      </c>
      <c r="O1376" s="40">
        <v>0</v>
      </c>
      <c r="P1376" s="141">
        <f t="shared" si="99"/>
        <v>0</v>
      </c>
    </row>
    <row r="1377" spans="1:16" hidden="1" x14ac:dyDescent="0.25">
      <c r="A1377" s="255" t="str">
        <f>IF(B1377=1,A1355,"")</f>
        <v/>
      </c>
      <c r="B1377" s="39" t="str">
        <f t="shared" si="98"/>
        <v/>
      </c>
      <c r="C1377" s="138">
        <f>VLOOKUP($Y$31,CAD!$H$7:$I$31,2,0)</f>
        <v>0</v>
      </c>
      <c r="D1377" s="40">
        <v>0</v>
      </c>
      <c r="E1377" s="40">
        <v>0</v>
      </c>
      <c r="F1377" s="40">
        <v>0</v>
      </c>
      <c r="G1377" s="40">
        <v>0</v>
      </c>
      <c r="H1377" s="40">
        <v>0</v>
      </c>
      <c r="I1377" s="40">
        <v>0</v>
      </c>
      <c r="J1377" s="40">
        <v>0</v>
      </c>
      <c r="K1377" s="40">
        <v>0</v>
      </c>
      <c r="L1377" s="40">
        <v>0</v>
      </c>
      <c r="M1377" s="40">
        <v>0</v>
      </c>
      <c r="N1377" s="40">
        <v>0</v>
      </c>
      <c r="O1377" s="40">
        <v>0</v>
      </c>
      <c r="P1377" s="141">
        <f t="shared" si="99"/>
        <v>0</v>
      </c>
    </row>
    <row r="1378" spans="1:16" hidden="1" x14ac:dyDescent="0.25">
      <c r="A1378" s="255" t="str">
        <f>IF(B1378=1,A1355,"")</f>
        <v/>
      </c>
      <c r="B1378" s="39" t="str">
        <f t="shared" si="98"/>
        <v/>
      </c>
      <c r="C1378" s="138">
        <f>VLOOKUP($Y$32,CAD!$H$7:$I$31,2,0)</f>
        <v>0</v>
      </c>
      <c r="D1378" s="40">
        <v>0</v>
      </c>
      <c r="E1378" s="40">
        <v>0</v>
      </c>
      <c r="F1378" s="40">
        <v>0</v>
      </c>
      <c r="G1378" s="40">
        <v>0</v>
      </c>
      <c r="H1378" s="40">
        <v>0</v>
      </c>
      <c r="I1378" s="40">
        <v>0</v>
      </c>
      <c r="J1378" s="40">
        <v>0</v>
      </c>
      <c r="K1378" s="40">
        <v>0</v>
      </c>
      <c r="L1378" s="40">
        <v>0</v>
      </c>
      <c r="M1378" s="40">
        <v>0</v>
      </c>
      <c r="N1378" s="40">
        <v>0</v>
      </c>
      <c r="O1378" s="40">
        <v>0</v>
      </c>
      <c r="P1378" s="141">
        <f t="shared" si="99"/>
        <v>0</v>
      </c>
    </row>
    <row r="1379" spans="1:16" hidden="1" x14ac:dyDescent="0.25">
      <c r="A1379" s="255" t="str">
        <f>IF(B1379=1,A1355,"")</f>
        <v/>
      </c>
      <c r="B1379" s="39" t="str">
        <f t="shared" si="98"/>
        <v/>
      </c>
      <c r="C1379" s="138">
        <f>VLOOKUP($Y$33,CAD!$H$7:$I$31,2,0)</f>
        <v>0</v>
      </c>
      <c r="D1379" s="40">
        <v>0</v>
      </c>
      <c r="E1379" s="40">
        <v>0</v>
      </c>
      <c r="F1379" s="40">
        <v>0</v>
      </c>
      <c r="G1379" s="40">
        <v>0</v>
      </c>
      <c r="H1379" s="40">
        <v>0</v>
      </c>
      <c r="I1379" s="40">
        <v>0</v>
      </c>
      <c r="J1379" s="40">
        <v>0</v>
      </c>
      <c r="K1379" s="40">
        <v>0</v>
      </c>
      <c r="L1379" s="40">
        <v>0</v>
      </c>
      <c r="M1379" s="40">
        <v>0</v>
      </c>
      <c r="N1379" s="40">
        <v>0</v>
      </c>
      <c r="O1379" s="40">
        <v>0</v>
      </c>
      <c r="P1379" s="141">
        <f t="shared" si="99"/>
        <v>0</v>
      </c>
    </row>
    <row r="1380" spans="1:16" hidden="1" x14ac:dyDescent="0.25">
      <c r="A1380" s="255" t="str">
        <f>IF(B1380=1,A1355,"")</f>
        <v/>
      </c>
      <c r="B1380" s="39" t="str">
        <f t="shared" si="98"/>
        <v/>
      </c>
      <c r="C1380" s="138">
        <f>VLOOKUP($Y$34,CAD!$H$7:$I$31,2,0)</f>
        <v>0</v>
      </c>
      <c r="D1380" s="40">
        <v>0</v>
      </c>
      <c r="E1380" s="40">
        <v>0</v>
      </c>
      <c r="F1380" s="40">
        <v>0</v>
      </c>
      <c r="G1380" s="40">
        <v>0</v>
      </c>
      <c r="H1380" s="40">
        <v>0</v>
      </c>
      <c r="I1380" s="40">
        <v>0</v>
      </c>
      <c r="J1380" s="40">
        <v>0</v>
      </c>
      <c r="K1380" s="40">
        <v>0</v>
      </c>
      <c r="L1380" s="40">
        <v>0</v>
      </c>
      <c r="M1380" s="40">
        <v>0</v>
      </c>
      <c r="N1380" s="40">
        <v>0</v>
      </c>
      <c r="O1380" s="40">
        <v>0</v>
      </c>
      <c r="P1380" s="141">
        <f t="shared" si="99"/>
        <v>0</v>
      </c>
    </row>
    <row r="1381" spans="1:16" hidden="1" x14ac:dyDescent="0.25">
      <c r="A1381" s="255" t="str">
        <f>IF(B1381=1,A1355,"")</f>
        <v/>
      </c>
      <c r="B1381" s="39" t="str">
        <f t="shared" si="98"/>
        <v/>
      </c>
      <c r="C1381" s="137">
        <f>VLOOKUP($Y$35,CAD!$J$7:$K$31,2,0)</f>
        <v>0</v>
      </c>
      <c r="D1381" s="40">
        <v>0</v>
      </c>
      <c r="E1381" s="40">
        <v>0</v>
      </c>
      <c r="F1381" s="40">
        <v>0</v>
      </c>
      <c r="G1381" s="40">
        <v>0</v>
      </c>
      <c r="H1381" s="40">
        <v>0</v>
      </c>
      <c r="I1381" s="40">
        <v>0</v>
      </c>
      <c r="J1381" s="40">
        <v>0</v>
      </c>
      <c r="K1381" s="40">
        <v>0</v>
      </c>
      <c r="L1381" s="40">
        <v>0</v>
      </c>
      <c r="M1381" s="40">
        <v>0</v>
      </c>
      <c r="N1381" s="40">
        <v>0</v>
      </c>
      <c r="O1381" s="40">
        <v>0</v>
      </c>
      <c r="P1381" s="141">
        <f t="shared" si="99"/>
        <v>0</v>
      </c>
    </row>
    <row r="1382" spans="1:16" hidden="1" x14ac:dyDescent="0.25">
      <c r="A1382" s="255" t="str">
        <f>IF(B1382=1,A1355,"")</f>
        <v/>
      </c>
      <c r="B1382" s="39" t="str">
        <f t="shared" si="98"/>
        <v/>
      </c>
      <c r="C1382" s="137">
        <f>VLOOKUP($Y$36,CAD!$J$7:$K$31,2,0)</f>
        <v>0</v>
      </c>
      <c r="D1382" s="40">
        <v>0</v>
      </c>
      <c r="E1382" s="40">
        <v>0</v>
      </c>
      <c r="F1382" s="40">
        <v>0</v>
      </c>
      <c r="G1382" s="40">
        <v>0</v>
      </c>
      <c r="H1382" s="40">
        <v>0</v>
      </c>
      <c r="I1382" s="40">
        <v>0</v>
      </c>
      <c r="J1382" s="40">
        <v>0</v>
      </c>
      <c r="K1382" s="40">
        <v>0</v>
      </c>
      <c r="L1382" s="40">
        <v>0</v>
      </c>
      <c r="M1382" s="40">
        <v>0</v>
      </c>
      <c r="N1382" s="40">
        <v>0</v>
      </c>
      <c r="O1382" s="40">
        <v>0</v>
      </c>
      <c r="P1382" s="141">
        <f t="shared" si="99"/>
        <v>0</v>
      </c>
    </row>
    <row r="1383" spans="1:16" hidden="1" x14ac:dyDescent="0.25">
      <c r="A1383" s="255" t="str">
        <f>IF(B1383=1,A1355,"")</f>
        <v/>
      </c>
      <c r="B1383" s="39" t="str">
        <f t="shared" si="98"/>
        <v/>
      </c>
      <c r="C1383" s="137">
        <f>VLOOKUP($Y$37,CAD!$J$7:$K$31,2,0)</f>
        <v>0</v>
      </c>
      <c r="D1383" s="40">
        <v>0</v>
      </c>
      <c r="E1383" s="40">
        <v>0</v>
      </c>
      <c r="F1383" s="40">
        <v>0</v>
      </c>
      <c r="G1383" s="40">
        <v>0</v>
      </c>
      <c r="H1383" s="40">
        <v>0</v>
      </c>
      <c r="I1383" s="40">
        <v>0</v>
      </c>
      <c r="J1383" s="40">
        <v>0</v>
      </c>
      <c r="K1383" s="40">
        <v>0</v>
      </c>
      <c r="L1383" s="40">
        <v>0</v>
      </c>
      <c r="M1383" s="40">
        <v>0</v>
      </c>
      <c r="N1383" s="40">
        <v>0</v>
      </c>
      <c r="O1383" s="40">
        <v>0</v>
      </c>
      <c r="P1383" s="141">
        <f t="shared" si="99"/>
        <v>0</v>
      </c>
    </row>
    <row r="1384" spans="1:16" hidden="1" x14ac:dyDescent="0.25">
      <c r="A1384" s="255" t="str">
        <f>IF(B1384=1,A1355,"")</f>
        <v/>
      </c>
      <c r="B1384" s="39" t="str">
        <f t="shared" si="98"/>
        <v/>
      </c>
      <c r="C1384" s="137">
        <f>VLOOKUP($Y$38,CAD!$J$7:$K$31,2,0)</f>
        <v>0</v>
      </c>
      <c r="D1384" s="40">
        <v>0</v>
      </c>
      <c r="E1384" s="40">
        <v>0</v>
      </c>
      <c r="F1384" s="40">
        <v>0</v>
      </c>
      <c r="G1384" s="40">
        <v>0</v>
      </c>
      <c r="H1384" s="40">
        <v>0</v>
      </c>
      <c r="I1384" s="40">
        <v>0</v>
      </c>
      <c r="J1384" s="40">
        <v>0</v>
      </c>
      <c r="K1384" s="40">
        <v>0</v>
      </c>
      <c r="L1384" s="40">
        <v>0</v>
      </c>
      <c r="M1384" s="40">
        <v>0</v>
      </c>
      <c r="N1384" s="40">
        <v>0</v>
      </c>
      <c r="O1384" s="40">
        <v>0</v>
      </c>
      <c r="P1384" s="141">
        <f t="shared" si="99"/>
        <v>0</v>
      </c>
    </row>
    <row r="1385" spans="1:16" hidden="1" x14ac:dyDescent="0.25">
      <c r="A1385" s="255" t="str">
        <f>IF(B1385=1,A1355,"")</f>
        <v/>
      </c>
      <c r="B1385" s="39" t="str">
        <f t="shared" si="98"/>
        <v/>
      </c>
      <c r="C1385" s="137">
        <f>VLOOKUP($Y$39,CAD!$J$7:$K$31,2,0)</f>
        <v>0</v>
      </c>
      <c r="D1385" s="40">
        <v>0</v>
      </c>
      <c r="E1385" s="40">
        <v>0</v>
      </c>
      <c r="F1385" s="40">
        <v>0</v>
      </c>
      <c r="G1385" s="40">
        <v>0</v>
      </c>
      <c r="H1385" s="40">
        <v>0</v>
      </c>
      <c r="I1385" s="40">
        <v>0</v>
      </c>
      <c r="J1385" s="40">
        <v>0</v>
      </c>
      <c r="K1385" s="40">
        <v>0</v>
      </c>
      <c r="L1385" s="40">
        <v>0</v>
      </c>
      <c r="M1385" s="40">
        <v>0</v>
      </c>
      <c r="N1385" s="40">
        <v>0</v>
      </c>
      <c r="O1385" s="40">
        <v>0</v>
      </c>
      <c r="P1385" s="141">
        <f t="shared" si="99"/>
        <v>0</v>
      </c>
    </row>
    <row r="1386" spans="1:16" hidden="1" x14ac:dyDescent="0.25">
      <c r="A1386" s="255" t="str">
        <f>IF(B1386=1,A1355,"")</f>
        <v/>
      </c>
      <c r="B1386" s="39" t="str">
        <f t="shared" si="98"/>
        <v/>
      </c>
      <c r="C1386" s="137">
        <f>VLOOKUP($Y$40,CAD!$J$7:$K$31,2,0)</f>
        <v>0</v>
      </c>
      <c r="D1386" s="40">
        <v>0</v>
      </c>
      <c r="E1386" s="40">
        <v>0</v>
      </c>
      <c r="F1386" s="40">
        <v>0</v>
      </c>
      <c r="G1386" s="40">
        <v>0</v>
      </c>
      <c r="H1386" s="40">
        <v>0</v>
      </c>
      <c r="I1386" s="40">
        <v>0</v>
      </c>
      <c r="J1386" s="40">
        <v>0</v>
      </c>
      <c r="K1386" s="40">
        <v>0</v>
      </c>
      <c r="L1386" s="40">
        <v>0</v>
      </c>
      <c r="M1386" s="40">
        <v>0</v>
      </c>
      <c r="N1386" s="40">
        <v>0</v>
      </c>
      <c r="O1386" s="40">
        <v>0</v>
      </c>
      <c r="P1386" s="141">
        <f t="shared" si="99"/>
        <v>0</v>
      </c>
    </row>
    <row r="1387" spans="1:16" hidden="1" x14ac:dyDescent="0.25">
      <c r="A1387" s="255" t="str">
        <f>IF(B1387=1,A1355,"")</f>
        <v/>
      </c>
      <c r="B1387" s="39" t="str">
        <f t="shared" si="98"/>
        <v/>
      </c>
      <c r="C1387" s="137">
        <f>VLOOKUP($Y$41,CAD!$J$7:$K$31,2,0)</f>
        <v>0</v>
      </c>
      <c r="D1387" s="40">
        <v>0</v>
      </c>
      <c r="E1387" s="40">
        <v>0</v>
      </c>
      <c r="F1387" s="40">
        <v>0</v>
      </c>
      <c r="G1387" s="40">
        <v>0</v>
      </c>
      <c r="H1387" s="40">
        <v>0</v>
      </c>
      <c r="I1387" s="40">
        <v>0</v>
      </c>
      <c r="J1387" s="40">
        <v>0</v>
      </c>
      <c r="K1387" s="40">
        <v>0</v>
      </c>
      <c r="L1387" s="40">
        <v>0</v>
      </c>
      <c r="M1387" s="40">
        <v>0</v>
      </c>
      <c r="N1387" s="40">
        <v>0</v>
      </c>
      <c r="O1387" s="40">
        <v>0</v>
      </c>
      <c r="P1387" s="141">
        <f t="shared" si="99"/>
        <v>0</v>
      </c>
    </row>
    <row r="1388" spans="1:16" hidden="1" x14ac:dyDescent="0.25">
      <c r="A1388" s="255" t="str">
        <f>IF(B1388=1,A1355,"")</f>
        <v/>
      </c>
      <c r="B1388" s="39" t="str">
        <f t="shared" si="98"/>
        <v/>
      </c>
      <c r="C1388" s="137">
        <f>VLOOKUP($Y$42,CAD!$J$7:$K$31,2,0)</f>
        <v>0</v>
      </c>
      <c r="D1388" s="40">
        <v>0</v>
      </c>
      <c r="E1388" s="40">
        <v>0</v>
      </c>
      <c r="F1388" s="40">
        <v>0</v>
      </c>
      <c r="G1388" s="40">
        <v>0</v>
      </c>
      <c r="H1388" s="40">
        <v>0</v>
      </c>
      <c r="I1388" s="40">
        <v>0</v>
      </c>
      <c r="J1388" s="40">
        <v>0</v>
      </c>
      <c r="K1388" s="40">
        <v>0</v>
      </c>
      <c r="L1388" s="40">
        <v>0</v>
      </c>
      <c r="M1388" s="40">
        <v>0</v>
      </c>
      <c r="N1388" s="40">
        <v>0</v>
      </c>
      <c r="O1388" s="40">
        <v>0</v>
      </c>
      <c r="P1388" s="141">
        <f t="shared" si="99"/>
        <v>0</v>
      </c>
    </row>
    <row r="1389" spans="1:16" hidden="1" x14ac:dyDescent="0.25">
      <c r="A1389" s="255" t="str">
        <f>IF(B1389=1,A1355,"")</f>
        <v/>
      </c>
      <c r="B1389" s="39" t="str">
        <f t="shared" si="98"/>
        <v/>
      </c>
      <c r="C1389" s="137">
        <f>VLOOKUP($Y$43,CAD!$J$7:$K$31,2,0)</f>
        <v>0</v>
      </c>
      <c r="D1389" s="40">
        <v>0</v>
      </c>
      <c r="E1389" s="40">
        <v>0</v>
      </c>
      <c r="F1389" s="40">
        <v>0</v>
      </c>
      <c r="G1389" s="40">
        <v>0</v>
      </c>
      <c r="H1389" s="40">
        <v>0</v>
      </c>
      <c r="I1389" s="40">
        <v>0</v>
      </c>
      <c r="J1389" s="40">
        <v>0</v>
      </c>
      <c r="K1389" s="40">
        <v>0</v>
      </c>
      <c r="L1389" s="40">
        <v>0</v>
      </c>
      <c r="M1389" s="40">
        <v>0</v>
      </c>
      <c r="N1389" s="40">
        <v>0</v>
      </c>
      <c r="O1389" s="40">
        <v>0</v>
      </c>
      <c r="P1389" s="141">
        <f t="shared" si="99"/>
        <v>0</v>
      </c>
    </row>
    <row r="1390" spans="1:16" hidden="1" x14ac:dyDescent="0.25">
      <c r="A1390" s="255" t="str">
        <f>IF(B1390=1,A1355,"")</f>
        <v/>
      </c>
      <c r="B1390" s="39" t="str">
        <f t="shared" si="98"/>
        <v/>
      </c>
      <c r="C1390" s="137">
        <f>VLOOKUP($Y$44,CAD!$J$7:$K$31,2,0)</f>
        <v>0</v>
      </c>
      <c r="D1390" s="40">
        <v>0</v>
      </c>
      <c r="E1390" s="40">
        <v>0</v>
      </c>
      <c r="F1390" s="40">
        <v>0</v>
      </c>
      <c r="G1390" s="40">
        <v>0</v>
      </c>
      <c r="H1390" s="40">
        <v>0</v>
      </c>
      <c r="I1390" s="40">
        <v>0</v>
      </c>
      <c r="J1390" s="40">
        <v>0</v>
      </c>
      <c r="K1390" s="40">
        <v>0</v>
      </c>
      <c r="L1390" s="40">
        <v>0</v>
      </c>
      <c r="M1390" s="40">
        <v>0</v>
      </c>
      <c r="N1390" s="40">
        <v>0</v>
      </c>
      <c r="O1390" s="40">
        <v>0</v>
      </c>
      <c r="P1390" s="141">
        <f t="shared" si="99"/>
        <v>0</v>
      </c>
    </row>
    <row r="1391" spans="1:16" hidden="1" x14ac:dyDescent="0.25">
      <c r="A1391" s="255" t="str">
        <f>IF(B1391=1,A1355,"")</f>
        <v/>
      </c>
      <c r="B1391" s="39" t="str">
        <f t="shared" si="98"/>
        <v/>
      </c>
      <c r="C1391" s="137">
        <f>VLOOKUP($Y$45,CAD!$J$7:$K$31,2,0)</f>
        <v>0</v>
      </c>
      <c r="D1391" s="40">
        <v>0</v>
      </c>
      <c r="E1391" s="40">
        <v>0</v>
      </c>
      <c r="F1391" s="40">
        <v>0</v>
      </c>
      <c r="G1391" s="40">
        <v>0</v>
      </c>
      <c r="H1391" s="40">
        <v>0</v>
      </c>
      <c r="I1391" s="40">
        <v>0</v>
      </c>
      <c r="J1391" s="40">
        <v>0</v>
      </c>
      <c r="K1391" s="40">
        <v>0</v>
      </c>
      <c r="L1391" s="40">
        <v>0</v>
      </c>
      <c r="M1391" s="40">
        <v>0</v>
      </c>
      <c r="N1391" s="40">
        <v>0</v>
      </c>
      <c r="O1391" s="40">
        <v>0</v>
      </c>
      <c r="P1391" s="141">
        <f t="shared" si="99"/>
        <v>0</v>
      </c>
    </row>
    <row r="1392" spans="1:16" hidden="1" x14ac:dyDescent="0.25">
      <c r="A1392" s="255" t="str">
        <f>IF(B1392=1,A1355,"")</f>
        <v/>
      </c>
      <c r="B1392" s="39" t="str">
        <f t="shared" si="98"/>
        <v/>
      </c>
      <c r="C1392" s="137">
        <f>VLOOKUP($Y$46,CAD!$J$7:$K$31,2,0)</f>
        <v>0</v>
      </c>
      <c r="D1392" s="40">
        <v>0</v>
      </c>
      <c r="E1392" s="40">
        <v>0</v>
      </c>
      <c r="F1392" s="40">
        <v>0</v>
      </c>
      <c r="G1392" s="40">
        <v>0</v>
      </c>
      <c r="H1392" s="40">
        <v>0</v>
      </c>
      <c r="I1392" s="40">
        <v>0</v>
      </c>
      <c r="J1392" s="40">
        <v>0</v>
      </c>
      <c r="K1392" s="40">
        <v>0</v>
      </c>
      <c r="L1392" s="40">
        <v>0</v>
      </c>
      <c r="M1392" s="40">
        <v>0</v>
      </c>
      <c r="N1392" s="40">
        <v>0</v>
      </c>
      <c r="O1392" s="40">
        <v>0</v>
      </c>
      <c r="P1392" s="141">
        <f t="shared" si="99"/>
        <v>0</v>
      </c>
    </row>
    <row r="1393" spans="1:16" hidden="1" x14ac:dyDescent="0.25">
      <c r="A1393" s="255" t="str">
        <f>IF(B1393=1,A1355,"")</f>
        <v/>
      </c>
      <c r="B1393" s="39" t="str">
        <f t="shared" si="98"/>
        <v/>
      </c>
      <c r="C1393" s="137">
        <f>VLOOKUP($Y$47,CAD!$J$7:$K$31,2,0)</f>
        <v>0</v>
      </c>
      <c r="D1393" s="40">
        <v>0</v>
      </c>
      <c r="E1393" s="40">
        <v>0</v>
      </c>
      <c r="F1393" s="40">
        <v>0</v>
      </c>
      <c r="G1393" s="40">
        <v>0</v>
      </c>
      <c r="H1393" s="40">
        <v>0</v>
      </c>
      <c r="I1393" s="40">
        <v>0</v>
      </c>
      <c r="J1393" s="40">
        <v>0</v>
      </c>
      <c r="K1393" s="40">
        <v>0</v>
      </c>
      <c r="L1393" s="40">
        <v>0</v>
      </c>
      <c r="M1393" s="40">
        <v>0</v>
      </c>
      <c r="N1393" s="40">
        <v>0</v>
      </c>
      <c r="O1393" s="40">
        <v>0</v>
      </c>
      <c r="P1393" s="141">
        <f t="shared" si="99"/>
        <v>0</v>
      </c>
    </row>
    <row r="1394" spans="1:16" hidden="1" x14ac:dyDescent="0.25">
      <c r="A1394" s="255" t="str">
        <f>IF(B1394=1,A1355,"")</f>
        <v/>
      </c>
      <c r="B1394" s="39" t="str">
        <f t="shared" si="98"/>
        <v/>
      </c>
      <c r="C1394" s="137">
        <f>VLOOKUP($Y$48,CAD!$J$7:$K$31,2,0)</f>
        <v>0</v>
      </c>
      <c r="D1394" s="40">
        <v>0</v>
      </c>
      <c r="E1394" s="40">
        <v>0</v>
      </c>
      <c r="F1394" s="40">
        <v>0</v>
      </c>
      <c r="G1394" s="40">
        <v>0</v>
      </c>
      <c r="H1394" s="40">
        <v>0</v>
      </c>
      <c r="I1394" s="40">
        <v>0</v>
      </c>
      <c r="J1394" s="40">
        <v>0</v>
      </c>
      <c r="K1394" s="40">
        <v>0</v>
      </c>
      <c r="L1394" s="40">
        <v>0</v>
      </c>
      <c r="M1394" s="40">
        <v>0</v>
      </c>
      <c r="N1394" s="40">
        <v>0</v>
      </c>
      <c r="O1394" s="40">
        <v>0</v>
      </c>
      <c r="P1394" s="141">
        <f t="shared" si="99"/>
        <v>0</v>
      </c>
    </row>
    <row r="1395" spans="1:16" hidden="1" x14ac:dyDescent="0.25">
      <c r="A1395" s="255" t="str">
        <f>IF(B1395=1,A1355,"")</f>
        <v/>
      </c>
      <c r="B1395" s="39" t="str">
        <f t="shared" si="98"/>
        <v/>
      </c>
      <c r="C1395" s="137">
        <f>VLOOKUP($Y$49,CAD!$J$7:$K$31,2,0)</f>
        <v>0</v>
      </c>
      <c r="D1395" s="40">
        <v>0</v>
      </c>
      <c r="E1395" s="40">
        <v>0</v>
      </c>
      <c r="F1395" s="40">
        <v>0</v>
      </c>
      <c r="G1395" s="40">
        <v>0</v>
      </c>
      <c r="H1395" s="40">
        <v>0</v>
      </c>
      <c r="I1395" s="40">
        <v>0</v>
      </c>
      <c r="J1395" s="40">
        <v>0</v>
      </c>
      <c r="K1395" s="40">
        <v>0</v>
      </c>
      <c r="L1395" s="40">
        <v>0</v>
      </c>
      <c r="M1395" s="40">
        <v>0</v>
      </c>
      <c r="N1395" s="40">
        <v>0</v>
      </c>
      <c r="O1395" s="40">
        <v>0</v>
      </c>
      <c r="P1395" s="141">
        <f t="shared" si="99"/>
        <v>0</v>
      </c>
    </row>
    <row r="1396" spans="1:16" hidden="1" x14ac:dyDescent="0.25">
      <c r="A1396" s="255" t="str">
        <f>IF(B1396=1,A1355,"")</f>
        <v/>
      </c>
      <c r="B1396" s="39" t="str">
        <f t="shared" si="98"/>
        <v/>
      </c>
      <c r="C1396" s="137">
        <f>VLOOKUP($Y$50,CAD!$J$7:$K$31,2,0)</f>
        <v>0</v>
      </c>
      <c r="D1396" s="40">
        <v>0</v>
      </c>
      <c r="E1396" s="40">
        <v>0</v>
      </c>
      <c r="F1396" s="40">
        <v>0</v>
      </c>
      <c r="G1396" s="40">
        <v>0</v>
      </c>
      <c r="H1396" s="40">
        <v>0</v>
      </c>
      <c r="I1396" s="40">
        <v>0</v>
      </c>
      <c r="J1396" s="40">
        <v>0</v>
      </c>
      <c r="K1396" s="40">
        <v>0</v>
      </c>
      <c r="L1396" s="40">
        <v>0</v>
      </c>
      <c r="M1396" s="40">
        <v>0</v>
      </c>
      <c r="N1396" s="40">
        <v>0</v>
      </c>
      <c r="O1396" s="40">
        <v>0</v>
      </c>
      <c r="P1396" s="141">
        <f t="shared" si="99"/>
        <v>0</v>
      </c>
    </row>
    <row r="1397" spans="1:16" hidden="1" x14ac:dyDescent="0.25">
      <c r="A1397" s="255" t="str">
        <f>IF(B1397=1,A1355,"")</f>
        <v/>
      </c>
      <c r="B1397" s="39" t="str">
        <f t="shared" si="98"/>
        <v/>
      </c>
      <c r="C1397" s="137">
        <f>VLOOKUP($Y$51,CAD!$J$7:$K$31,2,0)</f>
        <v>0</v>
      </c>
      <c r="D1397" s="40">
        <v>0</v>
      </c>
      <c r="E1397" s="40">
        <v>0</v>
      </c>
      <c r="F1397" s="40">
        <v>0</v>
      </c>
      <c r="G1397" s="40">
        <v>0</v>
      </c>
      <c r="H1397" s="40">
        <v>0</v>
      </c>
      <c r="I1397" s="40">
        <v>0</v>
      </c>
      <c r="J1397" s="40">
        <v>0</v>
      </c>
      <c r="K1397" s="40">
        <v>0</v>
      </c>
      <c r="L1397" s="40">
        <v>0</v>
      </c>
      <c r="M1397" s="40">
        <v>0</v>
      </c>
      <c r="N1397" s="40">
        <v>0</v>
      </c>
      <c r="O1397" s="40">
        <v>0</v>
      </c>
      <c r="P1397" s="141">
        <f t="shared" si="99"/>
        <v>0</v>
      </c>
    </row>
    <row r="1398" spans="1:16" hidden="1" x14ac:dyDescent="0.25">
      <c r="A1398" s="255" t="str">
        <f>IF(B1398=1,A1355,"")</f>
        <v/>
      </c>
      <c r="B1398" s="39" t="str">
        <f t="shared" si="98"/>
        <v/>
      </c>
      <c r="C1398" s="137">
        <f>VLOOKUP($Y$52,CAD!$J$7:$K$31,2,0)</f>
        <v>0</v>
      </c>
      <c r="D1398" s="40">
        <v>0</v>
      </c>
      <c r="E1398" s="40">
        <v>0</v>
      </c>
      <c r="F1398" s="40">
        <v>0</v>
      </c>
      <c r="G1398" s="40">
        <v>0</v>
      </c>
      <c r="H1398" s="40">
        <v>0</v>
      </c>
      <c r="I1398" s="40">
        <v>0</v>
      </c>
      <c r="J1398" s="40">
        <v>0</v>
      </c>
      <c r="K1398" s="40">
        <v>0</v>
      </c>
      <c r="L1398" s="40">
        <v>0</v>
      </c>
      <c r="M1398" s="40">
        <v>0</v>
      </c>
      <c r="N1398" s="40">
        <v>0</v>
      </c>
      <c r="O1398" s="40">
        <v>0</v>
      </c>
      <c r="P1398" s="141">
        <f t="shared" si="99"/>
        <v>0</v>
      </c>
    </row>
    <row r="1399" spans="1:16" hidden="1" x14ac:dyDescent="0.25">
      <c r="A1399" s="255" t="str">
        <f>IF(B1399=1,A1355,"")</f>
        <v/>
      </c>
      <c r="B1399" s="39" t="str">
        <f t="shared" si="98"/>
        <v/>
      </c>
      <c r="C1399" s="137">
        <f>VLOOKUP($Y$53,CAD!$J$7:$K$31,2,0)</f>
        <v>0</v>
      </c>
      <c r="D1399" s="40">
        <v>0</v>
      </c>
      <c r="E1399" s="40">
        <v>0</v>
      </c>
      <c r="F1399" s="40">
        <v>0</v>
      </c>
      <c r="G1399" s="40">
        <v>0</v>
      </c>
      <c r="H1399" s="40">
        <v>0</v>
      </c>
      <c r="I1399" s="40">
        <v>0</v>
      </c>
      <c r="J1399" s="40">
        <v>0</v>
      </c>
      <c r="K1399" s="40">
        <v>0</v>
      </c>
      <c r="L1399" s="40">
        <v>0</v>
      </c>
      <c r="M1399" s="40">
        <v>0</v>
      </c>
      <c r="N1399" s="40">
        <v>0</v>
      </c>
      <c r="O1399" s="40">
        <v>0</v>
      </c>
      <c r="P1399" s="141">
        <f t="shared" si="99"/>
        <v>0</v>
      </c>
    </row>
    <row r="1400" spans="1:16" hidden="1" x14ac:dyDescent="0.25">
      <c r="A1400" s="255" t="str">
        <f>IF(B1400=1,A1355,"")</f>
        <v/>
      </c>
      <c r="B1400" s="39" t="str">
        <f t="shared" si="98"/>
        <v/>
      </c>
      <c r="C1400" s="137">
        <f>VLOOKUP($Y$54,CAD!$J$7:$K$31,2,0)</f>
        <v>0</v>
      </c>
      <c r="D1400" s="40">
        <v>0</v>
      </c>
      <c r="E1400" s="40">
        <v>0</v>
      </c>
      <c r="F1400" s="40">
        <v>0</v>
      </c>
      <c r="G1400" s="40">
        <v>0</v>
      </c>
      <c r="H1400" s="40">
        <v>0</v>
      </c>
      <c r="I1400" s="40">
        <v>0</v>
      </c>
      <c r="J1400" s="40">
        <v>0</v>
      </c>
      <c r="K1400" s="40">
        <v>0</v>
      </c>
      <c r="L1400" s="40">
        <v>0</v>
      </c>
      <c r="M1400" s="40">
        <v>0</v>
      </c>
      <c r="N1400" s="40">
        <v>0</v>
      </c>
      <c r="O1400" s="40">
        <v>0</v>
      </c>
      <c r="P1400" s="141">
        <f t="shared" si="99"/>
        <v>0</v>
      </c>
    </row>
    <row r="1401" spans="1:16" hidden="1" x14ac:dyDescent="0.25">
      <c r="A1401" s="255" t="str">
        <f>IF(B1401=1,A1355,"")</f>
        <v/>
      </c>
      <c r="B1401" s="39" t="str">
        <f t="shared" si="98"/>
        <v/>
      </c>
      <c r="C1401" s="137">
        <f>VLOOKUP($Y$55,CAD!$J$7:$K$31,2,0)</f>
        <v>0</v>
      </c>
      <c r="D1401" s="40">
        <v>0</v>
      </c>
      <c r="E1401" s="40">
        <v>0</v>
      </c>
      <c r="F1401" s="40">
        <v>0</v>
      </c>
      <c r="G1401" s="40">
        <v>0</v>
      </c>
      <c r="H1401" s="40">
        <v>0</v>
      </c>
      <c r="I1401" s="40">
        <v>0</v>
      </c>
      <c r="J1401" s="40">
        <v>0</v>
      </c>
      <c r="K1401" s="40">
        <v>0</v>
      </c>
      <c r="L1401" s="40">
        <v>0</v>
      </c>
      <c r="M1401" s="40">
        <v>0</v>
      </c>
      <c r="N1401" s="40">
        <v>0</v>
      </c>
      <c r="O1401" s="40">
        <v>0</v>
      </c>
      <c r="P1401" s="141">
        <f t="shared" si="99"/>
        <v>0</v>
      </c>
    </row>
    <row r="1402" spans="1:16" hidden="1" x14ac:dyDescent="0.25">
      <c r="A1402" s="255" t="str">
        <f>IF(B1402=1,A1355,"")</f>
        <v/>
      </c>
      <c r="B1402" s="39" t="str">
        <f t="shared" si="98"/>
        <v/>
      </c>
      <c r="C1402" s="137">
        <f>VLOOKUP($Y$56,CAD!$J$7:$K$31,2,0)</f>
        <v>0</v>
      </c>
      <c r="D1402" s="40">
        <v>0</v>
      </c>
      <c r="E1402" s="40">
        <v>0</v>
      </c>
      <c r="F1402" s="40">
        <v>0</v>
      </c>
      <c r="G1402" s="40">
        <v>0</v>
      </c>
      <c r="H1402" s="40">
        <v>0</v>
      </c>
      <c r="I1402" s="40">
        <v>0</v>
      </c>
      <c r="J1402" s="40">
        <v>0</v>
      </c>
      <c r="K1402" s="40">
        <v>0</v>
      </c>
      <c r="L1402" s="40">
        <v>0</v>
      </c>
      <c r="M1402" s="40">
        <v>0</v>
      </c>
      <c r="N1402" s="40">
        <v>0</v>
      </c>
      <c r="O1402" s="40">
        <v>0</v>
      </c>
      <c r="P1402" s="141">
        <f t="shared" si="99"/>
        <v>0</v>
      </c>
    </row>
    <row r="1403" spans="1:16" hidden="1" x14ac:dyDescent="0.25">
      <c r="A1403" s="255" t="str">
        <f>IF(B1403=1,A1355,"")</f>
        <v/>
      </c>
      <c r="B1403" s="39" t="str">
        <f t="shared" si="98"/>
        <v/>
      </c>
      <c r="C1403" s="137">
        <f>VLOOKUP($Y$57,CAD!$J$7:$K$31,2,0)</f>
        <v>0</v>
      </c>
      <c r="D1403" s="40">
        <v>0</v>
      </c>
      <c r="E1403" s="40">
        <v>0</v>
      </c>
      <c r="F1403" s="40">
        <v>0</v>
      </c>
      <c r="G1403" s="40">
        <v>0</v>
      </c>
      <c r="H1403" s="40">
        <v>0</v>
      </c>
      <c r="I1403" s="40">
        <v>0</v>
      </c>
      <c r="J1403" s="40">
        <v>0</v>
      </c>
      <c r="K1403" s="40">
        <v>0</v>
      </c>
      <c r="L1403" s="40">
        <v>0</v>
      </c>
      <c r="M1403" s="40">
        <v>0</v>
      </c>
      <c r="N1403" s="40">
        <v>0</v>
      </c>
      <c r="O1403" s="40">
        <v>0</v>
      </c>
      <c r="P1403" s="141">
        <f t="shared" si="99"/>
        <v>0</v>
      </c>
    </row>
    <row r="1404" spans="1:16" hidden="1" x14ac:dyDescent="0.25">
      <c r="A1404" s="255" t="str">
        <f>IF(B1404=1,A1355,"")</f>
        <v/>
      </c>
      <c r="B1404" s="39" t="str">
        <f t="shared" si="98"/>
        <v/>
      </c>
      <c r="C1404" s="137">
        <f>VLOOKUP($Y$58,CAD!$J$7:$K$31,2,0)</f>
        <v>0</v>
      </c>
      <c r="D1404" s="40">
        <v>0</v>
      </c>
      <c r="E1404" s="40">
        <v>0</v>
      </c>
      <c r="F1404" s="40">
        <v>0</v>
      </c>
      <c r="G1404" s="40">
        <v>0</v>
      </c>
      <c r="H1404" s="40">
        <v>0</v>
      </c>
      <c r="I1404" s="40">
        <v>0</v>
      </c>
      <c r="J1404" s="40">
        <v>0</v>
      </c>
      <c r="K1404" s="40">
        <v>0</v>
      </c>
      <c r="L1404" s="40">
        <v>0</v>
      </c>
      <c r="M1404" s="40">
        <v>0</v>
      </c>
      <c r="N1404" s="40">
        <v>0</v>
      </c>
      <c r="O1404" s="40">
        <v>0</v>
      </c>
      <c r="P1404" s="141">
        <f t="shared" si="99"/>
        <v>0</v>
      </c>
    </row>
    <row r="1405" spans="1:16" hidden="1" x14ac:dyDescent="0.25">
      <c r="A1405" s="255" t="str">
        <f>IF(B1405=1,A1355,"")</f>
        <v/>
      </c>
      <c r="B1405" s="39" t="str">
        <f t="shared" si="98"/>
        <v/>
      </c>
      <c r="C1405" s="137">
        <f>VLOOKUP($Y$59,CAD!$J$7:$K$31,2,0)</f>
        <v>0</v>
      </c>
      <c r="D1405" s="40">
        <v>0</v>
      </c>
      <c r="E1405" s="40">
        <v>0</v>
      </c>
      <c r="F1405" s="40">
        <v>0</v>
      </c>
      <c r="G1405" s="40">
        <v>0</v>
      </c>
      <c r="H1405" s="40">
        <v>0</v>
      </c>
      <c r="I1405" s="40">
        <v>0</v>
      </c>
      <c r="J1405" s="40">
        <v>0</v>
      </c>
      <c r="K1405" s="40">
        <v>0</v>
      </c>
      <c r="L1405" s="40">
        <v>0</v>
      </c>
      <c r="M1405" s="40">
        <v>0</v>
      </c>
      <c r="N1405" s="40">
        <v>0</v>
      </c>
      <c r="O1405" s="40">
        <v>0</v>
      </c>
      <c r="P1405" s="141">
        <f t="shared" si="99"/>
        <v>0</v>
      </c>
    </row>
    <row r="1406" spans="1:16" hidden="1" x14ac:dyDescent="0.25">
      <c r="A1406" s="255">
        <f>A1353</f>
        <v>2044</v>
      </c>
    </row>
    <row r="1407" spans="1:16" hidden="1" x14ac:dyDescent="0.25">
      <c r="A1407" s="255">
        <f>A1353</f>
        <v>2044</v>
      </c>
      <c r="C1407" s="63" t="s">
        <v>204</v>
      </c>
      <c r="D1407" s="34">
        <f>D1353-D1355</f>
        <v>0</v>
      </c>
      <c r="E1407" s="34">
        <f t="shared" ref="E1407:P1407" si="100">E1353-E1355</f>
        <v>0</v>
      </c>
      <c r="F1407" s="34">
        <f t="shared" si="100"/>
        <v>0</v>
      </c>
      <c r="G1407" s="34">
        <f t="shared" si="100"/>
        <v>0</v>
      </c>
      <c r="H1407" s="34">
        <f t="shared" si="100"/>
        <v>0</v>
      </c>
      <c r="I1407" s="34">
        <f t="shared" si="100"/>
        <v>0</v>
      </c>
      <c r="J1407" s="34">
        <f t="shared" si="100"/>
        <v>0</v>
      </c>
      <c r="K1407" s="34">
        <f t="shared" si="100"/>
        <v>0</v>
      </c>
      <c r="L1407" s="34">
        <f t="shared" si="100"/>
        <v>0</v>
      </c>
      <c r="M1407" s="34">
        <f t="shared" si="100"/>
        <v>0</v>
      </c>
      <c r="N1407" s="34">
        <f t="shared" si="100"/>
        <v>0</v>
      </c>
      <c r="O1407" s="34">
        <f t="shared" si="100"/>
        <v>0</v>
      </c>
      <c r="P1407" s="34">
        <f t="shared" si="100"/>
        <v>0</v>
      </c>
    </row>
    <row r="1408" spans="1:16" hidden="1" x14ac:dyDescent="0.25"/>
    <row r="1409" spans="1:17" ht="15" hidden="1" customHeight="1" thickBot="1" x14ac:dyDescent="0.3">
      <c r="A1409" s="255">
        <f>A1353+1</f>
        <v>2045</v>
      </c>
      <c r="B1409" s="41"/>
      <c r="C1409" s="147" t="s">
        <v>202</v>
      </c>
      <c r="D1409" s="148">
        <f>PREV_R!D1434</f>
        <v>0</v>
      </c>
      <c r="E1409" s="148">
        <f>PREV_R!E1434</f>
        <v>0</v>
      </c>
      <c r="F1409" s="148">
        <f>PREV_R!F1434</f>
        <v>0</v>
      </c>
      <c r="G1409" s="148">
        <f>PREV_R!G1434</f>
        <v>0</v>
      </c>
      <c r="H1409" s="148">
        <f>PREV_R!H1434</f>
        <v>0</v>
      </c>
      <c r="I1409" s="148">
        <f>PREV_R!I1434</f>
        <v>0</v>
      </c>
      <c r="J1409" s="148">
        <f>PREV_R!J1434</f>
        <v>0</v>
      </c>
      <c r="K1409" s="148">
        <f>PREV_R!K1434</f>
        <v>0</v>
      </c>
      <c r="L1409" s="148">
        <f>PREV_R!L1434</f>
        <v>0</v>
      </c>
      <c r="M1409" s="148">
        <f>PREV_R!M1434</f>
        <v>0</v>
      </c>
      <c r="N1409" s="148">
        <f>PREV_R!N1434</f>
        <v>0</v>
      </c>
      <c r="O1409" s="148">
        <f>PREV_R!O1434</f>
        <v>0</v>
      </c>
      <c r="P1409" s="148">
        <f>SUM(D1409:O1409)</f>
        <v>0</v>
      </c>
      <c r="Q1409" s="9"/>
    </row>
    <row r="1410" spans="1:17" ht="15" hidden="1" customHeight="1" x14ac:dyDescent="0.25">
      <c r="A1410" s="255">
        <f>A1409</f>
        <v>2045</v>
      </c>
      <c r="B1410" s="41"/>
      <c r="C1410" s="107"/>
      <c r="D1410" s="107"/>
      <c r="E1410" s="107"/>
      <c r="F1410" s="107"/>
      <c r="G1410" s="107"/>
      <c r="H1410" s="107"/>
      <c r="I1410" s="107"/>
      <c r="J1410" s="107"/>
      <c r="K1410" s="107"/>
      <c r="L1410" s="107"/>
      <c r="M1410" s="107"/>
      <c r="N1410" s="107"/>
      <c r="O1410" s="107"/>
      <c r="P1410" s="107"/>
      <c r="Q1410" s="9"/>
    </row>
    <row r="1411" spans="1:17" ht="15" hidden="1" customHeight="1" thickBot="1" x14ac:dyDescent="0.3">
      <c r="A1411" s="255">
        <f>A1409</f>
        <v>2045</v>
      </c>
      <c r="B1411" s="41"/>
      <c r="C1411" s="131" t="s">
        <v>203</v>
      </c>
      <c r="D1411" s="132">
        <f>SUM(D1412:D1461)</f>
        <v>0</v>
      </c>
      <c r="E1411" s="132">
        <f t="shared" ref="E1411:O1411" si="101">SUM(E1412:E1461)</f>
        <v>0</v>
      </c>
      <c r="F1411" s="132">
        <f t="shared" si="101"/>
        <v>0</v>
      </c>
      <c r="G1411" s="132">
        <f t="shared" si="101"/>
        <v>0</v>
      </c>
      <c r="H1411" s="132">
        <f t="shared" si="101"/>
        <v>0</v>
      </c>
      <c r="I1411" s="132">
        <f t="shared" si="101"/>
        <v>0</v>
      </c>
      <c r="J1411" s="132">
        <f t="shared" si="101"/>
        <v>0</v>
      </c>
      <c r="K1411" s="132">
        <f t="shared" si="101"/>
        <v>0</v>
      </c>
      <c r="L1411" s="132">
        <f t="shared" si="101"/>
        <v>0</v>
      </c>
      <c r="M1411" s="132">
        <f t="shared" si="101"/>
        <v>0</v>
      </c>
      <c r="N1411" s="132">
        <f t="shared" si="101"/>
        <v>0</v>
      </c>
      <c r="O1411" s="132">
        <f t="shared" si="101"/>
        <v>0</v>
      </c>
      <c r="P1411" s="132">
        <f>SUM(D1411:O1411)</f>
        <v>0</v>
      </c>
      <c r="Q1411" s="9"/>
    </row>
    <row r="1412" spans="1:17" hidden="1" x14ac:dyDescent="0.25">
      <c r="A1412" s="255" t="str">
        <f>IF(B1412=1,A1411,"")</f>
        <v/>
      </c>
      <c r="B1412" s="39" t="str">
        <f>IF(C1412&lt;&gt;0,1,"")</f>
        <v/>
      </c>
      <c r="C1412" s="138">
        <f>VLOOKUP($Y$10,CAD!$H$7:$I$31,2,0)</f>
        <v>0</v>
      </c>
      <c r="D1412" s="139">
        <v>0</v>
      </c>
      <c r="E1412" s="139">
        <v>0</v>
      </c>
      <c r="F1412" s="139">
        <v>0</v>
      </c>
      <c r="G1412" s="139">
        <v>0</v>
      </c>
      <c r="H1412" s="139">
        <v>0</v>
      </c>
      <c r="I1412" s="139">
        <v>0</v>
      </c>
      <c r="J1412" s="139">
        <v>0</v>
      </c>
      <c r="K1412" s="139">
        <v>0</v>
      </c>
      <c r="L1412" s="139">
        <v>0</v>
      </c>
      <c r="M1412" s="139">
        <v>0</v>
      </c>
      <c r="N1412" s="139">
        <v>0</v>
      </c>
      <c r="O1412" s="139">
        <v>0</v>
      </c>
      <c r="P1412" s="140">
        <f>SUM(D1412:O1412)</f>
        <v>0</v>
      </c>
    </row>
    <row r="1413" spans="1:17" hidden="1" x14ac:dyDescent="0.25">
      <c r="A1413" s="255" t="str">
        <f>IF(B1413=1,A1411,"")</f>
        <v/>
      </c>
      <c r="B1413" s="39" t="str">
        <f t="shared" ref="B1413:B1461" si="102">IF(C1413&lt;&gt;0,1,"")</f>
        <v/>
      </c>
      <c r="C1413" s="138">
        <f>VLOOKUP($Y$11,CAD!$H$7:$I$31,2,0)</f>
        <v>0</v>
      </c>
      <c r="D1413" s="40">
        <v>0</v>
      </c>
      <c r="E1413" s="40">
        <v>0</v>
      </c>
      <c r="F1413" s="40">
        <v>0</v>
      </c>
      <c r="G1413" s="40">
        <v>0</v>
      </c>
      <c r="H1413" s="40">
        <v>0</v>
      </c>
      <c r="I1413" s="40">
        <v>0</v>
      </c>
      <c r="J1413" s="40">
        <v>0</v>
      </c>
      <c r="K1413" s="40">
        <v>0</v>
      </c>
      <c r="L1413" s="40">
        <v>0</v>
      </c>
      <c r="M1413" s="40">
        <v>0</v>
      </c>
      <c r="N1413" s="40">
        <v>0</v>
      </c>
      <c r="O1413" s="40">
        <v>0</v>
      </c>
      <c r="P1413" s="141">
        <f t="shared" ref="P1413:P1461" si="103">SUM(D1413:O1413)</f>
        <v>0</v>
      </c>
    </row>
    <row r="1414" spans="1:17" hidden="1" x14ac:dyDescent="0.25">
      <c r="A1414" s="255" t="str">
        <f>IF(B1414=1,A1411,"")</f>
        <v/>
      </c>
      <c r="B1414" s="39" t="str">
        <f t="shared" si="102"/>
        <v/>
      </c>
      <c r="C1414" s="138">
        <f>VLOOKUP($Y$12,CAD!$H$7:$I$31,2,0)</f>
        <v>0</v>
      </c>
      <c r="D1414" s="40">
        <v>0</v>
      </c>
      <c r="E1414" s="40">
        <v>0</v>
      </c>
      <c r="F1414" s="40">
        <v>0</v>
      </c>
      <c r="G1414" s="40">
        <v>0</v>
      </c>
      <c r="H1414" s="40">
        <v>0</v>
      </c>
      <c r="I1414" s="40">
        <v>0</v>
      </c>
      <c r="J1414" s="40">
        <v>0</v>
      </c>
      <c r="K1414" s="40">
        <v>0</v>
      </c>
      <c r="L1414" s="40">
        <v>0</v>
      </c>
      <c r="M1414" s="40">
        <v>0</v>
      </c>
      <c r="N1414" s="40">
        <v>0</v>
      </c>
      <c r="O1414" s="40">
        <v>0</v>
      </c>
      <c r="P1414" s="141">
        <f t="shared" si="103"/>
        <v>0</v>
      </c>
    </row>
    <row r="1415" spans="1:17" hidden="1" x14ac:dyDescent="0.25">
      <c r="A1415" s="255" t="str">
        <f>IF(B1415=1,A1411,"")</f>
        <v/>
      </c>
      <c r="B1415" s="39" t="str">
        <f t="shared" si="102"/>
        <v/>
      </c>
      <c r="C1415" s="138">
        <f>VLOOKUP($Y$13,CAD!$H$7:$I$31,2,0)</f>
        <v>0</v>
      </c>
      <c r="D1415" s="40">
        <v>0</v>
      </c>
      <c r="E1415" s="40">
        <v>0</v>
      </c>
      <c r="F1415" s="40">
        <v>0</v>
      </c>
      <c r="G1415" s="40">
        <v>0</v>
      </c>
      <c r="H1415" s="40">
        <v>0</v>
      </c>
      <c r="I1415" s="40">
        <v>0</v>
      </c>
      <c r="J1415" s="40">
        <v>0</v>
      </c>
      <c r="K1415" s="40">
        <v>0</v>
      </c>
      <c r="L1415" s="40">
        <v>0</v>
      </c>
      <c r="M1415" s="40">
        <v>0</v>
      </c>
      <c r="N1415" s="40">
        <v>0</v>
      </c>
      <c r="O1415" s="40">
        <v>0</v>
      </c>
      <c r="P1415" s="141">
        <f t="shared" si="103"/>
        <v>0</v>
      </c>
    </row>
    <row r="1416" spans="1:17" hidden="1" x14ac:dyDescent="0.25">
      <c r="A1416" s="255" t="str">
        <f>IF(B1416=1,A1411,"")</f>
        <v/>
      </c>
      <c r="B1416" s="39" t="str">
        <f t="shared" si="102"/>
        <v/>
      </c>
      <c r="C1416" s="138">
        <f>VLOOKUP($Y$14,CAD!$H$7:$I$31,2,0)</f>
        <v>0</v>
      </c>
      <c r="D1416" s="40">
        <v>0</v>
      </c>
      <c r="E1416" s="40">
        <v>0</v>
      </c>
      <c r="F1416" s="40">
        <v>0</v>
      </c>
      <c r="G1416" s="40">
        <v>0</v>
      </c>
      <c r="H1416" s="40">
        <v>0</v>
      </c>
      <c r="I1416" s="40">
        <v>0</v>
      </c>
      <c r="J1416" s="40">
        <v>0</v>
      </c>
      <c r="K1416" s="40">
        <v>0</v>
      </c>
      <c r="L1416" s="40">
        <v>0</v>
      </c>
      <c r="M1416" s="40">
        <v>0</v>
      </c>
      <c r="N1416" s="40">
        <v>0</v>
      </c>
      <c r="O1416" s="40">
        <v>0</v>
      </c>
      <c r="P1416" s="141">
        <f t="shared" si="103"/>
        <v>0</v>
      </c>
    </row>
    <row r="1417" spans="1:17" hidden="1" x14ac:dyDescent="0.25">
      <c r="A1417" s="255" t="str">
        <f>IF(B1417=1,A1411,"")</f>
        <v/>
      </c>
      <c r="B1417" s="39" t="str">
        <f t="shared" si="102"/>
        <v/>
      </c>
      <c r="C1417" s="138">
        <f>VLOOKUP($Y$15,CAD!$H$7:$I$31,2,0)</f>
        <v>0</v>
      </c>
      <c r="D1417" s="40">
        <v>0</v>
      </c>
      <c r="E1417" s="40">
        <v>0</v>
      </c>
      <c r="F1417" s="40">
        <v>0</v>
      </c>
      <c r="G1417" s="40">
        <v>0</v>
      </c>
      <c r="H1417" s="40">
        <v>0</v>
      </c>
      <c r="I1417" s="40">
        <v>0</v>
      </c>
      <c r="J1417" s="40">
        <v>0</v>
      </c>
      <c r="K1417" s="40">
        <v>0</v>
      </c>
      <c r="L1417" s="40">
        <v>0</v>
      </c>
      <c r="M1417" s="40">
        <v>0</v>
      </c>
      <c r="N1417" s="40">
        <v>0</v>
      </c>
      <c r="O1417" s="40">
        <v>0</v>
      </c>
      <c r="P1417" s="141">
        <f t="shared" si="103"/>
        <v>0</v>
      </c>
    </row>
    <row r="1418" spans="1:17" hidden="1" x14ac:dyDescent="0.25">
      <c r="A1418" s="255" t="str">
        <f>IF(B1418=1,A1411,"")</f>
        <v/>
      </c>
      <c r="B1418" s="39" t="str">
        <f t="shared" si="102"/>
        <v/>
      </c>
      <c r="C1418" s="138">
        <f>VLOOKUP($Y$16,CAD!$H$7:$I$31,2,0)</f>
        <v>0</v>
      </c>
      <c r="D1418" s="40">
        <v>0</v>
      </c>
      <c r="E1418" s="40">
        <v>0</v>
      </c>
      <c r="F1418" s="40">
        <v>0</v>
      </c>
      <c r="G1418" s="40">
        <v>0</v>
      </c>
      <c r="H1418" s="40">
        <v>0</v>
      </c>
      <c r="I1418" s="40">
        <v>0</v>
      </c>
      <c r="J1418" s="40">
        <v>0</v>
      </c>
      <c r="K1418" s="40">
        <v>0</v>
      </c>
      <c r="L1418" s="40">
        <v>0</v>
      </c>
      <c r="M1418" s="40">
        <v>0</v>
      </c>
      <c r="N1418" s="40">
        <v>0</v>
      </c>
      <c r="O1418" s="40">
        <v>0</v>
      </c>
      <c r="P1418" s="141">
        <f t="shared" si="103"/>
        <v>0</v>
      </c>
    </row>
    <row r="1419" spans="1:17" hidden="1" x14ac:dyDescent="0.25">
      <c r="A1419" s="255" t="str">
        <f>IF(B1419=1,A1411,"")</f>
        <v/>
      </c>
      <c r="B1419" s="39" t="str">
        <f t="shared" si="102"/>
        <v/>
      </c>
      <c r="C1419" s="138">
        <f>VLOOKUP($Y$17,CAD!$H$7:$I$31,2,0)</f>
        <v>0</v>
      </c>
      <c r="D1419" s="40">
        <v>0</v>
      </c>
      <c r="E1419" s="40">
        <v>0</v>
      </c>
      <c r="F1419" s="40">
        <v>0</v>
      </c>
      <c r="G1419" s="40">
        <v>0</v>
      </c>
      <c r="H1419" s="40">
        <v>0</v>
      </c>
      <c r="I1419" s="40">
        <v>0</v>
      </c>
      <c r="J1419" s="40">
        <v>0</v>
      </c>
      <c r="K1419" s="40">
        <v>0</v>
      </c>
      <c r="L1419" s="40">
        <v>0</v>
      </c>
      <c r="M1419" s="40">
        <v>0</v>
      </c>
      <c r="N1419" s="40">
        <v>0</v>
      </c>
      <c r="O1419" s="40">
        <v>0</v>
      </c>
      <c r="P1419" s="141">
        <f t="shared" si="103"/>
        <v>0</v>
      </c>
    </row>
    <row r="1420" spans="1:17" hidden="1" x14ac:dyDescent="0.25">
      <c r="A1420" s="255" t="str">
        <f>IF(B1420=1,A1411,"")</f>
        <v/>
      </c>
      <c r="B1420" s="39" t="str">
        <f t="shared" si="102"/>
        <v/>
      </c>
      <c r="C1420" s="138">
        <f>VLOOKUP($Y$18,CAD!$H$7:$I$31,2,0)</f>
        <v>0</v>
      </c>
      <c r="D1420" s="40">
        <v>0</v>
      </c>
      <c r="E1420" s="40">
        <v>0</v>
      </c>
      <c r="F1420" s="40">
        <v>0</v>
      </c>
      <c r="G1420" s="40">
        <v>0</v>
      </c>
      <c r="H1420" s="40">
        <v>0</v>
      </c>
      <c r="I1420" s="40">
        <v>0</v>
      </c>
      <c r="J1420" s="40">
        <v>0</v>
      </c>
      <c r="K1420" s="40">
        <v>0</v>
      </c>
      <c r="L1420" s="40">
        <v>0</v>
      </c>
      <c r="M1420" s="40">
        <v>0</v>
      </c>
      <c r="N1420" s="40">
        <v>0</v>
      </c>
      <c r="O1420" s="40">
        <v>0</v>
      </c>
      <c r="P1420" s="141">
        <f t="shared" si="103"/>
        <v>0</v>
      </c>
    </row>
    <row r="1421" spans="1:17" hidden="1" x14ac:dyDescent="0.25">
      <c r="A1421" s="255" t="str">
        <f>IF(B1421=1,A1411,"")</f>
        <v/>
      </c>
      <c r="B1421" s="39" t="str">
        <f t="shared" si="102"/>
        <v/>
      </c>
      <c r="C1421" s="138">
        <f>VLOOKUP($Y$19,CAD!$H$7:$I$31,2,0)</f>
        <v>0</v>
      </c>
      <c r="D1421" s="40">
        <v>0</v>
      </c>
      <c r="E1421" s="40">
        <v>0</v>
      </c>
      <c r="F1421" s="40">
        <v>0</v>
      </c>
      <c r="G1421" s="40">
        <v>0</v>
      </c>
      <c r="H1421" s="40">
        <v>0</v>
      </c>
      <c r="I1421" s="40">
        <v>0</v>
      </c>
      <c r="J1421" s="40">
        <v>0</v>
      </c>
      <c r="K1421" s="40">
        <v>0</v>
      </c>
      <c r="L1421" s="40">
        <v>0</v>
      </c>
      <c r="M1421" s="40">
        <v>0</v>
      </c>
      <c r="N1421" s="40">
        <v>0</v>
      </c>
      <c r="O1421" s="40">
        <v>0</v>
      </c>
      <c r="P1421" s="141">
        <f t="shared" si="103"/>
        <v>0</v>
      </c>
    </row>
    <row r="1422" spans="1:17" hidden="1" x14ac:dyDescent="0.25">
      <c r="A1422" s="255" t="str">
        <f>IF(B1422=1,A1411,"")</f>
        <v/>
      </c>
      <c r="B1422" s="39" t="str">
        <f t="shared" si="102"/>
        <v/>
      </c>
      <c r="C1422" s="138">
        <f>VLOOKUP($Y$20,CAD!$H$7:$I$31,2,0)</f>
        <v>0</v>
      </c>
      <c r="D1422" s="40">
        <v>0</v>
      </c>
      <c r="E1422" s="40">
        <v>0</v>
      </c>
      <c r="F1422" s="40">
        <v>0</v>
      </c>
      <c r="G1422" s="40">
        <v>0</v>
      </c>
      <c r="H1422" s="40">
        <v>0</v>
      </c>
      <c r="I1422" s="40">
        <v>0</v>
      </c>
      <c r="J1422" s="40">
        <v>0</v>
      </c>
      <c r="K1422" s="40">
        <v>0</v>
      </c>
      <c r="L1422" s="40">
        <v>0</v>
      </c>
      <c r="M1422" s="40">
        <v>0</v>
      </c>
      <c r="N1422" s="40">
        <v>0</v>
      </c>
      <c r="O1422" s="40">
        <v>0</v>
      </c>
      <c r="P1422" s="141">
        <f t="shared" si="103"/>
        <v>0</v>
      </c>
    </row>
    <row r="1423" spans="1:17" hidden="1" x14ac:dyDescent="0.25">
      <c r="A1423" s="255" t="str">
        <f>IF(B1423=1,A1411,"")</f>
        <v/>
      </c>
      <c r="B1423" s="39" t="str">
        <f t="shared" si="102"/>
        <v/>
      </c>
      <c r="C1423" s="138">
        <f>VLOOKUP($Y$21,CAD!$H$7:$I$31,2,0)</f>
        <v>0</v>
      </c>
      <c r="D1423" s="40">
        <v>0</v>
      </c>
      <c r="E1423" s="40">
        <v>0</v>
      </c>
      <c r="F1423" s="40">
        <v>0</v>
      </c>
      <c r="G1423" s="40">
        <v>0</v>
      </c>
      <c r="H1423" s="40">
        <v>0</v>
      </c>
      <c r="I1423" s="40">
        <v>0</v>
      </c>
      <c r="J1423" s="40">
        <v>0</v>
      </c>
      <c r="K1423" s="40">
        <v>0</v>
      </c>
      <c r="L1423" s="40">
        <v>0</v>
      </c>
      <c r="M1423" s="40">
        <v>0</v>
      </c>
      <c r="N1423" s="40">
        <v>0</v>
      </c>
      <c r="O1423" s="40">
        <v>0</v>
      </c>
      <c r="P1423" s="141">
        <f t="shared" si="103"/>
        <v>0</v>
      </c>
    </row>
    <row r="1424" spans="1:17" hidden="1" x14ac:dyDescent="0.25">
      <c r="A1424" s="255" t="str">
        <f>IF(B1424=1,A1411,"")</f>
        <v/>
      </c>
      <c r="B1424" s="39" t="str">
        <f t="shared" si="102"/>
        <v/>
      </c>
      <c r="C1424" s="138">
        <f>VLOOKUP($Y$22,CAD!$H$7:$I$31,2,0)</f>
        <v>0</v>
      </c>
      <c r="D1424" s="40">
        <v>0</v>
      </c>
      <c r="E1424" s="40">
        <v>0</v>
      </c>
      <c r="F1424" s="40">
        <v>0</v>
      </c>
      <c r="G1424" s="40">
        <v>0</v>
      </c>
      <c r="H1424" s="40">
        <v>0</v>
      </c>
      <c r="I1424" s="40">
        <v>0</v>
      </c>
      <c r="J1424" s="40">
        <v>0</v>
      </c>
      <c r="K1424" s="40">
        <v>0</v>
      </c>
      <c r="L1424" s="40">
        <v>0</v>
      </c>
      <c r="M1424" s="40">
        <v>0</v>
      </c>
      <c r="N1424" s="40">
        <v>0</v>
      </c>
      <c r="O1424" s="40">
        <v>0</v>
      </c>
      <c r="P1424" s="141">
        <f t="shared" si="103"/>
        <v>0</v>
      </c>
    </row>
    <row r="1425" spans="1:16" hidden="1" x14ac:dyDescent="0.25">
      <c r="A1425" s="255" t="str">
        <f>IF(B1425=1,A1411,"")</f>
        <v/>
      </c>
      <c r="B1425" s="39" t="str">
        <f t="shared" si="102"/>
        <v/>
      </c>
      <c r="C1425" s="138">
        <f>VLOOKUP($Y$23,CAD!$H$7:$I$31,2,0)</f>
        <v>0</v>
      </c>
      <c r="D1425" s="40">
        <v>0</v>
      </c>
      <c r="E1425" s="40">
        <v>0</v>
      </c>
      <c r="F1425" s="40">
        <v>0</v>
      </c>
      <c r="G1425" s="40">
        <v>0</v>
      </c>
      <c r="H1425" s="40">
        <v>0</v>
      </c>
      <c r="I1425" s="40">
        <v>0</v>
      </c>
      <c r="J1425" s="40">
        <v>0</v>
      </c>
      <c r="K1425" s="40">
        <v>0</v>
      </c>
      <c r="L1425" s="40">
        <v>0</v>
      </c>
      <c r="M1425" s="40">
        <v>0</v>
      </c>
      <c r="N1425" s="40">
        <v>0</v>
      </c>
      <c r="O1425" s="40">
        <v>0</v>
      </c>
      <c r="P1425" s="141">
        <f t="shared" si="103"/>
        <v>0</v>
      </c>
    </row>
    <row r="1426" spans="1:16" hidden="1" x14ac:dyDescent="0.25">
      <c r="A1426" s="255" t="str">
        <f>IF(B1426=1,A1411,"")</f>
        <v/>
      </c>
      <c r="B1426" s="39" t="str">
        <f t="shared" si="102"/>
        <v/>
      </c>
      <c r="C1426" s="138">
        <f>VLOOKUP($Y$24,CAD!$H$7:$I$31,2,0)</f>
        <v>0</v>
      </c>
      <c r="D1426" s="40">
        <v>0</v>
      </c>
      <c r="E1426" s="40">
        <v>0</v>
      </c>
      <c r="F1426" s="40">
        <v>0</v>
      </c>
      <c r="G1426" s="40">
        <v>0</v>
      </c>
      <c r="H1426" s="40">
        <v>0</v>
      </c>
      <c r="I1426" s="40">
        <v>0</v>
      </c>
      <c r="J1426" s="40">
        <v>0</v>
      </c>
      <c r="K1426" s="40">
        <v>0</v>
      </c>
      <c r="L1426" s="40">
        <v>0</v>
      </c>
      <c r="M1426" s="40">
        <v>0</v>
      </c>
      <c r="N1426" s="40">
        <v>0</v>
      </c>
      <c r="O1426" s="40">
        <v>0</v>
      </c>
      <c r="P1426" s="141">
        <f t="shared" si="103"/>
        <v>0</v>
      </c>
    </row>
    <row r="1427" spans="1:16" hidden="1" x14ac:dyDescent="0.25">
      <c r="A1427" s="255" t="str">
        <f>IF(B1427=1,A1411,"")</f>
        <v/>
      </c>
      <c r="B1427" s="39" t="str">
        <f t="shared" si="102"/>
        <v/>
      </c>
      <c r="C1427" s="138">
        <f>VLOOKUP($Y$25,CAD!$H$7:$I$31,2,0)</f>
        <v>0</v>
      </c>
      <c r="D1427" s="40">
        <v>0</v>
      </c>
      <c r="E1427" s="40">
        <v>0</v>
      </c>
      <c r="F1427" s="40">
        <v>0</v>
      </c>
      <c r="G1427" s="40">
        <v>0</v>
      </c>
      <c r="H1427" s="40">
        <v>0</v>
      </c>
      <c r="I1427" s="40">
        <v>0</v>
      </c>
      <c r="J1427" s="40">
        <v>0</v>
      </c>
      <c r="K1427" s="40">
        <v>0</v>
      </c>
      <c r="L1427" s="40">
        <v>0</v>
      </c>
      <c r="M1427" s="40">
        <v>0</v>
      </c>
      <c r="N1427" s="40">
        <v>0</v>
      </c>
      <c r="O1427" s="40">
        <v>0</v>
      </c>
      <c r="P1427" s="141">
        <f t="shared" si="103"/>
        <v>0</v>
      </c>
    </row>
    <row r="1428" spans="1:16" hidden="1" x14ac:dyDescent="0.25">
      <c r="A1428" s="255" t="str">
        <f>IF(B1428=1,A1411,"")</f>
        <v/>
      </c>
      <c r="B1428" s="39" t="str">
        <f t="shared" si="102"/>
        <v/>
      </c>
      <c r="C1428" s="138">
        <f>VLOOKUP($Y$26,CAD!$H$7:$I$31,2,0)</f>
        <v>0</v>
      </c>
      <c r="D1428" s="40">
        <v>0</v>
      </c>
      <c r="E1428" s="40">
        <v>0</v>
      </c>
      <c r="F1428" s="40">
        <v>0</v>
      </c>
      <c r="G1428" s="40">
        <v>0</v>
      </c>
      <c r="H1428" s="40">
        <v>0</v>
      </c>
      <c r="I1428" s="40">
        <v>0</v>
      </c>
      <c r="J1428" s="40">
        <v>0</v>
      </c>
      <c r="K1428" s="40">
        <v>0</v>
      </c>
      <c r="L1428" s="40">
        <v>0</v>
      </c>
      <c r="M1428" s="40">
        <v>0</v>
      </c>
      <c r="N1428" s="40">
        <v>0</v>
      </c>
      <c r="O1428" s="40">
        <v>0</v>
      </c>
      <c r="P1428" s="141">
        <f t="shared" si="103"/>
        <v>0</v>
      </c>
    </row>
    <row r="1429" spans="1:16" hidden="1" x14ac:dyDescent="0.25">
      <c r="A1429" s="255" t="str">
        <f>IF(B1429=1,A1411,"")</f>
        <v/>
      </c>
      <c r="B1429" s="39" t="str">
        <f t="shared" si="102"/>
        <v/>
      </c>
      <c r="C1429" s="138">
        <f>VLOOKUP($Y$27,CAD!$H$7:$I$31,2,0)</f>
        <v>0</v>
      </c>
      <c r="D1429" s="40">
        <v>0</v>
      </c>
      <c r="E1429" s="40">
        <v>0</v>
      </c>
      <c r="F1429" s="40">
        <v>0</v>
      </c>
      <c r="G1429" s="40">
        <v>0</v>
      </c>
      <c r="H1429" s="40">
        <v>0</v>
      </c>
      <c r="I1429" s="40">
        <v>0</v>
      </c>
      <c r="J1429" s="40">
        <v>0</v>
      </c>
      <c r="K1429" s="40">
        <v>0</v>
      </c>
      <c r="L1429" s="40">
        <v>0</v>
      </c>
      <c r="M1429" s="40">
        <v>0</v>
      </c>
      <c r="N1429" s="40">
        <v>0</v>
      </c>
      <c r="O1429" s="40">
        <v>0</v>
      </c>
      <c r="P1429" s="141">
        <f t="shared" si="103"/>
        <v>0</v>
      </c>
    </row>
    <row r="1430" spans="1:16" hidden="1" x14ac:dyDescent="0.25">
      <c r="A1430" s="255" t="str">
        <f>IF(B1430=1,A1411,"")</f>
        <v/>
      </c>
      <c r="B1430" s="39" t="str">
        <f t="shared" si="102"/>
        <v/>
      </c>
      <c r="C1430" s="138">
        <f>VLOOKUP($Y$28,CAD!$H$7:$I$31,2,0)</f>
        <v>0</v>
      </c>
      <c r="D1430" s="40">
        <v>0</v>
      </c>
      <c r="E1430" s="40">
        <v>0</v>
      </c>
      <c r="F1430" s="40">
        <v>0</v>
      </c>
      <c r="G1430" s="40">
        <v>0</v>
      </c>
      <c r="H1430" s="40">
        <v>0</v>
      </c>
      <c r="I1430" s="40">
        <v>0</v>
      </c>
      <c r="J1430" s="40">
        <v>0</v>
      </c>
      <c r="K1430" s="40">
        <v>0</v>
      </c>
      <c r="L1430" s="40">
        <v>0</v>
      </c>
      <c r="M1430" s="40">
        <v>0</v>
      </c>
      <c r="N1430" s="40">
        <v>0</v>
      </c>
      <c r="O1430" s="40">
        <v>0</v>
      </c>
      <c r="P1430" s="141">
        <f t="shared" si="103"/>
        <v>0</v>
      </c>
    </row>
    <row r="1431" spans="1:16" hidden="1" x14ac:dyDescent="0.25">
      <c r="A1431" s="255" t="str">
        <f>IF(B1431=1,A1411,"")</f>
        <v/>
      </c>
      <c r="B1431" s="39" t="str">
        <f t="shared" si="102"/>
        <v/>
      </c>
      <c r="C1431" s="138">
        <f>VLOOKUP($Y$29,CAD!$H$7:$I$31,2,0)</f>
        <v>0</v>
      </c>
      <c r="D1431" s="40">
        <v>0</v>
      </c>
      <c r="E1431" s="40">
        <v>0</v>
      </c>
      <c r="F1431" s="40">
        <v>0</v>
      </c>
      <c r="G1431" s="40">
        <v>0</v>
      </c>
      <c r="H1431" s="40">
        <v>0</v>
      </c>
      <c r="I1431" s="40">
        <v>0</v>
      </c>
      <c r="J1431" s="40">
        <v>0</v>
      </c>
      <c r="K1431" s="40">
        <v>0</v>
      </c>
      <c r="L1431" s="40">
        <v>0</v>
      </c>
      <c r="M1431" s="40">
        <v>0</v>
      </c>
      <c r="N1431" s="40">
        <v>0</v>
      </c>
      <c r="O1431" s="40">
        <v>0</v>
      </c>
      <c r="P1431" s="141">
        <f t="shared" si="103"/>
        <v>0</v>
      </c>
    </row>
    <row r="1432" spans="1:16" hidden="1" x14ac:dyDescent="0.25">
      <c r="A1432" s="255" t="str">
        <f>IF(B1432=1,A1411,"")</f>
        <v/>
      </c>
      <c r="B1432" s="39" t="str">
        <f t="shared" si="102"/>
        <v/>
      </c>
      <c r="C1432" s="138">
        <f>VLOOKUP($Y$30,CAD!$H$7:$I$31,2,0)</f>
        <v>0</v>
      </c>
      <c r="D1432" s="40">
        <v>0</v>
      </c>
      <c r="E1432" s="40">
        <v>0</v>
      </c>
      <c r="F1432" s="40">
        <v>0</v>
      </c>
      <c r="G1432" s="40">
        <v>0</v>
      </c>
      <c r="H1432" s="40">
        <v>0</v>
      </c>
      <c r="I1432" s="40">
        <v>0</v>
      </c>
      <c r="J1432" s="40">
        <v>0</v>
      </c>
      <c r="K1432" s="40">
        <v>0</v>
      </c>
      <c r="L1432" s="40">
        <v>0</v>
      </c>
      <c r="M1432" s="40">
        <v>0</v>
      </c>
      <c r="N1432" s="40">
        <v>0</v>
      </c>
      <c r="O1432" s="40">
        <v>0</v>
      </c>
      <c r="P1432" s="141">
        <f t="shared" si="103"/>
        <v>0</v>
      </c>
    </row>
    <row r="1433" spans="1:16" hidden="1" x14ac:dyDescent="0.25">
      <c r="A1433" s="255" t="str">
        <f>IF(B1433=1,A1411,"")</f>
        <v/>
      </c>
      <c r="B1433" s="39" t="str">
        <f t="shared" si="102"/>
        <v/>
      </c>
      <c r="C1433" s="138">
        <f>VLOOKUP($Y$31,CAD!$H$7:$I$31,2,0)</f>
        <v>0</v>
      </c>
      <c r="D1433" s="40">
        <v>0</v>
      </c>
      <c r="E1433" s="40">
        <v>0</v>
      </c>
      <c r="F1433" s="40">
        <v>0</v>
      </c>
      <c r="G1433" s="40">
        <v>0</v>
      </c>
      <c r="H1433" s="40">
        <v>0</v>
      </c>
      <c r="I1433" s="40">
        <v>0</v>
      </c>
      <c r="J1433" s="40">
        <v>0</v>
      </c>
      <c r="K1433" s="40">
        <v>0</v>
      </c>
      <c r="L1433" s="40">
        <v>0</v>
      </c>
      <c r="M1433" s="40">
        <v>0</v>
      </c>
      <c r="N1433" s="40">
        <v>0</v>
      </c>
      <c r="O1433" s="40">
        <v>0</v>
      </c>
      <c r="P1433" s="141">
        <f t="shared" si="103"/>
        <v>0</v>
      </c>
    </row>
    <row r="1434" spans="1:16" hidden="1" x14ac:dyDescent="0.25">
      <c r="A1434" s="255" t="str">
        <f>IF(B1434=1,A1411,"")</f>
        <v/>
      </c>
      <c r="B1434" s="39" t="str">
        <f t="shared" si="102"/>
        <v/>
      </c>
      <c r="C1434" s="138">
        <f>VLOOKUP($Y$32,CAD!$H$7:$I$31,2,0)</f>
        <v>0</v>
      </c>
      <c r="D1434" s="40">
        <v>0</v>
      </c>
      <c r="E1434" s="40">
        <v>0</v>
      </c>
      <c r="F1434" s="40">
        <v>0</v>
      </c>
      <c r="G1434" s="40">
        <v>0</v>
      </c>
      <c r="H1434" s="40">
        <v>0</v>
      </c>
      <c r="I1434" s="40">
        <v>0</v>
      </c>
      <c r="J1434" s="40">
        <v>0</v>
      </c>
      <c r="K1434" s="40">
        <v>0</v>
      </c>
      <c r="L1434" s="40">
        <v>0</v>
      </c>
      <c r="M1434" s="40">
        <v>0</v>
      </c>
      <c r="N1434" s="40">
        <v>0</v>
      </c>
      <c r="O1434" s="40">
        <v>0</v>
      </c>
      <c r="P1434" s="141">
        <f t="shared" si="103"/>
        <v>0</v>
      </c>
    </row>
    <row r="1435" spans="1:16" hidden="1" x14ac:dyDescent="0.25">
      <c r="A1435" s="255" t="str">
        <f>IF(B1435=1,A1411,"")</f>
        <v/>
      </c>
      <c r="B1435" s="39" t="str">
        <f t="shared" si="102"/>
        <v/>
      </c>
      <c r="C1435" s="138">
        <f>VLOOKUP($Y$33,CAD!$H$7:$I$31,2,0)</f>
        <v>0</v>
      </c>
      <c r="D1435" s="40">
        <v>0</v>
      </c>
      <c r="E1435" s="40">
        <v>0</v>
      </c>
      <c r="F1435" s="40">
        <v>0</v>
      </c>
      <c r="G1435" s="40">
        <v>0</v>
      </c>
      <c r="H1435" s="40">
        <v>0</v>
      </c>
      <c r="I1435" s="40">
        <v>0</v>
      </c>
      <c r="J1435" s="40">
        <v>0</v>
      </c>
      <c r="K1435" s="40">
        <v>0</v>
      </c>
      <c r="L1435" s="40">
        <v>0</v>
      </c>
      <c r="M1435" s="40">
        <v>0</v>
      </c>
      <c r="N1435" s="40">
        <v>0</v>
      </c>
      <c r="O1435" s="40">
        <v>0</v>
      </c>
      <c r="P1435" s="141">
        <f t="shared" si="103"/>
        <v>0</v>
      </c>
    </row>
    <row r="1436" spans="1:16" hidden="1" x14ac:dyDescent="0.25">
      <c r="A1436" s="255" t="str">
        <f>IF(B1436=1,A1411,"")</f>
        <v/>
      </c>
      <c r="B1436" s="39" t="str">
        <f t="shared" si="102"/>
        <v/>
      </c>
      <c r="C1436" s="138">
        <f>VLOOKUP($Y$34,CAD!$H$7:$I$31,2,0)</f>
        <v>0</v>
      </c>
      <c r="D1436" s="40">
        <v>0</v>
      </c>
      <c r="E1436" s="40">
        <v>0</v>
      </c>
      <c r="F1436" s="40">
        <v>0</v>
      </c>
      <c r="G1436" s="40">
        <v>0</v>
      </c>
      <c r="H1436" s="40">
        <v>0</v>
      </c>
      <c r="I1436" s="40">
        <v>0</v>
      </c>
      <c r="J1436" s="40">
        <v>0</v>
      </c>
      <c r="K1436" s="40">
        <v>0</v>
      </c>
      <c r="L1436" s="40">
        <v>0</v>
      </c>
      <c r="M1436" s="40">
        <v>0</v>
      </c>
      <c r="N1436" s="40">
        <v>0</v>
      </c>
      <c r="O1436" s="40">
        <v>0</v>
      </c>
      <c r="P1436" s="141">
        <f t="shared" si="103"/>
        <v>0</v>
      </c>
    </row>
    <row r="1437" spans="1:16" hidden="1" x14ac:dyDescent="0.25">
      <c r="A1437" s="255" t="str">
        <f>IF(B1437=1,A1411,"")</f>
        <v/>
      </c>
      <c r="B1437" s="39" t="str">
        <f t="shared" si="102"/>
        <v/>
      </c>
      <c r="C1437" s="137">
        <f>VLOOKUP($Y$35,CAD!$J$7:$K$31,2,0)</f>
        <v>0</v>
      </c>
      <c r="D1437" s="40">
        <v>0</v>
      </c>
      <c r="E1437" s="40">
        <v>0</v>
      </c>
      <c r="F1437" s="40">
        <v>0</v>
      </c>
      <c r="G1437" s="40">
        <v>0</v>
      </c>
      <c r="H1437" s="40">
        <v>0</v>
      </c>
      <c r="I1437" s="40">
        <v>0</v>
      </c>
      <c r="J1437" s="40">
        <v>0</v>
      </c>
      <c r="K1437" s="40">
        <v>0</v>
      </c>
      <c r="L1437" s="40">
        <v>0</v>
      </c>
      <c r="M1437" s="40">
        <v>0</v>
      </c>
      <c r="N1437" s="40">
        <v>0</v>
      </c>
      <c r="O1437" s="40">
        <v>0</v>
      </c>
      <c r="P1437" s="141">
        <f t="shared" si="103"/>
        <v>0</v>
      </c>
    </row>
    <row r="1438" spans="1:16" hidden="1" x14ac:dyDescent="0.25">
      <c r="A1438" s="255" t="str">
        <f>IF(B1438=1,A1411,"")</f>
        <v/>
      </c>
      <c r="B1438" s="39" t="str">
        <f t="shared" si="102"/>
        <v/>
      </c>
      <c r="C1438" s="137">
        <f>VLOOKUP($Y$36,CAD!$J$7:$K$31,2,0)</f>
        <v>0</v>
      </c>
      <c r="D1438" s="40">
        <v>0</v>
      </c>
      <c r="E1438" s="40">
        <v>0</v>
      </c>
      <c r="F1438" s="40">
        <v>0</v>
      </c>
      <c r="G1438" s="40">
        <v>0</v>
      </c>
      <c r="H1438" s="40">
        <v>0</v>
      </c>
      <c r="I1438" s="40">
        <v>0</v>
      </c>
      <c r="J1438" s="40">
        <v>0</v>
      </c>
      <c r="K1438" s="40">
        <v>0</v>
      </c>
      <c r="L1438" s="40">
        <v>0</v>
      </c>
      <c r="M1438" s="40">
        <v>0</v>
      </c>
      <c r="N1438" s="40">
        <v>0</v>
      </c>
      <c r="O1438" s="40">
        <v>0</v>
      </c>
      <c r="P1438" s="141">
        <f t="shared" si="103"/>
        <v>0</v>
      </c>
    </row>
    <row r="1439" spans="1:16" hidden="1" x14ac:dyDescent="0.25">
      <c r="A1439" s="255" t="str">
        <f>IF(B1439=1,A1411,"")</f>
        <v/>
      </c>
      <c r="B1439" s="39" t="str">
        <f t="shared" si="102"/>
        <v/>
      </c>
      <c r="C1439" s="137">
        <f>VLOOKUP($Y$37,CAD!$J$7:$K$31,2,0)</f>
        <v>0</v>
      </c>
      <c r="D1439" s="40">
        <v>0</v>
      </c>
      <c r="E1439" s="40">
        <v>0</v>
      </c>
      <c r="F1439" s="40">
        <v>0</v>
      </c>
      <c r="G1439" s="40">
        <v>0</v>
      </c>
      <c r="H1439" s="40">
        <v>0</v>
      </c>
      <c r="I1439" s="40">
        <v>0</v>
      </c>
      <c r="J1439" s="40">
        <v>0</v>
      </c>
      <c r="K1439" s="40">
        <v>0</v>
      </c>
      <c r="L1439" s="40">
        <v>0</v>
      </c>
      <c r="M1439" s="40">
        <v>0</v>
      </c>
      <c r="N1439" s="40">
        <v>0</v>
      </c>
      <c r="O1439" s="40">
        <v>0</v>
      </c>
      <c r="P1439" s="141">
        <f t="shared" si="103"/>
        <v>0</v>
      </c>
    </row>
    <row r="1440" spans="1:16" hidden="1" x14ac:dyDescent="0.25">
      <c r="A1440" s="255" t="str">
        <f>IF(B1440=1,A1411,"")</f>
        <v/>
      </c>
      <c r="B1440" s="39" t="str">
        <f t="shared" si="102"/>
        <v/>
      </c>
      <c r="C1440" s="137">
        <f>VLOOKUP($Y$38,CAD!$J$7:$K$31,2,0)</f>
        <v>0</v>
      </c>
      <c r="D1440" s="40">
        <v>0</v>
      </c>
      <c r="E1440" s="40">
        <v>0</v>
      </c>
      <c r="F1440" s="40">
        <v>0</v>
      </c>
      <c r="G1440" s="40">
        <v>0</v>
      </c>
      <c r="H1440" s="40">
        <v>0</v>
      </c>
      <c r="I1440" s="40">
        <v>0</v>
      </c>
      <c r="J1440" s="40">
        <v>0</v>
      </c>
      <c r="K1440" s="40">
        <v>0</v>
      </c>
      <c r="L1440" s="40">
        <v>0</v>
      </c>
      <c r="M1440" s="40">
        <v>0</v>
      </c>
      <c r="N1440" s="40">
        <v>0</v>
      </c>
      <c r="O1440" s="40">
        <v>0</v>
      </c>
      <c r="P1440" s="141">
        <f t="shared" si="103"/>
        <v>0</v>
      </c>
    </row>
    <row r="1441" spans="1:16" hidden="1" x14ac:dyDescent="0.25">
      <c r="A1441" s="255" t="str">
        <f>IF(B1441=1,A1411,"")</f>
        <v/>
      </c>
      <c r="B1441" s="39" t="str">
        <f t="shared" si="102"/>
        <v/>
      </c>
      <c r="C1441" s="137">
        <f>VLOOKUP($Y$39,CAD!$J$7:$K$31,2,0)</f>
        <v>0</v>
      </c>
      <c r="D1441" s="40">
        <v>0</v>
      </c>
      <c r="E1441" s="40">
        <v>0</v>
      </c>
      <c r="F1441" s="40">
        <v>0</v>
      </c>
      <c r="G1441" s="40">
        <v>0</v>
      </c>
      <c r="H1441" s="40">
        <v>0</v>
      </c>
      <c r="I1441" s="40">
        <v>0</v>
      </c>
      <c r="J1441" s="40">
        <v>0</v>
      </c>
      <c r="K1441" s="40">
        <v>0</v>
      </c>
      <c r="L1441" s="40">
        <v>0</v>
      </c>
      <c r="M1441" s="40">
        <v>0</v>
      </c>
      <c r="N1441" s="40">
        <v>0</v>
      </c>
      <c r="O1441" s="40">
        <v>0</v>
      </c>
      <c r="P1441" s="141">
        <f t="shared" si="103"/>
        <v>0</v>
      </c>
    </row>
    <row r="1442" spans="1:16" hidden="1" x14ac:dyDescent="0.25">
      <c r="A1442" s="255" t="str">
        <f>IF(B1442=1,A1411,"")</f>
        <v/>
      </c>
      <c r="B1442" s="39" t="str">
        <f t="shared" si="102"/>
        <v/>
      </c>
      <c r="C1442" s="137">
        <f>VLOOKUP($Y$40,CAD!$J$7:$K$31,2,0)</f>
        <v>0</v>
      </c>
      <c r="D1442" s="40">
        <v>0</v>
      </c>
      <c r="E1442" s="40">
        <v>0</v>
      </c>
      <c r="F1442" s="40">
        <v>0</v>
      </c>
      <c r="G1442" s="40">
        <v>0</v>
      </c>
      <c r="H1442" s="40">
        <v>0</v>
      </c>
      <c r="I1442" s="40">
        <v>0</v>
      </c>
      <c r="J1442" s="40">
        <v>0</v>
      </c>
      <c r="K1442" s="40">
        <v>0</v>
      </c>
      <c r="L1442" s="40">
        <v>0</v>
      </c>
      <c r="M1442" s="40">
        <v>0</v>
      </c>
      <c r="N1442" s="40">
        <v>0</v>
      </c>
      <c r="O1442" s="40">
        <v>0</v>
      </c>
      <c r="P1442" s="141">
        <f t="shared" si="103"/>
        <v>0</v>
      </c>
    </row>
    <row r="1443" spans="1:16" hidden="1" x14ac:dyDescent="0.25">
      <c r="A1443" s="255" t="str">
        <f>IF(B1443=1,A1411,"")</f>
        <v/>
      </c>
      <c r="B1443" s="39" t="str">
        <f t="shared" si="102"/>
        <v/>
      </c>
      <c r="C1443" s="137">
        <f>VLOOKUP($Y$41,CAD!$J$7:$K$31,2,0)</f>
        <v>0</v>
      </c>
      <c r="D1443" s="40">
        <v>0</v>
      </c>
      <c r="E1443" s="40">
        <v>0</v>
      </c>
      <c r="F1443" s="40">
        <v>0</v>
      </c>
      <c r="G1443" s="40">
        <v>0</v>
      </c>
      <c r="H1443" s="40">
        <v>0</v>
      </c>
      <c r="I1443" s="40">
        <v>0</v>
      </c>
      <c r="J1443" s="40">
        <v>0</v>
      </c>
      <c r="K1443" s="40">
        <v>0</v>
      </c>
      <c r="L1443" s="40">
        <v>0</v>
      </c>
      <c r="M1443" s="40">
        <v>0</v>
      </c>
      <c r="N1443" s="40">
        <v>0</v>
      </c>
      <c r="O1443" s="40">
        <v>0</v>
      </c>
      <c r="P1443" s="141">
        <f t="shared" si="103"/>
        <v>0</v>
      </c>
    </row>
    <row r="1444" spans="1:16" hidden="1" x14ac:dyDescent="0.25">
      <c r="A1444" s="255" t="str">
        <f>IF(B1444=1,A1411,"")</f>
        <v/>
      </c>
      <c r="B1444" s="39" t="str">
        <f t="shared" si="102"/>
        <v/>
      </c>
      <c r="C1444" s="137">
        <f>VLOOKUP($Y$42,CAD!$J$7:$K$31,2,0)</f>
        <v>0</v>
      </c>
      <c r="D1444" s="40">
        <v>0</v>
      </c>
      <c r="E1444" s="40">
        <v>0</v>
      </c>
      <c r="F1444" s="40">
        <v>0</v>
      </c>
      <c r="G1444" s="40">
        <v>0</v>
      </c>
      <c r="H1444" s="40">
        <v>0</v>
      </c>
      <c r="I1444" s="40">
        <v>0</v>
      </c>
      <c r="J1444" s="40">
        <v>0</v>
      </c>
      <c r="K1444" s="40">
        <v>0</v>
      </c>
      <c r="L1444" s="40">
        <v>0</v>
      </c>
      <c r="M1444" s="40">
        <v>0</v>
      </c>
      <c r="N1444" s="40">
        <v>0</v>
      </c>
      <c r="O1444" s="40">
        <v>0</v>
      </c>
      <c r="P1444" s="141">
        <f t="shared" si="103"/>
        <v>0</v>
      </c>
    </row>
    <row r="1445" spans="1:16" hidden="1" x14ac:dyDescent="0.25">
      <c r="A1445" s="255" t="str">
        <f>IF(B1445=1,A1411,"")</f>
        <v/>
      </c>
      <c r="B1445" s="39" t="str">
        <f t="shared" si="102"/>
        <v/>
      </c>
      <c r="C1445" s="137">
        <f>VLOOKUP($Y$43,CAD!$J$7:$K$31,2,0)</f>
        <v>0</v>
      </c>
      <c r="D1445" s="40">
        <v>0</v>
      </c>
      <c r="E1445" s="40">
        <v>0</v>
      </c>
      <c r="F1445" s="40">
        <v>0</v>
      </c>
      <c r="G1445" s="40">
        <v>0</v>
      </c>
      <c r="H1445" s="40">
        <v>0</v>
      </c>
      <c r="I1445" s="40">
        <v>0</v>
      </c>
      <c r="J1445" s="40">
        <v>0</v>
      </c>
      <c r="K1445" s="40">
        <v>0</v>
      </c>
      <c r="L1445" s="40">
        <v>0</v>
      </c>
      <c r="M1445" s="40">
        <v>0</v>
      </c>
      <c r="N1445" s="40">
        <v>0</v>
      </c>
      <c r="O1445" s="40">
        <v>0</v>
      </c>
      <c r="P1445" s="141">
        <f t="shared" si="103"/>
        <v>0</v>
      </c>
    </row>
    <row r="1446" spans="1:16" hidden="1" x14ac:dyDescent="0.25">
      <c r="A1446" s="255" t="str">
        <f>IF(B1446=1,A1411,"")</f>
        <v/>
      </c>
      <c r="B1446" s="39" t="str">
        <f t="shared" si="102"/>
        <v/>
      </c>
      <c r="C1446" s="137">
        <f>VLOOKUP($Y$44,CAD!$J$7:$K$31,2,0)</f>
        <v>0</v>
      </c>
      <c r="D1446" s="40">
        <v>0</v>
      </c>
      <c r="E1446" s="40">
        <v>0</v>
      </c>
      <c r="F1446" s="40">
        <v>0</v>
      </c>
      <c r="G1446" s="40">
        <v>0</v>
      </c>
      <c r="H1446" s="40">
        <v>0</v>
      </c>
      <c r="I1446" s="40">
        <v>0</v>
      </c>
      <c r="J1446" s="40">
        <v>0</v>
      </c>
      <c r="K1446" s="40">
        <v>0</v>
      </c>
      <c r="L1446" s="40">
        <v>0</v>
      </c>
      <c r="M1446" s="40">
        <v>0</v>
      </c>
      <c r="N1446" s="40">
        <v>0</v>
      </c>
      <c r="O1446" s="40">
        <v>0</v>
      </c>
      <c r="P1446" s="141">
        <f t="shared" si="103"/>
        <v>0</v>
      </c>
    </row>
    <row r="1447" spans="1:16" hidden="1" x14ac:dyDescent="0.25">
      <c r="A1447" s="255" t="str">
        <f>IF(B1447=1,A1411,"")</f>
        <v/>
      </c>
      <c r="B1447" s="39" t="str">
        <f t="shared" si="102"/>
        <v/>
      </c>
      <c r="C1447" s="137">
        <f>VLOOKUP($Y$45,CAD!$J$7:$K$31,2,0)</f>
        <v>0</v>
      </c>
      <c r="D1447" s="40">
        <v>0</v>
      </c>
      <c r="E1447" s="40">
        <v>0</v>
      </c>
      <c r="F1447" s="40">
        <v>0</v>
      </c>
      <c r="G1447" s="40">
        <v>0</v>
      </c>
      <c r="H1447" s="40">
        <v>0</v>
      </c>
      <c r="I1447" s="40">
        <v>0</v>
      </c>
      <c r="J1447" s="40">
        <v>0</v>
      </c>
      <c r="K1447" s="40">
        <v>0</v>
      </c>
      <c r="L1447" s="40">
        <v>0</v>
      </c>
      <c r="M1447" s="40">
        <v>0</v>
      </c>
      <c r="N1447" s="40">
        <v>0</v>
      </c>
      <c r="O1447" s="40">
        <v>0</v>
      </c>
      <c r="P1447" s="141">
        <f t="shared" si="103"/>
        <v>0</v>
      </c>
    </row>
    <row r="1448" spans="1:16" hidden="1" x14ac:dyDescent="0.25">
      <c r="A1448" s="255" t="str">
        <f>IF(B1448=1,A1411,"")</f>
        <v/>
      </c>
      <c r="B1448" s="39" t="str">
        <f t="shared" si="102"/>
        <v/>
      </c>
      <c r="C1448" s="137">
        <f>VLOOKUP($Y$46,CAD!$J$7:$K$31,2,0)</f>
        <v>0</v>
      </c>
      <c r="D1448" s="40">
        <v>0</v>
      </c>
      <c r="E1448" s="40">
        <v>0</v>
      </c>
      <c r="F1448" s="40">
        <v>0</v>
      </c>
      <c r="G1448" s="40">
        <v>0</v>
      </c>
      <c r="H1448" s="40">
        <v>0</v>
      </c>
      <c r="I1448" s="40">
        <v>0</v>
      </c>
      <c r="J1448" s="40">
        <v>0</v>
      </c>
      <c r="K1448" s="40">
        <v>0</v>
      </c>
      <c r="L1448" s="40">
        <v>0</v>
      </c>
      <c r="M1448" s="40">
        <v>0</v>
      </c>
      <c r="N1448" s="40">
        <v>0</v>
      </c>
      <c r="O1448" s="40">
        <v>0</v>
      </c>
      <c r="P1448" s="141">
        <f t="shared" si="103"/>
        <v>0</v>
      </c>
    </row>
    <row r="1449" spans="1:16" hidden="1" x14ac:dyDescent="0.25">
      <c r="A1449" s="255" t="str">
        <f>IF(B1449=1,A1411,"")</f>
        <v/>
      </c>
      <c r="B1449" s="39" t="str">
        <f t="shared" si="102"/>
        <v/>
      </c>
      <c r="C1449" s="137">
        <f>VLOOKUP($Y$47,CAD!$J$7:$K$31,2,0)</f>
        <v>0</v>
      </c>
      <c r="D1449" s="40">
        <v>0</v>
      </c>
      <c r="E1449" s="40">
        <v>0</v>
      </c>
      <c r="F1449" s="40">
        <v>0</v>
      </c>
      <c r="G1449" s="40">
        <v>0</v>
      </c>
      <c r="H1449" s="40">
        <v>0</v>
      </c>
      <c r="I1449" s="40">
        <v>0</v>
      </c>
      <c r="J1449" s="40">
        <v>0</v>
      </c>
      <c r="K1449" s="40">
        <v>0</v>
      </c>
      <c r="L1449" s="40">
        <v>0</v>
      </c>
      <c r="M1449" s="40">
        <v>0</v>
      </c>
      <c r="N1449" s="40">
        <v>0</v>
      </c>
      <c r="O1449" s="40">
        <v>0</v>
      </c>
      <c r="P1449" s="141">
        <f t="shared" si="103"/>
        <v>0</v>
      </c>
    </row>
    <row r="1450" spans="1:16" hidden="1" x14ac:dyDescent="0.25">
      <c r="A1450" s="255" t="str">
        <f>IF(B1450=1,A1411,"")</f>
        <v/>
      </c>
      <c r="B1450" s="39" t="str">
        <f t="shared" si="102"/>
        <v/>
      </c>
      <c r="C1450" s="137">
        <f>VLOOKUP($Y$48,CAD!$J$7:$K$31,2,0)</f>
        <v>0</v>
      </c>
      <c r="D1450" s="40">
        <v>0</v>
      </c>
      <c r="E1450" s="40">
        <v>0</v>
      </c>
      <c r="F1450" s="40">
        <v>0</v>
      </c>
      <c r="G1450" s="40">
        <v>0</v>
      </c>
      <c r="H1450" s="40">
        <v>0</v>
      </c>
      <c r="I1450" s="40">
        <v>0</v>
      </c>
      <c r="J1450" s="40">
        <v>0</v>
      </c>
      <c r="K1450" s="40">
        <v>0</v>
      </c>
      <c r="L1450" s="40">
        <v>0</v>
      </c>
      <c r="M1450" s="40">
        <v>0</v>
      </c>
      <c r="N1450" s="40">
        <v>0</v>
      </c>
      <c r="O1450" s="40">
        <v>0</v>
      </c>
      <c r="P1450" s="141">
        <f t="shared" si="103"/>
        <v>0</v>
      </c>
    </row>
    <row r="1451" spans="1:16" hidden="1" x14ac:dyDescent="0.25">
      <c r="A1451" s="255" t="str">
        <f>IF(B1451=1,A1411,"")</f>
        <v/>
      </c>
      <c r="B1451" s="39" t="str">
        <f t="shared" si="102"/>
        <v/>
      </c>
      <c r="C1451" s="137">
        <f>VLOOKUP($Y$49,CAD!$J$7:$K$31,2,0)</f>
        <v>0</v>
      </c>
      <c r="D1451" s="40">
        <v>0</v>
      </c>
      <c r="E1451" s="40">
        <v>0</v>
      </c>
      <c r="F1451" s="40">
        <v>0</v>
      </c>
      <c r="G1451" s="40">
        <v>0</v>
      </c>
      <c r="H1451" s="40">
        <v>0</v>
      </c>
      <c r="I1451" s="40">
        <v>0</v>
      </c>
      <c r="J1451" s="40">
        <v>0</v>
      </c>
      <c r="K1451" s="40">
        <v>0</v>
      </c>
      <c r="L1451" s="40">
        <v>0</v>
      </c>
      <c r="M1451" s="40">
        <v>0</v>
      </c>
      <c r="N1451" s="40">
        <v>0</v>
      </c>
      <c r="O1451" s="40">
        <v>0</v>
      </c>
      <c r="P1451" s="141">
        <f t="shared" si="103"/>
        <v>0</v>
      </c>
    </row>
    <row r="1452" spans="1:16" hidden="1" x14ac:dyDescent="0.25">
      <c r="A1452" s="255" t="str">
        <f>IF(B1452=1,A1411,"")</f>
        <v/>
      </c>
      <c r="B1452" s="39" t="str">
        <f t="shared" si="102"/>
        <v/>
      </c>
      <c r="C1452" s="137">
        <f>VLOOKUP($Y$50,CAD!$J$7:$K$31,2,0)</f>
        <v>0</v>
      </c>
      <c r="D1452" s="40">
        <v>0</v>
      </c>
      <c r="E1452" s="40">
        <v>0</v>
      </c>
      <c r="F1452" s="40">
        <v>0</v>
      </c>
      <c r="G1452" s="40">
        <v>0</v>
      </c>
      <c r="H1452" s="40">
        <v>0</v>
      </c>
      <c r="I1452" s="40">
        <v>0</v>
      </c>
      <c r="J1452" s="40">
        <v>0</v>
      </c>
      <c r="K1452" s="40">
        <v>0</v>
      </c>
      <c r="L1452" s="40">
        <v>0</v>
      </c>
      <c r="M1452" s="40">
        <v>0</v>
      </c>
      <c r="N1452" s="40">
        <v>0</v>
      </c>
      <c r="O1452" s="40">
        <v>0</v>
      </c>
      <c r="P1452" s="141">
        <f t="shared" si="103"/>
        <v>0</v>
      </c>
    </row>
    <row r="1453" spans="1:16" hidden="1" x14ac:dyDescent="0.25">
      <c r="A1453" s="255" t="str">
        <f>IF(B1453=1,A1411,"")</f>
        <v/>
      </c>
      <c r="B1453" s="39" t="str">
        <f t="shared" si="102"/>
        <v/>
      </c>
      <c r="C1453" s="137">
        <f>VLOOKUP($Y$51,CAD!$J$7:$K$31,2,0)</f>
        <v>0</v>
      </c>
      <c r="D1453" s="40">
        <v>0</v>
      </c>
      <c r="E1453" s="40">
        <v>0</v>
      </c>
      <c r="F1453" s="40">
        <v>0</v>
      </c>
      <c r="G1453" s="40">
        <v>0</v>
      </c>
      <c r="H1453" s="40">
        <v>0</v>
      </c>
      <c r="I1453" s="40">
        <v>0</v>
      </c>
      <c r="J1453" s="40">
        <v>0</v>
      </c>
      <c r="K1453" s="40">
        <v>0</v>
      </c>
      <c r="L1453" s="40">
        <v>0</v>
      </c>
      <c r="M1453" s="40">
        <v>0</v>
      </c>
      <c r="N1453" s="40">
        <v>0</v>
      </c>
      <c r="O1453" s="40">
        <v>0</v>
      </c>
      <c r="P1453" s="141">
        <f t="shared" si="103"/>
        <v>0</v>
      </c>
    </row>
    <row r="1454" spans="1:16" hidden="1" x14ac:dyDescent="0.25">
      <c r="A1454" s="255" t="str">
        <f>IF(B1454=1,A1411,"")</f>
        <v/>
      </c>
      <c r="B1454" s="39" t="str">
        <f t="shared" si="102"/>
        <v/>
      </c>
      <c r="C1454" s="137">
        <f>VLOOKUP($Y$52,CAD!$J$7:$K$31,2,0)</f>
        <v>0</v>
      </c>
      <c r="D1454" s="40">
        <v>0</v>
      </c>
      <c r="E1454" s="40">
        <v>0</v>
      </c>
      <c r="F1454" s="40">
        <v>0</v>
      </c>
      <c r="G1454" s="40">
        <v>0</v>
      </c>
      <c r="H1454" s="40">
        <v>0</v>
      </c>
      <c r="I1454" s="40">
        <v>0</v>
      </c>
      <c r="J1454" s="40">
        <v>0</v>
      </c>
      <c r="K1454" s="40">
        <v>0</v>
      </c>
      <c r="L1454" s="40">
        <v>0</v>
      </c>
      <c r="M1454" s="40">
        <v>0</v>
      </c>
      <c r="N1454" s="40">
        <v>0</v>
      </c>
      <c r="O1454" s="40">
        <v>0</v>
      </c>
      <c r="P1454" s="141">
        <f t="shared" si="103"/>
        <v>0</v>
      </c>
    </row>
    <row r="1455" spans="1:16" hidden="1" x14ac:dyDescent="0.25">
      <c r="A1455" s="255" t="str">
        <f>IF(B1455=1,A1411,"")</f>
        <v/>
      </c>
      <c r="B1455" s="39" t="str">
        <f t="shared" si="102"/>
        <v/>
      </c>
      <c r="C1455" s="137">
        <f>VLOOKUP($Y$53,CAD!$J$7:$K$31,2,0)</f>
        <v>0</v>
      </c>
      <c r="D1455" s="40">
        <v>0</v>
      </c>
      <c r="E1455" s="40">
        <v>0</v>
      </c>
      <c r="F1455" s="40">
        <v>0</v>
      </c>
      <c r="G1455" s="40">
        <v>0</v>
      </c>
      <c r="H1455" s="40">
        <v>0</v>
      </c>
      <c r="I1455" s="40">
        <v>0</v>
      </c>
      <c r="J1455" s="40">
        <v>0</v>
      </c>
      <c r="K1455" s="40">
        <v>0</v>
      </c>
      <c r="L1455" s="40">
        <v>0</v>
      </c>
      <c r="M1455" s="40">
        <v>0</v>
      </c>
      <c r="N1455" s="40">
        <v>0</v>
      </c>
      <c r="O1455" s="40">
        <v>0</v>
      </c>
      <c r="P1455" s="141">
        <f t="shared" si="103"/>
        <v>0</v>
      </c>
    </row>
    <row r="1456" spans="1:16" hidden="1" x14ac:dyDescent="0.25">
      <c r="A1456" s="255" t="str">
        <f>IF(B1456=1,A1411,"")</f>
        <v/>
      </c>
      <c r="B1456" s="39" t="str">
        <f t="shared" si="102"/>
        <v/>
      </c>
      <c r="C1456" s="137">
        <f>VLOOKUP($Y$54,CAD!$J$7:$K$31,2,0)</f>
        <v>0</v>
      </c>
      <c r="D1456" s="40">
        <v>0</v>
      </c>
      <c r="E1456" s="40">
        <v>0</v>
      </c>
      <c r="F1456" s="40">
        <v>0</v>
      </c>
      <c r="G1456" s="40">
        <v>0</v>
      </c>
      <c r="H1456" s="40">
        <v>0</v>
      </c>
      <c r="I1456" s="40">
        <v>0</v>
      </c>
      <c r="J1456" s="40">
        <v>0</v>
      </c>
      <c r="K1456" s="40">
        <v>0</v>
      </c>
      <c r="L1456" s="40">
        <v>0</v>
      </c>
      <c r="M1456" s="40">
        <v>0</v>
      </c>
      <c r="N1456" s="40">
        <v>0</v>
      </c>
      <c r="O1456" s="40">
        <v>0</v>
      </c>
      <c r="P1456" s="141">
        <f t="shared" si="103"/>
        <v>0</v>
      </c>
    </row>
    <row r="1457" spans="1:17" hidden="1" x14ac:dyDescent="0.25">
      <c r="A1457" s="255" t="str">
        <f>IF(B1457=1,A1411,"")</f>
        <v/>
      </c>
      <c r="B1457" s="39" t="str">
        <f t="shared" si="102"/>
        <v/>
      </c>
      <c r="C1457" s="137">
        <f>VLOOKUP($Y$55,CAD!$J$7:$K$31,2,0)</f>
        <v>0</v>
      </c>
      <c r="D1457" s="40">
        <v>0</v>
      </c>
      <c r="E1457" s="40">
        <v>0</v>
      </c>
      <c r="F1457" s="40">
        <v>0</v>
      </c>
      <c r="G1457" s="40">
        <v>0</v>
      </c>
      <c r="H1457" s="40">
        <v>0</v>
      </c>
      <c r="I1457" s="40">
        <v>0</v>
      </c>
      <c r="J1457" s="40">
        <v>0</v>
      </c>
      <c r="K1457" s="40">
        <v>0</v>
      </c>
      <c r="L1457" s="40">
        <v>0</v>
      </c>
      <c r="M1457" s="40">
        <v>0</v>
      </c>
      <c r="N1457" s="40">
        <v>0</v>
      </c>
      <c r="O1457" s="40">
        <v>0</v>
      </c>
      <c r="P1457" s="141">
        <f t="shared" si="103"/>
        <v>0</v>
      </c>
    </row>
    <row r="1458" spans="1:17" hidden="1" x14ac:dyDescent="0.25">
      <c r="A1458" s="255" t="str">
        <f>IF(B1458=1,A1411,"")</f>
        <v/>
      </c>
      <c r="B1458" s="39" t="str">
        <f t="shared" si="102"/>
        <v/>
      </c>
      <c r="C1458" s="137">
        <f>VLOOKUP($Y$56,CAD!$J$7:$K$31,2,0)</f>
        <v>0</v>
      </c>
      <c r="D1458" s="40">
        <v>0</v>
      </c>
      <c r="E1458" s="40">
        <v>0</v>
      </c>
      <c r="F1458" s="40">
        <v>0</v>
      </c>
      <c r="G1458" s="40">
        <v>0</v>
      </c>
      <c r="H1458" s="40">
        <v>0</v>
      </c>
      <c r="I1458" s="40">
        <v>0</v>
      </c>
      <c r="J1458" s="40">
        <v>0</v>
      </c>
      <c r="K1458" s="40">
        <v>0</v>
      </c>
      <c r="L1458" s="40">
        <v>0</v>
      </c>
      <c r="M1458" s="40">
        <v>0</v>
      </c>
      <c r="N1458" s="40">
        <v>0</v>
      </c>
      <c r="O1458" s="40">
        <v>0</v>
      </c>
      <c r="P1458" s="141">
        <f t="shared" si="103"/>
        <v>0</v>
      </c>
    </row>
    <row r="1459" spans="1:17" hidden="1" x14ac:dyDescent="0.25">
      <c r="A1459" s="255" t="str">
        <f>IF(B1459=1,A1411,"")</f>
        <v/>
      </c>
      <c r="B1459" s="39" t="str">
        <f t="shared" si="102"/>
        <v/>
      </c>
      <c r="C1459" s="137">
        <f>VLOOKUP($Y$57,CAD!$J$7:$K$31,2,0)</f>
        <v>0</v>
      </c>
      <c r="D1459" s="40">
        <v>0</v>
      </c>
      <c r="E1459" s="40">
        <v>0</v>
      </c>
      <c r="F1459" s="40">
        <v>0</v>
      </c>
      <c r="G1459" s="40">
        <v>0</v>
      </c>
      <c r="H1459" s="40">
        <v>0</v>
      </c>
      <c r="I1459" s="40">
        <v>0</v>
      </c>
      <c r="J1459" s="40">
        <v>0</v>
      </c>
      <c r="K1459" s="40">
        <v>0</v>
      </c>
      <c r="L1459" s="40">
        <v>0</v>
      </c>
      <c r="M1459" s="40">
        <v>0</v>
      </c>
      <c r="N1459" s="40">
        <v>0</v>
      </c>
      <c r="O1459" s="40">
        <v>0</v>
      </c>
      <c r="P1459" s="141">
        <f t="shared" si="103"/>
        <v>0</v>
      </c>
    </row>
    <row r="1460" spans="1:17" hidden="1" x14ac:dyDescent="0.25">
      <c r="A1460" s="255" t="str">
        <f>IF(B1460=1,A1411,"")</f>
        <v/>
      </c>
      <c r="B1460" s="39" t="str">
        <f t="shared" si="102"/>
        <v/>
      </c>
      <c r="C1460" s="137">
        <f>VLOOKUP($Y$58,CAD!$J$7:$K$31,2,0)</f>
        <v>0</v>
      </c>
      <c r="D1460" s="40">
        <v>0</v>
      </c>
      <c r="E1460" s="40">
        <v>0</v>
      </c>
      <c r="F1460" s="40">
        <v>0</v>
      </c>
      <c r="G1460" s="40">
        <v>0</v>
      </c>
      <c r="H1460" s="40">
        <v>0</v>
      </c>
      <c r="I1460" s="40">
        <v>0</v>
      </c>
      <c r="J1460" s="40">
        <v>0</v>
      </c>
      <c r="K1460" s="40">
        <v>0</v>
      </c>
      <c r="L1460" s="40">
        <v>0</v>
      </c>
      <c r="M1460" s="40">
        <v>0</v>
      </c>
      <c r="N1460" s="40">
        <v>0</v>
      </c>
      <c r="O1460" s="40">
        <v>0</v>
      </c>
      <c r="P1460" s="141">
        <f t="shared" si="103"/>
        <v>0</v>
      </c>
    </row>
    <row r="1461" spans="1:17" hidden="1" x14ac:dyDescent="0.25">
      <c r="A1461" s="255" t="str">
        <f>IF(B1461=1,A1411,"")</f>
        <v/>
      </c>
      <c r="B1461" s="39" t="str">
        <f t="shared" si="102"/>
        <v/>
      </c>
      <c r="C1461" s="137">
        <f>VLOOKUP($Y$59,CAD!$J$7:$K$31,2,0)</f>
        <v>0</v>
      </c>
      <c r="D1461" s="40">
        <v>0</v>
      </c>
      <c r="E1461" s="40">
        <v>0</v>
      </c>
      <c r="F1461" s="40">
        <v>0</v>
      </c>
      <c r="G1461" s="40">
        <v>0</v>
      </c>
      <c r="H1461" s="40">
        <v>0</v>
      </c>
      <c r="I1461" s="40">
        <v>0</v>
      </c>
      <c r="J1461" s="40">
        <v>0</v>
      </c>
      <c r="K1461" s="40">
        <v>0</v>
      </c>
      <c r="L1461" s="40">
        <v>0</v>
      </c>
      <c r="M1461" s="40">
        <v>0</v>
      </c>
      <c r="N1461" s="40">
        <v>0</v>
      </c>
      <c r="O1461" s="40">
        <v>0</v>
      </c>
      <c r="P1461" s="141">
        <f t="shared" si="103"/>
        <v>0</v>
      </c>
    </row>
    <row r="1462" spans="1:17" hidden="1" x14ac:dyDescent="0.25">
      <c r="A1462" s="255">
        <f>A1409</f>
        <v>2045</v>
      </c>
    </row>
    <row r="1463" spans="1:17" hidden="1" x14ac:dyDescent="0.25">
      <c r="A1463" s="255">
        <f>A1409</f>
        <v>2045</v>
      </c>
      <c r="C1463" s="63" t="s">
        <v>204</v>
      </c>
      <c r="D1463" s="34">
        <f>D1409-D1411</f>
        <v>0</v>
      </c>
      <c r="E1463" s="34">
        <f t="shared" ref="E1463:P1463" si="104">E1409-E1411</f>
        <v>0</v>
      </c>
      <c r="F1463" s="34">
        <f t="shared" si="104"/>
        <v>0</v>
      </c>
      <c r="G1463" s="34">
        <f t="shared" si="104"/>
        <v>0</v>
      </c>
      <c r="H1463" s="34">
        <f t="shared" si="104"/>
        <v>0</v>
      </c>
      <c r="I1463" s="34">
        <f t="shared" si="104"/>
        <v>0</v>
      </c>
      <c r="J1463" s="34">
        <f t="shared" si="104"/>
        <v>0</v>
      </c>
      <c r="K1463" s="34">
        <f t="shared" si="104"/>
        <v>0</v>
      </c>
      <c r="L1463" s="34">
        <f t="shared" si="104"/>
        <v>0</v>
      </c>
      <c r="M1463" s="34">
        <f t="shared" si="104"/>
        <v>0</v>
      </c>
      <c r="N1463" s="34">
        <f t="shared" si="104"/>
        <v>0</v>
      </c>
      <c r="O1463" s="34">
        <f t="shared" si="104"/>
        <v>0</v>
      </c>
      <c r="P1463" s="34">
        <f t="shared" si="104"/>
        <v>0</v>
      </c>
    </row>
    <row r="1464" spans="1:17" hidden="1" x14ac:dyDescent="0.25"/>
    <row r="1465" spans="1:17" ht="15" hidden="1" customHeight="1" thickBot="1" x14ac:dyDescent="0.3">
      <c r="A1465" s="255">
        <f>A1409+1</f>
        <v>2046</v>
      </c>
      <c r="B1465" s="41"/>
      <c r="C1465" s="147" t="s">
        <v>202</v>
      </c>
      <c r="D1465" s="148">
        <f>PREV_R!D1491</f>
        <v>0</v>
      </c>
      <c r="E1465" s="148">
        <f>PREV_R!E1491</f>
        <v>0</v>
      </c>
      <c r="F1465" s="148">
        <f>PREV_R!F1491</f>
        <v>0</v>
      </c>
      <c r="G1465" s="148">
        <f>PREV_R!G1491</f>
        <v>0</v>
      </c>
      <c r="H1465" s="148">
        <f>PREV_R!H1491</f>
        <v>0</v>
      </c>
      <c r="I1465" s="148">
        <f>PREV_R!I1491</f>
        <v>0</v>
      </c>
      <c r="J1465" s="148">
        <f>PREV_R!J1491</f>
        <v>0</v>
      </c>
      <c r="K1465" s="148">
        <f>PREV_R!K1491</f>
        <v>0</v>
      </c>
      <c r="L1465" s="148">
        <f>PREV_R!L1491</f>
        <v>0</v>
      </c>
      <c r="M1465" s="148">
        <f>PREV_R!M1491</f>
        <v>0</v>
      </c>
      <c r="N1465" s="148">
        <f>PREV_R!N1491</f>
        <v>0</v>
      </c>
      <c r="O1465" s="148">
        <f>PREV_R!O1491</f>
        <v>0</v>
      </c>
      <c r="P1465" s="148">
        <f>SUM(D1465:O1465)</f>
        <v>0</v>
      </c>
      <c r="Q1465" s="9"/>
    </row>
    <row r="1466" spans="1:17" ht="15" hidden="1" customHeight="1" x14ac:dyDescent="0.25">
      <c r="A1466" s="255">
        <f>A1465</f>
        <v>2046</v>
      </c>
      <c r="B1466" s="41"/>
      <c r="C1466" s="107"/>
      <c r="D1466" s="107"/>
      <c r="E1466" s="107"/>
      <c r="F1466" s="107"/>
      <c r="G1466" s="107"/>
      <c r="H1466" s="107"/>
      <c r="I1466" s="107"/>
      <c r="J1466" s="107"/>
      <c r="K1466" s="107"/>
      <c r="L1466" s="107"/>
      <c r="M1466" s="107"/>
      <c r="N1466" s="107"/>
      <c r="O1466" s="107"/>
      <c r="P1466" s="107"/>
      <c r="Q1466" s="9"/>
    </row>
    <row r="1467" spans="1:17" ht="15" hidden="1" customHeight="1" thickBot="1" x14ac:dyDescent="0.3">
      <c r="A1467" s="255">
        <f>A1465</f>
        <v>2046</v>
      </c>
      <c r="B1467" s="41"/>
      <c r="C1467" s="131" t="s">
        <v>203</v>
      </c>
      <c r="D1467" s="132">
        <f>SUM(D1468:D1517)</f>
        <v>0</v>
      </c>
      <c r="E1467" s="132">
        <f t="shared" ref="E1467:O1467" si="105">SUM(E1468:E1517)</f>
        <v>0</v>
      </c>
      <c r="F1467" s="132">
        <f t="shared" si="105"/>
        <v>0</v>
      </c>
      <c r="G1467" s="132">
        <f t="shared" si="105"/>
        <v>0</v>
      </c>
      <c r="H1467" s="132">
        <f t="shared" si="105"/>
        <v>0</v>
      </c>
      <c r="I1467" s="132">
        <f t="shared" si="105"/>
        <v>0</v>
      </c>
      <c r="J1467" s="132">
        <f t="shared" si="105"/>
        <v>0</v>
      </c>
      <c r="K1467" s="132">
        <f t="shared" si="105"/>
        <v>0</v>
      </c>
      <c r="L1467" s="132">
        <f t="shared" si="105"/>
        <v>0</v>
      </c>
      <c r="M1467" s="132">
        <f t="shared" si="105"/>
        <v>0</v>
      </c>
      <c r="N1467" s="132">
        <f t="shared" si="105"/>
        <v>0</v>
      </c>
      <c r="O1467" s="132">
        <f t="shared" si="105"/>
        <v>0</v>
      </c>
      <c r="P1467" s="132">
        <f>SUM(D1467:O1467)</f>
        <v>0</v>
      </c>
      <c r="Q1467" s="9"/>
    </row>
    <row r="1468" spans="1:17" hidden="1" x14ac:dyDescent="0.25">
      <c r="A1468" s="255" t="str">
        <f>IF(B1468=1,A1467,"")</f>
        <v/>
      </c>
      <c r="B1468" s="39" t="str">
        <f>IF(C1468&lt;&gt;0,1,"")</f>
        <v/>
      </c>
      <c r="C1468" s="138">
        <f>VLOOKUP($Y$10,CAD!$H$7:$I$31,2,0)</f>
        <v>0</v>
      </c>
      <c r="D1468" s="139">
        <v>0</v>
      </c>
      <c r="E1468" s="139">
        <v>0</v>
      </c>
      <c r="F1468" s="139">
        <v>0</v>
      </c>
      <c r="G1468" s="139">
        <v>0</v>
      </c>
      <c r="H1468" s="139">
        <v>0</v>
      </c>
      <c r="I1468" s="139">
        <v>0</v>
      </c>
      <c r="J1468" s="139">
        <v>0</v>
      </c>
      <c r="K1468" s="139">
        <v>0</v>
      </c>
      <c r="L1468" s="139">
        <v>0</v>
      </c>
      <c r="M1468" s="139">
        <v>0</v>
      </c>
      <c r="N1468" s="139">
        <v>0</v>
      </c>
      <c r="O1468" s="139">
        <v>0</v>
      </c>
      <c r="P1468" s="140">
        <f>SUM(D1468:O1468)</f>
        <v>0</v>
      </c>
    </row>
    <row r="1469" spans="1:17" hidden="1" x14ac:dyDescent="0.25">
      <c r="A1469" s="255" t="str">
        <f>IF(B1469=1,A1467,"")</f>
        <v/>
      </c>
      <c r="B1469" s="39" t="str">
        <f t="shared" ref="B1469:B1517" si="106">IF(C1469&lt;&gt;0,1,"")</f>
        <v/>
      </c>
      <c r="C1469" s="138">
        <f>VLOOKUP($Y$11,CAD!$H$7:$I$31,2,0)</f>
        <v>0</v>
      </c>
      <c r="D1469" s="40">
        <v>0</v>
      </c>
      <c r="E1469" s="40">
        <v>0</v>
      </c>
      <c r="F1469" s="40">
        <v>0</v>
      </c>
      <c r="G1469" s="40">
        <v>0</v>
      </c>
      <c r="H1469" s="40">
        <v>0</v>
      </c>
      <c r="I1469" s="40">
        <v>0</v>
      </c>
      <c r="J1469" s="40">
        <v>0</v>
      </c>
      <c r="K1469" s="40">
        <v>0</v>
      </c>
      <c r="L1469" s="40">
        <v>0</v>
      </c>
      <c r="M1469" s="40">
        <v>0</v>
      </c>
      <c r="N1469" s="40">
        <v>0</v>
      </c>
      <c r="O1469" s="40">
        <v>0</v>
      </c>
      <c r="P1469" s="141">
        <f t="shared" ref="P1469:P1517" si="107">SUM(D1469:O1469)</f>
        <v>0</v>
      </c>
    </row>
    <row r="1470" spans="1:17" hidden="1" x14ac:dyDescent="0.25">
      <c r="A1470" s="255" t="str">
        <f>IF(B1470=1,A1467,"")</f>
        <v/>
      </c>
      <c r="B1470" s="39" t="str">
        <f t="shared" si="106"/>
        <v/>
      </c>
      <c r="C1470" s="138">
        <f>VLOOKUP($Y$12,CAD!$H$7:$I$31,2,0)</f>
        <v>0</v>
      </c>
      <c r="D1470" s="40">
        <v>0</v>
      </c>
      <c r="E1470" s="40">
        <v>0</v>
      </c>
      <c r="F1470" s="40">
        <v>0</v>
      </c>
      <c r="G1470" s="40">
        <v>0</v>
      </c>
      <c r="H1470" s="40">
        <v>0</v>
      </c>
      <c r="I1470" s="40">
        <v>0</v>
      </c>
      <c r="J1470" s="40">
        <v>0</v>
      </c>
      <c r="K1470" s="40">
        <v>0</v>
      </c>
      <c r="L1470" s="40">
        <v>0</v>
      </c>
      <c r="M1470" s="40">
        <v>0</v>
      </c>
      <c r="N1470" s="40">
        <v>0</v>
      </c>
      <c r="O1470" s="40">
        <v>0</v>
      </c>
      <c r="P1470" s="141">
        <f t="shared" si="107"/>
        <v>0</v>
      </c>
    </row>
    <row r="1471" spans="1:17" hidden="1" x14ac:dyDescent="0.25">
      <c r="A1471" s="255" t="str">
        <f>IF(B1471=1,A1467,"")</f>
        <v/>
      </c>
      <c r="B1471" s="39" t="str">
        <f t="shared" si="106"/>
        <v/>
      </c>
      <c r="C1471" s="138">
        <f>VLOOKUP($Y$13,CAD!$H$7:$I$31,2,0)</f>
        <v>0</v>
      </c>
      <c r="D1471" s="40">
        <v>0</v>
      </c>
      <c r="E1471" s="40">
        <v>0</v>
      </c>
      <c r="F1471" s="40">
        <v>0</v>
      </c>
      <c r="G1471" s="40">
        <v>0</v>
      </c>
      <c r="H1471" s="40">
        <v>0</v>
      </c>
      <c r="I1471" s="40">
        <v>0</v>
      </c>
      <c r="J1471" s="40">
        <v>0</v>
      </c>
      <c r="K1471" s="40">
        <v>0</v>
      </c>
      <c r="L1471" s="40">
        <v>0</v>
      </c>
      <c r="M1471" s="40">
        <v>0</v>
      </c>
      <c r="N1471" s="40">
        <v>0</v>
      </c>
      <c r="O1471" s="40">
        <v>0</v>
      </c>
      <c r="P1471" s="141">
        <f t="shared" si="107"/>
        <v>0</v>
      </c>
    </row>
    <row r="1472" spans="1:17" hidden="1" x14ac:dyDescent="0.25">
      <c r="A1472" s="255" t="str">
        <f>IF(B1472=1,A1467,"")</f>
        <v/>
      </c>
      <c r="B1472" s="39" t="str">
        <f t="shared" si="106"/>
        <v/>
      </c>
      <c r="C1472" s="138">
        <f>VLOOKUP($Y$14,CAD!$H$7:$I$31,2,0)</f>
        <v>0</v>
      </c>
      <c r="D1472" s="40">
        <v>0</v>
      </c>
      <c r="E1472" s="40">
        <v>0</v>
      </c>
      <c r="F1472" s="40">
        <v>0</v>
      </c>
      <c r="G1472" s="40">
        <v>0</v>
      </c>
      <c r="H1472" s="40">
        <v>0</v>
      </c>
      <c r="I1472" s="40">
        <v>0</v>
      </c>
      <c r="J1472" s="40">
        <v>0</v>
      </c>
      <c r="K1472" s="40">
        <v>0</v>
      </c>
      <c r="L1472" s="40">
        <v>0</v>
      </c>
      <c r="M1472" s="40">
        <v>0</v>
      </c>
      <c r="N1472" s="40">
        <v>0</v>
      </c>
      <c r="O1472" s="40">
        <v>0</v>
      </c>
      <c r="P1472" s="141">
        <f t="shared" si="107"/>
        <v>0</v>
      </c>
    </row>
    <row r="1473" spans="1:16" hidden="1" x14ac:dyDescent="0.25">
      <c r="A1473" s="255" t="str">
        <f>IF(B1473=1,A1467,"")</f>
        <v/>
      </c>
      <c r="B1473" s="39" t="str">
        <f t="shared" si="106"/>
        <v/>
      </c>
      <c r="C1473" s="138">
        <f>VLOOKUP($Y$15,CAD!$H$7:$I$31,2,0)</f>
        <v>0</v>
      </c>
      <c r="D1473" s="40">
        <v>0</v>
      </c>
      <c r="E1473" s="40">
        <v>0</v>
      </c>
      <c r="F1473" s="40">
        <v>0</v>
      </c>
      <c r="G1473" s="40">
        <v>0</v>
      </c>
      <c r="H1473" s="40">
        <v>0</v>
      </c>
      <c r="I1473" s="40">
        <v>0</v>
      </c>
      <c r="J1473" s="40">
        <v>0</v>
      </c>
      <c r="K1473" s="40">
        <v>0</v>
      </c>
      <c r="L1473" s="40">
        <v>0</v>
      </c>
      <c r="M1473" s="40">
        <v>0</v>
      </c>
      <c r="N1473" s="40">
        <v>0</v>
      </c>
      <c r="O1473" s="40">
        <v>0</v>
      </c>
      <c r="P1473" s="141">
        <f t="shared" si="107"/>
        <v>0</v>
      </c>
    </row>
    <row r="1474" spans="1:16" hidden="1" x14ac:dyDescent="0.25">
      <c r="A1474" s="255" t="str">
        <f>IF(B1474=1,A1467,"")</f>
        <v/>
      </c>
      <c r="B1474" s="39" t="str">
        <f t="shared" si="106"/>
        <v/>
      </c>
      <c r="C1474" s="138">
        <f>VLOOKUP($Y$16,CAD!$H$7:$I$31,2,0)</f>
        <v>0</v>
      </c>
      <c r="D1474" s="40">
        <v>0</v>
      </c>
      <c r="E1474" s="40">
        <v>0</v>
      </c>
      <c r="F1474" s="40">
        <v>0</v>
      </c>
      <c r="G1474" s="40">
        <v>0</v>
      </c>
      <c r="H1474" s="40">
        <v>0</v>
      </c>
      <c r="I1474" s="40">
        <v>0</v>
      </c>
      <c r="J1474" s="40">
        <v>0</v>
      </c>
      <c r="K1474" s="40">
        <v>0</v>
      </c>
      <c r="L1474" s="40">
        <v>0</v>
      </c>
      <c r="M1474" s="40">
        <v>0</v>
      </c>
      <c r="N1474" s="40">
        <v>0</v>
      </c>
      <c r="O1474" s="40">
        <v>0</v>
      </c>
      <c r="P1474" s="141">
        <f t="shared" si="107"/>
        <v>0</v>
      </c>
    </row>
    <row r="1475" spans="1:16" hidden="1" x14ac:dyDescent="0.25">
      <c r="A1475" s="255" t="str">
        <f>IF(B1475=1,A1467,"")</f>
        <v/>
      </c>
      <c r="B1475" s="39" t="str">
        <f t="shared" si="106"/>
        <v/>
      </c>
      <c r="C1475" s="138">
        <f>VLOOKUP($Y$17,CAD!$H$7:$I$31,2,0)</f>
        <v>0</v>
      </c>
      <c r="D1475" s="40">
        <v>0</v>
      </c>
      <c r="E1475" s="40">
        <v>0</v>
      </c>
      <c r="F1475" s="40">
        <v>0</v>
      </c>
      <c r="G1475" s="40">
        <v>0</v>
      </c>
      <c r="H1475" s="40">
        <v>0</v>
      </c>
      <c r="I1475" s="40">
        <v>0</v>
      </c>
      <c r="J1475" s="40">
        <v>0</v>
      </c>
      <c r="K1475" s="40">
        <v>0</v>
      </c>
      <c r="L1475" s="40">
        <v>0</v>
      </c>
      <c r="M1475" s="40">
        <v>0</v>
      </c>
      <c r="N1475" s="40">
        <v>0</v>
      </c>
      <c r="O1475" s="40">
        <v>0</v>
      </c>
      <c r="P1475" s="141">
        <f t="shared" si="107"/>
        <v>0</v>
      </c>
    </row>
    <row r="1476" spans="1:16" hidden="1" x14ac:dyDescent="0.25">
      <c r="A1476" s="255" t="str">
        <f>IF(B1476=1,A1467,"")</f>
        <v/>
      </c>
      <c r="B1476" s="39" t="str">
        <f t="shared" si="106"/>
        <v/>
      </c>
      <c r="C1476" s="138">
        <f>VLOOKUP($Y$18,CAD!$H$7:$I$31,2,0)</f>
        <v>0</v>
      </c>
      <c r="D1476" s="40">
        <v>0</v>
      </c>
      <c r="E1476" s="40">
        <v>0</v>
      </c>
      <c r="F1476" s="40">
        <v>0</v>
      </c>
      <c r="G1476" s="40">
        <v>0</v>
      </c>
      <c r="H1476" s="40">
        <v>0</v>
      </c>
      <c r="I1476" s="40">
        <v>0</v>
      </c>
      <c r="J1476" s="40">
        <v>0</v>
      </c>
      <c r="K1476" s="40">
        <v>0</v>
      </c>
      <c r="L1476" s="40">
        <v>0</v>
      </c>
      <c r="M1476" s="40">
        <v>0</v>
      </c>
      <c r="N1476" s="40">
        <v>0</v>
      </c>
      <c r="O1476" s="40">
        <v>0</v>
      </c>
      <c r="P1476" s="141">
        <f t="shared" si="107"/>
        <v>0</v>
      </c>
    </row>
    <row r="1477" spans="1:16" hidden="1" x14ac:dyDescent="0.25">
      <c r="A1477" s="255" t="str">
        <f>IF(B1477=1,A1467,"")</f>
        <v/>
      </c>
      <c r="B1477" s="39" t="str">
        <f t="shared" si="106"/>
        <v/>
      </c>
      <c r="C1477" s="138">
        <f>VLOOKUP($Y$19,CAD!$H$7:$I$31,2,0)</f>
        <v>0</v>
      </c>
      <c r="D1477" s="40">
        <v>0</v>
      </c>
      <c r="E1477" s="40">
        <v>0</v>
      </c>
      <c r="F1477" s="40">
        <v>0</v>
      </c>
      <c r="G1477" s="40">
        <v>0</v>
      </c>
      <c r="H1477" s="40">
        <v>0</v>
      </c>
      <c r="I1477" s="40">
        <v>0</v>
      </c>
      <c r="J1477" s="40">
        <v>0</v>
      </c>
      <c r="K1477" s="40">
        <v>0</v>
      </c>
      <c r="L1477" s="40">
        <v>0</v>
      </c>
      <c r="M1477" s="40">
        <v>0</v>
      </c>
      <c r="N1477" s="40">
        <v>0</v>
      </c>
      <c r="O1477" s="40">
        <v>0</v>
      </c>
      <c r="P1477" s="141">
        <f t="shared" si="107"/>
        <v>0</v>
      </c>
    </row>
    <row r="1478" spans="1:16" hidden="1" x14ac:dyDescent="0.25">
      <c r="A1478" s="255" t="str">
        <f>IF(B1478=1,A1467,"")</f>
        <v/>
      </c>
      <c r="B1478" s="39" t="str">
        <f t="shared" si="106"/>
        <v/>
      </c>
      <c r="C1478" s="138">
        <f>VLOOKUP($Y$20,CAD!$H$7:$I$31,2,0)</f>
        <v>0</v>
      </c>
      <c r="D1478" s="40">
        <v>0</v>
      </c>
      <c r="E1478" s="40">
        <v>0</v>
      </c>
      <c r="F1478" s="40">
        <v>0</v>
      </c>
      <c r="G1478" s="40">
        <v>0</v>
      </c>
      <c r="H1478" s="40">
        <v>0</v>
      </c>
      <c r="I1478" s="40">
        <v>0</v>
      </c>
      <c r="J1478" s="40">
        <v>0</v>
      </c>
      <c r="K1478" s="40">
        <v>0</v>
      </c>
      <c r="L1478" s="40">
        <v>0</v>
      </c>
      <c r="M1478" s="40">
        <v>0</v>
      </c>
      <c r="N1478" s="40">
        <v>0</v>
      </c>
      <c r="O1478" s="40">
        <v>0</v>
      </c>
      <c r="P1478" s="141">
        <f t="shared" si="107"/>
        <v>0</v>
      </c>
    </row>
    <row r="1479" spans="1:16" hidden="1" x14ac:dyDescent="0.25">
      <c r="A1479" s="255" t="str">
        <f>IF(B1479=1,A1467,"")</f>
        <v/>
      </c>
      <c r="B1479" s="39" t="str">
        <f t="shared" si="106"/>
        <v/>
      </c>
      <c r="C1479" s="138">
        <f>VLOOKUP($Y$21,CAD!$H$7:$I$31,2,0)</f>
        <v>0</v>
      </c>
      <c r="D1479" s="40">
        <v>0</v>
      </c>
      <c r="E1479" s="40">
        <v>0</v>
      </c>
      <c r="F1479" s="40">
        <v>0</v>
      </c>
      <c r="G1479" s="40">
        <v>0</v>
      </c>
      <c r="H1479" s="40">
        <v>0</v>
      </c>
      <c r="I1479" s="40">
        <v>0</v>
      </c>
      <c r="J1479" s="40">
        <v>0</v>
      </c>
      <c r="K1479" s="40">
        <v>0</v>
      </c>
      <c r="L1479" s="40">
        <v>0</v>
      </c>
      <c r="M1479" s="40">
        <v>0</v>
      </c>
      <c r="N1479" s="40">
        <v>0</v>
      </c>
      <c r="O1479" s="40">
        <v>0</v>
      </c>
      <c r="P1479" s="141">
        <f t="shared" si="107"/>
        <v>0</v>
      </c>
    </row>
    <row r="1480" spans="1:16" hidden="1" x14ac:dyDescent="0.25">
      <c r="A1480" s="255" t="str">
        <f>IF(B1480=1,A1467,"")</f>
        <v/>
      </c>
      <c r="B1480" s="39" t="str">
        <f t="shared" si="106"/>
        <v/>
      </c>
      <c r="C1480" s="138">
        <f>VLOOKUP($Y$22,CAD!$H$7:$I$31,2,0)</f>
        <v>0</v>
      </c>
      <c r="D1480" s="40">
        <v>0</v>
      </c>
      <c r="E1480" s="40">
        <v>0</v>
      </c>
      <c r="F1480" s="40">
        <v>0</v>
      </c>
      <c r="G1480" s="40">
        <v>0</v>
      </c>
      <c r="H1480" s="40">
        <v>0</v>
      </c>
      <c r="I1480" s="40">
        <v>0</v>
      </c>
      <c r="J1480" s="40">
        <v>0</v>
      </c>
      <c r="K1480" s="40">
        <v>0</v>
      </c>
      <c r="L1480" s="40">
        <v>0</v>
      </c>
      <c r="M1480" s="40">
        <v>0</v>
      </c>
      <c r="N1480" s="40">
        <v>0</v>
      </c>
      <c r="O1480" s="40">
        <v>0</v>
      </c>
      <c r="P1480" s="141">
        <f t="shared" si="107"/>
        <v>0</v>
      </c>
    </row>
    <row r="1481" spans="1:16" hidden="1" x14ac:dyDescent="0.25">
      <c r="A1481" s="255" t="str">
        <f>IF(B1481=1,A1467,"")</f>
        <v/>
      </c>
      <c r="B1481" s="39" t="str">
        <f t="shared" si="106"/>
        <v/>
      </c>
      <c r="C1481" s="138">
        <f>VLOOKUP($Y$23,CAD!$H$7:$I$31,2,0)</f>
        <v>0</v>
      </c>
      <c r="D1481" s="40">
        <v>0</v>
      </c>
      <c r="E1481" s="40">
        <v>0</v>
      </c>
      <c r="F1481" s="40">
        <v>0</v>
      </c>
      <c r="G1481" s="40">
        <v>0</v>
      </c>
      <c r="H1481" s="40">
        <v>0</v>
      </c>
      <c r="I1481" s="40">
        <v>0</v>
      </c>
      <c r="J1481" s="40">
        <v>0</v>
      </c>
      <c r="K1481" s="40">
        <v>0</v>
      </c>
      <c r="L1481" s="40">
        <v>0</v>
      </c>
      <c r="M1481" s="40">
        <v>0</v>
      </c>
      <c r="N1481" s="40">
        <v>0</v>
      </c>
      <c r="O1481" s="40">
        <v>0</v>
      </c>
      <c r="P1481" s="141">
        <f t="shared" si="107"/>
        <v>0</v>
      </c>
    </row>
    <row r="1482" spans="1:16" hidden="1" x14ac:dyDescent="0.25">
      <c r="A1482" s="255" t="str">
        <f>IF(B1482=1,A1467,"")</f>
        <v/>
      </c>
      <c r="B1482" s="39" t="str">
        <f t="shared" si="106"/>
        <v/>
      </c>
      <c r="C1482" s="138">
        <f>VLOOKUP($Y$24,CAD!$H$7:$I$31,2,0)</f>
        <v>0</v>
      </c>
      <c r="D1482" s="40">
        <v>0</v>
      </c>
      <c r="E1482" s="40">
        <v>0</v>
      </c>
      <c r="F1482" s="40">
        <v>0</v>
      </c>
      <c r="G1482" s="40">
        <v>0</v>
      </c>
      <c r="H1482" s="40">
        <v>0</v>
      </c>
      <c r="I1482" s="40">
        <v>0</v>
      </c>
      <c r="J1482" s="40">
        <v>0</v>
      </c>
      <c r="K1482" s="40">
        <v>0</v>
      </c>
      <c r="L1482" s="40">
        <v>0</v>
      </c>
      <c r="M1482" s="40">
        <v>0</v>
      </c>
      <c r="N1482" s="40">
        <v>0</v>
      </c>
      <c r="O1482" s="40">
        <v>0</v>
      </c>
      <c r="P1482" s="141">
        <f t="shared" si="107"/>
        <v>0</v>
      </c>
    </row>
    <row r="1483" spans="1:16" hidden="1" x14ac:dyDescent="0.25">
      <c r="A1483" s="255" t="str">
        <f>IF(B1483=1,A1467,"")</f>
        <v/>
      </c>
      <c r="B1483" s="39" t="str">
        <f t="shared" si="106"/>
        <v/>
      </c>
      <c r="C1483" s="138">
        <f>VLOOKUP($Y$25,CAD!$H$7:$I$31,2,0)</f>
        <v>0</v>
      </c>
      <c r="D1483" s="40">
        <v>0</v>
      </c>
      <c r="E1483" s="40">
        <v>0</v>
      </c>
      <c r="F1483" s="40">
        <v>0</v>
      </c>
      <c r="G1483" s="40">
        <v>0</v>
      </c>
      <c r="H1483" s="40">
        <v>0</v>
      </c>
      <c r="I1483" s="40">
        <v>0</v>
      </c>
      <c r="J1483" s="40">
        <v>0</v>
      </c>
      <c r="K1483" s="40">
        <v>0</v>
      </c>
      <c r="L1483" s="40">
        <v>0</v>
      </c>
      <c r="M1483" s="40">
        <v>0</v>
      </c>
      <c r="N1483" s="40">
        <v>0</v>
      </c>
      <c r="O1483" s="40">
        <v>0</v>
      </c>
      <c r="P1483" s="141">
        <f t="shared" si="107"/>
        <v>0</v>
      </c>
    </row>
    <row r="1484" spans="1:16" hidden="1" x14ac:dyDescent="0.25">
      <c r="A1484" s="255" t="str">
        <f>IF(B1484=1,A1467,"")</f>
        <v/>
      </c>
      <c r="B1484" s="39" t="str">
        <f t="shared" si="106"/>
        <v/>
      </c>
      <c r="C1484" s="138">
        <f>VLOOKUP($Y$26,CAD!$H$7:$I$31,2,0)</f>
        <v>0</v>
      </c>
      <c r="D1484" s="40">
        <v>0</v>
      </c>
      <c r="E1484" s="40">
        <v>0</v>
      </c>
      <c r="F1484" s="40">
        <v>0</v>
      </c>
      <c r="G1484" s="40">
        <v>0</v>
      </c>
      <c r="H1484" s="40">
        <v>0</v>
      </c>
      <c r="I1484" s="40">
        <v>0</v>
      </c>
      <c r="J1484" s="40">
        <v>0</v>
      </c>
      <c r="K1484" s="40">
        <v>0</v>
      </c>
      <c r="L1484" s="40">
        <v>0</v>
      </c>
      <c r="M1484" s="40">
        <v>0</v>
      </c>
      <c r="N1484" s="40">
        <v>0</v>
      </c>
      <c r="O1484" s="40">
        <v>0</v>
      </c>
      <c r="P1484" s="141">
        <f t="shared" si="107"/>
        <v>0</v>
      </c>
    </row>
    <row r="1485" spans="1:16" hidden="1" x14ac:dyDescent="0.25">
      <c r="A1485" s="255" t="str">
        <f>IF(B1485=1,A1467,"")</f>
        <v/>
      </c>
      <c r="B1485" s="39" t="str">
        <f t="shared" si="106"/>
        <v/>
      </c>
      <c r="C1485" s="138">
        <f>VLOOKUP($Y$27,CAD!$H$7:$I$31,2,0)</f>
        <v>0</v>
      </c>
      <c r="D1485" s="40">
        <v>0</v>
      </c>
      <c r="E1485" s="40">
        <v>0</v>
      </c>
      <c r="F1485" s="40">
        <v>0</v>
      </c>
      <c r="G1485" s="40">
        <v>0</v>
      </c>
      <c r="H1485" s="40">
        <v>0</v>
      </c>
      <c r="I1485" s="40">
        <v>0</v>
      </c>
      <c r="J1485" s="40">
        <v>0</v>
      </c>
      <c r="K1485" s="40">
        <v>0</v>
      </c>
      <c r="L1485" s="40">
        <v>0</v>
      </c>
      <c r="M1485" s="40">
        <v>0</v>
      </c>
      <c r="N1485" s="40">
        <v>0</v>
      </c>
      <c r="O1485" s="40">
        <v>0</v>
      </c>
      <c r="P1485" s="141">
        <f t="shared" si="107"/>
        <v>0</v>
      </c>
    </row>
    <row r="1486" spans="1:16" hidden="1" x14ac:dyDescent="0.25">
      <c r="A1486" s="255" t="str">
        <f>IF(B1486=1,A1467,"")</f>
        <v/>
      </c>
      <c r="B1486" s="39" t="str">
        <f t="shared" si="106"/>
        <v/>
      </c>
      <c r="C1486" s="138">
        <f>VLOOKUP($Y$28,CAD!$H$7:$I$31,2,0)</f>
        <v>0</v>
      </c>
      <c r="D1486" s="40">
        <v>0</v>
      </c>
      <c r="E1486" s="40">
        <v>0</v>
      </c>
      <c r="F1486" s="40">
        <v>0</v>
      </c>
      <c r="G1486" s="40">
        <v>0</v>
      </c>
      <c r="H1486" s="40">
        <v>0</v>
      </c>
      <c r="I1486" s="40">
        <v>0</v>
      </c>
      <c r="J1486" s="40">
        <v>0</v>
      </c>
      <c r="K1486" s="40">
        <v>0</v>
      </c>
      <c r="L1486" s="40">
        <v>0</v>
      </c>
      <c r="M1486" s="40">
        <v>0</v>
      </c>
      <c r="N1486" s="40">
        <v>0</v>
      </c>
      <c r="O1486" s="40">
        <v>0</v>
      </c>
      <c r="P1486" s="141">
        <f t="shared" si="107"/>
        <v>0</v>
      </c>
    </row>
    <row r="1487" spans="1:16" hidden="1" x14ac:dyDescent="0.25">
      <c r="A1487" s="255" t="str">
        <f>IF(B1487=1,A1467,"")</f>
        <v/>
      </c>
      <c r="B1487" s="39" t="str">
        <f t="shared" si="106"/>
        <v/>
      </c>
      <c r="C1487" s="138">
        <f>VLOOKUP($Y$29,CAD!$H$7:$I$31,2,0)</f>
        <v>0</v>
      </c>
      <c r="D1487" s="40">
        <v>0</v>
      </c>
      <c r="E1487" s="40">
        <v>0</v>
      </c>
      <c r="F1487" s="40">
        <v>0</v>
      </c>
      <c r="G1487" s="40">
        <v>0</v>
      </c>
      <c r="H1487" s="40">
        <v>0</v>
      </c>
      <c r="I1487" s="40">
        <v>0</v>
      </c>
      <c r="J1487" s="40">
        <v>0</v>
      </c>
      <c r="K1487" s="40">
        <v>0</v>
      </c>
      <c r="L1487" s="40">
        <v>0</v>
      </c>
      <c r="M1487" s="40">
        <v>0</v>
      </c>
      <c r="N1487" s="40">
        <v>0</v>
      </c>
      <c r="O1487" s="40">
        <v>0</v>
      </c>
      <c r="P1487" s="141">
        <f t="shared" si="107"/>
        <v>0</v>
      </c>
    </row>
    <row r="1488" spans="1:16" hidden="1" x14ac:dyDescent="0.25">
      <c r="A1488" s="255" t="str">
        <f>IF(B1488=1,A1467,"")</f>
        <v/>
      </c>
      <c r="B1488" s="39" t="str">
        <f t="shared" si="106"/>
        <v/>
      </c>
      <c r="C1488" s="138">
        <f>VLOOKUP($Y$30,CAD!$H$7:$I$31,2,0)</f>
        <v>0</v>
      </c>
      <c r="D1488" s="40">
        <v>0</v>
      </c>
      <c r="E1488" s="40">
        <v>0</v>
      </c>
      <c r="F1488" s="40">
        <v>0</v>
      </c>
      <c r="G1488" s="40">
        <v>0</v>
      </c>
      <c r="H1488" s="40">
        <v>0</v>
      </c>
      <c r="I1488" s="40">
        <v>0</v>
      </c>
      <c r="J1488" s="40">
        <v>0</v>
      </c>
      <c r="K1488" s="40">
        <v>0</v>
      </c>
      <c r="L1488" s="40">
        <v>0</v>
      </c>
      <c r="M1488" s="40">
        <v>0</v>
      </c>
      <c r="N1488" s="40">
        <v>0</v>
      </c>
      <c r="O1488" s="40">
        <v>0</v>
      </c>
      <c r="P1488" s="141">
        <f t="shared" si="107"/>
        <v>0</v>
      </c>
    </row>
    <row r="1489" spans="1:16" hidden="1" x14ac:dyDescent="0.25">
      <c r="A1489" s="255" t="str">
        <f>IF(B1489=1,A1467,"")</f>
        <v/>
      </c>
      <c r="B1489" s="39" t="str">
        <f t="shared" si="106"/>
        <v/>
      </c>
      <c r="C1489" s="138">
        <f>VLOOKUP($Y$31,CAD!$H$7:$I$31,2,0)</f>
        <v>0</v>
      </c>
      <c r="D1489" s="40">
        <v>0</v>
      </c>
      <c r="E1489" s="40">
        <v>0</v>
      </c>
      <c r="F1489" s="40">
        <v>0</v>
      </c>
      <c r="G1489" s="40">
        <v>0</v>
      </c>
      <c r="H1489" s="40">
        <v>0</v>
      </c>
      <c r="I1489" s="40">
        <v>0</v>
      </c>
      <c r="J1489" s="40">
        <v>0</v>
      </c>
      <c r="K1489" s="40">
        <v>0</v>
      </c>
      <c r="L1489" s="40">
        <v>0</v>
      </c>
      <c r="M1489" s="40">
        <v>0</v>
      </c>
      <c r="N1489" s="40">
        <v>0</v>
      </c>
      <c r="O1489" s="40">
        <v>0</v>
      </c>
      <c r="P1489" s="141">
        <f t="shared" si="107"/>
        <v>0</v>
      </c>
    </row>
    <row r="1490" spans="1:16" hidden="1" x14ac:dyDescent="0.25">
      <c r="A1490" s="255" t="str">
        <f>IF(B1490=1,A1467,"")</f>
        <v/>
      </c>
      <c r="B1490" s="39" t="str">
        <f t="shared" si="106"/>
        <v/>
      </c>
      <c r="C1490" s="138">
        <f>VLOOKUP($Y$32,CAD!$H$7:$I$31,2,0)</f>
        <v>0</v>
      </c>
      <c r="D1490" s="40">
        <v>0</v>
      </c>
      <c r="E1490" s="40">
        <v>0</v>
      </c>
      <c r="F1490" s="40">
        <v>0</v>
      </c>
      <c r="G1490" s="40">
        <v>0</v>
      </c>
      <c r="H1490" s="40">
        <v>0</v>
      </c>
      <c r="I1490" s="40">
        <v>0</v>
      </c>
      <c r="J1490" s="40">
        <v>0</v>
      </c>
      <c r="K1490" s="40">
        <v>0</v>
      </c>
      <c r="L1490" s="40">
        <v>0</v>
      </c>
      <c r="M1490" s="40">
        <v>0</v>
      </c>
      <c r="N1490" s="40">
        <v>0</v>
      </c>
      <c r="O1490" s="40">
        <v>0</v>
      </c>
      <c r="P1490" s="141">
        <f t="shared" si="107"/>
        <v>0</v>
      </c>
    </row>
    <row r="1491" spans="1:16" hidden="1" x14ac:dyDescent="0.25">
      <c r="A1491" s="255" t="str">
        <f>IF(B1491=1,A1467,"")</f>
        <v/>
      </c>
      <c r="B1491" s="39" t="str">
        <f t="shared" si="106"/>
        <v/>
      </c>
      <c r="C1491" s="138">
        <f>VLOOKUP($Y$33,CAD!$H$7:$I$31,2,0)</f>
        <v>0</v>
      </c>
      <c r="D1491" s="40">
        <v>0</v>
      </c>
      <c r="E1491" s="40">
        <v>0</v>
      </c>
      <c r="F1491" s="40">
        <v>0</v>
      </c>
      <c r="G1491" s="40">
        <v>0</v>
      </c>
      <c r="H1491" s="40">
        <v>0</v>
      </c>
      <c r="I1491" s="40">
        <v>0</v>
      </c>
      <c r="J1491" s="40">
        <v>0</v>
      </c>
      <c r="K1491" s="40">
        <v>0</v>
      </c>
      <c r="L1491" s="40">
        <v>0</v>
      </c>
      <c r="M1491" s="40">
        <v>0</v>
      </c>
      <c r="N1491" s="40">
        <v>0</v>
      </c>
      <c r="O1491" s="40">
        <v>0</v>
      </c>
      <c r="P1491" s="141">
        <f t="shared" si="107"/>
        <v>0</v>
      </c>
    </row>
    <row r="1492" spans="1:16" hidden="1" x14ac:dyDescent="0.25">
      <c r="A1492" s="255" t="str">
        <f>IF(B1492=1,A1467,"")</f>
        <v/>
      </c>
      <c r="B1492" s="39" t="str">
        <f t="shared" si="106"/>
        <v/>
      </c>
      <c r="C1492" s="138">
        <f>VLOOKUP($Y$34,CAD!$H$7:$I$31,2,0)</f>
        <v>0</v>
      </c>
      <c r="D1492" s="40">
        <v>0</v>
      </c>
      <c r="E1492" s="40">
        <v>0</v>
      </c>
      <c r="F1492" s="40">
        <v>0</v>
      </c>
      <c r="G1492" s="40">
        <v>0</v>
      </c>
      <c r="H1492" s="40">
        <v>0</v>
      </c>
      <c r="I1492" s="40">
        <v>0</v>
      </c>
      <c r="J1492" s="40">
        <v>0</v>
      </c>
      <c r="K1492" s="40">
        <v>0</v>
      </c>
      <c r="L1492" s="40">
        <v>0</v>
      </c>
      <c r="M1492" s="40">
        <v>0</v>
      </c>
      <c r="N1492" s="40">
        <v>0</v>
      </c>
      <c r="O1492" s="40">
        <v>0</v>
      </c>
      <c r="P1492" s="141">
        <f t="shared" si="107"/>
        <v>0</v>
      </c>
    </row>
    <row r="1493" spans="1:16" hidden="1" x14ac:dyDescent="0.25">
      <c r="A1493" s="255" t="str">
        <f>IF(B1493=1,A1467,"")</f>
        <v/>
      </c>
      <c r="B1493" s="39" t="str">
        <f t="shared" si="106"/>
        <v/>
      </c>
      <c r="C1493" s="137">
        <f>VLOOKUP($Y$35,CAD!$J$7:$K$31,2,0)</f>
        <v>0</v>
      </c>
      <c r="D1493" s="40">
        <v>0</v>
      </c>
      <c r="E1493" s="40">
        <v>0</v>
      </c>
      <c r="F1493" s="40">
        <v>0</v>
      </c>
      <c r="G1493" s="40">
        <v>0</v>
      </c>
      <c r="H1493" s="40">
        <v>0</v>
      </c>
      <c r="I1493" s="40">
        <v>0</v>
      </c>
      <c r="J1493" s="40">
        <v>0</v>
      </c>
      <c r="K1493" s="40">
        <v>0</v>
      </c>
      <c r="L1493" s="40">
        <v>0</v>
      </c>
      <c r="M1493" s="40">
        <v>0</v>
      </c>
      <c r="N1493" s="40">
        <v>0</v>
      </c>
      <c r="O1493" s="40">
        <v>0</v>
      </c>
      <c r="P1493" s="141">
        <f t="shared" si="107"/>
        <v>0</v>
      </c>
    </row>
    <row r="1494" spans="1:16" hidden="1" x14ac:dyDescent="0.25">
      <c r="A1494" s="255" t="str">
        <f>IF(B1494=1,A1467,"")</f>
        <v/>
      </c>
      <c r="B1494" s="39" t="str">
        <f t="shared" si="106"/>
        <v/>
      </c>
      <c r="C1494" s="137">
        <f>VLOOKUP($Y$36,CAD!$J$7:$K$31,2,0)</f>
        <v>0</v>
      </c>
      <c r="D1494" s="40">
        <v>0</v>
      </c>
      <c r="E1494" s="40">
        <v>0</v>
      </c>
      <c r="F1494" s="40">
        <v>0</v>
      </c>
      <c r="G1494" s="40">
        <v>0</v>
      </c>
      <c r="H1494" s="40">
        <v>0</v>
      </c>
      <c r="I1494" s="40">
        <v>0</v>
      </c>
      <c r="J1494" s="40">
        <v>0</v>
      </c>
      <c r="K1494" s="40">
        <v>0</v>
      </c>
      <c r="L1494" s="40">
        <v>0</v>
      </c>
      <c r="M1494" s="40">
        <v>0</v>
      </c>
      <c r="N1494" s="40">
        <v>0</v>
      </c>
      <c r="O1494" s="40">
        <v>0</v>
      </c>
      <c r="P1494" s="141">
        <f t="shared" si="107"/>
        <v>0</v>
      </c>
    </row>
    <row r="1495" spans="1:16" hidden="1" x14ac:dyDescent="0.25">
      <c r="A1495" s="255" t="str">
        <f>IF(B1495=1,A1467,"")</f>
        <v/>
      </c>
      <c r="B1495" s="39" t="str">
        <f t="shared" si="106"/>
        <v/>
      </c>
      <c r="C1495" s="137">
        <f>VLOOKUP($Y$37,CAD!$J$7:$K$31,2,0)</f>
        <v>0</v>
      </c>
      <c r="D1495" s="40">
        <v>0</v>
      </c>
      <c r="E1495" s="40">
        <v>0</v>
      </c>
      <c r="F1495" s="40">
        <v>0</v>
      </c>
      <c r="G1495" s="40">
        <v>0</v>
      </c>
      <c r="H1495" s="40">
        <v>0</v>
      </c>
      <c r="I1495" s="40">
        <v>0</v>
      </c>
      <c r="J1495" s="40">
        <v>0</v>
      </c>
      <c r="K1495" s="40">
        <v>0</v>
      </c>
      <c r="L1495" s="40">
        <v>0</v>
      </c>
      <c r="M1495" s="40">
        <v>0</v>
      </c>
      <c r="N1495" s="40">
        <v>0</v>
      </c>
      <c r="O1495" s="40">
        <v>0</v>
      </c>
      <c r="P1495" s="141">
        <f t="shared" si="107"/>
        <v>0</v>
      </c>
    </row>
    <row r="1496" spans="1:16" hidden="1" x14ac:dyDescent="0.25">
      <c r="A1496" s="255" t="str">
        <f>IF(B1496=1,A1467,"")</f>
        <v/>
      </c>
      <c r="B1496" s="39" t="str">
        <f t="shared" si="106"/>
        <v/>
      </c>
      <c r="C1496" s="137">
        <f>VLOOKUP($Y$38,CAD!$J$7:$K$31,2,0)</f>
        <v>0</v>
      </c>
      <c r="D1496" s="40">
        <v>0</v>
      </c>
      <c r="E1496" s="40">
        <v>0</v>
      </c>
      <c r="F1496" s="40">
        <v>0</v>
      </c>
      <c r="G1496" s="40">
        <v>0</v>
      </c>
      <c r="H1496" s="40">
        <v>0</v>
      </c>
      <c r="I1496" s="40">
        <v>0</v>
      </c>
      <c r="J1496" s="40">
        <v>0</v>
      </c>
      <c r="K1496" s="40">
        <v>0</v>
      </c>
      <c r="L1496" s="40">
        <v>0</v>
      </c>
      <c r="M1496" s="40">
        <v>0</v>
      </c>
      <c r="N1496" s="40">
        <v>0</v>
      </c>
      <c r="O1496" s="40">
        <v>0</v>
      </c>
      <c r="P1496" s="141">
        <f t="shared" si="107"/>
        <v>0</v>
      </c>
    </row>
    <row r="1497" spans="1:16" hidden="1" x14ac:dyDescent="0.25">
      <c r="A1497" s="255" t="str">
        <f>IF(B1497=1,A1467,"")</f>
        <v/>
      </c>
      <c r="B1497" s="39" t="str">
        <f t="shared" si="106"/>
        <v/>
      </c>
      <c r="C1497" s="137">
        <f>VLOOKUP($Y$39,CAD!$J$7:$K$31,2,0)</f>
        <v>0</v>
      </c>
      <c r="D1497" s="40">
        <v>0</v>
      </c>
      <c r="E1497" s="40">
        <v>0</v>
      </c>
      <c r="F1497" s="40">
        <v>0</v>
      </c>
      <c r="G1497" s="40">
        <v>0</v>
      </c>
      <c r="H1497" s="40">
        <v>0</v>
      </c>
      <c r="I1497" s="40">
        <v>0</v>
      </c>
      <c r="J1497" s="40">
        <v>0</v>
      </c>
      <c r="K1497" s="40">
        <v>0</v>
      </c>
      <c r="L1497" s="40">
        <v>0</v>
      </c>
      <c r="M1497" s="40">
        <v>0</v>
      </c>
      <c r="N1497" s="40">
        <v>0</v>
      </c>
      <c r="O1497" s="40">
        <v>0</v>
      </c>
      <c r="P1497" s="141">
        <f t="shared" si="107"/>
        <v>0</v>
      </c>
    </row>
    <row r="1498" spans="1:16" hidden="1" x14ac:dyDescent="0.25">
      <c r="A1498" s="255" t="str">
        <f>IF(B1498=1,A1467,"")</f>
        <v/>
      </c>
      <c r="B1498" s="39" t="str">
        <f t="shared" si="106"/>
        <v/>
      </c>
      <c r="C1498" s="137">
        <f>VLOOKUP($Y$40,CAD!$J$7:$K$31,2,0)</f>
        <v>0</v>
      </c>
      <c r="D1498" s="40">
        <v>0</v>
      </c>
      <c r="E1498" s="40">
        <v>0</v>
      </c>
      <c r="F1498" s="40">
        <v>0</v>
      </c>
      <c r="G1498" s="40">
        <v>0</v>
      </c>
      <c r="H1498" s="40">
        <v>0</v>
      </c>
      <c r="I1498" s="40">
        <v>0</v>
      </c>
      <c r="J1498" s="40">
        <v>0</v>
      </c>
      <c r="K1498" s="40">
        <v>0</v>
      </c>
      <c r="L1498" s="40">
        <v>0</v>
      </c>
      <c r="M1498" s="40">
        <v>0</v>
      </c>
      <c r="N1498" s="40">
        <v>0</v>
      </c>
      <c r="O1498" s="40">
        <v>0</v>
      </c>
      <c r="P1498" s="141">
        <f t="shared" si="107"/>
        <v>0</v>
      </c>
    </row>
    <row r="1499" spans="1:16" hidden="1" x14ac:dyDescent="0.25">
      <c r="A1499" s="255" t="str">
        <f>IF(B1499=1,A1467,"")</f>
        <v/>
      </c>
      <c r="B1499" s="39" t="str">
        <f t="shared" si="106"/>
        <v/>
      </c>
      <c r="C1499" s="137">
        <f>VLOOKUP($Y$41,CAD!$J$7:$K$31,2,0)</f>
        <v>0</v>
      </c>
      <c r="D1499" s="40">
        <v>0</v>
      </c>
      <c r="E1499" s="40">
        <v>0</v>
      </c>
      <c r="F1499" s="40">
        <v>0</v>
      </c>
      <c r="G1499" s="40">
        <v>0</v>
      </c>
      <c r="H1499" s="40">
        <v>0</v>
      </c>
      <c r="I1499" s="40">
        <v>0</v>
      </c>
      <c r="J1499" s="40">
        <v>0</v>
      </c>
      <c r="K1499" s="40">
        <v>0</v>
      </c>
      <c r="L1499" s="40">
        <v>0</v>
      </c>
      <c r="M1499" s="40">
        <v>0</v>
      </c>
      <c r="N1499" s="40">
        <v>0</v>
      </c>
      <c r="O1499" s="40">
        <v>0</v>
      </c>
      <c r="P1499" s="141">
        <f t="shared" si="107"/>
        <v>0</v>
      </c>
    </row>
    <row r="1500" spans="1:16" hidden="1" x14ac:dyDescent="0.25">
      <c r="A1500" s="255" t="str">
        <f>IF(B1500=1,A1467,"")</f>
        <v/>
      </c>
      <c r="B1500" s="39" t="str">
        <f t="shared" si="106"/>
        <v/>
      </c>
      <c r="C1500" s="137">
        <f>VLOOKUP($Y$42,CAD!$J$7:$K$31,2,0)</f>
        <v>0</v>
      </c>
      <c r="D1500" s="40">
        <v>0</v>
      </c>
      <c r="E1500" s="40">
        <v>0</v>
      </c>
      <c r="F1500" s="40">
        <v>0</v>
      </c>
      <c r="G1500" s="40">
        <v>0</v>
      </c>
      <c r="H1500" s="40">
        <v>0</v>
      </c>
      <c r="I1500" s="40">
        <v>0</v>
      </c>
      <c r="J1500" s="40">
        <v>0</v>
      </c>
      <c r="K1500" s="40">
        <v>0</v>
      </c>
      <c r="L1500" s="40">
        <v>0</v>
      </c>
      <c r="M1500" s="40">
        <v>0</v>
      </c>
      <c r="N1500" s="40">
        <v>0</v>
      </c>
      <c r="O1500" s="40">
        <v>0</v>
      </c>
      <c r="P1500" s="141">
        <f t="shared" si="107"/>
        <v>0</v>
      </c>
    </row>
    <row r="1501" spans="1:16" hidden="1" x14ac:dyDescent="0.25">
      <c r="A1501" s="255" t="str">
        <f>IF(B1501=1,A1467,"")</f>
        <v/>
      </c>
      <c r="B1501" s="39" t="str">
        <f t="shared" si="106"/>
        <v/>
      </c>
      <c r="C1501" s="137">
        <f>VLOOKUP($Y$43,CAD!$J$7:$K$31,2,0)</f>
        <v>0</v>
      </c>
      <c r="D1501" s="40">
        <v>0</v>
      </c>
      <c r="E1501" s="40">
        <v>0</v>
      </c>
      <c r="F1501" s="40">
        <v>0</v>
      </c>
      <c r="G1501" s="40">
        <v>0</v>
      </c>
      <c r="H1501" s="40">
        <v>0</v>
      </c>
      <c r="I1501" s="40">
        <v>0</v>
      </c>
      <c r="J1501" s="40">
        <v>0</v>
      </c>
      <c r="K1501" s="40">
        <v>0</v>
      </c>
      <c r="L1501" s="40">
        <v>0</v>
      </c>
      <c r="M1501" s="40">
        <v>0</v>
      </c>
      <c r="N1501" s="40">
        <v>0</v>
      </c>
      <c r="O1501" s="40">
        <v>0</v>
      </c>
      <c r="P1501" s="141">
        <f t="shared" si="107"/>
        <v>0</v>
      </c>
    </row>
    <row r="1502" spans="1:16" hidden="1" x14ac:dyDescent="0.25">
      <c r="A1502" s="255" t="str">
        <f>IF(B1502=1,A1467,"")</f>
        <v/>
      </c>
      <c r="B1502" s="39" t="str">
        <f t="shared" si="106"/>
        <v/>
      </c>
      <c r="C1502" s="137">
        <f>VLOOKUP($Y$44,CAD!$J$7:$K$31,2,0)</f>
        <v>0</v>
      </c>
      <c r="D1502" s="40">
        <v>0</v>
      </c>
      <c r="E1502" s="40">
        <v>0</v>
      </c>
      <c r="F1502" s="40">
        <v>0</v>
      </c>
      <c r="G1502" s="40">
        <v>0</v>
      </c>
      <c r="H1502" s="40">
        <v>0</v>
      </c>
      <c r="I1502" s="40">
        <v>0</v>
      </c>
      <c r="J1502" s="40">
        <v>0</v>
      </c>
      <c r="K1502" s="40">
        <v>0</v>
      </c>
      <c r="L1502" s="40">
        <v>0</v>
      </c>
      <c r="M1502" s="40">
        <v>0</v>
      </c>
      <c r="N1502" s="40">
        <v>0</v>
      </c>
      <c r="O1502" s="40">
        <v>0</v>
      </c>
      <c r="P1502" s="141">
        <f t="shared" si="107"/>
        <v>0</v>
      </c>
    </row>
    <row r="1503" spans="1:16" hidden="1" x14ac:dyDescent="0.25">
      <c r="A1503" s="255" t="str">
        <f>IF(B1503=1,A1467,"")</f>
        <v/>
      </c>
      <c r="B1503" s="39" t="str">
        <f t="shared" si="106"/>
        <v/>
      </c>
      <c r="C1503" s="137">
        <f>VLOOKUP($Y$45,CAD!$J$7:$K$31,2,0)</f>
        <v>0</v>
      </c>
      <c r="D1503" s="40">
        <v>0</v>
      </c>
      <c r="E1503" s="40">
        <v>0</v>
      </c>
      <c r="F1503" s="40">
        <v>0</v>
      </c>
      <c r="G1503" s="40">
        <v>0</v>
      </c>
      <c r="H1503" s="40">
        <v>0</v>
      </c>
      <c r="I1503" s="40">
        <v>0</v>
      </c>
      <c r="J1503" s="40">
        <v>0</v>
      </c>
      <c r="K1503" s="40">
        <v>0</v>
      </c>
      <c r="L1503" s="40">
        <v>0</v>
      </c>
      <c r="M1503" s="40">
        <v>0</v>
      </c>
      <c r="N1503" s="40">
        <v>0</v>
      </c>
      <c r="O1503" s="40">
        <v>0</v>
      </c>
      <c r="P1503" s="141">
        <f t="shared" si="107"/>
        <v>0</v>
      </c>
    </row>
    <row r="1504" spans="1:16" hidden="1" x14ac:dyDescent="0.25">
      <c r="A1504" s="255" t="str">
        <f>IF(B1504=1,A1467,"")</f>
        <v/>
      </c>
      <c r="B1504" s="39" t="str">
        <f t="shared" si="106"/>
        <v/>
      </c>
      <c r="C1504" s="137">
        <f>VLOOKUP($Y$46,CAD!$J$7:$K$31,2,0)</f>
        <v>0</v>
      </c>
      <c r="D1504" s="40">
        <v>0</v>
      </c>
      <c r="E1504" s="40">
        <v>0</v>
      </c>
      <c r="F1504" s="40">
        <v>0</v>
      </c>
      <c r="G1504" s="40">
        <v>0</v>
      </c>
      <c r="H1504" s="40">
        <v>0</v>
      </c>
      <c r="I1504" s="40">
        <v>0</v>
      </c>
      <c r="J1504" s="40">
        <v>0</v>
      </c>
      <c r="K1504" s="40">
        <v>0</v>
      </c>
      <c r="L1504" s="40">
        <v>0</v>
      </c>
      <c r="M1504" s="40">
        <v>0</v>
      </c>
      <c r="N1504" s="40">
        <v>0</v>
      </c>
      <c r="O1504" s="40">
        <v>0</v>
      </c>
      <c r="P1504" s="141">
        <f t="shared" si="107"/>
        <v>0</v>
      </c>
    </row>
    <row r="1505" spans="1:16" hidden="1" x14ac:dyDescent="0.25">
      <c r="A1505" s="255" t="str">
        <f>IF(B1505=1,A1467,"")</f>
        <v/>
      </c>
      <c r="B1505" s="39" t="str">
        <f t="shared" si="106"/>
        <v/>
      </c>
      <c r="C1505" s="137">
        <f>VLOOKUP($Y$47,CAD!$J$7:$K$31,2,0)</f>
        <v>0</v>
      </c>
      <c r="D1505" s="40">
        <v>0</v>
      </c>
      <c r="E1505" s="40">
        <v>0</v>
      </c>
      <c r="F1505" s="40">
        <v>0</v>
      </c>
      <c r="G1505" s="40">
        <v>0</v>
      </c>
      <c r="H1505" s="40">
        <v>0</v>
      </c>
      <c r="I1505" s="40">
        <v>0</v>
      </c>
      <c r="J1505" s="40">
        <v>0</v>
      </c>
      <c r="K1505" s="40">
        <v>0</v>
      </c>
      <c r="L1505" s="40">
        <v>0</v>
      </c>
      <c r="M1505" s="40">
        <v>0</v>
      </c>
      <c r="N1505" s="40">
        <v>0</v>
      </c>
      <c r="O1505" s="40">
        <v>0</v>
      </c>
      <c r="P1505" s="141">
        <f t="shared" si="107"/>
        <v>0</v>
      </c>
    </row>
    <row r="1506" spans="1:16" hidden="1" x14ac:dyDescent="0.25">
      <c r="A1506" s="255" t="str">
        <f>IF(B1506=1,A1467,"")</f>
        <v/>
      </c>
      <c r="B1506" s="39" t="str">
        <f t="shared" si="106"/>
        <v/>
      </c>
      <c r="C1506" s="137">
        <f>VLOOKUP($Y$48,CAD!$J$7:$K$31,2,0)</f>
        <v>0</v>
      </c>
      <c r="D1506" s="40">
        <v>0</v>
      </c>
      <c r="E1506" s="40">
        <v>0</v>
      </c>
      <c r="F1506" s="40">
        <v>0</v>
      </c>
      <c r="G1506" s="40">
        <v>0</v>
      </c>
      <c r="H1506" s="40">
        <v>0</v>
      </c>
      <c r="I1506" s="40">
        <v>0</v>
      </c>
      <c r="J1506" s="40">
        <v>0</v>
      </c>
      <c r="K1506" s="40">
        <v>0</v>
      </c>
      <c r="L1506" s="40">
        <v>0</v>
      </c>
      <c r="M1506" s="40">
        <v>0</v>
      </c>
      <c r="N1506" s="40">
        <v>0</v>
      </c>
      <c r="O1506" s="40">
        <v>0</v>
      </c>
      <c r="P1506" s="141">
        <f t="shared" si="107"/>
        <v>0</v>
      </c>
    </row>
    <row r="1507" spans="1:16" hidden="1" x14ac:dyDescent="0.25">
      <c r="A1507" s="255" t="str">
        <f>IF(B1507=1,A1467,"")</f>
        <v/>
      </c>
      <c r="B1507" s="39" t="str">
        <f t="shared" si="106"/>
        <v/>
      </c>
      <c r="C1507" s="137">
        <f>VLOOKUP($Y$49,CAD!$J$7:$K$31,2,0)</f>
        <v>0</v>
      </c>
      <c r="D1507" s="40">
        <v>0</v>
      </c>
      <c r="E1507" s="40">
        <v>0</v>
      </c>
      <c r="F1507" s="40">
        <v>0</v>
      </c>
      <c r="G1507" s="40">
        <v>0</v>
      </c>
      <c r="H1507" s="40">
        <v>0</v>
      </c>
      <c r="I1507" s="40">
        <v>0</v>
      </c>
      <c r="J1507" s="40">
        <v>0</v>
      </c>
      <c r="K1507" s="40">
        <v>0</v>
      </c>
      <c r="L1507" s="40">
        <v>0</v>
      </c>
      <c r="M1507" s="40">
        <v>0</v>
      </c>
      <c r="N1507" s="40">
        <v>0</v>
      </c>
      <c r="O1507" s="40">
        <v>0</v>
      </c>
      <c r="P1507" s="141">
        <f t="shared" si="107"/>
        <v>0</v>
      </c>
    </row>
    <row r="1508" spans="1:16" hidden="1" x14ac:dyDescent="0.25">
      <c r="A1508" s="255" t="str">
        <f>IF(B1508=1,A1467,"")</f>
        <v/>
      </c>
      <c r="B1508" s="39" t="str">
        <f t="shared" si="106"/>
        <v/>
      </c>
      <c r="C1508" s="137">
        <f>VLOOKUP($Y$50,CAD!$J$7:$K$31,2,0)</f>
        <v>0</v>
      </c>
      <c r="D1508" s="40">
        <v>0</v>
      </c>
      <c r="E1508" s="40">
        <v>0</v>
      </c>
      <c r="F1508" s="40">
        <v>0</v>
      </c>
      <c r="G1508" s="40">
        <v>0</v>
      </c>
      <c r="H1508" s="40">
        <v>0</v>
      </c>
      <c r="I1508" s="40">
        <v>0</v>
      </c>
      <c r="J1508" s="40">
        <v>0</v>
      </c>
      <c r="K1508" s="40">
        <v>0</v>
      </c>
      <c r="L1508" s="40">
        <v>0</v>
      </c>
      <c r="M1508" s="40">
        <v>0</v>
      </c>
      <c r="N1508" s="40">
        <v>0</v>
      </c>
      <c r="O1508" s="40">
        <v>0</v>
      </c>
      <c r="P1508" s="141">
        <f t="shared" si="107"/>
        <v>0</v>
      </c>
    </row>
    <row r="1509" spans="1:16" hidden="1" x14ac:dyDescent="0.25">
      <c r="A1509" s="255" t="str">
        <f>IF(B1509=1,A1467,"")</f>
        <v/>
      </c>
      <c r="B1509" s="39" t="str">
        <f t="shared" si="106"/>
        <v/>
      </c>
      <c r="C1509" s="137">
        <f>VLOOKUP($Y$51,CAD!$J$7:$K$31,2,0)</f>
        <v>0</v>
      </c>
      <c r="D1509" s="40">
        <v>0</v>
      </c>
      <c r="E1509" s="40">
        <v>0</v>
      </c>
      <c r="F1509" s="40">
        <v>0</v>
      </c>
      <c r="G1509" s="40">
        <v>0</v>
      </c>
      <c r="H1509" s="40">
        <v>0</v>
      </c>
      <c r="I1509" s="40">
        <v>0</v>
      </c>
      <c r="J1509" s="40">
        <v>0</v>
      </c>
      <c r="K1509" s="40">
        <v>0</v>
      </c>
      <c r="L1509" s="40">
        <v>0</v>
      </c>
      <c r="M1509" s="40">
        <v>0</v>
      </c>
      <c r="N1509" s="40">
        <v>0</v>
      </c>
      <c r="O1509" s="40">
        <v>0</v>
      </c>
      <c r="P1509" s="141">
        <f t="shared" si="107"/>
        <v>0</v>
      </c>
    </row>
    <row r="1510" spans="1:16" hidden="1" x14ac:dyDescent="0.25">
      <c r="A1510" s="255" t="str">
        <f>IF(B1510=1,A1467,"")</f>
        <v/>
      </c>
      <c r="B1510" s="39" t="str">
        <f t="shared" si="106"/>
        <v/>
      </c>
      <c r="C1510" s="137">
        <f>VLOOKUP($Y$52,CAD!$J$7:$K$31,2,0)</f>
        <v>0</v>
      </c>
      <c r="D1510" s="40">
        <v>0</v>
      </c>
      <c r="E1510" s="40">
        <v>0</v>
      </c>
      <c r="F1510" s="40">
        <v>0</v>
      </c>
      <c r="G1510" s="40">
        <v>0</v>
      </c>
      <c r="H1510" s="40">
        <v>0</v>
      </c>
      <c r="I1510" s="40">
        <v>0</v>
      </c>
      <c r="J1510" s="40">
        <v>0</v>
      </c>
      <c r="K1510" s="40">
        <v>0</v>
      </c>
      <c r="L1510" s="40">
        <v>0</v>
      </c>
      <c r="M1510" s="40">
        <v>0</v>
      </c>
      <c r="N1510" s="40">
        <v>0</v>
      </c>
      <c r="O1510" s="40">
        <v>0</v>
      </c>
      <c r="P1510" s="141">
        <f t="shared" si="107"/>
        <v>0</v>
      </c>
    </row>
    <row r="1511" spans="1:16" hidden="1" x14ac:dyDescent="0.25">
      <c r="A1511" s="255" t="str">
        <f>IF(B1511=1,A1467,"")</f>
        <v/>
      </c>
      <c r="B1511" s="39" t="str">
        <f t="shared" si="106"/>
        <v/>
      </c>
      <c r="C1511" s="137">
        <f>VLOOKUP($Y$53,CAD!$J$7:$K$31,2,0)</f>
        <v>0</v>
      </c>
      <c r="D1511" s="40">
        <v>0</v>
      </c>
      <c r="E1511" s="40">
        <v>0</v>
      </c>
      <c r="F1511" s="40">
        <v>0</v>
      </c>
      <c r="G1511" s="40">
        <v>0</v>
      </c>
      <c r="H1511" s="40">
        <v>0</v>
      </c>
      <c r="I1511" s="40">
        <v>0</v>
      </c>
      <c r="J1511" s="40">
        <v>0</v>
      </c>
      <c r="K1511" s="40">
        <v>0</v>
      </c>
      <c r="L1511" s="40">
        <v>0</v>
      </c>
      <c r="M1511" s="40">
        <v>0</v>
      </c>
      <c r="N1511" s="40">
        <v>0</v>
      </c>
      <c r="O1511" s="40">
        <v>0</v>
      </c>
      <c r="P1511" s="141">
        <f t="shared" si="107"/>
        <v>0</v>
      </c>
    </row>
    <row r="1512" spans="1:16" hidden="1" x14ac:dyDescent="0.25">
      <c r="A1512" s="255" t="str">
        <f>IF(B1512=1,A1467,"")</f>
        <v/>
      </c>
      <c r="B1512" s="39" t="str">
        <f t="shared" si="106"/>
        <v/>
      </c>
      <c r="C1512" s="137">
        <f>VLOOKUP($Y$54,CAD!$J$7:$K$31,2,0)</f>
        <v>0</v>
      </c>
      <c r="D1512" s="40">
        <v>0</v>
      </c>
      <c r="E1512" s="40">
        <v>0</v>
      </c>
      <c r="F1512" s="40">
        <v>0</v>
      </c>
      <c r="G1512" s="40">
        <v>0</v>
      </c>
      <c r="H1512" s="40">
        <v>0</v>
      </c>
      <c r="I1512" s="40">
        <v>0</v>
      </c>
      <c r="J1512" s="40">
        <v>0</v>
      </c>
      <c r="K1512" s="40">
        <v>0</v>
      </c>
      <c r="L1512" s="40">
        <v>0</v>
      </c>
      <c r="M1512" s="40">
        <v>0</v>
      </c>
      <c r="N1512" s="40">
        <v>0</v>
      </c>
      <c r="O1512" s="40">
        <v>0</v>
      </c>
      <c r="P1512" s="141">
        <f t="shared" si="107"/>
        <v>0</v>
      </c>
    </row>
    <row r="1513" spans="1:16" hidden="1" x14ac:dyDescent="0.25">
      <c r="A1513" s="255" t="str">
        <f>IF(B1513=1,A1467,"")</f>
        <v/>
      </c>
      <c r="B1513" s="39" t="str">
        <f t="shared" si="106"/>
        <v/>
      </c>
      <c r="C1513" s="137">
        <f>VLOOKUP($Y$55,CAD!$J$7:$K$31,2,0)</f>
        <v>0</v>
      </c>
      <c r="D1513" s="40">
        <v>0</v>
      </c>
      <c r="E1513" s="40">
        <v>0</v>
      </c>
      <c r="F1513" s="40">
        <v>0</v>
      </c>
      <c r="G1513" s="40">
        <v>0</v>
      </c>
      <c r="H1513" s="40">
        <v>0</v>
      </c>
      <c r="I1513" s="40">
        <v>0</v>
      </c>
      <c r="J1513" s="40">
        <v>0</v>
      </c>
      <c r="K1513" s="40">
        <v>0</v>
      </c>
      <c r="L1513" s="40">
        <v>0</v>
      </c>
      <c r="M1513" s="40">
        <v>0</v>
      </c>
      <c r="N1513" s="40">
        <v>0</v>
      </c>
      <c r="O1513" s="40">
        <v>0</v>
      </c>
      <c r="P1513" s="141">
        <f t="shared" si="107"/>
        <v>0</v>
      </c>
    </row>
    <row r="1514" spans="1:16" hidden="1" x14ac:dyDescent="0.25">
      <c r="A1514" s="255" t="str">
        <f>IF(B1514=1,A1467,"")</f>
        <v/>
      </c>
      <c r="B1514" s="39" t="str">
        <f t="shared" si="106"/>
        <v/>
      </c>
      <c r="C1514" s="137">
        <f>VLOOKUP($Y$56,CAD!$J$7:$K$31,2,0)</f>
        <v>0</v>
      </c>
      <c r="D1514" s="40">
        <v>0</v>
      </c>
      <c r="E1514" s="40">
        <v>0</v>
      </c>
      <c r="F1514" s="40">
        <v>0</v>
      </c>
      <c r="G1514" s="40">
        <v>0</v>
      </c>
      <c r="H1514" s="40">
        <v>0</v>
      </c>
      <c r="I1514" s="40">
        <v>0</v>
      </c>
      <c r="J1514" s="40">
        <v>0</v>
      </c>
      <c r="K1514" s="40">
        <v>0</v>
      </c>
      <c r="L1514" s="40">
        <v>0</v>
      </c>
      <c r="M1514" s="40">
        <v>0</v>
      </c>
      <c r="N1514" s="40">
        <v>0</v>
      </c>
      <c r="O1514" s="40">
        <v>0</v>
      </c>
      <c r="P1514" s="141">
        <f t="shared" si="107"/>
        <v>0</v>
      </c>
    </row>
    <row r="1515" spans="1:16" hidden="1" x14ac:dyDescent="0.25">
      <c r="A1515" s="255" t="str">
        <f>IF(B1515=1,A1467,"")</f>
        <v/>
      </c>
      <c r="B1515" s="39" t="str">
        <f t="shared" si="106"/>
        <v/>
      </c>
      <c r="C1515" s="137">
        <f>VLOOKUP($Y$57,CAD!$J$7:$K$31,2,0)</f>
        <v>0</v>
      </c>
      <c r="D1515" s="40">
        <v>0</v>
      </c>
      <c r="E1515" s="40">
        <v>0</v>
      </c>
      <c r="F1515" s="40">
        <v>0</v>
      </c>
      <c r="G1515" s="40">
        <v>0</v>
      </c>
      <c r="H1515" s="40">
        <v>0</v>
      </c>
      <c r="I1515" s="40">
        <v>0</v>
      </c>
      <c r="J1515" s="40">
        <v>0</v>
      </c>
      <c r="K1515" s="40">
        <v>0</v>
      </c>
      <c r="L1515" s="40">
        <v>0</v>
      </c>
      <c r="M1515" s="40">
        <v>0</v>
      </c>
      <c r="N1515" s="40">
        <v>0</v>
      </c>
      <c r="O1515" s="40">
        <v>0</v>
      </c>
      <c r="P1515" s="141">
        <f t="shared" si="107"/>
        <v>0</v>
      </c>
    </row>
    <row r="1516" spans="1:16" hidden="1" x14ac:dyDescent="0.25">
      <c r="A1516" s="255" t="str">
        <f>IF(B1516=1,A1467,"")</f>
        <v/>
      </c>
      <c r="B1516" s="39" t="str">
        <f t="shared" si="106"/>
        <v/>
      </c>
      <c r="C1516" s="137">
        <f>VLOOKUP($Y$58,CAD!$J$7:$K$31,2,0)</f>
        <v>0</v>
      </c>
      <c r="D1516" s="40">
        <v>0</v>
      </c>
      <c r="E1516" s="40">
        <v>0</v>
      </c>
      <c r="F1516" s="40">
        <v>0</v>
      </c>
      <c r="G1516" s="40">
        <v>0</v>
      </c>
      <c r="H1516" s="40">
        <v>0</v>
      </c>
      <c r="I1516" s="40">
        <v>0</v>
      </c>
      <c r="J1516" s="40">
        <v>0</v>
      </c>
      <c r="K1516" s="40">
        <v>0</v>
      </c>
      <c r="L1516" s="40">
        <v>0</v>
      </c>
      <c r="M1516" s="40">
        <v>0</v>
      </c>
      <c r="N1516" s="40">
        <v>0</v>
      </c>
      <c r="O1516" s="40">
        <v>0</v>
      </c>
      <c r="P1516" s="141">
        <f t="shared" si="107"/>
        <v>0</v>
      </c>
    </row>
    <row r="1517" spans="1:16" hidden="1" x14ac:dyDescent="0.25">
      <c r="A1517" s="255" t="str">
        <f>IF(B1517=1,A1467,"")</f>
        <v/>
      </c>
      <c r="B1517" s="39" t="str">
        <f t="shared" si="106"/>
        <v/>
      </c>
      <c r="C1517" s="137">
        <f>VLOOKUP($Y$59,CAD!$J$7:$K$31,2,0)</f>
        <v>0</v>
      </c>
      <c r="D1517" s="40">
        <v>0</v>
      </c>
      <c r="E1517" s="40">
        <v>0</v>
      </c>
      <c r="F1517" s="40">
        <v>0</v>
      </c>
      <c r="G1517" s="40">
        <v>0</v>
      </c>
      <c r="H1517" s="40">
        <v>0</v>
      </c>
      <c r="I1517" s="40">
        <v>0</v>
      </c>
      <c r="J1517" s="40">
        <v>0</v>
      </c>
      <c r="K1517" s="40">
        <v>0</v>
      </c>
      <c r="L1517" s="40">
        <v>0</v>
      </c>
      <c r="M1517" s="40">
        <v>0</v>
      </c>
      <c r="N1517" s="40">
        <v>0</v>
      </c>
      <c r="O1517" s="40">
        <v>0</v>
      </c>
      <c r="P1517" s="141">
        <f t="shared" si="107"/>
        <v>0</v>
      </c>
    </row>
    <row r="1518" spans="1:16" hidden="1" x14ac:dyDescent="0.25">
      <c r="A1518" s="255">
        <f>A1465</f>
        <v>2046</v>
      </c>
    </row>
    <row r="1519" spans="1:16" hidden="1" x14ac:dyDescent="0.25">
      <c r="A1519" s="255">
        <f>A1465</f>
        <v>2046</v>
      </c>
      <c r="C1519" s="63" t="s">
        <v>204</v>
      </c>
      <c r="D1519" s="34">
        <f>D1465-D1467</f>
        <v>0</v>
      </c>
      <c r="E1519" s="34">
        <f t="shared" ref="E1519:P1519" si="108">E1465-E1467</f>
        <v>0</v>
      </c>
      <c r="F1519" s="34">
        <f t="shared" si="108"/>
        <v>0</v>
      </c>
      <c r="G1519" s="34">
        <f t="shared" si="108"/>
        <v>0</v>
      </c>
      <c r="H1519" s="34">
        <f t="shared" si="108"/>
        <v>0</v>
      </c>
      <c r="I1519" s="34">
        <f t="shared" si="108"/>
        <v>0</v>
      </c>
      <c r="J1519" s="34">
        <f t="shared" si="108"/>
        <v>0</v>
      </c>
      <c r="K1519" s="34">
        <f t="shared" si="108"/>
        <v>0</v>
      </c>
      <c r="L1519" s="34">
        <f t="shared" si="108"/>
        <v>0</v>
      </c>
      <c r="M1519" s="34">
        <f t="shared" si="108"/>
        <v>0</v>
      </c>
      <c r="N1519" s="34">
        <f t="shared" si="108"/>
        <v>0</v>
      </c>
      <c r="O1519" s="34">
        <f t="shared" si="108"/>
        <v>0</v>
      </c>
      <c r="P1519" s="34">
        <f t="shared" si="108"/>
        <v>0</v>
      </c>
    </row>
    <row r="1520" spans="1:16" hidden="1" x14ac:dyDescent="0.25"/>
    <row r="1521" spans="1:17" ht="15" hidden="1" customHeight="1" thickBot="1" x14ac:dyDescent="0.3">
      <c r="A1521" s="255">
        <f>A1465+1</f>
        <v>2047</v>
      </c>
      <c r="B1521" s="41"/>
      <c r="C1521" s="147" t="s">
        <v>202</v>
      </c>
      <c r="D1521" s="148">
        <f>PREV_R!D1548</f>
        <v>0</v>
      </c>
      <c r="E1521" s="148">
        <f>PREV_R!E1548</f>
        <v>0</v>
      </c>
      <c r="F1521" s="148">
        <f>PREV_R!F1548</f>
        <v>0</v>
      </c>
      <c r="G1521" s="148">
        <f>PREV_R!G1548</f>
        <v>0</v>
      </c>
      <c r="H1521" s="148">
        <f>PREV_R!H1548</f>
        <v>0</v>
      </c>
      <c r="I1521" s="148">
        <f>PREV_R!I1548</f>
        <v>0</v>
      </c>
      <c r="J1521" s="148">
        <f>PREV_R!J1548</f>
        <v>0</v>
      </c>
      <c r="K1521" s="148">
        <f>PREV_R!K1548</f>
        <v>0</v>
      </c>
      <c r="L1521" s="148">
        <f>PREV_R!L1548</f>
        <v>0</v>
      </c>
      <c r="M1521" s="148">
        <f>PREV_R!M1548</f>
        <v>0</v>
      </c>
      <c r="N1521" s="148">
        <f>PREV_R!N1548</f>
        <v>0</v>
      </c>
      <c r="O1521" s="148">
        <f>PREV_R!O1548</f>
        <v>0</v>
      </c>
      <c r="P1521" s="148">
        <f>SUM(D1521:O1521)</f>
        <v>0</v>
      </c>
      <c r="Q1521" s="9"/>
    </row>
    <row r="1522" spans="1:17" ht="15" hidden="1" customHeight="1" x14ac:dyDescent="0.25">
      <c r="A1522" s="255">
        <f>A1521</f>
        <v>2047</v>
      </c>
      <c r="B1522" s="41"/>
      <c r="C1522" s="107"/>
      <c r="D1522" s="107"/>
      <c r="E1522" s="107"/>
      <c r="F1522" s="107"/>
      <c r="G1522" s="107"/>
      <c r="H1522" s="107"/>
      <c r="I1522" s="107"/>
      <c r="J1522" s="107"/>
      <c r="K1522" s="107"/>
      <c r="L1522" s="107"/>
      <c r="M1522" s="107"/>
      <c r="N1522" s="107"/>
      <c r="O1522" s="107"/>
      <c r="P1522" s="107"/>
      <c r="Q1522" s="9"/>
    </row>
    <row r="1523" spans="1:17" ht="15" hidden="1" customHeight="1" thickBot="1" x14ac:dyDescent="0.3">
      <c r="A1523" s="255">
        <f>A1521</f>
        <v>2047</v>
      </c>
      <c r="B1523" s="41"/>
      <c r="C1523" s="131" t="s">
        <v>203</v>
      </c>
      <c r="D1523" s="132">
        <f>SUM(D1524:D1573)</f>
        <v>0</v>
      </c>
      <c r="E1523" s="132">
        <f t="shared" ref="E1523:O1523" si="109">SUM(E1524:E1573)</f>
        <v>0</v>
      </c>
      <c r="F1523" s="132">
        <f t="shared" si="109"/>
        <v>0</v>
      </c>
      <c r="G1523" s="132">
        <f t="shared" si="109"/>
        <v>0</v>
      </c>
      <c r="H1523" s="132">
        <f t="shared" si="109"/>
        <v>0</v>
      </c>
      <c r="I1523" s="132">
        <f t="shared" si="109"/>
        <v>0</v>
      </c>
      <c r="J1523" s="132">
        <f t="shared" si="109"/>
        <v>0</v>
      </c>
      <c r="K1523" s="132">
        <f t="shared" si="109"/>
        <v>0</v>
      </c>
      <c r="L1523" s="132">
        <f t="shared" si="109"/>
        <v>0</v>
      </c>
      <c r="M1523" s="132">
        <f t="shared" si="109"/>
        <v>0</v>
      </c>
      <c r="N1523" s="132">
        <f t="shared" si="109"/>
        <v>0</v>
      </c>
      <c r="O1523" s="132">
        <f t="shared" si="109"/>
        <v>0</v>
      </c>
      <c r="P1523" s="132">
        <f>SUM(D1523:O1523)</f>
        <v>0</v>
      </c>
      <c r="Q1523" s="9"/>
    </row>
    <row r="1524" spans="1:17" hidden="1" x14ac:dyDescent="0.25">
      <c r="A1524" s="255" t="str">
        <f>IF(B1524=1,A1523,"")</f>
        <v/>
      </c>
      <c r="B1524" s="39" t="str">
        <f>IF(C1524&lt;&gt;0,1,"")</f>
        <v/>
      </c>
      <c r="C1524" s="138">
        <f>VLOOKUP($Y$10,CAD!$H$7:$I$31,2,0)</f>
        <v>0</v>
      </c>
      <c r="D1524" s="139">
        <v>0</v>
      </c>
      <c r="E1524" s="139">
        <v>0</v>
      </c>
      <c r="F1524" s="139">
        <v>0</v>
      </c>
      <c r="G1524" s="139">
        <v>0</v>
      </c>
      <c r="H1524" s="139">
        <v>0</v>
      </c>
      <c r="I1524" s="139">
        <v>0</v>
      </c>
      <c r="J1524" s="139">
        <v>0</v>
      </c>
      <c r="K1524" s="139">
        <v>0</v>
      </c>
      <c r="L1524" s="139">
        <v>0</v>
      </c>
      <c r="M1524" s="139">
        <v>0</v>
      </c>
      <c r="N1524" s="139">
        <v>0</v>
      </c>
      <c r="O1524" s="139">
        <v>0</v>
      </c>
      <c r="P1524" s="140">
        <f>SUM(D1524:O1524)</f>
        <v>0</v>
      </c>
    </row>
    <row r="1525" spans="1:17" hidden="1" x14ac:dyDescent="0.25">
      <c r="A1525" s="255" t="str">
        <f>IF(B1525=1,A1523,"")</f>
        <v/>
      </c>
      <c r="B1525" s="39" t="str">
        <f t="shared" ref="B1525:B1573" si="110">IF(C1525&lt;&gt;0,1,"")</f>
        <v/>
      </c>
      <c r="C1525" s="138">
        <f>VLOOKUP($Y$11,CAD!$H$7:$I$31,2,0)</f>
        <v>0</v>
      </c>
      <c r="D1525" s="40">
        <v>0</v>
      </c>
      <c r="E1525" s="40">
        <v>0</v>
      </c>
      <c r="F1525" s="40">
        <v>0</v>
      </c>
      <c r="G1525" s="40">
        <v>0</v>
      </c>
      <c r="H1525" s="40">
        <v>0</v>
      </c>
      <c r="I1525" s="40">
        <v>0</v>
      </c>
      <c r="J1525" s="40">
        <v>0</v>
      </c>
      <c r="K1525" s="40">
        <v>0</v>
      </c>
      <c r="L1525" s="40">
        <v>0</v>
      </c>
      <c r="M1525" s="40">
        <v>0</v>
      </c>
      <c r="N1525" s="40">
        <v>0</v>
      </c>
      <c r="O1525" s="40">
        <v>0</v>
      </c>
      <c r="P1525" s="141">
        <f t="shared" ref="P1525:P1573" si="111">SUM(D1525:O1525)</f>
        <v>0</v>
      </c>
    </row>
    <row r="1526" spans="1:17" hidden="1" x14ac:dyDescent="0.25">
      <c r="A1526" s="255" t="str">
        <f>IF(B1526=1,A1523,"")</f>
        <v/>
      </c>
      <c r="B1526" s="39" t="str">
        <f t="shared" si="110"/>
        <v/>
      </c>
      <c r="C1526" s="138">
        <f>VLOOKUP($Y$12,CAD!$H$7:$I$31,2,0)</f>
        <v>0</v>
      </c>
      <c r="D1526" s="40">
        <v>0</v>
      </c>
      <c r="E1526" s="40">
        <v>0</v>
      </c>
      <c r="F1526" s="40">
        <v>0</v>
      </c>
      <c r="G1526" s="40">
        <v>0</v>
      </c>
      <c r="H1526" s="40">
        <v>0</v>
      </c>
      <c r="I1526" s="40">
        <v>0</v>
      </c>
      <c r="J1526" s="40">
        <v>0</v>
      </c>
      <c r="K1526" s="40">
        <v>0</v>
      </c>
      <c r="L1526" s="40">
        <v>0</v>
      </c>
      <c r="M1526" s="40">
        <v>0</v>
      </c>
      <c r="N1526" s="40">
        <v>0</v>
      </c>
      <c r="O1526" s="40">
        <v>0</v>
      </c>
      <c r="P1526" s="141">
        <f t="shared" si="111"/>
        <v>0</v>
      </c>
    </row>
    <row r="1527" spans="1:17" hidden="1" x14ac:dyDescent="0.25">
      <c r="A1527" s="255" t="str">
        <f>IF(B1527=1,A1523,"")</f>
        <v/>
      </c>
      <c r="B1527" s="39" t="str">
        <f t="shared" si="110"/>
        <v/>
      </c>
      <c r="C1527" s="138">
        <f>VLOOKUP($Y$13,CAD!$H$7:$I$31,2,0)</f>
        <v>0</v>
      </c>
      <c r="D1527" s="40">
        <v>0</v>
      </c>
      <c r="E1527" s="40">
        <v>0</v>
      </c>
      <c r="F1527" s="40">
        <v>0</v>
      </c>
      <c r="G1527" s="40">
        <v>0</v>
      </c>
      <c r="H1527" s="40">
        <v>0</v>
      </c>
      <c r="I1527" s="40">
        <v>0</v>
      </c>
      <c r="J1527" s="40">
        <v>0</v>
      </c>
      <c r="K1527" s="40">
        <v>0</v>
      </c>
      <c r="L1527" s="40">
        <v>0</v>
      </c>
      <c r="M1527" s="40">
        <v>0</v>
      </c>
      <c r="N1527" s="40">
        <v>0</v>
      </c>
      <c r="O1527" s="40">
        <v>0</v>
      </c>
      <c r="P1527" s="141">
        <f t="shared" si="111"/>
        <v>0</v>
      </c>
    </row>
    <row r="1528" spans="1:17" hidden="1" x14ac:dyDescent="0.25">
      <c r="A1528" s="255" t="str">
        <f>IF(B1528=1,A1523,"")</f>
        <v/>
      </c>
      <c r="B1528" s="39" t="str">
        <f t="shared" si="110"/>
        <v/>
      </c>
      <c r="C1528" s="138">
        <f>VLOOKUP($Y$14,CAD!$H$7:$I$31,2,0)</f>
        <v>0</v>
      </c>
      <c r="D1528" s="40">
        <v>0</v>
      </c>
      <c r="E1528" s="40">
        <v>0</v>
      </c>
      <c r="F1528" s="40">
        <v>0</v>
      </c>
      <c r="G1528" s="40">
        <v>0</v>
      </c>
      <c r="H1528" s="40">
        <v>0</v>
      </c>
      <c r="I1528" s="40">
        <v>0</v>
      </c>
      <c r="J1528" s="40">
        <v>0</v>
      </c>
      <c r="K1528" s="40">
        <v>0</v>
      </c>
      <c r="L1528" s="40">
        <v>0</v>
      </c>
      <c r="M1528" s="40">
        <v>0</v>
      </c>
      <c r="N1528" s="40">
        <v>0</v>
      </c>
      <c r="O1528" s="40">
        <v>0</v>
      </c>
      <c r="P1528" s="141">
        <f t="shared" si="111"/>
        <v>0</v>
      </c>
    </row>
    <row r="1529" spans="1:17" hidden="1" x14ac:dyDescent="0.25">
      <c r="A1529" s="255" t="str">
        <f>IF(B1529=1,A1523,"")</f>
        <v/>
      </c>
      <c r="B1529" s="39" t="str">
        <f t="shared" si="110"/>
        <v/>
      </c>
      <c r="C1529" s="138">
        <f>VLOOKUP($Y$15,CAD!$H$7:$I$31,2,0)</f>
        <v>0</v>
      </c>
      <c r="D1529" s="40">
        <v>0</v>
      </c>
      <c r="E1529" s="40">
        <v>0</v>
      </c>
      <c r="F1529" s="40">
        <v>0</v>
      </c>
      <c r="G1529" s="40">
        <v>0</v>
      </c>
      <c r="H1529" s="40">
        <v>0</v>
      </c>
      <c r="I1529" s="40">
        <v>0</v>
      </c>
      <c r="J1529" s="40">
        <v>0</v>
      </c>
      <c r="K1529" s="40">
        <v>0</v>
      </c>
      <c r="L1529" s="40">
        <v>0</v>
      </c>
      <c r="M1529" s="40">
        <v>0</v>
      </c>
      <c r="N1529" s="40">
        <v>0</v>
      </c>
      <c r="O1529" s="40">
        <v>0</v>
      </c>
      <c r="P1529" s="141">
        <f t="shared" si="111"/>
        <v>0</v>
      </c>
    </row>
    <row r="1530" spans="1:17" hidden="1" x14ac:dyDescent="0.25">
      <c r="A1530" s="255" t="str">
        <f>IF(B1530=1,A1523,"")</f>
        <v/>
      </c>
      <c r="B1530" s="39" t="str">
        <f t="shared" si="110"/>
        <v/>
      </c>
      <c r="C1530" s="138">
        <f>VLOOKUP($Y$16,CAD!$H$7:$I$31,2,0)</f>
        <v>0</v>
      </c>
      <c r="D1530" s="40">
        <v>0</v>
      </c>
      <c r="E1530" s="40">
        <v>0</v>
      </c>
      <c r="F1530" s="40">
        <v>0</v>
      </c>
      <c r="G1530" s="40">
        <v>0</v>
      </c>
      <c r="H1530" s="40">
        <v>0</v>
      </c>
      <c r="I1530" s="40">
        <v>0</v>
      </c>
      <c r="J1530" s="40">
        <v>0</v>
      </c>
      <c r="K1530" s="40">
        <v>0</v>
      </c>
      <c r="L1530" s="40">
        <v>0</v>
      </c>
      <c r="M1530" s="40">
        <v>0</v>
      </c>
      <c r="N1530" s="40">
        <v>0</v>
      </c>
      <c r="O1530" s="40">
        <v>0</v>
      </c>
      <c r="P1530" s="141">
        <f t="shared" si="111"/>
        <v>0</v>
      </c>
    </row>
    <row r="1531" spans="1:17" hidden="1" x14ac:dyDescent="0.25">
      <c r="A1531" s="255" t="str">
        <f>IF(B1531=1,A1523,"")</f>
        <v/>
      </c>
      <c r="B1531" s="39" t="str">
        <f t="shared" si="110"/>
        <v/>
      </c>
      <c r="C1531" s="138">
        <f>VLOOKUP($Y$17,CAD!$H$7:$I$31,2,0)</f>
        <v>0</v>
      </c>
      <c r="D1531" s="40">
        <v>0</v>
      </c>
      <c r="E1531" s="40">
        <v>0</v>
      </c>
      <c r="F1531" s="40">
        <v>0</v>
      </c>
      <c r="G1531" s="40">
        <v>0</v>
      </c>
      <c r="H1531" s="40">
        <v>0</v>
      </c>
      <c r="I1531" s="40">
        <v>0</v>
      </c>
      <c r="J1531" s="40">
        <v>0</v>
      </c>
      <c r="K1531" s="40">
        <v>0</v>
      </c>
      <c r="L1531" s="40">
        <v>0</v>
      </c>
      <c r="M1531" s="40">
        <v>0</v>
      </c>
      <c r="N1531" s="40">
        <v>0</v>
      </c>
      <c r="O1531" s="40">
        <v>0</v>
      </c>
      <c r="P1531" s="141">
        <f t="shared" si="111"/>
        <v>0</v>
      </c>
    </row>
    <row r="1532" spans="1:17" hidden="1" x14ac:dyDescent="0.25">
      <c r="A1532" s="255" t="str">
        <f>IF(B1532=1,A1523,"")</f>
        <v/>
      </c>
      <c r="B1532" s="39" t="str">
        <f t="shared" si="110"/>
        <v/>
      </c>
      <c r="C1532" s="138">
        <f>VLOOKUP($Y$18,CAD!$H$7:$I$31,2,0)</f>
        <v>0</v>
      </c>
      <c r="D1532" s="40">
        <v>0</v>
      </c>
      <c r="E1532" s="40">
        <v>0</v>
      </c>
      <c r="F1532" s="40">
        <v>0</v>
      </c>
      <c r="G1532" s="40">
        <v>0</v>
      </c>
      <c r="H1532" s="40">
        <v>0</v>
      </c>
      <c r="I1532" s="40">
        <v>0</v>
      </c>
      <c r="J1532" s="40">
        <v>0</v>
      </c>
      <c r="K1532" s="40">
        <v>0</v>
      </c>
      <c r="L1532" s="40">
        <v>0</v>
      </c>
      <c r="M1532" s="40">
        <v>0</v>
      </c>
      <c r="N1532" s="40">
        <v>0</v>
      </c>
      <c r="O1532" s="40">
        <v>0</v>
      </c>
      <c r="P1532" s="141">
        <f t="shared" si="111"/>
        <v>0</v>
      </c>
    </row>
    <row r="1533" spans="1:17" hidden="1" x14ac:dyDescent="0.25">
      <c r="A1533" s="255" t="str">
        <f>IF(B1533=1,A1523,"")</f>
        <v/>
      </c>
      <c r="B1533" s="39" t="str">
        <f t="shared" si="110"/>
        <v/>
      </c>
      <c r="C1533" s="138">
        <f>VLOOKUP($Y$19,CAD!$H$7:$I$31,2,0)</f>
        <v>0</v>
      </c>
      <c r="D1533" s="40">
        <v>0</v>
      </c>
      <c r="E1533" s="40">
        <v>0</v>
      </c>
      <c r="F1533" s="40">
        <v>0</v>
      </c>
      <c r="G1533" s="40">
        <v>0</v>
      </c>
      <c r="H1533" s="40">
        <v>0</v>
      </c>
      <c r="I1533" s="40">
        <v>0</v>
      </c>
      <c r="J1533" s="40">
        <v>0</v>
      </c>
      <c r="K1533" s="40">
        <v>0</v>
      </c>
      <c r="L1533" s="40">
        <v>0</v>
      </c>
      <c r="M1533" s="40">
        <v>0</v>
      </c>
      <c r="N1533" s="40">
        <v>0</v>
      </c>
      <c r="O1533" s="40">
        <v>0</v>
      </c>
      <c r="P1533" s="141">
        <f t="shared" si="111"/>
        <v>0</v>
      </c>
    </row>
    <row r="1534" spans="1:17" hidden="1" x14ac:dyDescent="0.25">
      <c r="A1534" s="255" t="str">
        <f>IF(B1534=1,A1523,"")</f>
        <v/>
      </c>
      <c r="B1534" s="39" t="str">
        <f t="shared" si="110"/>
        <v/>
      </c>
      <c r="C1534" s="138">
        <f>VLOOKUP($Y$20,CAD!$H$7:$I$31,2,0)</f>
        <v>0</v>
      </c>
      <c r="D1534" s="40">
        <v>0</v>
      </c>
      <c r="E1534" s="40">
        <v>0</v>
      </c>
      <c r="F1534" s="40">
        <v>0</v>
      </c>
      <c r="G1534" s="40">
        <v>0</v>
      </c>
      <c r="H1534" s="40">
        <v>0</v>
      </c>
      <c r="I1534" s="40">
        <v>0</v>
      </c>
      <c r="J1534" s="40">
        <v>0</v>
      </c>
      <c r="K1534" s="40">
        <v>0</v>
      </c>
      <c r="L1534" s="40">
        <v>0</v>
      </c>
      <c r="M1534" s="40">
        <v>0</v>
      </c>
      <c r="N1534" s="40">
        <v>0</v>
      </c>
      <c r="O1534" s="40">
        <v>0</v>
      </c>
      <c r="P1534" s="141">
        <f t="shared" si="111"/>
        <v>0</v>
      </c>
    </row>
    <row r="1535" spans="1:17" hidden="1" x14ac:dyDescent="0.25">
      <c r="A1535" s="255" t="str">
        <f>IF(B1535=1,A1523,"")</f>
        <v/>
      </c>
      <c r="B1535" s="39" t="str">
        <f t="shared" si="110"/>
        <v/>
      </c>
      <c r="C1535" s="138">
        <f>VLOOKUP($Y$21,CAD!$H$7:$I$31,2,0)</f>
        <v>0</v>
      </c>
      <c r="D1535" s="40">
        <v>0</v>
      </c>
      <c r="E1535" s="40">
        <v>0</v>
      </c>
      <c r="F1535" s="40">
        <v>0</v>
      </c>
      <c r="G1535" s="40">
        <v>0</v>
      </c>
      <c r="H1535" s="40">
        <v>0</v>
      </c>
      <c r="I1535" s="40">
        <v>0</v>
      </c>
      <c r="J1535" s="40">
        <v>0</v>
      </c>
      <c r="K1535" s="40">
        <v>0</v>
      </c>
      <c r="L1535" s="40">
        <v>0</v>
      </c>
      <c r="M1535" s="40">
        <v>0</v>
      </c>
      <c r="N1535" s="40">
        <v>0</v>
      </c>
      <c r="O1535" s="40">
        <v>0</v>
      </c>
      <c r="P1535" s="141">
        <f t="shared" si="111"/>
        <v>0</v>
      </c>
    </row>
    <row r="1536" spans="1:17" hidden="1" x14ac:dyDescent="0.25">
      <c r="A1536" s="255" t="str">
        <f>IF(B1536=1,A1523,"")</f>
        <v/>
      </c>
      <c r="B1536" s="39" t="str">
        <f t="shared" si="110"/>
        <v/>
      </c>
      <c r="C1536" s="138">
        <f>VLOOKUP($Y$22,CAD!$H$7:$I$31,2,0)</f>
        <v>0</v>
      </c>
      <c r="D1536" s="40">
        <v>0</v>
      </c>
      <c r="E1536" s="40">
        <v>0</v>
      </c>
      <c r="F1536" s="40">
        <v>0</v>
      </c>
      <c r="G1536" s="40">
        <v>0</v>
      </c>
      <c r="H1536" s="40">
        <v>0</v>
      </c>
      <c r="I1536" s="40">
        <v>0</v>
      </c>
      <c r="J1536" s="40">
        <v>0</v>
      </c>
      <c r="K1536" s="40">
        <v>0</v>
      </c>
      <c r="L1536" s="40">
        <v>0</v>
      </c>
      <c r="M1536" s="40">
        <v>0</v>
      </c>
      <c r="N1536" s="40">
        <v>0</v>
      </c>
      <c r="O1536" s="40">
        <v>0</v>
      </c>
      <c r="P1536" s="141">
        <f t="shared" si="111"/>
        <v>0</v>
      </c>
    </row>
    <row r="1537" spans="1:16" hidden="1" x14ac:dyDescent="0.25">
      <c r="A1537" s="255" t="str">
        <f>IF(B1537=1,A1523,"")</f>
        <v/>
      </c>
      <c r="B1537" s="39" t="str">
        <f t="shared" si="110"/>
        <v/>
      </c>
      <c r="C1537" s="138">
        <f>VLOOKUP($Y$23,CAD!$H$7:$I$31,2,0)</f>
        <v>0</v>
      </c>
      <c r="D1537" s="40">
        <v>0</v>
      </c>
      <c r="E1537" s="40">
        <v>0</v>
      </c>
      <c r="F1537" s="40">
        <v>0</v>
      </c>
      <c r="G1537" s="40">
        <v>0</v>
      </c>
      <c r="H1537" s="40">
        <v>0</v>
      </c>
      <c r="I1537" s="40">
        <v>0</v>
      </c>
      <c r="J1537" s="40">
        <v>0</v>
      </c>
      <c r="K1537" s="40">
        <v>0</v>
      </c>
      <c r="L1537" s="40">
        <v>0</v>
      </c>
      <c r="M1537" s="40">
        <v>0</v>
      </c>
      <c r="N1537" s="40">
        <v>0</v>
      </c>
      <c r="O1537" s="40">
        <v>0</v>
      </c>
      <c r="P1537" s="141">
        <f t="shared" si="111"/>
        <v>0</v>
      </c>
    </row>
    <row r="1538" spans="1:16" hidden="1" x14ac:dyDescent="0.25">
      <c r="A1538" s="255" t="str">
        <f>IF(B1538=1,A1523,"")</f>
        <v/>
      </c>
      <c r="B1538" s="39" t="str">
        <f t="shared" si="110"/>
        <v/>
      </c>
      <c r="C1538" s="138">
        <f>VLOOKUP($Y$24,CAD!$H$7:$I$31,2,0)</f>
        <v>0</v>
      </c>
      <c r="D1538" s="40">
        <v>0</v>
      </c>
      <c r="E1538" s="40">
        <v>0</v>
      </c>
      <c r="F1538" s="40">
        <v>0</v>
      </c>
      <c r="G1538" s="40">
        <v>0</v>
      </c>
      <c r="H1538" s="40">
        <v>0</v>
      </c>
      <c r="I1538" s="40">
        <v>0</v>
      </c>
      <c r="J1538" s="40">
        <v>0</v>
      </c>
      <c r="K1538" s="40">
        <v>0</v>
      </c>
      <c r="L1538" s="40">
        <v>0</v>
      </c>
      <c r="M1538" s="40">
        <v>0</v>
      </c>
      <c r="N1538" s="40">
        <v>0</v>
      </c>
      <c r="O1538" s="40">
        <v>0</v>
      </c>
      <c r="P1538" s="141">
        <f t="shared" si="111"/>
        <v>0</v>
      </c>
    </row>
    <row r="1539" spans="1:16" hidden="1" x14ac:dyDescent="0.25">
      <c r="A1539" s="255" t="str">
        <f>IF(B1539=1,A1523,"")</f>
        <v/>
      </c>
      <c r="B1539" s="39" t="str">
        <f t="shared" si="110"/>
        <v/>
      </c>
      <c r="C1539" s="138">
        <f>VLOOKUP($Y$25,CAD!$H$7:$I$31,2,0)</f>
        <v>0</v>
      </c>
      <c r="D1539" s="40">
        <v>0</v>
      </c>
      <c r="E1539" s="40">
        <v>0</v>
      </c>
      <c r="F1539" s="40">
        <v>0</v>
      </c>
      <c r="G1539" s="40">
        <v>0</v>
      </c>
      <c r="H1539" s="40">
        <v>0</v>
      </c>
      <c r="I1539" s="40">
        <v>0</v>
      </c>
      <c r="J1539" s="40">
        <v>0</v>
      </c>
      <c r="K1539" s="40">
        <v>0</v>
      </c>
      <c r="L1539" s="40">
        <v>0</v>
      </c>
      <c r="M1539" s="40">
        <v>0</v>
      </c>
      <c r="N1539" s="40">
        <v>0</v>
      </c>
      <c r="O1539" s="40">
        <v>0</v>
      </c>
      <c r="P1539" s="141">
        <f t="shared" si="111"/>
        <v>0</v>
      </c>
    </row>
    <row r="1540" spans="1:16" hidden="1" x14ac:dyDescent="0.25">
      <c r="A1540" s="255" t="str">
        <f>IF(B1540=1,A1523,"")</f>
        <v/>
      </c>
      <c r="B1540" s="39" t="str">
        <f t="shared" si="110"/>
        <v/>
      </c>
      <c r="C1540" s="138">
        <f>VLOOKUP($Y$26,CAD!$H$7:$I$31,2,0)</f>
        <v>0</v>
      </c>
      <c r="D1540" s="40">
        <v>0</v>
      </c>
      <c r="E1540" s="40">
        <v>0</v>
      </c>
      <c r="F1540" s="40">
        <v>0</v>
      </c>
      <c r="G1540" s="40">
        <v>0</v>
      </c>
      <c r="H1540" s="40">
        <v>0</v>
      </c>
      <c r="I1540" s="40">
        <v>0</v>
      </c>
      <c r="J1540" s="40">
        <v>0</v>
      </c>
      <c r="K1540" s="40">
        <v>0</v>
      </c>
      <c r="L1540" s="40">
        <v>0</v>
      </c>
      <c r="M1540" s="40">
        <v>0</v>
      </c>
      <c r="N1540" s="40">
        <v>0</v>
      </c>
      <c r="O1540" s="40">
        <v>0</v>
      </c>
      <c r="P1540" s="141">
        <f t="shared" si="111"/>
        <v>0</v>
      </c>
    </row>
    <row r="1541" spans="1:16" hidden="1" x14ac:dyDescent="0.25">
      <c r="A1541" s="255" t="str">
        <f>IF(B1541=1,A1523,"")</f>
        <v/>
      </c>
      <c r="B1541" s="39" t="str">
        <f t="shared" si="110"/>
        <v/>
      </c>
      <c r="C1541" s="138">
        <f>VLOOKUP($Y$27,CAD!$H$7:$I$31,2,0)</f>
        <v>0</v>
      </c>
      <c r="D1541" s="40">
        <v>0</v>
      </c>
      <c r="E1541" s="40">
        <v>0</v>
      </c>
      <c r="F1541" s="40">
        <v>0</v>
      </c>
      <c r="G1541" s="40">
        <v>0</v>
      </c>
      <c r="H1541" s="40">
        <v>0</v>
      </c>
      <c r="I1541" s="40">
        <v>0</v>
      </c>
      <c r="J1541" s="40">
        <v>0</v>
      </c>
      <c r="K1541" s="40">
        <v>0</v>
      </c>
      <c r="L1541" s="40">
        <v>0</v>
      </c>
      <c r="M1541" s="40">
        <v>0</v>
      </c>
      <c r="N1541" s="40">
        <v>0</v>
      </c>
      <c r="O1541" s="40">
        <v>0</v>
      </c>
      <c r="P1541" s="141">
        <f t="shared" si="111"/>
        <v>0</v>
      </c>
    </row>
    <row r="1542" spans="1:16" hidden="1" x14ac:dyDescent="0.25">
      <c r="A1542" s="255" t="str">
        <f>IF(B1542=1,A1523,"")</f>
        <v/>
      </c>
      <c r="B1542" s="39" t="str">
        <f t="shared" si="110"/>
        <v/>
      </c>
      <c r="C1542" s="138">
        <f>VLOOKUP($Y$28,CAD!$H$7:$I$31,2,0)</f>
        <v>0</v>
      </c>
      <c r="D1542" s="40">
        <v>0</v>
      </c>
      <c r="E1542" s="40">
        <v>0</v>
      </c>
      <c r="F1542" s="40">
        <v>0</v>
      </c>
      <c r="G1542" s="40">
        <v>0</v>
      </c>
      <c r="H1542" s="40">
        <v>0</v>
      </c>
      <c r="I1542" s="40">
        <v>0</v>
      </c>
      <c r="J1542" s="40">
        <v>0</v>
      </c>
      <c r="K1542" s="40">
        <v>0</v>
      </c>
      <c r="L1542" s="40">
        <v>0</v>
      </c>
      <c r="M1542" s="40">
        <v>0</v>
      </c>
      <c r="N1542" s="40">
        <v>0</v>
      </c>
      <c r="O1542" s="40">
        <v>0</v>
      </c>
      <c r="P1542" s="141">
        <f t="shared" si="111"/>
        <v>0</v>
      </c>
    </row>
    <row r="1543" spans="1:16" hidden="1" x14ac:dyDescent="0.25">
      <c r="A1543" s="255" t="str">
        <f>IF(B1543=1,A1523,"")</f>
        <v/>
      </c>
      <c r="B1543" s="39" t="str">
        <f t="shared" si="110"/>
        <v/>
      </c>
      <c r="C1543" s="138">
        <f>VLOOKUP($Y$29,CAD!$H$7:$I$31,2,0)</f>
        <v>0</v>
      </c>
      <c r="D1543" s="40">
        <v>0</v>
      </c>
      <c r="E1543" s="40">
        <v>0</v>
      </c>
      <c r="F1543" s="40">
        <v>0</v>
      </c>
      <c r="G1543" s="40">
        <v>0</v>
      </c>
      <c r="H1543" s="40">
        <v>0</v>
      </c>
      <c r="I1543" s="40">
        <v>0</v>
      </c>
      <c r="J1543" s="40">
        <v>0</v>
      </c>
      <c r="K1543" s="40">
        <v>0</v>
      </c>
      <c r="L1543" s="40">
        <v>0</v>
      </c>
      <c r="M1543" s="40">
        <v>0</v>
      </c>
      <c r="N1543" s="40">
        <v>0</v>
      </c>
      <c r="O1543" s="40">
        <v>0</v>
      </c>
      <c r="P1543" s="141">
        <f t="shared" si="111"/>
        <v>0</v>
      </c>
    </row>
    <row r="1544" spans="1:16" hidden="1" x14ac:dyDescent="0.25">
      <c r="A1544" s="255" t="str">
        <f>IF(B1544=1,A1523,"")</f>
        <v/>
      </c>
      <c r="B1544" s="39" t="str">
        <f t="shared" si="110"/>
        <v/>
      </c>
      <c r="C1544" s="138">
        <f>VLOOKUP($Y$30,CAD!$H$7:$I$31,2,0)</f>
        <v>0</v>
      </c>
      <c r="D1544" s="40">
        <v>0</v>
      </c>
      <c r="E1544" s="40">
        <v>0</v>
      </c>
      <c r="F1544" s="40">
        <v>0</v>
      </c>
      <c r="G1544" s="40">
        <v>0</v>
      </c>
      <c r="H1544" s="40">
        <v>0</v>
      </c>
      <c r="I1544" s="40">
        <v>0</v>
      </c>
      <c r="J1544" s="40">
        <v>0</v>
      </c>
      <c r="K1544" s="40">
        <v>0</v>
      </c>
      <c r="L1544" s="40">
        <v>0</v>
      </c>
      <c r="M1544" s="40">
        <v>0</v>
      </c>
      <c r="N1544" s="40">
        <v>0</v>
      </c>
      <c r="O1544" s="40">
        <v>0</v>
      </c>
      <c r="P1544" s="141">
        <f t="shared" si="111"/>
        <v>0</v>
      </c>
    </row>
    <row r="1545" spans="1:16" hidden="1" x14ac:dyDescent="0.25">
      <c r="A1545" s="255" t="str">
        <f>IF(B1545=1,A1523,"")</f>
        <v/>
      </c>
      <c r="B1545" s="39" t="str">
        <f t="shared" si="110"/>
        <v/>
      </c>
      <c r="C1545" s="138">
        <f>VLOOKUP($Y$31,CAD!$H$7:$I$31,2,0)</f>
        <v>0</v>
      </c>
      <c r="D1545" s="40">
        <v>0</v>
      </c>
      <c r="E1545" s="40">
        <v>0</v>
      </c>
      <c r="F1545" s="40">
        <v>0</v>
      </c>
      <c r="G1545" s="40">
        <v>0</v>
      </c>
      <c r="H1545" s="40">
        <v>0</v>
      </c>
      <c r="I1545" s="40">
        <v>0</v>
      </c>
      <c r="J1545" s="40">
        <v>0</v>
      </c>
      <c r="K1545" s="40">
        <v>0</v>
      </c>
      <c r="L1545" s="40">
        <v>0</v>
      </c>
      <c r="M1545" s="40">
        <v>0</v>
      </c>
      <c r="N1545" s="40">
        <v>0</v>
      </c>
      <c r="O1545" s="40">
        <v>0</v>
      </c>
      <c r="P1545" s="141">
        <f t="shared" si="111"/>
        <v>0</v>
      </c>
    </row>
    <row r="1546" spans="1:16" hidden="1" x14ac:dyDescent="0.25">
      <c r="A1546" s="255" t="str">
        <f>IF(B1546=1,A1523,"")</f>
        <v/>
      </c>
      <c r="B1546" s="39" t="str">
        <f t="shared" si="110"/>
        <v/>
      </c>
      <c r="C1546" s="138">
        <f>VLOOKUP($Y$32,CAD!$H$7:$I$31,2,0)</f>
        <v>0</v>
      </c>
      <c r="D1546" s="40">
        <v>0</v>
      </c>
      <c r="E1546" s="40">
        <v>0</v>
      </c>
      <c r="F1546" s="40">
        <v>0</v>
      </c>
      <c r="G1546" s="40">
        <v>0</v>
      </c>
      <c r="H1546" s="40">
        <v>0</v>
      </c>
      <c r="I1546" s="40">
        <v>0</v>
      </c>
      <c r="J1546" s="40">
        <v>0</v>
      </c>
      <c r="K1546" s="40">
        <v>0</v>
      </c>
      <c r="L1546" s="40">
        <v>0</v>
      </c>
      <c r="M1546" s="40">
        <v>0</v>
      </c>
      <c r="N1546" s="40">
        <v>0</v>
      </c>
      <c r="O1546" s="40">
        <v>0</v>
      </c>
      <c r="P1546" s="141">
        <f t="shared" si="111"/>
        <v>0</v>
      </c>
    </row>
    <row r="1547" spans="1:16" hidden="1" x14ac:dyDescent="0.25">
      <c r="A1547" s="255" t="str">
        <f>IF(B1547=1,A1523,"")</f>
        <v/>
      </c>
      <c r="B1547" s="39" t="str">
        <f t="shared" si="110"/>
        <v/>
      </c>
      <c r="C1547" s="138">
        <f>VLOOKUP($Y$33,CAD!$H$7:$I$31,2,0)</f>
        <v>0</v>
      </c>
      <c r="D1547" s="40">
        <v>0</v>
      </c>
      <c r="E1547" s="40">
        <v>0</v>
      </c>
      <c r="F1547" s="40">
        <v>0</v>
      </c>
      <c r="G1547" s="40">
        <v>0</v>
      </c>
      <c r="H1547" s="40">
        <v>0</v>
      </c>
      <c r="I1547" s="40">
        <v>0</v>
      </c>
      <c r="J1547" s="40">
        <v>0</v>
      </c>
      <c r="K1547" s="40">
        <v>0</v>
      </c>
      <c r="L1547" s="40">
        <v>0</v>
      </c>
      <c r="M1547" s="40">
        <v>0</v>
      </c>
      <c r="N1547" s="40">
        <v>0</v>
      </c>
      <c r="O1547" s="40">
        <v>0</v>
      </c>
      <c r="P1547" s="141">
        <f t="shared" si="111"/>
        <v>0</v>
      </c>
    </row>
    <row r="1548" spans="1:16" hidden="1" x14ac:dyDescent="0.25">
      <c r="A1548" s="255" t="str">
        <f>IF(B1548=1,A1523,"")</f>
        <v/>
      </c>
      <c r="B1548" s="39" t="str">
        <f t="shared" si="110"/>
        <v/>
      </c>
      <c r="C1548" s="138">
        <f>VLOOKUP($Y$34,CAD!$H$7:$I$31,2,0)</f>
        <v>0</v>
      </c>
      <c r="D1548" s="40">
        <v>0</v>
      </c>
      <c r="E1548" s="40">
        <v>0</v>
      </c>
      <c r="F1548" s="40">
        <v>0</v>
      </c>
      <c r="G1548" s="40">
        <v>0</v>
      </c>
      <c r="H1548" s="40">
        <v>0</v>
      </c>
      <c r="I1548" s="40">
        <v>0</v>
      </c>
      <c r="J1548" s="40">
        <v>0</v>
      </c>
      <c r="K1548" s="40">
        <v>0</v>
      </c>
      <c r="L1548" s="40">
        <v>0</v>
      </c>
      <c r="M1548" s="40">
        <v>0</v>
      </c>
      <c r="N1548" s="40">
        <v>0</v>
      </c>
      <c r="O1548" s="40">
        <v>0</v>
      </c>
      <c r="P1548" s="141">
        <f t="shared" si="111"/>
        <v>0</v>
      </c>
    </row>
    <row r="1549" spans="1:16" hidden="1" x14ac:dyDescent="0.25">
      <c r="A1549" s="255" t="str">
        <f>IF(B1549=1,A1523,"")</f>
        <v/>
      </c>
      <c r="B1549" s="39" t="str">
        <f t="shared" si="110"/>
        <v/>
      </c>
      <c r="C1549" s="137">
        <f>VLOOKUP($Y$35,CAD!$J$7:$K$31,2,0)</f>
        <v>0</v>
      </c>
      <c r="D1549" s="40">
        <v>0</v>
      </c>
      <c r="E1549" s="40">
        <v>0</v>
      </c>
      <c r="F1549" s="40">
        <v>0</v>
      </c>
      <c r="G1549" s="40">
        <v>0</v>
      </c>
      <c r="H1549" s="40">
        <v>0</v>
      </c>
      <c r="I1549" s="40">
        <v>0</v>
      </c>
      <c r="J1549" s="40">
        <v>0</v>
      </c>
      <c r="K1549" s="40">
        <v>0</v>
      </c>
      <c r="L1549" s="40">
        <v>0</v>
      </c>
      <c r="M1549" s="40">
        <v>0</v>
      </c>
      <c r="N1549" s="40">
        <v>0</v>
      </c>
      <c r="O1549" s="40">
        <v>0</v>
      </c>
      <c r="P1549" s="141">
        <f t="shared" si="111"/>
        <v>0</v>
      </c>
    </row>
    <row r="1550" spans="1:16" hidden="1" x14ac:dyDescent="0.25">
      <c r="A1550" s="255" t="str">
        <f>IF(B1550=1,A1523,"")</f>
        <v/>
      </c>
      <c r="B1550" s="39" t="str">
        <f t="shared" si="110"/>
        <v/>
      </c>
      <c r="C1550" s="137">
        <f>VLOOKUP($Y$36,CAD!$J$7:$K$31,2,0)</f>
        <v>0</v>
      </c>
      <c r="D1550" s="40">
        <v>0</v>
      </c>
      <c r="E1550" s="40">
        <v>0</v>
      </c>
      <c r="F1550" s="40">
        <v>0</v>
      </c>
      <c r="G1550" s="40">
        <v>0</v>
      </c>
      <c r="H1550" s="40">
        <v>0</v>
      </c>
      <c r="I1550" s="40">
        <v>0</v>
      </c>
      <c r="J1550" s="40">
        <v>0</v>
      </c>
      <c r="K1550" s="40">
        <v>0</v>
      </c>
      <c r="L1550" s="40">
        <v>0</v>
      </c>
      <c r="M1550" s="40">
        <v>0</v>
      </c>
      <c r="N1550" s="40">
        <v>0</v>
      </c>
      <c r="O1550" s="40">
        <v>0</v>
      </c>
      <c r="P1550" s="141">
        <f t="shared" si="111"/>
        <v>0</v>
      </c>
    </row>
    <row r="1551" spans="1:16" hidden="1" x14ac:dyDescent="0.25">
      <c r="A1551" s="255" t="str">
        <f>IF(B1551=1,A1523,"")</f>
        <v/>
      </c>
      <c r="B1551" s="39" t="str">
        <f t="shared" si="110"/>
        <v/>
      </c>
      <c r="C1551" s="137">
        <f>VLOOKUP($Y$37,CAD!$J$7:$K$31,2,0)</f>
        <v>0</v>
      </c>
      <c r="D1551" s="40">
        <v>0</v>
      </c>
      <c r="E1551" s="40">
        <v>0</v>
      </c>
      <c r="F1551" s="40">
        <v>0</v>
      </c>
      <c r="G1551" s="40">
        <v>0</v>
      </c>
      <c r="H1551" s="40">
        <v>0</v>
      </c>
      <c r="I1551" s="40">
        <v>0</v>
      </c>
      <c r="J1551" s="40">
        <v>0</v>
      </c>
      <c r="K1551" s="40">
        <v>0</v>
      </c>
      <c r="L1551" s="40">
        <v>0</v>
      </c>
      <c r="M1551" s="40">
        <v>0</v>
      </c>
      <c r="N1551" s="40">
        <v>0</v>
      </c>
      <c r="O1551" s="40">
        <v>0</v>
      </c>
      <c r="P1551" s="141">
        <f t="shared" si="111"/>
        <v>0</v>
      </c>
    </row>
    <row r="1552" spans="1:16" hidden="1" x14ac:dyDescent="0.25">
      <c r="A1552" s="255" t="str">
        <f>IF(B1552=1,A1523,"")</f>
        <v/>
      </c>
      <c r="B1552" s="39" t="str">
        <f t="shared" si="110"/>
        <v/>
      </c>
      <c r="C1552" s="137">
        <f>VLOOKUP($Y$38,CAD!$J$7:$K$31,2,0)</f>
        <v>0</v>
      </c>
      <c r="D1552" s="40">
        <v>0</v>
      </c>
      <c r="E1552" s="40">
        <v>0</v>
      </c>
      <c r="F1552" s="40">
        <v>0</v>
      </c>
      <c r="G1552" s="40">
        <v>0</v>
      </c>
      <c r="H1552" s="40">
        <v>0</v>
      </c>
      <c r="I1552" s="40">
        <v>0</v>
      </c>
      <c r="J1552" s="40">
        <v>0</v>
      </c>
      <c r="K1552" s="40">
        <v>0</v>
      </c>
      <c r="L1552" s="40">
        <v>0</v>
      </c>
      <c r="M1552" s="40">
        <v>0</v>
      </c>
      <c r="N1552" s="40">
        <v>0</v>
      </c>
      <c r="O1552" s="40">
        <v>0</v>
      </c>
      <c r="P1552" s="141">
        <f t="shared" si="111"/>
        <v>0</v>
      </c>
    </row>
    <row r="1553" spans="1:16" hidden="1" x14ac:dyDescent="0.25">
      <c r="A1553" s="255" t="str">
        <f>IF(B1553=1,A1523,"")</f>
        <v/>
      </c>
      <c r="B1553" s="39" t="str">
        <f t="shared" si="110"/>
        <v/>
      </c>
      <c r="C1553" s="137">
        <f>VLOOKUP($Y$39,CAD!$J$7:$K$31,2,0)</f>
        <v>0</v>
      </c>
      <c r="D1553" s="40">
        <v>0</v>
      </c>
      <c r="E1553" s="40">
        <v>0</v>
      </c>
      <c r="F1553" s="40">
        <v>0</v>
      </c>
      <c r="G1553" s="40">
        <v>0</v>
      </c>
      <c r="H1553" s="40">
        <v>0</v>
      </c>
      <c r="I1553" s="40">
        <v>0</v>
      </c>
      <c r="J1553" s="40">
        <v>0</v>
      </c>
      <c r="K1553" s="40">
        <v>0</v>
      </c>
      <c r="L1553" s="40">
        <v>0</v>
      </c>
      <c r="M1553" s="40">
        <v>0</v>
      </c>
      <c r="N1553" s="40">
        <v>0</v>
      </c>
      <c r="O1553" s="40">
        <v>0</v>
      </c>
      <c r="P1553" s="141">
        <f t="shared" si="111"/>
        <v>0</v>
      </c>
    </row>
    <row r="1554" spans="1:16" hidden="1" x14ac:dyDescent="0.25">
      <c r="A1554" s="255" t="str">
        <f>IF(B1554=1,A1523,"")</f>
        <v/>
      </c>
      <c r="B1554" s="39" t="str">
        <f t="shared" si="110"/>
        <v/>
      </c>
      <c r="C1554" s="137">
        <f>VLOOKUP($Y$40,CAD!$J$7:$K$31,2,0)</f>
        <v>0</v>
      </c>
      <c r="D1554" s="40">
        <v>0</v>
      </c>
      <c r="E1554" s="40">
        <v>0</v>
      </c>
      <c r="F1554" s="40">
        <v>0</v>
      </c>
      <c r="G1554" s="40">
        <v>0</v>
      </c>
      <c r="H1554" s="40">
        <v>0</v>
      </c>
      <c r="I1554" s="40">
        <v>0</v>
      </c>
      <c r="J1554" s="40">
        <v>0</v>
      </c>
      <c r="K1554" s="40">
        <v>0</v>
      </c>
      <c r="L1554" s="40">
        <v>0</v>
      </c>
      <c r="M1554" s="40">
        <v>0</v>
      </c>
      <c r="N1554" s="40">
        <v>0</v>
      </c>
      <c r="O1554" s="40">
        <v>0</v>
      </c>
      <c r="P1554" s="141">
        <f t="shared" si="111"/>
        <v>0</v>
      </c>
    </row>
    <row r="1555" spans="1:16" hidden="1" x14ac:dyDescent="0.25">
      <c r="A1555" s="255" t="str">
        <f>IF(B1555=1,A1523,"")</f>
        <v/>
      </c>
      <c r="B1555" s="39" t="str">
        <f t="shared" si="110"/>
        <v/>
      </c>
      <c r="C1555" s="137">
        <f>VLOOKUP($Y$41,CAD!$J$7:$K$31,2,0)</f>
        <v>0</v>
      </c>
      <c r="D1555" s="40">
        <v>0</v>
      </c>
      <c r="E1555" s="40">
        <v>0</v>
      </c>
      <c r="F1555" s="40">
        <v>0</v>
      </c>
      <c r="G1555" s="40">
        <v>0</v>
      </c>
      <c r="H1555" s="40">
        <v>0</v>
      </c>
      <c r="I1555" s="40">
        <v>0</v>
      </c>
      <c r="J1555" s="40">
        <v>0</v>
      </c>
      <c r="K1555" s="40">
        <v>0</v>
      </c>
      <c r="L1555" s="40">
        <v>0</v>
      </c>
      <c r="M1555" s="40">
        <v>0</v>
      </c>
      <c r="N1555" s="40">
        <v>0</v>
      </c>
      <c r="O1555" s="40">
        <v>0</v>
      </c>
      <c r="P1555" s="141">
        <f t="shared" si="111"/>
        <v>0</v>
      </c>
    </row>
    <row r="1556" spans="1:16" hidden="1" x14ac:dyDescent="0.25">
      <c r="A1556" s="255" t="str">
        <f>IF(B1556=1,A1523,"")</f>
        <v/>
      </c>
      <c r="B1556" s="39" t="str">
        <f t="shared" si="110"/>
        <v/>
      </c>
      <c r="C1556" s="137">
        <f>VLOOKUP($Y$42,CAD!$J$7:$K$31,2,0)</f>
        <v>0</v>
      </c>
      <c r="D1556" s="40">
        <v>0</v>
      </c>
      <c r="E1556" s="40">
        <v>0</v>
      </c>
      <c r="F1556" s="40">
        <v>0</v>
      </c>
      <c r="G1556" s="40">
        <v>0</v>
      </c>
      <c r="H1556" s="40">
        <v>0</v>
      </c>
      <c r="I1556" s="40">
        <v>0</v>
      </c>
      <c r="J1556" s="40">
        <v>0</v>
      </c>
      <c r="K1556" s="40">
        <v>0</v>
      </c>
      <c r="L1556" s="40">
        <v>0</v>
      </c>
      <c r="M1556" s="40">
        <v>0</v>
      </c>
      <c r="N1556" s="40">
        <v>0</v>
      </c>
      <c r="O1556" s="40">
        <v>0</v>
      </c>
      <c r="P1556" s="141">
        <f t="shared" si="111"/>
        <v>0</v>
      </c>
    </row>
    <row r="1557" spans="1:16" hidden="1" x14ac:dyDescent="0.25">
      <c r="A1557" s="255" t="str">
        <f>IF(B1557=1,A1523,"")</f>
        <v/>
      </c>
      <c r="B1557" s="39" t="str">
        <f t="shared" si="110"/>
        <v/>
      </c>
      <c r="C1557" s="137">
        <f>VLOOKUP($Y$43,CAD!$J$7:$K$31,2,0)</f>
        <v>0</v>
      </c>
      <c r="D1557" s="40">
        <v>0</v>
      </c>
      <c r="E1557" s="40">
        <v>0</v>
      </c>
      <c r="F1557" s="40">
        <v>0</v>
      </c>
      <c r="G1557" s="40">
        <v>0</v>
      </c>
      <c r="H1557" s="40">
        <v>0</v>
      </c>
      <c r="I1557" s="40">
        <v>0</v>
      </c>
      <c r="J1557" s="40">
        <v>0</v>
      </c>
      <c r="K1557" s="40">
        <v>0</v>
      </c>
      <c r="L1557" s="40">
        <v>0</v>
      </c>
      <c r="M1557" s="40">
        <v>0</v>
      </c>
      <c r="N1557" s="40">
        <v>0</v>
      </c>
      <c r="O1557" s="40">
        <v>0</v>
      </c>
      <c r="P1557" s="141">
        <f t="shared" si="111"/>
        <v>0</v>
      </c>
    </row>
    <row r="1558" spans="1:16" hidden="1" x14ac:dyDescent="0.25">
      <c r="A1558" s="255" t="str">
        <f>IF(B1558=1,A1523,"")</f>
        <v/>
      </c>
      <c r="B1558" s="39" t="str">
        <f t="shared" si="110"/>
        <v/>
      </c>
      <c r="C1558" s="137">
        <f>VLOOKUP($Y$44,CAD!$J$7:$K$31,2,0)</f>
        <v>0</v>
      </c>
      <c r="D1558" s="40">
        <v>0</v>
      </c>
      <c r="E1558" s="40">
        <v>0</v>
      </c>
      <c r="F1558" s="40">
        <v>0</v>
      </c>
      <c r="G1558" s="40">
        <v>0</v>
      </c>
      <c r="H1558" s="40">
        <v>0</v>
      </c>
      <c r="I1558" s="40">
        <v>0</v>
      </c>
      <c r="J1558" s="40">
        <v>0</v>
      </c>
      <c r="K1558" s="40">
        <v>0</v>
      </c>
      <c r="L1558" s="40">
        <v>0</v>
      </c>
      <c r="M1558" s="40">
        <v>0</v>
      </c>
      <c r="N1558" s="40">
        <v>0</v>
      </c>
      <c r="O1558" s="40">
        <v>0</v>
      </c>
      <c r="P1558" s="141">
        <f t="shared" si="111"/>
        <v>0</v>
      </c>
    </row>
    <row r="1559" spans="1:16" hidden="1" x14ac:dyDescent="0.25">
      <c r="A1559" s="255" t="str">
        <f>IF(B1559=1,A1523,"")</f>
        <v/>
      </c>
      <c r="B1559" s="39" t="str">
        <f t="shared" si="110"/>
        <v/>
      </c>
      <c r="C1559" s="137">
        <f>VLOOKUP($Y$45,CAD!$J$7:$K$31,2,0)</f>
        <v>0</v>
      </c>
      <c r="D1559" s="40">
        <v>0</v>
      </c>
      <c r="E1559" s="40">
        <v>0</v>
      </c>
      <c r="F1559" s="40">
        <v>0</v>
      </c>
      <c r="G1559" s="40">
        <v>0</v>
      </c>
      <c r="H1559" s="40">
        <v>0</v>
      </c>
      <c r="I1559" s="40">
        <v>0</v>
      </c>
      <c r="J1559" s="40">
        <v>0</v>
      </c>
      <c r="K1559" s="40">
        <v>0</v>
      </c>
      <c r="L1559" s="40">
        <v>0</v>
      </c>
      <c r="M1559" s="40">
        <v>0</v>
      </c>
      <c r="N1559" s="40">
        <v>0</v>
      </c>
      <c r="O1559" s="40">
        <v>0</v>
      </c>
      <c r="P1559" s="141">
        <f t="shared" si="111"/>
        <v>0</v>
      </c>
    </row>
    <row r="1560" spans="1:16" hidden="1" x14ac:dyDescent="0.25">
      <c r="A1560" s="255" t="str">
        <f>IF(B1560=1,A1523,"")</f>
        <v/>
      </c>
      <c r="B1560" s="39" t="str">
        <f t="shared" si="110"/>
        <v/>
      </c>
      <c r="C1560" s="137">
        <f>VLOOKUP($Y$46,CAD!$J$7:$K$31,2,0)</f>
        <v>0</v>
      </c>
      <c r="D1560" s="40">
        <v>0</v>
      </c>
      <c r="E1560" s="40">
        <v>0</v>
      </c>
      <c r="F1560" s="40">
        <v>0</v>
      </c>
      <c r="G1560" s="40">
        <v>0</v>
      </c>
      <c r="H1560" s="40">
        <v>0</v>
      </c>
      <c r="I1560" s="40">
        <v>0</v>
      </c>
      <c r="J1560" s="40">
        <v>0</v>
      </c>
      <c r="K1560" s="40">
        <v>0</v>
      </c>
      <c r="L1560" s="40">
        <v>0</v>
      </c>
      <c r="M1560" s="40">
        <v>0</v>
      </c>
      <c r="N1560" s="40">
        <v>0</v>
      </c>
      <c r="O1560" s="40">
        <v>0</v>
      </c>
      <c r="P1560" s="141">
        <f t="shared" si="111"/>
        <v>0</v>
      </c>
    </row>
    <row r="1561" spans="1:16" hidden="1" x14ac:dyDescent="0.25">
      <c r="A1561" s="255" t="str">
        <f>IF(B1561=1,A1523,"")</f>
        <v/>
      </c>
      <c r="B1561" s="39" t="str">
        <f t="shared" si="110"/>
        <v/>
      </c>
      <c r="C1561" s="137">
        <f>VLOOKUP($Y$47,CAD!$J$7:$K$31,2,0)</f>
        <v>0</v>
      </c>
      <c r="D1561" s="40">
        <v>0</v>
      </c>
      <c r="E1561" s="40">
        <v>0</v>
      </c>
      <c r="F1561" s="40">
        <v>0</v>
      </c>
      <c r="G1561" s="40">
        <v>0</v>
      </c>
      <c r="H1561" s="40">
        <v>0</v>
      </c>
      <c r="I1561" s="40">
        <v>0</v>
      </c>
      <c r="J1561" s="40">
        <v>0</v>
      </c>
      <c r="K1561" s="40">
        <v>0</v>
      </c>
      <c r="L1561" s="40">
        <v>0</v>
      </c>
      <c r="M1561" s="40">
        <v>0</v>
      </c>
      <c r="N1561" s="40">
        <v>0</v>
      </c>
      <c r="O1561" s="40">
        <v>0</v>
      </c>
      <c r="P1561" s="141">
        <f t="shared" si="111"/>
        <v>0</v>
      </c>
    </row>
    <row r="1562" spans="1:16" hidden="1" x14ac:dyDescent="0.25">
      <c r="A1562" s="255" t="str">
        <f>IF(B1562=1,A1523,"")</f>
        <v/>
      </c>
      <c r="B1562" s="39" t="str">
        <f t="shared" si="110"/>
        <v/>
      </c>
      <c r="C1562" s="137">
        <f>VLOOKUP($Y$48,CAD!$J$7:$K$31,2,0)</f>
        <v>0</v>
      </c>
      <c r="D1562" s="40">
        <v>0</v>
      </c>
      <c r="E1562" s="40">
        <v>0</v>
      </c>
      <c r="F1562" s="40">
        <v>0</v>
      </c>
      <c r="G1562" s="40">
        <v>0</v>
      </c>
      <c r="H1562" s="40">
        <v>0</v>
      </c>
      <c r="I1562" s="40">
        <v>0</v>
      </c>
      <c r="J1562" s="40">
        <v>0</v>
      </c>
      <c r="K1562" s="40">
        <v>0</v>
      </c>
      <c r="L1562" s="40">
        <v>0</v>
      </c>
      <c r="M1562" s="40">
        <v>0</v>
      </c>
      <c r="N1562" s="40">
        <v>0</v>
      </c>
      <c r="O1562" s="40">
        <v>0</v>
      </c>
      <c r="P1562" s="141">
        <f t="shared" si="111"/>
        <v>0</v>
      </c>
    </row>
    <row r="1563" spans="1:16" hidden="1" x14ac:dyDescent="0.25">
      <c r="A1563" s="255" t="str">
        <f>IF(B1563=1,A1523,"")</f>
        <v/>
      </c>
      <c r="B1563" s="39" t="str">
        <f t="shared" si="110"/>
        <v/>
      </c>
      <c r="C1563" s="137">
        <f>VLOOKUP($Y$49,CAD!$J$7:$K$31,2,0)</f>
        <v>0</v>
      </c>
      <c r="D1563" s="40">
        <v>0</v>
      </c>
      <c r="E1563" s="40">
        <v>0</v>
      </c>
      <c r="F1563" s="40">
        <v>0</v>
      </c>
      <c r="G1563" s="40">
        <v>0</v>
      </c>
      <c r="H1563" s="40">
        <v>0</v>
      </c>
      <c r="I1563" s="40">
        <v>0</v>
      </c>
      <c r="J1563" s="40">
        <v>0</v>
      </c>
      <c r="K1563" s="40">
        <v>0</v>
      </c>
      <c r="L1563" s="40">
        <v>0</v>
      </c>
      <c r="M1563" s="40">
        <v>0</v>
      </c>
      <c r="N1563" s="40">
        <v>0</v>
      </c>
      <c r="O1563" s="40">
        <v>0</v>
      </c>
      <c r="P1563" s="141">
        <f t="shared" si="111"/>
        <v>0</v>
      </c>
    </row>
    <row r="1564" spans="1:16" hidden="1" x14ac:dyDescent="0.25">
      <c r="A1564" s="255" t="str">
        <f>IF(B1564=1,A1523,"")</f>
        <v/>
      </c>
      <c r="B1564" s="39" t="str">
        <f t="shared" si="110"/>
        <v/>
      </c>
      <c r="C1564" s="137">
        <f>VLOOKUP($Y$50,CAD!$J$7:$K$31,2,0)</f>
        <v>0</v>
      </c>
      <c r="D1564" s="40">
        <v>0</v>
      </c>
      <c r="E1564" s="40">
        <v>0</v>
      </c>
      <c r="F1564" s="40">
        <v>0</v>
      </c>
      <c r="G1564" s="40">
        <v>0</v>
      </c>
      <c r="H1564" s="40">
        <v>0</v>
      </c>
      <c r="I1564" s="40">
        <v>0</v>
      </c>
      <c r="J1564" s="40">
        <v>0</v>
      </c>
      <c r="K1564" s="40">
        <v>0</v>
      </c>
      <c r="L1564" s="40">
        <v>0</v>
      </c>
      <c r="M1564" s="40">
        <v>0</v>
      </c>
      <c r="N1564" s="40">
        <v>0</v>
      </c>
      <c r="O1564" s="40">
        <v>0</v>
      </c>
      <c r="P1564" s="141">
        <f t="shared" si="111"/>
        <v>0</v>
      </c>
    </row>
    <row r="1565" spans="1:16" hidden="1" x14ac:dyDescent="0.25">
      <c r="A1565" s="255" t="str">
        <f>IF(B1565=1,A1523,"")</f>
        <v/>
      </c>
      <c r="B1565" s="39" t="str">
        <f t="shared" si="110"/>
        <v/>
      </c>
      <c r="C1565" s="137">
        <f>VLOOKUP($Y$51,CAD!$J$7:$K$31,2,0)</f>
        <v>0</v>
      </c>
      <c r="D1565" s="40">
        <v>0</v>
      </c>
      <c r="E1565" s="40">
        <v>0</v>
      </c>
      <c r="F1565" s="40">
        <v>0</v>
      </c>
      <c r="G1565" s="40">
        <v>0</v>
      </c>
      <c r="H1565" s="40">
        <v>0</v>
      </c>
      <c r="I1565" s="40">
        <v>0</v>
      </c>
      <c r="J1565" s="40">
        <v>0</v>
      </c>
      <c r="K1565" s="40">
        <v>0</v>
      </c>
      <c r="L1565" s="40">
        <v>0</v>
      </c>
      <c r="M1565" s="40">
        <v>0</v>
      </c>
      <c r="N1565" s="40">
        <v>0</v>
      </c>
      <c r="O1565" s="40">
        <v>0</v>
      </c>
      <c r="P1565" s="141">
        <f t="shared" si="111"/>
        <v>0</v>
      </c>
    </row>
    <row r="1566" spans="1:16" hidden="1" x14ac:dyDescent="0.25">
      <c r="A1566" s="255" t="str">
        <f>IF(B1566=1,A1523,"")</f>
        <v/>
      </c>
      <c r="B1566" s="39" t="str">
        <f t="shared" si="110"/>
        <v/>
      </c>
      <c r="C1566" s="137">
        <f>VLOOKUP($Y$52,CAD!$J$7:$K$31,2,0)</f>
        <v>0</v>
      </c>
      <c r="D1566" s="40">
        <v>0</v>
      </c>
      <c r="E1566" s="40">
        <v>0</v>
      </c>
      <c r="F1566" s="40">
        <v>0</v>
      </c>
      <c r="G1566" s="40">
        <v>0</v>
      </c>
      <c r="H1566" s="40">
        <v>0</v>
      </c>
      <c r="I1566" s="40">
        <v>0</v>
      </c>
      <c r="J1566" s="40">
        <v>0</v>
      </c>
      <c r="K1566" s="40">
        <v>0</v>
      </c>
      <c r="L1566" s="40">
        <v>0</v>
      </c>
      <c r="M1566" s="40">
        <v>0</v>
      </c>
      <c r="N1566" s="40">
        <v>0</v>
      </c>
      <c r="O1566" s="40">
        <v>0</v>
      </c>
      <c r="P1566" s="141">
        <f t="shared" si="111"/>
        <v>0</v>
      </c>
    </row>
    <row r="1567" spans="1:16" hidden="1" x14ac:dyDescent="0.25">
      <c r="A1567" s="255" t="str">
        <f>IF(B1567=1,A1523,"")</f>
        <v/>
      </c>
      <c r="B1567" s="39" t="str">
        <f t="shared" si="110"/>
        <v/>
      </c>
      <c r="C1567" s="137">
        <f>VLOOKUP($Y$53,CAD!$J$7:$K$31,2,0)</f>
        <v>0</v>
      </c>
      <c r="D1567" s="40">
        <v>0</v>
      </c>
      <c r="E1567" s="40">
        <v>0</v>
      </c>
      <c r="F1567" s="40">
        <v>0</v>
      </c>
      <c r="G1567" s="40">
        <v>0</v>
      </c>
      <c r="H1567" s="40">
        <v>0</v>
      </c>
      <c r="I1567" s="40">
        <v>0</v>
      </c>
      <c r="J1567" s="40">
        <v>0</v>
      </c>
      <c r="K1567" s="40">
        <v>0</v>
      </c>
      <c r="L1567" s="40">
        <v>0</v>
      </c>
      <c r="M1567" s="40">
        <v>0</v>
      </c>
      <c r="N1567" s="40">
        <v>0</v>
      </c>
      <c r="O1567" s="40">
        <v>0</v>
      </c>
      <c r="P1567" s="141">
        <f t="shared" si="111"/>
        <v>0</v>
      </c>
    </row>
    <row r="1568" spans="1:16" hidden="1" x14ac:dyDescent="0.25">
      <c r="A1568" s="255" t="str">
        <f>IF(B1568=1,A1523,"")</f>
        <v/>
      </c>
      <c r="B1568" s="39" t="str">
        <f t="shared" si="110"/>
        <v/>
      </c>
      <c r="C1568" s="137">
        <f>VLOOKUP($Y$54,CAD!$J$7:$K$31,2,0)</f>
        <v>0</v>
      </c>
      <c r="D1568" s="40">
        <v>0</v>
      </c>
      <c r="E1568" s="40">
        <v>0</v>
      </c>
      <c r="F1568" s="40">
        <v>0</v>
      </c>
      <c r="G1568" s="40">
        <v>0</v>
      </c>
      <c r="H1568" s="40">
        <v>0</v>
      </c>
      <c r="I1568" s="40">
        <v>0</v>
      </c>
      <c r="J1568" s="40">
        <v>0</v>
      </c>
      <c r="K1568" s="40">
        <v>0</v>
      </c>
      <c r="L1568" s="40">
        <v>0</v>
      </c>
      <c r="M1568" s="40">
        <v>0</v>
      </c>
      <c r="N1568" s="40">
        <v>0</v>
      </c>
      <c r="O1568" s="40">
        <v>0</v>
      </c>
      <c r="P1568" s="141">
        <f t="shared" si="111"/>
        <v>0</v>
      </c>
    </row>
    <row r="1569" spans="1:17" hidden="1" x14ac:dyDescent="0.25">
      <c r="A1569" s="255" t="str">
        <f>IF(B1569=1,A1523,"")</f>
        <v/>
      </c>
      <c r="B1569" s="39" t="str">
        <f t="shared" si="110"/>
        <v/>
      </c>
      <c r="C1569" s="137">
        <f>VLOOKUP($Y$55,CAD!$J$7:$K$31,2,0)</f>
        <v>0</v>
      </c>
      <c r="D1569" s="40">
        <v>0</v>
      </c>
      <c r="E1569" s="40">
        <v>0</v>
      </c>
      <c r="F1569" s="40">
        <v>0</v>
      </c>
      <c r="G1569" s="40">
        <v>0</v>
      </c>
      <c r="H1569" s="40">
        <v>0</v>
      </c>
      <c r="I1569" s="40">
        <v>0</v>
      </c>
      <c r="J1569" s="40">
        <v>0</v>
      </c>
      <c r="K1569" s="40">
        <v>0</v>
      </c>
      <c r="L1569" s="40">
        <v>0</v>
      </c>
      <c r="M1569" s="40">
        <v>0</v>
      </c>
      <c r="N1569" s="40">
        <v>0</v>
      </c>
      <c r="O1569" s="40">
        <v>0</v>
      </c>
      <c r="P1569" s="141">
        <f t="shared" si="111"/>
        <v>0</v>
      </c>
    </row>
    <row r="1570" spans="1:17" hidden="1" x14ac:dyDescent="0.25">
      <c r="A1570" s="255" t="str">
        <f>IF(B1570=1,A1523,"")</f>
        <v/>
      </c>
      <c r="B1570" s="39" t="str">
        <f t="shared" si="110"/>
        <v/>
      </c>
      <c r="C1570" s="137">
        <f>VLOOKUP($Y$56,CAD!$J$7:$K$31,2,0)</f>
        <v>0</v>
      </c>
      <c r="D1570" s="40">
        <v>0</v>
      </c>
      <c r="E1570" s="40">
        <v>0</v>
      </c>
      <c r="F1570" s="40">
        <v>0</v>
      </c>
      <c r="G1570" s="40">
        <v>0</v>
      </c>
      <c r="H1570" s="40">
        <v>0</v>
      </c>
      <c r="I1570" s="40">
        <v>0</v>
      </c>
      <c r="J1570" s="40">
        <v>0</v>
      </c>
      <c r="K1570" s="40">
        <v>0</v>
      </c>
      <c r="L1570" s="40">
        <v>0</v>
      </c>
      <c r="M1570" s="40">
        <v>0</v>
      </c>
      <c r="N1570" s="40">
        <v>0</v>
      </c>
      <c r="O1570" s="40">
        <v>0</v>
      </c>
      <c r="P1570" s="141">
        <f t="shared" si="111"/>
        <v>0</v>
      </c>
    </row>
    <row r="1571" spans="1:17" hidden="1" x14ac:dyDescent="0.25">
      <c r="A1571" s="255" t="str">
        <f>IF(B1571=1,A1523,"")</f>
        <v/>
      </c>
      <c r="B1571" s="39" t="str">
        <f t="shared" si="110"/>
        <v/>
      </c>
      <c r="C1571" s="137">
        <f>VLOOKUP($Y$57,CAD!$J$7:$K$31,2,0)</f>
        <v>0</v>
      </c>
      <c r="D1571" s="40">
        <v>0</v>
      </c>
      <c r="E1571" s="40">
        <v>0</v>
      </c>
      <c r="F1571" s="40">
        <v>0</v>
      </c>
      <c r="G1571" s="40">
        <v>0</v>
      </c>
      <c r="H1571" s="40">
        <v>0</v>
      </c>
      <c r="I1571" s="40">
        <v>0</v>
      </c>
      <c r="J1571" s="40">
        <v>0</v>
      </c>
      <c r="K1571" s="40">
        <v>0</v>
      </c>
      <c r="L1571" s="40">
        <v>0</v>
      </c>
      <c r="M1571" s="40">
        <v>0</v>
      </c>
      <c r="N1571" s="40">
        <v>0</v>
      </c>
      <c r="O1571" s="40">
        <v>0</v>
      </c>
      <c r="P1571" s="141">
        <f t="shared" si="111"/>
        <v>0</v>
      </c>
    </row>
    <row r="1572" spans="1:17" hidden="1" x14ac:dyDescent="0.25">
      <c r="A1572" s="255" t="str">
        <f>IF(B1572=1,A1523,"")</f>
        <v/>
      </c>
      <c r="B1572" s="39" t="str">
        <f t="shared" si="110"/>
        <v/>
      </c>
      <c r="C1572" s="137">
        <f>VLOOKUP($Y$58,CAD!$J$7:$K$31,2,0)</f>
        <v>0</v>
      </c>
      <c r="D1572" s="40">
        <v>0</v>
      </c>
      <c r="E1572" s="40">
        <v>0</v>
      </c>
      <c r="F1572" s="40">
        <v>0</v>
      </c>
      <c r="G1572" s="40">
        <v>0</v>
      </c>
      <c r="H1572" s="40">
        <v>0</v>
      </c>
      <c r="I1572" s="40">
        <v>0</v>
      </c>
      <c r="J1572" s="40">
        <v>0</v>
      </c>
      <c r="K1572" s="40">
        <v>0</v>
      </c>
      <c r="L1572" s="40">
        <v>0</v>
      </c>
      <c r="M1572" s="40">
        <v>0</v>
      </c>
      <c r="N1572" s="40">
        <v>0</v>
      </c>
      <c r="O1572" s="40">
        <v>0</v>
      </c>
      <c r="P1572" s="141">
        <f t="shared" si="111"/>
        <v>0</v>
      </c>
    </row>
    <row r="1573" spans="1:17" hidden="1" x14ac:dyDescent="0.25">
      <c r="A1573" s="255" t="str">
        <f>IF(B1573=1,A1523,"")</f>
        <v/>
      </c>
      <c r="B1573" s="39" t="str">
        <f t="shared" si="110"/>
        <v/>
      </c>
      <c r="C1573" s="137">
        <f>VLOOKUP($Y$59,CAD!$J$7:$K$31,2,0)</f>
        <v>0</v>
      </c>
      <c r="D1573" s="40">
        <v>0</v>
      </c>
      <c r="E1573" s="40">
        <v>0</v>
      </c>
      <c r="F1573" s="40">
        <v>0</v>
      </c>
      <c r="G1573" s="40">
        <v>0</v>
      </c>
      <c r="H1573" s="40">
        <v>0</v>
      </c>
      <c r="I1573" s="40">
        <v>0</v>
      </c>
      <c r="J1573" s="40">
        <v>0</v>
      </c>
      <c r="K1573" s="40">
        <v>0</v>
      </c>
      <c r="L1573" s="40">
        <v>0</v>
      </c>
      <c r="M1573" s="40">
        <v>0</v>
      </c>
      <c r="N1573" s="40">
        <v>0</v>
      </c>
      <c r="O1573" s="40">
        <v>0</v>
      </c>
      <c r="P1573" s="141">
        <f t="shared" si="111"/>
        <v>0</v>
      </c>
    </row>
    <row r="1574" spans="1:17" hidden="1" x14ac:dyDescent="0.25">
      <c r="A1574" s="255">
        <f>A1521</f>
        <v>2047</v>
      </c>
    </row>
    <row r="1575" spans="1:17" hidden="1" x14ac:dyDescent="0.25">
      <c r="A1575" s="255">
        <f>A1521</f>
        <v>2047</v>
      </c>
      <c r="C1575" s="63" t="s">
        <v>204</v>
      </c>
      <c r="D1575" s="34">
        <f>D1521-D1523</f>
        <v>0</v>
      </c>
      <c r="E1575" s="34">
        <f t="shared" ref="E1575:P1575" si="112">E1521-E1523</f>
        <v>0</v>
      </c>
      <c r="F1575" s="34">
        <f t="shared" si="112"/>
        <v>0</v>
      </c>
      <c r="G1575" s="34">
        <f t="shared" si="112"/>
        <v>0</v>
      </c>
      <c r="H1575" s="34">
        <f t="shared" si="112"/>
        <v>0</v>
      </c>
      <c r="I1575" s="34">
        <f t="shared" si="112"/>
        <v>0</v>
      </c>
      <c r="J1575" s="34">
        <f t="shared" si="112"/>
        <v>0</v>
      </c>
      <c r="K1575" s="34">
        <f t="shared" si="112"/>
        <v>0</v>
      </c>
      <c r="L1575" s="34">
        <f t="shared" si="112"/>
        <v>0</v>
      </c>
      <c r="M1575" s="34">
        <f t="shared" si="112"/>
        <v>0</v>
      </c>
      <c r="N1575" s="34">
        <f t="shared" si="112"/>
        <v>0</v>
      </c>
      <c r="O1575" s="34">
        <f t="shared" si="112"/>
        <v>0</v>
      </c>
      <c r="P1575" s="34">
        <f t="shared" si="112"/>
        <v>0</v>
      </c>
    </row>
    <row r="1576" spans="1:17" hidden="1" x14ac:dyDescent="0.25"/>
    <row r="1577" spans="1:17" ht="15" hidden="1" customHeight="1" thickBot="1" x14ac:dyDescent="0.3">
      <c r="A1577" s="255">
        <f>A1521+1</f>
        <v>2048</v>
      </c>
      <c r="B1577" s="41"/>
      <c r="C1577" s="147" t="s">
        <v>202</v>
      </c>
      <c r="D1577" s="148">
        <f>PREV_R!D1605</f>
        <v>0</v>
      </c>
      <c r="E1577" s="148">
        <f>PREV_R!E1605</f>
        <v>0</v>
      </c>
      <c r="F1577" s="148">
        <f>PREV_R!F1605</f>
        <v>0</v>
      </c>
      <c r="G1577" s="148">
        <f>PREV_R!G1605</f>
        <v>0</v>
      </c>
      <c r="H1577" s="148">
        <f>PREV_R!H1605</f>
        <v>0</v>
      </c>
      <c r="I1577" s="148">
        <f>PREV_R!I1605</f>
        <v>0</v>
      </c>
      <c r="J1577" s="148">
        <f>PREV_R!J1605</f>
        <v>0</v>
      </c>
      <c r="K1577" s="148">
        <f>PREV_R!K1605</f>
        <v>0</v>
      </c>
      <c r="L1577" s="148">
        <f>PREV_R!L1605</f>
        <v>0</v>
      </c>
      <c r="M1577" s="148">
        <f>PREV_R!M1605</f>
        <v>0</v>
      </c>
      <c r="N1577" s="148">
        <f>PREV_R!N1605</f>
        <v>0</v>
      </c>
      <c r="O1577" s="148">
        <f>PREV_R!O1605</f>
        <v>0</v>
      </c>
      <c r="P1577" s="148">
        <f>SUM(D1577:O1577)</f>
        <v>0</v>
      </c>
      <c r="Q1577" s="9"/>
    </row>
    <row r="1578" spans="1:17" ht="15" hidden="1" customHeight="1" x14ac:dyDescent="0.25">
      <c r="A1578" s="255">
        <f>A1577</f>
        <v>2048</v>
      </c>
      <c r="B1578" s="41"/>
      <c r="C1578" s="107"/>
      <c r="D1578" s="107"/>
      <c r="E1578" s="107"/>
      <c r="F1578" s="107"/>
      <c r="G1578" s="107"/>
      <c r="H1578" s="107"/>
      <c r="I1578" s="107"/>
      <c r="J1578" s="107"/>
      <c r="K1578" s="107"/>
      <c r="L1578" s="107"/>
      <c r="M1578" s="107"/>
      <c r="N1578" s="107"/>
      <c r="O1578" s="107"/>
      <c r="P1578" s="107"/>
      <c r="Q1578" s="9"/>
    </row>
    <row r="1579" spans="1:17" ht="15" hidden="1" customHeight="1" thickBot="1" x14ac:dyDescent="0.3">
      <c r="A1579" s="255">
        <f>A1577</f>
        <v>2048</v>
      </c>
      <c r="B1579" s="41"/>
      <c r="C1579" s="131" t="s">
        <v>203</v>
      </c>
      <c r="D1579" s="132">
        <f>SUM(D1580:D1629)</f>
        <v>0</v>
      </c>
      <c r="E1579" s="132">
        <f t="shared" ref="E1579:O1579" si="113">SUM(E1580:E1629)</f>
        <v>0</v>
      </c>
      <c r="F1579" s="132">
        <f t="shared" si="113"/>
        <v>0</v>
      </c>
      <c r="G1579" s="132">
        <f t="shared" si="113"/>
        <v>0</v>
      </c>
      <c r="H1579" s="132">
        <f t="shared" si="113"/>
        <v>0</v>
      </c>
      <c r="I1579" s="132">
        <f t="shared" si="113"/>
        <v>0</v>
      </c>
      <c r="J1579" s="132">
        <f t="shared" si="113"/>
        <v>0</v>
      </c>
      <c r="K1579" s="132">
        <f t="shared" si="113"/>
        <v>0</v>
      </c>
      <c r="L1579" s="132">
        <f t="shared" si="113"/>
        <v>0</v>
      </c>
      <c r="M1579" s="132">
        <f t="shared" si="113"/>
        <v>0</v>
      </c>
      <c r="N1579" s="132">
        <f t="shared" si="113"/>
        <v>0</v>
      </c>
      <c r="O1579" s="132">
        <f t="shared" si="113"/>
        <v>0</v>
      </c>
      <c r="P1579" s="132">
        <f>SUM(D1579:O1579)</f>
        <v>0</v>
      </c>
      <c r="Q1579" s="9"/>
    </row>
    <row r="1580" spans="1:17" hidden="1" x14ac:dyDescent="0.25">
      <c r="A1580" s="255" t="str">
        <f>IF(B1580=1,A1579,"")</f>
        <v/>
      </c>
      <c r="B1580" s="39" t="str">
        <f>IF(C1580&lt;&gt;0,1,"")</f>
        <v/>
      </c>
      <c r="C1580" s="138">
        <f>VLOOKUP($Y$10,CAD!$H$7:$I$31,2,0)</f>
        <v>0</v>
      </c>
      <c r="D1580" s="139">
        <v>0</v>
      </c>
      <c r="E1580" s="139">
        <v>0</v>
      </c>
      <c r="F1580" s="139">
        <v>0</v>
      </c>
      <c r="G1580" s="139">
        <v>0</v>
      </c>
      <c r="H1580" s="139">
        <v>0</v>
      </c>
      <c r="I1580" s="139">
        <v>0</v>
      </c>
      <c r="J1580" s="139">
        <v>0</v>
      </c>
      <c r="K1580" s="139">
        <v>0</v>
      </c>
      <c r="L1580" s="139">
        <v>0</v>
      </c>
      <c r="M1580" s="139">
        <v>0</v>
      </c>
      <c r="N1580" s="139">
        <v>0</v>
      </c>
      <c r="O1580" s="139">
        <v>0</v>
      </c>
      <c r="P1580" s="140">
        <f>SUM(D1580:O1580)</f>
        <v>0</v>
      </c>
    </row>
    <row r="1581" spans="1:17" hidden="1" x14ac:dyDescent="0.25">
      <c r="A1581" s="255" t="str">
        <f>IF(B1581=1,A1579,"")</f>
        <v/>
      </c>
      <c r="B1581" s="39" t="str">
        <f t="shared" ref="B1581:B1629" si="114">IF(C1581&lt;&gt;0,1,"")</f>
        <v/>
      </c>
      <c r="C1581" s="138">
        <f>VLOOKUP($Y$11,CAD!$H$7:$I$31,2,0)</f>
        <v>0</v>
      </c>
      <c r="D1581" s="40">
        <v>0</v>
      </c>
      <c r="E1581" s="40">
        <v>0</v>
      </c>
      <c r="F1581" s="40">
        <v>0</v>
      </c>
      <c r="G1581" s="40">
        <v>0</v>
      </c>
      <c r="H1581" s="40">
        <v>0</v>
      </c>
      <c r="I1581" s="40">
        <v>0</v>
      </c>
      <c r="J1581" s="40">
        <v>0</v>
      </c>
      <c r="K1581" s="40">
        <v>0</v>
      </c>
      <c r="L1581" s="40">
        <v>0</v>
      </c>
      <c r="M1581" s="40">
        <v>0</v>
      </c>
      <c r="N1581" s="40">
        <v>0</v>
      </c>
      <c r="O1581" s="40">
        <v>0</v>
      </c>
      <c r="P1581" s="141">
        <f t="shared" ref="P1581:P1629" si="115">SUM(D1581:O1581)</f>
        <v>0</v>
      </c>
    </row>
    <row r="1582" spans="1:17" hidden="1" x14ac:dyDescent="0.25">
      <c r="A1582" s="255" t="str">
        <f>IF(B1582=1,A1579,"")</f>
        <v/>
      </c>
      <c r="B1582" s="39" t="str">
        <f t="shared" si="114"/>
        <v/>
      </c>
      <c r="C1582" s="138">
        <f>VLOOKUP($Y$12,CAD!$H$7:$I$31,2,0)</f>
        <v>0</v>
      </c>
      <c r="D1582" s="40">
        <v>0</v>
      </c>
      <c r="E1582" s="40">
        <v>0</v>
      </c>
      <c r="F1582" s="40">
        <v>0</v>
      </c>
      <c r="G1582" s="40">
        <v>0</v>
      </c>
      <c r="H1582" s="40">
        <v>0</v>
      </c>
      <c r="I1582" s="40">
        <v>0</v>
      </c>
      <c r="J1582" s="40">
        <v>0</v>
      </c>
      <c r="K1582" s="40">
        <v>0</v>
      </c>
      <c r="L1582" s="40">
        <v>0</v>
      </c>
      <c r="M1582" s="40">
        <v>0</v>
      </c>
      <c r="N1582" s="40">
        <v>0</v>
      </c>
      <c r="O1582" s="40">
        <v>0</v>
      </c>
      <c r="P1582" s="141">
        <f t="shared" si="115"/>
        <v>0</v>
      </c>
    </row>
    <row r="1583" spans="1:17" hidden="1" x14ac:dyDescent="0.25">
      <c r="A1583" s="255" t="str">
        <f>IF(B1583=1,A1579,"")</f>
        <v/>
      </c>
      <c r="B1583" s="39" t="str">
        <f t="shared" si="114"/>
        <v/>
      </c>
      <c r="C1583" s="138">
        <f>VLOOKUP($Y$13,CAD!$H$7:$I$31,2,0)</f>
        <v>0</v>
      </c>
      <c r="D1583" s="40">
        <v>0</v>
      </c>
      <c r="E1583" s="40">
        <v>0</v>
      </c>
      <c r="F1583" s="40">
        <v>0</v>
      </c>
      <c r="G1583" s="40">
        <v>0</v>
      </c>
      <c r="H1583" s="40">
        <v>0</v>
      </c>
      <c r="I1583" s="40">
        <v>0</v>
      </c>
      <c r="J1583" s="40">
        <v>0</v>
      </c>
      <c r="K1583" s="40">
        <v>0</v>
      </c>
      <c r="L1583" s="40">
        <v>0</v>
      </c>
      <c r="M1583" s="40">
        <v>0</v>
      </c>
      <c r="N1583" s="40">
        <v>0</v>
      </c>
      <c r="O1583" s="40">
        <v>0</v>
      </c>
      <c r="P1583" s="141">
        <f t="shared" si="115"/>
        <v>0</v>
      </c>
    </row>
    <row r="1584" spans="1:17" hidden="1" x14ac:dyDescent="0.25">
      <c r="A1584" s="255" t="str">
        <f>IF(B1584=1,A1579,"")</f>
        <v/>
      </c>
      <c r="B1584" s="39" t="str">
        <f t="shared" si="114"/>
        <v/>
      </c>
      <c r="C1584" s="138">
        <f>VLOOKUP($Y$14,CAD!$H$7:$I$31,2,0)</f>
        <v>0</v>
      </c>
      <c r="D1584" s="40">
        <v>0</v>
      </c>
      <c r="E1584" s="40">
        <v>0</v>
      </c>
      <c r="F1584" s="40">
        <v>0</v>
      </c>
      <c r="G1584" s="40">
        <v>0</v>
      </c>
      <c r="H1584" s="40">
        <v>0</v>
      </c>
      <c r="I1584" s="40">
        <v>0</v>
      </c>
      <c r="J1584" s="40">
        <v>0</v>
      </c>
      <c r="K1584" s="40">
        <v>0</v>
      </c>
      <c r="L1584" s="40">
        <v>0</v>
      </c>
      <c r="M1584" s="40">
        <v>0</v>
      </c>
      <c r="N1584" s="40">
        <v>0</v>
      </c>
      <c r="O1584" s="40">
        <v>0</v>
      </c>
      <c r="P1584" s="141">
        <f t="shared" si="115"/>
        <v>0</v>
      </c>
    </row>
    <row r="1585" spans="1:16" hidden="1" x14ac:dyDescent="0.25">
      <c r="A1585" s="255" t="str">
        <f>IF(B1585=1,A1579,"")</f>
        <v/>
      </c>
      <c r="B1585" s="39" t="str">
        <f t="shared" si="114"/>
        <v/>
      </c>
      <c r="C1585" s="138">
        <f>VLOOKUP($Y$15,CAD!$H$7:$I$31,2,0)</f>
        <v>0</v>
      </c>
      <c r="D1585" s="40">
        <v>0</v>
      </c>
      <c r="E1585" s="40">
        <v>0</v>
      </c>
      <c r="F1585" s="40">
        <v>0</v>
      </c>
      <c r="G1585" s="40">
        <v>0</v>
      </c>
      <c r="H1585" s="40">
        <v>0</v>
      </c>
      <c r="I1585" s="40">
        <v>0</v>
      </c>
      <c r="J1585" s="40">
        <v>0</v>
      </c>
      <c r="K1585" s="40">
        <v>0</v>
      </c>
      <c r="L1585" s="40">
        <v>0</v>
      </c>
      <c r="M1585" s="40">
        <v>0</v>
      </c>
      <c r="N1585" s="40">
        <v>0</v>
      </c>
      <c r="O1585" s="40">
        <v>0</v>
      </c>
      <c r="P1585" s="141">
        <f t="shared" si="115"/>
        <v>0</v>
      </c>
    </row>
    <row r="1586" spans="1:16" hidden="1" x14ac:dyDescent="0.25">
      <c r="A1586" s="255" t="str">
        <f>IF(B1586=1,A1579,"")</f>
        <v/>
      </c>
      <c r="B1586" s="39" t="str">
        <f t="shared" si="114"/>
        <v/>
      </c>
      <c r="C1586" s="138">
        <f>VLOOKUP($Y$16,CAD!$H$7:$I$31,2,0)</f>
        <v>0</v>
      </c>
      <c r="D1586" s="40">
        <v>0</v>
      </c>
      <c r="E1586" s="40">
        <v>0</v>
      </c>
      <c r="F1586" s="40">
        <v>0</v>
      </c>
      <c r="G1586" s="40">
        <v>0</v>
      </c>
      <c r="H1586" s="40">
        <v>0</v>
      </c>
      <c r="I1586" s="40">
        <v>0</v>
      </c>
      <c r="J1586" s="40">
        <v>0</v>
      </c>
      <c r="K1586" s="40">
        <v>0</v>
      </c>
      <c r="L1586" s="40">
        <v>0</v>
      </c>
      <c r="M1586" s="40">
        <v>0</v>
      </c>
      <c r="N1586" s="40">
        <v>0</v>
      </c>
      <c r="O1586" s="40">
        <v>0</v>
      </c>
      <c r="P1586" s="141">
        <f t="shared" si="115"/>
        <v>0</v>
      </c>
    </row>
    <row r="1587" spans="1:16" hidden="1" x14ac:dyDescent="0.25">
      <c r="A1587" s="255" t="str">
        <f>IF(B1587=1,A1579,"")</f>
        <v/>
      </c>
      <c r="B1587" s="39" t="str">
        <f t="shared" si="114"/>
        <v/>
      </c>
      <c r="C1587" s="138">
        <f>VLOOKUP($Y$17,CAD!$H$7:$I$31,2,0)</f>
        <v>0</v>
      </c>
      <c r="D1587" s="40">
        <v>0</v>
      </c>
      <c r="E1587" s="40">
        <v>0</v>
      </c>
      <c r="F1587" s="40">
        <v>0</v>
      </c>
      <c r="G1587" s="40">
        <v>0</v>
      </c>
      <c r="H1587" s="40">
        <v>0</v>
      </c>
      <c r="I1587" s="40">
        <v>0</v>
      </c>
      <c r="J1587" s="40">
        <v>0</v>
      </c>
      <c r="K1587" s="40">
        <v>0</v>
      </c>
      <c r="L1587" s="40">
        <v>0</v>
      </c>
      <c r="M1587" s="40">
        <v>0</v>
      </c>
      <c r="N1587" s="40">
        <v>0</v>
      </c>
      <c r="O1587" s="40">
        <v>0</v>
      </c>
      <c r="P1587" s="141">
        <f t="shared" si="115"/>
        <v>0</v>
      </c>
    </row>
    <row r="1588" spans="1:16" hidden="1" x14ac:dyDescent="0.25">
      <c r="A1588" s="255" t="str">
        <f>IF(B1588=1,A1579,"")</f>
        <v/>
      </c>
      <c r="B1588" s="39" t="str">
        <f t="shared" si="114"/>
        <v/>
      </c>
      <c r="C1588" s="138">
        <f>VLOOKUP($Y$18,CAD!$H$7:$I$31,2,0)</f>
        <v>0</v>
      </c>
      <c r="D1588" s="40">
        <v>0</v>
      </c>
      <c r="E1588" s="40">
        <v>0</v>
      </c>
      <c r="F1588" s="40">
        <v>0</v>
      </c>
      <c r="G1588" s="40">
        <v>0</v>
      </c>
      <c r="H1588" s="40">
        <v>0</v>
      </c>
      <c r="I1588" s="40">
        <v>0</v>
      </c>
      <c r="J1588" s="40">
        <v>0</v>
      </c>
      <c r="K1588" s="40">
        <v>0</v>
      </c>
      <c r="L1588" s="40">
        <v>0</v>
      </c>
      <c r="M1588" s="40">
        <v>0</v>
      </c>
      <c r="N1588" s="40">
        <v>0</v>
      </c>
      <c r="O1588" s="40">
        <v>0</v>
      </c>
      <c r="P1588" s="141">
        <f t="shared" si="115"/>
        <v>0</v>
      </c>
    </row>
    <row r="1589" spans="1:16" hidden="1" x14ac:dyDescent="0.25">
      <c r="A1589" s="255" t="str">
        <f>IF(B1589=1,A1579,"")</f>
        <v/>
      </c>
      <c r="B1589" s="39" t="str">
        <f t="shared" si="114"/>
        <v/>
      </c>
      <c r="C1589" s="138">
        <f>VLOOKUP($Y$19,CAD!$H$7:$I$31,2,0)</f>
        <v>0</v>
      </c>
      <c r="D1589" s="40">
        <v>0</v>
      </c>
      <c r="E1589" s="40">
        <v>0</v>
      </c>
      <c r="F1589" s="40">
        <v>0</v>
      </c>
      <c r="G1589" s="40">
        <v>0</v>
      </c>
      <c r="H1589" s="40">
        <v>0</v>
      </c>
      <c r="I1589" s="40">
        <v>0</v>
      </c>
      <c r="J1589" s="40">
        <v>0</v>
      </c>
      <c r="K1589" s="40">
        <v>0</v>
      </c>
      <c r="L1589" s="40">
        <v>0</v>
      </c>
      <c r="M1589" s="40">
        <v>0</v>
      </c>
      <c r="N1589" s="40">
        <v>0</v>
      </c>
      <c r="O1589" s="40">
        <v>0</v>
      </c>
      <c r="P1589" s="141">
        <f t="shared" si="115"/>
        <v>0</v>
      </c>
    </row>
    <row r="1590" spans="1:16" hidden="1" x14ac:dyDescent="0.25">
      <c r="A1590" s="255" t="str">
        <f>IF(B1590=1,A1579,"")</f>
        <v/>
      </c>
      <c r="B1590" s="39" t="str">
        <f t="shared" si="114"/>
        <v/>
      </c>
      <c r="C1590" s="138">
        <f>VLOOKUP($Y$20,CAD!$H$7:$I$31,2,0)</f>
        <v>0</v>
      </c>
      <c r="D1590" s="40">
        <v>0</v>
      </c>
      <c r="E1590" s="40">
        <v>0</v>
      </c>
      <c r="F1590" s="40">
        <v>0</v>
      </c>
      <c r="G1590" s="40">
        <v>0</v>
      </c>
      <c r="H1590" s="40">
        <v>0</v>
      </c>
      <c r="I1590" s="40">
        <v>0</v>
      </c>
      <c r="J1590" s="40">
        <v>0</v>
      </c>
      <c r="K1590" s="40">
        <v>0</v>
      </c>
      <c r="L1590" s="40">
        <v>0</v>
      </c>
      <c r="M1590" s="40">
        <v>0</v>
      </c>
      <c r="N1590" s="40">
        <v>0</v>
      </c>
      <c r="O1590" s="40">
        <v>0</v>
      </c>
      <c r="P1590" s="141">
        <f t="shared" si="115"/>
        <v>0</v>
      </c>
    </row>
    <row r="1591" spans="1:16" hidden="1" x14ac:dyDescent="0.25">
      <c r="A1591" s="255" t="str">
        <f>IF(B1591=1,A1579,"")</f>
        <v/>
      </c>
      <c r="B1591" s="39" t="str">
        <f t="shared" si="114"/>
        <v/>
      </c>
      <c r="C1591" s="138">
        <f>VLOOKUP($Y$21,CAD!$H$7:$I$31,2,0)</f>
        <v>0</v>
      </c>
      <c r="D1591" s="40">
        <v>0</v>
      </c>
      <c r="E1591" s="40">
        <v>0</v>
      </c>
      <c r="F1591" s="40">
        <v>0</v>
      </c>
      <c r="G1591" s="40">
        <v>0</v>
      </c>
      <c r="H1591" s="40">
        <v>0</v>
      </c>
      <c r="I1591" s="40">
        <v>0</v>
      </c>
      <c r="J1591" s="40">
        <v>0</v>
      </c>
      <c r="K1591" s="40">
        <v>0</v>
      </c>
      <c r="L1591" s="40">
        <v>0</v>
      </c>
      <c r="M1591" s="40">
        <v>0</v>
      </c>
      <c r="N1591" s="40">
        <v>0</v>
      </c>
      <c r="O1591" s="40">
        <v>0</v>
      </c>
      <c r="P1591" s="141">
        <f t="shared" si="115"/>
        <v>0</v>
      </c>
    </row>
    <row r="1592" spans="1:16" hidden="1" x14ac:dyDescent="0.25">
      <c r="A1592" s="255" t="str">
        <f>IF(B1592=1,A1579,"")</f>
        <v/>
      </c>
      <c r="B1592" s="39" t="str">
        <f t="shared" si="114"/>
        <v/>
      </c>
      <c r="C1592" s="138">
        <f>VLOOKUP($Y$22,CAD!$H$7:$I$31,2,0)</f>
        <v>0</v>
      </c>
      <c r="D1592" s="40">
        <v>0</v>
      </c>
      <c r="E1592" s="40">
        <v>0</v>
      </c>
      <c r="F1592" s="40">
        <v>0</v>
      </c>
      <c r="G1592" s="40">
        <v>0</v>
      </c>
      <c r="H1592" s="40">
        <v>0</v>
      </c>
      <c r="I1592" s="40">
        <v>0</v>
      </c>
      <c r="J1592" s="40">
        <v>0</v>
      </c>
      <c r="K1592" s="40">
        <v>0</v>
      </c>
      <c r="L1592" s="40">
        <v>0</v>
      </c>
      <c r="M1592" s="40">
        <v>0</v>
      </c>
      <c r="N1592" s="40">
        <v>0</v>
      </c>
      <c r="O1592" s="40">
        <v>0</v>
      </c>
      <c r="P1592" s="141">
        <f t="shared" si="115"/>
        <v>0</v>
      </c>
    </row>
    <row r="1593" spans="1:16" hidden="1" x14ac:dyDescent="0.25">
      <c r="A1593" s="255" t="str">
        <f>IF(B1593=1,A1579,"")</f>
        <v/>
      </c>
      <c r="B1593" s="39" t="str">
        <f t="shared" si="114"/>
        <v/>
      </c>
      <c r="C1593" s="138">
        <f>VLOOKUP($Y$23,CAD!$H$7:$I$31,2,0)</f>
        <v>0</v>
      </c>
      <c r="D1593" s="40">
        <v>0</v>
      </c>
      <c r="E1593" s="40">
        <v>0</v>
      </c>
      <c r="F1593" s="40">
        <v>0</v>
      </c>
      <c r="G1593" s="40">
        <v>0</v>
      </c>
      <c r="H1593" s="40">
        <v>0</v>
      </c>
      <c r="I1593" s="40">
        <v>0</v>
      </c>
      <c r="J1593" s="40">
        <v>0</v>
      </c>
      <c r="K1593" s="40">
        <v>0</v>
      </c>
      <c r="L1593" s="40">
        <v>0</v>
      </c>
      <c r="M1593" s="40">
        <v>0</v>
      </c>
      <c r="N1593" s="40">
        <v>0</v>
      </c>
      <c r="O1593" s="40">
        <v>0</v>
      </c>
      <c r="P1593" s="141">
        <f t="shared" si="115"/>
        <v>0</v>
      </c>
    </row>
    <row r="1594" spans="1:16" hidden="1" x14ac:dyDescent="0.25">
      <c r="A1594" s="255" t="str">
        <f>IF(B1594=1,A1579,"")</f>
        <v/>
      </c>
      <c r="B1594" s="39" t="str">
        <f t="shared" si="114"/>
        <v/>
      </c>
      <c r="C1594" s="138">
        <f>VLOOKUP($Y$24,CAD!$H$7:$I$31,2,0)</f>
        <v>0</v>
      </c>
      <c r="D1594" s="40">
        <v>0</v>
      </c>
      <c r="E1594" s="40">
        <v>0</v>
      </c>
      <c r="F1594" s="40">
        <v>0</v>
      </c>
      <c r="G1594" s="40">
        <v>0</v>
      </c>
      <c r="H1594" s="40">
        <v>0</v>
      </c>
      <c r="I1594" s="40">
        <v>0</v>
      </c>
      <c r="J1594" s="40">
        <v>0</v>
      </c>
      <c r="K1594" s="40">
        <v>0</v>
      </c>
      <c r="L1594" s="40">
        <v>0</v>
      </c>
      <c r="M1594" s="40">
        <v>0</v>
      </c>
      <c r="N1594" s="40">
        <v>0</v>
      </c>
      <c r="O1594" s="40">
        <v>0</v>
      </c>
      <c r="P1594" s="141">
        <f t="shared" si="115"/>
        <v>0</v>
      </c>
    </row>
    <row r="1595" spans="1:16" hidden="1" x14ac:dyDescent="0.25">
      <c r="A1595" s="255" t="str">
        <f>IF(B1595=1,A1579,"")</f>
        <v/>
      </c>
      <c r="B1595" s="39" t="str">
        <f t="shared" si="114"/>
        <v/>
      </c>
      <c r="C1595" s="138">
        <f>VLOOKUP($Y$25,CAD!$H$7:$I$31,2,0)</f>
        <v>0</v>
      </c>
      <c r="D1595" s="40">
        <v>0</v>
      </c>
      <c r="E1595" s="40">
        <v>0</v>
      </c>
      <c r="F1595" s="40">
        <v>0</v>
      </c>
      <c r="G1595" s="40">
        <v>0</v>
      </c>
      <c r="H1595" s="40">
        <v>0</v>
      </c>
      <c r="I1595" s="40">
        <v>0</v>
      </c>
      <c r="J1595" s="40">
        <v>0</v>
      </c>
      <c r="K1595" s="40">
        <v>0</v>
      </c>
      <c r="L1595" s="40">
        <v>0</v>
      </c>
      <c r="M1595" s="40">
        <v>0</v>
      </c>
      <c r="N1595" s="40">
        <v>0</v>
      </c>
      <c r="O1595" s="40">
        <v>0</v>
      </c>
      <c r="P1595" s="141">
        <f t="shared" si="115"/>
        <v>0</v>
      </c>
    </row>
    <row r="1596" spans="1:16" hidden="1" x14ac:dyDescent="0.25">
      <c r="A1596" s="255" t="str">
        <f>IF(B1596=1,A1579,"")</f>
        <v/>
      </c>
      <c r="B1596" s="39" t="str">
        <f t="shared" si="114"/>
        <v/>
      </c>
      <c r="C1596" s="138">
        <f>VLOOKUP($Y$26,CAD!$H$7:$I$31,2,0)</f>
        <v>0</v>
      </c>
      <c r="D1596" s="40">
        <v>0</v>
      </c>
      <c r="E1596" s="40">
        <v>0</v>
      </c>
      <c r="F1596" s="40">
        <v>0</v>
      </c>
      <c r="G1596" s="40">
        <v>0</v>
      </c>
      <c r="H1596" s="40">
        <v>0</v>
      </c>
      <c r="I1596" s="40">
        <v>0</v>
      </c>
      <c r="J1596" s="40">
        <v>0</v>
      </c>
      <c r="K1596" s="40">
        <v>0</v>
      </c>
      <c r="L1596" s="40">
        <v>0</v>
      </c>
      <c r="M1596" s="40">
        <v>0</v>
      </c>
      <c r="N1596" s="40">
        <v>0</v>
      </c>
      <c r="O1596" s="40">
        <v>0</v>
      </c>
      <c r="P1596" s="141">
        <f t="shared" si="115"/>
        <v>0</v>
      </c>
    </row>
    <row r="1597" spans="1:16" hidden="1" x14ac:dyDescent="0.25">
      <c r="A1597" s="255" t="str">
        <f>IF(B1597=1,A1579,"")</f>
        <v/>
      </c>
      <c r="B1597" s="39" t="str">
        <f t="shared" si="114"/>
        <v/>
      </c>
      <c r="C1597" s="138">
        <f>VLOOKUP($Y$27,CAD!$H$7:$I$31,2,0)</f>
        <v>0</v>
      </c>
      <c r="D1597" s="40">
        <v>0</v>
      </c>
      <c r="E1597" s="40">
        <v>0</v>
      </c>
      <c r="F1597" s="40">
        <v>0</v>
      </c>
      <c r="G1597" s="40">
        <v>0</v>
      </c>
      <c r="H1597" s="40">
        <v>0</v>
      </c>
      <c r="I1597" s="40">
        <v>0</v>
      </c>
      <c r="J1597" s="40">
        <v>0</v>
      </c>
      <c r="K1597" s="40">
        <v>0</v>
      </c>
      <c r="L1597" s="40">
        <v>0</v>
      </c>
      <c r="M1597" s="40">
        <v>0</v>
      </c>
      <c r="N1597" s="40">
        <v>0</v>
      </c>
      <c r="O1597" s="40">
        <v>0</v>
      </c>
      <c r="P1597" s="141">
        <f t="shared" si="115"/>
        <v>0</v>
      </c>
    </row>
    <row r="1598" spans="1:16" hidden="1" x14ac:dyDescent="0.25">
      <c r="A1598" s="255" t="str">
        <f>IF(B1598=1,A1579,"")</f>
        <v/>
      </c>
      <c r="B1598" s="39" t="str">
        <f t="shared" si="114"/>
        <v/>
      </c>
      <c r="C1598" s="138">
        <f>VLOOKUP($Y$28,CAD!$H$7:$I$31,2,0)</f>
        <v>0</v>
      </c>
      <c r="D1598" s="40">
        <v>0</v>
      </c>
      <c r="E1598" s="40">
        <v>0</v>
      </c>
      <c r="F1598" s="40">
        <v>0</v>
      </c>
      <c r="G1598" s="40">
        <v>0</v>
      </c>
      <c r="H1598" s="40">
        <v>0</v>
      </c>
      <c r="I1598" s="40">
        <v>0</v>
      </c>
      <c r="J1598" s="40">
        <v>0</v>
      </c>
      <c r="K1598" s="40">
        <v>0</v>
      </c>
      <c r="L1598" s="40">
        <v>0</v>
      </c>
      <c r="M1598" s="40">
        <v>0</v>
      </c>
      <c r="N1598" s="40">
        <v>0</v>
      </c>
      <c r="O1598" s="40">
        <v>0</v>
      </c>
      <c r="P1598" s="141">
        <f t="shared" si="115"/>
        <v>0</v>
      </c>
    </row>
    <row r="1599" spans="1:16" hidden="1" x14ac:dyDescent="0.25">
      <c r="A1599" s="255" t="str">
        <f>IF(B1599=1,A1579,"")</f>
        <v/>
      </c>
      <c r="B1599" s="39" t="str">
        <f t="shared" si="114"/>
        <v/>
      </c>
      <c r="C1599" s="138">
        <f>VLOOKUP($Y$29,CAD!$H$7:$I$31,2,0)</f>
        <v>0</v>
      </c>
      <c r="D1599" s="40">
        <v>0</v>
      </c>
      <c r="E1599" s="40">
        <v>0</v>
      </c>
      <c r="F1599" s="40">
        <v>0</v>
      </c>
      <c r="G1599" s="40">
        <v>0</v>
      </c>
      <c r="H1599" s="40">
        <v>0</v>
      </c>
      <c r="I1599" s="40">
        <v>0</v>
      </c>
      <c r="J1599" s="40">
        <v>0</v>
      </c>
      <c r="K1599" s="40">
        <v>0</v>
      </c>
      <c r="L1599" s="40">
        <v>0</v>
      </c>
      <c r="M1599" s="40">
        <v>0</v>
      </c>
      <c r="N1599" s="40">
        <v>0</v>
      </c>
      <c r="O1599" s="40">
        <v>0</v>
      </c>
      <c r="P1599" s="141">
        <f t="shared" si="115"/>
        <v>0</v>
      </c>
    </row>
    <row r="1600" spans="1:16" hidden="1" x14ac:dyDescent="0.25">
      <c r="A1600" s="255" t="str">
        <f>IF(B1600=1,A1579,"")</f>
        <v/>
      </c>
      <c r="B1600" s="39" t="str">
        <f t="shared" si="114"/>
        <v/>
      </c>
      <c r="C1600" s="138">
        <f>VLOOKUP($Y$30,CAD!$H$7:$I$31,2,0)</f>
        <v>0</v>
      </c>
      <c r="D1600" s="40">
        <v>0</v>
      </c>
      <c r="E1600" s="40">
        <v>0</v>
      </c>
      <c r="F1600" s="40">
        <v>0</v>
      </c>
      <c r="G1600" s="40">
        <v>0</v>
      </c>
      <c r="H1600" s="40">
        <v>0</v>
      </c>
      <c r="I1600" s="40">
        <v>0</v>
      </c>
      <c r="J1600" s="40">
        <v>0</v>
      </c>
      <c r="K1600" s="40">
        <v>0</v>
      </c>
      <c r="L1600" s="40">
        <v>0</v>
      </c>
      <c r="M1600" s="40">
        <v>0</v>
      </c>
      <c r="N1600" s="40">
        <v>0</v>
      </c>
      <c r="O1600" s="40">
        <v>0</v>
      </c>
      <c r="P1600" s="141">
        <f t="shared" si="115"/>
        <v>0</v>
      </c>
    </row>
    <row r="1601" spans="1:16" hidden="1" x14ac:dyDescent="0.25">
      <c r="A1601" s="255" t="str">
        <f>IF(B1601=1,A1579,"")</f>
        <v/>
      </c>
      <c r="B1601" s="39" t="str">
        <f t="shared" si="114"/>
        <v/>
      </c>
      <c r="C1601" s="138">
        <f>VLOOKUP($Y$31,CAD!$H$7:$I$31,2,0)</f>
        <v>0</v>
      </c>
      <c r="D1601" s="40">
        <v>0</v>
      </c>
      <c r="E1601" s="40">
        <v>0</v>
      </c>
      <c r="F1601" s="40">
        <v>0</v>
      </c>
      <c r="G1601" s="40">
        <v>0</v>
      </c>
      <c r="H1601" s="40">
        <v>0</v>
      </c>
      <c r="I1601" s="40">
        <v>0</v>
      </c>
      <c r="J1601" s="40">
        <v>0</v>
      </c>
      <c r="K1601" s="40">
        <v>0</v>
      </c>
      <c r="L1601" s="40">
        <v>0</v>
      </c>
      <c r="M1601" s="40">
        <v>0</v>
      </c>
      <c r="N1601" s="40">
        <v>0</v>
      </c>
      <c r="O1601" s="40">
        <v>0</v>
      </c>
      <c r="P1601" s="141">
        <f t="shared" si="115"/>
        <v>0</v>
      </c>
    </row>
    <row r="1602" spans="1:16" hidden="1" x14ac:dyDescent="0.25">
      <c r="A1602" s="255" t="str">
        <f>IF(B1602=1,A1579,"")</f>
        <v/>
      </c>
      <c r="B1602" s="39" t="str">
        <f t="shared" si="114"/>
        <v/>
      </c>
      <c r="C1602" s="138">
        <f>VLOOKUP($Y$32,CAD!$H$7:$I$31,2,0)</f>
        <v>0</v>
      </c>
      <c r="D1602" s="40">
        <v>0</v>
      </c>
      <c r="E1602" s="40">
        <v>0</v>
      </c>
      <c r="F1602" s="40">
        <v>0</v>
      </c>
      <c r="G1602" s="40">
        <v>0</v>
      </c>
      <c r="H1602" s="40">
        <v>0</v>
      </c>
      <c r="I1602" s="40">
        <v>0</v>
      </c>
      <c r="J1602" s="40">
        <v>0</v>
      </c>
      <c r="K1602" s="40">
        <v>0</v>
      </c>
      <c r="L1602" s="40">
        <v>0</v>
      </c>
      <c r="M1602" s="40">
        <v>0</v>
      </c>
      <c r="N1602" s="40">
        <v>0</v>
      </c>
      <c r="O1602" s="40">
        <v>0</v>
      </c>
      <c r="P1602" s="141">
        <f t="shared" si="115"/>
        <v>0</v>
      </c>
    </row>
    <row r="1603" spans="1:16" hidden="1" x14ac:dyDescent="0.25">
      <c r="A1603" s="255" t="str">
        <f>IF(B1603=1,A1579,"")</f>
        <v/>
      </c>
      <c r="B1603" s="39" t="str">
        <f t="shared" si="114"/>
        <v/>
      </c>
      <c r="C1603" s="138">
        <f>VLOOKUP($Y$33,CAD!$H$7:$I$31,2,0)</f>
        <v>0</v>
      </c>
      <c r="D1603" s="40">
        <v>0</v>
      </c>
      <c r="E1603" s="40">
        <v>0</v>
      </c>
      <c r="F1603" s="40">
        <v>0</v>
      </c>
      <c r="G1603" s="40">
        <v>0</v>
      </c>
      <c r="H1603" s="40">
        <v>0</v>
      </c>
      <c r="I1603" s="40">
        <v>0</v>
      </c>
      <c r="J1603" s="40">
        <v>0</v>
      </c>
      <c r="K1603" s="40">
        <v>0</v>
      </c>
      <c r="L1603" s="40">
        <v>0</v>
      </c>
      <c r="M1603" s="40">
        <v>0</v>
      </c>
      <c r="N1603" s="40">
        <v>0</v>
      </c>
      <c r="O1603" s="40">
        <v>0</v>
      </c>
      <c r="P1603" s="141">
        <f t="shared" si="115"/>
        <v>0</v>
      </c>
    </row>
    <row r="1604" spans="1:16" hidden="1" x14ac:dyDescent="0.25">
      <c r="A1604" s="255" t="str">
        <f>IF(B1604=1,A1579,"")</f>
        <v/>
      </c>
      <c r="B1604" s="39" t="str">
        <f t="shared" si="114"/>
        <v/>
      </c>
      <c r="C1604" s="138">
        <f>VLOOKUP($Y$34,CAD!$H$7:$I$31,2,0)</f>
        <v>0</v>
      </c>
      <c r="D1604" s="40">
        <v>0</v>
      </c>
      <c r="E1604" s="40">
        <v>0</v>
      </c>
      <c r="F1604" s="40">
        <v>0</v>
      </c>
      <c r="G1604" s="40">
        <v>0</v>
      </c>
      <c r="H1604" s="40">
        <v>0</v>
      </c>
      <c r="I1604" s="40">
        <v>0</v>
      </c>
      <c r="J1604" s="40">
        <v>0</v>
      </c>
      <c r="K1604" s="40">
        <v>0</v>
      </c>
      <c r="L1604" s="40">
        <v>0</v>
      </c>
      <c r="M1604" s="40">
        <v>0</v>
      </c>
      <c r="N1604" s="40">
        <v>0</v>
      </c>
      <c r="O1604" s="40">
        <v>0</v>
      </c>
      <c r="P1604" s="141">
        <f t="shared" si="115"/>
        <v>0</v>
      </c>
    </row>
    <row r="1605" spans="1:16" hidden="1" x14ac:dyDescent="0.25">
      <c r="A1605" s="255" t="str">
        <f>IF(B1605=1,A1579,"")</f>
        <v/>
      </c>
      <c r="B1605" s="39" t="str">
        <f t="shared" si="114"/>
        <v/>
      </c>
      <c r="C1605" s="137">
        <f>VLOOKUP($Y$35,CAD!$J$7:$K$31,2,0)</f>
        <v>0</v>
      </c>
      <c r="D1605" s="40">
        <v>0</v>
      </c>
      <c r="E1605" s="40">
        <v>0</v>
      </c>
      <c r="F1605" s="40">
        <v>0</v>
      </c>
      <c r="G1605" s="40">
        <v>0</v>
      </c>
      <c r="H1605" s="40">
        <v>0</v>
      </c>
      <c r="I1605" s="40">
        <v>0</v>
      </c>
      <c r="J1605" s="40">
        <v>0</v>
      </c>
      <c r="K1605" s="40">
        <v>0</v>
      </c>
      <c r="L1605" s="40">
        <v>0</v>
      </c>
      <c r="M1605" s="40">
        <v>0</v>
      </c>
      <c r="N1605" s="40">
        <v>0</v>
      </c>
      <c r="O1605" s="40">
        <v>0</v>
      </c>
      <c r="P1605" s="141">
        <f t="shared" si="115"/>
        <v>0</v>
      </c>
    </row>
    <row r="1606" spans="1:16" hidden="1" x14ac:dyDescent="0.25">
      <c r="A1606" s="255" t="str">
        <f>IF(B1606=1,A1579,"")</f>
        <v/>
      </c>
      <c r="B1606" s="39" t="str">
        <f t="shared" si="114"/>
        <v/>
      </c>
      <c r="C1606" s="137">
        <f>VLOOKUP($Y$36,CAD!$J$7:$K$31,2,0)</f>
        <v>0</v>
      </c>
      <c r="D1606" s="40">
        <v>0</v>
      </c>
      <c r="E1606" s="40">
        <v>0</v>
      </c>
      <c r="F1606" s="40">
        <v>0</v>
      </c>
      <c r="G1606" s="40">
        <v>0</v>
      </c>
      <c r="H1606" s="40">
        <v>0</v>
      </c>
      <c r="I1606" s="40">
        <v>0</v>
      </c>
      <c r="J1606" s="40">
        <v>0</v>
      </c>
      <c r="K1606" s="40">
        <v>0</v>
      </c>
      <c r="L1606" s="40">
        <v>0</v>
      </c>
      <c r="M1606" s="40">
        <v>0</v>
      </c>
      <c r="N1606" s="40">
        <v>0</v>
      </c>
      <c r="O1606" s="40">
        <v>0</v>
      </c>
      <c r="P1606" s="141">
        <f t="shared" si="115"/>
        <v>0</v>
      </c>
    </row>
    <row r="1607" spans="1:16" hidden="1" x14ac:dyDescent="0.25">
      <c r="A1607" s="255" t="str">
        <f>IF(B1607=1,A1579,"")</f>
        <v/>
      </c>
      <c r="B1607" s="39" t="str">
        <f t="shared" si="114"/>
        <v/>
      </c>
      <c r="C1607" s="137">
        <f>VLOOKUP($Y$37,CAD!$J$7:$K$31,2,0)</f>
        <v>0</v>
      </c>
      <c r="D1607" s="40">
        <v>0</v>
      </c>
      <c r="E1607" s="40">
        <v>0</v>
      </c>
      <c r="F1607" s="40">
        <v>0</v>
      </c>
      <c r="G1607" s="40">
        <v>0</v>
      </c>
      <c r="H1607" s="40">
        <v>0</v>
      </c>
      <c r="I1607" s="40">
        <v>0</v>
      </c>
      <c r="J1607" s="40">
        <v>0</v>
      </c>
      <c r="K1607" s="40">
        <v>0</v>
      </c>
      <c r="L1607" s="40">
        <v>0</v>
      </c>
      <c r="M1607" s="40">
        <v>0</v>
      </c>
      <c r="N1607" s="40">
        <v>0</v>
      </c>
      <c r="O1607" s="40">
        <v>0</v>
      </c>
      <c r="P1607" s="141">
        <f t="shared" si="115"/>
        <v>0</v>
      </c>
    </row>
    <row r="1608" spans="1:16" hidden="1" x14ac:dyDescent="0.25">
      <c r="A1608" s="255" t="str">
        <f>IF(B1608=1,A1579,"")</f>
        <v/>
      </c>
      <c r="B1608" s="39" t="str">
        <f t="shared" si="114"/>
        <v/>
      </c>
      <c r="C1608" s="137">
        <f>VLOOKUP($Y$38,CAD!$J$7:$K$31,2,0)</f>
        <v>0</v>
      </c>
      <c r="D1608" s="40">
        <v>0</v>
      </c>
      <c r="E1608" s="40">
        <v>0</v>
      </c>
      <c r="F1608" s="40">
        <v>0</v>
      </c>
      <c r="G1608" s="40">
        <v>0</v>
      </c>
      <c r="H1608" s="40">
        <v>0</v>
      </c>
      <c r="I1608" s="40">
        <v>0</v>
      </c>
      <c r="J1608" s="40">
        <v>0</v>
      </c>
      <c r="K1608" s="40">
        <v>0</v>
      </c>
      <c r="L1608" s="40">
        <v>0</v>
      </c>
      <c r="M1608" s="40">
        <v>0</v>
      </c>
      <c r="N1608" s="40">
        <v>0</v>
      </c>
      <c r="O1608" s="40">
        <v>0</v>
      </c>
      <c r="P1608" s="141">
        <f t="shared" si="115"/>
        <v>0</v>
      </c>
    </row>
    <row r="1609" spans="1:16" hidden="1" x14ac:dyDescent="0.25">
      <c r="A1609" s="255" t="str">
        <f>IF(B1609=1,A1579,"")</f>
        <v/>
      </c>
      <c r="B1609" s="39" t="str">
        <f t="shared" si="114"/>
        <v/>
      </c>
      <c r="C1609" s="137">
        <f>VLOOKUP($Y$39,CAD!$J$7:$K$31,2,0)</f>
        <v>0</v>
      </c>
      <c r="D1609" s="40">
        <v>0</v>
      </c>
      <c r="E1609" s="40">
        <v>0</v>
      </c>
      <c r="F1609" s="40">
        <v>0</v>
      </c>
      <c r="G1609" s="40">
        <v>0</v>
      </c>
      <c r="H1609" s="40">
        <v>0</v>
      </c>
      <c r="I1609" s="40">
        <v>0</v>
      </c>
      <c r="J1609" s="40">
        <v>0</v>
      </c>
      <c r="K1609" s="40">
        <v>0</v>
      </c>
      <c r="L1609" s="40">
        <v>0</v>
      </c>
      <c r="M1609" s="40">
        <v>0</v>
      </c>
      <c r="N1609" s="40">
        <v>0</v>
      </c>
      <c r="O1609" s="40">
        <v>0</v>
      </c>
      <c r="P1609" s="141">
        <f t="shared" si="115"/>
        <v>0</v>
      </c>
    </row>
    <row r="1610" spans="1:16" hidden="1" x14ac:dyDescent="0.25">
      <c r="A1610" s="255" t="str">
        <f>IF(B1610=1,A1579,"")</f>
        <v/>
      </c>
      <c r="B1610" s="39" t="str">
        <f t="shared" si="114"/>
        <v/>
      </c>
      <c r="C1610" s="137">
        <f>VLOOKUP($Y$40,CAD!$J$7:$K$31,2,0)</f>
        <v>0</v>
      </c>
      <c r="D1610" s="40">
        <v>0</v>
      </c>
      <c r="E1610" s="40">
        <v>0</v>
      </c>
      <c r="F1610" s="40">
        <v>0</v>
      </c>
      <c r="G1610" s="40">
        <v>0</v>
      </c>
      <c r="H1610" s="40">
        <v>0</v>
      </c>
      <c r="I1610" s="40">
        <v>0</v>
      </c>
      <c r="J1610" s="40">
        <v>0</v>
      </c>
      <c r="K1610" s="40">
        <v>0</v>
      </c>
      <c r="L1610" s="40">
        <v>0</v>
      </c>
      <c r="M1610" s="40">
        <v>0</v>
      </c>
      <c r="N1610" s="40">
        <v>0</v>
      </c>
      <c r="O1610" s="40">
        <v>0</v>
      </c>
      <c r="P1610" s="141">
        <f t="shared" si="115"/>
        <v>0</v>
      </c>
    </row>
    <row r="1611" spans="1:16" hidden="1" x14ac:dyDescent="0.25">
      <c r="A1611" s="255" t="str">
        <f>IF(B1611=1,A1579,"")</f>
        <v/>
      </c>
      <c r="B1611" s="39" t="str">
        <f t="shared" si="114"/>
        <v/>
      </c>
      <c r="C1611" s="137">
        <f>VLOOKUP($Y$41,CAD!$J$7:$K$31,2,0)</f>
        <v>0</v>
      </c>
      <c r="D1611" s="40">
        <v>0</v>
      </c>
      <c r="E1611" s="40">
        <v>0</v>
      </c>
      <c r="F1611" s="40">
        <v>0</v>
      </c>
      <c r="G1611" s="40">
        <v>0</v>
      </c>
      <c r="H1611" s="40">
        <v>0</v>
      </c>
      <c r="I1611" s="40">
        <v>0</v>
      </c>
      <c r="J1611" s="40">
        <v>0</v>
      </c>
      <c r="K1611" s="40">
        <v>0</v>
      </c>
      <c r="L1611" s="40">
        <v>0</v>
      </c>
      <c r="M1611" s="40">
        <v>0</v>
      </c>
      <c r="N1611" s="40">
        <v>0</v>
      </c>
      <c r="O1611" s="40">
        <v>0</v>
      </c>
      <c r="P1611" s="141">
        <f t="shared" si="115"/>
        <v>0</v>
      </c>
    </row>
    <row r="1612" spans="1:16" hidden="1" x14ac:dyDescent="0.25">
      <c r="A1612" s="255" t="str">
        <f>IF(B1612=1,A1579,"")</f>
        <v/>
      </c>
      <c r="B1612" s="39" t="str">
        <f t="shared" si="114"/>
        <v/>
      </c>
      <c r="C1612" s="137">
        <f>VLOOKUP($Y$42,CAD!$J$7:$K$31,2,0)</f>
        <v>0</v>
      </c>
      <c r="D1612" s="40">
        <v>0</v>
      </c>
      <c r="E1612" s="40">
        <v>0</v>
      </c>
      <c r="F1612" s="40">
        <v>0</v>
      </c>
      <c r="G1612" s="40">
        <v>0</v>
      </c>
      <c r="H1612" s="40">
        <v>0</v>
      </c>
      <c r="I1612" s="40">
        <v>0</v>
      </c>
      <c r="J1612" s="40">
        <v>0</v>
      </c>
      <c r="K1612" s="40">
        <v>0</v>
      </c>
      <c r="L1612" s="40">
        <v>0</v>
      </c>
      <c r="M1612" s="40">
        <v>0</v>
      </c>
      <c r="N1612" s="40">
        <v>0</v>
      </c>
      <c r="O1612" s="40">
        <v>0</v>
      </c>
      <c r="P1612" s="141">
        <f t="shared" si="115"/>
        <v>0</v>
      </c>
    </row>
    <row r="1613" spans="1:16" hidden="1" x14ac:dyDescent="0.25">
      <c r="A1613" s="255" t="str">
        <f>IF(B1613=1,A1579,"")</f>
        <v/>
      </c>
      <c r="B1613" s="39" t="str">
        <f t="shared" si="114"/>
        <v/>
      </c>
      <c r="C1613" s="137">
        <f>VLOOKUP($Y$43,CAD!$J$7:$K$31,2,0)</f>
        <v>0</v>
      </c>
      <c r="D1613" s="40">
        <v>0</v>
      </c>
      <c r="E1613" s="40">
        <v>0</v>
      </c>
      <c r="F1613" s="40">
        <v>0</v>
      </c>
      <c r="G1613" s="40">
        <v>0</v>
      </c>
      <c r="H1613" s="40">
        <v>0</v>
      </c>
      <c r="I1613" s="40">
        <v>0</v>
      </c>
      <c r="J1613" s="40">
        <v>0</v>
      </c>
      <c r="K1613" s="40">
        <v>0</v>
      </c>
      <c r="L1613" s="40">
        <v>0</v>
      </c>
      <c r="M1613" s="40">
        <v>0</v>
      </c>
      <c r="N1613" s="40">
        <v>0</v>
      </c>
      <c r="O1613" s="40">
        <v>0</v>
      </c>
      <c r="P1613" s="141">
        <f t="shared" si="115"/>
        <v>0</v>
      </c>
    </row>
    <row r="1614" spans="1:16" hidden="1" x14ac:dyDescent="0.25">
      <c r="A1614" s="255" t="str">
        <f>IF(B1614=1,A1579,"")</f>
        <v/>
      </c>
      <c r="B1614" s="39" t="str">
        <f t="shared" si="114"/>
        <v/>
      </c>
      <c r="C1614" s="137">
        <f>VLOOKUP($Y$44,CAD!$J$7:$K$31,2,0)</f>
        <v>0</v>
      </c>
      <c r="D1614" s="40">
        <v>0</v>
      </c>
      <c r="E1614" s="40">
        <v>0</v>
      </c>
      <c r="F1614" s="40">
        <v>0</v>
      </c>
      <c r="G1614" s="40">
        <v>0</v>
      </c>
      <c r="H1614" s="40">
        <v>0</v>
      </c>
      <c r="I1614" s="40">
        <v>0</v>
      </c>
      <c r="J1614" s="40">
        <v>0</v>
      </c>
      <c r="K1614" s="40">
        <v>0</v>
      </c>
      <c r="L1614" s="40">
        <v>0</v>
      </c>
      <c r="M1614" s="40">
        <v>0</v>
      </c>
      <c r="N1614" s="40">
        <v>0</v>
      </c>
      <c r="O1614" s="40">
        <v>0</v>
      </c>
      <c r="P1614" s="141">
        <f t="shared" si="115"/>
        <v>0</v>
      </c>
    </row>
    <row r="1615" spans="1:16" hidden="1" x14ac:dyDescent="0.25">
      <c r="A1615" s="255" t="str">
        <f>IF(B1615=1,A1579,"")</f>
        <v/>
      </c>
      <c r="B1615" s="39" t="str">
        <f t="shared" si="114"/>
        <v/>
      </c>
      <c r="C1615" s="137">
        <f>VLOOKUP($Y$45,CAD!$J$7:$K$31,2,0)</f>
        <v>0</v>
      </c>
      <c r="D1615" s="40">
        <v>0</v>
      </c>
      <c r="E1615" s="40">
        <v>0</v>
      </c>
      <c r="F1615" s="40">
        <v>0</v>
      </c>
      <c r="G1615" s="40">
        <v>0</v>
      </c>
      <c r="H1615" s="40">
        <v>0</v>
      </c>
      <c r="I1615" s="40">
        <v>0</v>
      </c>
      <c r="J1615" s="40">
        <v>0</v>
      </c>
      <c r="K1615" s="40">
        <v>0</v>
      </c>
      <c r="L1615" s="40">
        <v>0</v>
      </c>
      <c r="M1615" s="40">
        <v>0</v>
      </c>
      <c r="N1615" s="40">
        <v>0</v>
      </c>
      <c r="O1615" s="40">
        <v>0</v>
      </c>
      <c r="P1615" s="141">
        <f t="shared" si="115"/>
        <v>0</v>
      </c>
    </row>
    <row r="1616" spans="1:16" hidden="1" x14ac:dyDescent="0.25">
      <c r="A1616" s="255" t="str">
        <f>IF(B1616=1,A1579,"")</f>
        <v/>
      </c>
      <c r="B1616" s="39" t="str">
        <f t="shared" si="114"/>
        <v/>
      </c>
      <c r="C1616" s="137">
        <f>VLOOKUP($Y$46,CAD!$J$7:$K$31,2,0)</f>
        <v>0</v>
      </c>
      <c r="D1616" s="40">
        <v>0</v>
      </c>
      <c r="E1616" s="40">
        <v>0</v>
      </c>
      <c r="F1616" s="40">
        <v>0</v>
      </c>
      <c r="G1616" s="40">
        <v>0</v>
      </c>
      <c r="H1616" s="40">
        <v>0</v>
      </c>
      <c r="I1616" s="40">
        <v>0</v>
      </c>
      <c r="J1616" s="40">
        <v>0</v>
      </c>
      <c r="K1616" s="40">
        <v>0</v>
      </c>
      <c r="L1616" s="40">
        <v>0</v>
      </c>
      <c r="M1616" s="40">
        <v>0</v>
      </c>
      <c r="N1616" s="40">
        <v>0</v>
      </c>
      <c r="O1616" s="40">
        <v>0</v>
      </c>
      <c r="P1616" s="141">
        <f t="shared" si="115"/>
        <v>0</v>
      </c>
    </row>
    <row r="1617" spans="1:16" hidden="1" x14ac:dyDescent="0.25">
      <c r="A1617" s="255" t="str">
        <f>IF(B1617=1,A1579,"")</f>
        <v/>
      </c>
      <c r="B1617" s="39" t="str">
        <f t="shared" si="114"/>
        <v/>
      </c>
      <c r="C1617" s="137">
        <f>VLOOKUP($Y$47,CAD!$J$7:$K$31,2,0)</f>
        <v>0</v>
      </c>
      <c r="D1617" s="40">
        <v>0</v>
      </c>
      <c r="E1617" s="40">
        <v>0</v>
      </c>
      <c r="F1617" s="40">
        <v>0</v>
      </c>
      <c r="G1617" s="40">
        <v>0</v>
      </c>
      <c r="H1617" s="40">
        <v>0</v>
      </c>
      <c r="I1617" s="40">
        <v>0</v>
      </c>
      <c r="J1617" s="40">
        <v>0</v>
      </c>
      <c r="K1617" s="40">
        <v>0</v>
      </c>
      <c r="L1617" s="40">
        <v>0</v>
      </c>
      <c r="M1617" s="40">
        <v>0</v>
      </c>
      <c r="N1617" s="40">
        <v>0</v>
      </c>
      <c r="O1617" s="40">
        <v>0</v>
      </c>
      <c r="P1617" s="141">
        <f t="shared" si="115"/>
        <v>0</v>
      </c>
    </row>
    <row r="1618" spans="1:16" hidden="1" x14ac:dyDescent="0.25">
      <c r="A1618" s="255" t="str">
        <f>IF(B1618=1,A1579,"")</f>
        <v/>
      </c>
      <c r="B1618" s="39" t="str">
        <f t="shared" si="114"/>
        <v/>
      </c>
      <c r="C1618" s="137">
        <f>VLOOKUP($Y$48,CAD!$J$7:$K$31,2,0)</f>
        <v>0</v>
      </c>
      <c r="D1618" s="40">
        <v>0</v>
      </c>
      <c r="E1618" s="40">
        <v>0</v>
      </c>
      <c r="F1618" s="40">
        <v>0</v>
      </c>
      <c r="G1618" s="40">
        <v>0</v>
      </c>
      <c r="H1618" s="40">
        <v>0</v>
      </c>
      <c r="I1618" s="40">
        <v>0</v>
      </c>
      <c r="J1618" s="40">
        <v>0</v>
      </c>
      <c r="K1618" s="40">
        <v>0</v>
      </c>
      <c r="L1618" s="40">
        <v>0</v>
      </c>
      <c r="M1618" s="40">
        <v>0</v>
      </c>
      <c r="N1618" s="40">
        <v>0</v>
      </c>
      <c r="O1618" s="40">
        <v>0</v>
      </c>
      <c r="P1618" s="141">
        <f t="shared" si="115"/>
        <v>0</v>
      </c>
    </row>
    <row r="1619" spans="1:16" hidden="1" x14ac:dyDescent="0.25">
      <c r="A1619" s="255" t="str">
        <f>IF(B1619=1,A1579,"")</f>
        <v/>
      </c>
      <c r="B1619" s="39" t="str">
        <f t="shared" si="114"/>
        <v/>
      </c>
      <c r="C1619" s="137">
        <f>VLOOKUP($Y$49,CAD!$J$7:$K$31,2,0)</f>
        <v>0</v>
      </c>
      <c r="D1619" s="40">
        <v>0</v>
      </c>
      <c r="E1619" s="40">
        <v>0</v>
      </c>
      <c r="F1619" s="40">
        <v>0</v>
      </c>
      <c r="G1619" s="40">
        <v>0</v>
      </c>
      <c r="H1619" s="40">
        <v>0</v>
      </c>
      <c r="I1619" s="40">
        <v>0</v>
      </c>
      <c r="J1619" s="40">
        <v>0</v>
      </c>
      <c r="K1619" s="40">
        <v>0</v>
      </c>
      <c r="L1619" s="40">
        <v>0</v>
      </c>
      <c r="M1619" s="40">
        <v>0</v>
      </c>
      <c r="N1619" s="40">
        <v>0</v>
      </c>
      <c r="O1619" s="40">
        <v>0</v>
      </c>
      <c r="P1619" s="141">
        <f t="shared" si="115"/>
        <v>0</v>
      </c>
    </row>
    <row r="1620" spans="1:16" hidden="1" x14ac:dyDescent="0.25">
      <c r="A1620" s="255" t="str">
        <f>IF(B1620=1,A1579,"")</f>
        <v/>
      </c>
      <c r="B1620" s="39" t="str">
        <f t="shared" si="114"/>
        <v/>
      </c>
      <c r="C1620" s="137">
        <f>VLOOKUP($Y$50,CAD!$J$7:$K$31,2,0)</f>
        <v>0</v>
      </c>
      <c r="D1620" s="40">
        <v>0</v>
      </c>
      <c r="E1620" s="40">
        <v>0</v>
      </c>
      <c r="F1620" s="40">
        <v>0</v>
      </c>
      <c r="G1620" s="40">
        <v>0</v>
      </c>
      <c r="H1620" s="40">
        <v>0</v>
      </c>
      <c r="I1620" s="40">
        <v>0</v>
      </c>
      <c r="J1620" s="40">
        <v>0</v>
      </c>
      <c r="K1620" s="40">
        <v>0</v>
      </c>
      <c r="L1620" s="40">
        <v>0</v>
      </c>
      <c r="M1620" s="40">
        <v>0</v>
      </c>
      <c r="N1620" s="40">
        <v>0</v>
      </c>
      <c r="O1620" s="40">
        <v>0</v>
      </c>
      <c r="P1620" s="141">
        <f t="shared" si="115"/>
        <v>0</v>
      </c>
    </row>
    <row r="1621" spans="1:16" hidden="1" x14ac:dyDescent="0.25">
      <c r="A1621" s="255" t="str">
        <f>IF(B1621=1,A1579,"")</f>
        <v/>
      </c>
      <c r="B1621" s="39" t="str">
        <f t="shared" si="114"/>
        <v/>
      </c>
      <c r="C1621" s="137">
        <f>VLOOKUP($Y$51,CAD!$J$7:$K$31,2,0)</f>
        <v>0</v>
      </c>
      <c r="D1621" s="40">
        <v>0</v>
      </c>
      <c r="E1621" s="40">
        <v>0</v>
      </c>
      <c r="F1621" s="40">
        <v>0</v>
      </c>
      <c r="G1621" s="40">
        <v>0</v>
      </c>
      <c r="H1621" s="40">
        <v>0</v>
      </c>
      <c r="I1621" s="40">
        <v>0</v>
      </c>
      <c r="J1621" s="40">
        <v>0</v>
      </c>
      <c r="K1621" s="40">
        <v>0</v>
      </c>
      <c r="L1621" s="40">
        <v>0</v>
      </c>
      <c r="M1621" s="40">
        <v>0</v>
      </c>
      <c r="N1621" s="40">
        <v>0</v>
      </c>
      <c r="O1621" s="40">
        <v>0</v>
      </c>
      <c r="P1621" s="141">
        <f t="shared" si="115"/>
        <v>0</v>
      </c>
    </row>
    <row r="1622" spans="1:16" hidden="1" x14ac:dyDescent="0.25">
      <c r="A1622" s="255" t="str">
        <f>IF(B1622=1,A1579,"")</f>
        <v/>
      </c>
      <c r="B1622" s="39" t="str">
        <f t="shared" si="114"/>
        <v/>
      </c>
      <c r="C1622" s="137">
        <f>VLOOKUP($Y$52,CAD!$J$7:$K$31,2,0)</f>
        <v>0</v>
      </c>
      <c r="D1622" s="40">
        <v>0</v>
      </c>
      <c r="E1622" s="40">
        <v>0</v>
      </c>
      <c r="F1622" s="40">
        <v>0</v>
      </c>
      <c r="G1622" s="40">
        <v>0</v>
      </c>
      <c r="H1622" s="40">
        <v>0</v>
      </c>
      <c r="I1622" s="40">
        <v>0</v>
      </c>
      <c r="J1622" s="40">
        <v>0</v>
      </c>
      <c r="K1622" s="40">
        <v>0</v>
      </c>
      <c r="L1622" s="40">
        <v>0</v>
      </c>
      <c r="M1622" s="40">
        <v>0</v>
      </c>
      <c r="N1622" s="40">
        <v>0</v>
      </c>
      <c r="O1622" s="40">
        <v>0</v>
      </c>
      <c r="P1622" s="141">
        <f t="shared" si="115"/>
        <v>0</v>
      </c>
    </row>
    <row r="1623" spans="1:16" hidden="1" x14ac:dyDescent="0.25">
      <c r="A1623" s="255" t="str">
        <f>IF(B1623=1,A1579,"")</f>
        <v/>
      </c>
      <c r="B1623" s="39" t="str">
        <f t="shared" si="114"/>
        <v/>
      </c>
      <c r="C1623" s="137">
        <f>VLOOKUP($Y$53,CAD!$J$7:$K$31,2,0)</f>
        <v>0</v>
      </c>
      <c r="D1623" s="40">
        <v>0</v>
      </c>
      <c r="E1623" s="40">
        <v>0</v>
      </c>
      <c r="F1623" s="40">
        <v>0</v>
      </c>
      <c r="G1623" s="40">
        <v>0</v>
      </c>
      <c r="H1623" s="40">
        <v>0</v>
      </c>
      <c r="I1623" s="40">
        <v>0</v>
      </c>
      <c r="J1623" s="40">
        <v>0</v>
      </c>
      <c r="K1623" s="40">
        <v>0</v>
      </c>
      <c r="L1623" s="40">
        <v>0</v>
      </c>
      <c r="M1623" s="40">
        <v>0</v>
      </c>
      <c r="N1623" s="40">
        <v>0</v>
      </c>
      <c r="O1623" s="40">
        <v>0</v>
      </c>
      <c r="P1623" s="141">
        <f t="shared" si="115"/>
        <v>0</v>
      </c>
    </row>
    <row r="1624" spans="1:16" hidden="1" x14ac:dyDescent="0.25">
      <c r="A1624" s="255" t="str">
        <f>IF(B1624=1,A1579,"")</f>
        <v/>
      </c>
      <c r="B1624" s="39" t="str">
        <f t="shared" si="114"/>
        <v/>
      </c>
      <c r="C1624" s="137">
        <f>VLOOKUP($Y$54,CAD!$J$7:$K$31,2,0)</f>
        <v>0</v>
      </c>
      <c r="D1624" s="40">
        <v>0</v>
      </c>
      <c r="E1624" s="40">
        <v>0</v>
      </c>
      <c r="F1624" s="40">
        <v>0</v>
      </c>
      <c r="G1624" s="40">
        <v>0</v>
      </c>
      <c r="H1624" s="40">
        <v>0</v>
      </c>
      <c r="I1624" s="40">
        <v>0</v>
      </c>
      <c r="J1624" s="40">
        <v>0</v>
      </c>
      <c r="K1624" s="40">
        <v>0</v>
      </c>
      <c r="L1624" s="40">
        <v>0</v>
      </c>
      <c r="M1624" s="40">
        <v>0</v>
      </c>
      <c r="N1624" s="40">
        <v>0</v>
      </c>
      <c r="O1624" s="40">
        <v>0</v>
      </c>
      <c r="P1624" s="141">
        <f t="shared" si="115"/>
        <v>0</v>
      </c>
    </row>
    <row r="1625" spans="1:16" hidden="1" x14ac:dyDescent="0.25">
      <c r="A1625" s="255" t="str">
        <f>IF(B1625=1,A1579,"")</f>
        <v/>
      </c>
      <c r="B1625" s="39" t="str">
        <f t="shared" si="114"/>
        <v/>
      </c>
      <c r="C1625" s="137">
        <f>VLOOKUP($Y$55,CAD!$J$7:$K$31,2,0)</f>
        <v>0</v>
      </c>
      <c r="D1625" s="40">
        <v>0</v>
      </c>
      <c r="E1625" s="40">
        <v>0</v>
      </c>
      <c r="F1625" s="40">
        <v>0</v>
      </c>
      <c r="G1625" s="40">
        <v>0</v>
      </c>
      <c r="H1625" s="40">
        <v>0</v>
      </c>
      <c r="I1625" s="40">
        <v>0</v>
      </c>
      <c r="J1625" s="40">
        <v>0</v>
      </c>
      <c r="K1625" s="40">
        <v>0</v>
      </c>
      <c r="L1625" s="40">
        <v>0</v>
      </c>
      <c r="M1625" s="40">
        <v>0</v>
      </c>
      <c r="N1625" s="40">
        <v>0</v>
      </c>
      <c r="O1625" s="40">
        <v>0</v>
      </c>
      <c r="P1625" s="141">
        <f t="shared" si="115"/>
        <v>0</v>
      </c>
    </row>
    <row r="1626" spans="1:16" hidden="1" x14ac:dyDescent="0.25">
      <c r="A1626" s="255" t="str">
        <f>IF(B1626=1,A1579,"")</f>
        <v/>
      </c>
      <c r="B1626" s="39" t="str">
        <f t="shared" si="114"/>
        <v/>
      </c>
      <c r="C1626" s="137">
        <f>VLOOKUP($Y$56,CAD!$J$7:$K$31,2,0)</f>
        <v>0</v>
      </c>
      <c r="D1626" s="40">
        <v>0</v>
      </c>
      <c r="E1626" s="40">
        <v>0</v>
      </c>
      <c r="F1626" s="40">
        <v>0</v>
      </c>
      <c r="G1626" s="40">
        <v>0</v>
      </c>
      <c r="H1626" s="40">
        <v>0</v>
      </c>
      <c r="I1626" s="40">
        <v>0</v>
      </c>
      <c r="J1626" s="40">
        <v>0</v>
      </c>
      <c r="K1626" s="40">
        <v>0</v>
      </c>
      <c r="L1626" s="40">
        <v>0</v>
      </c>
      <c r="M1626" s="40">
        <v>0</v>
      </c>
      <c r="N1626" s="40">
        <v>0</v>
      </c>
      <c r="O1626" s="40">
        <v>0</v>
      </c>
      <c r="P1626" s="141">
        <f t="shared" si="115"/>
        <v>0</v>
      </c>
    </row>
    <row r="1627" spans="1:16" hidden="1" x14ac:dyDescent="0.25">
      <c r="A1627" s="255" t="str">
        <f>IF(B1627=1,A1579,"")</f>
        <v/>
      </c>
      <c r="B1627" s="39" t="str">
        <f t="shared" si="114"/>
        <v/>
      </c>
      <c r="C1627" s="137">
        <f>VLOOKUP($Y$57,CAD!$J$7:$K$31,2,0)</f>
        <v>0</v>
      </c>
      <c r="D1627" s="40">
        <v>0</v>
      </c>
      <c r="E1627" s="40">
        <v>0</v>
      </c>
      <c r="F1627" s="40">
        <v>0</v>
      </c>
      <c r="G1627" s="40">
        <v>0</v>
      </c>
      <c r="H1627" s="40">
        <v>0</v>
      </c>
      <c r="I1627" s="40">
        <v>0</v>
      </c>
      <c r="J1627" s="40">
        <v>0</v>
      </c>
      <c r="K1627" s="40">
        <v>0</v>
      </c>
      <c r="L1627" s="40">
        <v>0</v>
      </c>
      <c r="M1627" s="40">
        <v>0</v>
      </c>
      <c r="N1627" s="40">
        <v>0</v>
      </c>
      <c r="O1627" s="40">
        <v>0</v>
      </c>
      <c r="P1627" s="141">
        <f t="shared" si="115"/>
        <v>0</v>
      </c>
    </row>
    <row r="1628" spans="1:16" hidden="1" x14ac:dyDescent="0.25">
      <c r="A1628" s="255" t="str">
        <f>IF(B1628=1,A1579,"")</f>
        <v/>
      </c>
      <c r="B1628" s="39" t="str">
        <f t="shared" si="114"/>
        <v/>
      </c>
      <c r="C1628" s="137">
        <f>VLOOKUP($Y$58,CAD!$J$7:$K$31,2,0)</f>
        <v>0</v>
      </c>
      <c r="D1628" s="40">
        <v>0</v>
      </c>
      <c r="E1628" s="40">
        <v>0</v>
      </c>
      <c r="F1628" s="40">
        <v>0</v>
      </c>
      <c r="G1628" s="40">
        <v>0</v>
      </c>
      <c r="H1628" s="40">
        <v>0</v>
      </c>
      <c r="I1628" s="40">
        <v>0</v>
      </c>
      <c r="J1628" s="40">
        <v>0</v>
      </c>
      <c r="K1628" s="40">
        <v>0</v>
      </c>
      <c r="L1628" s="40">
        <v>0</v>
      </c>
      <c r="M1628" s="40">
        <v>0</v>
      </c>
      <c r="N1628" s="40">
        <v>0</v>
      </c>
      <c r="O1628" s="40">
        <v>0</v>
      </c>
      <c r="P1628" s="141">
        <f t="shared" si="115"/>
        <v>0</v>
      </c>
    </row>
    <row r="1629" spans="1:16" hidden="1" x14ac:dyDescent="0.25">
      <c r="A1629" s="255" t="str">
        <f>IF(B1629=1,A1579,"")</f>
        <v/>
      </c>
      <c r="B1629" s="39" t="str">
        <f t="shared" si="114"/>
        <v/>
      </c>
      <c r="C1629" s="137">
        <f>VLOOKUP($Y$59,CAD!$J$7:$K$31,2,0)</f>
        <v>0</v>
      </c>
      <c r="D1629" s="40">
        <v>0</v>
      </c>
      <c r="E1629" s="40">
        <v>0</v>
      </c>
      <c r="F1629" s="40">
        <v>0</v>
      </c>
      <c r="G1629" s="40">
        <v>0</v>
      </c>
      <c r="H1629" s="40">
        <v>0</v>
      </c>
      <c r="I1629" s="40">
        <v>0</v>
      </c>
      <c r="J1629" s="40">
        <v>0</v>
      </c>
      <c r="K1629" s="40">
        <v>0</v>
      </c>
      <c r="L1629" s="40">
        <v>0</v>
      </c>
      <c r="M1629" s="40">
        <v>0</v>
      </c>
      <c r="N1629" s="40">
        <v>0</v>
      </c>
      <c r="O1629" s="40">
        <v>0</v>
      </c>
      <c r="P1629" s="141">
        <f t="shared" si="115"/>
        <v>0</v>
      </c>
    </row>
    <row r="1630" spans="1:16" hidden="1" x14ac:dyDescent="0.25">
      <c r="A1630" s="255">
        <f>A1577</f>
        <v>2048</v>
      </c>
    </row>
    <row r="1631" spans="1:16" hidden="1" x14ac:dyDescent="0.25">
      <c r="A1631" s="255">
        <f>A1577</f>
        <v>2048</v>
      </c>
      <c r="C1631" s="63" t="s">
        <v>204</v>
      </c>
      <c r="D1631" s="34">
        <f>D1577-D1579</f>
        <v>0</v>
      </c>
      <c r="E1631" s="34">
        <f t="shared" ref="E1631:P1631" si="116">E1577-E1579</f>
        <v>0</v>
      </c>
      <c r="F1631" s="34">
        <f t="shared" si="116"/>
        <v>0</v>
      </c>
      <c r="G1631" s="34">
        <f t="shared" si="116"/>
        <v>0</v>
      </c>
      <c r="H1631" s="34">
        <f t="shared" si="116"/>
        <v>0</v>
      </c>
      <c r="I1631" s="34">
        <f t="shared" si="116"/>
        <v>0</v>
      </c>
      <c r="J1631" s="34">
        <f t="shared" si="116"/>
        <v>0</v>
      </c>
      <c r="K1631" s="34">
        <f t="shared" si="116"/>
        <v>0</v>
      </c>
      <c r="L1631" s="34">
        <f t="shared" si="116"/>
        <v>0</v>
      </c>
      <c r="M1631" s="34">
        <f t="shared" si="116"/>
        <v>0</v>
      </c>
      <c r="N1631" s="34">
        <f t="shared" si="116"/>
        <v>0</v>
      </c>
      <c r="O1631" s="34">
        <f t="shared" si="116"/>
        <v>0</v>
      </c>
      <c r="P1631" s="34">
        <f t="shared" si="116"/>
        <v>0</v>
      </c>
    </row>
    <row r="1632" spans="1:16" hidden="1" x14ac:dyDescent="0.25"/>
    <row r="1633" spans="1:17" ht="15" hidden="1" customHeight="1" thickBot="1" x14ac:dyDescent="0.3">
      <c r="A1633" s="255">
        <f>A1577+1</f>
        <v>2049</v>
      </c>
      <c r="B1633" s="41"/>
      <c r="C1633" s="147" t="s">
        <v>202</v>
      </c>
      <c r="D1633" s="148">
        <f>PREV_R!D1662</f>
        <v>0</v>
      </c>
      <c r="E1633" s="148">
        <f>PREV_R!E1662</f>
        <v>0</v>
      </c>
      <c r="F1633" s="148">
        <f>PREV_R!F1662</f>
        <v>0</v>
      </c>
      <c r="G1633" s="148">
        <f>PREV_R!G1662</f>
        <v>0</v>
      </c>
      <c r="H1633" s="148">
        <f>PREV_R!H1662</f>
        <v>0</v>
      </c>
      <c r="I1633" s="148">
        <f>PREV_R!I1662</f>
        <v>0</v>
      </c>
      <c r="J1633" s="148">
        <f>PREV_R!J1662</f>
        <v>0</v>
      </c>
      <c r="K1633" s="148">
        <f>PREV_R!K1662</f>
        <v>0</v>
      </c>
      <c r="L1633" s="148">
        <f>PREV_R!L1662</f>
        <v>0</v>
      </c>
      <c r="M1633" s="148">
        <f>PREV_R!M1662</f>
        <v>0</v>
      </c>
      <c r="N1633" s="148">
        <f>PREV_R!N1662</f>
        <v>0</v>
      </c>
      <c r="O1633" s="148">
        <f>PREV_R!O1662</f>
        <v>0</v>
      </c>
      <c r="P1633" s="148">
        <f>SUM(D1633:O1633)</f>
        <v>0</v>
      </c>
      <c r="Q1633" s="9"/>
    </row>
    <row r="1634" spans="1:17" ht="15" hidden="1" customHeight="1" x14ac:dyDescent="0.25">
      <c r="A1634" s="255">
        <f>A1633</f>
        <v>2049</v>
      </c>
      <c r="B1634" s="41"/>
      <c r="C1634" s="107"/>
      <c r="D1634" s="107"/>
      <c r="E1634" s="107"/>
      <c r="F1634" s="107"/>
      <c r="G1634" s="107"/>
      <c r="H1634" s="107"/>
      <c r="I1634" s="107"/>
      <c r="J1634" s="107"/>
      <c r="K1634" s="107"/>
      <c r="L1634" s="107"/>
      <c r="M1634" s="107"/>
      <c r="N1634" s="107"/>
      <c r="O1634" s="107"/>
      <c r="P1634" s="107"/>
      <c r="Q1634" s="9"/>
    </row>
    <row r="1635" spans="1:17" ht="15" hidden="1" customHeight="1" thickBot="1" x14ac:dyDescent="0.3">
      <c r="A1635" s="255">
        <f>A1633</f>
        <v>2049</v>
      </c>
      <c r="B1635" s="41"/>
      <c r="C1635" s="131" t="s">
        <v>203</v>
      </c>
      <c r="D1635" s="132">
        <f>SUM(D1636:D1685)</f>
        <v>0</v>
      </c>
      <c r="E1635" s="132">
        <f t="shared" ref="E1635:O1635" si="117">SUM(E1636:E1685)</f>
        <v>0</v>
      </c>
      <c r="F1635" s="132">
        <f t="shared" si="117"/>
        <v>0</v>
      </c>
      <c r="G1635" s="132">
        <f t="shared" si="117"/>
        <v>0</v>
      </c>
      <c r="H1635" s="132">
        <f t="shared" si="117"/>
        <v>0</v>
      </c>
      <c r="I1635" s="132">
        <f t="shared" si="117"/>
        <v>0</v>
      </c>
      <c r="J1635" s="132">
        <f t="shared" si="117"/>
        <v>0</v>
      </c>
      <c r="K1635" s="132">
        <f t="shared" si="117"/>
        <v>0</v>
      </c>
      <c r="L1635" s="132">
        <f t="shared" si="117"/>
        <v>0</v>
      </c>
      <c r="M1635" s="132">
        <f t="shared" si="117"/>
        <v>0</v>
      </c>
      <c r="N1635" s="132">
        <f t="shared" si="117"/>
        <v>0</v>
      </c>
      <c r="O1635" s="132">
        <f t="shared" si="117"/>
        <v>0</v>
      </c>
      <c r="P1635" s="132">
        <f>SUM(D1635:O1635)</f>
        <v>0</v>
      </c>
      <c r="Q1635" s="9"/>
    </row>
    <row r="1636" spans="1:17" hidden="1" x14ac:dyDescent="0.25">
      <c r="A1636" s="255" t="str">
        <f>IF(B1636=1,A1635,"")</f>
        <v/>
      </c>
      <c r="B1636" s="39" t="str">
        <f>IF(C1636&lt;&gt;0,1,"")</f>
        <v/>
      </c>
      <c r="C1636" s="138">
        <f>VLOOKUP($Y$10,CAD!$H$7:$I$31,2,0)</f>
        <v>0</v>
      </c>
      <c r="D1636" s="139">
        <v>0</v>
      </c>
      <c r="E1636" s="139">
        <v>0</v>
      </c>
      <c r="F1636" s="139">
        <v>0</v>
      </c>
      <c r="G1636" s="139">
        <v>0</v>
      </c>
      <c r="H1636" s="139">
        <v>0</v>
      </c>
      <c r="I1636" s="139">
        <v>0</v>
      </c>
      <c r="J1636" s="139">
        <v>0</v>
      </c>
      <c r="K1636" s="139">
        <v>0</v>
      </c>
      <c r="L1636" s="139">
        <v>0</v>
      </c>
      <c r="M1636" s="139">
        <v>0</v>
      </c>
      <c r="N1636" s="139">
        <v>0</v>
      </c>
      <c r="O1636" s="139">
        <v>0</v>
      </c>
      <c r="P1636" s="140">
        <f>SUM(D1636:O1636)</f>
        <v>0</v>
      </c>
    </row>
    <row r="1637" spans="1:17" hidden="1" x14ac:dyDescent="0.25">
      <c r="A1637" s="255" t="str">
        <f>IF(B1637=1,A1635,"")</f>
        <v/>
      </c>
      <c r="B1637" s="39" t="str">
        <f t="shared" ref="B1637:B1685" si="118">IF(C1637&lt;&gt;0,1,"")</f>
        <v/>
      </c>
      <c r="C1637" s="138">
        <f>VLOOKUP($Y$11,CAD!$H$7:$I$31,2,0)</f>
        <v>0</v>
      </c>
      <c r="D1637" s="40">
        <v>0</v>
      </c>
      <c r="E1637" s="40">
        <v>0</v>
      </c>
      <c r="F1637" s="40">
        <v>0</v>
      </c>
      <c r="G1637" s="40">
        <v>0</v>
      </c>
      <c r="H1637" s="40">
        <v>0</v>
      </c>
      <c r="I1637" s="40">
        <v>0</v>
      </c>
      <c r="J1637" s="40">
        <v>0</v>
      </c>
      <c r="K1637" s="40">
        <v>0</v>
      </c>
      <c r="L1637" s="40">
        <v>0</v>
      </c>
      <c r="M1637" s="40">
        <v>0</v>
      </c>
      <c r="N1637" s="40">
        <v>0</v>
      </c>
      <c r="O1637" s="40">
        <v>0</v>
      </c>
      <c r="P1637" s="141">
        <f t="shared" ref="P1637:P1685" si="119">SUM(D1637:O1637)</f>
        <v>0</v>
      </c>
    </row>
    <row r="1638" spans="1:17" hidden="1" x14ac:dyDescent="0.25">
      <c r="A1638" s="255" t="str">
        <f>IF(B1638=1,A1635,"")</f>
        <v/>
      </c>
      <c r="B1638" s="39" t="str">
        <f t="shared" si="118"/>
        <v/>
      </c>
      <c r="C1638" s="138">
        <f>VLOOKUP($Y$12,CAD!$H$7:$I$31,2,0)</f>
        <v>0</v>
      </c>
      <c r="D1638" s="40">
        <v>0</v>
      </c>
      <c r="E1638" s="40">
        <v>0</v>
      </c>
      <c r="F1638" s="40">
        <v>0</v>
      </c>
      <c r="G1638" s="40">
        <v>0</v>
      </c>
      <c r="H1638" s="40">
        <v>0</v>
      </c>
      <c r="I1638" s="40">
        <v>0</v>
      </c>
      <c r="J1638" s="40">
        <v>0</v>
      </c>
      <c r="K1638" s="40">
        <v>0</v>
      </c>
      <c r="L1638" s="40">
        <v>0</v>
      </c>
      <c r="M1638" s="40">
        <v>0</v>
      </c>
      <c r="N1638" s="40">
        <v>0</v>
      </c>
      <c r="O1638" s="40">
        <v>0</v>
      </c>
      <c r="P1638" s="141">
        <f t="shared" si="119"/>
        <v>0</v>
      </c>
    </row>
    <row r="1639" spans="1:17" hidden="1" x14ac:dyDescent="0.25">
      <c r="A1639" s="255" t="str">
        <f>IF(B1639=1,A1635,"")</f>
        <v/>
      </c>
      <c r="B1639" s="39" t="str">
        <f t="shared" si="118"/>
        <v/>
      </c>
      <c r="C1639" s="138">
        <f>VLOOKUP($Y$13,CAD!$H$7:$I$31,2,0)</f>
        <v>0</v>
      </c>
      <c r="D1639" s="40">
        <v>0</v>
      </c>
      <c r="E1639" s="40">
        <v>0</v>
      </c>
      <c r="F1639" s="40">
        <v>0</v>
      </c>
      <c r="G1639" s="40">
        <v>0</v>
      </c>
      <c r="H1639" s="40">
        <v>0</v>
      </c>
      <c r="I1639" s="40">
        <v>0</v>
      </c>
      <c r="J1639" s="40">
        <v>0</v>
      </c>
      <c r="K1639" s="40">
        <v>0</v>
      </c>
      <c r="L1639" s="40">
        <v>0</v>
      </c>
      <c r="M1639" s="40">
        <v>0</v>
      </c>
      <c r="N1639" s="40">
        <v>0</v>
      </c>
      <c r="O1639" s="40">
        <v>0</v>
      </c>
      <c r="P1639" s="141">
        <f t="shared" si="119"/>
        <v>0</v>
      </c>
    </row>
    <row r="1640" spans="1:17" hidden="1" x14ac:dyDescent="0.25">
      <c r="A1640" s="255" t="str">
        <f>IF(B1640=1,A1635,"")</f>
        <v/>
      </c>
      <c r="B1640" s="39" t="str">
        <f t="shared" si="118"/>
        <v/>
      </c>
      <c r="C1640" s="138">
        <f>VLOOKUP($Y$14,CAD!$H$7:$I$31,2,0)</f>
        <v>0</v>
      </c>
      <c r="D1640" s="40">
        <v>0</v>
      </c>
      <c r="E1640" s="40">
        <v>0</v>
      </c>
      <c r="F1640" s="40">
        <v>0</v>
      </c>
      <c r="G1640" s="40">
        <v>0</v>
      </c>
      <c r="H1640" s="40">
        <v>0</v>
      </c>
      <c r="I1640" s="40">
        <v>0</v>
      </c>
      <c r="J1640" s="40">
        <v>0</v>
      </c>
      <c r="K1640" s="40">
        <v>0</v>
      </c>
      <c r="L1640" s="40">
        <v>0</v>
      </c>
      <c r="M1640" s="40">
        <v>0</v>
      </c>
      <c r="N1640" s="40">
        <v>0</v>
      </c>
      <c r="O1640" s="40">
        <v>0</v>
      </c>
      <c r="P1640" s="141">
        <f t="shared" si="119"/>
        <v>0</v>
      </c>
    </row>
    <row r="1641" spans="1:17" hidden="1" x14ac:dyDescent="0.25">
      <c r="A1641" s="255" t="str">
        <f>IF(B1641=1,A1635,"")</f>
        <v/>
      </c>
      <c r="B1641" s="39" t="str">
        <f t="shared" si="118"/>
        <v/>
      </c>
      <c r="C1641" s="138">
        <f>VLOOKUP($Y$15,CAD!$H$7:$I$31,2,0)</f>
        <v>0</v>
      </c>
      <c r="D1641" s="40">
        <v>0</v>
      </c>
      <c r="E1641" s="40">
        <v>0</v>
      </c>
      <c r="F1641" s="40">
        <v>0</v>
      </c>
      <c r="G1641" s="40">
        <v>0</v>
      </c>
      <c r="H1641" s="40">
        <v>0</v>
      </c>
      <c r="I1641" s="40">
        <v>0</v>
      </c>
      <c r="J1641" s="40">
        <v>0</v>
      </c>
      <c r="K1641" s="40">
        <v>0</v>
      </c>
      <c r="L1641" s="40">
        <v>0</v>
      </c>
      <c r="M1641" s="40">
        <v>0</v>
      </c>
      <c r="N1641" s="40">
        <v>0</v>
      </c>
      <c r="O1641" s="40">
        <v>0</v>
      </c>
      <c r="P1641" s="141">
        <f t="shared" si="119"/>
        <v>0</v>
      </c>
    </row>
    <row r="1642" spans="1:17" hidden="1" x14ac:dyDescent="0.25">
      <c r="A1642" s="255" t="str">
        <f>IF(B1642=1,A1635,"")</f>
        <v/>
      </c>
      <c r="B1642" s="39" t="str">
        <f t="shared" si="118"/>
        <v/>
      </c>
      <c r="C1642" s="138">
        <f>VLOOKUP($Y$16,CAD!$H$7:$I$31,2,0)</f>
        <v>0</v>
      </c>
      <c r="D1642" s="40">
        <v>0</v>
      </c>
      <c r="E1642" s="40">
        <v>0</v>
      </c>
      <c r="F1642" s="40">
        <v>0</v>
      </c>
      <c r="G1642" s="40">
        <v>0</v>
      </c>
      <c r="H1642" s="40">
        <v>0</v>
      </c>
      <c r="I1642" s="40">
        <v>0</v>
      </c>
      <c r="J1642" s="40">
        <v>0</v>
      </c>
      <c r="K1642" s="40">
        <v>0</v>
      </c>
      <c r="L1642" s="40">
        <v>0</v>
      </c>
      <c r="M1642" s="40">
        <v>0</v>
      </c>
      <c r="N1642" s="40">
        <v>0</v>
      </c>
      <c r="O1642" s="40">
        <v>0</v>
      </c>
      <c r="P1642" s="141">
        <f t="shared" si="119"/>
        <v>0</v>
      </c>
    </row>
    <row r="1643" spans="1:17" hidden="1" x14ac:dyDescent="0.25">
      <c r="A1643" s="255" t="str">
        <f>IF(B1643=1,A1635,"")</f>
        <v/>
      </c>
      <c r="B1643" s="39" t="str">
        <f t="shared" si="118"/>
        <v/>
      </c>
      <c r="C1643" s="138">
        <f>VLOOKUP($Y$17,CAD!$H$7:$I$31,2,0)</f>
        <v>0</v>
      </c>
      <c r="D1643" s="40">
        <v>0</v>
      </c>
      <c r="E1643" s="40">
        <v>0</v>
      </c>
      <c r="F1643" s="40">
        <v>0</v>
      </c>
      <c r="G1643" s="40">
        <v>0</v>
      </c>
      <c r="H1643" s="40">
        <v>0</v>
      </c>
      <c r="I1643" s="40">
        <v>0</v>
      </c>
      <c r="J1643" s="40">
        <v>0</v>
      </c>
      <c r="K1643" s="40">
        <v>0</v>
      </c>
      <c r="L1643" s="40">
        <v>0</v>
      </c>
      <c r="M1643" s="40">
        <v>0</v>
      </c>
      <c r="N1643" s="40">
        <v>0</v>
      </c>
      <c r="O1643" s="40">
        <v>0</v>
      </c>
      <c r="P1643" s="141">
        <f t="shared" si="119"/>
        <v>0</v>
      </c>
    </row>
    <row r="1644" spans="1:17" hidden="1" x14ac:dyDescent="0.25">
      <c r="A1644" s="255" t="str">
        <f>IF(B1644=1,A1635,"")</f>
        <v/>
      </c>
      <c r="B1644" s="39" t="str">
        <f t="shared" si="118"/>
        <v/>
      </c>
      <c r="C1644" s="138">
        <f>VLOOKUP($Y$18,CAD!$H$7:$I$31,2,0)</f>
        <v>0</v>
      </c>
      <c r="D1644" s="40">
        <v>0</v>
      </c>
      <c r="E1644" s="40">
        <v>0</v>
      </c>
      <c r="F1644" s="40">
        <v>0</v>
      </c>
      <c r="G1644" s="40">
        <v>0</v>
      </c>
      <c r="H1644" s="40">
        <v>0</v>
      </c>
      <c r="I1644" s="40">
        <v>0</v>
      </c>
      <c r="J1644" s="40">
        <v>0</v>
      </c>
      <c r="K1644" s="40">
        <v>0</v>
      </c>
      <c r="L1644" s="40">
        <v>0</v>
      </c>
      <c r="M1644" s="40">
        <v>0</v>
      </c>
      <c r="N1644" s="40">
        <v>0</v>
      </c>
      <c r="O1644" s="40">
        <v>0</v>
      </c>
      <c r="P1644" s="141">
        <f t="shared" si="119"/>
        <v>0</v>
      </c>
    </row>
    <row r="1645" spans="1:17" hidden="1" x14ac:dyDescent="0.25">
      <c r="A1645" s="255" t="str">
        <f>IF(B1645=1,A1635,"")</f>
        <v/>
      </c>
      <c r="B1645" s="39" t="str">
        <f t="shared" si="118"/>
        <v/>
      </c>
      <c r="C1645" s="138">
        <f>VLOOKUP($Y$19,CAD!$H$7:$I$31,2,0)</f>
        <v>0</v>
      </c>
      <c r="D1645" s="40">
        <v>0</v>
      </c>
      <c r="E1645" s="40">
        <v>0</v>
      </c>
      <c r="F1645" s="40">
        <v>0</v>
      </c>
      <c r="G1645" s="40">
        <v>0</v>
      </c>
      <c r="H1645" s="40">
        <v>0</v>
      </c>
      <c r="I1645" s="40">
        <v>0</v>
      </c>
      <c r="J1645" s="40">
        <v>0</v>
      </c>
      <c r="K1645" s="40">
        <v>0</v>
      </c>
      <c r="L1645" s="40">
        <v>0</v>
      </c>
      <c r="M1645" s="40">
        <v>0</v>
      </c>
      <c r="N1645" s="40">
        <v>0</v>
      </c>
      <c r="O1645" s="40">
        <v>0</v>
      </c>
      <c r="P1645" s="141">
        <f t="shared" si="119"/>
        <v>0</v>
      </c>
    </row>
    <row r="1646" spans="1:17" hidden="1" x14ac:dyDescent="0.25">
      <c r="A1646" s="255" t="str">
        <f>IF(B1646=1,A1635,"")</f>
        <v/>
      </c>
      <c r="B1646" s="39" t="str">
        <f t="shared" si="118"/>
        <v/>
      </c>
      <c r="C1646" s="138">
        <f>VLOOKUP($Y$20,CAD!$H$7:$I$31,2,0)</f>
        <v>0</v>
      </c>
      <c r="D1646" s="40">
        <v>0</v>
      </c>
      <c r="E1646" s="40">
        <v>0</v>
      </c>
      <c r="F1646" s="40">
        <v>0</v>
      </c>
      <c r="G1646" s="40">
        <v>0</v>
      </c>
      <c r="H1646" s="40">
        <v>0</v>
      </c>
      <c r="I1646" s="40">
        <v>0</v>
      </c>
      <c r="J1646" s="40">
        <v>0</v>
      </c>
      <c r="K1646" s="40">
        <v>0</v>
      </c>
      <c r="L1646" s="40">
        <v>0</v>
      </c>
      <c r="M1646" s="40">
        <v>0</v>
      </c>
      <c r="N1646" s="40">
        <v>0</v>
      </c>
      <c r="O1646" s="40">
        <v>0</v>
      </c>
      <c r="P1646" s="141">
        <f t="shared" si="119"/>
        <v>0</v>
      </c>
    </row>
    <row r="1647" spans="1:17" hidden="1" x14ac:dyDescent="0.25">
      <c r="A1647" s="255" t="str">
        <f>IF(B1647=1,A1635,"")</f>
        <v/>
      </c>
      <c r="B1647" s="39" t="str">
        <f t="shared" si="118"/>
        <v/>
      </c>
      <c r="C1647" s="138">
        <f>VLOOKUP($Y$21,CAD!$H$7:$I$31,2,0)</f>
        <v>0</v>
      </c>
      <c r="D1647" s="40">
        <v>0</v>
      </c>
      <c r="E1647" s="40">
        <v>0</v>
      </c>
      <c r="F1647" s="40">
        <v>0</v>
      </c>
      <c r="G1647" s="40">
        <v>0</v>
      </c>
      <c r="H1647" s="40">
        <v>0</v>
      </c>
      <c r="I1647" s="40">
        <v>0</v>
      </c>
      <c r="J1647" s="40">
        <v>0</v>
      </c>
      <c r="K1647" s="40">
        <v>0</v>
      </c>
      <c r="L1647" s="40">
        <v>0</v>
      </c>
      <c r="M1647" s="40">
        <v>0</v>
      </c>
      <c r="N1647" s="40">
        <v>0</v>
      </c>
      <c r="O1647" s="40">
        <v>0</v>
      </c>
      <c r="P1647" s="141">
        <f t="shared" si="119"/>
        <v>0</v>
      </c>
    </row>
    <row r="1648" spans="1:17" hidden="1" x14ac:dyDescent="0.25">
      <c r="A1648" s="255" t="str">
        <f>IF(B1648=1,A1635,"")</f>
        <v/>
      </c>
      <c r="B1648" s="39" t="str">
        <f t="shared" si="118"/>
        <v/>
      </c>
      <c r="C1648" s="138">
        <f>VLOOKUP($Y$22,CAD!$H$7:$I$31,2,0)</f>
        <v>0</v>
      </c>
      <c r="D1648" s="40">
        <v>0</v>
      </c>
      <c r="E1648" s="40">
        <v>0</v>
      </c>
      <c r="F1648" s="40">
        <v>0</v>
      </c>
      <c r="G1648" s="40">
        <v>0</v>
      </c>
      <c r="H1648" s="40">
        <v>0</v>
      </c>
      <c r="I1648" s="40">
        <v>0</v>
      </c>
      <c r="J1648" s="40">
        <v>0</v>
      </c>
      <c r="K1648" s="40">
        <v>0</v>
      </c>
      <c r="L1648" s="40">
        <v>0</v>
      </c>
      <c r="M1648" s="40">
        <v>0</v>
      </c>
      <c r="N1648" s="40">
        <v>0</v>
      </c>
      <c r="O1648" s="40">
        <v>0</v>
      </c>
      <c r="P1648" s="141">
        <f t="shared" si="119"/>
        <v>0</v>
      </c>
    </row>
    <row r="1649" spans="1:16" hidden="1" x14ac:dyDescent="0.25">
      <c r="A1649" s="255" t="str">
        <f>IF(B1649=1,A1635,"")</f>
        <v/>
      </c>
      <c r="B1649" s="39" t="str">
        <f t="shared" si="118"/>
        <v/>
      </c>
      <c r="C1649" s="138">
        <f>VLOOKUP($Y$23,CAD!$H$7:$I$31,2,0)</f>
        <v>0</v>
      </c>
      <c r="D1649" s="40">
        <v>0</v>
      </c>
      <c r="E1649" s="40">
        <v>0</v>
      </c>
      <c r="F1649" s="40">
        <v>0</v>
      </c>
      <c r="G1649" s="40">
        <v>0</v>
      </c>
      <c r="H1649" s="40">
        <v>0</v>
      </c>
      <c r="I1649" s="40">
        <v>0</v>
      </c>
      <c r="J1649" s="40">
        <v>0</v>
      </c>
      <c r="K1649" s="40">
        <v>0</v>
      </c>
      <c r="L1649" s="40">
        <v>0</v>
      </c>
      <c r="M1649" s="40">
        <v>0</v>
      </c>
      <c r="N1649" s="40">
        <v>0</v>
      </c>
      <c r="O1649" s="40">
        <v>0</v>
      </c>
      <c r="P1649" s="141">
        <f t="shared" si="119"/>
        <v>0</v>
      </c>
    </row>
    <row r="1650" spans="1:16" hidden="1" x14ac:dyDescent="0.25">
      <c r="A1650" s="255" t="str">
        <f>IF(B1650=1,A1635,"")</f>
        <v/>
      </c>
      <c r="B1650" s="39" t="str">
        <f t="shared" si="118"/>
        <v/>
      </c>
      <c r="C1650" s="138">
        <f>VLOOKUP($Y$24,CAD!$H$7:$I$31,2,0)</f>
        <v>0</v>
      </c>
      <c r="D1650" s="40">
        <v>0</v>
      </c>
      <c r="E1650" s="40">
        <v>0</v>
      </c>
      <c r="F1650" s="40">
        <v>0</v>
      </c>
      <c r="G1650" s="40">
        <v>0</v>
      </c>
      <c r="H1650" s="40">
        <v>0</v>
      </c>
      <c r="I1650" s="40">
        <v>0</v>
      </c>
      <c r="J1650" s="40">
        <v>0</v>
      </c>
      <c r="K1650" s="40">
        <v>0</v>
      </c>
      <c r="L1650" s="40">
        <v>0</v>
      </c>
      <c r="M1650" s="40">
        <v>0</v>
      </c>
      <c r="N1650" s="40">
        <v>0</v>
      </c>
      <c r="O1650" s="40">
        <v>0</v>
      </c>
      <c r="P1650" s="141">
        <f t="shared" si="119"/>
        <v>0</v>
      </c>
    </row>
    <row r="1651" spans="1:16" hidden="1" x14ac:dyDescent="0.25">
      <c r="A1651" s="255" t="str">
        <f>IF(B1651=1,A1635,"")</f>
        <v/>
      </c>
      <c r="B1651" s="39" t="str">
        <f t="shared" si="118"/>
        <v/>
      </c>
      <c r="C1651" s="138">
        <f>VLOOKUP($Y$25,CAD!$H$7:$I$31,2,0)</f>
        <v>0</v>
      </c>
      <c r="D1651" s="40">
        <v>0</v>
      </c>
      <c r="E1651" s="40">
        <v>0</v>
      </c>
      <c r="F1651" s="40">
        <v>0</v>
      </c>
      <c r="G1651" s="40">
        <v>0</v>
      </c>
      <c r="H1651" s="40">
        <v>0</v>
      </c>
      <c r="I1651" s="40">
        <v>0</v>
      </c>
      <c r="J1651" s="40">
        <v>0</v>
      </c>
      <c r="K1651" s="40">
        <v>0</v>
      </c>
      <c r="L1651" s="40">
        <v>0</v>
      </c>
      <c r="M1651" s="40">
        <v>0</v>
      </c>
      <c r="N1651" s="40">
        <v>0</v>
      </c>
      <c r="O1651" s="40">
        <v>0</v>
      </c>
      <c r="P1651" s="141">
        <f t="shared" si="119"/>
        <v>0</v>
      </c>
    </row>
    <row r="1652" spans="1:16" hidden="1" x14ac:dyDescent="0.25">
      <c r="A1652" s="255" t="str">
        <f>IF(B1652=1,A1635,"")</f>
        <v/>
      </c>
      <c r="B1652" s="39" t="str">
        <f t="shared" si="118"/>
        <v/>
      </c>
      <c r="C1652" s="138">
        <f>VLOOKUP($Y$26,CAD!$H$7:$I$31,2,0)</f>
        <v>0</v>
      </c>
      <c r="D1652" s="40">
        <v>0</v>
      </c>
      <c r="E1652" s="40">
        <v>0</v>
      </c>
      <c r="F1652" s="40">
        <v>0</v>
      </c>
      <c r="G1652" s="40">
        <v>0</v>
      </c>
      <c r="H1652" s="40">
        <v>0</v>
      </c>
      <c r="I1652" s="40">
        <v>0</v>
      </c>
      <c r="J1652" s="40">
        <v>0</v>
      </c>
      <c r="K1652" s="40">
        <v>0</v>
      </c>
      <c r="L1652" s="40">
        <v>0</v>
      </c>
      <c r="M1652" s="40">
        <v>0</v>
      </c>
      <c r="N1652" s="40">
        <v>0</v>
      </c>
      <c r="O1652" s="40">
        <v>0</v>
      </c>
      <c r="P1652" s="141">
        <f t="shared" si="119"/>
        <v>0</v>
      </c>
    </row>
    <row r="1653" spans="1:16" hidden="1" x14ac:dyDescent="0.25">
      <c r="A1653" s="255" t="str">
        <f>IF(B1653=1,A1635,"")</f>
        <v/>
      </c>
      <c r="B1653" s="39" t="str">
        <f t="shared" si="118"/>
        <v/>
      </c>
      <c r="C1653" s="138">
        <f>VLOOKUP($Y$27,CAD!$H$7:$I$31,2,0)</f>
        <v>0</v>
      </c>
      <c r="D1653" s="40">
        <v>0</v>
      </c>
      <c r="E1653" s="40">
        <v>0</v>
      </c>
      <c r="F1653" s="40">
        <v>0</v>
      </c>
      <c r="G1653" s="40">
        <v>0</v>
      </c>
      <c r="H1653" s="40">
        <v>0</v>
      </c>
      <c r="I1653" s="40">
        <v>0</v>
      </c>
      <c r="J1653" s="40">
        <v>0</v>
      </c>
      <c r="K1653" s="40">
        <v>0</v>
      </c>
      <c r="L1653" s="40">
        <v>0</v>
      </c>
      <c r="M1653" s="40">
        <v>0</v>
      </c>
      <c r="N1653" s="40">
        <v>0</v>
      </c>
      <c r="O1653" s="40">
        <v>0</v>
      </c>
      <c r="P1653" s="141">
        <f t="shared" si="119"/>
        <v>0</v>
      </c>
    </row>
    <row r="1654" spans="1:16" hidden="1" x14ac:dyDescent="0.25">
      <c r="A1654" s="255" t="str">
        <f>IF(B1654=1,A1635,"")</f>
        <v/>
      </c>
      <c r="B1654" s="39" t="str">
        <f t="shared" si="118"/>
        <v/>
      </c>
      <c r="C1654" s="138">
        <f>VLOOKUP($Y$28,CAD!$H$7:$I$31,2,0)</f>
        <v>0</v>
      </c>
      <c r="D1654" s="40">
        <v>0</v>
      </c>
      <c r="E1654" s="40">
        <v>0</v>
      </c>
      <c r="F1654" s="40">
        <v>0</v>
      </c>
      <c r="G1654" s="40">
        <v>0</v>
      </c>
      <c r="H1654" s="40">
        <v>0</v>
      </c>
      <c r="I1654" s="40">
        <v>0</v>
      </c>
      <c r="J1654" s="40">
        <v>0</v>
      </c>
      <c r="K1654" s="40">
        <v>0</v>
      </c>
      <c r="L1654" s="40">
        <v>0</v>
      </c>
      <c r="M1654" s="40">
        <v>0</v>
      </c>
      <c r="N1654" s="40">
        <v>0</v>
      </c>
      <c r="O1654" s="40">
        <v>0</v>
      </c>
      <c r="P1654" s="141">
        <f t="shared" si="119"/>
        <v>0</v>
      </c>
    </row>
    <row r="1655" spans="1:16" hidden="1" x14ac:dyDescent="0.25">
      <c r="A1655" s="255" t="str">
        <f>IF(B1655=1,A1635,"")</f>
        <v/>
      </c>
      <c r="B1655" s="39" t="str">
        <f t="shared" si="118"/>
        <v/>
      </c>
      <c r="C1655" s="138">
        <f>VLOOKUP($Y$29,CAD!$H$7:$I$31,2,0)</f>
        <v>0</v>
      </c>
      <c r="D1655" s="40">
        <v>0</v>
      </c>
      <c r="E1655" s="40">
        <v>0</v>
      </c>
      <c r="F1655" s="40">
        <v>0</v>
      </c>
      <c r="G1655" s="40">
        <v>0</v>
      </c>
      <c r="H1655" s="40">
        <v>0</v>
      </c>
      <c r="I1655" s="40">
        <v>0</v>
      </c>
      <c r="J1655" s="40">
        <v>0</v>
      </c>
      <c r="K1655" s="40">
        <v>0</v>
      </c>
      <c r="L1655" s="40">
        <v>0</v>
      </c>
      <c r="M1655" s="40">
        <v>0</v>
      </c>
      <c r="N1655" s="40">
        <v>0</v>
      </c>
      <c r="O1655" s="40">
        <v>0</v>
      </c>
      <c r="P1655" s="141">
        <f t="shared" si="119"/>
        <v>0</v>
      </c>
    </row>
    <row r="1656" spans="1:16" hidden="1" x14ac:dyDescent="0.25">
      <c r="A1656" s="255" t="str">
        <f>IF(B1656=1,A1635,"")</f>
        <v/>
      </c>
      <c r="B1656" s="39" t="str">
        <f t="shared" si="118"/>
        <v/>
      </c>
      <c r="C1656" s="138">
        <f>VLOOKUP($Y$30,CAD!$H$7:$I$31,2,0)</f>
        <v>0</v>
      </c>
      <c r="D1656" s="40">
        <v>0</v>
      </c>
      <c r="E1656" s="40">
        <v>0</v>
      </c>
      <c r="F1656" s="40">
        <v>0</v>
      </c>
      <c r="G1656" s="40">
        <v>0</v>
      </c>
      <c r="H1656" s="40">
        <v>0</v>
      </c>
      <c r="I1656" s="40">
        <v>0</v>
      </c>
      <c r="J1656" s="40">
        <v>0</v>
      </c>
      <c r="K1656" s="40">
        <v>0</v>
      </c>
      <c r="L1656" s="40">
        <v>0</v>
      </c>
      <c r="M1656" s="40">
        <v>0</v>
      </c>
      <c r="N1656" s="40">
        <v>0</v>
      </c>
      <c r="O1656" s="40">
        <v>0</v>
      </c>
      <c r="P1656" s="141">
        <f t="shared" si="119"/>
        <v>0</v>
      </c>
    </row>
    <row r="1657" spans="1:16" hidden="1" x14ac:dyDescent="0.25">
      <c r="A1657" s="255" t="str">
        <f>IF(B1657=1,A1635,"")</f>
        <v/>
      </c>
      <c r="B1657" s="39" t="str">
        <f t="shared" si="118"/>
        <v/>
      </c>
      <c r="C1657" s="138">
        <f>VLOOKUP($Y$31,CAD!$H$7:$I$31,2,0)</f>
        <v>0</v>
      </c>
      <c r="D1657" s="40">
        <v>0</v>
      </c>
      <c r="E1657" s="40">
        <v>0</v>
      </c>
      <c r="F1657" s="40">
        <v>0</v>
      </c>
      <c r="G1657" s="40">
        <v>0</v>
      </c>
      <c r="H1657" s="40">
        <v>0</v>
      </c>
      <c r="I1657" s="40">
        <v>0</v>
      </c>
      <c r="J1657" s="40">
        <v>0</v>
      </c>
      <c r="K1657" s="40">
        <v>0</v>
      </c>
      <c r="L1657" s="40">
        <v>0</v>
      </c>
      <c r="M1657" s="40">
        <v>0</v>
      </c>
      <c r="N1657" s="40">
        <v>0</v>
      </c>
      <c r="O1657" s="40">
        <v>0</v>
      </c>
      <c r="P1657" s="141">
        <f t="shared" si="119"/>
        <v>0</v>
      </c>
    </row>
    <row r="1658" spans="1:16" hidden="1" x14ac:dyDescent="0.25">
      <c r="A1658" s="255" t="str">
        <f>IF(B1658=1,A1635,"")</f>
        <v/>
      </c>
      <c r="B1658" s="39" t="str">
        <f t="shared" si="118"/>
        <v/>
      </c>
      <c r="C1658" s="138">
        <f>VLOOKUP($Y$32,CAD!$H$7:$I$31,2,0)</f>
        <v>0</v>
      </c>
      <c r="D1658" s="40">
        <v>0</v>
      </c>
      <c r="E1658" s="40">
        <v>0</v>
      </c>
      <c r="F1658" s="40">
        <v>0</v>
      </c>
      <c r="G1658" s="40">
        <v>0</v>
      </c>
      <c r="H1658" s="40">
        <v>0</v>
      </c>
      <c r="I1658" s="40">
        <v>0</v>
      </c>
      <c r="J1658" s="40">
        <v>0</v>
      </c>
      <c r="K1658" s="40">
        <v>0</v>
      </c>
      <c r="L1658" s="40">
        <v>0</v>
      </c>
      <c r="M1658" s="40">
        <v>0</v>
      </c>
      <c r="N1658" s="40">
        <v>0</v>
      </c>
      <c r="O1658" s="40">
        <v>0</v>
      </c>
      <c r="P1658" s="141">
        <f t="shared" si="119"/>
        <v>0</v>
      </c>
    </row>
    <row r="1659" spans="1:16" hidden="1" x14ac:dyDescent="0.25">
      <c r="A1659" s="255" t="str">
        <f>IF(B1659=1,A1635,"")</f>
        <v/>
      </c>
      <c r="B1659" s="39" t="str">
        <f t="shared" si="118"/>
        <v/>
      </c>
      <c r="C1659" s="138">
        <f>VLOOKUP($Y$33,CAD!$H$7:$I$31,2,0)</f>
        <v>0</v>
      </c>
      <c r="D1659" s="40">
        <v>0</v>
      </c>
      <c r="E1659" s="40">
        <v>0</v>
      </c>
      <c r="F1659" s="40">
        <v>0</v>
      </c>
      <c r="G1659" s="40">
        <v>0</v>
      </c>
      <c r="H1659" s="40">
        <v>0</v>
      </c>
      <c r="I1659" s="40">
        <v>0</v>
      </c>
      <c r="J1659" s="40">
        <v>0</v>
      </c>
      <c r="K1659" s="40">
        <v>0</v>
      </c>
      <c r="L1659" s="40">
        <v>0</v>
      </c>
      <c r="M1659" s="40">
        <v>0</v>
      </c>
      <c r="N1659" s="40">
        <v>0</v>
      </c>
      <c r="O1659" s="40">
        <v>0</v>
      </c>
      <c r="P1659" s="141">
        <f t="shared" si="119"/>
        <v>0</v>
      </c>
    </row>
    <row r="1660" spans="1:16" hidden="1" x14ac:dyDescent="0.25">
      <c r="A1660" s="255" t="str">
        <f>IF(B1660=1,A1635,"")</f>
        <v/>
      </c>
      <c r="B1660" s="39" t="str">
        <f t="shared" si="118"/>
        <v/>
      </c>
      <c r="C1660" s="138">
        <f>VLOOKUP($Y$34,CAD!$H$7:$I$31,2,0)</f>
        <v>0</v>
      </c>
      <c r="D1660" s="40">
        <v>0</v>
      </c>
      <c r="E1660" s="40">
        <v>0</v>
      </c>
      <c r="F1660" s="40">
        <v>0</v>
      </c>
      <c r="G1660" s="40">
        <v>0</v>
      </c>
      <c r="H1660" s="40">
        <v>0</v>
      </c>
      <c r="I1660" s="40">
        <v>0</v>
      </c>
      <c r="J1660" s="40">
        <v>0</v>
      </c>
      <c r="K1660" s="40">
        <v>0</v>
      </c>
      <c r="L1660" s="40">
        <v>0</v>
      </c>
      <c r="M1660" s="40">
        <v>0</v>
      </c>
      <c r="N1660" s="40">
        <v>0</v>
      </c>
      <c r="O1660" s="40">
        <v>0</v>
      </c>
      <c r="P1660" s="141">
        <f t="shared" si="119"/>
        <v>0</v>
      </c>
    </row>
    <row r="1661" spans="1:16" hidden="1" x14ac:dyDescent="0.25">
      <c r="A1661" s="255" t="str">
        <f>IF(B1661=1,A1635,"")</f>
        <v/>
      </c>
      <c r="B1661" s="39" t="str">
        <f t="shared" si="118"/>
        <v/>
      </c>
      <c r="C1661" s="137">
        <f>VLOOKUP($Y$35,CAD!$J$7:$K$31,2,0)</f>
        <v>0</v>
      </c>
      <c r="D1661" s="40">
        <v>0</v>
      </c>
      <c r="E1661" s="40">
        <v>0</v>
      </c>
      <c r="F1661" s="40">
        <v>0</v>
      </c>
      <c r="G1661" s="40">
        <v>0</v>
      </c>
      <c r="H1661" s="40">
        <v>0</v>
      </c>
      <c r="I1661" s="40">
        <v>0</v>
      </c>
      <c r="J1661" s="40">
        <v>0</v>
      </c>
      <c r="K1661" s="40">
        <v>0</v>
      </c>
      <c r="L1661" s="40">
        <v>0</v>
      </c>
      <c r="M1661" s="40">
        <v>0</v>
      </c>
      <c r="N1661" s="40">
        <v>0</v>
      </c>
      <c r="O1661" s="40">
        <v>0</v>
      </c>
      <c r="P1661" s="141">
        <f t="shared" si="119"/>
        <v>0</v>
      </c>
    </row>
    <row r="1662" spans="1:16" hidden="1" x14ac:dyDescent="0.25">
      <c r="A1662" s="255" t="str">
        <f>IF(B1662=1,A1635,"")</f>
        <v/>
      </c>
      <c r="B1662" s="39" t="str">
        <f t="shared" si="118"/>
        <v/>
      </c>
      <c r="C1662" s="137">
        <f>VLOOKUP($Y$36,CAD!$J$7:$K$31,2,0)</f>
        <v>0</v>
      </c>
      <c r="D1662" s="40">
        <v>0</v>
      </c>
      <c r="E1662" s="40">
        <v>0</v>
      </c>
      <c r="F1662" s="40">
        <v>0</v>
      </c>
      <c r="G1662" s="40">
        <v>0</v>
      </c>
      <c r="H1662" s="40">
        <v>0</v>
      </c>
      <c r="I1662" s="40">
        <v>0</v>
      </c>
      <c r="J1662" s="40">
        <v>0</v>
      </c>
      <c r="K1662" s="40">
        <v>0</v>
      </c>
      <c r="L1662" s="40">
        <v>0</v>
      </c>
      <c r="M1662" s="40">
        <v>0</v>
      </c>
      <c r="N1662" s="40">
        <v>0</v>
      </c>
      <c r="O1662" s="40">
        <v>0</v>
      </c>
      <c r="P1662" s="141">
        <f t="shared" si="119"/>
        <v>0</v>
      </c>
    </row>
    <row r="1663" spans="1:16" hidden="1" x14ac:dyDescent="0.25">
      <c r="A1663" s="255" t="str">
        <f>IF(B1663=1,A1635,"")</f>
        <v/>
      </c>
      <c r="B1663" s="39" t="str">
        <f t="shared" si="118"/>
        <v/>
      </c>
      <c r="C1663" s="137">
        <f>VLOOKUP($Y$37,CAD!$J$7:$K$31,2,0)</f>
        <v>0</v>
      </c>
      <c r="D1663" s="40">
        <v>0</v>
      </c>
      <c r="E1663" s="40">
        <v>0</v>
      </c>
      <c r="F1663" s="40">
        <v>0</v>
      </c>
      <c r="G1663" s="40">
        <v>0</v>
      </c>
      <c r="H1663" s="40">
        <v>0</v>
      </c>
      <c r="I1663" s="40">
        <v>0</v>
      </c>
      <c r="J1663" s="40">
        <v>0</v>
      </c>
      <c r="K1663" s="40">
        <v>0</v>
      </c>
      <c r="L1663" s="40">
        <v>0</v>
      </c>
      <c r="M1663" s="40">
        <v>0</v>
      </c>
      <c r="N1663" s="40">
        <v>0</v>
      </c>
      <c r="O1663" s="40">
        <v>0</v>
      </c>
      <c r="P1663" s="141">
        <f t="shared" si="119"/>
        <v>0</v>
      </c>
    </row>
    <row r="1664" spans="1:16" hidden="1" x14ac:dyDescent="0.25">
      <c r="A1664" s="255" t="str">
        <f>IF(B1664=1,A1635,"")</f>
        <v/>
      </c>
      <c r="B1664" s="39" t="str">
        <f t="shared" si="118"/>
        <v/>
      </c>
      <c r="C1664" s="137">
        <f>VLOOKUP($Y$38,CAD!$J$7:$K$31,2,0)</f>
        <v>0</v>
      </c>
      <c r="D1664" s="40">
        <v>0</v>
      </c>
      <c r="E1664" s="40">
        <v>0</v>
      </c>
      <c r="F1664" s="40">
        <v>0</v>
      </c>
      <c r="G1664" s="40">
        <v>0</v>
      </c>
      <c r="H1664" s="40">
        <v>0</v>
      </c>
      <c r="I1664" s="40">
        <v>0</v>
      </c>
      <c r="J1664" s="40">
        <v>0</v>
      </c>
      <c r="K1664" s="40">
        <v>0</v>
      </c>
      <c r="L1664" s="40">
        <v>0</v>
      </c>
      <c r="M1664" s="40">
        <v>0</v>
      </c>
      <c r="N1664" s="40">
        <v>0</v>
      </c>
      <c r="O1664" s="40">
        <v>0</v>
      </c>
      <c r="P1664" s="141">
        <f t="shared" si="119"/>
        <v>0</v>
      </c>
    </row>
    <row r="1665" spans="1:16" hidden="1" x14ac:dyDescent="0.25">
      <c r="A1665" s="255" t="str">
        <f>IF(B1665=1,A1635,"")</f>
        <v/>
      </c>
      <c r="B1665" s="39" t="str">
        <f t="shared" si="118"/>
        <v/>
      </c>
      <c r="C1665" s="137">
        <f>VLOOKUP($Y$39,CAD!$J$7:$K$31,2,0)</f>
        <v>0</v>
      </c>
      <c r="D1665" s="40">
        <v>0</v>
      </c>
      <c r="E1665" s="40">
        <v>0</v>
      </c>
      <c r="F1665" s="40">
        <v>0</v>
      </c>
      <c r="G1665" s="40">
        <v>0</v>
      </c>
      <c r="H1665" s="40">
        <v>0</v>
      </c>
      <c r="I1665" s="40">
        <v>0</v>
      </c>
      <c r="J1665" s="40">
        <v>0</v>
      </c>
      <c r="K1665" s="40">
        <v>0</v>
      </c>
      <c r="L1665" s="40">
        <v>0</v>
      </c>
      <c r="M1665" s="40">
        <v>0</v>
      </c>
      <c r="N1665" s="40">
        <v>0</v>
      </c>
      <c r="O1665" s="40">
        <v>0</v>
      </c>
      <c r="P1665" s="141">
        <f t="shared" si="119"/>
        <v>0</v>
      </c>
    </row>
    <row r="1666" spans="1:16" hidden="1" x14ac:dyDescent="0.25">
      <c r="A1666" s="255" t="str">
        <f>IF(B1666=1,A1635,"")</f>
        <v/>
      </c>
      <c r="B1666" s="39" t="str">
        <f t="shared" si="118"/>
        <v/>
      </c>
      <c r="C1666" s="137">
        <f>VLOOKUP($Y$40,CAD!$J$7:$K$31,2,0)</f>
        <v>0</v>
      </c>
      <c r="D1666" s="40">
        <v>0</v>
      </c>
      <c r="E1666" s="40">
        <v>0</v>
      </c>
      <c r="F1666" s="40">
        <v>0</v>
      </c>
      <c r="G1666" s="40">
        <v>0</v>
      </c>
      <c r="H1666" s="40">
        <v>0</v>
      </c>
      <c r="I1666" s="40">
        <v>0</v>
      </c>
      <c r="J1666" s="40">
        <v>0</v>
      </c>
      <c r="K1666" s="40">
        <v>0</v>
      </c>
      <c r="L1666" s="40">
        <v>0</v>
      </c>
      <c r="M1666" s="40">
        <v>0</v>
      </c>
      <c r="N1666" s="40">
        <v>0</v>
      </c>
      <c r="O1666" s="40">
        <v>0</v>
      </c>
      <c r="P1666" s="141">
        <f t="shared" si="119"/>
        <v>0</v>
      </c>
    </row>
    <row r="1667" spans="1:16" hidden="1" x14ac:dyDescent="0.25">
      <c r="A1667" s="255" t="str">
        <f>IF(B1667=1,A1635,"")</f>
        <v/>
      </c>
      <c r="B1667" s="39" t="str">
        <f t="shared" si="118"/>
        <v/>
      </c>
      <c r="C1667" s="137">
        <f>VLOOKUP($Y$41,CAD!$J$7:$K$31,2,0)</f>
        <v>0</v>
      </c>
      <c r="D1667" s="40">
        <v>0</v>
      </c>
      <c r="E1667" s="40">
        <v>0</v>
      </c>
      <c r="F1667" s="40">
        <v>0</v>
      </c>
      <c r="G1667" s="40">
        <v>0</v>
      </c>
      <c r="H1667" s="40">
        <v>0</v>
      </c>
      <c r="I1667" s="40">
        <v>0</v>
      </c>
      <c r="J1667" s="40">
        <v>0</v>
      </c>
      <c r="K1667" s="40">
        <v>0</v>
      </c>
      <c r="L1667" s="40">
        <v>0</v>
      </c>
      <c r="M1667" s="40">
        <v>0</v>
      </c>
      <c r="N1667" s="40">
        <v>0</v>
      </c>
      <c r="O1667" s="40">
        <v>0</v>
      </c>
      <c r="P1667" s="141">
        <f t="shared" si="119"/>
        <v>0</v>
      </c>
    </row>
    <row r="1668" spans="1:16" hidden="1" x14ac:dyDescent="0.25">
      <c r="A1668" s="255" t="str">
        <f>IF(B1668=1,A1635,"")</f>
        <v/>
      </c>
      <c r="B1668" s="39" t="str">
        <f t="shared" si="118"/>
        <v/>
      </c>
      <c r="C1668" s="137">
        <f>VLOOKUP($Y$42,CAD!$J$7:$K$31,2,0)</f>
        <v>0</v>
      </c>
      <c r="D1668" s="40">
        <v>0</v>
      </c>
      <c r="E1668" s="40">
        <v>0</v>
      </c>
      <c r="F1668" s="40">
        <v>0</v>
      </c>
      <c r="G1668" s="40">
        <v>0</v>
      </c>
      <c r="H1668" s="40">
        <v>0</v>
      </c>
      <c r="I1668" s="40">
        <v>0</v>
      </c>
      <c r="J1668" s="40">
        <v>0</v>
      </c>
      <c r="K1668" s="40">
        <v>0</v>
      </c>
      <c r="L1668" s="40">
        <v>0</v>
      </c>
      <c r="M1668" s="40">
        <v>0</v>
      </c>
      <c r="N1668" s="40">
        <v>0</v>
      </c>
      <c r="O1668" s="40">
        <v>0</v>
      </c>
      <c r="P1668" s="141">
        <f t="shared" si="119"/>
        <v>0</v>
      </c>
    </row>
    <row r="1669" spans="1:16" hidden="1" x14ac:dyDescent="0.25">
      <c r="A1669" s="255" t="str">
        <f>IF(B1669=1,A1635,"")</f>
        <v/>
      </c>
      <c r="B1669" s="39" t="str">
        <f t="shared" si="118"/>
        <v/>
      </c>
      <c r="C1669" s="137">
        <f>VLOOKUP($Y$43,CAD!$J$7:$K$31,2,0)</f>
        <v>0</v>
      </c>
      <c r="D1669" s="40">
        <v>0</v>
      </c>
      <c r="E1669" s="40">
        <v>0</v>
      </c>
      <c r="F1669" s="40">
        <v>0</v>
      </c>
      <c r="G1669" s="40">
        <v>0</v>
      </c>
      <c r="H1669" s="40">
        <v>0</v>
      </c>
      <c r="I1669" s="40">
        <v>0</v>
      </c>
      <c r="J1669" s="40">
        <v>0</v>
      </c>
      <c r="K1669" s="40">
        <v>0</v>
      </c>
      <c r="L1669" s="40">
        <v>0</v>
      </c>
      <c r="M1669" s="40">
        <v>0</v>
      </c>
      <c r="N1669" s="40">
        <v>0</v>
      </c>
      <c r="O1669" s="40">
        <v>0</v>
      </c>
      <c r="P1669" s="141">
        <f t="shared" si="119"/>
        <v>0</v>
      </c>
    </row>
    <row r="1670" spans="1:16" hidden="1" x14ac:dyDescent="0.25">
      <c r="A1670" s="255" t="str">
        <f>IF(B1670=1,A1635,"")</f>
        <v/>
      </c>
      <c r="B1670" s="39" t="str">
        <f t="shared" si="118"/>
        <v/>
      </c>
      <c r="C1670" s="137">
        <f>VLOOKUP($Y$44,CAD!$J$7:$K$31,2,0)</f>
        <v>0</v>
      </c>
      <c r="D1670" s="40">
        <v>0</v>
      </c>
      <c r="E1670" s="40">
        <v>0</v>
      </c>
      <c r="F1670" s="40">
        <v>0</v>
      </c>
      <c r="G1670" s="40">
        <v>0</v>
      </c>
      <c r="H1670" s="40">
        <v>0</v>
      </c>
      <c r="I1670" s="40">
        <v>0</v>
      </c>
      <c r="J1670" s="40">
        <v>0</v>
      </c>
      <c r="K1670" s="40">
        <v>0</v>
      </c>
      <c r="L1670" s="40">
        <v>0</v>
      </c>
      <c r="M1670" s="40">
        <v>0</v>
      </c>
      <c r="N1670" s="40">
        <v>0</v>
      </c>
      <c r="O1670" s="40">
        <v>0</v>
      </c>
      <c r="P1670" s="141">
        <f t="shared" si="119"/>
        <v>0</v>
      </c>
    </row>
    <row r="1671" spans="1:16" hidden="1" x14ac:dyDescent="0.25">
      <c r="A1671" s="255" t="str">
        <f>IF(B1671=1,A1635,"")</f>
        <v/>
      </c>
      <c r="B1671" s="39" t="str">
        <f t="shared" si="118"/>
        <v/>
      </c>
      <c r="C1671" s="137">
        <f>VLOOKUP($Y$45,CAD!$J$7:$K$31,2,0)</f>
        <v>0</v>
      </c>
      <c r="D1671" s="40">
        <v>0</v>
      </c>
      <c r="E1671" s="40">
        <v>0</v>
      </c>
      <c r="F1671" s="40">
        <v>0</v>
      </c>
      <c r="G1671" s="40">
        <v>0</v>
      </c>
      <c r="H1671" s="40">
        <v>0</v>
      </c>
      <c r="I1671" s="40">
        <v>0</v>
      </c>
      <c r="J1671" s="40">
        <v>0</v>
      </c>
      <c r="K1671" s="40">
        <v>0</v>
      </c>
      <c r="L1671" s="40">
        <v>0</v>
      </c>
      <c r="M1671" s="40">
        <v>0</v>
      </c>
      <c r="N1671" s="40">
        <v>0</v>
      </c>
      <c r="O1671" s="40">
        <v>0</v>
      </c>
      <c r="P1671" s="141">
        <f t="shared" si="119"/>
        <v>0</v>
      </c>
    </row>
    <row r="1672" spans="1:16" hidden="1" x14ac:dyDescent="0.25">
      <c r="A1672" s="255" t="str">
        <f>IF(B1672=1,A1635,"")</f>
        <v/>
      </c>
      <c r="B1672" s="39" t="str">
        <f t="shared" si="118"/>
        <v/>
      </c>
      <c r="C1672" s="137">
        <f>VLOOKUP($Y$46,CAD!$J$7:$K$31,2,0)</f>
        <v>0</v>
      </c>
      <c r="D1672" s="40">
        <v>0</v>
      </c>
      <c r="E1672" s="40">
        <v>0</v>
      </c>
      <c r="F1672" s="40">
        <v>0</v>
      </c>
      <c r="G1672" s="40">
        <v>0</v>
      </c>
      <c r="H1672" s="40">
        <v>0</v>
      </c>
      <c r="I1672" s="40">
        <v>0</v>
      </c>
      <c r="J1672" s="40">
        <v>0</v>
      </c>
      <c r="K1672" s="40">
        <v>0</v>
      </c>
      <c r="L1672" s="40">
        <v>0</v>
      </c>
      <c r="M1672" s="40">
        <v>0</v>
      </c>
      <c r="N1672" s="40">
        <v>0</v>
      </c>
      <c r="O1672" s="40">
        <v>0</v>
      </c>
      <c r="P1672" s="141">
        <f t="shared" si="119"/>
        <v>0</v>
      </c>
    </row>
    <row r="1673" spans="1:16" hidden="1" x14ac:dyDescent="0.25">
      <c r="A1673" s="255" t="str">
        <f>IF(B1673=1,A1635,"")</f>
        <v/>
      </c>
      <c r="B1673" s="39" t="str">
        <f t="shared" si="118"/>
        <v/>
      </c>
      <c r="C1673" s="137">
        <f>VLOOKUP($Y$47,CAD!$J$7:$K$31,2,0)</f>
        <v>0</v>
      </c>
      <c r="D1673" s="40">
        <v>0</v>
      </c>
      <c r="E1673" s="40">
        <v>0</v>
      </c>
      <c r="F1673" s="40">
        <v>0</v>
      </c>
      <c r="G1673" s="40">
        <v>0</v>
      </c>
      <c r="H1673" s="40">
        <v>0</v>
      </c>
      <c r="I1673" s="40">
        <v>0</v>
      </c>
      <c r="J1673" s="40">
        <v>0</v>
      </c>
      <c r="K1673" s="40">
        <v>0</v>
      </c>
      <c r="L1673" s="40">
        <v>0</v>
      </c>
      <c r="M1673" s="40">
        <v>0</v>
      </c>
      <c r="N1673" s="40">
        <v>0</v>
      </c>
      <c r="O1673" s="40">
        <v>0</v>
      </c>
      <c r="P1673" s="141">
        <f t="shared" si="119"/>
        <v>0</v>
      </c>
    </row>
    <row r="1674" spans="1:16" hidden="1" x14ac:dyDescent="0.25">
      <c r="A1674" s="255" t="str">
        <f>IF(B1674=1,A1635,"")</f>
        <v/>
      </c>
      <c r="B1674" s="39" t="str">
        <f t="shared" si="118"/>
        <v/>
      </c>
      <c r="C1674" s="137">
        <f>VLOOKUP($Y$48,CAD!$J$7:$K$31,2,0)</f>
        <v>0</v>
      </c>
      <c r="D1674" s="40">
        <v>0</v>
      </c>
      <c r="E1674" s="40">
        <v>0</v>
      </c>
      <c r="F1674" s="40">
        <v>0</v>
      </c>
      <c r="G1674" s="40">
        <v>0</v>
      </c>
      <c r="H1674" s="40">
        <v>0</v>
      </c>
      <c r="I1674" s="40">
        <v>0</v>
      </c>
      <c r="J1674" s="40">
        <v>0</v>
      </c>
      <c r="K1674" s="40">
        <v>0</v>
      </c>
      <c r="L1674" s="40">
        <v>0</v>
      </c>
      <c r="M1674" s="40">
        <v>0</v>
      </c>
      <c r="N1674" s="40">
        <v>0</v>
      </c>
      <c r="O1674" s="40">
        <v>0</v>
      </c>
      <c r="P1674" s="141">
        <f t="shared" si="119"/>
        <v>0</v>
      </c>
    </row>
    <row r="1675" spans="1:16" hidden="1" x14ac:dyDescent="0.25">
      <c r="A1675" s="255" t="str">
        <f>IF(B1675=1,A1635,"")</f>
        <v/>
      </c>
      <c r="B1675" s="39" t="str">
        <f t="shared" si="118"/>
        <v/>
      </c>
      <c r="C1675" s="137">
        <f>VLOOKUP($Y$49,CAD!$J$7:$K$31,2,0)</f>
        <v>0</v>
      </c>
      <c r="D1675" s="40">
        <v>0</v>
      </c>
      <c r="E1675" s="40">
        <v>0</v>
      </c>
      <c r="F1675" s="40">
        <v>0</v>
      </c>
      <c r="G1675" s="40">
        <v>0</v>
      </c>
      <c r="H1675" s="40">
        <v>0</v>
      </c>
      <c r="I1675" s="40">
        <v>0</v>
      </c>
      <c r="J1675" s="40">
        <v>0</v>
      </c>
      <c r="K1675" s="40">
        <v>0</v>
      </c>
      <c r="L1675" s="40">
        <v>0</v>
      </c>
      <c r="M1675" s="40">
        <v>0</v>
      </c>
      <c r="N1675" s="40">
        <v>0</v>
      </c>
      <c r="O1675" s="40">
        <v>0</v>
      </c>
      <c r="P1675" s="141">
        <f t="shared" si="119"/>
        <v>0</v>
      </c>
    </row>
    <row r="1676" spans="1:16" hidden="1" x14ac:dyDescent="0.25">
      <c r="A1676" s="255" t="str">
        <f>IF(B1676=1,A1635,"")</f>
        <v/>
      </c>
      <c r="B1676" s="39" t="str">
        <f t="shared" si="118"/>
        <v/>
      </c>
      <c r="C1676" s="137">
        <f>VLOOKUP($Y$50,CAD!$J$7:$K$31,2,0)</f>
        <v>0</v>
      </c>
      <c r="D1676" s="40">
        <v>0</v>
      </c>
      <c r="E1676" s="40">
        <v>0</v>
      </c>
      <c r="F1676" s="40">
        <v>0</v>
      </c>
      <c r="G1676" s="40">
        <v>0</v>
      </c>
      <c r="H1676" s="40">
        <v>0</v>
      </c>
      <c r="I1676" s="40">
        <v>0</v>
      </c>
      <c r="J1676" s="40">
        <v>0</v>
      </c>
      <c r="K1676" s="40">
        <v>0</v>
      </c>
      <c r="L1676" s="40">
        <v>0</v>
      </c>
      <c r="M1676" s="40">
        <v>0</v>
      </c>
      <c r="N1676" s="40">
        <v>0</v>
      </c>
      <c r="O1676" s="40">
        <v>0</v>
      </c>
      <c r="P1676" s="141">
        <f t="shared" si="119"/>
        <v>0</v>
      </c>
    </row>
    <row r="1677" spans="1:16" hidden="1" x14ac:dyDescent="0.25">
      <c r="A1677" s="255" t="str">
        <f>IF(B1677=1,A1635,"")</f>
        <v/>
      </c>
      <c r="B1677" s="39" t="str">
        <f t="shared" si="118"/>
        <v/>
      </c>
      <c r="C1677" s="137">
        <f>VLOOKUP($Y$51,CAD!$J$7:$K$31,2,0)</f>
        <v>0</v>
      </c>
      <c r="D1677" s="40">
        <v>0</v>
      </c>
      <c r="E1677" s="40">
        <v>0</v>
      </c>
      <c r="F1677" s="40">
        <v>0</v>
      </c>
      <c r="G1677" s="40">
        <v>0</v>
      </c>
      <c r="H1677" s="40">
        <v>0</v>
      </c>
      <c r="I1677" s="40">
        <v>0</v>
      </c>
      <c r="J1677" s="40">
        <v>0</v>
      </c>
      <c r="K1677" s="40">
        <v>0</v>
      </c>
      <c r="L1677" s="40">
        <v>0</v>
      </c>
      <c r="M1677" s="40">
        <v>0</v>
      </c>
      <c r="N1677" s="40">
        <v>0</v>
      </c>
      <c r="O1677" s="40">
        <v>0</v>
      </c>
      <c r="P1677" s="141">
        <f t="shared" si="119"/>
        <v>0</v>
      </c>
    </row>
    <row r="1678" spans="1:16" hidden="1" x14ac:dyDescent="0.25">
      <c r="A1678" s="255" t="str">
        <f>IF(B1678=1,A1635,"")</f>
        <v/>
      </c>
      <c r="B1678" s="39" t="str">
        <f t="shared" si="118"/>
        <v/>
      </c>
      <c r="C1678" s="137">
        <f>VLOOKUP($Y$52,CAD!$J$7:$K$31,2,0)</f>
        <v>0</v>
      </c>
      <c r="D1678" s="40">
        <v>0</v>
      </c>
      <c r="E1678" s="40">
        <v>0</v>
      </c>
      <c r="F1678" s="40">
        <v>0</v>
      </c>
      <c r="G1678" s="40">
        <v>0</v>
      </c>
      <c r="H1678" s="40">
        <v>0</v>
      </c>
      <c r="I1678" s="40">
        <v>0</v>
      </c>
      <c r="J1678" s="40">
        <v>0</v>
      </c>
      <c r="K1678" s="40">
        <v>0</v>
      </c>
      <c r="L1678" s="40">
        <v>0</v>
      </c>
      <c r="M1678" s="40">
        <v>0</v>
      </c>
      <c r="N1678" s="40">
        <v>0</v>
      </c>
      <c r="O1678" s="40">
        <v>0</v>
      </c>
      <c r="P1678" s="141">
        <f t="shared" si="119"/>
        <v>0</v>
      </c>
    </row>
    <row r="1679" spans="1:16" hidden="1" x14ac:dyDescent="0.25">
      <c r="A1679" s="255" t="str">
        <f>IF(B1679=1,A1635,"")</f>
        <v/>
      </c>
      <c r="B1679" s="39" t="str">
        <f t="shared" si="118"/>
        <v/>
      </c>
      <c r="C1679" s="137">
        <f>VLOOKUP($Y$53,CAD!$J$7:$K$31,2,0)</f>
        <v>0</v>
      </c>
      <c r="D1679" s="40">
        <v>0</v>
      </c>
      <c r="E1679" s="40">
        <v>0</v>
      </c>
      <c r="F1679" s="40">
        <v>0</v>
      </c>
      <c r="G1679" s="40">
        <v>0</v>
      </c>
      <c r="H1679" s="40">
        <v>0</v>
      </c>
      <c r="I1679" s="40">
        <v>0</v>
      </c>
      <c r="J1679" s="40">
        <v>0</v>
      </c>
      <c r="K1679" s="40">
        <v>0</v>
      </c>
      <c r="L1679" s="40">
        <v>0</v>
      </c>
      <c r="M1679" s="40">
        <v>0</v>
      </c>
      <c r="N1679" s="40">
        <v>0</v>
      </c>
      <c r="O1679" s="40">
        <v>0</v>
      </c>
      <c r="P1679" s="141">
        <f t="shared" si="119"/>
        <v>0</v>
      </c>
    </row>
    <row r="1680" spans="1:16" hidden="1" x14ac:dyDescent="0.25">
      <c r="A1680" s="255" t="str">
        <f>IF(B1680=1,A1635,"")</f>
        <v/>
      </c>
      <c r="B1680" s="39" t="str">
        <f t="shared" si="118"/>
        <v/>
      </c>
      <c r="C1680" s="137">
        <f>VLOOKUP($Y$54,CAD!$J$7:$K$31,2,0)</f>
        <v>0</v>
      </c>
      <c r="D1680" s="40">
        <v>0</v>
      </c>
      <c r="E1680" s="40">
        <v>0</v>
      </c>
      <c r="F1680" s="40">
        <v>0</v>
      </c>
      <c r="G1680" s="40">
        <v>0</v>
      </c>
      <c r="H1680" s="40">
        <v>0</v>
      </c>
      <c r="I1680" s="40">
        <v>0</v>
      </c>
      <c r="J1680" s="40">
        <v>0</v>
      </c>
      <c r="K1680" s="40">
        <v>0</v>
      </c>
      <c r="L1680" s="40">
        <v>0</v>
      </c>
      <c r="M1680" s="40">
        <v>0</v>
      </c>
      <c r="N1680" s="40">
        <v>0</v>
      </c>
      <c r="O1680" s="40">
        <v>0</v>
      </c>
      <c r="P1680" s="141">
        <f t="shared" si="119"/>
        <v>0</v>
      </c>
    </row>
    <row r="1681" spans="1:17" hidden="1" x14ac:dyDescent="0.25">
      <c r="A1681" s="255" t="str">
        <f>IF(B1681=1,A1635,"")</f>
        <v/>
      </c>
      <c r="B1681" s="39" t="str">
        <f t="shared" si="118"/>
        <v/>
      </c>
      <c r="C1681" s="137">
        <f>VLOOKUP($Y$55,CAD!$J$7:$K$31,2,0)</f>
        <v>0</v>
      </c>
      <c r="D1681" s="40">
        <v>0</v>
      </c>
      <c r="E1681" s="40">
        <v>0</v>
      </c>
      <c r="F1681" s="40">
        <v>0</v>
      </c>
      <c r="G1681" s="40">
        <v>0</v>
      </c>
      <c r="H1681" s="40">
        <v>0</v>
      </c>
      <c r="I1681" s="40">
        <v>0</v>
      </c>
      <c r="J1681" s="40">
        <v>0</v>
      </c>
      <c r="K1681" s="40">
        <v>0</v>
      </c>
      <c r="L1681" s="40">
        <v>0</v>
      </c>
      <c r="M1681" s="40">
        <v>0</v>
      </c>
      <c r="N1681" s="40">
        <v>0</v>
      </c>
      <c r="O1681" s="40">
        <v>0</v>
      </c>
      <c r="P1681" s="141">
        <f t="shared" si="119"/>
        <v>0</v>
      </c>
    </row>
    <row r="1682" spans="1:17" hidden="1" x14ac:dyDescent="0.25">
      <c r="A1682" s="255" t="str">
        <f>IF(B1682=1,A1635,"")</f>
        <v/>
      </c>
      <c r="B1682" s="39" t="str">
        <f t="shared" si="118"/>
        <v/>
      </c>
      <c r="C1682" s="137">
        <f>VLOOKUP($Y$56,CAD!$J$7:$K$31,2,0)</f>
        <v>0</v>
      </c>
      <c r="D1682" s="40">
        <v>0</v>
      </c>
      <c r="E1682" s="40">
        <v>0</v>
      </c>
      <c r="F1682" s="40">
        <v>0</v>
      </c>
      <c r="G1682" s="40">
        <v>0</v>
      </c>
      <c r="H1682" s="40">
        <v>0</v>
      </c>
      <c r="I1682" s="40">
        <v>0</v>
      </c>
      <c r="J1682" s="40">
        <v>0</v>
      </c>
      <c r="K1682" s="40">
        <v>0</v>
      </c>
      <c r="L1682" s="40">
        <v>0</v>
      </c>
      <c r="M1682" s="40">
        <v>0</v>
      </c>
      <c r="N1682" s="40">
        <v>0</v>
      </c>
      <c r="O1682" s="40">
        <v>0</v>
      </c>
      <c r="P1682" s="141">
        <f t="shared" si="119"/>
        <v>0</v>
      </c>
    </row>
    <row r="1683" spans="1:17" hidden="1" x14ac:dyDescent="0.25">
      <c r="A1683" s="255" t="str">
        <f>IF(B1683=1,A1635,"")</f>
        <v/>
      </c>
      <c r="B1683" s="39" t="str">
        <f t="shared" si="118"/>
        <v/>
      </c>
      <c r="C1683" s="137">
        <f>VLOOKUP($Y$57,CAD!$J$7:$K$31,2,0)</f>
        <v>0</v>
      </c>
      <c r="D1683" s="40">
        <v>0</v>
      </c>
      <c r="E1683" s="40">
        <v>0</v>
      </c>
      <c r="F1683" s="40">
        <v>0</v>
      </c>
      <c r="G1683" s="40">
        <v>0</v>
      </c>
      <c r="H1683" s="40">
        <v>0</v>
      </c>
      <c r="I1683" s="40">
        <v>0</v>
      </c>
      <c r="J1683" s="40">
        <v>0</v>
      </c>
      <c r="K1683" s="40">
        <v>0</v>
      </c>
      <c r="L1683" s="40">
        <v>0</v>
      </c>
      <c r="M1683" s="40">
        <v>0</v>
      </c>
      <c r="N1683" s="40">
        <v>0</v>
      </c>
      <c r="O1683" s="40">
        <v>0</v>
      </c>
      <c r="P1683" s="141">
        <f t="shared" si="119"/>
        <v>0</v>
      </c>
    </row>
    <row r="1684" spans="1:17" hidden="1" x14ac:dyDescent="0.25">
      <c r="A1684" s="255" t="str">
        <f>IF(B1684=1,A1635,"")</f>
        <v/>
      </c>
      <c r="B1684" s="39" t="str">
        <f t="shared" si="118"/>
        <v/>
      </c>
      <c r="C1684" s="137">
        <f>VLOOKUP($Y$58,CAD!$J$7:$K$31,2,0)</f>
        <v>0</v>
      </c>
      <c r="D1684" s="40">
        <v>0</v>
      </c>
      <c r="E1684" s="40">
        <v>0</v>
      </c>
      <c r="F1684" s="40">
        <v>0</v>
      </c>
      <c r="G1684" s="40">
        <v>0</v>
      </c>
      <c r="H1684" s="40">
        <v>0</v>
      </c>
      <c r="I1684" s="40">
        <v>0</v>
      </c>
      <c r="J1684" s="40">
        <v>0</v>
      </c>
      <c r="K1684" s="40">
        <v>0</v>
      </c>
      <c r="L1684" s="40">
        <v>0</v>
      </c>
      <c r="M1684" s="40">
        <v>0</v>
      </c>
      <c r="N1684" s="40">
        <v>0</v>
      </c>
      <c r="O1684" s="40">
        <v>0</v>
      </c>
      <c r="P1684" s="141">
        <f t="shared" si="119"/>
        <v>0</v>
      </c>
    </row>
    <row r="1685" spans="1:17" hidden="1" x14ac:dyDescent="0.25">
      <c r="A1685" s="255" t="str">
        <f>IF(B1685=1,A1635,"")</f>
        <v/>
      </c>
      <c r="B1685" s="39" t="str">
        <f t="shared" si="118"/>
        <v/>
      </c>
      <c r="C1685" s="137">
        <f>VLOOKUP($Y$59,CAD!$J$7:$K$31,2,0)</f>
        <v>0</v>
      </c>
      <c r="D1685" s="40">
        <v>0</v>
      </c>
      <c r="E1685" s="40">
        <v>0</v>
      </c>
      <c r="F1685" s="40">
        <v>0</v>
      </c>
      <c r="G1685" s="40">
        <v>0</v>
      </c>
      <c r="H1685" s="40">
        <v>0</v>
      </c>
      <c r="I1685" s="40">
        <v>0</v>
      </c>
      <c r="J1685" s="40">
        <v>0</v>
      </c>
      <c r="K1685" s="40">
        <v>0</v>
      </c>
      <c r="L1685" s="40">
        <v>0</v>
      </c>
      <c r="M1685" s="40">
        <v>0</v>
      </c>
      <c r="N1685" s="40">
        <v>0</v>
      </c>
      <c r="O1685" s="40">
        <v>0</v>
      </c>
      <c r="P1685" s="141">
        <f t="shared" si="119"/>
        <v>0</v>
      </c>
    </row>
    <row r="1686" spans="1:17" hidden="1" x14ac:dyDescent="0.25">
      <c r="A1686" s="255">
        <f>A1633</f>
        <v>2049</v>
      </c>
    </row>
    <row r="1687" spans="1:17" hidden="1" x14ac:dyDescent="0.25">
      <c r="A1687" s="255">
        <f>A1633</f>
        <v>2049</v>
      </c>
      <c r="C1687" s="63" t="s">
        <v>204</v>
      </c>
      <c r="D1687" s="34">
        <f>D1633-D1635</f>
        <v>0</v>
      </c>
      <c r="E1687" s="34">
        <f t="shared" ref="E1687:P1687" si="120">E1633-E1635</f>
        <v>0</v>
      </c>
      <c r="F1687" s="34">
        <f t="shared" si="120"/>
        <v>0</v>
      </c>
      <c r="G1687" s="34">
        <f t="shared" si="120"/>
        <v>0</v>
      </c>
      <c r="H1687" s="34">
        <f t="shared" si="120"/>
        <v>0</v>
      </c>
      <c r="I1687" s="34">
        <f t="shared" si="120"/>
        <v>0</v>
      </c>
      <c r="J1687" s="34">
        <f t="shared" si="120"/>
        <v>0</v>
      </c>
      <c r="K1687" s="34">
        <f t="shared" si="120"/>
        <v>0</v>
      </c>
      <c r="L1687" s="34">
        <f t="shared" si="120"/>
        <v>0</v>
      </c>
      <c r="M1687" s="34">
        <f t="shared" si="120"/>
        <v>0</v>
      </c>
      <c r="N1687" s="34">
        <f t="shared" si="120"/>
        <v>0</v>
      </c>
      <c r="O1687" s="34">
        <f t="shared" si="120"/>
        <v>0</v>
      </c>
      <c r="P1687" s="34">
        <f t="shared" si="120"/>
        <v>0</v>
      </c>
    </row>
    <row r="1688" spans="1:17" hidden="1" x14ac:dyDescent="0.25"/>
    <row r="1689" spans="1:17" ht="15" hidden="1" customHeight="1" thickBot="1" x14ac:dyDescent="0.3">
      <c r="A1689" s="255">
        <f>A1633+1</f>
        <v>2050</v>
      </c>
      <c r="B1689" s="41"/>
      <c r="C1689" s="147" t="s">
        <v>202</v>
      </c>
      <c r="D1689" s="148">
        <f>PREV_R!D1719</f>
        <v>0</v>
      </c>
      <c r="E1689" s="148">
        <f>PREV_R!E1719</f>
        <v>0</v>
      </c>
      <c r="F1689" s="148">
        <f>PREV_R!F1719</f>
        <v>0</v>
      </c>
      <c r="G1689" s="148">
        <f>PREV_R!G1719</f>
        <v>0</v>
      </c>
      <c r="H1689" s="148">
        <f>PREV_R!H1719</f>
        <v>0</v>
      </c>
      <c r="I1689" s="148">
        <f>PREV_R!I1719</f>
        <v>0</v>
      </c>
      <c r="J1689" s="148">
        <f>PREV_R!J1719</f>
        <v>0</v>
      </c>
      <c r="K1689" s="148">
        <f>PREV_R!K1719</f>
        <v>0</v>
      </c>
      <c r="L1689" s="148">
        <f>PREV_R!L1719</f>
        <v>0</v>
      </c>
      <c r="M1689" s="148">
        <f>PREV_R!M1719</f>
        <v>0</v>
      </c>
      <c r="N1689" s="148">
        <f>PREV_R!N1719</f>
        <v>0</v>
      </c>
      <c r="O1689" s="148">
        <f>PREV_R!O1719</f>
        <v>0</v>
      </c>
      <c r="P1689" s="148">
        <f>SUM(D1689:O1689)</f>
        <v>0</v>
      </c>
      <c r="Q1689" s="9"/>
    </row>
    <row r="1690" spans="1:17" ht="15" hidden="1" customHeight="1" x14ac:dyDescent="0.25">
      <c r="A1690" s="255">
        <f>A1689</f>
        <v>2050</v>
      </c>
      <c r="B1690" s="41"/>
      <c r="C1690" s="107"/>
      <c r="D1690" s="107"/>
      <c r="E1690" s="107"/>
      <c r="F1690" s="107"/>
      <c r="G1690" s="107"/>
      <c r="H1690" s="107"/>
      <c r="I1690" s="107"/>
      <c r="J1690" s="107"/>
      <c r="K1690" s="107"/>
      <c r="L1690" s="107"/>
      <c r="M1690" s="107"/>
      <c r="N1690" s="107"/>
      <c r="O1690" s="107"/>
      <c r="P1690" s="107"/>
      <c r="Q1690" s="9"/>
    </row>
    <row r="1691" spans="1:17" ht="15" hidden="1" customHeight="1" thickBot="1" x14ac:dyDescent="0.3">
      <c r="A1691" s="255">
        <f>A1689</f>
        <v>2050</v>
      </c>
      <c r="B1691" s="41"/>
      <c r="C1691" s="131" t="s">
        <v>203</v>
      </c>
      <c r="D1691" s="132">
        <f>SUM(D1692:D1741)</f>
        <v>0</v>
      </c>
      <c r="E1691" s="132">
        <f t="shared" ref="E1691:O1691" si="121">SUM(E1692:E1741)</f>
        <v>0</v>
      </c>
      <c r="F1691" s="132">
        <f t="shared" si="121"/>
        <v>0</v>
      </c>
      <c r="G1691" s="132">
        <f t="shared" si="121"/>
        <v>0</v>
      </c>
      <c r="H1691" s="132">
        <f t="shared" si="121"/>
        <v>0</v>
      </c>
      <c r="I1691" s="132">
        <f t="shared" si="121"/>
        <v>0</v>
      </c>
      <c r="J1691" s="132">
        <f t="shared" si="121"/>
        <v>0</v>
      </c>
      <c r="K1691" s="132">
        <f t="shared" si="121"/>
        <v>0</v>
      </c>
      <c r="L1691" s="132">
        <f t="shared" si="121"/>
        <v>0</v>
      </c>
      <c r="M1691" s="132">
        <f t="shared" si="121"/>
        <v>0</v>
      </c>
      <c r="N1691" s="132">
        <f t="shared" si="121"/>
        <v>0</v>
      </c>
      <c r="O1691" s="132">
        <f t="shared" si="121"/>
        <v>0</v>
      </c>
      <c r="P1691" s="132">
        <f>SUM(D1691:O1691)</f>
        <v>0</v>
      </c>
      <c r="Q1691" s="9"/>
    </row>
    <row r="1692" spans="1:17" hidden="1" x14ac:dyDescent="0.25">
      <c r="A1692" s="255" t="str">
        <f>IF(B1692=1,A1691,"")</f>
        <v/>
      </c>
      <c r="B1692" s="39" t="str">
        <f>IF(C1692&lt;&gt;0,1,"")</f>
        <v/>
      </c>
      <c r="C1692" s="138">
        <f>VLOOKUP($Y$10,CAD!$H$7:$I$31,2,0)</f>
        <v>0</v>
      </c>
      <c r="D1692" s="139">
        <v>0</v>
      </c>
      <c r="E1692" s="139">
        <v>0</v>
      </c>
      <c r="F1692" s="139">
        <v>0</v>
      </c>
      <c r="G1692" s="139">
        <v>0</v>
      </c>
      <c r="H1692" s="139">
        <v>0</v>
      </c>
      <c r="I1692" s="139">
        <v>0</v>
      </c>
      <c r="J1692" s="139">
        <v>0</v>
      </c>
      <c r="K1692" s="139">
        <v>0</v>
      </c>
      <c r="L1692" s="139">
        <v>0</v>
      </c>
      <c r="M1692" s="139">
        <v>0</v>
      </c>
      <c r="N1692" s="139">
        <v>0</v>
      </c>
      <c r="O1692" s="139">
        <v>0</v>
      </c>
      <c r="P1692" s="140">
        <f>SUM(D1692:O1692)</f>
        <v>0</v>
      </c>
    </row>
    <row r="1693" spans="1:17" hidden="1" x14ac:dyDescent="0.25">
      <c r="A1693" s="255" t="str">
        <f>IF(B1693=1,A1691,"")</f>
        <v/>
      </c>
      <c r="B1693" s="39" t="str">
        <f t="shared" ref="B1693:B1741" si="122">IF(C1693&lt;&gt;0,1,"")</f>
        <v/>
      </c>
      <c r="C1693" s="138">
        <f>VLOOKUP($Y$11,CAD!$H$7:$I$31,2,0)</f>
        <v>0</v>
      </c>
      <c r="D1693" s="40">
        <v>0</v>
      </c>
      <c r="E1693" s="40">
        <v>0</v>
      </c>
      <c r="F1693" s="40">
        <v>0</v>
      </c>
      <c r="G1693" s="40">
        <v>0</v>
      </c>
      <c r="H1693" s="40">
        <v>0</v>
      </c>
      <c r="I1693" s="40">
        <v>0</v>
      </c>
      <c r="J1693" s="40">
        <v>0</v>
      </c>
      <c r="K1693" s="40">
        <v>0</v>
      </c>
      <c r="L1693" s="40">
        <v>0</v>
      </c>
      <c r="M1693" s="40">
        <v>0</v>
      </c>
      <c r="N1693" s="40">
        <v>0</v>
      </c>
      <c r="O1693" s="40">
        <v>0</v>
      </c>
      <c r="P1693" s="141">
        <f t="shared" ref="P1693:P1741" si="123">SUM(D1693:O1693)</f>
        <v>0</v>
      </c>
    </row>
    <row r="1694" spans="1:17" hidden="1" x14ac:dyDescent="0.25">
      <c r="A1694" s="255" t="str">
        <f>IF(B1694=1,A1691,"")</f>
        <v/>
      </c>
      <c r="B1694" s="39" t="str">
        <f t="shared" si="122"/>
        <v/>
      </c>
      <c r="C1694" s="138">
        <f>VLOOKUP($Y$12,CAD!$H$7:$I$31,2,0)</f>
        <v>0</v>
      </c>
      <c r="D1694" s="40">
        <v>0</v>
      </c>
      <c r="E1694" s="40">
        <v>0</v>
      </c>
      <c r="F1694" s="40">
        <v>0</v>
      </c>
      <c r="G1694" s="40">
        <v>0</v>
      </c>
      <c r="H1694" s="40">
        <v>0</v>
      </c>
      <c r="I1694" s="40">
        <v>0</v>
      </c>
      <c r="J1694" s="40">
        <v>0</v>
      </c>
      <c r="K1694" s="40">
        <v>0</v>
      </c>
      <c r="L1694" s="40">
        <v>0</v>
      </c>
      <c r="M1694" s="40">
        <v>0</v>
      </c>
      <c r="N1694" s="40">
        <v>0</v>
      </c>
      <c r="O1694" s="40">
        <v>0</v>
      </c>
      <c r="P1694" s="141">
        <f t="shared" si="123"/>
        <v>0</v>
      </c>
    </row>
    <row r="1695" spans="1:17" hidden="1" x14ac:dyDescent="0.25">
      <c r="A1695" s="255" t="str">
        <f>IF(B1695=1,A1691,"")</f>
        <v/>
      </c>
      <c r="B1695" s="39" t="str">
        <f t="shared" si="122"/>
        <v/>
      </c>
      <c r="C1695" s="138">
        <f>VLOOKUP($Y$13,CAD!$H$7:$I$31,2,0)</f>
        <v>0</v>
      </c>
      <c r="D1695" s="40">
        <v>0</v>
      </c>
      <c r="E1695" s="40">
        <v>0</v>
      </c>
      <c r="F1695" s="40">
        <v>0</v>
      </c>
      <c r="G1695" s="40">
        <v>0</v>
      </c>
      <c r="H1695" s="40">
        <v>0</v>
      </c>
      <c r="I1695" s="40">
        <v>0</v>
      </c>
      <c r="J1695" s="40">
        <v>0</v>
      </c>
      <c r="K1695" s="40">
        <v>0</v>
      </c>
      <c r="L1695" s="40">
        <v>0</v>
      </c>
      <c r="M1695" s="40">
        <v>0</v>
      </c>
      <c r="N1695" s="40">
        <v>0</v>
      </c>
      <c r="O1695" s="40">
        <v>0</v>
      </c>
      <c r="P1695" s="141">
        <f t="shared" si="123"/>
        <v>0</v>
      </c>
    </row>
    <row r="1696" spans="1:17" hidden="1" x14ac:dyDescent="0.25">
      <c r="A1696" s="255" t="str">
        <f>IF(B1696=1,A1691,"")</f>
        <v/>
      </c>
      <c r="B1696" s="39" t="str">
        <f t="shared" si="122"/>
        <v/>
      </c>
      <c r="C1696" s="138">
        <f>VLOOKUP($Y$14,CAD!$H$7:$I$31,2,0)</f>
        <v>0</v>
      </c>
      <c r="D1696" s="40">
        <v>0</v>
      </c>
      <c r="E1696" s="40">
        <v>0</v>
      </c>
      <c r="F1696" s="40">
        <v>0</v>
      </c>
      <c r="G1696" s="40">
        <v>0</v>
      </c>
      <c r="H1696" s="40">
        <v>0</v>
      </c>
      <c r="I1696" s="40">
        <v>0</v>
      </c>
      <c r="J1696" s="40">
        <v>0</v>
      </c>
      <c r="K1696" s="40">
        <v>0</v>
      </c>
      <c r="L1696" s="40">
        <v>0</v>
      </c>
      <c r="M1696" s="40">
        <v>0</v>
      </c>
      <c r="N1696" s="40">
        <v>0</v>
      </c>
      <c r="O1696" s="40">
        <v>0</v>
      </c>
      <c r="P1696" s="141">
        <f t="shared" si="123"/>
        <v>0</v>
      </c>
    </row>
    <row r="1697" spans="1:16" hidden="1" x14ac:dyDescent="0.25">
      <c r="A1697" s="255" t="str">
        <f>IF(B1697=1,A1691,"")</f>
        <v/>
      </c>
      <c r="B1697" s="39" t="str">
        <f t="shared" si="122"/>
        <v/>
      </c>
      <c r="C1697" s="138">
        <f>VLOOKUP($Y$15,CAD!$H$7:$I$31,2,0)</f>
        <v>0</v>
      </c>
      <c r="D1697" s="40">
        <v>0</v>
      </c>
      <c r="E1697" s="40">
        <v>0</v>
      </c>
      <c r="F1697" s="40">
        <v>0</v>
      </c>
      <c r="G1697" s="40">
        <v>0</v>
      </c>
      <c r="H1697" s="40">
        <v>0</v>
      </c>
      <c r="I1697" s="40">
        <v>0</v>
      </c>
      <c r="J1697" s="40">
        <v>0</v>
      </c>
      <c r="K1697" s="40">
        <v>0</v>
      </c>
      <c r="L1697" s="40">
        <v>0</v>
      </c>
      <c r="M1697" s="40">
        <v>0</v>
      </c>
      <c r="N1697" s="40">
        <v>0</v>
      </c>
      <c r="O1697" s="40">
        <v>0</v>
      </c>
      <c r="P1697" s="141">
        <f t="shared" si="123"/>
        <v>0</v>
      </c>
    </row>
    <row r="1698" spans="1:16" hidden="1" x14ac:dyDescent="0.25">
      <c r="A1698" s="255" t="str">
        <f>IF(B1698=1,A1691,"")</f>
        <v/>
      </c>
      <c r="B1698" s="39" t="str">
        <f t="shared" si="122"/>
        <v/>
      </c>
      <c r="C1698" s="138">
        <f>VLOOKUP($Y$16,CAD!$H$7:$I$31,2,0)</f>
        <v>0</v>
      </c>
      <c r="D1698" s="40">
        <v>0</v>
      </c>
      <c r="E1698" s="40">
        <v>0</v>
      </c>
      <c r="F1698" s="40">
        <v>0</v>
      </c>
      <c r="G1698" s="40">
        <v>0</v>
      </c>
      <c r="H1698" s="40">
        <v>0</v>
      </c>
      <c r="I1698" s="40">
        <v>0</v>
      </c>
      <c r="J1698" s="40">
        <v>0</v>
      </c>
      <c r="K1698" s="40">
        <v>0</v>
      </c>
      <c r="L1698" s="40">
        <v>0</v>
      </c>
      <c r="M1698" s="40">
        <v>0</v>
      </c>
      <c r="N1698" s="40">
        <v>0</v>
      </c>
      <c r="O1698" s="40">
        <v>0</v>
      </c>
      <c r="P1698" s="141">
        <f t="shared" si="123"/>
        <v>0</v>
      </c>
    </row>
    <row r="1699" spans="1:16" hidden="1" x14ac:dyDescent="0.25">
      <c r="A1699" s="255" t="str">
        <f>IF(B1699=1,A1691,"")</f>
        <v/>
      </c>
      <c r="B1699" s="39" t="str">
        <f t="shared" si="122"/>
        <v/>
      </c>
      <c r="C1699" s="138">
        <f>VLOOKUP($Y$17,CAD!$H$7:$I$31,2,0)</f>
        <v>0</v>
      </c>
      <c r="D1699" s="40">
        <v>0</v>
      </c>
      <c r="E1699" s="40">
        <v>0</v>
      </c>
      <c r="F1699" s="40">
        <v>0</v>
      </c>
      <c r="G1699" s="40">
        <v>0</v>
      </c>
      <c r="H1699" s="40">
        <v>0</v>
      </c>
      <c r="I1699" s="40">
        <v>0</v>
      </c>
      <c r="J1699" s="40">
        <v>0</v>
      </c>
      <c r="K1699" s="40">
        <v>0</v>
      </c>
      <c r="L1699" s="40">
        <v>0</v>
      </c>
      <c r="M1699" s="40">
        <v>0</v>
      </c>
      <c r="N1699" s="40">
        <v>0</v>
      </c>
      <c r="O1699" s="40">
        <v>0</v>
      </c>
      <c r="P1699" s="141">
        <f t="shared" si="123"/>
        <v>0</v>
      </c>
    </row>
    <row r="1700" spans="1:16" hidden="1" x14ac:dyDescent="0.25">
      <c r="A1700" s="255" t="str">
        <f>IF(B1700=1,A1691,"")</f>
        <v/>
      </c>
      <c r="B1700" s="39" t="str">
        <f t="shared" si="122"/>
        <v/>
      </c>
      <c r="C1700" s="138">
        <f>VLOOKUP($Y$18,CAD!$H$7:$I$31,2,0)</f>
        <v>0</v>
      </c>
      <c r="D1700" s="40">
        <v>0</v>
      </c>
      <c r="E1700" s="40">
        <v>0</v>
      </c>
      <c r="F1700" s="40">
        <v>0</v>
      </c>
      <c r="G1700" s="40">
        <v>0</v>
      </c>
      <c r="H1700" s="40">
        <v>0</v>
      </c>
      <c r="I1700" s="40">
        <v>0</v>
      </c>
      <c r="J1700" s="40">
        <v>0</v>
      </c>
      <c r="K1700" s="40">
        <v>0</v>
      </c>
      <c r="L1700" s="40">
        <v>0</v>
      </c>
      <c r="M1700" s="40">
        <v>0</v>
      </c>
      <c r="N1700" s="40">
        <v>0</v>
      </c>
      <c r="O1700" s="40">
        <v>0</v>
      </c>
      <c r="P1700" s="141">
        <f t="shared" si="123"/>
        <v>0</v>
      </c>
    </row>
    <row r="1701" spans="1:16" hidden="1" x14ac:dyDescent="0.25">
      <c r="A1701" s="255" t="str">
        <f>IF(B1701=1,A1691,"")</f>
        <v/>
      </c>
      <c r="B1701" s="39" t="str">
        <f t="shared" si="122"/>
        <v/>
      </c>
      <c r="C1701" s="138">
        <f>VLOOKUP($Y$19,CAD!$H$7:$I$31,2,0)</f>
        <v>0</v>
      </c>
      <c r="D1701" s="40">
        <v>0</v>
      </c>
      <c r="E1701" s="40">
        <v>0</v>
      </c>
      <c r="F1701" s="40">
        <v>0</v>
      </c>
      <c r="G1701" s="40">
        <v>0</v>
      </c>
      <c r="H1701" s="40">
        <v>0</v>
      </c>
      <c r="I1701" s="40">
        <v>0</v>
      </c>
      <c r="J1701" s="40">
        <v>0</v>
      </c>
      <c r="K1701" s="40">
        <v>0</v>
      </c>
      <c r="L1701" s="40">
        <v>0</v>
      </c>
      <c r="M1701" s="40">
        <v>0</v>
      </c>
      <c r="N1701" s="40">
        <v>0</v>
      </c>
      <c r="O1701" s="40">
        <v>0</v>
      </c>
      <c r="P1701" s="141">
        <f t="shared" si="123"/>
        <v>0</v>
      </c>
    </row>
    <row r="1702" spans="1:16" hidden="1" x14ac:dyDescent="0.25">
      <c r="A1702" s="255" t="str">
        <f>IF(B1702=1,A1691,"")</f>
        <v/>
      </c>
      <c r="B1702" s="39" t="str">
        <f t="shared" si="122"/>
        <v/>
      </c>
      <c r="C1702" s="138">
        <f>VLOOKUP($Y$20,CAD!$H$7:$I$31,2,0)</f>
        <v>0</v>
      </c>
      <c r="D1702" s="40">
        <v>0</v>
      </c>
      <c r="E1702" s="40">
        <v>0</v>
      </c>
      <c r="F1702" s="40">
        <v>0</v>
      </c>
      <c r="G1702" s="40">
        <v>0</v>
      </c>
      <c r="H1702" s="40">
        <v>0</v>
      </c>
      <c r="I1702" s="40">
        <v>0</v>
      </c>
      <c r="J1702" s="40">
        <v>0</v>
      </c>
      <c r="K1702" s="40">
        <v>0</v>
      </c>
      <c r="L1702" s="40">
        <v>0</v>
      </c>
      <c r="M1702" s="40">
        <v>0</v>
      </c>
      <c r="N1702" s="40">
        <v>0</v>
      </c>
      <c r="O1702" s="40">
        <v>0</v>
      </c>
      <c r="P1702" s="141">
        <f t="shared" si="123"/>
        <v>0</v>
      </c>
    </row>
    <row r="1703" spans="1:16" hidden="1" x14ac:dyDescent="0.25">
      <c r="A1703" s="255" t="str">
        <f>IF(B1703=1,A1691,"")</f>
        <v/>
      </c>
      <c r="B1703" s="39" t="str">
        <f t="shared" si="122"/>
        <v/>
      </c>
      <c r="C1703" s="138">
        <f>VLOOKUP($Y$21,CAD!$H$7:$I$31,2,0)</f>
        <v>0</v>
      </c>
      <c r="D1703" s="40">
        <v>0</v>
      </c>
      <c r="E1703" s="40">
        <v>0</v>
      </c>
      <c r="F1703" s="40">
        <v>0</v>
      </c>
      <c r="G1703" s="40">
        <v>0</v>
      </c>
      <c r="H1703" s="40">
        <v>0</v>
      </c>
      <c r="I1703" s="40">
        <v>0</v>
      </c>
      <c r="J1703" s="40">
        <v>0</v>
      </c>
      <c r="K1703" s="40">
        <v>0</v>
      </c>
      <c r="L1703" s="40">
        <v>0</v>
      </c>
      <c r="M1703" s="40">
        <v>0</v>
      </c>
      <c r="N1703" s="40">
        <v>0</v>
      </c>
      <c r="O1703" s="40">
        <v>0</v>
      </c>
      <c r="P1703" s="141">
        <f t="shared" si="123"/>
        <v>0</v>
      </c>
    </row>
    <row r="1704" spans="1:16" hidden="1" x14ac:dyDescent="0.25">
      <c r="A1704" s="255" t="str">
        <f>IF(B1704=1,A1691,"")</f>
        <v/>
      </c>
      <c r="B1704" s="39" t="str">
        <f t="shared" si="122"/>
        <v/>
      </c>
      <c r="C1704" s="138">
        <f>VLOOKUP($Y$22,CAD!$H$7:$I$31,2,0)</f>
        <v>0</v>
      </c>
      <c r="D1704" s="40">
        <v>0</v>
      </c>
      <c r="E1704" s="40">
        <v>0</v>
      </c>
      <c r="F1704" s="40">
        <v>0</v>
      </c>
      <c r="G1704" s="40">
        <v>0</v>
      </c>
      <c r="H1704" s="40">
        <v>0</v>
      </c>
      <c r="I1704" s="40">
        <v>0</v>
      </c>
      <c r="J1704" s="40">
        <v>0</v>
      </c>
      <c r="K1704" s="40">
        <v>0</v>
      </c>
      <c r="L1704" s="40">
        <v>0</v>
      </c>
      <c r="M1704" s="40">
        <v>0</v>
      </c>
      <c r="N1704" s="40">
        <v>0</v>
      </c>
      <c r="O1704" s="40">
        <v>0</v>
      </c>
      <c r="P1704" s="141">
        <f t="shared" si="123"/>
        <v>0</v>
      </c>
    </row>
    <row r="1705" spans="1:16" hidden="1" x14ac:dyDescent="0.25">
      <c r="A1705" s="255" t="str">
        <f>IF(B1705=1,A1691,"")</f>
        <v/>
      </c>
      <c r="B1705" s="39" t="str">
        <f t="shared" si="122"/>
        <v/>
      </c>
      <c r="C1705" s="138">
        <f>VLOOKUP($Y$23,CAD!$H$7:$I$31,2,0)</f>
        <v>0</v>
      </c>
      <c r="D1705" s="40">
        <v>0</v>
      </c>
      <c r="E1705" s="40">
        <v>0</v>
      </c>
      <c r="F1705" s="40">
        <v>0</v>
      </c>
      <c r="G1705" s="40">
        <v>0</v>
      </c>
      <c r="H1705" s="40">
        <v>0</v>
      </c>
      <c r="I1705" s="40">
        <v>0</v>
      </c>
      <c r="J1705" s="40">
        <v>0</v>
      </c>
      <c r="K1705" s="40">
        <v>0</v>
      </c>
      <c r="L1705" s="40">
        <v>0</v>
      </c>
      <c r="M1705" s="40">
        <v>0</v>
      </c>
      <c r="N1705" s="40">
        <v>0</v>
      </c>
      <c r="O1705" s="40">
        <v>0</v>
      </c>
      <c r="P1705" s="141">
        <f t="shared" si="123"/>
        <v>0</v>
      </c>
    </row>
    <row r="1706" spans="1:16" hidden="1" x14ac:dyDescent="0.25">
      <c r="A1706" s="255" t="str">
        <f>IF(B1706=1,A1691,"")</f>
        <v/>
      </c>
      <c r="B1706" s="39" t="str">
        <f t="shared" si="122"/>
        <v/>
      </c>
      <c r="C1706" s="138">
        <f>VLOOKUP($Y$24,CAD!$H$7:$I$31,2,0)</f>
        <v>0</v>
      </c>
      <c r="D1706" s="40">
        <v>0</v>
      </c>
      <c r="E1706" s="40">
        <v>0</v>
      </c>
      <c r="F1706" s="40">
        <v>0</v>
      </c>
      <c r="G1706" s="40">
        <v>0</v>
      </c>
      <c r="H1706" s="40">
        <v>0</v>
      </c>
      <c r="I1706" s="40">
        <v>0</v>
      </c>
      <c r="J1706" s="40">
        <v>0</v>
      </c>
      <c r="K1706" s="40">
        <v>0</v>
      </c>
      <c r="L1706" s="40">
        <v>0</v>
      </c>
      <c r="M1706" s="40">
        <v>0</v>
      </c>
      <c r="N1706" s="40">
        <v>0</v>
      </c>
      <c r="O1706" s="40">
        <v>0</v>
      </c>
      <c r="P1706" s="141">
        <f t="shared" si="123"/>
        <v>0</v>
      </c>
    </row>
    <row r="1707" spans="1:16" hidden="1" x14ac:dyDescent="0.25">
      <c r="A1707" s="255" t="str">
        <f>IF(B1707=1,A1691,"")</f>
        <v/>
      </c>
      <c r="B1707" s="39" t="str">
        <f t="shared" si="122"/>
        <v/>
      </c>
      <c r="C1707" s="138">
        <f>VLOOKUP($Y$25,CAD!$H$7:$I$31,2,0)</f>
        <v>0</v>
      </c>
      <c r="D1707" s="40">
        <v>0</v>
      </c>
      <c r="E1707" s="40">
        <v>0</v>
      </c>
      <c r="F1707" s="40">
        <v>0</v>
      </c>
      <c r="G1707" s="40">
        <v>0</v>
      </c>
      <c r="H1707" s="40">
        <v>0</v>
      </c>
      <c r="I1707" s="40">
        <v>0</v>
      </c>
      <c r="J1707" s="40">
        <v>0</v>
      </c>
      <c r="K1707" s="40">
        <v>0</v>
      </c>
      <c r="L1707" s="40">
        <v>0</v>
      </c>
      <c r="M1707" s="40">
        <v>0</v>
      </c>
      <c r="N1707" s="40">
        <v>0</v>
      </c>
      <c r="O1707" s="40">
        <v>0</v>
      </c>
      <c r="P1707" s="141">
        <f t="shared" si="123"/>
        <v>0</v>
      </c>
    </row>
    <row r="1708" spans="1:16" hidden="1" x14ac:dyDescent="0.25">
      <c r="A1708" s="255" t="str">
        <f>IF(B1708=1,A1691,"")</f>
        <v/>
      </c>
      <c r="B1708" s="39" t="str">
        <f t="shared" si="122"/>
        <v/>
      </c>
      <c r="C1708" s="138">
        <f>VLOOKUP($Y$26,CAD!$H$7:$I$31,2,0)</f>
        <v>0</v>
      </c>
      <c r="D1708" s="40">
        <v>0</v>
      </c>
      <c r="E1708" s="40">
        <v>0</v>
      </c>
      <c r="F1708" s="40">
        <v>0</v>
      </c>
      <c r="G1708" s="40">
        <v>0</v>
      </c>
      <c r="H1708" s="40">
        <v>0</v>
      </c>
      <c r="I1708" s="40">
        <v>0</v>
      </c>
      <c r="J1708" s="40">
        <v>0</v>
      </c>
      <c r="K1708" s="40">
        <v>0</v>
      </c>
      <c r="L1708" s="40">
        <v>0</v>
      </c>
      <c r="M1708" s="40">
        <v>0</v>
      </c>
      <c r="N1708" s="40">
        <v>0</v>
      </c>
      <c r="O1708" s="40">
        <v>0</v>
      </c>
      <c r="P1708" s="141">
        <f t="shared" si="123"/>
        <v>0</v>
      </c>
    </row>
    <row r="1709" spans="1:16" hidden="1" x14ac:dyDescent="0.25">
      <c r="A1709" s="255" t="str">
        <f>IF(B1709=1,A1691,"")</f>
        <v/>
      </c>
      <c r="B1709" s="39" t="str">
        <f t="shared" si="122"/>
        <v/>
      </c>
      <c r="C1709" s="138">
        <f>VLOOKUP($Y$27,CAD!$H$7:$I$31,2,0)</f>
        <v>0</v>
      </c>
      <c r="D1709" s="40">
        <v>0</v>
      </c>
      <c r="E1709" s="40">
        <v>0</v>
      </c>
      <c r="F1709" s="40">
        <v>0</v>
      </c>
      <c r="G1709" s="40">
        <v>0</v>
      </c>
      <c r="H1709" s="40">
        <v>0</v>
      </c>
      <c r="I1709" s="40">
        <v>0</v>
      </c>
      <c r="J1709" s="40">
        <v>0</v>
      </c>
      <c r="K1709" s="40">
        <v>0</v>
      </c>
      <c r="L1709" s="40">
        <v>0</v>
      </c>
      <c r="M1709" s="40">
        <v>0</v>
      </c>
      <c r="N1709" s="40">
        <v>0</v>
      </c>
      <c r="O1709" s="40">
        <v>0</v>
      </c>
      <c r="P1709" s="141">
        <f t="shared" si="123"/>
        <v>0</v>
      </c>
    </row>
    <row r="1710" spans="1:16" hidden="1" x14ac:dyDescent="0.25">
      <c r="A1710" s="255" t="str">
        <f>IF(B1710=1,A1691,"")</f>
        <v/>
      </c>
      <c r="B1710" s="39" t="str">
        <f t="shared" si="122"/>
        <v/>
      </c>
      <c r="C1710" s="138">
        <f>VLOOKUP($Y$28,CAD!$H$7:$I$31,2,0)</f>
        <v>0</v>
      </c>
      <c r="D1710" s="40">
        <v>0</v>
      </c>
      <c r="E1710" s="40">
        <v>0</v>
      </c>
      <c r="F1710" s="40">
        <v>0</v>
      </c>
      <c r="G1710" s="40">
        <v>0</v>
      </c>
      <c r="H1710" s="40">
        <v>0</v>
      </c>
      <c r="I1710" s="40">
        <v>0</v>
      </c>
      <c r="J1710" s="40">
        <v>0</v>
      </c>
      <c r="K1710" s="40">
        <v>0</v>
      </c>
      <c r="L1710" s="40">
        <v>0</v>
      </c>
      <c r="M1710" s="40">
        <v>0</v>
      </c>
      <c r="N1710" s="40">
        <v>0</v>
      </c>
      <c r="O1710" s="40">
        <v>0</v>
      </c>
      <c r="P1710" s="141">
        <f t="shared" si="123"/>
        <v>0</v>
      </c>
    </row>
    <row r="1711" spans="1:16" hidden="1" x14ac:dyDescent="0.25">
      <c r="A1711" s="255" t="str">
        <f>IF(B1711=1,A1691,"")</f>
        <v/>
      </c>
      <c r="B1711" s="39" t="str">
        <f t="shared" si="122"/>
        <v/>
      </c>
      <c r="C1711" s="138">
        <f>VLOOKUP($Y$29,CAD!$H$7:$I$31,2,0)</f>
        <v>0</v>
      </c>
      <c r="D1711" s="40">
        <v>0</v>
      </c>
      <c r="E1711" s="40">
        <v>0</v>
      </c>
      <c r="F1711" s="40">
        <v>0</v>
      </c>
      <c r="G1711" s="40">
        <v>0</v>
      </c>
      <c r="H1711" s="40">
        <v>0</v>
      </c>
      <c r="I1711" s="40">
        <v>0</v>
      </c>
      <c r="J1711" s="40">
        <v>0</v>
      </c>
      <c r="K1711" s="40">
        <v>0</v>
      </c>
      <c r="L1711" s="40">
        <v>0</v>
      </c>
      <c r="M1711" s="40">
        <v>0</v>
      </c>
      <c r="N1711" s="40">
        <v>0</v>
      </c>
      <c r="O1711" s="40">
        <v>0</v>
      </c>
      <c r="P1711" s="141">
        <f t="shared" si="123"/>
        <v>0</v>
      </c>
    </row>
    <row r="1712" spans="1:16" hidden="1" x14ac:dyDescent="0.25">
      <c r="A1712" s="255" t="str">
        <f>IF(B1712=1,A1691,"")</f>
        <v/>
      </c>
      <c r="B1712" s="39" t="str">
        <f t="shared" si="122"/>
        <v/>
      </c>
      <c r="C1712" s="138">
        <f>VLOOKUP($Y$30,CAD!$H$7:$I$31,2,0)</f>
        <v>0</v>
      </c>
      <c r="D1712" s="40">
        <v>0</v>
      </c>
      <c r="E1712" s="40">
        <v>0</v>
      </c>
      <c r="F1712" s="40">
        <v>0</v>
      </c>
      <c r="G1712" s="40">
        <v>0</v>
      </c>
      <c r="H1712" s="40">
        <v>0</v>
      </c>
      <c r="I1712" s="40">
        <v>0</v>
      </c>
      <c r="J1712" s="40">
        <v>0</v>
      </c>
      <c r="K1712" s="40">
        <v>0</v>
      </c>
      <c r="L1712" s="40">
        <v>0</v>
      </c>
      <c r="M1712" s="40">
        <v>0</v>
      </c>
      <c r="N1712" s="40">
        <v>0</v>
      </c>
      <c r="O1712" s="40">
        <v>0</v>
      </c>
      <c r="P1712" s="141">
        <f t="shared" si="123"/>
        <v>0</v>
      </c>
    </row>
    <row r="1713" spans="1:16" hidden="1" x14ac:dyDescent="0.25">
      <c r="A1713" s="255" t="str">
        <f>IF(B1713=1,A1691,"")</f>
        <v/>
      </c>
      <c r="B1713" s="39" t="str">
        <f t="shared" si="122"/>
        <v/>
      </c>
      <c r="C1713" s="138">
        <f>VLOOKUP($Y$31,CAD!$H$7:$I$31,2,0)</f>
        <v>0</v>
      </c>
      <c r="D1713" s="40">
        <v>0</v>
      </c>
      <c r="E1713" s="40">
        <v>0</v>
      </c>
      <c r="F1713" s="40">
        <v>0</v>
      </c>
      <c r="G1713" s="40">
        <v>0</v>
      </c>
      <c r="H1713" s="40">
        <v>0</v>
      </c>
      <c r="I1713" s="40">
        <v>0</v>
      </c>
      <c r="J1713" s="40">
        <v>0</v>
      </c>
      <c r="K1713" s="40">
        <v>0</v>
      </c>
      <c r="L1713" s="40">
        <v>0</v>
      </c>
      <c r="M1713" s="40">
        <v>0</v>
      </c>
      <c r="N1713" s="40">
        <v>0</v>
      </c>
      <c r="O1713" s="40">
        <v>0</v>
      </c>
      <c r="P1713" s="141">
        <f t="shared" si="123"/>
        <v>0</v>
      </c>
    </row>
    <row r="1714" spans="1:16" hidden="1" x14ac:dyDescent="0.25">
      <c r="A1714" s="255" t="str">
        <f>IF(B1714=1,A1691,"")</f>
        <v/>
      </c>
      <c r="B1714" s="39" t="str">
        <f t="shared" si="122"/>
        <v/>
      </c>
      <c r="C1714" s="138">
        <f>VLOOKUP($Y$32,CAD!$H$7:$I$31,2,0)</f>
        <v>0</v>
      </c>
      <c r="D1714" s="40">
        <v>0</v>
      </c>
      <c r="E1714" s="40">
        <v>0</v>
      </c>
      <c r="F1714" s="40">
        <v>0</v>
      </c>
      <c r="G1714" s="40">
        <v>0</v>
      </c>
      <c r="H1714" s="40">
        <v>0</v>
      </c>
      <c r="I1714" s="40">
        <v>0</v>
      </c>
      <c r="J1714" s="40">
        <v>0</v>
      </c>
      <c r="K1714" s="40">
        <v>0</v>
      </c>
      <c r="L1714" s="40">
        <v>0</v>
      </c>
      <c r="M1714" s="40">
        <v>0</v>
      </c>
      <c r="N1714" s="40">
        <v>0</v>
      </c>
      <c r="O1714" s="40">
        <v>0</v>
      </c>
      <c r="P1714" s="141">
        <f t="shared" si="123"/>
        <v>0</v>
      </c>
    </row>
    <row r="1715" spans="1:16" hidden="1" x14ac:dyDescent="0.25">
      <c r="A1715" s="255" t="str">
        <f>IF(B1715=1,A1691,"")</f>
        <v/>
      </c>
      <c r="B1715" s="39" t="str">
        <f t="shared" si="122"/>
        <v/>
      </c>
      <c r="C1715" s="138">
        <f>VLOOKUP($Y$33,CAD!$H$7:$I$31,2,0)</f>
        <v>0</v>
      </c>
      <c r="D1715" s="40">
        <v>0</v>
      </c>
      <c r="E1715" s="40">
        <v>0</v>
      </c>
      <c r="F1715" s="40">
        <v>0</v>
      </c>
      <c r="G1715" s="40">
        <v>0</v>
      </c>
      <c r="H1715" s="40">
        <v>0</v>
      </c>
      <c r="I1715" s="40">
        <v>0</v>
      </c>
      <c r="J1715" s="40">
        <v>0</v>
      </c>
      <c r="K1715" s="40">
        <v>0</v>
      </c>
      <c r="L1715" s="40">
        <v>0</v>
      </c>
      <c r="M1715" s="40">
        <v>0</v>
      </c>
      <c r="N1715" s="40">
        <v>0</v>
      </c>
      <c r="O1715" s="40">
        <v>0</v>
      </c>
      <c r="P1715" s="141">
        <f t="shared" si="123"/>
        <v>0</v>
      </c>
    </row>
    <row r="1716" spans="1:16" hidden="1" x14ac:dyDescent="0.25">
      <c r="A1716" s="255" t="str">
        <f>IF(B1716=1,A1691,"")</f>
        <v/>
      </c>
      <c r="B1716" s="39" t="str">
        <f t="shared" si="122"/>
        <v/>
      </c>
      <c r="C1716" s="138">
        <f>VLOOKUP($Y$34,CAD!$H$7:$I$31,2,0)</f>
        <v>0</v>
      </c>
      <c r="D1716" s="40">
        <v>0</v>
      </c>
      <c r="E1716" s="40">
        <v>0</v>
      </c>
      <c r="F1716" s="40">
        <v>0</v>
      </c>
      <c r="G1716" s="40">
        <v>0</v>
      </c>
      <c r="H1716" s="40">
        <v>0</v>
      </c>
      <c r="I1716" s="40">
        <v>0</v>
      </c>
      <c r="J1716" s="40">
        <v>0</v>
      </c>
      <c r="K1716" s="40">
        <v>0</v>
      </c>
      <c r="L1716" s="40">
        <v>0</v>
      </c>
      <c r="M1716" s="40">
        <v>0</v>
      </c>
      <c r="N1716" s="40">
        <v>0</v>
      </c>
      <c r="O1716" s="40">
        <v>0</v>
      </c>
      <c r="P1716" s="141">
        <f t="shared" si="123"/>
        <v>0</v>
      </c>
    </row>
    <row r="1717" spans="1:16" hidden="1" x14ac:dyDescent="0.25">
      <c r="A1717" s="255" t="str">
        <f>IF(B1717=1,A1691,"")</f>
        <v/>
      </c>
      <c r="B1717" s="39" t="str">
        <f t="shared" si="122"/>
        <v/>
      </c>
      <c r="C1717" s="137">
        <f>VLOOKUP($Y$35,CAD!$J$7:$K$31,2,0)</f>
        <v>0</v>
      </c>
      <c r="D1717" s="40">
        <v>0</v>
      </c>
      <c r="E1717" s="40">
        <v>0</v>
      </c>
      <c r="F1717" s="40">
        <v>0</v>
      </c>
      <c r="G1717" s="40">
        <v>0</v>
      </c>
      <c r="H1717" s="40">
        <v>0</v>
      </c>
      <c r="I1717" s="40">
        <v>0</v>
      </c>
      <c r="J1717" s="40">
        <v>0</v>
      </c>
      <c r="K1717" s="40">
        <v>0</v>
      </c>
      <c r="L1717" s="40">
        <v>0</v>
      </c>
      <c r="M1717" s="40">
        <v>0</v>
      </c>
      <c r="N1717" s="40">
        <v>0</v>
      </c>
      <c r="O1717" s="40">
        <v>0</v>
      </c>
      <c r="P1717" s="141">
        <f t="shared" si="123"/>
        <v>0</v>
      </c>
    </row>
    <row r="1718" spans="1:16" hidden="1" x14ac:dyDescent="0.25">
      <c r="A1718" s="255" t="str">
        <f>IF(B1718=1,A1691,"")</f>
        <v/>
      </c>
      <c r="B1718" s="39" t="str">
        <f t="shared" si="122"/>
        <v/>
      </c>
      <c r="C1718" s="137">
        <f>VLOOKUP($Y$36,CAD!$J$7:$K$31,2,0)</f>
        <v>0</v>
      </c>
      <c r="D1718" s="40">
        <v>0</v>
      </c>
      <c r="E1718" s="40">
        <v>0</v>
      </c>
      <c r="F1718" s="40">
        <v>0</v>
      </c>
      <c r="G1718" s="40">
        <v>0</v>
      </c>
      <c r="H1718" s="40">
        <v>0</v>
      </c>
      <c r="I1718" s="40">
        <v>0</v>
      </c>
      <c r="J1718" s="40">
        <v>0</v>
      </c>
      <c r="K1718" s="40">
        <v>0</v>
      </c>
      <c r="L1718" s="40">
        <v>0</v>
      </c>
      <c r="M1718" s="40">
        <v>0</v>
      </c>
      <c r="N1718" s="40">
        <v>0</v>
      </c>
      <c r="O1718" s="40">
        <v>0</v>
      </c>
      <c r="P1718" s="141">
        <f t="shared" si="123"/>
        <v>0</v>
      </c>
    </row>
    <row r="1719" spans="1:16" hidden="1" x14ac:dyDescent="0.25">
      <c r="A1719" s="255" t="str">
        <f>IF(B1719=1,A1691,"")</f>
        <v/>
      </c>
      <c r="B1719" s="39" t="str">
        <f t="shared" si="122"/>
        <v/>
      </c>
      <c r="C1719" s="137">
        <f>VLOOKUP($Y$37,CAD!$J$7:$K$31,2,0)</f>
        <v>0</v>
      </c>
      <c r="D1719" s="40">
        <v>0</v>
      </c>
      <c r="E1719" s="40">
        <v>0</v>
      </c>
      <c r="F1719" s="40">
        <v>0</v>
      </c>
      <c r="G1719" s="40">
        <v>0</v>
      </c>
      <c r="H1719" s="40">
        <v>0</v>
      </c>
      <c r="I1719" s="40">
        <v>0</v>
      </c>
      <c r="J1719" s="40">
        <v>0</v>
      </c>
      <c r="K1719" s="40">
        <v>0</v>
      </c>
      <c r="L1719" s="40">
        <v>0</v>
      </c>
      <c r="M1719" s="40">
        <v>0</v>
      </c>
      <c r="N1719" s="40">
        <v>0</v>
      </c>
      <c r="O1719" s="40">
        <v>0</v>
      </c>
      <c r="P1719" s="141">
        <f t="shared" si="123"/>
        <v>0</v>
      </c>
    </row>
    <row r="1720" spans="1:16" hidden="1" x14ac:dyDescent="0.25">
      <c r="A1720" s="255" t="str">
        <f>IF(B1720=1,A1691,"")</f>
        <v/>
      </c>
      <c r="B1720" s="39" t="str">
        <f t="shared" si="122"/>
        <v/>
      </c>
      <c r="C1720" s="137">
        <f>VLOOKUP($Y$38,CAD!$J$7:$K$31,2,0)</f>
        <v>0</v>
      </c>
      <c r="D1720" s="40">
        <v>0</v>
      </c>
      <c r="E1720" s="40">
        <v>0</v>
      </c>
      <c r="F1720" s="40">
        <v>0</v>
      </c>
      <c r="G1720" s="40">
        <v>0</v>
      </c>
      <c r="H1720" s="40">
        <v>0</v>
      </c>
      <c r="I1720" s="40">
        <v>0</v>
      </c>
      <c r="J1720" s="40">
        <v>0</v>
      </c>
      <c r="K1720" s="40">
        <v>0</v>
      </c>
      <c r="L1720" s="40">
        <v>0</v>
      </c>
      <c r="M1720" s="40">
        <v>0</v>
      </c>
      <c r="N1720" s="40">
        <v>0</v>
      </c>
      <c r="O1720" s="40">
        <v>0</v>
      </c>
      <c r="P1720" s="141">
        <f t="shared" si="123"/>
        <v>0</v>
      </c>
    </row>
    <row r="1721" spans="1:16" hidden="1" x14ac:dyDescent="0.25">
      <c r="A1721" s="255" t="str">
        <f>IF(B1721=1,A1691,"")</f>
        <v/>
      </c>
      <c r="B1721" s="39" t="str">
        <f t="shared" si="122"/>
        <v/>
      </c>
      <c r="C1721" s="137">
        <f>VLOOKUP($Y$39,CAD!$J$7:$K$31,2,0)</f>
        <v>0</v>
      </c>
      <c r="D1721" s="40">
        <v>0</v>
      </c>
      <c r="E1721" s="40">
        <v>0</v>
      </c>
      <c r="F1721" s="40">
        <v>0</v>
      </c>
      <c r="G1721" s="40">
        <v>0</v>
      </c>
      <c r="H1721" s="40">
        <v>0</v>
      </c>
      <c r="I1721" s="40">
        <v>0</v>
      </c>
      <c r="J1721" s="40">
        <v>0</v>
      </c>
      <c r="K1721" s="40">
        <v>0</v>
      </c>
      <c r="L1721" s="40">
        <v>0</v>
      </c>
      <c r="M1721" s="40">
        <v>0</v>
      </c>
      <c r="N1721" s="40">
        <v>0</v>
      </c>
      <c r="O1721" s="40">
        <v>0</v>
      </c>
      <c r="P1721" s="141">
        <f t="shared" si="123"/>
        <v>0</v>
      </c>
    </row>
    <row r="1722" spans="1:16" hidden="1" x14ac:dyDescent="0.25">
      <c r="A1722" s="255" t="str">
        <f>IF(B1722=1,A1691,"")</f>
        <v/>
      </c>
      <c r="B1722" s="39" t="str">
        <f t="shared" si="122"/>
        <v/>
      </c>
      <c r="C1722" s="137">
        <f>VLOOKUP($Y$40,CAD!$J$7:$K$31,2,0)</f>
        <v>0</v>
      </c>
      <c r="D1722" s="40">
        <v>0</v>
      </c>
      <c r="E1722" s="40">
        <v>0</v>
      </c>
      <c r="F1722" s="40">
        <v>0</v>
      </c>
      <c r="G1722" s="40">
        <v>0</v>
      </c>
      <c r="H1722" s="40">
        <v>0</v>
      </c>
      <c r="I1722" s="40">
        <v>0</v>
      </c>
      <c r="J1722" s="40">
        <v>0</v>
      </c>
      <c r="K1722" s="40">
        <v>0</v>
      </c>
      <c r="L1722" s="40">
        <v>0</v>
      </c>
      <c r="M1722" s="40">
        <v>0</v>
      </c>
      <c r="N1722" s="40">
        <v>0</v>
      </c>
      <c r="O1722" s="40">
        <v>0</v>
      </c>
      <c r="P1722" s="141">
        <f t="shared" si="123"/>
        <v>0</v>
      </c>
    </row>
    <row r="1723" spans="1:16" hidden="1" x14ac:dyDescent="0.25">
      <c r="A1723" s="255" t="str">
        <f>IF(B1723=1,A1691,"")</f>
        <v/>
      </c>
      <c r="B1723" s="39" t="str">
        <f t="shared" si="122"/>
        <v/>
      </c>
      <c r="C1723" s="137">
        <f>VLOOKUP($Y$41,CAD!$J$7:$K$31,2,0)</f>
        <v>0</v>
      </c>
      <c r="D1723" s="40">
        <v>0</v>
      </c>
      <c r="E1723" s="40">
        <v>0</v>
      </c>
      <c r="F1723" s="40">
        <v>0</v>
      </c>
      <c r="G1723" s="40">
        <v>0</v>
      </c>
      <c r="H1723" s="40">
        <v>0</v>
      </c>
      <c r="I1723" s="40">
        <v>0</v>
      </c>
      <c r="J1723" s="40">
        <v>0</v>
      </c>
      <c r="K1723" s="40">
        <v>0</v>
      </c>
      <c r="L1723" s="40">
        <v>0</v>
      </c>
      <c r="M1723" s="40">
        <v>0</v>
      </c>
      <c r="N1723" s="40">
        <v>0</v>
      </c>
      <c r="O1723" s="40">
        <v>0</v>
      </c>
      <c r="P1723" s="141">
        <f t="shared" si="123"/>
        <v>0</v>
      </c>
    </row>
    <row r="1724" spans="1:16" hidden="1" x14ac:dyDescent="0.25">
      <c r="A1724" s="255" t="str">
        <f>IF(B1724=1,A1691,"")</f>
        <v/>
      </c>
      <c r="B1724" s="39" t="str">
        <f t="shared" si="122"/>
        <v/>
      </c>
      <c r="C1724" s="137">
        <f>VLOOKUP($Y$42,CAD!$J$7:$K$31,2,0)</f>
        <v>0</v>
      </c>
      <c r="D1724" s="40">
        <v>0</v>
      </c>
      <c r="E1724" s="40">
        <v>0</v>
      </c>
      <c r="F1724" s="40">
        <v>0</v>
      </c>
      <c r="G1724" s="40">
        <v>0</v>
      </c>
      <c r="H1724" s="40">
        <v>0</v>
      </c>
      <c r="I1724" s="40">
        <v>0</v>
      </c>
      <c r="J1724" s="40">
        <v>0</v>
      </c>
      <c r="K1724" s="40">
        <v>0</v>
      </c>
      <c r="L1724" s="40">
        <v>0</v>
      </c>
      <c r="M1724" s="40">
        <v>0</v>
      </c>
      <c r="N1724" s="40">
        <v>0</v>
      </c>
      <c r="O1724" s="40">
        <v>0</v>
      </c>
      <c r="P1724" s="141">
        <f t="shared" si="123"/>
        <v>0</v>
      </c>
    </row>
    <row r="1725" spans="1:16" hidden="1" x14ac:dyDescent="0.25">
      <c r="A1725" s="255" t="str">
        <f>IF(B1725=1,A1691,"")</f>
        <v/>
      </c>
      <c r="B1725" s="39" t="str">
        <f t="shared" si="122"/>
        <v/>
      </c>
      <c r="C1725" s="137">
        <f>VLOOKUP($Y$43,CAD!$J$7:$K$31,2,0)</f>
        <v>0</v>
      </c>
      <c r="D1725" s="40">
        <v>0</v>
      </c>
      <c r="E1725" s="40">
        <v>0</v>
      </c>
      <c r="F1725" s="40">
        <v>0</v>
      </c>
      <c r="G1725" s="40">
        <v>0</v>
      </c>
      <c r="H1725" s="40">
        <v>0</v>
      </c>
      <c r="I1725" s="40">
        <v>0</v>
      </c>
      <c r="J1725" s="40">
        <v>0</v>
      </c>
      <c r="K1725" s="40">
        <v>0</v>
      </c>
      <c r="L1725" s="40">
        <v>0</v>
      </c>
      <c r="M1725" s="40">
        <v>0</v>
      </c>
      <c r="N1725" s="40">
        <v>0</v>
      </c>
      <c r="O1725" s="40">
        <v>0</v>
      </c>
      <c r="P1725" s="141">
        <f t="shared" si="123"/>
        <v>0</v>
      </c>
    </row>
    <row r="1726" spans="1:16" hidden="1" x14ac:dyDescent="0.25">
      <c r="A1726" s="255" t="str">
        <f>IF(B1726=1,A1691,"")</f>
        <v/>
      </c>
      <c r="B1726" s="39" t="str">
        <f t="shared" si="122"/>
        <v/>
      </c>
      <c r="C1726" s="137">
        <f>VLOOKUP($Y$44,CAD!$J$7:$K$31,2,0)</f>
        <v>0</v>
      </c>
      <c r="D1726" s="40">
        <v>0</v>
      </c>
      <c r="E1726" s="40">
        <v>0</v>
      </c>
      <c r="F1726" s="40">
        <v>0</v>
      </c>
      <c r="G1726" s="40">
        <v>0</v>
      </c>
      <c r="H1726" s="40">
        <v>0</v>
      </c>
      <c r="I1726" s="40">
        <v>0</v>
      </c>
      <c r="J1726" s="40">
        <v>0</v>
      </c>
      <c r="K1726" s="40">
        <v>0</v>
      </c>
      <c r="L1726" s="40">
        <v>0</v>
      </c>
      <c r="M1726" s="40">
        <v>0</v>
      </c>
      <c r="N1726" s="40">
        <v>0</v>
      </c>
      <c r="O1726" s="40">
        <v>0</v>
      </c>
      <c r="P1726" s="141">
        <f t="shared" si="123"/>
        <v>0</v>
      </c>
    </row>
    <row r="1727" spans="1:16" hidden="1" x14ac:dyDescent="0.25">
      <c r="A1727" s="255" t="str">
        <f>IF(B1727=1,A1691,"")</f>
        <v/>
      </c>
      <c r="B1727" s="39" t="str">
        <f t="shared" si="122"/>
        <v/>
      </c>
      <c r="C1727" s="137">
        <f>VLOOKUP($Y$45,CAD!$J$7:$K$31,2,0)</f>
        <v>0</v>
      </c>
      <c r="D1727" s="40">
        <v>0</v>
      </c>
      <c r="E1727" s="40">
        <v>0</v>
      </c>
      <c r="F1727" s="40">
        <v>0</v>
      </c>
      <c r="G1727" s="40">
        <v>0</v>
      </c>
      <c r="H1727" s="40">
        <v>0</v>
      </c>
      <c r="I1727" s="40">
        <v>0</v>
      </c>
      <c r="J1727" s="40">
        <v>0</v>
      </c>
      <c r="K1727" s="40">
        <v>0</v>
      </c>
      <c r="L1727" s="40">
        <v>0</v>
      </c>
      <c r="M1727" s="40">
        <v>0</v>
      </c>
      <c r="N1727" s="40">
        <v>0</v>
      </c>
      <c r="O1727" s="40">
        <v>0</v>
      </c>
      <c r="P1727" s="141">
        <f t="shared" si="123"/>
        <v>0</v>
      </c>
    </row>
    <row r="1728" spans="1:16" hidden="1" x14ac:dyDescent="0.25">
      <c r="A1728" s="255" t="str">
        <f>IF(B1728=1,A1691,"")</f>
        <v/>
      </c>
      <c r="B1728" s="39" t="str">
        <f t="shared" si="122"/>
        <v/>
      </c>
      <c r="C1728" s="137">
        <f>VLOOKUP($Y$46,CAD!$J$7:$K$31,2,0)</f>
        <v>0</v>
      </c>
      <c r="D1728" s="40">
        <v>0</v>
      </c>
      <c r="E1728" s="40">
        <v>0</v>
      </c>
      <c r="F1728" s="40">
        <v>0</v>
      </c>
      <c r="G1728" s="40">
        <v>0</v>
      </c>
      <c r="H1728" s="40">
        <v>0</v>
      </c>
      <c r="I1728" s="40">
        <v>0</v>
      </c>
      <c r="J1728" s="40">
        <v>0</v>
      </c>
      <c r="K1728" s="40">
        <v>0</v>
      </c>
      <c r="L1728" s="40">
        <v>0</v>
      </c>
      <c r="M1728" s="40">
        <v>0</v>
      </c>
      <c r="N1728" s="40">
        <v>0</v>
      </c>
      <c r="O1728" s="40">
        <v>0</v>
      </c>
      <c r="P1728" s="141">
        <f t="shared" si="123"/>
        <v>0</v>
      </c>
    </row>
    <row r="1729" spans="1:16" hidden="1" x14ac:dyDescent="0.25">
      <c r="A1729" s="255" t="str">
        <f>IF(B1729=1,A1691,"")</f>
        <v/>
      </c>
      <c r="B1729" s="39" t="str">
        <f t="shared" si="122"/>
        <v/>
      </c>
      <c r="C1729" s="137">
        <f>VLOOKUP($Y$47,CAD!$J$7:$K$31,2,0)</f>
        <v>0</v>
      </c>
      <c r="D1729" s="40">
        <v>0</v>
      </c>
      <c r="E1729" s="40">
        <v>0</v>
      </c>
      <c r="F1729" s="40">
        <v>0</v>
      </c>
      <c r="G1729" s="40">
        <v>0</v>
      </c>
      <c r="H1729" s="40">
        <v>0</v>
      </c>
      <c r="I1729" s="40">
        <v>0</v>
      </c>
      <c r="J1729" s="40">
        <v>0</v>
      </c>
      <c r="K1729" s="40">
        <v>0</v>
      </c>
      <c r="L1729" s="40">
        <v>0</v>
      </c>
      <c r="M1729" s="40">
        <v>0</v>
      </c>
      <c r="N1729" s="40">
        <v>0</v>
      </c>
      <c r="O1729" s="40">
        <v>0</v>
      </c>
      <c r="P1729" s="141">
        <f t="shared" si="123"/>
        <v>0</v>
      </c>
    </row>
    <row r="1730" spans="1:16" hidden="1" x14ac:dyDescent="0.25">
      <c r="A1730" s="255" t="str">
        <f>IF(B1730=1,A1691,"")</f>
        <v/>
      </c>
      <c r="B1730" s="39" t="str">
        <f t="shared" si="122"/>
        <v/>
      </c>
      <c r="C1730" s="137">
        <f>VLOOKUP($Y$48,CAD!$J$7:$K$31,2,0)</f>
        <v>0</v>
      </c>
      <c r="D1730" s="40">
        <v>0</v>
      </c>
      <c r="E1730" s="40">
        <v>0</v>
      </c>
      <c r="F1730" s="40">
        <v>0</v>
      </c>
      <c r="G1730" s="40">
        <v>0</v>
      </c>
      <c r="H1730" s="40">
        <v>0</v>
      </c>
      <c r="I1730" s="40">
        <v>0</v>
      </c>
      <c r="J1730" s="40">
        <v>0</v>
      </c>
      <c r="K1730" s="40">
        <v>0</v>
      </c>
      <c r="L1730" s="40">
        <v>0</v>
      </c>
      <c r="M1730" s="40">
        <v>0</v>
      </c>
      <c r="N1730" s="40">
        <v>0</v>
      </c>
      <c r="O1730" s="40">
        <v>0</v>
      </c>
      <c r="P1730" s="141">
        <f t="shared" si="123"/>
        <v>0</v>
      </c>
    </row>
    <row r="1731" spans="1:16" hidden="1" x14ac:dyDescent="0.25">
      <c r="A1731" s="255" t="str">
        <f>IF(B1731=1,A1691,"")</f>
        <v/>
      </c>
      <c r="B1731" s="39" t="str">
        <f t="shared" si="122"/>
        <v/>
      </c>
      <c r="C1731" s="137">
        <f>VLOOKUP($Y$49,CAD!$J$7:$K$31,2,0)</f>
        <v>0</v>
      </c>
      <c r="D1731" s="40">
        <v>0</v>
      </c>
      <c r="E1731" s="40">
        <v>0</v>
      </c>
      <c r="F1731" s="40">
        <v>0</v>
      </c>
      <c r="G1731" s="40">
        <v>0</v>
      </c>
      <c r="H1731" s="40">
        <v>0</v>
      </c>
      <c r="I1731" s="40">
        <v>0</v>
      </c>
      <c r="J1731" s="40">
        <v>0</v>
      </c>
      <c r="K1731" s="40">
        <v>0</v>
      </c>
      <c r="L1731" s="40">
        <v>0</v>
      </c>
      <c r="M1731" s="40">
        <v>0</v>
      </c>
      <c r="N1731" s="40">
        <v>0</v>
      </c>
      <c r="O1731" s="40">
        <v>0</v>
      </c>
      <c r="P1731" s="141">
        <f t="shared" si="123"/>
        <v>0</v>
      </c>
    </row>
    <row r="1732" spans="1:16" hidden="1" x14ac:dyDescent="0.25">
      <c r="A1732" s="255" t="str">
        <f>IF(B1732=1,A1691,"")</f>
        <v/>
      </c>
      <c r="B1732" s="39" t="str">
        <f t="shared" si="122"/>
        <v/>
      </c>
      <c r="C1732" s="137">
        <f>VLOOKUP($Y$50,CAD!$J$7:$K$31,2,0)</f>
        <v>0</v>
      </c>
      <c r="D1732" s="40">
        <v>0</v>
      </c>
      <c r="E1732" s="40">
        <v>0</v>
      </c>
      <c r="F1732" s="40">
        <v>0</v>
      </c>
      <c r="G1732" s="40">
        <v>0</v>
      </c>
      <c r="H1732" s="40">
        <v>0</v>
      </c>
      <c r="I1732" s="40">
        <v>0</v>
      </c>
      <c r="J1732" s="40">
        <v>0</v>
      </c>
      <c r="K1732" s="40">
        <v>0</v>
      </c>
      <c r="L1732" s="40">
        <v>0</v>
      </c>
      <c r="M1732" s="40">
        <v>0</v>
      </c>
      <c r="N1732" s="40">
        <v>0</v>
      </c>
      <c r="O1732" s="40">
        <v>0</v>
      </c>
      <c r="P1732" s="141">
        <f t="shared" si="123"/>
        <v>0</v>
      </c>
    </row>
    <row r="1733" spans="1:16" hidden="1" x14ac:dyDescent="0.25">
      <c r="A1733" s="255" t="str">
        <f>IF(B1733=1,A1691,"")</f>
        <v/>
      </c>
      <c r="B1733" s="39" t="str">
        <f t="shared" si="122"/>
        <v/>
      </c>
      <c r="C1733" s="137">
        <f>VLOOKUP($Y$51,CAD!$J$7:$K$31,2,0)</f>
        <v>0</v>
      </c>
      <c r="D1733" s="40">
        <v>0</v>
      </c>
      <c r="E1733" s="40">
        <v>0</v>
      </c>
      <c r="F1733" s="40">
        <v>0</v>
      </c>
      <c r="G1733" s="40">
        <v>0</v>
      </c>
      <c r="H1733" s="40">
        <v>0</v>
      </c>
      <c r="I1733" s="40">
        <v>0</v>
      </c>
      <c r="J1733" s="40">
        <v>0</v>
      </c>
      <c r="K1733" s="40">
        <v>0</v>
      </c>
      <c r="L1733" s="40">
        <v>0</v>
      </c>
      <c r="M1733" s="40">
        <v>0</v>
      </c>
      <c r="N1733" s="40">
        <v>0</v>
      </c>
      <c r="O1733" s="40">
        <v>0</v>
      </c>
      <c r="P1733" s="141">
        <f t="shared" si="123"/>
        <v>0</v>
      </c>
    </row>
    <row r="1734" spans="1:16" hidden="1" x14ac:dyDescent="0.25">
      <c r="A1734" s="255" t="str">
        <f>IF(B1734=1,A1691,"")</f>
        <v/>
      </c>
      <c r="B1734" s="39" t="str">
        <f t="shared" si="122"/>
        <v/>
      </c>
      <c r="C1734" s="137">
        <f>VLOOKUP($Y$52,CAD!$J$7:$K$31,2,0)</f>
        <v>0</v>
      </c>
      <c r="D1734" s="40">
        <v>0</v>
      </c>
      <c r="E1734" s="40">
        <v>0</v>
      </c>
      <c r="F1734" s="40">
        <v>0</v>
      </c>
      <c r="G1734" s="40">
        <v>0</v>
      </c>
      <c r="H1734" s="40">
        <v>0</v>
      </c>
      <c r="I1734" s="40">
        <v>0</v>
      </c>
      <c r="J1734" s="40">
        <v>0</v>
      </c>
      <c r="K1734" s="40">
        <v>0</v>
      </c>
      <c r="L1734" s="40">
        <v>0</v>
      </c>
      <c r="M1734" s="40">
        <v>0</v>
      </c>
      <c r="N1734" s="40">
        <v>0</v>
      </c>
      <c r="O1734" s="40">
        <v>0</v>
      </c>
      <c r="P1734" s="141">
        <f t="shared" si="123"/>
        <v>0</v>
      </c>
    </row>
    <row r="1735" spans="1:16" hidden="1" x14ac:dyDescent="0.25">
      <c r="A1735" s="255" t="str">
        <f>IF(B1735=1,A1691,"")</f>
        <v/>
      </c>
      <c r="B1735" s="39" t="str">
        <f t="shared" si="122"/>
        <v/>
      </c>
      <c r="C1735" s="137">
        <f>VLOOKUP($Y$53,CAD!$J$7:$K$31,2,0)</f>
        <v>0</v>
      </c>
      <c r="D1735" s="40">
        <v>0</v>
      </c>
      <c r="E1735" s="40">
        <v>0</v>
      </c>
      <c r="F1735" s="40">
        <v>0</v>
      </c>
      <c r="G1735" s="40">
        <v>0</v>
      </c>
      <c r="H1735" s="40">
        <v>0</v>
      </c>
      <c r="I1735" s="40">
        <v>0</v>
      </c>
      <c r="J1735" s="40">
        <v>0</v>
      </c>
      <c r="K1735" s="40">
        <v>0</v>
      </c>
      <c r="L1735" s="40">
        <v>0</v>
      </c>
      <c r="M1735" s="40">
        <v>0</v>
      </c>
      <c r="N1735" s="40">
        <v>0</v>
      </c>
      <c r="O1735" s="40">
        <v>0</v>
      </c>
      <c r="P1735" s="141">
        <f t="shared" si="123"/>
        <v>0</v>
      </c>
    </row>
    <row r="1736" spans="1:16" hidden="1" x14ac:dyDescent="0.25">
      <c r="A1736" s="255" t="str">
        <f>IF(B1736=1,A1691,"")</f>
        <v/>
      </c>
      <c r="B1736" s="39" t="str">
        <f t="shared" si="122"/>
        <v/>
      </c>
      <c r="C1736" s="137">
        <f>VLOOKUP($Y$54,CAD!$J$7:$K$31,2,0)</f>
        <v>0</v>
      </c>
      <c r="D1736" s="40">
        <v>0</v>
      </c>
      <c r="E1736" s="40">
        <v>0</v>
      </c>
      <c r="F1736" s="40">
        <v>0</v>
      </c>
      <c r="G1736" s="40">
        <v>0</v>
      </c>
      <c r="H1736" s="40">
        <v>0</v>
      </c>
      <c r="I1736" s="40">
        <v>0</v>
      </c>
      <c r="J1736" s="40">
        <v>0</v>
      </c>
      <c r="K1736" s="40">
        <v>0</v>
      </c>
      <c r="L1736" s="40">
        <v>0</v>
      </c>
      <c r="M1736" s="40">
        <v>0</v>
      </c>
      <c r="N1736" s="40">
        <v>0</v>
      </c>
      <c r="O1736" s="40">
        <v>0</v>
      </c>
      <c r="P1736" s="141">
        <f t="shared" si="123"/>
        <v>0</v>
      </c>
    </row>
    <row r="1737" spans="1:16" hidden="1" x14ac:dyDescent="0.25">
      <c r="A1737" s="255" t="str">
        <f>IF(B1737=1,A1691,"")</f>
        <v/>
      </c>
      <c r="B1737" s="39" t="str">
        <f t="shared" si="122"/>
        <v/>
      </c>
      <c r="C1737" s="137">
        <f>VLOOKUP($Y$55,CAD!$J$7:$K$31,2,0)</f>
        <v>0</v>
      </c>
      <c r="D1737" s="40">
        <v>0</v>
      </c>
      <c r="E1737" s="40">
        <v>0</v>
      </c>
      <c r="F1737" s="40">
        <v>0</v>
      </c>
      <c r="G1737" s="40">
        <v>0</v>
      </c>
      <c r="H1737" s="40">
        <v>0</v>
      </c>
      <c r="I1737" s="40">
        <v>0</v>
      </c>
      <c r="J1737" s="40">
        <v>0</v>
      </c>
      <c r="K1737" s="40">
        <v>0</v>
      </c>
      <c r="L1737" s="40">
        <v>0</v>
      </c>
      <c r="M1737" s="40">
        <v>0</v>
      </c>
      <c r="N1737" s="40">
        <v>0</v>
      </c>
      <c r="O1737" s="40">
        <v>0</v>
      </c>
      <c r="P1737" s="141">
        <f t="shared" si="123"/>
        <v>0</v>
      </c>
    </row>
    <row r="1738" spans="1:16" hidden="1" x14ac:dyDescent="0.25">
      <c r="A1738" s="255" t="str">
        <f>IF(B1738=1,A1691,"")</f>
        <v/>
      </c>
      <c r="B1738" s="39" t="str">
        <f t="shared" si="122"/>
        <v/>
      </c>
      <c r="C1738" s="137">
        <f>VLOOKUP($Y$56,CAD!$J$7:$K$31,2,0)</f>
        <v>0</v>
      </c>
      <c r="D1738" s="40">
        <v>0</v>
      </c>
      <c r="E1738" s="40">
        <v>0</v>
      </c>
      <c r="F1738" s="40">
        <v>0</v>
      </c>
      <c r="G1738" s="40">
        <v>0</v>
      </c>
      <c r="H1738" s="40">
        <v>0</v>
      </c>
      <c r="I1738" s="40">
        <v>0</v>
      </c>
      <c r="J1738" s="40">
        <v>0</v>
      </c>
      <c r="K1738" s="40">
        <v>0</v>
      </c>
      <c r="L1738" s="40">
        <v>0</v>
      </c>
      <c r="M1738" s="40">
        <v>0</v>
      </c>
      <c r="N1738" s="40">
        <v>0</v>
      </c>
      <c r="O1738" s="40">
        <v>0</v>
      </c>
      <c r="P1738" s="141">
        <f t="shared" si="123"/>
        <v>0</v>
      </c>
    </row>
    <row r="1739" spans="1:16" hidden="1" x14ac:dyDescent="0.25">
      <c r="A1739" s="255" t="str">
        <f>IF(B1739=1,A1691,"")</f>
        <v/>
      </c>
      <c r="B1739" s="39" t="str">
        <f t="shared" si="122"/>
        <v/>
      </c>
      <c r="C1739" s="137">
        <f>VLOOKUP($Y$57,CAD!$J$7:$K$31,2,0)</f>
        <v>0</v>
      </c>
      <c r="D1739" s="40">
        <v>0</v>
      </c>
      <c r="E1739" s="40">
        <v>0</v>
      </c>
      <c r="F1739" s="40">
        <v>0</v>
      </c>
      <c r="G1739" s="40">
        <v>0</v>
      </c>
      <c r="H1739" s="40">
        <v>0</v>
      </c>
      <c r="I1739" s="40">
        <v>0</v>
      </c>
      <c r="J1739" s="40">
        <v>0</v>
      </c>
      <c r="K1739" s="40">
        <v>0</v>
      </c>
      <c r="L1739" s="40">
        <v>0</v>
      </c>
      <c r="M1739" s="40">
        <v>0</v>
      </c>
      <c r="N1739" s="40">
        <v>0</v>
      </c>
      <c r="O1739" s="40">
        <v>0</v>
      </c>
      <c r="P1739" s="141">
        <f t="shared" si="123"/>
        <v>0</v>
      </c>
    </row>
    <row r="1740" spans="1:16" hidden="1" x14ac:dyDescent="0.25">
      <c r="A1740" s="255" t="str">
        <f>IF(B1740=1,A1691,"")</f>
        <v/>
      </c>
      <c r="B1740" s="39" t="str">
        <f t="shared" si="122"/>
        <v/>
      </c>
      <c r="C1740" s="137">
        <f>VLOOKUP($Y$58,CAD!$J$7:$K$31,2,0)</f>
        <v>0</v>
      </c>
      <c r="D1740" s="40">
        <v>0</v>
      </c>
      <c r="E1740" s="40">
        <v>0</v>
      </c>
      <c r="F1740" s="40">
        <v>0</v>
      </c>
      <c r="G1740" s="40">
        <v>0</v>
      </c>
      <c r="H1740" s="40">
        <v>0</v>
      </c>
      <c r="I1740" s="40">
        <v>0</v>
      </c>
      <c r="J1740" s="40">
        <v>0</v>
      </c>
      <c r="K1740" s="40">
        <v>0</v>
      </c>
      <c r="L1740" s="40">
        <v>0</v>
      </c>
      <c r="M1740" s="40">
        <v>0</v>
      </c>
      <c r="N1740" s="40">
        <v>0</v>
      </c>
      <c r="O1740" s="40">
        <v>0</v>
      </c>
      <c r="P1740" s="141">
        <f t="shared" si="123"/>
        <v>0</v>
      </c>
    </row>
    <row r="1741" spans="1:16" hidden="1" x14ac:dyDescent="0.25">
      <c r="A1741" s="255" t="str">
        <f>IF(B1741=1,A1691,"")</f>
        <v/>
      </c>
      <c r="B1741" s="39" t="str">
        <f t="shared" si="122"/>
        <v/>
      </c>
      <c r="C1741" s="137">
        <f>VLOOKUP($Y$59,CAD!$J$7:$K$31,2,0)</f>
        <v>0</v>
      </c>
      <c r="D1741" s="40">
        <v>0</v>
      </c>
      <c r="E1741" s="40">
        <v>0</v>
      </c>
      <c r="F1741" s="40">
        <v>0</v>
      </c>
      <c r="G1741" s="40">
        <v>0</v>
      </c>
      <c r="H1741" s="40">
        <v>0</v>
      </c>
      <c r="I1741" s="40">
        <v>0</v>
      </c>
      <c r="J1741" s="40">
        <v>0</v>
      </c>
      <c r="K1741" s="40">
        <v>0</v>
      </c>
      <c r="L1741" s="40">
        <v>0</v>
      </c>
      <c r="M1741" s="40">
        <v>0</v>
      </c>
      <c r="N1741" s="40">
        <v>0</v>
      </c>
      <c r="O1741" s="40">
        <v>0</v>
      </c>
      <c r="P1741" s="141">
        <f t="shared" si="123"/>
        <v>0</v>
      </c>
    </row>
    <row r="1742" spans="1:16" hidden="1" x14ac:dyDescent="0.25">
      <c r="A1742" s="255">
        <f>A1689</f>
        <v>2050</v>
      </c>
    </row>
    <row r="1743" spans="1:16" hidden="1" x14ac:dyDescent="0.25">
      <c r="A1743" s="255">
        <f>A1689</f>
        <v>2050</v>
      </c>
      <c r="C1743" s="63" t="s">
        <v>204</v>
      </c>
      <c r="D1743" s="34">
        <f>D1689-D1691</f>
        <v>0</v>
      </c>
      <c r="E1743" s="34">
        <f t="shared" ref="E1743:P1743" si="124">E1689-E1691</f>
        <v>0</v>
      </c>
      <c r="F1743" s="34">
        <f t="shared" si="124"/>
        <v>0</v>
      </c>
      <c r="G1743" s="34">
        <f t="shared" si="124"/>
        <v>0</v>
      </c>
      <c r="H1743" s="34">
        <f t="shared" si="124"/>
        <v>0</v>
      </c>
      <c r="I1743" s="34">
        <f t="shared" si="124"/>
        <v>0</v>
      </c>
      <c r="J1743" s="34">
        <f t="shared" si="124"/>
        <v>0</v>
      </c>
      <c r="K1743" s="34">
        <f t="shared" si="124"/>
        <v>0</v>
      </c>
      <c r="L1743" s="34">
        <f t="shared" si="124"/>
        <v>0</v>
      </c>
      <c r="M1743" s="34">
        <f t="shared" si="124"/>
        <v>0</v>
      </c>
      <c r="N1743" s="34">
        <f t="shared" si="124"/>
        <v>0</v>
      </c>
      <c r="O1743" s="34">
        <f t="shared" si="124"/>
        <v>0</v>
      </c>
      <c r="P1743" s="34">
        <f t="shared" si="124"/>
        <v>0</v>
      </c>
    </row>
    <row r="1744" spans="1:16" hidden="1" x14ac:dyDescent="0.25"/>
    <row r="1745" spans="1:17" ht="15" hidden="1" customHeight="1" thickBot="1" x14ac:dyDescent="0.3">
      <c r="A1745" s="255">
        <f>A1689+1</f>
        <v>2051</v>
      </c>
      <c r="B1745" s="41"/>
      <c r="C1745" s="147" t="s">
        <v>202</v>
      </c>
      <c r="D1745" s="148">
        <f>PREV_R!D1776</f>
        <v>0</v>
      </c>
      <c r="E1745" s="148">
        <f>PREV_R!E1776</f>
        <v>0</v>
      </c>
      <c r="F1745" s="148">
        <f>PREV_R!F1776</f>
        <v>0</v>
      </c>
      <c r="G1745" s="148">
        <f>PREV_R!G1776</f>
        <v>0</v>
      </c>
      <c r="H1745" s="148">
        <f>PREV_R!H1776</f>
        <v>0</v>
      </c>
      <c r="I1745" s="148">
        <f>PREV_R!I1776</f>
        <v>0</v>
      </c>
      <c r="J1745" s="148">
        <f>PREV_R!J1776</f>
        <v>0</v>
      </c>
      <c r="K1745" s="148">
        <f>PREV_R!K1776</f>
        <v>0</v>
      </c>
      <c r="L1745" s="148">
        <f>PREV_R!L1776</f>
        <v>0</v>
      </c>
      <c r="M1745" s="148">
        <f>PREV_R!M1776</f>
        <v>0</v>
      </c>
      <c r="N1745" s="148">
        <f>PREV_R!N1776</f>
        <v>0</v>
      </c>
      <c r="O1745" s="148">
        <f>PREV_R!O1776</f>
        <v>0</v>
      </c>
      <c r="P1745" s="148">
        <f>SUM(D1745:O1745)</f>
        <v>0</v>
      </c>
      <c r="Q1745" s="9"/>
    </row>
    <row r="1746" spans="1:17" ht="15" hidden="1" customHeight="1" x14ac:dyDescent="0.25">
      <c r="A1746" s="255">
        <f>A1745</f>
        <v>2051</v>
      </c>
      <c r="B1746" s="41"/>
      <c r="C1746" s="107"/>
      <c r="D1746" s="107"/>
      <c r="E1746" s="107"/>
      <c r="F1746" s="107"/>
      <c r="G1746" s="107"/>
      <c r="H1746" s="107"/>
      <c r="I1746" s="107"/>
      <c r="J1746" s="107"/>
      <c r="K1746" s="107"/>
      <c r="L1746" s="107"/>
      <c r="M1746" s="107"/>
      <c r="N1746" s="107"/>
      <c r="O1746" s="107"/>
      <c r="P1746" s="107"/>
      <c r="Q1746" s="9"/>
    </row>
    <row r="1747" spans="1:17" ht="15" hidden="1" customHeight="1" thickBot="1" x14ac:dyDescent="0.3">
      <c r="A1747" s="255">
        <f>A1745</f>
        <v>2051</v>
      </c>
      <c r="B1747" s="41"/>
      <c r="C1747" s="131" t="s">
        <v>203</v>
      </c>
      <c r="D1747" s="132">
        <f>SUM(D1748:D1797)</f>
        <v>0</v>
      </c>
      <c r="E1747" s="132">
        <f t="shared" ref="E1747:O1747" si="125">SUM(E1748:E1797)</f>
        <v>0</v>
      </c>
      <c r="F1747" s="132">
        <f t="shared" si="125"/>
        <v>0</v>
      </c>
      <c r="G1747" s="132">
        <f t="shared" si="125"/>
        <v>0</v>
      </c>
      <c r="H1747" s="132">
        <f t="shared" si="125"/>
        <v>0</v>
      </c>
      <c r="I1747" s="132">
        <f t="shared" si="125"/>
        <v>0</v>
      </c>
      <c r="J1747" s="132">
        <f t="shared" si="125"/>
        <v>0</v>
      </c>
      <c r="K1747" s="132">
        <f t="shared" si="125"/>
        <v>0</v>
      </c>
      <c r="L1747" s="132">
        <f t="shared" si="125"/>
        <v>0</v>
      </c>
      <c r="M1747" s="132">
        <f t="shared" si="125"/>
        <v>0</v>
      </c>
      <c r="N1747" s="132">
        <f t="shared" si="125"/>
        <v>0</v>
      </c>
      <c r="O1747" s="132">
        <f t="shared" si="125"/>
        <v>0</v>
      </c>
      <c r="P1747" s="132">
        <f>SUM(D1747:O1747)</f>
        <v>0</v>
      </c>
      <c r="Q1747" s="9"/>
    </row>
    <row r="1748" spans="1:17" hidden="1" x14ac:dyDescent="0.25">
      <c r="A1748" s="255" t="str">
        <f>IF(B1748=1,A1747,"")</f>
        <v/>
      </c>
      <c r="B1748" s="39" t="str">
        <f>IF(C1748&lt;&gt;0,1,"")</f>
        <v/>
      </c>
      <c r="C1748" s="138">
        <f>VLOOKUP($Y$10,CAD!$H$7:$I$31,2,0)</f>
        <v>0</v>
      </c>
      <c r="D1748" s="139">
        <v>0</v>
      </c>
      <c r="E1748" s="139">
        <v>0</v>
      </c>
      <c r="F1748" s="139">
        <v>0</v>
      </c>
      <c r="G1748" s="139">
        <v>0</v>
      </c>
      <c r="H1748" s="139">
        <v>0</v>
      </c>
      <c r="I1748" s="139">
        <v>0</v>
      </c>
      <c r="J1748" s="139">
        <v>0</v>
      </c>
      <c r="K1748" s="139">
        <v>0</v>
      </c>
      <c r="L1748" s="139">
        <v>0</v>
      </c>
      <c r="M1748" s="139">
        <v>0</v>
      </c>
      <c r="N1748" s="139">
        <v>0</v>
      </c>
      <c r="O1748" s="139">
        <v>0</v>
      </c>
      <c r="P1748" s="140">
        <f>SUM(D1748:O1748)</f>
        <v>0</v>
      </c>
    </row>
    <row r="1749" spans="1:17" hidden="1" x14ac:dyDescent="0.25">
      <c r="A1749" s="255" t="str">
        <f>IF(B1749=1,A1747,"")</f>
        <v/>
      </c>
      <c r="B1749" s="39" t="str">
        <f t="shared" ref="B1749:B1797" si="126">IF(C1749&lt;&gt;0,1,"")</f>
        <v/>
      </c>
      <c r="C1749" s="138">
        <f>VLOOKUP($Y$11,CAD!$H$7:$I$31,2,0)</f>
        <v>0</v>
      </c>
      <c r="D1749" s="40">
        <v>0</v>
      </c>
      <c r="E1749" s="40">
        <v>0</v>
      </c>
      <c r="F1749" s="40">
        <v>0</v>
      </c>
      <c r="G1749" s="40">
        <v>0</v>
      </c>
      <c r="H1749" s="40">
        <v>0</v>
      </c>
      <c r="I1749" s="40">
        <v>0</v>
      </c>
      <c r="J1749" s="40">
        <v>0</v>
      </c>
      <c r="K1749" s="40">
        <v>0</v>
      </c>
      <c r="L1749" s="40">
        <v>0</v>
      </c>
      <c r="M1749" s="40">
        <v>0</v>
      </c>
      <c r="N1749" s="40">
        <v>0</v>
      </c>
      <c r="O1749" s="40">
        <v>0</v>
      </c>
      <c r="P1749" s="141">
        <f t="shared" ref="P1749:P1797" si="127">SUM(D1749:O1749)</f>
        <v>0</v>
      </c>
    </row>
    <row r="1750" spans="1:17" hidden="1" x14ac:dyDescent="0.25">
      <c r="A1750" s="255" t="str">
        <f>IF(B1750=1,A1747,"")</f>
        <v/>
      </c>
      <c r="B1750" s="39" t="str">
        <f t="shared" si="126"/>
        <v/>
      </c>
      <c r="C1750" s="138">
        <f>VLOOKUP($Y$12,CAD!$H$7:$I$31,2,0)</f>
        <v>0</v>
      </c>
      <c r="D1750" s="40">
        <v>0</v>
      </c>
      <c r="E1750" s="40">
        <v>0</v>
      </c>
      <c r="F1750" s="40">
        <v>0</v>
      </c>
      <c r="G1750" s="40">
        <v>0</v>
      </c>
      <c r="H1750" s="40">
        <v>0</v>
      </c>
      <c r="I1750" s="40">
        <v>0</v>
      </c>
      <c r="J1750" s="40">
        <v>0</v>
      </c>
      <c r="K1750" s="40">
        <v>0</v>
      </c>
      <c r="L1750" s="40">
        <v>0</v>
      </c>
      <c r="M1750" s="40">
        <v>0</v>
      </c>
      <c r="N1750" s="40">
        <v>0</v>
      </c>
      <c r="O1750" s="40">
        <v>0</v>
      </c>
      <c r="P1750" s="141">
        <f t="shared" si="127"/>
        <v>0</v>
      </c>
    </row>
    <row r="1751" spans="1:17" hidden="1" x14ac:dyDescent="0.25">
      <c r="A1751" s="255" t="str">
        <f>IF(B1751=1,A1747,"")</f>
        <v/>
      </c>
      <c r="B1751" s="39" t="str">
        <f t="shared" si="126"/>
        <v/>
      </c>
      <c r="C1751" s="138">
        <f>VLOOKUP($Y$13,CAD!$H$7:$I$31,2,0)</f>
        <v>0</v>
      </c>
      <c r="D1751" s="40">
        <v>0</v>
      </c>
      <c r="E1751" s="40">
        <v>0</v>
      </c>
      <c r="F1751" s="40">
        <v>0</v>
      </c>
      <c r="G1751" s="40">
        <v>0</v>
      </c>
      <c r="H1751" s="40">
        <v>0</v>
      </c>
      <c r="I1751" s="40">
        <v>0</v>
      </c>
      <c r="J1751" s="40">
        <v>0</v>
      </c>
      <c r="K1751" s="40">
        <v>0</v>
      </c>
      <c r="L1751" s="40">
        <v>0</v>
      </c>
      <c r="M1751" s="40">
        <v>0</v>
      </c>
      <c r="N1751" s="40">
        <v>0</v>
      </c>
      <c r="O1751" s="40">
        <v>0</v>
      </c>
      <c r="P1751" s="141">
        <f t="shared" si="127"/>
        <v>0</v>
      </c>
    </row>
    <row r="1752" spans="1:17" hidden="1" x14ac:dyDescent="0.25">
      <c r="A1752" s="255" t="str">
        <f>IF(B1752=1,A1747,"")</f>
        <v/>
      </c>
      <c r="B1752" s="39" t="str">
        <f t="shared" si="126"/>
        <v/>
      </c>
      <c r="C1752" s="138">
        <f>VLOOKUP($Y$14,CAD!$H$7:$I$31,2,0)</f>
        <v>0</v>
      </c>
      <c r="D1752" s="40">
        <v>0</v>
      </c>
      <c r="E1752" s="40">
        <v>0</v>
      </c>
      <c r="F1752" s="40">
        <v>0</v>
      </c>
      <c r="G1752" s="40">
        <v>0</v>
      </c>
      <c r="H1752" s="40">
        <v>0</v>
      </c>
      <c r="I1752" s="40">
        <v>0</v>
      </c>
      <c r="J1752" s="40">
        <v>0</v>
      </c>
      <c r="K1752" s="40">
        <v>0</v>
      </c>
      <c r="L1752" s="40">
        <v>0</v>
      </c>
      <c r="M1752" s="40">
        <v>0</v>
      </c>
      <c r="N1752" s="40">
        <v>0</v>
      </c>
      <c r="O1752" s="40">
        <v>0</v>
      </c>
      <c r="P1752" s="141">
        <f t="shared" si="127"/>
        <v>0</v>
      </c>
    </row>
    <row r="1753" spans="1:17" hidden="1" x14ac:dyDescent="0.25">
      <c r="A1753" s="255" t="str">
        <f>IF(B1753=1,A1747,"")</f>
        <v/>
      </c>
      <c r="B1753" s="39" t="str">
        <f t="shared" si="126"/>
        <v/>
      </c>
      <c r="C1753" s="138">
        <f>VLOOKUP($Y$15,CAD!$H$7:$I$31,2,0)</f>
        <v>0</v>
      </c>
      <c r="D1753" s="40">
        <v>0</v>
      </c>
      <c r="E1753" s="40">
        <v>0</v>
      </c>
      <c r="F1753" s="40">
        <v>0</v>
      </c>
      <c r="G1753" s="40">
        <v>0</v>
      </c>
      <c r="H1753" s="40">
        <v>0</v>
      </c>
      <c r="I1753" s="40">
        <v>0</v>
      </c>
      <c r="J1753" s="40">
        <v>0</v>
      </c>
      <c r="K1753" s="40">
        <v>0</v>
      </c>
      <c r="L1753" s="40">
        <v>0</v>
      </c>
      <c r="M1753" s="40">
        <v>0</v>
      </c>
      <c r="N1753" s="40">
        <v>0</v>
      </c>
      <c r="O1753" s="40">
        <v>0</v>
      </c>
      <c r="P1753" s="141">
        <f t="shared" si="127"/>
        <v>0</v>
      </c>
    </row>
    <row r="1754" spans="1:17" hidden="1" x14ac:dyDescent="0.25">
      <c r="A1754" s="255" t="str">
        <f>IF(B1754=1,A1747,"")</f>
        <v/>
      </c>
      <c r="B1754" s="39" t="str">
        <f t="shared" si="126"/>
        <v/>
      </c>
      <c r="C1754" s="138">
        <f>VLOOKUP($Y$16,CAD!$H$7:$I$31,2,0)</f>
        <v>0</v>
      </c>
      <c r="D1754" s="40">
        <v>0</v>
      </c>
      <c r="E1754" s="40">
        <v>0</v>
      </c>
      <c r="F1754" s="40">
        <v>0</v>
      </c>
      <c r="G1754" s="40">
        <v>0</v>
      </c>
      <c r="H1754" s="40">
        <v>0</v>
      </c>
      <c r="I1754" s="40">
        <v>0</v>
      </c>
      <c r="J1754" s="40">
        <v>0</v>
      </c>
      <c r="K1754" s="40">
        <v>0</v>
      </c>
      <c r="L1754" s="40">
        <v>0</v>
      </c>
      <c r="M1754" s="40">
        <v>0</v>
      </c>
      <c r="N1754" s="40">
        <v>0</v>
      </c>
      <c r="O1754" s="40">
        <v>0</v>
      </c>
      <c r="P1754" s="141">
        <f t="shared" si="127"/>
        <v>0</v>
      </c>
    </row>
    <row r="1755" spans="1:17" hidden="1" x14ac:dyDescent="0.25">
      <c r="A1755" s="255" t="str">
        <f>IF(B1755=1,A1747,"")</f>
        <v/>
      </c>
      <c r="B1755" s="39" t="str">
        <f t="shared" si="126"/>
        <v/>
      </c>
      <c r="C1755" s="138">
        <f>VLOOKUP($Y$17,CAD!$H$7:$I$31,2,0)</f>
        <v>0</v>
      </c>
      <c r="D1755" s="40">
        <v>0</v>
      </c>
      <c r="E1755" s="40">
        <v>0</v>
      </c>
      <c r="F1755" s="40">
        <v>0</v>
      </c>
      <c r="G1755" s="40">
        <v>0</v>
      </c>
      <c r="H1755" s="40">
        <v>0</v>
      </c>
      <c r="I1755" s="40">
        <v>0</v>
      </c>
      <c r="J1755" s="40">
        <v>0</v>
      </c>
      <c r="K1755" s="40">
        <v>0</v>
      </c>
      <c r="L1755" s="40">
        <v>0</v>
      </c>
      <c r="M1755" s="40">
        <v>0</v>
      </c>
      <c r="N1755" s="40">
        <v>0</v>
      </c>
      <c r="O1755" s="40">
        <v>0</v>
      </c>
      <c r="P1755" s="141">
        <f t="shared" si="127"/>
        <v>0</v>
      </c>
    </row>
    <row r="1756" spans="1:17" hidden="1" x14ac:dyDescent="0.25">
      <c r="A1756" s="255" t="str">
        <f>IF(B1756=1,A1747,"")</f>
        <v/>
      </c>
      <c r="B1756" s="39" t="str">
        <f t="shared" si="126"/>
        <v/>
      </c>
      <c r="C1756" s="138">
        <f>VLOOKUP($Y$18,CAD!$H$7:$I$31,2,0)</f>
        <v>0</v>
      </c>
      <c r="D1756" s="40">
        <v>0</v>
      </c>
      <c r="E1756" s="40">
        <v>0</v>
      </c>
      <c r="F1756" s="40">
        <v>0</v>
      </c>
      <c r="G1756" s="40">
        <v>0</v>
      </c>
      <c r="H1756" s="40">
        <v>0</v>
      </c>
      <c r="I1756" s="40">
        <v>0</v>
      </c>
      <c r="J1756" s="40">
        <v>0</v>
      </c>
      <c r="K1756" s="40">
        <v>0</v>
      </c>
      <c r="L1756" s="40">
        <v>0</v>
      </c>
      <c r="M1756" s="40">
        <v>0</v>
      </c>
      <c r="N1756" s="40">
        <v>0</v>
      </c>
      <c r="O1756" s="40">
        <v>0</v>
      </c>
      <c r="P1756" s="141">
        <f t="shared" si="127"/>
        <v>0</v>
      </c>
    </row>
    <row r="1757" spans="1:17" hidden="1" x14ac:dyDescent="0.25">
      <c r="A1757" s="255" t="str">
        <f>IF(B1757=1,A1747,"")</f>
        <v/>
      </c>
      <c r="B1757" s="39" t="str">
        <f t="shared" si="126"/>
        <v/>
      </c>
      <c r="C1757" s="138">
        <f>VLOOKUP($Y$19,CAD!$H$7:$I$31,2,0)</f>
        <v>0</v>
      </c>
      <c r="D1757" s="40">
        <v>0</v>
      </c>
      <c r="E1757" s="40">
        <v>0</v>
      </c>
      <c r="F1757" s="40">
        <v>0</v>
      </c>
      <c r="G1757" s="40">
        <v>0</v>
      </c>
      <c r="H1757" s="40">
        <v>0</v>
      </c>
      <c r="I1757" s="40">
        <v>0</v>
      </c>
      <c r="J1757" s="40">
        <v>0</v>
      </c>
      <c r="K1757" s="40">
        <v>0</v>
      </c>
      <c r="L1757" s="40">
        <v>0</v>
      </c>
      <c r="M1757" s="40">
        <v>0</v>
      </c>
      <c r="N1757" s="40">
        <v>0</v>
      </c>
      <c r="O1757" s="40">
        <v>0</v>
      </c>
      <c r="P1757" s="141">
        <f t="shared" si="127"/>
        <v>0</v>
      </c>
    </row>
    <row r="1758" spans="1:17" hidden="1" x14ac:dyDescent="0.25">
      <c r="A1758" s="255" t="str">
        <f>IF(B1758=1,A1747,"")</f>
        <v/>
      </c>
      <c r="B1758" s="39" t="str">
        <f t="shared" si="126"/>
        <v/>
      </c>
      <c r="C1758" s="138">
        <f>VLOOKUP($Y$20,CAD!$H$7:$I$31,2,0)</f>
        <v>0</v>
      </c>
      <c r="D1758" s="40">
        <v>0</v>
      </c>
      <c r="E1758" s="40">
        <v>0</v>
      </c>
      <c r="F1758" s="40">
        <v>0</v>
      </c>
      <c r="G1758" s="40">
        <v>0</v>
      </c>
      <c r="H1758" s="40">
        <v>0</v>
      </c>
      <c r="I1758" s="40">
        <v>0</v>
      </c>
      <c r="J1758" s="40">
        <v>0</v>
      </c>
      <c r="K1758" s="40">
        <v>0</v>
      </c>
      <c r="L1758" s="40">
        <v>0</v>
      </c>
      <c r="M1758" s="40">
        <v>0</v>
      </c>
      <c r="N1758" s="40">
        <v>0</v>
      </c>
      <c r="O1758" s="40">
        <v>0</v>
      </c>
      <c r="P1758" s="141">
        <f t="shared" si="127"/>
        <v>0</v>
      </c>
    </row>
    <row r="1759" spans="1:17" hidden="1" x14ac:dyDescent="0.25">
      <c r="A1759" s="255" t="str">
        <f>IF(B1759=1,A1747,"")</f>
        <v/>
      </c>
      <c r="B1759" s="39" t="str">
        <f t="shared" si="126"/>
        <v/>
      </c>
      <c r="C1759" s="138">
        <f>VLOOKUP($Y$21,CAD!$H$7:$I$31,2,0)</f>
        <v>0</v>
      </c>
      <c r="D1759" s="40">
        <v>0</v>
      </c>
      <c r="E1759" s="40">
        <v>0</v>
      </c>
      <c r="F1759" s="40">
        <v>0</v>
      </c>
      <c r="G1759" s="40">
        <v>0</v>
      </c>
      <c r="H1759" s="40">
        <v>0</v>
      </c>
      <c r="I1759" s="40">
        <v>0</v>
      </c>
      <c r="J1759" s="40">
        <v>0</v>
      </c>
      <c r="K1759" s="40">
        <v>0</v>
      </c>
      <c r="L1759" s="40">
        <v>0</v>
      </c>
      <c r="M1759" s="40">
        <v>0</v>
      </c>
      <c r="N1759" s="40">
        <v>0</v>
      </c>
      <c r="O1759" s="40">
        <v>0</v>
      </c>
      <c r="P1759" s="141">
        <f t="shared" si="127"/>
        <v>0</v>
      </c>
    </row>
    <row r="1760" spans="1:17" hidden="1" x14ac:dyDescent="0.25">
      <c r="A1760" s="255" t="str">
        <f>IF(B1760=1,A1747,"")</f>
        <v/>
      </c>
      <c r="B1760" s="39" t="str">
        <f t="shared" si="126"/>
        <v/>
      </c>
      <c r="C1760" s="138">
        <f>VLOOKUP($Y$22,CAD!$H$7:$I$31,2,0)</f>
        <v>0</v>
      </c>
      <c r="D1760" s="40">
        <v>0</v>
      </c>
      <c r="E1760" s="40">
        <v>0</v>
      </c>
      <c r="F1760" s="40">
        <v>0</v>
      </c>
      <c r="G1760" s="40">
        <v>0</v>
      </c>
      <c r="H1760" s="40">
        <v>0</v>
      </c>
      <c r="I1760" s="40">
        <v>0</v>
      </c>
      <c r="J1760" s="40">
        <v>0</v>
      </c>
      <c r="K1760" s="40">
        <v>0</v>
      </c>
      <c r="L1760" s="40">
        <v>0</v>
      </c>
      <c r="M1760" s="40">
        <v>0</v>
      </c>
      <c r="N1760" s="40">
        <v>0</v>
      </c>
      <c r="O1760" s="40">
        <v>0</v>
      </c>
      <c r="P1760" s="141">
        <f t="shared" si="127"/>
        <v>0</v>
      </c>
    </row>
    <row r="1761" spans="1:16" hidden="1" x14ac:dyDescent="0.25">
      <c r="A1761" s="255" t="str">
        <f>IF(B1761=1,A1747,"")</f>
        <v/>
      </c>
      <c r="B1761" s="39" t="str">
        <f t="shared" si="126"/>
        <v/>
      </c>
      <c r="C1761" s="138">
        <f>VLOOKUP($Y$23,CAD!$H$7:$I$31,2,0)</f>
        <v>0</v>
      </c>
      <c r="D1761" s="40">
        <v>0</v>
      </c>
      <c r="E1761" s="40">
        <v>0</v>
      </c>
      <c r="F1761" s="40">
        <v>0</v>
      </c>
      <c r="G1761" s="40">
        <v>0</v>
      </c>
      <c r="H1761" s="40">
        <v>0</v>
      </c>
      <c r="I1761" s="40">
        <v>0</v>
      </c>
      <c r="J1761" s="40">
        <v>0</v>
      </c>
      <c r="K1761" s="40">
        <v>0</v>
      </c>
      <c r="L1761" s="40">
        <v>0</v>
      </c>
      <c r="M1761" s="40">
        <v>0</v>
      </c>
      <c r="N1761" s="40">
        <v>0</v>
      </c>
      <c r="O1761" s="40">
        <v>0</v>
      </c>
      <c r="P1761" s="141">
        <f t="shared" si="127"/>
        <v>0</v>
      </c>
    </row>
    <row r="1762" spans="1:16" hidden="1" x14ac:dyDescent="0.25">
      <c r="A1762" s="255" t="str">
        <f>IF(B1762=1,A1747,"")</f>
        <v/>
      </c>
      <c r="B1762" s="39" t="str">
        <f t="shared" si="126"/>
        <v/>
      </c>
      <c r="C1762" s="138">
        <f>VLOOKUP($Y$24,CAD!$H$7:$I$31,2,0)</f>
        <v>0</v>
      </c>
      <c r="D1762" s="40">
        <v>0</v>
      </c>
      <c r="E1762" s="40">
        <v>0</v>
      </c>
      <c r="F1762" s="40">
        <v>0</v>
      </c>
      <c r="G1762" s="40">
        <v>0</v>
      </c>
      <c r="H1762" s="40">
        <v>0</v>
      </c>
      <c r="I1762" s="40">
        <v>0</v>
      </c>
      <c r="J1762" s="40">
        <v>0</v>
      </c>
      <c r="K1762" s="40">
        <v>0</v>
      </c>
      <c r="L1762" s="40">
        <v>0</v>
      </c>
      <c r="M1762" s="40">
        <v>0</v>
      </c>
      <c r="N1762" s="40">
        <v>0</v>
      </c>
      <c r="O1762" s="40">
        <v>0</v>
      </c>
      <c r="P1762" s="141">
        <f t="shared" si="127"/>
        <v>0</v>
      </c>
    </row>
    <row r="1763" spans="1:16" hidden="1" x14ac:dyDescent="0.25">
      <c r="A1763" s="255" t="str">
        <f>IF(B1763=1,A1747,"")</f>
        <v/>
      </c>
      <c r="B1763" s="39" t="str">
        <f t="shared" si="126"/>
        <v/>
      </c>
      <c r="C1763" s="138">
        <f>VLOOKUP($Y$25,CAD!$H$7:$I$31,2,0)</f>
        <v>0</v>
      </c>
      <c r="D1763" s="40">
        <v>0</v>
      </c>
      <c r="E1763" s="40">
        <v>0</v>
      </c>
      <c r="F1763" s="40">
        <v>0</v>
      </c>
      <c r="G1763" s="40">
        <v>0</v>
      </c>
      <c r="H1763" s="40">
        <v>0</v>
      </c>
      <c r="I1763" s="40">
        <v>0</v>
      </c>
      <c r="J1763" s="40">
        <v>0</v>
      </c>
      <c r="K1763" s="40">
        <v>0</v>
      </c>
      <c r="L1763" s="40">
        <v>0</v>
      </c>
      <c r="M1763" s="40">
        <v>0</v>
      </c>
      <c r="N1763" s="40">
        <v>0</v>
      </c>
      <c r="O1763" s="40">
        <v>0</v>
      </c>
      <c r="P1763" s="141">
        <f t="shared" si="127"/>
        <v>0</v>
      </c>
    </row>
    <row r="1764" spans="1:16" hidden="1" x14ac:dyDescent="0.25">
      <c r="A1764" s="255" t="str">
        <f>IF(B1764=1,A1747,"")</f>
        <v/>
      </c>
      <c r="B1764" s="39" t="str">
        <f t="shared" si="126"/>
        <v/>
      </c>
      <c r="C1764" s="138">
        <f>VLOOKUP($Y$26,CAD!$H$7:$I$31,2,0)</f>
        <v>0</v>
      </c>
      <c r="D1764" s="40">
        <v>0</v>
      </c>
      <c r="E1764" s="40">
        <v>0</v>
      </c>
      <c r="F1764" s="40">
        <v>0</v>
      </c>
      <c r="G1764" s="40">
        <v>0</v>
      </c>
      <c r="H1764" s="40">
        <v>0</v>
      </c>
      <c r="I1764" s="40">
        <v>0</v>
      </c>
      <c r="J1764" s="40">
        <v>0</v>
      </c>
      <c r="K1764" s="40">
        <v>0</v>
      </c>
      <c r="L1764" s="40">
        <v>0</v>
      </c>
      <c r="M1764" s="40">
        <v>0</v>
      </c>
      <c r="N1764" s="40">
        <v>0</v>
      </c>
      <c r="O1764" s="40">
        <v>0</v>
      </c>
      <c r="P1764" s="141">
        <f t="shared" si="127"/>
        <v>0</v>
      </c>
    </row>
    <row r="1765" spans="1:16" hidden="1" x14ac:dyDescent="0.25">
      <c r="A1765" s="255" t="str">
        <f>IF(B1765=1,A1747,"")</f>
        <v/>
      </c>
      <c r="B1765" s="39" t="str">
        <f t="shared" si="126"/>
        <v/>
      </c>
      <c r="C1765" s="138">
        <f>VLOOKUP($Y$27,CAD!$H$7:$I$31,2,0)</f>
        <v>0</v>
      </c>
      <c r="D1765" s="40">
        <v>0</v>
      </c>
      <c r="E1765" s="40">
        <v>0</v>
      </c>
      <c r="F1765" s="40">
        <v>0</v>
      </c>
      <c r="G1765" s="40">
        <v>0</v>
      </c>
      <c r="H1765" s="40">
        <v>0</v>
      </c>
      <c r="I1765" s="40">
        <v>0</v>
      </c>
      <c r="J1765" s="40">
        <v>0</v>
      </c>
      <c r="K1765" s="40">
        <v>0</v>
      </c>
      <c r="L1765" s="40">
        <v>0</v>
      </c>
      <c r="M1765" s="40">
        <v>0</v>
      </c>
      <c r="N1765" s="40">
        <v>0</v>
      </c>
      <c r="O1765" s="40">
        <v>0</v>
      </c>
      <c r="P1765" s="141">
        <f t="shared" si="127"/>
        <v>0</v>
      </c>
    </row>
    <row r="1766" spans="1:16" hidden="1" x14ac:dyDescent="0.25">
      <c r="A1766" s="255" t="str">
        <f>IF(B1766=1,A1747,"")</f>
        <v/>
      </c>
      <c r="B1766" s="39" t="str">
        <f t="shared" si="126"/>
        <v/>
      </c>
      <c r="C1766" s="138">
        <f>VLOOKUP($Y$28,CAD!$H$7:$I$31,2,0)</f>
        <v>0</v>
      </c>
      <c r="D1766" s="40">
        <v>0</v>
      </c>
      <c r="E1766" s="40">
        <v>0</v>
      </c>
      <c r="F1766" s="40">
        <v>0</v>
      </c>
      <c r="G1766" s="40">
        <v>0</v>
      </c>
      <c r="H1766" s="40">
        <v>0</v>
      </c>
      <c r="I1766" s="40">
        <v>0</v>
      </c>
      <c r="J1766" s="40">
        <v>0</v>
      </c>
      <c r="K1766" s="40">
        <v>0</v>
      </c>
      <c r="L1766" s="40">
        <v>0</v>
      </c>
      <c r="M1766" s="40">
        <v>0</v>
      </c>
      <c r="N1766" s="40">
        <v>0</v>
      </c>
      <c r="O1766" s="40">
        <v>0</v>
      </c>
      <c r="P1766" s="141">
        <f t="shared" si="127"/>
        <v>0</v>
      </c>
    </row>
    <row r="1767" spans="1:16" hidden="1" x14ac:dyDescent="0.25">
      <c r="A1767" s="255" t="str">
        <f>IF(B1767=1,A1747,"")</f>
        <v/>
      </c>
      <c r="B1767" s="39" t="str">
        <f t="shared" si="126"/>
        <v/>
      </c>
      <c r="C1767" s="138">
        <f>VLOOKUP($Y$29,CAD!$H$7:$I$31,2,0)</f>
        <v>0</v>
      </c>
      <c r="D1767" s="40">
        <v>0</v>
      </c>
      <c r="E1767" s="40">
        <v>0</v>
      </c>
      <c r="F1767" s="40">
        <v>0</v>
      </c>
      <c r="G1767" s="40">
        <v>0</v>
      </c>
      <c r="H1767" s="40">
        <v>0</v>
      </c>
      <c r="I1767" s="40">
        <v>0</v>
      </c>
      <c r="J1767" s="40">
        <v>0</v>
      </c>
      <c r="K1767" s="40">
        <v>0</v>
      </c>
      <c r="L1767" s="40">
        <v>0</v>
      </c>
      <c r="M1767" s="40">
        <v>0</v>
      </c>
      <c r="N1767" s="40">
        <v>0</v>
      </c>
      <c r="O1767" s="40">
        <v>0</v>
      </c>
      <c r="P1767" s="141">
        <f t="shared" si="127"/>
        <v>0</v>
      </c>
    </row>
    <row r="1768" spans="1:16" hidden="1" x14ac:dyDescent="0.25">
      <c r="A1768" s="255" t="str">
        <f>IF(B1768=1,A1747,"")</f>
        <v/>
      </c>
      <c r="B1768" s="39" t="str">
        <f t="shared" si="126"/>
        <v/>
      </c>
      <c r="C1768" s="138">
        <f>VLOOKUP($Y$30,CAD!$H$7:$I$31,2,0)</f>
        <v>0</v>
      </c>
      <c r="D1768" s="40">
        <v>0</v>
      </c>
      <c r="E1768" s="40">
        <v>0</v>
      </c>
      <c r="F1768" s="40">
        <v>0</v>
      </c>
      <c r="G1768" s="40">
        <v>0</v>
      </c>
      <c r="H1768" s="40">
        <v>0</v>
      </c>
      <c r="I1768" s="40">
        <v>0</v>
      </c>
      <c r="J1768" s="40">
        <v>0</v>
      </c>
      <c r="K1768" s="40">
        <v>0</v>
      </c>
      <c r="L1768" s="40">
        <v>0</v>
      </c>
      <c r="M1768" s="40">
        <v>0</v>
      </c>
      <c r="N1768" s="40">
        <v>0</v>
      </c>
      <c r="O1768" s="40">
        <v>0</v>
      </c>
      <c r="P1768" s="141">
        <f t="shared" si="127"/>
        <v>0</v>
      </c>
    </row>
    <row r="1769" spans="1:16" hidden="1" x14ac:dyDescent="0.25">
      <c r="A1769" s="255" t="str">
        <f>IF(B1769=1,A1747,"")</f>
        <v/>
      </c>
      <c r="B1769" s="39" t="str">
        <f t="shared" si="126"/>
        <v/>
      </c>
      <c r="C1769" s="138">
        <f>VLOOKUP($Y$31,CAD!$H$7:$I$31,2,0)</f>
        <v>0</v>
      </c>
      <c r="D1769" s="40">
        <v>0</v>
      </c>
      <c r="E1769" s="40">
        <v>0</v>
      </c>
      <c r="F1769" s="40">
        <v>0</v>
      </c>
      <c r="G1769" s="40">
        <v>0</v>
      </c>
      <c r="H1769" s="40">
        <v>0</v>
      </c>
      <c r="I1769" s="40">
        <v>0</v>
      </c>
      <c r="J1769" s="40">
        <v>0</v>
      </c>
      <c r="K1769" s="40">
        <v>0</v>
      </c>
      <c r="L1769" s="40">
        <v>0</v>
      </c>
      <c r="M1769" s="40">
        <v>0</v>
      </c>
      <c r="N1769" s="40">
        <v>0</v>
      </c>
      <c r="O1769" s="40">
        <v>0</v>
      </c>
      <c r="P1769" s="141">
        <f t="shared" si="127"/>
        <v>0</v>
      </c>
    </row>
    <row r="1770" spans="1:16" hidden="1" x14ac:dyDescent="0.25">
      <c r="A1770" s="255" t="str">
        <f>IF(B1770=1,A1747,"")</f>
        <v/>
      </c>
      <c r="B1770" s="39" t="str">
        <f t="shared" si="126"/>
        <v/>
      </c>
      <c r="C1770" s="138">
        <f>VLOOKUP($Y$32,CAD!$H$7:$I$31,2,0)</f>
        <v>0</v>
      </c>
      <c r="D1770" s="40">
        <v>0</v>
      </c>
      <c r="E1770" s="40">
        <v>0</v>
      </c>
      <c r="F1770" s="40">
        <v>0</v>
      </c>
      <c r="G1770" s="40">
        <v>0</v>
      </c>
      <c r="H1770" s="40">
        <v>0</v>
      </c>
      <c r="I1770" s="40">
        <v>0</v>
      </c>
      <c r="J1770" s="40">
        <v>0</v>
      </c>
      <c r="K1770" s="40">
        <v>0</v>
      </c>
      <c r="L1770" s="40">
        <v>0</v>
      </c>
      <c r="M1770" s="40">
        <v>0</v>
      </c>
      <c r="N1770" s="40">
        <v>0</v>
      </c>
      <c r="O1770" s="40">
        <v>0</v>
      </c>
      <c r="P1770" s="141">
        <f t="shared" si="127"/>
        <v>0</v>
      </c>
    </row>
    <row r="1771" spans="1:16" hidden="1" x14ac:dyDescent="0.25">
      <c r="A1771" s="255" t="str">
        <f>IF(B1771=1,A1747,"")</f>
        <v/>
      </c>
      <c r="B1771" s="39" t="str">
        <f t="shared" si="126"/>
        <v/>
      </c>
      <c r="C1771" s="138">
        <f>VLOOKUP($Y$33,CAD!$H$7:$I$31,2,0)</f>
        <v>0</v>
      </c>
      <c r="D1771" s="40">
        <v>0</v>
      </c>
      <c r="E1771" s="40">
        <v>0</v>
      </c>
      <c r="F1771" s="40">
        <v>0</v>
      </c>
      <c r="G1771" s="40">
        <v>0</v>
      </c>
      <c r="H1771" s="40">
        <v>0</v>
      </c>
      <c r="I1771" s="40">
        <v>0</v>
      </c>
      <c r="J1771" s="40">
        <v>0</v>
      </c>
      <c r="K1771" s="40">
        <v>0</v>
      </c>
      <c r="L1771" s="40">
        <v>0</v>
      </c>
      <c r="M1771" s="40">
        <v>0</v>
      </c>
      <c r="N1771" s="40">
        <v>0</v>
      </c>
      <c r="O1771" s="40">
        <v>0</v>
      </c>
      <c r="P1771" s="141">
        <f t="shared" si="127"/>
        <v>0</v>
      </c>
    </row>
    <row r="1772" spans="1:16" hidden="1" x14ac:dyDescent="0.25">
      <c r="A1772" s="255" t="str">
        <f>IF(B1772=1,A1747,"")</f>
        <v/>
      </c>
      <c r="B1772" s="39" t="str">
        <f t="shared" si="126"/>
        <v/>
      </c>
      <c r="C1772" s="138">
        <f>VLOOKUP($Y$34,CAD!$H$7:$I$31,2,0)</f>
        <v>0</v>
      </c>
      <c r="D1772" s="40">
        <v>0</v>
      </c>
      <c r="E1772" s="40">
        <v>0</v>
      </c>
      <c r="F1772" s="40">
        <v>0</v>
      </c>
      <c r="G1772" s="40">
        <v>0</v>
      </c>
      <c r="H1772" s="40">
        <v>0</v>
      </c>
      <c r="I1772" s="40">
        <v>0</v>
      </c>
      <c r="J1772" s="40">
        <v>0</v>
      </c>
      <c r="K1772" s="40">
        <v>0</v>
      </c>
      <c r="L1772" s="40">
        <v>0</v>
      </c>
      <c r="M1772" s="40">
        <v>0</v>
      </c>
      <c r="N1772" s="40">
        <v>0</v>
      </c>
      <c r="O1772" s="40">
        <v>0</v>
      </c>
      <c r="P1772" s="141">
        <f t="shared" si="127"/>
        <v>0</v>
      </c>
    </row>
    <row r="1773" spans="1:16" hidden="1" x14ac:dyDescent="0.25">
      <c r="A1773" s="255" t="str">
        <f>IF(B1773=1,A1747,"")</f>
        <v/>
      </c>
      <c r="B1773" s="39" t="str">
        <f t="shared" si="126"/>
        <v/>
      </c>
      <c r="C1773" s="137">
        <f>VLOOKUP($Y$35,CAD!$J$7:$K$31,2,0)</f>
        <v>0</v>
      </c>
      <c r="D1773" s="40">
        <v>0</v>
      </c>
      <c r="E1773" s="40">
        <v>0</v>
      </c>
      <c r="F1773" s="40">
        <v>0</v>
      </c>
      <c r="G1773" s="40">
        <v>0</v>
      </c>
      <c r="H1773" s="40">
        <v>0</v>
      </c>
      <c r="I1773" s="40">
        <v>0</v>
      </c>
      <c r="J1773" s="40">
        <v>0</v>
      </c>
      <c r="K1773" s="40">
        <v>0</v>
      </c>
      <c r="L1773" s="40">
        <v>0</v>
      </c>
      <c r="M1773" s="40">
        <v>0</v>
      </c>
      <c r="N1773" s="40">
        <v>0</v>
      </c>
      <c r="O1773" s="40">
        <v>0</v>
      </c>
      <c r="P1773" s="141">
        <f t="shared" si="127"/>
        <v>0</v>
      </c>
    </row>
    <row r="1774" spans="1:16" hidden="1" x14ac:dyDescent="0.25">
      <c r="A1774" s="255" t="str">
        <f>IF(B1774=1,A1747,"")</f>
        <v/>
      </c>
      <c r="B1774" s="39" t="str">
        <f t="shared" si="126"/>
        <v/>
      </c>
      <c r="C1774" s="137">
        <f>VLOOKUP($Y$36,CAD!$J$7:$K$31,2,0)</f>
        <v>0</v>
      </c>
      <c r="D1774" s="40">
        <v>0</v>
      </c>
      <c r="E1774" s="40">
        <v>0</v>
      </c>
      <c r="F1774" s="40">
        <v>0</v>
      </c>
      <c r="G1774" s="40">
        <v>0</v>
      </c>
      <c r="H1774" s="40">
        <v>0</v>
      </c>
      <c r="I1774" s="40">
        <v>0</v>
      </c>
      <c r="J1774" s="40">
        <v>0</v>
      </c>
      <c r="K1774" s="40">
        <v>0</v>
      </c>
      <c r="L1774" s="40">
        <v>0</v>
      </c>
      <c r="M1774" s="40">
        <v>0</v>
      </c>
      <c r="N1774" s="40">
        <v>0</v>
      </c>
      <c r="O1774" s="40">
        <v>0</v>
      </c>
      <c r="P1774" s="141">
        <f t="shared" si="127"/>
        <v>0</v>
      </c>
    </row>
    <row r="1775" spans="1:16" hidden="1" x14ac:dyDescent="0.25">
      <c r="A1775" s="255" t="str">
        <f>IF(B1775=1,A1747,"")</f>
        <v/>
      </c>
      <c r="B1775" s="39" t="str">
        <f t="shared" si="126"/>
        <v/>
      </c>
      <c r="C1775" s="137">
        <f>VLOOKUP($Y$37,CAD!$J$7:$K$31,2,0)</f>
        <v>0</v>
      </c>
      <c r="D1775" s="40">
        <v>0</v>
      </c>
      <c r="E1775" s="40">
        <v>0</v>
      </c>
      <c r="F1775" s="40">
        <v>0</v>
      </c>
      <c r="G1775" s="40">
        <v>0</v>
      </c>
      <c r="H1775" s="40">
        <v>0</v>
      </c>
      <c r="I1775" s="40">
        <v>0</v>
      </c>
      <c r="J1775" s="40">
        <v>0</v>
      </c>
      <c r="K1775" s="40">
        <v>0</v>
      </c>
      <c r="L1775" s="40">
        <v>0</v>
      </c>
      <c r="M1775" s="40">
        <v>0</v>
      </c>
      <c r="N1775" s="40">
        <v>0</v>
      </c>
      <c r="O1775" s="40">
        <v>0</v>
      </c>
      <c r="P1775" s="141">
        <f t="shared" si="127"/>
        <v>0</v>
      </c>
    </row>
    <row r="1776" spans="1:16" hidden="1" x14ac:dyDescent="0.25">
      <c r="A1776" s="255" t="str">
        <f>IF(B1776=1,A1747,"")</f>
        <v/>
      </c>
      <c r="B1776" s="39" t="str">
        <f t="shared" si="126"/>
        <v/>
      </c>
      <c r="C1776" s="137">
        <f>VLOOKUP($Y$38,CAD!$J$7:$K$31,2,0)</f>
        <v>0</v>
      </c>
      <c r="D1776" s="40">
        <v>0</v>
      </c>
      <c r="E1776" s="40">
        <v>0</v>
      </c>
      <c r="F1776" s="40">
        <v>0</v>
      </c>
      <c r="G1776" s="40">
        <v>0</v>
      </c>
      <c r="H1776" s="40">
        <v>0</v>
      </c>
      <c r="I1776" s="40">
        <v>0</v>
      </c>
      <c r="J1776" s="40">
        <v>0</v>
      </c>
      <c r="K1776" s="40">
        <v>0</v>
      </c>
      <c r="L1776" s="40">
        <v>0</v>
      </c>
      <c r="M1776" s="40">
        <v>0</v>
      </c>
      <c r="N1776" s="40">
        <v>0</v>
      </c>
      <c r="O1776" s="40">
        <v>0</v>
      </c>
      <c r="P1776" s="141">
        <f t="shared" si="127"/>
        <v>0</v>
      </c>
    </row>
    <row r="1777" spans="1:16" hidden="1" x14ac:dyDescent="0.25">
      <c r="A1777" s="255" t="str">
        <f>IF(B1777=1,A1747,"")</f>
        <v/>
      </c>
      <c r="B1777" s="39" t="str">
        <f t="shared" si="126"/>
        <v/>
      </c>
      <c r="C1777" s="137">
        <f>VLOOKUP($Y$39,CAD!$J$7:$K$31,2,0)</f>
        <v>0</v>
      </c>
      <c r="D1777" s="40">
        <v>0</v>
      </c>
      <c r="E1777" s="40">
        <v>0</v>
      </c>
      <c r="F1777" s="40">
        <v>0</v>
      </c>
      <c r="G1777" s="40">
        <v>0</v>
      </c>
      <c r="H1777" s="40">
        <v>0</v>
      </c>
      <c r="I1777" s="40">
        <v>0</v>
      </c>
      <c r="J1777" s="40">
        <v>0</v>
      </c>
      <c r="K1777" s="40">
        <v>0</v>
      </c>
      <c r="L1777" s="40">
        <v>0</v>
      </c>
      <c r="M1777" s="40">
        <v>0</v>
      </c>
      <c r="N1777" s="40">
        <v>0</v>
      </c>
      <c r="O1777" s="40">
        <v>0</v>
      </c>
      <c r="P1777" s="141">
        <f t="shared" si="127"/>
        <v>0</v>
      </c>
    </row>
    <row r="1778" spans="1:16" hidden="1" x14ac:dyDescent="0.25">
      <c r="A1778" s="255" t="str">
        <f>IF(B1778=1,A1747,"")</f>
        <v/>
      </c>
      <c r="B1778" s="39" t="str">
        <f t="shared" si="126"/>
        <v/>
      </c>
      <c r="C1778" s="137">
        <f>VLOOKUP($Y$40,CAD!$J$7:$K$31,2,0)</f>
        <v>0</v>
      </c>
      <c r="D1778" s="40">
        <v>0</v>
      </c>
      <c r="E1778" s="40">
        <v>0</v>
      </c>
      <c r="F1778" s="40">
        <v>0</v>
      </c>
      <c r="G1778" s="40">
        <v>0</v>
      </c>
      <c r="H1778" s="40">
        <v>0</v>
      </c>
      <c r="I1778" s="40">
        <v>0</v>
      </c>
      <c r="J1778" s="40">
        <v>0</v>
      </c>
      <c r="K1778" s="40">
        <v>0</v>
      </c>
      <c r="L1778" s="40">
        <v>0</v>
      </c>
      <c r="M1778" s="40">
        <v>0</v>
      </c>
      <c r="N1778" s="40">
        <v>0</v>
      </c>
      <c r="O1778" s="40">
        <v>0</v>
      </c>
      <c r="P1778" s="141">
        <f t="shared" si="127"/>
        <v>0</v>
      </c>
    </row>
    <row r="1779" spans="1:16" hidden="1" x14ac:dyDescent="0.25">
      <c r="A1779" s="255" t="str">
        <f>IF(B1779=1,A1747,"")</f>
        <v/>
      </c>
      <c r="B1779" s="39" t="str">
        <f t="shared" si="126"/>
        <v/>
      </c>
      <c r="C1779" s="137">
        <f>VLOOKUP($Y$41,CAD!$J$7:$K$31,2,0)</f>
        <v>0</v>
      </c>
      <c r="D1779" s="40">
        <v>0</v>
      </c>
      <c r="E1779" s="40">
        <v>0</v>
      </c>
      <c r="F1779" s="40">
        <v>0</v>
      </c>
      <c r="G1779" s="40">
        <v>0</v>
      </c>
      <c r="H1779" s="40">
        <v>0</v>
      </c>
      <c r="I1779" s="40">
        <v>0</v>
      </c>
      <c r="J1779" s="40">
        <v>0</v>
      </c>
      <c r="K1779" s="40">
        <v>0</v>
      </c>
      <c r="L1779" s="40">
        <v>0</v>
      </c>
      <c r="M1779" s="40">
        <v>0</v>
      </c>
      <c r="N1779" s="40">
        <v>0</v>
      </c>
      <c r="O1779" s="40">
        <v>0</v>
      </c>
      <c r="P1779" s="141">
        <f t="shared" si="127"/>
        <v>0</v>
      </c>
    </row>
    <row r="1780" spans="1:16" hidden="1" x14ac:dyDescent="0.25">
      <c r="A1780" s="255" t="str">
        <f>IF(B1780=1,A1747,"")</f>
        <v/>
      </c>
      <c r="B1780" s="39" t="str">
        <f t="shared" si="126"/>
        <v/>
      </c>
      <c r="C1780" s="137">
        <f>VLOOKUP($Y$42,CAD!$J$7:$K$31,2,0)</f>
        <v>0</v>
      </c>
      <c r="D1780" s="40">
        <v>0</v>
      </c>
      <c r="E1780" s="40">
        <v>0</v>
      </c>
      <c r="F1780" s="40">
        <v>0</v>
      </c>
      <c r="G1780" s="40">
        <v>0</v>
      </c>
      <c r="H1780" s="40">
        <v>0</v>
      </c>
      <c r="I1780" s="40">
        <v>0</v>
      </c>
      <c r="J1780" s="40">
        <v>0</v>
      </c>
      <c r="K1780" s="40">
        <v>0</v>
      </c>
      <c r="L1780" s="40">
        <v>0</v>
      </c>
      <c r="M1780" s="40">
        <v>0</v>
      </c>
      <c r="N1780" s="40">
        <v>0</v>
      </c>
      <c r="O1780" s="40">
        <v>0</v>
      </c>
      <c r="P1780" s="141">
        <f t="shared" si="127"/>
        <v>0</v>
      </c>
    </row>
    <row r="1781" spans="1:16" hidden="1" x14ac:dyDescent="0.25">
      <c r="A1781" s="255" t="str">
        <f>IF(B1781=1,A1747,"")</f>
        <v/>
      </c>
      <c r="B1781" s="39" t="str">
        <f t="shared" si="126"/>
        <v/>
      </c>
      <c r="C1781" s="137">
        <f>VLOOKUP($Y$43,CAD!$J$7:$K$31,2,0)</f>
        <v>0</v>
      </c>
      <c r="D1781" s="40">
        <v>0</v>
      </c>
      <c r="E1781" s="40">
        <v>0</v>
      </c>
      <c r="F1781" s="40">
        <v>0</v>
      </c>
      <c r="G1781" s="40">
        <v>0</v>
      </c>
      <c r="H1781" s="40">
        <v>0</v>
      </c>
      <c r="I1781" s="40">
        <v>0</v>
      </c>
      <c r="J1781" s="40">
        <v>0</v>
      </c>
      <c r="K1781" s="40">
        <v>0</v>
      </c>
      <c r="L1781" s="40">
        <v>0</v>
      </c>
      <c r="M1781" s="40">
        <v>0</v>
      </c>
      <c r="N1781" s="40">
        <v>0</v>
      </c>
      <c r="O1781" s="40">
        <v>0</v>
      </c>
      <c r="P1781" s="141">
        <f t="shared" si="127"/>
        <v>0</v>
      </c>
    </row>
    <row r="1782" spans="1:16" hidden="1" x14ac:dyDescent="0.25">
      <c r="A1782" s="255" t="str">
        <f>IF(B1782=1,A1747,"")</f>
        <v/>
      </c>
      <c r="B1782" s="39" t="str">
        <f t="shared" si="126"/>
        <v/>
      </c>
      <c r="C1782" s="137">
        <f>VLOOKUP($Y$44,CAD!$J$7:$K$31,2,0)</f>
        <v>0</v>
      </c>
      <c r="D1782" s="40">
        <v>0</v>
      </c>
      <c r="E1782" s="40">
        <v>0</v>
      </c>
      <c r="F1782" s="40">
        <v>0</v>
      </c>
      <c r="G1782" s="40">
        <v>0</v>
      </c>
      <c r="H1782" s="40">
        <v>0</v>
      </c>
      <c r="I1782" s="40">
        <v>0</v>
      </c>
      <c r="J1782" s="40">
        <v>0</v>
      </c>
      <c r="K1782" s="40">
        <v>0</v>
      </c>
      <c r="L1782" s="40">
        <v>0</v>
      </c>
      <c r="M1782" s="40">
        <v>0</v>
      </c>
      <c r="N1782" s="40">
        <v>0</v>
      </c>
      <c r="O1782" s="40">
        <v>0</v>
      </c>
      <c r="P1782" s="141">
        <f t="shared" si="127"/>
        <v>0</v>
      </c>
    </row>
    <row r="1783" spans="1:16" hidden="1" x14ac:dyDescent="0.25">
      <c r="A1783" s="255" t="str">
        <f>IF(B1783=1,A1747,"")</f>
        <v/>
      </c>
      <c r="B1783" s="39" t="str">
        <f t="shared" si="126"/>
        <v/>
      </c>
      <c r="C1783" s="137">
        <f>VLOOKUP($Y$45,CAD!$J$7:$K$31,2,0)</f>
        <v>0</v>
      </c>
      <c r="D1783" s="40">
        <v>0</v>
      </c>
      <c r="E1783" s="40">
        <v>0</v>
      </c>
      <c r="F1783" s="40">
        <v>0</v>
      </c>
      <c r="G1783" s="40">
        <v>0</v>
      </c>
      <c r="H1783" s="40">
        <v>0</v>
      </c>
      <c r="I1783" s="40">
        <v>0</v>
      </c>
      <c r="J1783" s="40">
        <v>0</v>
      </c>
      <c r="K1783" s="40">
        <v>0</v>
      </c>
      <c r="L1783" s="40">
        <v>0</v>
      </c>
      <c r="M1783" s="40">
        <v>0</v>
      </c>
      <c r="N1783" s="40">
        <v>0</v>
      </c>
      <c r="O1783" s="40">
        <v>0</v>
      </c>
      <c r="P1783" s="141">
        <f t="shared" si="127"/>
        <v>0</v>
      </c>
    </row>
    <row r="1784" spans="1:16" hidden="1" x14ac:dyDescent="0.25">
      <c r="A1784" s="255" t="str">
        <f>IF(B1784=1,A1747,"")</f>
        <v/>
      </c>
      <c r="B1784" s="39" t="str">
        <f t="shared" si="126"/>
        <v/>
      </c>
      <c r="C1784" s="137">
        <f>VLOOKUP($Y$46,CAD!$J$7:$K$31,2,0)</f>
        <v>0</v>
      </c>
      <c r="D1784" s="40">
        <v>0</v>
      </c>
      <c r="E1784" s="40">
        <v>0</v>
      </c>
      <c r="F1784" s="40">
        <v>0</v>
      </c>
      <c r="G1784" s="40">
        <v>0</v>
      </c>
      <c r="H1784" s="40">
        <v>0</v>
      </c>
      <c r="I1784" s="40">
        <v>0</v>
      </c>
      <c r="J1784" s="40">
        <v>0</v>
      </c>
      <c r="K1784" s="40">
        <v>0</v>
      </c>
      <c r="L1784" s="40">
        <v>0</v>
      </c>
      <c r="M1784" s="40">
        <v>0</v>
      </c>
      <c r="N1784" s="40">
        <v>0</v>
      </c>
      <c r="O1784" s="40">
        <v>0</v>
      </c>
      <c r="P1784" s="141">
        <f t="shared" si="127"/>
        <v>0</v>
      </c>
    </row>
    <row r="1785" spans="1:16" hidden="1" x14ac:dyDescent="0.25">
      <c r="A1785" s="255" t="str">
        <f>IF(B1785=1,A1747,"")</f>
        <v/>
      </c>
      <c r="B1785" s="39" t="str">
        <f t="shared" si="126"/>
        <v/>
      </c>
      <c r="C1785" s="137">
        <f>VLOOKUP($Y$47,CAD!$J$7:$K$31,2,0)</f>
        <v>0</v>
      </c>
      <c r="D1785" s="40">
        <v>0</v>
      </c>
      <c r="E1785" s="40">
        <v>0</v>
      </c>
      <c r="F1785" s="40">
        <v>0</v>
      </c>
      <c r="G1785" s="40">
        <v>0</v>
      </c>
      <c r="H1785" s="40">
        <v>0</v>
      </c>
      <c r="I1785" s="40">
        <v>0</v>
      </c>
      <c r="J1785" s="40">
        <v>0</v>
      </c>
      <c r="K1785" s="40">
        <v>0</v>
      </c>
      <c r="L1785" s="40">
        <v>0</v>
      </c>
      <c r="M1785" s="40">
        <v>0</v>
      </c>
      <c r="N1785" s="40">
        <v>0</v>
      </c>
      <c r="O1785" s="40">
        <v>0</v>
      </c>
      <c r="P1785" s="141">
        <f t="shared" si="127"/>
        <v>0</v>
      </c>
    </row>
    <row r="1786" spans="1:16" hidden="1" x14ac:dyDescent="0.25">
      <c r="A1786" s="255" t="str">
        <f>IF(B1786=1,A1747,"")</f>
        <v/>
      </c>
      <c r="B1786" s="39" t="str">
        <f t="shared" si="126"/>
        <v/>
      </c>
      <c r="C1786" s="137">
        <f>VLOOKUP($Y$48,CAD!$J$7:$K$31,2,0)</f>
        <v>0</v>
      </c>
      <c r="D1786" s="40">
        <v>0</v>
      </c>
      <c r="E1786" s="40">
        <v>0</v>
      </c>
      <c r="F1786" s="40">
        <v>0</v>
      </c>
      <c r="G1786" s="40">
        <v>0</v>
      </c>
      <c r="H1786" s="40">
        <v>0</v>
      </c>
      <c r="I1786" s="40">
        <v>0</v>
      </c>
      <c r="J1786" s="40">
        <v>0</v>
      </c>
      <c r="K1786" s="40">
        <v>0</v>
      </c>
      <c r="L1786" s="40">
        <v>0</v>
      </c>
      <c r="M1786" s="40">
        <v>0</v>
      </c>
      <c r="N1786" s="40">
        <v>0</v>
      </c>
      <c r="O1786" s="40">
        <v>0</v>
      </c>
      <c r="P1786" s="141">
        <f t="shared" si="127"/>
        <v>0</v>
      </c>
    </row>
    <row r="1787" spans="1:16" hidden="1" x14ac:dyDescent="0.25">
      <c r="A1787" s="255" t="str">
        <f>IF(B1787=1,A1747,"")</f>
        <v/>
      </c>
      <c r="B1787" s="39" t="str">
        <f t="shared" si="126"/>
        <v/>
      </c>
      <c r="C1787" s="137">
        <f>VLOOKUP($Y$49,CAD!$J$7:$K$31,2,0)</f>
        <v>0</v>
      </c>
      <c r="D1787" s="40">
        <v>0</v>
      </c>
      <c r="E1787" s="40">
        <v>0</v>
      </c>
      <c r="F1787" s="40">
        <v>0</v>
      </c>
      <c r="G1787" s="40">
        <v>0</v>
      </c>
      <c r="H1787" s="40">
        <v>0</v>
      </c>
      <c r="I1787" s="40">
        <v>0</v>
      </c>
      <c r="J1787" s="40">
        <v>0</v>
      </c>
      <c r="K1787" s="40">
        <v>0</v>
      </c>
      <c r="L1787" s="40">
        <v>0</v>
      </c>
      <c r="M1787" s="40">
        <v>0</v>
      </c>
      <c r="N1787" s="40">
        <v>0</v>
      </c>
      <c r="O1787" s="40">
        <v>0</v>
      </c>
      <c r="P1787" s="141">
        <f t="shared" si="127"/>
        <v>0</v>
      </c>
    </row>
    <row r="1788" spans="1:16" hidden="1" x14ac:dyDescent="0.25">
      <c r="A1788" s="255" t="str">
        <f>IF(B1788=1,A1747,"")</f>
        <v/>
      </c>
      <c r="B1788" s="39" t="str">
        <f t="shared" si="126"/>
        <v/>
      </c>
      <c r="C1788" s="137">
        <f>VLOOKUP($Y$50,CAD!$J$7:$K$31,2,0)</f>
        <v>0</v>
      </c>
      <c r="D1788" s="40">
        <v>0</v>
      </c>
      <c r="E1788" s="40">
        <v>0</v>
      </c>
      <c r="F1788" s="40">
        <v>0</v>
      </c>
      <c r="G1788" s="40">
        <v>0</v>
      </c>
      <c r="H1788" s="40">
        <v>0</v>
      </c>
      <c r="I1788" s="40">
        <v>0</v>
      </c>
      <c r="J1788" s="40">
        <v>0</v>
      </c>
      <c r="K1788" s="40">
        <v>0</v>
      </c>
      <c r="L1788" s="40">
        <v>0</v>
      </c>
      <c r="M1788" s="40">
        <v>0</v>
      </c>
      <c r="N1788" s="40">
        <v>0</v>
      </c>
      <c r="O1788" s="40">
        <v>0</v>
      </c>
      <c r="P1788" s="141">
        <f t="shared" si="127"/>
        <v>0</v>
      </c>
    </row>
    <row r="1789" spans="1:16" hidden="1" x14ac:dyDescent="0.25">
      <c r="A1789" s="255" t="str">
        <f>IF(B1789=1,A1747,"")</f>
        <v/>
      </c>
      <c r="B1789" s="39" t="str">
        <f t="shared" si="126"/>
        <v/>
      </c>
      <c r="C1789" s="137">
        <f>VLOOKUP($Y$51,CAD!$J$7:$K$31,2,0)</f>
        <v>0</v>
      </c>
      <c r="D1789" s="40">
        <v>0</v>
      </c>
      <c r="E1789" s="40">
        <v>0</v>
      </c>
      <c r="F1789" s="40">
        <v>0</v>
      </c>
      <c r="G1789" s="40">
        <v>0</v>
      </c>
      <c r="H1789" s="40">
        <v>0</v>
      </c>
      <c r="I1789" s="40">
        <v>0</v>
      </c>
      <c r="J1789" s="40">
        <v>0</v>
      </c>
      <c r="K1789" s="40">
        <v>0</v>
      </c>
      <c r="L1789" s="40">
        <v>0</v>
      </c>
      <c r="M1789" s="40">
        <v>0</v>
      </c>
      <c r="N1789" s="40">
        <v>0</v>
      </c>
      <c r="O1789" s="40">
        <v>0</v>
      </c>
      <c r="P1789" s="141">
        <f t="shared" si="127"/>
        <v>0</v>
      </c>
    </row>
    <row r="1790" spans="1:16" hidden="1" x14ac:dyDescent="0.25">
      <c r="A1790" s="255" t="str">
        <f>IF(B1790=1,A1747,"")</f>
        <v/>
      </c>
      <c r="B1790" s="39" t="str">
        <f t="shared" si="126"/>
        <v/>
      </c>
      <c r="C1790" s="137">
        <f>VLOOKUP($Y$52,CAD!$J$7:$K$31,2,0)</f>
        <v>0</v>
      </c>
      <c r="D1790" s="40">
        <v>0</v>
      </c>
      <c r="E1790" s="40">
        <v>0</v>
      </c>
      <c r="F1790" s="40">
        <v>0</v>
      </c>
      <c r="G1790" s="40">
        <v>0</v>
      </c>
      <c r="H1790" s="40">
        <v>0</v>
      </c>
      <c r="I1790" s="40">
        <v>0</v>
      </c>
      <c r="J1790" s="40">
        <v>0</v>
      </c>
      <c r="K1790" s="40">
        <v>0</v>
      </c>
      <c r="L1790" s="40">
        <v>0</v>
      </c>
      <c r="M1790" s="40">
        <v>0</v>
      </c>
      <c r="N1790" s="40">
        <v>0</v>
      </c>
      <c r="O1790" s="40">
        <v>0</v>
      </c>
      <c r="P1790" s="141">
        <f t="shared" si="127"/>
        <v>0</v>
      </c>
    </row>
    <row r="1791" spans="1:16" hidden="1" x14ac:dyDescent="0.25">
      <c r="A1791" s="255" t="str">
        <f>IF(B1791=1,A1747,"")</f>
        <v/>
      </c>
      <c r="B1791" s="39" t="str">
        <f t="shared" si="126"/>
        <v/>
      </c>
      <c r="C1791" s="137">
        <f>VLOOKUP($Y$53,CAD!$J$7:$K$31,2,0)</f>
        <v>0</v>
      </c>
      <c r="D1791" s="40">
        <v>0</v>
      </c>
      <c r="E1791" s="40">
        <v>0</v>
      </c>
      <c r="F1791" s="40">
        <v>0</v>
      </c>
      <c r="G1791" s="40">
        <v>0</v>
      </c>
      <c r="H1791" s="40">
        <v>0</v>
      </c>
      <c r="I1791" s="40">
        <v>0</v>
      </c>
      <c r="J1791" s="40">
        <v>0</v>
      </c>
      <c r="K1791" s="40">
        <v>0</v>
      </c>
      <c r="L1791" s="40">
        <v>0</v>
      </c>
      <c r="M1791" s="40">
        <v>0</v>
      </c>
      <c r="N1791" s="40">
        <v>0</v>
      </c>
      <c r="O1791" s="40">
        <v>0</v>
      </c>
      <c r="P1791" s="141">
        <f t="shared" si="127"/>
        <v>0</v>
      </c>
    </row>
    <row r="1792" spans="1:16" hidden="1" x14ac:dyDescent="0.25">
      <c r="A1792" s="255" t="str">
        <f>IF(B1792=1,A1747,"")</f>
        <v/>
      </c>
      <c r="B1792" s="39" t="str">
        <f t="shared" si="126"/>
        <v/>
      </c>
      <c r="C1792" s="137">
        <f>VLOOKUP($Y$54,CAD!$J$7:$K$31,2,0)</f>
        <v>0</v>
      </c>
      <c r="D1792" s="40">
        <v>0</v>
      </c>
      <c r="E1792" s="40">
        <v>0</v>
      </c>
      <c r="F1792" s="40">
        <v>0</v>
      </c>
      <c r="G1792" s="40">
        <v>0</v>
      </c>
      <c r="H1792" s="40">
        <v>0</v>
      </c>
      <c r="I1792" s="40">
        <v>0</v>
      </c>
      <c r="J1792" s="40">
        <v>0</v>
      </c>
      <c r="K1792" s="40">
        <v>0</v>
      </c>
      <c r="L1792" s="40">
        <v>0</v>
      </c>
      <c r="M1792" s="40">
        <v>0</v>
      </c>
      <c r="N1792" s="40">
        <v>0</v>
      </c>
      <c r="O1792" s="40">
        <v>0</v>
      </c>
      <c r="P1792" s="141">
        <f t="shared" si="127"/>
        <v>0</v>
      </c>
    </row>
    <row r="1793" spans="1:17" hidden="1" x14ac:dyDescent="0.25">
      <c r="A1793" s="255" t="str">
        <f>IF(B1793=1,A1747,"")</f>
        <v/>
      </c>
      <c r="B1793" s="39" t="str">
        <f t="shared" si="126"/>
        <v/>
      </c>
      <c r="C1793" s="137">
        <f>VLOOKUP($Y$55,CAD!$J$7:$K$31,2,0)</f>
        <v>0</v>
      </c>
      <c r="D1793" s="40">
        <v>0</v>
      </c>
      <c r="E1793" s="40">
        <v>0</v>
      </c>
      <c r="F1793" s="40">
        <v>0</v>
      </c>
      <c r="G1793" s="40">
        <v>0</v>
      </c>
      <c r="H1793" s="40">
        <v>0</v>
      </c>
      <c r="I1793" s="40">
        <v>0</v>
      </c>
      <c r="J1793" s="40">
        <v>0</v>
      </c>
      <c r="K1793" s="40">
        <v>0</v>
      </c>
      <c r="L1793" s="40">
        <v>0</v>
      </c>
      <c r="M1793" s="40">
        <v>0</v>
      </c>
      <c r="N1793" s="40">
        <v>0</v>
      </c>
      <c r="O1793" s="40">
        <v>0</v>
      </c>
      <c r="P1793" s="141">
        <f t="shared" si="127"/>
        <v>0</v>
      </c>
    </row>
    <row r="1794" spans="1:17" hidden="1" x14ac:dyDescent="0.25">
      <c r="A1794" s="255" t="str">
        <f>IF(B1794=1,A1747,"")</f>
        <v/>
      </c>
      <c r="B1794" s="39" t="str">
        <f t="shared" si="126"/>
        <v/>
      </c>
      <c r="C1794" s="137">
        <f>VLOOKUP($Y$56,CAD!$J$7:$K$31,2,0)</f>
        <v>0</v>
      </c>
      <c r="D1794" s="40">
        <v>0</v>
      </c>
      <c r="E1794" s="40">
        <v>0</v>
      </c>
      <c r="F1794" s="40">
        <v>0</v>
      </c>
      <c r="G1794" s="40">
        <v>0</v>
      </c>
      <c r="H1794" s="40">
        <v>0</v>
      </c>
      <c r="I1794" s="40">
        <v>0</v>
      </c>
      <c r="J1794" s="40">
        <v>0</v>
      </c>
      <c r="K1794" s="40">
        <v>0</v>
      </c>
      <c r="L1794" s="40">
        <v>0</v>
      </c>
      <c r="M1794" s="40">
        <v>0</v>
      </c>
      <c r="N1794" s="40">
        <v>0</v>
      </c>
      <c r="O1794" s="40">
        <v>0</v>
      </c>
      <c r="P1794" s="141">
        <f t="shared" si="127"/>
        <v>0</v>
      </c>
    </row>
    <row r="1795" spans="1:17" hidden="1" x14ac:dyDescent="0.25">
      <c r="A1795" s="255" t="str">
        <f>IF(B1795=1,A1747,"")</f>
        <v/>
      </c>
      <c r="B1795" s="39" t="str">
        <f t="shared" si="126"/>
        <v/>
      </c>
      <c r="C1795" s="137">
        <f>VLOOKUP($Y$57,CAD!$J$7:$K$31,2,0)</f>
        <v>0</v>
      </c>
      <c r="D1795" s="40">
        <v>0</v>
      </c>
      <c r="E1795" s="40">
        <v>0</v>
      </c>
      <c r="F1795" s="40">
        <v>0</v>
      </c>
      <c r="G1795" s="40">
        <v>0</v>
      </c>
      <c r="H1795" s="40">
        <v>0</v>
      </c>
      <c r="I1795" s="40">
        <v>0</v>
      </c>
      <c r="J1795" s="40">
        <v>0</v>
      </c>
      <c r="K1795" s="40">
        <v>0</v>
      </c>
      <c r="L1795" s="40">
        <v>0</v>
      </c>
      <c r="M1795" s="40">
        <v>0</v>
      </c>
      <c r="N1795" s="40">
        <v>0</v>
      </c>
      <c r="O1795" s="40">
        <v>0</v>
      </c>
      <c r="P1795" s="141">
        <f t="shared" si="127"/>
        <v>0</v>
      </c>
    </row>
    <row r="1796" spans="1:17" hidden="1" x14ac:dyDescent="0.25">
      <c r="A1796" s="255" t="str">
        <f>IF(B1796=1,A1747,"")</f>
        <v/>
      </c>
      <c r="B1796" s="39" t="str">
        <f t="shared" si="126"/>
        <v/>
      </c>
      <c r="C1796" s="137">
        <f>VLOOKUP($Y$58,CAD!$J$7:$K$31,2,0)</f>
        <v>0</v>
      </c>
      <c r="D1796" s="40">
        <v>0</v>
      </c>
      <c r="E1796" s="40">
        <v>0</v>
      </c>
      <c r="F1796" s="40">
        <v>0</v>
      </c>
      <c r="G1796" s="40">
        <v>0</v>
      </c>
      <c r="H1796" s="40">
        <v>0</v>
      </c>
      <c r="I1796" s="40">
        <v>0</v>
      </c>
      <c r="J1796" s="40">
        <v>0</v>
      </c>
      <c r="K1796" s="40">
        <v>0</v>
      </c>
      <c r="L1796" s="40">
        <v>0</v>
      </c>
      <c r="M1796" s="40">
        <v>0</v>
      </c>
      <c r="N1796" s="40">
        <v>0</v>
      </c>
      <c r="O1796" s="40">
        <v>0</v>
      </c>
      <c r="P1796" s="141">
        <f t="shared" si="127"/>
        <v>0</v>
      </c>
    </row>
    <row r="1797" spans="1:17" hidden="1" x14ac:dyDescent="0.25">
      <c r="A1797" s="255" t="str">
        <f>IF(B1797=1,A1747,"")</f>
        <v/>
      </c>
      <c r="B1797" s="39" t="str">
        <f t="shared" si="126"/>
        <v/>
      </c>
      <c r="C1797" s="137">
        <f>VLOOKUP($Y$59,CAD!$J$7:$K$31,2,0)</f>
        <v>0</v>
      </c>
      <c r="D1797" s="40">
        <v>0</v>
      </c>
      <c r="E1797" s="40">
        <v>0</v>
      </c>
      <c r="F1797" s="40">
        <v>0</v>
      </c>
      <c r="G1797" s="40">
        <v>0</v>
      </c>
      <c r="H1797" s="40">
        <v>0</v>
      </c>
      <c r="I1797" s="40">
        <v>0</v>
      </c>
      <c r="J1797" s="40">
        <v>0</v>
      </c>
      <c r="K1797" s="40">
        <v>0</v>
      </c>
      <c r="L1797" s="40">
        <v>0</v>
      </c>
      <c r="M1797" s="40">
        <v>0</v>
      </c>
      <c r="N1797" s="40">
        <v>0</v>
      </c>
      <c r="O1797" s="40">
        <v>0</v>
      </c>
      <c r="P1797" s="141">
        <f t="shared" si="127"/>
        <v>0</v>
      </c>
    </row>
    <row r="1798" spans="1:17" hidden="1" x14ac:dyDescent="0.25">
      <c r="A1798" s="255">
        <f>A1745</f>
        <v>2051</v>
      </c>
    </row>
    <row r="1799" spans="1:17" hidden="1" x14ac:dyDescent="0.25">
      <c r="A1799" s="255">
        <f>A1745</f>
        <v>2051</v>
      </c>
      <c r="C1799" s="63" t="s">
        <v>204</v>
      </c>
      <c r="D1799" s="34">
        <f>D1745-D1747</f>
        <v>0</v>
      </c>
      <c r="E1799" s="34">
        <f t="shared" ref="E1799:P1799" si="128">E1745-E1747</f>
        <v>0</v>
      </c>
      <c r="F1799" s="34">
        <f t="shared" si="128"/>
        <v>0</v>
      </c>
      <c r="G1799" s="34">
        <f t="shared" si="128"/>
        <v>0</v>
      </c>
      <c r="H1799" s="34">
        <f t="shared" si="128"/>
        <v>0</v>
      </c>
      <c r="I1799" s="34">
        <f t="shared" si="128"/>
        <v>0</v>
      </c>
      <c r="J1799" s="34">
        <f t="shared" si="128"/>
        <v>0</v>
      </c>
      <c r="K1799" s="34">
        <f t="shared" si="128"/>
        <v>0</v>
      </c>
      <c r="L1799" s="34">
        <f t="shared" si="128"/>
        <v>0</v>
      </c>
      <c r="M1799" s="34">
        <f t="shared" si="128"/>
        <v>0</v>
      </c>
      <c r="N1799" s="34">
        <f t="shared" si="128"/>
        <v>0</v>
      </c>
      <c r="O1799" s="34">
        <f t="shared" si="128"/>
        <v>0</v>
      </c>
      <c r="P1799" s="34">
        <f t="shared" si="128"/>
        <v>0</v>
      </c>
    </row>
    <row r="1800" spans="1:17" hidden="1" x14ac:dyDescent="0.25"/>
    <row r="1801" spans="1:17" ht="15" hidden="1" customHeight="1" thickBot="1" x14ac:dyDescent="0.3">
      <c r="A1801" s="255">
        <f>A1745+1</f>
        <v>2052</v>
      </c>
      <c r="B1801" s="41"/>
      <c r="C1801" s="147" t="s">
        <v>202</v>
      </c>
      <c r="D1801" s="148">
        <f>PREV_R!D1833</f>
        <v>0</v>
      </c>
      <c r="E1801" s="148">
        <f>PREV_R!E1833</f>
        <v>0</v>
      </c>
      <c r="F1801" s="148">
        <f>PREV_R!F1833</f>
        <v>0</v>
      </c>
      <c r="G1801" s="148">
        <f>PREV_R!G1833</f>
        <v>0</v>
      </c>
      <c r="H1801" s="148">
        <f>PREV_R!H1833</f>
        <v>0</v>
      </c>
      <c r="I1801" s="148">
        <f>PREV_R!I1833</f>
        <v>0</v>
      </c>
      <c r="J1801" s="148">
        <f>PREV_R!J1833</f>
        <v>0</v>
      </c>
      <c r="K1801" s="148">
        <f>PREV_R!K1833</f>
        <v>0</v>
      </c>
      <c r="L1801" s="148">
        <f>PREV_R!L1833</f>
        <v>0</v>
      </c>
      <c r="M1801" s="148">
        <f>PREV_R!M1833</f>
        <v>0</v>
      </c>
      <c r="N1801" s="148">
        <f>PREV_R!N1833</f>
        <v>0</v>
      </c>
      <c r="O1801" s="148">
        <f>PREV_R!O1833</f>
        <v>0</v>
      </c>
      <c r="P1801" s="148">
        <f>SUM(D1801:O1801)</f>
        <v>0</v>
      </c>
      <c r="Q1801" s="9"/>
    </row>
    <row r="1802" spans="1:17" ht="15" hidden="1" customHeight="1" x14ac:dyDescent="0.25">
      <c r="A1802" s="255">
        <f>A1801</f>
        <v>2052</v>
      </c>
      <c r="B1802" s="41"/>
      <c r="C1802" s="107"/>
      <c r="D1802" s="107"/>
      <c r="E1802" s="107"/>
      <c r="F1802" s="107"/>
      <c r="G1802" s="107"/>
      <c r="H1802" s="107"/>
      <c r="I1802" s="107"/>
      <c r="J1802" s="107"/>
      <c r="K1802" s="107"/>
      <c r="L1802" s="107"/>
      <c r="M1802" s="107"/>
      <c r="N1802" s="107"/>
      <c r="O1802" s="107"/>
      <c r="P1802" s="107"/>
      <c r="Q1802" s="9"/>
    </row>
    <row r="1803" spans="1:17" ht="15" hidden="1" customHeight="1" thickBot="1" x14ac:dyDescent="0.3">
      <c r="A1803" s="255">
        <f>A1801</f>
        <v>2052</v>
      </c>
      <c r="B1803" s="41"/>
      <c r="C1803" s="131" t="s">
        <v>203</v>
      </c>
      <c r="D1803" s="132">
        <f>SUM(D1804:D1853)</f>
        <v>0</v>
      </c>
      <c r="E1803" s="132">
        <f t="shared" ref="E1803:O1803" si="129">SUM(E1804:E1853)</f>
        <v>0</v>
      </c>
      <c r="F1803" s="132">
        <f t="shared" si="129"/>
        <v>0</v>
      </c>
      <c r="G1803" s="132">
        <f t="shared" si="129"/>
        <v>0</v>
      </c>
      <c r="H1803" s="132">
        <f t="shared" si="129"/>
        <v>0</v>
      </c>
      <c r="I1803" s="132">
        <f t="shared" si="129"/>
        <v>0</v>
      </c>
      <c r="J1803" s="132">
        <f t="shared" si="129"/>
        <v>0</v>
      </c>
      <c r="K1803" s="132">
        <f t="shared" si="129"/>
        <v>0</v>
      </c>
      <c r="L1803" s="132">
        <f t="shared" si="129"/>
        <v>0</v>
      </c>
      <c r="M1803" s="132">
        <f t="shared" si="129"/>
        <v>0</v>
      </c>
      <c r="N1803" s="132">
        <f t="shared" si="129"/>
        <v>0</v>
      </c>
      <c r="O1803" s="132">
        <f t="shared" si="129"/>
        <v>0</v>
      </c>
      <c r="P1803" s="132">
        <f>SUM(D1803:O1803)</f>
        <v>0</v>
      </c>
      <c r="Q1803" s="9"/>
    </row>
    <row r="1804" spans="1:17" hidden="1" x14ac:dyDescent="0.25">
      <c r="A1804" s="255" t="str">
        <f>IF(B1804=1,A1803,"")</f>
        <v/>
      </c>
      <c r="B1804" s="39" t="str">
        <f>IF(C1804&lt;&gt;0,1,"")</f>
        <v/>
      </c>
      <c r="C1804" s="138">
        <f>VLOOKUP($Y$10,CAD!$H$7:$I$31,2,0)</f>
        <v>0</v>
      </c>
      <c r="D1804" s="139">
        <v>0</v>
      </c>
      <c r="E1804" s="139">
        <v>0</v>
      </c>
      <c r="F1804" s="139">
        <v>0</v>
      </c>
      <c r="G1804" s="139">
        <v>0</v>
      </c>
      <c r="H1804" s="139">
        <v>0</v>
      </c>
      <c r="I1804" s="139">
        <v>0</v>
      </c>
      <c r="J1804" s="139">
        <v>0</v>
      </c>
      <c r="K1804" s="139">
        <v>0</v>
      </c>
      <c r="L1804" s="139">
        <v>0</v>
      </c>
      <c r="M1804" s="139">
        <v>0</v>
      </c>
      <c r="N1804" s="139">
        <v>0</v>
      </c>
      <c r="O1804" s="139">
        <v>0</v>
      </c>
      <c r="P1804" s="140">
        <f>SUM(D1804:O1804)</f>
        <v>0</v>
      </c>
    </row>
    <row r="1805" spans="1:17" hidden="1" x14ac:dyDescent="0.25">
      <c r="A1805" s="255" t="str">
        <f>IF(B1805=1,A1803,"")</f>
        <v/>
      </c>
      <c r="B1805" s="39" t="str">
        <f t="shared" ref="B1805:B1853" si="130">IF(C1805&lt;&gt;0,1,"")</f>
        <v/>
      </c>
      <c r="C1805" s="138">
        <f>VLOOKUP($Y$11,CAD!$H$7:$I$31,2,0)</f>
        <v>0</v>
      </c>
      <c r="D1805" s="40">
        <v>0</v>
      </c>
      <c r="E1805" s="40">
        <v>0</v>
      </c>
      <c r="F1805" s="40">
        <v>0</v>
      </c>
      <c r="G1805" s="40">
        <v>0</v>
      </c>
      <c r="H1805" s="40">
        <v>0</v>
      </c>
      <c r="I1805" s="40">
        <v>0</v>
      </c>
      <c r="J1805" s="40">
        <v>0</v>
      </c>
      <c r="K1805" s="40">
        <v>0</v>
      </c>
      <c r="L1805" s="40">
        <v>0</v>
      </c>
      <c r="M1805" s="40">
        <v>0</v>
      </c>
      <c r="N1805" s="40">
        <v>0</v>
      </c>
      <c r="O1805" s="40">
        <v>0</v>
      </c>
      <c r="P1805" s="141">
        <f t="shared" ref="P1805:P1853" si="131">SUM(D1805:O1805)</f>
        <v>0</v>
      </c>
    </row>
    <row r="1806" spans="1:17" hidden="1" x14ac:dyDescent="0.25">
      <c r="A1806" s="255" t="str">
        <f>IF(B1806=1,A1803,"")</f>
        <v/>
      </c>
      <c r="B1806" s="39" t="str">
        <f t="shared" si="130"/>
        <v/>
      </c>
      <c r="C1806" s="138">
        <f>VLOOKUP($Y$12,CAD!$H$7:$I$31,2,0)</f>
        <v>0</v>
      </c>
      <c r="D1806" s="40">
        <v>0</v>
      </c>
      <c r="E1806" s="40">
        <v>0</v>
      </c>
      <c r="F1806" s="40">
        <v>0</v>
      </c>
      <c r="G1806" s="40">
        <v>0</v>
      </c>
      <c r="H1806" s="40">
        <v>0</v>
      </c>
      <c r="I1806" s="40">
        <v>0</v>
      </c>
      <c r="J1806" s="40">
        <v>0</v>
      </c>
      <c r="K1806" s="40">
        <v>0</v>
      </c>
      <c r="L1806" s="40">
        <v>0</v>
      </c>
      <c r="M1806" s="40">
        <v>0</v>
      </c>
      <c r="N1806" s="40">
        <v>0</v>
      </c>
      <c r="O1806" s="40">
        <v>0</v>
      </c>
      <c r="P1806" s="141">
        <f t="shared" si="131"/>
        <v>0</v>
      </c>
    </row>
    <row r="1807" spans="1:17" hidden="1" x14ac:dyDescent="0.25">
      <c r="A1807" s="255" t="str">
        <f>IF(B1807=1,A1803,"")</f>
        <v/>
      </c>
      <c r="B1807" s="39" t="str">
        <f t="shared" si="130"/>
        <v/>
      </c>
      <c r="C1807" s="138">
        <f>VLOOKUP($Y$13,CAD!$H$7:$I$31,2,0)</f>
        <v>0</v>
      </c>
      <c r="D1807" s="40">
        <v>0</v>
      </c>
      <c r="E1807" s="40">
        <v>0</v>
      </c>
      <c r="F1807" s="40">
        <v>0</v>
      </c>
      <c r="G1807" s="40">
        <v>0</v>
      </c>
      <c r="H1807" s="40">
        <v>0</v>
      </c>
      <c r="I1807" s="40">
        <v>0</v>
      </c>
      <c r="J1807" s="40">
        <v>0</v>
      </c>
      <c r="K1807" s="40">
        <v>0</v>
      </c>
      <c r="L1807" s="40">
        <v>0</v>
      </c>
      <c r="M1807" s="40">
        <v>0</v>
      </c>
      <c r="N1807" s="40">
        <v>0</v>
      </c>
      <c r="O1807" s="40">
        <v>0</v>
      </c>
      <c r="P1807" s="141">
        <f t="shared" si="131"/>
        <v>0</v>
      </c>
    </row>
    <row r="1808" spans="1:17" hidden="1" x14ac:dyDescent="0.25">
      <c r="A1808" s="255" t="str">
        <f>IF(B1808=1,A1803,"")</f>
        <v/>
      </c>
      <c r="B1808" s="39" t="str">
        <f t="shared" si="130"/>
        <v/>
      </c>
      <c r="C1808" s="138">
        <f>VLOOKUP($Y$14,CAD!$H$7:$I$31,2,0)</f>
        <v>0</v>
      </c>
      <c r="D1808" s="40">
        <v>0</v>
      </c>
      <c r="E1808" s="40">
        <v>0</v>
      </c>
      <c r="F1808" s="40">
        <v>0</v>
      </c>
      <c r="G1808" s="40">
        <v>0</v>
      </c>
      <c r="H1808" s="40">
        <v>0</v>
      </c>
      <c r="I1808" s="40">
        <v>0</v>
      </c>
      <c r="J1808" s="40">
        <v>0</v>
      </c>
      <c r="K1808" s="40">
        <v>0</v>
      </c>
      <c r="L1808" s="40">
        <v>0</v>
      </c>
      <c r="M1808" s="40">
        <v>0</v>
      </c>
      <c r="N1808" s="40">
        <v>0</v>
      </c>
      <c r="O1808" s="40">
        <v>0</v>
      </c>
      <c r="P1808" s="141">
        <f t="shared" si="131"/>
        <v>0</v>
      </c>
    </row>
    <row r="1809" spans="1:16" hidden="1" x14ac:dyDescent="0.25">
      <c r="A1809" s="255" t="str">
        <f>IF(B1809=1,A1803,"")</f>
        <v/>
      </c>
      <c r="B1809" s="39" t="str">
        <f t="shared" si="130"/>
        <v/>
      </c>
      <c r="C1809" s="138">
        <f>VLOOKUP($Y$15,CAD!$H$7:$I$31,2,0)</f>
        <v>0</v>
      </c>
      <c r="D1809" s="40">
        <v>0</v>
      </c>
      <c r="E1809" s="40">
        <v>0</v>
      </c>
      <c r="F1809" s="40">
        <v>0</v>
      </c>
      <c r="G1809" s="40">
        <v>0</v>
      </c>
      <c r="H1809" s="40">
        <v>0</v>
      </c>
      <c r="I1809" s="40">
        <v>0</v>
      </c>
      <c r="J1809" s="40">
        <v>0</v>
      </c>
      <c r="K1809" s="40">
        <v>0</v>
      </c>
      <c r="L1809" s="40">
        <v>0</v>
      </c>
      <c r="M1809" s="40">
        <v>0</v>
      </c>
      <c r="N1809" s="40">
        <v>0</v>
      </c>
      <c r="O1809" s="40">
        <v>0</v>
      </c>
      <c r="P1809" s="141">
        <f t="shared" si="131"/>
        <v>0</v>
      </c>
    </row>
    <row r="1810" spans="1:16" hidden="1" x14ac:dyDescent="0.25">
      <c r="A1810" s="255" t="str">
        <f>IF(B1810=1,A1803,"")</f>
        <v/>
      </c>
      <c r="B1810" s="39" t="str">
        <f t="shared" si="130"/>
        <v/>
      </c>
      <c r="C1810" s="138">
        <f>VLOOKUP($Y$16,CAD!$H$7:$I$31,2,0)</f>
        <v>0</v>
      </c>
      <c r="D1810" s="40">
        <v>0</v>
      </c>
      <c r="E1810" s="40">
        <v>0</v>
      </c>
      <c r="F1810" s="40">
        <v>0</v>
      </c>
      <c r="G1810" s="40">
        <v>0</v>
      </c>
      <c r="H1810" s="40">
        <v>0</v>
      </c>
      <c r="I1810" s="40">
        <v>0</v>
      </c>
      <c r="J1810" s="40">
        <v>0</v>
      </c>
      <c r="K1810" s="40">
        <v>0</v>
      </c>
      <c r="L1810" s="40">
        <v>0</v>
      </c>
      <c r="M1810" s="40">
        <v>0</v>
      </c>
      <c r="N1810" s="40">
        <v>0</v>
      </c>
      <c r="O1810" s="40">
        <v>0</v>
      </c>
      <c r="P1810" s="141">
        <f t="shared" si="131"/>
        <v>0</v>
      </c>
    </row>
    <row r="1811" spans="1:16" hidden="1" x14ac:dyDescent="0.25">
      <c r="A1811" s="255" t="str">
        <f>IF(B1811=1,A1803,"")</f>
        <v/>
      </c>
      <c r="B1811" s="39" t="str">
        <f t="shared" si="130"/>
        <v/>
      </c>
      <c r="C1811" s="138">
        <f>VLOOKUP($Y$17,CAD!$H$7:$I$31,2,0)</f>
        <v>0</v>
      </c>
      <c r="D1811" s="40">
        <v>0</v>
      </c>
      <c r="E1811" s="40">
        <v>0</v>
      </c>
      <c r="F1811" s="40">
        <v>0</v>
      </c>
      <c r="G1811" s="40">
        <v>0</v>
      </c>
      <c r="H1811" s="40">
        <v>0</v>
      </c>
      <c r="I1811" s="40">
        <v>0</v>
      </c>
      <c r="J1811" s="40">
        <v>0</v>
      </c>
      <c r="K1811" s="40">
        <v>0</v>
      </c>
      <c r="L1811" s="40">
        <v>0</v>
      </c>
      <c r="M1811" s="40">
        <v>0</v>
      </c>
      <c r="N1811" s="40">
        <v>0</v>
      </c>
      <c r="O1811" s="40">
        <v>0</v>
      </c>
      <c r="P1811" s="141">
        <f t="shared" si="131"/>
        <v>0</v>
      </c>
    </row>
    <row r="1812" spans="1:16" hidden="1" x14ac:dyDescent="0.25">
      <c r="A1812" s="255" t="str">
        <f>IF(B1812=1,A1803,"")</f>
        <v/>
      </c>
      <c r="B1812" s="39" t="str">
        <f t="shared" si="130"/>
        <v/>
      </c>
      <c r="C1812" s="138">
        <f>VLOOKUP($Y$18,CAD!$H$7:$I$31,2,0)</f>
        <v>0</v>
      </c>
      <c r="D1812" s="40">
        <v>0</v>
      </c>
      <c r="E1812" s="40">
        <v>0</v>
      </c>
      <c r="F1812" s="40">
        <v>0</v>
      </c>
      <c r="G1812" s="40">
        <v>0</v>
      </c>
      <c r="H1812" s="40">
        <v>0</v>
      </c>
      <c r="I1812" s="40">
        <v>0</v>
      </c>
      <c r="J1812" s="40">
        <v>0</v>
      </c>
      <c r="K1812" s="40">
        <v>0</v>
      </c>
      <c r="L1812" s="40">
        <v>0</v>
      </c>
      <c r="M1812" s="40">
        <v>0</v>
      </c>
      <c r="N1812" s="40">
        <v>0</v>
      </c>
      <c r="O1812" s="40">
        <v>0</v>
      </c>
      <c r="P1812" s="141">
        <f t="shared" si="131"/>
        <v>0</v>
      </c>
    </row>
    <row r="1813" spans="1:16" hidden="1" x14ac:dyDescent="0.25">
      <c r="A1813" s="255" t="str">
        <f>IF(B1813=1,A1803,"")</f>
        <v/>
      </c>
      <c r="B1813" s="39" t="str">
        <f t="shared" si="130"/>
        <v/>
      </c>
      <c r="C1813" s="138">
        <f>VLOOKUP($Y$19,CAD!$H$7:$I$31,2,0)</f>
        <v>0</v>
      </c>
      <c r="D1813" s="40">
        <v>0</v>
      </c>
      <c r="E1813" s="40">
        <v>0</v>
      </c>
      <c r="F1813" s="40">
        <v>0</v>
      </c>
      <c r="G1813" s="40">
        <v>0</v>
      </c>
      <c r="H1813" s="40">
        <v>0</v>
      </c>
      <c r="I1813" s="40">
        <v>0</v>
      </c>
      <c r="J1813" s="40">
        <v>0</v>
      </c>
      <c r="K1813" s="40">
        <v>0</v>
      </c>
      <c r="L1813" s="40">
        <v>0</v>
      </c>
      <c r="M1813" s="40">
        <v>0</v>
      </c>
      <c r="N1813" s="40">
        <v>0</v>
      </c>
      <c r="O1813" s="40">
        <v>0</v>
      </c>
      <c r="P1813" s="141">
        <f t="shared" si="131"/>
        <v>0</v>
      </c>
    </row>
    <row r="1814" spans="1:16" hidden="1" x14ac:dyDescent="0.25">
      <c r="A1814" s="255" t="str">
        <f>IF(B1814=1,A1803,"")</f>
        <v/>
      </c>
      <c r="B1814" s="39" t="str">
        <f t="shared" si="130"/>
        <v/>
      </c>
      <c r="C1814" s="138">
        <f>VLOOKUP($Y$20,CAD!$H$7:$I$31,2,0)</f>
        <v>0</v>
      </c>
      <c r="D1814" s="40">
        <v>0</v>
      </c>
      <c r="E1814" s="40">
        <v>0</v>
      </c>
      <c r="F1814" s="40">
        <v>0</v>
      </c>
      <c r="G1814" s="40">
        <v>0</v>
      </c>
      <c r="H1814" s="40">
        <v>0</v>
      </c>
      <c r="I1814" s="40">
        <v>0</v>
      </c>
      <c r="J1814" s="40">
        <v>0</v>
      </c>
      <c r="K1814" s="40">
        <v>0</v>
      </c>
      <c r="L1814" s="40">
        <v>0</v>
      </c>
      <c r="M1814" s="40">
        <v>0</v>
      </c>
      <c r="N1814" s="40">
        <v>0</v>
      </c>
      <c r="O1814" s="40">
        <v>0</v>
      </c>
      <c r="P1814" s="141">
        <f t="shared" si="131"/>
        <v>0</v>
      </c>
    </row>
    <row r="1815" spans="1:16" hidden="1" x14ac:dyDescent="0.25">
      <c r="A1815" s="255" t="str">
        <f>IF(B1815=1,A1803,"")</f>
        <v/>
      </c>
      <c r="B1815" s="39" t="str">
        <f t="shared" si="130"/>
        <v/>
      </c>
      <c r="C1815" s="138">
        <f>VLOOKUP($Y$21,CAD!$H$7:$I$31,2,0)</f>
        <v>0</v>
      </c>
      <c r="D1815" s="40">
        <v>0</v>
      </c>
      <c r="E1815" s="40">
        <v>0</v>
      </c>
      <c r="F1815" s="40">
        <v>0</v>
      </c>
      <c r="G1815" s="40">
        <v>0</v>
      </c>
      <c r="H1815" s="40">
        <v>0</v>
      </c>
      <c r="I1815" s="40">
        <v>0</v>
      </c>
      <c r="J1815" s="40">
        <v>0</v>
      </c>
      <c r="K1815" s="40">
        <v>0</v>
      </c>
      <c r="L1815" s="40">
        <v>0</v>
      </c>
      <c r="M1815" s="40">
        <v>0</v>
      </c>
      <c r="N1815" s="40">
        <v>0</v>
      </c>
      <c r="O1815" s="40">
        <v>0</v>
      </c>
      <c r="P1815" s="141">
        <f t="shared" si="131"/>
        <v>0</v>
      </c>
    </row>
    <row r="1816" spans="1:16" hidden="1" x14ac:dyDescent="0.25">
      <c r="A1816" s="255" t="str">
        <f>IF(B1816=1,A1803,"")</f>
        <v/>
      </c>
      <c r="B1816" s="39" t="str">
        <f t="shared" si="130"/>
        <v/>
      </c>
      <c r="C1816" s="138">
        <f>VLOOKUP($Y$22,CAD!$H$7:$I$31,2,0)</f>
        <v>0</v>
      </c>
      <c r="D1816" s="40">
        <v>0</v>
      </c>
      <c r="E1816" s="40">
        <v>0</v>
      </c>
      <c r="F1816" s="40">
        <v>0</v>
      </c>
      <c r="G1816" s="40">
        <v>0</v>
      </c>
      <c r="H1816" s="40">
        <v>0</v>
      </c>
      <c r="I1816" s="40">
        <v>0</v>
      </c>
      <c r="J1816" s="40">
        <v>0</v>
      </c>
      <c r="K1816" s="40">
        <v>0</v>
      </c>
      <c r="L1816" s="40">
        <v>0</v>
      </c>
      <c r="M1816" s="40">
        <v>0</v>
      </c>
      <c r="N1816" s="40">
        <v>0</v>
      </c>
      <c r="O1816" s="40">
        <v>0</v>
      </c>
      <c r="P1816" s="141">
        <f t="shared" si="131"/>
        <v>0</v>
      </c>
    </row>
    <row r="1817" spans="1:16" hidden="1" x14ac:dyDescent="0.25">
      <c r="A1817" s="255" t="str">
        <f>IF(B1817=1,A1803,"")</f>
        <v/>
      </c>
      <c r="B1817" s="39" t="str">
        <f t="shared" si="130"/>
        <v/>
      </c>
      <c r="C1817" s="138">
        <f>VLOOKUP($Y$23,CAD!$H$7:$I$31,2,0)</f>
        <v>0</v>
      </c>
      <c r="D1817" s="40">
        <v>0</v>
      </c>
      <c r="E1817" s="40">
        <v>0</v>
      </c>
      <c r="F1817" s="40">
        <v>0</v>
      </c>
      <c r="G1817" s="40">
        <v>0</v>
      </c>
      <c r="H1817" s="40">
        <v>0</v>
      </c>
      <c r="I1817" s="40">
        <v>0</v>
      </c>
      <c r="J1817" s="40">
        <v>0</v>
      </c>
      <c r="K1817" s="40">
        <v>0</v>
      </c>
      <c r="L1817" s="40">
        <v>0</v>
      </c>
      <c r="M1817" s="40">
        <v>0</v>
      </c>
      <c r="N1817" s="40">
        <v>0</v>
      </c>
      <c r="O1817" s="40">
        <v>0</v>
      </c>
      <c r="P1817" s="141">
        <f t="shared" si="131"/>
        <v>0</v>
      </c>
    </row>
    <row r="1818" spans="1:16" hidden="1" x14ac:dyDescent="0.25">
      <c r="A1818" s="255" t="str">
        <f>IF(B1818=1,A1803,"")</f>
        <v/>
      </c>
      <c r="B1818" s="39" t="str">
        <f t="shared" si="130"/>
        <v/>
      </c>
      <c r="C1818" s="138">
        <f>VLOOKUP($Y$24,CAD!$H$7:$I$31,2,0)</f>
        <v>0</v>
      </c>
      <c r="D1818" s="40">
        <v>0</v>
      </c>
      <c r="E1818" s="40">
        <v>0</v>
      </c>
      <c r="F1818" s="40">
        <v>0</v>
      </c>
      <c r="G1818" s="40">
        <v>0</v>
      </c>
      <c r="H1818" s="40">
        <v>0</v>
      </c>
      <c r="I1818" s="40">
        <v>0</v>
      </c>
      <c r="J1818" s="40">
        <v>0</v>
      </c>
      <c r="K1818" s="40">
        <v>0</v>
      </c>
      <c r="L1818" s="40">
        <v>0</v>
      </c>
      <c r="M1818" s="40">
        <v>0</v>
      </c>
      <c r="N1818" s="40">
        <v>0</v>
      </c>
      <c r="O1818" s="40">
        <v>0</v>
      </c>
      <c r="P1818" s="141">
        <f t="shared" si="131"/>
        <v>0</v>
      </c>
    </row>
    <row r="1819" spans="1:16" hidden="1" x14ac:dyDescent="0.25">
      <c r="A1819" s="255" t="str">
        <f>IF(B1819=1,A1803,"")</f>
        <v/>
      </c>
      <c r="B1819" s="39" t="str">
        <f t="shared" si="130"/>
        <v/>
      </c>
      <c r="C1819" s="138">
        <f>VLOOKUP($Y$25,CAD!$H$7:$I$31,2,0)</f>
        <v>0</v>
      </c>
      <c r="D1819" s="40">
        <v>0</v>
      </c>
      <c r="E1819" s="40">
        <v>0</v>
      </c>
      <c r="F1819" s="40">
        <v>0</v>
      </c>
      <c r="G1819" s="40">
        <v>0</v>
      </c>
      <c r="H1819" s="40">
        <v>0</v>
      </c>
      <c r="I1819" s="40">
        <v>0</v>
      </c>
      <c r="J1819" s="40">
        <v>0</v>
      </c>
      <c r="K1819" s="40">
        <v>0</v>
      </c>
      <c r="L1819" s="40">
        <v>0</v>
      </c>
      <c r="M1819" s="40">
        <v>0</v>
      </c>
      <c r="N1819" s="40">
        <v>0</v>
      </c>
      <c r="O1819" s="40">
        <v>0</v>
      </c>
      <c r="P1819" s="141">
        <f t="shared" si="131"/>
        <v>0</v>
      </c>
    </row>
    <row r="1820" spans="1:16" hidden="1" x14ac:dyDescent="0.25">
      <c r="A1820" s="255" t="str">
        <f>IF(B1820=1,A1803,"")</f>
        <v/>
      </c>
      <c r="B1820" s="39" t="str">
        <f t="shared" si="130"/>
        <v/>
      </c>
      <c r="C1820" s="138">
        <f>VLOOKUP($Y$26,CAD!$H$7:$I$31,2,0)</f>
        <v>0</v>
      </c>
      <c r="D1820" s="40">
        <v>0</v>
      </c>
      <c r="E1820" s="40">
        <v>0</v>
      </c>
      <c r="F1820" s="40">
        <v>0</v>
      </c>
      <c r="G1820" s="40">
        <v>0</v>
      </c>
      <c r="H1820" s="40">
        <v>0</v>
      </c>
      <c r="I1820" s="40">
        <v>0</v>
      </c>
      <c r="J1820" s="40">
        <v>0</v>
      </c>
      <c r="K1820" s="40">
        <v>0</v>
      </c>
      <c r="L1820" s="40">
        <v>0</v>
      </c>
      <c r="M1820" s="40">
        <v>0</v>
      </c>
      <c r="N1820" s="40">
        <v>0</v>
      </c>
      <c r="O1820" s="40">
        <v>0</v>
      </c>
      <c r="P1820" s="141">
        <f t="shared" si="131"/>
        <v>0</v>
      </c>
    </row>
    <row r="1821" spans="1:16" hidden="1" x14ac:dyDescent="0.25">
      <c r="A1821" s="255" t="str">
        <f>IF(B1821=1,A1803,"")</f>
        <v/>
      </c>
      <c r="B1821" s="39" t="str">
        <f t="shared" si="130"/>
        <v/>
      </c>
      <c r="C1821" s="138">
        <f>VLOOKUP($Y$27,CAD!$H$7:$I$31,2,0)</f>
        <v>0</v>
      </c>
      <c r="D1821" s="40">
        <v>0</v>
      </c>
      <c r="E1821" s="40">
        <v>0</v>
      </c>
      <c r="F1821" s="40">
        <v>0</v>
      </c>
      <c r="G1821" s="40">
        <v>0</v>
      </c>
      <c r="H1821" s="40">
        <v>0</v>
      </c>
      <c r="I1821" s="40">
        <v>0</v>
      </c>
      <c r="J1821" s="40">
        <v>0</v>
      </c>
      <c r="K1821" s="40">
        <v>0</v>
      </c>
      <c r="L1821" s="40">
        <v>0</v>
      </c>
      <c r="M1821" s="40">
        <v>0</v>
      </c>
      <c r="N1821" s="40">
        <v>0</v>
      </c>
      <c r="O1821" s="40">
        <v>0</v>
      </c>
      <c r="P1821" s="141">
        <f t="shared" si="131"/>
        <v>0</v>
      </c>
    </row>
    <row r="1822" spans="1:16" hidden="1" x14ac:dyDescent="0.25">
      <c r="A1822" s="255" t="str">
        <f>IF(B1822=1,A1803,"")</f>
        <v/>
      </c>
      <c r="B1822" s="39" t="str">
        <f t="shared" si="130"/>
        <v/>
      </c>
      <c r="C1822" s="138">
        <f>VLOOKUP($Y$28,CAD!$H$7:$I$31,2,0)</f>
        <v>0</v>
      </c>
      <c r="D1822" s="40">
        <v>0</v>
      </c>
      <c r="E1822" s="40">
        <v>0</v>
      </c>
      <c r="F1822" s="40">
        <v>0</v>
      </c>
      <c r="G1822" s="40">
        <v>0</v>
      </c>
      <c r="H1822" s="40">
        <v>0</v>
      </c>
      <c r="I1822" s="40">
        <v>0</v>
      </c>
      <c r="J1822" s="40">
        <v>0</v>
      </c>
      <c r="K1822" s="40">
        <v>0</v>
      </c>
      <c r="L1822" s="40">
        <v>0</v>
      </c>
      <c r="M1822" s="40">
        <v>0</v>
      </c>
      <c r="N1822" s="40">
        <v>0</v>
      </c>
      <c r="O1822" s="40">
        <v>0</v>
      </c>
      <c r="P1822" s="141">
        <f t="shared" si="131"/>
        <v>0</v>
      </c>
    </row>
    <row r="1823" spans="1:16" hidden="1" x14ac:dyDescent="0.25">
      <c r="A1823" s="255" t="str">
        <f>IF(B1823=1,A1803,"")</f>
        <v/>
      </c>
      <c r="B1823" s="39" t="str">
        <f t="shared" si="130"/>
        <v/>
      </c>
      <c r="C1823" s="138">
        <f>VLOOKUP($Y$29,CAD!$H$7:$I$31,2,0)</f>
        <v>0</v>
      </c>
      <c r="D1823" s="40">
        <v>0</v>
      </c>
      <c r="E1823" s="40">
        <v>0</v>
      </c>
      <c r="F1823" s="40">
        <v>0</v>
      </c>
      <c r="G1823" s="40">
        <v>0</v>
      </c>
      <c r="H1823" s="40">
        <v>0</v>
      </c>
      <c r="I1823" s="40">
        <v>0</v>
      </c>
      <c r="J1823" s="40">
        <v>0</v>
      </c>
      <c r="K1823" s="40">
        <v>0</v>
      </c>
      <c r="L1823" s="40">
        <v>0</v>
      </c>
      <c r="M1823" s="40">
        <v>0</v>
      </c>
      <c r="N1823" s="40">
        <v>0</v>
      </c>
      <c r="O1823" s="40">
        <v>0</v>
      </c>
      <c r="P1823" s="141">
        <f t="shared" si="131"/>
        <v>0</v>
      </c>
    </row>
    <row r="1824" spans="1:16" hidden="1" x14ac:dyDescent="0.25">
      <c r="A1824" s="255" t="str">
        <f>IF(B1824=1,A1803,"")</f>
        <v/>
      </c>
      <c r="B1824" s="39" t="str">
        <f t="shared" si="130"/>
        <v/>
      </c>
      <c r="C1824" s="138">
        <f>VLOOKUP($Y$30,CAD!$H$7:$I$31,2,0)</f>
        <v>0</v>
      </c>
      <c r="D1824" s="40">
        <v>0</v>
      </c>
      <c r="E1824" s="40">
        <v>0</v>
      </c>
      <c r="F1824" s="40">
        <v>0</v>
      </c>
      <c r="G1824" s="40">
        <v>0</v>
      </c>
      <c r="H1824" s="40">
        <v>0</v>
      </c>
      <c r="I1824" s="40">
        <v>0</v>
      </c>
      <c r="J1824" s="40">
        <v>0</v>
      </c>
      <c r="K1824" s="40">
        <v>0</v>
      </c>
      <c r="L1824" s="40">
        <v>0</v>
      </c>
      <c r="M1824" s="40">
        <v>0</v>
      </c>
      <c r="N1824" s="40">
        <v>0</v>
      </c>
      <c r="O1824" s="40">
        <v>0</v>
      </c>
      <c r="P1824" s="141">
        <f t="shared" si="131"/>
        <v>0</v>
      </c>
    </row>
    <row r="1825" spans="1:16" hidden="1" x14ac:dyDescent="0.25">
      <c r="A1825" s="255" t="str">
        <f>IF(B1825=1,A1803,"")</f>
        <v/>
      </c>
      <c r="B1825" s="39" t="str">
        <f t="shared" si="130"/>
        <v/>
      </c>
      <c r="C1825" s="138">
        <f>VLOOKUP($Y$31,CAD!$H$7:$I$31,2,0)</f>
        <v>0</v>
      </c>
      <c r="D1825" s="40">
        <v>0</v>
      </c>
      <c r="E1825" s="40">
        <v>0</v>
      </c>
      <c r="F1825" s="40">
        <v>0</v>
      </c>
      <c r="G1825" s="40">
        <v>0</v>
      </c>
      <c r="H1825" s="40">
        <v>0</v>
      </c>
      <c r="I1825" s="40">
        <v>0</v>
      </c>
      <c r="J1825" s="40">
        <v>0</v>
      </c>
      <c r="K1825" s="40">
        <v>0</v>
      </c>
      <c r="L1825" s="40">
        <v>0</v>
      </c>
      <c r="M1825" s="40">
        <v>0</v>
      </c>
      <c r="N1825" s="40">
        <v>0</v>
      </c>
      <c r="O1825" s="40">
        <v>0</v>
      </c>
      <c r="P1825" s="141">
        <f t="shared" si="131"/>
        <v>0</v>
      </c>
    </row>
    <row r="1826" spans="1:16" hidden="1" x14ac:dyDescent="0.25">
      <c r="A1826" s="255" t="str">
        <f>IF(B1826=1,A1803,"")</f>
        <v/>
      </c>
      <c r="B1826" s="39" t="str">
        <f t="shared" si="130"/>
        <v/>
      </c>
      <c r="C1826" s="138">
        <f>VLOOKUP($Y$32,CAD!$H$7:$I$31,2,0)</f>
        <v>0</v>
      </c>
      <c r="D1826" s="40">
        <v>0</v>
      </c>
      <c r="E1826" s="40">
        <v>0</v>
      </c>
      <c r="F1826" s="40">
        <v>0</v>
      </c>
      <c r="G1826" s="40">
        <v>0</v>
      </c>
      <c r="H1826" s="40">
        <v>0</v>
      </c>
      <c r="I1826" s="40">
        <v>0</v>
      </c>
      <c r="J1826" s="40">
        <v>0</v>
      </c>
      <c r="K1826" s="40">
        <v>0</v>
      </c>
      <c r="L1826" s="40">
        <v>0</v>
      </c>
      <c r="M1826" s="40">
        <v>0</v>
      </c>
      <c r="N1826" s="40">
        <v>0</v>
      </c>
      <c r="O1826" s="40">
        <v>0</v>
      </c>
      <c r="P1826" s="141">
        <f t="shared" si="131"/>
        <v>0</v>
      </c>
    </row>
    <row r="1827" spans="1:16" hidden="1" x14ac:dyDescent="0.25">
      <c r="A1827" s="255" t="str">
        <f>IF(B1827=1,A1803,"")</f>
        <v/>
      </c>
      <c r="B1827" s="39" t="str">
        <f t="shared" si="130"/>
        <v/>
      </c>
      <c r="C1827" s="138">
        <f>VLOOKUP($Y$33,CAD!$H$7:$I$31,2,0)</f>
        <v>0</v>
      </c>
      <c r="D1827" s="40">
        <v>0</v>
      </c>
      <c r="E1827" s="40">
        <v>0</v>
      </c>
      <c r="F1827" s="40">
        <v>0</v>
      </c>
      <c r="G1827" s="40">
        <v>0</v>
      </c>
      <c r="H1827" s="40">
        <v>0</v>
      </c>
      <c r="I1827" s="40">
        <v>0</v>
      </c>
      <c r="J1827" s="40">
        <v>0</v>
      </c>
      <c r="K1827" s="40">
        <v>0</v>
      </c>
      <c r="L1827" s="40">
        <v>0</v>
      </c>
      <c r="M1827" s="40">
        <v>0</v>
      </c>
      <c r="N1827" s="40">
        <v>0</v>
      </c>
      <c r="O1827" s="40">
        <v>0</v>
      </c>
      <c r="P1827" s="141">
        <f t="shared" si="131"/>
        <v>0</v>
      </c>
    </row>
    <row r="1828" spans="1:16" hidden="1" x14ac:dyDescent="0.25">
      <c r="A1828" s="255" t="str">
        <f>IF(B1828=1,A1803,"")</f>
        <v/>
      </c>
      <c r="B1828" s="39" t="str">
        <f t="shared" si="130"/>
        <v/>
      </c>
      <c r="C1828" s="138">
        <f>VLOOKUP($Y$34,CAD!$H$7:$I$31,2,0)</f>
        <v>0</v>
      </c>
      <c r="D1828" s="40">
        <v>0</v>
      </c>
      <c r="E1828" s="40">
        <v>0</v>
      </c>
      <c r="F1828" s="40">
        <v>0</v>
      </c>
      <c r="G1828" s="40">
        <v>0</v>
      </c>
      <c r="H1828" s="40">
        <v>0</v>
      </c>
      <c r="I1828" s="40">
        <v>0</v>
      </c>
      <c r="J1828" s="40">
        <v>0</v>
      </c>
      <c r="K1828" s="40">
        <v>0</v>
      </c>
      <c r="L1828" s="40">
        <v>0</v>
      </c>
      <c r="M1828" s="40">
        <v>0</v>
      </c>
      <c r="N1828" s="40">
        <v>0</v>
      </c>
      <c r="O1828" s="40">
        <v>0</v>
      </c>
      <c r="P1828" s="141">
        <f t="shared" si="131"/>
        <v>0</v>
      </c>
    </row>
    <row r="1829" spans="1:16" hidden="1" x14ac:dyDescent="0.25">
      <c r="A1829" s="255" t="str">
        <f>IF(B1829=1,A1803,"")</f>
        <v/>
      </c>
      <c r="B1829" s="39" t="str">
        <f t="shared" si="130"/>
        <v/>
      </c>
      <c r="C1829" s="137">
        <f>VLOOKUP($Y$35,CAD!$J$7:$K$31,2,0)</f>
        <v>0</v>
      </c>
      <c r="D1829" s="40">
        <v>0</v>
      </c>
      <c r="E1829" s="40">
        <v>0</v>
      </c>
      <c r="F1829" s="40">
        <v>0</v>
      </c>
      <c r="G1829" s="40">
        <v>0</v>
      </c>
      <c r="H1829" s="40">
        <v>0</v>
      </c>
      <c r="I1829" s="40">
        <v>0</v>
      </c>
      <c r="J1829" s="40">
        <v>0</v>
      </c>
      <c r="K1829" s="40">
        <v>0</v>
      </c>
      <c r="L1829" s="40">
        <v>0</v>
      </c>
      <c r="M1829" s="40">
        <v>0</v>
      </c>
      <c r="N1829" s="40">
        <v>0</v>
      </c>
      <c r="O1829" s="40">
        <v>0</v>
      </c>
      <c r="P1829" s="141">
        <f t="shared" si="131"/>
        <v>0</v>
      </c>
    </row>
    <row r="1830" spans="1:16" hidden="1" x14ac:dyDescent="0.25">
      <c r="A1830" s="255" t="str">
        <f>IF(B1830=1,A1803,"")</f>
        <v/>
      </c>
      <c r="B1830" s="39" t="str">
        <f t="shared" si="130"/>
        <v/>
      </c>
      <c r="C1830" s="137">
        <f>VLOOKUP($Y$36,CAD!$J$7:$K$31,2,0)</f>
        <v>0</v>
      </c>
      <c r="D1830" s="40">
        <v>0</v>
      </c>
      <c r="E1830" s="40">
        <v>0</v>
      </c>
      <c r="F1830" s="40">
        <v>0</v>
      </c>
      <c r="G1830" s="40">
        <v>0</v>
      </c>
      <c r="H1830" s="40">
        <v>0</v>
      </c>
      <c r="I1830" s="40">
        <v>0</v>
      </c>
      <c r="J1830" s="40">
        <v>0</v>
      </c>
      <c r="K1830" s="40">
        <v>0</v>
      </c>
      <c r="L1830" s="40">
        <v>0</v>
      </c>
      <c r="M1830" s="40">
        <v>0</v>
      </c>
      <c r="N1830" s="40">
        <v>0</v>
      </c>
      <c r="O1830" s="40">
        <v>0</v>
      </c>
      <c r="P1830" s="141">
        <f t="shared" si="131"/>
        <v>0</v>
      </c>
    </row>
    <row r="1831" spans="1:16" hidden="1" x14ac:dyDescent="0.25">
      <c r="A1831" s="255" t="str">
        <f>IF(B1831=1,A1803,"")</f>
        <v/>
      </c>
      <c r="B1831" s="39" t="str">
        <f t="shared" si="130"/>
        <v/>
      </c>
      <c r="C1831" s="137">
        <f>VLOOKUP($Y$37,CAD!$J$7:$K$31,2,0)</f>
        <v>0</v>
      </c>
      <c r="D1831" s="40">
        <v>0</v>
      </c>
      <c r="E1831" s="40">
        <v>0</v>
      </c>
      <c r="F1831" s="40">
        <v>0</v>
      </c>
      <c r="G1831" s="40">
        <v>0</v>
      </c>
      <c r="H1831" s="40">
        <v>0</v>
      </c>
      <c r="I1831" s="40">
        <v>0</v>
      </c>
      <c r="J1831" s="40">
        <v>0</v>
      </c>
      <c r="K1831" s="40">
        <v>0</v>
      </c>
      <c r="L1831" s="40">
        <v>0</v>
      </c>
      <c r="M1831" s="40">
        <v>0</v>
      </c>
      <c r="N1831" s="40">
        <v>0</v>
      </c>
      <c r="O1831" s="40">
        <v>0</v>
      </c>
      <c r="P1831" s="141">
        <f t="shared" si="131"/>
        <v>0</v>
      </c>
    </row>
    <row r="1832" spans="1:16" hidden="1" x14ac:dyDescent="0.25">
      <c r="A1832" s="255" t="str">
        <f>IF(B1832=1,A1803,"")</f>
        <v/>
      </c>
      <c r="B1832" s="39" t="str">
        <f t="shared" si="130"/>
        <v/>
      </c>
      <c r="C1832" s="137">
        <f>VLOOKUP($Y$38,CAD!$J$7:$K$31,2,0)</f>
        <v>0</v>
      </c>
      <c r="D1832" s="40">
        <v>0</v>
      </c>
      <c r="E1832" s="40">
        <v>0</v>
      </c>
      <c r="F1832" s="40">
        <v>0</v>
      </c>
      <c r="G1832" s="40">
        <v>0</v>
      </c>
      <c r="H1832" s="40">
        <v>0</v>
      </c>
      <c r="I1832" s="40">
        <v>0</v>
      </c>
      <c r="J1832" s="40">
        <v>0</v>
      </c>
      <c r="K1832" s="40">
        <v>0</v>
      </c>
      <c r="L1832" s="40">
        <v>0</v>
      </c>
      <c r="M1832" s="40">
        <v>0</v>
      </c>
      <c r="N1832" s="40">
        <v>0</v>
      </c>
      <c r="O1832" s="40">
        <v>0</v>
      </c>
      <c r="P1832" s="141">
        <f t="shared" si="131"/>
        <v>0</v>
      </c>
    </row>
    <row r="1833" spans="1:16" hidden="1" x14ac:dyDescent="0.25">
      <c r="A1833" s="255" t="str">
        <f>IF(B1833=1,A1803,"")</f>
        <v/>
      </c>
      <c r="B1833" s="39" t="str">
        <f t="shared" si="130"/>
        <v/>
      </c>
      <c r="C1833" s="137">
        <f>VLOOKUP($Y$39,CAD!$J$7:$K$31,2,0)</f>
        <v>0</v>
      </c>
      <c r="D1833" s="40">
        <v>0</v>
      </c>
      <c r="E1833" s="40">
        <v>0</v>
      </c>
      <c r="F1833" s="40">
        <v>0</v>
      </c>
      <c r="G1833" s="40">
        <v>0</v>
      </c>
      <c r="H1833" s="40">
        <v>0</v>
      </c>
      <c r="I1833" s="40">
        <v>0</v>
      </c>
      <c r="J1833" s="40">
        <v>0</v>
      </c>
      <c r="K1833" s="40">
        <v>0</v>
      </c>
      <c r="L1833" s="40">
        <v>0</v>
      </c>
      <c r="M1833" s="40">
        <v>0</v>
      </c>
      <c r="N1833" s="40">
        <v>0</v>
      </c>
      <c r="O1833" s="40">
        <v>0</v>
      </c>
      <c r="P1833" s="141">
        <f t="shared" si="131"/>
        <v>0</v>
      </c>
    </row>
    <row r="1834" spans="1:16" hidden="1" x14ac:dyDescent="0.25">
      <c r="A1834" s="255" t="str">
        <f>IF(B1834=1,A1803,"")</f>
        <v/>
      </c>
      <c r="B1834" s="39" t="str">
        <f t="shared" si="130"/>
        <v/>
      </c>
      <c r="C1834" s="137">
        <f>VLOOKUP($Y$40,CAD!$J$7:$K$31,2,0)</f>
        <v>0</v>
      </c>
      <c r="D1834" s="40">
        <v>0</v>
      </c>
      <c r="E1834" s="40">
        <v>0</v>
      </c>
      <c r="F1834" s="40">
        <v>0</v>
      </c>
      <c r="G1834" s="40">
        <v>0</v>
      </c>
      <c r="H1834" s="40">
        <v>0</v>
      </c>
      <c r="I1834" s="40">
        <v>0</v>
      </c>
      <c r="J1834" s="40">
        <v>0</v>
      </c>
      <c r="K1834" s="40">
        <v>0</v>
      </c>
      <c r="L1834" s="40">
        <v>0</v>
      </c>
      <c r="M1834" s="40">
        <v>0</v>
      </c>
      <c r="N1834" s="40">
        <v>0</v>
      </c>
      <c r="O1834" s="40">
        <v>0</v>
      </c>
      <c r="P1834" s="141">
        <f t="shared" si="131"/>
        <v>0</v>
      </c>
    </row>
    <row r="1835" spans="1:16" hidden="1" x14ac:dyDescent="0.25">
      <c r="A1835" s="255" t="str">
        <f>IF(B1835=1,A1803,"")</f>
        <v/>
      </c>
      <c r="B1835" s="39" t="str">
        <f t="shared" si="130"/>
        <v/>
      </c>
      <c r="C1835" s="137">
        <f>VLOOKUP($Y$41,CAD!$J$7:$K$31,2,0)</f>
        <v>0</v>
      </c>
      <c r="D1835" s="40">
        <v>0</v>
      </c>
      <c r="E1835" s="40">
        <v>0</v>
      </c>
      <c r="F1835" s="40">
        <v>0</v>
      </c>
      <c r="G1835" s="40">
        <v>0</v>
      </c>
      <c r="H1835" s="40">
        <v>0</v>
      </c>
      <c r="I1835" s="40">
        <v>0</v>
      </c>
      <c r="J1835" s="40">
        <v>0</v>
      </c>
      <c r="K1835" s="40">
        <v>0</v>
      </c>
      <c r="L1835" s="40">
        <v>0</v>
      </c>
      <c r="M1835" s="40">
        <v>0</v>
      </c>
      <c r="N1835" s="40">
        <v>0</v>
      </c>
      <c r="O1835" s="40">
        <v>0</v>
      </c>
      <c r="P1835" s="141">
        <f t="shared" si="131"/>
        <v>0</v>
      </c>
    </row>
    <row r="1836" spans="1:16" hidden="1" x14ac:dyDescent="0.25">
      <c r="A1836" s="255" t="str">
        <f>IF(B1836=1,A1803,"")</f>
        <v/>
      </c>
      <c r="B1836" s="39" t="str">
        <f t="shared" si="130"/>
        <v/>
      </c>
      <c r="C1836" s="137">
        <f>VLOOKUP($Y$42,CAD!$J$7:$K$31,2,0)</f>
        <v>0</v>
      </c>
      <c r="D1836" s="40">
        <v>0</v>
      </c>
      <c r="E1836" s="40">
        <v>0</v>
      </c>
      <c r="F1836" s="40">
        <v>0</v>
      </c>
      <c r="G1836" s="40">
        <v>0</v>
      </c>
      <c r="H1836" s="40">
        <v>0</v>
      </c>
      <c r="I1836" s="40">
        <v>0</v>
      </c>
      <c r="J1836" s="40">
        <v>0</v>
      </c>
      <c r="K1836" s="40">
        <v>0</v>
      </c>
      <c r="L1836" s="40">
        <v>0</v>
      </c>
      <c r="M1836" s="40">
        <v>0</v>
      </c>
      <c r="N1836" s="40">
        <v>0</v>
      </c>
      <c r="O1836" s="40">
        <v>0</v>
      </c>
      <c r="P1836" s="141">
        <f t="shared" si="131"/>
        <v>0</v>
      </c>
    </row>
    <row r="1837" spans="1:16" hidden="1" x14ac:dyDescent="0.25">
      <c r="A1837" s="255" t="str">
        <f>IF(B1837=1,A1803,"")</f>
        <v/>
      </c>
      <c r="B1837" s="39" t="str">
        <f t="shared" si="130"/>
        <v/>
      </c>
      <c r="C1837" s="137">
        <f>VLOOKUP($Y$43,CAD!$J$7:$K$31,2,0)</f>
        <v>0</v>
      </c>
      <c r="D1837" s="40">
        <v>0</v>
      </c>
      <c r="E1837" s="40">
        <v>0</v>
      </c>
      <c r="F1837" s="40">
        <v>0</v>
      </c>
      <c r="G1837" s="40">
        <v>0</v>
      </c>
      <c r="H1837" s="40">
        <v>0</v>
      </c>
      <c r="I1837" s="40">
        <v>0</v>
      </c>
      <c r="J1837" s="40">
        <v>0</v>
      </c>
      <c r="K1837" s="40">
        <v>0</v>
      </c>
      <c r="L1837" s="40">
        <v>0</v>
      </c>
      <c r="M1837" s="40">
        <v>0</v>
      </c>
      <c r="N1837" s="40">
        <v>0</v>
      </c>
      <c r="O1837" s="40">
        <v>0</v>
      </c>
      <c r="P1837" s="141">
        <f t="shared" si="131"/>
        <v>0</v>
      </c>
    </row>
    <row r="1838" spans="1:16" hidden="1" x14ac:dyDescent="0.25">
      <c r="A1838" s="255" t="str">
        <f>IF(B1838=1,A1803,"")</f>
        <v/>
      </c>
      <c r="B1838" s="39" t="str">
        <f t="shared" si="130"/>
        <v/>
      </c>
      <c r="C1838" s="137">
        <f>VLOOKUP($Y$44,CAD!$J$7:$K$31,2,0)</f>
        <v>0</v>
      </c>
      <c r="D1838" s="40">
        <v>0</v>
      </c>
      <c r="E1838" s="40">
        <v>0</v>
      </c>
      <c r="F1838" s="40">
        <v>0</v>
      </c>
      <c r="G1838" s="40">
        <v>0</v>
      </c>
      <c r="H1838" s="40">
        <v>0</v>
      </c>
      <c r="I1838" s="40">
        <v>0</v>
      </c>
      <c r="J1838" s="40">
        <v>0</v>
      </c>
      <c r="K1838" s="40">
        <v>0</v>
      </c>
      <c r="L1838" s="40">
        <v>0</v>
      </c>
      <c r="M1838" s="40">
        <v>0</v>
      </c>
      <c r="N1838" s="40">
        <v>0</v>
      </c>
      <c r="O1838" s="40">
        <v>0</v>
      </c>
      <c r="P1838" s="141">
        <f t="shared" si="131"/>
        <v>0</v>
      </c>
    </row>
    <row r="1839" spans="1:16" hidden="1" x14ac:dyDescent="0.25">
      <c r="A1839" s="255" t="str">
        <f>IF(B1839=1,A1803,"")</f>
        <v/>
      </c>
      <c r="B1839" s="39" t="str">
        <f t="shared" si="130"/>
        <v/>
      </c>
      <c r="C1839" s="137">
        <f>VLOOKUP($Y$45,CAD!$J$7:$K$31,2,0)</f>
        <v>0</v>
      </c>
      <c r="D1839" s="40">
        <v>0</v>
      </c>
      <c r="E1839" s="40">
        <v>0</v>
      </c>
      <c r="F1839" s="40">
        <v>0</v>
      </c>
      <c r="G1839" s="40">
        <v>0</v>
      </c>
      <c r="H1839" s="40">
        <v>0</v>
      </c>
      <c r="I1839" s="40">
        <v>0</v>
      </c>
      <c r="J1839" s="40">
        <v>0</v>
      </c>
      <c r="K1839" s="40">
        <v>0</v>
      </c>
      <c r="L1839" s="40">
        <v>0</v>
      </c>
      <c r="M1839" s="40">
        <v>0</v>
      </c>
      <c r="N1839" s="40">
        <v>0</v>
      </c>
      <c r="O1839" s="40">
        <v>0</v>
      </c>
      <c r="P1839" s="141">
        <f t="shared" si="131"/>
        <v>0</v>
      </c>
    </row>
    <row r="1840" spans="1:16" hidden="1" x14ac:dyDescent="0.25">
      <c r="A1840" s="255" t="str">
        <f>IF(B1840=1,A1803,"")</f>
        <v/>
      </c>
      <c r="B1840" s="39" t="str">
        <f t="shared" si="130"/>
        <v/>
      </c>
      <c r="C1840" s="137">
        <f>VLOOKUP($Y$46,CAD!$J$7:$K$31,2,0)</f>
        <v>0</v>
      </c>
      <c r="D1840" s="40">
        <v>0</v>
      </c>
      <c r="E1840" s="40">
        <v>0</v>
      </c>
      <c r="F1840" s="40">
        <v>0</v>
      </c>
      <c r="G1840" s="40">
        <v>0</v>
      </c>
      <c r="H1840" s="40">
        <v>0</v>
      </c>
      <c r="I1840" s="40">
        <v>0</v>
      </c>
      <c r="J1840" s="40">
        <v>0</v>
      </c>
      <c r="K1840" s="40">
        <v>0</v>
      </c>
      <c r="L1840" s="40">
        <v>0</v>
      </c>
      <c r="M1840" s="40">
        <v>0</v>
      </c>
      <c r="N1840" s="40">
        <v>0</v>
      </c>
      <c r="O1840" s="40">
        <v>0</v>
      </c>
      <c r="P1840" s="141">
        <f t="shared" si="131"/>
        <v>0</v>
      </c>
    </row>
    <row r="1841" spans="1:16" hidden="1" x14ac:dyDescent="0.25">
      <c r="A1841" s="255" t="str">
        <f>IF(B1841=1,A1803,"")</f>
        <v/>
      </c>
      <c r="B1841" s="39" t="str">
        <f t="shared" si="130"/>
        <v/>
      </c>
      <c r="C1841" s="137">
        <f>VLOOKUP($Y$47,CAD!$J$7:$K$31,2,0)</f>
        <v>0</v>
      </c>
      <c r="D1841" s="40">
        <v>0</v>
      </c>
      <c r="E1841" s="40">
        <v>0</v>
      </c>
      <c r="F1841" s="40">
        <v>0</v>
      </c>
      <c r="G1841" s="40">
        <v>0</v>
      </c>
      <c r="H1841" s="40">
        <v>0</v>
      </c>
      <c r="I1841" s="40">
        <v>0</v>
      </c>
      <c r="J1841" s="40">
        <v>0</v>
      </c>
      <c r="K1841" s="40">
        <v>0</v>
      </c>
      <c r="L1841" s="40">
        <v>0</v>
      </c>
      <c r="M1841" s="40">
        <v>0</v>
      </c>
      <c r="N1841" s="40">
        <v>0</v>
      </c>
      <c r="O1841" s="40">
        <v>0</v>
      </c>
      <c r="P1841" s="141">
        <f t="shared" si="131"/>
        <v>0</v>
      </c>
    </row>
    <row r="1842" spans="1:16" hidden="1" x14ac:dyDescent="0.25">
      <c r="A1842" s="255" t="str">
        <f>IF(B1842=1,A1803,"")</f>
        <v/>
      </c>
      <c r="B1842" s="39" t="str">
        <f t="shared" si="130"/>
        <v/>
      </c>
      <c r="C1842" s="137">
        <f>VLOOKUP($Y$48,CAD!$J$7:$K$31,2,0)</f>
        <v>0</v>
      </c>
      <c r="D1842" s="40">
        <v>0</v>
      </c>
      <c r="E1842" s="40">
        <v>0</v>
      </c>
      <c r="F1842" s="40">
        <v>0</v>
      </c>
      <c r="G1842" s="40">
        <v>0</v>
      </c>
      <c r="H1842" s="40">
        <v>0</v>
      </c>
      <c r="I1842" s="40">
        <v>0</v>
      </c>
      <c r="J1842" s="40">
        <v>0</v>
      </c>
      <c r="K1842" s="40">
        <v>0</v>
      </c>
      <c r="L1842" s="40">
        <v>0</v>
      </c>
      <c r="M1842" s="40">
        <v>0</v>
      </c>
      <c r="N1842" s="40">
        <v>0</v>
      </c>
      <c r="O1842" s="40">
        <v>0</v>
      </c>
      <c r="P1842" s="141">
        <f t="shared" si="131"/>
        <v>0</v>
      </c>
    </row>
    <row r="1843" spans="1:16" hidden="1" x14ac:dyDescent="0.25">
      <c r="A1843" s="255" t="str">
        <f>IF(B1843=1,A1803,"")</f>
        <v/>
      </c>
      <c r="B1843" s="39" t="str">
        <f t="shared" si="130"/>
        <v/>
      </c>
      <c r="C1843" s="137">
        <f>VLOOKUP($Y$49,CAD!$J$7:$K$31,2,0)</f>
        <v>0</v>
      </c>
      <c r="D1843" s="40">
        <v>0</v>
      </c>
      <c r="E1843" s="40">
        <v>0</v>
      </c>
      <c r="F1843" s="40">
        <v>0</v>
      </c>
      <c r="G1843" s="40">
        <v>0</v>
      </c>
      <c r="H1843" s="40">
        <v>0</v>
      </c>
      <c r="I1843" s="40">
        <v>0</v>
      </c>
      <c r="J1843" s="40">
        <v>0</v>
      </c>
      <c r="K1843" s="40">
        <v>0</v>
      </c>
      <c r="L1843" s="40">
        <v>0</v>
      </c>
      <c r="M1843" s="40">
        <v>0</v>
      </c>
      <c r="N1843" s="40">
        <v>0</v>
      </c>
      <c r="O1843" s="40">
        <v>0</v>
      </c>
      <c r="P1843" s="141">
        <f t="shared" si="131"/>
        <v>0</v>
      </c>
    </row>
    <row r="1844" spans="1:16" hidden="1" x14ac:dyDescent="0.25">
      <c r="A1844" s="255" t="str">
        <f>IF(B1844=1,A1803,"")</f>
        <v/>
      </c>
      <c r="B1844" s="39" t="str">
        <f t="shared" si="130"/>
        <v/>
      </c>
      <c r="C1844" s="137">
        <f>VLOOKUP($Y$50,CAD!$J$7:$K$31,2,0)</f>
        <v>0</v>
      </c>
      <c r="D1844" s="40">
        <v>0</v>
      </c>
      <c r="E1844" s="40">
        <v>0</v>
      </c>
      <c r="F1844" s="40">
        <v>0</v>
      </c>
      <c r="G1844" s="40">
        <v>0</v>
      </c>
      <c r="H1844" s="40">
        <v>0</v>
      </c>
      <c r="I1844" s="40">
        <v>0</v>
      </c>
      <c r="J1844" s="40">
        <v>0</v>
      </c>
      <c r="K1844" s="40">
        <v>0</v>
      </c>
      <c r="L1844" s="40">
        <v>0</v>
      </c>
      <c r="M1844" s="40">
        <v>0</v>
      </c>
      <c r="N1844" s="40">
        <v>0</v>
      </c>
      <c r="O1844" s="40">
        <v>0</v>
      </c>
      <c r="P1844" s="141">
        <f t="shared" si="131"/>
        <v>0</v>
      </c>
    </row>
    <row r="1845" spans="1:16" hidden="1" x14ac:dyDescent="0.25">
      <c r="A1845" s="255" t="str">
        <f>IF(B1845=1,A1803,"")</f>
        <v/>
      </c>
      <c r="B1845" s="39" t="str">
        <f t="shared" si="130"/>
        <v/>
      </c>
      <c r="C1845" s="137">
        <f>VLOOKUP($Y$51,CAD!$J$7:$K$31,2,0)</f>
        <v>0</v>
      </c>
      <c r="D1845" s="40">
        <v>0</v>
      </c>
      <c r="E1845" s="40">
        <v>0</v>
      </c>
      <c r="F1845" s="40">
        <v>0</v>
      </c>
      <c r="G1845" s="40">
        <v>0</v>
      </c>
      <c r="H1845" s="40">
        <v>0</v>
      </c>
      <c r="I1845" s="40">
        <v>0</v>
      </c>
      <c r="J1845" s="40">
        <v>0</v>
      </c>
      <c r="K1845" s="40">
        <v>0</v>
      </c>
      <c r="L1845" s="40">
        <v>0</v>
      </c>
      <c r="M1845" s="40">
        <v>0</v>
      </c>
      <c r="N1845" s="40">
        <v>0</v>
      </c>
      <c r="O1845" s="40">
        <v>0</v>
      </c>
      <c r="P1845" s="141">
        <f t="shared" si="131"/>
        <v>0</v>
      </c>
    </row>
    <row r="1846" spans="1:16" hidden="1" x14ac:dyDescent="0.25">
      <c r="A1846" s="255" t="str">
        <f>IF(B1846=1,A1803,"")</f>
        <v/>
      </c>
      <c r="B1846" s="39" t="str">
        <f t="shared" si="130"/>
        <v/>
      </c>
      <c r="C1846" s="137">
        <f>VLOOKUP($Y$52,CAD!$J$7:$K$31,2,0)</f>
        <v>0</v>
      </c>
      <c r="D1846" s="40">
        <v>0</v>
      </c>
      <c r="E1846" s="40">
        <v>0</v>
      </c>
      <c r="F1846" s="40">
        <v>0</v>
      </c>
      <c r="G1846" s="40">
        <v>0</v>
      </c>
      <c r="H1846" s="40">
        <v>0</v>
      </c>
      <c r="I1846" s="40">
        <v>0</v>
      </c>
      <c r="J1846" s="40">
        <v>0</v>
      </c>
      <c r="K1846" s="40">
        <v>0</v>
      </c>
      <c r="L1846" s="40">
        <v>0</v>
      </c>
      <c r="M1846" s="40">
        <v>0</v>
      </c>
      <c r="N1846" s="40">
        <v>0</v>
      </c>
      <c r="O1846" s="40">
        <v>0</v>
      </c>
      <c r="P1846" s="141">
        <f t="shared" si="131"/>
        <v>0</v>
      </c>
    </row>
    <row r="1847" spans="1:16" hidden="1" x14ac:dyDescent="0.25">
      <c r="A1847" s="255" t="str">
        <f>IF(B1847=1,A1803,"")</f>
        <v/>
      </c>
      <c r="B1847" s="39" t="str">
        <f t="shared" si="130"/>
        <v/>
      </c>
      <c r="C1847" s="137">
        <f>VLOOKUP($Y$53,CAD!$J$7:$K$31,2,0)</f>
        <v>0</v>
      </c>
      <c r="D1847" s="40">
        <v>0</v>
      </c>
      <c r="E1847" s="40">
        <v>0</v>
      </c>
      <c r="F1847" s="40">
        <v>0</v>
      </c>
      <c r="G1847" s="40">
        <v>0</v>
      </c>
      <c r="H1847" s="40">
        <v>0</v>
      </c>
      <c r="I1847" s="40">
        <v>0</v>
      </c>
      <c r="J1847" s="40">
        <v>0</v>
      </c>
      <c r="K1847" s="40">
        <v>0</v>
      </c>
      <c r="L1847" s="40">
        <v>0</v>
      </c>
      <c r="M1847" s="40">
        <v>0</v>
      </c>
      <c r="N1847" s="40">
        <v>0</v>
      </c>
      <c r="O1847" s="40">
        <v>0</v>
      </c>
      <c r="P1847" s="141">
        <f t="shared" si="131"/>
        <v>0</v>
      </c>
    </row>
    <row r="1848" spans="1:16" hidden="1" x14ac:dyDescent="0.25">
      <c r="A1848" s="255" t="str">
        <f>IF(B1848=1,A1803,"")</f>
        <v/>
      </c>
      <c r="B1848" s="39" t="str">
        <f t="shared" si="130"/>
        <v/>
      </c>
      <c r="C1848" s="137">
        <f>VLOOKUP($Y$54,CAD!$J$7:$K$31,2,0)</f>
        <v>0</v>
      </c>
      <c r="D1848" s="40">
        <v>0</v>
      </c>
      <c r="E1848" s="40">
        <v>0</v>
      </c>
      <c r="F1848" s="40">
        <v>0</v>
      </c>
      <c r="G1848" s="40">
        <v>0</v>
      </c>
      <c r="H1848" s="40">
        <v>0</v>
      </c>
      <c r="I1848" s="40">
        <v>0</v>
      </c>
      <c r="J1848" s="40">
        <v>0</v>
      </c>
      <c r="K1848" s="40">
        <v>0</v>
      </c>
      <c r="L1848" s="40">
        <v>0</v>
      </c>
      <c r="M1848" s="40">
        <v>0</v>
      </c>
      <c r="N1848" s="40">
        <v>0</v>
      </c>
      <c r="O1848" s="40">
        <v>0</v>
      </c>
      <c r="P1848" s="141">
        <f t="shared" si="131"/>
        <v>0</v>
      </c>
    </row>
    <row r="1849" spans="1:16" hidden="1" x14ac:dyDescent="0.25">
      <c r="A1849" s="255" t="str">
        <f>IF(B1849=1,A1803,"")</f>
        <v/>
      </c>
      <c r="B1849" s="39" t="str">
        <f t="shared" si="130"/>
        <v/>
      </c>
      <c r="C1849" s="137">
        <f>VLOOKUP($Y$55,CAD!$J$7:$K$31,2,0)</f>
        <v>0</v>
      </c>
      <c r="D1849" s="40">
        <v>0</v>
      </c>
      <c r="E1849" s="40">
        <v>0</v>
      </c>
      <c r="F1849" s="40">
        <v>0</v>
      </c>
      <c r="G1849" s="40">
        <v>0</v>
      </c>
      <c r="H1849" s="40">
        <v>0</v>
      </c>
      <c r="I1849" s="40">
        <v>0</v>
      </c>
      <c r="J1849" s="40">
        <v>0</v>
      </c>
      <c r="K1849" s="40">
        <v>0</v>
      </c>
      <c r="L1849" s="40">
        <v>0</v>
      </c>
      <c r="M1849" s="40">
        <v>0</v>
      </c>
      <c r="N1849" s="40">
        <v>0</v>
      </c>
      <c r="O1849" s="40">
        <v>0</v>
      </c>
      <c r="P1849" s="141">
        <f t="shared" si="131"/>
        <v>0</v>
      </c>
    </row>
    <row r="1850" spans="1:16" hidden="1" x14ac:dyDescent="0.25">
      <c r="A1850" s="255" t="str">
        <f>IF(B1850=1,A1803,"")</f>
        <v/>
      </c>
      <c r="B1850" s="39" t="str">
        <f t="shared" si="130"/>
        <v/>
      </c>
      <c r="C1850" s="137">
        <f>VLOOKUP($Y$56,CAD!$J$7:$K$31,2,0)</f>
        <v>0</v>
      </c>
      <c r="D1850" s="40">
        <v>0</v>
      </c>
      <c r="E1850" s="40">
        <v>0</v>
      </c>
      <c r="F1850" s="40">
        <v>0</v>
      </c>
      <c r="G1850" s="40">
        <v>0</v>
      </c>
      <c r="H1850" s="40">
        <v>0</v>
      </c>
      <c r="I1850" s="40">
        <v>0</v>
      </c>
      <c r="J1850" s="40">
        <v>0</v>
      </c>
      <c r="K1850" s="40">
        <v>0</v>
      </c>
      <c r="L1850" s="40">
        <v>0</v>
      </c>
      <c r="M1850" s="40">
        <v>0</v>
      </c>
      <c r="N1850" s="40">
        <v>0</v>
      </c>
      <c r="O1850" s="40">
        <v>0</v>
      </c>
      <c r="P1850" s="141">
        <f t="shared" si="131"/>
        <v>0</v>
      </c>
    </row>
    <row r="1851" spans="1:16" hidden="1" x14ac:dyDescent="0.25">
      <c r="A1851" s="255" t="str">
        <f>IF(B1851=1,A1803,"")</f>
        <v/>
      </c>
      <c r="B1851" s="39" t="str">
        <f t="shared" si="130"/>
        <v/>
      </c>
      <c r="C1851" s="137">
        <f>VLOOKUP($Y$57,CAD!$J$7:$K$31,2,0)</f>
        <v>0</v>
      </c>
      <c r="D1851" s="40">
        <v>0</v>
      </c>
      <c r="E1851" s="40">
        <v>0</v>
      </c>
      <c r="F1851" s="40">
        <v>0</v>
      </c>
      <c r="G1851" s="40">
        <v>0</v>
      </c>
      <c r="H1851" s="40">
        <v>0</v>
      </c>
      <c r="I1851" s="40">
        <v>0</v>
      </c>
      <c r="J1851" s="40">
        <v>0</v>
      </c>
      <c r="K1851" s="40">
        <v>0</v>
      </c>
      <c r="L1851" s="40">
        <v>0</v>
      </c>
      <c r="M1851" s="40">
        <v>0</v>
      </c>
      <c r="N1851" s="40">
        <v>0</v>
      </c>
      <c r="O1851" s="40">
        <v>0</v>
      </c>
      <c r="P1851" s="141">
        <f t="shared" si="131"/>
        <v>0</v>
      </c>
    </row>
    <row r="1852" spans="1:16" hidden="1" x14ac:dyDescent="0.25">
      <c r="A1852" s="255" t="str">
        <f>IF(B1852=1,A1803,"")</f>
        <v/>
      </c>
      <c r="B1852" s="39" t="str">
        <f t="shared" si="130"/>
        <v/>
      </c>
      <c r="C1852" s="137">
        <f>VLOOKUP($Y$58,CAD!$J$7:$K$31,2,0)</f>
        <v>0</v>
      </c>
      <c r="D1852" s="40">
        <v>0</v>
      </c>
      <c r="E1852" s="40">
        <v>0</v>
      </c>
      <c r="F1852" s="40">
        <v>0</v>
      </c>
      <c r="G1852" s="40">
        <v>0</v>
      </c>
      <c r="H1852" s="40">
        <v>0</v>
      </c>
      <c r="I1852" s="40">
        <v>0</v>
      </c>
      <c r="J1852" s="40">
        <v>0</v>
      </c>
      <c r="K1852" s="40">
        <v>0</v>
      </c>
      <c r="L1852" s="40">
        <v>0</v>
      </c>
      <c r="M1852" s="40">
        <v>0</v>
      </c>
      <c r="N1852" s="40">
        <v>0</v>
      </c>
      <c r="O1852" s="40">
        <v>0</v>
      </c>
      <c r="P1852" s="141">
        <f t="shared" si="131"/>
        <v>0</v>
      </c>
    </row>
    <row r="1853" spans="1:16" hidden="1" x14ac:dyDescent="0.25">
      <c r="A1853" s="255" t="str">
        <f>IF(B1853=1,A1803,"")</f>
        <v/>
      </c>
      <c r="B1853" s="39" t="str">
        <f t="shared" si="130"/>
        <v/>
      </c>
      <c r="C1853" s="137">
        <f>VLOOKUP($Y$59,CAD!$J$7:$K$31,2,0)</f>
        <v>0</v>
      </c>
      <c r="D1853" s="40">
        <v>0</v>
      </c>
      <c r="E1853" s="40">
        <v>0</v>
      </c>
      <c r="F1853" s="40">
        <v>0</v>
      </c>
      <c r="G1853" s="40">
        <v>0</v>
      </c>
      <c r="H1853" s="40">
        <v>0</v>
      </c>
      <c r="I1853" s="40">
        <v>0</v>
      </c>
      <c r="J1853" s="40">
        <v>0</v>
      </c>
      <c r="K1853" s="40">
        <v>0</v>
      </c>
      <c r="L1853" s="40">
        <v>0</v>
      </c>
      <c r="M1853" s="40">
        <v>0</v>
      </c>
      <c r="N1853" s="40">
        <v>0</v>
      </c>
      <c r="O1853" s="40">
        <v>0</v>
      </c>
      <c r="P1853" s="141">
        <f t="shared" si="131"/>
        <v>0</v>
      </c>
    </row>
    <row r="1854" spans="1:16" hidden="1" x14ac:dyDescent="0.25">
      <c r="A1854" s="255">
        <f>A1801</f>
        <v>2052</v>
      </c>
    </row>
    <row r="1855" spans="1:16" hidden="1" x14ac:dyDescent="0.25">
      <c r="A1855" s="255">
        <f>A1801</f>
        <v>2052</v>
      </c>
      <c r="C1855" s="63" t="s">
        <v>204</v>
      </c>
      <c r="D1855" s="34">
        <f>D1801-D1803</f>
        <v>0</v>
      </c>
      <c r="E1855" s="34">
        <f t="shared" ref="E1855:P1855" si="132">E1801-E1803</f>
        <v>0</v>
      </c>
      <c r="F1855" s="34">
        <f t="shared" si="132"/>
        <v>0</v>
      </c>
      <c r="G1855" s="34">
        <f t="shared" si="132"/>
        <v>0</v>
      </c>
      <c r="H1855" s="34">
        <f t="shared" si="132"/>
        <v>0</v>
      </c>
      <c r="I1855" s="34">
        <f t="shared" si="132"/>
        <v>0</v>
      </c>
      <c r="J1855" s="34">
        <f t="shared" si="132"/>
        <v>0</v>
      </c>
      <c r="K1855" s="34">
        <f t="shared" si="132"/>
        <v>0</v>
      </c>
      <c r="L1855" s="34">
        <f t="shared" si="132"/>
        <v>0</v>
      </c>
      <c r="M1855" s="34">
        <f t="shared" si="132"/>
        <v>0</v>
      </c>
      <c r="N1855" s="34">
        <f t="shared" si="132"/>
        <v>0</v>
      </c>
      <c r="O1855" s="34">
        <f t="shared" si="132"/>
        <v>0</v>
      </c>
      <c r="P1855" s="34">
        <f t="shared" si="132"/>
        <v>0</v>
      </c>
    </row>
    <row r="1856" spans="1:16" hidden="1" x14ac:dyDescent="0.25"/>
    <row r="1857" spans="1:17" ht="15" hidden="1" customHeight="1" thickBot="1" x14ac:dyDescent="0.3">
      <c r="A1857" s="255">
        <f>A1801+1</f>
        <v>2053</v>
      </c>
      <c r="B1857" s="41"/>
      <c r="C1857" s="147" t="s">
        <v>202</v>
      </c>
      <c r="D1857" s="148">
        <f>PREV_R!D1890</f>
        <v>0</v>
      </c>
      <c r="E1857" s="148">
        <f>PREV_R!E1890</f>
        <v>0</v>
      </c>
      <c r="F1857" s="148">
        <f>PREV_R!F1890</f>
        <v>0</v>
      </c>
      <c r="G1857" s="148">
        <f>PREV_R!G1890</f>
        <v>0</v>
      </c>
      <c r="H1857" s="148">
        <f>PREV_R!H1890</f>
        <v>0</v>
      </c>
      <c r="I1857" s="148">
        <f>PREV_R!I1890</f>
        <v>0</v>
      </c>
      <c r="J1857" s="148">
        <f>PREV_R!J1890</f>
        <v>0</v>
      </c>
      <c r="K1857" s="148">
        <f>PREV_R!K1890</f>
        <v>0</v>
      </c>
      <c r="L1857" s="148">
        <f>PREV_R!L1890</f>
        <v>0</v>
      </c>
      <c r="M1857" s="148">
        <f>PREV_R!M1890</f>
        <v>0</v>
      </c>
      <c r="N1857" s="148">
        <f>PREV_R!N1890</f>
        <v>0</v>
      </c>
      <c r="O1857" s="148">
        <f>PREV_R!O1890</f>
        <v>0</v>
      </c>
      <c r="P1857" s="148">
        <f>SUM(D1857:O1857)</f>
        <v>0</v>
      </c>
      <c r="Q1857" s="9"/>
    </row>
    <row r="1858" spans="1:17" ht="15" hidden="1" customHeight="1" x14ac:dyDescent="0.25">
      <c r="A1858" s="255">
        <f>A1857</f>
        <v>2053</v>
      </c>
      <c r="B1858" s="41"/>
      <c r="C1858" s="107"/>
      <c r="D1858" s="107"/>
      <c r="E1858" s="107"/>
      <c r="F1858" s="107"/>
      <c r="G1858" s="107"/>
      <c r="H1858" s="107"/>
      <c r="I1858" s="107"/>
      <c r="J1858" s="107"/>
      <c r="K1858" s="107"/>
      <c r="L1858" s="107"/>
      <c r="M1858" s="107"/>
      <c r="N1858" s="107"/>
      <c r="O1858" s="107"/>
      <c r="P1858" s="107"/>
      <c r="Q1858" s="9"/>
    </row>
    <row r="1859" spans="1:17" ht="15" hidden="1" customHeight="1" thickBot="1" x14ac:dyDescent="0.3">
      <c r="A1859" s="255">
        <f>A1857</f>
        <v>2053</v>
      </c>
      <c r="B1859" s="41"/>
      <c r="C1859" s="131" t="s">
        <v>203</v>
      </c>
      <c r="D1859" s="132">
        <f>SUM(D1860:D1909)</f>
        <v>0</v>
      </c>
      <c r="E1859" s="132">
        <f t="shared" ref="E1859:O1859" si="133">SUM(E1860:E1909)</f>
        <v>0</v>
      </c>
      <c r="F1859" s="132">
        <f t="shared" si="133"/>
        <v>0</v>
      </c>
      <c r="G1859" s="132">
        <f t="shared" si="133"/>
        <v>0</v>
      </c>
      <c r="H1859" s="132">
        <f t="shared" si="133"/>
        <v>0</v>
      </c>
      <c r="I1859" s="132">
        <f t="shared" si="133"/>
        <v>0</v>
      </c>
      <c r="J1859" s="132">
        <f t="shared" si="133"/>
        <v>0</v>
      </c>
      <c r="K1859" s="132">
        <f t="shared" si="133"/>
        <v>0</v>
      </c>
      <c r="L1859" s="132">
        <f t="shared" si="133"/>
        <v>0</v>
      </c>
      <c r="M1859" s="132">
        <f t="shared" si="133"/>
        <v>0</v>
      </c>
      <c r="N1859" s="132">
        <f t="shared" si="133"/>
        <v>0</v>
      </c>
      <c r="O1859" s="132">
        <f t="shared" si="133"/>
        <v>0</v>
      </c>
      <c r="P1859" s="132">
        <f>SUM(D1859:O1859)</f>
        <v>0</v>
      </c>
      <c r="Q1859" s="9"/>
    </row>
    <row r="1860" spans="1:17" hidden="1" x14ac:dyDescent="0.25">
      <c r="A1860" s="255" t="str">
        <f>IF(B1860=1,A1859,"")</f>
        <v/>
      </c>
      <c r="B1860" s="39" t="str">
        <f>IF(C1860&lt;&gt;0,1,"")</f>
        <v/>
      </c>
      <c r="C1860" s="138">
        <f>VLOOKUP($Y$10,CAD!$H$7:$I$31,2,0)</f>
        <v>0</v>
      </c>
      <c r="D1860" s="139">
        <v>0</v>
      </c>
      <c r="E1860" s="139">
        <v>0</v>
      </c>
      <c r="F1860" s="139">
        <v>0</v>
      </c>
      <c r="G1860" s="139">
        <v>0</v>
      </c>
      <c r="H1860" s="139">
        <v>0</v>
      </c>
      <c r="I1860" s="139">
        <v>0</v>
      </c>
      <c r="J1860" s="139">
        <v>0</v>
      </c>
      <c r="K1860" s="139">
        <v>0</v>
      </c>
      <c r="L1860" s="139">
        <v>0</v>
      </c>
      <c r="M1860" s="139">
        <v>0</v>
      </c>
      <c r="N1860" s="139">
        <v>0</v>
      </c>
      <c r="O1860" s="139">
        <v>0</v>
      </c>
      <c r="P1860" s="140">
        <f>SUM(D1860:O1860)</f>
        <v>0</v>
      </c>
    </row>
    <row r="1861" spans="1:17" hidden="1" x14ac:dyDescent="0.25">
      <c r="A1861" s="255" t="str">
        <f>IF(B1861=1,A1859,"")</f>
        <v/>
      </c>
      <c r="B1861" s="39" t="str">
        <f t="shared" ref="B1861:B1909" si="134">IF(C1861&lt;&gt;0,1,"")</f>
        <v/>
      </c>
      <c r="C1861" s="138">
        <f>VLOOKUP($Y$11,CAD!$H$7:$I$31,2,0)</f>
        <v>0</v>
      </c>
      <c r="D1861" s="40">
        <v>0</v>
      </c>
      <c r="E1861" s="40">
        <v>0</v>
      </c>
      <c r="F1861" s="40">
        <v>0</v>
      </c>
      <c r="G1861" s="40">
        <v>0</v>
      </c>
      <c r="H1861" s="40">
        <v>0</v>
      </c>
      <c r="I1861" s="40">
        <v>0</v>
      </c>
      <c r="J1861" s="40">
        <v>0</v>
      </c>
      <c r="K1861" s="40">
        <v>0</v>
      </c>
      <c r="L1861" s="40">
        <v>0</v>
      </c>
      <c r="M1861" s="40">
        <v>0</v>
      </c>
      <c r="N1861" s="40">
        <v>0</v>
      </c>
      <c r="O1861" s="40">
        <v>0</v>
      </c>
      <c r="P1861" s="141">
        <f t="shared" ref="P1861:P1909" si="135">SUM(D1861:O1861)</f>
        <v>0</v>
      </c>
    </row>
    <row r="1862" spans="1:17" hidden="1" x14ac:dyDescent="0.25">
      <c r="A1862" s="255" t="str">
        <f>IF(B1862=1,A1859,"")</f>
        <v/>
      </c>
      <c r="B1862" s="39" t="str">
        <f t="shared" si="134"/>
        <v/>
      </c>
      <c r="C1862" s="138">
        <f>VLOOKUP($Y$12,CAD!$H$7:$I$31,2,0)</f>
        <v>0</v>
      </c>
      <c r="D1862" s="40">
        <v>0</v>
      </c>
      <c r="E1862" s="40">
        <v>0</v>
      </c>
      <c r="F1862" s="40">
        <v>0</v>
      </c>
      <c r="G1862" s="40">
        <v>0</v>
      </c>
      <c r="H1862" s="40">
        <v>0</v>
      </c>
      <c r="I1862" s="40">
        <v>0</v>
      </c>
      <c r="J1862" s="40">
        <v>0</v>
      </c>
      <c r="K1862" s="40">
        <v>0</v>
      </c>
      <c r="L1862" s="40">
        <v>0</v>
      </c>
      <c r="M1862" s="40">
        <v>0</v>
      </c>
      <c r="N1862" s="40">
        <v>0</v>
      </c>
      <c r="O1862" s="40">
        <v>0</v>
      </c>
      <c r="P1862" s="141">
        <f t="shared" si="135"/>
        <v>0</v>
      </c>
    </row>
    <row r="1863" spans="1:17" hidden="1" x14ac:dyDescent="0.25">
      <c r="A1863" s="255" t="str">
        <f>IF(B1863=1,A1859,"")</f>
        <v/>
      </c>
      <c r="B1863" s="39" t="str">
        <f t="shared" si="134"/>
        <v/>
      </c>
      <c r="C1863" s="138">
        <f>VLOOKUP($Y$13,CAD!$H$7:$I$31,2,0)</f>
        <v>0</v>
      </c>
      <c r="D1863" s="40">
        <v>0</v>
      </c>
      <c r="E1863" s="40">
        <v>0</v>
      </c>
      <c r="F1863" s="40">
        <v>0</v>
      </c>
      <c r="G1863" s="40">
        <v>0</v>
      </c>
      <c r="H1863" s="40">
        <v>0</v>
      </c>
      <c r="I1863" s="40">
        <v>0</v>
      </c>
      <c r="J1863" s="40">
        <v>0</v>
      </c>
      <c r="K1863" s="40">
        <v>0</v>
      </c>
      <c r="L1863" s="40">
        <v>0</v>
      </c>
      <c r="M1863" s="40">
        <v>0</v>
      </c>
      <c r="N1863" s="40">
        <v>0</v>
      </c>
      <c r="O1863" s="40">
        <v>0</v>
      </c>
      <c r="P1863" s="141">
        <f t="shared" si="135"/>
        <v>0</v>
      </c>
    </row>
    <row r="1864" spans="1:17" hidden="1" x14ac:dyDescent="0.25">
      <c r="A1864" s="255" t="str">
        <f>IF(B1864=1,A1859,"")</f>
        <v/>
      </c>
      <c r="B1864" s="39" t="str">
        <f t="shared" si="134"/>
        <v/>
      </c>
      <c r="C1864" s="138">
        <f>VLOOKUP($Y$14,CAD!$H$7:$I$31,2,0)</f>
        <v>0</v>
      </c>
      <c r="D1864" s="40">
        <v>0</v>
      </c>
      <c r="E1864" s="40">
        <v>0</v>
      </c>
      <c r="F1864" s="40">
        <v>0</v>
      </c>
      <c r="G1864" s="40">
        <v>0</v>
      </c>
      <c r="H1864" s="40">
        <v>0</v>
      </c>
      <c r="I1864" s="40">
        <v>0</v>
      </c>
      <c r="J1864" s="40">
        <v>0</v>
      </c>
      <c r="K1864" s="40">
        <v>0</v>
      </c>
      <c r="L1864" s="40">
        <v>0</v>
      </c>
      <c r="M1864" s="40">
        <v>0</v>
      </c>
      <c r="N1864" s="40">
        <v>0</v>
      </c>
      <c r="O1864" s="40">
        <v>0</v>
      </c>
      <c r="P1864" s="141">
        <f t="shared" si="135"/>
        <v>0</v>
      </c>
    </row>
    <row r="1865" spans="1:17" hidden="1" x14ac:dyDescent="0.25">
      <c r="A1865" s="255" t="str">
        <f>IF(B1865=1,A1859,"")</f>
        <v/>
      </c>
      <c r="B1865" s="39" t="str">
        <f t="shared" si="134"/>
        <v/>
      </c>
      <c r="C1865" s="138">
        <f>VLOOKUP($Y$15,CAD!$H$7:$I$31,2,0)</f>
        <v>0</v>
      </c>
      <c r="D1865" s="40">
        <v>0</v>
      </c>
      <c r="E1865" s="40">
        <v>0</v>
      </c>
      <c r="F1865" s="40">
        <v>0</v>
      </c>
      <c r="G1865" s="40">
        <v>0</v>
      </c>
      <c r="H1865" s="40">
        <v>0</v>
      </c>
      <c r="I1865" s="40">
        <v>0</v>
      </c>
      <c r="J1865" s="40">
        <v>0</v>
      </c>
      <c r="K1865" s="40">
        <v>0</v>
      </c>
      <c r="L1865" s="40">
        <v>0</v>
      </c>
      <c r="M1865" s="40">
        <v>0</v>
      </c>
      <c r="N1865" s="40">
        <v>0</v>
      </c>
      <c r="O1865" s="40">
        <v>0</v>
      </c>
      <c r="P1865" s="141">
        <f t="shared" si="135"/>
        <v>0</v>
      </c>
    </row>
    <row r="1866" spans="1:17" hidden="1" x14ac:dyDescent="0.25">
      <c r="A1866" s="255" t="str">
        <f>IF(B1866=1,A1859,"")</f>
        <v/>
      </c>
      <c r="B1866" s="39" t="str">
        <f t="shared" si="134"/>
        <v/>
      </c>
      <c r="C1866" s="138">
        <f>VLOOKUP($Y$16,CAD!$H$7:$I$31,2,0)</f>
        <v>0</v>
      </c>
      <c r="D1866" s="40">
        <v>0</v>
      </c>
      <c r="E1866" s="40">
        <v>0</v>
      </c>
      <c r="F1866" s="40">
        <v>0</v>
      </c>
      <c r="G1866" s="40">
        <v>0</v>
      </c>
      <c r="H1866" s="40">
        <v>0</v>
      </c>
      <c r="I1866" s="40">
        <v>0</v>
      </c>
      <c r="J1866" s="40">
        <v>0</v>
      </c>
      <c r="K1866" s="40">
        <v>0</v>
      </c>
      <c r="L1866" s="40">
        <v>0</v>
      </c>
      <c r="M1866" s="40">
        <v>0</v>
      </c>
      <c r="N1866" s="40">
        <v>0</v>
      </c>
      <c r="O1866" s="40">
        <v>0</v>
      </c>
      <c r="P1866" s="141">
        <f t="shared" si="135"/>
        <v>0</v>
      </c>
    </row>
    <row r="1867" spans="1:17" hidden="1" x14ac:dyDescent="0.25">
      <c r="A1867" s="255" t="str">
        <f>IF(B1867=1,A1859,"")</f>
        <v/>
      </c>
      <c r="B1867" s="39" t="str">
        <f t="shared" si="134"/>
        <v/>
      </c>
      <c r="C1867" s="138">
        <f>VLOOKUP($Y$17,CAD!$H$7:$I$31,2,0)</f>
        <v>0</v>
      </c>
      <c r="D1867" s="40">
        <v>0</v>
      </c>
      <c r="E1867" s="40">
        <v>0</v>
      </c>
      <c r="F1867" s="40">
        <v>0</v>
      </c>
      <c r="G1867" s="40">
        <v>0</v>
      </c>
      <c r="H1867" s="40">
        <v>0</v>
      </c>
      <c r="I1867" s="40">
        <v>0</v>
      </c>
      <c r="J1867" s="40">
        <v>0</v>
      </c>
      <c r="K1867" s="40">
        <v>0</v>
      </c>
      <c r="L1867" s="40">
        <v>0</v>
      </c>
      <c r="M1867" s="40">
        <v>0</v>
      </c>
      <c r="N1867" s="40">
        <v>0</v>
      </c>
      <c r="O1867" s="40">
        <v>0</v>
      </c>
      <c r="P1867" s="141">
        <f t="shared" si="135"/>
        <v>0</v>
      </c>
    </row>
    <row r="1868" spans="1:17" hidden="1" x14ac:dyDescent="0.25">
      <c r="A1868" s="255" t="str">
        <f>IF(B1868=1,A1859,"")</f>
        <v/>
      </c>
      <c r="B1868" s="39" t="str">
        <f t="shared" si="134"/>
        <v/>
      </c>
      <c r="C1868" s="138">
        <f>VLOOKUP($Y$18,CAD!$H$7:$I$31,2,0)</f>
        <v>0</v>
      </c>
      <c r="D1868" s="40">
        <v>0</v>
      </c>
      <c r="E1868" s="40">
        <v>0</v>
      </c>
      <c r="F1868" s="40">
        <v>0</v>
      </c>
      <c r="G1868" s="40">
        <v>0</v>
      </c>
      <c r="H1868" s="40">
        <v>0</v>
      </c>
      <c r="I1868" s="40">
        <v>0</v>
      </c>
      <c r="J1868" s="40">
        <v>0</v>
      </c>
      <c r="K1868" s="40">
        <v>0</v>
      </c>
      <c r="L1868" s="40">
        <v>0</v>
      </c>
      <c r="M1868" s="40">
        <v>0</v>
      </c>
      <c r="N1868" s="40">
        <v>0</v>
      </c>
      <c r="O1868" s="40">
        <v>0</v>
      </c>
      <c r="P1868" s="141">
        <f t="shared" si="135"/>
        <v>0</v>
      </c>
    </row>
    <row r="1869" spans="1:17" hidden="1" x14ac:dyDescent="0.25">
      <c r="A1869" s="255" t="str">
        <f>IF(B1869=1,A1859,"")</f>
        <v/>
      </c>
      <c r="B1869" s="39" t="str">
        <f t="shared" si="134"/>
        <v/>
      </c>
      <c r="C1869" s="138">
        <f>VLOOKUP($Y$19,CAD!$H$7:$I$31,2,0)</f>
        <v>0</v>
      </c>
      <c r="D1869" s="40">
        <v>0</v>
      </c>
      <c r="E1869" s="40">
        <v>0</v>
      </c>
      <c r="F1869" s="40">
        <v>0</v>
      </c>
      <c r="G1869" s="40">
        <v>0</v>
      </c>
      <c r="H1869" s="40">
        <v>0</v>
      </c>
      <c r="I1869" s="40">
        <v>0</v>
      </c>
      <c r="J1869" s="40">
        <v>0</v>
      </c>
      <c r="K1869" s="40">
        <v>0</v>
      </c>
      <c r="L1869" s="40">
        <v>0</v>
      </c>
      <c r="M1869" s="40">
        <v>0</v>
      </c>
      <c r="N1869" s="40">
        <v>0</v>
      </c>
      <c r="O1869" s="40">
        <v>0</v>
      </c>
      <c r="P1869" s="141">
        <f t="shared" si="135"/>
        <v>0</v>
      </c>
    </row>
    <row r="1870" spans="1:17" hidden="1" x14ac:dyDescent="0.25">
      <c r="A1870" s="255" t="str">
        <f>IF(B1870=1,A1859,"")</f>
        <v/>
      </c>
      <c r="B1870" s="39" t="str">
        <f t="shared" si="134"/>
        <v/>
      </c>
      <c r="C1870" s="138">
        <f>VLOOKUP($Y$20,CAD!$H$7:$I$31,2,0)</f>
        <v>0</v>
      </c>
      <c r="D1870" s="40">
        <v>0</v>
      </c>
      <c r="E1870" s="40">
        <v>0</v>
      </c>
      <c r="F1870" s="40">
        <v>0</v>
      </c>
      <c r="G1870" s="40">
        <v>0</v>
      </c>
      <c r="H1870" s="40">
        <v>0</v>
      </c>
      <c r="I1870" s="40">
        <v>0</v>
      </c>
      <c r="J1870" s="40">
        <v>0</v>
      </c>
      <c r="K1870" s="40">
        <v>0</v>
      </c>
      <c r="L1870" s="40">
        <v>0</v>
      </c>
      <c r="M1870" s="40">
        <v>0</v>
      </c>
      <c r="N1870" s="40">
        <v>0</v>
      </c>
      <c r="O1870" s="40">
        <v>0</v>
      </c>
      <c r="P1870" s="141">
        <f t="shared" si="135"/>
        <v>0</v>
      </c>
    </row>
    <row r="1871" spans="1:17" hidden="1" x14ac:dyDescent="0.25">
      <c r="A1871" s="255" t="str">
        <f>IF(B1871=1,A1859,"")</f>
        <v/>
      </c>
      <c r="B1871" s="39" t="str">
        <f t="shared" si="134"/>
        <v/>
      </c>
      <c r="C1871" s="138">
        <f>VLOOKUP($Y$21,CAD!$H$7:$I$31,2,0)</f>
        <v>0</v>
      </c>
      <c r="D1871" s="40">
        <v>0</v>
      </c>
      <c r="E1871" s="40">
        <v>0</v>
      </c>
      <c r="F1871" s="40">
        <v>0</v>
      </c>
      <c r="G1871" s="40">
        <v>0</v>
      </c>
      <c r="H1871" s="40">
        <v>0</v>
      </c>
      <c r="I1871" s="40">
        <v>0</v>
      </c>
      <c r="J1871" s="40">
        <v>0</v>
      </c>
      <c r="K1871" s="40">
        <v>0</v>
      </c>
      <c r="L1871" s="40">
        <v>0</v>
      </c>
      <c r="M1871" s="40">
        <v>0</v>
      </c>
      <c r="N1871" s="40">
        <v>0</v>
      </c>
      <c r="O1871" s="40">
        <v>0</v>
      </c>
      <c r="P1871" s="141">
        <f t="shared" si="135"/>
        <v>0</v>
      </c>
    </row>
    <row r="1872" spans="1:17" hidden="1" x14ac:dyDescent="0.25">
      <c r="A1872" s="255" t="str">
        <f>IF(B1872=1,A1859,"")</f>
        <v/>
      </c>
      <c r="B1872" s="39" t="str">
        <f t="shared" si="134"/>
        <v/>
      </c>
      <c r="C1872" s="138">
        <f>VLOOKUP($Y$22,CAD!$H$7:$I$31,2,0)</f>
        <v>0</v>
      </c>
      <c r="D1872" s="40">
        <v>0</v>
      </c>
      <c r="E1872" s="40">
        <v>0</v>
      </c>
      <c r="F1872" s="40">
        <v>0</v>
      </c>
      <c r="G1872" s="40">
        <v>0</v>
      </c>
      <c r="H1872" s="40">
        <v>0</v>
      </c>
      <c r="I1872" s="40">
        <v>0</v>
      </c>
      <c r="J1872" s="40">
        <v>0</v>
      </c>
      <c r="K1872" s="40">
        <v>0</v>
      </c>
      <c r="L1872" s="40">
        <v>0</v>
      </c>
      <c r="M1872" s="40">
        <v>0</v>
      </c>
      <c r="N1872" s="40">
        <v>0</v>
      </c>
      <c r="O1872" s="40">
        <v>0</v>
      </c>
      <c r="P1872" s="141">
        <f t="shared" si="135"/>
        <v>0</v>
      </c>
    </row>
    <row r="1873" spans="1:16" hidden="1" x14ac:dyDescent="0.25">
      <c r="A1873" s="255" t="str">
        <f>IF(B1873=1,A1859,"")</f>
        <v/>
      </c>
      <c r="B1873" s="39" t="str">
        <f t="shared" si="134"/>
        <v/>
      </c>
      <c r="C1873" s="138">
        <f>VLOOKUP($Y$23,CAD!$H$7:$I$31,2,0)</f>
        <v>0</v>
      </c>
      <c r="D1873" s="40">
        <v>0</v>
      </c>
      <c r="E1873" s="40">
        <v>0</v>
      </c>
      <c r="F1873" s="40">
        <v>0</v>
      </c>
      <c r="G1873" s="40">
        <v>0</v>
      </c>
      <c r="H1873" s="40">
        <v>0</v>
      </c>
      <c r="I1873" s="40">
        <v>0</v>
      </c>
      <c r="J1873" s="40">
        <v>0</v>
      </c>
      <c r="K1873" s="40">
        <v>0</v>
      </c>
      <c r="L1873" s="40">
        <v>0</v>
      </c>
      <c r="M1873" s="40">
        <v>0</v>
      </c>
      <c r="N1873" s="40">
        <v>0</v>
      </c>
      <c r="O1873" s="40">
        <v>0</v>
      </c>
      <c r="P1873" s="141">
        <f t="shared" si="135"/>
        <v>0</v>
      </c>
    </row>
    <row r="1874" spans="1:16" hidden="1" x14ac:dyDescent="0.25">
      <c r="A1874" s="255" t="str">
        <f>IF(B1874=1,A1859,"")</f>
        <v/>
      </c>
      <c r="B1874" s="39" t="str">
        <f t="shared" si="134"/>
        <v/>
      </c>
      <c r="C1874" s="138">
        <f>VLOOKUP($Y$24,CAD!$H$7:$I$31,2,0)</f>
        <v>0</v>
      </c>
      <c r="D1874" s="40">
        <v>0</v>
      </c>
      <c r="E1874" s="40">
        <v>0</v>
      </c>
      <c r="F1874" s="40">
        <v>0</v>
      </c>
      <c r="G1874" s="40">
        <v>0</v>
      </c>
      <c r="H1874" s="40">
        <v>0</v>
      </c>
      <c r="I1874" s="40">
        <v>0</v>
      </c>
      <c r="J1874" s="40">
        <v>0</v>
      </c>
      <c r="K1874" s="40">
        <v>0</v>
      </c>
      <c r="L1874" s="40">
        <v>0</v>
      </c>
      <c r="M1874" s="40">
        <v>0</v>
      </c>
      <c r="N1874" s="40">
        <v>0</v>
      </c>
      <c r="O1874" s="40">
        <v>0</v>
      </c>
      <c r="P1874" s="141">
        <f t="shared" si="135"/>
        <v>0</v>
      </c>
    </row>
    <row r="1875" spans="1:16" hidden="1" x14ac:dyDescent="0.25">
      <c r="A1875" s="255" t="str">
        <f>IF(B1875=1,A1859,"")</f>
        <v/>
      </c>
      <c r="B1875" s="39" t="str">
        <f t="shared" si="134"/>
        <v/>
      </c>
      <c r="C1875" s="138">
        <f>VLOOKUP($Y$25,CAD!$H$7:$I$31,2,0)</f>
        <v>0</v>
      </c>
      <c r="D1875" s="40">
        <v>0</v>
      </c>
      <c r="E1875" s="40">
        <v>0</v>
      </c>
      <c r="F1875" s="40">
        <v>0</v>
      </c>
      <c r="G1875" s="40">
        <v>0</v>
      </c>
      <c r="H1875" s="40">
        <v>0</v>
      </c>
      <c r="I1875" s="40">
        <v>0</v>
      </c>
      <c r="J1875" s="40">
        <v>0</v>
      </c>
      <c r="K1875" s="40">
        <v>0</v>
      </c>
      <c r="L1875" s="40">
        <v>0</v>
      </c>
      <c r="M1875" s="40">
        <v>0</v>
      </c>
      <c r="N1875" s="40">
        <v>0</v>
      </c>
      <c r="O1875" s="40">
        <v>0</v>
      </c>
      <c r="P1875" s="141">
        <f t="shared" si="135"/>
        <v>0</v>
      </c>
    </row>
    <row r="1876" spans="1:16" hidden="1" x14ac:dyDescent="0.25">
      <c r="A1876" s="255" t="str">
        <f>IF(B1876=1,A1859,"")</f>
        <v/>
      </c>
      <c r="B1876" s="39" t="str">
        <f t="shared" si="134"/>
        <v/>
      </c>
      <c r="C1876" s="138">
        <f>VLOOKUP($Y$26,CAD!$H$7:$I$31,2,0)</f>
        <v>0</v>
      </c>
      <c r="D1876" s="40">
        <v>0</v>
      </c>
      <c r="E1876" s="40">
        <v>0</v>
      </c>
      <c r="F1876" s="40">
        <v>0</v>
      </c>
      <c r="G1876" s="40">
        <v>0</v>
      </c>
      <c r="H1876" s="40">
        <v>0</v>
      </c>
      <c r="I1876" s="40">
        <v>0</v>
      </c>
      <c r="J1876" s="40">
        <v>0</v>
      </c>
      <c r="K1876" s="40">
        <v>0</v>
      </c>
      <c r="L1876" s="40">
        <v>0</v>
      </c>
      <c r="M1876" s="40">
        <v>0</v>
      </c>
      <c r="N1876" s="40">
        <v>0</v>
      </c>
      <c r="O1876" s="40">
        <v>0</v>
      </c>
      <c r="P1876" s="141">
        <f t="shared" si="135"/>
        <v>0</v>
      </c>
    </row>
    <row r="1877" spans="1:16" hidden="1" x14ac:dyDescent="0.25">
      <c r="A1877" s="255" t="str">
        <f>IF(B1877=1,A1859,"")</f>
        <v/>
      </c>
      <c r="B1877" s="39" t="str">
        <f t="shared" si="134"/>
        <v/>
      </c>
      <c r="C1877" s="138">
        <f>VLOOKUP($Y$27,CAD!$H$7:$I$31,2,0)</f>
        <v>0</v>
      </c>
      <c r="D1877" s="40">
        <v>0</v>
      </c>
      <c r="E1877" s="40">
        <v>0</v>
      </c>
      <c r="F1877" s="40">
        <v>0</v>
      </c>
      <c r="G1877" s="40">
        <v>0</v>
      </c>
      <c r="H1877" s="40">
        <v>0</v>
      </c>
      <c r="I1877" s="40">
        <v>0</v>
      </c>
      <c r="J1877" s="40">
        <v>0</v>
      </c>
      <c r="K1877" s="40">
        <v>0</v>
      </c>
      <c r="L1877" s="40">
        <v>0</v>
      </c>
      <c r="M1877" s="40">
        <v>0</v>
      </c>
      <c r="N1877" s="40">
        <v>0</v>
      </c>
      <c r="O1877" s="40">
        <v>0</v>
      </c>
      <c r="P1877" s="141">
        <f t="shared" si="135"/>
        <v>0</v>
      </c>
    </row>
    <row r="1878" spans="1:16" hidden="1" x14ac:dyDescent="0.25">
      <c r="A1878" s="255" t="str">
        <f>IF(B1878=1,A1859,"")</f>
        <v/>
      </c>
      <c r="B1878" s="39" t="str">
        <f t="shared" si="134"/>
        <v/>
      </c>
      <c r="C1878" s="138">
        <f>VLOOKUP($Y$28,CAD!$H$7:$I$31,2,0)</f>
        <v>0</v>
      </c>
      <c r="D1878" s="40">
        <v>0</v>
      </c>
      <c r="E1878" s="40">
        <v>0</v>
      </c>
      <c r="F1878" s="40">
        <v>0</v>
      </c>
      <c r="G1878" s="40">
        <v>0</v>
      </c>
      <c r="H1878" s="40">
        <v>0</v>
      </c>
      <c r="I1878" s="40">
        <v>0</v>
      </c>
      <c r="J1878" s="40">
        <v>0</v>
      </c>
      <c r="K1878" s="40">
        <v>0</v>
      </c>
      <c r="L1878" s="40">
        <v>0</v>
      </c>
      <c r="M1878" s="40">
        <v>0</v>
      </c>
      <c r="N1878" s="40">
        <v>0</v>
      </c>
      <c r="O1878" s="40">
        <v>0</v>
      </c>
      <c r="P1878" s="141">
        <f t="shared" si="135"/>
        <v>0</v>
      </c>
    </row>
    <row r="1879" spans="1:16" hidden="1" x14ac:dyDescent="0.25">
      <c r="A1879" s="255" t="str">
        <f>IF(B1879=1,A1859,"")</f>
        <v/>
      </c>
      <c r="B1879" s="39" t="str">
        <f t="shared" si="134"/>
        <v/>
      </c>
      <c r="C1879" s="138">
        <f>VLOOKUP($Y$29,CAD!$H$7:$I$31,2,0)</f>
        <v>0</v>
      </c>
      <c r="D1879" s="40">
        <v>0</v>
      </c>
      <c r="E1879" s="40">
        <v>0</v>
      </c>
      <c r="F1879" s="40">
        <v>0</v>
      </c>
      <c r="G1879" s="40">
        <v>0</v>
      </c>
      <c r="H1879" s="40">
        <v>0</v>
      </c>
      <c r="I1879" s="40">
        <v>0</v>
      </c>
      <c r="J1879" s="40">
        <v>0</v>
      </c>
      <c r="K1879" s="40">
        <v>0</v>
      </c>
      <c r="L1879" s="40">
        <v>0</v>
      </c>
      <c r="M1879" s="40">
        <v>0</v>
      </c>
      <c r="N1879" s="40">
        <v>0</v>
      </c>
      <c r="O1879" s="40">
        <v>0</v>
      </c>
      <c r="P1879" s="141">
        <f t="shared" si="135"/>
        <v>0</v>
      </c>
    </row>
    <row r="1880" spans="1:16" hidden="1" x14ac:dyDescent="0.25">
      <c r="A1880" s="255" t="str">
        <f>IF(B1880=1,A1859,"")</f>
        <v/>
      </c>
      <c r="B1880" s="39" t="str">
        <f t="shared" si="134"/>
        <v/>
      </c>
      <c r="C1880" s="138">
        <f>VLOOKUP($Y$30,CAD!$H$7:$I$31,2,0)</f>
        <v>0</v>
      </c>
      <c r="D1880" s="40">
        <v>0</v>
      </c>
      <c r="E1880" s="40">
        <v>0</v>
      </c>
      <c r="F1880" s="40">
        <v>0</v>
      </c>
      <c r="G1880" s="40">
        <v>0</v>
      </c>
      <c r="H1880" s="40">
        <v>0</v>
      </c>
      <c r="I1880" s="40">
        <v>0</v>
      </c>
      <c r="J1880" s="40">
        <v>0</v>
      </c>
      <c r="K1880" s="40">
        <v>0</v>
      </c>
      <c r="L1880" s="40">
        <v>0</v>
      </c>
      <c r="M1880" s="40">
        <v>0</v>
      </c>
      <c r="N1880" s="40">
        <v>0</v>
      </c>
      <c r="O1880" s="40">
        <v>0</v>
      </c>
      <c r="P1880" s="141">
        <f t="shared" si="135"/>
        <v>0</v>
      </c>
    </row>
    <row r="1881" spans="1:16" hidden="1" x14ac:dyDescent="0.25">
      <c r="A1881" s="255" t="str">
        <f>IF(B1881=1,A1859,"")</f>
        <v/>
      </c>
      <c r="B1881" s="39" t="str">
        <f t="shared" si="134"/>
        <v/>
      </c>
      <c r="C1881" s="138">
        <f>VLOOKUP($Y$31,CAD!$H$7:$I$31,2,0)</f>
        <v>0</v>
      </c>
      <c r="D1881" s="40">
        <v>0</v>
      </c>
      <c r="E1881" s="40">
        <v>0</v>
      </c>
      <c r="F1881" s="40">
        <v>0</v>
      </c>
      <c r="G1881" s="40">
        <v>0</v>
      </c>
      <c r="H1881" s="40">
        <v>0</v>
      </c>
      <c r="I1881" s="40">
        <v>0</v>
      </c>
      <c r="J1881" s="40">
        <v>0</v>
      </c>
      <c r="K1881" s="40">
        <v>0</v>
      </c>
      <c r="L1881" s="40">
        <v>0</v>
      </c>
      <c r="M1881" s="40">
        <v>0</v>
      </c>
      <c r="N1881" s="40">
        <v>0</v>
      </c>
      <c r="O1881" s="40">
        <v>0</v>
      </c>
      <c r="P1881" s="141">
        <f t="shared" si="135"/>
        <v>0</v>
      </c>
    </row>
    <row r="1882" spans="1:16" hidden="1" x14ac:dyDescent="0.25">
      <c r="A1882" s="255" t="str">
        <f>IF(B1882=1,A1859,"")</f>
        <v/>
      </c>
      <c r="B1882" s="39" t="str">
        <f t="shared" si="134"/>
        <v/>
      </c>
      <c r="C1882" s="138">
        <f>VLOOKUP($Y$32,CAD!$H$7:$I$31,2,0)</f>
        <v>0</v>
      </c>
      <c r="D1882" s="40">
        <v>0</v>
      </c>
      <c r="E1882" s="40">
        <v>0</v>
      </c>
      <c r="F1882" s="40">
        <v>0</v>
      </c>
      <c r="G1882" s="40">
        <v>0</v>
      </c>
      <c r="H1882" s="40">
        <v>0</v>
      </c>
      <c r="I1882" s="40">
        <v>0</v>
      </c>
      <c r="J1882" s="40">
        <v>0</v>
      </c>
      <c r="K1882" s="40">
        <v>0</v>
      </c>
      <c r="L1882" s="40">
        <v>0</v>
      </c>
      <c r="M1882" s="40">
        <v>0</v>
      </c>
      <c r="N1882" s="40">
        <v>0</v>
      </c>
      <c r="O1882" s="40">
        <v>0</v>
      </c>
      <c r="P1882" s="141">
        <f t="shared" si="135"/>
        <v>0</v>
      </c>
    </row>
    <row r="1883" spans="1:16" hidden="1" x14ac:dyDescent="0.25">
      <c r="A1883" s="255" t="str">
        <f>IF(B1883=1,A1859,"")</f>
        <v/>
      </c>
      <c r="B1883" s="39" t="str">
        <f t="shared" si="134"/>
        <v/>
      </c>
      <c r="C1883" s="138">
        <f>VLOOKUP($Y$33,CAD!$H$7:$I$31,2,0)</f>
        <v>0</v>
      </c>
      <c r="D1883" s="40">
        <v>0</v>
      </c>
      <c r="E1883" s="40">
        <v>0</v>
      </c>
      <c r="F1883" s="40">
        <v>0</v>
      </c>
      <c r="G1883" s="40">
        <v>0</v>
      </c>
      <c r="H1883" s="40">
        <v>0</v>
      </c>
      <c r="I1883" s="40">
        <v>0</v>
      </c>
      <c r="J1883" s="40">
        <v>0</v>
      </c>
      <c r="K1883" s="40">
        <v>0</v>
      </c>
      <c r="L1883" s="40">
        <v>0</v>
      </c>
      <c r="M1883" s="40">
        <v>0</v>
      </c>
      <c r="N1883" s="40">
        <v>0</v>
      </c>
      <c r="O1883" s="40">
        <v>0</v>
      </c>
      <c r="P1883" s="141">
        <f t="shared" si="135"/>
        <v>0</v>
      </c>
    </row>
    <row r="1884" spans="1:16" hidden="1" x14ac:dyDescent="0.25">
      <c r="A1884" s="255" t="str">
        <f>IF(B1884=1,A1859,"")</f>
        <v/>
      </c>
      <c r="B1884" s="39" t="str">
        <f t="shared" si="134"/>
        <v/>
      </c>
      <c r="C1884" s="138">
        <f>VLOOKUP($Y$34,CAD!$H$7:$I$31,2,0)</f>
        <v>0</v>
      </c>
      <c r="D1884" s="40">
        <v>0</v>
      </c>
      <c r="E1884" s="40">
        <v>0</v>
      </c>
      <c r="F1884" s="40">
        <v>0</v>
      </c>
      <c r="G1884" s="40">
        <v>0</v>
      </c>
      <c r="H1884" s="40">
        <v>0</v>
      </c>
      <c r="I1884" s="40">
        <v>0</v>
      </c>
      <c r="J1884" s="40">
        <v>0</v>
      </c>
      <c r="K1884" s="40">
        <v>0</v>
      </c>
      <c r="L1884" s="40">
        <v>0</v>
      </c>
      <c r="M1884" s="40">
        <v>0</v>
      </c>
      <c r="N1884" s="40">
        <v>0</v>
      </c>
      <c r="O1884" s="40">
        <v>0</v>
      </c>
      <c r="P1884" s="141">
        <f t="shared" si="135"/>
        <v>0</v>
      </c>
    </row>
    <row r="1885" spans="1:16" hidden="1" x14ac:dyDescent="0.25">
      <c r="A1885" s="255" t="str">
        <f>IF(B1885=1,A1859,"")</f>
        <v/>
      </c>
      <c r="B1885" s="39" t="str">
        <f t="shared" si="134"/>
        <v/>
      </c>
      <c r="C1885" s="137">
        <f>VLOOKUP($Y$35,CAD!$J$7:$K$31,2,0)</f>
        <v>0</v>
      </c>
      <c r="D1885" s="40">
        <v>0</v>
      </c>
      <c r="E1885" s="40">
        <v>0</v>
      </c>
      <c r="F1885" s="40">
        <v>0</v>
      </c>
      <c r="G1885" s="40">
        <v>0</v>
      </c>
      <c r="H1885" s="40">
        <v>0</v>
      </c>
      <c r="I1885" s="40">
        <v>0</v>
      </c>
      <c r="J1885" s="40">
        <v>0</v>
      </c>
      <c r="K1885" s="40">
        <v>0</v>
      </c>
      <c r="L1885" s="40">
        <v>0</v>
      </c>
      <c r="M1885" s="40">
        <v>0</v>
      </c>
      <c r="N1885" s="40">
        <v>0</v>
      </c>
      <c r="O1885" s="40">
        <v>0</v>
      </c>
      <c r="P1885" s="141">
        <f t="shared" si="135"/>
        <v>0</v>
      </c>
    </row>
    <row r="1886" spans="1:16" hidden="1" x14ac:dyDescent="0.25">
      <c r="A1886" s="255" t="str">
        <f>IF(B1886=1,A1859,"")</f>
        <v/>
      </c>
      <c r="B1886" s="39" t="str">
        <f t="shared" si="134"/>
        <v/>
      </c>
      <c r="C1886" s="137">
        <f>VLOOKUP($Y$36,CAD!$J$7:$K$31,2,0)</f>
        <v>0</v>
      </c>
      <c r="D1886" s="40">
        <v>0</v>
      </c>
      <c r="E1886" s="40">
        <v>0</v>
      </c>
      <c r="F1886" s="40">
        <v>0</v>
      </c>
      <c r="G1886" s="40">
        <v>0</v>
      </c>
      <c r="H1886" s="40">
        <v>0</v>
      </c>
      <c r="I1886" s="40">
        <v>0</v>
      </c>
      <c r="J1886" s="40">
        <v>0</v>
      </c>
      <c r="K1886" s="40">
        <v>0</v>
      </c>
      <c r="L1886" s="40">
        <v>0</v>
      </c>
      <c r="M1886" s="40">
        <v>0</v>
      </c>
      <c r="N1886" s="40">
        <v>0</v>
      </c>
      <c r="O1886" s="40">
        <v>0</v>
      </c>
      <c r="P1886" s="141">
        <f t="shared" si="135"/>
        <v>0</v>
      </c>
    </row>
    <row r="1887" spans="1:16" hidden="1" x14ac:dyDescent="0.25">
      <c r="A1887" s="255" t="str">
        <f>IF(B1887=1,A1859,"")</f>
        <v/>
      </c>
      <c r="B1887" s="39" t="str">
        <f t="shared" si="134"/>
        <v/>
      </c>
      <c r="C1887" s="137">
        <f>VLOOKUP($Y$37,CAD!$J$7:$K$31,2,0)</f>
        <v>0</v>
      </c>
      <c r="D1887" s="40">
        <v>0</v>
      </c>
      <c r="E1887" s="40">
        <v>0</v>
      </c>
      <c r="F1887" s="40">
        <v>0</v>
      </c>
      <c r="G1887" s="40">
        <v>0</v>
      </c>
      <c r="H1887" s="40">
        <v>0</v>
      </c>
      <c r="I1887" s="40">
        <v>0</v>
      </c>
      <c r="J1887" s="40">
        <v>0</v>
      </c>
      <c r="K1887" s="40">
        <v>0</v>
      </c>
      <c r="L1887" s="40">
        <v>0</v>
      </c>
      <c r="M1887" s="40">
        <v>0</v>
      </c>
      <c r="N1887" s="40">
        <v>0</v>
      </c>
      <c r="O1887" s="40">
        <v>0</v>
      </c>
      <c r="P1887" s="141">
        <f t="shared" si="135"/>
        <v>0</v>
      </c>
    </row>
    <row r="1888" spans="1:16" hidden="1" x14ac:dyDescent="0.25">
      <c r="A1888" s="255" t="str">
        <f>IF(B1888=1,A1859,"")</f>
        <v/>
      </c>
      <c r="B1888" s="39" t="str">
        <f t="shared" si="134"/>
        <v/>
      </c>
      <c r="C1888" s="137">
        <f>VLOOKUP($Y$38,CAD!$J$7:$K$31,2,0)</f>
        <v>0</v>
      </c>
      <c r="D1888" s="40">
        <v>0</v>
      </c>
      <c r="E1888" s="40">
        <v>0</v>
      </c>
      <c r="F1888" s="40">
        <v>0</v>
      </c>
      <c r="G1888" s="40">
        <v>0</v>
      </c>
      <c r="H1888" s="40">
        <v>0</v>
      </c>
      <c r="I1888" s="40">
        <v>0</v>
      </c>
      <c r="J1888" s="40">
        <v>0</v>
      </c>
      <c r="K1888" s="40">
        <v>0</v>
      </c>
      <c r="L1888" s="40">
        <v>0</v>
      </c>
      <c r="M1888" s="40">
        <v>0</v>
      </c>
      <c r="N1888" s="40">
        <v>0</v>
      </c>
      <c r="O1888" s="40">
        <v>0</v>
      </c>
      <c r="P1888" s="141">
        <f t="shared" si="135"/>
        <v>0</v>
      </c>
    </row>
    <row r="1889" spans="1:16" hidden="1" x14ac:dyDescent="0.25">
      <c r="A1889" s="255" t="str">
        <f>IF(B1889=1,A1859,"")</f>
        <v/>
      </c>
      <c r="B1889" s="39" t="str">
        <f t="shared" si="134"/>
        <v/>
      </c>
      <c r="C1889" s="137">
        <f>VLOOKUP($Y$39,CAD!$J$7:$K$31,2,0)</f>
        <v>0</v>
      </c>
      <c r="D1889" s="40">
        <v>0</v>
      </c>
      <c r="E1889" s="40">
        <v>0</v>
      </c>
      <c r="F1889" s="40">
        <v>0</v>
      </c>
      <c r="G1889" s="40">
        <v>0</v>
      </c>
      <c r="H1889" s="40">
        <v>0</v>
      </c>
      <c r="I1889" s="40">
        <v>0</v>
      </c>
      <c r="J1889" s="40">
        <v>0</v>
      </c>
      <c r="K1889" s="40">
        <v>0</v>
      </c>
      <c r="L1889" s="40">
        <v>0</v>
      </c>
      <c r="M1889" s="40">
        <v>0</v>
      </c>
      <c r="N1889" s="40">
        <v>0</v>
      </c>
      <c r="O1889" s="40">
        <v>0</v>
      </c>
      <c r="P1889" s="141">
        <f t="shared" si="135"/>
        <v>0</v>
      </c>
    </row>
    <row r="1890" spans="1:16" hidden="1" x14ac:dyDescent="0.25">
      <c r="A1890" s="255" t="str">
        <f>IF(B1890=1,A1859,"")</f>
        <v/>
      </c>
      <c r="B1890" s="39" t="str">
        <f t="shared" si="134"/>
        <v/>
      </c>
      <c r="C1890" s="137">
        <f>VLOOKUP($Y$40,CAD!$J$7:$K$31,2,0)</f>
        <v>0</v>
      </c>
      <c r="D1890" s="40">
        <v>0</v>
      </c>
      <c r="E1890" s="40">
        <v>0</v>
      </c>
      <c r="F1890" s="40">
        <v>0</v>
      </c>
      <c r="G1890" s="40">
        <v>0</v>
      </c>
      <c r="H1890" s="40">
        <v>0</v>
      </c>
      <c r="I1890" s="40">
        <v>0</v>
      </c>
      <c r="J1890" s="40">
        <v>0</v>
      </c>
      <c r="K1890" s="40">
        <v>0</v>
      </c>
      <c r="L1890" s="40">
        <v>0</v>
      </c>
      <c r="M1890" s="40">
        <v>0</v>
      </c>
      <c r="N1890" s="40">
        <v>0</v>
      </c>
      <c r="O1890" s="40">
        <v>0</v>
      </c>
      <c r="P1890" s="141">
        <f t="shared" si="135"/>
        <v>0</v>
      </c>
    </row>
    <row r="1891" spans="1:16" hidden="1" x14ac:dyDescent="0.25">
      <c r="A1891" s="255" t="str">
        <f>IF(B1891=1,A1859,"")</f>
        <v/>
      </c>
      <c r="B1891" s="39" t="str">
        <f t="shared" si="134"/>
        <v/>
      </c>
      <c r="C1891" s="137">
        <f>VLOOKUP($Y$41,CAD!$J$7:$K$31,2,0)</f>
        <v>0</v>
      </c>
      <c r="D1891" s="40">
        <v>0</v>
      </c>
      <c r="E1891" s="40">
        <v>0</v>
      </c>
      <c r="F1891" s="40">
        <v>0</v>
      </c>
      <c r="G1891" s="40">
        <v>0</v>
      </c>
      <c r="H1891" s="40">
        <v>0</v>
      </c>
      <c r="I1891" s="40">
        <v>0</v>
      </c>
      <c r="J1891" s="40">
        <v>0</v>
      </c>
      <c r="K1891" s="40">
        <v>0</v>
      </c>
      <c r="L1891" s="40">
        <v>0</v>
      </c>
      <c r="M1891" s="40">
        <v>0</v>
      </c>
      <c r="N1891" s="40">
        <v>0</v>
      </c>
      <c r="O1891" s="40">
        <v>0</v>
      </c>
      <c r="P1891" s="141">
        <f t="shared" si="135"/>
        <v>0</v>
      </c>
    </row>
    <row r="1892" spans="1:16" hidden="1" x14ac:dyDescent="0.25">
      <c r="A1892" s="255" t="str">
        <f>IF(B1892=1,A1859,"")</f>
        <v/>
      </c>
      <c r="B1892" s="39" t="str">
        <f t="shared" si="134"/>
        <v/>
      </c>
      <c r="C1892" s="137">
        <f>VLOOKUP($Y$42,CAD!$J$7:$K$31,2,0)</f>
        <v>0</v>
      </c>
      <c r="D1892" s="40">
        <v>0</v>
      </c>
      <c r="E1892" s="40">
        <v>0</v>
      </c>
      <c r="F1892" s="40">
        <v>0</v>
      </c>
      <c r="G1892" s="40">
        <v>0</v>
      </c>
      <c r="H1892" s="40">
        <v>0</v>
      </c>
      <c r="I1892" s="40">
        <v>0</v>
      </c>
      <c r="J1892" s="40">
        <v>0</v>
      </c>
      <c r="K1892" s="40">
        <v>0</v>
      </c>
      <c r="L1892" s="40">
        <v>0</v>
      </c>
      <c r="M1892" s="40">
        <v>0</v>
      </c>
      <c r="N1892" s="40">
        <v>0</v>
      </c>
      <c r="O1892" s="40">
        <v>0</v>
      </c>
      <c r="P1892" s="141">
        <f t="shared" si="135"/>
        <v>0</v>
      </c>
    </row>
    <row r="1893" spans="1:16" hidden="1" x14ac:dyDescent="0.25">
      <c r="A1893" s="255" t="str">
        <f>IF(B1893=1,A1859,"")</f>
        <v/>
      </c>
      <c r="B1893" s="39" t="str">
        <f t="shared" si="134"/>
        <v/>
      </c>
      <c r="C1893" s="137">
        <f>VLOOKUP($Y$43,CAD!$J$7:$K$31,2,0)</f>
        <v>0</v>
      </c>
      <c r="D1893" s="40">
        <v>0</v>
      </c>
      <c r="E1893" s="40">
        <v>0</v>
      </c>
      <c r="F1893" s="40">
        <v>0</v>
      </c>
      <c r="G1893" s="40">
        <v>0</v>
      </c>
      <c r="H1893" s="40">
        <v>0</v>
      </c>
      <c r="I1893" s="40">
        <v>0</v>
      </c>
      <c r="J1893" s="40">
        <v>0</v>
      </c>
      <c r="K1893" s="40">
        <v>0</v>
      </c>
      <c r="L1893" s="40">
        <v>0</v>
      </c>
      <c r="M1893" s="40">
        <v>0</v>
      </c>
      <c r="N1893" s="40">
        <v>0</v>
      </c>
      <c r="O1893" s="40">
        <v>0</v>
      </c>
      <c r="P1893" s="141">
        <f t="shared" si="135"/>
        <v>0</v>
      </c>
    </row>
    <row r="1894" spans="1:16" hidden="1" x14ac:dyDescent="0.25">
      <c r="A1894" s="255" t="str">
        <f>IF(B1894=1,A1859,"")</f>
        <v/>
      </c>
      <c r="B1894" s="39" t="str">
        <f t="shared" si="134"/>
        <v/>
      </c>
      <c r="C1894" s="137">
        <f>VLOOKUP($Y$44,CAD!$J$7:$K$31,2,0)</f>
        <v>0</v>
      </c>
      <c r="D1894" s="40">
        <v>0</v>
      </c>
      <c r="E1894" s="40">
        <v>0</v>
      </c>
      <c r="F1894" s="40">
        <v>0</v>
      </c>
      <c r="G1894" s="40">
        <v>0</v>
      </c>
      <c r="H1894" s="40">
        <v>0</v>
      </c>
      <c r="I1894" s="40">
        <v>0</v>
      </c>
      <c r="J1894" s="40">
        <v>0</v>
      </c>
      <c r="K1894" s="40">
        <v>0</v>
      </c>
      <c r="L1894" s="40">
        <v>0</v>
      </c>
      <c r="M1894" s="40">
        <v>0</v>
      </c>
      <c r="N1894" s="40">
        <v>0</v>
      </c>
      <c r="O1894" s="40">
        <v>0</v>
      </c>
      <c r="P1894" s="141">
        <f t="shared" si="135"/>
        <v>0</v>
      </c>
    </row>
    <row r="1895" spans="1:16" hidden="1" x14ac:dyDescent="0.25">
      <c r="A1895" s="255" t="str">
        <f>IF(B1895=1,A1859,"")</f>
        <v/>
      </c>
      <c r="B1895" s="39" t="str">
        <f t="shared" si="134"/>
        <v/>
      </c>
      <c r="C1895" s="137">
        <f>VLOOKUP($Y$45,CAD!$J$7:$K$31,2,0)</f>
        <v>0</v>
      </c>
      <c r="D1895" s="40">
        <v>0</v>
      </c>
      <c r="E1895" s="40">
        <v>0</v>
      </c>
      <c r="F1895" s="40">
        <v>0</v>
      </c>
      <c r="G1895" s="40">
        <v>0</v>
      </c>
      <c r="H1895" s="40">
        <v>0</v>
      </c>
      <c r="I1895" s="40">
        <v>0</v>
      </c>
      <c r="J1895" s="40">
        <v>0</v>
      </c>
      <c r="K1895" s="40">
        <v>0</v>
      </c>
      <c r="L1895" s="40">
        <v>0</v>
      </c>
      <c r="M1895" s="40">
        <v>0</v>
      </c>
      <c r="N1895" s="40">
        <v>0</v>
      </c>
      <c r="O1895" s="40">
        <v>0</v>
      </c>
      <c r="P1895" s="141">
        <f t="shared" si="135"/>
        <v>0</v>
      </c>
    </row>
    <row r="1896" spans="1:16" hidden="1" x14ac:dyDescent="0.25">
      <c r="A1896" s="255" t="str">
        <f>IF(B1896=1,A1859,"")</f>
        <v/>
      </c>
      <c r="B1896" s="39" t="str">
        <f t="shared" si="134"/>
        <v/>
      </c>
      <c r="C1896" s="137">
        <f>VLOOKUP($Y$46,CAD!$J$7:$K$31,2,0)</f>
        <v>0</v>
      </c>
      <c r="D1896" s="40">
        <v>0</v>
      </c>
      <c r="E1896" s="40">
        <v>0</v>
      </c>
      <c r="F1896" s="40">
        <v>0</v>
      </c>
      <c r="G1896" s="40">
        <v>0</v>
      </c>
      <c r="H1896" s="40">
        <v>0</v>
      </c>
      <c r="I1896" s="40">
        <v>0</v>
      </c>
      <c r="J1896" s="40">
        <v>0</v>
      </c>
      <c r="K1896" s="40">
        <v>0</v>
      </c>
      <c r="L1896" s="40">
        <v>0</v>
      </c>
      <c r="M1896" s="40">
        <v>0</v>
      </c>
      <c r="N1896" s="40">
        <v>0</v>
      </c>
      <c r="O1896" s="40">
        <v>0</v>
      </c>
      <c r="P1896" s="141">
        <f t="shared" si="135"/>
        <v>0</v>
      </c>
    </row>
    <row r="1897" spans="1:16" hidden="1" x14ac:dyDescent="0.25">
      <c r="A1897" s="255" t="str">
        <f>IF(B1897=1,A1859,"")</f>
        <v/>
      </c>
      <c r="B1897" s="39" t="str">
        <f t="shared" si="134"/>
        <v/>
      </c>
      <c r="C1897" s="137">
        <f>VLOOKUP($Y$47,CAD!$J$7:$K$31,2,0)</f>
        <v>0</v>
      </c>
      <c r="D1897" s="40">
        <v>0</v>
      </c>
      <c r="E1897" s="40">
        <v>0</v>
      </c>
      <c r="F1897" s="40">
        <v>0</v>
      </c>
      <c r="G1897" s="40">
        <v>0</v>
      </c>
      <c r="H1897" s="40">
        <v>0</v>
      </c>
      <c r="I1897" s="40">
        <v>0</v>
      </c>
      <c r="J1897" s="40">
        <v>0</v>
      </c>
      <c r="K1897" s="40">
        <v>0</v>
      </c>
      <c r="L1897" s="40">
        <v>0</v>
      </c>
      <c r="M1897" s="40">
        <v>0</v>
      </c>
      <c r="N1897" s="40">
        <v>0</v>
      </c>
      <c r="O1897" s="40">
        <v>0</v>
      </c>
      <c r="P1897" s="141">
        <f t="shared" si="135"/>
        <v>0</v>
      </c>
    </row>
    <row r="1898" spans="1:16" hidden="1" x14ac:dyDescent="0.25">
      <c r="A1898" s="255" t="str">
        <f>IF(B1898=1,A1859,"")</f>
        <v/>
      </c>
      <c r="B1898" s="39" t="str">
        <f t="shared" si="134"/>
        <v/>
      </c>
      <c r="C1898" s="137">
        <f>VLOOKUP($Y$48,CAD!$J$7:$K$31,2,0)</f>
        <v>0</v>
      </c>
      <c r="D1898" s="40">
        <v>0</v>
      </c>
      <c r="E1898" s="40">
        <v>0</v>
      </c>
      <c r="F1898" s="40">
        <v>0</v>
      </c>
      <c r="G1898" s="40">
        <v>0</v>
      </c>
      <c r="H1898" s="40">
        <v>0</v>
      </c>
      <c r="I1898" s="40">
        <v>0</v>
      </c>
      <c r="J1898" s="40">
        <v>0</v>
      </c>
      <c r="K1898" s="40">
        <v>0</v>
      </c>
      <c r="L1898" s="40">
        <v>0</v>
      </c>
      <c r="M1898" s="40">
        <v>0</v>
      </c>
      <c r="N1898" s="40">
        <v>0</v>
      </c>
      <c r="O1898" s="40">
        <v>0</v>
      </c>
      <c r="P1898" s="141">
        <f t="shared" si="135"/>
        <v>0</v>
      </c>
    </row>
    <row r="1899" spans="1:16" hidden="1" x14ac:dyDescent="0.25">
      <c r="A1899" s="255" t="str">
        <f>IF(B1899=1,A1859,"")</f>
        <v/>
      </c>
      <c r="B1899" s="39" t="str">
        <f t="shared" si="134"/>
        <v/>
      </c>
      <c r="C1899" s="137">
        <f>VLOOKUP($Y$49,CAD!$J$7:$K$31,2,0)</f>
        <v>0</v>
      </c>
      <c r="D1899" s="40">
        <v>0</v>
      </c>
      <c r="E1899" s="40">
        <v>0</v>
      </c>
      <c r="F1899" s="40">
        <v>0</v>
      </c>
      <c r="G1899" s="40">
        <v>0</v>
      </c>
      <c r="H1899" s="40">
        <v>0</v>
      </c>
      <c r="I1899" s="40">
        <v>0</v>
      </c>
      <c r="J1899" s="40">
        <v>0</v>
      </c>
      <c r="K1899" s="40">
        <v>0</v>
      </c>
      <c r="L1899" s="40">
        <v>0</v>
      </c>
      <c r="M1899" s="40">
        <v>0</v>
      </c>
      <c r="N1899" s="40">
        <v>0</v>
      </c>
      <c r="O1899" s="40">
        <v>0</v>
      </c>
      <c r="P1899" s="141">
        <f t="shared" si="135"/>
        <v>0</v>
      </c>
    </row>
    <row r="1900" spans="1:16" hidden="1" x14ac:dyDescent="0.25">
      <c r="A1900" s="255" t="str">
        <f>IF(B1900=1,A1859,"")</f>
        <v/>
      </c>
      <c r="B1900" s="39" t="str">
        <f t="shared" si="134"/>
        <v/>
      </c>
      <c r="C1900" s="137">
        <f>VLOOKUP($Y$50,CAD!$J$7:$K$31,2,0)</f>
        <v>0</v>
      </c>
      <c r="D1900" s="40">
        <v>0</v>
      </c>
      <c r="E1900" s="40">
        <v>0</v>
      </c>
      <c r="F1900" s="40">
        <v>0</v>
      </c>
      <c r="G1900" s="40">
        <v>0</v>
      </c>
      <c r="H1900" s="40">
        <v>0</v>
      </c>
      <c r="I1900" s="40">
        <v>0</v>
      </c>
      <c r="J1900" s="40">
        <v>0</v>
      </c>
      <c r="K1900" s="40">
        <v>0</v>
      </c>
      <c r="L1900" s="40">
        <v>0</v>
      </c>
      <c r="M1900" s="40">
        <v>0</v>
      </c>
      <c r="N1900" s="40">
        <v>0</v>
      </c>
      <c r="O1900" s="40">
        <v>0</v>
      </c>
      <c r="P1900" s="141">
        <f t="shared" si="135"/>
        <v>0</v>
      </c>
    </row>
    <row r="1901" spans="1:16" hidden="1" x14ac:dyDescent="0.25">
      <c r="A1901" s="255" t="str">
        <f>IF(B1901=1,A1859,"")</f>
        <v/>
      </c>
      <c r="B1901" s="39" t="str">
        <f t="shared" si="134"/>
        <v/>
      </c>
      <c r="C1901" s="137">
        <f>VLOOKUP($Y$51,CAD!$J$7:$K$31,2,0)</f>
        <v>0</v>
      </c>
      <c r="D1901" s="40">
        <v>0</v>
      </c>
      <c r="E1901" s="40">
        <v>0</v>
      </c>
      <c r="F1901" s="40">
        <v>0</v>
      </c>
      <c r="G1901" s="40">
        <v>0</v>
      </c>
      <c r="H1901" s="40">
        <v>0</v>
      </c>
      <c r="I1901" s="40">
        <v>0</v>
      </c>
      <c r="J1901" s="40">
        <v>0</v>
      </c>
      <c r="K1901" s="40">
        <v>0</v>
      </c>
      <c r="L1901" s="40">
        <v>0</v>
      </c>
      <c r="M1901" s="40">
        <v>0</v>
      </c>
      <c r="N1901" s="40">
        <v>0</v>
      </c>
      <c r="O1901" s="40">
        <v>0</v>
      </c>
      <c r="P1901" s="141">
        <f t="shared" si="135"/>
        <v>0</v>
      </c>
    </row>
    <row r="1902" spans="1:16" hidden="1" x14ac:dyDescent="0.25">
      <c r="A1902" s="255" t="str">
        <f>IF(B1902=1,A1859,"")</f>
        <v/>
      </c>
      <c r="B1902" s="39" t="str">
        <f t="shared" si="134"/>
        <v/>
      </c>
      <c r="C1902" s="137">
        <f>VLOOKUP($Y$52,CAD!$J$7:$K$31,2,0)</f>
        <v>0</v>
      </c>
      <c r="D1902" s="40">
        <v>0</v>
      </c>
      <c r="E1902" s="40">
        <v>0</v>
      </c>
      <c r="F1902" s="40">
        <v>0</v>
      </c>
      <c r="G1902" s="40">
        <v>0</v>
      </c>
      <c r="H1902" s="40">
        <v>0</v>
      </c>
      <c r="I1902" s="40">
        <v>0</v>
      </c>
      <c r="J1902" s="40">
        <v>0</v>
      </c>
      <c r="K1902" s="40">
        <v>0</v>
      </c>
      <c r="L1902" s="40">
        <v>0</v>
      </c>
      <c r="M1902" s="40">
        <v>0</v>
      </c>
      <c r="N1902" s="40">
        <v>0</v>
      </c>
      <c r="O1902" s="40">
        <v>0</v>
      </c>
      <c r="P1902" s="141">
        <f t="shared" si="135"/>
        <v>0</v>
      </c>
    </row>
    <row r="1903" spans="1:16" hidden="1" x14ac:dyDescent="0.25">
      <c r="A1903" s="255" t="str">
        <f>IF(B1903=1,A1859,"")</f>
        <v/>
      </c>
      <c r="B1903" s="39" t="str">
        <f t="shared" si="134"/>
        <v/>
      </c>
      <c r="C1903" s="137">
        <f>VLOOKUP($Y$53,CAD!$J$7:$K$31,2,0)</f>
        <v>0</v>
      </c>
      <c r="D1903" s="40">
        <v>0</v>
      </c>
      <c r="E1903" s="40">
        <v>0</v>
      </c>
      <c r="F1903" s="40">
        <v>0</v>
      </c>
      <c r="G1903" s="40">
        <v>0</v>
      </c>
      <c r="H1903" s="40">
        <v>0</v>
      </c>
      <c r="I1903" s="40">
        <v>0</v>
      </c>
      <c r="J1903" s="40">
        <v>0</v>
      </c>
      <c r="K1903" s="40">
        <v>0</v>
      </c>
      <c r="L1903" s="40">
        <v>0</v>
      </c>
      <c r="M1903" s="40">
        <v>0</v>
      </c>
      <c r="N1903" s="40">
        <v>0</v>
      </c>
      <c r="O1903" s="40">
        <v>0</v>
      </c>
      <c r="P1903" s="141">
        <f t="shared" si="135"/>
        <v>0</v>
      </c>
    </row>
    <row r="1904" spans="1:16" hidden="1" x14ac:dyDescent="0.25">
      <c r="A1904" s="255" t="str">
        <f>IF(B1904=1,A1859,"")</f>
        <v/>
      </c>
      <c r="B1904" s="39" t="str">
        <f t="shared" si="134"/>
        <v/>
      </c>
      <c r="C1904" s="137">
        <f>VLOOKUP($Y$54,CAD!$J$7:$K$31,2,0)</f>
        <v>0</v>
      </c>
      <c r="D1904" s="40">
        <v>0</v>
      </c>
      <c r="E1904" s="40">
        <v>0</v>
      </c>
      <c r="F1904" s="40">
        <v>0</v>
      </c>
      <c r="G1904" s="40">
        <v>0</v>
      </c>
      <c r="H1904" s="40">
        <v>0</v>
      </c>
      <c r="I1904" s="40">
        <v>0</v>
      </c>
      <c r="J1904" s="40">
        <v>0</v>
      </c>
      <c r="K1904" s="40">
        <v>0</v>
      </c>
      <c r="L1904" s="40">
        <v>0</v>
      </c>
      <c r="M1904" s="40">
        <v>0</v>
      </c>
      <c r="N1904" s="40">
        <v>0</v>
      </c>
      <c r="O1904" s="40">
        <v>0</v>
      </c>
      <c r="P1904" s="141">
        <f t="shared" si="135"/>
        <v>0</v>
      </c>
    </row>
    <row r="1905" spans="1:17" hidden="1" x14ac:dyDescent="0.25">
      <c r="A1905" s="255" t="str">
        <f>IF(B1905=1,A1859,"")</f>
        <v/>
      </c>
      <c r="B1905" s="39" t="str">
        <f t="shared" si="134"/>
        <v/>
      </c>
      <c r="C1905" s="137">
        <f>VLOOKUP($Y$55,CAD!$J$7:$K$31,2,0)</f>
        <v>0</v>
      </c>
      <c r="D1905" s="40">
        <v>0</v>
      </c>
      <c r="E1905" s="40">
        <v>0</v>
      </c>
      <c r="F1905" s="40">
        <v>0</v>
      </c>
      <c r="G1905" s="40">
        <v>0</v>
      </c>
      <c r="H1905" s="40">
        <v>0</v>
      </c>
      <c r="I1905" s="40">
        <v>0</v>
      </c>
      <c r="J1905" s="40">
        <v>0</v>
      </c>
      <c r="K1905" s="40">
        <v>0</v>
      </c>
      <c r="L1905" s="40">
        <v>0</v>
      </c>
      <c r="M1905" s="40">
        <v>0</v>
      </c>
      <c r="N1905" s="40">
        <v>0</v>
      </c>
      <c r="O1905" s="40">
        <v>0</v>
      </c>
      <c r="P1905" s="141">
        <f t="shared" si="135"/>
        <v>0</v>
      </c>
    </row>
    <row r="1906" spans="1:17" hidden="1" x14ac:dyDescent="0.25">
      <c r="A1906" s="255" t="str">
        <f>IF(B1906=1,A1859,"")</f>
        <v/>
      </c>
      <c r="B1906" s="39" t="str">
        <f t="shared" si="134"/>
        <v/>
      </c>
      <c r="C1906" s="137">
        <f>VLOOKUP($Y$56,CAD!$J$7:$K$31,2,0)</f>
        <v>0</v>
      </c>
      <c r="D1906" s="40">
        <v>0</v>
      </c>
      <c r="E1906" s="40">
        <v>0</v>
      </c>
      <c r="F1906" s="40">
        <v>0</v>
      </c>
      <c r="G1906" s="40">
        <v>0</v>
      </c>
      <c r="H1906" s="40">
        <v>0</v>
      </c>
      <c r="I1906" s="40">
        <v>0</v>
      </c>
      <c r="J1906" s="40">
        <v>0</v>
      </c>
      <c r="K1906" s="40">
        <v>0</v>
      </c>
      <c r="L1906" s="40">
        <v>0</v>
      </c>
      <c r="M1906" s="40">
        <v>0</v>
      </c>
      <c r="N1906" s="40">
        <v>0</v>
      </c>
      <c r="O1906" s="40">
        <v>0</v>
      </c>
      <c r="P1906" s="141">
        <f t="shared" si="135"/>
        <v>0</v>
      </c>
    </row>
    <row r="1907" spans="1:17" hidden="1" x14ac:dyDescent="0.25">
      <c r="A1907" s="255" t="str">
        <f>IF(B1907=1,A1859,"")</f>
        <v/>
      </c>
      <c r="B1907" s="39" t="str">
        <f t="shared" si="134"/>
        <v/>
      </c>
      <c r="C1907" s="137">
        <f>VLOOKUP($Y$57,CAD!$J$7:$K$31,2,0)</f>
        <v>0</v>
      </c>
      <c r="D1907" s="40">
        <v>0</v>
      </c>
      <c r="E1907" s="40">
        <v>0</v>
      </c>
      <c r="F1907" s="40">
        <v>0</v>
      </c>
      <c r="G1907" s="40">
        <v>0</v>
      </c>
      <c r="H1907" s="40">
        <v>0</v>
      </c>
      <c r="I1907" s="40">
        <v>0</v>
      </c>
      <c r="J1907" s="40">
        <v>0</v>
      </c>
      <c r="K1907" s="40">
        <v>0</v>
      </c>
      <c r="L1907" s="40">
        <v>0</v>
      </c>
      <c r="M1907" s="40">
        <v>0</v>
      </c>
      <c r="N1907" s="40">
        <v>0</v>
      </c>
      <c r="O1907" s="40">
        <v>0</v>
      </c>
      <c r="P1907" s="141">
        <f t="shared" si="135"/>
        <v>0</v>
      </c>
    </row>
    <row r="1908" spans="1:17" hidden="1" x14ac:dyDescent="0.25">
      <c r="A1908" s="255" t="str">
        <f>IF(B1908=1,A1859,"")</f>
        <v/>
      </c>
      <c r="B1908" s="39" t="str">
        <f t="shared" si="134"/>
        <v/>
      </c>
      <c r="C1908" s="137">
        <f>VLOOKUP($Y$58,CAD!$J$7:$K$31,2,0)</f>
        <v>0</v>
      </c>
      <c r="D1908" s="40">
        <v>0</v>
      </c>
      <c r="E1908" s="40">
        <v>0</v>
      </c>
      <c r="F1908" s="40">
        <v>0</v>
      </c>
      <c r="G1908" s="40">
        <v>0</v>
      </c>
      <c r="H1908" s="40">
        <v>0</v>
      </c>
      <c r="I1908" s="40">
        <v>0</v>
      </c>
      <c r="J1908" s="40">
        <v>0</v>
      </c>
      <c r="K1908" s="40">
        <v>0</v>
      </c>
      <c r="L1908" s="40">
        <v>0</v>
      </c>
      <c r="M1908" s="40">
        <v>0</v>
      </c>
      <c r="N1908" s="40">
        <v>0</v>
      </c>
      <c r="O1908" s="40">
        <v>0</v>
      </c>
      <c r="P1908" s="141">
        <f t="shared" si="135"/>
        <v>0</v>
      </c>
    </row>
    <row r="1909" spans="1:17" hidden="1" x14ac:dyDescent="0.25">
      <c r="A1909" s="255" t="str">
        <f>IF(B1909=1,A1859,"")</f>
        <v/>
      </c>
      <c r="B1909" s="39" t="str">
        <f t="shared" si="134"/>
        <v/>
      </c>
      <c r="C1909" s="137">
        <f>VLOOKUP($Y$59,CAD!$J$7:$K$31,2,0)</f>
        <v>0</v>
      </c>
      <c r="D1909" s="40">
        <v>0</v>
      </c>
      <c r="E1909" s="40">
        <v>0</v>
      </c>
      <c r="F1909" s="40">
        <v>0</v>
      </c>
      <c r="G1909" s="40">
        <v>0</v>
      </c>
      <c r="H1909" s="40">
        <v>0</v>
      </c>
      <c r="I1909" s="40">
        <v>0</v>
      </c>
      <c r="J1909" s="40">
        <v>0</v>
      </c>
      <c r="K1909" s="40">
        <v>0</v>
      </c>
      <c r="L1909" s="40">
        <v>0</v>
      </c>
      <c r="M1909" s="40">
        <v>0</v>
      </c>
      <c r="N1909" s="40">
        <v>0</v>
      </c>
      <c r="O1909" s="40">
        <v>0</v>
      </c>
      <c r="P1909" s="141">
        <f t="shared" si="135"/>
        <v>0</v>
      </c>
    </row>
    <row r="1910" spans="1:17" hidden="1" x14ac:dyDescent="0.25">
      <c r="A1910" s="255">
        <f>A1857</f>
        <v>2053</v>
      </c>
    </row>
    <row r="1911" spans="1:17" hidden="1" x14ac:dyDescent="0.25">
      <c r="A1911" s="255">
        <f>A1857</f>
        <v>2053</v>
      </c>
      <c r="C1911" s="63" t="s">
        <v>204</v>
      </c>
      <c r="D1911" s="34">
        <f>D1857-D1859</f>
        <v>0</v>
      </c>
      <c r="E1911" s="34">
        <f t="shared" ref="E1911:P1911" si="136">E1857-E1859</f>
        <v>0</v>
      </c>
      <c r="F1911" s="34">
        <f t="shared" si="136"/>
        <v>0</v>
      </c>
      <c r="G1911" s="34">
        <f t="shared" si="136"/>
        <v>0</v>
      </c>
      <c r="H1911" s="34">
        <f t="shared" si="136"/>
        <v>0</v>
      </c>
      <c r="I1911" s="34">
        <f t="shared" si="136"/>
        <v>0</v>
      </c>
      <c r="J1911" s="34">
        <f t="shared" si="136"/>
        <v>0</v>
      </c>
      <c r="K1911" s="34">
        <f t="shared" si="136"/>
        <v>0</v>
      </c>
      <c r="L1911" s="34">
        <f t="shared" si="136"/>
        <v>0</v>
      </c>
      <c r="M1911" s="34">
        <f t="shared" si="136"/>
        <v>0</v>
      </c>
      <c r="N1911" s="34">
        <f t="shared" si="136"/>
        <v>0</v>
      </c>
      <c r="O1911" s="34">
        <f t="shared" si="136"/>
        <v>0</v>
      </c>
      <c r="P1911" s="34">
        <f t="shared" si="136"/>
        <v>0</v>
      </c>
    </row>
    <row r="1912" spans="1:17" hidden="1" x14ac:dyDescent="0.25"/>
    <row r="1913" spans="1:17" ht="15" hidden="1" customHeight="1" thickBot="1" x14ac:dyDescent="0.3">
      <c r="A1913" s="255">
        <f>A1857+1</f>
        <v>2054</v>
      </c>
      <c r="B1913" s="41"/>
      <c r="C1913" s="147" t="s">
        <v>202</v>
      </c>
      <c r="D1913" s="148">
        <f>PREV_R!D1947</f>
        <v>0</v>
      </c>
      <c r="E1913" s="148">
        <f>PREV_R!E1947</f>
        <v>0</v>
      </c>
      <c r="F1913" s="148">
        <f>PREV_R!F1947</f>
        <v>0</v>
      </c>
      <c r="G1913" s="148">
        <f>PREV_R!G1947</f>
        <v>0</v>
      </c>
      <c r="H1913" s="148">
        <f>PREV_R!H1947</f>
        <v>0</v>
      </c>
      <c r="I1913" s="148">
        <f>PREV_R!I1947</f>
        <v>0</v>
      </c>
      <c r="J1913" s="148">
        <f>PREV_R!J1947</f>
        <v>0</v>
      </c>
      <c r="K1913" s="148">
        <f>PREV_R!K1947</f>
        <v>0</v>
      </c>
      <c r="L1913" s="148">
        <f>PREV_R!L1947</f>
        <v>0</v>
      </c>
      <c r="M1913" s="148">
        <f>PREV_R!M1947</f>
        <v>0</v>
      </c>
      <c r="N1913" s="148">
        <f>PREV_R!N1947</f>
        <v>0</v>
      </c>
      <c r="O1913" s="148">
        <f>PREV_R!O1947</f>
        <v>0</v>
      </c>
      <c r="P1913" s="148">
        <f>SUM(D1913:O1913)</f>
        <v>0</v>
      </c>
      <c r="Q1913" s="9"/>
    </row>
    <row r="1914" spans="1:17" ht="15" hidden="1" customHeight="1" x14ac:dyDescent="0.25">
      <c r="A1914" s="255">
        <f>A1913</f>
        <v>2054</v>
      </c>
      <c r="B1914" s="41"/>
      <c r="C1914" s="107"/>
      <c r="D1914" s="107"/>
      <c r="E1914" s="107"/>
      <c r="F1914" s="107"/>
      <c r="G1914" s="107"/>
      <c r="H1914" s="107"/>
      <c r="I1914" s="107"/>
      <c r="J1914" s="107"/>
      <c r="K1914" s="107"/>
      <c r="L1914" s="107"/>
      <c r="M1914" s="107"/>
      <c r="N1914" s="107"/>
      <c r="O1914" s="107"/>
      <c r="P1914" s="107"/>
      <c r="Q1914" s="9"/>
    </row>
    <row r="1915" spans="1:17" ht="15" hidden="1" customHeight="1" thickBot="1" x14ac:dyDescent="0.3">
      <c r="A1915" s="255">
        <f>A1913</f>
        <v>2054</v>
      </c>
      <c r="B1915" s="41"/>
      <c r="C1915" s="131" t="s">
        <v>203</v>
      </c>
      <c r="D1915" s="132">
        <f>SUM(D1916:D1965)</f>
        <v>0</v>
      </c>
      <c r="E1915" s="132">
        <f t="shared" ref="E1915:O1915" si="137">SUM(E1916:E1965)</f>
        <v>0</v>
      </c>
      <c r="F1915" s="132">
        <f t="shared" si="137"/>
        <v>0</v>
      </c>
      <c r="G1915" s="132">
        <f t="shared" si="137"/>
        <v>0</v>
      </c>
      <c r="H1915" s="132">
        <f t="shared" si="137"/>
        <v>0</v>
      </c>
      <c r="I1915" s="132">
        <f t="shared" si="137"/>
        <v>0</v>
      </c>
      <c r="J1915" s="132">
        <f t="shared" si="137"/>
        <v>0</v>
      </c>
      <c r="K1915" s="132">
        <f t="shared" si="137"/>
        <v>0</v>
      </c>
      <c r="L1915" s="132">
        <f t="shared" si="137"/>
        <v>0</v>
      </c>
      <c r="M1915" s="132">
        <f t="shared" si="137"/>
        <v>0</v>
      </c>
      <c r="N1915" s="132">
        <f t="shared" si="137"/>
        <v>0</v>
      </c>
      <c r="O1915" s="132">
        <f t="shared" si="137"/>
        <v>0</v>
      </c>
      <c r="P1915" s="132">
        <f>SUM(D1915:O1915)</f>
        <v>0</v>
      </c>
      <c r="Q1915" s="9"/>
    </row>
    <row r="1916" spans="1:17" hidden="1" x14ac:dyDescent="0.25">
      <c r="A1916" s="255" t="str">
        <f>IF(B1916=1,A1915,"")</f>
        <v/>
      </c>
      <c r="B1916" s="39" t="str">
        <f>IF(C1916&lt;&gt;0,1,"")</f>
        <v/>
      </c>
      <c r="C1916" s="138">
        <f>VLOOKUP($Y$10,CAD!$H$7:$I$31,2,0)</f>
        <v>0</v>
      </c>
      <c r="D1916" s="139">
        <v>0</v>
      </c>
      <c r="E1916" s="139">
        <v>0</v>
      </c>
      <c r="F1916" s="139">
        <v>0</v>
      </c>
      <c r="G1916" s="139">
        <v>0</v>
      </c>
      <c r="H1916" s="139">
        <v>0</v>
      </c>
      <c r="I1916" s="139">
        <v>0</v>
      </c>
      <c r="J1916" s="139">
        <v>0</v>
      </c>
      <c r="K1916" s="139">
        <v>0</v>
      </c>
      <c r="L1916" s="139">
        <v>0</v>
      </c>
      <c r="M1916" s="139">
        <v>0</v>
      </c>
      <c r="N1916" s="139">
        <v>0</v>
      </c>
      <c r="O1916" s="139">
        <v>0</v>
      </c>
      <c r="P1916" s="140">
        <f>SUM(D1916:O1916)</f>
        <v>0</v>
      </c>
    </row>
    <row r="1917" spans="1:17" hidden="1" x14ac:dyDescent="0.25">
      <c r="A1917" s="255" t="str">
        <f>IF(B1917=1,A1915,"")</f>
        <v/>
      </c>
      <c r="B1917" s="39" t="str">
        <f t="shared" ref="B1917:B1965" si="138">IF(C1917&lt;&gt;0,1,"")</f>
        <v/>
      </c>
      <c r="C1917" s="138">
        <f>VLOOKUP($Y$11,CAD!$H$7:$I$31,2,0)</f>
        <v>0</v>
      </c>
      <c r="D1917" s="40">
        <v>0</v>
      </c>
      <c r="E1917" s="40">
        <v>0</v>
      </c>
      <c r="F1917" s="40">
        <v>0</v>
      </c>
      <c r="G1917" s="40">
        <v>0</v>
      </c>
      <c r="H1917" s="40">
        <v>0</v>
      </c>
      <c r="I1917" s="40">
        <v>0</v>
      </c>
      <c r="J1917" s="40">
        <v>0</v>
      </c>
      <c r="K1917" s="40">
        <v>0</v>
      </c>
      <c r="L1917" s="40">
        <v>0</v>
      </c>
      <c r="M1917" s="40">
        <v>0</v>
      </c>
      <c r="N1917" s="40">
        <v>0</v>
      </c>
      <c r="O1917" s="40">
        <v>0</v>
      </c>
      <c r="P1917" s="141">
        <f t="shared" ref="P1917:P1965" si="139">SUM(D1917:O1917)</f>
        <v>0</v>
      </c>
    </row>
    <row r="1918" spans="1:17" hidden="1" x14ac:dyDescent="0.25">
      <c r="A1918" s="255" t="str">
        <f>IF(B1918=1,A1915,"")</f>
        <v/>
      </c>
      <c r="B1918" s="39" t="str">
        <f t="shared" si="138"/>
        <v/>
      </c>
      <c r="C1918" s="138">
        <f>VLOOKUP($Y$12,CAD!$H$7:$I$31,2,0)</f>
        <v>0</v>
      </c>
      <c r="D1918" s="40">
        <v>0</v>
      </c>
      <c r="E1918" s="40">
        <v>0</v>
      </c>
      <c r="F1918" s="40">
        <v>0</v>
      </c>
      <c r="G1918" s="40">
        <v>0</v>
      </c>
      <c r="H1918" s="40">
        <v>0</v>
      </c>
      <c r="I1918" s="40">
        <v>0</v>
      </c>
      <c r="J1918" s="40">
        <v>0</v>
      </c>
      <c r="K1918" s="40">
        <v>0</v>
      </c>
      <c r="L1918" s="40">
        <v>0</v>
      </c>
      <c r="M1918" s="40">
        <v>0</v>
      </c>
      <c r="N1918" s="40">
        <v>0</v>
      </c>
      <c r="O1918" s="40">
        <v>0</v>
      </c>
      <c r="P1918" s="141">
        <f t="shared" si="139"/>
        <v>0</v>
      </c>
    </row>
    <row r="1919" spans="1:17" hidden="1" x14ac:dyDescent="0.25">
      <c r="A1919" s="255" t="str">
        <f>IF(B1919=1,A1915,"")</f>
        <v/>
      </c>
      <c r="B1919" s="39" t="str">
        <f t="shared" si="138"/>
        <v/>
      </c>
      <c r="C1919" s="138">
        <f>VLOOKUP($Y$13,CAD!$H$7:$I$31,2,0)</f>
        <v>0</v>
      </c>
      <c r="D1919" s="40">
        <v>0</v>
      </c>
      <c r="E1919" s="40">
        <v>0</v>
      </c>
      <c r="F1919" s="40">
        <v>0</v>
      </c>
      <c r="G1919" s="40">
        <v>0</v>
      </c>
      <c r="H1919" s="40">
        <v>0</v>
      </c>
      <c r="I1919" s="40">
        <v>0</v>
      </c>
      <c r="J1919" s="40">
        <v>0</v>
      </c>
      <c r="K1919" s="40">
        <v>0</v>
      </c>
      <c r="L1919" s="40">
        <v>0</v>
      </c>
      <c r="M1919" s="40">
        <v>0</v>
      </c>
      <c r="N1919" s="40">
        <v>0</v>
      </c>
      <c r="O1919" s="40">
        <v>0</v>
      </c>
      <c r="P1919" s="141">
        <f t="shared" si="139"/>
        <v>0</v>
      </c>
    </row>
    <row r="1920" spans="1:17" hidden="1" x14ac:dyDescent="0.25">
      <c r="A1920" s="255" t="str">
        <f>IF(B1920=1,A1915,"")</f>
        <v/>
      </c>
      <c r="B1920" s="39" t="str">
        <f t="shared" si="138"/>
        <v/>
      </c>
      <c r="C1920" s="138">
        <f>VLOOKUP($Y$14,CAD!$H$7:$I$31,2,0)</f>
        <v>0</v>
      </c>
      <c r="D1920" s="40">
        <v>0</v>
      </c>
      <c r="E1920" s="40">
        <v>0</v>
      </c>
      <c r="F1920" s="40">
        <v>0</v>
      </c>
      <c r="G1920" s="40">
        <v>0</v>
      </c>
      <c r="H1920" s="40">
        <v>0</v>
      </c>
      <c r="I1920" s="40">
        <v>0</v>
      </c>
      <c r="J1920" s="40">
        <v>0</v>
      </c>
      <c r="K1920" s="40">
        <v>0</v>
      </c>
      <c r="L1920" s="40">
        <v>0</v>
      </c>
      <c r="M1920" s="40">
        <v>0</v>
      </c>
      <c r="N1920" s="40">
        <v>0</v>
      </c>
      <c r="O1920" s="40">
        <v>0</v>
      </c>
      <c r="P1920" s="141">
        <f t="shared" si="139"/>
        <v>0</v>
      </c>
    </row>
    <row r="1921" spans="1:16" hidden="1" x14ac:dyDescent="0.25">
      <c r="A1921" s="255" t="str">
        <f>IF(B1921=1,A1915,"")</f>
        <v/>
      </c>
      <c r="B1921" s="39" t="str">
        <f t="shared" si="138"/>
        <v/>
      </c>
      <c r="C1921" s="138">
        <f>VLOOKUP($Y$15,CAD!$H$7:$I$31,2,0)</f>
        <v>0</v>
      </c>
      <c r="D1921" s="40">
        <v>0</v>
      </c>
      <c r="E1921" s="40">
        <v>0</v>
      </c>
      <c r="F1921" s="40">
        <v>0</v>
      </c>
      <c r="G1921" s="40">
        <v>0</v>
      </c>
      <c r="H1921" s="40">
        <v>0</v>
      </c>
      <c r="I1921" s="40">
        <v>0</v>
      </c>
      <c r="J1921" s="40">
        <v>0</v>
      </c>
      <c r="K1921" s="40">
        <v>0</v>
      </c>
      <c r="L1921" s="40">
        <v>0</v>
      </c>
      <c r="M1921" s="40">
        <v>0</v>
      </c>
      <c r="N1921" s="40">
        <v>0</v>
      </c>
      <c r="O1921" s="40">
        <v>0</v>
      </c>
      <c r="P1921" s="141">
        <f t="shared" si="139"/>
        <v>0</v>
      </c>
    </row>
    <row r="1922" spans="1:16" hidden="1" x14ac:dyDescent="0.25">
      <c r="A1922" s="255" t="str">
        <f>IF(B1922=1,A1915,"")</f>
        <v/>
      </c>
      <c r="B1922" s="39" t="str">
        <f t="shared" si="138"/>
        <v/>
      </c>
      <c r="C1922" s="138">
        <f>VLOOKUP($Y$16,CAD!$H$7:$I$31,2,0)</f>
        <v>0</v>
      </c>
      <c r="D1922" s="40">
        <v>0</v>
      </c>
      <c r="E1922" s="40">
        <v>0</v>
      </c>
      <c r="F1922" s="40">
        <v>0</v>
      </c>
      <c r="G1922" s="40">
        <v>0</v>
      </c>
      <c r="H1922" s="40">
        <v>0</v>
      </c>
      <c r="I1922" s="40">
        <v>0</v>
      </c>
      <c r="J1922" s="40">
        <v>0</v>
      </c>
      <c r="K1922" s="40">
        <v>0</v>
      </c>
      <c r="L1922" s="40">
        <v>0</v>
      </c>
      <c r="M1922" s="40">
        <v>0</v>
      </c>
      <c r="N1922" s="40">
        <v>0</v>
      </c>
      <c r="O1922" s="40">
        <v>0</v>
      </c>
      <c r="P1922" s="141">
        <f t="shared" si="139"/>
        <v>0</v>
      </c>
    </row>
    <row r="1923" spans="1:16" hidden="1" x14ac:dyDescent="0.25">
      <c r="A1923" s="255" t="str">
        <f>IF(B1923=1,A1915,"")</f>
        <v/>
      </c>
      <c r="B1923" s="39" t="str">
        <f t="shared" si="138"/>
        <v/>
      </c>
      <c r="C1923" s="138">
        <f>VLOOKUP($Y$17,CAD!$H$7:$I$31,2,0)</f>
        <v>0</v>
      </c>
      <c r="D1923" s="40">
        <v>0</v>
      </c>
      <c r="E1923" s="40">
        <v>0</v>
      </c>
      <c r="F1923" s="40">
        <v>0</v>
      </c>
      <c r="G1923" s="40">
        <v>0</v>
      </c>
      <c r="H1923" s="40">
        <v>0</v>
      </c>
      <c r="I1923" s="40">
        <v>0</v>
      </c>
      <c r="J1923" s="40">
        <v>0</v>
      </c>
      <c r="K1923" s="40">
        <v>0</v>
      </c>
      <c r="L1923" s="40">
        <v>0</v>
      </c>
      <c r="M1923" s="40">
        <v>0</v>
      </c>
      <c r="N1923" s="40">
        <v>0</v>
      </c>
      <c r="O1923" s="40">
        <v>0</v>
      </c>
      <c r="P1923" s="141">
        <f t="shared" si="139"/>
        <v>0</v>
      </c>
    </row>
    <row r="1924" spans="1:16" hidden="1" x14ac:dyDescent="0.25">
      <c r="A1924" s="255" t="str">
        <f>IF(B1924=1,A1915,"")</f>
        <v/>
      </c>
      <c r="B1924" s="39" t="str">
        <f t="shared" si="138"/>
        <v/>
      </c>
      <c r="C1924" s="138">
        <f>VLOOKUP($Y$18,CAD!$H$7:$I$31,2,0)</f>
        <v>0</v>
      </c>
      <c r="D1924" s="40">
        <v>0</v>
      </c>
      <c r="E1924" s="40">
        <v>0</v>
      </c>
      <c r="F1924" s="40">
        <v>0</v>
      </c>
      <c r="G1924" s="40">
        <v>0</v>
      </c>
      <c r="H1924" s="40">
        <v>0</v>
      </c>
      <c r="I1924" s="40">
        <v>0</v>
      </c>
      <c r="J1924" s="40">
        <v>0</v>
      </c>
      <c r="K1924" s="40">
        <v>0</v>
      </c>
      <c r="L1924" s="40">
        <v>0</v>
      </c>
      <c r="M1924" s="40">
        <v>0</v>
      </c>
      <c r="N1924" s="40">
        <v>0</v>
      </c>
      <c r="O1924" s="40">
        <v>0</v>
      </c>
      <c r="P1924" s="141">
        <f t="shared" si="139"/>
        <v>0</v>
      </c>
    </row>
    <row r="1925" spans="1:16" hidden="1" x14ac:dyDescent="0.25">
      <c r="A1925" s="255" t="str">
        <f>IF(B1925=1,A1915,"")</f>
        <v/>
      </c>
      <c r="B1925" s="39" t="str">
        <f t="shared" si="138"/>
        <v/>
      </c>
      <c r="C1925" s="138">
        <f>VLOOKUP($Y$19,CAD!$H$7:$I$31,2,0)</f>
        <v>0</v>
      </c>
      <c r="D1925" s="40">
        <v>0</v>
      </c>
      <c r="E1925" s="40">
        <v>0</v>
      </c>
      <c r="F1925" s="40">
        <v>0</v>
      </c>
      <c r="G1925" s="40">
        <v>0</v>
      </c>
      <c r="H1925" s="40">
        <v>0</v>
      </c>
      <c r="I1925" s="40">
        <v>0</v>
      </c>
      <c r="J1925" s="40">
        <v>0</v>
      </c>
      <c r="K1925" s="40">
        <v>0</v>
      </c>
      <c r="L1925" s="40">
        <v>0</v>
      </c>
      <c r="M1925" s="40">
        <v>0</v>
      </c>
      <c r="N1925" s="40">
        <v>0</v>
      </c>
      <c r="O1925" s="40">
        <v>0</v>
      </c>
      <c r="P1925" s="141">
        <f t="shared" si="139"/>
        <v>0</v>
      </c>
    </row>
    <row r="1926" spans="1:16" hidden="1" x14ac:dyDescent="0.25">
      <c r="A1926" s="255" t="str">
        <f>IF(B1926=1,A1915,"")</f>
        <v/>
      </c>
      <c r="B1926" s="39" t="str">
        <f t="shared" si="138"/>
        <v/>
      </c>
      <c r="C1926" s="138">
        <f>VLOOKUP($Y$20,CAD!$H$7:$I$31,2,0)</f>
        <v>0</v>
      </c>
      <c r="D1926" s="40">
        <v>0</v>
      </c>
      <c r="E1926" s="40">
        <v>0</v>
      </c>
      <c r="F1926" s="40">
        <v>0</v>
      </c>
      <c r="G1926" s="40">
        <v>0</v>
      </c>
      <c r="H1926" s="40">
        <v>0</v>
      </c>
      <c r="I1926" s="40">
        <v>0</v>
      </c>
      <c r="J1926" s="40">
        <v>0</v>
      </c>
      <c r="K1926" s="40">
        <v>0</v>
      </c>
      <c r="L1926" s="40">
        <v>0</v>
      </c>
      <c r="M1926" s="40">
        <v>0</v>
      </c>
      <c r="N1926" s="40">
        <v>0</v>
      </c>
      <c r="O1926" s="40">
        <v>0</v>
      </c>
      <c r="P1926" s="141">
        <f t="shared" si="139"/>
        <v>0</v>
      </c>
    </row>
    <row r="1927" spans="1:16" hidden="1" x14ac:dyDescent="0.25">
      <c r="A1927" s="255" t="str">
        <f>IF(B1927=1,A1915,"")</f>
        <v/>
      </c>
      <c r="B1927" s="39" t="str">
        <f t="shared" si="138"/>
        <v/>
      </c>
      <c r="C1927" s="138">
        <f>VLOOKUP($Y$21,CAD!$H$7:$I$31,2,0)</f>
        <v>0</v>
      </c>
      <c r="D1927" s="40">
        <v>0</v>
      </c>
      <c r="E1927" s="40">
        <v>0</v>
      </c>
      <c r="F1927" s="40">
        <v>0</v>
      </c>
      <c r="G1927" s="40">
        <v>0</v>
      </c>
      <c r="H1927" s="40">
        <v>0</v>
      </c>
      <c r="I1927" s="40">
        <v>0</v>
      </c>
      <c r="J1927" s="40">
        <v>0</v>
      </c>
      <c r="K1927" s="40">
        <v>0</v>
      </c>
      <c r="L1927" s="40">
        <v>0</v>
      </c>
      <c r="M1927" s="40">
        <v>0</v>
      </c>
      <c r="N1927" s="40">
        <v>0</v>
      </c>
      <c r="O1927" s="40">
        <v>0</v>
      </c>
      <c r="P1927" s="141">
        <f t="shared" si="139"/>
        <v>0</v>
      </c>
    </row>
    <row r="1928" spans="1:16" hidden="1" x14ac:dyDescent="0.25">
      <c r="A1928" s="255" t="str">
        <f>IF(B1928=1,A1915,"")</f>
        <v/>
      </c>
      <c r="B1928" s="39" t="str">
        <f t="shared" si="138"/>
        <v/>
      </c>
      <c r="C1928" s="138">
        <f>VLOOKUP($Y$22,CAD!$H$7:$I$31,2,0)</f>
        <v>0</v>
      </c>
      <c r="D1928" s="40">
        <v>0</v>
      </c>
      <c r="E1928" s="40">
        <v>0</v>
      </c>
      <c r="F1928" s="40">
        <v>0</v>
      </c>
      <c r="G1928" s="40">
        <v>0</v>
      </c>
      <c r="H1928" s="40">
        <v>0</v>
      </c>
      <c r="I1928" s="40">
        <v>0</v>
      </c>
      <c r="J1928" s="40">
        <v>0</v>
      </c>
      <c r="K1928" s="40">
        <v>0</v>
      </c>
      <c r="L1928" s="40">
        <v>0</v>
      </c>
      <c r="M1928" s="40">
        <v>0</v>
      </c>
      <c r="N1928" s="40">
        <v>0</v>
      </c>
      <c r="O1928" s="40">
        <v>0</v>
      </c>
      <c r="P1928" s="141">
        <f t="shared" si="139"/>
        <v>0</v>
      </c>
    </row>
    <row r="1929" spans="1:16" hidden="1" x14ac:dyDescent="0.25">
      <c r="A1929" s="255" t="str">
        <f>IF(B1929=1,A1915,"")</f>
        <v/>
      </c>
      <c r="B1929" s="39" t="str">
        <f t="shared" si="138"/>
        <v/>
      </c>
      <c r="C1929" s="138">
        <f>VLOOKUP($Y$23,CAD!$H$7:$I$31,2,0)</f>
        <v>0</v>
      </c>
      <c r="D1929" s="40">
        <v>0</v>
      </c>
      <c r="E1929" s="40">
        <v>0</v>
      </c>
      <c r="F1929" s="40">
        <v>0</v>
      </c>
      <c r="G1929" s="40">
        <v>0</v>
      </c>
      <c r="H1929" s="40">
        <v>0</v>
      </c>
      <c r="I1929" s="40">
        <v>0</v>
      </c>
      <c r="J1929" s="40">
        <v>0</v>
      </c>
      <c r="K1929" s="40">
        <v>0</v>
      </c>
      <c r="L1929" s="40">
        <v>0</v>
      </c>
      <c r="M1929" s="40">
        <v>0</v>
      </c>
      <c r="N1929" s="40">
        <v>0</v>
      </c>
      <c r="O1929" s="40">
        <v>0</v>
      </c>
      <c r="P1929" s="141">
        <f t="shared" si="139"/>
        <v>0</v>
      </c>
    </row>
    <row r="1930" spans="1:16" hidden="1" x14ac:dyDescent="0.25">
      <c r="A1930" s="255" t="str">
        <f>IF(B1930=1,A1915,"")</f>
        <v/>
      </c>
      <c r="B1930" s="39" t="str">
        <f t="shared" si="138"/>
        <v/>
      </c>
      <c r="C1930" s="138">
        <f>VLOOKUP($Y$24,CAD!$H$7:$I$31,2,0)</f>
        <v>0</v>
      </c>
      <c r="D1930" s="40">
        <v>0</v>
      </c>
      <c r="E1930" s="40">
        <v>0</v>
      </c>
      <c r="F1930" s="40">
        <v>0</v>
      </c>
      <c r="G1930" s="40">
        <v>0</v>
      </c>
      <c r="H1930" s="40">
        <v>0</v>
      </c>
      <c r="I1930" s="40">
        <v>0</v>
      </c>
      <c r="J1930" s="40">
        <v>0</v>
      </c>
      <c r="K1930" s="40">
        <v>0</v>
      </c>
      <c r="L1930" s="40">
        <v>0</v>
      </c>
      <c r="M1930" s="40">
        <v>0</v>
      </c>
      <c r="N1930" s="40">
        <v>0</v>
      </c>
      <c r="O1930" s="40">
        <v>0</v>
      </c>
      <c r="P1930" s="141">
        <f t="shared" si="139"/>
        <v>0</v>
      </c>
    </row>
    <row r="1931" spans="1:16" hidden="1" x14ac:dyDescent="0.25">
      <c r="A1931" s="255" t="str">
        <f>IF(B1931=1,A1915,"")</f>
        <v/>
      </c>
      <c r="B1931" s="39" t="str">
        <f t="shared" si="138"/>
        <v/>
      </c>
      <c r="C1931" s="138">
        <f>VLOOKUP($Y$25,CAD!$H$7:$I$31,2,0)</f>
        <v>0</v>
      </c>
      <c r="D1931" s="40">
        <v>0</v>
      </c>
      <c r="E1931" s="40">
        <v>0</v>
      </c>
      <c r="F1931" s="40">
        <v>0</v>
      </c>
      <c r="G1931" s="40">
        <v>0</v>
      </c>
      <c r="H1931" s="40">
        <v>0</v>
      </c>
      <c r="I1931" s="40">
        <v>0</v>
      </c>
      <c r="J1931" s="40">
        <v>0</v>
      </c>
      <c r="K1931" s="40">
        <v>0</v>
      </c>
      <c r="L1931" s="40">
        <v>0</v>
      </c>
      <c r="M1931" s="40">
        <v>0</v>
      </c>
      <c r="N1931" s="40">
        <v>0</v>
      </c>
      <c r="O1931" s="40">
        <v>0</v>
      </c>
      <c r="P1931" s="141">
        <f t="shared" si="139"/>
        <v>0</v>
      </c>
    </row>
    <row r="1932" spans="1:16" hidden="1" x14ac:dyDescent="0.25">
      <c r="A1932" s="255" t="str">
        <f>IF(B1932=1,A1915,"")</f>
        <v/>
      </c>
      <c r="B1932" s="39" t="str">
        <f t="shared" si="138"/>
        <v/>
      </c>
      <c r="C1932" s="138">
        <f>VLOOKUP($Y$26,CAD!$H$7:$I$31,2,0)</f>
        <v>0</v>
      </c>
      <c r="D1932" s="40">
        <v>0</v>
      </c>
      <c r="E1932" s="40">
        <v>0</v>
      </c>
      <c r="F1932" s="40">
        <v>0</v>
      </c>
      <c r="G1932" s="40">
        <v>0</v>
      </c>
      <c r="H1932" s="40">
        <v>0</v>
      </c>
      <c r="I1932" s="40">
        <v>0</v>
      </c>
      <c r="J1932" s="40">
        <v>0</v>
      </c>
      <c r="K1932" s="40">
        <v>0</v>
      </c>
      <c r="L1932" s="40">
        <v>0</v>
      </c>
      <c r="M1932" s="40">
        <v>0</v>
      </c>
      <c r="N1932" s="40">
        <v>0</v>
      </c>
      <c r="O1932" s="40">
        <v>0</v>
      </c>
      <c r="P1932" s="141">
        <f t="shared" si="139"/>
        <v>0</v>
      </c>
    </row>
    <row r="1933" spans="1:16" hidden="1" x14ac:dyDescent="0.25">
      <c r="A1933" s="255" t="str">
        <f>IF(B1933=1,A1915,"")</f>
        <v/>
      </c>
      <c r="B1933" s="39" t="str">
        <f t="shared" si="138"/>
        <v/>
      </c>
      <c r="C1933" s="138">
        <f>VLOOKUP($Y$27,CAD!$H$7:$I$31,2,0)</f>
        <v>0</v>
      </c>
      <c r="D1933" s="40">
        <v>0</v>
      </c>
      <c r="E1933" s="40">
        <v>0</v>
      </c>
      <c r="F1933" s="40">
        <v>0</v>
      </c>
      <c r="G1933" s="40">
        <v>0</v>
      </c>
      <c r="H1933" s="40">
        <v>0</v>
      </c>
      <c r="I1933" s="40">
        <v>0</v>
      </c>
      <c r="J1933" s="40">
        <v>0</v>
      </c>
      <c r="K1933" s="40">
        <v>0</v>
      </c>
      <c r="L1933" s="40">
        <v>0</v>
      </c>
      <c r="M1933" s="40">
        <v>0</v>
      </c>
      <c r="N1933" s="40">
        <v>0</v>
      </c>
      <c r="O1933" s="40">
        <v>0</v>
      </c>
      <c r="P1933" s="141">
        <f t="shared" si="139"/>
        <v>0</v>
      </c>
    </row>
    <row r="1934" spans="1:16" hidden="1" x14ac:dyDescent="0.25">
      <c r="A1934" s="255" t="str">
        <f>IF(B1934=1,A1915,"")</f>
        <v/>
      </c>
      <c r="B1934" s="39" t="str">
        <f t="shared" si="138"/>
        <v/>
      </c>
      <c r="C1934" s="138">
        <f>VLOOKUP($Y$28,CAD!$H$7:$I$31,2,0)</f>
        <v>0</v>
      </c>
      <c r="D1934" s="40">
        <v>0</v>
      </c>
      <c r="E1934" s="40">
        <v>0</v>
      </c>
      <c r="F1934" s="40">
        <v>0</v>
      </c>
      <c r="G1934" s="40">
        <v>0</v>
      </c>
      <c r="H1934" s="40">
        <v>0</v>
      </c>
      <c r="I1934" s="40">
        <v>0</v>
      </c>
      <c r="J1934" s="40">
        <v>0</v>
      </c>
      <c r="K1934" s="40">
        <v>0</v>
      </c>
      <c r="L1934" s="40">
        <v>0</v>
      </c>
      <c r="M1934" s="40">
        <v>0</v>
      </c>
      <c r="N1934" s="40">
        <v>0</v>
      </c>
      <c r="O1934" s="40">
        <v>0</v>
      </c>
      <c r="P1934" s="141">
        <f t="shared" si="139"/>
        <v>0</v>
      </c>
    </row>
    <row r="1935" spans="1:16" hidden="1" x14ac:dyDescent="0.25">
      <c r="A1935" s="255" t="str">
        <f>IF(B1935=1,A1915,"")</f>
        <v/>
      </c>
      <c r="B1935" s="39" t="str">
        <f t="shared" si="138"/>
        <v/>
      </c>
      <c r="C1935" s="138">
        <f>VLOOKUP($Y$29,CAD!$H$7:$I$31,2,0)</f>
        <v>0</v>
      </c>
      <c r="D1935" s="40">
        <v>0</v>
      </c>
      <c r="E1935" s="40">
        <v>0</v>
      </c>
      <c r="F1935" s="40">
        <v>0</v>
      </c>
      <c r="G1935" s="40">
        <v>0</v>
      </c>
      <c r="H1935" s="40">
        <v>0</v>
      </c>
      <c r="I1935" s="40">
        <v>0</v>
      </c>
      <c r="J1935" s="40">
        <v>0</v>
      </c>
      <c r="K1935" s="40">
        <v>0</v>
      </c>
      <c r="L1935" s="40">
        <v>0</v>
      </c>
      <c r="M1935" s="40">
        <v>0</v>
      </c>
      <c r="N1935" s="40">
        <v>0</v>
      </c>
      <c r="O1935" s="40">
        <v>0</v>
      </c>
      <c r="P1935" s="141">
        <f t="shared" si="139"/>
        <v>0</v>
      </c>
    </row>
    <row r="1936" spans="1:16" hidden="1" x14ac:dyDescent="0.25">
      <c r="A1936" s="255" t="str">
        <f>IF(B1936=1,A1915,"")</f>
        <v/>
      </c>
      <c r="B1936" s="39" t="str">
        <f t="shared" si="138"/>
        <v/>
      </c>
      <c r="C1936" s="138">
        <f>VLOOKUP($Y$30,CAD!$H$7:$I$31,2,0)</f>
        <v>0</v>
      </c>
      <c r="D1936" s="40">
        <v>0</v>
      </c>
      <c r="E1936" s="40">
        <v>0</v>
      </c>
      <c r="F1936" s="40">
        <v>0</v>
      </c>
      <c r="G1936" s="40">
        <v>0</v>
      </c>
      <c r="H1936" s="40">
        <v>0</v>
      </c>
      <c r="I1936" s="40">
        <v>0</v>
      </c>
      <c r="J1936" s="40">
        <v>0</v>
      </c>
      <c r="K1936" s="40">
        <v>0</v>
      </c>
      <c r="L1936" s="40">
        <v>0</v>
      </c>
      <c r="M1936" s="40">
        <v>0</v>
      </c>
      <c r="N1936" s="40">
        <v>0</v>
      </c>
      <c r="O1936" s="40">
        <v>0</v>
      </c>
      <c r="P1936" s="141">
        <f t="shared" si="139"/>
        <v>0</v>
      </c>
    </row>
    <row r="1937" spans="1:16" hidden="1" x14ac:dyDescent="0.25">
      <c r="A1937" s="255" t="str">
        <f>IF(B1937=1,A1915,"")</f>
        <v/>
      </c>
      <c r="B1937" s="39" t="str">
        <f t="shared" si="138"/>
        <v/>
      </c>
      <c r="C1937" s="138">
        <f>VLOOKUP($Y$31,CAD!$H$7:$I$31,2,0)</f>
        <v>0</v>
      </c>
      <c r="D1937" s="40">
        <v>0</v>
      </c>
      <c r="E1937" s="40">
        <v>0</v>
      </c>
      <c r="F1937" s="40">
        <v>0</v>
      </c>
      <c r="G1937" s="40">
        <v>0</v>
      </c>
      <c r="H1937" s="40">
        <v>0</v>
      </c>
      <c r="I1937" s="40">
        <v>0</v>
      </c>
      <c r="J1937" s="40">
        <v>0</v>
      </c>
      <c r="K1937" s="40">
        <v>0</v>
      </c>
      <c r="L1937" s="40">
        <v>0</v>
      </c>
      <c r="M1937" s="40">
        <v>0</v>
      </c>
      <c r="N1937" s="40">
        <v>0</v>
      </c>
      <c r="O1937" s="40">
        <v>0</v>
      </c>
      <c r="P1937" s="141">
        <f t="shared" si="139"/>
        <v>0</v>
      </c>
    </row>
    <row r="1938" spans="1:16" hidden="1" x14ac:dyDescent="0.25">
      <c r="A1938" s="255" t="str">
        <f>IF(B1938=1,A1915,"")</f>
        <v/>
      </c>
      <c r="B1938" s="39" t="str">
        <f t="shared" si="138"/>
        <v/>
      </c>
      <c r="C1938" s="138">
        <f>VLOOKUP($Y$32,CAD!$H$7:$I$31,2,0)</f>
        <v>0</v>
      </c>
      <c r="D1938" s="40">
        <v>0</v>
      </c>
      <c r="E1938" s="40">
        <v>0</v>
      </c>
      <c r="F1938" s="40">
        <v>0</v>
      </c>
      <c r="G1938" s="40">
        <v>0</v>
      </c>
      <c r="H1938" s="40">
        <v>0</v>
      </c>
      <c r="I1938" s="40">
        <v>0</v>
      </c>
      <c r="J1938" s="40">
        <v>0</v>
      </c>
      <c r="K1938" s="40">
        <v>0</v>
      </c>
      <c r="L1938" s="40">
        <v>0</v>
      </c>
      <c r="M1938" s="40">
        <v>0</v>
      </c>
      <c r="N1938" s="40">
        <v>0</v>
      </c>
      <c r="O1938" s="40">
        <v>0</v>
      </c>
      <c r="P1938" s="141">
        <f t="shared" si="139"/>
        <v>0</v>
      </c>
    </row>
    <row r="1939" spans="1:16" hidden="1" x14ac:dyDescent="0.25">
      <c r="A1939" s="255" t="str">
        <f>IF(B1939=1,A1915,"")</f>
        <v/>
      </c>
      <c r="B1939" s="39" t="str">
        <f t="shared" si="138"/>
        <v/>
      </c>
      <c r="C1939" s="138">
        <f>VLOOKUP($Y$33,CAD!$H$7:$I$31,2,0)</f>
        <v>0</v>
      </c>
      <c r="D1939" s="40">
        <v>0</v>
      </c>
      <c r="E1939" s="40">
        <v>0</v>
      </c>
      <c r="F1939" s="40">
        <v>0</v>
      </c>
      <c r="G1939" s="40">
        <v>0</v>
      </c>
      <c r="H1939" s="40">
        <v>0</v>
      </c>
      <c r="I1939" s="40">
        <v>0</v>
      </c>
      <c r="J1939" s="40">
        <v>0</v>
      </c>
      <c r="K1939" s="40">
        <v>0</v>
      </c>
      <c r="L1939" s="40">
        <v>0</v>
      </c>
      <c r="M1939" s="40">
        <v>0</v>
      </c>
      <c r="N1939" s="40">
        <v>0</v>
      </c>
      <c r="O1939" s="40">
        <v>0</v>
      </c>
      <c r="P1939" s="141">
        <f t="shared" si="139"/>
        <v>0</v>
      </c>
    </row>
    <row r="1940" spans="1:16" hidden="1" x14ac:dyDescent="0.25">
      <c r="A1940" s="255" t="str">
        <f>IF(B1940=1,A1915,"")</f>
        <v/>
      </c>
      <c r="B1940" s="39" t="str">
        <f t="shared" si="138"/>
        <v/>
      </c>
      <c r="C1940" s="138">
        <f>VLOOKUP($Y$34,CAD!$H$7:$I$31,2,0)</f>
        <v>0</v>
      </c>
      <c r="D1940" s="40">
        <v>0</v>
      </c>
      <c r="E1940" s="40">
        <v>0</v>
      </c>
      <c r="F1940" s="40">
        <v>0</v>
      </c>
      <c r="G1940" s="40">
        <v>0</v>
      </c>
      <c r="H1940" s="40">
        <v>0</v>
      </c>
      <c r="I1940" s="40">
        <v>0</v>
      </c>
      <c r="J1940" s="40">
        <v>0</v>
      </c>
      <c r="K1940" s="40">
        <v>0</v>
      </c>
      <c r="L1940" s="40">
        <v>0</v>
      </c>
      <c r="M1940" s="40">
        <v>0</v>
      </c>
      <c r="N1940" s="40">
        <v>0</v>
      </c>
      <c r="O1940" s="40">
        <v>0</v>
      </c>
      <c r="P1940" s="141">
        <f t="shared" si="139"/>
        <v>0</v>
      </c>
    </row>
    <row r="1941" spans="1:16" hidden="1" x14ac:dyDescent="0.25">
      <c r="A1941" s="255" t="str">
        <f>IF(B1941=1,A1915,"")</f>
        <v/>
      </c>
      <c r="B1941" s="39" t="str">
        <f t="shared" si="138"/>
        <v/>
      </c>
      <c r="C1941" s="137">
        <f>VLOOKUP($Y$35,CAD!$J$7:$K$31,2,0)</f>
        <v>0</v>
      </c>
      <c r="D1941" s="40">
        <v>0</v>
      </c>
      <c r="E1941" s="40">
        <v>0</v>
      </c>
      <c r="F1941" s="40">
        <v>0</v>
      </c>
      <c r="G1941" s="40">
        <v>0</v>
      </c>
      <c r="H1941" s="40">
        <v>0</v>
      </c>
      <c r="I1941" s="40">
        <v>0</v>
      </c>
      <c r="J1941" s="40">
        <v>0</v>
      </c>
      <c r="K1941" s="40">
        <v>0</v>
      </c>
      <c r="L1941" s="40">
        <v>0</v>
      </c>
      <c r="M1941" s="40">
        <v>0</v>
      </c>
      <c r="N1941" s="40">
        <v>0</v>
      </c>
      <c r="O1941" s="40">
        <v>0</v>
      </c>
      <c r="P1941" s="141">
        <f t="shared" si="139"/>
        <v>0</v>
      </c>
    </row>
    <row r="1942" spans="1:16" hidden="1" x14ac:dyDescent="0.25">
      <c r="A1942" s="255" t="str">
        <f>IF(B1942=1,A1915,"")</f>
        <v/>
      </c>
      <c r="B1942" s="39" t="str">
        <f t="shared" si="138"/>
        <v/>
      </c>
      <c r="C1942" s="137">
        <f>VLOOKUP($Y$36,CAD!$J$7:$K$31,2,0)</f>
        <v>0</v>
      </c>
      <c r="D1942" s="40">
        <v>0</v>
      </c>
      <c r="E1942" s="40">
        <v>0</v>
      </c>
      <c r="F1942" s="40">
        <v>0</v>
      </c>
      <c r="G1942" s="40">
        <v>0</v>
      </c>
      <c r="H1942" s="40">
        <v>0</v>
      </c>
      <c r="I1942" s="40">
        <v>0</v>
      </c>
      <c r="J1942" s="40">
        <v>0</v>
      </c>
      <c r="K1942" s="40">
        <v>0</v>
      </c>
      <c r="L1942" s="40">
        <v>0</v>
      </c>
      <c r="M1942" s="40">
        <v>0</v>
      </c>
      <c r="N1942" s="40">
        <v>0</v>
      </c>
      <c r="O1942" s="40">
        <v>0</v>
      </c>
      <c r="P1942" s="141">
        <f t="shared" si="139"/>
        <v>0</v>
      </c>
    </row>
    <row r="1943" spans="1:16" hidden="1" x14ac:dyDescent="0.25">
      <c r="A1943" s="255" t="str">
        <f>IF(B1943=1,A1915,"")</f>
        <v/>
      </c>
      <c r="B1943" s="39" t="str">
        <f t="shared" si="138"/>
        <v/>
      </c>
      <c r="C1943" s="137">
        <f>VLOOKUP($Y$37,CAD!$J$7:$K$31,2,0)</f>
        <v>0</v>
      </c>
      <c r="D1943" s="40">
        <v>0</v>
      </c>
      <c r="E1943" s="40">
        <v>0</v>
      </c>
      <c r="F1943" s="40">
        <v>0</v>
      </c>
      <c r="G1943" s="40">
        <v>0</v>
      </c>
      <c r="H1943" s="40">
        <v>0</v>
      </c>
      <c r="I1943" s="40">
        <v>0</v>
      </c>
      <c r="J1943" s="40">
        <v>0</v>
      </c>
      <c r="K1943" s="40">
        <v>0</v>
      </c>
      <c r="L1943" s="40">
        <v>0</v>
      </c>
      <c r="M1943" s="40">
        <v>0</v>
      </c>
      <c r="N1943" s="40">
        <v>0</v>
      </c>
      <c r="O1943" s="40">
        <v>0</v>
      </c>
      <c r="P1943" s="141">
        <f t="shared" si="139"/>
        <v>0</v>
      </c>
    </row>
    <row r="1944" spans="1:16" hidden="1" x14ac:dyDescent="0.25">
      <c r="A1944" s="255" t="str">
        <f>IF(B1944=1,A1915,"")</f>
        <v/>
      </c>
      <c r="B1944" s="39" t="str">
        <f t="shared" si="138"/>
        <v/>
      </c>
      <c r="C1944" s="137">
        <f>VLOOKUP($Y$38,CAD!$J$7:$K$31,2,0)</f>
        <v>0</v>
      </c>
      <c r="D1944" s="40">
        <v>0</v>
      </c>
      <c r="E1944" s="40">
        <v>0</v>
      </c>
      <c r="F1944" s="40">
        <v>0</v>
      </c>
      <c r="G1944" s="40">
        <v>0</v>
      </c>
      <c r="H1944" s="40">
        <v>0</v>
      </c>
      <c r="I1944" s="40">
        <v>0</v>
      </c>
      <c r="J1944" s="40">
        <v>0</v>
      </c>
      <c r="K1944" s="40">
        <v>0</v>
      </c>
      <c r="L1944" s="40">
        <v>0</v>
      </c>
      <c r="M1944" s="40">
        <v>0</v>
      </c>
      <c r="N1944" s="40">
        <v>0</v>
      </c>
      <c r="O1944" s="40">
        <v>0</v>
      </c>
      <c r="P1944" s="141">
        <f t="shared" si="139"/>
        <v>0</v>
      </c>
    </row>
    <row r="1945" spans="1:16" hidden="1" x14ac:dyDescent="0.25">
      <c r="A1945" s="255" t="str">
        <f>IF(B1945=1,A1915,"")</f>
        <v/>
      </c>
      <c r="B1945" s="39" t="str">
        <f t="shared" si="138"/>
        <v/>
      </c>
      <c r="C1945" s="137">
        <f>VLOOKUP($Y$39,CAD!$J$7:$K$31,2,0)</f>
        <v>0</v>
      </c>
      <c r="D1945" s="40">
        <v>0</v>
      </c>
      <c r="E1945" s="40">
        <v>0</v>
      </c>
      <c r="F1945" s="40">
        <v>0</v>
      </c>
      <c r="G1945" s="40">
        <v>0</v>
      </c>
      <c r="H1945" s="40">
        <v>0</v>
      </c>
      <c r="I1945" s="40">
        <v>0</v>
      </c>
      <c r="J1945" s="40">
        <v>0</v>
      </c>
      <c r="K1945" s="40">
        <v>0</v>
      </c>
      <c r="L1945" s="40">
        <v>0</v>
      </c>
      <c r="M1945" s="40">
        <v>0</v>
      </c>
      <c r="N1945" s="40">
        <v>0</v>
      </c>
      <c r="O1945" s="40">
        <v>0</v>
      </c>
      <c r="P1945" s="141">
        <f t="shared" si="139"/>
        <v>0</v>
      </c>
    </row>
    <row r="1946" spans="1:16" hidden="1" x14ac:dyDescent="0.25">
      <c r="A1946" s="255" t="str">
        <f>IF(B1946=1,A1915,"")</f>
        <v/>
      </c>
      <c r="B1946" s="39" t="str">
        <f t="shared" si="138"/>
        <v/>
      </c>
      <c r="C1946" s="137">
        <f>VLOOKUP($Y$40,CAD!$J$7:$K$31,2,0)</f>
        <v>0</v>
      </c>
      <c r="D1946" s="40">
        <v>0</v>
      </c>
      <c r="E1946" s="40">
        <v>0</v>
      </c>
      <c r="F1946" s="40">
        <v>0</v>
      </c>
      <c r="G1946" s="40">
        <v>0</v>
      </c>
      <c r="H1946" s="40">
        <v>0</v>
      </c>
      <c r="I1946" s="40">
        <v>0</v>
      </c>
      <c r="J1946" s="40">
        <v>0</v>
      </c>
      <c r="K1946" s="40">
        <v>0</v>
      </c>
      <c r="L1946" s="40">
        <v>0</v>
      </c>
      <c r="M1946" s="40">
        <v>0</v>
      </c>
      <c r="N1946" s="40">
        <v>0</v>
      </c>
      <c r="O1946" s="40">
        <v>0</v>
      </c>
      <c r="P1946" s="141">
        <f t="shared" si="139"/>
        <v>0</v>
      </c>
    </row>
    <row r="1947" spans="1:16" hidden="1" x14ac:dyDescent="0.25">
      <c r="A1947" s="255" t="str">
        <f>IF(B1947=1,A1915,"")</f>
        <v/>
      </c>
      <c r="B1947" s="39" t="str">
        <f t="shared" si="138"/>
        <v/>
      </c>
      <c r="C1947" s="137">
        <f>VLOOKUP($Y$41,CAD!$J$7:$K$31,2,0)</f>
        <v>0</v>
      </c>
      <c r="D1947" s="40">
        <v>0</v>
      </c>
      <c r="E1947" s="40">
        <v>0</v>
      </c>
      <c r="F1947" s="40">
        <v>0</v>
      </c>
      <c r="G1947" s="40">
        <v>0</v>
      </c>
      <c r="H1947" s="40">
        <v>0</v>
      </c>
      <c r="I1947" s="40">
        <v>0</v>
      </c>
      <c r="J1947" s="40">
        <v>0</v>
      </c>
      <c r="K1947" s="40">
        <v>0</v>
      </c>
      <c r="L1947" s="40">
        <v>0</v>
      </c>
      <c r="M1947" s="40">
        <v>0</v>
      </c>
      <c r="N1947" s="40">
        <v>0</v>
      </c>
      <c r="O1947" s="40">
        <v>0</v>
      </c>
      <c r="P1947" s="141">
        <f t="shared" si="139"/>
        <v>0</v>
      </c>
    </row>
    <row r="1948" spans="1:16" hidden="1" x14ac:dyDescent="0.25">
      <c r="A1948" s="255" t="str">
        <f>IF(B1948=1,A1915,"")</f>
        <v/>
      </c>
      <c r="B1948" s="39" t="str">
        <f t="shared" si="138"/>
        <v/>
      </c>
      <c r="C1948" s="137">
        <f>VLOOKUP($Y$42,CAD!$J$7:$K$31,2,0)</f>
        <v>0</v>
      </c>
      <c r="D1948" s="40">
        <v>0</v>
      </c>
      <c r="E1948" s="40">
        <v>0</v>
      </c>
      <c r="F1948" s="40">
        <v>0</v>
      </c>
      <c r="G1948" s="40">
        <v>0</v>
      </c>
      <c r="H1948" s="40">
        <v>0</v>
      </c>
      <c r="I1948" s="40">
        <v>0</v>
      </c>
      <c r="J1948" s="40">
        <v>0</v>
      </c>
      <c r="K1948" s="40">
        <v>0</v>
      </c>
      <c r="L1948" s="40">
        <v>0</v>
      </c>
      <c r="M1948" s="40">
        <v>0</v>
      </c>
      <c r="N1948" s="40">
        <v>0</v>
      </c>
      <c r="O1948" s="40">
        <v>0</v>
      </c>
      <c r="P1948" s="141">
        <f t="shared" si="139"/>
        <v>0</v>
      </c>
    </row>
    <row r="1949" spans="1:16" hidden="1" x14ac:dyDescent="0.25">
      <c r="A1949" s="255" t="str">
        <f>IF(B1949=1,A1915,"")</f>
        <v/>
      </c>
      <c r="B1949" s="39" t="str">
        <f t="shared" si="138"/>
        <v/>
      </c>
      <c r="C1949" s="137">
        <f>VLOOKUP($Y$43,CAD!$J$7:$K$31,2,0)</f>
        <v>0</v>
      </c>
      <c r="D1949" s="40">
        <v>0</v>
      </c>
      <c r="E1949" s="40">
        <v>0</v>
      </c>
      <c r="F1949" s="40">
        <v>0</v>
      </c>
      <c r="G1949" s="40">
        <v>0</v>
      </c>
      <c r="H1949" s="40">
        <v>0</v>
      </c>
      <c r="I1949" s="40">
        <v>0</v>
      </c>
      <c r="J1949" s="40">
        <v>0</v>
      </c>
      <c r="K1949" s="40">
        <v>0</v>
      </c>
      <c r="L1949" s="40">
        <v>0</v>
      </c>
      <c r="M1949" s="40">
        <v>0</v>
      </c>
      <c r="N1949" s="40">
        <v>0</v>
      </c>
      <c r="O1949" s="40">
        <v>0</v>
      </c>
      <c r="P1949" s="141">
        <f t="shared" si="139"/>
        <v>0</v>
      </c>
    </row>
    <row r="1950" spans="1:16" hidden="1" x14ac:dyDescent="0.25">
      <c r="A1950" s="255" t="str">
        <f>IF(B1950=1,A1915,"")</f>
        <v/>
      </c>
      <c r="B1950" s="39" t="str">
        <f t="shared" si="138"/>
        <v/>
      </c>
      <c r="C1950" s="137">
        <f>VLOOKUP($Y$44,CAD!$J$7:$K$31,2,0)</f>
        <v>0</v>
      </c>
      <c r="D1950" s="40">
        <v>0</v>
      </c>
      <c r="E1950" s="40">
        <v>0</v>
      </c>
      <c r="F1950" s="40">
        <v>0</v>
      </c>
      <c r="G1950" s="40">
        <v>0</v>
      </c>
      <c r="H1950" s="40">
        <v>0</v>
      </c>
      <c r="I1950" s="40">
        <v>0</v>
      </c>
      <c r="J1950" s="40">
        <v>0</v>
      </c>
      <c r="K1950" s="40">
        <v>0</v>
      </c>
      <c r="L1950" s="40">
        <v>0</v>
      </c>
      <c r="M1950" s="40">
        <v>0</v>
      </c>
      <c r="N1950" s="40">
        <v>0</v>
      </c>
      <c r="O1950" s="40">
        <v>0</v>
      </c>
      <c r="P1950" s="141">
        <f t="shared" si="139"/>
        <v>0</v>
      </c>
    </row>
    <row r="1951" spans="1:16" hidden="1" x14ac:dyDescent="0.25">
      <c r="A1951" s="255" t="str">
        <f>IF(B1951=1,A1915,"")</f>
        <v/>
      </c>
      <c r="B1951" s="39" t="str">
        <f t="shared" si="138"/>
        <v/>
      </c>
      <c r="C1951" s="137">
        <f>VLOOKUP($Y$45,CAD!$J$7:$K$31,2,0)</f>
        <v>0</v>
      </c>
      <c r="D1951" s="40">
        <v>0</v>
      </c>
      <c r="E1951" s="40">
        <v>0</v>
      </c>
      <c r="F1951" s="40">
        <v>0</v>
      </c>
      <c r="G1951" s="40">
        <v>0</v>
      </c>
      <c r="H1951" s="40">
        <v>0</v>
      </c>
      <c r="I1951" s="40">
        <v>0</v>
      </c>
      <c r="J1951" s="40">
        <v>0</v>
      </c>
      <c r="K1951" s="40">
        <v>0</v>
      </c>
      <c r="L1951" s="40">
        <v>0</v>
      </c>
      <c r="M1951" s="40">
        <v>0</v>
      </c>
      <c r="N1951" s="40">
        <v>0</v>
      </c>
      <c r="O1951" s="40">
        <v>0</v>
      </c>
      <c r="P1951" s="141">
        <f t="shared" si="139"/>
        <v>0</v>
      </c>
    </row>
    <row r="1952" spans="1:16" hidden="1" x14ac:dyDescent="0.25">
      <c r="A1952" s="255" t="str">
        <f>IF(B1952=1,A1915,"")</f>
        <v/>
      </c>
      <c r="B1952" s="39" t="str">
        <f t="shared" si="138"/>
        <v/>
      </c>
      <c r="C1952" s="137">
        <f>VLOOKUP($Y$46,CAD!$J$7:$K$31,2,0)</f>
        <v>0</v>
      </c>
      <c r="D1952" s="40">
        <v>0</v>
      </c>
      <c r="E1952" s="40">
        <v>0</v>
      </c>
      <c r="F1952" s="40">
        <v>0</v>
      </c>
      <c r="G1952" s="40">
        <v>0</v>
      </c>
      <c r="H1952" s="40">
        <v>0</v>
      </c>
      <c r="I1952" s="40">
        <v>0</v>
      </c>
      <c r="J1952" s="40">
        <v>0</v>
      </c>
      <c r="K1952" s="40">
        <v>0</v>
      </c>
      <c r="L1952" s="40">
        <v>0</v>
      </c>
      <c r="M1952" s="40">
        <v>0</v>
      </c>
      <c r="N1952" s="40">
        <v>0</v>
      </c>
      <c r="O1952" s="40">
        <v>0</v>
      </c>
      <c r="P1952" s="141">
        <f t="shared" si="139"/>
        <v>0</v>
      </c>
    </row>
    <row r="1953" spans="1:16" hidden="1" x14ac:dyDescent="0.25">
      <c r="A1953" s="255" t="str">
        <f>IF(B1953=1,A1915,"")</f>
        <v/>
      </c>
      <c r="B1953" s="39" t="str">
        <f t="shared" si="138"/>
        <v/>
      </c>
      <c r="C1953" s="137">
        <f>VLOOKUP($Y$47,CAD!$J$7:$K$31,2,0)</f>
        <v>0</v>
      </c>
      <c r="D1953" s="40">
        <v>0</v>
      </c>
      <c r="E1953" s="40">
        <v>0</v>
      </c>
      <c r="F1953" s="40">
        <v>0</v>
      </c>
      <c r="G1953" s="40">
        <v>0</v>
      </c>
      <c r="H1953" s="40">
        <v>0</v>
      </c>
      <c r="I1953" s="40">
        <v>0</v>
      </c>
      <c r="J1953" s="40">
        <v>0</v>
      </c>
      <c r="K1953" s="40">
        <v>0</v>
      </c>
      <c r="L1953" s="40">
        <v>0</v>
      </c>
      <c r="M1953" s="40">
        <v>0</v>
      </c>
      <c r="N1953" s="40">
        <v>0</v>
      </c>
      <c r="O1953" s="40">
        <v>0</v>
      </c>
      <c r="P1953" s="141">
        <f t="shared" si="139"/>
        <v>0</v>
      </c>
    </row>
    <row r="1954" spans="1:16" hidden="1" x14ac:dyDescent="0.25">
      <c r="A1954" s="255" t="str">
        <f>IF(B1954=1,A1915,"")</f>
        <v/>
      </c>
      <c r="B1954" s="39" t="str">
        <f t="shared" si="138"/>
        <v/>
      </c>
      <c r="C1954" s="137">
        <f>VLOOKUP($Y$48,CAD!$J$7:$K$31,2,0)</f>
        <v>0</v>
      </c>
      <c r="D1954" s="40">
        <v>0</v>
      </c>
      <c r="E1954" s="40">
        <v>0</v>
      </c>
      <c r="F1954" s="40">
        <v>0</v>
      </c>
      <c r="G1954" s="40">
        <v>0</v>
      </c>
      <c r="H1954" s="40">
        <v>0</v>
      </c>
      <c r="I1954" s="40">
        <v>0</v>
      </c>
      <c r="J1954" s="40">
        <v>0</v>
      </c>
      <c r="K1954" s="40">
        <v>0</v>
      </c>
      <c r="L1954" s="40">
        <v>0</v>
      </c>
      <c r="M1954" s="40">
        <v>0</v>
      </c>
      <c r="N1954" s="40">
        <v>0</v>
      </c>
      <c r="O1954" s="40">
        <v>0</v>
      </c>
      <c r="P1954" s="141">
        <f t="shared" si="139"/>
        <v>0</v>
      </c>
    </row>
    <row r="1955" spans="1:16" hidden="1" x14ac:dyDescent="0.25">
      <c r="A1955" s="255" t="str">
        <f>IF(B1955=1,A1915,"")</f>
        <v/>
      </c>
      <c r="B1955" s="39" t="str">
        <f t="shared" si="138"/>
        <v/>
      </c>
      <c r="C1955" s="137">
        <f>VLOOKUP($Y$49,CAD!$J$7:$K$31,2,0)</f>
        <v>0</v>
      </c>
      <c r="D1955" s="40">
        <v>0</v>
      </c>
      <c r="E1955" s="40">
        <v>0</v>
      </c>
      <c r="F1955" s="40">
        <v>0</v>
      </c>
      <c r="G1955" s="40">
        <v>0</v>
      </c>
      <c r="H1955" s="40">
        <v>0</v>
      </c>
      <c r="I1955" s="40">
        <v>0</v>
      </c>
      <c r="J1955" s="40">
        <v>0</v>
      </c>
      <c r="K1955" s="40">
        <v>0</v>
      </c>
      <c r="L1955" s="40">
        <v>0</v>
      </c>
      <c r="M1955" s="40">
        <v>0</v>
      </c>
      <c r="N1955" s="40">
        <v>0</v>
      </c>
      <c r="O1955" s="40">
        <v>0</v>
      </c>
      <c r="P1955" s="141">
        <f t="shared" si="139"/>
        <v>0</v>
      </c>
    </row>
    <row r="1956" spans="1:16" hidden="1" x14ac:dyDescent="0.25">
      <c r="A1956" s="255" t="str">
        <f>IF(B1956=1,A1915,"")</f>
        <v/>
      </c>
      <c r="B1956" s="39" t="str">
        <f t="shared" si="138"/>
        <v/>
      </c>
      <c r="C1956" s="137">
        <f>VLOOKUP($Y$50,CAD!$J$7:$K$31,2,0)</f>
        <v>0</v>
      </c>
      <c r="D1956" s="40">
        <v>0</v>
      </c>
      <c r="E1956" s="40">
        <v>0</v>
      </c>
      <c r="F1956" s="40">
        <v>0</v>
      </c>
      <c r="G1956" s="40">
        <v>0</v>
      </c>
      <c r="H1956" s="40">
        <v>0</v>
      </c>
      <c r="I1956" s="40">
        <v>0</v>
      </c>
      <c r="J1956" s="40">
        <v>0</v>
      </c>
      <c r="K1956" s="40">
        <v>0</v>
      </c>
      <c r="L1956" s="40">
        <v>0</v>
      </c>
      <c r="M1956" s="40">
        <v>0</v>
      </c>
      <c r="N1956" s="40">
        <v>0</v>
      </c>
      <c r="O1956" s="40">
        <v>0</v>
      </c>
      <c r="P1956" s="141">
        <f t="shared" si="139"/>
        <v>0</v>
      </c>
    </row>
    <row r="1957" spans="1:16" hidden="1" x14ac:dyDescent="0.25">
      <c r="A1957" s="255" t="str">
        <f>IF(B1957=1,A1915,"")</f>
        <v/>
      </c>
      <c r="B1957" s="39" t="str">
        <f t="shared" si="138"/>
        <v/>
      </c>
      <c r="C1957" s="137">
        <f>VLOOKUP($Y$51,CAD!$J$7:$K$31,2,0)</f>
        <v>0</v>
      </c>
      <c r="D1957" s="40">
        <v>0</v>
      </c>
      <c r="E1957" s="40">
        <v>0</v>
      </c>
      <c r="F1957" s="40">
        <v>0</v>
      </c>
      <c r="G1957" s="40">
        <v>0</v>
      </c>
      <c r="H1957" s="40">
        <v>0</v>
      </c>
      <c r="I1957" s="40">
        <v>0</v>
      </c>
      <c r="J1957" s="40">
        <v>0</v>
      </c>
      <c r="K1957" s="40">
        <v>0</v>
      </c>
      <c r="L1957" s="40">
        <v>0</v>
      </c>
      <c r="M1957" s="40">
        <v>0</v>
      </c>
      <c r="N1957" s="40">
        <v>0</v>
      </c>
      <c r="O1957" s="40">
        <v>0</v>
      </c>
      <c r="P1957" s="141">
        <f t="shared" si="139"/>
        <v>0</v>
      </c>
    </row>
    <row r="1958" spans="1:16" hidden="1" x14ac:dyDescent="0.25">
      <c r="A1958" s="255" t="str">
        <f>IF(B1958=1,A1915,"")</f>
        <v/>
      </c>
      <c r="B1958" s="39" t="str">
        <f t="shared" si="138"/>
        <v/>
      </c>
      <c r="C1958" s="137">
        <f>VLOOKUP($Y$52,CAD!$J$7:$K$31,2,0)</f>
        <v>0</v>
      </c>
      <c r="D1958" s="40">
        <v>0</v>
      </c>
      <c r="E1958" s="40">
        <v>0</v>
      </c>
      <c r="F1958" s="40">
        <v>0</v>
      </c>
      <c r="G1958" s="40">
        <v>0</v>
      </c>
      <c r="H1958" s="40">
        <v>0</v>
      </c>
      <c r="I1958" s="40">
        <v>0</v>
      </c>
      <c r="J1958" s="40">
        <v>0</v>
      </c>
      <c r="K1958" s="40">
        <v>0</v>
      </c>
      <c r="L1958" s="40">
        <v>0</v>
      </c>
      <c r="M1958" s="40">
        <v>0</v>
      </c>
      <c r="N1958" s="40">
        <v>0</v>
      </c>
      <c r="O1958" s="40">
        <v>0</v>
      </c>
      <c r="P1958" s="141">
        <f t="shared" si="139"/>
        <v>0</v>
      </c>
    </row>
    <row r="1959" spans="1:16" hidden="1" x14ac:dyDescent="0.25">
      <c r="A1959" s="255" t="str">
        <f>IF(B1959=1,A1915,"")</f>
        <v/>
      </c>
      <c r="B1959" s="39" t="str">
        <f t="shared" si="138"/>
        <v/>
      </c>
      <c r="C1959" s="137">
        <f>VLOOKUP($Y$53,CAD!$J$7:$K$31,2,0)</f>
        <v>0</v>
      </c>
      <c r="D1959" s="40">
        <v>0</v>
      </c>
      <c r="E1959" s="40">
        <v>0</v>
      </c>
      <c r="F1959" s="40">
        <v>0</v>
      </c>
      <c r="G1959" s="40">
        <v>0</v>
      </c>
      <c r="H1959" s="40">
        <v>0</v>
      </c>
      <c r="I1959" s="40">
        <v>0</v>
      </c>
      <c r="J1959" s="40">
        <v>0</v>
      </c>
      <c r="K1959" s="40">
        <v>0</v>
      </c>
      <c r="L1959" s="40">
        <v>0</v>
      </c>
      <c r="M1959" s="40">
        <v>0</v>
      </c>
      <c r="N1959" s="40">
        <v>0</v>
      </c>
      <c r="O1959" s="40">
        <v>0</v>
      </c>
      <c r="P1959" s="141">
        <f t="shared" si="139"/>
        <v>0</v>
      </c>
    </row>
    <row r="1960" spans="1:16" hidden="1" x14ac:dyDescent="0.25">
      <c r="A1960" s="255" t="str">
        <f>IF(B1960=1,A1915,"")</f>
        <v/>
      </c>
      <c r="B1960" s="39" t="str">
        <f t="shared" si="138"/>
        <v/>
      </c>
      <c r="C1960" s="137">
        <f>VLOOKUP($Y$54,CAD!$J$7:$K$31,2,0)</f>
        <v>0</v>
      </c>
      <c r="D1960" s="40">
        <v>0</v>
      </c>
      <c r="E1960" s="40">
        <v>0</v>
      </c>
      <c r="F1960" s="40">
        <v>0</v>
      </c>
      <c r="G1960" s="40">
        <v>0</v>
      </c>
      <c r="H1960" s="40">
        <v>0</v>
      </c>
      <c r="I1960" s="40">
        <v>0</v>
      </c>
      <c r="J1960" s="40">
        <v>0</v>
      </c>
      <c r="K1960" s="40">
        <v>0</v>
      </c>
      <c r="L1960" s="40">
        <v>0</v>
      </c>
      <c r="M1960" s="40">
        <v>0</v>
      </c>
      <c r="N1960" s="40">
        <v>0</v>
      </c>
      <c r="O1960" s="40">
        <v>0</v>
      </c>
      <c r="P1960" s="141">
        <f t="shared" si="139"/>
        <v>0</v>
      </c>
    </row>
    <row r="1961" spans="1:16" hidden="1" x14ac:dyDescent="0.25">
      <c r="A1961" s="255" t="str">
        <f>IF(B1961=1,A1915,"")</f>
        <v/>
      </c>
      <c r="B1961" s="39" t="str">
        <f t="shared" si="138"/>
        <v/>
      </c>
      <c r="C1961" s="137">
        <f>VLOOKUP($Y$55,CAD!$J$7:$K$31,2,0)</f>
        <v>0</v>
      </c>
      <c r="D1961" s="40">
        <v>0</v>
      </c>
      <c r="E1961" s="40">
        <v>0</v>
      </c>
      <c r="F1961" s="40">
        <v>0</v>
      </c>
      <c r="G1961" s="40">
        <v>0</v>
      </c>
      <c r="H1961" s="40">
        <v>0</v>
      </c>
      <c r="I1961" s="40">
        <v>0</v>
      </c>
      <c r="J1961" s="40">
        <v>0</v>
      </c>
      <c r="K1961" s="40">
        <v>0</v>
      </c>
      <c r="L1961" s="40">
        <v>0</v>
      </c>
      <c r="M1961" s="40">
        <v>0</v>
      </c>
      <c r="N1961" s="40">
        <v>0</v>
      </c>
      <c r="O1961" s="40">
        <v>0</v>
      </c>
      <c r="P1961" s="141">
        <f t="shared" si="139"/>
        <v>0</v>
      </c>
    </row>
    <row r="1962" spans="1:16" hidden="1" x14ac:dyDescent="0.25">
      <c r="A1962" s="255" t="str">
        <f>IF(B1962=1,A1915,"")</f>
        <v/>
      </c>
      <c r="B1962" s="39" t="str">
        <f t="shared" si="138"/>
        <v/>
      </c>
      <c r="C1962" s="137">
        <f>VLOOKUP($Y$56,CAD!$J$7:$K$31,2,0)</f>
        <v>0</v>
      </c>
      <c r="D1962" s="40">
        <v>0</v>
      </c>
      <c r="E1962" s="40">
        <v>0</v>
      </c>
      <c r="F1962" s="40">
        <v>0</v>
      </c>
      <c r="G1962" s="40">
        <v>0</v>
      </c>
      <c r="H1962" s="40">
        <v>0</v>
      </c>
      <c r="I1962" s="40">
        <v>0</v>
      </c>
      <c r="J1962" s="40">
        <v>0</v>
      </c>
      <c r="K1962" s="40">
        <v>0</v>
      </c>
      <c r="L1962" s="40">
        <v>0</v>
      </c>
      <c r="M1962" s="40">
        <v>0</v>
      </c>
      <c r="N1962" s="40">
        <v>0</v>
      </c>
      <c r="O1962" s="40">
        <v>0</v>
      </c>
      <c r="P1962" s="141">
        <f t="shared" si="139"/>
        <v>0</v>
      </c>
    </row>
    <row r="1963" spans="1:16" hidden="1" x14ac:dyDescent="0.25">
      <c r="A1963" s="255" t="str">
        <f>IF(B1963=1,A1915,"")</f>
        <v/>
      </c>
      <c r="B1963" s="39" t="str">
        <f t="shared" si="138"/>
        <v/>
      </c>
      <c r="C1963" s="137">
        <f>VLOOKUP($Y$57,CAD!$J$7:$K$31,2,0)</f>
        <v>0</v>
      </c>
      <c r="D1963" s="40">
        <v>0</v>
      </c>
      <c r="E1963" s="40">
        <v>0</v>
      </c>
      <c r="F1963" s="40">
        <v>0</v>
      </c>
      <c r="G1963" s="40">
        <v>0</v>
      </c>
      <c r="H1963" s="40">
        <v>0</v>
      </c>
      <c r="I1963" s="40">
        <v>0</v>
      </c>
      <c r="J1963" s="40">
        <v>0</v>
      </c>
      <c r="K1963" s="40">
        <v>0</v>
      </c>
      <c r="L1963" s="40">
        <v>0</v>
      </c>
      <c r="M1963" s="40">
        <v>0</v>
      </c>
      <c r="N1963" s="40">
        <v>0</v>
      </c>
      <c r="O1963" s="40">
        <v>0</v>
      </c>
      <c r="P1963" s="141">
        <f t="shared" si="139"/>
        <v>0</v>
      </c>
    </row>
    <row r="1964" spans="1:16" hidden="1" x14ac:dyDescent="0.25">
      <c r="A1964" s="255" t="str">
        <f>IF(B1964=1,A1915,"")</f>
        <v/>
      </c>
      <c r="B1964" s="39" t="str">
        <f t="shared" si="138"/>
        <v/>
      </c>
      <c r="C1964" s="137">
        <f>VLOOKUP($Y$58,CAD!$J$7:$K$31,2,0)</f>
        <v>0</v>
      </c>
      <c r="D1964" s="40">
        <v>0</v>
      </c>
      <c r="E1964" s="40">
        <v>0</v>
      </c>
      <c r="F1964" s="40">
        <v>0</v>
      </c>
      <c r="G1964" s="40">
        <v>0</v>
      </c>
      <c r="H1964" s="40">
        <v>0</v>
      </c>
      <c r="I1964" s="40">
        <v>0</v>
      </c>
      <c r="J1964" s="40">
        <v>0</v>
      </c>
      <c r="K1964" s="40">
        <v>0</v>
      </c>
      <c r="L1964" s="40">
        <v>0</v>
      </c>
      <c r="M1964" s="40">
        <v>0</v>
      </c>
      <c r="N1964" s="40">
        <v>0</v>
      </c>
      <c r="O1964" s="40">
        <v>0</v>
      </c>
      <c r="P1964" s="141">
        <f t="shared" si="139"/>
        <v>0</v>
      </c>
    </row>
    <row r="1965" spans="1:16" hidden="1" x14ac:dyDescent="0.25">
      <c r="A1965" s="255" t="str">
        <f>IF(B1965=1,A1915,"")</f>
        <v/>
      </c>
      <c r="B1965" s="39" t="str">
        <f t="shared" si="138"/>
        <v/>
      </c>
      <c r="C1965" s="137">
        <f>VLOOKUP($Y$59,CAD!$J$7:$K$31,2,0)</f>
        <v>0</v>
      </c>
      <c r="D1965" s="40">
        <v>0</v>
      </c>
      <c r="E1965" s="40">
        <v>0</v>
      </c>
      <c r="F1965" s="40">
        <v>0</v>
      </c>
      <c r="G1965" s="40">
        <v>0</v>
      </c>
      <c r="H1965" s="40">
        <v>0</v>
      </c>
      <c r="I1965" s="40">
        <v>0</v>
      </c>
      <c r="J1965" s="40">
        <v>0</v>
      </c>
      <c r="K1965" s="40">
        <v>0</v>
      </c>
      <c r="L1965" s="40">
        <v>0</v>
      </c>
      <c r="M1965" s="40">
        <v>0</v>
      </c>
      <c r="N1965" s="40">
        <v>0</v>
      </c>
      <c r="O1965" s="40">
        <v>0</v>
      </c>
      <c r="P1965" s="141">
        <f t="shared" si="139"/>
        <v>0</v>
      </c>
    </row>
    <row r="1966" spans="1:16" hidden="1" x14ac:dyDescent="0.25">
      <c r="A1966" s="255">
        <f>A1913</f>
        <v>2054</v>
      </c>
    </row>
    <row r="1967" spans="1:16" hidden="1" x14ac:dyDescent="0.25">
      <c r="A1967" s="255">
        <f>A1913</f>
        <v>2054</v>
      </c>
      <c r="C1967" s="63" t="s">
        <v>204</v>
      </c>
      <c r="D1967" s="34">
        <f>D1913-D1915</f>
        <v>0</v>
      </c>
      <c r="E1967" s="34">
        <f t="shared" ref="E1967:P1967" si="140">E1913-E1915</f>
        <v>0</v>
      </c>
      <c r="F1967" s="34">
        <f t="shared" si="140"/>
        <v>0</v>
      </c>
      <c r="G1967" s="34">
        <f t="shared" si="140"/>
        <v>0</v>
      </c>
      <c r="H1967" s="34">
        <f t="shared" si="140"/>
        <v>0</v>
      </c>
      <c r="I1967" s="34">
        <f t="shared" si="140"/>
        <v>0</v>
      </c>
      <c r="J1967" s="34">
        <f t="shared" si="140"/>
        <v>0</v>
      </c>
      <c r="K1967" s="34">
        <f t="shared" si="140"/>
        <v>0</v>
      </c>
      <c r="L1967" s="34">
        <f t="shared" si="140"/>
        <v>0</v>
      </c>
      <c r="M1967" s="34">
        <f t="shared" si="140"/>
        <v>0</v>
      </c>
      <c r="N1967" s="34">
        <f t="shared" si="140"/>
        <v>0</v>
      </c>
      <c r="O1967" s="34">
        <f t="shared" si="140"/>
        <v>0</v>
      </c>
      <c r="P1967" s="34">
        <f t="shared" si="140"/>
        <v>0</v>
      </c>
    </row>
    <row r="1968" spans="1:16" hidden="1" x14ac:dyDescent="0.25"/>
    <row r="1969" spans="1:17" ht="15" hidden="1" customHeight="1" thickBot="1" x14ac:dyDescent="0.3">
      <c r="A1969" s="255">
        <f>A1913+1</f>
        <v>2055</v>
      </c>
      <c r="B1969" s="41"/>
      <c r="C1969" s="147" t="s">
        <v>202</v>
      </c>
      <c r="D1969" s="148">
        <f>PREV_R!D2004</f>
        <v>0</v>
      </c>
      <c r="E1969" s="148">
        <f>PREV_R!E2004</f>
        <v>0</v>
      </c>
      <c r="F1969" s="148">
        <f>PREV_R!F2004</f>
        <v>0</v>
      </c>
      <c r="G1969" s="148">
        <f>PREV_R!G2004</f>
        <v>0</v>
      </c>
      <c r="H1969" s="148">
        <f>PREV_R!H2004</f>
        <v>0</v>
      </c>
      <c r="I1969" s="148">
        <f>PREV_R!I2004</f>
        <v>0</v>
      </c>
      <c r="J1969" s="148">
        <f>PREV_R!J2004</f>
        <v>0</v>
      </c>
      <c r="K1969" s="148">
        <f>PREV_R!K2004</f>
        <v>0</v>
      </c>
      <c r="L1969" s="148">
        <f>PREV_R!L2004</f>
        <v>0</v>
      </c>
      <c r="M1969" s="148">
        <f>PREV_R!M2004</f>
        <v>0</v>
      </c>
      <c r="N1969" s="148">
        <f>PREV_R!N2004</f>
        <v>0</v>
      </c>
      <c r="O1969" s="148">
        <f>PREV_R!O2004</f>
        <v>0</v>
      </c>
      <c r="P1969" s="148">
        <f>SUM(D1969:O1969)</f>
        <v>0</v>
      </c>
      <c r="Q1969" s="9"/>
    </row>
    <row r="1970" spans="1:17" ht="15" hidden="1" customHeight="1" x14ac:dyDescent="0.25">
      <c r="A1970" s="255">
        <f>A1969</f>
        <v>2055</v>
      </c>
      <c r="B1970" s="41"/>
      <c r="C1970" s="107"/>
      <c r="D1970" s="107"/>
      <c r="E1970" s="107"/>
      <c r="F1970" s="107"/>
      <c r="G1970" s="107"/>
      <c r="H1970" s="107"/>
      <c r="I1970" s="107"/>
      <c r="J1970" s="107"/>
      <c r="K1970" s="107"/>
      <c r="L1970" s="107"/>
      <c r="M1970" s="107"/>
      <c r="N1970" s="107"/>
      <c r="O1970" s="107"/>
      <c r="P1970" s="107"/>
      <c r="Q1970" s="9"/>
    </row>
    <row r="1971" spans="1:17" ht="15" hidden="1" customHeight="1" thickBot="1" x14ac:dyDescent="0.3">
      <c r="A1971" s="255">
        <f>A1969</f>
        <v>2055</v>
      </c>
      <c r="B1971" s="41"/>
      <c r="C1971" s="131" t="s">
        <v>203</v>
      </c>
      <c r="D1971" s="132">
        <f>SUM(D1972:D2021)</f>
        <v>0</v>
      </c>
      <c r="E1971" s="132">
        <f t="shared" ref="E1971:O1971" si="141">SUM(E1972:E2021)</f>
        <v>0</v>
      </c>
      <c r="F1971" s="132">
        <f t="shared" si="141"/>
        <v>0</v>
      </c>
      <c r="G1971" s="132">
        <f t="shared" si="141"/>
        <v>0</v>
      </c>
      <c r="H1971" s="132">
        <f t="shared" si="141"/>
        <v>0</v>
      </c>
      <c r="I1971" s="132">
        <f t="shared" si="141"/>
        <v>0</v>
      </c>
      <c r="J1971" s="132">
        <f t="shared" si="141"/>
        <v>0</v>
      </c>
      <c r="K1971" s="132">
        <f t="shared" si="141"/>
        <v>0</v>
      </c>
      <c r="L1971" s="132">
        <f t="shared" si="141"/>
        <v>0</v>
      </c>
      <c r="M1971" s="132">
        <f t="shared" si="141"/>
        <v>0</v>
      </c>
      <c r="N1971" s="132">
        <f t="shared" si="141"/>
        <v>0</v>
      </c>
      <c r="O1971" s="132">
        <f t="shared" si="141"/>
        <v>0</v>
      </c>
      <c r="P1971" s="132">
        <f>SUM(D1971:O1971)</f>
        <v>0</v>
      </c>
      <c r="Q1971" s="9"/>
    </row>
    <row r="1972" spans="1:17" hidden="1" x14ac:dyDescent="0.25">
      <c r="A1972" s="255" t="str">
        <f>IF(B1972=1,A1971,"")</f>
        <v/>
      </c>
      <c r="B1972" s="39" t="str">
        <f>IF(C1972&lt;&gt;0,1,"")</f>
        <v/>
      </c>
      <c r="C1972" s="138">
        <f>VLOOKUP($Y$10,CAD!$H$7:$I$31,2,0)</f>
        <v>0</v>
      </c>
      <c r="D1972" s="139">
        <v>0</v>
      </c>
      <c r="E1972" s="139">
        <v>0</v>
      </c>
      <c r="F1972" s="139">
        <v>0</v>
      </c>
      <c r="G1972" s="139">
        <v>0</v>
      </c>
      <c r="H1972" s="139">
        <v>0</v>
      </c>
      <c r="I1972" s="139">
        <v>0</v>
      </c>
      <c r="J1972" s="139">
        <v>0</v>
      </c>
      <c r="K1972" s="139">
        <v>0</v>
      </c>
      <c r="L1972" s="139">
        <v>0</v>
      </c>
      <c r="M1972" s="139">
        <v>0</v>
      </c>
      <c r="N1972" s="139">
        <v>0</v>
      </c>
      <c r="O1972" s="139">
        <v>0</v>
      </c>
      <c r="P1972" s="140">
        <f>SUM(D1972:O1972)</f>
        <v>0</v>
      </c>
    </row>
    <row r="1973" spans="1:17" hidden="1" x14ac:dyDescent="0.25">
      <c r="A1973" s="255" t="str">
        <f>IF(B1973=1,A1971,"")</f>
        <v/>
      </c>
      <c r="B1973" s="39" t="str">
        <f t="shared" ref="B1973:B2021" si="142">IF(C1973&lt;&gt;0,1,"")</f>
        <v/>
      </c>
      <c r="C1973" s="138">
        <f>VLOOKUP($Y$11,CAD!$H$7:$I$31,2,0)</f>
        <v>0</v>
      </c>
      <c r="D1973" s="40">
        <v>0</v>
      </c>
      <c r="E1973" s="40">
        <v>0</v>
      </c>
      <c r="F1973" s="40">
        <v>0</v>
      </c>
      <c r="G1973" s="40">
        <v>0</v>
      </c>
      <c r="H1973" s="40">
        <v>0</v>
      </c>
      <c r="I1973" s="40">
        <v>0</v>
      </c>
      <c r="J1973" s="40">
        <v>0</v>
      </c>
      <c r="K1973" s="40">
        <v>0</v>
      </c>
      <c r="L1973" s="40">
        <v>0</v>
      </c>
      <c r="M1973" s="40">
        <v>0</v>
      </c>
      <c r="N1973" s="40">
        <v>0</v>
      </c>
      <c r="O1973" s="40">
        <v>0</v>
      </c>
      <c r="P1973" s="141">
        <f t="shared" ref="P1973:P2021" si="143">SUM(D1973:O1973)</f>
        <v>0</v>
      </c>
    </row>
    <row r="1974" spans="1:17" hidden="1" x14ac:dyDescent="0.25">
      <c r="A1974" s="255" t="str">
        <f>IF(B1974=1,A1971,"")</f>
        <v/>
      </c>
      <c r="B1974" s="39" t="str">
        <f t="shared" si="142"/>
        <v/>
      </c>
      <c r="C1974" s="138">
        <f>VLOOKUP($Y$12,CAD!$H$7:$I$31,2,0)</f>
        <v>0</v>
      </c>
      <c r="D1974" s="40">
        <v>0</v>
      </c>
      <c r="E1974" s="40">
        <v>0</v>
      </c>
      <c r="F1974" s="40">
        <v>0</v>
      </c>
      <c r="G1974" s="40">
        <v>0</v>
      </c>
      <c r="H1974" s="40">
        <v>0</v>
      </c>
      <c r="I1974" s="40">
        <v>0</v>
      </c>
      <c r="J1974" s="40">
        <v>0</v>
      </c>
      <c r="K1974" s="40">
        <v>0</v>
      </c>
      <c r="L1974" s="40">
        <v>0</v>
      </c>
      <c r="M1974" s="40">
        <v>0</v>
      </c>
      <c r="N1974" s="40">
        <v>0</v>
      </c>
      <c r="O1974" s="40">
        <v>0</v>
      </c>
      <c r="P1974" s="141">
        <f t="shared" si="143"/>
        <v>0</v>
      </c>
    </row>
    <row r="1975" spans="1:17" hidden="1" x14ac:dyDescent="0.25">
      <c r="A1975" s="255" t="str">
        <f>IF(B1975=1,A1971,"")</f>
        <v/>
      </c>
      <c r="B1975" s="39" t="str">
        <f t="shared" si="142"/>
        <v/>
      </c>
      <c r="C1975" s="138">
        <f>VLOOKUP($Y$13,CAD!$H$7:$I$31,2,0)</f>
        <v>0</v>
      </c>
      <c r="D1975" s="40">
        <v>0</v>
      </c>
      <c r="E1975" s="40">
        <v>0</v>
      </c>
      <c r="F1975" s="40">
        <v>0</v>
      </c>
      <c r="G1975" s="40">
        <v>0</v>
      </c>
      <c r="H1975" s="40">
        <v>0</v>
      </c>
      <c r="I1975" s="40">
        <v>0</v>
      </c>
      <c r="J1975" s="40">
        <v>0</v>
      </c>
      <c r="K1975" s="40">
        <v>0</v>
      </c>
      <c r="L1975" s="40">
        <v>0</v>
      </c>
      <c r="M1975" s="40">
        <v>0</v>
      </c>
      <c r="N1975" s="40">
        <v>0</v>
      </c>
      <c r="O1975" s="40">
        <v>0</v>
      </c>
      <c r="P1975" s="141">
        <f t="shared" si="143"/>
        <v>0</v>
      </c>
    </row>
    <row r="1976" spans="1:17" hidden="1" x14ac:dyDescent="0.25">
      <c r="A1976" s="255" t="str">
        <f>IF(B1976=1,A1971,"")</f>
        <v/>
      </c>
      <c r="B1976" s="39" t="str">
        <f t="shared" si="142"/>
        <v/>
      </c>
      <c r="C1976" s="138">
        <f>VLOOKUP($Y$14,CAD!$H$7:$I$31,2,0)</f>
        <v>0</v>
      </c>
      <c r="D1976" s="40">
        <v>0</v>
      </c>
      <c r="E1976" s="40">
        <v>0</v>
      </c>
      <c r="F1976" s="40">
        <v>0</v>
      </c>
      <c r="G1976" s="40">
        <v>0</v>
      </c>
      <c r="H1976" s="40">
        <v>0</v>
      </c>
      <c r="I1976" s="40">
        <v>0</v>
      </c>
      <c r="J1976" s="40">
        <v>0</v>
      </c>
      <c r="K1976" s="40">
        <v>0</v>
      </c>
      <c r="L1976" s="40">
        <v>0</v>
      </c>
      <c r="M1976" s="40">
        <v>0</v>
      </c>
      <c r="N1976" s="40">
        <v>0</v>
      </c>
      <c r="O1976" s="40">
        <v>0</v>
      </c>
      <c r="P1976" s="141">
        <f t="shared" si="143"/>
        <v>0</v>
      </c>
    </row>
    <row r="1977" spans="1:17" hidden="1" x14ac:dyDescent="0.25">
      <c r="A1977" s="255" t="str">
        <f>IF(B1977=1,A1971,"")</f>
        <v/>
      </c>
      <c r="B1977" s="39" t="str">
        <f t="shared" si="142"/>
        <v/>
      </c>
      <c r="C1977" s="138">
        <f>VLOOKUP($Y$15,CAD!$H$7:$I$31,2,0)</f>
        <v>0</v>
      </c>
      <c r="D1977" s="40">
        <v>0</v>
      </c>
      <c r="E1977" s="40">
        <v>0</v>
      </c>
      <c r="F1977" s="40">
        <v>0</v>
      </c>
      <c r="G1977" s="40">
        <v>0</v>
      </c>
      <c r="H1977" s="40">
        <v>0</v>
      </c>
      <c r="I1977" s="40">
        <v>0</v>
      </c>
      <c r="J1977" s="40">
        <v>0</v>
      </c>
      <c r="K1977" s="40">
        <v>0</v>
      </c>
      <c r="L1977" s="40">
        <v>0</v>
      </c>
      <c r="M1977" s="40">
        <v>0</v>
      </c>
      <c r="N1977" s="40">
        <v>0</v>
      </c>
      <c r="O1977" s="40">
        <v>0</v>
      </c>
      <c r="P1977" s="141">
        <f t="shared" si="143"/>
        <v>0</v>
      </c>
    </row>
    <row r="1978" spans="1:17" hidden="1" x14ac:dyDescent="0.25">
      <c r="A1978" s="255" t="str">
        <f>IF(B1978=1,A1971,"")</f>
        <v/>
      </c>
      <c r="B1978" s="39" t="str">
        <f t="shared" si="142"/>
        <v/>
      </c>
      <c r="C1978" s="138">
        <f>VLOOKUP($Y$16,CAD!$H$7:$I$31,2,0)</f>
        <v>0</v>
      </c>
      <c r="D1978" s="40">
        <v>0</v>
      </c>
      <c r="E1978" s="40">
        <v>0</v>
      </c>
      <c r="F1978" s="40">
        <v>0</v>
      </c>
      <c r="G1978" s="40">
        <v>0</v>
      </c>
      <c r="H1978" s="40">
        <v>0</v>
      </c>
      <c r="I1978" s="40">
        <v>0</v>
      </c>
      <c r="J1978" s="40">
        <v>0</v>
      </c>
      <c r="K1978" s="40">
        <v>0</v>
      </c>
      <c r="L1978" s="40">
        <v>0</v>
      </c>
      <c r="M1978" s="40">
        <v>0</v>
      </c>
      <c r="N1978" s="40">
        <v>0</v>
      </c>
      <c r="O1978" s="40">
        <v>0</v>
      </c>
      <c r="P1978" s="141">
        <f t="shared" si="143"/>
        <v>0</v>
      </c>
    </row>
    <row r="1979" spans="1:17" hidden="1" x14ac:dyDescent="0.25">
      <c r="A1979" s="255" t="str">
        <f>IF(B1979=1,A1971,"")</f>
        <v/>
      </c>
      <c r="B1979" s="39" t="str">
        <f t="shared" si="142"/>
        <v/>
      </c>
      <c r="C1979" s="138">
        <f>VLOOKUP($Y$17,CAD!$H$7:$I$31,2,0)</f>
        <v>0</v>
      </c>
      <c r="D1979" s="40">
        <v>0</v>
      </c>
      <c r="E1979" s="40">
        <v>0</v>
      </c>
      <c r="F1979" s="40">
        <v>0</v>
      </c>
      <c r="G1979" s="40">
        <v>0</v>
      </c>
      <c r="H1979" s="40">
        <v>0</v>
      </c>
      <c r="I1979" s="40">
        <v>0</v>
      </c>
      <c r="J1979" s="40">
        <v>0</v>
      </c>
      <c r="K1979" s="40">
        <v>0</v>
      </c>
      <c r="L1979" s="40">
        <v>0</v>
      </c>
      <c r="M1979" s="40">
        <v>0</v>
      </c>
      <c r="N1979" s="40">
        <v>0</v>
      </c>
      <c r="O1979" s="40">
        <v>0</v>
      </c>
      <c r="P1979" s="141">
        <f t="shared" si="143"/>
        <v>0</v>
      </c>
    </row>
    <row r="1980" spans="1:17" hidden="1" x14ac:dyDescent="0.25">
      <c r="A1980" s="255" t="str">
        <f>IF(B1980=1,A1971,"")</f>
        <v/>
      </c>
      <c r="B1980" s="39" t="str">
        <f t="shared" si="142"/>
        <v/>
      </c>
      <c r="C1980" s="138">
        <f>VLOOKUP($Y$18,CAD!$H$7:$I$31,2,0)</f>
        <v>0</v>
      </c>
      <c r="D1980" s="40">
        <v>0</v>
      </c>
      <c r="E1980" s="40">
        <v>0</v>
      </c>
      <c r="F1980" s="40">
        <v>0</v>
      </c>
      <c r="G1980" s="40">
        <v>0</v>
      </c>
      <c r="H1980" s="40">
        <v>0</v>
      </c>
      <c r="I1980" s="40">
        <v>0</v>
      </c>
      <c r="J1980" s="40">
        <v>0</v>
      </c>
      <c r="K1980" s="40">
        <v>0</v>
      </c>
      <c r="L1980" s="40">
        <v>0</v>
      </c>
      <c r="M1980" s="40">
        <v>0</v>
      </c>
      <c r="N1980" s="40">
        <v>0</v>
      </c>
      <c r="O1980" s="40">
        <v>0</v>
      </c>
      <c r="P1980" s="141">
        <f t="shared" si="143"/>
        <v>0</v>
      </c>
    </row>
    <row r="1981" spans="1:17" hidden="1" x14ac:dyDescent="0.25">
      <c r="A1981" s="255" t="str">
        <f>IF(B1981=1,A1971,"")</f>
        <v/>
      </c>
      <c r="B1981" s="39" t="str">
        <f t="shared" si="142"/>
        <v/>
      </c>
      <c r="C1981" s="138">
        <f>VLOOKUP($Y$19,CAD!$H$7:$I$31,2,0)</f>
        <v>0</v>
      </c>
      <c r="D1981" s="40">
        <v>0</v>
      </c>
      <c r="E1981" s="40">
        <v>0</v>
      </c>
      <c r="F1981" s="40">
        <v>0</v>
      </c>
      <c r="G1981" s="40">
        <v>0</v>
      </c>
      <c r="H1981" s="40">
        <v>0</v>
      </c>
      <c r="I1981" s="40">
        <v>0</v>
      </c>
      <c r="J1981" s="40">
        <v>0</v>
      </c>
      <c r="K1981" s="40">
        <v>0</v>
      </c>
      <c r="L1981" s="40">
        <v>0</v>
      </c>
      <c r="M1981" s="40">
        <v>0</v>
      </c>
      <c r="N1981" s="40">
        <v>0</v>
      </c>
      <c r="O1981" s="40">
        <v>0</v>
      </c>
      <c r="P1981" s="141">
        <f t="shared" si="143"/>
        <v>0</v>
      </c>
    </row>
    <row r="1982" spans="1:17" hidden="1" x14ac:dyDescent="0.25">
      <c r="A1982" s="255" t="str">
        <f>IF(B1982=1,A1971,"")</f>
        <v/>
      </c>
      <c r="B1982" s="39" t="str">
        <f t="shared" si="142"/>
        <v/>
      </c>
      <c r="C1982" s="138">
        <f>VLOOKUP($Y$20,CAD!$H$7:$I$31,2,0)</f>
        <v>0</v>
      </c>
      <c r="D1982" s="40">
        <v>0</v>
      </c>
      <c r="E1982" s="40">
        <v>0</v>
      </c>
      <c r="F1982" s="40">
        <v>0</v>
      </c>
      <c r="G1982" s="40">
        <v>0</v>
      </c>
      <c r="H1982" s="40">
        <v>0</v>
      </c>
      <c r="I1982" s="40">
        <v>0</v>
      </c>
      <c r="J1982" s="40">
        <v>0</v>
      </c>
      <c r="K1982" s="40">
        <v>0</v>
      </c>
      <c r="L1982" s="40">
        <v>0</v>
      </c>
      <c r="M1982" s="40">
        <v>0</v>
      </c>
      <c r="N1982" s="40">
        <v>0</v>
      </c>
      <c r="O1982" s="40">
        <v>0</v>
      </c>
      <c r="P1982" s="141">
        <f t="shared" si="143"/>
        <v>0</v>
      </c>
    </row>
    <row r="1983" spans="1:17" hidden="1" x14ac:dyDescent="0.25">
      <c r="A1983" s="255" t="str">
        <f>IF(B1983=1,A1971,"")</f>
        <v/>
      </c>
      <c r="B1983" s="39" t="str">
        <f t="shared" si="142"/>
        <v/>
      </c>
      <c r="C1983" s="138">
        <f>VLOOKUP($Y$21,CAD!$H$7:$I$31,2,0)</f>
        <v>0</v>
      </c>
      <c r="D1983" s="40">
        <v>0</v>
      </c>
      <c r="E1983" s="40">
        <v>0</v>
      </c>
      <c r="F1983" s="40">
        <v>0</v>
      </c>
      <c r="G1983" s="40">
        <v>0</v>
      </c>
      <c r="H1983" s="40">
        <v>0</v>
      </c>
      <c r="I1983" s="40">
        <v>0</v>
      </c>
      <c r="J1983" s="40">
        <v>0</v>
      </c>
      <c r="K1983" s="40">
        <v>0</v>
      </c>
      <c r="L1983" s="40">
        <v>0</v>
      </c>
      <c r="M1983" s="40">
        <v>0</v>
      </c>
      <c r="N1983" s="40">
        <v>0</v>
      </c>
      <c r="O1983" s="40">
        <v>0</v>
      </c>
      <c r="P1983" s="141">
        <f t="shared" si="143"/>
        <v>0</v>
      </c>
    </row>
    <row r="1984" spans="1:17" hidden="1" x14ac:dyDescent="0.25">
      <c r="A1984" s="255" t="str">
        <f>IF(B1984=1,A1971,"")</f>
        <v/>
      </c>
      <c r="B1984" s="39" t="str">
        <f t="shared" si="142"/>
        <v/>
      </c>
      <c r="C1984" s="138">
        <f>VLOOKUP($Y$22,CAD!$H$7:$I$31,2,0)</f>
        <v>0</v>
      </c>
      <c r="D1984" s="40">
        <v>0</v>
      </c>
      <c r="E1984" s="40">
        <v>0</v>
      </c>
      <c r="F1984" s="40">
        <v>0</v>
      </c>
      <c r="G1984" s="40">
        <v>0</v>
      </c>
      <c r="H1984" s="40">
        <v>0</v>
      </c>
      <c r="I1984" s="40">
        <v>0</v>
      </c>
      <c r="J1984" s="40">
        <v>0</v>
      </c>
      <c r="K1984" s="40">
        <v>0</v>
      </c>
      <c r="L1984" s="40">
        <v>0</v>
      </c>
      <c r="M1984" s="40">
        <v>0</v>
      </c>
      <c r="N1984" s="40">
        <v>0</v>
      </c>
      <c r="O1984" s="40">
        <v>0</v>
      </c>
      <c r="P1984" s="141">
        <f t="shared" si="143"/>
        <v>0</v>
      </c>
    </row>
    <row r="1985" spans="1:16" hidden="1" x14ac:dyDescent="0.25">
      <c r="A1985" s="255" t="str">
        <f>IF(B1985=1,A1971,"")</f>
        <v/>
      </c>
      <c r="B1985" s="39" t="str">
        <f t="shared" si="142"/>
        <v/>
      </c>
      <c r="C1985" s="138">
        <f>VLOOKUP($Y$23,CAD!$H$7:$I$31,2,0)</f>
        <v>0</v>
      </c>
      <c r="D1985" s="40">
        <v>0</v>
      </c>
      <c r="E1985" s="40">
        <v>0</v>
      </c>
      <c r="F1985" s="40">
        <v>0</v>
      </c>
      <c r="G1985" s="40">
        <v>0</v>
      </c>
      <c r="H1985" s="40">
        <v>0</v>
      </c>
      <c r="I1985" s="40">
        <v>0</v>
      </c>
      <c r="J1985" s="40">
        <v>0</v>
      </c>
      <c r="K1985" s="40">
        <v>0</v>
      </c>
      <c r="L1985" s="40">
        <v>0</v>
      </c>
      <c r="M1985" s="40">
        <v>0</v>
      </c>
      <c r="N1985" s="40">
        <v>0</v>
      </c>
      <c r="O1985" s="40">
        <v>0</v>
      </c>
      <c r="P1985" s="141">
        <f t="shared" si="143"/>
        <v>0</v>
      </c>
    </row>
    <row r="1986" spans="1:16" hidden="1" x14ac:dyDescent="0.25">
      <c r="A1986" s="255" t="str">
        <f>IF(B1986=1,A1971,"")</f>
        <v/>
      </c>
      <c r="B1986" s="39" t="str">
        <f t="shared" si="142"/>
        <v/>
      </c>
      <c r="C1986" s="138">
        <f>VLOOKUP($Y$24,CAD!$H$7:$I$31,2,0)</f>
        <v>0</v>
      </c>
      <c r="D1986" s="40">
        <v>0</v>
      </c>
      <c r="E1986" s="40">
        <v>0</v>
      </c>
      <c r="F1986" s="40">
        <v>0</v>
      </c>
      <c r="G1986" s="40">
        <v>0</v>
      </c>
      <c r="H1986" s="40">
        <v>0</v>
      </c>
      <c r="I1986" s="40">
        <v>0</v>
      </c>
      <c r="J1986" s="40">
        <v>0</v>
      </c>
      <c r="K1986" s="40">
        <v>0</v>
      </c>
      <c r="L1986" s="40">
        <v>0</v>
      </c>
      <c r="M1986" s="40">
        <v>0</v>
      </c>
      <c r="N1986" s="40">
        <v>0</v>
      </c>
      <c r="O1986" s="40">
        <v>0</v>
      </c>
      <c r="P1986" s="141">
        <f t="shared" si="143"/>
        <v>0</v>
      </c>
    </row>
    <row r="1987" spans="1:16" hidden="1" x14ac:dyDescent="0.25">
      <c r="A1987" s="255" t="str">
        <f>IF(B1987=1,A1971,"")</f>
        <v/>
      </c>
      <c r="B1987" s="39" t="str">
        <f t="shared" si="142"/>
        <v/>
      </c>
      <c r="C1987" s="138">
        <f>VLOOKUP($Y$25,CAD!$H$7:$I$31,2,0)</f>
        <v>0</v>
      </c>
      <c r="D1987" s="40">
        <v>0</v>
      </c>
      <c r="E1987" s="40">
        <v>0</v>
      </c>
      <c r="F1987" s="40">
        <v>0</v>
      </c>
      <c r="G1987" s="40">
        <v>0</v>
      </c>
      <c r="H1987" s="40">
        <v>0</v>
      </c>
      <c r="I1987" s="40">
        <v>0</v>
      </c>
      <c r="J1987" s="40">
        <v>0</v>
      </c>
      <c r="K1987" s="40">
        <v>0</v>
      </c>
      <c r="L1987" s="40">
        <v>0</v>
      </c>
      <c r="M1987" s="40">
        <v>0</v>
      </c>
      <c r="N1987" s="40">
        <v>0</v>
      </c>
      <c r="O1987" s="40">
        <v>0</v>
      </c>
      <c r="P1987" s="141">
        <f t="shared" si="143"/>
        <v>0</v>
      </c>
    </row>
    <row r="1988" spans="1:16" hidden="1" x14ac:dyDescent="0.25">
      <c r="A1988" s="255" t="str">
        <f>IF(B1988=1,A1971,"")</f>
        <v/>
      </c>
      <c r="B1988" s="39" t="str">
        <f t="shared" si="142"/>
        <v/>
      </c>
      <c r="C1988" s="138">
        <f>VLOOKUP($Y$26,CAD!$H$7:$I$31,2,0)</f>
        <v>0</v>
      </c>
      <c r="D1988" s="40">
        <v>0</v>
      </c>
      <c r="E1988" s="40">
        <v>0</v>
      </c>
      <c r="F1988" s="40">
        <v>0</v>
      </c>
      <c r="G1988" s="40">
        <v>0</v>
      </c>
      <c r="H1988" s="40">
        <v>0</v>
      </c>
      <c r="I1988" s="40">
        <v>0</v>
      </c>
      <c r="J1988" s="40">
        <v>0</v>
      </c>
      <c r="K1988" s="40">
        <v>0</v>
      </c>
      <c r="L1988" s="40">
        <v>0</v>
      </c>
      <c r="M1988" s="40">
        <v>0</v>
      </c>
      <c r="N1988" s="40">
        <v>0</v>
      </c>
      <c r="O1988" s="40">
        <v>0</v>
      </c>
      <c r="P1988" s="141">
        <f t="shared" si="143"/>
        <v>0</v>
      </c>
    </row>
    <row r="1989" spans="1:16" hidden="1" x14ac:dyDescent="0.25">
      <c r="A1989" s="255" t="str">
        <f>IF(B1989=1,A1971,"")</f>
        <v/>
      </c>
      <c r="B1989" s="39" t="str">
        <f t="shared" si="142"/>
        <v/>
      </c>
      <c r="C1989" s="138">
        <f>VLOOKUP($Y$27,CAD!$H$7:$I$31,2,0)</f>
        <v>0</v>
      </c>
      <c r="D1989" s="40">
        <v>0</v>
      </c>
      <c r="E1989" s="40">
        <v>0</v>
      </c>
      <c r="F1989" s="40">
        <v>0</v>
      </c>
      <c r="G1989" s="40">
        <v>0</v>
      </c>
      <c r="H1989" s="40">
        <v>0</v>
      </c>
      <c r="I1989" s="40">
        <v>0</v>
      </c>
      <c r="J1989" s="40">
        <v>0</v>
      </c>
      <c r="K1989" s="40">
        <v>0</v>
      </c>
      <c r="L1989" s="40">
        <v>0</v>
      </c>
      <c r="M1989" s="40">
        <v>0</v>
      </c>
      <c r="N1989" s="40">
        <v>0</v>
      </c>
      <c r="O1989" s="40">
        <v>0</v>
      </c>
      <c r="P1989" s="141">
        <f t="shared" si="143"/>
        <v>0</v>
      </c>
    </row>
    <row r="1990" spans="1:16" hidden="1" x14ac:dyDescent="0.25">
      <c r="A1990" s="255" t="str">
        <f>IF(B1990=1,A1971,"")</f>
        <v/>
      </c>
      <c r="B1990" s="39" t="str">
        <f t="shared" si="142"/>
        <v/>
      </c>
      <c r="C1990" s="138">
        <f>VLOOKUP($Y$28,CAD!$H$7:$I$31,2,0)</f>
        <v>0</v>
      </c>
      <c r="D1990" s="40">
        <v>0</v>
      </c>
      <c r="E1990" s="40">
        <v>0</v>
      </c>
      <c r="F1990" s="40">
        <v>0</v>
      </c>
      <c r="G1990" s="40">
        <v>0</v>
      </c>
      <c r="H1990" s="40">
        <v>0</v>
      </c>
      <c r="I1990" s="40">
        <v>0</v>
      </c>
      <c r="J1990" s="40">
        <v>0</v>
      </c>
      <c r="K1990" s="40">
        <v>0</v>
      </c>
      <c r="L1990" s="40">
        <v>0</v>
      </c>
      <c r="M1990" s="40">
        <v>0</v>
      </c>
      <c r="N1990" s="40">
        <v>0</v>
      </c>
      <c r="O1990" s="40">
        <v>0</v>
      </c>
      <c r="P1990" s="141">
        <f t="shared" si="143"/>
        <v>0</v>
      </c>
    </row>
    <row r="1991" spans="1:16" hidden="1" x14ac:dyDescent="0.25">
      <c r="A1991" s="255" t="str">
        <f>IF(B1991=1,A1971,"")</f>
        <v/>
      </c>
      <c r="B1991" s="39" t="str">
        <f t="shared" si="142"/>
        <v/>
      </c>
      <c r="C1991" s="138">
        <f>VLOOKUP($Y$29,CAD!$H$7:$I$31,2,0)</f>
        <v>0</v>
      </c>
      <c r="D1991" s="40">
        <v>0</v>
      </c>
      <c r="E1991" s="40">
        <v>0</v>
      </c>
      <c r="F1991" s="40">
        <v>0</v>
      </c>
      <c r="G1991" s="40">
        <v>0</v>
      </c>
      <c r="H1991" s="40">
        <v>0</v>
      </c>
      <c r="I1991" s="40">
        <v>0</v>
      </c>
      <c r="J1991" s="40">
        <v>0</v>
      </c>
      <c r="K1991" s="40">
        <v>0</v>
      </c>
      <c r="L1991" s="40">
        <v>0</v>
      </c>
      <c r="M1991" s="40">
        <v>0</v>
      </c>
      <c r="N1991" s="40">
        <v>0</v>
      </c>
      <c r="O1991" s="40">
        <v>0</v>
      </c>
      <c r="P1991" s="141">
        <f t="shared" si="143"/>
        <v>0</v>
      </c>
    </row>
    <row r="1992" spans="1:16" hidden="1" x14ac:dyDescent="0.25">
      <c r="A1992" s="255" t="str">
        <f>IF(B1992=1,A1971,"")</f>
        <v/>
      </c>
      <c r="B1992" s="39" t="str">
        <f t="shared" si="142"/>
        <v/>
      </c>
      <c r="C1992" s="138">
        <f>VLOOKUP($Y$30,CAD!$H$7:$I$31,2,0)</f>
        <v>0</v>
      </c>
      <c r="D1992" s="40">
        <v>0</v>
      </c>
      <c r="E1992" s="40">
        <v>0</v>
      </c>
      <c r="F1992" s="40">
        <v>0</v>
      </c>
      <c r="G1992" s="40">
        <v>0</v>
      </c>
      <c r="H1992" s="40">
        <v>0</v>
      </c>
      <c r="I1992" s="40">
        <v>0</v>
      </c>
      <c r="J1992" s="40">
        <v>0</v>
      </c>
      <c r="K1992" s="40">
        <v>0</v>
      </c>
      <c r="L1992" s="40">
        <v>0</v>
      </c>
      <c r="M1992" s="40">
        <v>0</v>
      </c>
      <c r="N1992" s="40">
        <v>0</v>
      </c>
      <c r="O1992" s="40">
        <v>0</v>
      </c>
      <c r="P1992" s="141">
        <f t="shared" si="143"/>
        <v>0</v>
      </c>
    </row>
    <row r="1993" spans="1:16" hidden="1" x14ac:dyDescent="0.25">
      <c r="A1993" s="255" t="str">
        <f>IF(B1993=1,A1971,"")</f>
        <v/>
      </c>
      <c r="B1993" s="39" t="str">
        <f t="shared" si="142"/>
        <v/>
      </c>
      <c r="C1993" s="138">
        <f>VLOOKUP($Y$31,CAD!$H$7:$I$31,2,0)</f>
        <v>0</v>
      </c>
      <c r="D1993" s="40">
        <v>0</v>
      </c>
      <c r="E1993" s="40">
        <v>0</v>
      </c>
      <c r="F1993" s="40">
        <v>0</v>
      </c>
      <c r="G1993" s="40">
        <v>0</v>
      </c>
      <c r="H1993" s="40">
        <v>0</v>
      </c>
      <c r="I1993" s="40">
        <v>0</v>
      </c>
      <c r="J1993" s="40">
        <v>0</v>
      </c>
      <c r="K1993" s="40">
        <v>0</v>
      </c>
      <c r="L1993" s="40">
        <v>0</v>
      </c>
      <c r="M1993" s="40">
        <v>0</v>
      </c>
      <c r="N1993" s="40">
        <v>0</v>
      </c>
      <c r="O1993" s="40">
        <v>0</v>
      </c>
      <c r="P1993" s="141">
        <f t="shared" si="143"/>
        <v>0</v>
      </c>
    </row>
    <row r="1994" spans="1:16" hidden="1" x14ac:dyDescent="0.25">
      <c r="A1994" s="255" t="str">
        <f>IF(B1994=1,A1971,"")</f>
        <v/>
      </c>
      <c r="B1994" s="39" t="str">
        <f t="shared" si="142"/>
        <v/>
      </c>
      <c r="C1994" s="138">
        <f>VLOOKUP($Y$32,CAD!$H$7:$I$31,2,0)</f>
        <v>0</v>
      </c>
      <c r="D1994" s="40">
        <v>0</v>
      </c>
      <c r="E1994" s="40">
        <v>0</v>
      </c>
      <c r="F1994" s="40">
        <v>0</v>
      </c>
      <c r="G1994" s="40">
        <v>0</v>
      </c>
      <c r="H1994" s="40">
        <v>0</v>
      </c>
      <c r="I1994" s="40">
        <v>0</v>
      </c>
      <c r="J1994" s="40">
        <v>0</v>
      </c>
      <c r="K1994" s="40">
        <v>0</v>
      </c>
      <c r="L1994" s="40">
        <v>0</v>
      </c>
      <c r="M1994" s="40">
        <v>0</v>
      </c>
      <c r="N1994" s="40">
        <v>0</v>
      </c>
      <c r="O1994" s="40">
        <v>0</v>
      </c>
      <c r="P1994" s="141">
        <f t="shared" si="143"/>
        <v>0</v>
      </c>
    </row>
    <row r="1995" spans="1:16" hidden="1" x14ac:dyDescent="0.25">
      <c r="A1995" s="255" t="str">
        <f>IF(B1995=1,A1971,"")</f>
        <v/>
      </c>
      <c r="B1995" s="39" t="str">
        <f t="shared" si="142"/>
        <v/>
      </c>
      <c r="C1995" s="138">
        <f>VLOOKUP($Y$33,CAD!$H$7:$I$31,2,0)</f>
        <v>0</v>
      </c>
      <c r="D1995" s="40">
        <v>0</v>
      </c>
      <c r="E1995" s="40">
        <v>0</v>
      </c>
      <c r="F1995" s="40">
        <v>0</v>
      </c>
      <c r="G1995" s="40">
        <v>0</v>
      </c>
      <c r="H1995" s="40">
        <v>0</v>
      </c>
      <c r="I1995" s="40">
        <v>0</v>
      </c>
      <c r="J1995" s="40">
        <v>0</v>
      </c>
      <c r="K1995" s="40">
        <v>0</v>
      </c>
      <c r="L1995" s="40">
        <v>0</v>
      </c>
      <c r="M1995" s="40">
        <v>0</v>
      </c>
      <c r="N1995" s="40">
        <v>0</v>
      </c>
      <c r="O1995" s="40">
        <v>0</v>
      </c>
      <c r="P1995" s="141">
        <f t="shared" si="143"/>
        <v>0</v>
      </c>
    </row>
    <row r="1996" spans="1:16" hidden="1" x14ac:dyDescent="0.25">
      <c r="A1996" s="255" t="str">
        <f>IF(B1996=1,A1971,"")</f>
        <v/>
      </c>
      <c r="B1996" s="39" t="str">
        <f t="shared" si="142"/>
        <v/>
      </c>
      <c r="C1996" s="138">
        <f>VLOOKUP($Y$34,CAD!$H$7:$I$31,2,0)</f>
        <v>0</v>
      </c>
      <c r="D1996" s="40">
        <v>0</v>
      </c>
      <c r="E1996" s="40">
        <v>0</v>
      </c>
      <c r="F1996" s="40">
        <v>0</v>
      </c>
      <c r="G1996" s="40">
        <v>0</v>
      </c>
      <c r="H1996" s="40">
        <v>0</v>
      </c>
      <c r="I1996" s="40">
        <v>0</v>
      </c>
      <c r="J1996" s="40">
        <v>0</v>
      </c>
      <c r="K1996" s="40">
        <v>0</v>
      </c>
      <c r="L1996" s="40">
        <v>0</v>
      </c>
      <c r="M1996" s="40">
        <v>0</v>
      </c>
      <c r="N1996" s="40">
        <v>0</v>
      </c>
      <c r="O1996" s="40">
        <v>0</v>
      </c>
      <c r="P1996" s="141">
        <f t="shared" si="143"/>
        <v>0</v>
      </c>
    </row>
    <row r="1997" spans="1:16" hidden="1" x14ac:dyDescent="0.25">
      <c r="A1997" s="255" t="str">
        <f>IF(B1997=1,A1971,"")</f>
        <v/>
      </c>
      <c r="B1997" s="39" t="str">
        <f t="shared" si="142"/>
        <v/>
      </c>
      <c r="C1997" s="137">
        <f>VLOOKUP($Y$35,CAD!$J$7:$K$31,2,0)</f>
        <v>0</v>
      </c>
      <c r="D1997" s="40">
        <v>0</v>
      </c>
      <c r="E1997" s="40">
        <v>0</v>
      </c>
      <c r="F1997" s="40">
        <v>0</v>
      </c>
      <c r="G1997" s="40">
        <v>0</v>
      </c>
      <c r="H1997" s="40">
        <v>0</v>
      </c>
      <c r="I1997" s="40">
        <v>0</v>
      </c>
      <c r="J1997" s="40">
        <v>0</v>
      </c>
      <c r="K1997" s="40">
        <v>0</v>
      </c>
      <c r="L1997" s="40">
        <v>0</v>
      </c>
      <c r="M1997" s="40">
        <v>0</v>
      </c>
      <c r="N1997" s="40">
        <v>0</v>
      </c>
      <c r="O1997" s="40">
        <v>0</v>
      </c>
      <c r="P1997" s="141">
        <f t="shared" si="143"/>
        <v>0</v>
      </c>
    </row>
    <row r="1998" spans="1:16" hidden="1" x14ac:dyDescent="0.25">
      <c r="A1998" s="255" t="str">
        <f>IF(B1998=1,A1971,"")</f>
        <v/>
      </c>
      <c r="B1998" s="39" t="str">
        <f t="shared" si="142"/>
        <v/>
      </c>
      <c r="C1998" s="137">
        <f>VLOOKUP($Y$36,CAD!$J$7:$K$31,2,0)</f>
        <v>0</v>
      </c>
      <c r="D1998" s="40">
        <v>0</v>
      </c>
      <c r="E1998" s="40">
        <v>0</v>
      </c>
      <c r="F1998" s="40">
        <v>0</v>
      </c>
      <c r="G1998" s="40">
        <v>0</v>
      </c>
      <c r="H1998" s="40">
        <v>0</v>
      </c>
      <c r="I1998" s="40">
        <v>0</v>
      </c>
      <c r="J1998" s="40">
        <v>0</v>
      </c>
      <c r="K1998" s="40">
        <v>0</v>
      </c>
      <c r="L1998" s="40">
        <v>0</v>
      </c>
      <c r="M1998" s="40">
        <v>0</v>
      </c>
      <c r="N1998" s="40">
        <v>0</v>
      </c>
      <c r="O1998" s="40">
        <v>0</v>
      </c>
      <c r="P1998" s="141">
        <f t="shared" si="143"/>
        <v>0</v>
      </c>
    </row>
    <row r="1999" spans="1:16" hidden="1" x14ac:dyDescent="0.25">
      <c r="A1999" s="255" t="str">
        <f>IF(B1999=1,A1971,"")</f>
        <v/>
      </c>
      <c r="B1999" s="39" t="str">
        <f t="shared" si="142"/>
        <v/>
      </c>
      <c r="C1999" s="137">
        <f>VLOOKUP($Y$37,CAD!$J$7:$K$31,2,0)</f>
        <v>0</v>
      </c>
      <c r="D1999" s="40">
        <v>0</v>
      </c>
      <c r="E1999" s="40">
        <v>0</v>
      </c>
      <c r="F1999" s="40">
        <v>0</v>
      </c>
      <c r="G1999" s="40">
        <v>0</v>
      </c>
      <c r="H1999" s="40">
        <v>0</v>
      </c>
      <c r="I1999" s="40">
        <v>0</v>
      </c>
      <c r="J1999" s="40">
        <v>0</v>
      </c>
      <c r="K1999" s="40">
        <v>0</v>
      </c>
      <c r="L1999" s="40">
        <v>0</v>
      </c>
      <c r="M1999" s="40">
        <v>0</v>
      </c>
      <c r="N1999" s="40">
        <v>0</v>
      </c>
      <c r="O1999" s="40">
        <v>0</v>
      </c>
      <c r="P1999" s="141">
        <f t="shared" si="143"/>
        <v>0</v>
      </c>
    </row>
    <row r="2000" spans="1:16" hidden="1" x14ac:dyDescent="0.25">
      <c r="A2000" s="255" t="str">
        <f>IF(B2000=1,A1971,"")</f>
        <v/>
      </c>
      <c r="B2000" s="39" t="str">
        <f t="shared" si="142"/>
        <v/>
      </c>
      <c r="C2000" s="137">
        <f>VLOOKUP($Y$38,CAD!$J$7:$K$31,2,0)</f>
        <v>0</v>
      </c>
      <c r="D2000" s="40">
        <v>0</v>
      </c>
      <c r="E2000" s="40">
        <v>0</v>
      </c>
      <c r="F2000" s="40">
        <v>0</v>
      </c>
      <c r="G2000" s="40">
        <v>0</v>
      </c>
      <c r="H2000" s="40">
        <v>0</v>
      </c>
      <c r="I2000" s="40">
        <v>0</v>
      </c>
      <c r="J2000" s="40">
        <v>0</v>
      </c>
      <c r="K2000" s="40">
        <v>0</v>
      </c>
      <c r="L2000" s="40">
        <v>0</v>
      </c>
      <c r="M2000" s="40">
        <v>0</v>
      </c>
      <c r="N2000" s="40">
        <v>0</v>
      </c>
      <c r="O2000" s="40">
        <v>0</v>
      </c>
      <c r="P2000" s="141">
        <f t="shared" si="143"/>
        <v>0</v>
      </c>
    </row>
    <row r="2001" spans="1:16" hidden="1" x14ac:dyDescent="0.25">
      <c r="A2001" s="255" t="str">
        <f>IF(B2001=1,A1971,"")</f>
        <v/>
      </c>
      <c r="B2001" s="39" t="str">
        <f t="shared" si="142"/>
        <v/>
      </c>
      <c r="C2001" s="137">
        <f>VLOOKUP($Y$39,CAD!$J$7:$K$31,2,0)</f>
        <v>0</v>
      </c>
      <c r="D2001" s="40">
        <v>0</v>
      </c>
      <c r="E2001" s="40">
        <v>0</v>
      </c>
      <c r="F2001" s="40">
        <v>0</v>
      </c>
      <c r="G2001" s="40">
        <v>0</v>
      </c>
      <c r="H2001" s="40">
        <v>0</v>
      </c>
      <c r="I2001" s="40">
        <v>0</v>
      </c>
      <c r="J2001" s="40">
        <v>0</v>
      </c>
      <c r="K2001" s="40">
        <v>0</v>
      </c>
      <c r="L2001" s="40">
        <v>0</v>
      </c>
      <c r="M2001" s="40">
        <v>0</v>
      </c>
      <c r="N2001" s="40">
        <v>0</v>
      </c>
      <c r="O2001" s="40">
        <v>0</v>
      </c>
      <c r="P2001" s="141">
        <f t="shared" si="143"/>
        <v>0</v>
      </c>
    </row>
    <row r="2002" spans="1:16" hidden="1" x14ac:dyDescent="0.25">
      <c r="A2002" s="255" t="str">
        <f>IF(B2002=1,A1971,"")</f>
        <v/>
      </c>
      <c r="B2002" s="39" t="str">
        <f t="shared" si="142"/>
        <v/>
      </c>
      <c r="C2002" s="137">
        <f>VLOOKUP($Y$40,CAD!$J$7:$K$31,2,0)</f>
        <v>0</v>
      </c>
      <c r="D2002" s="40">
        <v>0</v>
      </c>
      <c r="E2002" s="40">
        <v>0</v>
      </c>
      <c r="F2002" s="40">
        <v>0</v>
      </c>
      <c r="G2002" s="40">
        <v>0</v>
      </c>
      <c r="H2002" s="40">
        <v>0</v>
      </c>
      <c r="I2002" s="40">
        <v>0</v>
      </c>
      <c r="J2002" s="40">
        <v>0</v>
      </c>
      <c r="K2002" s="40">
        <v>0</v>
      </c>
      <c r="L2002" s="40">
        <v>0</v>
      </c>
      <c r="M2002" s="40">
        <v>0</v>
      </c>
      <c r="N2002" s="40">
        <v>0</v>
      </c>
      <c r="O2002" s="40">
        <v>0</v>
      </c>
      <c r="P2002" s="141">
        <f t="shared" si="143"/>
        <v>0</v>
      </c>
    </row>
    <row r="2003" spans="1:16" hidden="1" x14ac:dyDescent="0.25">
      <c r="A2003" s="255" t="str">
        <f>IF(B2003=1,A1971,"")</f>
        <v/>
      </c>
      <c r="B2003" s="39" t="str">
        <f t="shared" si="142"/>
        <v/>
      </c>
      <c r="C2003" s="137">
        <f>VLOOKUP($Y$41,CAD!$J$7:$K$31,2,0)</f>
        <v>0</v>
      </c>
      <c r="D2003" s="40">
        <v>0</v>
      </c>
      <c r="E2003" s="40">
        <v>0</v>
      </c>
      <c r="F2003" s="40">
        <v>0</v>
      </c>
      <c r="G2003" s="40">
        <v>0</v>
      </c>
      <c r="H2003" s="40">
        <v>0</v>
      </c>
      <c r="I2003" s="40">
        <v>0</v>
      </c>
      <c r="J2003" s="40">
        <v>0</v>
      </c>
      <c r="K2003" s="40">
        <v>0</v>
      </c>
      <c r="L2003" s="40">
        <v>0</v>
      </c>
      <c r="M2003" s="40">
        <v>0</v>
      </c>
      <c r="N2003" s="40">
        <v>0</v>
      </c>
      <c r="O2003" s="40">
        <v>0</v>
      </c>
      <c r="P2003" s="141">
        <f t="shared" si="143"/>
        <v>0</v>
      </c>
    </row>
    <row r="2004" spans="1:16" hidden="1" x14ac:dyDescent="0.25">
      <c r="A2004" s="255" t="str">
        <f>IF(B2004=1,A1971,"")</f>
        <v/>
      </c>
      <c r="B2004" s="39" t="str">
        <f t="shared" si="142"/>
        <v/>
      </c>
      <c r="C2004" s="137">
        <f>VLOOKUP($Y$42,CAD!$J$7:$K$31,2,0)</f>
        <v>0</v>
      </c>
      <c r="D2004" s="40">
        <v>0</v>
      </c>
      <c r="E2004" s="40">
        <v>0</v>
      </c>
      <c r="F2004" s="40">
        <v>0</v>
      </c>
      <c r="G2004" s="40">
        <v>0</v>
      </c>
      <c r="H2004" s="40">
        <v>0</v>
      </c>
      <c r="I2004" s="40">
        <v>0</v>
      </c>
      <c r="J2004" s="40">
        <v>0</v>
      </c>
      <c r="K2004" s="40">
        <v>0</v>
      </c>
      <c r="L2004" s="40">
        <v>0</v>
      </c>
      <c r="M2004" s="40">
        <v>0</v>
      </c>
      <c r="N2004" s="40">
        <v>0</v>
      </c>
      <c r="O2004" s="40">
        <v>0</v>
      </c>
      <c r="P2004" s="141">
        <f t="shared" si="143"/>
        <v>0</v>
      </c>
    </row>
    <row r="2005" spans="1:16" hidden="1" x14ac:dyDescent="0.25">
      <c r="A2005" s="255" t="str">
        <f>IF(B2005=1,A1971,"")</f>
        <v/>
      </c>
      <c r="B2005" s="39" t="str">
        <f t="shared" si="142"/>
        <v/>
      </c>
      <c r="C2005" s="137">
        <f>VLOOKUP($Y$43,CAD!$J$7:$K$31,2,0)</f>
        <v>0</v>
      </c>
      <c r="D2005" s="40">
        <v>0</v>
      </c>
      <c r="E2005" s="40">
        <v>0</v>
      </c>
      <c r="F2005" s="40">
        <v>0</v>
      </c>
      <c r="G2005" s="40">
        <v>0</v>
      </c>
      <c r="H2005" s="40">
        <v>0</v>
      </c>
      <c r="I2005" s="40">
        <v>0</v>
      </c>
      <c r="J2005" s="40">
        <v>0</v>
      </c>
      <c r="K2005" s="40">
        <v>0</v>
      </c>
      <c r="L2005" s="40">
        <v>0</v>
      </c>
      <c r="M2005" s="40">
        <v>0</v>
      </c>
      <c r="N2005" s="40">
        <v>0</v>
      </c>
      <c r="O2005" s="40">
        <v>0</v>
      </c>
      <c r="P2005" s="141">
        <f t="shared" si="143"/>
        <v>0</v>
      </c>
    </row>
    <row r="2006" spans="1:16" hidden="1" x14ac:dyDescent="0.25">
      <c r="A2006" s="255" t="str">
        <f>IF(B2006=1,A1971,"")</f>
        <v/>
      </c>
      <c r="B2006" s="39" t="str">
        <f t="shared" si="142"/>
        <v/>
      </c>
      <c r="C2006" s="137">
        <f>VLOOKUP($Y$44,CAD!$J$7:$K$31,2,0)</f>
        <v>0</v>
      </c>
      <c r="D2006" s="40">
        <v>0</v>
      </c>
      <c r="E2006" s="40">
        <v>0</v>
      </c>
      <c r="F2006" s="40">
        <v>0</v>
      </c>
      <c r="G2006" s="40">
        <v>0</v>
      </c>
      <c r="H2006" s="40">
        <v>0</v>
      </c>
      <c r="I2006" s="40">
        <v>0</v>
      </c>
      <c r="J2006" s="40">
        <v>0</v>
      </c>
      <c r="K2006" s="40">
        <v>0</v>
      </c>
      <c r="L2006" s="40">
        <v>0</v>
      </c>
      <c r="M2006" s="40">
        <v>0</v>
      </c>
      <c r="N2006" s="40">
        <v>0</v>
      </c>
      <c r="O2006" s="40">
        <v>0</v>
      </c>
      <c r="P2006" s="141">
        <f t="shared" si="143"/>
        <v>0</v>
      </c>
    </row>
    <row r="2007" spans="1:16" hidden="1" x14ac:dyDescent="0.25">
      <c r="A2007" s="255" t="str">
        <f>IF(B2007=1,A1971,"")</f>
        <v/>
      </c>
      <c r="B2007" s="39" t="str">
        <f t="shared" si="142"/>
        <v/>
      </c>
      <c r="C2007" s="137">
        <f>VLOOKUP($Y$45,CAD!$J$7:$K$31,2,0)</f>
        <v>0</v>
      </c>
      <c r="D2007" s="40">
        <v>0</v>
      </c>
      <c r="E2007" s="40">
        <v>0</v>
      </c>
      <c r="F2007" s="40">
        <v>0</v>
      </c>
      <c r="G2007" s="40">
        <v>0</v>
      </c>
      <c r="H2007" s="40">
        <v>0</v>
      </c>
      <c r="I2007" s="40">
        <v>0</v>
      </c>
      <c r="J2007" s="40">
        <v>0</v>
      </c>
      <c r="K2007" s="40">
        <v>0</v>
      </c>
      <c r="L2007" s="40">
        <v>0</v>
      </c>
      <c r="M2007" s="40">
        <v>0</v>
      </c>
      <c r="N2007" s="40">
        <v>0</v>
      </c>
      <c r="O2007" s="40">
        <v>0</v>
      </c>
      <c r="P2007" s="141">
        <f t="shared" si="143"/>
        <v>0</v>
      </c>
    </row>
    <row r="2008" spans="1:16" hidden="1" x14ac:dyDescent="0.25">
      <c r="A2008" s="255" t="str">
        <f>IF(B2008=1,A1971,"")</f>
        <v/>
      </c>
      <c r="B2008" s="39" t="str">
        <f t="shared" si="142"/>
        <v/>
      </c>
      <c r="C2008" s="137">
        <f>VLOOKUP($Y$46,CAD!$J$7:$K$31,2,0)</f>
        <v>0</v>
      </c>
      <c r="D2008" s="40">
        <v>0</v>
      </c>
      <c r="E2008" s="40">
        <v>0</v>
      </c>
      <c r="F2008" s="40">
        <v>0</v>
      </c>
      <c r="G2008" s="40">
        <v>0</v>
      </c>
      <c r="H2008" s="40">
        <v>0</v>
      </c>
      <c r="I2008" s="40">
        <v>0</v>
      </c>
      <c r="J2008" s="40">
        <v>0</v>
      </c>
      <c r="K2008" s="40">
        <v>0</v>
      </c>
      <c r="L2008" s="40">
        <v>0</v>
      </c>
      <c r="M2008" s="40">
        <v>0</v>
      </c>
      <c r="N2008" s="40">
        <v>0</v>
      </c>
      <c r="O2008" s="40">
        <v>0</v>
      </c>
      <c r="P2008" s="141">
        <f t="shared" si="143"/>
        <v>0</v>
      </c>
    </row>
    <row r="2009" spans="1:16" hidden="1" x14ac:dyDescent="0.25">
      <c r="A2009" s="255" t="str">
        <f>IF(B2009=1,A1971,"")</f>
        <v/>
      </c>
      <c r="B2009" s="39" t="str">
        <f t="shared" si="142"/>
        <v/>
      </c>
      <c r="C2009" s="137">
        <f>VLOOKUP($Y$47,CAD!$J$7:$K$31,2,0)</f>
        <v>0</v>
      </c>
      <c r="D2009" s="40">
        <v>0</v>
      </c>
      <c r="E2009" s="40">
        <v>0</v>
      </c>
      <c r="F2009" s="40">
        <v>0</v>
      </c>
      <c r="G2009" s="40">
        <v>0</v>
      </c>
      <c r="H2009" s="40">
        <v>0</v>
      </c>
      <c r="I2009" s="40">
        <v>0</v>
      </c>
      <c r="J2009" s="40">
        <v>0</v>
      </c>
      <c r="K2009" s="40">
        <v>0</v>
      </c>
      <c r="L2009" s="40">
        <v>0</v>
      </c>
      <c r="M2009" s="40">
        <v>0</v>
      </c>
      <c r="N2009" s="40">
        <v>0</v>
      </c>
      <c r="O2009" s="40">
        <v>0</v>
      </c>
      <c r="P2009" s="141">
        <f t="shared" si="143"/>
        <v>0</v>
      </c>
    </row>
    <row r="2010" spans="1:16" hidden="1" x14ac:dyDescent="0.25">
      <c r="A2010" s="255" t="str">
        <f>IF(B2010=1,A1971,"")</f>
        <v/>
      </c>
      <c r="B2010" s="39" t="str">
        <f t="shared" si="142"/>
        <v/>
      </c>
      <c r="C2010" s="137">
        <f>VLOOKUP($Y$48,CAD!$J$7:$K$31,2,0)</f>
        <v>0</v>
      </c>
      <c r="D2010" s="40">
        <v>0</v>
      </c>
      <c r="E2010" s="40">
        <v>0</v>
      </c>
      <c r="F2010" s="40">
        <v>0</v>
      </c>
      <c r="G2010" s="40">
        <v>0</v>
      </c>
      <c r="H2010" s="40">
        <v>0</v>
      </c>
      <c r="I2010" s="40">
        <v>0</v>
      </c>
      <c r="J2010" s="40">
        <v>0</v>
      </c>
      <c r="K2010" s="40">
        <v>0</v>
      </c>
      <c r="L2010" s="40">
        <v>0</v>
      </c>
      <c r="M2010" s="40">
        <v>0</v>
      </c>
      <c r="N2010" s="40">
        <v>0</v>
      </c>
      <c r="O2010" s="40">
        <v>0</v>
      </c>
      <c r="P2010" s="141">
        <f t="shared" si="143"/>
        <v>0</v>
      </c>
    </row>
    <row r="2011" spans="1:16" hidden="1" x14ac:dyDescent="0.25">
      <c r="A2011" s="255" t="str">
        <f>IF(B2011=1,A1971,"")</f>
        <v/>
      </c>
      <c r="B2011" s="39" t="str">
        <f t="shared" si="142"/>
        <v/>
      </c>
      <c r="C2011" s="137">
        <f>VLOOKUP($Y$49,CAD!$J$7:$K$31,2,0)</f>
        <v>0</v>
      </c>
      <c r="D2011" s="40">
        <v>0</v>
      </c>
      <c r="E2011" s="40">
        <v>0</v>
      </c>
      <c r="F2011" s="40">
        <v>0</v>
      </c>
      <c r="G2011" s="40">
        <v>0</v>
      </c>
      <c r="H2011" s="40">
        <v>0</v>
      </c>
      <c r="I2011" s="40">
        <v>0</v>
      </c>
      <c r="J2011" s="40">
        <v>0</v>
      </c>
      <c r="K2011" s="40">
        <v>0</v>
      </c>
      <c r="L2011" s="40">
        <v>0</v>
      </c>
      <c r="M2011" s="40">
        <v>0</v>
      </c>
      <c r="N2011" s="40">
        <v>0</v>
      </c>
      <c r="O2011" s="40">
        <v>0</v>
      </c>
      <c r="P2011" s="141">
        <f t="shared" si="143"/>
        <v>0</v>
      </c>
    </row>
    <row r="2012" spans="1:16" hidden="1" x14ac:dyDescent="0.25">
      <c r="A2012" s="255" t="str">
        <f>IF(B2012=1,A1971,"")</f>
        <v/>
      </c>
      <c r="B2012" s="39" t="str">
        <f t="shared" si="142"/>
        <v/>
      </c>
      <c r="C2012" s="137">
        <f>VLOOKUP($Y$50,CAD!$J$7:$K$31,2,0)</f>
        <v>0</v>
      </c>
      <c r="D2012" s="40">
        <v>0</v>
      </c>
      <c r="E2012" s="40">
        <v>0</v>
      </c>
      <c r="F2012" s="40">
        <v>0</v>
      </c>
      <c r="G2012" s="40">
        <v>0</v>
      </c>
      <c r="H2012" s="40">
        <v>0</v>
      </c>
      <c r="I2012" s="40">
        <v>0</v>
      </c>
      <c r="J2012" s="40">
        <v>0</v>
      </c>
      <c r="K2012" s="40">
        <v>0</v>
      </c>
      <c r="L2012" s="40">
        <v>0</v>
      </c>
      <c r="M2012" s="40">
        <v>0</v>
      </c>
      <c r="N2012" s="40">
        <v>0</v>
      </c>
      <c r="O2012" s="40">
        <v>0</v>
      </c>
      <c r="P2012" s="141">
        <f t="shared" si="143"/>
        <v>0</v>
      </c>
    </row>
    <row r="2013" spans="1:16" hidden="1" x14ac:dyDescent="0.25">
      <c r="A2013" s="255" t="str">
        <f>IF(B2013=1,A1971,"")</f>
        <v/>
      </c>
      <c r="B2013" s="39" t="str">
        <f t="shared" si="142"/>
        <v/>
      </c>
      <c r="C2013" s="137">
        <f>VLOOKUP($Y$51,CAD!$J$7:$K$31,2,0)</f>
        <v>0</v>
      </c>
      <c r="D2013" s="40">
        <v>0</v>
      </c>
      <c r="E2013" s="40">
        <v>0</v>
      </c>
      <c r="F2013" s="40">
        <v>0</v>
      </c>
      <c r="G2013" s="40">
        <v>0</v>
      </c>
      <c r="H2013" s="40">
        <v>0</v>
      </c>
      <c r="I2013" s="40">
        <v>0</v>
      </c>
      <c r="J2013" s="40">
        <v>0</v>
      </c>
      <c r="K2013" s="40">
        <v>0</v>
      </c>
      <c r="L2013" s="40">
        <v>0</v>
      </c>
      <c r="M2013" s="40">
        <v>0</v>
      </c>
      <c r="N2013" s="40">
        <v>0</v>
      </c>
      <c r="O2013" s="40">
        <v>0</v>
      </c>
      <c r="P2013" s="141">
        <f t="shared" si="143"/>
        <v>0</v>
      </c>
    </row>
    <row r="2014" spans="1:16" hidden="1" x14ac:dyDescent="0.25">
      <c r="A2014" s="255" t="str">
        <f>IF(B2014=1,A1971,"")</f>
        <v/>
      </c>
      <c r="B2014" s="39" t="str">
        <f t="shared" si="142"/>
        <v/>
      </c>
      <c r="C2014" s="137">
        <f>VLOOKUP($Y$52,CAD!$J$7:$K$31,2,0)</f>
        <v>0</v>
      </c>
      <c r="D2014" s="40">
        <v>0</v>
      </c>
      <c r="E2014" s="40">
        <v>0</v>
      </c>
      <c r="F2014" s="40">
        <v>0</v>
      </c>
      <c r="G2014" s="40">
        <v>0</v>
      </c>
      <c r="H2014" s="40">
        <v>0</v>
      </c>
      <c r="I2014" s="40">
        <v>0</v>
      </c>
      <c r="J2014" s="40">
        <v>0</v>
      </c>
      <c r="K2014" s="40">
        <v>0</v>
      </c>
      <c r="L2014" s="40">
        <v>0</v>
      </c>
      <c r="M2014" s="40">
        <v>0</v>
      </c>
      <c r="N2014" s="40">
        <v>0</v>
      </c>
      <c r="O2014" s="40">
        <v>0</v>
      </c>
      <c r="P2014" s="141">
        <f t="shared" si="143"/>
        <v>0</v>
      </c>
    </row>
    <row r="2015" spans="1:16" hidden="1" x14ac:dyDescent="0.25">
      <c r="A2015" s="255" t="str">
        <f>IF(B2015=1,A1971,"")</f>
        <v/>
      </c>
      <c r="B2015" s="39" t="str">
        <f t="shared" si="142"/>
        <v/>
      </c>
      <c r="C2015" s="137">
        <f>VLOOKUP($Y$53,CAD!$J$7:$K$31,2,0)</f>
        <v>0</v>
      </c>
      <c r="D2015" s="40">
        <v>0</v>
      </c>
      <c r="E2015" s="40">
        <v>0</v>
      </c>
      <c r="F2015" s="40">
        <v>0</v>
      </c>
      <c r="G2015" s="40">
        <v>0</v>
      </c>
      <c r="H2015" s="40">
        <v>0</v>
      </c>
      <c r="I2015" s="40">
        <v>0</v>
      </c>
      <c r="J2015" s="40">
        <v>0</v>
      </c>
      <c r="K2015" s="40">
        <v>0</v>
      </c>
      <c r="L2015" s="40">
        <v>0</v>
      </c>
      <c r="M2015" s="40">
        <v>0</v>
      </c>
      <c r="N2015" s="40">
        <v>0</v>
      </c>
      <c r="O2015" s="40">
        <v>0</v>
      </c>
      <c r="P2015" s="141">
        <f t="shared" si="143"/>
        <v>0</v>
      </c>
    </row>
    <row r="2016" spans="1:16" hidden="1" x14ac:dyDescent="0.25">
      <c r="A2016" s="255" t="str">
        <f>IF(B2016=1,A1971,"")</f>
        <v/>
      </c>
      <c r="B2016" s="39" t="str">
        <f t="shared" si="142"/>
        <v/>
      </c>
      <c r="C2016" s="137">
        <f>VLOOKUP($Y$54,CAD!$J$7:$K$31,2,0)</f>
        <v>0</v>
      </c>
      <c r="D2016" s="40">
        <v>0</v>
      </c>
      <c r="E2016" s="40">
        <v>0</v>
      </c>
      <c r="F2016" s="40">
        <v>0</v>
      </c>
      <c r="G2016" s="40">
        <v>0</v>
      </c>
      <c r="H2016" s="40">
        <v>0</v>
      </c>
      <c r="I2016" s="40">
        <v>0</v>
      </c>
      <c r="J2016" s="40">
        <v>0</v>
      </c>
      <c r="K2016" s="40">
        <v>0</v>
      </c>
      <c r="L2016" s="40">
        <v>0</v>
      </c>
      <c r="M2016" s="40">
        <v>0</v>
      </c>
      <c r="N2016" s="40">
        <v>0</v>
      </c>
      <c r="O2016" s="40">
        <v>0</v>
      </c>
      <c r="P2016" s="141">
        <f t="shared" si="143"/>
        <v>0</v>
      </c>
    </row>
    <row r="2017" spans="1:17" hidden="1" x14ac:dyDescent="0.25">
      <c r="A2017" s="255" t="str">
        <f>IF(B2017=1,A1971,"")</f>
        <v/>
      </c>
      <c r="B2017" s="39" t="str">
        <f t="shared" si="142"/>
        <v/>
      </c>
      <c r="C2017" s="137">
        <f>VLOOKUP($Y$55,CAD!$J$7:$K$31,2,0)</f>
        <v>0</v>
      </c>
      <c r="D2017" s="40">
        <v>0</v>
      </c>
      <c r="E2017" s="40">
        <v>0</v>
      </c>
      <c r="F2017" s="40">
        <v>0</v>
      </c>
      <c r="G2017" s="40">
        <v>0</v>
      </c>
      <c r="H2017" s="40">
        <v>0</v>
      </c>
      <c r="I2017" s="40">
        <v>0</v>
      </c>
      <c r="J2017" s="40">
        <v>0</v>
      </c>
      <c r="K2017" s="40">
        <v>0</v>
      </c>
      <c r="L2017" s="40">
        <v>0</v>
      </c>
      <c r="M2017" s="40">
        <v>0</v>
      </c>
      <c r="N2017" s="40">
        <v>0</v>
      </c>
      <c r="O2017" s="40">
        <v>0</v>
      </c>
      <c r="P2017" s="141">
        <f t="shared" si="143"/>
        <v>0</v>
      </c>
    </row>
    <row r="2018" spans="1:17" hidden="1" x14ac:dyDescent="0.25">
      <c r="A2018" s="255" t="str">
        <f>IF(B2018=1,A1971,"")</f>
        <v/>
      </c>
      <c r="B2018" s="39" t="str">
        <f t="shared" si="142"/>
        <v/>
      </c>
      <c r="C2018" s="137">
        <f>VLOOKUP($Y$56,CAD!$J$7:$K$31,2,0)</f>
        <v>0</v>
      </c>
      <c r="D2018" s="40">
        <v>0</v>
      </c>
      <c r="E2018" s="40">
        <v>0</v>
      </c>
      <c r="F2018" s="40">
        <v>0</v>
      </c>
      <c r="G2018" s="40">
        <v>0</v>
      </c>
      <c r="H2018" s="40">
        <v>0</v>
      </c>
      <c r="I2018" s="40">
        <v>0</v>
      </c>
      <c r="J2018" s="40">
        <v>0</v>
      </c>
      <c r="K2018" s="40">
        <v>0</v>
      </c>
      <c r="L2018" s="40">
        <v>0</v>
      </c>
      <c r="M2018" s="40">
        <v>0</v>
      </c>
      <c r="N2018" s="40">
        <v>0</v>
      </c>
      <c r="O2018" s="40">
        <v>0</v>
      </c>
      <c r="P2018" s="141">
        <f t="shared" si="143"/>
        <v>0</v>
      </c>
    </row>
    <row r="2019" spans="1:17" hidden="1" x14ac:dyDescent="0.25">
      <c r="A2019" s="255" t="str">
        <f>IF(B2019=1,A1971,"")</f>
        <v/>
      </c>
      <c r="B2019" s="39" t="str">
        <f t="shared" si="142"/>
        <v/>
      </c>
      <c r="C2019" s="137">
        <f>VLOOKUP($Y$57,CAD!$J$7:$K$31,2,0)</f>
        <v>0</v>
      </c>
      <c r="D2019" s="40">
        <v>0</v>
      </c>
      <c r="E2019" s="40">
        <v>0</v>
      </c>
      <c r="F2019" s="40">
        <v>0</v>
      </c>
      <c r="G2019" s="40">
        <v>0</v>
      </c>
      <c r="H2019" s="40">
        <v>0</v>
      </c>
      <c r="I2019" s="40">
        <v>0</v>
      </c>
      <c r="J2019" s="40">
        <v>0</v>
      </c>
      <c r="K2019" s="40">
        <v>0</v>
      </c>
      <c r="L2019" s="40">
        <v>0</v>
      </c>
      <c r="M2019" s="40">
        <v>0</v>
      </c>
      <c r="N2019" s="40">
        <v>0</v>
      </c>
      <c r="O2019" s="40">
        <v>0</v>
      </c>
      <c r="P2019" s="141">
        <f t="shared" si="143"/>
        <v>0</v>
      </c>
    </row>
    <row r="2020" spans="1:17" hidden="1" x14ac:dyDescent="0.25">
      <c r="A2020" s="255" t="str">
        <f>IF(B2020=1,A1971,"")</f>
        <v/>
      </c>
      <c r="B2020" s="39" t="str">
        <f t="shared" si="142"/>
        <v/>
      </c>
      <c r="C2020" s="137">
        <f>VLOOKUP($Y$58,CAD!$J$7:$K$31,2,0)</f>
        <v>0</v>
      </c>
      <c r="D2020" s="40">
        <v>0</v>
      </c>
      <c r="E2020" s="40">
        <v>0</v>
      </c>
      <c r="F2020" s="40">
        <v>0</v>
      </c>
      <c r="G2020" s="40">
        <v>0</v>
      </c>
      <c r="H2020" s="40">
        <v>0</v>
      </c>
      <c r="I2020" s="40">
        <v>0</v>
      </c>
      <c r="J2020" s="40">
        <v>0</v>
      </c>
      <c r="K2020" s="40">
        <v>0</v>
      </c>
      <c r="L2020" s="40">
        <v>0</v>
      </c>
      <c r="M2020" s="40">
        <v>0</v>
      </c>
      <c r="N2020" s="40">
        <v>0</v>
      </c>
      <c r="O2020" s="40">
        <v>0</v>
      </c>
      <c r="P2020" s="141">
        <f t="shared" si="143"/>
        <v>0</v>
      </c>
    </row>
    <row r="2021" spans="1:17" hidden="1" x14ac:dyDescent="0.25">
      <c r="A2021" s="255" t="str">
        <f>IF(B2021=1,A1971,"")</f>
        <v/>
      </c>
      <c r="B2021" s="39" t="str">
        <f t="shared" si="142"/>
        <v/>
      </c>
      <c r="C2021" s="137">
        <f>VLOOKUP($Y$59,CAD!$J$7:$K$31,2,0)</f>
        <v>0</v>
      </c>
      <c r="D2021" s="40">
        <v>0</v>
      </c>
      <c r="E2021" s="40">
        <v>0</v>
      </c>
      <c r="F2021" s="40">
        <v>0</v>
      </c>
      <c r="G2021" s="40">
        <v>0</v>
      </c>
      <c r="H2021" s="40">
        <v>0</v>
      </c>
      <c r="I2021" s="40">
        <v>0</v>
      </c>
      <c r="J2021" s="40">
        <v>0</v>
      </c>
      <c r="K2021" s="40">
        <v>0</v>
      </c>
      <c r="L2021" s="40">
        <v>0</v>
      </c>
      <c r="M2021" s="40">
        <v>0</v>
      </c>
      <c r="N2021" s="40">
        <v>0</v>
      </c>
      <c r="O2021" s="40">
        <v>0</v>
      </c>
      <c r="P2021" s="141">
        <f t="shared" si="143"/>
        <v>0</v>
      </c>
    </row>
    <row r="2022" spans="1:17" hidden="1" x14ac:dyDescent="0.25">
      <c r="A2022" s="255">
        <f>A1969</f>
        <v>2055</v>
      </c>
    </row>
    <row r="2023" spans="1:17" hidden="1" x14ac:dyDescent="0.25">
      <c r="A2023" s="255">
        <f>A1969</f>
        <v>2055</v>
      </c>
      <c r="C2023" s="63" t="s">
        <v>204</v>
      </c>
      <c r="D2023" s="34">
        <f>D1969-D1971</f>
        <v>0</v>
      </c>
      <c r="E2023" s="34">
        <f t="shared" ref="E2023:P2023" si="144">E1969-E1971</f>
        <v>0</v>
      </c>
      <c r="F2023" s="34">
        <f t="shared" si="144"/>
        <v>0</v>
      </c>
      <c r="G2023" s="34">
        <f t="shared" si="144"/>
        <v>0</v>
      </c>
      <c r="H2023" s="34">
        <f t="shared" si="144"/>
        <v>0</v>
      </c>
      <c r="I2023" s="34">
        <f t="shared" si="144"/>
        <v>0</v>
      </c>
      <c r="J2023" s="34">
        <f t="shared" si="144"/>
        <v>0</v>
      </c>
      <c r="K2023" s="34">
        <f t="shared" si="144"/>
        <v>0</v>
      </c>
      <c r="L2023" s="34">
        <f t="shared" si="144"/>
        <v>0</v>
      </c>
      <c r="M2023" s="34">
        <f t="shared" si="144"/>
        <v>0</v>
      </c>
      <c r="N2023" s="34">
        <f t="shared" si="144"/>
        <v>0</v>
      </c>
      <c r="O2023" s="34">
        <f t="shared" si="144"/>
        <v>0</v>
      </c>
      <c r="P2023" s="34">
        <f t="shared" si="144"/>
        <v>0</v>
      </c>
    </row>
    <row r="2024" spans="1:17" hidden="1" x14ac:dyDescent="0.25"/>
    <row r="2025" spans="1:17" ht="15" hidden="1" customHeight="1" thickBot="1" x14ac:dyDescent="0.3">
      <c r="A2025" s="255">
        <f>A1969+1</f>
        <v>2056</v>
      </c>
      <c r="B2025" s="41"/>
      <c r="C2025" s="147" t="s">
        <v>202</v>
      </c>
      <c r="D2025" s="148">
        <f>PREV_R!D2061</f>
        <v>0</v>
      </c>
      <c r="E2025" s="148">
        <f>PREV_R!E2061</f>
        <v>0</v>
      </c>
      <c r="F2025" s="148">
        <f>PREV_R!F2061</f>
        <v>0</v>
      </c>
      <c r="G2025" s="148">
        <f>PREV_R!G2061</f>
        <v>0</v>
      </c>
      <c r="H2025" s="148">
        <f>PREV_R!H2061</f>
        <v>0</v>
      </c>
      <c r="I2025" s="148">
        <f>PREV_R!I2061</f>
        <v>0</v>
      </c>
      <c r="J2025" s="148">
        <f>PREV_R!J2061</f>
        <v>0</v>
      </c>
      <c r="K2025" s="148">
        <f>PREV_R!K2061</f>
        <v>0</v>
      </c>
      <c r="L2025" s="148">
        <f>PREV_R!L2061</f>
        <v>0</v>
      </c>
      <c r="M2025" s="148">
        <f>PREV_R!M2061</f>
        <v>0</v>
      </c>
      <c r="N2025" s="148">
        <f>PREV_R!N2061</f>
        <v>0</v>
      </c>
      <c r="O2025" s="148">
        <f>PREV_R!O2061</f>
        <v>0</v>
      </c>
      <c r="P2025" s="148">
        <f>SUM(D2025:O2025)</f>
        <v>0</v>
      </c>
      <c r="Q2025" s="9"/>
    </row>
    <row r="2026" spans="1:17" ht="15" hidden="1" customHeight="1" x14ac:dyDescent="0.25">
      <c r="A2026" s="255">
        <f>A2025</f>
        <v>2056</v>
      </c>
      <c r="B2026" s="41"/>
      <c r="C2026" s="107"/>
      <c r="D2026" s="107"/>
      <c r="E2026" s="107"/>
      <c r="F2026" s="107"/>
      <c r="G2026" s="107"/>
      <c r="H2026" s="107"/>
      <c r="I2026" s="107"/>
      <c r="J2026" s="107"/>
      <c r="K2026" s="107"/>
      <c r="L2026" s="107"/>
      <c r="M2026" s="107"/>
      <c r="N2026" s="107"/>
      <c r="O2026" s="107"/>
      <c r="P2026" s="107"/>
      <c r="Q2026" s="9"/>
    </row>
    <row r="2027" spans="1:17" ht="15" hidden="1" customHeight="1" thickBot="1" x14ac:dyDescent="0.3">
      <c r="A2027" s="255">
        <f>A2025</f>
        <v>2056</v>
      </c>
      <c r="B2027" s="41"/>
      <c r="C2027" s="131" t="s">
        <v>203</v>
      </c>
      <c r="D2027" s="132">
        <f>SUM(D2028:D2077)</f>
        <v>0</v>
      </c>
      <c r="E2027" s="132">
        <f t="shared" ref="E2027:O2027" si="145">SUM(E2028:E2077)</f>
        <v>0</v>
      </c>
      <c r="F2027" s="132">
        <f t="shared" si="145"/>
        <v>0</v>
      </c>
      <c r="G2027" s="132">
        <f t="shared" si="145"/>
        <v>0</v>
      </c>
      <c r="H2027" s="132">
        <f t="shared" si="145"/>
        <v>0</v>
      </c>
      <c r="I2027" s="132">
        <f t="shared" si="145"/>
        <v>0</v>
      </c>
      <c r="J2027" s="132">
        <f t="shared" si="145"/>
        <v>0</v>
      </c>
      <c r="K2027" s="132">
        <f t="shared" si="145"/>
        <v>0</v>
      </c>
      <c r="L2027" s="132">
        <f t="shared" si="145"/>
        <v>0</v>
      </c>
      <c r="M2027" s="132">
        <f t="shared" si="145"/>
        <v>0</v>
      </c>
      <c r="N2027" s="132">
        <f t="shared" si="145"/>
        <v>0</v>
      </c>
      <c r="O2027" s="132">
        <f t="shared" si="145"/>
        <v>0</v>
      </c>
      <c r="P2027" s="132">
        <f>SUM(D2027:O2027)</f>
        <v>0</v>
      </c>
      <c r="Q2027" s="9"/>
    </row>
    <row r="2028" spans="1:17" hidden="1" x14ac:dyDescent="0.25">
      <c r="A2028" s="255" t="str">
        <f>IF(B2028=1,A2027,"")</f>
        <v/>
      </c>
      <c r="B2028" s="39" t="str">
        <f>IF(C2028&lt;&gt;0,1,"")</f>
        <v/>
      </c>
      <c r="C2028" s="138">
        <f>VLOOKUP($Y$10,CAD!$H$7:$I$31,2,0)</f>
        <v>0</v>
      </c>
      <c r="D2028" s="139">
        <v>0</v>
      </c>
      <c r="E2028" s="139">
        <v>0</v>
      </c>
      <c r="F2028" s="139">
        <v>0</v>
      </c>
      <c r="G2028" s="139">
        <v>0</v>
      </c>
      <c r="H2028" s="139">
        <v>0</v>
      </c>
      <c r="I2028" s="139">
        <v>0</v>
      </c>
      <c r="J2028" s="139">
        <v>0</v>
      </c>
      <c r="K2028" s="139">
        <v>0</v>
      </c>
      <c r="L2028" s="139">
        <v>0</v>
      </c>
      <c r="M2028" s="139">
        <v>0</v>
      </c>
      <c r="N2028" s="139">
        <v>0</v>
      </c>
      <c r="O2028" s="139">
        <v>0</v>
      </c>
      <c r="P2028" s="140">
        <f>SUM(D2028:O2028)</f>
        <v>0</v>
      </c>
    </row>
    <row r="2029" spans="1:17" hidden="1" x14ac:dyDescent="0.25">
      <c r="A2029" s="255" t="str">
        <f>IF(B2029=1,A2027,"")</f>
        <v/>
      </c>
      <c r="B2029" s="39" t="str">
        <f t="shared" ref="B2029:B2077" si="146">IF(C2029&lt;&gt;0,1,"")</f>
        <v/>
      </c>
      <c r="C2029" s="138">
        <f>VLOOKUP($Y$11,CAD!$H$7:$I$31,2,0)</f>
        <v>0</v>
      </c>
      <c r="D2029" s="40">
        <v>0</v>
      </c>
      <c r="E2029" s="40">
        <v>0</v>
      </c>
      <c r="F2029" s="40">
        <v>0</v>
      </c>
      <c r="G2029" s="40">
        <v>0</v>
      </c>
      <c r="H2029" s="40">
        <v>0</v>
      </c>
      <c r="I2029" s="40">
        <v>0</v>
      </c>
      <c r="J2029" s="40">
        <v>0</v>
      </c>
      <c r="K2029" s="40">
        <v>0</v>
      </c>
      <c r="L2029" s="40">
        <v>0</v>
      </c>
      <c r="M2029" s="40">
        <v>0</v>
      </c>
      <c r="N2029" s="40">
        <v>0</v>
      </c>
      <c r="O2029" s="40">
        <v>0</v>
      </c>
      <c r="P2029" s="141">
        <f t="shared" ref="P2029:P2077" si="147">SUM(D2029:O2029)</f>
        <v>0</v>
      </c>
    </row>
    <row r="2030" spans="1:17" hidden="1" x14ac:dyDescent="0.25">
      <c r="A2030" s="255" t="str">
        <f>IF(B2030=1,A2027,"")</f>
        <v/>
      </c>
      <c r="B2030" s="39" t="str">
        <f t="shared" si="146"/>
        <v/>
      </c>
      <c r="C2030" s="138">
        <f>VLOOKUP($Y$12,CAD!$H$7:$I$31,2,0)</f>
        <v>0</v>
      </c>
      <c r="D2030" s="40">
        <v>0</v>
      </c>
      <c r="E2030" s="40">
        <v>0</v>
      </c>
      <c r="F2030" s="40">
        <v>0</v>
      </c>
      <c r="G2030" s="40">
        <v>0</v>
      </c>
      <c r="H2030" s="40">
        <v>0</v>
      </c>
      <c r="I2030" s="40">
        <v>0</v>
      </c>
      <c r="J2030" s="40">
        <v>0</v>
      </c>
      <c r="K2030" s="40">
        <v>0</v>
      </c>
      <c r="L2030" s="40">
        <v>0</v>
      </c>
      <c r="M2030" s="40">
        <v>0</v>
      </c>
      <c r="N2030" s="40">
        <v>0</v>
      </c>
      <c r="O2030" s="40">
        <v>0</v>
      </c>
      <c r="P2030" s="141">
        <f t="shared" si="147"/>
        <v>0</v>
      </c>
    </row>
    <row r="2031" spans="1:17" hidden="1" x14ac:dyDescent="0.25">
      <c r="A2031" s="255" t="str">
        <f>IF(B2031=1,A2027,"")</f>
        <v/>
      </c>
      <c r="B2031" s="39" t="str">
        <f t="shared" si="146"/>
        <v/>
      </c>
      <c r="C2031" s="138">
        <f>VLOOKUP($Y$13,CAD!$H$7:$I$31,2,0)</f>
        <v>0</v>
      </c>
      <c r="D2031" s="40">
        <v>0</v>
      </c>
      <c r="E2031" s="40">
        <v>0</v>
      </c>
      <c r="F2031" s="40">
        <v>0</v>
      </c>
      <c r="G2031" s="40">
        <v>0</v>
      </c>
      <c r="H2031" s="40">
        <v>0</v>
      </c>
      <c r="I2031" s="40">
        <v>0</v>
      </c>
      <c r="J2031" s="40">
        <v>0</v>
      </c>
      <c r="K2031" s="40">
        <v>0</v>
      </c>
      <c r="L2031" s="40">
        <v>0</v>
      </c>
      <c r="M2031" s="40">
        <v>0</v>
      </c>
      <c r="N2031" s="40">
        <v>0</v>
      </c>
      <c r="O2031" s="40">
        <v>0</v>
      </c>
      <c r="P2031" s="141">
        <f t="shared" si="147"/>
        <v>0</v>
      </c>
    </row>
    <row r="2032" spans="1:17" hidden="1" x14ac:dyDescent="0.25">
      <c r="A2032" s="255" t="str">
        <f>IF(B2032=1,A2027,"")</f>
        <v/>
      </c>
      <c r="B2032" s="39" t="str">
        <f t="shared" si="146"/>
        <v/>
      </c>
      <c r="C2032" s="138">
        <f>VLOOKUP($Y$14,CAD!$H$7:$I$31,2,0)</f>
        <v>0</v>
      </c>
      <c r="D2032" s="40">
        <v>0</v>
      </c>
      <c r="E2032" s="40">
        <v>0</v>
      </c>
      <c r="F2032" s="40">
        <v>0</v>
      </c>
      <c r="G2032" s="40">
        <v>0</v>
      </c>
      <c r="H2032" s="40">
        <v>0</v>
      </c>
      <c r="I2032" s="40">
        <v>0</v>
      </c>
      <c r="J2032" s="40">
        <v>0</v>
      </c>
      <c r="K2032" s="40">
        <v>0</v>
      </c>
      <c r="L2032" s="40">
        <v>0</v>
      </c>
      <c r="M2032" s="40">
        <v>0</v>
      </c>
      <c r="N2032" s="40">
        <v>0</v>
      </c>
      <c r="O2032" s="40">
        <v>0</v>
      </c>
      <c r="P2032" s="141">
        <f t="shared" si="147"/>
        <v>0</v>
      </c>
    </row>
    <row r="2033" spans="1:16" hidden="1" x14ac:dyDescent="0.25">
      <c r="A2033" s="255" t="str">
        <f>IF(B2033=1,A2027,"")</f>
        <v/>
      </c>
      <c r="B2033" s="39" t="str">
        <f t="shared" si="146"/>
        <v/>
      </c>
      <c r="C2033" s="138">
        <f>VLOOKUP($Y$15,CAD!$H$7:$I$31,2,0)</f>
        <v>0</v>
      </c>
      <c r="D2033" s="40">
        <v>0</v>
      </c>
      <c r="E2033" s="40">
        <v>0</v>
      </c>
      <c r="F2033" s="40">
        <v>0</v>
      </c>
      <c r="G2033" s="40">
        <v>0</v>
      </c>
      <c r="H2033" s="40">
        <v>0</v>
      </c>
      <c r="I2033" s="40">
        <v>0</v>
      </c>
      <c r="J2033" s="40">
        <v>0</v>
      </c>
      <c r="K2033" s="40">
        <v>0</v>
      </c>
      <c r="L2033" s="40">
        <v>0</v>
      </c>
      <c r="M2033" s="40">
        <v>0</v>
      </c>
      <c r="N2033" s="40">
        <v>0</v>
      </c>
      <c r="O2033" s="40">
        <v>0</v>
      </c>
      <c r="P2033" s="141">
        <f t="shared" si="147"/>
        <v>0</v>
      </c>
    </row>
    <row r="2034" spans="1:16" hidden="1" x14ac:dyDescent="0.25">
      <c r="A2034" s="255" t="str">
        <f>IF(B2034=1,A2027,"")</f>
        <v/>
      </c>
      <c r="B2034" s="39" t="str">
        <f t="shared" si="146"/>
        <v/>
      </c>
      <c r="C2034" s="138">
        <f>VLOOKUP($Y$16,CAD!$H$7:$I$31,2,0)</f>
        <v>0</v>
      </c>
      <c r="D2034" s="40">
        <v>0</v>
      </c>
      <c r="E2034" s="40">
        <v>0</v>
      </c>
      <c r="F2034" s="40">
        <v>0</v>
      </c>
      <c r="G2034" s="40">
        <v>0</v>
      </c>
      <c r="H2034" s="40">
        <v>0</v>
      </c>
      <c r="I2034" s="40">
        <v>0</v>
      </c>
      <c r="J2034" s="40">
        <v>0</v>
      </c>
      <c r="K2034" s="40">
        <v>0</v>
      </c>
      <c r="L2034" s="40">
        <v>0</v>
      </c>
      <c r="M2034" s="40">
        <v>0</v>
      </c>
      <c r="N2034" s="40">
        <v>0</v>
      </c>
      <c r="O2034" s="40">
        <v>0</v>
      </c>
      <c r="P2034" s="141">
        <f t="shared" si="147"/>
        <v>0</v>
      </c>
    </row>
    <row r="2035" spans="1:16" hidden="1" x14ac:dyDescent="0.25">
      <c r="A2035" s="255" t="str">
        <f>IF(B2035=1,A2027,"")</f>
        <v/>
      </c>
      <c r="B2035" s="39" t="str">
        <f t="shared" si="146"/>
        <v/>
      </c>
      <c r="C2035" s="138">
        <f>VLOOKUP($Y$17,CAD!$H$7:$I$31,2,0)</f>
        <v>0</v>
      </c>
      <c r="D2035" s="40">
        <v>0</v>
      </c>
      <c r="E2035" s="40">
        <v>0</v>
      </c>
      <c r="F2035" s="40">
        <v>0</v>
      </c>
      <c r="G2035" s="40">
        <v>0</v>
      </c>
      <c r="H2035" s="40">
        <v>0</v>
      </c>
      <c r="I2035" s="40">
        <v>0</v>
      </c>
      <c r="J2035" s="40">
        <v>0</v>
      </c>
      <c r="K2035" s="40">
        <v>0</v>
      </c>
      <c r="L2035" s="40">
        <v>0</v>
      </c>
      <c r="M2035" s="40">
        <v>0</v>
      </c>
      <c r="N2035" s="40">
        <v>0</v>
      </c>
      <c r="O2035" s="40">
        <v>0</v>
      </c>
      <c r="P2035" s="141">
        <f t="shared" si="147"/>
        <v>0</v>
      </c>
    </row>
    <row r="2036" spans="1:16" hidden="1" x14ac:dyDescent="0.25">
      <c r="A2036" s="255" t="str">
        <f>IF(B2036=1,A2027,"")</f>
        <v/>
      </c>
      <c r="B2036" s="39" t="str">
        <f t="shared" si="146"/>
        <v/>
      </c>
      <c r="C2036" s="138">
        <f>VLOOKUP($Y$18,CAD!$H$7:$I$31,2,0)</f>
        <v>0</v>
      </c>
      <c r="D2036" s="40">
        <v>0</v>
      </c>
      <c r="E2036" s="40">
        <v>0</v>
      </c>
      <c r="F2036" s="40">
        <v>0</v>
      </c>
      <c r="G2036" s="40">
        <v>0</v>
      </c>
      <c r="H2036" s="40">
        <v>0</v>
      </c>
      <c r="I2036" s="40">
        <v>0</v>
      </c>
      <c r="J2036" s="40">
        <v>0</v>
      </c>
      <c r="K2036" s="40">
        <v>0</v>
      </c>
      <c r="L2036" s="40">
        <v>0</v>
      </c>
      <c r="M2036" s="40">
        <v>0</v>
      </c>
      <c r="N2036" s="40">
        <v>0</v>
      </c>
      <c r="O2036" s="40">
        <v>0</v>
      </c>
      <c r="P2036" s="141">
        <f t="shared" si="147"/>
        <v>0</v>
      </c>
    </row>
    <row r="2037" spans="1:16" hidden="1" x14ac:dyDescent="0.25">
      <c r="A2037" s="255" t="str">
        <f>IF(B2037=1,A2027,"")</f>
        <v/>
      </c>
      <c r="B2037" s="39" t="str">
        <f t="shared" si="146"/>
        <v/>
      </c>
      <c r="C2037" s="138">
        <f>VLOOKUP($Y$19,CAD!$H$7:$I$31,2,0)</f>
        <v>0</v>
      </c>
      <c r="D2037" s="40">
        <v>0</v>
      </c>
      <c r="E2037" s="40">
        <v>0</v>
      </c>
      <c r="F2037" s="40">
        <v>0</v>
      </c>
      <c r="G2037" s="40">
        <v>0</v>
      </c>
      <c r="H2037" s="40">
        <v>0</v>
      </c>
      <c r="I2037" s="40">
        <v>0</v>
      </c>
      <c r="J2037" s="40">
        <v>0</v>
      </c>
      <c r="K2037" s="40">
        <v>0</v>
      </c>
      <c r="L2037" s="40">
        <v>0</v>
      </c>
      <c r="M2037" s="40">
        <v>0</v>
      </c>
      <c r="N2037" s="40">
        <v>0</v>
      </c>
      <c r="O2037" s="40">
        <v>0</v>
      </c>
      <c r="P2037" s="141">
        <f t="shared" si="147"/>
        <v>0</v>
      </c>
    </row>
    <row r="2038" spans="1:16" hidden="1" x14ac:dyDescent="0.25">
      <c r="A2038" s="255" t="str">
        <f>IF(B2038=1,A2027,"")</f>
        <v/>
      </c>
      <c r="B2038" s="39" t="str">
        <f t="shared" si="146"/>
        <v/>
      </c>
      <c r="C2038" s="138">
        <f>VLOOKUP($Y$20,CAD!$H$7:$I$31,2,0)</f>
        <v>0</v>
      </c>
      <c r="D2038" s="40">
        <v>0</v>
      </c>
      <c r="E2038" s="40">
        <v>0</v>
      </c>
      <c r="F2038" s="40">
        <v>0</v>
      </c>
      <c r="G2038" s="40">
        <v>0</v>
      </c>
      <c r="H2038" s="40">
        <v>0</v>
      </c>
      <c r="I2038" s="40">
        <v>0</v>
      </c>
      <c r="J2038" s="40">
        <v>0</v>
      </c>
      <c r="K2038" s="40">
        <v>0</v>
      </c>
      <c r="L2038" s="40">
        <v>0</v>
      </c>
      <c r="M2038" s="40">
        <v>0</v>
      </c>
      <c r="N2038" s="40">
        <v>0</v>
      </c>
      <c r="O2038" s="40">
        <v>0</v>
      </c>
      <c r="P2038" s="141">
        <f t="shared" si="147"/>
        <v>0</v>
      </c>
    </row>
    <row r="2039" spans="1:16" hidden="1" x14ac:dyDescent="0.25">
      <c r="A2039" s="255" t="str">
        <f>IF(B2039=1,A2027,"")</f>
        <v/>
      </c>
      <c r="B2039" s="39" t="str">
        <f t="shared" si="146"/>
        <v/>
      </c>
      <c r="C2039" s="138">
        <f>VLOOKUP($Y$21,CAD!$H$7:$I$31,2,0)</f>
        <v>0</v>
      </c>
      <c r="D2039" s="40">
        <v>0</v>
      </c>
      <c r="E2039" s="40">
        <v>0</v>
      </c>
      <c r="F2039" s="40">
        <v>0</v>
      </c>
      <c r="G2039" s="40">
        <v>0</v>
      </c>
      <c r="H2039" s="40">
        <v>0</v>
      </c>
      <c r="I2039" s="40">
        <v>0</v>
      </c>
      <c r="J2039" s="40">
        <v>0</v>
      </c>
      <c r="K2039" s="40">
        <v>0</v>
      </c>
      <c r="L2039" s="40">
        <v>0</v>
      </c>
      <c r="M2039" s="40">
        <v>0</v>
      </c>
      <c r="N2039" s="40">
        <v>0</v>
      </c>
      <c r="O2039" s="40">
        <v>0</v>
      </c>
      <c r="P2039" s="141">
        <f t="shared" si="147"/>
        <v>0</v>
      </c>
    </row>
    <row r="2040" spans="1:16" hidden="1" x14ac:dyDescent="0.25">
      <c r="A2040" s="255" t="str">
        <f>IF(B2040=1,A2027,"")</f>
        <v/>
      </c>
      <c r="B2040" s="39" t="str">
        <f t="shared" si="146"/>
        <v/>
      </c>
      <c r="C2040" s="138">
        <f>VLOOKUP($Y$22,CAD!$H$7:$I$31,2,0)</f>
        <v>0</v>
      </c>
      <c r="D2040" s="40">
        <v>0</v>
      </c>
      <c r="E2040" s="40">
        <v>0</v>
      </c>
      <c r="F2040" s="40">
        <v>0</v>
      </c>
      <c r="G2040" s="40">
        <v>0</v>
      </c>
      <c r="H2040" s="40">
        <v>0</v>
      </c>
      <c r="I2040" s="40">
        <v>0</v>
      </c>
      <c r="J2040" s="40">
        <v>0</v>
      </c>
      <c r="K2040" s="40">
        <v>0</v>
      </c>
      <c r="L2040" s="40">
        <v>0</v>
      </c>
      <c r="M2040" s="40">
        <v>0</v>
      </c>
      <c r="N2040" s="40">
        <v>0</v>
      </c>
      <c r="O2040" s="40">
        <v>0</v>
      </c>
      <c r="P2040" s="141">
        <f t="shared" si="147"/>
        <v>0</v>
      </c>
    </row>
    <row r="2041" spans="1:16" hidden="1" x14ac:dyDescent="0.25">
      <c r="A2041" s="255" t="str">
        <f>IF(B2041=1,A2027,"")</f>
        <v/>
      </c>
      <c r="B2041" s="39" t="str">
        <f t="shared" si="146"/>
        <v/>
      </c>
      <c r="C2041" s="138">
        <f>VLOOKUP($Y$23,CAD!$H$7:$I$31,2,0)</f>
        <v>0</v>
      </c>
      <c r="D2041" s="40">
        <v>0</v>
      </c>
      <c r="E2041" s="40">
        <v>0</v>
      </c>
      <c r="F2041" s="40">
        <v>0</v>
      </c>
      <c r="G2041" s="40">
        <v>0</v>
      </c>
      <c r="H2041" s="40">
        <v>0</v>
      </c>
      <c r="I2041" s="40">
        <v>0</v>
      </c>
      <c r="J2041" s="40">
        <v>0</v>
      </c>
      <c r="K2041" s="40">
        <v>0</v>
      </c>
      <c r="L2041" s="40">
        <v>0</v>
      </c>
      <c r="M2041" s="40">
        <v>0</v>
      </c>
      <c r="N2041" s="40">
        <v>0</v>
      </c>
      <c r="O2041" s="40">
        <v>0</v>
      </c>
      <c r="P2041" s="141">
        <f t="shared" si="147"/>
        <v>0</v>
      </c>
    </row>
    <row r="2042" spans="1:16" hidden="1" x14ac:dyDescent="0.25">
      <c r="A2042" s="255" t="str">
        <f>IF(B2042=1,A2027,"")</f>
        <v/>
      </c>
      <c r="B2042" s="39" t="str">
        <f t="shared" si="146"/>
        <v/>
      </c>
      <c r="C2042" s="138">
        <f>VLOOKUP($Y$24,CAD!$H$7:$I$31,2,0)</f>
        <v>0</v>
      </c>
      <c r="D2042" s="40">
        <v>0</v>
      </c>
      <c r="E2042" s="40">
        <v>0</v>
      </c>
      <c r="F2042" s="40">
        <v>0</v>
      </c>
      <c r="G2042" s="40">
        <v>0</v>
      </c>
      <c r="H2042" s="40">
        <v>0</v>
      </c>
      <c r="I2042" s="40">
        <v>0</v>
      </c>
      <c r="J2042" s="40">
        <v>0</v>
      </c>
      <c r="K2042" s="40">
        <v>0</v>
      </c>
      <c r="L2042" s="40">
        <v>0</v>
      </c>
      <c r="M2042" s="40">
        <v>0</v>
      </c>
      <c r="N2042" s="40">
        <v>0</v>
      </c>
      <c r="O2042" s="40">
        <v>0</v>
      </c>
      <c r="P2042" s="141">
        <f t="shared" si="147"/>
        <v>0</v>
      </c>
    </row>
    <row r="2043" spans="1:16" hidden="1" x14ac:dyDescent="0.25">
      <c r="A2043" s="255" t="str">
        <f>IF(B2043=1,A2027,"")</f>
        <v/>
      </c>
      <c r="B2043" s="39" t="str">
        <f t="shared" si="146"/>
        <v/>
      </c>
      <c r="C2043" s="138">
        <f>VLOOKUP($Y$25,CAD!$H$7:$I$31,2,0)</f>
        <v>0</v>
      </c>
      <c r="D2043" s="40">
        <v>0</v>
      </c>
      <c r="E2043" s="40">
        <v>0</v>
      </c>
      <c r="F2043" s="40">
        <v>0</v>
      </c>
      <c r="G2043" s="40">
        <v>0</v>
      </c>
      <c r="H2043" s="40">
        <v>0</v>
      </c>
      <c r="I2043" s="40">
        <v>0</v>
      </c>
      <c r="J2043" s="40">
        <v>0</v>
      </c>
      <c r="K2043" s="40">
        <v>0</v>
      </c>
      <c r="L2043" s="40">
        <v>0</v>
      </c>
      <c r="M2043" s="40">
        <v>0</v>
      </c>
      <c r="N2043" s="40">
        <v>0</v>
      </c>
      <c r="O2043" s="40">
        <v>0</v>
      </c>
      <c r="P2043" s="141">
        <f t="shared" si="147"/>
        <v>0</v>
      </c>
    </row>
    <row r="2044" spans="1:16" hidden="1" x14ac:dyDescent="0.25">
      <c r="A2044" s="255" t="str">
        <f>IF(B2044=1,A2027,"")</f>
        <v/>
      </c>
      <c r="B2044" s="39" t="str">
        <f t="shared" si="146"/>
        <v/>
      </c>
      <c r="C2044" s="138">
        <f>VLOOKUP($Y$26,CAD!$H$7:$I$31,2,0)</f>
        <v>0</v>
      </c>
      <c r="D2044" s="40">
        <v>0</v>
      </c>
      <c r="E2044" s="40">
        <v>0</v>
      </c>
      <c r="F2044" s="40">
        <v>0</v>
      </c>
      <c r="G2044" s="40">
        <v>0</v>
      </c>
      <c r="H2044" s="40">
        <v>0</v>
      </c>
      <c r="I2044" s="40">
        <v>0</v>
      </c>
      <c r="J2044" s="40">
        <v>0</v>
      </c>
      <c r="K2044" s="40">
        <v>0</v>
      </c>
      <c r="L2044" s="40">
        <v>0</v>
      </c>
      <c r="M2044" s="40">
        <v>0</v>
      </c>
      <c r="N2044" s="40">
        <v>0</v>
      </c>
      <c r="O2044" s="40">
        <v>0</v>
      </c>
      <c r="P2044" s="141">
        <f t="shared" si="147"/>
        <v>0</v>
      </c>
    </row>
    <row r="2045" spans="1:16" hidden="1" x14ac:dyDescent="0.25">
      <c r="A2045" s="255" t="str">
        <f>IF(B2045=1,A2027,"")</f>
        <v/>
      </c>
      <c r="B2045" s="39" t="str">
        <f t="shared" si="146"/>
        <v/>
      </c>
      <c r="C2045" s="138">
        <f>VLOOKUP($Y$27,CAD!$H$7:$I$31,2,0)</f>
        <v>0</v>
      </c>
      <c r="D2045" s="40">
        <v>0</v>
      </c>
      <c r="E2045" s="40">
        <v>0</v>
      </c>
      <c r="F2045" s="40">
        <v>0</v>
      </c>
      <c r="G2045" s="40">
        <v>0</v>
      </c>
      <c r="H2045" s="40">
        <v>0</v>
      </c>
      <c r="I2045" s="40">
        <v>0</v>
      </c>
      <c r="J2045" s="40">
        <v>0</v>
      </c>
      <c r="K2045" s="40">
        <v>0</v>
      </c>
      <c r="L2045" s="40">
        <v>0</v>
      </c>
      <c r="M2045" s="40">
        <v>0</v>
      </c>
      <c r="N2045" s="40">
        <v>0</v>
      </c>
      <c r="O2045" s="40">
        <v>0</v>
      </c>
      <c r="P2045" s="141">
        <f t="shared" si="147"/>
        <v>0</v>
      </c>
    </row>
    <row r="2046" spans="1:16" hidden="1" x14ac:dyDescent="0.25">
      <c r="A2046" s="255" t="str">
        <f>IF(B2046=1,A2027,"")</f>
        <v/>
      </c>
      <c r="B2046" s="39" t="str">
        <f t="shared" si="146"/>
        <v/>
      </c>
      <c r="C2046" s="138">
        <f>VLOOKUP($Y$28,CAD!$H$7:$I$31,2,0)</f>
        <v>0</v>
      </c>
      <c r="D2046" s="40">
        <v>0</v>
      </c>
      <c r="E2046" s="40">
        <v>0</v>
      </c>
      <c r="F2046" s="40">
        <v>0</v>
      </c>
      <c r="G2046" s="40">
        <v>0</v>
      </c>
      <c r="H2046" s="40">
        <v>0</v>
      </c>
      <c r="I2046" s="40">
        <v>0</v>
      </c>
      <c r="J2046" s="40">
        <v>0</v>
      </c>
      <c r="K2046" s="40">
        <v>0</v>
      </c>
      <c r="L2046" s="40">
        <v>0</v>
      </c>
      <c r="M2046" s="40">
        <v>0</v>
      </c>
      <c r="N2046" s="40">
        <v>0</v>
      </c>
      <c r="O2046" s="40">
        <v>0</v>
      </c>
      <c r="P2046" s="141">
        <f t="shared" si="147"/>
        <v>0</v>
      </c>
    </row>
    <row r="2047" spans="1:16" hidden="1" x14ac:dyDescent="0.25">
      <c r="A2047" s="255" t="str">
        <f>IF(B2047=1,A2027,"")</f>
        <v/>
      </c>
      <c r="B2047" s="39" t="str">
        <f t="shared" si="146"/>
        <v/>
      </c>
      <c r="C2047" s="138">
        <f>VLOOKUP($Y$29,CAD!$H$7:$I$31,2,0)</f>
        <v>0</v>
      </c>
      <c r="D2047" s="40">
        <v>0</v>
      </c>
      <c r="E2047" s="40">
        <v>0</v>
      </c>
      <c r="F2047" s="40">
        <v>0</v>
      </c>
      <c r="G2047" s="40">
        <v>0</v>
      </c>
      <c r="H2047" s="40">
        <v>0</v>
      </c>
      <c r="I2047" s="40">
        <v>0</v>
      </c>
      <c r="J2047" s="40">
        <v>0</v>
      </c>
      <c r="K2047" s="40">
        <v>0</v>
      </c>
      <c r="L2047" s="40">
        <v>0</v>
      </c>
      <c r="M2047" s="40">
        <v>0</v>
      </c>
      <c r="N2047" s="40">
        <v>0</v>
      </c>
      <c r="O2047" s="40">
        <v>0</v>
      </c>
      <c r="P2047" s="141">
        <f t="shared" si="147"/>
        <v>0</v>
      </c>
    </row>
    <row r="2048" spans="1:16" hidden="1" x14ac:dyDescent="0.25">
      <c r="A2048" s="255" t="str">
        <f>IF(B2048=1,A2027,"")</f>
        <v/>
      </c>
      <c r="B2048" s="39" t="str">
        <f t="shared" si="146"/>
        <v/>
      </c>
      <c r="C2048" s="138">
        <f>VLOOKUP($Y$30,CAD!$H$7:$I$31,2,0)</f>
        <v>0</v>
      </c>
      <c r="D2048" s="40">
        <v>0</v>
      </c>
      <c r="E2048" s="40">
        <v>0</v>
      </c>
      <c r="F2048" s="40">
        <v>0</v>
      </c>
      <c r="G2048" s="40">
        <v>0</v>
      </c>
      <c r="H2048" s="40">
        <v>0</v>
      </c>
      <c r="I2048" s="40">
        <v>0</v>
      </c>
      <c r="J2048" s="40">
        <v>0</v>
      </c>
      <c r="K2048" s="40">
        <v>0</v>
      </c>
      <c r="L2048" s="40">
        <v>0</v>
      </c>
      <c r="M2048" s="40">
        <v>0</v>
      </c>
      <c r="N2048" s="40">
        <v>0</v>
      </c>
      <c r="O2048" s="40">
        <v>0</v>
      </c>
      <c r="P2048" s="141">
        <f t="shared" si="147"/>
        <v>0</v>
      </c>
    </row>
    <row r="2049" spans="1:16" hidden="1" x14ac:dyDescent="0.25">
      <c r="A2049" s="255" t="str">
        <f>IF(B2049=1,A2027,"")</f>
        <v/>
      </c>
      <c r="B2049" s="39" t="str">
        <f t="shared" si="146"/>
        <v/>
      </c>
      <c r="C2049" s="138">
        <f>VLOOKUP($Y$31,CAD!$H$7:$I$31,2,0)</f>
        <v>0</v>
      </c>
      <c r="D2049" s="40">
        <v>0</v>
      </c>
      <c r="E2049" s="40">
        <v>0</v>
      </c>
      <c r="F2049" s="40">
        <v>0</v>
      </c>
      <c r="G2049" s="40">
        <v>0</v>
      </c>
      <c r="H2049" s="40">
        <v>0</v>
      </c>
      <c r="I2049" s="40">
        <v>0</v>
      </c>
      <c r="J2049" s="40">
        <v>0</v>
      </c>
      <c r="K2049" s="40">
        <v>0</v>
      </c>
      <c r="L2049" s="40">
        <v>0</v>
      </c>
      <c r="M2049" s="40">
        <v>0</v>
      </c>
      <c r="N2049" s="40">
        <v>0</v>
      </c>
      <c r="O2049" s="40">
        <v>0</v>
      </c>
      <c r="P2049" s="141">
        <f t="shared" si="147"/>
        <v>0</v>
      </c>
    </row>
    <row r="2050" spans="1:16" hidden="1" x14ac:dyDescent="0.25">
      <c r="A2050" s="255" t="str">
        <f>IF(B2050=1,A2027,"")</f>
        <v/>
      </c>
      <c r="B2050" s="39" t="str">
        <f t="shared" si="146"/>
        <v/>
      </c>
      <c r="C2050" s="138">
        <f>VLOOKUP($Y$32,CAD!$H$7:$I$31,2,0)</f>
        <v>0</v>
      </c>
      <c r="D2050" s="40">
        <v>0</v>
      </c>
      <c r="E2050" s="40">
        <v>0</v>
      </c>
      <c r="F2050" s="40">
        <v>0</v>
      </c>
      <c r="G2050" s="40">
        <v>0</v>
      </c>
      <c r="H2050" s="40">
        <v>0</v>
      </c>
      <c r="I2050" s="40">
        <v>0</v>
      </c>
      <c r="J2050" s="40">
        <v>0</v>
      </c>
      <c r="K2050" s="40">
        <v>0</v>
      </c>
      <c r="L2050" s="40">
        <v>0</v>
      </c>
      <c r="M2050" s="40">
        <v>0</v>
      </c>
      <c r="N2050" s="40">
        <v>0</v>
      </c>
      <c r="O2050" s="40">
        <v>0</v>
      </c>
      <c r="P2050" s="141">
        <f t="shared" si="147"/>
        <v>0</v>
      </c>
    </row>
    <row r="2051" spans="1:16" hidden="1" x14ac:dyDescent="0.25">
      <c r="A2051" s="255" t="str">
        <f>IF(B2051=1,A2027,"")</f>
        <v/>
      </c>
      <c r="B2051" s="39" t="str">
        <f t="shared" si="146"/>
        <v/>
      </c>
      <c r="C2051" s="138">
        <f>VLOOKUP($Y$33,CAD!$H$7:$I$31,2,0)</f>
        <v>0</v>
      </c>
      <c r="D2051" s="40">
        <v>0</v>
      </c>
      <c r="E2051" s="40">
        <v>0</v>
      </c>
      <c r="F2051" s="40">
        <v>0</v>
      </c>
      <c r="G2051" s="40">
        <v>0</v>
      </c>
      <c r="H2051" s="40">
        <v>0</v>
      </c>
      <c r="I2051" s="40">
        <v>0</v>
      </c>
      <c r="J2051" s="40">
        <v>0</v>
      </c>
      <c r="K2051" s="40">
        <v>0</v>
      </c>
      <c r="L2051" s="40">
        <v>0</v>
      </c>
      <c r="M2051" s="40">
        <v>0</v>
      </c>
      <c r="N2051" s="40">
        <v>0</v>
      </c>
      <c r="O2051" s="40">
        <v>0</v>
      </c>
      <c r="P2051" s="141">
        <f t="shared" si="147"/>
        <v>0</v>
      </c>
    </row>
    <row r="2052" spans="1:16" hidden="1" x14ac:dyDescent="0.25">
      <c r="A2052" s="255" t="str">
        <f>IF(B2052=1,A2027,"")</f>
        <v/>
      </c>
      <c r="B2052" s="39" t="str">
        <f t="shared" si="146"/>
        <v/>
      </c>
      <c r="C2052" s="138">
        <f>VLOOKUP($Y$34,CAD!$H$7:$I$31,2,0)</f>
        <v>0</v>
      </c>
      <c r="D2052" s="40">
        <v>0</v>
      </c>
      <c r="E2052" s="40">
        <v>0</v>
      </c>
      <c r="F2052" s="40">
        <v>0</v>
      </c>
      <c r="G2052" s="40">
        <v>0</v>
      </c>
      <c r="H2052" s="40">
        <v>0</v>
      </c>
      <c r="I2052" s="40">
        <v>0</v>
      </c>
      <c r="J2052" s="40">
        <v>0</v>
      </c>
      <c r="K2052" s="40">
        <v>0</v>
      </c>
      <c r="L2052" s="40">
        <v>0</v>
      </c>
      <c r="M2052" s="40">
        <v>0</v>
      </c>
      <c r="N2052" s="40">
        <v>0</v>
      </c>
      <c r="O2052" s="40">
        <v>0</v>
      </c>
      <c r="P2052" s="141">
        <f t="shared" si="147"/>
        <v>0</v>
      </c>
    </row>
    <row r="2053" spans="1:16" hidden="1" x14ac:dyDescent="0.25">
      <c r="A2053" s="255" t="str">
        <f>IF(B2053=1,A2027,"")</f>
        <v/>
      </c>
      <c r="B2053" s="39" t="str">
        <f t="shared" si="146"/>
        <v/>
      </c>
      <c r="C2053" s="137">
        <f>VLOOKUP($Y$35,CAD!$J$7:$K$31,2,0)</f>
        <v>0</v>
      </c>
      <c r="D2053" s="40">
        <v>0</v>
      </c>
      <c r="E2053" s="40">
        <v>0</v>
      </c>
      <c r="F2053" s="40">
        <v>0</v>
      </c>
      <c r="G2053" s="40">
        <v>0</v>
      </c>
      <c r="H2053" s="40">
        <v>0</v>
      </c>
      <c r="I2053" s="40">
        <v>0</v>
      </c>
      <c r="J2053" s="40">
        <v>0</v>
      </c>
      <c r="K2053" s="40">
        <v>0</v>
      </c>
      <c r="L2053" s="40">
        <v>0</v>
      </c>
      <c r="M2053" s="40">
        <v>0</v>
      </c>
      <c r="N2053" s="40">
        <v>0</v>
      </c>
      <c r="O2053" s="40">
        <v>0</v>
      </c>
      <c r="P2053" s="141">
        <f t="shared" si="147"/>
        <v>0</v>
      </c>
    </row>
    <row r="2054" spans="1:16" hidden="1" x14ac:dyDescent="0.25">
      <c r="A2054" s="255" t="str">
        <f>IF(B2054=1,A2027,"")</f>
        <v/>
      </c>
      <c r="B2054" s="39" t="str">
        <f t="shared" si="146"/>
        <v/>
      </c>
      <c r="C2054" s="137">
        <f>VLOOKUP($Y$36,CAD!$J$7:$K$31,2,0)</f>
        <v>0</v>
      </c>
      <c r="D2054" s="40">
        <v>0</v>
      </c>
      <c r="E2054" s="40">
        <v>0</v>
      </c>
      <c r="F2054" s="40">
        <v>0</v>
      </c>
      <c r="G2054" s="40">
        <v>0</v>
      </c>
      <c r="H2054" s="40">
        <v>0</v>
      </c>
      <c r="I2054" s="40">
        <v>0</v>
      </c>
      <c r="J2054" s="40">
        <v>0</v>
      </c>
      <c r="K2054" s="40">
        <v>0</v>
      </c>
      <c r="L2054" s="40">
        <v>0</v>
      </c>
      <c r="M2054" s="40">
        <v>0</v>
      </c>
      <c r="N2054" s="40">
        <v>0</v>
      </c>
      <c r="O2054" s="40">
        <v>0</v>
      </c>
      <c r="P2054" s="141">
        <f t="shared" si="147"/>
        <v>0</v>
      </c>
    </row>
    <row r="2055" spans="1:16" hidden="1" x14ac:dyDescent="0.25">
      <c r="A2055" s="255" t="str">
        <f>IF(B2055=1,A2027,"")</f>
        <v/>
      </c>
      <c r="B2055" s="39" t="str">
        <f t="shared" si="146"/>
        <v/>
      </c>
      <c r="C2055" s="137">
        <f>VLOOKUP($Y$37,CAD!$J$7:$K$31,2,0)</f>
        <v>0</v>
      </c>
      <c r="D2055" s="40">
        <v>0</v>
      </c>
      <c r="E2055" s="40">
        <v>0</v>
      </c>
      <c r="F2055" s="40">
        <v>0</v>
      </c>
      <c r="G2055" s="40">
        <v>0</v>
      </c>
      <c r="H2055" s="40">
        <v>0</v>
      </c>
      <c r="I2055" s="40">
        <v>0</v>
      </c>
      <c r="J2055" s="40">
        <v>0</v>
      </c>
      <c r="K2055" s="40">
        <v>0</v>
      </c>
      <c r="L2055" s="40">
        <v>0</v>
      </c>
      <c r="M2055" s="40">
        <v>0</v>
      </c>
      <c r="N2055" s="40">
        <v>0</v>
      </c>
      <c r="O2055" s="40">
        <v>0</v>
      </c>
      <c r="P2055" s="141">
        <f t="shared" si="147"/>
        <v>0</v>
      </c>
    </row>
    <row r="2056" spans="1:16" hidden="1" x14ac:dyDescent="0.25">
      <c r="A2056" s="255" t="str">
        <f>IF(B2056=1,A2027,"")</f>
        <v/>
      </c>
      <c r="B2056" s="39" t="str">
        <f t="shared" si="146"/>
        <v/>
      </c>
      <c r="C2056" s="137">
        <f>VLOOKUP($Y$38,CAD!$J$7:$K$31,2,0)</f>
        <v>0</v>
      </c>
      <c r="D2056" s="40">
        <v>0</v>
      </c>
      <c r="E2056" s="40">
        <v>0</v>
      </c>
      <c r="F2056" s="40">
        <v>0</v>
      </c>
      <c r="G2056" s="40">
        <v>0</v>
      </c>
      <c r="H2056" s="40">
        <v>0</v>
      </c>
      <c r="I2056" s="40">
        <v>0</v>
      </c>
      <c r="J2056" s="40">
        <v>0</v>
      </c>
      <c r="K2056" s="40">
        <v>0</v>
      </c>
      <c r="L2056" s="40">
        <v>0</v>
      </c>
      <c r="M2056" s="40">
        <v>0</v>
      </c>
      <c r="N2056" s="40">
        <v>0</v>
      </c>
      <c r="O2056" s="40">
        <v>0</v>
      </c>
      <c r="P2056" s="141">
        <f t="shared" si="147"/>
        <v>0</v>
      </c>
    </row>
    <row r="2057" spans="1:16" hidden="1" x14ac:dyDescent="0.25">
      <c r="A2057" s="255" t="str">
        <f>IF(B2057=1,A2027,"")</f>
        <v/>
      </c>
      <c r="B2057" s="39" t="str">
        <f t="shared" si="146"/>
        <v/>
      </c>
      <c r="C2057" s="137">
        <f>VLOOKUP($Y$39,CAD!$J$7:$K$31,2,0)</f>
        <v>0</v>
      </c>
      <c r="D2057" s="40">
        <v>0</v>
      </c>
      <c r="E2057" s="40">
        <v>0</v>
      </c>
      <c r="F2057" s="40">
        <v>0</v>
      </c>
      <c r="G2057" s="40">
        <v>0</v>
      </c>
      <c r="H2057" s="40">
        <v>0</v>
      </c>
      <c r="I2057" s="40">
        <v>0</v>
      </c>
      <c r="J2057" s="40">
        <v>0</v>
      </c>
      <c r="K2057" s="40">
        <v>0</v>
      </c>
      <c r="L2057" s="40">
        <v>0</v>
      </c>
      <c r="M2057" s="40">
        <v>0</v>
      </c>
      <c r="N2057" s="40">
        <v>0</v>
      </c>
      <c r="O2057" s="40">
        <v>0</v>
      </c>
      <c r="P2057" s="141">
        <f t="shared" si="147"/>
        <v>0</v>
      </c>
    </row>
    <row r="2058" spans="1:16" hidden="1" x14ac:dyDescent="0.25">
      <c r="A2058" s="255" t="str">
        <f>IF(B2058=1,A2027,"")</f>
        <v/>
      </c>
      <c r="B2058" s="39" t="str">
        <f t="shared" si="146"/>
        <v/>
      </c>
      <c r="C2058" s="137">
        <f>VLOOKUP($Y$40,CAD!$J$7:$K$31,2,0)</f>
        <v>0</v>
      </c>
      <c r="D2058" s="40">
        <v>0</v>
      </c>
      <c r="E2058" s="40">
        <v>0</v>
      </c>
      <c r="F2058" s="40">
        <v>0</v>
      </c>
      <c r="G2058" s="40">
        <v>0</v>
      </c>
      <c r="H2058" s="40">
        <v>0</v>
      </c>
      <c r="I2058" s="40">
        <v>0</v>
      </c>
      <c r="J2058" s="40">
        <v>0</v>
      </c>
      <c r="K2058" s="40">
        <v>0</v>
      </c>
      <c r="L2058" s="40">
        <v>0</v>
      </c>
      <c r="M2058" s="40">
        <v>0</v>
      </c>
      <c r="N2058" s="40">
        <v>0</v>
      </c>
      <c r="O2058" s="40">
        <v>0</v>
      </c>
      <c r="P2058" s="141">
        <f t="shared" si="147"/>
        <v>0</v>
      </c>
    </row>
    <row r="2059" spans="1:16" hidden="1" x14ac:dyDescent="0.25">
      <c r="A2059" s="255" t="str">
        <f>IF(B2059=1,A2027,"")</f>
        <v/>
      </c>
      <c r="B2059" s="39" t="str">
        <f t="shared" si="146"/>
        <v/>
      </c>
      <c r="C2059" s="137">
        <f>VLOOKUP($Y$41,CAD!$J$7:$K$31,2,0)</f>
        <v>0</v>
      </c>
      <c r="D2059" s="40">
        <v>0</v>
      </c>
      <c r="E2059" s="40">
        <v>0</v>
      </c>
      <c r="F2059" s="40">
        <v>0</v>
      </c>
      <c r="G2059" s="40">
        <v>0</v>
      </c>
      <c r="H2059" s="40">
        <v>0</v>
      </c>
      <c r="I2059" s="40">
        <v>0</v>
      </c>
      <c r="J2059" s="40">
        <v>0</v>
      </c>
      <c r="K2059" s="40">
        <v>0</v>
      </c>
      <c r="L2059" s="40">
        <v>0</v>
      </c>
      <c r="M2059" s="40">
        <v>0</v>
      </c>
      <c r="N2059" s="40">
        <v>0</v>
      </c>
      <c r="O2059" s="40">
        <v>0</v>
      </c>
      <c r="P2059" s="141">
        <f t="shared" si="147"/>
        <v>0</v>
      </c>
    </row>
    <row r="2060" spans="1:16" hidden="1" x14ac:dyDescent="0.25">
      <c r="A2060" s="255" t="str">
        <f>IF(B2060=1,A2027,"")</f>
        <v/>
      </c>
      <c r="B2060" s="39" t="str">
        <f t="shared" si="146"/>
        <v/>
      </c>
      <c r="C2060" s="137">
        <f>VLOOKUP($Y$42,CAD!$J$7:$K$31,2,0)</f>
        <v>0</v>
      </c>
      <c r="D2060" s="40">
        <v>0</v>
      </c>
      <c r="E2060" s="40">
        <v>0</v>
      </c>
      <c r="F2060" s="40">
        <v>0</v>
      </c>
      <c r="G2060" s="40">
        <v>0</v>
      </c>
      <c r="H2060" s="40">
        <v>0</v>
      </c>
      <c r="I2060" s="40">
        <v>0</v>
      </c>
      <c r="J2060" s="40">
        <v>0</v>
      </c>
      <c r="K2060" s="40">
        <v>0</v>
      </c>
      <c r="L2060" s="40">
        <v>0</v>
      </c>
      <c r="M2060" s="40">
        <v>0</v>
      </c>
      <c r="N2060" s="40">
        <v>0</v>
      </c>
      <c r="O2060" s="40">
        <v>0</v>
      </c>
      <c r="P2060" s="141">
        <f t="shared" si="147"/>
        <v>0</v>
      </c>
    </row>
    <row r="2061" spans="1:16" hidden="1" x14ac:dyDescent="0.25">
      <c r="A2061" s="255" t="str">
        <f>IF(B2061=1,A2027,"")</f>
        <v/>
      </c>
      <c r="B2061" s="39" t="str">
        <f t="shared" si="146"/>
        <v/>
      </c>
      <c r="C2061" s="137">
        <f>VLOOKUP($Y$43,CAD!$J$7:$K$31,2,0)</f>
        <v>0</v>
      </c>
      <c r="D2061" s="40">
        <v>0</v>
      </c>
      <c r="E2061" s="40">
        <v>0</v>
      </c>
      <c r="F2061" s="40">
        <v>0</v>
      </c>
      <c r="G2061" s="40">
        <v>0</v>
      </c>
      <c r="H2061" s="40">
        <v>0</v>
      </c>
      <c r="I2061" s="40">
        <v>0</v>
      </c>
      <c r="J2061" s="40">
        <v>0</v>
      </c>
      <c r="K2061" s="40">
        <v>0</v>
      </c>
      <c r="L2061" s="40">
        <v>0</v>
      </c>
      <c r="M2061" s="40">
        <v>0</v>
      </c>
      <c r="N2061" s="40">
        <v>0</v>
      </c>
      <c r="O2061" s="40">
        <v>0</v>
      </c>
      <c r="P2061" s="141">
        <f t="shared" si="147"/>
        <v>0</v>
      </c>
    </row>
    <row r="2062" spans="1:16" hidden="1" x14ac:dyDescent="0.25">
      <c r="A2062" s="255" t="str">
        <f>IF(B2062=1,A2027,"")</f>
        <v/>
      </c>
      <c r="B2062" s="39" t="str">
        <f t="shared" si="146"/>
        <v/>
      </c>
      <c r="C2062" s="137">
        <f>VLOOKUP($Y$44,CAD!$J$7:$K$31,2,0)</f>
        <v>0</v>
      </c>
      <c r="D2062" s="40">
        <v>0</v>
      </c>
      <c r="E2062" s="40">
        <v>0</v>
      </c>
      <c r="F2062" s="40">
        <v>0</v>
      </c>
      <c r="G2062" s="40">
        <v>0</v>
      </c>
      <c r="H2062" s="40">
        <v>0</v>
      </c>
      <c r="I2062" s="40">
        <v>0</v>
      </c>
      <c r="J2062" s="40">
        <v>0</v>
      </c>
      <c r="K2062" s="40">
        <v>0</v>
      </c>
      <c r="L2062" s="40">
        <v>0</v>
      </c>
      <c r="M2062" s="40">
        <v>0</v>
      </c>
      <c r="N2062" s="40">
        <v>0</v>
      </c>
      <c r="O2062" s="40">
        <v>0</v>
      </c>
      <c r="P2062" s="141">
        <f t="shared" si="147"/>
        <v>0</v>
      </c>
    </row>
    <row r="2063" spans="1:16" hidden="1" x14ac:dyDescent="0.25">
      <c r="A2063" s="255" t="str">
        <f>IF(B2063=1,A2027,"")</f>
        <v/>
      </c>
      <c r="B2063" s="39" t="str">
        <f t="shared" si="146"/>
        <v/>
      </c>
      <c r="C2063" s="137">
        <f>VLOOKUP($Y$45,CAD!$J$7:$K$31,2,0)</f>
        <v>0</v>
      </c>
      <c r="D2063" s="40">
        <v>0</v>
      </c>
      <c r="E2063" s="40">
        <v>0</v>
      </c>
      <c r="F2063" s="40">
        <v>0</v>
      </c>
      <c r="G2063" s="40">
        <v>0</v>
      </c>
      <c r="H2063" s="40">
        <v>0</v>
      </c>
      <c r="I2063" s="40">
        <v>0</v>
      </c>
      <c r="J2063" s="40">
        <v>0</v>
      </c>
      <c r="K2063" s="40">
        <v>0</v>
      </c>
      <c r="L2063" s="40">
        <v>0</v>
      </c>
      <c r="M2063" s="40">
        <v>0</v>
      </c>
      <c r="N2063" s="40">
        <v>0</v>
      </c>
      <c r="O2063" s="40">
        <v>0</v>
      </c>
      <c r="P2063" s="141">
        <f t="shared" si="147"/>
        <v>0</v>
      </c>
    </row>
    <row r="2064" spans="1:16" hidden="1" x14ac:dyDescent="0.25">
      <c r="A2064" s="255" t="str">
        <f>IF(B2064=1,A2027,"")</f>
        <v/>
      </c>
      <c r="B2064" s="39" t="str">
        <f t="shared" si="146"/>
        <v/>
      </c>
      <c r="C2064" s="137">
        <f>VLOOKUP($Y$46,CAD!$J$7:$K$31,2,0)</f>
        <v>0</v>
      </c>
      <c r="D2064" s="40">
        <v>0</v>
      </c>
      <c r="E2064" s="40">
        <v>0</v>
      </c>
      <c r="F2064" s="40">
        <v>0</v>
      </c>
      <c r="G2064" s="40">
        <v>0</v>
      </c>
      <c r="H2064" s="40">
        <v>0</v>
      </c>
      <c r="I2064" s="40">
        <v>0</v>
      </c>
      <c r="J2064" s="40">
        <v>0</v>
      </c>
      <c r="K2064" s="40">
        <v>0</v>
      </c>
      <c r="L2064" s="40">
        <v>0</v>
      </c>
      <c r="M2064" s="40">
        <v>0</v>
      </c>
      <c r="N2064" s="40">
        <v>0</v>
      </c>
      <c r="O2064" s="40">
        <v>0</v>
      </c>
      <c r="P2064" s="141">
        <f t="shared" si="147"/>
        <v>0</v>
      </c>
    </row>
    <row r="2065" spans="1:16" hidden="1" x14ac:dyDescent="0.25">
      <c r="A2065" s="255" t="str">
        <f>IF(B2065=1,A2027,"")</f>
        <v/>
      </c>
      <c r="B2065" s="39" t="str">
        <f t="shared" si="146"/>
        <v/>
      </c>
      <c r="C2065" s="137">
        <f>VLOOKUP($Y$47,CAD!$J$7:$K$31,2,0)</f>
        <v>0</v>
      </c>
      <c r="D2065" s="40">
        <v>0</v>
      </c>
      <c r="E2065" s="40">
        <v>0</v>
      </c>
      <c r="F2065" s="40">
        <v>0</v>
      </c>
      <c r="G2065" s="40">
        <v>0</v>
      </c>
      <c r="H2065" s="40">
        <v>0</v>
      </c>
      <c r="I2065" s="40">
        <v>0</v>
      </c>
      <c r="J2065" s="40">
        <v>0</v>
      </c>
      <c r="K2065" s="40">
        <v>0</v>
      </c>
      <c r="L2065" s="40">
        <v>0</v>
      </c>
      <c r="M2065" s="40">
        <v>0</v>
      </c>
      <c r="N2065" s="40">
        <v>0</v>
      </c>
      <c r="O2065" s="40">
        <v>0</v>
      </c>
      <c r="P2065" s="141">
        <f t="shared" si="147"/>
        <v>0</v>
      </c>
    </row>
    <row r="2066" spans="1:16" hidden="1" x14ac:dyDescent="0.25">
      <c r="A2066" s="255" t="str">
        <f>IF(B2066=1,A2027,"")</f>
        <v/>
      </c>
      <c r="B2066" s="39" t="str">
        <f t="shared" si="146"/>
        <v/>
      </c>
      <c r="C2066" s="137">
        <f>VLOOKUP($Y$48,CAD!$J$7:$K$31,2,0)</f>
        <v>0</v>
      </c>
      <c r="D2066" s="40">
        <v>0</v>
      </c>
      <c r="E2066" s="40">
        <v>0</v>
      </c>
      <c r="F2066" s="40">
        <v>0</v>
      </c>
      <c r="G2066" s="40">
        <v>0</v>
      </c>
      <c r="H2066" s="40">
        <v>0</v>
      </c>
      <c r="I2066" s="40">
        <v>0</v>
      </c>
      <c r="J2066" s="40">
        <v>0</v>
      </c>
      <c r="K2066" s="40">
        <v>0</v>
      </c>
      <c r="L2066" s="40">
        <v>0</v>
      </c>
      <c r="M2066" s="40">
        <v>0</v>
      </c>
      <c r="N2066" s="40">
        <v>0</v>
      </c>
      <c r="O2066" s="40">
        <v>0</v>
      </c>
      <c r="P2066" s="141">
        <f t="shared" si="147"/>
        <v>0</v>
      </c>
    </row>
    <row r="2067" spans="1:16" hidden="1" x14ac:dyDescent="0.25">
      <c r="A2067" s="255" t="str">
        <f>IF(B2067=1,A2027,"")</f>
        <v/>
      </c>
      <c r="B2067" s="39" t="str">
        <f t="shared" si="146"/>
        <v/>
      </c>
      <c r="C2067" s="137">
        <f>VLOOKUP($Y$49,CAD!$J$7:$K$31,2,0)</f>
        <v>0</v>
      </c>
      <c r="D2067" s="40">
        <v>0</v>
      </c>
      <c r="E2067" s="40">
        <v>0</v>
      </c>
      <c r="F2067" s="40">
        <v>0</v>
      </c>
      <c r="G2067" s="40">
        <v>0</v>
      </c>
      <c r="H2067" s="40">
        <v>0</v>
      </c>
      <c r="I2067" s="40">
        <v>0</v>
      </c>
      <c r="J2067" s="40">
        <v>0</v>
      </c>
      <c r="K2067" s="40">
        <v>0</v>
      </c>
      <c r="L2067" s="40">
        <v>0</v>
      </c>
      <c r="M2067" s="40">
        <v>0</v>
      </c>
      <c r="N2067" s="40">
        <v>0</v>
      </c>
      <c r="O2067" s="40">
        <v>0</v>
      </c>
      <c r="P2067" s="141">
        <f t="shared" si="147"/>
        <v>0</v>
      </c>
    </row>
    <row r="2068" spans="1:16" hidden="1" x14ac:dyDescent="0.25">
      <c r="A2068" s="255" t="str">
        <f>IF(B2068=1,A2027,"")</f>
        <v/>
      </c>
      <c r="B2068" s="39" t="str">
        <f t="shared" si="146"/>
        <v/>
      </c>
      <c r="C2068" s="137">
        <f>VLOOKUP($Y$50,CAD!$J$7:$K$31,2,0)</f>
        <v>0</v>
      </c>
      <c r="D2068" s="40">
        <v>0</v>
      </c>
      <c r="E2068" s="40">
        <v>0</v>
      </c>
      <c r="F2068" s="40">
        <v>0</v>
      </c>
      <c r="G2068" s="40">
        <v>0</v>
      </c>
      <c r="H2068" s="40">
        <v>0</v>
      </c>
      <c r="I2068" s="40">
        <v>0</v>
      </c>
      <c r="J2068" s="40">
        <v>0</v>
      </c>
      <c r="K2068" s="40">
        <v>0</v>
      </c>
      <c r="L2068" s="40">
        <v>0</v>
      </c>
      <c r="M2068" s="40">
        <v>0</v>
      </c>
      <c r="N2068" s="40">
        <v>0</v>
      </c>
      <c r="O2068" s="40">
        <v>0</v>
      </c>
      <c r="P2068" s="141">
        <f t="shared" si="147"/>
        <v>0</v>
      </c>
    </row>
    <row r="2069" spans="1:16" hidden="1" x14ac:dyDescent="0.25">
      <c r="A2069" s="255" t="str">
        <f>IF(B2069=1,A2027,"")</f>
        <v/>
      </c>
      <c r="B2069" s="39" t="str">
        <f t="shared" si="146"/>
        <v/>
      </c>
      <c r="C2069" s="137">
        <f>VLOOKUP($Y$51,CAD!$J$7:$K$31,2,0)</f>
        <v>0</v>
      </c>
      <c r="D2069" s="40">
        <v>0</v>
      </c>
      <c r="E2069" s="40">
        <v>0</v>
      </c>
      <c r="F2069" s="40">
        <v>0</v>
      </c>
      <c r="G2069" s="40">
        <v>0</v>
      </c>
      <c r="H2069" s="40">
        <v>0</v>
      </c>
      <c r="I2069" s="40">
        <v>0</v>
      </c>
      <c r="J2069" s="40">
        <v>0</v>
      </c>
      <c r="K2069" s="40">
        <v>0</v>
      </c>
      <c r="L2069" s="40">
        <v>0</v>
      </c>
      <c r="M2069" s="40">
        <v>0</v>
      </c>
      <c r="N2069" s="40">
        <v>0</v>
      </c>
      <c r="O2069" s="40">
        <v>0</v>
      </c>
      <c r="P2069" s="141">
        <f t="shared" si="147"/>
        <v>0</v>
      </c>
    </row>
    <row r="2070" spans="1:16" hidden="1" x14ac:dyDescent="0.25">
      <c r="A2070" s="255" t="str">
        <f>IF(B2070=1,A2027,"")</f>
        <v/>
      </c>
      <c r="B2070" s="39" t="str">
        <f t="shared" si="146"/>
        <v/>
      </c>
      <c r="C2070" s="137">
        <f>VLOOKUP($Y$52,CAD!$J$7:$K$31,2,0)</f>
        <v>0</v>
      </c>
      <c r="D2070" s="40">
        <v>0</v>
      </c>
      <c r="E2070" s="40">
        <v>0</v>
      </c>
      <c r="F2070" s="40">
        <v>0</v>
      </c>
      <c r="G2070" s="40">
        <v>0</v>
      </c>
      <c r="H2070" s="40">
        <v>0</v>
      </c>
      <c r="I2070" s="40">
        <v>0</v>
      </c>
      <c r="J2070" s="40">
        <v>0</v>
      </c>
      <c r="K2070" s="40">
        <v>0</v>
      </c>
      <c r="L2070" s="40">
        <v>0</v>
      </c>
      <c r="M2070" s="40">
        <v>0</v>
      </c>
      <c r="N2070" s="40">
        <v>0</v>
      </c>
      <c r="O2070" s="40">
        <v>0</v>
      </c>
      <c r="P2070" s="141">
        <f t="shared" si="147"/>
        <v>0</v>
      </c>
    </row>
    <row r="2071" spans="1:16" hidden="1" x14ac:dyDescent="0.25">
      <c r="A2071" s="255" t="str">
        <f>IF(B2071=1,A2027,"")</f>
        <v/>
      </c>
      <c r="B2071" s="39" t="str">
        <f t="shared" si="146"/>
        <v/>
      </c>
      <c r="C2071" s="137">
        <f>VLOOKUP($Y$53,CAD!$J$7:$K$31,2,0)</f>
        <v>0</v>
      </c>
      <c r="D2071" s="40">
        <v>0</v>
      </c>
      <c r="E2071" s="40">
        <v>0</v>
      </c>
      <c r="F2071" s="40">
        <v>0</v>
      </c>
      <c r="G2071" s="40">
        <v>0</v>
      </c>
      <c r="H2071" s="40">
        <v>0</v>
      </c>
      <c r="I2071" s="40">
        <v>0</v>
      </c>
      <c r="J2071" s="40">
        <v>0</v>
      </c>
      <c r="K2071" s="40">
        <v>0</v>
      </c>
      <c r="L2071" s="40">
        <v>0</v>
      </c>
      <c r="M2071" s="40">
        <v>0</v>
      </c>
      <c r="N2071" s="40">
        <v>0</v>
      </c>
      <c r="O2071" s="40">
        <v>0</v>
      </c>
      <c r="P2071" s="141">
        <f t="shared" si="147"/>
        <v>0</v>
      </c>
    </row>
    <row r="2072" spans="1:16" hidden="1" x14ac:dyDescent="0.25">
      <c r="A2072" s="255" t="str">
        <f>IF(B2072=1,A2027,"")</f>
        <v/>
      </c>
      <c r="B2072" s="39" t="str">
        <f t="shared" si="146"/>
        <v/>
      </c>
      <c r="C2072" s="137">
        <f>VLOOKUP($Y$54,CAD!$J$7:$K$31,2,0)</f>
        <v>0</v>
      </c>
      <c r="D2072" s="40">
        <v>0</v>
      </c>
      <c r="E2072" s="40">
        <v>0</v>
      </c>
      <c r="F2072" s="40">
        <v>0</v>
      </c>
      <c r="G2072" s="40">
        <v>0</v>
      </c>
      <c r="H2072" s="40">
        <v>0</v>
      </c>
      <c r="I2072" s="40">
        <v>0</v>
      </c>
      <c r="J2072" s="40">
        <v>0</v>
      </c>
      <c r="K2072" s="40">
        <v>0</v>
      </c>
      <c r="L2072" s="40">
        <v>0</v>
      </c>
      <c r="M2072" s="40">
        <v>0</v>
      </c>
      <c r="N2072" s="40">
        <v>0</v>
      </c>
      <c r="O2072" s="40">
        <v>0</v>
      </c>
      <c r="P2072" s="141">
        <f t="shared" si="147"/>
        <v>0</v>
      </c>
    </row>
    <row r="2073" spans="1:16" hidden="1" x14ac:dyDescent="0.25">
      <c r="A2073" s="255" t="str">
        <f>IF(B2073=1,A2027,"")</f>
        <v/>
      </c>
      <c r="B2073" s="39" t="str">
        <f t="shared" si="146"/>
        <v/>
      </c>
      <c r="C2073" s="137">
        <f>VLOOKUP($Y$55,CAD!$J$7:$K$31,2,0)</f>
        <v>0</v>
      </c>
      <c r="D2073" s="40">
        <v>0</v>
      </c>
      <c r="E2073" s="40">
        <v>0</v>
      </c>
      <c r="F2073" s="40">
        <v>0</v>
      </c>
      <c r="G2073" s="40">
        <v>0</v>
      </c>
      <c r="H2073" s="40">
        <v>0</v>
      </c>
      <c r="I2073" s="40">
        <v>0</v>
      </c>
      <c r="J2073" s="40">
        <v>0</v>
      </c>
      <c r="K2073" s="40">
        <v>0</v>
      </c>
      <c r="L2073" s="40">
        <v>0</v>
      </c>
      <c r="M2073" s="40">
        <v>0</v>
      </c>
      <c r="N2073" s="40">
        <v>0</v>
      </c>
      <c r="O2073" s="40">
        <v>0</v>
      </c>
      <c r="P2073" s="141">
        <f t="shared" si="147"/>
        <v>0</v>
      </c>
    </row>
    <row r="2074" spans="1:16" hidden="1" x14ac:dyDescent="0.25">
      <c r="A2074" s="255" t="str">
        <f>IF(B2074=1,A2027,"")</f>
        <v/>
      </c>
      <c r="B2074" s="39" t="str">
        <f t="shared" si="146"/>
        <v/>
      </c>
      <c r="C2074" s="137">
        <f>VLOOKUP($Y$56,CAD!$J$7:$K$31,2,0)</f>
        <v>0</v>
      </c>
      <c r="D2074" s="40">
        <v>0</v>
      </c>
      <c r="E2074" s="40">
        <v>0</v>
      </c>
      <c r="F2074" s="40">
        <v>0</v>
      </c>
      <c r="G2074" s="40">
        <v>0</v>
      </c>
      <c r="H2074" s="40">
        <v>0</v>
      </c>
      <c r="I2074" s="40">
        <v>0</v>
      </c>
      <c r="J2074" s="40">
        <v>0</v>
      </c>
      <c r="K2074" s="40">
        <v>0</v>
      </c>
      <c r="L2074" s="40">
        <v>0</v>
      </c>
      <c r="M2074" s="40">
        <v>0</v>
      </c>
      <c r="N2074" s="40">
        <v>0</v>
      </c>
      <c r="O2074" s="40">
        <v>0</v>
      </c>
      <c r="P2074" s="141">
        <f t="shared" si="147"/>
        <v>0</v>
      </c>
    </row>
    <row r="2075" spans="1:16" hidden="1" x14ac:dyDescent="0.25">
      <c r="A2075" s="255" t="str">
        <f>IF(B2075=1,A2027,"")</f>
        <v/>
      </c>
      <c r="B2075" s="39" t="str">
        <f t="shared" si="146"/>
        <v/>
      </c>
      <c r="C2075" s="137">
        <f>VLOOKUP($Y$57,CAD!$J$7:$K$31,2,0)</f>
        <v>0</v>
      </c>
      <c r="D2075" s="40">
        <v>0</v>
      </c>
      <c r="E2075" s="40">
        <v>0</v>
      </c>
      <c r="F2075" s="40">
        <v>0</v>
      </c>
      <c r="G2075" s="40">
        <v>0</v>
      </c>
      <c r="H2075" s="40">
        <v>0</v>
      </c>
      <c r="I2075" s="40">
        <v>0</v>
      </c>
      <c r="J2075" s="40">
        <v>0</v>
      </c>
      <c r="K2075" s="40">
        <v>0</v>
      </c>
      <c r="L2075" s="40">
        <v>0</v>
      </c>
      <c r="M2075" s="40">
        <v>0</v>
      </c>
      <c r="N2075" s="40">
        <v>0</v>
      </c>
      <c r="O2075" s="40">
        <v>0</v>
      </c>
      <c r="P2075" s="141">
        <f t="shared" si="147"/>
        <v>0</v>
      </c>
    </row>
    <row r="2076" spans="1:16" hidden="1" x14ac:dyDescent="0.25">
      <c r="A2076" s="255" t="str">
        <f>IF(B2076=1,A2027,"")</f>
        <v/>
      </c>
      <c r="B2076" s="39" t="str">
        <f t="shared" si="146"/>
        <v/>
      </c>
      <c r="C2076" s="137">
        <f>VLOOKUP($Y$58,CAD!$J$7:$K$31,2,0)</f>
        <v>0</v>
      </c>
      <c r="D2076" s="40">
        <v>0</v>
      </c>
      <c r="E2076" s="40">
        <v>0</v>
      </c>
      <c r="F2076" s="40">
        <v>0</v>
      </c>
      <c r="G2076" s="40">
        <v>0</v>
      </c>
      <c r="H2076" s="40">
        <v>0</v>
      </c>
      <c r="I2076" s="40">
        <v>0</v>
      </c>
      <c r="J2076" s="40">
        <v>0</v>
      </c>
      <c r="K2076" s="40">
        <v>0</v>
      </c>
      <c r="L2076" s="40">
        <v>0</v>
      </c>
      <c r="M2076" s="40">
        <v>0</v>
      </c>
      <c r="N2076" s="40">
        <v>0</v>
      </c>
      <c r="O2076" s="40">
        <v>0</v>
      </c>
      <c r="P2076" s="141">
        <f t="shared" si="147"/>
        <v>0</v>
      </c>
    </row>
    <row r="2077" spans="1:16" hidden="1" x14ac:dyDescent="0.25">
      <c r="A2077" s="255" t="str">
        <f>IF(B2077=1,A2027,"")</f>
        <v/>
      </c>
      <c r="B2077" s="39" t="str">
        <f t="shared" si="146"/>
        <v/>
      </c>
      <c r="C2077" s="137">
        <f>VLOOKUP($Y$59,CAD!$J$7:$K$31,2,0)</f>
        <v>0</v>
      </c>
      <c r="D2077" s="40">
        <v>0</v>
      </c>
      <c r="E2077" s="40">
        <v>0</v>
      </c>
      <c r="F2077" s="40">
        <v>0</v>
      </c>
      <c r="G2077" s="40">
        <v>0</v>
      </c>
      <c r="H2077" s="40">
        <v>0</v>
      </c>
      <c r="I2077" s="40">
        <v>0</v>
      </c>
      <c r="J2077" s="40">
        <v>0</v>
      </c>
      <c r="K2077" s="40">
        <v>0</v>
      </c>
      <c r="L2077" s="40">
        <v>0</v>
      </c>
      <c r="M2077" s="40">
        <v>0</v>
      </c>
      <c r="N2077" s="40">
        <v>0</v>
      </c>
      <c r="O2077" s="40">
        <v>0</v>
      </c>
      <c r="P2077" s="141">
        <f t="shared" si="147"/>
        <v>0</v>
      </c>
    </row>
    <row r="2078" spans="1:16" hidden="1" x14ac:dyDescent="0.25">
      <c r="A2078" s="255">
        <f>A2025</f>
        <v>2056</v>
      </c>
    </row>
    <row r="2079" spans="1:16" hidden="1" x14ac:dyDescent="0.25">
      <c r="A2079" s="255">
        <f>A2025</f>
        <v>2056</v>
      </c>
      <c r="C2079" s="63" t="s">
        <v>204</v>
      </c>
      <c r="D2079" s="34">
        <f>D2025-D2027</f>
        <v>0</v>
      </c>
      <c r="E2079" s="34">
        <f t="shared" ref="E2079:P2079" si="148">E2025-E2027</f>
        <v>0</v>
      </c>
      <c r="F2079" s="34">
        <f t="shared" si="148"/>
        <v>0</v>
      </c>
      <c r="G2079" s="34">
        <f t="shared" si="148"/>
        <v>0</v>
      </c>
      <c r="H2079" s="34">
        <f t="shared" si="148"/>
        <v>0</v>
      </c>
      <c r="I2079" s="34">
        <f t="shared" si="148"/>
        <v>0</v>
      </c>
      <c r="J2079" s="34">
        <f t="shared" si="148"/>
        <v>0</v>
      </c>
      <c r="K2079" s="34">
        <f t="shared" si="148"/>
        <v>0</v>
      </c>
      <c r="L2079" s="34">
        <f t="shared" si="148"/>
        <v>0</v>
      </c>
      <c r="M2079" s="34">
        <f t="shared" si="148"/>
        <v>0</v>
      </c>
      <c r="N2079" s="34">
        <f t="shared" si="148"/>
        <v>0</v>
      </c>
      <c r="O2079" s="34">
        <f t="shared" si="148"/>
        <v>0</v>
      </c>
      <c r="P2079" s="34">
        <f t="shared" si="148"/>
        <v>0</v>
      </c>
    </row>
    <row r="2080" spans="1:16" hidden="1" x14ac:dyDescent="0.25"/>
    <row r="2081" spans="1:17" ht="15" hidden="1" customHeight="1" thickBot="1" x14ac:dyDescent="0.3">
      <c r="A2081" s="255">
        <f>A2025+1</f>
        <v>2057</v>
      </c>
      <c r="B2081" s="41"/>
      <c r="C2081" s="147" t="s">
        <v>202</v>
      </c>
      <c r="D2081" s="148">
        <f>PREV_R!D2118</f>
        <v>0</v>
      </c>
      <c r="E2081" s="148">
        <f>PREV_R!E2118</f>
        <v>0</v>
      </c>
      <c r="F2081" s="148">
        <f>PREV_R!F2118</f>
        <v>0</v>
      </c>
      <c r="G2081" s="148">
        <f>PREV_R!G2118</f>
        <v>0</v>
      </c>
      <c r="H2081" s="148">
        <f>PREV_R!H2118</f>
        <v>0</v>
      </c>
      <c r="I2081" s="148">
        <f>PREV_R!I2118</f>
        <v>0</v>
      </c>
      <c r="J2081" s="148">
        <f>PREV_R!J2118</f>
        <v>0</v>
      </c>
      <c r="K2081" s="148">
        <f>PREV_R!K2118</f>
        <v>0</v>
      </c>
      <c r="L2081" s="148">
        <f>PREV_R!L2118</f>
        <v>0</v>
      </c>
      <c r="M2081" s="148">
        <f>PREV_R!M2118</f>
        <v>0</v>
      </c>
      <c r="N2081" s="148">
        <f>PREV_R!N2118</f>
        <v>0</v>
      </c>
      <c r="O2081" s="148">
        <f>PREV_R!O2118</f>
        <v>0</v>
      </c>
      <c r="P2081" s="148">
        <f>SUM(D2081:O2081)</f>
        <v>0</v>
      </c>
      <c r="Q2081" s="9"/>
    </row>
    <row r="2082" spans="1:17" ht="15" hidden="1" customHeight="1" x14ac:dyDescent="0.25">
      <c r="A2082" s="255">
        <f>A2081</f>
        <v>2057</v>
      </c>
      <c r="B2082" s="41"/>
      <c r="C2082" s="107"/>
      <c r="D2082" s="107"/>
      <c r="E2082" s="107"/>
      <c r="F2082" s="107"/>
      <c r="G2082" s="107"/>
      <c r="H2082" s="107"/>
      <c r="I2082" s="107"/>
      <c r="J2082" s="107"/>
      <c r="K2082" s="107"/>
      <c r="L2082" s="107"/>
      <c r="M2082" s="107"/>
      <c r="N2082" s="107"/>
      <c r="O2082" s="107"/>
      <c r="P2082" s="107"/>
      <c r="Q2082" s="9"/>
    </row>
    <row r="2083" spans="1:17" ht="15" hidden="1" customHeight="1" thickBot="1" x14ac:dyDescent="0.3">
      <c r="A2083" s="255">
        <f>A2081</f>
        <v>2057</v>
      </c>
      <c r="B2083" s="41"/>
      <c r="C2083" s="131" t="s">
        <v>203</v>
      </c>
      <c r="D2083" s="132">
        <f>SUM(D2084:D2133)</f>
        <v>0</v>
      </c>
      <c r="E2083" s="132">
        <f t="shared" ref="E2083:O2083" si="149">SUM(E2084:E2133)</f>
        <v>0</v>
      </c>
      <c r="F2083" s="132">
        <f t="shared" si="149"/>
        <v>0</v>
      </c>
      <c r="G2083" s="132">
        <f t="shared" si="149"/>
        <v>0</v>
      </c>
      <c r="H2083" s="132">
        <f t="shared" si="149"/>
        <v>0</v>
      </c>
      <c r="I2083" s="132">
        <f t="shared" si="149"/>
        <v>0</v>
      </c>
      <c r="J2083" s="132">
        <f t="shared" si="149"/>
        <v>0</v>
      </c>
      <c r="K2083" s="132">
        <f t="shared" si="149"/>
        <v>0</v>
      </c>
      <c r="L2083" s="132">
        <f t="shared" si="149"/>
        <v>0</v>
      </c>
      <c r="M2083" s="132">
        <f t="shared" si="149"/>
        <v>0</v>
      </c>
      <c r="N2083" s="132">
        <f t="shared" si="149"/>
        <v>0</v>
      </c>
      <c r="O2083" s="132">
        <f t="shared" si="149"/>
        <v>0</v>
      </c>
      <c r="P2083" s="132">
        <f>SUM(D2083:O2083)</f>
        <v>0</v>
      </c>
      <c r="Q2083" s="9"/>
    </row>
    <row r="2084" spans="1:17" hidden="1" x14ac:dyDescent="0.25">
      <c r="A2084" s="255" t="str">
        <f>IF(B2084=1,A2083,"")</f>
        <v/>
      </c>
      <c r="B2084" s="39" t="str">
        <f>IF(C2084&lt;&gt;0,1,"")</f>
        <v/>
      </c>
      <c r="C2084" s="138">
        <f>VLOOKUP($Y$10,CAD!$H$7:$I$31,2,0)</f>
        <v>0</v>
      </c>
      <c r="D2084" s="139">
        <v>0</v>
      </c>
      <c r="E2084" s="139">
        <v>0</v>
      </c>
      <c r="F2084" s="139">
        <v>0</v>
      </c>
      <c r="G2084" s="139">
        <v>0</v>
      </c>
      <c r="H2084" s="139">
        <v>0</v>
      </c>
      <c r="I2084" s="139">
        <v>0</v>
      </c>
      <c r="J2084" s="139">
        <v>0</v>
      </c>
      <c r="K2084" s="139">
        <v>0</v>
      </c>
      <c r="L2084" s="139">
        <v>0</v>
      </c>
      <c r="M2084" s="139">
        <v>0</v>
      </c>
      <c r="N2084" s="139">
        <v>0</v>
      </c>
      <c r="O2084" s="139">
        <v>0</v>
      </c>
      <c r="P2084" s="140">
        <f>SUM(D2084:O2084)</f>
        <v>0</v>
      </c>
    </row>
    <row r="2085" spans="1:17" hidden="1" x14ac:dyDescent="0.25">
      <c r="A2085" s="255" t="str">
        <f>IF(B2085=1,A2083,"")</f>
        <v/>
      </c>
      <c r="B2085" s="39" t="str">
        <f t="shared" ref="B2085:B2133" si="150">IF(C2085&lt;&gt;0,1,"")</f>
        <v/>
      </c>
      <c r="C2085" s="138">
        <f>VLOOKUP($Y$11,CAD!$H$7:$I$31,2,0)</f>
        <v>0</v>
      </c>
      <c r="D2085" s="40">
        <v>0</v>
      </c>
      <c r="E2085" s="40">
        <v>0</v>
      </c>
      <c r="F2085" s="40">
        <v>0</v>
      </c>
      <c r="G2085" s="40">
        <v>0</v>
      </c>
      <c r="H2085" s="40">
        <v>0</v>
      </c>
      <c r="I2085" s="40">
        <v>0</v>
      </c>
      <c r="J2085" s="40">
        <v>0</v>
      </c>
      <c r="K2085" s="40">
        <v>0</v>
      </c>
      <c r="L2085" s="40">
        <v>0</v>
      </c>
      <c r="M2085" s="40">
        <v>0</v>
      </c>
      <c r="N2085" s="40">
        <v>0</v>
      </c>
      <c r="O2085" s="40">
        <v>0</v>
      </c>
      <c r="P2085" s="141">
        <f t="shared" ref="P2085:P2133" si="151">SUM(D2085:O2085)</f>
        <v>0</v>
      </c>
    </row>
    <row r="2086" spans="1:17" hidden="1" x14ac:dyDescent="0.25">
      <c r="A2086" s="255" t="str">
        <f>IF(B2086=1,A2083,"")</f>
        <v/>
      </c>
      <c r="B2086" s="39" t="str">
        <f t="shared" si="150"/>
        <v/>
      </c>
      <c r="C2086" s="138">
        <f>VLOOKUP($Y$12,CAD!$H$7:$I$31,2,0)</f>
        <v>0</v>
      </c>
      <c r="D2086" s="40">
        <v>0</v>
      </c>
      <c r="E2086" s="40">
        <v>0</v>
      </c>
      <c r="F2086" s="40">
        <v>0</v>
      </c>
      <c r="G2086" s="40">
        <v>0</v>
      </c>
      <c r="H2086" s="40">
        <v>0</v>
      </c>
      <c r="I2086" s="40">
        <v>0</v>
      </c>
      <c r="J2086" s="40">
        <v>0</v>
      </c>
      <c r="K2086" s="40">
        <v>0</v>
      </c>
      <c r="L2086" s="40">
        <v>0</v>
      </c>
      <c r="M2086" s="40">
        <v>0</v>
      </c>
      <c r="N2086" s="40">
        <v>0</v>
      </c>
      <c r="O2086" s="40">
        <v>0</v>
      </c>
      <c r="P2086" s="141">
        <f t="shared" si="151"/>
        <v>0</v>
      </c>
    </row>
    <row r="2087" spans="1:17" hidden="1" x14ac:dyDescent="0.25">
      <c r="A2087" s="255" t="str">
        <f>IF(B2087=1,A2083,"")</f>
        <v/>
      </c>
      <c r="B2087" s="39" t="str">
        <f t="shared" si="150"/>
        <v/>
      </c>
      <c r="C2087" s="138">
        <f>VLOOKUP($Y$13,CAD!$H$7:$I$31,2,0)</f>
        <v>0</v>
      </c>
      <c r="D2087" s="40">
        <v>0</v>
      </c>
      <c r="E2087" s="40">
        <v>0</v>
      </c>
      <c r="F2087" s="40">
        <v>0</v>
      </c>
      <c r="G2087" s="40">
        <v>0</v>
      </c>
      <c r="H2087" s="40">
        <v>0</v>
      </c>
      <c r="I2087" s="40">
        <v>0</v>
      </c>
      <c r="J2087" s="40">
        <v>0</v>
      </c>
      <c r="K2087" s="40">
        <v>0</v>
      </c>
      <c r="L2087" s="40">
        <v>0</v>
      </c>
      <c r="M2087" s="40">
        <v>0</v>
      </c>
      <c r="N2087" s="40">
        <v>0</v>
      </c>
      <c r="O2087" s="40">
        <v>0</v>
      </c>
      <c r="P2087" s="141">
        <f t="shared" si="151"/>
        <v>0</v>
      </c>
    </row>
    <row r="2088" spans="1:17" hidden="1" x14ac:dyDescent="0.25">
      <c r="A2088" s="255" t="str">
        <f>IF(B2088=1,A2083,"")</f>
        <v/>
      </c>
      <c r="B2088" s="39" t="str">
        <f t="shared" si="150"/>
        <v/>
      </c>
      <c r="C2088" s="138">
        <f>VLOOKUP($Y$14,CAD!$H$7:$I$31,2,0)</f>
        <v>0</v>
      </c>
      <c r="D2088" s="40">
        <v>0</v>
      </c>
      <c r="E2088" s="40">
        <v>0</v>
      </c>
      <c r="F2088" s="40">
        <v>0</v>
      </c>
      <c r="G2088" s="40">
        <v>0</v>
      </c>
      <c r="H2088" s="40">
        <v>0</v>
      </c>
      <c r="I2088" s="40">
        <v>0</v>
      </c>
      <c r="J2088" s="40">
        <v>0</v>
      </c>
      <c r="K2088" s="40">
        <v>0</v>
      </c>
      <c r="L2088" s="40">
        <v>0</v>
      </c>
      <c r="M2088" s="40">
        <v>0</v>
      </c>
      <c r="N2088" s="40">
        <v>0</v>
      </c>
      <c r="O2088" s="40">
        <v>0</v>
      </c>
      <c r="P2088" s="141">
        <f t="shared" si="151"/>
        <v>0</v>
      </c>
    </row>
    <row r="2089" spans="1:17" hidden="1" x14ac:dyDescent="0.25">
      <c r="A2089" s="255" t="str">
        <f>IF(B2089=1,A2083,"")</f>
        <v/>
      </c>
      <c r="B2089" s="39" t="str">
        <f t="shared" si="150"/>
        <v/>
      </c>
      <c r="C2089" s="138">
        <f>VLOOKUP($Y$15,CAD!$H$7:$I$31,2,0)</f>
        <v>0</v>
      </c>
      <c r="D2089" s="40">
        <v>0</v>
      </c>
      <c r="E2089" s="40">
        <v>0</v>
      </c>
      <c r="F2089" s="40">
        <v>0</v>
      </c>
      <c r="G2089" s="40">
        <v>0</v>
      </c>
      <c r="H2089" s="40">
        <v>0</v>
      </c>
      <c r="I2089" s="40">
        <v>0</v>
      </c>
      <c r="J2089" s="40">
        <v>0</v>
      </c>
      <c r="K2089" s="40">
        <v>0</v>
      </c>
      <c r="L2089" s="40">
        <v>0</v>
      </c>
      <c r="M2089" s="40">
        <v>0</v>
      </c>
      <c r="N2089" s="40">
        <v>0</v>
      </c>
      <c r="O2089" s="40">
        <v>0</v>
      </c>
      <c r="P2089" s="141">
        <f t="shared" si="151"/>
        <v>0</v>
      </c>
    </row>
    <row r="2090" spans="1:17" hidden="1" x14ac:dyDescent="0.25">
      <c r="A2090" s="255" t="str">
        <f>IF(B2090=1,A2083,"")</f>
        <v/>
      </c>
      <c r="B2090" s="39" t="str">
        <f t="shared" si="150"/>
        <v/>
      </c>
      <c r="C2090" s="138">
        <f>VLOOKUP($Y$16,CAD!$H$7:$I$31,2,0)</f>
        <v>0</v>
      </c>
      <c r="D2090" s="40">
        <v>0</v>
      </c>
      <c r="E2090" s="40">
        <v>0</v>
      </c>
      <c r="F2090" s="40">
        <v>0</v>
      </c>
      <c r="G2090" s="40">
        <v>0</v>
      </c>
      <c r="H2090" s="40">
        <v>0</v>
      </c>
      <c r="I2090" s="40">
        <v>0</v>
      </c>
      <c r="J2090" s="40">
        <v>0</v>
      </c>
      <c r="K2090" s="40">
        <v>0</v>
      </c>
      <c r="L2090" s="40">
        <v>0</v>
      </c>
      <c r="M2090" s="40">
        <v>0</v>
      </c>
      <c r="N2090" s="40">
        <v>0</v>
      </c>
      <c r="O2090" s="40">
        <v>0</v>
      </c>
      <c r="P2090" s="141">
        <f t="shared" si="151"/>
        <v>0</v>
      </c>
    </row>
    <row r="2091" spans="1:17" hidden="1" x14ac:dyDescent="0.25">
      <c r="A2091" s="255" t="str">
        <f>IF(B2091=1,A2083,"")</f>
        <v/>
      </c>
      <c r="B2091" s="39" t="str">
        <f t="shared" si="150"/>
        <v/>
      </c>
      <c r="C2091" s="138">
        <f>VLOOKUP($Y$17,CAD!$H$7:$I$31,2,0)</f>
        <v>0</v>
      </c>
      <c r="D2091" s="40">
        <v>0</v>
      </c>
      <c r="E2091" s="40">
        <v>0</v>
      </c>
      <c r="F2091" s="40">
        <v>0</v>
      </c>
      <c r="G2091" s="40">
        <v>0</v>
      </c>
      <c r="H2091" s="40">
        <v>0</v>
      </c>
      <c r="I2091" s="40">
        <v>0</v>
      </c>
      <c r="J2091" s="40">
        <v>0</v>
      </c>
      <c r="K2091" s="40">
        <v>0</v>
      </c>
      <c r="L2091" s="40">
        <v>0</v>
      </c>
      <c r="M2091" s="40">
        <v>0</v>
      </c>
      <c r="N2091" s="40">
        <v>0</v>
      </c>
      <c r="O2091" s="40">
        <v>0</v>
      </c>
      <c r="P2091" s="141">
        <f t="shared" si="151"/>
        <v>0</v>
      </c>
    </row>
    <row r="2092" spans="1:17" hidden="1" x14ac:dyDescent="0.25">
      <c r="A2092" s="255" t="str">
        <f>IF(B2092=1,A2083,"")</f>
        <v/>
      </c>
      <c r="B2092" s="39" t="str">
        <f t="shared" si="150"/>
        <v/>
      </c>
      <c r="C2092" s="138">
        <f>VLOOKUP($Y$18,CAD!$H$7:$I$31,2,0)</f>
        <v>0</v>
      </c>
      <c r="D2092" s="40">
        <v>0</v>
      </c>
      <c r="E2092" s="40">
        <v>0</v>
      </c>
      <c r="F2092" s="40">
        <v>0</v>
      </c>
      <c r="G2092" s="40">
        <v>0</v>
      </c>
      <c r="H2092" s="40">
        <v>0</v>
      </c>
      <c r="I2092" s="40">
        <v>0</v>
      </c>
      <c r="J2092" s="40">
        <v>0</v>
      </c>
      <c r="K2092" s="40">
        <v>0</v>
      </c>
      <c r="L2092" s="40">
        <v>0</v>
      </c>
      <c r="M2092" s="40">
        <v>0</v>
      </c>
      <c r="N2092" s="40">
        <v>0</v>
      </c>
      <c r="O2092" s="40">
        <v>0</v>
      </c>
      <c r="P2092" s="141">
        <f t="shared" si="151"/>
        <v>0</v>
      </c>
    </row>
    <row r="2093" spans="1:17" hidden="1" x14ac:dyDescent="0.25">
      <c r="A2093" s="255" t="str">
        <f>IF(B2093=1,A2083,"")</f>
        <v/>
      </c>
      <c r="B2093" s="39" t="str">
        <f t="shared" si="150"/>
        <v/>
      </c>
      <c r="C2093" s="138">
        <f>VLOOKUP($Y$19,CAD!$H$7:$I$31,2,0)</f>
        <v>0</v>
      </c>
      <c r="D2093" s="40">
        <v>0</v>
      </c>
      <c r="E2093" s="40">
        <v>0</v>
      </c>
      <c r="F2093" s="40">
        <v>0</v>
      </c>
      <c r="G2093" s="40">
        <v>0</v>
      </c>
      <c r="H2093" s="40">
        <v>0</v>
      </c>
      <c r="I2093" s="40">
        <v>0</v>
      </c>
      <c r="J2093" s="40">
        <v>0</v>
      </c>
      <c r="K2093" s="40">
        <v>0</v>
      </c>
      <c r="L2093" s="40">
        <v>0</v>
      </c>
      <c r="M2093" s="40">
        <v>0</v>
      </c>
      <c r="N2093" s="40">
        <v>0</v>
      </c>
      <c r="O2093" s="40">
        <v>0</v>
      </c>
      <c r="P2093" s="141">
        <f t="shared" si="151"/>
        <v>0</v>
      </c>
    </row>
    <row r="2094" spans="1:17" hidden="1" x14ac:dyDescent="0.25">
      <c r="A2094" s="255" t="str">
        <f>IF(B2094=1,A2083,"")</f>
        <v/>
      </c>
      <c r="B2094" s="39" t="str">
        <f t="shared" si="150"/>
        <v/>
      </c>
      <c r="C2094" s="138">
        <f>VLOOKUP($Y$20,CAD!$H$7:$I$31,2,0)</f>
        <v>0</v>
      </c>
      <c r="D2094" s="40">
        <v>0</v>
      </c>
      <c r="E2094" s="40">
        <v>0</v>
      </c>
      <c r="F2094" s="40">
        <v>0</v>
      </c>
      <c r="G2094" s="40">
        <v>0</v>
      </c>
      <c r="H2094" s="40">
        <v>0</v>
      </c>
      <c r="I2094" s="40">
        <v>0</v>
      </c>
      <c r="J2094" s="40">
        <v>0</v>
      </c>
      <c r="K2094" s="40">
        <v>0</v>
      </c>
      <c r="L2094" s="40">
        <v>0</v>
      </c>
      <c r="M2094" s="40">
        <v>0</v>
      </c>
      <c r="N2094" s="40">
        <v>0</v>
      </c>
      <c r="O2094" s="40">
        <v>0</v>
      </c>
      <c r="P2094" s="141">
        <f t="shared" si="151"/>
        <v>0</v>
      </c>
    </row>
    <row r="2095" spans="1:17" hidden="1" x14ac:dyDescent="0.25">
      <c r="A2095" s="255" t="str">
        <f>IF(B2095=1,A2083,"")</f>
        <v/>
      </c>
      <c r="B2095" s="39" t="str">
        <f t="shared" si="150"/>
        <v/>
      </c>
      <c r="C2095" s="138">
        <f>VLOOKUP($Y$21,CAD!$H$7:$I$31,2,0)</f>
        <v>0</v>
      </c>
      <c r="D2095" s="40">
        <v>0</v>
      </c>
      <c r="E2095" s="40">
        <v>0</v>
      </c>
      <c r="F2095" s="40">
        <v>0</v>
      </c>
      <c r="G2095" s="40">
        <v>0</v>
      </c>
      <c r="H2095" s="40">
        <v>0</v>
      </c>
      <c r="I2095" s="40">
        <v>0</v>
      </c>
      <c r="J2095" s="40">
        <v>0</v>
      </c>
      <c r="K2095" s="40">
        <v>0</v>
      </c>
      <c r="L2095" s="40">
        <v>0</v>
      </c>
      <c r="M2095" s="40">
        <v>0</v>
      </c>
      <c r="N2095" s="40">
        <v>0</v>
      </c>
      <c r="O2095" s="40">
        <v>0</v>
      </c>
      <c r="P2095" s="141">
        <f t="shared" si="151"/>
        <v>0</v>
      </c>
    </row>
    <row r="2096" spans="1:17" hidden="1" x14ac:dyDescent="0.25">
      <c r="A2096" s="255" t="str">
        <f>IF(B2096=1,A2083,"")</f>
        <v/>
      </c>
      <c r="B2096" s="39" t="str">
        <f t="shared" si="150"/>
        <v/>
      </c>
      <c r="C2096" s="138">
        <f>VLOOKUP($Y$22,CAD!$H$7:$I$31,2,0)</f>
        <v>0</v>
      </c>
      <c r="D2096" s="40">
        <v>0</v>
      </c>
      <c r="E2096" s="40">
        <v>0</v>
      </c>
      <c r="F2096" s="40">
        <v>0</v>
      </c>
      <c r="G2096" s="40">
        <v>0</v>
      </c>
      <c r="H2096" s="40">
        <v>0</v>
      </c>
      <c r="I2096" s="40">
        <v>0</v>
      </c>
      <c r="J2096" s="40">
        <v>0</v>
      </c>
      <c r="K2096" s="40">
        <v>0</v>
      </c>
      <c r="L2096" s="40">
        <v>0</v>
      </c>
      <c r="M2096" s="40">
        <v>0</v>
      </c>
      <c r="N2096" s="40">
        <v>0</v>
      </c>
      <c r="O2096" s="40">
        <v>0</v>
      </c>
      <c r="P2096" s="141">
        <f t="shared" si="151"/>
        <v>0</v>
      </c>
    </row>
    <row r="2097" spans="1:16" hidden="1" x14ac:dyDescent="0.25">
      <c r="A2097" s="255" t="str">
        <f>IF(B2097=1,A2083,"")</f>
        <v/>
      </c>
      <c r="B2097" s="39" t="str">
        <f t="shared" si="150"/>
        <v/>
      </c>
      <c r="C2097" s="138">
        <f>VLOOKUP($Y$23,CAD!$H$7:$I$31,2,0)</f>
        <v>0</v>
      </c>
      <c r="D2097" s="40">
        <v>0</v>
      </c>
      <c r="E2097" s="40">
        <v>0</v>
      </c>
      <c r="F2097" s="40">
        <v>0</v>
      </c>
      <c r="G2097" s="40">
        <v>0</v>
      </c>
      <c r="H2097" s="40">
        <v>0</v>
      </c>
      <c r="I2097" s="40">
        <v>0</v>
      </c>
      <c r="J2097" s="40">
        <v>0</v>
      </c>
      <c r="K2097" s="40">
        <v>0</v>
      </c>
      <c r="L2097" s="40">
        <v>0</v>
      </c>
      <c r="M2097" s="40">
        <v>0</v>
      </c>
      <c r="N2097" s="40">
        <v>0</v>
      </c>
      <c r="O2097" s="40">
        <v>0</v>
      </c>
      <c r="P2097" s="141">
        <f t="shared" si="151"/>
        <v>0</v>
      </c>
    </row>
    <row r="2098" spans="1:16" hidden="1" x14ac:dyDescent="0.25">
      <c r="A2098" s="255" t="str">
        <f>IF(B2098=1,A2083,"")</f>
        <v/>
      </c>
      <c r="B2098" s="39" t="str">
        <f t="shared" si="150"/>
        <v/>
      </c>
      <c r="C2098" s="138">
        <f>VLOOKUP($Y$24,CAD!$H$7:$I$31,2,0)</f>
        <v>0</v>
      </c>
      <c r="D2098" s="40">
        <v>0</v>
      </c>
      <c r="E2098" s="40">
        <v>0</v>
      </c>
      <c r="F2098" s="40">
        <v>0</v>
      </c>
      <c r="G2098" s="40">
        <v>0</v>
      </c>
      <c r="H2098" s="40">
        <v>0</v>
      </c>
      <c r="I2098" s="40">
        <v>0</v>
      </c>
      <c r="J2098" s="40">
        <v>0</v>
      </c>
      <c r="K2098" s="40">
        <v>0</v>
      </c>
      <c r="L2098" s="40">
        <v>0</v>
      </c>
      <c r="M2098" s="40">
        <v>0</v>
      </c>
      <c r="N2098" s="40">
        <v>0</v>
      </c>
      <c r="O2098" s="40">
        <v>0</v>
      </c>
      <c r="P2098" s="141">
        <f t="shared" si="151"/>
        <v>0</v>
      </c>
    </row>
    <row r="2099" spans="1:16" hidden="1" x14ac:dyDescent="0.25">
      <c r="A2099" s="255" t="str">
        <f>IF(B2099=1,A2083,"")</f>
        <v/>
      </c>
      <c r="B2099" s="39" t="str">
        <f t="shared" si="150"/>
        <v/>
      </c>
      <c r="C2099" s="138">
        <f>VLOOKUP($Y$25,CAD!$H$7:$I$31,2,0)</f>
        <v>0</v>
      </c>
      <c r="D2099" s="40">
        <v>0</v>
      </c>
      <c r="E2099" s="40">
        <v>0</v>
      </c>
      <c r="F2099" s="40">
        <v>0</v>
      </c>
      <c r="G2099" s="40">
        <v>0</v>
      </c>
      <c r="H2099" s="40">
        <v>0</v>
      </c>
      <c r="I2099" s="40">
        <v>0</v>
      </c>
      <c r="J2099" s="40">
        <v>0</v>
      </c>
      <c r="K2099" s="40">
        <v>0</v>
      </c>
      <c r="L2099" s="40">
        <v>0</v>
      </c>
      <c r="M2099" s="40">
        <v>0</v>
      </c>
      <c r="N2099" s="40">
        <v>0</v>
      </c>
      <c r="O2099" s="40">
        <v>0</v>
      </c>
      <c r="P2099" s="141">
        <f t="shared" si="151"/>
        <v>0</v>
      </c>
    </row>
    <row r="2100" spans="1:16" hidden="1" x14ac:dyDescent="0.25">
      <c r="A2100" s="255" t="str">
        <f>IF(B2100=1,A2083,"")</f>
        <v/>
      </c>
      <c r="B2100" s="39" t="str">
        <f t="shared" si="150"/>
        <v/>
      </c>
      <c r="C2100" s="138">
        <f>VLOOKUP($Y$26,CAD!$H$7:$I$31,2,0)</f>
        <v>0</v>
      </c>
      <c r="D2100" s="40">
        <v>0</v>
      </c>
      <c r="E2100" s="40">
        <v>0</v>
      </c>
      <c r="F2100" s="40">
        <v>0</v>
      </c>
      <c r="G2100" s="40">
        <v>0</v>
      </c>
      <c r="H2100" s="40">
        <v>0</v>
      </c>
      <c r="I2100" s="40">
        <v>0</v>
      </c>
      <c r="J2100" s="40">
        <v>0</v>
      </c>
      <c r="K2100" s="40">
        <v>0</v>
      </c>
      <c r="L2100" s="40">
        <v>0</v>
      </c>
      <c r="M2100" s="40">
        <v>0</v>
      </c>
      <c r="N2100" s="40">
        <v>0</v>
      </c>
      <c r="O2100" s="40">
        <v>0</v>
      </c>
      <c r="P2100" s="141">
        <f t="shared" si="151"/>
        <v>0</v>
      </c>
    </row>
    <row r="2101" spans="1:16" hidden="1" x14ac:dyDescent="0.25">
      <c r="A2101" s="255" t="str">
        <f>IF(B2101=1,A2083,"")</f>
        <v/>
      </c>
      <c r="B2101" s="39" t="str">
        <f t="shared" si="150"/>
        <v/>
      </c>
      <c r="C2101" s="138">
        <f>VLOOKUP($Y$27,CAD!$H$7:$I$31,2,0)</f>
        <v>0</v>
      </c>
      <c r="D2101" s="40">
        <v>0</v>
      </c>
      <c r="E2101" s="40">
        <v>0</v>
      </c>
      <c r="F2101" s="40">
        <v>0</v>
      </c>
      <c r="G2101" s="40">
        <v>0</v>
      </c>
      <c r="H2101" s="40">
        <v>0</v>
      </c>
      <c r="I2101" s="40">
        <v>0</v>
      </c>
      <c r="J2101" s="40">
        <v>0</v>
      </c>
      <c r="K2101" s="40">
        <v>0</v>
      </c>
      <c r="L2101" s="40">
        <v>0</v>
      </c>
      <c r="M2101" s="40">
        <v>0</v>
      </c>
      <c r="N2101" s="40">
        <v>0</v>
      </c>
      <c r="O2101" s="40">
        <v>0</v>
      </c>
      <c r="P2101" s="141">
        <f t="shared" si="151"/>
        <v>0</v>
      </c>
    </row>
    <row r="2102" spans="1:16" hidden="1" x14ac:dyDescent="0.25">
      <c r="A2102" s="255" t="str">
        <f>IF(B2102=1,A2083,"")</f>
        <v/>
      </c>
      <c r="B2102" s="39" t="str">
        <f t="shared" si="150"/>
        <v/>
      </c>
      <c r="C2102" s="138">
        <f>VLOOKUP($Y$28,CAD!$H$7:$I$31,2,0)</f>
        <v>0</v>
      </c>
      <c r="D2102" s="40">
        <v>0</v>
      </c>
      <c r="E2102" s="40">
        <v>0</v>
      </c>
      <c r="F2102" s="40">
        <v>0</v>
      </c>
      <c r="G2102" s="40">
        <v>0</v>
      </c>
      <c r="H2102" s="40">
        <v>0</v>
      </c>
      <c r="I2102" s="40">
        <v>0</v>
      </c>
      <c r="J2102" s="40">
        <v>0</v>
      </c>
      <c r="K2102" s="40">
        <v>0</v>
      </c>
      <c r="L2102" s="40">
        <v>0</v>
      </c>
      <c r="M2102" s="40">
        <v>0</v>
      </c>
      <c r="N2102" s="40">
        <v>0</v>
      </c>
      <c r="O2102" s="40">
        <v>0</v>
      </c>
      <c r="P2102" s="141">
        <f t="shared" si="151"/>
        <v>0</v>
      </c>
    </row>
    <row r="2103" spans="1:16" hidden="1" x14ac:dyDescent="0.25">
      <c r="A2103" s="255" t="str">
        <f>IF(B2103=1,A2083,"")</f>
        <v/>
      </c>
      <c r="B2103" s="39" t="str">
        <f t="shared" si="150"/>
        <v/>
      </c>
      <c r="C2103" s="138">
        <f>VLOOKUP($Y$29,CAD!$H$7:$I$31,2,0)</f>
        <v>0</v>
      </c>
      <c r="D2103" s="40">
        <v>0</v>
      </c>
      <c r="E2103" s="40">
        <v>0</v>
      </c>
      <c r="F2103" s="40">
        <v>0</v>
      </c>
      <c r="G2103" s="40">
        <v>0</v>
      </c>
      <c r="H2103" s="40">
        <v>0</v>
      </c>
      <c r="I2103" s="40">
        <v>0</v>
      </c>
      <c r="J2103" s="40">
        <v>0</v>
      </c>
      <c r="K2103" s="40">
        <v>0</v>
      </c>
      <c r="L2103" s="40">
        <v>0</v>
      </c>
      <c r="M2103" s="40">
        <v>0</v>
      </c>
      <c r="N2103" s="40">
        <v>0</v>
      </c>
      <c r="O2103" s="40">
        <v>0</v>
      </c>
      <c r="P2103" s="141">
        <f t="shared" si="151"/>
        <v>0</v>
      </c>
    </row>
    <row r="2104" spans="1:16" hidden="1" x14ac:dyDescent="0.25">
      <c r="A2104" s="255" t="str">
        <f>IF(B2104=1,A2083,"")</f>
        <v/>
      </c>
      <c r="B2104" s="39" t="str">
        <f t="shared" si="150"/>
        <v/>
      </c>
      <c r="C2104" s="138">
        <f>VLOOKUP($Y$30,CAD!$H$7:$I$31,2,0)</f>
        <v>0</v>
      </c>
      <c r="D2104" s="40">
        <v>0</v>
      </c>
      <c r="E2104" s="40">
        <v>0</v>
      </c>
      <c r="F2104" s="40">
        <v>0</v>
      </c>
      <c r="G2104" s="40">
        <v>0</v>
      </c>
      <c r="H2104" s="40">
        <v>0</v>
      </c>
      <c r="I2104" s="40">
        <v>0</v>
      </c>
      <c r="J2104" s="40">
        <v>0</v>
      </c>
      <c r="K2104" s="40">
        <v>0</v>
      </c>
      <c r="L2104" s="40">
        <v>0</v>
      </c>
      <c r="M2104" s="40">
        <v>0</v>
      </c>
      <c r="N2104" s="40">
        <v>0</v>
      </c>
      <c r="O2104" s="40">
        <v>0</v>
      </c>
      <c r="P2104" s="141">
        <f t="shared" si="151"/>
        <v>0</v>
      </c>
    </row>
    <row r="2105" spans="1:16" hidden="1" x14ac:dyDescent="0.25">
      <c r="A2105" s="255" t="str">
        <f>IF(B2105=1,A2083,"")</f>
        <v/>
      </c>
      <c r="B2105" s="39" t="str">
        <f t="shared" si="150"/>
        <v/>
      </c>
      <c r="C2105" s="138">
        <f>VLOOKUP($Y$31,CAD!$H$7:$I$31,2,0)</f>
        <v>0</v>
      </c>
      <c r="D2105" s="40">
        <v>0</v>
      </c>
      <c r="E2105" s="40">
        <v>0</v>
      </c>
      <c r="F2105" s="40">
        <v>0</v>
      </c>
      <c r="G2105" s="40">
        <v>0</v>
      </c>
      <c r="H2105" s="40">
        <v>0</v>
      </c>
      <c r="I2105" s="40">
        <v>0</v>
      </c>
      <c r="J2105" s="40">
        <v>0</v>
      </c>
      <c r="K2105" s="40">
        <v>0</v>
      </c>
      <c r="L2105" s="40">
        <v>0</v>
      </c>
      <c r="M2105" s="40">
        <v>0</v>
      </c>
      <c r="N2105" s="40">
        <v>0</v>
      </c>
      <c r="O2105" s="40">
        <v>0</v>
      </c>
      <c r="P2105" s="141">
        <f t="shared" si="151"/>
        <v>0</v>
      </c>
    </row>
    <row r="2106" spans="1:16" hidden="1" x14ac:dyDescent="0.25">
      <c r="A2106" s="255" t="str">
        <f>IF(B2106=1,A2083,"")</f>
        <v/>
      </c>
      <c r="B2106" s="39" t="str">
        <f t="shared" si="150"/>
        <v/>
      </c>
      <c r="C2106" s="138">
        <f>VLOOKUP($Y$32,CAD!$H$7:$I$31,2,0)</f>
        <v>0</v>
      </c>
      <c r="D2106" s="40">
        <v>0</v>
      </c>
      <c r="E2106" s="40">
        <v>0</v>
      </c>
      <c r="F2106" s="40">
        <v>0</v>
      </c>
      <c r="G2106" s="40">
        <v>0</v>
      </c>
      <c r="H2106" s="40">
        <v>0</v>
      </c>
      <c r="I2106" s="40">
        <v>0</v>
      </c>
      <c r="J2106" s="40">
        <v>0</v>
      </c>
      <c r="K2106" s="40">
        <v>0</v>
      </c>
      <c r="L2106" s="40">
        <v>0</v>
      </c>
      <c r="M2106" s="40">
        <v>0</v>
      </c>
      <c r="N2106" s="40">
        <v>0</v>
      </c>
      <c r="O2106" s="40">
        <v>0</v>
      </c>
      <c r="P2106" s="141">
        <f t="shared" si="151"/>
        <v>0</v>
      </c>
    </row>
    <row r="2107" spans="1:16" hidden="1" x14ac:dyDescent="0.25">
      <c r="A2107" s="255" t="str">
        <f>IF(B2107=1,A2083,"")</f>
        <v/>
      </c>
      <c r="B2107" s="39" t="str">
        <f t="shared" si="150"/>
        <v/>
      </c>
      <c r="C2107" s="138">
        <f>VLOOKUP($Y$33,CAD!$H$7:$I$31,2,0)</f>
        <v>0</v>
      </c>
      <c r="D2107" s="40">
        <v>0</v>
      </c>
      <c r="E2107" s="40">
        <v>0</v>
      </c>
      <c r="F2107" s="40">
        <v>0</v>
      </c>
      <c r="G2107" s="40">
        <v>0</v>
      </c>
      <c r="H2107" s="40">
        <v>0</v>
      </c>
      <c r="I2107" s="40">
        <v>0</v>
      </c>
      <c r="J2107" s="40">
        <v>0</v>
      </c>
      <c r="K2107" s="40">
        <v>0</v>
      </c>
      <c r="L2107" s="40">
        <v>0</v>
      </c>
      <c r="M2107" s="40">
        <v>0</v>
      </c>
      <c r="N2107" s="40">
        <v>0</v>
      </c>
      <c r="O2107" s="40">
        <v>0</v>
      </c>
      <c r="P2107" s="141">
        <f t="shared" si="151"/>
        <v>0</v>
      </c>
    </row>
    <row r="2108" spans="1:16" hidden="1" x14ac:dyDescent="0.25">
      <c r="A2108" s="255" t="str">
        <f>IF(B2108=1,A2083,"")</f>
        <v/>
      </c>
      <c r="B2108" s="39" t="str">
        <f t="shared" si="150"/>
        <v/>
      </c>
      <c r="C2108" s="138">
        <f>VLOOKUP($Y$34,CAD!$H$7:$I$31,2,0)</f>
        <v>0</v>
      </c>
      <c r="D2108" s="40">
        <v>0</v>
      </c>
      <c r="E2108" s="40">
        <v>0</v>
      </c>
      <c r="F2108" s="40">
        <v>0</v>
      </c>
      <c r="G2108" s="40">
        <v>0</v>
      </c>
      <c r="H2108" s="40">
        <v>0</v>
      </c>
      <c r="I2108" s="40">
        <v>0</v>
      </c>
      <c r="J2108" s="40">
        <v>0</v>
      </c>
      <c r="K2108" s="40">
        <v>0</v>
      </c>
      <c r="L2108" s="40">
        <v>0</v>
      </c>
      <c r="M2108" s="40">
        <v>0</v>
      </c>
      <c r="N2108" s="40">
        <v>0</v>
      </c>
      <c r="O2108" s="40">
        <v>0</v>
      </c>
      <c r="P2108" s="141">
        <f t="shared" si="151"/>
        <v>0</v>
      </c>
    </row>
    <row r="2109" spans="1:16" hidden="1" x14ac:dyDescent="0.25">
      <c r="A2109" s="255" t="str">
        <f>IF(B2109=1,A2083,"")</f>
        <v/>
      </c>
      <c r="B2109" s="39" t="str">
        <f t="shared" si="150"/>
        <v/>
      </c>
      <c r="C2109" s="137">
        <f>VLOOKUP($Y$35,CAD!$J$7:$K$31,2,0)</f>
        <v>0</v>
      </c>
      <c r="D2109" s="40">
        <v>0</v>
      </c>
      <c r="E2109" s="40">
        <v>0</v>
      </c>
      <c r="F2109" s="40">
        <v>0</v>
      </c>
      <c r="G2109" s="40">
        <v>0</v>
      </c>
      <c r="H2109" s="40">
        <v>0</v>
      </c>
      <c r="I2109" s="40">
        <v>0</v>
      </c>
      <c r="J2109" s="40">
        <v>0</v>
      </c>
      <c r="K2109" s="40">
        <v>0</v>
      </c>
      <c r="L2109" s="40">
        <v>0</v>
      </c>
      <c r="M2109" s="40">
        <v>0</v>
      </c>
      <c r="N2109" s="40">
        <v>0</v>
      </c>
      <c r="O2109" s="40">
        <v>0</v>
      </c>
      <c r="P2109" s="141">
        <f t="shared" si="151"/>
        <v>0</v>
      </c>
    </row>
    <row r="2110" spans="1:16" hidden="1" x14ac:dyDescent="0.25">
      <c r="A2110" s="255" t="str">
        <f>IF(B2110=1,A2083,"")</f>
        <v/>
      </c>
      <c r="B2110" s="39" t="str">
        <f t="shared" si="150"/>
        <v/>
      </c>
      <c r="C2110" s="137">
        <f>VLOOKUP($Y$36,CAD!$J$7:$K$31,2,0)</f>
        <v>0</v>
      </c>
      <c r="D2110" s="40">
        <v>0</v>
      </c>
      <c r="E2110" s="40">
        <v>0</v>
      </c>
      <c r="F2110" s="40">
        <v>0</v>
      </c>
      <c r="G2110" s="40">
        <v>0</v>
      </c>
      <c r="H2110" s="40">
        <v>0</v>
      </c>
      <c r="I2110" s="40">
        <v>0</v>
      </c>
      <c r="J2110" s="40">
        <v>0</v>
      </c>
      <c r="K2110" s="40">
        <v>0</v>
      </c>
      <c r="L2110" s="40">
        <v>0</v>
      </c>
      <c r="M2110" s="40">
        <v>0</v>
      </c>
      <c r="N2110" s="40">
        <v>0</v>
      </c>
      <c r="O2110" s="40">
        <v>0</v>
      </c>
      <c r="P2110" s="141">
        <f t="shared" si="151"/>
        <v>0</v>
      </c>
    </row>
    <row r="2111" spans="1:16" hidden="1" x14ac:dyDescent="0.25">
      <c r="A2111" s="255" t="str">
        <f>IF(B2111=1,A2083,"")</f>
        <v/>
      </c>
      <c r="B2111" s="39" t="str">
        <f t="shared" si="150"/>
        <v/>
      </c>
      <c r="C2111" s="137">
        <f>VLOOKUP($Y$37,CAD!$J$7:$K$31,2,0)</f>
        <v>0</v>
      </c>
      <c r="D2111" s="40">
        <v>0</v>
      </c>
      <c r="E2111" s="40">
        <v>0</v>
      </c>
      <c r="F2111" s="40">
        <v>0</v>
      </c>
      <c r="G2111" s="40">
        <v>0</v>
      </c>
      <c r="H2111" s="40">
        <v>0</v>
      </c>
      <c r="I2111" s="40">
        <v>0</v>
      </c>
      <c r="J2111" s="40">
        <v>0</v>
      </c>
      <c r="K2111" s="40">
        <v>0</v>
      </c>
      <c r="L2111" s="40">
        <v>0</v>
      </c>
      <c r="M2111" s="40">
        <v>0</v>
      </c>
      <c r="N2111" s="40">
        <v>0</v>
      </c>
      <c r="O2111" s="40">
        <v>0</v>
      </c>
      <c r="P2111" s="141">
        <f t="shared" si="151"/>
        <v>0</v>
      </c>
    </row>
    <row r="2112" spans="1:16" hidden="1" x14ac:dyDescent="0.25">
      <c r="A2112" s="255" t="str">
        <f>IF(B2112=1,A2083,"")</f>
        <v/>
      </c>
      <c r="B2112" s="39" t="str">
        <f t="shared" si="150"/>
        <v/>
      </c>
      <c r="C2112" s="137">
        <f>VLOOKUP($Y$38,CAD!$J$7:$K$31,2,0)</f>
        <v>0</v>
      </c>
      <c r="D2112" s="40">
        <v>0</v>
      </c>
      <c r="E2112" s="40">
        <v>0</v>
      </c>
      <c r="F2112" s="40">
        <v>0</v>
      </c>
      <c r="G2112" s="40">
        <v>0</v>
      </c>
      <c r="H2112" s="40">
        <v>0</v>
      </c>
      <c r="I2112" s="40">
        <v>0</v>
      </c>
      <c r="J2112" s="40">
        <v>0</v>
      </c>
      <c r="K2112" s="40">
        <v>0</v>
      </c>
      <c r="L2112" s="40">
        <v>0</v>
      </c>
      <c r="M2112" s="40">
        <v>0</v>
      </c>
      <c r="N2112" s="40">
        <v>0</v>
      </c>
      <c r="O2112" s="40">
        <v>0</v>
      </c>
      <c r="P2112" s="141">
        <f t="shared" si="151"/>
        <v>0</v>
      </c>
    </row>
    <row r="2113" spans="1:16" hidden="1" x14ac:dyDescent="0.25">
      <c r="A2113" s="255" t="str">
        <f>IF(B2113=1,A2083,"")</f>
        <v/>
      </c>
      <c r="B2113" s="39" t="str">
        <f t="shared" si="150"/>
        <v/>
      </c>
      <c r="C2113" s="137">
        <f>VLOOKUP($Y$39,CAD!$J$7:$K$31,2,0)</f>
        <v>0</v>
      </c>
      <c r="D2113" s="40">
        <v>0</v>
      </c>
      <c r="E2113" s="40">
        <v>0</v>
      </c>
      <c r="F2113" s="40">
        <v>0</v>
      </c>
      <c r="G2113" s="40">
        <v>0</v>
      </c>
      <c r="H2113" s="40">
        <v>0</v>
      </c>
      <c r="I2113" s="40">
        <v>0</v>
      </c>
      <c r="J2113" s="40">
        <v>0</v>
      </c>
      <c r="K2113" s="40">
        <v>0</v>
      </c>
      <c r="L2113" s="40">
        <v>0</v>
      </c>
      <c r="M2113" s="40">
        <v>0</v>
      </c>
      <c r="N2113" s="40">
        <v>0</v>
      </c>
      <c r="O2113" s="40">
        <v>0</v>
      </c>
      <c r="P2113" s="141">
        <f t="shared" si="151"/>
        <v>0</v>
      </c>
    </row>
    <row r="2114" spans="1:16" hidden="1" x14ac:dyDescent="0.25">
      <c r="A2114" s="255" t="str">
        <f>IF(B2114=1,A2083,"")</f>
        <v/>
      </c>
      <c r="B2114" s="39" t="str">
        <f t="shared" si="150"/>
        <v/>
      </c>
      <c r="C2114" s="137">
        <f>VLOOKUP($Y$40,CAD!$J$7:$K$31,2,0)</f>
        <v>0</v>
      </c>
      <c r="D2114" s="40">
        <v>0</v>
      </c>
      <c r="E2114" s="40">
        <v>0</v>
      </c>
      <c r="F2114" s="40">
        <v>0</v>
      </c>
      <c r="G2114" s="40">
        <v>0</v>
      </c>
      <c r="H2114" s="40">
        <v>0</v>
      </c>
      <c r="I2114" s="40">
        <v>0</v>
      </c>
      <c r="J2114" s="40">
        <v>0</v>
      </c>
      <c r="K2114" s="40">
        <v>0</v>
      </c>
      <c r="L2114" s="40">
        <v>0</v>
      </c>
      <c r="M2114" s="40">
        <v>0</v>
      </c>
      <c r="N2114" s="40">
        <v>0</v>
      </c>
      <c r="O2114" s="40">
        <v>0</v>
      </c>
      <c r="P2114" s="141">
        <f t="shared" si="151"/>
        <v>0</v>
      </c>
    </row>
    <row r="2115" spans="1:16" hidden="1" x14ac:dyDescent="0.25">
      <c r="A2115" s="255" t="str">
        <f>IF(B2115=1,A2083,"")</f>
        <v/>
      </c>
      <c r="B2115" s="39" t="str">
        <f t="shared" si="150"/>
        <v/>
      </c>
      <c r="C2115" s="137">
        <f>VLOOKUP($Y$41,CAD!$J$7:$K$31,2,0)</f>
        <v>0</v>
      </c>
      <c r="D2115" s="40">
        <v>0</v>
      </c>
      <c r="E2115" s="40">
        <v>0</v>
      </c>
      <c r="F2115" s="40">
        <v>0</v>
      </c>
      <c r="G2115" s="40">
        <v>0</v>
      </c>
      <c r="H2115" s="40">
        <v>0</v>
      </c>
      <c r="I2115" s="40">
        <v>0</v>
      </c>
      <c r="J2115" s="40">
        <v>0</v>
      </c>
      <c r="K2115" s="40">
        <v>0</v>
      </c>
      <c r="L2115" s="40">
        <v>0</v>
      </c>
      <c r="M2115" s="40">
        <v>0</v>
      </c>
      <c r="N2115" s="40">
        <v>0</v>
      </c>
      <c r="O2115" s="40">
        <v>0</v>
      </c>
      <c r="P2115" s="141">
        <f t="shared" si="151"/>
        <v>0</v>
      </c>
    </row>
    <row r="2116" spans="1:16" hidden="1" x14ac:dyDescent="0.25">
      <c r="A2116" s="255" t="str">
        <f>IF(B2116=1,A2083,"")</f>
        <v/>
      </c>
      <c r="B2116" s="39" t="str">
        <f t="shared" si="150"/>
        <v/>
      </c>
      <c r="C2116" s="137">
        <f>VLOOKUP($Y$42,CAD!$J$7:$K$31,2,0)</f>
        <v>0</v>
      </c>
      <c r="D2116" s="40">
        <v>0</v>
      </c>
      <c r="E2116" s="40">
        <v>0</v>
      </c>
      <c r="F2116" s="40">
        <v>0</v>
      </c>
      <c r="G2116" s="40">
        <v>0</v>
      </c>
      <c r="H2116" s="40">
        <v>0</v>
      </c>
      <c r="I2116" s="40">
        <v>0</v>
      </c>
      <c r="J2116" s="40">
        <v>0</v>
      </c>
      <c r="K2116" s="40">
        <v>0</v>
      </c>
      <c r="L2116" s="40">
        <v>0</v>
      </c>
      <c r="M2116" s="40">
        <v>0</v>
      </c>
      <c r="N2116" s="40">
        <v>0</v>
      </c>
      <c r="O2116" s="40">
        <v>0</v>
      </c>
      <c r="P2116" s="141">
        <f t="shared" si="151"/>
        <v>0</v>
      </c>
    </row>
    <row r="2117" spans="1:16" hidden="1" x14ac:dyDescent="0.25">
      <c r="A2117" s="255" t="str">
        <f>IF(B2117=1,A2083,"")</f>
        <v/>
      </c>
      <c r="B2117" s="39" t="str">
        <f t="shared" si="150"/>
        <v/>
      </c>
      <c r="C2117" s="137">
        <f>VLOOKUP($Y$43,CAD!$J$7:$K$31,2,0)</f>
        <v>0</v>
      </c>
      <c r="D2117" s="40">
        <v>0</v>
      </c>
      <c r="E2117" s="40">
        <v>0</v>
      </c>
      <c r="F2117" s="40">
        <v>0</v>
      </c>
      <c r="G2117" s="40">
        <v>0</v>
      </c>
      <c r="H2117" s="40">
        <v>0</v>
      </c>
      <c r="I2117" s="40">
        <v>0</v>
      </c>
      <c r="J2117" s="40">
        <v>0</v>
      </c>
      <c r="K2117" s="40">
        <v>0</v>
      </c>
      <c r="L2117" s="40">
        <v>0</v>
      </c>
      <c r="M2117" s="40">
        <v>0</v>
      </c>
      <c r="N2117" s="40">
        <v>0</v>
      </c>
      <c r="O2117" s="40">
        <v>0</v>
      </c>
      <c r="P2117" s="141">
        <f t="shared" si="151"/>
        <v>0</v>
      </c>
    </row>
    <row r="2118" spans="1:16" hidden="1" x14ac:dyDescent="0.25">
      <c r="A2118" s="255" t="str">
        <f>IF(B2118=1,A2083,"")</f>
        <v/>
      </c>
      <c r="B2118" s="39" t="str">
        <f t="shared" si="150"/>
        <v/>
      </c>
      <c r="C2118" s="137">
        <f>VLOOKUP($Y$44,CAD!$J$7:$K$31,2,0)</f>
        <v>0</v>
      </c>
      <c r="D2118" s="40">
        <v>0</v>
      </c>
      <c r="E2118" s="40">
        <v>0</v>
      </c>
      <c r="F2118" s="40">
        <v>0</v>
      </c>
      <c r="G2118" s="40">
        <v>0</v>
      </c>
      <c r="H2118" s="40">
        <v>0</v>
      </c>
      <c r="I2118" s="40">
        <v>0</v>
      </c>
      <c r="J2118" s="40">
        <v>0</v>
      </c>
      <c r="K2118" s="40">
        <v>0</v>
      </c>
      <c r="L2118" s="40">
        <v>0</v>
      </c>
      <c r="M2118" s="40">
        <v>0</v>
      </c>
      <c r="N2118" s="40">
        <v>0</v>
      </c>
      <c r="O2118" s="40">
        <v>0</v>
      </c>
      <c r="P2118" s="141">
        <f t="shared" si="151"/>
        <v>0</v>
      </c>
    </row>
    <row r="2119" spans="1:16" hidden="1" x14ac:dyDescent="0.25">
      <c r="A2119" s="255" t="str">
        <f>IF(B2119=1,A2083,"")</f>
        <v/>
      </c>
      <c r="B2119" s="39" t="str">
        <f t="shared" si="150"/>
        <v/>
      </c>
      <c r="C2119" s="137">
        <f>VLOOKUP($Y$45,CAD!$J$7:$K$31,2,0)</f>
        <v>0</v>
      </c>
      <c r="D2119" s="40">
        <v>0</v>
      </c>
      <c r="E2119" s="40">
        <v>0</v>
      </c>
      <c r="F2119" s="40">
        <v>0</v>
      </c>
      <c r="G2119" s="40">
        <v>0</v>
      </c>
      <c r="H2119" s="40">
        <v>0</v>
      </c>
      <c r="I2119" s="40">
        <v>0</v>
      </c>
      <c r="J2119" s="40">
        <v>0</v>
      </c>
      <c r="K2119" s="40">
        <v>0</v>
      </c>
      <c r="L2119" s="40">
        <v>0</v>
      </c>
      <c r="M2119" s="40">
        <v>0</v>
      </c>
      <c r="N2119" s="40">
        <v>0</v>
      </c>
      <c r="O2119" s="40">
        <v>0</v>
      </c>
      <c r="P2119" s="141">
        <f t="shared" si="151"/>
        <v>0</v>
      </c>
    </row>
    <row r="2120" spans="1:16" hidden="1" x14ac:dyDescent="0.25">
      <c r="A2120" s="255" t="str">
        <f>IF(B2120=1,A2083,"")</f>
        <v/>
      </c>
      <c r="B2120" s="39" t="str">
        <f t="shared" si="150"/>
        <v/>
      </c>
      <c r="C2120" s="137">
        <f>VLOOKUP($Y$46,CAD!$J$7:$K$31,2,0)</f>
        <v>0</v>
      </c>
      <c r="D2120" s="40">
        <v>0</v>
      </c>
      <c r="E2120" s="40">
        <v>0</v>
      </c>
      <c r="F2120" s="40">
        <v>0</v>
      </c>
      <c r="G2120" s="40">
        <v>0</v>
      </c>
      <c r="H2120" s="40">
        <v>0</v>
      </c>
      <c r="I2120" s="40">
        <v>0</v>
      </c>
      <c r="J2120" s="40">
        <v>0</v>
      </c>
      <c r="K2120" s="40">
        <v>0</v>
      </c>
      <c r="L2120" s="40">
        <v>0</v>
      </c>
      <c r="M2120" s="40">
        <v>0</v>
      </c>
      <c r="N2120" s="40">
        <v>0</v>
      </c>
      <c r="O2120" s="40">
        <v>0</v>
      </c>
      <c r="P2120" s="141">
        <f t="shared" si="151"/>
        <v>0</v>
      </c>
    </row>
    <row r="2121" spans="1:16" hidden="1" x14ac:dyDescent="0.25">
      <c r="A2121" s="255" t="str">
        <f>IF(B2121=1,A2083,"")</f>
        <v/>
      </c>
      <c r="B2121" s="39" t="str">
        <f t="shared" si="150"/>
        <v/>
      </c>
      <c r="C2121" s="137">
        <f>VLOOKUP($Y$47,CAD!$J$7:$K$31,2,0)</f>
        <v>0</v>
      </c>
      <c r="D2121" s="40">
        <v>0</v>
      </c>
      <c r="E2121" s="40">
        <v>0</v>
      </c>
      <c r="F2121" s="40">
        <v>0</v>
      </c>
      <c r="G2121" s="40">
        <v>0</v>
      </c>
      <c r="H2121" s="40">
        <v>0</v>
      </c>
      <c r="I2121" s="40">
        <v>0</v>
      </c>
      <c r="J2121" s="40">
        <v>0</v>
      </c>
      <c r="K2121" s="40">
        <v>0</v>
      </c>
      <c r="L2121" s="40">
        <v>0</v>
      </c>
      <c r="M2121" s="40">
        <v>0</v>
      </c>
      <c r="N2121" s="40">
        <v>0</v>
      </c>
      <c r="O2121" s="40">
        <v>0</v>
      </c>
      <c r="P2121" s="141">
        <f t="shared" si="151"/>
        <v>0</v>
      </c>
    </row>
    <row r="2122" spans="1:16" hidden="1" x14ac:dyDescent="0.25">
      <c r="A2122" s="255" t="str">
        <f>IF(B2122=1,A2083,"")</f>
        <v/>
      </c>
      <c r="B2122" s="39" t="str">
        <f t="shared" si="150"/>
        <v/>
      </c>
      <c r="C2122" s="137">
        <f>VLOOKUP($Y$48,CAD!$J$7:$K$31,2,0)</f>
        <v>0</v>
      </c>
      <c r="D2122" s="40">
        <v>0</v>
      </c>
      <c r="E2122" s="40">
        <v>0</v>
      </c>
      <c r="F2122" s="40">
        <v>0</v>
      </c>
      <c r="G2122" s="40">
        <v>0</v>
      </c>
      <c r="H2122" s="40">
        <v>0</v>
      </c>
      <c r="I2122" s="40">
        <v>0</v>
      </c>
      <c r="J2122" s="40">
        <v>0</v>
      </c>
      <c r="K2122" s="40">
        <v>0</v>
      </c>
      <c r="L2122" s="40">
        <v>0</v>
      </c>
      <c r="M2122" s="40">
        <v>0</v>
      </c>
      <c r="N2122" s="40">
        <v>0</v>
      </c>
      <c r="O2122" s="40">
        <v>0</v>
      </c>
      <c r="P2122" s="141">
        <f t="shared" si="151"/>
        <v>0</v>
      </c>
    </row>
    <row r="2123" spans="1:16" hidden="1" x14ac:dyDescent="0.25">
      <c r="A2123" s="255" t="str">
        <f>IF(B2123=1,A2083,"")</f>
        <v/>
      </c>
      <c r="B2123" s="39" t="str">
        <f t="shared" si="150"/>
        <v/>
      </c>
      <c r="C2123" s="137">
        <f>VLOOKUP($Y$49,CAD!$J$7:$K$31,2,0)</f>
        <v>0</v>
      </c>
      <c r="D2123" s="40">
        <v>0</v>
      </c>
      <c r="E2123" s="40">
        <v>0</v>
      </c>
      <c r="F2123" s="40">
        <v>0</v>
      </c>
      <c r="G2123" s="40">
        <v>0</v>
      </c>
      <c r="H2123" s="40">
        <v>0</v>
      </c>
      <c r="I2123" s="40">
        <v>0</v>
      </c>
      <c r="J2123" s="40">
        <v>0</v>
      </c>
      <c r="K2123" s="40">
        <v>0</v>
      </c>
      <c r="L2123" s="40">
        <v>0</v>
      </c>
      <c r="M2123" s="40">
        <v>0</v>
      </c>
      <c r="N2123" s="40">
        <v>0</v>
      </c>
      <c r="O2123" s="40">
        <v>0</v>
      </c>
      <c r="P2123" s="141">
        <f t="shared" si="151"/>
        <v>0</v>
      </c>
    </row>
    <row r="2124" spans="1:16" hidden="1" x14ac:dyDescent="0.25">
      <c r="A2124" s="255" t="str">
        <f>IF(B2124=1,A2083,"")</f>
        <v/>
      </c>
      <c r="B2124" s="39" t="str">
        <f t="shared" si="150"/>
        <v/>
      </c>
      <c r="C2124" s="137">
        <f>VLOOKUP($Y$50,CAD!$J$7:$K$31,2,0)</f>
        <v>0</v>
      </c>
      <c r="D2124" s="40">
        <v>0</v>
      </c>
      <c r="E2124" s="40">
        <v>0</v>
      </c>
      <c r="F2124" s="40">
        <v>0</v>
      </c>
      <c r="G2124" s="40">
        <v>0</v>
      </c>
      <c r="H2124" s="40">
        <v>0</v>
      </c>
      <c r="I2124" s="40">
        <v>0</v>
      </c>
      <c r="J2124" s="40">
        <v>0</v>
      </c>
      <c r="K2124" s="40">
        <v>0</v>
      </c>
      <c r="L2124" s="40">
        <v>0</v>
      </c>
      <c r="M2124" s="40">
        <v>0</v>
      </c>
      <c r="N2124" s="40">
        <v>0</v>
      </c>
      <c r="O2124" s="40">
        <v>0</v>
      </c>
      <c r="P2124" s="141">
        <f t="shared" si="151"/>
        <v>0</v>
      </c>
    </row>
    <row r="2125" spans="1:16" hidden="1" x14ac:dyDescent="0.25">
      <c r="A2125" s="255" t="str">
        <f>IF(B2125=1,A2083,"")</f>
        <v/>
      </c>
      <c r="B2125" s="39" t="str">
        <f t="shared" si="150"/>
        <v/>
      </c>
      <c r="C2125" s="137">
        <f>VLOOKUP($Y$51,CAD!$J$7:$K$31,2,0)</f>
        <v>0</v>
      </c>
      <c r="D2125" s="40">
        <v>0</v>
      </c>
      <c r="E2125" s="40">
        <v>0</v>
      </c>
      <c r="F2125" s="40">
        <v>0</v>
      </c>
      <c r="G2125" s="40">
        <v>0</v>
      </c>
      <c r="H2125" s="40">
        <v>0</v>
      </c>
      <c r="I2125" s="40">
        <v>0</v>
      </c>
      <c r="J2125" s="40">
        <v>0</v>
      </c>
      <c r="K2125" s="40">
        <v>0</v>
      </c>
      <c r="L2125" s="40">
        <v>0</v>
      </c>
      <c r="M2125" s="40">
        <v>0</v>
      </c>
      <c r="N2125" s="40">
        <v>0</v>
      </c>
      <c r="O2125" s="40">
        <v>0</v>
      </c>
      <c r="P2125" s="141">
        <f t="shared" si="151"/>
        <v>0</v>
      </c>
    </row>
    <row r="2126" spans="1:16" hidden="1" x14ac:dyDescent="0.25">
      <c r="A2126" s="255" t="str">
        <f>IF(B2126=1,A2083,"")</f>
        <v/>
      </c>
      <c r="B2126" s="39" t="str">
        <f t="shared" si="150"/>
        <v/>
      </c>
      <c r="C2126" s="137">
        <f>VLOOKUP($Y$52,CAD!$J$7:$K$31,2,0)</f>
        <v>0</v>
      </c>
      <c r="D2126" s="40">
        <v>0</v>
      </c>
      <c r="E2126" s="40">
        <v>0</v>
      </c>
      <c r="F2126" s="40">
        <v>0</v>
      </c>
      <c r="G2126" s="40">
        <v>0</v>
      </c>
      <c r="H2126" s="40">
        <v>0</v>
      </c>
      <c r="I2126" s="40">
        <v>0</v>
      </c>
      <c r="J2126" s="40">
        <v>0</v>
      </c>
      <c r="K2126" s="40">
        <v>0</v>
      </c>
      <c r="L2126" s="40">
        <v>0</v>
      </c>
      <c r="M2126" s="40">
        <v>0</v>
      </c>
      <c r="N2126" s="40">
        <v>0</v>
      </c>
      <c r="O2126" s="40">
        <v>0</v>
      </c>
      <c r="P2126" s="141">
        <f t="shared" si="151"/>
        <v>0</v>
      </c>
    </row>
    <row r="2127" spans="1:16" hidden="1" x14ac:dyDescent="0.25">
      <c r="A2127" s="255" t="str">
        <f>IF(B2127=1,A2083,"")</f>
        <v/>
      </c>
      <c r="B2127" s="39" t="str">
        <f t="shared" si="150"/>
        <v/>
      </c>
      <c r="C2127" s="137">
        <f>VLOOKUP($Y$53,CAD!$J$7:$K$31,2,0)</f>
        <v>0</v>
      </c>
      <c r="D2127" s="40">
        <v>0</v>
      </c>
      <c r="E2127" s="40">
        <v>0</v>
      </c>
      <c r="F2127" s="40">
        <v>0</v>
      </c>
      <c r="G2127" s="40">
        <v>0</v>
      </c>
      <c r="H2127" s="40">
        <v>0</v>
      </c>
      <c r="I2127" s="40">
        <v>0</v>
      </c>
      <c r="J2127" s="40">
        <v>0</v>
      </c>
      <c r="K2127" s="40">
        <v>0</v>
      </c>
      <c r="L2127" s="40">
        <v>0</v>
      </c>
      <c r="M2127" s="40">
        <v>0</v>
      </c>
      <c r="N2127" s="40">
        <v>0</v>
      </c>
      <c r="O2127" s="40">
        <v>0</v>
      </c>
      <c r="P2127" s="141">
        <f t="shared" si="151"/>
        <v>0</v>
      </c>
    </row>
    <row r="2128" spans="1:16" hidden="1" x14ac:dyDescent="0.25">
      <c r="A2128" s="255" t="str">
        <f>IF(B2128=1,A2083,"")</f>
        <v/>
      </c>
      <c r="B2128" s="39" t="str">
        <f t="shared" si="150"/>
        <v/>
      </c>
      <c r="C2128" s="137">
        <f>VLOOKUP($Y$54,CAD!$J$7:$K$31,2,0)</f>
        <v>0</v>
      </c>
      <c r="D2128" s="40">
        <v>0</v>
      </c>
      <c r="E2128" s="40">
        <v>0</v>
      </c>
      <c r="F2128" s="40">
        <v>0</v>
      </c>
      <c r="G2128" s="40">
        <v>0</v>
      </c>
      <c r="H2128" s="40">
        <v>0</v>
      </c>
      <c r="I2128" s="40">
        <v>0</v>
      </c>
      <c r="J2128" s="40">
        <v>0</v>
      </c>
      <c r="K2128" s="40">
        <v>0</v>
      </c>
      <c r="L2128" s="40">
        <v>0</v>
      </c>
      <c r="M2128" s="40">
        <v>0</v>
      </c>
      <c r="N2128" s="40">
        <v>0</v>
      </c>
      <c r="O2128" s="40">
        <v>0</v>
      </c>
      <c r="P2128" s="141">
        <f t="shared" si="151"/>
        <v>0</v>
      </c>
    </row>
    <row r="2129" spans="1:17" hidden="1" x14ac:dyDescent="0.25">
      <c r="A2129" s="255" t="str">
        <f>IF(B2129=1,A2083,"")</f>
        <v/>
      </c>
      <c r="B2129" s="39" t="str">
        <f t="shared" si="150"/>
        <v/>
      </c>
      <c r="C2129" s="137">
        <f>VLOOKUP($Y$55,CAD!$J$7:$K$31,2,0)</f>
        <v>0</v>
      </c>
      <c r="D2129" s="40">
        <v>0</v>
      </c>
      <c r="E2129" s="40">
        <v>0</v>
      </c>
      <c r="F2129" s="40">
        <v>0</v>
      </c>
      <c r="G2129" s="40">
        <v>0</v>
      </c>
      <c r="H2129" s="40">
        <v>0</v>
      </c>
      <c r="I2129" s="40">
        <v>0</v>
      </c>
      <c r="J2129" s="40">
        <v>0</v>
      </c>
      <c r="K2129" s="40">
        <v>0</v>
      </c>
      <c r="L2129" s="40">
        <v>0</v>
      </c>
      <c r="M2129" s="40">
        <v>0</v>
      </c>
      <c r="N2129" s="40">
        <v>0</v>
      </c>
      <c r="O2129" s="40">
        <v>0</v>
      </c>
      <c r="P2129" s="141">
        <f t="shared" si="151"/>
        <v>0</v>
      </c>
    </row>
    <row r="2130" spans="1:17" hidden="1" x14ac:dyDescent="0.25">
      <c r="A2130" s="255" t="str">
        <f>IF(B2130=1,A2083,"")</f>
        <v/>
      </c>
      <c r="B2130" s="39" t="str">
        <f t="shared" si="150"/>
        <v/>
      </c>
      <c r="C2130" s="137">
        <f>VLOOKUP($Y$56,CAD!$J$7:$K$31,2,0)</f>
        <v>0</v>
      </c>
      <c r="D2130" s="40">
        <v>0</v>
      </c>
      <c r="E2130" s="40">
        <v>0</v>
      </c>
      <c r="F2130" s="40">
        <v>0</v>
      </c>
      <c r="G2130" s="40">
        <v>0</v>
      </c>
      <c r="H2130" s="40">
        <v>0</v>
      </c>
      <c r="I2130" s="40">
        <v>0</v>
      </c>
      <c r="J2130" s="40">
        <v>0</v>
      </c>
      <c r="K2130" s="40">
        <v>0</v>
      </c>
      <c r="L2130" s="40">
        <v>0</v>
      </c>
      <c r="M2130" s="40">
        <v>0</v>
      </c>
      <c r="N2130" s="40">
        <v>0</v>
      </c>
      <c r="O2130" s="40">
        <v>0</v>
      </c>
      <c r="P2130" s="141">
        <f t="shared" si="151"/>
        <v>0</v>
      </c>
    </row>
    <row r="2131" spans="1:17" hidden="1" x14ac:dyDescent="0.25">
      <c r="A2131" s="255" t="str">
        <f>IF(B2131=1,A2083,"")</f>
        <v/>
      </c>
      <c r="B2131" s="39" t="str">
        <f t="shared" si="150"/>
        <v/>
      </c>
      <c r="C2131" s="137">
        <f>VLOOKUP($Y$57,CAD!$J$7:$K$31,2,0)</f>
        <v>0</v>
      </c>
      <c r="D2131" s="40">
        <v>0</v>
      </c>
      <c r="E2131" s="40">
        <v>0</v>
      </c>
      <c r="F2131" s="40">
        <v>0</v>
      </c>
      <c r="G2131" s="40">
        <v>0</v>
      </c>
      <c r="H2131" s="40">
        <v>0</v>
      </c>
      <c r="I2131" s="40">
        <v>0</v>
      </c>
      <c r="J2131" s="40">
        <v>0</v>
      </c>
      <c r="K2131" s="40">
        <v>0</v>
      </c>
      <c r="L2131" s="40">
        <v>0</v>
      </c>
      <c r="M2131" s="40">
        <v>0</v>
      </c>
      <c r="N2131" s="40">
        <v>0</v>
      </c>
      <c r="O2131" s="40">
        <v>0</v>
      </c>
      <c r="P2131" s="141">
        <f t="shared" si="151"/>
        <v>0</v>
      </c>
    </row>
    <row r="2132" spans="1:17" hidden="1" x14ac:dyDescent="0.25">
      <c r="A2132" s="255" t="str">
        <f>IF(B2132=1,A2083,"")</f>
        <v/>
      </c>
      <c r="B2132" s="39" t="str">
        <f t="shared" si="150"/>
        <v/>
      </c>
      <c r="C2132" s="137">
        <f>VLOOKUP($Y$58,CAD!$J$7:$K$31,2,0)</f>
        <v>0</v>
      </c>
      <c r="D2132" s="40">
        <v>0</v>
      </c>
      <c r="E2132" s="40">
        <v>0</v>
      </c>
      <c r="F2132" s="40">
        <v>0</v>
      </c>
      <c r="G2132" s="40">
        <v>0</v>
      </c>
      <c r="H2132" s="40">
        <v>0</v>
      </c>
      <c r="I2132" s="40">
        <v>0</v>
      </c>
      <c r="J2132" s="40">
        <v>0</v>
      </c>
      <c r="K2132" s="40">
        <v>0</v>
      </c>
      <c r="L2132" s="40">
        <v>0</v>
      </c>
      <c r="M2132" s="40">
        <v>0</v>
      </c>
      <c r="N2132" s="40">
        <v>0</v>
      </c>
      <c r="O2132" s="40">
        <v>0</v>
      </c>
      <c r="P2132" s="141">
        <f t="shared" si="151"/>
        <v>0</v>
      </c>
    </row>
    <row r="2133" spans="1:17" hidden="1" x14ac:dyDescent="0.25">
      <c r="A2133" s="255" t="str">
        <f>IF(B2133=1,A2083,"")</f>
        <v/>
      </c>
      <c r="B2133" s="39" t="str">
        <f t="shared" si="150"/>
        <v/>
      </c>
      <c r="C2133" s="137">
        <f>VLOOKUP($Y$59,CAD!$J$7:$K$31,2,0)</f>
        <v>0</v>
      </c>
      <c r="D2133" s="40">
        <v>0</v>
      </c>
      <c r="E2133" s="40">
        <v>0</v>
      </c>
      <c r="F2133" s="40">
        <v>0</v>
      </c>
      <c r="G2133" s="40">
        <v>0</v>
      </c>
      <c r="H2133" s="40">
        <v>0</v>
      </c>
      <c r="I2133" s="40">
        <v>0</v>
      </c>
      <c r="J2133" s="40">
        <v>0</v>
      </c>
      <c r="K2133" s="40">
        <v>0</v>
      </c>
      <c r="L2133" s="40">
        <v>0</v>
      </c>
      <c r="M2133" s="40">
        <v>0</v>
      </c>
      <c r="N2133" s="40">
        <v>0</v>
      </c>
      <c r="O2133" s="40">
        <v>0</v>
      </c>
      <c r="P2133" s="141">
        <f t="shared" si="151"/>
        <v>0</v>
      </c>
    </row>
    <row r="2134" spans="1:17" hidden="1" x14ac:dyDescent="0.25">
      <c r="A2134" s="255">
        <f>A2081</f>
        <v>2057</v>
      </c>
    </row>
    <row r="2135" spans="1:17" hidden="1" x14ac:dyDescent="0.25">
      <c r="A2135" s="255">
        <f>A2081</f>
        <v>2057</v>
      </c>
      <c r="C2135" s="63" t="s">
        <v>204</v>
      </c>
      <c r="D2135" s="34">
        <f>D2081-D2083</f>
        <v>0</v>
      </c>
      <c r="E2135" s="34">
        <f t="shared" ref="E2135:P2135" si="152">E2081-E2083</f>
        <v>0</v>
      </c>
      <c r="F2135" s="34">
        <f t="shared" si="152"/>
        <v>0</v>
      </c>
      <c r="G2135" s="34">
        <f t="shared" si="152"/>
        <v>0</v>
      </c>
      <c r="H2135" s="34">
        <f t="shared" si="152"/>
        <v>0</v>
      </c>
      <c r="I2135" s="34">
        <f t="shared" si="152"/>
        <v>0</v>
      </c>
      <c r="J2135" s="34">
        <f t="shared" si="152"/>
        <v>0</v>
      </c>
      <c r="K2135" s="34">
        <f t="shared" si="152"/>
        <v>0</v>
      </c>
      <c r="L2135" s="34">
        <f t="shared" si="152"/>
        <v>0</v>
      </c>
      <c r="M2135" s="34">
        <f t="shared" si="152"/>
        <v>0</v>
      </c>
      <c r="N2135" s="34">
        <f t="shared" si="152"/>
        <v>0</v>
      </c>
      <c r="O2135" s="34">
        <f t="shared" si="152"/>
        <v>0</v>
      </c>
      <c r="P2135" s="34">
        <f t="shared" si="152"/>
        <v>0</v>
      </c>
    </row>
    <row r="2136" spans="1:17" hidden="1" x14ac:dyDescent="0.25"/>
    <row r="2137" spans="1:17" ht="15" hidden="1" customHeight="1" thickBot="1" x14ac:dyDescent="0.3">
      <c r="A2137" s="255">
        <f>A2081+1</f>
        <v>2058</v>
      </c>
      <c r="B2137" s="41"/>
      <c r="C2137" s="147" t="s">
        <v>202</v>
      </c>
      <c r="D2137" s="148">
        <f>PREV_R!D2175</f>
        <v>0</v>
      </c>
      <c r="E2137" s="148">
        <f>PREV_R!E2175</f>
        <v>0</v>
      </c>
      <c r="F2137" s="148">
        <f>PREV_R!F2175</f>
        <v>0</v>
      </c>
      <c r="G2137" s="148">
        <f>PREV_R!G2175</f>
        <v>0</v>
      </c>
      <c r="H2137" s="148">
        <f>PREV_R!H2175</f>
        <v>0</v>
      </c>
      <c r="I2137" s="148">
        <f>PREV_R!I2175</f>
        <v>0</v>
      </c>
      <c r="J2137" s="148">
        <f>PREV_R!J2175</f>
        <v>0</v>
      </c>
      <c r="K2137" s="148">
        <f>PREV_R!K2175</f>
        <v>0</v>
      </c>
      <c r="L2137" s="148">
        <f>PREV_R!L2175</f>
        <v>0</v>
      </c>
      <c r="M2137" s="148">
        <f>PREV_R!M2175</f>
        <v>0</v>
      </c>
      <c r="N2137" s="148">
        <f>PREV_R!N2175</f>
        <v>0</v>
      </c>
      <c r="O2137" s="148">
        <f>PREV_R!O2175</f>
        <v>0</v>
      </c>
      <c r="P2137" s="148">
        <f>SUM(D2137:O2137)</f>
        <v>0</v>
      </c>
      <c r="Q2137" s="9"/>
    </row>
    <row r="2138" spans="1:17" ht="15" hidden="1" customHeight="1" x14ac:dyDescent="0.25">
      <c r="A2138" s="255">
        <f>A2137</f>
        <v>2058</v>
      </c>
      <c r="B2138" s="41"/>
      <c r="C2138" s="107"/>
      <c r="D2138" s="107"/>
      <c r="E2138" s="107"/>
      <c r="F2138" s="107"/>
      <c r="G2138" s="107"/>
      <c r="H2138" s="107"/>
      <c r="I2138" s="107"/>
      <c r="J2138" s="107"/>
      <c r="K2138" s="107"/>
      <c r="L2138" s="107"/>
      <c r="M2138" s="107"/>
      <c r="N2138" s="107"/>
      <c r="O2138" s="107"/>
      <c r="P2138" s="107"/>
      <c r="Q2138" s="9"/>
    </row>
    <row r="2139" spans="1:17" ht="15" hidden="1" customHeight="1" thickBot="1" x14ac:dyDescent="0.3">
      <c r="A2139" s="255">
        <f>A2137</f>
        <v>2058</v>
      </c>
      <c r="B2139" s="41"/>
      <c r="C2139" s="131" t="s">
        <v>203</v>
      </c>
      <c r="D2139" s="132">
        <f>SUM(D2140:D2189)</f>
        <v>0</v>
      </c>
      <c r="E2139" s="132">
        <f t="shared" ref="E2139:O2139" si="153">SUM(E2140:E2189)</f>
        <v>0</v>
      </c>
      <c r="F2139" s="132">
        <f t="shared" si="153"/>
        <v>0</v>
      </c>
      <c r="G2139" s="132">
        <f t="shared" si="153"/>
        <v>0</v>
      </c>
      <c r="H2139" s="132">
        <f t="shared" si="153"/>
        <v>0</v>
      </c>
      <c r="I2139" s="132">
        <f t="shared" si="153"/>
        <v>0</v>
      </c>
      <c r="J2139" s="132">
        <f t="shared" si="153"/>
        <v>0</v>
      </c>
      <c r="K2139" s="132">
        <f t="shared" si="153"/>
        <v>0</v>
      </c>
      <c r="L2139" s="132">
        <f t="shared" si="153"/>
        <v>0</v>
      </c>
      <c r="M2139" s="132">
        <f t="shared" si="153"/>
        <v>0</v>
      </c>
      <c r="N2139" s="132">
        <f t="shared" si="153"/>
        <v>0</v>
      </c>
      <c r="O2139" s="132">
        <f t="shared" si="153"/>
        <v>0</v>
      </c>
      <c r="P2139" s="132">
        <f>SUM(D2139:O2139)</f>
        <v>0</v>
      </c>
      <c r="Q2139" s="9"/>
    </row>
    <row r="2140" spans="1:17" hidden="1" x14ac:dyDescent="0.25">
      <c r="A2140" s="255" t="str">
        <f>IF(B2140=1,A2139,"")</f>
        <v/>
      </c>
      <c r="B2140" s="39" t="str">
        <f>IF(C2140&lt;&gt;0,1,"")</f>
        <v/>
      </c>
      <c r="C2140" s="138">
        <f>VLOOKUP($Y$10,CAD!$H$7:$I$31,2,0)</f>
        <v>0</v>
      </c>
      <c r="D2140" s="139">
        <v>0</v>
      </c>
      <c r="E2140" s="139">
        <v>0</v>
      </c>
      <c r="F2140" s="139">
        <v>0</v>
      </c>
      <c r="G2140" s="139">
        <v>0</v>
      </c>
      <c r="H2140" s="139">
        <v>0</v>
      </c>
      <c r="I2140" s="139">
        <v>0</v>
      </c>
      <c r="J2140" s="139">
        <v>0</v>
      </c>
      <c r="K2140" s="139">
        <v>0</v>
      </c>
      <c r="L2140" s="139">
        <v>0</v>
      </c>
      <c r="M2140" s="139">
        <v>0</v>
      </c>
      <c r="N2140" s="139">
        <v>0</v>
      </c>
      <c r="O2140" s="139">
        <v>0</v>
      </c>
      <c r="P2140" s="140">
        <f>SUM(D2140:O2140)</f>
        <v>0</v>
      </c>
    </row>
    <row r="2141" spans="1:17" hidden="1" x14ac:dyDescent="0.25">
      <c r="A2141" s="255" t="str">
        <f>IF(B2141=1,A2139,"")</f>
        <v/>
      </c>
      <c r="B2141" s="39" t="str">
        <f t="shared" ref="B2141:B2189" si="154">IF(C2141&lt;&gt;0,1,"")</f>
        <v/>
      </c>
      <c r="C2141" s="138">
        <f>VLOOKUP($Y$11,CAD!$H$7:$I$31,2,0)</f>
        <v>0</v>
      </c>
      <c r="D2141" s="40">
        <v>0</v>
      </c>
      <c r="E2141" s="40">
        <v>0</v>
      </c>
      <c r="F2141" s="40">
        <v>0</v>
      </c>
      <c r="G2141" s="40">
        <v>0</v>
      </c>
      <c r="H2141" s="40">
        <v>0</v>
      </c>
      <c r="I2141" s="40">
        <v>0</v>
      </c>
      <c r="J2141" s="40">
        <v>0</v>
      </c>
      <c r="K2141" s="40">
        <v>0</v>
      </c>
      <c r="L2141" s="40">
        <v>0</v>
      </c>
      <c r="M2141" s="40">
        <v>0</v>
      </c>
      <c r="N2141" s="40">
        <v>0</v>
      </c>
      <c r="O2141" s="40">
        <v>0</v>
      </c>
      <c r="P2141" s="141">
        <f t="shared" ref="P2141:P2189" si="155">SUM(D2141:O2141)</f>
        <v>0</v>
      </c>
    </row>
    <row r="2142" spans="1:17" hidden="1" x14ac:dyDescent="0.25">
      <c r="A2142" s="255" t="str">
        <f>IF(B2142=1,A2139,"")</f>
        <v/>
      </c>
      <c r="B2142" s="39" t="str">
        <f t="shared" si="154"/>
        <v/>
      </c>
      <c r="C2142" s="138">
        <f>VLOOKUP($Y$12,CAD!$H$7:$I$31,2,0)</f>
        <v>0</v>
      </c>
      <c r="D2142" s="40">
        <v>0</v>
      </c>
      <c r="E2142" s="40">
        <v>0</v>
      </c>
      <c r="F2142" s="40">
        <v>0</v>
      </c>
      <c r="G2142" s="40">
        <v>0</v>
      </c>
      <c r="H2142" s="40">
        <v>0</v>
      </c>
      <c r="I2142" s="40">
        <v>0</v>
      </c>
      <c r="J2142" s="40">
        <v>0</v>
      </c>
      <c r="K2142" s="40">
        <v>0</v>
      </c>
      <c r="L2142" s="40">
        <v>0</v>
      </c>
      <c r="M2142" s="40">
        <v>0</v>
      </c>
      <c r="N2142" s="40">
        <v>0</v>
      </c>
      <c r="O2142" s="40">
        <v>0</v>
      </c>
      <c r="P2142" s="141">
        <f t="shared" si="155"/>
        <v>0</v>
      </c>
    </row>
    <row r="2143" spans="1:17" hidden="1" x14ac:dyDescent="0.25">
      <c r="A2143" s="255" t="str">
        <f>IF(B2143=1,A2139,"")</f>
        <v/>
      </c>
      <c r="B2143" s="39" t="str">
        <f t="shared" si="154"/>
        <v/>
      </c>
      <c r="C2143" s="138">
        <f>VLOOKUP($Y$13,CAD!$H$7:$I$31,2,0)</f>
        <v>0</v>
      </c>
      <c r="D2143" s="40">
        <v>0</v>
      </c>
      <c r="E2143" s="40">
        <v>0</v>
      </c>
      <c r="F2143" s="40">
        <v>0</v>
      </c>
      <c r="G2143" s="40">
        <v>0</v>
      </c>
      <c r="H2143" s="40">
        <v>0</v>
      </c>
      <c r="I2143" s="40">
        <v>0</v>
      </c>
      <c r="J2143" s="40">
        <v>0</v>
      </c>
      <c r="K2143" s="40">
        <v>0</v>
      </c>
      <c r="L2143" s="40">
        <v>0</v>
      </c>
      <c r="M2143" s="40">
        <v>0</v>
      </c>
      <c r="N2143" s="40">
        <v>0</v>
      </c>
      <c r="O2143" s="40">
        <v>0</v>
      </c>
      <c r="P2143" s="141">
        <f t="shared" si="155"/>
        <v>0</v>
      </c>
    </row>
    <row r="2144" spans="1:17" hidden="1" x14ac:dyDescent="0.25">
      <c r="A2144" s="255" t="str">
        <f>IF(B2144=1,A2139,"")</f>
        <v/>
      </c>
      <c r="B2144" s="39" t="str">
        <f t="shared" si="154"/>
        <v/>
      </c>
      <c r="C2144" s="138">
        <f>VLOOKUP($Y$14,CAD!$H$7:$I$31,2,0)</f>
        <v>0</v>
      </c>
      <c r="D2144" s="40">
        <v>0</v>
      </c>
      <c r="E2144" s="40">
        <v>0</v>
      </c>
      <c r="F2144" s="40">
        <v>0</v>
      </c>
      <c r="G2144" s="40">
        <v>0</v>
      </c>
      <c r="H2144" s="40">
        <v>0</v>
      </c>
      <c r="I2144" s="40">
        <v>0</v>
      </c>
      <c r="J2144" s="40">
        <v>0</v>
      </c>
      <c r="K2144" s="40">
        <v>0</v>
      </c>
      <c r="L2144" s="40">
        <v>0</v>
      </c>
      <c r="M2144" s="40">
        <v>0</v>
      </c>
      <c r="N2144" s="40">
        <v>0</v>
      </c>
      <c r="O2144" s="40">
        <v>0</v>
      </c>
      <c r="P2144" s="141">
        <f t="shared" si="155"/>
        <v>0</v>
      </c>
    </row>
    <row r="2145" spans="1:16" hidden="1" x14ac:dyDescent="0.25">
      <c r="A2145" s="255" t="str">
        <f>IF(B2145=1,A2139,"")</f>
        <v/>
      </c>
      <c r="B2145" s="39" t="str">
        <f t="shared" si="154"/>
        <v/>
      </c>
      <c r="C2145" s="138">
        <f>VLOOKUP($Y$15,CAD!$H$7:$I$31,2,0)</f>
        <v>0</v>
      </c>
      <c r="D2145" s="40">
        <v>0</v>
      </c>
      <c r="E2145" s="40">
        <v>0</v>
      </c>
      <c r="F2145" s="40">
        <v>0</v>
      </c>
      <c r="G2145" s="40">
        <v>0</v>
      </c>
      <c r="H2145" s="40">
        <v>0</v>
      </c>
      <c r="I2145" s="40">
        <v>0</v>
      </c>
      <c r="J2145" s="40">
        <v>0</v>
      </c>
      <c r="K2145" s="40">
        <v>0</v>
      </c>
      <c r="L2145" s="40">
        <v>0</v>
      </c>
      <c r="M2145" s="40">
        <v>0</v>
      </c>
      <c r="N2145" s="40">
        <v>0</v>
      </c>
      <c r="O2145" s="40">
        <v>0</v>
      </c>
      <c r="P2145" s="141">
        <f t="shared" si="155"/>
        <v>0</v>
      </c>
    </row>
    <row r="2146" spans="1:16" hidden="1" x14ac:dyDescent="0.25">
      <c r="A2146" s="255" t="str">
        <f>IF(B2146=1,A2139,"")</f>
        <v/>
      </c>
      <c r="B2146" s="39" t="str">
        <f t="shared" si="154"/>
        <v/>
      </c>
      <c r="C2146" s="138">
        <f>VLOOKUP($Y$16,CAD!$H$7:$I$31,2,0)</f>
        <v>0</v>
      </c>
      <c r="D2146" s="40">
        <v>0</v>
      </c>
      <c r="E2146" s="40">
        <v>0</v>
      </c>
      <c r="F2146" s="40">
        <v>0</v>
      </c>
      <c r="G2146" s="40">
        <v>0</v>
      </c>
      <c r="H2146" s="40">
        <v>0</v>
      </c>
      <c r="I2146" s="40">
        <v>0</v>
      </c>
      <c r="J2146" s="40">
        <v>0</v>
      </c>
      <c r="K2146" s="40">
        <v>0</v>
      </c>
      <c r="L2146" s="40">
        <v>0</v>
      </c>
      <c r="M2146" s="40">
        <v>0</v>
      </c>
      <c r="N2146" s="40">
        <v>0</v>
      </c>
      <c r="O2146" s="40">
        <v>0</v>
      </c>
      <c r="P2146" s="141">
        <f t="shared" si="155"/>
        <v>0</v>
      </c>
    </row>
    <row r="2147" spans="1:16" hidden="1" x14ac:dyDescent="0.25">
      <c r="A2147" s="255" t="str">
        <f>IF(B2147=1,A2139,"")</f>
        <v/>
      </c>
      <c r="B2147" s="39" t="str">
        <f t="shared" si="154"/>
        <v/>
      </c>
      <c r="C2147" s="138">
        <f>VLOOKUP($Y$17,CAD!$H$7:$I$31,2,0)</f>
        <v>0</v>
      </c>
      <c r="D2147" s="40">
        <v>0</v>
      </c>
      <c r="E2147" s="40">
        <v>0</v>
      </c>
      <c r="F2147" s="40">
        <v>0</v>
      </c>
      <c r="G2147" s="40">
        <v>0</v>
      </c>
      <c r="H2147" s="40">
        <v>0</v>
      </c>
      <c r="I2147" s="40">
        <v>0</v>
      </c>
      <c r="J2147" s="40">
        <v>0</v>
      </c>
      <c r="K2147" s="40">
        <v>0</v>
      </c>
      <c r="L2147" s="40">
        <v>0</v>
      </c>
      <c r="M2147" s="40">
        <v>0</v>
      </c>
      <c r="N2147" s="40">
        <v>0</v>
      </c>
      <c r="O2147" s="40">
        <v>0</v>
      </c>
      <c r="P2147" s="141">
        <f t="shared" si="155"/>
        <v>0</v>
      </c>
    </row>
    <row r="2148" spans="1:16" hidden="1" x14ac:dyDescent="0.25">
      <c r="A2148" s="255" t="str">
        <f>IF(B2148=1,A2139,"")</f>
        <v/>
      </c>
      <c r="B2148" s="39" t="str">
        <f t="shared" si="154"/>
        <v/>
      </c>
      <c r="C2148" s="138">
        <f>VLOOKUP($Y$18,CAD!$H$7:$I$31,2,0)</f>
        <v>0</v>
      </c>
      <c r="D2148" s="40">
        <v>0</v>
      </c>
      <c r="E2148" s="40">
        <v>0</v>
      </c>
      <c r="F2148" s="40">
        <v>0</v>
      </c>
      <c r="G2148" s="40">
        <v>0</v>
      </c>
      <c r="H2148" s="40">
        <v>0</v>
      </c>
      <c r="I2148" s="40">
        <v>0</v>
      </c>
      <c r="J2148" s="40">
        <v>0</v>
      </c>
      <c r="K2148" s="40">
        <v>0</v>
      </c>
      <c r="L2148" s="40">
        <v>0</v>
      </c>
      <c r="M2148" s="40">
        <v>0</v>
      </c>
      <c r="N2148" s="40">
        <v>0</v>
      </c>
      <c r="O2148" s="40">
        <v>0</v>
      </c>
      <c r="P2148" s="141">
        <f t="shared" si="155"/>
        <v>0</v>
      </c>
    </row>
    <row r="2149" spans="1:16" hidden="1" x14ac:dyDescent="0.25">
      <c r="A2149" s="255" t="str">
        <f>IF(B2149=1,A2139,"")</f>
        <v/>
      </c>
      <c r="B2149" s="39" t="str">
        <f t="shared" si="154"/>
        <v/>
      </c>
      <c r="C2149" s="138">
        <f>VLOOKUP($Y$19,CAD!$H$7:$I$31,2,0)</f>
        <v>0</v>
      </c>
      <c r="D2149" s="40">
        <v>0</v>
      </c>
      <c r="E2149" s="40">
        <v>0</v>
      </c>
      <c r="F2149" s="40">
        <v>0</v>
      </c>
      <c r="G2149" s="40">
        <v>0</v>
      </c>
      <c r="H2149" s="40">
        <v>0</v>
      </c>
      <c r="I2149" s="40">
        <v>0</v>
      </c>
      <c r="J2149" s="40">
        <v>0</v>
      </c>
      <c r="K2149" s="40">
        <v>0</v>
      </c>
      <c r="L2149" s="40">
        <v>0</v>
      </c>
      <c r="M2149" s="40">
        <v>0</v>
      </c>
      <c r="N2149" s="40">
        <v>0</v>
      </c>
      <c r="O2149" s="40">
        <v>0</v>
      </c>
      <c r="P2149" s="141">
        <f t="shared" si="155"/>
        <v>0</v>
      </c>
    </row>
    <row r="2150" spans="1:16" hidden="1" x14ac:dyDescent="0.25">
      <c r="A2150" s="255" t="str">
        <f>IF(B2150=1,A2139,"")</f>
        <v/>
      </c>
      <c r="B2150" s="39" t="str">
        <f t="shared" si="154"/>
        <v/>
      </c>
      <c r="C2150" s="138">
        <f>VLOOKUP($Y$20,CAD!$H$7:$I$31,2,0)</f>
        <v>0</v>
      </c>
      <c r="D2150" s="40">
        <v>0</v>
      </c>
      <c r="E2150" s="40">
        <v>0</v>
      </c>
      <c r="F2150" s="40">
        <v>0</v>
      </c>
      <c r="G2150" s="40">
        <v>0</v>
      </c>
      <c r="H2150" s="40">
        <v>0</v>
      </c>
      <c r="I2150" s="40">
        <v>0</v>
      </c>
      <c r="J2150" s="40">
        <v>0</v>
      </c>
      <c r="K2150" s="40">
        <v>0</v>
      </c>
      <c r="L2150" s="40">
        <v>0</v>
      </c>
      <c r="M2150" s="40">
        <v>0</v>
      </c>
      <c r="N2150" s="40">
        <v>0</v>
      </c>
      <c r="O2150" s="40">
        <v>0</v>
      </c>
      <c r="P2150" s="141">
        <f t="shared" si="155"/>
        <v>0</v>
      </c>
    </row>
    <row r="2151" spans="1:16" hidden="1" x14ac:dyDescent="0.25">
      <c r="A2151" s="255" t="str">
        <f>IF(B2151=1,A2139,"")</f>
        <v/>
      </c>
      <c r="B2151" s="39" t="str">
        <f t="shared" si="154"/>
        <v/>
      </c>
      <c r="C2151" s="138">
        <f>VLOOKUP($Y$21,CAD!$H$7:$I$31,2,0)</f>
        <v>0</v>
      </c>
      <c r="D2151" s="40">
        <v>0</v>
      </c>
      <c r="E2151" s="40">
        <v>0</v>
      </c>
      <c r="F2151" s="40">
        <v>0</v>
      </c>
      <c r="G2151" s="40">
        <v>0</v>
      </c>
      <c r="H2151" s="40">
        <v>0</v>
      </c>
      <c r="I2151" s="40">
        <v>0</v>
      </c>
      <c r="J2151" s="40">
        <v>0</v>
      </c>
      <c r="K2151" s="40">
        <v>0</v>
      </c>
      <c r="L2151" s="40">
        <v>0</v>
      </c>
      <c r="M2151" s="40">
        <v>0</v>
      </c>
      <c r="N2151" s="40">
        <v>0</v>
      </c>
      <c r="O2151" s="40">
        <v>0</v>
      </c>
      <c r="P2151" s="141">
        <f t="shared" si="155"/>
        <v>0</v>
      </c>
    </row>
    <row r="2152" spans="1:16" hidden="1" x14ac:dyDescent="0.25">
      <c r="A2152" s="255" t="str">
        <f>IF(B2152=1,A2139,"")</f>
        <v/>
      </c>
      <c r="B2152" s="39" t="str">
        <f t="shared" si="154"/>
        <v/>
      </c>
      <c r="C2152" s="138">
        <f>VLOOKUP($Y$22,CAD!$H$7:$I$31,2,0)</f>
        <v>0</v>
      </c>
      <c r="D2152" s="40">
        <v>0</v>
      </c>
      <c r="E2152" s="40">
        <v>0</v>
      </c>
      <c r="F2152" s="40">
        <v>0</v>
      </c>
      <c r="G2152" s="40">
        <v>0</v>
      </c>
      <c r="H2152" s="40">
        <v>0</v>
      </c>
      <c r="I2152" s="40">
        <v>0</v>
      </c>
      <c r="J2152" s="40">
        <v>0</v>
      </c>
      <c r="K2152" s="40">
        <v>0</v>
      </c>
      <c r="L2152" s="40">
        <v>0</v>
      </c>
      <c r="M2152" s="40">
        <v>0</v>
      </c>
      <c r="N2152" s="40">
        <v>0</v>
      </c>
      <c r="O2152" s="40">
        <v>0</v>
      </c>
      <c r="P2152" s="141">
        <f t="shared" si="155"/>
        <v>0</v>
      </c>
    </row>
    <row r="2153" spans="1:16" hidden="1" x14ac:dyDescent="0.25">
      <c r="A2153" s="255" t="str">
        <f>IF(B2153=1,A2139,"")</f>
        <v/>
      </c>
      <c r="B2153" s="39" t="str">
        <f t="shared" si="154"/>
        <v/>
      </c>
      <c r="C2153" s="138">
        <f>VLOOKUP($Y$23,CAD!$H$7:$I$31,2,0)</f>
        <v>0</v>
      </c>
      <c r="D2153" s="40">
        <v>0</v>
      </c>
      <c r="E2153" s="40">
        <v>0</v>
      </c>
      <c r="F2153" s="40">
        <v>0</v>
      </c>
      <c r="G2153" s="40">
        <v>0</v>
      </c>
      <c r="H2153" s="40">
        <v>0</v>
      </c>
      <c r="I2153" s="40">
        <v>0</v>
      </c>
      <c r="J2153" s="40">
        <v>0</v>
      </c>
      <c r="K2153" s="40">
        <v>0</v>
      </c>
      <c r="L2153" s="40">
        <v>0</v>
      </c>
      <c r="M2153" s="40">
        <v>0</v>
      </c>
      <c r="N2153" s="40">
        <v>0</v>
      </c>
      <c r="O2153" s="40">
        <v>0</v>
      </c>
      <c r="P2153" s="141">
        <f t="shared" si="155"/>
        <v>0</v>
      </c>
    </row>
    <row r="2154" spans="1:16" hidden="1" x14ac:dyDescent="0.25">
      <c r="A2154" s="255" t="str">
        <f>IF(B2154=1,A2139,"")</f>
        <v/>
      </c>
      <c r="B2154" s="39" t="str">
        <f t="shared" si="154"/>
        <v/>
      </c>
      <c r="C2154" s="138">
        <f>VLOOKUP($Y$24,CAD!$H$7:$I$31,2,0)</f>
        <v>0</v>
      </c>
      <c r="D2154" s="40">
        <v>0</v>
      </c>
      <c r="E2154" s="40">
        <v>0</v>
      </c>
      <c r="F2154" s="40">
        <v>0</v>
      </c>
      <c r="G2154" s="40">
        <v>0</v>
      </c>
      <c r="H2154" s="40">
        <v>0</v>
      </c>
      <c r="I2154" s="40">
        <v>0</v>
      </c>
      <c r="J2154" s="40">
        <v>0</v>
      </c>
      <c r="K2154" s="40">
        <v>0</v>
      </c>
      <c r="L2154" s="40">
        <v>0</v>
      </c>
      <c r="M2154" s="40">
        <v>0</v>
      </c>
      <c r="N2154" s="40">
        <v>0</v>
      </c>
      <c r="O2154" s="40">
        <v>0</v>
      </c>
      <c r="P2154" s="141">
        <f t="shared" si="155"/>
        <v>0</v>
      </c>
    </row>
    <row r="2155" spans="1:16" hidden="1" x14ac:dyDescent="0.25">
      <c r="A2155" s="255" t="str">
        <f>IF(B2155=1,A2139,"")</f>
        <v/>
      </c>
      <c r="B2155" s="39" t="str">
        <f t="shared" si="154"/>
        <v/>
      </c>
      <c r="C2155" s="138">
        <f>VLOOKUP($Y$25,CAD!$H$7:$I$31,2,0)</f>
        <v>0</v>
      </c>
      <c r="D2155" s="40">
        <v>0</v>
      </c>
      <c r="E2155" s="40">
        <v>0</v>
      </c>
      <c r="F2155" s="40">
        <v>0</v>
      </c>
      <c r="G2155" s="40">
        <v>0</v>
      </c>
      <c r="H2155" s="40">
        <v>0</v>
      </c>
      <c r="I2155" s="40">
        <v>0</v>
      </c>
      <c r="J2155" s="40">
        <v>0</v>
      </c>
      <c r="K2155" s="40">
        <v>0</v>
      </c>
      <c r="L2155" s="40">
        <v>0</v>
      </c>
      <c r="M2155" s="40">
        <v>0</v>
      </c>
      <c r="N2155" s="40">
        <v>0</v>
      </c>
      <c r="O2155" s="40">
        <v>0</v>
      </c>
      <c r="P2155" s="141">
        <f t="shared" si="155"/>
        <v>0</v>
      </c>
    </row>
    <row r="2156" spans="1:16" hidden="1" x14ac:dyDescent="0.25">
      <c r="A2156" s="255" t="str">
        <f>IF(B2156=1,A2139,"")</f>
        <v/>
      </c>
      <c r="B2156" s="39" t="str">
        <f t="shared" si="154"/>
        <v/>
      </c>
      <c r="C2156" s="138">
        <f>VLOOKUP($Y$26,CAD!$H$7:$I$31,2,0)</f>
        <v>0</v>
      </c>
      <c r="D2156" s="40">
        <v>0</v>
      </c>
      <c r="E2156" s="40">
        <v>0</v>
      </c>
      <c r="F2156" s="40">
        <v>0</v>
      </c>
      <c r="G2156" s="40">
        <v>0</v>
      </c>
      <c r="H2156" s="40">
        <v>0</v>
      </c>
      <c r="I2156" s="40">
        <v>0</v>
      </c>
      <c r="J2156" s="40">
        <v>0</v>
      </c>
      <c r="K2156" s="40">
        <v>0</v>
      </c>
      <c r="L2156" s="40">
        <v>0</v>
      </c>
      <c r="M2156" s="40">
        <v>0</v>
      </c>
      <c r="N2156" s="40">
        <v>0</v>
      </c>
      <c r="O2156" s="40">
        <v>0</v>
      </c>
      <c r="P2156" s="141">
        <f t="shared" si="155"/>
        <v>0</v>
      </c>
    </row>
    <row r="2157" spans="1:16" hidden="1" x14ac:dyDescent="0.25">
      <c r="A2157" s="255" t="str">
        <f>IF(B2157=1,A2139,"")</f>
        <v/>
      </c>
      <c r="B2157" s="39" t="str">
        <f t="shared" si="154"/>
        <v/>
      </c>
      <c r="C2157" s="138">
        <f>VLOOKUP($Y$27,CAD!$H$7:$I$31,2,0)</f>
        <v>0</v>
      </c>
      <c r="D2157" s="40">
        <v>0</v>
      </c>
      <c r="E2157" s="40">
        <v>0</v>
      </c>
      <c r="F2157" s="40">
        <v>0</v>
      </c>
      <c r="G2157" s="40">
        <v>0</v>
      </c>
      <c r="H2157" s="40">
        <v>0</v>
      </c>
      <c r="I2157" s="40">
        <v>0</v>
      </c>
      <c r="J2157" s="40">
        <v>0</v>
      </c>
      <c r="K2157" s="40">
        <v>0</v>
      </c>
      <c r="L2157" s="40">
        <v>0</v>
      </c>
      <c r="M2157" s="40">
        <v>0</v>
      </c>
      <c r="N2157" s="40">
        <v>0</v>
      </c>
      <c r="O2157" s="40">
        <v>0</v>
      </c>
      <c r="P2157" s="141">
        <f t="shared" si="155"/>
        <v>0</v>
      </c>
    </row>
    <row r="2158" spans="1:16" hidden="1" x14ac:dyDescent="0.25">
      <c r="A2158" s="255" t="str">
        <f>IF(B2158=1,A2139,"")</f>
        <v/>
      </c>
      <c r="B2158" s="39" t="str">
        <f t="shared" si="154"/>
        <v/>
      </c>
      <c r="C2158" s="138">
        <f>VLOOKUP($Y$28,CAD!$H$7:$I$31,2,0)</f>
        <v>0</v>
      </c>
      <c r="D2158" s="40">
        <v>0</v>
      </c>
      <c r="E2158" s="40">
        <v>0</v>
      </c>
      <c r="F2158" s="40">
        <v>0</v>
      </c>
      <c r="G2158" s="40">
        <v>0</v>
      </c>
      <c r="H2158" s="40">
        <v>0</v>
      </c>
      <c r="I2158" s="40">
        <v>0</v>
      </c>
      <c r="J2158" s="40">
        <v>0</v>
      </c>
      <c r="K2158" s="40">
        <v>0</v>
      </c>
      <c r="L2158" s="40">
        <v>0</v>
      </c>
      <c r="M2158" s="40">
        <v>0</v>
      </c>
      <c r="N2158" s="40">
        <v>0</v>
      </c>
      <c r="O2158" s="40">
        <v>0</v>
      </c>
      <c r="P2158" s="141">
        <f t="shared" si="155"/>
        <v>0</v>
      </c>
    </row>
    <row r="2159" spans="1:16" hidden="1" x14ac:dyDescent="0.25">
      <c r="A2159" s="255" t="str">
        <f>IF(B2159=1,A2139,"")</f>
        <v/>
      </c>
      <c r="B2159" s="39" t="str">
        <f t="shared" si="154"/>
        <v/>
      </c>
      <c r="C2159" s="138">
        <f>VLOOKUP($Y$29,CAD!$H$7:$I$31,2,0)</f>
        <v>0</v>
      </c>
      <c r="D2159" s="40">
        <v>0</v>
      </c>
      <c r="E2159" s="40">
        <v>0</v>
      </c>
      <c r="F2159" s="40">
        <v>0</v>
      </c>
      <c r="G2159" s="40">
        <v>0</v>
      </c>
      <c r="H2159" s="40">
        <v>0</v>
      </c>
      <c r="I2159" s="40">
        <v>0</v>
      </c>
      <c r="J2159" s="40">
        <v>0</v>
      </c>
      <c r="K2159" s="40">
        <v>0</v>
      </c>
      <c r="L2159" s="40">
        <v>0</v>
      </c>
      <c r="M2159" s="40">
        <v>0</v>
      </c>
      <c r="N2159" s="40">
        <v>0</v>
      </c>
      <c r="O2159" s="40">
        <v>0</v>
      </c>
      <c r="P2159" s="141">
        <f t="shared" si="155"/>
        <v>0</v>
      </c>
    </row>
    <row r="2160" spans="1:16" hidden="1" x14ac:dyDescent="0.25">
      <c r="A2160" s="255" t="str">
        <f>IF(B2160=1,A2139,"")</f>
        <v/>
      </c>
      <c r="B2160" s="39" t="str">
        <f t="shared" si="154"/>
        <v/>
      </c>
      <c r="C2160" s="138">
        <f>VLOOKUP($Y$30,CAD!$H$7:$I$31,2,0)</f>
        <v>0</v>
      </c>
      <c r="D2160" s="40">
        <v>0</v>
      </c>
      <c r="E2160" s="40">
        <v>0</v>
      </c>
      <c r="F2160" s="40">
        <v>0</v>
      </c>
      <c r="G2160" s="40">
        <v>0</v>
      </c>
      <c r="H2160" s="40">
        <v>0</v>
      </c>
      <c r="I2160" s="40">
        <v>0</v>
      </c>
      <c r="J2160" s="40">
        <v>0</v>
      </c>
      <c r="K2160" s="40">
        <v>0</v>
      </c>
      <c r="L2160" s="40">
        <v>0</v>
      </c>
      <c r="M2160" s="40">
        <v>0</v>
      </c>
      <c r="N2160" s="40">
        <v>0</v>
      </c>
      <c r="O2160" s="40">
        <v>0</v>
      </c>
      <c r="P2160" s="141">
        <f t="shared" si="155"/>
        <v>0</v>
      </c>
    </row>
    <row r="2161" spans="1:16" hidden="1" x14ac:dyDescent="0.25">
      <c r="A2161" s="255" t="str">
        <f>IF(B2161=1,A2139,"")</f>
        <v/>
      </c>
      <c r="B2161" s="39" t="str">
        <f t="shared" si="154"/>
        <v/>
      </c>
      <c r="C2161" s="138">
        <f>VLOOKUP($Y$31,CAD!$H$7:$I$31,2,0)</f>
        <v>0</v>
      </c>
      <c r="D2161" s="40">
        <v>0</v>
      </c>
      <c r="E2161" s="40">
        <v>0</v>
      </c>
      <c r="F2161" s="40">
        <v>0</v>
      </c>
      <c r="G2161" s="40">
        <v>0</v>
      </c>
      <c r="H2161" s="40">
        <v>0</v>
      </c>
      <c r="I2161" s="40">
        <v>0</v>
      </c>
      <c r="J2161" s="40">
        <v>0</v>
      </c>
      <c r="K2161" s="40">
        <v>0</v>
      </c>
      <c r="L2161" s="40">
        <v>0</v>
      </c>
      <c r="M2161" s="40">
        <v>0</v>
      </c>
      <c r="N2161" s="40">
        <v>0</v>
      </c>
      <c r="O2161" s="40">
        <v>0</v>
      </c>
      <c r="P2161" s="141">
        <f t="shared" si="155"/>
        <v>0</v>
      </c>
    </row>
    <row r="2162" spans="1:16" hidden="1" x14ac:dyDescent="0.25">
      <c r="A2162" s="255" t="str">
        <f>IF(B2162=1,A2139,"")</f>
        <v/>
      </c>
      <c r="B2162" s="39" t="str">
        <f t="shared" si="154"/>
        <v/>
      </c>
      <c r="C2162" s="138">
        <f>VLOOKUP($Y$32,CAD!$H$7:$I$31,2,0)</f>
        <v>0</v>
      </c>
      <c r="D2162" s="40">
        <v>0</v>
      </c>
      <c r="E2162" s="40">
        <v>0</v>
      </c>
      <c r="F2162" s="40">
        <v>0</v>
      </c>
      <c r="G2162" s="40">
        <v>0</v>
      </c>
      <c r="H2162" s="40">
        <v>0</v>
      </c>
      <c r="I2162" s="40">
        <v>0</v>
      </c>
      <c r="J2162" s="40">
        <v>0</v>
      </c>
      <c r="K2162" s="40">
        <v>0</v>
      </c>
      <c r="L2162" s="40">
        <v>0</v>
      </c>
      <c r="M2162" s="40">
        <v>0</v>
      </c>
      <c r="N2162" s="40">
        <v>0</v>
      </c>
      <c r="O2162" s="40">
        <v>0</v>
      </c>
      <c r="P2162" s="141">
        <f t="shared" si="155"/>
        <v>0</v>
      </c>
    </row>
    <row r="2163" spans="1:16" hidden="1" x14ac:dyDescent="0.25">
      <c r="A2163" s="255" t="str">
        <f>IF(B2163=1,A2139,"")</f>
        <v/>
      </c>
      <c r="B2163" s="39" t="str">
        <f t="shared" si="154"/>
        <v/>
      </c>
      <c r="C2163" s="138">
        <f>VLOOKUP($Y$33,CAD!$H$7:$I$31,2,0)</f>
        <v>0</v>
      </c>
      <c r="D2163" s="40">
        <v>0</v>
      </c>
      <c r="E2163" s="40">
        <v>0</v>
      </c>
      <c r="F2163" s="40">
        <v>0</v>
      </c>
      <c r="G2163" s="40">
        <v>0</v>
      </c>
      <c r="H2163" s="40">
        <v>0</v>
      </c>
      <c r="I2163" s="40">
        <v>0</v>
      </c>
      <c r="J2163" s="40">
        <v>0</v>
      </c>
      <c r="K2163" s="40">
        <v>0</v>
      </c>
      <c r="L2163" s="40">
        <v>0</v>
      </c>
      <c r="M2163" s="40">
        <v>0</v>
      </c>
      <c r="N2163" s="40">
        <v>0</v>
      </c>
      <c r="O2163" s="40">
        <v>0</v>
      </c>
      <c r="P2163" s="141">
        <f t="shared" si="155"/>
        <v>0</v>
      </c>
    </row>
    <row r="2164" spans="1:16" hidden="1" x14ac:dyDescent="0.25">
      <c r="A2164" s="255" t="str">
        <f>IF(B2164=1,A2139,"")</f>
        <v/>
      </c>
      <c r="B2164" s="39" t="str">
        <f t="shared" si="154"/>
        <v/>
      </c>
      <c r="C2164" s="138">
        <f>VLOOKUP($Y$34,CAD!$H$7:$I$31,2,0)</f>
        <v>0</v>
      </c>
      <c r="D2164" s="40">
        <v>0</v>
      </c>
      <c r="E2164" s="40">
        <v>0</v>
      </c>
      <c r="F2164" s="40">
        <v>0</v>
      </c>
      <c r="G2164" s="40">
        <v>0</v>
      </c>
      <c r="H2164" s="40">
        <v>0</v>
      </c>
      <c r="I2164" s="40">
        <v>0</v>
      </c>
      <c r="J2164" s="40">
        <v>0</v>
      </c>
      <c r="K2164" s="40">
        <v>0</v>
      </c>
      <c r="L2164" s="40">
        <v>0</v>
      </c>
      <c r="M2164" s="40">
        <v>0</v>
      </c>
      <c r="N2164" s="40">
        <v>0</v>
      </c>
      <c r="O2164" s="40">
        <v>0</v>
      </c>
      <c r="P2164" s="141">
        <f t="shared" si="155"/>
        <v>0</v>
      </c>
    </row>
    <row r="2165" spans="1:16" hidden="1" x14ac:dyDescent="0.25">
      <c r="A2165" s="255" t="str">
        <f>IF(B2165=1,A2139,"")</f>
        <v/>
      </c>
      <c r="B2165" s="39" t="str">
        <f t="shared" si="154"/>
        <v/>
      </c>
      <c r="C2165" s="137">
        <f>VLOOKUP($Y$35,CAD!$J$7:$K$31,2,0)</f>
        <v>0</v>
      </c>
      <c r="D2165" s="40">
        <v>0</v>
      </c>
      <c r="E2165" s="40">
        <v>0</v>
      </c>
      <c r="F2165" s="40">
        <v>0</v>
      </c>
      <c r="G2165" s="40">
        <v>0</v>
      </c>
      <c r="H2165" s="40">
        <v>0</v>
      </c>
      <c r="I2165" s="40">
        <v>0</v>
      </c>
      <c r="J2165" s="40">
        <v>0</v>
      </c>
      <c r="K2165" s="40">
        <v>0</v>
      </c>
      <c r="L2165" s="40">
        <v>0</v>
      </c>
      <c r="M2165" s="40">
        <v>0</v>
      </c>
      <c r="N2165" s="40">
        <v>0</v>
      </c>
      <c r="O2165" s="40">
        <v>0</v>
      </c>
      <c r="P2165" s="141">
        <f t="shared" si="155"/>
        <v>0</v>
      </c>
    </row>
    <row r="2166" spans="1:16" hidden="1" x14ac:dyDescent="0.25">
      <c r="A2166" s="255" t="str">
        <f>IF(B2166=1,A2139,"")</f>
        <v/>
      </c>
      <c r="B2166" s="39" t="str">
        <f t="shared" si="154"/>
        <v/>
      </c>
      <c r="C2166" s="137">
        <f>VLOOKUP($Y$36,CAD!$J$7:$K$31,2,0)</f>
        <v>0</v>
      </c>
      <c r="D2166" s="40">
        <v>0</v>
      </c>
      <c r="E2166" s="40">
        <v>0</v>
      </c>
      <c r="F2166" s="40">
        <v>0</v>
      </c>
      <c r="G2166" s="40">
        <v>0</v>
      </c>
      <c r="H2166" s="40">
        <v>0</v>
      </c>
      <c r="I2166" s="40">
        <v>0</v>
      </c>
      <c r="J2166" s="40">
        <v>0</v>
      </c>
      <c r="K2166" s="40">
        <v>0</v>
      </c>
      <c r="L2166" s="40">
        <v>0</v>
      </c>
      <c r="M2166" s="40">
        <v>0</v>
      </c>
      <c r="N2166" s="40">
        <v>0</v>
      </c>
      <c r="O2166" s="40">
        <v>0</v>
      </c>
      <c r="P2166" s="141">
        <f t="shared" si="155"/>
        <v>0</v>
      </c>
    </row>
    <row r="2167" spans="1:16" hidden="1" x14ac:dyDescent="0.25">
      <c r="A2167" s="255" t="str">
        <f>IF(B2167=1,A2139,"")</f>
        <v/>
      </c>
      <c r="B2167" s="39" t="str">
        <f t="shared" si="154"/>
        <v/>
      </c>
      <c r="C2167" s="137">
        <f>VLOOKUP($Y$37,CAD!$J$7:$K$31,2,0)</f>
        <v>0</v>
      </c>
      <c r="D2167" s="40">
        <v>0</v>
      </c>
      <c r="E2167" s="40">
        <v>0</v>
      </c>
      <c r="F2167" s="40">
        <v>0</v>
      </c>
      <c r="G2167" s="40">
        <v>0</v>
      </c>
      <c r="H2167" s="40">
        <v>0</v>
      </c>
      <c r="I2167" s="40">
        <v>0</v>
      </c>
      <c r="J2167" s="40">
        <v>0</v>
      </c>
      <c r="K2167" s="40">
        <v>0</v>
      </c>
      <c r="L2167" s="40">
        <v>0</v>
      </c>
      <c r="M2167" s="40">
        <v>0</v>
      </c>
      <c r="N2167" s="40">
        <v>0</v>
      </c>
      <c r="O2167" s="40">
        <v>0</v>
      </c>
      <c r="P2167" s="141">
        <f t="shared" si="155"/>
        <v>0</v>
      </c>
    </row>
    <row r="2168" spans="1:16" hidden="1" x14ac:dyDescent="0.25">
      <c r="A2168" s="255" t="str">
        <f>IF(B2168=1,A2139,"")</f>
        <v/>
      </c>
      <c r="B2168" s="39" t="str">
        <f t="shared" si="154"/>
        <v/>
      </c>
      <c r="C2168" s="137">
        <f>VLOOKUP($Y$38,CAD!$J$7:$K$31,2,0)</f>
        <v>0</v>
      </c>
      <c r="D2168" s="40">
        <v>0</v>
      </c>
      <c r="E2168" s="40">
        <v>0</v>
      </c>
      <c r="F2168" s="40">
        <v>0</v>
      </c>
      <c r="G2168" s="40">
        <v>0</v>
      </c>
      <c r="H2168" s="40">
        <v>0</v>
      </c>
      <c r="I2168" s="40">
        <v>0</v>
      </c>
      <c r="J2168" s="40">
        <v>0</v>
      </c>
      <c r="K2168" s="40">
        <v>0</v>
      </c>
      <c r="L2168" s="40">
        <v>0</v>
      </c>
      <c r="M2168" s="40">
        <v>0</v>
      </c>
      <c r="N2168" s="40">
        <v>0</v>
      </c>
      <c r="O2168" s="40">
        <v>0</v>
      </c>
      <c r="P2168" s="141">
        <f t="shared" si="155"/>
        <v>0</v>
      </c>
    </row>
    <row r="2169" spans="1:16" hidden="1" x14ac:dyDescent="0.25">
      <c r="A2169" s="255" t="str">
        <f>IF(B2169=1,A2139,"")</f>
        <v/>
      </c>
      <c r="B2169" s="39" t="str">
        <f t="shared" si="154"/>
        <v/>
      </c>
      <c r="C2169" s="137">
        <f>VLOOKUP($Y$39,CAD!$J$7:$K$31,2,0)</f>
        <v>0</v>
      </c>
      <c r="D2169" s="40">
        <v>0</v>
      </c>
      <c r="E2169" s="40">
        <v>0</v>
      </c>
      <c r="F2169" s="40">
        <v>0</v>
      </c>
      <c r="G2169" s="40">
        <v>0</v>
      </c>
      <c r="H2169" s="40">
        <v>0</v>
      </c>
      <c r="I2169" s="40">
        <v>0</v>
      </c>
      <c r="J2169" s="40">
        <v>0</v>
      </c>
      <c r="K2169" s="40">
        <v>0</v>
      </c>
      <c r="L2169" s="40">
        <v>0</v>
      </c>
      <c r="M2169" s="40">
        <v>0</v>
      </c>
      <c r="N2169" s="40">
        <v>0</v>
      </c>
      <c r="O2169" s="40">
        <v>0</v>
      </c>
      <c r="P2169" s="141">
        <f t="shared" si="155"/>
        <v>0</v>
      </c>
    </row>
    <row r="2170" spans="1:16" hidden="1" x14ac:dyDescent="0.25">
      <c r="A2170" s="255" t="str">
        <f>IF(B2170=1,A2139,"")</f>
        <v/>
      </c>
      <c r="B2170" s="39" t="str">
        <f t="shared" si="154"/>
        <v/>
      </c>
      <c r="C2170" s="137">
        <f>VLOOKUP($Y$40,CAD!$J$7:$K$31,2,0)</f>
        <v>0</v>
      </c>
      <c r="D2170" s="40">
        <v>0</v>
      </c>
      <c r="E2170" s="40">
        <v>0</v>
      </c>
      <c r="F2170" s="40">
        <v>0</v>
      </c>
      <c r="G2170" s="40">
        <v>0</v>
      </c>
      <c r="H2170" s="40">
        <v>0</v>
      </c>
      <c r="I2170" s="40">
        <v>0</v>
      </c>
      <c r="J2170" s="40">
        <v>0</v>
      </c>
      <c r="K2170" s="40">
        <v>0</v>
      </c>
      <c r="L2170" s="40">
        <v>0</v>
      </c>
      <c r="M2170" s="40">
        <v>0</v>
      </c>
      <c r="N2170" s="40">
        <v>0</v>
      </c>
      <c r="O2170" s="40">
        <v>0</v>
      </c>
      <c r="P2170" s="141">
        <f t="shared" si="155"/>
        <v>0</v>
      </c>
    </row>
    <row r="2171" spans="1:16" hidden="1" x14ac:dyDescent="0.25">
      <c r="A2171" s="255" t="str">
        <f>IF(B2171=1,A2139,"")</f>
        <v/>
      </c>
      <c r="B2171" s="39" t="str">
        <f t="shared" si="154"/>
        <v/>
      </c>
      <c r="C2171" s="137">
        <f>VLOOKUP($Y$41,CAD!$J$7:$K$31,2,0)</f>
        <v>0</v>
      </c>
      <c r="D2171" s="40">
        <v>0</v>
      </c>
      <c r="E2171" s="40">
        <v>0</v>
      </c>
      <c r="F2171" s="40">
        <v>0</v>
      </c>
      <c r="G2171" s="40">
        <v>0</v>
      </c>
      <c r="H2171" s="40">
        <v>0</v>
      </c>
      <c r="I2171" s="40">
        <v>0</v>
      </c>
      <c r="J2171" s="40">
        <v>0</v>
      </c>
      <c r="K2171" s="40">
        <v>0</v>
      </c>
      <c r="L2171" s="40">
        <v>0</v>
      </c>
      <c r="M2171" s="40">
        <v>0</v>
      </c>
      <c r="N2171" s="40">
        <v>0</v>
      </c>
      <c r="O2171" s="40">
        <v>0</v>
      </c>
      <c r="P2171" s="141">
        <f t="shared" si="155"/>
        <v>0</v>
      </c>
    </row>
    <row r="2172" spans="1:16" hidden="1" x14ac:dyDescent="0.25">
      <c r="A2172" s="255" t="str">
        <f>IF(B2172=1,A2139,"")</f>
        <v/>
      </c>
      <c r="B2172" s="39" t="str">
        <f t="shared" si="154"/>
        <v/>
      </c>
      <c r="C2172" s="137">
        <f>VLOOKUP($Y$42,CAD!$J$7:$K$31,2,0)</f>
        <v>0</v>
      </c>
      <c r="D2172" s="40">
        <v>0</v>
      </c>
      <c r="E2172" s="40">
        <v>0</v>
      </c>
      <c r="F2172" s="40">
        <v>0</v>
      </c>
      <c r="G2172" s="40">
        <v>0</v>
      </c>
      <c r="H2172" s="40">
        <v>0</v>
      </c>
      <c r="I2172" s="40">
        <v>0</v>
      </c>
      <c r="J2172" s="40">
        <v>0</v>
      </c>
      <c r="K2172" s="40">
        <v>0</v>
      </c>
      <c r="L2172" s="40">
        <v>0</v>
      </c>
      <c r="M2172" s="40">
        <v>0</v>
      </c>
      <c r="N2172" s="40">
        <v>0</v>
      </c>
      <c r="O2172" s="40">
        <v>0</v>
      </c>
      <c r="P2172" s="141">
        <f t="shared" si="155"/>
        <v>0</v>
      </c>
    </row>
    <row r="2173" spans="1:16" hidden="1" x14ac:dyDescent="0.25">
      <c r="A2173" s="255" t="str">
        <f>IF(B2173=1,A2139,"")</f>
        <v/>
      </c>
      <c r="B2173" s="39" t="str">
        <f t="shared" si="154"/>
        <v/>
      </c>
      <c r="C2173" s="137">
        <f>VLOOKUP($Y$43,CAD!$J$7:$K$31,2,0)</f>
        <v>0</v>
      </c>
      <c r="D2173" s="40">
        <v>0</v>
      </c>
      <c r="E2173" s="40">
        <v>0</v>
      </c>
      <c r="F2173" s="40">
        <v>0</v>
      </c>
      <c r="G2173" s="40">
        <v>0</v>
      </c>
      <c r="H2173" s="40">
        <v>0</v>
      </c>
      <c r="I2173" s="40">
        <v>0</v>
      </c>
      <c r="J2173" s="40">
        <v>0</v>
      </c>
      <c r="K2173" s="40">
        <v>0</v>
      </c>
      <c r="L2173" s="40">
        <v>0</v>
      </c>
      <c r="M2173" s="40">
        <v>0</v>
      </c>
      <c r="N2173" s="40">
        <v>0</v>
      </c>
      <c r="O2173" s="40">
        <v>0</v>
      </c>
      <c r="P2173" s="141">
        <f t="shared" si="155"/>
        <v>0</v>
      </c>
    </row>
    <row r="2174" spans="1:16" hidden="1" x14ac:dyDescent="0.25">
      <c r="A2174" s="255" t="str">
        <f>IF(B2174=1,A2139,"")</f>
        <v/>
      </c>
      <c r="B2174" s="39" t="str">
        <f t="shared" si="154"/>
        <v/>
      </c>
      <c r="C2174" s="137">
        <f>VLOOKUP($Y$44,CAD!$J$7:$K$31,2,0)</f>
        <v>0</v>
      </c>
      <c r="D2174" s="40">
        <v>0</v>
      </c>
      <c r="E2174" s="40">
        <v>0</v>
      </c>
      <c r="F2174" s="40">
        <v>0</v>
      </c>
      <c r="G2174" s="40">
        <v>0</v>
      </c>
      <c r="H2174" s="40">
        <v>0</v>
      </c>
      <c r="I2174" s="40">
        <v>0</v>
      </c>
      <c r="J2174" s="40">
        <v>0</v>
      </c>
      <c r="K2174" s="40">
        <v>0</v>
      </c>
      <c r="L2174" s="40">
        <v>0</v>
      </c>
      <c r="M2174" s="40">
        <v>0</v>
      </c>
      <c r="N2174" s="40">
        <v>0</v>
      </c>
      <c r="O2174" s="40">
        <v>0</v>
      </c>
      <c r="P2174" s="141">
        <f t="shared" si="155"/>
        <v>0</v>
      </c>
    </row>
    <row r="2175" spans="1:16" hidden="1" x14ac:dyDescent="0.25">
      <c r="A2175" s="255" t="str">
        <f>IF(B2175=1,A2139,"")</f>
        <v/>
      </c>
      <c r="B2175" s="39" t="str">
        <f t="shared" si="154"/>
        <v/>
      </c>
      <c r="C2175" s="137">
        <f>VLOOKUP($Y$45,CAD!$J$7:$K$31,2,0)</f>
        <v>0</v>
      </c>
      <c r="D2175" s="40">
        <v>0</v>
      </c>
      <c r="E2175" s="40">
        <v>0</v>
      </c>
      <c r="F2175" s="40">
        <v>0</v>
      </c>
      <c r="G2175" s="40">
        <v>0</v>
      </c>
      <c r="H2175" s="40">
        <v>0</v>
      </c>
      <c r="I2175" s="40">
        <v>0</v>
      </c>
      <c r="J2175" s="40">
        <v>0</v>
      </c>
      <c r="K2175" s="40">
        <v>0</v>
      </c>
      <c r="L2175" s="40">
        <v>0</v>
      </c>
      <c r="M2175" s="40">
        <v>0</v>
      </c>
      <c r="N2175" s="40">
        <v>0</v>
      </c>
      <c r="O2175" s="40">
        <v>0</v>
      </c>
      <c r="P2175" s="141">
        <f t="shared" si="155"/>
        <v>0</v>
      </c>
    </row>
    <row r="2176" spans="1:16" hidden="1" x14ac:dyDescent="0.25">
      <c r="A2176" s="255" t="str">
        <f>IF(B2176=1,A2139,"")</f>
        <v/>
      </c>
      <c r="B2176" s="39" t="str">
        <f t="shared" si="154"/>
        <v/>
      </c>
      <c r="C2176" s="137">
        <f>VLOOKUP($Y$46,CAD!$J$7:$K$31,2,0)</f>
        <v>0</v>
      </c>
      <c r="D2176" s="40">
        <v>0</v>
      </c>
      <c r="E2176" s="40">
        <v>0</v>
      </c>
      <c r="F2176" s="40">
        <v>0</v>
      </c>
      <c r="G2176" s="40">
        <v>0</v>
      </c>
      <c r="H2176" s="40">
        <v>0</v>
      </c>
      <c r="I2176" s="40">
        <v>0</v>
      </c>
      <c r="J2176" s="40">
        <v>0</v>
      </c>
      <c r="K2176" s="40">
        <v>0</v>
      </c>
      <c r="L2176" s="40">
        <v>0</v>
      </c>
      <c r="M2176" s="40">
        <v>0</v>
      </c>
      <c r="N2176" s="40">
        <v>0</v>
      </c>
      <c r="O2176" s="40">
        <v>0</v>
      </c>
      <c r="P2176" s="141">
        <f t="shared" si="155"/>
        <v>0</v>
      </c>
    </row>
    <row r="2177" spans="1:16" hidden="1" x14ac:dyDescent="0.25">
      <c r="A2177" s="255" t="str">
        <f>IF(B2177=1,A2139,"")</f>
        <v/>
      </c>
      <c r="B2177" s="39" t="str">
        <f t="shared" si="154"/>
        <v/>
      </c>
      <c r="C2177" s="137">
        <f>VLOOKUP($Y$47,CAD!$J$7:$K$31,2,0)</f>
        <v>0</v>
      </c>
      <c r="D2177" s="40">
        <v>0</v>
      </c>
      <c r="E2177" s="40">
        <v>0</v>
      </c>
      <c r="F2177" s="40">
        <v>0</v>
      </c>
      <c r="G2177" s="40">
        <v>0</v>
      </c>
      <c r="H2177" s="40">
        <v>0</v>
      </c>
      <c r="I2177" s="40">
        <v>0</v>
      </c>
      <c r="J2177" s="40">
        <v>0</v>
      </c>
      <c r="K2177" s="40">
        <v>0</v>
      </c>
      <c r="L2177" s="40">
        <v>0</v>
      </c>
      <c r="M2177" s="40">
        <v>0</v>
      </c>
      <c r="N2177" s="40">
        <v>0</v>
      </c>
      <c r="O2177" s="40">
        <v>0</v>
      </c>
      <c r="P2177" s="141">
        <f t="shared" si="155"/>
        <v>0</v>
      </c>
    </row>
    <row r="2178" spans="1:16" hidden="1" x14ac:dyDescent="0.25">
      <c r="A2178" s="255" t="str">
        <f>IF(B2178=1,A2139,"")</f>
        <v/>
      </c>
      <c r="B2178" s="39" t="str">
        <f t="shared" si="154"/>
        <v/>
      </c>
      <c r="C2178" s="137">
        <f>VLOOKUP($Y$48,CAD!$J$7:$K$31,2,0)</f>
        <v>0</v>
      </c>
      <c r="D2178" s="40">
        <v>0</v>
      </c>
      <c r="E2178" s="40">
        <v>0</v>
      </c>
      <c r="F2178" s="40">
        <v>0</v>
      </c>
      <c r="G2178" s="40">
        <v>0</v>
      </c>
      <c r="H2178" s="40">
        <v>0</v>
      </c>
      <c r="I2178" s="40">
        <v>0</v>
      </c>
      <c r="J2178" s="40">
        <v>0</v>
      </c>
      <c r="K2178" s="40">
        <v>0</v>
      </c>
      <c r="L2178" s="40">
        <v>0</v>
      </c>
      <c r="M2178" s="40">
        <v>0</v>
      </c>
      <c r="N2178" s="40">
        <v>0</v>
      </c>
      <c r="O2178" s="40">
        <v>0</v>
      </c>
      <c r="P2178" s="141">
        <f t="shared" si="155"/>
        <v>0</v>
      </c>
    </row>
    <row r="2179" spans="1:16" hidden="1" x14ac:dyDescent="0.25">
      <c r="A2179" s="255" t="str">
        <f>IF(B2179=1,A2139,"")</f>
        <v/>
      </c>
      <c r="B2179" s="39" t="str">
        <f t="shared" si="154"/>
        <v/>
      </c>
      <c r="C2179" s="137">
        <f>VLOOKUP($Y$49,CAD!$J$7:$K$31,2,0)</f>
        <v>0</v>
      </c>
      <c r="D2179" s="40">
        <v>0</v>
      </c>
      <c r="E2179" s="40">
        <v>0</v>
      </c>
      <c r="F2179" s="40">
        <v>0</v>
      </c>
      <c r="G2179" s="40">
        <v>0</v>
      </c>
      <c r="H2179" s="40">
        <v>0</v>
      </c>
      <c r="I2179" s="40">
        <v>0</v>
      </c>
      <c r="J2179" s="40">
        <v>0</v>
      </c>
      <c r="K2179" s="40">
        <v>0</v>
      </c>
      <c r="L2179" s="40">
        <v>0</v>
      </c>
      <c r="M2179" s="40">
        <v>0</v>
      </c>
      <c r="N2179" s="40">
        <v>0</v>
      </c>
      <c r="O2179" s="40">
        <v>0</v>
      </c>
      <c r="P2179" s="141">
        <f t="shared" si="155"/>
        <v>0</v>
      </c>
    </row>
    <row r="2180" spans="1:16" hidden="1" x14ac:dyDescent="0.25">
      <c r="A2180" s="255" t="str">
        <f>IF(B2180=1,A2139,"")</f>
        <v/>
      </c>
      <c r="B2180" s="39" t="str">
        <f t="shared" si="154"/>
        <v/>
      </c>
      <c r="C2180" s="137">
        <f>VLOOKUP($Y$50,CAD!$J$7:$K$31,2,0)</f>
        <v>0</v>
      </c>
      <c r="D2180" s="40">
        <v>0</v>
      </c>
      <c r="E2180" s="40">
        <v>0</v>
      </c>
      <c r="F2180" s="40">
        <v>0</v>
      </c>
      <c r="G2180" s="40">
        <v>0</v>
      </c>
      <c r="H2180" s="40">
        <v>0</v>
      </c>
      <c r="I2180" s="40">
        <v>0</v>
      </c>
      <c r="J2180" s="40">
        <v>0</v>
      </c>
      <c r="K2180" s="40">
        <v>0</v>
      </c>
      <c r="L2180" s="40">
        <v>0</v>
      </c>
      <c r="M2180" s="40">
        <v>0</v>
      </c>
      <c r="N2180" s="40">
        <v>0</v>
      </c>
      <c r="O2180" s="40">
        <v>0</v>
      </c>
      <c r="P2180" s="141">
        <f t="shared" si="155"/>
        <v>0</v>
      </c>
    </row>
    <row r="2181" spans="1:16" hidden="1" x14ac:dyDescent="0.25">
      <c r="A2181" s="255" t="str">
        <f>IF(B2181=1,A2139,"")</f>
        <v/>
      </c>
      <c r="B2181" s="39" t="str">
        <f t="shared" si="154"/>
        <v/>
      </c>
      <c r="C2181" s="137">
        <f>VLOOKUP($Y$51,CAD!$J$7:$K$31,2,0)</f>
        <v>0</v>
      </c>
      <c r="D2181" s="40">
        <v>0</v>
      </c>
      <c r="E2181" s="40">
        <v>0</v>
      </c>
      <c r="F2181" s="40">
        <v>0</v>
      </c>
      <c r="G2181" s="40">
        <v>0</v>
      </c>
      <c r="H2181" s="40">
        <v>0</v>
      </c>
      <c r="I2181" s="40">
        <v>0</v>
      </c>
      <c r="J2181" s="40">
        <v>0</v>
      </c>
      <c r="K2181" s="40">
        <v>0</v>
      </c>
      <c r="L2181" s="40">
        <v>0</v>
      </c>
      <c r="M2181" s="40">
        <v>0</v>
      </c>
      <c r="N2181" s="40">
        <v>0</v>
      </c>
      <c r="O2181" s="40">
        <v>0</v>
      </c>
      <c r="P2181" s="141">
        <f t="shared" si="155"/>
        <v>0</v>
      </c>
    </row>
    <row r="2182" spans="1:16" hidden="1" x14ac:dyDescent="0.25">
      <c r="A2182" s="255" t="str">
        <f>IF(B2182=1,A2139,"")</f>
        <v/>
      </c>
      <c r="B2182" s="39" t="str">
        <f t="shared" si="154"/>
        <v/>
      </c>
      <c r="C2182" s="137">
        <f>VLOOKUP($Y$52,CAD!$J$7:$K$31,2,0)</f>
        <v>0</v>
      </c>
      <c r="D2182" s="40">
        <v>0</v>
      </c>
      <c r="E2182" s="40">
        <v>0</v>
      </c>
      <c r="F2182" s="40">
        <v>0</v>
      </c>
      <c r="G2182" s="40">
        <v>0</v>
      </c>
      <c r="H2182" s="40">
        <v>0</v>
      </c>
      <c r="I2182" s="40">
        <v>0</v>
      </c>
      <c r="J2182" s="40">
        <v>0</v>
      </c>
      <c r="K2182" s="40">
        <v>0</v>
      </c>
      <c r="L2182" s="40">
        <v>0</v>
      </c>
      <c r="M2182" s="40">
        <v>0</v>
      </c>
      <c r="N2182" s="40">
        <v>0</v>
      </c>
      <c r="O2182" s="40">
        <v>0</v>
      </c>
      <c r="P2182" s="141">
        <f t="shared" si="155"/>
        <v>0</v>
      </c>
    </row>
    <row r="2183" spans="1:16" hidden="1" x14ac:dyDescent="0.25">
      <c r="A2183" s="255" t="str">
        <f>IF(B2183=1,A2139,"")</f>
        <v/>
      </c>
      <c r="B2183" s="39" t="str">
        <f t="shared" si="154"/>
        <v/>
      </c>
      <c r="C2183" s="137">
        <f>VLOOKUP($Y$53,CAD!$J$7:$K$31,2,0)</f>
        <v>0</v>
      </c>
      <c r="D2183" s="40">
        <v>0</v>
      </c>
      <c r="E2183" s="40">
        <v>0</v>
      </c>
      <c r="F2183" s="40">
        <v>0</v>
      </c>
      <c r="G2183" s="40">
        <v>0</v>
      </c>
      <c r="H2183" s="40">
        <v>0</v>
      </c>
      <c r="I2183" s="40">
        <v>0</v>
      </c>
      <c r="J2183" s="40">
        <v>0</v>
      </c>
      <c r="K2183" s="40">
        <v>0</v>
      </c>
      <c r="L2183" s="40">
        <v>0</v>
      </c>
      <c r="M2183" s="40">
        <v>0</v>
      </c>
      <c r="N2183" s="40">
        <v>0</v>
      </c>
      <c r="O2183" s="40">
        <v>0</v>
      </c>
      <c r="P2183" s="141">
        <f t="shared" si="155"/>
        <v>0</v>
      </c>
    </row>
    <row r="2184" spans="1:16" hidden="1" x14ac:dyDescent="0.25">
      <c r="A2184" s="255" t="str">
        <f>IF(B2184=1,A2139,"")</f>
        <v/>
      </c>
      <c r="B2184" s="39" t="str">
        <f t="shared" si="154"/>
        <v/>
      </c>
      <c r="C2184" s="137">
        <f>VLOOKUP($Y$54,CAD!$J$7:$K$31,2,0)</f>
        <v>0</v>
      </c>
      <c r="D2184" s="40">
        <v>0</v>
      </c>
      <c r="E2184" s="40">
        <v>0</v>
      </c>
      <c r="F2184" s="40">
        <v>0</v>
      </c>
      <c r="G2184" s="40">
        <v>0</v>
      </c>
      <c r="H2184" s="40">
        <v>0</v>
      </c>
      <c r="I2184" s="40">
        <v>0</v>
      </c>
      <c r="J2184" s="40">
        <v>0</v>
      </c>
      <c r="K2184" s="40">
        <v>0</v>
      </c>
      <c r="L2184" s="40">
        <v>0</v>
      </c>
      <c r="M2184" s="40">
        <v>0</v>
      </c>
      <c r="N2184" s="40">
        <v>0</v>
      </c>
      <c r="O2184" s="40">
        <v>0</v>
      </c>
      <c r="P2184" s="141">
        <f t="shared" si="155"/>
        <v>0</v>
      </c>
    </row>
    <row r="2185" spans="1:16" hidden="1" x14ac:dyDescent="0.25">
      <c r="A2185" s="255" t="str">
        <f>IF(B2185=1,A2139,"")</f>
        <v/>
      </c>
      <c r="B2185" s="39" t="str">
        <f t="shared" si="154"/>
        <v/>
      </c>
      <c r="C2185" s="137">
        <f>VLOOKUP($Y$55,CAD!$J$7:$K$31,2,0)</f>
        <v>0</v>
      </c>
      <c r="D2185" s="40">
        <v>0</v>
      </c>
      <c r="E2185" s="40">
        <v>0</v>
      </c>
      <c r="F2185" s="40">
        <v>0</v>
      </c>
      <c r="G2185" s="40">
        <v>0</v>
      </c>
      <c r="H2185" s="40">
        <v>0</v>
      </c>
      <c r="I2185" s="40">
        <v>0</v>
      </c>
      <c r="J2185" s="40">
        <v>0</v>
      </c>
      <c r="K2185" s="40">
        <v>0</v>
      </c>
      <c r="L2185" s="40">
        <v>0</v>
      </c>
      <c r="M2185" s="40">
        <v>0</v>
      </c>
      <c r="N2185" s="40">
        <v>0</v>
      </c>
      <c r="O2185" s="40">
        <v>0</v>
      </c>
      <c r="P2185" s="141">
        <f t="shared" si="155"/>
        <v>0</v>
      </c>
    </row>
    <row r="2186" spans="1:16" hidden="1" x14ac:dyDescent="0.25">
      <c r="A2186" s="255" t="str">
        <f>IF(B2186=1,A2139,"")</f>
        <v/>
      </c>
      <c r="B2186" s="39" t="str">
        <f t="shared" si="154"/>
        <v/>
      </c>
      <c r="C2186" s="137">
        <f>VLOOKUP($Y$56,CAD!$J$7:$K$31,2,0)</f>
        <v>0</v>
      </c>
      <c r="D2186" s="40">
        <v>0</v>
      </c>
      <c r="E2186" s="40">
        <v>0</v>
      </c>
      <c r="F2186" s="40">
        <v>0</v>
      </c>
      <c r="G2186" s="40">
        <v>0</v>
      </c>
      <c r="H2186" s="40">
        <v>0</v>
      </c>
      <c r="I2186" s="40">
        <v>0</v>
      </c>
      <c r="J2186" s="40">
        <v>0</v>
      </c>
      <c r="K2186" s="40">
        <v>0</v>
      </c>
      <c r="L2186" s="40">
        <v>0</v>
      </c>
      <c r="M2186" s="40">
        <v>0</v>
      </c>
      <c r="N2186" s="40">
        <v>0</v>
      </c>
      <c r="O2186" s="40">
        <v>0</v>
      </c>
      <c r="P2186" s="141">
        <f t="shared" si="155"/>
        <v>0</v>
      </c>
    </row>
    <row r="2187" spans="1:16" hidden="1" x14ac:dyDescent="0.25">
      <c r="A2187" s="255" t="str">
        <f>IF(B2187=1,A2139,"")</f>
        <v/>
      </c>
      <c r="B2187" s="39" t="str">
        <f t="shared" si="154"/>
        <v/>
      </c>
      <c r="C2187" s="137">
        <f>VLOOKUP($Y$57,CAD!$J$7:$K$31,2,0)</f>
        <v>0</v>
      </c>
      <c r="D2187" s="40">
        <v>0</v>
      </c>
      <c r="E2187" s="40">
        <v>0</v>
      </c>
      <c r="F2187" s="40">
        <v>0</v>
      </c>
      <c r="G2187" s="40">
        <v>0</v>
      </c>
      <c r="H2187" s="40">
        <v>0</v>
      </c>
      <c r="I2187" s="40">
        <v>0</v>
      </c>
      <c r="J2187" s="40">
        <v>0</v>
      </c>
      <c r="K2187" s="40">
        <v>0</v>
      </c>
      <c r="L2187" s="40">
        <v>0</v>
      </c>
      <c r="M2187" s="40">
        <v>0</v>
      </c>
      <c r="N2187" s="40">
        <v>0</v>
      </c>
      <c r="O2187" s="40">
        <v>0</v>
      </c>
      <c r="P2187" s="141">
        <f t="shared" si="155"/>
        <v>0</v>
      </c>
    </row>
    <row r="2188" spans="1:16" hidden="1" x14ac:dyDescent="0.25">
      <c r="A2188" s="255" t="str">
        <f>IF(B2188=1,A2139,"")</f>
        <v/>
      </c>
      <c r="B2188" s="39" t="str">
        <f t="shared" si="154"/>
        <v/>
      </c>
      <c r="C2188" s="137">
        <f>VLOOKUP($Y$58,CAD!$J$7:$K$31,2,0)</f>
        <v>0</v>
      </c>
      <c r="D2188" s="40">
        <v>0</v>
      </c>
      <c r="E2188" s="40">
        <v>0</v>
      </c>
      <c r="F2188" s="40">
        <v>0</v>
      </c>
      <c r="G2188" s="40">
        <v>0</v>
      </c>
      <c r="H2188" s="40">
        <v>0</v>
      </c>
      <c r="I2188" s="40">
        <v>0</v>
      </c>
      <c r="J2188" s="40">
        <v>0</v>
      </c>
      <c r="K2188" s="40">
        <v>0</v>
      </c>
      <c r="L2188" s="40">
        <v>0</v>
      </c>
      <c r="M2188" s="40">
        <v>0</v>
      </c>
      <c r="N2188" s="40">
        <v>0</v>
      </c>
      <c r="O2188" s="40">
        <v>0</v>
      </c>
      <c r="P2188" s="141">
        <f t="shared" si="155"/>
        <v>0</v>
      </c>
    </row>
    <row r="2189" spans="1:16" hidden="1" x14ac:dyDescent="0.25">
      <c r="A2189" s="255" t="str">
        <f>IF(B2189=1,A2139,"")</f>
        <v/>
      </c>
      <c r="B2189" s="39" t="str">
        <f t="shared" si="154"/>
        <v/>
      </c>
      <c r="C2189" s="137">
        <f>VLOOKUP($Y$59,CAD!$J$7:$K$31,2,0)</f>
        <v>0</v>
      </c>
      <c r="D2189" s="40">
        <v>0</v>
      </c>
      <c r="E2189" s="40">
        <v>0</v>
      </c>
      <c r="F2189" s="40">
        <v>0</v>
      </c>
      <c r="G2189" s="40">
        <v>0</v>
      </c>
      <c r="H2189" s="40">
        <v>0</v>
      </c>
      <c r="I2189" s="40">
        <v>0</v>
      </c>
      <c r="J2189" s="40">
        <v>0</v>
      </c>
      <c r="K2189" s="40">
        <v>0</v>
      </c>
      <c r="L2189" s="40">
        <v>0</v>
      </c>
      <c r="M2189" s="40">
        <v>0</v>
      </c>
      <c r="N2189" s="40">
        <v>0</v>
      </c>
      <c r="O2189" s="40">
        <v>0</v>
      </c>
      <c r="P2189" s="141">
        <f t="shared" si="155"/>
        <v>0</v>
      </c>
    </row>
    <row r="2190" spans="1:16" hidden="1" x14ac:dyDescent="0.25">
      <c r="A2190" s="255">
        <f>A2137</f>
        <v>2058</v>
      </c>
    </row>
    <row r="2191" spans="1:16" hidden="1" x14ac:dyDescent="0.25">
      <c r="A2191" s="255">
        <f>A2137</f>
        <v>2058</v>
      </c>
      <c r="C2191" s="63" t="s">
        <v>204</v>
      </c>
      <c r="D2191" s="34">
        <f>D2137-D2139</f>
        <v>0</v>
      </c>
      <c r="E2191" s="34">
        <f t="shared" ref="E2191:P2191" si="156">E2137-E2139</f>
        <v>0</v>
      </c>
      <c r="F2191" s="34">
        <f t="shared" si="156"/>
        <v>0</v>
      </c>
      <c r="G2191" s="34">
        <f t="shared" si="156"/>
        <v>0</v>
      </c>
      <c r="H2191" s="34">
        <f t="shared" si="156"/>
        <v>0</v>
      </c>
      <c r="I2191" s="34">
        <f t="shared" si="156"/>
        <v>0</v>
      </c>
      <c r="J2191" s="34">
        <f t="shared" si="156"/>
        <v>0</v>
      </c>
      <c r="K2191" s="34">
        <f t="shared" si="156"/>
        <v>0</v>
      </c>
      <c r="L2191" s="34">
        <f t="shared" si="156"/>
        <v>0</v>
      </c>
      <c r="M2191" s="34">
        <f t="shared" si="156"/>
        <v>0</v>
      </c>
      <c r="N2191" s="34">
        <f t="shared" si="156"/>
        <v>0</v>
      </c>
      <c r="O2191" s="34">
        <f t="shared" si="156"/>
        <v>0</v>
      </c>
      <c r="P2191" s="34">
        <f t="shared" si="156"/>
        <v>0</v>
      </c>
    </row>
    <row r="2192" spans="1:16" hidden="1" x14ac:dyDescent="0.25"/>
    <row r="2193" spans="1:17" ht="15" hidden="1" customHeight="1" thickBot="1" x14ac:dyDescent="0.3">
      <c r="A2193" s="255">
        <f>A2137+1</f>
        <v>2059</v>
      </c>
      <c r="B2193" s="41"/>
      <c r="C2193" s="147" t="s">
        <v>202</v>
      </c>
      <c r="D2193" s="148">
        <f>PREV_R!D2232</f>
        <v>0</v>
      </c>
      <c r="E2193" s="148">
        <f>PREV_R!E2232</f>
        <v>0</v>
      </c>
      <c r="F2193" s="148">
        <f>PREV_R!F2232</f>
        <v>0</v>
      </c>
      <c r="G2193" s="148">
        <f>PREV_R!G2232</f>
        <v>0</v>
      </c>
      <c r="H2193" s="148">
        <f>PREV_R!H2232</f>
        <v>0</v>
      </c>
      <c r="I2193" s="148">
        <f>PREV_R!I2232</f>
        <v>0</v>
      </c>
      <c r="J2193" s="148">
        <f>PREV_R!J2232</f>
        <v>0</v>
      </c>
      <c r="K2193" s="148">
        <f>PREV_R!K2232</f>
        <v>0</v>
      </c>
      <c r="L2193" s="148">
        <f>PREV_R!L2232</f>
        <v>0</v>
      </c>
      <c r="M2193" s="148">
        <f>PREV_R!M2232</f>
        <v>0</v>
      </c>
      <c r="N2193" s="148">
        <f>PREV_R!N2232</f>
        <v>0</v>
      </c>
      <c r="O2193" s="148">
        <f>PREV_R!O2232</f>
        <v>0</v>
      </c>
      <c r="P2193" s="148">
        <f>SUM(D2193:O2193)</f>
        <v>0</v>
      </c>
      <c r="Q2193" s="9"/>
    </row>
    <row r="2194" spans="1:17" ht="15" hidden="1" customHeight="1" x14ac:dyDescent="0.25">
      <c r="A2194" s="255">
        <f>A2193</f>
        <v>2059</v>
      </c>
      <c r="B2194" s="41"/>
      <c r="C2194" s="107"/>
      <c r="D2194" s="107"/>
      <c r="E2194" s="107"/>
      <c r="F2194" s="107"/>
      <c r="G2194" s="107"/>
      <c r="H2194" s="107"/>
      <c r="I2194" s="107"/>
      <c r="J2194" s="107"/>
      <c r="K2194" s="107"/>
      <c r="L2194" s="107"/>
      <c r="M2194" s="107"/>
      <c r="N2194" s="107"/>
      <c r="O2194" s="107"/>
      <c r="P2194" s="107"/>
      <c r="Q2194" s="9"/>
    </row>
    <row r="2195" spans="1:17" ht="15" hidden="1" customHeight="1" thickBot="1" x14ac:dyDescent="0.3">
      <c r="A2195" s="255">
        <f>A2193</f>
        <v>2059</v>
      </c>
      <c r="B2195" s="41"/>
      <c r="C2195" s="131" t="s">
        <v>203</v>
      </c>
      <c r="D2195" s="132">
        <f>SUM(D2196:D2245)</f>
        <v>0</v>
      </c>
      <c r="E2195" s="132">
        <f t="shared" ref="E2195:O2195" si="157">SUM(E2196:E2245)</f>
        <v>0</v>
      </c>
      <c r="F2195" s="132">
        <f t="shared" si="157"/>
        <v>0</v>
      </c>
      <c r="G2195" s="132">
        <f t="shared" si="157"/>
        <v>0</v>
      </c>
      <c r="H2195" s="132">
        <f t="shared" si="157"/>
        <v>0</v>
      </c>
      <c r="I2195" s="132">
        <f t="shared" si="157"/>
        <v>0</v>
      </c>
      <c r="J2195" s="132">
        <f t="shared" si="157"/>
        <v>0</v>
      </c>
      <c r="K2195" s="132">
        <f t="shared" si="157"/>
        <v>0</v>
      </c>
      <c r="L2195" s="132">
        <f t="shared" si="157"/>
        <v>0</v>
      </c>
      <c r="M2195" s="132">
        <f t="shared" si="157"/>
        <v>0</v>
      </c>
      <c r="N2195" s="132">
        <f t="shared" si="157"/>
        <v>0</v>
      </c>
      <c r="O2195" s="132">
        <f t="shared" si="157"/>
        <v>0</v>
      </c>
      <c r="P2195" s="132">
        <f>SUM(D2195:O2195)</f>
        <v>0</v>
      </c>
      <c r="Q2195" s="9"/>
    </row>
    <row r="2196" spans="1:17" hidden="1" x14ac:dyDescent="0.25">
      <c r="A2196" s="255" t="str">
        <f>IF(B2196=1,A2195,"")</f>
        <v/>
      </c>
      <c r="B2196" s="39" t="str">
        <f>IF(C2196&lt;&gt;0,1,"")</f>
        <v/>
      </c>
      <c r="C2196" s="138">
        <f>VLOOKUP($Y$10,CAD!$H$7:$I$31,2,0)</f>
        <v>0</v>
      </c>
      <c r="D2196" s="139">
        <v>0</v>
      </c>
      <c r="E2196" s="139">
        <v>0</v>
      </c>
      <c r="F2196" s="139">
        <v>0</v>
      </c>
      <c r="G2196" s="139">
        <v>0</v>
      </c>
      <c r="H2196" s="139">
        <v>0</v>
      </c>
      <c r="I2196" s="139">
        <v>0</v>
      </c>
      <c r="J2196" s="139">
        <v>0</v>
      </c>
      <c r="K2196" s="139">
        <v>0</v>
      </c>
      <c r="L2196" s="139">
        <v>0</v>
      </c>
      <c r="M2196" s="139">
        <v>0</v>
      </c>
      <c r="N2196" s="139">
        <v>0</v>
      </c>
      <c r="O2196" s="139">
        <v>0</v>
      </c>
      <c r="P2196" s="140">
        <f>SUM(D2196:O2196)</f>
        <v>0</v>
      </c>
    </row>
    <row r="2197" spans="1:17" hidden="1" x14ac:dyDescent="0.25">
      <c r="A2197" s="255" t="str">
        <f>IF(B2197=1,A2195,"")</f>
        <v/>
      </c>
      <c r="B2197" s="39" t="str">
        <f t="shared" ref="B2197:B2245" si="158">IF(C2197&lt;&gt;0,1,"")</f>
        <v/>
      </c>
      <c r="C2197" s="138">
        <f>VLOOKUP($Y$11,CAD!$H$7:$I$31,2,0)</f>
        <v>0</v>
      </c>
      <c r="D2197" s="40">
        <v>0</v>
      </c>
      <c r="E2197" s="40">
        <v>0</v>
      </c>
      <c r="F2197" s="40">
        <v>0</v>
      </c>
      <c r="G2197" s="40">
        <v>0</v>
      </c>
      <c r="H2197" s="40">
        <v>0</v>
      </c>
      <c r="I2197" s="40">
        <v>0</v>
      </c>
      <c r="J2197" s="40">
        <v>0</v>
      </c>
      <c r="K2197" s="40">
        <v>0</v>
      </c>
      <c r="L2197" s="40">
        <v>0</v>
      </c>
      <c r="M2197" s="40">
        <v>0</v>
      </c>
      <c r="N2197" s="40">
        <v>0</v>
      </c>
      <c r="O2197" s="40">
        <v>0</v>
      </c>
      <c r="P2197" s="141">
        <f t="shared" ref="P2197:P2245" si="159">SUM(D2197:O2197)</f>
        <v>0</v>
      </c>
    </row>
    <row r="2198" spans="1:17" hidden="1" x14ac:dyDescent="0.25">
      <c r="A2198" s="255" t="str">
        <f>IF(B2198=1,A2195,"")</f>
        <v/>
      </c>
      <c r="B2198" s="39" t="str">
        <f t="shared" si="158"/>
        <v/>
      </c>
      <c r="C2198" s="138">
        <f>VLOOKUP($Y$12,CAD!$H$7:$I$31,2,0)</f>
        <v>0</v>
      </c>
      <c r="D2198" s="40">
        <v>0</v>
      </c>
      <c r="E2198" s="40">
        <v>0</v>
      </c>
      <c r="F2198" s="40">
        <v>0</v>
      </c>
      <c r="G2198" s="40">
        <v>0</v>
      </c>
      <c r="H2198" s="40">
        <v>0</v>
      </c>
      <c r="I2198" s="40">
        <v>0</v>
      </c>
      <c r="J2198" s="40">
        <v>0</v>
      </c>
      <c r="K2198" s="40">
        <v>0</v>
      </c>
      <c r="L2198" s="40">
        <v>0</v>
      </c>
      <c r="M2198" s="40">
        <v>0</v>
      </c>
      <c r="N2198" s="40">
        <v>0</v>
      </c>
      <c r="O2198" s="40">
        <v>0</v>
      </c>
      <c r="P2198" s="141">
        <f t="shared" si="159"/>
        <v>0</v>
      </c>
    </row>
    <row r="2199" spans="1:17" hidden="1" x14ac:dyDescent="0.25">
      <c r="A2199" s="255" t="str">
        <f>IF(B2199=1,A2195,"")</f>
        <v/>
      </c>
      <c r="B2199" s="39" t="str">
        <f t="shared" si="158"/>
        <v/>
      </c>
      <c r="C2199" s="138">
        <f>VLOOKUP($Y$13,CAD!$H$7:$I$31,2,0)</f>
        <v>0</v>
      </c>
      <c r="D2199" s="40">
        <v>0</v>
      </c>
      <c r="E2199" s="40">
        <v>0</v>
      </c>
      <c r="F2199" s="40">
        <v>0</v>
      </c>
      <c r="G2199" s="40">
        <v>0</v>
      </c>
      <c r="H2199" s="40">
        <v>0</v>
      </c>
      <c r="I2199" s="40">
        <v>0</v>
      </c>
      <c r="J2199" s="40">
        <v>0</v>
      </c>
      <c r="K2199" s="40">
        <v>0</v>
      </c>
      <c r="L2199" s="40">
        <v>0</v>
      </c>
      <c r="M2199" s="40">
        <v>0</v>
      </c>
      <c r="N2199" s="40">
        <v>0</v>
      </c>
      <c r="O2199" s="40">
        <v>0</v>
      </c>
      <c r="P2199" s="141">
        <f t="shared" si="159"/>
        <v>0</v>
      </c>
    </row>
    <row r="2200" spans="1:17" hidden="1" x14ac:dyDescent="0.25">
      <c r="A2200" s="255" t="str">
        <f>IF(B2200=1,A2195,"")</f>
        <v/>
      </c>
      <c r="B2200" s="39" t="str">
        <f t="shared" si="158"/>
        <v/>
      </c>
      <c r="C2200" s="138">
        <f>VLOOKUP($Y$14,CAD!$H$7:$I$31,2,0)</f>
        <v>0</v>
      </c>
      <c r="D2200" s="40">
        <v>0</v>
      </c>
      <c r="E2200" s="40">
        <v>0</v>
      </c>
      <c r="F2200" s="40">
        <v>0</v>
      </c>
      <c r="G2200" s="40">
        <v>0</v>
      </c>
      <c r="H2200" s="40">
        <v>0</v>
      </c>
      <c r="I2200" s="40">
        <v>0</v>
      </c>
      <c r="J2200" s="40">
        <v>0</v>
      </c>
      <c r="K2200" s="40">
        <v>0</v>
      </c>
      <c r="L2200" s="40">
        <v>0</v>
      </c>
      <c r="M2200" s="40">
        <v>0</v>
      </c>
      <c r="N2200" s="40">
        <v>0</v>
      </c>
      <c r="O2200" s="40">
        <v>0</v>
      </c>
      <c r="P2200" s="141">
        <f t="shared" si="159"/>
        <v>0</v>
      </c>
    </row>
    <row r="2201" spans="1:17" hidden="1" x14ac:dyDescent="0.25">
      <c r="A2201" s="255" t="str">
        <f>IF(B2201=1,A2195,"")</f>
        <v/>
      </c>
      <c r="B2201" s="39" t="str">
        <f t="shared" si="158"/>
        <v/>
      </c>
      <c r="C2201" s="138">
        <f>VLOOKUP($Y$15,CAD!$H$7:$I$31,2,0)</f>
        <v>0</v>
      </c>
      <c r="D2201" s="40">
        <v>0</v>
      </c>
      <c r="E2201" s="40">
        <v>0</v>
      </c>
      <c r="F2201" s="40">
        <v>0</v>
      </c>
      <c r="G2201" s="40">
        <v>0</v>
      </c>
      <c r="H2201" s="40">
        <v>0</v>
      </c>
      <c r="I2201" s="40">
        <v>0</v>
      </c>
      <c r="J2201" s="40">
        <v>0</v>
      </c>
      <c r="K2201" s="40">
        <v>0</v>
      </c>
      <c r="L2201" s="40">
        <v>0</v>
      </c>
      <c r="M2201" s="40">
        <v>0</v>
      </c>
      <c r="N2201" s="40">
        <v>0</v>
      </c>
      <c r="O2201" s="40">
        <v>0</v>
      </c>
      <c r="P2201" s="141">
        <f t="shared" si="159"/>
        <v>0</v>
      </c>
    </row>
    <row r="2202" spans="1:17" hidden="1" x14ac:dyDescent="0.25">
      <c r="A2202" s="255" t="str">
        <f>IF(B2202=1,A2195,"")</f>
        <v/>
      </c>
      <c r="B2202" s="39" t="str">
        <f t="shared" si="158"/>
        <v/>
      </c>
      <c r="C2202" s="138">
        <f>VLOOKUP($Y$16,CAD!$H$7:$I$31,2,0)</f>
        <v>0</v>
      </c>
      <c r="D2202" s="40">
        <v>0</v>
      </c>
      <c r="E2202" s="40">
        <v>0</v>
      </c>
      <c r="F2202" s="40">
        <v>0</v>
      </c>
      <c r="G2202" s="40">
        <v>0</v>
      </c>
      <c r="H2202" s="40">
        <v>0</v>
      </c>
      <c r="I2202" s="40">
        <v>0</v>
      </c>
      <c r="J2202" s="40">
        <v>0</v>
      </c>
      <c r="K2202" s="40">
        <v>0</v>
      </c>
      <c r="L2202" s="40">
        <v>0</v>
      </c>
      <c r="M2202" s="40">
        <v>0</v>
      </c>
      <c r="N2202" s="40">
        <v>0</v>
      </c>
      <c r="O2202" s="40">
        <v>0</v>
      </c>
      <c r="P2202" s="141">
        <f t="shared" si="159"/>
        <v>0</v>
      </c>
    </row>
    <row r="2203" spans="1:17" hidden="1" x14ac:dyDescent="0.25">
      <c r="A2203" s="255" t="str">
        <f>IF(B2203=1,A2195,"")</f>
        <v/>
      </c>
      <c r="B2203" s="39" t="str">
        <f t="shared" si="158"/>
        <v/>
      </c>
      <c r="C2203" s="138">
        <f>VLOOKUP($Y$17,CAD!$H$7:$I$31,2,0)</f>
        <v>0</v>
      </c>
      <c r="D2203" s="40">
        <v>0</v>
      </c>
      <c r="E2203" s="40">
        <v>0</v>
      </c>
      <c r="F2203" s="40">
        <v>0</v>
      </c>
      <c r="G2203" s="40">
        <v>0</v>
      </c>
      <c r="H2203" s="40">
        <v>0</v>
      </c>
      <c r="I2203" s="40">
        <v>0</v>
      </c>
      <c r="J2203" s="40">
        <v>0</v>
      </c>
      <c r="K2203" s="40">
        <v>0</v>
      </c>
      <c r="L2203" s="40">
        <v>0</v>
      </c>
      <c r="M2203" s="40">
        <v>0</v>
      </c>
      <c r="N2203" s="40">
        <v>0</v>
      </c>
      <c r="O2203" s="40">
        <v>0</v>
      </c>
      <c r="P2203" s="141">
        <f t="shared" si="159"/>
        <v>0</v>
      </c>
    </row>
    <row r="2204" spans="1:17" hidden="1" x14ac:dyDescent="0.25">
      <c r="A2204" s="255" t="str">
        <f>IF(B2204=1,A2195,"")</f>
        <v/>
      </c>
      <c r="B2204" s="39" t="str">
        <f t="shared" si="158"/>
        <v/>
      </c>
      <c r="C2204" s="138">
        <f>VLOOKUP($Y$18,CAD!$H$7:$I$31,2,0)</f>
        <v>0</v>
      </c>
      <c r="D2204" s="40">
        <v>0</v>
      </c>
      <c r="E2204" s="40">
        <v>0</v>
      </c>
      <c r="F2204" s="40">
        <v>0</v>
      </c>
      <c r="G2204" s="40">
        <v>0</v>
      </c>
      <c r="H2204" s="40">
        <v>0</v>
      </c>
      <c r="I2204" s="40">
        <v>0</v>
      </c>
      <c r="J2204" s="40">
        <v>0</v>
      </c>
      <c r="K2204" s="40">
        <v>0</v>
      </c>
      <c r="L2204" s="40">
        <v>0</v>
      </c>
      <c r="M2204" s="40">
        <v>0</v>
      </c>
      <c r="N2204" s="40">
        <v>0</v>
      </c>
      <c r="O2204" s="40">
        <v>0</v>
      </c>
      <c r="P2204" s="141">
        <f t="shared" si="159"/>
        <v>0</v>
      </c>
    </row>
    <row r="2205" spans="1:17" hidden="1" x14ac:dyDescent="0.25">
      <c r="A2205" s="255" t="str">
        <f>IF(B2205=1,A2195,"")</f>
        <v/>
      </c>
      <c r="B2205" s="39" t="str">
        <f t="shared" si="158"/>
        <v/>
      </c>
      <c r="C2205" s="138">
        <f>VLOOKUP($Y$19,CAD!$H$7:$I$31,2,0)</f>
        <v>0</v>
      </c>
      <c r="D2205" s="40">
        <v>0</v>
      </c>
      <c r="E2205" s="40">
        <v>0</v>
      </c>
      <c r="F2205" s="40">
        <v>0</v>
      </c>
      <c r="G2205" s="40">
        <v>0</v>
      </c>
      <c r="H2205" s="40">
        <v>0</v>
      </c>
      <c r="I2205" s="40">
        <v>0</v>
      </c>
      <c r="J2205" s="40">
        <v>0</v>
      </c>
      <c r="K2205" s="40">
        <v>0</v>
      </c>
      <c r="L2205" s="40">
        <v>0</v>
      </c>
      <c r="M2205" s="40">
        <v>0</v>
      </c>
      <c r="N2205" s="40">
        <v>0</v>
      </c>
      <c r="O2205" s="40">
        <v>0</v>
      </c>
      <c r="P2205" s="141">
        <f t="shared" si="159"/>
        <v>0</v>
      </c>
    </row>
    <row r="2206" spans="1:17" hidden="1" x14ac:dyDescent="0.25">
      <c r="A2206" s="255" t="str">
        <f>IF(B2206=1,A2195,"")</f>
        <v/>
      </c>
      <c r="B2206" s="39" t="str">
        <f t="shared" si="158"/>
        <v/>
      </c>
      <c r="C2206" s="138">
        <f>VLOOKUP($Y$20,CAD!$H$7:$I$31,2,0)</f>
        <v>0</v>
      </c>
      <c r="D2206" s="40">
        <v>0</v>
      </c>
      <c r="E2206" s="40">
        <v>0</v>
      </c>
      <c r="F2206" s="40">
        <v>0</v>
      </c>
      <c r="G2206" s="40">
        <v>0</v>
      </c>
      <c r="H2206" s="40">
        <v>0</v>
      </c>
      <c r="I2206" s="40">
        <v>0</v>
      </c>
      <c r="J2206" s="40">
        <v>0</v>
      </c>
      <c r="K2206" s="40">
        <v>0</v>
      </c>
      <c r="L2206" s="40">
        <v>0</v>
      </c>
      <c r="M2206" s="40">
        <v>0</v>
      </c>
      <c r="N2206" s="40">
        <v>0</v>
      </c>
      <c r="O2206" s="40">
        <v>0</v>
      </c>
      <c r="P2206" s="141">
        <f t="shared" si="159"/>
        <v>0</v>
      </c>
    </row>
    <row r="2207" spans="1:17" hidden="1" x14ac:dyDescent="0.25">
      <c r="A2207" s="255" t="str">
        <f>IF(B2207=1,A2195,"")</f>
        <v/>
      </c>
      <c r="B2207" s="39" t="str">
        <f t="shared" si="158"/>
        <v/>
      </c>
      <c r="C2207" s="138">
        <f>VLOOKUP($Y$21,CAD!$H$7:$I$31,2,0)</f>
        <v>0</v>
      </c>
      <c r="D2207" s="40">
        <v>0</v>
      </c>
      <c r="E2207" s="40">
        <v>0</v>
      </c>
      <c r="F2207" s="40">
        <v>0</v>
      </c>
      <c r="G2207" s="40">
        <v>0</v>
      </c>
      <c r="H2207" s="40">
        <v>0</v>
      </c>
      <c r="I2207" s="40">
        <v>0</v>
      </c>
      <c r="J2207" s="40">
        <v>0</v>
      </c>
      <c r="K2207" s="40">
        <v>0</v>
      </c>
      <c r="L2207" s="40">
        <v>0</v>
      </c>
      <c r="M2207" s="40">
        <v>0</v>
      </c>
      <c r="N2207" s="40">
        <v>0</v>
      </c>
      <c r="O2207" s="40">
        <v>0</v>
      </c>
      <c r="P2207" s="141">
        <f t="shared" si="159"/>
        <v>0</v>
      </c>
    </row>
    <row r="2208" spans="1:17" hidden="1" x14ac:dyDescent="0.25">
      <c r="A2208" s="255" t="str">
        <f>IF(B2208=1,A2195,"")</f>
        <v/>
      </c>
      <c r="B2208" s="39" t="str">
        <f t="shared" si="158"/>
        <v/>
      </c>
      <c r="C2208" s="138">
        <f>VLOOKUP($Y$22,CAD!$H$7:$I$31,2,0)</f>
        <v>0</v>
      </c>
      <c r="D2208" s="40">
        <v>0</v>
      </c>
      <c r="E2208" s="40">
        <v>0</v>
      </c>
      <c r="F2208" s="40">
        <v>0</v>
      </c>
      <c r="G2208" s="40">
        <v>0</v>
      </c>
      <c r="H2208" s="40">
        <v>0</v>
      </c>
      <c r="I2208" s="40">
        <v>0</v>
      </c>
      <c r="J2208" s="40">
        <v>0</v>
      </c>
      <c r="K2208" s="40">
        <v>0</v>
      </c>
      <c r="L2208" s="40">
        <v>0</v>
      </c>
      <c r="M2208" s="40">
        <v>0</v>
      </c>
      <c r="N2208" s="40">
        <v>0</v>
      </c>
      <c r="O2208" s="40">
        <v>0</v>
      </c>
      <c r="P2208" s="141">
        <f t="shared" si="159"/>
        <v>0</v>
      </c>
    </row>
    <row r="2209" spans="1:16" hidden="1" x14ac:dyDescent="0.25">
      <c r="A2209" s="255" t="str">
        <f>IF(B2209=1,A2195,"")</f>
        <v/>
      </c>
      <c r="B2209" s="39" t="str">
        <f t="shared" si="158"/>
        <v/>
      </c>
      <c r="C2209" s="138">
        <f>VLOOKUP($Y$23,CAD!$H$7:$I$31,2,0)</f>
        <v>0</v>
      </c>
      <c r="D2209" s="40">
        <v>0</v>
      </c>
      <c r="E2209" s="40">
        <v>0</v>
      </c>
      <c r="F2209" s="40">
        <v>0</v>
      </c>
      <c r="G2209" s="40">
        <v>0</v>
      </c>
      <c r="H2209" s="40">
        <v>0</v>
      </c>
      <c r="I2209" s="40">
        <v>0</v>
      </c>
      <c r="J2209" s="40">
        <v>0</v>
      </c>
      <c r="K2209" s="40">
        <v>0</v>
      </c>
      <c r="L2209" s="40">
        <v>0</v>
      </c>
      <c r="M2209" s="40">
        <v>0</v>
      </c>
      <c r="N2209" s="40">
        <v>0</v>
      </c>
      <c r="O2209" s="40">
        <v>0</v>
      </c>
      <c r="P2209" s="141">
        <f t="shared" si="159"/>
        <v>0</v>
      </c>
    </row>
    <row r="2210" spans="1:16" hidden="1" x14ac:dyDescent="0.25">
      <c r="A2210" s="255" t="str">
        <f>IF(B2210=1,A2195,"")</f>
        <v/>
      </c>
      <c r="B2210" s="39" t="str">
        <f t="shared" si="158"/>
        <v/>
      </c>
      <c r="C2210" s="138">
        <f>VLOOKUP($Y$24,CAD!$H$7:$I$31,2,0)</f>
        <v>0</v>
      </c>
      <c r="D2210" s="40">
        <v>0</v>
      </c>
      <c r="E2210" s="40">
        <v>0</v>
      </c>
      <c r="F2210" s="40">
        <v>0</v>
      </c>
      <c r="G2210" s="40">
        <v>0</v>
      </c>
      <c r="H2210" s="40">
        <v>0</v>
      </c>
      <c r="I2210" s="40">
        <v>0</v>
      </c>
      <c r="J2210" s="40">
        <v>0</v>
      </c>
      <c r="K2210" s="40">
        <v>0</v>
      </c>
      <c r="L2210" s="40">
        <v>0</v>
      </c>
      <c r="M2210" s="40">
        <v>0</v>
      </c>
      <c r="N2210" s="40">
        <v>0</v>
      </c>
      <c r="O2210" s="40">
        <v>0</v>
      </c>
      <c r="P2210" s="141">
        <f t="shared" si="159"/>
        <v>0</v>
      </c>
    </row>
    <row r="2211" spans="1:16" hidden="1" x14ac:dyDescent="0.25">
      <c r="A2211" s="255" t="str">
        <f>IF(B2211=1,A2195,"")</f>
        <v/>
      </c>
      <c r="B2211" s="39" t="str">
        <f t="shared" si="158"/>
        <v/>
      </c>
      <c r="C2211" s="138">
        <f>VLOOKUP($Y$25,CAD!$H$7:$I$31,2,0)</f>
        <v>0</v>
      </c>
      <c r="D2211" s="40">
        <v>0</v>
      </c>
      <c r="E2211" s="40">
        <v>0</v>
      </c>
      <c r="F2211" s="40">
        <v>0</v>
      </c>
      <c r="G2211" s="40">
        <v>0</v>
      </c>
      <c r="H2211" s="40">
        <v>0</v>
      </c>
      <c r="I2211" s="40">
        <v>0</v>
      </c>
      <c r="J2211" s="40">
        <v>0</v>
      </c>
      <c r="K2211" s="40">
        <v>0</v>
      </c>
      <c r="L2211" s="40">
        <v>0</v>
      </c>
      <c r="M2211" s="40">
        <v>0</v>
      </c>
      <c r="N2211" s="40">
        <v>0</v>
      </c>
      <c r="O2211" s="40">
        <v>0</v>
      </c>
      <c r="P2211" s="141">
        <f t="shared" si="159"/>
        <v>0</v>
      </c>
    </row>
    <row r="2212" spans="1:16" hidden="1" x14ac:dyDescent="0.25">
      <c r="A2212" s="255" t="str">
        <f>IF(B2212=1,A2195,"")</f>
        <v/>
      </c>
      <c r="B2212" s="39" t="str">
        <f t="shared" si="158"/>
        <v/>
      </c>
      <c r="C2212" s="138">
        <f>VLOOKUP($Y$26,CAD!$H$7:$I$31,2,0)</f>
        <v>0</v>
      </c>
      <c r="D2212" s="40">
        <v>0</v>
      </c>
      <c r="E2212" s="40">
        <v>0</v>
      </c>
      <c r="F2212" s="40">
        <v>0</v>
      </c>
      <c r="G2212" s="40">
        <v>0</v>
      </c>
      <c r="H2212" s="40">
        <v>0</v>
      </c>
      <c r="I2212" s="40">
        <v>0</v>
      </c>
      <c r="J2212" s="40">
        <v>0</v>
      </c>
      <c r="K2212" s="40">
        <v>0</v>
      </c>
      <c r="L2212" s="40">
        <v>0</v>
      </c>
      <c r="M2212" s="40">
        <v>0</v>
      </c>
      <c r="N2212" s="40">
        <v>0</v>
      </c>
      <c r="O2212" s="40">
        <v>0</v>
      </c>
      <c r="P2212" s="141">
        <f t="shared" si="159"/>
        <v>0</v>
      </c>
    </row>
    <row r="2213" spans="1:16" hidden="1" x14ac:dyDescent="0.25">
      <c r="A2213" s="255" t="str">
        <f>IF(B2213=1,A2195,"")</f>
        <v/>
      </c>
      <c r="B2213" s="39" t="str">
        <f t="shared" si="158"/>
        <v/>
      </c>
      <c r="C2213" s="138">
        <f>VLOOKUP($Y$27,CAD!$H$7:$I$31,2,0)</f>
        <v>0</v>
      </c>
      <c r="D2213" s="40">
        <v>0</v>
      </c>
      <c r="E2213" s="40">
        <v>0</v>
      </c>
      <c r="F2213" s="40">
        <v>0</v>
      </c>
      <c r="G2213" s="40">
        <v>0</v>
      </c>
      <c r="H2213" s="40">
        <v>0</v>
      </c>
      <c r="I2213" s="40">
        <v>0</v>
      </c>
      <c r="J2213" s="40">
        <v>0</v>
      </c>
      <c r="K2213" s="40">
        <v>0</v>
      </c>
      <c r="L2213" s="40">
        <v>0</v>
      </c>
      <c r="M2213" s="40">
        <v>0</v>
      </c>
      <c r="N2213" s="40">
        <v>0</v>
      </c>
      <c r="O2213" s="40">
        <v>0</v>
      </c>
      <c r="P2213" s="141">
        <f t="shared" si="159"/>
        <v>0</v>
      </c>
    </row>
    <row r="2214" spans="1:16" hidden="1" x14ac:dyDescent="0.25">
      <c r="A2214" s="255" t="str">
        <f>IF(B2214=1,A2195,"")</f>
        <v/>
      </c>
      <c r="B2214" s="39" t="str">
        <f t="shared" si="158"/>
        <v/>
      </c>
      <c r="C2214" s="138">
        <f>VLOOKUP($Y$28,CAD!$H$7:$I$31,2,0)</f>
        <v>0</v>
      </c>
      <c r="D2214" s="40">
        <v>0</v>
      </c>
      <c r="E2214" s="40">
        <v>0</v>
      </c>
      <c r="F2214" s="40">
        <v>0</v>
      </c>
      <c r="G2214" s="40">
        <v>0</v>
      </c>
      <c r="H2214" s="40">
        <v>0</v>
      </c>
      <c r="I2214" s="40">
        <v>0</v>
      </c>
      <c r="J2214" s="40">
        <v>0</v>
      </c>
      <c r="K2214" s="40">
        <v>0</v>
      </c>
      <c r="L2214" s="40">
        <v>0</v>
      </c>
      <c r="M2214" s="40">
        <v>0</v>
      </c>
      <c r="N2214" s="40">
        <v>0</v>
      </c>
      <c r="O2214" s="40">
        <v>0</v>
      </c>
      <c r="P2214" s="141">
        <f t="shared" si="159"/>
        <v>0</v>
      </c>
    </row>
    <row r="2215" spans="1:16" hidden="1" x14ac:dyDescent="0.25">
      <c r="A2215" s="255" t="str">
        <f>IF(B2215=1,A2195,"")</f>
        <v/>
      </c>
      <c r="B2215" s="39" t="str">
        <f t="shared" si="158"/>
        <v/>
      </c>
      <c r="C2215" s="138">
        <f>VLOOKUP($Y$29,CAD!$H$7:$I$31,2,0)</f>
        <v>0</v>
      </c>
      <c r="D2215" s="40">
        <v>0</v>
      </c>
      <c r="E2215" s="40">
        <v>0</v>
      </c>
      <c r="F2215" s="40">
        <v>0</v>
      </c>
      <c r="G2215" s="40">
        <v>0</v>
      </c>
      <c r="H2215" s="40">
        <v>0</v>
      </c>
      <c r="I2215" s="40">
        <v>0</v>
      </c>
      <c r="J2215" s="40">
        <v>0</v>
      </c>
      <c r="K2215" s="40">
        <v>0</v>
      </c>
      <c r="L2215" s="40">
        <v>0</v>
      </c>
      <c r="M2215" s="40">
        <v>0</v>
      </c>
      <c r="N2215" s="40">
        <v>0</v>
      </c>
      <c r="O2215" s="40">
        <v>0</v>
      </c>
      <c r="P2215" s="141">
        <f t="shared" si="159"/>
        <v>0</v>
      </c>
    </row>
    <row r="2216" spans="1:16" hidden="1" x14ac:dyDescent="0.25">
      <c r="A2216" s="255" t="str">
        <f>IF(B2216=1,A2195,"")</f>
        <v/>
      </c>
      <c r="B2216" s="39" t="str">
        <f t="shared" si="158"/>
        <v/>
      </c>
      <c r="C2216" s="138">
        <f>VLOOKUP($Y$30,CAD!$H$7:$I$31,2,0)</f>
        <v>0</v>
      </c>
      <c r="D2216" s="40">
        <v>0</v>
      </c>
      <c r="E2216" s="40">
        <v>0</v>
      </c>
      <c r="F2216" s="40">
        <v>0</v>
      </c>
      <c r="G2216" s="40">
        <v>0</v>
      </c>
      <c r="H2216" s="40">
        <v>0</v>
      </c>
      <c r="I2216" s="40">
        <v>0</v>
      </c>
      <c r="J2216" s="40">
        <v>0</v>
      </c>
      <c r="K2216" s="40">
        <v>0</v>
      </c>
      <c r="L2216" s="40">
        <v>0</v>
      </c>
      <c r="M2216" s="40">
        <v>0</v>
      </c>
      <c r="N2216" s="40">
        <v>0</v>
      </c>
      <c r="O2216" s="40">
        <v>0</v>
      </c>
      <c r="P2216" s="141">
        <f t="shared" si="159"/>
        <v>0</v>
      </c>
    </row>
    <row r="2217" spans="1:16" hidden="1" x14ac:dyDescent="0.25">
      <c r="A2217" s="255" t="str">
        <f>IF(B2217=1,A2195,"")</f>
        <v/>
      </c>
      <c r="B2217" s="39" t="str">
        <f t="shared" si="158"/>
        <v/>
      </c>
      <c r="C2217" s="138">
        <f>VLOOKUP($Y$31,CAD!$H$7:$I$31,2,0)</f>
        <v>0</v>
      </c>
      <c r="D2217" s="40">
        <v>0</v>
      </c>
      <c r="E2217" s="40">
        <v>0</v>
      </c>
      <c r="F2217" s="40">
        <v>0</v>
      </c>
      <c r="G2217" s="40">
        <v>0</v>
      </c>
      <c r="H2217" s="40">
        <v>0</v>
      </c>
      <c r="I2217" s="40">
        <v>0</v>
      </c>
      <c r="J2217" s="40">
        <v>0</v>
      </c>
      <c r="K2217" s="40">
        <v>0</v>
      </c>
      <c r="L2217" s="40">
        <v>0</v>
      </c>
      <c r="M2217" s="40">
        <v>0</v>
      </c>
      <c r="N2217" s="40">
        <v>0</v>
      </c>
      <c r="O2217" s="40">
        <v>0</v>
      </c>
      <c r="P2217" s="141">
        <f t="shared" si="159"/>
        <v>0</v>
      </c>
    </row>
    <row r="2218" spans="1:16" hidden="1" x14ac:dyDescent="0.25">
      <c r="A2218" s="255" t="str">
        <f>IF(B2218=1,A2195,"")</f>
        <v/>
      </c>
      <c r="B2218" s="39" t="str">
        <f t="shared" si="158"/>
        <v/>
      </c>
      <c r="C2218" s="138">
        <f>VLOOKUP($Y$32,CAD!$H$7:$I$31,2,0)</f>
        <v>0</v>
      </c>
      <c r="D2218" s="40">
        <v>0</v>
      </c>
      <c r="E2218" s="40">
        <v>0</v>
      </c>
      <c r="F2218" s="40">
        <v>0</v>
      </c>
      <c r="G2218" s="40">
        <v>0</v>
      </c>
      <c r="H2218" s="40">
        <v>0</v>
      </c>
      <c r="I2218" s="40">
        <v>0</v>
      </c>
      <c r="J2218" s="40">
        <v>0</v>
      </c>
      <c r="K2218" s="40">
        <v>0</v>
      </c>
      <c r="L2218" s="40">
        <v>0</v>
      </c>
      <c r="M2218" s="40">
        <v>0</v>
      </c>
      <c r="N2218" s="40">
        <v>0</v>
      </c>
      <c r="O2218" s="40">
        <v>0</v>
      </c>
      <c r="P2218" s="141">
        <f t="shared" si="159"/>
        <v>0</v>
      </c>
    </row>
    <row r="2219" spans="1:16" hidden="1" x14ac:dyDescent="0.25">
      <c r="A2219" s="255" t="str">
        <f>IF(B2219=1,A2195,"")</f>
        <v/>
      </c>
      <c r="B2219" s="39" t="str">
        <f t="shared" si="158"/>
        <v/>
      </c>
      <c r="C2219" s="138">
        <f>VLOOKUP($Y$33,CAD!$H$7:$I$31,2,0)</f>
        <v>0</v>
      </c>
      <c r="D2219" s="40">
        <v>0</v>
      </c>
      <c r="E2219" s="40">
        <v>0</v>
      </c>
      <c r="F2219" s="40">
        <v>0</v>
      </c>
      <c r="G2219" s="40">
        <v>0</v>
      </c>
      <c r="H2219" s="40">
        <v>0</v>
      </c>
      <c r="I2219" s="40">
        <v>0</v>
      </c>
      <c r="J2219" s="40">
        <v>0</v>
      </c>
      <c r="K2219" s="40">
        <v>0</v>
      </c>
      <c r="L2219" s="40">
        <v>0</v>
      </c>
      <c r="M2219" s="40">
        <v>0</v>
      </c>
      <c r="N2219" s="40">
        <v>0</v>
      </c>
      <c r="O2219" s="40">
        <v>0</v>
      </c>
      <c r="P2219" s="141">
        <f t="shared" si="159"/>
        <v>0</v>
      </c>
    </row>
    <row r="2220" spans="1:16" hidden="1" x14ac:dyDescent="0.25">
      <c r="A2220" s="255" t="str">
        <f>IF(B2220=1,A2195,"")</f>
        <v/>
      </c>
      <c r="B2220" s="39" t="str">
        <f t="shared" si="158"/>
        <v/>
      </c>
      <c r="C2220" s="138">
        <f>VLOOKUP($Y$34,CAD!$H$7:$I$31,2,0)</f>
        <v>0</v>
      </c>
      <c r="D2220" s="40">
        <v>0</v>
      </c>
      <c r="E2220" s="40">
        <v>0</v>
      </c>
      <c r="F2220" s="40">
        <v>0</v>
      </c>
      <c r="G2220" s="40">
        <v>0</v>
      </c>
      <c r="H2220" s="40">
        <v>0</v>
      </c>
      <c r="I2220" s="40">
        <v>0</v>
      </c>
      <c r="J2220" s="40">
        <v>0</v>
      </c>
      <c r="K2220" s="40">
        <v>0</v>
      </c>
      <c r="L2220" s="40">
        <v>0</v>
      </c>
      <c r="M2220" s="40">
        <v>0</v>
      </c>
      <c r="N2220" s="40">
        <v>0</v>
      </c>
      <c r="O2220" s="40">
        <v>0</v>
      </c>
      <c r="P2220" s="141">
        <f t="shared" si="159"/>
        <v>0</v>
      </c>
    </row>
    <row r="2221" spans="1:16" hidden="1" x14ac:dyDescent="0.25">
      <c r="A2221" s="255" t="str">
        <f>IF(B2221=1,A2195,"")</f>
        <v/>
      </c>
      <c r="B2221" s="39" t="str">
        <f t="shared" si="158"/>
        <v/>
      </c>
      <c r="C2221" s="137">
        <f>VLOOKUP($Y$35,CAD!$J$7:$K$31,2,0)</f>
        <v>0</v>
      </c>
      <c r="D2221" s="40">
        <v>0</v>
      </c>
      <c r="E2221" s="40">
        <v>0</v>
      </c>
      <c r="F2221" s="40">
        <v>0</v>
      </c>
      <c r="G2221" s="40">
        <v>0</v>
      </c>
      <c r="H2221" s="40">
        <v>0</v>
      </c>
      <c r="I2221" s="40">
        <v>0</v>
      </c>
      <c r="J2221" s="40">
        <v>0</v>
      </c>
      <c r="K2221" s="40">
        <v>0</v>
      </c>
      <c r="L2221" s="40">
        <v>0</v>
      </c>
      <c r="M2221" s="40">
        <v>0</v>
      </c>
      <c r="N2221" s="40">
        <v>0</v>
      </c>
      <c r="O2221" s="40">
        <v>0</v>
      </c>
      <c r="P2221" s="141">
        <f t="shared" si="159"/>
        <v>0</v>
      </c>
    </row>
    <row r="2222" spans="1:16" hidden="1" x14ac:dyDescent="0.25">
      <c r="A2222" s="255" t="str">
        <f>IF(B2222=1,A2195,"")</f>
        <v/>
      </c>
      <c r="B2222" s="39" t="str">
        <f t="shared" si="158"/>
        <v/>
      </c>
      <c r="C2222" s="137">
        <f>VLOOKUP($Y$36,CAD!$J$7:$K$31,2,0)</f>
        <v>0</v>
      </c>
      <c r="D2222" s="40">
        <v>0</v>
      </c>
      <c r="E2222" s="40">
        <v>0</v>
      </c>
      <c r="F2222" s="40">
        <v>0</v>
      </c>
      <c r="G2222" s="40">
        <v>0</v>
      </c>
      <c r="H2222" s="40">
        <v>0</v>
      </c>
      <c r="I2222" s="40">
        <v>0</v>
      </c>
      <c r="J2222" s="40">
        <v>0</v>
      </c>
      <c r="K2222" s="40">
        <v>0</v>
      </c>
      <c r="L2222" s="40">
        <v>0</v>
      </c>
      <c r="M2222" s="40">
        <v>0</v>
      </c>
      <c r="N2222" s="40">
        <v>0</v>
      </c>
      <c r="O2222" s="40">
        <v>0</v>
      </c>
      <c r="P2222" s="141">
        <f t="shared" si="159"/>
        <v>0</v>
      </c>
    </row>
    <row r="2223" spans="1:16" hidden="1" x14ac:dyDescent="0.25">
      <c r="A2223" s="255" t="str">
        <f>IF(B2223=1,A2195,"")</f>
        <v/>
      </c>
      <c r="B2223" s="39" t="str">
        <f t="shared" si="158"/>
        <v/>
      </c>
      <c r="C2223" s="137">
        <f>VLOOKUP($Y$37,CAD!$J$7:$K$31,2,0)</f>
        <v>0</v>
      </c>
      <c r="D2223" s="40">
        <v>0</v>
      </c>
      <c r="E2223" s="40">
        <v>0</v>
      </c>
      <c r="F2223" s="40">
        <v>0</v>
      </c>
      <c r="G2223" s="40">
        <v>0</v>
      </c>
      <c r="H2223" s="40">
        <v>0</v>
      </c>
      <c r="I2223" s="40">
        <v>0</v>
      </c>
      <c r="J2223" s="40">
        <v>0</v>
      </c>
      <c r="K2223" s="40">
        <v>0</v>
      </c>
      <c r="L2223" s="40">
        <v>0</v>
      </c>
      <c r="M2223" s="40">
        <v>0</v>
      </c>
      <c r="N2223" s="40">
        <v>0</v>
      </c>
      <c r="O2223" s="40">
        <v>0</v>
      </c>
      <c r="P2223" s="141">
        <f t="shared" si="159"/>
        <v>0</v>
      </c>
    </row>
    <row r="2224" spans="1:16" hidden="1" x14ac:dyDescent="0.25">
      <c r="A2224" s="255" t="str">
        <f>IF(B2224=1,A2195,"")</f>
        <v/>
      </c>
      <c r="B2224" s="39" t="str">
        <f t="shared" si="158"/>
        <v/>
      </c>
      <c r="C2224" s="137">
        <f>VLOOKUP($Y$38,CAD!$J$7:$K$31,2,0)</f>
        <v>0</v>
      </c>
      <c r="D2224" s="40">
        <v>0</v>
      </c>
      <c r="E2224" s="40">
        <v>0</v>
      </c>
      <c r="F2224" s="40">
        <v>0</v>
      </c>
      <c r="G2224" s="40">
        <v>0</v>
      </c>
      <c r="H2224" s="40">
        <v>0</v>
      </c>
      <c r="I2224" s="40">
        <v>0</v>
      </c>
      <c r="J2224" s="40">
        <v>0</v>
      </c>
      <c r="K2224" s="40">
        <v>0</v>
      </c>
      <c r="L2224" s="40">
        <v>0</v>
      </c>
      <c r="M2224" s="40">
        <v>0</v>
      </c>
      <c r="N2224" s="40">
        <v>0</v>
      </c>
      <c r="O2224" s="40">
        <v>0</v>
      </c>
      <c r="P2224" s="141">
        <f t="shared" si="159"/>
        <v>0</v>
      </c>
    </row>
    <row r="2225" spans="1:16" hidden="1" x14ac:dyDescent="0.25">
      <c r="A2225" s="255" t="str">
        <f>IF(B2225=1,A2195,"")</f>
        <v/>
      </c>
      <c r="B2225" s="39" t="str">
        <f t="shared" si="158"/>
        <v/>
      </c>
      <c r="C2225" s="137">
        <f>VLOOKUP($Y$39,CAD!$J$7:$K$31,2,0)</f>
        <v>0</v>
      </c>
      <c r="D2225" s="40">
        <v>0</v>
      </c>
      <c r="E2225" s="40">
        <v>0</v>
      </c>
      <c r="F2225" s="40">
        <v>0</v>
      </c>
      <c r="G2225" s="40">
        <v>0</v>
      </c>
      <c r="H2225" s="40">
        <v>0</v>
      </c>
      <c r="I2225" s="40">
        <v>0</v>
      </c>
      <c r="J2225" s="40">
        <v>0</v>
      </c>
      <c r="K2225" s="40">
        <v>0</v>
      </c>
      <c r="L2225" s="40">
        <v>0</v>
      </c>
      <c r="M2225" s="40">
        <v>0</v>
      </c>
      <c r="N2225" s="40">
        <v>0</v>
      </c>
      <c r="O2225" s="40">
        <v>0</v>
      </c>
      <c r="P2225" s="141">
        <f t="shared" si="159"/>
        <v>0</v>
      </c>
    </row>
    <row r="2226" spans="1:16" hidden="1" x14ac:dyDescent="0.25">
      <c r="A2226" s="255" t="str">
        <f>IF(B2226=1,A2195,"")</f>
        <v/>
      </c>
      <c r="B2226" s="39" t="str">
        <f t="shared" si="158"/>
        <v/>
      </c>
      <c r="C2226" s="137">
        <f>VLOOKUP($Y$40,CAD!$J$7:$K$31,2,0)</f>
        <v>0</v>
      </c>
      <c r="D2226" s="40">
        <v>0</v>
      </c>
      <c r="E2226" s="40">
        <v>0</v>
      </c>
      <c r="F2226" s="40">
        <v>0</v>
      </c>
      <c r="G2226" s="40">
        <v>0</v>
      </c>
      <c r="H2226" s="40">
        <v>0</v>
      </c>
      <c r="I2226" s="40">
        <v>0</v>
      </c>
      <c r="J2226" s="40">
        <v>0</v>
      </c>
      <c r="K2226" s="40">
        <v>0</v>
      </c>
      <c r="L2226" s="40">
        <v>0</v>
      </c>
      <c r="M2226" s="40">
        <v>0</v>
      </c>
      <c r="N2226" s="40">
        <v>0</v>
      </c>
      <c r="O2226" s="40">
        <v>0</v>
      </c>
      <c r="P2226" s="141">
        <f t="shared" si="159"/>
        <v>0</v>
      </c>
    </row>
    <row r="2227" spans="1:16" hidden="1" x14ac:dyDescent="0.25">
      <c r="A2227" s="255" t="str">
        <f>IF(B2227=1,A2195,"")</f>
        <v/>
      </c>
      <c r="B2227" s="39" t="str">
        <f t="shared" si="158"/>
        <v/>
      </c>
      <c r="C2227" s="137">
        <f>VLOOKUP($Y$41,CAD!$J$7:$K$31,2,0)</f>
        <v>0</v>
      </c>
      <c r="D2227" s="40">
        <v>0</v>
      </c>
      <c r="E2227" s="40">
        <v>0</v>
      </c>
      <c r="F2227" s="40">
        <v>0</v>
      </c>
      <c r="G2227" s="40">
        <v>0</v>
      </c>
      <c r="H2227" s="40">
        <v>0</v>
      </c>
      <c r="I2227" s="40">
        <v>0</v>
      </c>
      <c r="J2227" s="40">
        <v>0</v>
      </c>
      <c r="K2227" s="40">
        <v>0</v>
      </c>
      <c r="L2227" s="40">
        <v>0</v>
      </c>
      <c r="M2227" s="40">
        <v>0</v>
      </c>
      <c r="N2227" s="40">
        <v>0</v>
      </c>
      <c r="O2227" s="40">
        <v>0</v>
      </c>
      <c r="P2227" s="141">
        <f t="shared" si="159"/>
        <v>0</v>
      </c>
    </row>
    <row r="2228" spans="1:16" hidden="1" x14ac:dyDescent="0.25">
      <c r="A2228" s="255" t="str">
        <f>IF(B2228=1,A2195,"")</f>
        <v/>
      </c>
      <c r="B2228" s="39" t="str">
        <f t="shared" si="158"/>
        <v/>
      </c>
      <c r="C2228" s="137">
        <f>VLOOKUP($Y$42,CAD!$J$7:$K$31,2,0)</f>
        <v>0</v>
      </c>
      <c r="D2228" s="40">
        <v>0</v>
      </c>
      <c r="E2228" s="40">
        <v>0</v>
      </c>
      <c r="F2228" s="40">
        <v>0</v>
      </c>
      <c r="G2228" s="40">
        <v>0</v>
      </c>
      <c r="H2228" s="40">
        <v>0</v>
      </c>
      <c r="I2228" s="40">
        <v>0</v>
      </c>
      <c r="J2228" s="40">
        <v>0</v>
      </c>
      <c r="K2228" s="40">
        <v>0</v>
      </c>
      <c r="L2228" s="40">
        <v>0</v>
      </c>
      <c r="M2228" s="40">
        <v>0</v>
      </c>
      <c r="N2228" s="40">
        <v>0</v>
      </c>
      <c r="O2228" s="40">
        <v>0</v>
      </c>
      <c r="P2228" s="141">
        <f t="shared" si="159"/>
        <v>0</v>
      </c>
    </row>
    <row r="2229" spans="1:16" hidden="1" x14ac:dyDescent="0.25">
      <c r="A2229" s="255" t="str">
        <f>IF(B2229=1,A2195,"")</f>
        <v/>
      </c>
      <c r="B2229" s="39" t="str">
        <f t="shared" si="158"/>
        <v/>
      </c>
      <c r="C2229" s="137">
        <f>VLOOKUP($Y$43,CAD!$J$7:$K$31,2,0)</f>
        <v>0</v>
      </c>
      <c r="D2229" s="40">
        <v>0</v>
      </c>
      <c r="E2229" s="40">
        <v>0</v>
      </c>
      <c r="F2229" s="40">
        <v>0</v>
      </c>
      <c r="G2229" s="40">
        <v>0</v>
      </c>
      <c r="H2229" s="40">
        <v>0</v>
      </c>
      <c r="I2229" s="40">
        <v>0</v>
      </c>
      <c r="J2229" s="40">
        <v>0</v>
      </c>
      <c r="K2229" s="40">
        <v>0</v>
      </c>
      <c r="L2229" s="40">
        <v>0</v>
      </c>
      <c r="M2229" s="40">
        <v>0</v>
      </c>
      <c r="N2229" s="40">
        <v>0</v>
      </c>
      <c r="O2229" s="40">
        <v>0</v>
      </c>
      <c r="P2229" s="141">
        <f t="shared" si="159"/>
        <v>0</v>
      </c>
    </row>
    <row r="2230" spans="1:16" hidden="1" x14ac:dyDescent="0.25">
      <c r="A2230" s="255" t="str">
        <f>IF(B2230=1,A2195,"")</f>
        <v/>
      </c>
      <c r="B2230" s="39" t="str">
        <f t="shared" si="158"/>
        <v/>
      </c>
      <c r="C2230" s="137">
        <f>VLOOKUP($Y$44,CAD!$J$7:$K$31,2,0)</f>
        <v>0</v>
      </c>
      <c r="D2230" s="40">
        <v>0</v>
      </c>
      <c r="E2230" s="40">
        <v>0</v>
      </c>
      <c r="F2230" s="40">
        <v>0</v>
      </c>
      <c r="G2230" s="40">
        <v>0</v>
      </c>
      <c r="H2230" s="40">
        <v>0</v>
      </c>
      <c r="I2230" s="40">
        <v>0</v>
      </c>
      <c r="J2230" s="40">
        <v>0</v>
      </c>
      <c r="K2230" s="40">
        <v>0</v>
      </c>
      <c r="L2230" s="40">
        <v>0</v>
      </c>
      <c r="M2230" s="40">
        <v>0</v>
      </c>
      <c r="N2230" s="40">
        <v>0</v>
      </c>
      <c r="O2230" s="40">
        <v>0</v>
      </c>
      <c r="P2230" s="141">
        <f t="shared" si="159"/>
        <v>0</v>
      </c>
    </row>
    <row r="2231" spans="1:16" hidden="1" x14ac:dyDescent="0.25">
      <c r="A2231" s="255" t="str">
        <f>IF(B2231=1,A2195,"")</f>
        <v/>
      </c>
      <c r="B2231" s="39" t="str">
        <f t="shared" si="158"/>
        <v/>
      </c>
      <c r="C2231" s="137">
        <f>VLOOKUP($Y$45,CAD!$J$7:$K$31,2,0)</f>
        <v>0</v>
      </c>
      <c r="D2231" s="40">
        <v>0</v>
      </c>
      <c r="E2231" s="40">
        <v>0</v>
      </c>
      <c r="F2231" s="40">
        <v>0</v>
      </c>
      <c r="G2231" s="40">
        <v>0</v>
      </c>
      <c r="H2231" s="40">
        <v>0</v>
      </c>
      <c r="I2231" s="40">
        <v>0</v>
      </c>
      <c r="J2231" s="40">
        <v>0</v>
      </c>
      <c r="K2231" s="40">
        <v>0</v>
      </c>
      <c r="L2231" s="40">
        <v>0</v>
      </c>
      <c r="M2231" s="40">
        <v>0</v>
      </c>
      <c r="N2231" s="40">
        <v>0</v>
      </c>
      <c r="O2231" s="40">
        <v>0</v>
      </c>
      <c r="P2231" s="141">
        <f t="shared" si="159"/>
        <v>0</v>
      </c>
    </row>
    <row r="2232" spans="1:16" hidden="1" x14ac:dyDescent="0.25">
      <c r="A2232" s="255" t="str">
        <f>IF(B2232=1,A2195,"")</f>
        <v/>
      </c>
      <c r="B2232" s="39" t="str">
        <f t="shared" si="158"/>
        <v/>
      </c>
      <c r="C2232" s="137">
        <f>VLOOKUP($Y$46,CAD!$J$7:$K$31,2,0)</f>
        <v>0</v>
      </c>
      <c r="D2232" s="40">
        <v>0</v>
      </c>
      <c r="E2232" s="40">
        <v>0</v>
      </c>
      <c r="F2232" s="40">
        <v>0</v>
      </c>
      <c r="G2232" s="40">
        <v>0</v>
      </c>
      <c r="H2232" s="40">
        <v>0</v>
      </c>
      <c r="I2232" s="40">
        <v>0</v>
      </c>
      <c r="J2232" s="40">
        <v>0</v>
      </c>
      <c r="K2232" s="40">
        <v>0</v>
      </c>
      <c r="L2232" s="40">
        <v>0</v>
      </c>
      <c r="M2232" s="40">
        <v>0</v>
      </c>
      <c r="N2232" s="40">
        <v>0</v>
      </c>
      <c r="O2232" s="40">
        <v>0</v>
      </c>
      <c r="P2232" s="141">
        <f t="shared" si="159"/>
        <v>0</v>
      </c>
    </row>
    <row r="2233" spans="1:16" hidden="1" x14ac:dyDescent="0.25">
      <c r="A2233" s="255" t="str">
        <f>IF(B2233=1,A2195,"")</f>
        <v/>
      </c>
      <c r="B2233" s="39" t="str">
        <f t="shared" si="158"/>
        <v/>
      </c>
      <c r="C2233" s="137">
        <f>VLOOKUP($Y$47,CAD!$J$7:$K$31,2,0)</f>
        <v>0</v>
      </c>
      <c r="D2233" s="40">
        <v>0</v>
      </c>
      <c r="E2233" s="40">
        <v>0</v>
      </c>
      <c r="F2233" s="40">
        <v>0</v>
      </c>
      <c r="G2233" s="40">
        <v>0</v>
      </c>
      <c r="H2233" s="40">
        <v>0</v>
      </c>
      <c r="I2233" s="40">
        <v>0</v>
      </c>
      <c r="J2233" s="40">
        <v>0</v>
      </c>
      <c r="K2233" s="40">
        <v>0</v>
      </c>
      <c r="L2233" s="40">
        <v>0</v>
      </c>
      <c r="M2233" s="40">
        <v>0</v>
      </c>
      <c r="N2233" s="40">
        <v>0</v>
      </c>
      <c r="O2233" s="40">
        <v>0</v>
      </c>
      <c r="P2233" s="141">
        <f t="shared" si="159"/>
        <v>0</v>
      </c>
    </row>
    <row r="2234" spans="1:16" hidden="1" x14ac:dyDescent="0.25">
      <c r="A2234" s="255" t="str">
        <f>IF(B2234=1,A2195,"")</f>
        <v/>
      </c>
      <c r="B2234" s="39" t="str">
        <f t="shared" si="158"/>
        <v/>
      </c>
      <c r="C2234" s="137">
        <f>VLOOKUP($Y$48,CAD!$J$7:$K$31,2,0)</f>
        <v>0</v>
      </c>
      <c r="D2234" s="40">
        <v>0</v>
      </c>
      <c r="E2234" s="40">
        <v>0</v>
      </c>
      <c r="F2234" s="40">
        <v>0</v>
      </c>
      <c r="G2234" s="40">
        <v>0</v>
      </c>
      <c r="H2234" s="40">
        <v>0</v>
      </c>
      <c r="I2234" s="40">
        <v>0</v>
      </c>
      <c r="J2234" s="40">
        <v>0</v>
      </c>
      <c r="K2234" s="40">
        <v>0</v>
      </c>
      <c r="L2234" s="40">
        <v>0</v>
      </c>
      <c r="M2234" s="40">
        <v>0</v>
      </c>
      <c r="N2234" s="40">
        <v>0</v>
      </c>
      <c r="O2234" s="40">
        <v>0</v>
      </c>
      <c r="P2234" s="141">
        <f t="shared" si="159"/>
        <v>0</v>
      </c>
    </row>
    <row r="2235" spans="1:16" hidden="1" x14ac:dyDescent="0.25">
      <c r="A2235" s="255" t="str">
        <f>IF(B2235=1,A2195,"")</f>
        <v/>
      </c>
      <c r="B2235" s="39" t="str">
        <f t="shared" si="158"/>
        <v/>
      </c>
      <c r="C2235" s="137">
        <f>VLOOKUP($Y$49,CAD!$J$7:$K$31,2,0)</f>
        <v>0</v>
      </c>
      <c r="D2235" s="40">
        <v>0</v>
      </c>
      <c r="E2235" s="40">
        <v>0</v>
      </c>
      <c r="F2235" s="40">
        <v>0</v>
      </c>
      <c r="G2235" s="40">
        <v>0</v>
      </c>
      <c r="H2235" s="40">
        <v>0</v>
      </c>
      <c r="I2235" s="40">
        <v>0</v>
      </c>
      <c r="J2235" s="40">
        <v>0</v>
      </c>
      <c r="K2235" s="40">
        <v>0</v>
      </c>
      <c r="L2235" s="40">
        <v>0</v>
      </c>
      <c r="M2235" s="40">
        <v>0</v>
      </c>
      <c r="N2235" s="40">
        <v>0</v>
      </c>
      <c r="O2235" s="40">
        <v>0</v>
      </c>
      <c r="P2235" s="141">
        <f t="shared" si="159"/>
        <v>0</v>
      </c>
    </row>
    <row r="2236" spans="1:16" hidden="1" x14ac:dyDescent="0.25">
      <c r="A2236" s="255" t="str">
        <f>IF(B2236=1,A2195,"")</f>
        <v/>
      </c>
      <c r="B2236" s="39" t="str">
        <f t="shared" si="158"/>
        <v/>
      </c>
      <c r="C2236" s="137">
        <f>VLOOKUP($Y$50,CAD!$J$7:$K$31,2,0)</f>
        <v>0</v>
      </c>
      <c r="D2236" s="40">
        <v>0</v>
      </c>
      <c r="E2236" s="40">
        <v>0</v>
      </c>
      <c r="F2236" s="40">
        <v>0</v>
      </c>
      <c r="G2236" s="40">
        <v>0</v>
      </c>
      <c r="H2236" s="40">
        <v>0</v>
      </c>
      <c r="I2236" s="40">
        <v>0</v>
      </c>
      <c r="J2236" s="40">
        <v>0</v>
      </c>
      <c r="K2236" s="40">
        <v>0</v>
      </c>
      <c r="L2236" s="40">
        <v>0</v>
      </c>
      <c r="M2236" s="40">
        <v>0</v>
      </c>
      <c r="N2236" s="40">
        <v>0</v>
      </c>
      <c r="O2236" s="40">
        <v>0</v>
      </c>
      <c r="P2236" s="141">
        <f t="shared" si="159"/>
        <v>0</v>
      </c>
    </row>
    <row r="2237" spans="1:16" hidden="1" x14ac:dyDescent="0.25">
      <c r="A2237" s="255" t="str">
        <f>IF(B2237=1,A2195,"")</f>
        <v/>
      </c>
      <c r="B2237" s="39" t="str">
        <f t="shared" si="158"/>
        <v/>
      </c>
      <c r="C2237" s="137">
        <f>VLOOKUP($Y$51,CAD!$J$7:$K$31,2,0)</f>
        <v>0</v>
      </c>
      <c r="D2237" s="40">
        <v>0</v>
      </c>
      <c r="E2237" s="40">
        <v>0</v>
      </c>
      <c r="F2237" s="40">
        <v>0</v>
      </c>
      <c r="G2237" s="40">
        <v>0</v>
      </c>
      <c r="H2237" s="40">
        <v>0</v>
      </c>
      <c r="I2237" s="40">
        <v>0</v>
      </c>
      <c r="J2237" s="40">
        <v>0</v>
      </c>
      <c r="K2237" s="40">
        <v>0</v>
      </c>
      <c r="L2237" s="40">
        <v>0</v>
      </c>
      <c r="M2237" s="40">
        <v>0</v>
      </c>
      <c r="N2237" s="40">
        <v>0</v>
      </c>
      <c r="O2237" s="40">
        <v>0</v>
      </c>
      <c r="P2237" s="141">
        <f t="shared" si="159"/>
        <v>0</v>
      </c>
    </row>
    <row r="2238" spans="1:16" hidden="1" x14ac:dyDescent="0.25">
      <c r="A2238" s="255" t="str">
        <f>IF(B2238=1,A2195,"")</f>
        <v/>
      </c>
      <c r="B2238" s="39" t="str">
        <f t="shared" si="158"/>
        <v/>
      </c>
      <c r="C2238" s="137">
        <f>VLOOKUP($Y$52,CAD!$J$7:$K$31,2,0)</f>
        <v>0</v>
      </c>
      <c r="D2238" s="40">
        <v>0</v>
      </c>
      <c r="E2238" s="40">
        <v>0</v>
      </c>
      <c r="F2238" s="40">
        <v>0</v>
      </c>
      <c r="G2238" s="40">
        <v>0</v>
      </c>
      <c r="H2238" s="40">
        <v>0</v>
      </c>
      <c r="I2238" s="40">
        <v>0</v>
      </c>
      <c r="J2238" s="40">
        <v>0</v>
      </c>
      <c r="K2238" s="40">
        <v>0</v>
      </c>
      <c r="L2238" s="40">
        <v>0</v>
      </c>
      <c r="M2238" s="40">
        <v>0</v>
      </c>
      <c r="N2238" s="40">
        <v>0</v>
      </c>
      <c r="O2238" s="40">
        <v>0</v>
      </c>
      <c r="P2238" s="141">
        <f t="shared" si="159"/>
        <v>0</v>
      </c>
    </row>
    <row r="2239" spans="1:16" hidden="1" x14ac:dyDescent="0.25">
      <c r="A2239" s="255" t="str">
        <f>IF(B2239=1,A2195,"")</f>
        <v/>
      </c>
      <c r="B2239" s="39" t="str">
        <f t="shared" si="158"/>
        <v/>
      </c>
      <c r="C2239" s="137">
        <f>VLOOKUP($Y$53,CAD!$J$7:$K$31,2,0)</f>
        <v>0</v>
      </c>
      <c r="D2239" s="40">
        <v>0</v>
      </c>
      <c r="E2239" s="40">
        <v>0</v>
      </c>
      <c r="F2239" s="40">
        <v>0</v>
      </c>
      <c r="G2239" s="40">
        <v>0</v>
      </c>
      <c r="H2239" s="40">
        <v>0</v>
      </c>
      <c r="I2239" s="40">
        <v>0</v>
      </c>
      <c r="J2239" s="40">
        <v>0</v>
      </c>
      <c r="K2239" s="40">
        <v>0</v>
      </c>
      <c r="L2239" s="40">
        <v>0</v>
      </c>
      <c r="M2239" s="40">
        <v>0</v>
      </c>
      <c r="N2239" s="40">
        <v>0</v>
      </c>
      <c r="O2239" s="40">
        <v>0</v>
      </c>
      <c r="P2239" s="141">
        <f t="shared" si="159"/>
        <v>0</v>
      </c>
    </row>
    <row r="2240" spans="1:16" hidden="1" x14ac:dyDescent="0.25">
      <c r="A2240" s="255" t="str">
        <f>IF(B2240=1,A2195,"")</f>
        <v/>
      </c>
      <c r="B2240" s="39" t="str">
        <f t="shared" si="158"/>
        <v/>
      </c>
      <c r="C2240" s="137">
        <f>VLOOKUP($Y$54,CAD!$J$7:$K$31,2,0)</f>
        <v>0</v>
      </c>
      <c r="D2240" s="40">
        <v>0</v>
      </c>
      <c r="E2240" s="40">
        <v>0</v>
      </c>
      <c r="F2240" s="40">
        <v>0</v>
      </c>
      <c r="G2240" s="40">
        <v>0</v>
      </c>
      <c r="H2240" s="40">
        <v>0</v>
      </c>
      <c r="I2240" s="40">
        <v>0</v>
      </c>
      <c r="J2240" s="40">
        <v>0</v>
      </c>
      <c r="K2240" s="40">
        <v>0</v>
      </c>
      <c r="L2240" s="40">
        <v>0</v>
      </c>
      <c r="M2240" s="40">
        <v>0</v>
      </c>
      <c r="N2240" s="40">
        <v>0</v>
      </c>
      <c r="O2240" s="40">
        <v>0</v>
      </c>
      <c r="P2240" s="141">
        <f t="shared" si="159"/>
        <v>0</v>
      </c>
    </row>
    <row r="2241" spans="1:17" hidden="1" x14ac:dyDescent="0.25">
      <c r="A2241" s="255" t="str">
        <f>IF(B2241=1,A2195,"")</f>
        <v/>
      </c>
      <c r="B2241" s="39" t="str">
        <f t="shared" si="158"/>
        <v/>
      </c>
      <c r="C2241" s="137">
        <f>VLOOKUP($Y$55,CAD!$J$7:$K$31,2,0)</f>
        <v>0</v>
      </c>
      <c r="D2241" s="40">
        <v>0</v>
      </c>
      <c r="E2241" s="40">
        <v>0</v>
      </c>
      <c r="F2241" s="40">
        <v>0</v>
      </c>
      <c r="G2241" s="40">
        <v>0</v>
      </c>
      <c r="H2241" s="40">
        <v>0</v>
      </c>
      <c r="I2241" s="40">
        <v>0</v>
      </c>
      <c r="J2241" s="40">
        <v>0</v>
      </c>
      <c r="K2241" s="40">
        <v>0</v>
      </c>
      <c r="L2241" s="40">
        <v>0</v>
      </c>
      <c r="M2241" s="40">
        <v>0</v>
      </c>
      <c r="N2241" s="40">
        <v>0</v>
      </c>
      <c r="O2241" s="40">
        <v>0</v>
      </c>
      <c r="P2241" s="141">
        <f t="shared" si="159"/>
        <v>0</v>
      </c>
    </row>
    <row r="2242" spans="1:17" hidden="1" x14ac:dyDescent="0.25">
      <c r="A2242" s="255" t="str">
        <f>IF(B2242=1,A2195,"")</f>
        <v/>
      </c>
      <c r="B2242" s="39" t="str">
        <f t="shared" si="158"/>
        <v/>
      </c>
      <c r="C2242" s="137">
        <f>VLOOKUP($Y$56,CAD!$J$7:$K$31,2,0)</f>
        <v>0</v>
      </c>
      <c r="D2242" s="40">
        <v>0</v>
      </c>
      <c r="E2242" s="40">
        <v>0</v>
      </c>
      <c r="F2242" s="40">
        <v>0</v>
      </c>
      <c r="G2242" s="40">
        <v>0</v>
      </c>
      <c r="H2242" s="40">
        <v>0</v>
      </c>
      <c r="I2242" s="40">
        <v>0</v>
      </c>
      <c r="J2242" s="40">
        <v>0</v>
      </c>
      <c r="K2242" s="40">
        <v>0</v>
      </c>
      <c r="L2242" s="40">
        <v>0</v>
      </c>
      <c r="M2242" s="40">
        <v>0</v>
      </c>
      <c r="N2242" s="40">
        <v>0</v>
      </c>
      <c r="O2242" s="40">
        <v>0</v>
      </c>
      <c r="P2242" s="141">
        <f t="shared" si="159"/>
        <v>0</v>
      </c>
    </row>
    <row r="2243" spans="1:17" hidden="1" x14ac:dyDescent="0.25">
      <c r="A2243" s="255" t="str">
        <f>IF(B2243=1,A2195,"")</f>
        <v/>
      </c>
      <c r="B2243" s="39" t="str">
        <f t="shared" si="158"/>
        <v/>
      </c>
      <c r="C2243" s="137">
        <f>VLOOKUP($Y$57,CAD!$J$7:$K$31,2,0)</f>
        <v>0</v>
      </c>
      <c r="D2243" s="40">
        <v>0</v>
      </c>
      <c r="E2243" s="40">
        <v>0</v>
      </c>
      <c r="F2243" s="40">
        <v>0</v>
      </c>
      <c r="G2243" s="40">
        <v>0</v>
      </c>
      <c r="H2243" s="40">
        <v>0</v>
      </c>
      <c r="I2243" s="40">
        <v>0</v>
      </c>
      <c r="J2243" s="40">
        <v>0</v>
      </c>
      <c r="K2243" s="40">
        <v>0</v>
      </c>
      <c r="L2243" s="40">
        <v>0</v>
      </c>
      <c r="M2243" s="40">
        <v>0</v>
      </c>
      <c r="N2243" s="40">
        <v>0</v>
      </c>
      <c r="O2243" s="40">
        <v>0</v>
      </c>
      <c r="P2243" s="141">
        <f t="shared" si="159"/>
        <v>0</v>
      </c>
    </row>
    <row r="2244" spans="1:17" hidden="1" x14ac:dyDescent="0.25">
      <c r="A2244" s="255" t="str">
        <f>IF(B2244=1,A2195,"")</f>
        <v/>
      </c>
      <c r="B2244" s="39" t="str">
        <f t="shared" si="158"/>
        <v/>
      </c>
      <c r="C2244" s="137">
        <f>VLOOKUP($Y$58,CAD!$J$7:$K$31,2,0)</f>
        <v>0</v>
      </c>
      <c r="D2244" s="40">
        <v>0</v>
      </c>
      <c r="E2244" s="40">
        <v>0</v>
      </c>
      <c r="F2244" s="40">
        <v>0</v>
      </c>
      <c r="G2244" s="40">
        <v>0</v>
      </c>
      <c r="H2244" s="40">
        <v>0</v>
      </c>
      <c r="I2244" s="40">
        <v>0</v>
      </c>
      <c r="J2244" s="40">
        <v>0</v>
      </c>
      <c r="K2244" s="40">
        <v>0</v>
      </c>
      <c r="L2244" s="40">
        <v>0</v>
      </c>
      <c r="M2244" s="40">
        <v>0</v>
      </c>
      <c r="N2244" s="40">
        <v>0</v>
      </c>
      <c r="O2244" s="40">
        <v>0</v>
      </c>
      <c r="P2244" s="141">
        <f t="shared" si="159"/>
        <v>0</v>
      </c>
    </row>
    <row r="2245" spans="1:17" hidden="1" x14ac:dyDescent="0.25">
      <c r="A2245" s="255" t="str">
        <f>IF(B2245=1,A2195,"")</f>
        <v/>
      </c>
      <c r="B2245" s="39" t="str">
        <f t="shared" si="158"/>
        <v/>
      </c>
      <c r="C2245" s="137">
        <f>VLOOKUP($Y$59,CAD!$J$7:$K$31,2,0)</f>
        <v>0</v>
      </c>
      <c r="D2245" s="40">
        <v>0</v>
      </c>
      <c r="E2245" s="40">
        <v>0</v>
      </c>
      <c r="F2245" s="40">
        <v>0</v>
      </c>
      <c r="G2245" s="40">
        <v>0</v>
      </c>
      <c r="H2245" s="40">
        <v>0</v>
      </c>
      <c r="I2245" s="40">
        <v>0</v>
      </c>
      <c r="J2245" s="40">
        <v>0</v>
      </c>
      <c r="K2245" s="40">
        <v>0</v>
      </c>
      <c r="L2245" s="40">
        <v>0</v>
      </c>
      <c r="M2245" s="40">
        <v>0</v>
      </c>
      <c r="N2245" s="40">
        <v>0</v>
      </c>
      <c r="O2245" s="40">
        <v>0</v>
      </c>
      <c r="P2245" s="141">
        <f t="shared" si="159"/>
        <v>0</v>
      </c>
    </row>
    <row r="2246" spans="1:17" hidden="1" x14ac:dyDescent="0.25">
      <c r="A2246" s="255">
        <f>A2193</f>
        <v>2059</v>
      </c>
    </row>
    <row r="2247" spans="1:17" hidden="1" x14ac:dyDescent="0.25">
      <c r="A2247" s="255">
        <f>A2193</f>
        <v>2059</v>
      </c>
      <c r="C2247" s="63" t="s">
        <v>204</v>
      </c>
      <c r="D2247" s="34">
        <f>D2193-D2195</f>
        <v>0</v>
      </c>
      <c r="E2247" s="34">
        <f t="shared" ref="E2247:P2247" si="160">E2193-E2195</f>
        <v>0</v>
      </c>
      <c r="F2247" s="34">
        <f t="shared" si="160"/>
        <v>0</v>
      </c>
      <c r="G2247" s="34">
        <f t="shared" si="160"/>
        <v>0</v>
      </c>
      <c r="H2247" s="34">
        <f t="shared" si="160"/>
        <v>0</v>
      </c>
      <c r="I2247" s="34">
        <f t="shared" si="160"/>
        <v>0</v>
      </c>
      <c r="J2247" s="34">
        <f t="shared" si="160"/>
        <v>0</v>
      </c>
      <c r="K2247" s="34">
        <f t="shared" si="160"/>
        <v>0</v>
      </c>
      <c r="L2247" s="34">
        <f t="shared" si="160"/>
        <v>0</v>
      </c>
      <c r="M2247" s="34">
        <f t="shared" si="160"/>
        <v>0</v>
      </c>
      <c r="N2247" s="34">
        <f t="shared" si="160"/>
        <v>0</v>
      </c>
      <c r="O2247" s="34">
        <f t="shared" si="160"/>
        <v>0</v>
      </c>
      <c r="P2247" s="34">
        <f t="shared" si="160"/>
        <v>0</v>
      </c>
    </row>
    <row r="2248" spans="1:17" hidden="1" x14ac:dyDescent="0.25"/>
    <row r="2249" spans="1:17" ht="15" hidden="1" customHeight="1" thickBot="1" x14ac:dyDescent="0.3">
      <c r="A2249" s="255">
        <f>A2193+1</f>
        <v>2060</v>
      </c>
      <c r="B2249" s="41"/>
      <c r="C2249" s="147" t="s">
        <v>202</v>
      </c>
      <c r="D2249" s="148">
        <f>PREV_R!D2289</f>
        <v>0</v>
      </c>
      <c r="E2249" s="148">
        <f>PREV_R!E2289</f>
        <v>0</v>
      </c>
      <c r="F2249" s="148">
        <f>PREV_R!F2289</f>
        <v>0</v>
      </c>
      <c r="G2249" s="148">
        <f>PREV_R!G2289</f>
        <v>0</v>
      </c>
      <c r="H2249" s="148">
        <f>PREV_R!H2289</f>
        <v>0</v>
      </c>
      <c r="I2249" s="148">
        <f>PREV_R!I2289</f>
        <v>0</v>
      </c>
      <c r="J2249" s="148">
        <f>PREV_R!J2289</f>
        <v>0</v>
      </c>
      <c r="K2249" s="148">
        <f>PREV_R!K2289</f>
        <v>0</v>
      </c>
      <c r="L2249" s="148">
        <f>PREV_R!L2289</f>
        <v>0</v>
      </c>
      <c r="M2249" s="148">
        <f>PREV_R!M2289</f>
        <v>0</v>
      </c>
      <c r="N2249" s="148">
        <f>PREV_R!N2289</f>
        <v>0</v>
      </c>
      <c r="O2249" s="148">
        <f>PREV_R!O2289</f>
        <v>0</v>
      </c>
      <c r="P2249" s="148">
        <f>SUM(D2249:O2249)</f>
        <v>0</v>
      </c>
      <c r="Q2249" s="9"/>
    </row>
    <row r="2250" spans="1:17" ht="15" hidden="1" customHeight="1" x14ac:dyDescent="0.25">
      <c r="A2250" s="255">
        <f>A2249</f>
        <v>2060</v>
      </c>
      <c r="B2250" s="41"/>
      <c r="C2250" s="107"/>
      <c r="D2250" s="107"/>
      <c r="E2250" s="107"/>
      <c r="F2250" s="107"/>
      <c r="G2250" s="107"/>
      <c r="H2250" s="107"/>
      <c r="I2250" s="107"/>
      <c r="J2250" s="107"/>
      <c r="K2250" s="107"/>
      <c r="L2250" s="107"/>
      <c r="M2250" s="107"/>
      <c r="N2250" s="107"/>
      <c r="O2250" s="107"/>
      <c r="P2250" s="107"/>
      <c r="Q2250" s="9"/>
    </row>
    <row r="2251" spans="1:17" ht="15" hidden="1" customHeight="1" thickBot="1" x14ac:dyDescent="0.3">
      <c r="A2251" s="255">
        <f>A2249</f>
        <v>2060</v>
      </c>
      <c r="B2251" s="41"/>
      <c r="C2251" s="131" t="s">
        <v>203</v>
      </c>
      <c r="D2251" s="132">
        <f>SUM(D2252:D2301)</f>
        <v>0</v>
      </c>
      <c r="E2251" s="132">
        <f t="shared" ref="E2251:O2251" si="161">SUM(E2252:E2301)</f>
        <v>0</v>
      </c>
      <c r="F2251" s="132">
        <f t="shared" si="161"/>
        <v>0</v>
      </c>
      <c r="G2251" s="132">
        <f t="shared" si="161"/>
        <v>0</v>
      </c>
      <c r="H2251" s="132">
        <f t="shared" si="161"/>
        <v>0</v>
      </c>
      <c r="I2251" s="132">
        <f t="shared" si="161"/>
        <v>0</v>
      </c>
      <c r="J2251" s="132">
        <f t="shared" si="161"/>
        <v>0</v>
      </c>
      <c r="K2251" s="132">
        <f t="shared" si="161"/>
        <v>0</v>
      </c>
      <c r="L2251" s="132">
        <f t="shared" si="161"/>
        <v>0</v>
      </c>
      <c r="M2251" s="132">
        <f t="shared" si="161"/>
        <v>0</v>
      </c>
      <c r="N2251" s="132">
        <f t="shared" si="161"/>
        <v>0</v>
      </c>
      <c r="O2251" s="132">
        <f t="shared" si="161"/>
        <v>0</v>
      </c>
      <c r="P2251" s="132">
        <f>SUM(D2251:O2251)</f>
        <v>0</v>
      </c>
      <c r="Q2251" s="9"/>
    </row>
    <row r="2252" spans="1:17" hidden="1" x14ac:dyDescent="0.25">
      <c r="A2252" s="255" t="str">
        <f>IF(B2252=1,A2251,"")</f>
        <v/>
      </c>
      <c r="B2252" s="39" t="str">
        <f>IF(C2252&lt;&gt;0,1,"")</f>
        <v/>
      </c>
      <c r="C2252" s="138">
        <f>VLOOKUP($Y$10,CAD!$H$7:$I$31,2,0)</f>
        <v>0</v>
      </c>
      <c r="D2252" s="139">
        <v>0</v>
      </c>
      <c r="E2252" s="139">
        <v>0</v>
      </c>
      <c r="F2252" s="139">
        <v>0</v>
      </c>
      <c r="G2252" s="139">
        <v>0</v>
      </c>
      <c r="H2252" s="139">
        <v>0</v>
      </c>
      <c r="I2252" s="139">
        <v>0</v>
      </c>
      <c r="J2252" s="139">
        <v>0</v>
      </c>
      <c r="K2252" s="139">
        <v>0</v>
      </c>
      <c r="L2252" s="139">
        <v>0</v>
      </c>
      <c r="M2252" s="139">
        <v>0</v>
      </c>
      <c r="N2252" s="139">
        <v>0</v>
      </c>
      <c r="O2252" s="139">
        <v>0</v>
      </c>
      <c r="P2252" s="140">
        <f>SUM(D2252:O2252)</f>
        <v>0</v>
      </c>
    </row>
    <row r="2253" spans="1:17" hidden="1" x14ac:dyDescent="0.25">
      <c r="A2253" s="255" t="str">
        <f>IF(B2253=1,A2251,"")</f>
        <v/>
      </c>
      <c r="B2253" s="39" t="str">
        <f t="shared" ref="B2253:B2301" si="162">IF(C2253&lt;&gt;0,1,"")</f>
        <v/>
      </c>
      <c r="C2253" s="138">
        <f>VLOOKUP($Y$11,CAD!$H$7:$I$31,2,0)</f>
        <v>0</v>
      </c>
      <c r="D2253" s="40">
        <v>0</v>
      </c>
      <c r="E2253" s="40">
        <v>0</v>
      </c>
      <c r="F2253" s="40">
        <v>0</v>
      </c>
      <c r="G2253" s="40">
        <v>0</v>
      </c>
      <c r="H2253" s="40">
        <v>0</v>
      </c>
      <c r="I2253" s="40">
        <v>0</v>
      </c>
      <c r="J2253" s="40">
        <v>0</v>
      </c>
      <c r="K2253" s="40">
        <v>0</v>
      </c>
      <c r="L2253" s="40">
        <v>0</v>
      </c>
      <c r="M2253" s="40">
        <v>0</v>
      </c>
      <c r="N2253" s="40">
        <v>0</v>
      </c>
      <c r="O2253" s="40">
        <v>0</v>
      </c>
      <c r="P2253" s="141">
        <f t="shared" ref="P2253:P2301" si="163">SUM(D2253:O2253)</f>
        <v>0</v>
      </c>
    </row>
    <row r="2254" spans="1:17" hidden="1" x14ac:dyDescent="0.25">
      <c r="A2254" s="255" t="str">
        <f>IF(B2254=1,A2251,"")</f>
        <v/>
      </c>
      <c r="B2254" s="39" t="str">
        <f t="shared" si="162"/>
        <v/>
      </c>
      <c r="C2254" s="138">
        <f>VLOOKUP($Y$12,CAD!$H$7:$I$31,2,0)</f>
        <v>0</v>
      </c>
      <c r="D2254" s="40">
        <v>0</v>
      </c>
      <c r="E2254" s="40">
        <v>0</v>
      </c>
      <c r="F2254" s="40">
        <v>0</v>
      </c>
      <c r="G2254" s="40">
        <v>0</v>
      </c>
      <c r="H2254" s="40">
        <v>0</v>
      </c>
      <c r="I2254" s="40">
        <v>0</v>
      </c>
      <c r="J2254" s="40">
        <v>0</v>
      </c>
      <c r="K2254" s="40">
        <v>0</v>
      </c>
      <c r="L2254" s="40">
        <v>0</v>
      </c>
      <c r="M2254" s="40">
        <v>0</v>
      </c>
      <c r="N2254" s="40">
        <v>0</v>
      </c>
      <c r="O2254" s="40">
        <v>0</v>
      </c>
      <c r="P2254" s="141">
        <f t="shared" si="163"/>
        <v>0</v>
      </c>
    </row>
    <row r="2255" spans="1:17" hidden="1" x14ac:dyDescent="0.25">
      <c r="A2255" s="255" t="str">
        <f>IF(B2255=1,A2251,"")</f>
        <v/>
      </c>
      <c r="B2255" s="39" t="str">
        <f t="shared" si="162"/>
        <v/>
      </c>
      <c r="C2255" s="138">
        <f>VLOOKUP($Y$13,CAD!$H$7:$I$31,2,0)</f>
        <v>0</v>
      </c>
      <c r="D2255" s="40">
        <v>0</v>
      </c>
      <c r="E2255" s="40">
        <v>0</v>
      </c>
      <c r="F2255" s="40">
        <v>0</v>
      </c>
      <c r="G2255" s="40">
        <v>0</v>
      </c>
      <c r="H2255" s="40">
        <v>0</v>
      </c>
      <c r="I2255" s="40">
        <v>0</v>
      </c>
      <c r="J2255" s="40">
        <v>0</v>
      </c>
      <c r="K2255" s="40">
        <v>0</v>
      </c>
      <c r="L2255" s="40">
        <v>0</v>
      </c>
      <c r="M2255" s="40">
        <v>0</v>
      </c>
      <c r="N2255" s="40">
        <v>0</v>
      </c>
      <c r="O2255" s="40">
        <v>0</v>
      </c>
      <c r="P2255" s="141">
        <f t="shared" si="163"/>
        <v>0</v>
      </c>
    </row>
    <row r="2256" spans="1:17" hidden="1" x14ac:dyDescent="0.25">
      <c r="A2256" s="255" t="str">
        <f>IF(B2256=1,A2251,"")</f>
        <v/>
      </c>
      <c r="B2256" s="39" t="str">
        <f t="shared" si="162"/>
        <v/>
      </c>
      <c r="C2256" s="138">
        <f>VLOOKUP($Y$14,CAD!$H$7:$I$31,2,0)</f>
        <v>0</v>
      </c>
      <c r="D2256" s="40">
        <v>0</v>
      </c>
      <c r="E2256" s="40">
        <v>0</v>
      </c>
      <c r="F2256" s="40">
        <v>0</v>
      </c>
      <c r="G2256" s="40">
        <v>0</v>
      </c>
      <c r="H2256" s="40">
        <v>0</v>
      </c>
      <c r="I2256" s="40">
        <v>0</v>
      </c>
      <c r="J2256" s="40">
        <v>0</v>
      </c>
      <c r="K2256" s="40">
        <v>0</v>
      </c>
      <c r="L2256" s="40">
        <v>0</v>
      </c>
      <c r="M2256" s="40">
        <v>0</v>
      </c>
      <c r="N2256" s="40">
        <v>0</v>
      </c>
      <c r="O2256" s="40">
        <v>0</v>
      </c>
      <c r="P2256" s="141">
        <f t="shared" si="163"/>
        <v>0</v>
      </c>
    </row>
    <row r="2257" spans="1:16" hidden="1" x14ac:dyDescent="0.25">
      <c r="A2257" s="255" t="str">
        <f>IF(B2257=1,A2251,"")</f>
        <v/>
      </c>
      <c r="B2257" s="39" t="str">
        <f t="shared" si="162"/>
        <v/>
      </c>
      <c r="C2257" s="138">
        <f>VLOOKUP($Y$15,CAD!$H$7:$I$31,2,0)</f>
        <v>0</v>
      </c>
      <c r="D2257" s="40">
        <v>0</v>
      </c>
      <c r="E2257" s="40">
        <v>0</v>
      </c>
      <c r="F2257" s="40">
        <v>0</v>
      </c>
      <c r="G2257" s="40">
        <v>0</v>
      </c>
      <c r="H2257" s="40">
        <v>0</v>
      </c>
      <c r="I2257" s="40">
        <v>0</v>
      </c>
      <c r="J2257" s="40">
        <v>0</v>
      </c>
      <c r="K2257" s="40">
        <v>0</v>
      </c>
      <c r="L2257" s="40">
        <v>0</v>
      </c>
      <c r="M2257" s="40">
        <v>0</v>
      </c>
      <c r="N2257" s="40">
        <v>0</v>
      </c>
      <c r="O2257" s="40">
        <v>0</v>
      </c>
      <c r="P2257" s="141">
        <f t="shared" si="163"/>
        <v>0</v>
      </c>
    </row>
    <row r="2258" spans="1:16" hidden="1" x14ac:dyDescent="0.25">
      <c r="A2258" s="255" t="str">
        <f>IF(B2258=1,A2251,"")</f>
        <v/>
      </c>
      <c r="B2258" s="39" t="str">
        <f t="shared" si="162"/>
        <v/>
      </c>
      <c r="C2258" s="138">
        <f>VLOOKUP($Y$16,CAD!$H$7:$I$31,2,0)</f>
        <v>0</v>
      </c>
      <c r="D2258" s="40">
        <v>0</v>
      </c>
      <c r="E2258" s="40">
        <v>0</v>
      </c>
      <c r="F2258" s="40">
        <v>0</v>
      </c>
      <c r="G2258" s="40">
        <v>0</v>
      </c>
      <c r="H2258" s="40">
        <v>0</v>
      </c>
      <c r="I2258" s="40">
        <v>0</v>
      </c>
      <c r="J2258" s="40">
        <v>0</v>
      </c>
      <c r="K2258" s="40">
        <v>0</v>
      </c>
      <c r="L2258" s="40">
        <v>0</v>
      </c>
      <c r="M2258" s="40">
        <v>0</v>
      </c>
      <c r="N2258" s="40">
        <v>0</v>
      </c>
      <c r="O2258" s="40">
        <v>0</v>
      </c>
      <c r="P2258" s="141">
        <f t="shared" si="163"/>
        <v>0</v>
      </c>
    </row>
    <row r="2259" spans="1:16" hidden="1" x14ac:dyDescent="0.25">
      <c r="A2259" s="255" t="str">
        <f>IF(B2259=1,A2251,"")</f>
        <v/>
      </c>
      <c r="B2259" s="39" t="str">
        <f t="shared" si="162"/>
        <v/>
      </c>
      <c r="C2259" s="138">
        <f>VLOOKUP($Y$17,CAD!$H$7:$I$31,2,0)</f>
        <v>0</v>
      </c>
      <c r="D2259" s="40">
        <v>0</v>
      </c>
      <c r="E2259" s="40">
        <v>0</v>
      </c>
      <c r="F2259" s="40">
        <v>0</v>
      </c>
      <c r="G2259" s="40">
        <v>0</v>
      </c>
      <c r="H2259" s="40">
        <v>0</v>
      </c>
      <c r="I2259" s="40">
        <v>0</v>
      </c>
      <c r="J2259" s="40">
        <v>0</v>
      </c>
      <c r="K2259" s="40">
        <v>0</v>
      </c>
      <c r="L2259" s="40">
        <v>0</v>
      </c>
      <c r="M2259" s="40">
        <v>0</v>
      </c>
      <c r="N2259" s="40">
        <v>0</v>
      </c>
      <c r="O2259" s="40">
        <v>0</v>
      </c>
      <c r="P2259" s="141">
        <f t="shared" si="163"/>
        <v>0</v>
      </c>
    </row>
    <row r="2260" spans="1:16" hidden="1" x14ac:dyDescent="0.25">
      <c r="A2260" s="255" t="str">
        <f>IF(B2260=1,A2251,"")</f>
        <v/>
      </c>
      <c r="B2260" s="39" t="str">
        <f t="shared" si="162"/>
        <v/>
      </c>
      <c r="C2260" s="138">
        <f>VLOOKUP($Y$18,CAD!$H$7:$I$31,2,0)</f>
        <v>0</v>
      </c>
      <c r="D2260" s="40">
        <v>0</v>
      </c>
      <c r="E2260" s="40">
        <v>0</v>
      </c>
      <c r="F2260" s="40">
        <v>0</v>
      </c>
      <c r="G2260" s="40">
        <v>0</v>
      </c>
      <c r="H2260" s="40">
        <v>0</v>
      </c>
      <c r="I2260" s="40">
        <v>0</v>
      </c>
      <c r="J2260" s="40">
        <v>0</v>
      </c>
      <c r="K2260" s="40">
        <v>0</v>
      </c>
      <c r="L2260" s="40">
        <v>0</v>
      </c>
      <c r="M2260" s="40">
        <v>0</v>
      </c>
      <c r="N2260" s="40">
        <v>0</v>
      </c>
      <c r="O2260" s="40">
        <v>0</v>
      </c>
      <c r="P2260" s="141">
        <f t="shared" si="163"/>
        <v>0</v>
      </c>
    </row>
    <row r="2261" spans="1:16" hidden="1" x14ac:dyDescent="0.25">
      <c r="A2261" s="255" t="str">
        <f>IF(B2261=1,A2251,"")</f>
        <v/>
      </c>
      <c r="B2261" s="39" t="str">
        <f t="shared" si="162"/>
        <v/>
      </c>
      <c r="C2261" s="138">
        <f>VLOOKUP($Y$19,CAD!$H$7:$I$31,2,0)</f>
        <v>0</v>
      </c>
      <c r="D2261" s="40">
        <v>0</v>
      </c>
      <c r="E2261" s="40">
        <v>0</v>
      </c>
      <c r="F2261" s="40">
        <v>0</v>
      </c>
      <c r="G2261" s="40">
        <v>0</v>
      </c>
      <c r="H2261" s="40">
        <v>0</v>
      </c>
      <c r="I2261" s="40">
        <v>0</v>
      </c>
      <c r="J2261" s="40">
        <v>0</v>
      </c>
      <c r="K2261" s="40">
        <v>0</v>
      </c>
      <c r="L2261" s="40">
        <v>0</v>
      </c>
      <c r="M2261" s="40">
        <v>0</v>
      </c>
      <c r="N2261" s="40">
        <v>0</v>
      </c>
      <c r="O2261" s="40">
        <v>0</v>
      </c>
      <c r="P2261" s="141">
        <f t="shared" si="163"/>
        <v>0</v>
      </c>
    </row>
    <row r="2262" spans="1:16" hidden="1" x14ac:dyDescent="0.25">
      <c r="A2262" s="255" t="str">
        <f>IF(B2262=1,A2251,"")</f>
        <v/>
      </c>
      <c r="B2262" s="39" t="str">
        <f t="shared" si="162"/>
        <v/>
      </c>
      <c r="C2262" s="138">
        <f>VLOOKUP($Y$20,CAD!$H$7:$I$31,2,0)</f>
        <v>0</v>
      </c>
      <c r="D2262" s="40">
        <v>0</v>
      </c>
      <c r="E2262" s="40">
        <v>0</v>
      </c>
      <c r="F2262" s="40">
        <v>0</v>
      </c>
      <c r="G2262" s="40">
        <v>0</v>
      </c>
      <c r="H2262" s="40">
        <v>0</v>
      </c>
      <c r="I2262" s="40">
        <v>0</v>
      </c>
      <c r="J2262" s="40">
        <v>0</v>
      </c>
      <c r="K2262" s="40">
        <v>0</v>
      </c>
      <c r="L2262" s="40">
        <v>0</v>
      </c>
      <c r="M2262" s="40">
        <v>0</v>
      </c>
      <c r="N2262" s="40">
        <v>0</v>
      </c>
      <c r="O2262" s="40">
        <v>0</v>
      </c>
      <c r="P2262" s="141">
        <f t="shared" si="163"/>
        <v>0</v>
      </c>
    </row>
    <row r="2263" spans="1:16" hidden="1" x14ac:dyDescent="0.25">
      <c r="A2263" s="255" t="str">
        <f>IF(B2263=1,A2251,"")</f>
        <v/>
      </c>
      <c r="B2263" s="39" t="str">
        <f t="shared" si="162"/>
        <v/>
      </c>
      <c r="C2263" s="138">
        <f>VLOOKUP($Y$21,CAD!$H$7:$I$31,2,0)</f>
        <v>0</v>
      </c>
      <c r="D2263" s="40">
        <v>0</v>
      </c>
      <c r="E2263" s="40">
        <v>0</v>
      </c>
      <c r="F2263" s="40">
        <v>0</v>
      </c>
      <c r="G2263" s="40">
        <v>0</v>
      </c>
      <c r="H2263" s="40">
        <v>0</v>
      </c>
      <c r="I2263" s="40">
        <v>0</v>
      </c>
      <c r="J2263" s="40">
        <v>0</v>
      </c>
      <c r="K2263" s="40">
        <v>0</v>
      </c>
      <c r="L2263" s="40">
        <v>0</v>
      </c>
      <c r="M2263" s="40">
        <v>0</v>
      </c>
      <c r="N2263" s="40">
        <v>0</v>
      </c>
      <c r="O2263" s="40">
        <v>0</v>
      </c>
      <c r="P2263" s="141">
        <f t="shared" si="163"/>
        <v>0</v>
      </c>
    </row>
    <row r="2264" spans="1:16" hidden="1" x14ac:dyDescent="0.25">
      <c r="A2264" s="255" t="str">
        <f>IF(B2264=1,A2251,"")</f>
        <v/>
      </c>
      <c r="B2264" s="39" t="str">
        <f t="shared" si="162"/>
        <v/>
      </c>
      <c r="C2264" s="138">
        <f>VLOOKUP($Y$22,CAD!$H$7:$I$31,2,0)</f>
        <v>0</v>
      </c>
      <c r="D2264" s="40">
        <v>0</v>
      </c>
      <c r="E2264" s="40">
        <v>0</v>
      </c>
      <c r="F2264" s="40">
        <v>0</v>
      </c>
      <c r="G2264" s="40">
        <v>0</v>
      </c>
      <c r="H2264" s="40">
        <v>0</v>
      </c>
      <c r="I2264" s="40">
        <v>0</v>
      </c>
      <c r="J2264" s="40">
        <v>0</v>
      </c>
      <c r="K2264" s="40">
        <v>0</v>
      </c>
      <c r="L2264" s="40">
        <v>0</v>
      </c>
      <c r="M2264" s="40">
        <v>0</v>
      </c>
      <c r="N2264" s="40">
        <v>0</v>
      </c>
      <c r="O2264" s="40">
        <v>0</v>
      </c>
      <c r="P2264" s="141">
        <f t="shared" si="163"/>
        <v>0</v>
      </c>
    </row>
    <row r="2265" spans="1:16" hidden="1" x14ac:dyDescent="0.25">
      <c r="A2265" s="255" t="str">
        <f>IF(B2265=1,A2251,"")</f>
        <v/>
      </c>
      <c r="B2265" s="39" t="str">
        <f t="shared" si="162"/>
        <v/>
      </c>
      <c r="C2265" s="138">
        <f>VLOOKUP($Y$23,CAD!$H$7:$I$31,2,0)</f>
        <v>0</v>
      </c>
      <c r="D2265" s="40">
        <v>0</v>
      </c>
      <c r="E2265" s="40">
        <v>0</v>
      </c>
      <c r="F2265" s="40">
        <v>0</v>
      </c>
      <c r="G2265" s="40">
        <v>0</v>
      </c>
      <c r="H2265" s="40">
        <v>0</v>
      </c>
      <c r="I2265" s="40">
        <v>0</v>
      </c>
      <c r="J2265" s="40">
        <v>0</v>
      </c>
      <c r="K2265" s="40">
        <v>0</v>
      </c>
      <c r="L2265" s="40">
        <v>0</v>
      </c>
      <c r="M2265" s="40">
        <v>0</v>
      </c>
      <c r="N2265" s="40">
        <v>0</v>
      </c>
      <c r="O2265" s="40">
        <v>0</v>
      </c>
      <c r="P2265" s="141">
        <f t="shared" si="163"/>
        <v>0</v>
      </c>
    </row>
    <row r="2266" spans="1:16" hidden="1" x14ac:dyDescent="0.25">
      <c r="A2266" s="255" t="str">
        <f>IF(B2266=1,A2251,"")</f>
        <v/>
      </c>
      <c r="B2266" s="39" t="str">
        <f t="shared" si="162"/>
        <v/>
      </c>
      <c r="C2266" s="138">
        <f>VLOOKUP($Y$24,CAD!$H$7:$I$31,2,0)</f>
        <v>0</v>
      </c>
      <c r="D2266" s="40">
        <v>0</v>
      </c>
      <c r="E2266" s="40">
        <v>0</v>
      </c>
      <c r="F2266" s="40">
        <v>0</v>
      </c>
      <c r="G2266" s="40">
        <v>0</v>
      </c>
      <c r="H2266" s="40">
        <v>0</v>
      </c>
      <c r="I2266" s="40">
        <v>0</v>
      </c>
      <c r="J2266" s="40">
        <v>0</v>
      </c>
      <c r="K2266" s="40">
        <v>0</v>
      </c>
      <c r="L2266" s="40">
        <v>0</v>
      </c>
      <c r="M2266" s="40">
        <v>0</v>
      </c>
      <c r="N2266" s="40">
        <v>0</v>
      </c>
      <c r="O2266" s="40">
        <v>0</v>
      </c>
      <c r="P2266" s="141">
        <f t="shared" si="163"/>
        <v>0</v>
      </c>
    </row>
    <row r="2267" spans="1:16" hidden="1" x14ac:dyDescent="0.25">
      <c r="A2267" s="255" t="str">
        <f>IF(B2267=1,A2251,"")</f>
        <v/>
      </c>
      <c r="B2267" s="39" t="str">
        <f t="shared" si="162"/>
        <v/>
      </c>
      <c r="C2267" s="138">
        <f>VLOOKUP($Y$25,CAD!$H$7:$I$31,2,0)</f>
        <v>0</v>
      </c>
      <c r="D2267" s="40">
        <v>0</v>
      </c>
      <c r="E2267" s="40">
        <v>0</v>
      </c>
      <c r="F2267" s="40">
        <v>0</v>
      </c>
      <c r="G2267" s="40">
        <v>0</v>
      </c>
      <c r="H2267" s="40">
        <v>0</v>
      </c>
      <c r="I2267" s="40">
        <v>0</v>
      </c>
      <c r="J2267" s="40">
        <v>0</v>
      </c>
      <c r="K2267" s="40">
        <v>0</v>
      </c>
      <c r="L2267" s="40">
        <v>0</v>
      </c>
      <c r="M2267" s="40">
        <v>0</v>
      </c>
      <c r="N2267" s="40">
        <v>0</v>
      </c>
      <c r="O2267" s="40">
        <v>0</v>
      </c>
      <c r="P2267" s="141">
        <f t="shared" si="163"/>
        <v>0</v>
      </c>
    </row>
    <row r="2268" spans="1:16" hidden="1" x14ac:dyDescent="0.25">
      <c r="A2268" s="255" t="str">
        <f>IF(B2268=1,A2251,"")</f>
        <v/>
      </c>
      <c r="B2268" s="39" t="str">
        <f t="shared" si="162"/>
        <v/>
      </c>
      <c r="C2268" s="138">
        <f>VLOOKUP($Y$26,CAD!$H$7:$I$31,2,0)</f>
        <v>0</v>
      </c>
      <c r="D2268" s="40">
        <v>0</v>
      </c>
      <c r="E2268" s="40">
        <v>0</v>
      </c>
      <c r="F2268" s="40">
        <v>0</v>
      </c>
      <c r="G2268" s="40">
        <v>0</v>
      </c>
      <c r="H2268" s="40">
        <v>0</v>
      </c>
      <c r="I2268" s="40">
        <v>0</v>
      </c>
      <c r="J2268" s="40">
        <v>0</v>
      </c>
      <c r="K2268" s="40">
        <v>0</v>
      </c>
      <c r="L2268" s="40">
        <v>0</v>
      </c>
      <c r="M2268" s="40">
        <v>0</v>
      </c>
      <c r="N2268" s="40">
        <v>0</v>
      </c>
      <c r="O2268" s="40">
        <v>0</v>
      </c>
      <c r="P2268" s="141">
        <f t="shared" si="163"/>
        <v>0</v>
      </c>
    </row>
    <row r="2269" spans="1:16" hidden="1" x14ac:dyDescent="0.25">
      <c r="A2269" s="255" t="str">
        <f>IF(B2269=1,A2251,"")</f>
        <v/>
      </c>
      <c r="B2269" s="39" t="str">
        <f t="shared" si="162"/>
        <v/>
      </c>
      <c r="C2269" s="138">
        <f>VLOOKUP($Y$27,CAD!$H$7:$I$31,2,0)</f>
        <v>0</v>
      </c>
      <c r="D2269" s="40">
        <v>0</v>
      </c>
      <c r="E2269" s="40">
        <v>0</v>
      </c>
      <c r="F2269" s="40">
        <v>0</v>
      </c>
      <c r="G2269" s="40">
        <v>0</v>
      </c>
      <c r="H2269" s="40">
        <v>0</v>
      </c>
      <c r="I2269" s="40">
        <v>0</v>
      </c>
      <c r="J2269" s="40">
        <v>0</v>
      </c>
      <c r="K2269" s="40">
        <v>0</v>
      </c>
      <c r="L2269" s="40">
        <v>0</v>
      </c>
      <c r="M2269" s="40">
        <v>0</v>
      </c>
      <c r="N2269" s="40">
        <v>0</v>
      </c>
      <c r="O2269" s="40">
        <v>0</v>
      </c>
      <c r="P2269" s="141">
        <f t="shared" si="163"/>
        <v>0</v>
      </c>
    </row>
    <row r="2270" spans="1:16" hidden="1" x14ac:dyDescent="0.25">
      <c r="A2270" s="255" t="str">
        <f>IF(B2270=1,A2251,"")</f>
        <v/>
      </c>
      <c r="B2270" s="39" t="str">
        <f t="shared" si="162"/>
        <v/>
      </c>
      <c r="C2270" s="138">
        <f>VLOOKUP($Y$28,CAD!$H$7:$I$31,2,0)</f>
        <v>0</v>
      </c>
      <c r="D2270" s="40">
        <v>0</v>
      </c>
      <c r="E2270" s="40">
        <v>0</v>
      </c>
      <c r="F2270" s="40">
        <v>0</v>
      </c>
      <c r="G2270" s="40">
        <v>0</v>
      </c>
      <c r="H2270" s="40">
        <v>0</v>
      </c>
      <c r="I2270" s="40">
        <v>0</v>
      </c>
      <c r="J2270" s="40">
        <v>0</v>
      </c>
      <c r="K2270" s="40">
        <v>0</v>
      </c>
      <c r="L2270" s="40">
        <v>0</v>
      </c>
      <c r="M2270" s="40">
        <v>0</v>
      </c>
      <c r="N2270" s="40">
        <v>0</v>
      </c>
      <c r="O2270" s="40">
        <v>0</v>
      </c>
      <c r="P2270" s="141">
        <f t="shared" si="163"/>
        <v>0</v>
      </c>
    </row>
    <row r="2271" spans="1:16" hidden="1" x14ac:dyDescent="0.25">
      <c r="A2271" s="255" t="str">
        <f>IF(B2271=1,A2251,"")</f>
        <v/>
      </c>
      <c r="B2271" s="39" t="str">
        <f t="shared" si="162"/>
        <v/>
      </c>
      <c r="C2271" s="138">
        <f>VLOOKUP($Y$29,CAD!$H$7:$I$31,2,0)</f>
        <v>0</v>
      </c>
      <c r="D2271" s="40">
        <v>0</v>
      </c>
      <c r="E2271" s="40">
        <v>0</v>
      </c>
      <c r="F2271" s="40">
        <v>0</v>
      </c>
      <c r="G2271" s="40">
        <v>0</v>
      </c>
      <c r="H2271" s="40">
        <v>0</v>
      </c>
      <c r="I2271" s="40">
        <v>0</v>
      </c>
      <c r="J2271" s="40">
        <v>0</v>
      </c>
      <c r="K2271" s="40">
        <v>0</v>
      </c>
      <c r="L2271" s="40">
        <v>0</v>
      </c>
      <c r="M2271" s="40">
        <v>0</v>
      </c>
      <c r="N2271" s="40">
        <v>0</v>
      </c>
      <c r="O2271" s="40">
        <v>0</v>
      </c>
      <c r="P2271" s="141">
        <f t="shared" si="163"/>
        <v>0</v>
      </c>
    </row>
    <row r="2272" spans="1:16" hidden="1" x14ac:dyDescent="0.25">
      <c r="A2272" s="255" t="str">
        <f>IF(B2272=1,A2251,"")</f>
        <v/>
      </c>
      <c r="B2272" s="39" t="str">
        <f t="shared" si="162"/>
        <v/>
      </c>
      <c r="C2272" s="138">
        <f>VLOOKUP($Y$30,CAD!$H$7:$I$31,2,0)</f>
        <v>0</v>
      </c>
      <c r="D2272" s="40">
        <v>0</v>
      </c>
      <c r="E2272" s="40">
        <v>0</v>
      </c>
      <c r="F2272" s="40">
        <v>0</v>
      </c>
      <c r="G2272" s="40">
        <v>0</v>
      </c>
      <c r="H2272" s="40">
        <v>0</v>
      </c>
      <c r="I2272" s="40">
        <v>0</v>
      </c>
      <c r="J2272" s="40">
        <v>0</v>
      </c>
      <c r="K2272" s="40">
        <v>0</v>
      </c>
      <c r="L2272" s="40">
        <v>0</v>
      </c>
      <c r="M2272" s="40">
        <v>0</v>
      </c>
      <c r="N2272" s="40">
        <v>0</v>
      </c>
      <c r="O2272" s="40">
        <v>0</v>
      </c>
      <c r="P2272" s="141">
        <f t="shared" si="163"/>
        <v>0</v>
      </c>
    </row>
    <row r="2273" spans="1:16" hidden="1" x14ac:dyDescent="0.25">
      <c r="A2273" s="255" t="str">
        <f>IF(B2273=1,A2251,"")</f>
        <v/>
      </c>
      <c r="B2273" s="39" t="str">
        <f t="shared" si="162"/>
        <v/>
      </c>
      <c r="C2273" s="138">
        <f>VLOOKUP($Y$31,CAD!$H$7:$I$31,2,0)</f>
        <v>0</v>
      </c>
      <c r="D2273" s="40">
        <v>0</v>
      </c>
      <c r="E2273" s="40">
        <v>0</v>
      </c>
      <c r="F2273" s="40">
        <v>0</v>
      </c>
      <c r="G2273" s="40">
        <v>0</v>
      </c>
      <c r="H2273" s="40">
        <v>0</v>
      </c>
      <c r="I2273" s="40">
        <v>0</v>
      </c>
      <c r="J2273" s="40">
        <v>0</v>
      </c>
      <c r="K2273" s="40">
        <v>0</v>
      </c>
      <c r="L2273" s="40">
        <v>0</v>
      </c>
      <c r="M2273" s="40">
        <v>0</v>
      </c>
      <c r="N2273" s="40">
        <v>0</v>
      </c>
      <c r="O2273" s="40">
        <v>0</v>
      </c>
      <c r="P2273" s="141">
        <f t="shared" si="163"/>
        <v>0</v>
      </c>
    </row>
    <row r="2274" spans="1:16" hidden="1" x14ac:dyDescent="0.25">
      <c r="A2274" s="255" t="str">
        <f>IF(B2274=1,A2251,"")</f>
        <v/>
      </c>
      <c r="B2274" s="39" t="str">
        <f t="shared" si="162"/>
        <v/>
      </c>
      <c r="C2274" s="138">
        <f>VLOOKUP($Y$32,CAD!$H$7:$I$31,2,0)</f>
        <v>0</v>
      </c>
      <c r="D2274" s="40">
        <v>0</v>
      </c>
      <c r="E2274" s="40">
        <v>0</v>
      </c>
      <c r="F2274" s="40">
        <v>0</v>
      </c>
      <c r="G2274" s="40">
        <v>0</v>
      </c>
      <c r="H2274" s="40">
        <v>0</v>
      </c>
      <c r="I2274" s="40">
        <v>0</v>
      </c>
      <c r="J2274" s="40">
        <v>0</v>
      </c>
      <c r="K2274" s="40">
        <v>0</v>
      </c>
      <c r="L2274" s="40">
        <v>0</v>
      </c>
      <c r="M2274" s="40">
        <v>0</v>
      </c>
      <c r="N2274" s="40">
        <v>0</v>
      </c>
      <c r="O2274" s="40">
        <v>0</v>
      </c>
      <c r="P2274" s="141">
        <f t="shared" si="163"/>
        <v>0</v>
      </c>
    </row>
    <row r="2275" spans="1:16" hidden="1" x14ac:dyDescent="0.25">
      <c r="A2275" s="255" t="str">
        <f>IF(B2275=1,A2251,"")</f>
        <v/>
      </c>
      <c r="B2275" s="39" t="str">
        <f t="shared" si="162"/>
        <v/>
      </c>
      <c r="C2275" s="138">
        <f>VLOOKUP($Y$33,CAD!$H$7:$I$31,2,0)</f>
        <v>0</v>
      </c>
      <c r="D2275" s="40">
        <v>0</v>
      </c>
      <c r="E2275" s="40">
        <v>0</v>
      </c>
      <c r="F2275" s="40">
        <v>0</v>
      </c>
      <c r="G2275" s="40">
        <v>0</v>
      </c>
      <c r="H2275" s="40">
        <v>0</v>
      </c>
      <c r="I2275" s="40">
        <v>0</v>
      </c>
      <c r="J2275" s="40">
        <v>0</v>
      </c>
      <c r="K2275" s="40">
        <v>0</v>
      </c>
      <c r="L2275" s="40">
        <v>0</v>
      </c>
      <c r="M2275" s="40">
        <v>0</v>
      </c>
      <c r="N2275" s="40">
        <v>0</v>
      </c>
      <c r="O2275" s="40">
        <v>0</v>
      </c>
      <c r="P2275" s="141">
        <f t="shared" si="163"/>
        <v>0</v>
      </c>
    </row>
    <row r="2276" spans="1:16" hidden="1" x14ac:dyDescent="0.25">
      <c r="A2276" s="255" t="str">
        <f>IF(B2276=1,A2251,"")</f>
        <v/>
      </c>
      <c r="B2276" s="39" t="str">
        <f t="shared" si="162"/>
        <v/>
      </c>
      <c r="C2276" s="138">
        <f>VLOOKUP($Y$34,CAD!$H$7:$I$31,2,0)</f>
        <v>0</v>
      </c>
      <c r="D2276" s="40">
        <v>0</v>
      </c>
      <c r="E2276" s="40">
        <v>0</v>
      </c>
      <c r="F2276" s="40">
        <v>0</v>
      </c>
      <c r="G2276" s="40">
        <v>0</v>
      </c>
      <c r="H2276" s="40">
        <v>0</v>
      </c>
      <c r="I2276" s="40">
        <v>0</v>
      </c>
      <c r="J2276" s="40">
        <v>0</v>
      </c>
      <c r="K2276" s="40">
        <v>0</v>
      </c>
      <c r="L2276" s="40">
        <v>0</v>
      </c>
      <c r="M2276" s="40">
        <v>0</v>
      </c>
      <c r="N2276" s="40">
        <v>0</v>
      </c>
      <c r="O2276" s="40">
        <v>0</v>
      </c>
      <c r="P2276" s="141">
        <f t="shared" si="163"/>
        <v>0</v>
      </c>
    </row>
    <row r="2277" spans="1:16" hidden="1" x14ac:dyDescent="0.25">
      <c r="A2277" s="255" t="str">
        <f>IF(B2277=1,A2251,"")</f>
        <v/>
      </c>
      <c r="B2277" s="39" t="str">
        <f t="shared" si="162"/>
        <v/>
      </c>
      <c r="C2277" s="137">
        <f>VLOOKUP($Y$35,CAD!$J$7:$K$31,2,0)</f>
        <v>0</v>
      </c>
      <c r="D2277" s="40">
        <v>0</v>
      </c>
      <c r="E2277" s="40">
        <v>0</v>
      </c>
      <c r="F2277" s="40">
        <v>0</v>
      </c>
      <c r="G2277" s="40">
        <v>0</v>
      </c>
      <c r="H2277" s="40">
        <v>0</v>
      </c>
      <c r="I2277" s="40">
        <v>0</v>
      </c>
      <c r="J2277" s="40">
        <v>0</v>
      </c>
      <c r="K2277" s="40">
        <v>0</v>
      </c>
      <c r="L2277" s="40">
        <v>0</v>
      </c>
      <c r="M2277" s="40">
        <v>0</v>
      </c>
      <c r="N2277" s="40">
        <v>0</v>
      </c>
      <c r="O2277" s="40">
        <v>0</v>
      </c>
      <c r="P2277" s="141">
        <f t="shared" si="163"/>
        <v>0</v>
      </c>
    </row>
    <row r="2278" spans="1:16" hidden="1" x14ac:dyDescent="0.25">
      <c r="A2278" s="255" t="str">
        <f>IF(B2278=1,A2251,"")</f>
        <v/>
      </c>
      <c r="B2278" s="39" t="str">
        <f t="shared" si="162"/>
        <v/>
      </c>
      <c r="C2278" s="137">
        <f>VLOOKUP($Y$36,CAD!$J$7:$K$31,2,0)</f>
        <v>0</v>
      </c>
      <c r="D2278" s="40">
        <v>0</v>
      </c>
      <c r="E2278" s="40">
        <v>0</v>
      </c>
      <c r="F2278" s="40">
        <v>0</v>
      </c>
      <c r="G2278" s="40">
        <v>0</v>
      </c>
      <c r="H2278" s="40">
        <v>0</v>
      </c>
      <c r="I2278" s="40">
        <v>0</v>
      </c>
      <c r="J2278" s="40">
        <v>0</v>
      </c>
      <c r="K2278" s="40">
        <v>0</v>
      </c>
      <c r="L2278" s="40">
        <v>0</v>
      </c>
      <c r="M2278" s="40">
        <v>0</v>
      </c>
      <c r="N2278" s="40">
        <v>0</v>
      </c>
      <c r="O2278" s="40">
        <v>0</v>
      </c>
      <c r="P2278" s="141">
        <f t="shared" si="163"/>
        <v>0</v>
      </c>
    </row>
    <row r="2279" spans="1:16" hidden="1" x14ac:dyDescent="0.25">
      <c r="A2279" s="255" t="str">
        <f>IF(B2279=1,A2251,"")</f>
        <v/>
      </c>
      <c r="B2279" s="39" t="str">
        <f t="shared" si="162"/>
        <v/>
      </c>
      <c r="C2279" s="137">
        <f>VLOOKUP($Y$37,CAD!$J$7:$K$31,2,0)</f>
        <v>0</v>
      </c>
      <c r="D2279" s="40">
        <v>0</v>
      </c>
      <c r="E2279" s="40">
        <v>0</v>
      </c>
      <c r="F2279" s="40">
        <v>0</v>
      </c>
      <c r="G2279" s="40">
        <v>0</v>
      </c>
      <c r="H2279" s="40">
        <v>0</v>
      </c>
      <c r="I2279" s="40">
        <v>0</v>
      </c>
      <c r="J2279" s="40">
        <v>0</v>
      </c>
      <c r="K2279" s="40">
        <v>0</v>
      </c>
      <c r="L2279" s="40">
        <v>0</v>
      </c>
      <c r="M2279" s="40">
        <v>0</v>
      </c>
      <c r="N2279" s="40">
        <v>0</v>
      </c>
      <c r="O2279" s="40">
        <v>0</v>
      </c>
      <c r="P2279" s="141">
        <f t="shared" si="163"/>
        <v>0</v>
      </c>
    </row>
    <row r="2280" spans="1:16" hidden="1" x14ac:dyDescent="0.25">
      <c r="A2280" s="255" t="str">
        <f>IF(B2280=1,A2251,"")</f>
        <v/>
      </c>
      <c r="B2280" s="39" t="str">
        <f t="shared" si="162"/>
        <v/>
      </c>
      <c r="C2280" s="137">
        <f>VLOOKUP($Y$38,CAD!$J$7:$K$31,2,0)</f>
        <v>0</v>
      </c>
      <c r="D2280" s="40">
        <v>0</v>
      </c>
      <c r="E2280" s="40">
        <v>0</v>
      </c>
      <c r="F2280" s="40">
        <v>0</v>
      </c>
      <c r="G2280" s="40">
        <v>0</v>
      </c>
      <c r="H2280" s="40">
        <v>0</v>
      </c>
      <c r="I2280" s="40">
        <v>0</v>
      </c>
      <c r="J2280" s="40">
        <v>0</v>
      </c>
      <c r="K2280" s="40">
        <v>0</v>
      </c>
      <c r="L2280" s="40">
        <v>0</v>
      </c>
      <c r="M2280" s="40">
        <v>0</v>
      </c>
      <c r="N2280" s="40">
        <v>0</v>
      </c>
      <c r="O2280" s="40">
        <v>0</v>
      </c>
      <c r="P2280" s="141">
        <f t="shared" si="163"/>
        <v>0</v>
      </c>
    </row>
    <row r="2281" spans="1:16" hidden="1" x14ac:dyDescent="0.25">
      <c r="A2281" s="255" t="str">
        <f>IF(B2281=1,A2251,"")</f>
        <v/>
      </c>
      <c r="B2281" s="39" t="str">
        <f t="shared" si="162"/>
        <v/>
      </c>
      <c r="C2281" s="137">
        <f>VLOOKUP($Y$39,CAD!$J$7:$K$31,2,0)</f>
        <v>0</v>
      </c>
      <c r="D2281" s="40">
        <v>0</v>
      </c>
      <c r="E2281" s="40">
        <v>0</v>
      </c>
      <c r="F2281" s="40">
        <v>0</v>
      </c>
      <c r="G2281" s="40">
        <v>0</v>
      </c>
      <c r="H2281" s="40">
        <v>0</v>
      </c>
      <c r="I2281" s="40">
        <v>0</v>
      </c>
      <c r="J2281" s="40">
        <v>0</v>
      </c>
      <c r="K2281" s="40">
        <v>0</v>
      </c>
      <c r="L2281" s="40">
        <v>0</v>
      </c>
      <c r="M2281" s="40">
        <v>0</v>
      </c>
      <c r="N2281" s="40">
        <v>0</v>
      </c>
      <c r="O2281" s="40">
        <v>0</v>
      </c>
      <c r="P2281" s="141">
        <f t="shared" si="163"/>
        <v>0</v>
      </c>
    </row>
    <row r="2282" spans="1:16" hidden="1" x14ac:dyDescent="0.25">
      <c r="A2282" s="255" t="str">
        <f>IF(B2282=1,A2251,"")</f>
        <v/>
      </c>
      <c r="B2282" s="39" t="str">
        <f t="shared" si="162"/>
        <v/>
      </c>
      <c r="C2282" s="137">
        <f>VLOOKUP($Y$40,CAD!$J$7:$K$31,2,0)</f>
        <v>0</v>
      </c>
      <c r="D2282" s="40">
        <v>0</v>
      </c>
      <c r="E2282" s="40">
        <v>0</v>
      </c>
      <c r="F2282" s="40">
        <v>0</v>
      </c>
      <c r="G2282" s="40">
        <v>0</v>
      </c>
      <c r="H2282" s="40">
        <v>0</v>
      </c>
      <c r="I2282" s="40">
        <v>0</v>
      </c>
      <c r="J2282" s="40">
        <v>0</v>
      </c>
      <c r="K2282" s="40">
        <v>0</v>
      </c>
      <c r="L2282" s="40">
        <v>0</v>
      </c>
      <c r="M2282" s="40">
        <v>0</v>
      </c>
      <c r="N2282" s="40">
        <v>0</v>
      </c>
      <c r="O2282" s="40">
        <v>0</v>
      </c>
      <c r="P2282" s="141">
        <f t="shared" si="163"/>
        <v>0</v>
      </c>
    </row>
    <row r="2283" spans="1:16" hidden="1" x14ac:dyDescent="0.25">
      <c r="A2283" s="255" t="str">
        <f>IF(B2283=1,A2251,"")</f>
        <v/>
      </c>
      <c r="B2283" s="39" t="str">
        <f t="shared" si="162"/>
        <v/>
      </c>
      <c r="C2283" s="137">
        <f>VLOOKUP($Y$41,CAD!$J$7:$K$31,2,0)</f>
        <v>0</v>
      </c>
      <c r="D2283" s="40">
        <v>0</v>
      </c>
      <c r="E2283" s="40">
        <v>0</v>
      </c>
      <c r="F2283" s="40">
        <v>0</v>
      </c>
      <c r="G2283" s="40">
        <v>0</v>
      </c>
      <c r="H2283" s="40">
        <v>0</v>
      </c>
      <c r="I2283" s="40">
        <v>0</v>
      </c>
      <c r="J2283" s="40">
        <v>0</v>
      </c>
      <c r="K2283" s="40">
        <v>0</v>
      </c>
      <c r="L2283" s="40">
        <v>0</v>
      </c>
      <c r="M2283" s="40">
        <v>0</v>
      </c>
      <c r="N2283" s="40">
        <v>0</v>
      </c>
      <c r="O2283" s="40">
        <v>0</v>
      </c>
      <c r="P2283" s="141">
        <f t="shared" si="163"/>
        <v>0</v>
      </c>
    </row>
    <row r="2284" spans="1:16" hidden="1" x14ac:dyDescent="0.25">
      <c r="A2284" s="255" t="str">
        <f>IF(B2284=1,A2251,"")</f>
        <v/>
      </c>
      <c r="B2284" s="39" t="str">
        <f t="shared" si="162"/>
        <v/>
      </c>
      <c r="C2284" s="137">
        <f>VLOOKUP($Y$42,CAD!$J$7:$K$31,2,0)</f>
        <v>0</v>
      </c>
      <c r="D2284" s="40">
        <v>0</v>
      </c>
      <c r="E2284" s="40">
        <v>0</v>
      </c>
      <c r="F2284" s="40">
        <v>0</v>
      </c>
      <c r="G2284" s="40">
        <v>0</v>
      </c>
      <c r="H2284" s="40">
        <v>0</v>
      </c>
      <c r="I2284" s="40">
        <v>0</v>
      </c>
      <c r="J2284" s="40">
        <v>0</v>
      </c>
      <c r="K2284" s="40">
        <v>0</v>
      </c>
      <c r="L2284" s="40">
        <v>0</v>
      </c>
      <c r="M2284" s="40">
        <v>0</v>
      </c>
      <c r="N2284" s="40">
        <v>0</v>
      </c>
      <c r="O2284" s="40">
        <v>0</v>
      </c>
      <c r="P2284" s="141">
        <f t="shared" si="163"/>
        <v>0</v>
      </c>
    </row>
    <row r="2285" spans="1:16" hidden="1" x14ac:dyDescent="0.25">
      <c r="A2285" s="255" t="str">
        <f>IF(B2285=1,A2251,"")</f>
        <v/>
      </c>
      <c r="B2285" s="39" t="str">
        <f t="shared" si="162"/>
        <v/>
      </c>
      <c r="C2285" s="137">
        <f>VLOOKUP($Y$43,CAD!$J$7:$K$31,2,0)</f>
        <v>0</v>
      </c>
      <c r="D2285" s="40">
        <v>0</v>
      </c>
      <c r="E2285" s="40">
        <v>0</v>
      </c>
      <c r="F2285" s="40">
        <v>0</v>
      </c>
      <c r="G2285" s="40">
        <v>0</v>
      </c>
      <c r="H2285" s="40">
        <v>0</v>
      </c>
      <c r="I2285" s="40">
        <v>0</v>
      </c>
      <c r="J2285" s="40">
        <v>0</v>
      </c>
      <c r="K2285" s="40">
        <v>0</v>
      </c>
      <c r="L2285" s="40">
        <v>0</v>
      </c>
      <c r="M2285" s="40">
        <v>0</v>
      </c>
      <c r="N2285" s="40">
        <v>0</v>
      </c>
      <c r="O2285" s="40">
        <v>0</v>
      </c>
      <c r="P2285" s="141">
        <f t="shared" si="163"/>
        <v>0</v>
      </c>
    </row>
    <row r="2286" spans="1:16" hidden="1" x14ac:dyDescent="0.25">
      <c r="A2286" s="255" t="str">
        <f>IF(B2286=1,A2251,"")</f>
        <v/>
      </c>
      <c r="B2286" s="39" t="str">
        <f t="shared" si="162"/>
        <v/>
      </c>
      <c r="C2286" s="137">
        <f>VLOOKUP($Y$44,CAD!$J$7:$K$31,2,0)</f>
        <v>0</v>
      </c>
      <c r="D2286" s="40">
        <v>0</v>
      </c>
      <c r="E2286" s="40">
        <v>0</v>
      </c>
      <c r="F2286" s="40">
        <v>0</v>
      </c>
      <c r="G2286" s="40">
        <v>0</v>
      </c>
      <c r="H2286" s="40">
        <v>0</v>
      </c>
      <c r="I2286" s="40">
        <v>0</v>
      </c>
      <c r="J2286" s="40">
        <v>0</v>
      </c>
      <c r="K2286" s="40">
        <v>0</v>
      </c>
      <c r="L2286" s="40">
        <v>0</v>
      </c>
      <c r="M2286" s="40">
        <v>0</v>
      </c>
      <c r="N2286" s="40">
        <v>0</v>
      </c>
      <c r="O2286" s="40">
        <v>0</v>
      </c>
      <c r="P2286" s="141">
        <f t="shared" si="163"/>
        <v>0</v>
      </c>
    </row>
    <row r="2287" spans="1:16" hidden="1" x14ac:dyDescent="0.25">
      <c r="A2287" s="255" t="str">
        <f>IF(B2287=1,A2251,"")</f>
        <v/>
      </c>
      <c r="B2287" s="39" t="str">
        <f t="shared" si="162"/>
        <v/>
      </c>
      <c r="C2287" s="137">
        <f>VLOOKUP($Y$45,CAD!$J$7:$K$31,2,0)</f>
        <v>0</v>
      </c>
      <c r="D2287" s="40">
        <v>0</v>
      </c>
      <c r="E2287" s="40">
        <v>0</v>
      </c>
      <c r="F2287" s="40">
        <v>0</v>
      </c>
      <c r="G2287" s="40">
        <v>0</v>
      </c>
      <c r="H2287" s="40">
        <v>0</v>
      </c>
      <c r="I2287" s="40">
        <v>0</v>
      </c>
      <c r="J2287" s="40">
        <v>0</v>
      </c>
      <c r="K2287" s="40">
        <v>0</v>
      </c>
      <c r="L2287" s="40">
        <v>0</v>
      </c>
      <c r="M2287" s="40">
        <v>0</v>
      </c>
      <c r="N2287" s="40">
        <v>0</v>
      </c>
      <c r="O2287" s="40">
        <v>0</v>
      </c>
      <c r="P2287" s="141">
        <f t="shared" si="163"/>
        <v>0</v>
      </c>
    </row>
    <row r="2288" spans="1:16" hidden="1" x14ac:dyDescent="0.25">
      <c r="A2288" s="255" t="str">
        <f>IF(B2288=1,A2251,"")</f>
        <v/>
      </c>
      <c r="B2288" s="39" t="str">
        <f t="shared" si="162"/>
        <v/>
      </c>
      <c r="C2288" s="137">
        <f>VLOOKUP($Y$46,CAD!$J$7:$K$31,2,0)</f>
        <v>0</v>
      </c>
      <c r="D2288" s="40">
        <v>0</v>
      </c>
      <c r="E2288" s="40">
        <v>0</v>
      </c>
      <c r="F2288" s="40">
        <v>0</v>
      </c>
      <c r="G2288" s="40">
        <v>0</v>
      </c>
      <c r="H2288" s="40">
        <v>0</v>
      </c>
      <c r="I2288" s="40">
        <v>0</v>
      </c>
      <c r="J2288" s="40">
        <v>0</v>
      </c>
      <c r="K2288" s="40">
        <v>0</v>
      </c>
      <c r="L2288" s="40">
        <v>0</v>
      </c>
      <c r="M2288" s="40">
        <v>0</v>
      </c>
      <c r="N2288" s="40">
        <v>0</v>
      </c>
      <c r="O2288" s="40">
        <v>0</v>
      </c>
      <c r="P2288" s="141">
        <f t="shared" si="163"/>
        <v>0</v>
      </c>
    </row>
    <row r="2289" spans="1:16" hidden="1" x14ac:dyDescent="0.25">
      <c r="A2289" s="255" t="str">
        <f>IF(B2289=1,A2251,"")</f>
        <v/>
      </c>
      <c r="B2289" s="39" t="str">
        <f t="shared" si="162"/>
        <v/>
      </c>
      <c r="C2289" s="137">
        <f>VLOOKUP($Y$47,CAD!$J$7:$K$31,2,0)</f>
        <v>0</v>
      </c>
      <c r="D2289" s="40">
        <v>0</v>
      </c>
      <c r="E2289" s="40">
        <v>0</v>
      </c>
      <c r="F2289" s="40">
        <v>0</v>
      </c>
      <c r="G2289" s="40">
        <v>0</v>
      </c>
      <c r="H2289" s="40">
        <v>0</v>
      </c>
      <c r="I2289" s="40">
        <v>0</v>
      </c>
      <c r="J2289" s="40">
        <v>0</v>
      </c>
      <c r="K2289" s="40">
        <v>0</v>
      </c>
      <c r="L2289" s="40">
        <v>0</v>
      </c>
      <c r="M2289" s="40">
        <v>0</v>
      </c>
      <c r="N2289" s="40">
        <v>0</v>
      </c>
      <c r="O2289" s="40">
        <v>0</v>
      </c>
      <c r="P2289" s="141">
        <f t="shared" si="163"/>
        <v>0</v>
      </c>
    </row>
    <row r="2290" spans="1:16" hidden="1" x14ac:dyDescent="0.25">
      <c r="A2290" s="255" t="str">
        <f>IF(B2290=1,A2251,"")</f>
        <v/>
      </c>
      <c r="B2290" s="39" t="str">
        <f t="shared" si="162"/>
        <v/>
      </c>
      <c r="C2290" s="137">
        <f>VLOOKUP($Y$48,CAD!$J$7:$K$31,2,0)</f>
        <v>0</v>
      </c>
      <c r="D2290" s="40">
        <v>0</v>
      </c>
      <c r="E2290" s="40">
        <v>0</v>
      </c>
      <c r="F2290" s="40">
        <v>0</v>
      </c>
      <c r="G2290" s="40">
        <v>0</v>
      </c>
      <c r="H2290" s="40">
        <v>0</v>
      </c>
      <c r="I2290" s="40">
        <v>0</v>
      </c>
      <c r="J2290" s="40">
        <v>0</v>
      </c>
      <c r="K2290" s="40">
        <v>0</v>
      </c>
      <c r="L2290" s="40">
        <v>0</v>
      </c>
      <c r="M2290" s="40">
        <v>0</v>
      </c>
      <c r="N2290" s="40">
        <v>0</v>
      </c>
      <c r="O2290" s="40">
        <v>0</v>
      </c>
      <c r="P2290" s="141">
        <f t="shared" si="163"/>
        <v>0</v>
      </c>
    </row>
    <row r="2291" spans="1:16" hidden="1" x14ac:dyDescent="0.25">
      <c r="A2291" s="255" t="str">
        <f>IF(B2291=1,A2251,"")</f>
        <v/>
      </c>
      <c r="B2291" s="39" t="str">
        <f t="shared" si="162"/>
        <v/>
      </c>
      <c r="C2291" s="137">
        <f>VLOOKUP($Y$49,CAD!$J$7:$K$31,2,0)</f>
        <v>0</v>
      </c>
      <c r="D2291" s="40">
        <v>0</v>
      </c>
      <c r="E2291" s="40">
        <v>0</v>
      </c>
      <c r="F2291" s="40">
        <v>0</v>
      </c>
      <c r="G2291" s="40">
        <v>0</v>
      </c>
      <c r="H2291" s="40">
        <v>0</v>
      </c>
      <c r="I2291" s="40">
        <v>0</v>
      </c>
      <c r="J2291" s="40">
        <v>0</v>
      </c>
      <c r="K2291" s="40">
        <v>0</v>
      </c>
      <c r="L2291" s="40">
        <v>0</v>
      </c>
      <c r="M2291" s="40">
        <v>0</v>
      </c>
      <c r="N2291" s="40">
        <v>0</v>
      </c>
      <c r="O2291" s="40">
        <v>0</v>
      </c>
      <c r="P2291" s="141">
        <f t="shared" si="163"/>
        <v>0</v>
      </c>
    </row>
    <row r="2292" spans="1:16" hidden="1" x14ac:dyDescent="0.25">
      <c r="A2292" s="255" t="str">
        <f>IF(B2292=1,A2251,"")</f>
        <v/>
      </c>
      <c r="B2292" s="39" t="str">
        <f t="shared" si="162"/>
        <v/>
      </c>
      <c r="C2292" s="137">
        <f>VLOOKUP($Y$50,CAD!$J$7:$K$31,2,0)</f>
        <v>0</v>
      </c>
      <c r="D2292" s="40">
        <v>0</v>
      </c>
      <c r="E2292" s="40">
        <v>0</v>
      </c>
      <c r="F2292" s="40">
        <v>0</v>
      </c>
      <c r="G2292" s="40">
        <v>0</v>
      </c>
      <c r="H2292" s="40">
        <v>0</v>
      </c>
      <c r="I2292" s="40">
        <v>0</v>
      </c>
      <c r="J2292" s="40">
        <v>0</v>
      </c>
      <c r="K2292" s="40">
        <v>0</v>
      </c>
      <c r="L2292" s="40">
        <v>0</v>
      </c>
      <c r="M2292" s="40">
        <v>0</v>
      </c>
      <c r="N2292" s="40">
        <v>0</v>
      </c>
      <c r="O2292" s="40">
        <v>0</v>
      </c>
      <c r="P2292" s="141">
        <f t="shared" si="163"/>
        <v>0</v>
      </c>
    </row>
    <row r="2293" spans="1:16" hidden="1" x14ac:dyDescent="0.25">
      <c r="A2293" s="255" t="str">
        <f>IF(B2293=1,A2251,"")</f>
        <v/>
      </c>
      <c r="B2293" s="39" t="str">
        <f t="shared" si="162"/>
        <v/>
      </c>
      <c r="C2293" s="137">
        <f>VLOOKUP($Y$51,CAD!$J$7:$K$31,2,0)</f>
        <v>0</v>
      </c>
      <c r="D2293" s="40">
        <v>0</v>
      </c>
      <c r="E2293" s="40">
        <v>0</v>
      </c>
      <c r="F2293" s="40">
        <v>0</v>
      </c>
      <c r="G2293" s="40">
        <v>0</v>
      </c>
      <c r="H2293" s="40">
        <v>0</v>
      </c>
      <c r="I2293" s="40">
        <v>0</v>
      </c>
      <c r="J2293" s="40">
        <v>0</v>
      </c>
      <c r="K2293" s="40">
        <v>0</v>
      </c>
      <c r="L2293" s="40">
        <v>0</v>
      </c>
      <c r="M2293" s="40">
        <v>0</v>
      </c>
      <c r="N2293" s="40">
        <v>0</v>
      </c>
      <c r="O2293" s="40">
        <v>0</v>
      </c>
      <c r="P2293" s="141">
        <f t="shared" si="163"/>
        <v>0</v>
      </c>
    </row>
    <row r="2294" spans="1:16" hidden="1" x14ac:dyDescent="0.25">
      <c r="A2294" s="255" t="str">
        <f>IF(B2294=1,A2251,"")</f>
        <v/>
      </c>
      <c r="B2294" s="39" t="str">
        <f t="shared" si="162"/>
        <v/>
      </c>
      <c r="C2294" s="137">
        <f>VLOOKUP($Y$52,CAD!$J$7:$K$31,2,0)</f>
        <v>0</v>
      </c>
      <c r="D2294" s="40">
        <v>0</v>
      </c>
      <c r="E2294" s="40">
        <v>0</v>
      </c>
      <c r="F2294" s="40">
        <v>0</v>
      </c>
      <c r="G2294" s="40">
        <v>0</v>
      </c>
      <c r="H2294" s="40">
        <v>0</v>
      </c>
      <c r="I2294" s="40">
        <v>0</v>
      </c>
      <c r="J2294" s="40">
        <v>0</v>
      </c>
      <c r="K2294" s="40">
        <v>0</v>
      </c>
      <c r="L2294" s="40">
        <v>0</v>
      </c>
      <c r="M2294" s="40">
        <v>0</v>
      </c>
      <c r="N2294" s="40">
        <v>0</v>
      </c>
      <c r="O2294" s="40">
        <v>0</v>
      </c>
      <c r="P2294" s="141">
        <f t="shared" si="163"/>
        <v>0</v>
      </c>
    </row>
    <row r="2295" spans="1:16" hidden="1" x14ac:dyDescent="0.25">
      <c r="A2295" s="255" t="str">
        <f>IF(B2295=1,A2251,"")</f>
        <v/>
      </c>
      <c r="B2295" s="39" t="str">
        <f t="shared" si="162"/>
        <v/>
      </c>
      <c r="C2295" s="137">
        <f>VLOOKUP($Y$53,CAD!$J$7:$K$31,2,0)</f>
        <v>0</v>
      </c>
      <c r="D2295" s="40">
        <v>0</v>
      </c>
      <c r="E2295" s="40">
        <v>0</v>
      </c>
      <c r="F2295" s="40">
        <v>0</v>
      </c>
      <c r="G2295" s="40">
        <v>0</v>
      </c>
      <c r="H2295" s="40">
        <v>0</v>
      </c>
      <c r="I2295" s="40">
        <v>0</v>
      </c>
      <c r="J2295" s="40">
        <v>0</v>
      </c>
      <c r="K2295" s="40">
        <v>0</v>
      </c>
      <c r="L2295" s="40">
        <v>0</v>
      </c>
      <c r="M2295" s="40">
        <v>0</v>
      </c>
      <c r="N2295" s="40">
        <v>0</v>
      </c>
      <c r="O2295" s="40">
        <v>0</v>
      </c>
      <c r="P2295" s="141">
        <f t="shared" si="163"/>
        <v>0</v>
      </c>
    </row>
    <row r="2296" spans="1:16" hidden="1" x14ac:dyDescent="0.25">
      <c r="A2296" s="255" t="str">
        <f>IF(B2296=1,A2251,"")</f>
        <v/>
      </c>
      <c r="B2296" s="39" t="str">
        <f t="shared" si="162"/>
        <v/>
      </c>
      <c r="C2296" s="137">
        <f>VLOOKUP($Y$54,CAD!$J$7:$K$31,2,0)</f>
        <v>0</v>
      </c>
      <c r="D2296" s="40">
        <v>0</v>
      </c>
      <c r="E2296" s="40">
        <v>0</v>
      </c>
      <c r="F2296" s="40">
        <v>0</v>
      </c>
      <c r="G2296" s="40">
        <v>0</v>
      </c>
      <c r="H2296" s="40">
        <v>0</v>
      </c>
      <c r="I2296" s="40">
        <v>0</v>
      </c>
      <c r="J2296" s="40">
        <v>0</v>
      </c>
      <c r="K2296" s="40">
        <v>0</v>
      </c>
      <c r="L2296" s="40">
        <v>0</v>
      </c>
      <c r="M2296" s="40">
        <v>0</v>
      </c>
      <c r="N2296" s="40">
        <v>0</v>
      </c>
      <c r="O2296" s="40">
        <v>0</v>
      </c>
      <c r="P2296" s="141">
        <f t="shared" si="163"/>
        <v>0</v>
      </c>
    </row>
    <row r="2297" spans="1:16" hidden="1" x14ac:dyDescent="0.25">
      <c r="A2297" s="255" t="str">
        <f>IF(B2297=1,A2251,"")</f>
        <v/>
      </c>
      <c r="B2297" s="39" t="str">
        <f t="shared" si="162"/>
        <v/>
      </c>
      <c r="C2297" s="137">
        <f>VLOOKUP($Y$55,CAD!$J$7:$K$31,2,0)</f>
        <v>0</v>
      </c>
      <c r="D2297" s="40">
        <v>0</v>
      </c>
      <c r="E2297" s="40">
        <v>0</v>
      </c>
      <c r="F2297" s="40">
        <v>0</v>
      </c>
      <c r="G2297" s="40">
        <v>0</v>
      </c>
      <c r="H2297" s="40">
        <v>0</v>
      </c>
      <c r="I2297" s="40">
        <v>0</v>
      </c>
      <c r="J2297" s="40">
        <v>0</v>
      </c>
      <c r="K2297" s="40">
        <v>0</v>
      </c>
      <c r="L2297" s="40">
        <v>0</v>
      </c>
      <c r="M2297" s="40">
        <v>0</v>
      </c>
      <c r="N2297" s="40">
        <v>0</v>
      </c>
      <c r="O2297" s="40">
        <v>0</v>
      </c>
      <c r="P2297" s="141">
        <f t="shared" si="163"/>
        <v>0</v>
      </c>
    </row>
    <row r="2298" spans="1:16" hidden="1" x14ac:dyDescent="0.25">
      <c r="A2298" s="255" t="str">
        <f>IF(B2298=1,A2251,"")</f>
        <v/>
      </c>
      <c r="B2298" s="39" t="str">
        <f t="shared" si="162"/>
        <v/>
      </c>
      <c r="C2298" s="137">
        <f>VLOOKUP($Y$56,CAD!$J$7:$K$31,2,0)</f>
        <v>0</v>
      </c>
      <c r="D2298" s="40">
        <v>0</v>
      </c>
      <c r="E2298" s="40">
        <v>0</v>
      </c>
      <c r="F2298" s="40">
        <v>0</v>
      </c>
      <c r="G2298" s="40">
        <v>0</v>
      </c>
      <c r="H2298" s="40">
        <v>0</v>
      </c>
      <c r="I2298" s="40">
        <v>0</v>
      </c>
      <c r="J2298" s="40">
        <v>0</v>
      </c>
      <c r="K2298" s="40">
        <v>0</v>
      </c>
      <c r="L2298" s="40">
        <v>0</v>
      </c>
      <c r="M2298" s="40">
        <v>0</v>
      </c>
      <c r="N2298" s="40">
        <v>0</v>
      </c>
      <c r="O2298" s="40">
        <v>0</v>
      </c>
      <c r="P2298" s="141">
        <f t="shared" si="163"/>
        <v>0</v>
      </c>
    </row>
    <row r="2299" spans="1:16" hidden="1" x14ac:dyDescent="0.25">
      <c r="A2299" s="255" t="str">
        <f>IF(B2299=1,A2251,"")</f>
        <v/>
      </c>
      <c r="B2299" s="39" t="str">
        <f t="shared" si="162"/>
        <v/>
      </c>
      <c r="C2299" s="137">
        <f>VLOOKUP($Y$57,CAD!$J$7:$K$31,2,0)</f>
        <v>0</v>
      </c>
      <c r="D2299" s="40">
        <v>0</v>
      </c>
      <c r="E2299" s="40">
        <v>0</v>
      </c>
      <c r="F2299" s="40">
        <v>0</v>
      </c>
      <c r="G2299" s="40">
        <v>0</v>
      </c>
      <c r="H2299" s="40">
        <v>0</v>
      </c>
      <c r="I2299" s="40">
        <v>0</v>
      </c>
      <c r="J2299" s="40">
        <v>0</v>
      </c>
      <c r="K2299" s="40">
        <v>0</v>
      </c>
      <c r="L2299" s="40">
        <v>0</v>
      </c>
      <c r="M2299" s="40">
        <v>0</v>
      </c>
      <c r="N2299" s="40">
        <v>0</v>
      </c>
      <c r="O2299" s="40">
        <v>0</v>
      </c>
      <c r="P2299" s="141">
        <f t="shared" si="163"/>
        <v>0</v>
      </c>
    </row>
    <row r="2300" spans="1:16" hidden="1" x14ac:dyDescent="0.25">
      <c r="A2300" s="255" t="str">
        <f>IF(B2300=1,A2251,"")</f>
        <v/>
      </c>
      <c r="B2300" s="39" t="str">
        <f t="shared" si="162"/>
        <v/>
      </c>
      <c r="C2300" s="137">
        <f>VLOOKUP($Y$58,CAD!$J$7:$K$31,2,0)</f>
        <v>0</v>
      </c>
      <c r="D2300" s="40">
        <v>0</v>
      </c>
      <c r="E2300" s="40">
        <v>0</v>
      </c>
      <c r="F2300" s="40">
        <v>0</v>
      </c>
      <c r="G2300" s="40">
        <v>0</v>
      </c>
      <c r="H2300" s="40">
        <v>0</v>
      </c>
      <c r="I2300" s="40">
        <v>0</v>
      </c>
      <c r="J2300" s="40">
        <v>0</v>
      </c>
      <c r="K2300" s="40">
        <v>0</v>
      </c>
      <c r="L2300" s="40">
        <v>0</v>
      </c>
      <c r="M2300" s="40">
        <v>0</v>
      </c>
      <c r="N2300" s="40">
        <v>0</v>
      </c>
      <c r="O2300" s="40">
        <v>0</v>
      </c>
      <c r="P2300" s="141">
        <f t="shared" si="163"/>
        <v>0</v>
      </c>
    </row>
    <row r="2301" spans="1:16" hidden="1" x14ac:dyDescent="0.25">
      <c r="A2301" s="255" t="str">
        <f>IF(B2301=1,A2251,"")</f>
        <v/>
      </c>
      <c r="B2301" s="39" t="str">
        <f t="shared" si="162"/>
        <v/>
      </c>
      <c r="C2301" s="137">
        <f>VLOOKUP($Y$59,CAD!$J$7:$K$31,2,0)</f>
        <v>0</v>
      </c>
      <c r="D2301" s="40">
        <v>0</v>
      </c>
      <c r="E2301" s="40">
        <v>0</v>
      </c>
      <c r="F2301" s="40">
        <v>0</v>
      </c>
      <c r="G2301" s="40">
        <v>0</v>
      </c>
      <c r="H2301" s="40">
        <v>0</v>
      </c>
      <c r="I2301" s="40">
        <v>0</v>
      </c>
      <c r="J2301" s="40">
        <v>0</v>
      </c>
      <c r="K2301" s="40">
        <v>0</v>
      </c>
      <c r="L2301" s="40">
        <v>0</v>
      </c>
      <c r="M2301" s="40">
        <v>0</v>
      </c>
      <c r="N2301" s="40">
        <v>0</v>
      </c>
      <c r="O2301" s="40">
        <v>0</v>
      </c>
      <c r="P2301" s="141">
        <f t="shared" si="163"/>
        <v>0</v>
      </c>
    </row>
    <row r="2302" spans="1:16" hidden="1" x14ac:dyDescent="0.25">
      <c r="A2302" s="255">
        <f>A2249</f>
        <v>2060</v>
      </c>
    </row>
    <row r="2303" spans="1:16" hidden="1" x14ac:dyDescent="0.25">
      <c r="A2303" s="255">
        <f>A2249</f>
        <v>2060</v>
      </c>
      <c r="C2303" s="63" t="s">
        <v>204</v>
      </c>
      <c r="D2303" s="34">
        <f>D2249-D2251</f>
        <v>0</v>
      </c>
      <c r="E2303" s="34">
        <f t="shared" ref="E2303:P2303" si="164">E2249-E2251</f>
        <v>0</v>
      </c>
      <c r="F2303" s="34">
        <f t="shared" si="164"/>
        <v>0</v>
      </c>
      <c r="G2303" s="34">
        <f t="shared" si="164"/>
        <v>0</v>
      </c>
      <c r="H2303" s="34">
        <f t="shared" si="164"/>
        <v>0</v>
      </c>
      <c r="I2303" s="34">
        <f t="shared" si="164"/>
        <v>0</v>
      </c>
      <c r="J2303" s="34">
        <f t="shared" si="164"/>
        <v>0</v>
      </c>
      <c r="K2303" s="34">
        <f t="shared" si="164"/>
        <v>0</v>
      </c>
      <c r="L2303" s="34">
        <f t="shared" si="164"/>
        <v>0</v>
      </c>
      <c r="M2303" s="34">
        <f t="shared" si="164"/>
        <v>0</v>
      </c>
      <c r="N2303" s="34">
        <f t="shared" si="164"/>
        <v>0</v>
      </c>
      <c r="O2303" s="34">
        <f t="shared" si="164"/>
        <v>0</v>
      </c>
      <c r="P2303" s="34">
        <f t="shared" si="164"/>
        <v>0</v>
      </c>
    </row>
    <row r="2304" spans="1:16" hidden="1" x14ac:dyDescent="0.25"/>
    <row r="2305" spans="1:17" ht="15" hidden="1" customHeight="1" thickBot="1" x14ac:dyDescent="0.3">
      <c r="A2305" s="255">
        <f>A2249+1</f>
        <v>2061</v>
      </c>
      <c r="B2305" s="41"/>
      <c r="C2305" s="147" t="s">
        <v>202</v>
      </c>
      <c r="D2305" s="148">
        <f>PREV_R!D2346</f>
        <v>0</v>
      </c>
      <c r="E2305" s="148">
        <f>PREV_R!E2346</f>
        <v>0</v>
      </c>
      <c r="F2305" s="148">
        <f>PREV_R!F2346</f>
        <v>0</v>
      </c>
      <c r="G2305" s="148">
        <f>PREV_R!G2346</f>
        <v>0</v>
      </c>
      <c r="H2305" s="148">
        <f>PREV_R!H2346</f>
        <v>0</v>
      </c>
      <c r="I2305" s="148">
        <f>PREV_R!I2346</f>
        <v>0</v>
      </c>
      <c r="J2305" s="148">
        <f>PREV_R!J2346</f>
        <v>0</v>
      </c>
      <c r="K2305" s="148">
        <f>PREV_R!K2346</f>
        <v>0</v>
      </c>
      <c r="L2305" s="148">
        <f>PREV_R!L2346</f>
        <v>0</v>
      </c>
      <c r="M2305" s="148">
        <f>PREV_R!M2346</f>
        <v>0</v>
      </c>
      <c r="N2305" s="148">
        <f>PREV_R!N2346</f>
        <v>0</v>
      </c>
      <c r="O2305" s="148">
        <f>PREV_R!O2346</f>
        <v>0</v>
      </c>
      <c r="P2305" s="148">
        <f>SUM(D2305:O2305)</f>
        <v>0</v>
      </c>
      <c r="Q2305" s="9"/>
    </row>
    <row r="2306" spans="1:17" ht="15" hidden="1" customHeight="1" x14ac:dyDescent="0.25">
      <c r="A2306" s="255">
        <f>A2305</f>
        <v>2061</v>
      </c>
      <c r="B2306" s="41"/>
      <c r="C2306" s="107"/>
      <c r="D2306" s="107"/>
      <c r="E2306" s="107"/>
      <c r="F2306" s="107"/>
      <c r="G2306" s="107"/>
      <c r="H2306" s="107"/>
      <c r="I2306" s="107"/>
      <c r="J2306" s="107"/>
      <c r="K2306" s="107"/>
      <c r="L2306" s="107"/>
      <c r="M2306" s="107"/>
      <c r="N2306" s="107"/>
      <c r="O2306" s="107"/>
      <c r="P2306" s="107"/>
      <c r="Q2306" s="9"/>
    </row>
    <row r="2307" spans="1:17" ht="15" hidden="1" customHeight="1" thickBot="1" x14ac:dyDescent="0.3">
      <c r="A2307" s="255">
        <f>A2305</f>
        <v>2061</v>
      </c>
      <c r="B2307" s="41"/>
      <c r="C2307" s="131" t="s">
        <v>203</v>
      </c>
      <c r="D2307" s="132">
        <f>SUM(D2308:D2357)</f>
        <v>0</v>
      </c>
      <c r="E2307" s="132">
        <f t="shared" ref="E2307:O2307" si="165">SUM(E2308:E2357)</f>
        <v>0</v>
      </c>
      <c r="F2307" s="132">
        <f t="shared" si="165"/>
        <v>0</v>
      </c>
      <c r="G2307" s="132">
        <f t="shared" si="165"/>
        <v>0</v>
      </c>
      <c r="H2307" s="132">
        <f t="shared" si="165"/>
        <v>0</v>
      </c>
      <c r="I2307" s="132">
        <f t="shared" si="165"/>
        <v>0</v>
      </c>
      <c r="J2307" s="132">
        <f t="shared" si="165"/>
        <v>0</v>
      </c>
      <c r="K2307" s="132">
        <f t="shared" si="165"/>
        <v>0</v>
      </c>
      <c r="L2307" s="132">
        <f t="shared" si="165"/>
        <v>0</v>
      </c>
      <c r="M2307" s="132">
        <f t="shared" si="165"/>
        <v>0</v>
      </c>
      <c r="N2307" s="132">
        <f t="shared" si="165"/>
        <v>0</v>
      </c>
      <c r="O2307" s="132">
        <f t="shared" si="165"/>
        <v>0</v>
      </c>
      <c r="P2307" s="132">
        <f>SUM(D2307:O2307)</f>
        <v>0</v>
      </c>
      <c r="Q2307" s="9"/>
    </row>
    <row r="2308" spans="1:17" hidden="1" x14ac:dyDescent="0.25">
      <c r="A2308" s="255" t="str">
        <f>IF(B2308=1,A2307,"")</f>
        <v/>
      </c>
      <c r="B2308" s="39" t="str">
        <f>IF(C2308&lt;&gt;0,1,"")</f>
        <v/>
      </c>
      <c r="C2308" s="138">
        <f>VLOOKUP($Y$10,CAD!$H$7:$I$31,2,0)</f>
        <v>0</v>
      </c>
      <c r="D2308" s="139">
        <v>0</v>
      </c>
      <c r="E2308" s="139">
        <v>0</v>
      </c>
      <c r="F2308" s="139">
        <v>0</v>
      </c>
      <c r="G2308" s="139">
        <v>0</v>
      </c>
      <c r="H2308" s="139">
        <v>0</v>
      </c>
      <c r="I2308" s="139">
        <v>0</v>
      </c>
      <c r="J2308" s="139">
        <v>0</v>
      </c>
      <c r="K2308" s="139">
        <v>0</v>
      </c>
      <c r="L2308" s="139">
        <v>0</v>
      </c>
      <c r="M2308" s="139">
        <v>0</v>
      </c>
      <c r="N2308" s="139">
        <v>0</v>
      </c>
      <c r="O2308" s="139">
        <v>0</v>
      </c>
      <c r="P2308" s="140">
        <f>SUM(D2308:O2308)</f>
        <v>0</v>
      </c>
    </row>
    <row r="2309" spans="1:17" hidden="1" x14ac:dyDescent="0.25">
      <c r="A2309" s="255" t="str">
        <f>IF(B2309=1,A2307,"")</f>
        <v/>
      </c>
      <c r="B2309" s="39" t="str">
        <f t="shared" ref="B2309:B2357" si="166">IF(C2309&lt;&gt;0,1,"")</f>
        <v/>
      </c>
      <c r="C2309" s="138">
        <f>VLOOKUP($Y$11,CAD!$H$7:$I$31,2,0)</f>
        <v>0</v>
      </c>
      <c r="D2309" s="40">
        <v>0</v>
      </c>
      <c r="E2309" s="40">
        <v>0</v>
      </c>
      <c r="F2309" s="40">
        <v>0</v>
      </c>
      <c r="G2309" s="40">
        <v>0</v>
      </c>
      <c r="H2309" s="40">
        <v>0</v>
      </c>
      <c r="I2309" s="40">
        <v>0</v>
      </c>
      <c r="J2309" s="40">
        <v>0</v>
      </c>
      <c r="K2309" s="40">
        <v>0</v>
      </c>
      <c r="L2309" s="40">
        <v>0</v>
      </c>
      <c r="M2309" s="40">
        <v>0</v>
      </c>
      <c r="N2309" s="40">
        <v>0</v>
      </c>
      <c r="O2309" s="40">
        <v>0</v>
      </c>
      <c r="P2309" s="141">
        <f t="shared" ref="P2309:P2357" si="167">SUM(D2309:O2309)</f>
        <v>0</v>
      </c>
    </row>
    <row r="2310" spans="1:17" hidden="1" x14ac:dyDescent="0.25">
      <c r="A2310" s="255" t="str">
        <f>IF(B2310=1,A2307,"")</f>
        <v/>
      </c>
      <c r="B2310" s="39" t="str">
        <f t="shared" si="166"/>
        <v/>
      </c>
      <c r="C2310" s="138">
        <f>VLOOKUP($Y$12,CAD!$H$7:$I$31,2,0)</f>
        <v>0</v>
      </c>
      <c r="D2310" s="40">
        <v>0</v>
      </c>
      <c r="E2310" s="40">
        <v>0</v>
      </c>
      <c r="F2310" s="40">
        <v>0</v>
      </c>
      <c r="G2310" s="40">
        <v>0</v>
      </c>
      <c r="H2310" s="40">
        <v>0</v>
      </c>
      <c r="I2310" s="40">
        <v>0</v>
      </c>
      <c r="J2310" s="40">
        <v>0</v>
      </c>
      <c r="K2310" s="40">
        <v>0</v>
      </c>
      <c r="L2310" s="40">
        <v>0</v>
      </c>
      <c r="M2310" s="40">
        <v>0</v>
      </c>
      <c r="N2310" s="40">
        <v>0</v>
      </c>
      <c r="O2310" s="40">
        <v>0</v>
      </c>
      <c r="P2310" s="141">
        <f t="shared" si="167"/>
        <v>0</v>
      </c>
    </row>
    <row r="2311" spans="1:17" hidden="1" x14ac:dyDescent="0.25">
      <c r="A2311" s="255" t="str">
        <f>IF(B2311=1,A2307,"")</f>
        <v/>
      </c>
      <c r="B2311" s="39" t="str">
        <f t="shared" si="166"/>
        <v/>
      </c>
      <c r="C2311" s="138">
        <f>VLOOKUP($Y$13,CAD!$H$7:$I$31,2,0)</f>
        <v>0</v>
      </c>
      <c r="D2311" s="40">
        <v>0</v>
      </c>
      <c r="E2311" s="40">
        <v>0</v>
      </c>
      <c r="F2311" s="40">
        <v>0</v>
      </c>
      <c r="G2311" s="40">
        <v>0</v>
      </c>
      <c r="H2311" s="40">
        <v>0</v>
      </c>
      <c r="I2311" s="40">
        <v>0</v>
      </c>
      <c r="J2311" s="40">
        <v>0</v>
      </c>
      <c r="K2311" s="40">
        <v>0</v>
      </c>
      <c r="L2311" s="40">
        <v>0</v>
      </c>
      <c r="M2311" s="40">
        <v>0</v>
      </c>
      <c r="N2311" s="40">
        <v>0</v>
      </c>
      <c r="O2311" s="40">
        <v>0</v>
      </c>
      <c r="P2311" s="141">
        <f t="shared" si="167"/>
        <v>0</v>
      </c>
    </row>
    <row r="2312" spans="1:17" hidden="1" x14ac:dyDescent="0.25">
      <c r="A2312" s="255" t="str">
        <f>IF(B2312=1,A2307,"")</f>
        <v/>
      </c>
      <c r="B2312" s="39" t="str">
        <f t="shared" si="166"/>
        <v/>
      </c>
      <c r="C2312" s="138">
        <f>VLOOKUP($Y$14,CAD!$H$7:$I$31,2,0)</f>
        <v>0</v>
      </c>
      <c r="D2312" s="40">
        <v>0</v>
      </c>
      <c r="E2312" s="40">
        <v>0</v>
      </c>
      <c r="F2312" s="40">
        <v>0</v>
      </c>
      <c r="G2312" s="40">
        <v>0</v>
      </c>
      <c r="H2312" s="40">
        <v>0</v>
      </c>
      <c r="I2312" s="40">
        <v>0</v>
      </c>
      <c r="J2312" s="40">
        <v>0</v>
      </c>
      <c r="K2312" s="40">
        <v>0</v>
      </c>
      <c r="L2312" s="40">
        <v>0</v>
      </c>
      <c r="M2312" s="40">
        <v>0</v>
      </c>
      <c r="N2312" s="40">
        <v>0</v>
      </c>
      <c r="O2312" s="40">
        <v>0</v>
      </c>
      <c r="P2312" s="141">
        <f t="shared" si="167"/>
        <v>0</v>
      </c>
    </row>
    <row r="2313" spans="1:17" hidden="1" x14ac:dyDescent="0.25">
      <c r="A2313" s="255" t="str">
        <f>IF(B2313=1,A2307,"")</f>
        <v/>
      </c>
      <c r="B2313" s="39" t="str">
        <f t="shared" si="166"/>
        <v/>
      </c>
      <c r="C2313" s="138">
        <f>VLOOKUP($Y$15,CAD!$H$7:$I$31,2,0)</f>
        <v>0</v>
      </c>
      <c r="D2313" s="40">
        <v>0</v>
      </c>
      <c r="E2313" s="40">
        <v>0</v>
      </c>
      <c r="F2313" s="40">
        <v>0</v>
      </c>
      <c r="G2313" s="40">
        <v>0</v>
      </c>
      <c r="H2313" s="40">
        <v>0</v>
      </c>
      <c r="I2313" s="40">
        <v>0</v>
      </c>
      <c r="J2313" s="40">
        <v>0</v>
      </c>
      <c r="K2313" s="40">
        <v>0</v>
      </c>
      <c r="L2313" s="40">
        <v>0</v>
      </c>
      <c r="M2313" s="40">
        <v>0</v>
      </c>
      <c r="N2313" s="40">
        <v>0</v>
      </c>
      <c r="O2313" s="40">
        <v>0</v>
      </c>
      <c r="P2313" s="141">
        <f t="shared" si="167"/>
        <v>0</v>
      </c>
    </row>
    <row r="2314" spans="1:17" hidden="1" x14ac:dyDescent="0.25">
      <c r="A2314" s="255" t="str">
        <f>IF(B2314=1,A2307,"")</f>
        <v/>
      </c>
      <c r="B2314" s="39" t="str">
        <f t="shared" si="166"/>
        <v/>
      </c>
      <c r="C2314" s="138">
        <f>VLOOKUP($Y$16,CAD!$H$7:$I$31,2,0)</f>
        <v>0</v>
      </c>
      <c r="D2314" s="40">
        <v>0</v>
      </c>
      <c r="E2314" s="40">
        <v>0</v>
      </c>
      <c r="F2314" s="40">
        <v>0</v>
      </c>
      <c r="G2314" s="40">
        <v>0</v>
      </c>
      <c r="H2314" s="40">
        <v>0</v>
      </c>
      <c r="I2314" s="40">
        <v>0</v>
      </c>
      <c r="J2314" s="40">
        <v>0</v>
      </c>
      <c r="K2314" s="40">
        <v>0</v>
      </c>
      <c r="L2314" s="40">
        <v>0</v>
      </c>
      <c r="M2314" s="40">
        <v>0</v>
      </c>
      <c r="N2314" s="40">
        <v>0</v>
      </c>
      <c r="O2314" s="40">
        <v>0</v>
      </c>
      <c r="P2314" s="141">
        <f t="shared" si="167"/>
        <v>0</v>
      </c>
    </row>
    <row r="2315" spans="1:17" hidden="1" x14ac:dyDescent="0.25">
      <c r="A2315" s="255" t="str">
        <f>IF(B2315=1,A2307,"")</f>
        <v/>
      </c>
      <c r="B2315" s="39" t="str">
        <f t="shared" si="166"/>
        <v/>
      </c>
      <c r="C2315" s="138">
        <f>VLOOKUP($Y$17,CAD!$H$7:$I$31,2,0)</f>
        <v>0</v>
      </c>
      <c r="D2315" s="40">
        <v>0</v>
      </c>
      <c r="E2315" s="40">
        <v>0</v>
      </c>
      <c r="F2315" s="40">
        <v>0</v>
      </c>
      <c r="G2315" s="40">
        <v>0</v>
      </c>
      <c r="H2315" s="40">
        <v>0</v>
      </c>
      <c r="I2315" s="40">
        <v>0</v>
      </c>
      <c r="J2315" s="40">
        <v>0</v>
      </c>
      <c r="K2315" s="40">
        <v>0</v>
      </c>
      <c r="L2315" s="40">
        <v>0</v>
      </c>
      <c r="M2315" s="40">
        <v>0</v>
      </c>
      <c r="N2315" s="40">
        <v>0</v>
      </c>
      <c r="O2315" s="40">
        <v>0</v>
      </c>
      <c r="P2315" s="141">
        <f t="shared" si="167"/>
        <v>0</v>
      </c>
    </row>
    <row r="2316" spans="1:17" hidden="1" x14ac:dyDescent="0.25">
      <c r="A2316" s="255" t="str">
        <f>IF(B2316=1,A2307,"")</f>
        <v/>
      </c>
      <c r="B2316" s="39" t="str">
        <f t="shared" si="166"/>
        <v/>
      </c>
      <c r="C2316" s="138">
        <f>VLOOKUP($Y$18,CAD!$H$7:$I$31,2,0)</f>
        <v>0</v>
      </c>
      <c r="D2316" s="40">
        <v>0</v>
      </c>
      <c r="E2316" s="40">
        <v>0</v>
      </c>
      <c r="F2316" s="40">
        <v>0</v>
      </c>
      <c r="G2316" s="40">
        <v>0</v>
      </c>
      <c r="H2316" s="40">
        <v>0</v>
      </c>
      <c r="I2316" s="40">
        <v>0</v>
      </c>
      <c r="J2316" s="40">
        <v>0</v>
      </c>
      <c r="K2316" s="40">
        <v>0</v>
      </c>
      <c r="L2316" s="40">
        <v>0</v>
      </c>
      <c r="M2316" s="40">
        <v>0</v>
      </c>
      <c r="N2316" s="40">
        <v>0</v>
      </c>
      <c r="O2316" s="40">
        <v>0</v>
      </c>
      <c r="P2316" s="141">
        <f t="shared" si="167"/>
        <v>0</v>
      </c>
    </row>
    <row r="2317" spans="1:17" hidden="1" x14ac:dyDescent="0.25">
      <c r="A2317" s="255" t="str">
        <f>IF(B2317=1,A2307,"")</f>
        <v/>
      </c>
      <c r="B2317" s="39" t="str">
        <f t="shared" si="166"/>
        <v/>
      </c>
      <c r="C2317" s="138">
        <f>VLOOKUP($Y$19,CAD!$H$7:$I$31,2,0)</f>
        <v>0</v>
      </c>
      <c r="D2317" s="40">
        <v>0</v>
      </c>
      <c r="E2317" s="40">
        <v>0</v>
      </c>
      <c r="F2317" s="40">
        <v>0</v>
      </c>
      <c r="G2317" s="40">
        <v>0</v>
      </c>
      <c r="H2317" s="40">
        <v>0</v>
      </c>
      <c r="I2317" s="40">
        <v>0</v>
      </c>
      <c r="J2317" s="40">
        <v>0</v>
      </c>
      <c r="K2317" s="40">
        <v>0</v>
      </c>
      <c r="L2317" s="40">
        <v>0</v>
      </c>
      <c r="M2317" s="40">
        <v>0</v>
      </c>
      <c r="N2317" s="40">
        <v>0</v>
      </c>
      <c r="O2317" s="40">
        <v>0</v>
      </c>
      <c r="P2317" s="141">
        <f t="shared" si="167"/>
        <v>0</v>
      </c>
    </row>
    <row r="2318" spans="1:17" hidden="1" x14ac:dyDescent="0.25">
      <c r="A2318" s="255" t="str">
        <f>IF(B2318=1,A2307,"")</f>
        <v/>
      </c>
      <c r="B2318" s="39" t="str">
        <f t="shared" si="166"/>
        <v/>
      </c>
      <c r="C2318" s="138">
        <f>VLOOKUP($Y$20,CAD!$H$7:$I$31,2,0)</f>
        <v>0</v>
      </c>
      <c r="D2318" s="40">
        <v>0</v>
      </c>
      <c r="E2318" s="40">
        <v>0</v>
      </c>
      <c r="F2318" s="40">
        <v>0</v>
      </c>
      <c r="G2318" s="40">
        <v>0</v>
      </c>
      <c r="H2318" s="40">
        <v>0</v>
      </c>
      <c r="I2318" s="40">
        <v>0</v>
      </c>
      <c r="J2318" s="40">
        <v>0</v>
      </c>
      <c r="K2318" s="40">
        <v>0</v>
      </c>
      <c r="L2318" s="40">
        <v>0</v>
      </c>
      <c r="M2318" s="40">
        <v>0</v>
      </c>
      <c r="N2318" s="40">
        <v>0</v>
      </c>
      <c r="O2318" s="40">
        <v>0</v>
      </c>
      <c r="P2318" s="141">
        <f t="shared" si="167"/>
        <v>0</v>
      </c>
    </row>
    <row r="2319" spans="1:17" hidden="1" x14ac:dyDescent="0.25">
      <c r="A2319" s="255" t="str">
        <f>IF(B2319=1,A2307,"")</f>
        <v/>
      </c>
      <c r="B2319" s="39" t="str">
        <f t="shared" si="166"/>
        <v/>
      </c>
      <c r="C2319" s="138">
        <f>VLOOKUP($Y$21,CAD!$H$7:$I$31,2,0)</f>
        <v>0</v>
      </c>
      <c r="D2319" s="40">
        <v>0</v>
      </c>
      <c r="E2319" s="40">
        <v>0</v>
      </c>
      <c r="F2319" s="40">
        <v>0</v>
      </c>
      <c r="G2319" s="40">
        <v>0</v>
      </c>
      <c r="H2319" s="40">
        <v>0</v>
      </c>
      <c r="I2319" s="40">
        <v>0</v>
      </c>
      <c r="J2319" s="40">
        <v>0</v>
      </c>
      <c r="K2319" s="40">
        <v>0</v>
      </c>
      <c r="L2319" s="40">
        <v>0</v>
      </c>
      <c r="M2319" s="40">
        <v>0</v>
      </c>
      <c r="N2319" s="40">
        <v>0</v>
      </c>
      <c r="O2319" s="40">
        <v>0</v>
      </c>
      <c r="P2319" s="141">
        <f t="shared" si="167"/>
        <v>0</v>
      </c>
    </row>
    <row r="2320" spans="1:17" hidden="1" x14ac:dyDescent="0.25">
      <c r="A2320" s="255" t="str">
        <f>IF(B2320=1,A2307,"")</f>
        <v/>
      </c>
      <c r="B2320" s="39" t="str">
        <f t="shared" si="166"/>
        <v/>
      </c>
      <c r="C2320" s="138">
        <f>VLOOKUP($Y$22,CAD!$H$7:$I$31,2,0)</f>
        <v>0</v>
      </c>
      <c r="D2320" s="40">
        <v>0</v>
      </c>
      <c r="E2320" s="40">
        <v>0</v>
      </c>
      <c r="F2320" s="40">
        <v>0</v>
      </c>
      <c r="G2320" s="40">
        <v>0</v>
      </c>
      <c r="H2320" s="40">
        <v>0</v>
      </c>
      <c r="I2320" s="40">
        <v>0</v>
      </c>
      <c r="J2320" s="40">
        <v>0</v>
      </c>
      <c r="K2320" s="40">
        <v>0</v>
      </c>
      <c r="L2320" s="40">
        <v>0</v>
      </c>
      <c r="M2320" s="40">
        <v>0</v>
      </c>
      <c r="N2320" s="40">
        <v>0</v>
      </c>
      <c r="O2320" s="40">
        <v>0</v>
      </c>
      <c r="P2320" s="141">
        <f t="shared" si="167"/>
        <v>0</v>
      </c>
    </row>
    <row r="2321" spans="1:16" hidden="1" x14ac:dyDescent="0.25">
      <c r="A2321" s="255" t="str">
        <f>IF(B2321=1,A2307,"")</f>
        <v/>
      </c>
      <c r="B2321" s="39" t="str">
        <f t="shared" si="166"/>
        <v/>
      </c>
      <c r="C2321" s="138">
        <f>VLOOKUP($Y$23,CAD!$H$7:$I$31,2,0)</f>
        <v>0</v>
      </c>
      <c r="D2321" s="40">
        <v>0</v>
      </c>
      <c r="E2321" s="40">
        <v>0</v>
      </c>
      <c r="F2321" s="40">
        <v>0</v>
      </c>
      <c r="G2321" s="40">
        <v>0</v>
      </c>
      <c r="H2321" s="40">
        <v>0</v>
      </c>
      <c r="I2321" s="40">
        <v>0</v>
      </c>
      <c r="J2321" s="40">
        <v>0</v>
      </c>
      <c r="K2321" s="40">
        <v>0</v>
      </c>
      <c r="L2321" s="40">
        <v>0</v>
      </c>
      <c r="M2321" s="40">
        <v>0</v>
      </c>
      <c r="N2321" s="40">
        <v>0</v>
      </c>
      <c r="O2321" s="40">
        <v>0</v>
      </c>
      <c r="P2321" s="141">
        <f t="shared" si="167"/>
        <v>0</v>
      </c>
    </row>
    <row r="2322" spans="1:16" hidden="1" x14ac:dyDescent="0.25">
      <c r="A2322" s="255" t="str">
        <f>IF(B2322=1,A2307,"")</f>
        <v/>
      </c>
      <c r="B2322" s="39" t="str">
        <f t="shared" si="166"/>
        <v/>
      </c>
      <c r="C2322" s="138">
        <f>VLOOKUP($Y$24,CAD!$H$7:$I$31,2,0)</f>
        <v>0</v>
      </c>
      <c r="D2322" s="40">
        <v>0</v>
      </c>
      <c r="E2322" s="40">
        <v>0</v>
      </c>
      <c r="F2322" s="40">
        <v>0</v>
      </c>
      <c r="G2322" s="40">
        <v>0</v>
      </c>
      <c r="H2322" s="40">
        <v>0</v>
      </c>
      <c r="I2322" s="40">
        <v>0</v>
      </c>
      <c r="J2322" s="40">
        <v>0</v>
      </c>
      <c r="K2322" s="40">
        <v>0</v>
      </c>
      <c r="L2322" s="40">
        <v>0</v>
      </c>
      <c r="M2322" s="40">
        <v>0</v>
      </c>
      <c r="N2322" s="40">
        <v>0</v>
      </c>
      <c r="O2322" s="40">
        <v>0</v>
      </c>
      <c r="P2322" s="141">
        <f t="shared" si="167"/>
        <v>0</v>
      </c>
    </row>
    <row r="2323" spans="1:16" hidden="1" x14ac:dyDescent="0.25">
      <c r="A2323" s="255" t="str">
        <f>IF(B2323=1,A2307,"")</f>
        <v/>
      </c>
      <c r="B2323" s="39" t="str">
        <f t="shared" si="166"/>
        <v/>
      </c>
      <c r="C2323" s="138">
        <f>VLOOKUP($Y$25,CAD!$H$7:$I$31,2,0)</f>
        <v>0</v>
      </c>
      <c r="D2323" s="40">
        <v>0</v>
      </c>
      <c r="E2323" s="40">
        <v>0</v>
      </c>
      <c r="F2323" s="40">
        <v>0</v>
      </c>
      <c r="G2323" s="40">
        <v>0</v>
      </c>
      <c r="H2323" s="40">
        <v>0</v>
      </c>
      <c r="I2323" s="40">
        <v>0</v>
      </c>
      <c r="J2323" s="40">
        <v>0</v>
      </c>
      <c r="K2323" s="40">
        <v>0</v>
      </c>
      <c r="L2323" s="40">
        <v>0</v>
      </c>
      <c r="M2323" s="40">
        <v>0</v>
      </c>
      <c r="N2323" s="40">
        <v>0</v>
      </c>
      <c r="O2323" s="40">
        <v>0</v>
      </c>
      <c r="P2323" s="141">
        <f t="shared" si="167"/>
        <v>0</v>
      </c>
    </row>
    <row r="2324" spans="1:16" hidden="1" x14ac:dyDescent="0.25">
      <c r="A2324" s="255" t="str">
        <f>IF(B2324=1,A2307,"")</f>
        <v/>
      </c>
      <c r="B2324" s="39" t="str">
        <f t="shared" si="166"/>
        <v/>
      </c>
      <c r="C2324" s="138">
        <f>VLOOKUP($Y$26,CAD!$H$7:$I$31,2,0)</f>
        <v>0</v>
      </c>
      <c r="D2324" s="40">
        <v>0</v>
      </c>
      <c r="E2324" s="40">
        <v>0</v>
      </c>
      <c r="F2324" s="40">
        <v>0</v>
      </c>
      <c r="G2324" s="40">
        <v>0</v>
      </c>
      <c r="H2324" s="40">
        <v>0</v>
      </c>
      <c r="I2324" s="40">
        <v>0</v>
      </c>
      <c r="J2324" s="40">
        <v>0</v>
      </c>
      <c r="K2324" s="40">
        <v>0</v>
      </c>
      <c r="L2324" s="40">
        <v>0</v>
      </c>
      <c r="M2324" s="40">
        <v>0</v>
      </c>
      <c r="N2324" s="40">
        <v>0</v>
      </c>
      <c r="O2324" s="40">
        <v>0</v>
      </c>
      <c r="P2324" s="141">
        <f t="shared" si="167"/>
        <v>0</v>
      </c>
    </row>
    <row r="2325" spans="1:16" hidden="1" x14ac:dyDescent="0.25">
      <c r="A2325" s="255" t="str">
        <f>IF(B2325=1,A2307,"")</f>
        <v/>
      </c>
      <c r="B2325" s="39" t="str">
        <f t="shared" si="166"/>
        <v/>
      </c>
      <c r="C2325" s="138">
        <f>VLOOKUP($Y$27,CAD!$H$7:$I$31,2,0)</f>
        <v>0</v>
      </c>
      <c r="D2325" s="40">
        <v>0</v>
      </c>
      <c r="E2325" s="40">
        <v>0</v>
      </c>
      <c r="F2325" s="40">
        <v>0</v>
      </c>
      <c r="G2325" s="40">
        <v>0</v>
      </c>
      <c r="H2325" s="40">
        <v>0</v>
      </c>
      <c r="I2325" s="40">
        <v>0</v>
      </c>
      <c r="J2325" s="40">
        <v>0</v>
      </c>
      <c r="K2325" s="40">
        <v>0</v>
      </c>
      <c r="L2325" s="40">
        <v>0</v>
      </c>
      <c r="M2325" s="40">
        <v>0</v>
      </c>
      <c r="N2325" s="40">
        <v>0</v>
      </c>
      <c r="O2325" s="40">
        <v>0</v>
      </c>
      <c r="P2325" s="141">
        <f t="shared" si="167"/>
        <v>0</v>
      </c>
    </row>
    <row r="2326" spans="1:16" hidden="1" x14ac:dyDescent="0.25">
      <c r="A2326" s="255" t="str">
        <f>IF(B2326=1,A2307,"")</f>
        <v/>
      </c>
      <c r="B2326" s="39" t="str">
        <f t="shared" si="166"/>
        <v/>
      </c>
      <c r="C2326" s="138">
        <f>VLOOKUP($Y$28,CAD!$H$7:$I$31,2,0)</f>
        <v>0</v>
      </c>
      <c r="D2326" s="40">
        <v>0</v>
      </c>
      <c r="E2326" s="40">
        <v>0</v>
      </c>
      <c r="F2326" s="40">
        <v>0</v>
      </c>
      <c r="G2326" s="40">
        <v>0</v>
      </c>
      <c r="H2326" s="40">
        <v>0</v>
      </c>
      <c r="I2326" s="40">
        <v>0</v>
      </c>
      <c r="J2326" s="40">
        <v>0</v>
      </c>
      <c r="K2326" s="40">
        <v>0</v>
      </c>
      <c r="L2326" s="40">
        <v>0</v>
      </c>
      <c r="M2326" s="40">
        <v>0</v>
      </c>
      <c r="N2326" s="40">
        <v>0</v>
      </c>
      <c r="O2326" s="40">
        <v>0</v>
      </c>
      <c r="P2326" s="141">
        <f t="shared" si="167"/>
        <v>0</v>
      </c>
    </row>
    <row r="2327" spans="1:16" hidden="1" x14ac:dyDescent="0.25">
      <c r="A2327" s="255" t="str">
        <f>IF(B2327=1,A2307,"")</f>
        <v/>
      </c>
      <c r="B2327" s="39" t="str">
        <f t="shared" si="166"/>
        <v/>
      </c>
      <c r="C2327" s="138">
        <f>VLOOKUP($Y$29,CAD!$H$7:$I$31,2,0)</f>
        <v>0</v>
      </c>
      <c r="D2327" s="40">
        <v>0</v>
      </c>
      <c r="E2327" s="40">
        <v>0</v>
      </c>
      <c r="F2327" s="40">
        <v>0</v>
      </c>
      <c r="G2327" s="40">
        <v>0</v>
      </c>
      <c r="H2327" s="40">
        <v>0</v>
      </c>
      <c r="I2327" s="40">
        <v>0</v>
      </c>
      <c r="J2327" s="40">
        <v>0</v>
      </c>
      <c r="K2327" s="40">
        <v>0</v>
      </c>
      <c r="L2327" s="40">
        <v>0</v>
      </c>
      <c r="M2327" s="40">
        <v>0</v>
      </c>
      <c r="N2327" s="40">
        <v>0</v>
      </c>
      <c r="O2327" s="40">
        <v>0</v>
      </c>
      <c r="P2327" s="141">
        <f t="shared" si="167"/>
        <v>0</v>
      </c>
    </row>
    <row r="2328" spans="1:16" hidden="1" x14ac:dyDescent="0.25">
      <c r="A2328" s="255" t="str">
        <f>IF(B2328=1,A2307,"")</f>
        <v/>
      </c>
      <c r="B2328" s="39" t="str">
        <f t="shared" si="166"/>
        <v/>
      </c>
      <c r="C2328" s="138">
        <f>VLOOKUP($Y$30,CAD!$H$7:$I$31,2,0)</f>
        <v>0</v>
      </c>
      <c r="D2328" s="40">
        <v>0</v>
      </c>
      <c r="E2328" s="40">
        <v>0</v>
      </c>
      <c r="F2328" s="40">
        <v>0</v>
      </c>
      <c r="G2328" s="40">
        <v>0</v>
      </c>
      <c r="H2328" s="40">
        <v>0</v>
      </c>
      <c r="I2328" s="40">
        <v>0</v>
      </c>
      <c r="J2328" s="40">
        <v>0</v>
      </c>
      <c r="K2328" s="40">
        <v>0</v>
      </c>
      <c r="L2328" s="40">
        <v>0</v>
      </c>
      <c r="M2328" s="40">
        <v>0</v>
      </c>
      <c r="N2328" s="40">
        <v>0</v>
      </c>
      <c r="O2328" s="40">
        <v>0</v>
      </c>
      <c r="P2328" s="141">
        <f t="shared" si="167"/>
        <v>0</v>
      </c>
    </row>
    <row r="2329" spans="1:16" hidden="1" x14ac:dyDescent="0.25">
      <c r="A2329" s="255" t="str">
        <f>IF(B2329=1,A2307,"")</f>
        <v/>
      </c>
      <c r="B2329" s="39" t="str">
        <f t="shared" si="166"/>
        <v/>
      </c>
      <c r="C2329" s="138">
        <f>VLOOKUP($Y$31,CAD!$H$7:$I$31,2,0)</f>
        <v>0</v>
      </c>
      <c r="D2329" s="40">
        <v>0</v>
      </c>
      <c r="E2329" s="40">
        <v>0</v>
      </c>
      <c r="F2329" s="40">
        <v>0</v>
      </c>
      <c r="G2329" s="40">
        <v>0</v>
      </c>
      <c r="H2329" s="40">
        <v>0</v>
      </c>
      <c r="I2329" s="40">
        <v>0</v>
      </c>
      <c r="J2329" s="40">
        <v>0</v>
      </c>
      <c r="K2329" s="40">
        <v>0</v>
      </c>
      <c r="L2329" s="40">
        <v>0</v>
      </c>
      <c r="M2329" s="40">
        <v>0</v>
      </c>
      <c r="N2329" s="40">
        <v>0</v>
      </c>
      <c r="O2329" s="40">
        <v>0</v>
      </c>
      <c r="P2329" s="141">
        <f t="shared" si="167"/>
        <v>0</v>
      </c>
    </row>
    <row r="2330" spans="1:16" hidden="1" x14ac:dyDescent="0.25">
      <c r="A2330" s="255" t="str">
        <f>IF(B2330=1,A2307,"")</f>
        <v/>
      </c>
      <c r="B2330" s="39" t="str">
        <f t="shared" si="166"/>
        <v/>
      </c>
      <c r="C2330" s="138">
        <f>VLOOKUP($Y$32,CAD!$H$7:$I$31,2,0)</f>
        <v>0</v>
      </c>
      <c r="D2330" s="40">
        <v>0</v>
      </c>
      <c r="E2330" s="40">
        <v>0</v>
      </c>
      <c r="F2330" s="40">
        <v>0</v>
      </c>
      <c r="G2330" s="40">
        <v>0</v>
      </c>
      <c r="H2330" s="40">
        <v>0</v>
      </c>
      <c r="I2330" s="40">
        <v>0</v>
      </c>
      <c r="J2330" s="40">
        <v>0</v>
      </c>
      <c r="K2330" s="40">
        <v>0</v>
      </c>
      <c r="L2330" s="40">
        <v>0</v>
      </c>
      <c r="M2330" s="40">
        <v>0</v>
      </c>
      <c r="N2330" s="40">
        <v>0</v>
      </c>
      <c r="O2330" s="40">
        <v>0</v>
      </c>
      <c r="P2330" s="141">
        <f t="shared" si="167"/>
        <v>0</v>
      </c>
    </row>
    <row r="2331" spans="1:16" hidden="1" x14ac:dyDescent="0.25">
      <c r="A2331" s="255" t="str">
        <f>IF(B2331=1,A2307,"")</f>
        <v/>
      </c>
      <c r="B2331" s="39" t="str">
        <f t="shared" si="166"/>
        <v/>
      </c>
      <c r="C2331" s="138">
        <f>VLOOKUP($Y$33,CAD!$H$7:$I$31,2,0)</f>
        <v>0</v>
      </c>
      <c r="D2331" s="40">
        <v>0</v>
      </c>
      <c r="E2331" s="40">
        <v>0</v>
      </c>
      <c r="F2331" s="40">
        <v>0</v>
      </c>
      <c r="G2331" s="40">
        <v>0</v>
      </c>
      <c r="H2331" s="40">
        <v>0</v>
      </c>
      <c r="I2331" s="40">
        <v>0</v>
      </c>
      <c r="J2331" s="40">
        <v>0</v>
      </c>
      <c r="K2331" s="40">
        <v>0</v>
      </c>
      <c r="L2331" s="40">
        <v>0</v>
      </c>
      <c r="M2331" s="40">
        <v>0</v>
      </c>
      <c r="N2331" s="40">
        <v>0</v>
      </c>
      <c r="O2331" s="40">
        <v>0</v>
      </c>
      <c r="P2331" s="141">
        <f t="shared" si="167"/>
        <v>0</v>
      </c>
    </row>
    <row r="2332" spans="1:16" hidden="1" x14ac:dyDescent="0.25">
      <c r="A2332" s="255" t="str">
        <f>IF(B2332=1,A2307,"")</f>
        <v/>
      </c>
      <c r="B2332" s="39" t="str">
        <f t="shared" si="166"/>
        <v/>
      </c>
      <c r="C2332" s="138">
        <f>VLOOKUP($Y$34,CAD!$H$7:$I$31,2,0)</f>
        <v>0</v>
      </c>
      <c r="D2332" s="40">
        <v>0</v>
      </c>
      <c r="E2332" s="40">
        <v>0</v>
      </c>
      <c r="F2332" s="40">
        <v>0</v>
      </c>
      <c r="G2332" s="40">
        <v>0</v>
      </c>
      <c r="H2332" s="40">
        <v>0</v>
      </c>
      <c r="I2332" s="40">
        <v>0</v>
      </c>
      <c r="J2332" s="40">
        <v>0</v>
      </c>
      <c r="K2332" s="40">
        <v>0</v>
      </c>
      <c r="L2332" s="40">
        <v>0</v>
      </c>
      <c r="M2332" s="40">
        <v>0</v>
      </c>
      <c r="N2332" s="40">
        <v>0</v>
      </c>
      <c r="O2332" s="40">
        <v>0</v>
      </c>
      <c r="P2332" s="141">
        <f t="shared" si="167"/>
        <v>0</v>
      </c>
    </row>
    <row r="2333" spans="1:16" hidden="1" x14ac:dyDescent="0.25">
      <c r="A2333" s="255" t="str">
        <f>IF(B2333=1,A2307,"")</f>
        <v/>
      </c>
      <c r="B2333" s="39" t="str">
        <f t="shared" si="166"/>
        <v/>
      </c>
      <c r="C2333" s="137">
        <f>VLOOKUP($Y$35,CAD!$J$7:$K$31,2,0)</f>
        <v>0</v>
      </c>
      <c r="D2333" s="40">
        <v>0</v>
      </c>
      <c r="E2333" s="40">
        <v>0</v>
      </c>
      <c r="F2333" s="40">
        <v>0</v>
      </c>
      <c r="G2333" s="40">
        <v>0</v>
      </c>
      <c r="H2333" s="40">
        <v>0</v>
      </c>
      <c r="I2333" s="40">
        <v>0</v>
      </c>
      <c r="J2333" s="40">
        <v>0</v>
      </c>
      <c r="K2333" s="40">
        <v>0</v>
      </c>
      <c r="L2333" s="40">
        <v>0</v>
      </c>
      <c r="M2333" s="40">
        <v>0</v>
      </c>
      <c r="N2333" s="40">
        <v>0</v>
      </c>
      <c r="O2333" s="40">
        <v>0</v>
      </c>
      <c r="P2333" s="141">
        <f t="shared" si="167"/>
        <v>0</v>
      </c>
    </row>
    <row r="2334" spans="1:16" hidden="1" x14ac:dyDescent="0.25">
      <c r="A2334" s="255" t="str">
        <f>IF(B2334=1,A2307,"")</f>
        <v/>
      </c>
      <c r="B2334" s="39" t="str">
        <f t="shared" si="166"/>
        <v/>
      </c>
      <c r="C2334" s="137">
        <f>VLOOKUP($Y$36,CAD!$J$7:$K$31,2,0)</f>
        <v>0</v>
      </c>
      <c r="D2334" s="40">
        <v>0</v>
      </c>
      <c r="E2334" s="40">
        <v>0</v>
      </c>
      <c r="F2334" s="40">
        <v>0</v>
      </c>
      <c r="G2334" s="40">
        <v>0</v>
      </c>
      <c r="H2334" s="40">
        <v>0</v>
      </c>
      <c r="I2334" s="40">
        <v>0</v>
      </c>
      <c r="J2334" s="40">
        <v>0</v>
      </c>
      <c r="K2334" s="40">
        <v>0</v>
      </c>
      <c r="L2334" s="40">
        <v>0</v>
      </c>
      <c r="M2334" s="40">
        <v>0</v>
      </c>
      <c r="N2334" s="40">
        <v>0</v>
      </c>
      <c r="O2334" s="40">
        <v>0</v>
      </c>
      <c r="P2334" s="141">
        <f t="shared" si="167"/>
        <v>0</v>
      </c>
    </row>
    <row r="2335" spans="1:16" hidden="1" x14ac:dyDescent="0.25">
      <c r="A2335" s="255" t="str">
        <f>IF(B2335=1,A2307,"")</f>
        <v/>
      </c>
      <c r="B2335" s="39" t="str">
        <f t="shared" si="166"/>
        <v/>
      </c>
      <c r="C2335" s="137">
        <f>VLOOKUP($Y$37,CAD!$J$7:$K$31,2,0)</f>
        <v>0</v>
      </c>
      <c r="D2335" s="40">
        <v>0</v>
      </c>
      <c r="E2335" s="40">
        <v>0</v>
      </c>
      <c r="F2335" s="40">
        <v>0</v>
      </c>
      <c r="G2335" s="40">
        <v>0</v>
      </c>
      <c r="H2335" s="40">
        <v>0</v>
      </c>
      <c r="I2335" s="40">
        <v>0</v>
      </c>
      <c r="J2335" s="40">
        <v>0</v>
      </c>
      <c r="K2335" s="40">
        <v>0</v>
      </c>
      <c r="L2335" s="40">
        <v>0</v>
      </c>
      <c r="M2335" s="40">
        <v>0</v>
      </c>
      <c r="N2335" s="40">
        <v>0</v>
      </c>
      <c r="O2335" s="40">
        <v>0</v>
      </c>
      <c r="P2335" s="141">
        <f t="shared" si="167"/>
        <v>0</v>
      </c>
    </row>
    <row r="2336" spans="1:16" hidden="1" x14ac:dyDescent="0.25">
      <c r="A2336" s="255" t="str">
        <f>IF(B2336=1,A2307,"")</f>
        <v/>
      </c>
      <c r="B2336" s="39" t="str">
        <f t="shared" si="166"/>
        <v/>
      </c>
      <c r="C2336" s="137">
        <f>VLOOKUP($Y$38,CAD!$J$7:$K$31,2,0)</f>
        <v>0</v>
      </c>
      <c r="D2336" s="40">
        <v>0</v>
      </c>
      <c r="E2336" s="40">
        <v>0</v>
      </c>
      <c r="F2336" s="40">
        <v>0</v>
      </c>
      <c r="G2336" s="40">
        <v>0</v>
      </c>
      <c r="H2336" s="40">
        <v>0</v>
      </c>
      <c r="I2336" s="40">
        <v>0</v>
      </c>
      <c r="J2336" s="40">
        <v>0</v>
      </c>
      <c r="K2336" s="40">
        <v>0</v>
      </c>
      <c r="L2336" s="40">
        <v>0</v>
      </c>
      <c r="M2336" s="40">
        <v>0</v>
      </c>
      <c r="N2336" s="40">
        <v>0</v>
      </c>
      <c r="O2336" s="40">
        <v>0</v>
      </c>
      <c r="P2336" s="141">
        <f t="shared" si="167"/>
        <v>0</v>
      </c>
    </row>
    <row r="2337" spans="1:16" hidden="1" x14ac:dyDescent="0.25">
      <c r="A2337" s="255" t="str">
        <f>IF(B2337=1,A2307,"")</f>
        <v/>
      </c>
      <c r="B2337" s="39" t="str">
        <f t="shared" si="166"/>
        <v/>
      </c>
      <c r="C2337" s="137">
        <f>VLOOKUP($Y$39,CAD!$J$7:$K$31,2,0)</f>
        <v>0</v>
      </c>
      <c r="D2337" s="40">
        <v>0</v>
      </c>
      <c r="E2337" s="40">
        <v>0</v>
      </c>
      <c r="F2337" s="40">
        <v>0</v>
      </c>
      <c r="G2337" s="40">
        <v>0</v>
      </c>
      <c r="H2337" s="40">
        <v>0</v>
      </c>
      <c r="I2337" s="40">
        <v>0</v>
      </c>
      <c r="J2337" s="40">
        <v>0</v>
      </c>
      <c r="K2337" s="40">
        <v>0</v>
      </c>
      <c r="L2337" s="40">
        <v>0</v>
      </c>
      <c r="M2337" s="40">
        <v>0</v>
      </c>
      <c r="N2337" s="40">
        <v>0</v>
      </c>
      <c r="O2337" s="40">
        <v>0</v>
      </c>
      <c r="P2337" s="141">
        <f t="shared" si="167"/>
        <v>0</v>
      </c>
    </row>
    <row r="2338" spans="1:16" hidden="1" x14ac:dyDescent="0.25">
      <c r="A2338" s="255" t="str">
        <f>IF(B2338=1,A2307,"")</f>
        <v/>
      </c>
      <c r="B2338" s="39" t="str">
        <f t="shared" si="166"/>
        <v/>
      </c>
      <c r="C2338" s="137">
        <f>VLOOKUP($Y$40,CAD!$J$7:$K$31,2,0)</f>
        <v>0</v>
      </c>
      <c r="D2338" s="40">
        <v>0</v>
      </c>
      <c r="E2338" s="40">
        <v>0</v>
      </c>
      <c r="F2338" s="40">
        <v>0</v>
      </c>
      <c r="G2338" s="40">
        <v>0</v>
      </c>
      <c r="H2338" s="40">
        <v>0</v>
      </c>
      <c r="I2338" s="40">
        <v>0</v>
      </c>
      <c r="J2338" s="40">
        <v>0</v>
      </c>
      <c r="K2338" s="40">
        <v>0</v>
      </c>
      <c r="L2338" s="40">
        <v>0</v>
      </c>
      <c r="M2338" s="40">
        <v>0</v>
      </c>
      <c r="N2338" s="40">
        <v>0</v>
      </c>
      <c r="O2338" s="40">
        <v>0</v>
      </c>
      <c r="P2338" s="141">
        <f t="shared" si="167"/>
        <v>0</v>
      </c>
    </row>
    <row r="2339" spans="1:16" hidden="1" x14ac:dyDescent="0.25">
      <c r="A2339" s="255" t="str">
        <f>IF(B2339=1,A2307,"")</f>
        <v/>
      </c>
      <c r="B2339" s="39" t="str">
        <f t="shared" si="166"/>
        <v/>
      </c>
      <c r="C2339" s="137">
        <f>VLOOKUP($Y$41,CAD!$J$7:$K$31,2,0)</f>
        <v>0</v>
      </c>
      <c r="D2339" s="40">
        <v>0</v>
      </c>
      <c r="E2339" s="40">
        <v>0</v>
      </c>
      <c r="F2339" s="40">
        <v>0</v>
      </c>
      <c r="G2339" s="40">
        <v>0</v>
      </c>
      <c r="H2339" s="40">
        <v>0</v>
      </c>
      <c r="I2339" s="40">
        <v>0</v>
      </c>
      <c r="J2339" s="40">
        <v>0</v>
      </c>
      <c r="K2339" s="40">
        <v>0</v>
      </c>
      <c r="L2339" s="40">
        <v>0</v>
      </c>
      <c r="M2339" s="40">
        <v>0</v>
      </c>
      <c r="N2339" s="40">
        <v>0</v>
      </c>
      <c r="O2339" s="40">
        <v>0</v>
      </c>
      <c r="P2339" s="141">
        <f t="shared" si="167"/>
        <v>0</v>
      </c>
    </row>
    <row r="2340" spans="1:16" hidden="1" x14ac:dyDescent="0.25">
      <c r="A2340" s="255" t="str">
        <f>IF(B2340=1,A2307,"")</f>
        <v/>
      </c>
      <c r="B2340" s="39" t="str">
        <f t="shared" si="166"/>
        <v/>
      </c>
      <c r="C2340" s="137">
        <f>VLOOKUP($Y$42,CAD!$J$7:$K$31,2,0)</f>
        <v>0</v>
      </c>
      <c r="D2340" s="40">
        <v>0</v>
      </c>
      <c r="E2340" s="40">
        <v>0</v>
      </c>
      <c r="F2340" s="40">
        <v>0</v>
      </c>
      <c r="G2340" s="40">
        <v>0</v>
      </c>
      <c r="H2340" s="40">
        <v>0</v>
      </c>
      <c r="I2340" s="40">
        <v>0</v>
      </c>
      <c r="J2340" s="40">
        <v>0</v>
      </c>
      <c r="K2340" s="40">
        <v>0</v>
      </c>
      <c r="L2340" s="40">
        <v>0</v>
      </c>
      <c r="M2340" s="40">
        <v>0</v>
      </c>
      <c r="N2340" s="40">
        <v>0</v>
      </c>
      <c r="O2340" s="40">
        <v>0</v>
      </c>
      <c r="P2340" s="141">
        <f t="shared" si="167"/>
        <v>0</v>
      </c>
    </row>
    <row r="2341" spans="1:16" hidden="1" x14ac:dyDescent="0.25">
      <c r="A2341" s="255" t="str">
        <f>IF(B2341=1,A2307,"")</f>
        <v/>
      </c>
      <c r="B2341" s="39" t="str">
        <f t="shared" si="166"/>
        <v/>
      </c>
      <c r="C2341" s="137">
        <f>VLOOKUP($Y$43,CAD!$J$7:$K$31,2,0)</f>
        <v>0</v>
      </c>
      <c r="D2341" s="40">
        <v>0</v>
      </c>
      <c r="E2341" s="40">
        <v>0</v>
      </c>
      <c r="F2341" s="40">
        <v>0</v>
      </c>
      <c r="G2341" s="40">
        <v>0</v>
      </c>
      <c r="H2341" s="40">
        <v>0</v>
      </c>
      <c r="I2341" s="40">
        <v>0</v>
      </c>
      <c r="J2341" s="40">
        <v>0</v>
      </c>
      <c r="K2341" s="40">
        <v>0</v>
      </c>
      <c r="L2341" s="40">
        <v>0</v>
      </c>
      <c r="M2341" s="40">
        <v>0</v>
      </c>
      <c r="N2341" s="40">
        <v>0</v>
      </c>
      <c r="O2341" s="40">
        <v>0</v>
      </c>
      <c r="P2341" s="141">
        <f t="shared" si="167"/>
        <v>0</v>
      </c>
    </row>
    <row r="2342" spans="1:16" hidden="1" x14ac:dyDescent="0.25">
      <c r="A2342" s="255" t="str">
        <f>IF(B2342=1,A2307,"")</f>
        <v/>
      </c>
      <c r="B2342" s="39" t="str">
        <f t="shared" si="166"/>
        <v/>
      </c>
      <c r="C2342" s="137">
        <f>VLOOKUP($Y$44,CAD!$J$7:$K$31,2,0)</f>
        <v>0</v>
      </c>
      <c r="D2342" s="40">
        <v>0</v>
      </c>
      <c r="E2342" s="40">
        <v>0</v>
      </c>
      <c r="F2342" s="40">
        <v>0</v>
      </c>
      <c r="G2342" s="40">
        <v>0</v>
      </c>
      <c r="H2342" s="40">
        <v>0</v>
      </c>
      <c r="I2342" s="40">
        <v>0</v>
      </c>
      <c r="J2342" s="40">
        <v>0</v>
      </c>
      <c r="K2342" s="40">
        <v>0</v>
      </c>
      <c r="L2342" s="40">
        <v>0</v>
      </c>
      <c r="M2342" s="40">
        <v>0</v>
      </c>
      <c r="N2342" s="40">
        <v>0</v>
      </c>
      <c r="O2342" s="40">
        <v>0</v>
      </c>
      <c r="P2342" s="141">
        <f t="shared" si="167"/>
        <v>0</v>
      </c>
    </row>
    <row r="2343" spans="1:16" hidden="1" x14ac:dyDescent="0.25">
      <c r="A2343" s="255" t="str">
        <f>IF(B2343=1,A2307,"")</f>
        <v/>
      </c>
      <c r="B2343" s="39" t="str">
        <f t="shared" si="166"/>
        <v/>
      </c>
      <c r="C2343" s="137">
        <f>VLOOKUP($Y$45,CAD!$J$7:$K$31,2,0)</f>
        <v>0</v>
      </c>
      <c r="D2343" s="40">
        <v>0</v>
      </c>
      <c r="E2343" s="40">
        <v>0</v>
      </c>
      <c r="F2343" s="40">
        <v>0</v>
      </c>
      <c r="G2343" s="40">
        <v>0</v>
      </c>
      <c r="H2343" s="40">
        <v>0</v>
      </c>
      <c r="I2343" s="40">
        <v>0</v>
      </c>
      <c r="J2343" s="40">
        <v>0</v>
      </c>
      <c r="K2343" s="40">
        <v>0</v>
      </c>
      <c r="L2343" s="40">
        <v>0</v>
      </c>
      <c r="M2343" s="40">
        <v>0</v>
      </c>
      <c r="N2343" s="40">
        <v>0</v>
      </c>
      <c r="O2343" s="40">
        <v>0</v>
      </c>
      <c r="P2343" s="141">
        <f t="shared" si="167"/>
        <v>0</v>
      </c>
    </row>
    <row r="2344" spans="1:16" hidden="1" x14ac:dyDescent="0.25">
      <c r="A2344" s="255" t="str">
        <f>IF(B2344=1,A2307,"")</f>
        <v/>
      </c>
      <c r="B2344" s="39" t="str">
        <f t="shared" si="166"/>
        <v/>
      </c>
      <c r="C2344" s="137">
        <f>VLOOKUP($Y$46,CAD!$J$7:$K$31,2,0)</f>
        <v>0</v>
      </c>
      <c r="D2344" s="40">
        <v>0</v>
      </c>
      <c r="E2344" s="40">
        <v>0</v>
      </c>
      <c r="F2344" s="40">
        <v>0</v>
      </c>
      <c r="G2344" s="40">
        <v>0</v>
      </c>
      <c r="H2344" s="40">
        <v>0</v>
      </c>
      <c r="I2344" s="40">
        <v>0</v>
      </c>
      <c r="J2344" s="40">
        <v>0</v>
      </c>
      <c r="K2344" s="40">
        <v>0</v>
      </c>
      <c r="L2344" s="40">
        <v>0</v>
      </c>
      <c r="M2344" s="40">
        <v>0</v>
      </c>
      <c r="N2344" s="40">
        <v>0</v>
      </c>
      <c r="O2344" s="40">
        <v>0</v>
      </c>
      <c r="P2344" s="141">
        <f t="shared" si="167"/>
        <v>0</v>
      </c>
    </row>
    <row r="2345" spans="1:16" hidden="1" x14ac:dyDescent="0.25">
      <c r="A2345" s="255" t="str">
        <f>IF(B2345=1,A2307,"")</f>
        <v/>
      </c>
      <c r="B2345" s="39" t="str">
        <f t="shared" si="166"/>
        <v/>
      </c>
      <c r="C2345" s="137">
        <f>VLOOKUP($Y$47,CAD!$J$7:$K$31,2,0)</f>
        <v>0</v>
      </c>
      <c r="D2345" s="40">
        <v>0</v>
      </c>
      <c r="E2345" s="40">
        <v>0</v>
      </c>
      <c r="F2345" s="40">
        <v>0</v>
      </c>
      <c r="G2345" s="40">
        <v>0</v>
      </c>
      <c r="H2345" s="40">
        <v>0</v>
      </c>
      <c r="I2345" s="40">
        <v>0</v>
      </c>
      <c r="J2345" s="40">
        <v>0</v>
      </c>
      <c r="K2345" s="40">
        <v>0</v>
      </c>
      <c r="L2345" s="40">
        <v>0</v>
      </c>
      <c r="M2345" s="40">
        <v>0</v>
      </c>
      <c r="N2345" s="40">
        <v>0</v>
      </c>
      <c r="O2345" s="40">
        <v>0</v>
      </c>
      <c r="P2345" s="141">
        <f t="shared" si="167"/>
        <v>0</v>
      </c>
    </row>
    <row r="2346" spans="1:16" hidden="1" x14ac:dyDescent="0.25">
      <c r="A2346" s="255" t="str">
        <f>IF(B2346=1,A2307,"")</f>
        <v/>
      </c>
      <c r="B2346" s="39" t="str">
        <f t="shared" si="166"/>
        <v/>
      </c>
      <c r="C2346" s="137">
        <f>VLOOKUP($Y$48,CAD!$J$7:$K$31,2,0)</f>
        <v>0</v>
      </c>
      <c r="D2346" s="40">
        <v>0</v>
      </c>
      <c r="E2346" s="40">
        <v>0</v>
      </c>
      <c r="F2346" s="40">
        <v>0</v>
      </c>
      <c r="G2346" s="40">
        <v>0</v>
      </c>
      <c r="H2346" s="40">
        <v>0</v>
      </c>
      <c r="I2346" s="40">
        <v>0</v>
      </c>
      <c r="J2346" s="40">
        <v>0</v>
      </c>
      <c r="K2346" s="40">
        <v>0</v>
      </c>
      <c r="L2346" s="40">
        <v>0</v>
      </c>
      <c r="M2346" s="40">
        <v>0</v>
      </c>
      <c r="N2346" s="40">
        <v>0</v>
      </c>
      <c r="O2346" s="40">
        <v>0</v>
      </c>
      <c r="P2346" s="141">
        <f t="shared" si="167"/>
        <v>0</v>
      </c>
    </row>
    <row r="2347" spans="1:16" hidden="1" x14ac:dyDescent="0.25">
      <c r="A2347" s="255" t="str">
        <f>IF(B2347=1,A2307,"")</f>
        <v/>
      </c>
      <c r="B2347" s="39" t="str">
        <f t="shared" si="166"/>
        <v/>
      </c>
      <c r="C2347" s="137">
        <f>VLOOKUP($Y$49,CAD!$J$7:$K$31,2,0)</f>
        <v>0</v>
      </c>
      <c r="D2347" s="40">
        <v>0</v>
      </c>
      <c r="E2347" s="40">
        <v>0</v>
      </c>
      <c r="F2347" s="40">
        <v>0</v>
      </c>
      <c r="G2347" s="40">
        <v>0</v>
      </c>
      <c r="H2347" s="40">
        <v>0</v>
      </c>
      <c r="I2347" s="40">
        <v>0</v>
      </c>
      <c r="J2347" s="40">
        <v>0</v>
      </c>
      <c r="K2347" s="40">
        <v>0</v>
      </c>
      <c r="L2347" s="40">
        <v>0</v>
      </c>
      <c r="M2347" s="40">
        <v>0</v>
      </c>
      <c r="N2347" s="40">
        <v>0</v>
      </c>
      <c r="O2347" s="40">
        <v>0</v>
      </c>
      <c r="P2347" s="141">
        <f t="shared" si="167"/>
        <v>0</v>
      </c>
    </row>
    <row r="2348" spans="1:16" hidden="1" x14ac:dyDescent="0.25">
      <c r="A2348" s="255" t="str">
        <f>IF(B2348=1,A2307,"")</f>
        <v/>
      </c>
      <c r="B2348" s="39" t="str">
        <f t="shared" si="166"/>
        <v/>
      </c>
      <c r="C2348" s="137">
        <f>VLOOKUP($Y$50,CAD!$J$7:$K$31,2,0)</f>
        <v>0</v>
      </c>
      <c r="D2348" s="40">
        <v>0</v>
      </c>
      <c r="E2348" s="40">
        <v>0</v>
      </c>
      <c r="F2348" s="40">
        <v>0</v>
      </c>
      <c r="G2348" s="40">
        <v>0</v>
      </c>
      <c r="H2348" s="40">
        <v>0</v>
      </c>
      <c r="I2348" s="40">
        <v>0</v>
      </c>
      <c r="J2348" s="40">
        <v>0</v>
      </c>
      <c r="K2348" s="40">
        <v>0</v>
      </c>
      <c r="L2348" s="40">
        <v>0</v>
      </c>
      <c r="M2348" s="40">
        <v>0</v>
      </c>
      <c r="N2348" s="40">
        <v>0</v>
      </c>
      <c r="O2348" s="40">
        <v>0</v>
      </c>
      <c r="P2348" s="141">
        <f t="shared" si="167"/>
        <v>0</v>
      </c>
    </row>
    <row r="2349" spans="1:16" hidden="1" x14ac:dyDescent="0.25">
      <c r="A2349" s="255" t="str">
        <f>IF(B2349=1,A2307,"")</f>
        <v/>
      </c>
      <c r="B2349" s="39" t="str">
        <f t="shared" si="166"/>
        <v/>
      </c>
      <c r="C2349" s="137">
        <f>VLOOKUP($Y$51,CAD!$J$7:$K$31,2,0)</f>
        <v>0</v>
      </c>
      <c r="D2349" s="40">
        <v>0</v>
      </c>
      <c r="E2349" s="40">
        <v>0</v>
      </c>
      <c r="F2349" s="40">
        <v>0</v>
      </c>
      <c r="G2349" s="40">
        <v>0</v>
      </c>
      <c r="H2349" s="40">
        <v>0</v>
      </c>
      <c r="I2349" s="40">
        <v>0</v>
      </c>
      <c r="J2349" s="40">
        <v>0</v>
      </c>
      <c r="K2349" s="40">
        <v>0</v>
      </c>
      <c r="L2349" s="40">
        <v>0</v>
      </c>
      <c r="M2349" s="40">
        <v>0</v>
      </c>
      <c r="N2349" s="40">
        <v>0</v>
      </c>
      <c r="O2349" s="40">
        <v>0</v>
      </c>
      <c r="P2349" s="141">
        <f t="shared" si="167"/>
        <v>0</v>
      </c>
    </row>
    <row r="2350" spans="1:16" hidden="1" x14ac:dyDescent="0.25">
      <c r="A2350" s="255" t="str">
        <f>IF(B2350=1,A2307,"")</f>
        <v/>
      </c>
      <c r="B2350" s="39" t="str">
        <f t="shared" si="166"/>
        <v/>
      </c>
      <c r="C2350" s="137">
        <f>VLOOKUP($Y$52,CAD!$J$7:$K$31,2,0)</f>
        <v>0</v>
      </c>
      <c r="D2350" s="40">
        <v>0</v>
      </c>
      <c r="E2350" s="40">
        <v>0</v>
      </c>
      <c r="F2350" s="40">
        <v>0</v>
      </c>
      <c r="G2350" s="40">
        <v>0</v>
      </c>
      <c r="H2350" s="40">
        <v>0</v>
      </c>
      <c r="I2350" s="40">
        <v>0</v>
      </c>
      <c r="J2350" s="40">
        <v>0</v>
      </c>
      <c r="K2350" s="40">
        <v>0</v>
      </c>
      <c r="L2350" s="40">
        <v>0</v>
      </c>
      <c r="M2350" s="40">
        <v>0</v>
      </c>
      <c r="N2350" s="40">
        <v>0</v>
      </c>
      <c r="O2350" s="40">
        <v>0</v>
      </c>
      <c r="P2350" s="141">
        <f t="shared" si="167"/>
        <v>0</v>
      </c>
    </row>
    <row r="2351" spans="1:16" hidden="1" x14ac:dyDescent="0.25">
      <c r="A2351" s="255" t="str">
        <f>IF(B2351=1,A2307,"")</f>
        <v/>
      </c>
      <c r="B2351" s="39" t="str">
        <f t="shared" si="166"/>
        <v/>
      </c>
      <c r="C2351" s="137">
        <f>VLOOKUP($Y$53,CAD!$J$7:$K$31,2,0)</f>
        <v>0</v>
      </c>
      <c r="D2351" s="40">
        <v>0</v>
      </c>
      <c r="E2351" s="40">
        <v>0</v>
      </c>
      <c r="F2351" s="40">
        <v>0</v>
      </c>
      <c r="G2351" s="40">
        <v>0</v>
      </c>
      <c r="H2351" s="40">
        <v>0</v>
      </c>
      <c r="I2351" s="40">
        <v>0</v>
      </c>
      <c r="J2351" s="40">
        <v>0</v>
      </c>
      <c r="K2351" s="40">
        <v>0</v>
      </c>
      <c r="L2351" s="40">
        <v>0</v>
      </c>
      <c r="M2351" s="40">
        <v>0</v>
      </c>
      <c r="N2351" s="40">
        <v>0</v>
      </c>
      <c r="O2351" s="40">
        <v>0</v>
      </c>
      <c r="P2351" s="141">
        <f t="shared" si="167"/>
        <v>0</v>
      </c>
    </row>
    <row r="2352" spans="1:16" hidden="1" x14ac:dyDescent="0.25">
      <c r="A2352" s="255" t="str">
        <f>IF(B2352=1,A2307,"")</f>
        <v/>
      </c>
      <c r="B2352" s="39" t="str">
        <f t="shared" si="166"/>
        <v/>
      </c>
      <c r="C2352" s="137">
        <f>VLOOKUP($Y$54,CAD!$J$7:$K$31,2,0)</f>
        <v>0</v>
      </c>
      <c r="D2352" s="40">
        <v>0</v>
      </c>
      <c r="E2352" s="40">
        <v>0</v>
      </c>
      <c r="F2352" s="40">
        <v>0</v>
      </c>
      <c r="G2352" s="40">
        <v>0</v>
      </c>
      <c r="H2352" s="40">
        <v>0</v>
      </c>
      <c r="I2352" s="40">
        <v>0</v>
      </c>
      <c r="J2352" s="40">
        <v>0</v>
      </c>
      <c r="K2352" s="40">
        <v>0</v>
      </c>
      <c r="L2352" s="40">
        <v>0</v>
      </c>
      <c r="M2352" s="40">
        <v>0</v>
      </c>
      <c r="N2352" s="40">
        <v>0</v>
      </c>
      <c r="O2352" s="40">
        <v>0</v>
      </c>
      <c r="P2352" s="141">
        <f t="shared" si="167"/>
        <v>0</v>
      </c>
    </row>
    <row r="2353" spans="1:17" hidden="1" x14ac:dyDescent="0.25">
      <c r="A2353" s="255" t="str">
        <f>IF(B2353=1,A2307,"")</f>
        <v/>
      </c>
      <c r="B2353" s="39" t="str">
        <f t="shared" si="166"/>
        <v/>
      </c>
      <c r="C2353" s="137">
        <f>VLOOKUP($Y$55,CAD!$J$7:$K$31,2,0)</f>
        <v>0</v>
      </c>
      <c r="D2353" s="40">
        <v>0</v>
      </c>
      <c r="E2353" s="40">
        <v>0</v>
      </c>
      <c r="F2353" s="40">
        <v>0</v>
      </c>
      <c r="G2353" s="40">
        <v>0</v>
      </c>
      <c r="H2353" s="40">
        <v>0</v>
      </c>
      <c r="I2353" s="40">
        <v>0</v>
      </c>
      <c r="J2353" s="40">
        <v>0</v>
      </c>
      <c r="K2353" s="40">
        <v>0</v>
      </c>
      <c r="L2353" s="40">
        <v>0</v>
      </c>
      <c r="M2353" s="40">
        <v>0</v>
      </c>
      <c r="N2353" s="40">
        <v>0</v>
      </c>
      <c r="O2353" s="40">
        <v>0</v>
      </c>
      <c r="P2353" s="141">
        <f t="shared" si="167"/>
        <v>0</v>
      </c>
    </row>
    <row r="2354" spans="1:17" hidden="1" x14ac:dyDescent="0.25">
      <c r="A2354" s="255" t="str">
        <f>IF(B2354=1,A2307,"")</f>
        <v/>
      </c>
      <c r="B2354" s="39" t="str">
        <f t="shared" si="166"/>
        <v/>
      </c>
      <c r="C2354" s="137">
        <f>VLOOKUP($Y$56,CAD!$J$7:$K$31,2,0)</f>
        <v>0</v>
      </c>
      <c r="D2354" s="40">
        <v>0</v>
      </c>
      <c r="E2354" s="40">
        <v>0</v>
      </c>
      <c r="F2354" s="40">
        <v>0</v>
      </c>
      <c r="G2354" s="40">
        <v>0</v>
      </c>
      <c r="H2354" s="40">
        <v>0</v>
      </c>
      <c r="I2354" s="40">
        <v>0</v>
      </c>
      <c r="J2354" s="40">
        <v>0</v>
      </c>
      <c r="K2354" s="40">
        <v>0</v>
      </c>
      <c r="L2354" s="40">
        <v>0</v>
      </c>
      <c r="M2354" s="40">
        <v>0</v>
      </c>
      <c r="N2354" s="40">
        <v>0</v>
      </c>
      <c r="O2354" s="40">
        <v>0</v>
      </c>
      <c r="P2354" s="141">
        <f t="shared" si="167"/>
        <v>0</v>
      </c>
    </row>
    <row r="2355" spans="1:17" hidden="1" x14ac:dyDescent="0.25">
      <c r="A2355" s="255" t="str">
        <f>IF(B2355=1,A2307,"")</f>
        <v/>
      </c>
      <c r="B2355" s="39" t="str">
        <f t="shared" si="166"/>
        <v/>
      </c>
      <c r="C2355" s="137">
        <f>VLOOKUP($Y$57,CAD!$J$7:$K$31,2,0)</f>
        <v>0</v>
      </c>
      <c r="D2355" s="40">
        <v>0</v>
      </c>
      <c r="E2355" s="40">
        <v>0</v>
      </c>
      <c r="F2355" s="40">
        <v>0</v>
      </c>
      <c r="G2355" s="40">
        <v>0</v>
      </c>
      <c r="H2355" s="40">
        <v>0</v>
      </c>
      <c r="I2355" s="40">
        <v>0</v>
      </c>
      <c r="J2355" s="40">
        <v>0</v>
      </c>
      <c r="K2355" s="40">
        <v>0</v>
      </c>
      <c r="L2355" s="40">
        <v>0</v>
      </c>
      <c r="M2355" s="40">
        <v>0</v>
      </c>
      <c r="N2355" s="40">
        <v>0</v>
      </c>
      <c r="O2355" s="40">
        <v>0</v>
      </c>
      <c r="P2355" s="141">
        <f t="shared" si="167"/>
        <v>0</v>
      </c>
    </row>
    <row r="2356" spans="1:17" hidden="1" x14ac:dyDescent="0.25">
      <c r="A2356" s="255" t="str">
        <f>IF(B2356=1,A2307,"")</f>
        <v/>
      </c>
      <c r="B2356" s="39" t="str">
        <f t="shared" si="166"/>
        <v/>
      </c>
      <c r="C2356" s="137">
        <f>VLOOKUP($Y$58,CAD!$J$7:$K$31,2,0)</f>
        <v>0</v>
      </c>
      <c r="D2356" s="40">
        <v>0</v>
      </c>
      <c r="E2356" s="40">
        <v>0</v>
      </c>
      <c r="F2356" s="40">
        <v>0</v>
      </c>
      <c r="G2356" s="40">
        <v>0</v>
      </c>
      <c r="H2356" s="40">
        <v>0</v>
      </c>
      <c r="I2356" s="40">
        <v>0</v>
      </c>
      <c r="J2356" s="40">
        <v>0</v>
      </c>
      <c r="K2356" s="40">
        <v>0</v>
      </c>
      <c r="L2356" s="40">
        <v>0</v>
      </c>
      <c r="M2356" s="40">
        <v>0</v>
      </c>
      <c r="N2356" s="40">
        <v>0</v>
      </c>
      <c r="O2356" s="40">
        <v>0</v>
      </c>
      <c r="P2356" s="141">
        <f t="shared" si="167"/>
        <v>0</v>
      </c>
    </row>
    <row r="2357" spans="1:17" hidden="1" x14ac:dyDescent="0.25">
      <c r="A2357" s="255" t="str">
        <f>IF(B2357=1,A2307,"")</f>
        <v/>
      </c>
      <c r="B2357" s="39" t="str">
        <f t="shared" si="166"/>
        <v/>
      </c>
      <c r="C2357" s="137">
        <f>VLOOKUP($Y$59,CAD!$J$7:$K$31,2,0)</f>
        <v>0</v>
      </c>
      <c r="D2357" s="40">
        <v>0</v>
      </c>
      <c r="E2357" s="40">
        <v>0</v>
      </c>
      <c r="F2357" s="40">
        <v>0</v>
      </c>
      <c r="G2357" s="40">
        <v>0</v>
      </c>
      <c r="H2357" s="40">
        <v>0</v>
      </c>
      <c r="I2357" s="40">
        <v>0</v>
      </c>
      <c r="J2357" s="40">
        <v>0</v>
      </c>
      <c r="K2357" s="40">
        <v>0</v>
      </c>
      <c r="L2357" s="40">
        <v>0</v>
      </c>
      <c r="M2357" s="40">
        <v>0</v>
      </c>
      <c r="N2357" s="40">
        <v>0</v>
      </c>
      <c r="O2357" s="40">
        <v>0</v>
      </c>
      <c r="P2357" s="141">
        <f t="shared" si="167"/>
        <v>0</v>
      </c>
    </row>
    <row r="2358" spans="1:17" hidden="1" x14ac:dyDescent="0.25">
      <c r="A2358" s="255">
        <f>A2305</f>
        <v>2061</v>
      </c>
    </row>
    <row r="2359" spans="1:17" hidden="1" x14ac:dyDescent="0.25">
      <c r="A2359" s="255">
        <f>A2305</f>
        <v>2061</v>
      </c>
      <c r="C2359" s="63" t="s">
        <v>204</v>
      </c>
      <c r="D2359" s="34">
        <f>D2305-D2307</f>
        <v>0</v>
      </c>
      <c r="E2359" s="34">
        <f t="shared" ref="E2359:P2359" si="168">E2305-E2307</f>
        <v>0</v>
      </c>
      <c r="F2359" s="34">
        <f t="shared" si="168"/>
        <v>0</v>
      </c>
      <c r="G2359" s="34">
        <f t="shared" si="168"/>
        <v>0</v>
      </c>
      <c r="H2359" s="34">
        <f t="shared" si="168"/>
        <v>0</v>
      </c>
      <c r="I2359" s="34">
        <f t="shared" si="168"/>
        <v>0</v>
      </c>
      <c r="J2359" s="34">
        <f t="shared" si="168"/>
        <v>0</v>
      </c>
      <c r="K2359" s="34">
        <f t="shared" si="168"/>
        <v>0</v>
      </c>
      <c r="L2359" s="34">
        <f t="shared" si="168"/>
        <v>0</v>
      </c>
      <c r="M2359" s="34">
        <f t="shared" si="168"/>
        <v>0</v>
      </c>
      <c r="N2359" s="34">
        <f t="shared" si="168"/>
        <v>0</v>
      </c>
      <c r="O2359" s="34">
        <f t="shared" si="168"/>
        <v>0</v>
      </c>
      <c r="P2359" s="34">
        <f t="shared" si="168"/>
        <v>0</v>
      </c>
    </row>
    <row r="2360" spans="1:17" hidden="1" x14ac:dyDescent="0.25"/>
    <row r="2361" spans="1:17" ht="15" hidden="1" customHeight="1" thickBot="1" x14ac:dyDescent="0.3">
      <c r="A2361" s="255">
        <f>A2305+1</f>
        <v>2062</v>
      </c>
      <c r="B2361" s="41"/>
      <c r="C2361" s="147" t="s">
        <v>202</v>
      </c>
      <c r="D2361" s="148">
        <f>PREV_R!D2403</f>
        <v>0</v>
      </c>
      <c r="E2361" s="148">
        <f>PREV_R!E2403</f>
        <v>0</v>
      </c>
      <c r="F2361" s="148">
        <f>PREV_R!F2403</f>
        <v>0</v>
      </c>
      <c r="G2361" s="148">
        <f>PREV_R!G2403</f>
        <v>0</v>
      </c>
      <c r="H2361" s="148">
        <f>PREV_R!H2403</f>
        <v>0</v>
      </c>
      <c r="I2361" s="148">
        <f>PREV_R!I2403</f>
        <v>0</v>
      </c>
      <c r="J2361" s="148">
        <f>PREV_R!J2403</f>
        <v>0</v>
      </c>
      <c r="K2361" s="148">
        <f>PREV_R!K2403</f>
        <v>0</v>
      </c>
      <c r="L2361" s="148">
        <f>PREV_R!L2403</f>
        <v>0</v>
      </c>
      <c r="M2361" s="148">
        <f>PREV_R!M2403</f>
        <v>0</v>
      </c>
      <c r="N2361" s="148">
        <f>PREV_R!N2403</f>
        <v>0</v>
      </c>
      <c r="O2361" s="148">
        <f>PREV_R!O2403</f>
        <v>0</v>
      </c>
      <c r="P2361" s="148">
        <f>SUM(D2361:O2361)</f>
        <v>0</v>
      </c>
      <c r="Q2361" s="9"/>
    </row>
    <row r="2362" spans="1:17" ht="15" hidden="1" customHeight="1" x14ac:dyDescent="0.25">
      <c r="A2362" s="255">
        <f>A2361</f>
        <v>2062</v>
      </c>
      <c r="B2362" s="41"/>
      <c r="C2362" s="107"/>
      <c r="D2362" s="107"/>
      <c r="E2362" s="107"/>
      <c r="F2362" s="107"/>
      <c r="G2362" s="107"/>
      <c r="H2362" s="107"/>
      <c r="I2362" s="107"/>
      <c r="J2362" s="107"/>
      <c r="K2362" s="107"/>
      <c r="L2362" s="107"/>
      <c r="M2362" s="107"/>
      <c r="N2362" s="107"/>
      <c r="O2362" s="107"/>
      <c r="P2362" s="107"/>
      <c r="Q2362" s="9"/>
    </row>
    <row r="2363" spans="1:17" ht="15" hidden="1" customHeight="1" thickBot="1" x14ac:dyDescent="0.3">
      <c r="A2363" s="255">
        <f>A2361</f>
        <v>2062</v>
      </c>
      <c r="B2363" s="41"/>
      <c r="C2363" s="131" t="s">
        <v>203</v>
      </c>
      <c r="D2363" s="132">
        <f>SUM(D2364:D2413)</f>
        <v>0</v>
      </c>
      <c r="E2363" s="132">
        <f t="shared" ref="E2363:O2363" si="169">SUM(E2364:E2413)</f>
        <v>0</v>
      </c>
      <c r="F2363" s="132">
        <f t="shared" si="169"/>
        <v>0</v>
      </c>
      <c r="G2363" s="132">
        <f t="shared" si="169"/>
        <v>0</v>
      </c>
      <c r="H2363" s="132">
        <f t="shared" si="169"/>
        <v>0</v>
      </c>
      <c r="I2363" s="132">
        <f t="shared" si="169"/>
        <v>0</v>
      </c>
      <c r="J2363" s="132">
        <f t="shared" si="169"/>
        <v>0</v>
      </c>
      <c r="K2363" s="132">
        <f t="shared" si="169"/>
        <v>0</v>
      </c>
      <c r="L2363" s="132">
        <f t="shared" si="169"/>
        <v>0</v>
      </c>
      <c r="M2363" s="132">
        <f t="shared" si="169"/>
        <v>0</v>
      </c>
      <c r="N2363" s="132">
        <f t="shared" si="169"/>
        <v>0</v>
      </c>
      <c r="O2363" s="132">
        <f t="shared" si="169"/>
        <v>0</v>
      </c>
      <c r="P2363" s="132">
        <f>SUM(D2363:O2363)</f>
        <v>0</v>
      </c>
      <c r="Q2363" s="9"/>
    </row>
    <row r="2364" spans="1:17" hidden="1" x14ac:dyDescent="0.25">
      <c r="A2364" s="255" t="str">
        <f>IF(B2364=1,A2363,"")</f>
        <v/>
      </c>
      <c r="B2364" s="39" t="str">
        <f>IF(C2364&lt;&gt;0,1,"")</f>
        <v/>
      </c>
      <c r="C2364" s="138">
        <f>VLOOKUP($Y$10,CAD!$H$7:$I$31,2,0)</f>
        <v>0</v>
      </c>
      <c r="D2364" s="139">
        <v>0</v>
      </c>
      <c r="E2364" s="139">
        <v>0</v>
      </c>
      <c r="F2364" s="139">
        <v>0</v>
      </c>
      <c r="G2364" s="139">
        <v>0</v>
      </c>
      <c r="H2364" s="139">
        <v>0</v>
      </c>
      <c r="I2364" s="139">
        <v>0</v>
      </c>
      <c r="J2364" s="139">
        <v>0</v>
      </c>
      <c r="K2364" s="139">
        <v>0</v>
      </c>
      <c r="L2364" s="139">
        <v>0</v>
      </c>
      <c r="M2364" s="139">
        <v>0</v>
      </c>
      <c r="N2364" s="139">
        <v>0</v>
      </c>
      <c r="O2364" s="139">
        <v>0</v>
      </c>
      <c r="P2364" s="140">
        <f>SUM(D2364:O2364)</f>
        <v>0</v>
      </c>
    </row>
    <row r="2365" spans="1:17" hidden="1" x14ac:dyDescent="0.25">
      <c r="A2365" s="255" t="str">
        <f>IF(B2365=1,A2363,"")</f>
        <v/>
      </c>
      <c r="B2365" s="39" t="str">
        <f t="shared" ref="B2365:B2413" si="170">IF(C2365&lt;&gt;0,1,"")</f>
        <v/>
      </c>
      <c r="C2365" s="138">
        <f>VLOOKUP($Y$11,CAD!$H$7:$I$31,2,0)</f>
        <v>0</v>
      </c>
      <c r="D2365" s="40">
        <v>0</v>
      </c>
      <c r="E2365" s="40">
        <v>0</v>
      </c>
      <c r="F2365" s="40">
        <v>0</v>
      </c>
      <c r="G2365" s="40">
        <v>0</v>
      </c>
      <c r="H2365" s="40">
        <v>0</v>
      </c>
      <c r="I2365" s="40">
        <v>0</v>
      </c>
      <c r="J2365" s="40">
        <v>0</v>
      </c>
      <c r="K2365" s="40">
        <v>0</v>
      </c>
      <c r="L2365" s="40">
        <v>0</v>
      </c>
      <c r="M2365" s="40">
        <v>0</v>
      </c>
      <c r="N2365" s="40">
        <v>0</v>
      </c>
      <c r="O2365" s="40">
        <v>0</v>
      </c>
      <c r="P2365" s="141">
        <f t="shared" ref="P2365:P2413" si="171">SUM(D2365:O2365)</f>
        <v>0</v>
      </c>
    </row>
    <row r="2366" spans="1:17" hidden="1" x14ac:dyDescent="0.25">
      <c r="A2366" s="255" t="str">
        <f>IF(B2366=1,A2363,"")</f>
        <v/>
      </c>
      <c r="B2366" s="39" t="str">
        <f t="shared" si="170"/>
        <v/>
      </c>
      <c r="C2366" s="138">
        <f>VLOOKUP($Y$12,CAD!$H$7:$I$31,2,0)</f>
        <v>0</v>
      </c>
      <c r="D2366" s="40">
        <v>0</v>
      </c>
      <c r="E2366" s="40">
        <v>0</v>
      </c>
      <c r="F2366" s="40">
        <v>0</v>
      </c>
      <c r="G2366" s="40">
        <v>0</v>
      </c>
      <c r="H2366" s="40">
        <v>0</v>
      </c>
      <c r="I2366" s="40">
        <v>0</v>
      </c>
      <c r="J2366" s="40">
        <v>0</v>
      </c>
      <c r="K2366" s="40">
        <v>0</v>
      </c>
      <c r="L2366" s="40">
        <v>0</v>
      </c>
      <c r="M2366" s="40">
        <v>0</v>
      </c>
      <c r="N2366" s="40">
        <v>0</v>
      </c>
      <c r="O2366" s="40">
        <v>0</v>
      </c>
      <c r="P2366" s="141">
        <f t="shared" si="171"/>
        <v>0</v>
      </c>
    </row>
    <row r="2367" spans="1:17" hidden="1" x14ac:dyDescent="0.25">
      <c r="A2367" s="255" t="str">
        <f>IF(B2367=1,A2363,"")</f>
        <v/>
      </c>
      <c r="B2367" s="39" t="str">
        <f t="shared" si="170"/>
        <v/>
      </c>
      <c r="C2367" s="138">
        <f>VLOOKUP($Y$13,CAD!$H$7:$I$31,2,0)</f>
        <v>0</v>
      </c>
      <c r="D2367" s="40">
        <v>0</v>
      </c>
      <c r="E2367" s="40">
        <v>0</v>
      </c>
      <c r="F2367" s="40">
        <v>0</v>
      </c>
      <c r="G2367" s="40">
        <v>0</v>
      </c>
      <c r="H2367" s="40">
        <v>0</v>
      </c>
      <c r="I2367" s="40">
        <v>0</v>
      </c>
      <c r="J2367" s="40">
        <v>0</v>
      </c>
      <c r="K2367" s="40">
        <v>0</v>
      </c>
      <c r="L2367" s="40">
        <v>0</v>
      </c>
      <c r="M2367" s="40">
        <v>0</v>
      </c>
      <c r="N2367" s="40">
        <v>0</v>
      </c>
      <c r="O2367" s="40">
        <v>0</v>
      </c>
      <c r="P2367" s="141">
        <f t="shared" si="171"/>
        <v>0</v>
      </c>
    </row>
    <row r="2368" spans="1:17" hidden="1" x14ac:dyDescent="0.25">
      <c r="A2368" s="255" t="str">
        <f>IF(B2368=1,A2363,"")</f>
        <v/>
      </c>
      <c r="B2368" s="39" t="str">
        <f t="shared" si="170"/>
        <v/>
      </c>
      <c r="C2368" s="138">
        <f>VLOOKUP($Y$14,CAD!$H$7:$I$31,2,0)</f>
        <v>0</v>
      </c>
      <c r="D2368" s="40">
        <v>0</v>
      </c>
      <c r="E2368" s="40">
        <v>0</v>
      </c>
      <c r="F2368" s="40">
        <v>0</v>
      </c>
      <c r="G2368" s="40">
        <v>0</v>
      </c>
      <c r="H2368" s="40">
        <v>0</v>
      </c>
      <c r="I2368" s="40">
        <v>0</v>
      </c>
      <c r="J2368" s="40">
        <v>0</v>
      </c>
      <c r="K2368" s="40">
        <v>0</v>
      </c>
      <c r="L2368" s="40">
        <v>0</v>
      </c>
      <c r="M2368" s="40">
        <v>0</v>
      </c>
      <c r="N2368" s="40">
        <v>0</v>
      </c>
      <c r="O2368" s="40">
        <v>0</v>
      </c>
      <c r="P2368" s="141">
        <f t="shared" si="171"/>
        <v>0</v>
      </c>
    </row>
    <row r="2369" spans="1:16" hidden="1" x14ac:dyDescent="0.25">
      <c r="A2369" s="255" t="str">
        <f>IF(B2369=1,A2363,"")</f>
        <v/>
      </c>
      <c r="B2369" s="39" t="str">
        <f t="shared" si="170"/>
        <v/>
      </c>
      <c r="C2369" s="138">
        <f>VLOOKUP($Y$15,CAD!$H$7:$I$31,2,0)</f>
        <v>0</v>
      </c>
      <c r="D2369" s="40">
        <v>0</v>
      </c>
      <c r="E2369" s="40">
        <v>0</v>
      </c>
      <c r="F2369" s="40">
        <v>0</v>
      </c>
      <c r="G2369" s="40">
        <v>0</v>
      </c>
      <c r="H2369" s="40">
        <v>0</v>
      </c>
      <c r="I2369" s="40">
        <v>0</v>
      </c>
      <c r="J2369" s="40">
        <v>0</v>
      </c>
      <c r="K2369" s="40">
        <v>0</v>
      </c>
      <c r="L2369" s="40">
        <v>0</v>
      </c>
      <c r="M2369" s="40">
        <v>0</v>
      </c>
      <c r="N2369" s="40">
        <v>0</v>
      </c>
      <c r="O2369" s="40">
        <v>0</v>
      </c>
      <c r="P2369" s="141">
        <f t="shared" si="171"/>
        <v>0</v>
      </c>
    </row>
    <row r="2370" spans="1:16" hidden="1" x14ac:dyDescent="0.25">
      <c r="A2370" s="255" t="str">
        <f>IF(B2370=1,A2363,"")</f>
        <v/>
      </c>
      <c r="B2370" s="39" t="str">
        <f t="shared" si="170"/>
        <v/>
      </c>
      <c r="C2370" s="138">
        <f>VLOOKUP($Y$16,CAD!$H$7:$I$31,2,0)</f>
        <v>0</v>
      </c>
      <c r="D2370" s="40">
        <v>0</v>
      </c>
      <c r="E2370" s="40">
        <v>0</v>
      </c>
      <c r="F2370" s="40">
        <v>0</v>
      </c>
      <c r="G2370" s="40">
        <v>0</v>
      </c>
      <c r="H2370" s="40">
        <v>0</v>
      </c>
      <c r="I2370" s="40">
        <v>0</v>
      </c>
      <c r="J2370" s="40">
        <v>0</v>
      </c>
      <c r="K2370" s="40">
        <v>0</v>
      </c>
      <c r="L2370" s="40">
        <v>0</v>
      </c>
      <c r="M2370" s="40">
        <v>0</v>
      </c>
      <c r="N2370" s="40">
        <v>0</v>
      </c>
      <c r="O2370" s="40">
        <v>0</v>
      </c>
      <c r="P2370" s="141">
        <f t="shared" si="171"/>
        <v>0</v>
      </c>
    </row>
    <row r="2371" spans="1:16" hidden="1" x14ac:dyDescent="0.25">
      <c r="A2371" s="255" t="str">
        <f>IF(B2371=1,A2363,"")</f>
        <v/>
      </c>
      <c r="B2371" s="39" t="str">
        <f t="shared" si="170"/>
        <v/>
      </c>
      <c r="C2371" s="138">
        <f>VLOOKUP($Y$17,CAD!$H$7:$I$31,2,0)</f>
        <v>0</v>
      </c>
      <c r="D2371" s="40">
        <v>0</v>
      </c>
      <c r="E2371" s="40">
        <v>0</v>
      </c>
      <c r="F2371" s="40">
        <v>0</v>
      </c>
      <c r="G2371" s="40">
        <v>0</v>
      </c>
      <c r="H2371" s="40">
        <v>0</v>
      </c>
      <c r="I2371" s="40">
        <v>0</v>
      </c>
      <c r="J2371" s="40">
        <v>0</v>
      </c>
      <c r="K2371" s="40">
        <v>0</v>
      </c>
      <c r="L2371" s="40">
        <v>0</v>
      </c>
      <c r="M2371" s="40">
        <v>0</v>
      </c>
      <c r="N2371" s="40">
        <v>0</v>
      </c>
      <c r="O2371" s="40">
        <v>0</v>
      </c>
      <c r="P2371" s="141">
        <f t="shared" si="171"/>
        <v>0</v>
      </c>
    </row>
    <row r="2372" spans="1:16" hidden="1" x14ac:dyDescent="0.25">
      <c r="A2372" s="255" t="str">
        <f>IF(B2372=1,A2363,"")</f>
        <v/>
      </c>
      <c r="B2372" s="39" t="str">
        <f t="shared" si="170"/>
        <v/>
      </c>
      <c r="C2372" s="138">
        <f>VLOOKUP($Y$18,CAD!$H$7:$I$31,2,0)</f>
        <v>0</v>
      </c>
      <c r="D2372" s="40">
        <v>0</v>
      </c>
      <c r="E2372" s="40">
        <v>0</v>
      </c>
      <c r="F2372" s="40">
        <v>0</v>
      </c>
      <c r="G2372" s="40">
        <v>0</v>
      </c>
      <c r="H2372" s="40">
        <v>0</v>
      </c>
      <c r="I2372" s="40">
        <v>0</v>
      </c>
      <c r="J2372" s="40">
        <v>0</v>
      </c>
      <c r="K2372" s="40">
        <v>0</v>
      </c>
      <c r="L2372" s="40">
        <v>0</v>
      </c>
      <c r="M2372" s="40">
        <v>0</v>
      </c>
      <c r="N2372" s="40">
        <v>0</v>
      </c>
      <c r="O2372" s="40">
        <v>0</v>
      </c>
      <c r="P2372" s="141">
        <f t="shared" si="171"/>
        <v>0</v>
      </c>
    </row>
    <row r="2373" spans="1:16" hidden="1" x14ac:dyDescent="0.25">
      <c r="A2373" s="255" t="str">
        <f>IF(B2373=1,A2363,"")</f>
        <v/>
      </c>
      <c r="B2373" s="39" t="str">
        <f t="shared" si="170"/>
        <v/>
      </c>
      <c r="C2373" s="138">
        <f>VLOOKUP($Y$19,CAD!$H$7:$I$31,2,0)</f>
        <v>0</v>
      </c>
      <c r="D2373" s="40">
        <v>0</v>
      </c>
      <c r="E2373" s="40">
        <v>0</v>
      </c>
      <c r="F2373" s="40">
        <v>0</v>
      </c>
      <c r="G2373" s="40">
        <v>0</v>
      </c>
      <c r="H2373" s="40">
        <v>0</v>
      </c>
      <c r="I2373" s="40">
        <v>0</v>
      </c>
      <c r="J2373" s="40">
        <v>0</v>
      </c>
      <c r="K2373" s="40">
        <v>0</v>
      </c>
      <c r="L2373" s="40">
        <v>0</v>
      </c>
      <c r="M2373" s="40">
        <v>0</v>
      </c>
      <c r="N2373" s="40">
        <v>0</v>
      </c>
      <c r="O2373" s="40">
        <v>0</v>
      </c>
      <c r="P2373" s="141">
        <f t="shared" si="171"/>
        <v>0</v>
      </c>
    </row>
    <row r="2374" spans="1:16" hidden="1" x14ac:dyDescent="0.25">
      <c r="A2374" s="255" t="str">
        <f>IF(B2374=1,A2363,"")</f>
        <v/>
      </c>
      <c r="B2374" s="39" t="str">
        <f t="shared" si="170"/>
        <v/>
      </c>
      <c r="C2374" s="138">
        <f>VLOOKUP($Y$20,CAD!$H$7:$I$31,2,0)</f>
        <v>0</v>
      </c>
      <c r="D2374" s="40">
        <v>0</v>
      </c>
      <c r="E2374" s="40">
        <v>0</v>
      </c>
      <c r="F2374" s="40">
        <v>0</v>
      </c>
      <c r="G2374" s="40">
        <v>0</v>
      </c>
      <c r="H2374" s="40">
        <v>0</v>
      </c>
      <c r="I2374" s="40">
        <v>0</v>
      </c>
      <c r="J2374" s="40">
        <v>0</v>
      </c>
      <c r="K2374" s="40">
        <v>0</v>
      </c>
      <c r="L2374" s="40">
        <v>0</v>
      </c>
      <c r="M2374" s="40">
        <v>0</v>
      </c>
      <c r="N2374" s="40">
        <v>0</v>
      </c>
      <c r="O2374" s="40">
        <v>0</v>
      </c>
      <c r="P2374" s="141">
        <f t="shared" si="171"/>
        <v>0</v>
      </c>
    </row>
    <row r="2375" spans="1:16" hidden="1" x14ac:dyDescent="0.25">
      <c r="A2375" s="255" t="str">
        <f>IF(B2375=1,A2363,"")</f>
        <v/>
      </c>
      <c r="B2375" s="39" t="str">
        <f t="shared" si="170"/>
        <v/>
      </c>
      <c r="C2375" s="138">
        <f>VLOOKUP($Y$21,CAD!$H$7:$I$31,2,0)</f>
        <v>0</v>
      </c>
      <c r="D2375" s="40">
        <v>0</v>
      </c>
      <c r="E2375" s="40">
        <v>0</v>
      </c>
      <c r="F2375" s="40">
        <v>0</v>
      </c>
      <c r="G2375" s="40">
        <v>0</v>
      </c>
      <c r="H2375" s="40">
        <v>0</v>
      </c>
      <c r="I2375" s="40">
        <v>0</v>
      </c>
      <c r="J2375" s="40">
        <v>0</v>
      </c>
      <c r="K2375" s="40">
        <v>0</v>
      </c>
      <c r="L2375" s="40">
        <v>0</v>
      </c>
      <c r="M2375" s="40">
        <v>0</v>
      </c>
      <c r="N2375" s="40">
        <v>0</v>
      </c>
      <c r="O2375" s="40">
        <v>0</v>
      </c>
      <c r="P2375" s="141">
        <f t="shared" si="171"/>
        <v>0</v>
      </c>
    </row>
    <row r="2376" spans="1:16" hidden="1" x14ac:dyDescent="0.25">
      <c r="A2376" s="255" t="str">
        <f>IF(B2376=1,A2363,"")</f>
        <v/>
      </c>
      <c r="B2376" s="39" t="str">
        <f t="shared" si="170"/>
        <v/>
      </c>
      <c r="C2376" s="138">
        <f>VLOOKUP($Y$22,CAD!$H$7:$I$31,2,0)</f>
        <v>0</v>
      </c>
      <c r="D2376" s="40">
        <v>0</v>
      </c>
      <c r="E2376" s="40">
        <v>0</v>
      </c>
      <c r="F2376" s="40">
        <v>0</v>
      </c>
      <c r="G2376" s="40">
        <v>0</v>
      </c>
      <c r="H2376" s="40">
        <v>0</v>
      </c>
      <c r="I2376" s="40">
        <v>0</v>
      </c>
      <c r="J2376" s="40">
        <v>0</v>
      </c>
      <c r="K2376" s="40">
        <v>0</v>
      </c>
      <c r="L2376" s="40">
        <v>0</v>
      </c>
      <c r="M2376" s="40">
        <v>0</v>
      </c>
      <c r="N2376" s="40">
        <v>0</v>
      </c>
      <c r="O2376" s="40">
        <v>0</v>
      </c>
      <c r="P2376" s="141">
        <f t="shared" si="171"/>
        <v>0</v>
      </c>
    </row>
    <row r="2377" spans="1:16" hidden="1" x14ac:dyDescent="0.25">
      <c r="A2377" s="255" t="str">
        <f>IF(B2377=1,A2363,"")</f>
        <v/>
      </c>
      <c r="B2377" s="39" t="str">
        <f t="shared" si="170"/>
        <v/>
      </c>
      <c r="C2377" s="138">
        <f>VLOOKUP($Y$23,CAD!$H$7:$I$31,2,0)</f>
        <v>0</v>
      </c>
      <c r="D2377" s="40">
        <v>0</v>
      </c>
      <c r="E2377" s="40">
        <v>0</v>
      </c>
      <c r="F2377" s="40">
        <v>0</v>
      </c>
      <c r="G2377" s="40">
        <v>0</v>
      </c>
      <c r="H2377" s="40">
        <v>0</v>
      </c>
      <c r="I2377" s="40">
        <v>0</v>
      </c>
      <c r="J2377" s="40">
        <v>0</v>
      </c>
      <c r="K2377" s="40">
        <v>0</v>
      </c>
      <c r="L2377" s="40">
        <v>0</v>
      </c>
      <c r="M2377" s="40">
        <v>0</v>
      </c>
      <c r="N2377" s="40">
        <v>0</v>
      </c>
      <c r="O2377" s="40">
        <v>0</v>
      </c>
      <c r="P2377" s="141">
        <f t="shared" si="171"/>
        <v>0</v>
      </c>
    </row>
    <row r="2378" spans="1:16" hidden="1" x14ac:dyDescent="0.25">
      <c r="A2378" s="255" t="str">
        <f>IF(B2378=1,A2363,"")</f>
        <v/>
      </c>
      <c r="B2378" s="39" t="str">
        <f t="shared" si="170"/>
        <v/>
      </c>
      <c r="C2378" s="138">
        <f>VLOOKUP($Y$24,CAD!$H$7:$I$31,2,0)</f>
        <v>0</v>
      </c>
      <c r="D2378" s="40">
        <v>0</v>
      </c>
      <c r="E2378" s="40">
        <v>0</v>
      </c>
      <c r="F2378" s="40">
        <v>0</v>
      </c>
      <c r="G2378" s="40">
        <v>0</v>
      </c>
      <c r="H2378" s="40">
        <v>0</v>
      </c>
      <c r="I2378" s="40">
        <v>0</v>
      </c>
      <c r="J2378" s="40">
        <v>0</v>
      </c>
      <c r="K2378" s="40">
        <v>0</v>
      </c>
      <c r="L2378" s="40">
        <v>0</v>
      </c>
      <c r="M2378" s="40">
        <v>0</v>
      </c>
      <c r="N2378" s="40">
        <v>0</v>
      </c>
      <c r="O2378" s="40">
        <v>0</v>
      </c>
      <c r="P2378" s="141">
        <f t="shared" si="171"/>
        <v>0</v>
      </c>
    </row>
    <row r="2379" spans="1:16" hidden="1" x14ac:dyDescent="0.25">
      <c r="A2379" s="255" t="str">
        <f>IF(B2379=1,A2363,"")</f>
        <v/>
      </c>
      <c r="B2379" s="39" t="str">
        <f t="shared" si="170"/>
        <v/>
      </c>
      <c r="C2379" s="138">
        <f>VLOOKUP($Y$25,CAD!$H$7:$I$31,2,0)</f>
        <v>0</v>
      </c>
      <c r="D2379" s="40">
        <v>0</v>
      </c>
      <c r="E2379" s="40">
        <v>0</v>
      </c>
      <c r="F2379" s="40">
        <v>0</v>
      </c>
      <c r="G2379" s="40">
        <v>0</v>
      </c>
      <c r="H2379" s="40">
        <v>0</v>
      </c>
      <c r="I2379" s="40">
        <v>0</v>
      </c>
      <c r="J2379" s="40">
        <v>0</v>
      </c>
      <c r="K2379" s="40">
        <v>0</v>
      </c>
      <c r="L2379" s="40">
        <v>0</v>
      </c>
      <c r="M2379" s="40">
        <v>0</v>
      </c>
      <c r="N2379" s="40">
        <v>0</v>
      </c>
      <c r="O2379" s="40">
        <v>0</v>
      </c>
      <c r="P2379" s="141">
        <f t="shared" si="171"/>
        <v>0</v>
      </c>
    </row>
    <row r="2380" spans="1:16" hidden="1" x14ac:dyDescent="0.25">
      <c r="A2380" s="255" t="str">
        <f>IF(B2380=1,A2363,"")</f>
        <v/>
      </c>
      <c r="B2380" s="39" t="str">
        <f t="shared" si="170"/>
        <v/>
      </c>
      <c r="C2380" s="138">
        <f>VLOOKUP($Y$26,CAD!$H$7:$I$31,2,0)</f>
        <v>0</v>
      </c>
      <c r="D2380" s="40">
        <v>0</v>
      </c>
      <c r="E2380" s="40">
        <v>0</v>
      </c>
      <c r="F2380" s="40">
        <v>0</v>
      </c>
      <c r="G2380" s="40">
        <v>0</v>
      </c>
      <c r="H2380" s="40">
        <v>0</v>
      </c>
      <c r="I2380" s="40">
        <v>0</v>
      </c>
      <c r="J2380" s="40">
        <v>0</v>
      </c>
      <c r="K2380" s="40">
        <v>0</v>
      </c>
      <c r="L2380" s="40">
        <v>0</v>
      </c>
      <c r="M2380" s="40">
        <v>0</v>
      </c>
      <c r="N2380" s="40">
        <v>0</v>
      </c>
      <c r="O2380" s="40">
        <v>0</v>
      </c>
      <c r="P2380" s="141">
        <f t="shared" si="171"/>
        <v>0</v>
      </c>
    </row>
    <row r="2381" spans="1:16" hidden="1" x14ac:dyDescent="0.25">
      <c r="A2381" s="255" t="str">
        <f>IF(B2381=1,A2363,"")</f>
        <v/>
      </c>
      <c r="B2381" s="39" t="str">
        <f t="shared" si="170"/>
        <v/>
      </c>
      <c r="C2381" s="138">
        <f>VLOOKUP($Y$27,CAD!$H$7:$I$31,2,0)</f>
        <v>0</v>
      </c>
      <c r="D2381" s="40">
        <v>0</v>
      </c>
      <c r="E2381" s="40">
        <v>0</v>
      </c>
      <c r="F2381" s="40">
        <v>0</v>
      </c>
      <c r="G2381" s="40">
        <v>0</v>
      </c>
      <c r="H2381" s="40">
        <v>0</v>
      </c>
      <c r="I2381" s="40">
        <v>0</v>
      </c>
      <c r="J2381" s="40">
        <v>0</v>
      </c>
      <c r="K2381" s="40">
        <v>0</v>
      </c>
      <c r="L2381" s="40">
        <v>0</v>
      </c>
      <c r="M2381" s="40">
        <v>0</v>
      </c>
      <c r="N2381" s="40">
        <v>0</v>
      </c>
      <c r="O2381" s="40">
        <v>0</v>
      </c>
      <c r="P2381" s="141">
        <f t="shared" si="171"/>
        <v>0</v>
      </c>
    </row>
    <row r="2382" spans="1:16" hidden="1" x14ac:dyDescent="0.25">
      <c r="A2382" s="255" t="str">
        <f>IF(B2382=1,A2363,"")</f>
        <v/>
      </c>
      <c r="B2382" s="39" t="str">
        <f t="shared" si="170"/>
        <v/>
      </c>
      <c r="C2382" s="138">
        <f>VLOOKUP($Y$28,CAD!$H$7:$I$31,2,0)</f>
        <v>0</v>
      </c>
      <c r="D2382" s="40">
        <v>0</v>
      </c>
      <c r="E2382" s="40">
        <v>0</v>
      </c>
      <c r="F2382" s="40">
        <v>0</v>
      </c>
      <c r="G2382" s="40">
        <v>0</v>
      </c>
      <c r="H2382" s="40">
        <v>0</v>
      </c>
      <c r="I2382" s="40">
        <v>0</v>
      </c>
      <c r="J2382" s="40">
        <v>0</v>
      </c>
      <c r="K2382" s="40">
        <v>0</v>
      </c>
      <c r="L2382" s="40">
        <v>0</v>
      </c>
      <c r="M2382" s="40">
        <v>0</v>
      </c>
      <c r="N2382" s="40">
        <v>0</v>
      </c>
      <c r="O2382" s="40">
        <v>0</v>
      </c>
      <c r="P2382" s="141">
        <f t="shared" si="171"/>
        <v>0</v>
      </c>
    </row>
    <row r="2383" spans="1:16" hidden="1" x14ac:dyDescent="0.25">
      <c r="A2383" s="255" t="str">
        <f>IF(B2383=1,A2363,"")</f>
        <v/>
      </c>
      <c r="B2383" s="39" t="str">
        <f t="shared" si="170"/>
        <v/>
      </c>
      <c r="C2383" s="138">
        <f>VLOOKUP($Y$29,CAD!$H$7:$I$31,2,0)</f>
        <v>0</v>
      </c>
      <c r="D2383" s="40">
        <v>0</v>
      </c>
      <c r="E2383" s="40">
        <v>0</v>
      </c>
      <c r="F2383" s="40">
        <v>0</v>
      </c>
      <c r="G2383" s="40">
        <v>0</v>
      </c>
      <c r="H2383" s="40">
        <v>0</v>
      </c>
      <c r="I2383" s="40">
        <v>0</v>
      </c>
      <c r="J2383" s="40">
        <v>0</v>
      </c>
      <c r="K2383" s="40">
        <v>0</v>
      </c>
      <c r="L2383" s="40">
        <v>0</v>
      </c>
      <c r="M2383" s="40">
        <v>0</v>
      </c>
      <c r="N2383" s="40">
        <v>0</v>
      </c>
      <c r="O2383" s="40">
        <v>0</v>
      </c>
      <c r="P2383" s="141">
        <f t="shared" si="171"/>
        <v>0</v>
      </c>
    </row>
    <row r="2384" spans="1:16" hidden="1" x14ac:dyDescent="0.25">
      <c r="A2384" s="255" t="str">
        <f>IF(B2384=1,A2363,"")</f>
        <v/>
      </c>
      <c r="B2384" s="39" t="str">
        <f t="shared" si="170"/>
        <v/>
      </c>
      <c r="C2384" s="138">
        <f>VLOOKUP($Y$30,CAD!$H$7:$I$31,2,0)</f>
        <v>0</v>
      </c>
      <c r="D2384" s="40">
        <v>0</v>
      </c>
      <c r="E2384" s="40">
        <v>0</v>
      </c>
      <c r="F2384" s="40">
        <v>0</v>
      </c>
      <c r="G2384" s="40">
        <v>0</v>
      </c>
      <c r="H2384" s="40">
        <v>0</v>
      </c>
      <c r="I2384" s="40">
        <v>0</v>
      </c>
      <c r="J2384" s="40">
        <v>0</v>
      </c>
      <c r="K2384" s="40">
        <v>0</v>
      </c>
      <c r="L2384" s="40">
        <v>0</v>
      </c>
      <c r="M2384" s="40">
        <v>0</v>
      </c>
      <c r="N2384" s="40">
        <v>0</v>
      </c>
      <c r="O2384" s="40">
        <v>0</v>
      </c>
      <c r="P2384" s="141">
        <f t="shared" si="171"/>
        <v>0</v>
      </c>
    </row>
    <row r="2385" spans="1:16" hidden="1" x14ac:dyDescent="0.25">
      <c r="A2385" s="255" t="str">
        <f>IF(B2385=1,A2363,"")</f>
        <v/>
      </c>
      <c r="B2385" s="39" t="str">
        <f t="shared" si="170"/>
        <v/>
      </c>
      <c r="C2385" s="138">
        <f>VLOOKUP($Y$31,CAD!$H$7:$I$31,2,0)</f>
        <v>0</v>
      </c>
      <c r="D2385" s="40">
        <v>0</v>
      </c>
      <c r="E2385" s="40">
        <v>0</v>
      </c>
      <c r="F2385" s="40">
        <v>0</v>
      </c>
      <c r="G2385" s="40">
        <v>0</v>
      </c>
      <c r="H2385" s="40">
        <v>0</v>
      </c>
      <c r="I2385" s="40">
        <v>0</v>
      </c>
      <c r="J2385" s="40">
        <v>0</v>
      </c>
      <c r="K2385" s="40">
        <v>0</v>
      </c>
      <c r="L2385" s="40">
        <v>0</v>
      </c>
      <c r="M2385" s="40">
        <v>0</v>
      </c>
      <c r="N2385" s="40">
        <v>0</v>
      </c>
      <c r="O2385" s="40">
        <v>0</v>
      </c>
      <c r="P2385" s="141">
        <f t="shared" si="171"/>
        <v>0</v>
      </c>
    </row>
    <row r="2386" spans="1:16" hidden="1" x14ac:dyDescent="0.25">
      <c r="A2386" s="255" t="str">
        <f>IF(B2386=1,A2363,"")</f>
        <v/>
      </c>
      <c r="B2386" s="39" t="str">
        <f t="shared" si="170"/>
        <v/>
      </c>
      <c r="C2386" s="138">
        <f>VLOOKUP($Y$32,CAD!$H$7:$I$31,2,0)</f>
        <v>0</v>
      </c>
      <c r="D2386" s="40">
        <v>0</v>
      </c>
      <c r="E2386" s="40">
        <v>0</v>
      </c>
      <c r="F2386" s="40">
        <v>0</v>
      </c>
      <c r="G2386" s="40">
        <v>0</v>
      </c>
      <c r="H2386" s="40">
        <v>0</v>
      </c>
      <c r="I2386" s="40">
        <v>0</v>
      </c>
      <c r="J2386" s="40">
        <v>0</v>
      </c>
      <c r="K2386" s="40">
        <v>0</v>
      </c>
      <c r="L2386" s="40">
        <v>0</v>
      </c>
      <c r="M2386" s="40">
        <v>0</v>
      </c>
      <c r="N2386" s="40">
        <v>0</v>
      </c>
      <c r="O2386" s="40">
        <v>0</v>
      </c>
      <c r="P2386" s="141">
        <f t="shared" si="171"/>
        <v>0</v>
      </c>
    </row>
    <row r="2387" spans="1:16" hidden="1" x14ac:dyDescent="0.25">
      <c r="A2387" s="255" t="str">
        <f>IF(B2387=1,A2363,"")</f>
        <v/>
      </c>
      <c r="B2387" s="39" t="str">
        <f t="shared" si="170"/>
        <v/>
      </c>
      <c r="C2387" s="138">
        <f>VLOOKUP($Y$33,CAD!$H$7:$I$31,2,0)</f>
        <v>0</v>
      </c>
      <c r="D2387" s="40">
        <v>0</v>
      </c>
      <c r="E2387" s="40">
        <v>0</v>
      </c>
      <c r="F2387" s="40">
        <v>0</v>
      </c>
      <c r="G2387" s="40">
        <v>0</v>
      </c>
      <c r="H2387" s="40">
        <v>0</v>
      </c>
      <c r="I2387" s="40">
        <v>0</v>
      </c>
      <c r="J2387" s="40">
        <v>0</v>
      </c>
      <c r="K2387" s="40">
        <v>0</v>
      </c>
      <c r="L2387" s="40">
        <v>0</v>
      </c>
      <c r="M2387" s="40">
        <v>0</v>
      </c>
      <c r="N2387" s="40">
        <v>0</v>
      </c>
      <c r="O2387" s="40">
        <v>0</v>
      </c>
      <c r="P2387" s="141">
        <f t="shared" si="171"/>
        <v>0</v>
      </c>
    </row>
    <row r="2388" spans="1:16" hidden="1" x14ac:dyDescent="0.25">
      <c r="A2388" s="255" t="str">
        <f>IF(B2388=1,A2363,"")</f>
        <v/>
      </c>
      <c r="B2388" s="39" t="str">
        <f t="shared" si="170"/>
        <v/>
      </c>
      <c r="C2388" s="138">
        <f>VLOOKUP($Y$34,CAD!$H$7:$I$31,2,0)</f>
        <v>0</v>
      </c>
      <c r="D2388" s="40">
        <v>0</v>
      </c>
      <c r="E2388" s="40">
        <v>0</v>
      </c>
      <c r="F2388" s="40">
        <v>0</v>
      </c>
      <c r="G2388" s="40">
        <v>0</v>
      </c>
      <c r="H2388" s="40">
        <v>0</v>
      </c>
      <c r="I2388" s="40">
        <v>0</v>
      </c>
      <c r="J2388" s="40">
        <v>0</v>
      </c>
      <c r="K2388" s="40">
        <v>0</v>
      </c>
      <c r="L2388" s="40">
        <v>0</v>
      </c>
      <c r="M2388" s="40">
        <v>0</v>
      </c>
      <c r="N2388" s="40">
        <v>0</v>
      </c>
      <c r="O2388" s="40">
        <v>0</v>
      </c>
      <c r="P2388" s="141">
        <f t="shared" si="171"/>
        <v>0</v>
      </c>
    </row>
    <row r="2389" spans="1:16" hidden="1" x14ac:dyDescent="0.25">
      <c r="A2389" s="255" t="str">
        <f>IF(B2389=1,A2363,"")</f>
        <v/>
      </c>
      <c r="B2389" s="39" t="str">
        <f t="shared" si="170"/>
        <v/>
      </c>
      <c r="C2389" s="137">
        <f>VLOOKUP($Y$35,CAD!$J$7:$K$31,2,0)</f>
        <v>0</v>
      </c>
      <c r="D2389" s="40">
        <v>0</v>
      </c>
      <c r="E2389" s="40">
        <v>0</v>
      </c>
      <c r="F2389" s="40">
        <v>0</v>
      </c>
      <c r="G2389" s="40">
        <v>0</v>
      </c>
      <c r="H2389" s="40">
        <v>0</v>
      </c>
      <c r="I2389" s="40">
        <v>0</v>
      </c>
      <c r="J2389" s="40">
        <v>0</v>
      </c>
      <c r="K2389" s="40">
        <v>0</v>
      </c>
      <c r="L2389" s="40">
        <v>0</v>
      </c>
      <c r="M2389" s="40">
        <v>0</v>
      </c>
      <c r="N2389" s="40">
        <v>0</v>
      </c>
      <c r="O2389" s="40">
        <v>0</v>
      </c>
      <c r="P2389" s="141">
        <f t="shared" si="171"/>
        <v>0</v>
      </c>
    </row>
    <row r="2390" spans="1:16" hidden="1" x14ac:dyDescent="0.25">
      <c r="A2390" s="255" t="str">
        <f>IF(B2390=1,A2363,"")</f>
        <v/>
      </c>
      <c r="B2390" s="39" t="str">
        <f t="shared" si="170"/>
        <v/>
      </c>
      <c r="C2390" s="137">
        <f>VLOOKUP($Y$36,CAD!$J$7:$K$31,2,0)</f>
        <v>0</v>
      </c>
      <c r="D2390" s="40">
        <v>0</v>
      </c>
      <c r="E2390" s="40">
        <v>0</v>
      </c>
      <c r="F2390" s="40">
        <v>0</v>
      </c>
      <c r="G2390" s="40">
        <v>0</v>
      </c>
      <c r="H2390" s="40">
        <v>0</v>
      </c>
      <c r="I2390" s="40">
        <v>0</v>
      </c>
      <c r="J2390" s="40">
        <v>0</v>
      </c>
      <c r="K2390" s="40">
        <v>0</v>
      </c>
      <c r="L2390" s="40">
        <v>0</v>
      </c>
      <c r="M2390" s="40">
        <v>0</v>
      </c>
      <c r="N2390" s="40">
        <v>0</v>
      </c>
      <c r="O2390" s="40">
        <v>0</v>
      </c>
      <c r="P2390" s="141">
        <f t="shared" si="171"/>
        <v>0</v>
      </c>
    </row>
    <row r="2391" spans="1:16" hidden="1" x14ac:dyDescent="0.25">
      <c r="A2391" s="255" t="str">
        <f>IF(B2391=1,A2363,"")</f>
        <v/>
      </c>
      <c r="B2391" s="39" t="str">
        <f t="shared" si="170"/>
        <v/>
      </c>
      <c r="C2391" s="137">
        <f>VLOOKUP($Y$37,CAD!$J$7:$K$31,2,0)</f>
        <v>0</v>
      </c>
      <c r="D2391" s="40">
        <v>0</v>
      </c>
      <c r="E2391" s="40">
        <v>0</v>
      </c>
      <c r="F2391" s="40">
        <v>0</v>
      </c>
      <c r="G2391" s="40">
        <v>0</v>
      </c>
      <c r="H2391" s="40">
        <v>0</v>
      </c>
      <c r="I2391" s="40">
        <v>0</v>
      </c>
      <c r="J2391" s="40">
        <v>0</v>
      </c>
      <c r="K2391" s="40">
        <v>0</v>
      </c>
      <c r="L2391" s="40">
        <v>0</v>
      </c>
      <c r="M2391" s="40">
        <v>0</v>
      </c>
      <c r="N2391" s="40">
        <v>0</v>
      </c>
      <c r="O2391" s="40">
        <v>0</v>
      </c>
      <c r="P2391" s="141">
        <f t="shared" si="171"/>
        <v>0</v>
      </c>
    </row>
    <row r="2392" spans="1:16" hidden="1" x14ac:dyDescent="0.25">
      <c r="A2392" s="255" t="str">
        <f>IF(B2392=1,A2363,"")</f>
        <v/>
      </c>
      <c r="B2392" s="39" t="str">
        <f t="shared" si="170"/>
        <v/>
      </c>
      <c r="C2392" s="137">
        <f>VLOOKUP($Y$38,CAD!$J$7:$K$31,2,0)</f>
        <v>0</v>
      </c>
      <c r="D2392" s="40">
        <v>0</v>
      </c>
      <c r="E2392" s="40">
        <v>0</v>
      </c>
      <c r="F2392" s="40">
        <v>0</v>
      </c>
      <c r="G2392" s="40">
        <v>0</v>
      </c>
      <c r="H2392" s="40">
        <v>0</v>
      </c>
      <c r="I2392" s="40">
        <v>0</v>
      </c>
      <c r="J2392" s="40">
        <v>0</v>
      </c>
      <c r="K2392" s="40">
        <v>0</v>
      </c>
      <c r="L2392" s="40">
        <v>0</v>
      </c>
      <c r="M2392" s="40">
        <v>0</v>
      </c>
      <c r="N2392" s="40">
        <v>0</v>
      </c>
      <c r="O2392" s="40">
        <v>0</v>
      </c>
      <c r="P2392" s="141">
        <f t="shared" si="171"/>
        <v>0</v>
      </c>
    </row>
    <row r="2393" spans="1:16" hidden="1" x14ac:dyDescent="0.25">
      <c r="A2393" s="255" t="str">
        <f>IF(B2393=1,A2363,"")</f>
        <v/>
      </c>
      <c r="B2393" s="39" t="str">
        <f t="shared" si="170"/>
        <v/>
      </c>
      <c r="C2393" s="137">
        <f>VLOOKUP($Y$39,CAD!$J$7:$K$31,2,0)</f>
        <v>0</v>
      </c>
      <c r="D2393" s="40">
        <v>0</v>
      </c>
      <c r="E2393" s="40">
        <v>0</v>
      </c>
      <c r="F2393" s="40">
        <v>0</v>
      </c>
      <c r="G2393" s="40">
        <v>0</v>
      </c>
      <c r="H2393" s="40">
        <v>0</v>
      </c>
      <c r="I2393" s="40">
        <v>0</v>
      </c>
      <c r="J2393" s="40">
        <v>0</v>
      </c>
      <c r="K2393" s="40">
        <v>0</v>
      </c>
      <c r="L2393" s="40">
        <v>0</v>
      </c>
      <c r="M2393" s="40">
        <v>0</v>
      </c>
      <c r="N2393" s="40">
        <v>0</v>
      </c>
      <c r="O2393" s="40">
        <v>0</v>
      </c>
      <c r="P2393" s="141">
        <f t="shared" si="171"/>
        <v>0</v>
      </c>
    </row>
    <row r="2394" spans="1:16" hidden="1" x14ac:dyDescent="0.25">
      <c r="A2394" s="255" t="str">
        <f>IF(B2394=1,A2363,"")</f>
        <v/>
      </c>
      <c r="B2394" s="39" t="str">
        <f t="shared" si="170"/>
        <v/>
      </c>
      <c r="C2394" s="137">
        <f>VLOOKUP($Y$40,CAD!$J$7:$K$31,2,0)</f>
        <v>0</v>
      </c>
      <c r="D2394" s="40">
        <v>0</v>
      </c>
      <c r="E2394" s="40">
        <v>0</v>
      </c>
      <c r="F2394" s="40">
        <v>0</v>
      </c>
      <c r="G2394" s="40">
        <v>0</v>
      </c>
      <c r="H2394" s="40">
        <v>0</v>
      </c>
      <c r="I2394" s="40">
        <v>0</v>
      </c>
      <c r="J2394" s="40">
        <v>0</v>
      </c>
      <c r="K2394" s="40">
        <v>0</v>
      </c>
      <c r="L2394" s="40">
        <v>0</v>
      </c>
      <c r="M2394" s="40">
        <v>0</v>
      </c>
      <c r="N2394" s="40">
        <v>0</v>
      </c>
      <c r="O2394" s="40">
        <v>0</v>
      </c>
      <c r="P2394" s="141">
        <f t="shared" si="171"/>
        <v>0</v>
      </c>
    </row>
    <row r="2395" spans="1:16" hidden="1" x14ac:dyDescent="0.25">
      <c r="A2395" s="255" t="str">
        <f>IF(B2395=1,A2363,"")</f>
        <v/>
      </c>
      <c r="B2395" s="39" t="str">
        <f t="shared" si="170"/>
        <v/>
      </c>
      <c r="C2395" s="137">
        <f>VLOOKUP($Y$41,CAD!$J$7:$K$31,2,0)</f>
        <v>0</v>
      </c>
      <c r="D2395" s="40">
        <v>0</v>
      </c>
      <c r="E2395" s="40">
        <v>0</v>
      </c>
      <c r="F2395" s="40">
        <v>0</v>
      </c>
      <c r="G2395" s="40">
        <v>0</v>
      </c>
      <c r="H2395" s="40">
        <v>0</v>
      </c>
      <c r="I2395" s="40">
        <v>0</v>
      </c>
      <c r="J2395" s="40">
        <v>0</v>
      </c>
      <c r="K2395" s="40">
        <v>0</v>
      </c>
      <c r="L2395" s="40">
        <v>0</v>
      </c>
      <c r="M2395" s="40">
        <v>0</v>
      </c>
      <c r="N2395" s="40">
        <v>0</v>
      </c>
      <c r="O2395" s="40">
        <v>0</v>
      </c>
      <c r="P2395" s="141">
        <f t="shared" si="171"/>
        <v>0</v>
      </c>
    </row>
    <row r="2396" spans="1:16" hidden="1" x14ac:dyDescent="0.25">
      <c r="A2396" s="255" t="str">
        <f>IF(B2396=1,A2363,"")</f>
        <v/>
      </c>
      <c r="B2396" s="39" t="str">
        <f t="shared" si="170"/>
        <v/>
      </c>
      <c r="C2396" s="137">
        <f>VLOOKUP($Y$42,CAD!$J$7:$K$31,2,0)</f>
        <v>0</v>
      </c>
      <c r="D2396" s="40">
        <v>0</v>
      </c>
      <c r="E2396" s="40">
        <v>0</v>
      </c>
      <c r="F2396" s="40">
        <v>0</v>
      </c>
      <c r="G2396" s="40">
        <v>0</v>
      </c>
      <c r="H2396" s="40">
        <v>0</v>
      </c>
      <c r="I2396" s="40">
        <v>0</v>
      </c>
      <c r="J2396" s="40">
        <v>0</v>
      </c>
      <c r="K2396" s="40">
        <v>0</v>
      </c>
      <c r="L2396" s="40">
        <v>0</v>
      </c>
      <c r="M2396" s="40">
        <v>0</v>
      </c>
      <c r="N2396" s="40">
        <v>0</v>
      </c>
      <c r="O2396" s="40">
        <v>0</v>
      </c>
      <c r="P2396" s="141">
        <f t="shared" si="171"/>
        <v>0</v>
      </c>
    </row>
    <row r="2397" spans="1:16" hidden="1" x14ac:dyDescent="0.25">
      <c r="A2397" s="255" t="str">
        <f>IF(B2397=1,A2363,"")</f>
        <v/>
      </c>
      <c r="B2397" s="39" t="str">
        <f t="shared" si="170"/>
        <v/>
      </c>
      <c r="C2397" s="137">
        <f>VLOOKUP($Y$43,CAD!$J$7:$K$31,2,0)</f>
        <v>0</v>
      </c>
      <c r="D2397" s="40">
        <v>0</v>
      </c>
      <c r="E2397" s="40">
        <v>0</v>
      </c>
      <c r="F2397" s="40">
        <v>0</v>
      </c>
      <c r="G2397" s="40">
        <v>0</v>
      </c>
      <c r="H2397" s="40">
        <v>0</v>
      </c>
      <c r="I2397" s="40">
        <v>0</v>
      </c>
      <c r="J2397" s="40">
        <v>0</v>
      </c>
      <c r="K2397" s="40">
        <v>0</v>
      </c>
      <c r="L2397" s="40">
        <v>0</v>
      </c>
      <c r="M2397" s="40">
        <v>0</v>
      </c>
      <c r="N2397" s="40">
        <v>0</v>
      </c>
      <c r="O2397" s="40">
        <v>0</v>
      </c>
      <c r="P2397" s="141">
        <f t="shared" si="171"/>
        <v>0</v>
      </c>
    </row>
    <row r="2398" spans="1:16" hidden="1" x14ac:dyDescent="0.25">
      <c r="A2398" s="255" t="str">
        <f>IF(B2398=1,A2363,"")</f>
        <v/>
      </c>
      <c r="B2398" s="39" t="str">
        <f t="shared" si="170"/>
        <v/>
      </c>
      <c r="C2398" s="137">
        <f>VLOOKUP($Y$44,CAD!$J$7:$K$31,2,0)</f>
        <v>0</v>
      </c>
      <c r="D2398" s="40">
        <v>0</v>
      </c>
      <c r="E2398" s="40">
        <v>0</v>
      </c>
      <c r="F2398" s="40">
        <v>0</v>
      </c>
      <c r="G2398" s="40">
        <v>0</v>
      </c>
      <c r="H2398" s="40">
        <v>0</v>
      </c>
      <c r="I2398" s="40">
        <v>0</v>
      </c>
      <c r="J2398" s="40">
        <v>0</v>
      </c>
      <c r="K2398" s="40">
        <v>0</v>
      </c>
      <c r="L2398" s="40">
        <v>0</v>
      </c>
      <c r="M2398" s="40">
        <v>0</v>
      </c>
      <c r="N2398" s="40">
        <v>0</v>
      </c>
      <c r="O2398" s="40">
        <v>0</v>
      </c>
      <c r="P2398" s="141">
        <f t="shared" si="171"/>
        <v>0</v>
      </c>
    </row>
    <row r="2399" spans="1:16" hidden="1" x14ac:dyDescent="0.25">
      <c r="A2399" s="255" t="str">
        <f>IF(B2399=1,A2363,"")</f>
        <v/>
      </c>
      <c r="B2399" s="39" t="str">
        <f t="shared" si="170"/>
        <v/>
      </c>
      <c r="C2399" s="137">
        <f>VLOOKUP($Y$45,CAD!$J$7:$K$31,2,0)</f>
        <v>0</v>
      </c>
      <c r="D2399" s="40">
        <v>0</v>
      </c>
      <c r="E2399" s="40">
        <v>0</v>
      </c>
      <c r="F2399" s="40">
        <v>0</v>
      </c>
      <c r="G2399" s="40">
        <v>0</v>
      </c>
      <c r="H2399" s="40">
        <v>0</v>
      </c>
      <c r="I2399" s="40">
        <v>0</v>
      </c>
      <c r="J2399" s="40">
        <v>0</v>
      </c>
      <c r="K2399" s="40">
        <v>0</v>
      </c>
      <c r="L2399" s="40">
        <v>0</v>
      </c>
      <c r="M2399" s="40">
        <v>0</v>
      </c>
      <c r="N2399" s="40">
        <v>0</v>
      </c>
      <c r="O2399" s="40">
        <v>0</v>
      </c>
      <c r="P2399" s="141">
        <f t="shared" si="171"/>
        <v>0</v>
      </c>
    </row>
    <row r="2400" spans="1:16" hidden="1" x14ac:dyDescent="0.25">
      <c r="A2400" s="255" t="str">
        <f>IF(B2400=1,A2363,"")</f>
        <v/>
      </c>
      <c r="B2400" s="39" t="str">
        <f t="shared" si="170"/>
        <v/>
      </c>
      <c r="C2400" s="137">
        <f>VLOOKUP($Y$46,CAD!$J$7:$K$31,2,0)</f>
        <v>0</v>
      </c>
      <c r="D2400" s="40">
        <v>0</v>
      </c>
      <c r="E2400" s="40">
        <v>0</v>
      </c>
      <c r="F2400" s="40">
        <v>0</v>
      </c>
      <c r="G2400" s="40">
        <v>0</v>
      </c>
      <c r="H2400" s="40">
        <v>0</v>
      </c>
      <c r="I2400" s="40">
        <v>0</v>
      </c>
      <c r="J2400" s="40">
        <v>0</v>
      </c>
      <c r="K2400" s="40">
        <v>0</v>
      </c>
      <c r="L2400" s="40">
        <v>0</v>
      </c>
      <c r="M2400" s="40">
        <v>0</v>
      </c>
      <c r="N2400" s="40">
        <v>0</v>
      </c>
      <c r="O2400" s="40">
        <v>0</v>
      </c>
      <c r="P2400" s="141">
        <f t="shared" si="171"/>
        <v>0</v>
      </c>
    </row>
    <row r="2401" spans="1:16" hidden="1" x14ac:dyDescent="0.25">
      <c r="A2401" s="255" t="str">
        <f>IF(B2401=1,A2363,"")</f>
        <v/>
      </c>
      <c r="B2401" s="39" t="str">
        <f t="shared" si="170"/>
        <v/>
      </c>
      <c r="C2401" s="137">
        <f>VLOOKUP($Y$47,CAD!$J$7:$K$31,2,0)</f>
        <v>0</v>
      </c>
      <c r="D2401" s="40">
        <v>0</v>
      </c>
      <c r="E2401" s="40">
        <v>0</v>
      </c>
      <c r="F2401" s="40">
        <v>0</v>
      </c>
      <c r="G2401" s="40">
        <v>0</v>
      </c>
      <c r="H2401" s="40">
        <v>0</v>
      </c>
      <c r="I2401" s="40">
        <v>0</v>
      </c>
      <c r="J2401" s="40">
        <v>0</v>
      </c>
      <c r="K2401" s="40">
        <v>0</v>
      </c>
      <c r="L2401" s="40">
        <v>0</v>
      </c>
      <c r="M2401" s="40">
        <v>0</v>
      </c>
      <c r="N2401" s="40">
        <v>0</v>
      </c>
      <c r="O2401" s="40">
        <v>0</v>
      </c>
      <c r="P2401" s="141">
        <f t="shared" si="171"/>
        <v>0</v>
      </c>
    </row>
    <row r="2402" spans="1:16" hidden="1" x14ac:dyDescent="0.25">
      <c r="A2402" s="255" t="str">
        <f>IF(B2402=1,A2363,"")</f>
        <v/>
      </c>
      <c r="B2402" s="39" t="str">
        <f t="shared" si="170"/>
        <v/>
      </c>
      <c r="C2402" s="137">
        <f>VLOOKUP($Y$48,CAD!$J$7:$K$31,2,0)</f>
        <v>0</v>
      </c>
      <c r="D2402" s="40">
        <v>0</v>
      </c>
      <c r="E2402" s="40">
        <v>0</v>
      </c>
      <c r="F2402" s="40">
        <v>0</v>
      </c>
      <c r="G2402" s="40">
        <v>0</v>
      </c>
      <c r="H2402" s="40">
        <v>0</v>
      </c>
      <c r="I2402" s="40">
        <v>0</v>
      </c>
      <c r="J2402" s="40">
        <v>0</v>
      </c>
      <c r="K2402" s="40">
        <v>0</v>
      </c>
      <c r="L2402" s="40">
        <v>0</v>
      </c>
      <c r="M2402" s="40">
        <v>0</v>
      </c>
      <c r="N2402" s="40">
        <v>0</v>
      </c>
      <c r="O2402" s="40">
        <v>0</v>
      </c>
      <c r="P2402" s="141">
        <f t="shared" si="171"/>
        <v>0</v>
      </c>
    </row>
    <row r="2403" spans="1:16" hidden="1" x14ac:dyDescent="0.25">
      <c r="A2403" s="255" t="str">
        <f>IF(B2403=1,A2363,"")</f>
        <v/>
      </c>
      <c r="B2403" s="39" t="str">
        <f t="shared" si="170"/>
        <v/>
      </c>
      <c r="C2403" s="137">
        <f>VLOOKUP($Y$49,CAD!$J$7:$K$31,2,0)</f>
        <v>0</v>
      </c>
      <c r="D2403" s="40">
        <v>0</v>
      </c>
      <c r="E2403" s="40">
        <v>0</v>
      </c>
      <c r="F2403" s="40">
        <v>0</v>
      </c>
      <c r="G2403" s="40">
        <v>0</v>
      </c>
      <c r="H2403" s="40">
        <v>0</v>
      </c>
      <c r="I2403" s="40">
        <v>0</v>
      </c>
      <c r="J2403" s="40">
        <v>0</v>
      </c>
      <c r="K2403" s="40">
        <v>0</v>
      </c>
      <c r="L2403" s="40">
        <v>0</v>
      </c>
      <c r="M2403" s="40">
        <v>0</v>
      </c>
      <c r="N2403" s="40">
        <v>0</v>
      </c>
      <c r="O2403" s="40">
        <v>0</v>
      </c>
      <c r="P2403" s="141">
        <f t="shared" si="171"/>
        <v>0</v>
      </c>
    </row>
    <row r="2404" spans="1:16" hidden="1" x14ac:dyDescent="0.25">
      <c r="A2404" s="255" t="str">
        <f>IF(B2404=1,A2363,"")</f>
        <v/>
      </c>
      <c r="B2404" s="39" t="str">
        <f t="shared" si="170"/>
        <v/>
      </c>
      <c r="C2404" s="137">
        <f>VLOOKUP($Y$50,CAD!$J$7:$K$31,2,0)</f>
        <v>0</v>
      </c>
      <c r="D2404" s="40">
        <v>0</v>
      </c>
      <c r="E2404" s="40">
        <v>0</v>
      </c>
      <c r="F2404" s="40">
        <v>0</v>
      </c>
      <c r="G2404" s="40">
        <v>0</v>
      </c>
      <c r="H2404" s="40">
        <v>0</v>
      </c>
      <c r="I2404" s="40">
        <v>0</v>
      </c>
      <c r="J2404" s="40">
        <v>0</v>
      </c>
      <c r="K2404" s="40">
        <v>0</v>
      </c>
      <c r="L2404" s="40">
        <v>0</v>
      </c>
      <c r="M2404" s="40">
        <v>0</v>
      </c>
      <c r="N2404" s="40">
        <v>0</v>
      </c>
      <c r="O2404" s="40">
        <v>0</v>
      </c>
      <c r="P2404" s="141">
        <f t="shared" si="171"/>
        <v>0</v>
      </c>
    </row>
    <row r="2405" spans="1:16" hidden="1" x14ac:dyDescent="0.25">
      <c r="A2405" s="255" t="str">
        <f>IF(B2405=1,A2363,"")</f>
        <v/>
      </c>
      <c r="B2405" s="39" t="str">
        <f t="shared" si="170"/>
        <v/>
      </c>
      <c r="C2405" s="137">
        <f>VLOOKUP($Y$51,CAD!$J$7:$K$31,2,0)</f>
        <v>0</v>
      </c>
      <c r="D2405" s="40">
        <v>0</v>
      </c>
      <c r="E2405" s="40">
        <v>0</v>
      </c>
      <c r="F2405" s="40">
        <v>0</v>
      </c>
      <c r="G2405" s="40">
        <v>0</v>
      </c>
      <c r="H2405" s="40">
        <v>0</v>
      </c>
      <c r="I2405" s="40">
        <v>0</v>
      </c>
      <c r="J2405" s="40">
        <v>0</v>
      </c>
      <c r="K2405" s="40">
        <v>0</v>
      </c>
      <c r="L2405" s="40">
        <v>0</v>
      </c>
      <c r="M2405" s="40">
        <v>0</v>
      </c>
      <c r="N2405" s="40">
        <v>0</v>
      </c>
      <c r="O2405" s="40">
        <v>0</v>
      </c>
      <c r="P2405" s="141">
        <f t="shared" si="171"/>
        <v>0</v>
      </c>
    </row>
    <row r="2406" spans="1:16" hidden="1" x14ac:dyDescent="0.25">
      <c r="A2406" s="255" t="str">
        <f>IF(B2406=1,A2363,"")</f>
        <v/>
      </c>
      <c r="B2406" s="39" t="str">
        <f t="shared" si="170"/>
        <v/>
      </c>
      <c r="C2406" s="137">
        <f>VLOOKUP($Y$52,CAD!$J$7:$K$31,2,0)</f>
        <v>0</v>
      </c>
      <c r="D2406" s="40">
        <v>0</v>
      </c>
      <c r="E2406" s="40">
        <v>0</v>
      </c>
      <c r="F2406" s="40">
        <v>0</v>
      </c>
      <c r="G2406" s="40">
        <v>0</v>
      </c>
      <c r="H2406" s="40">
        <v>0</v>
      </c>
      <c r="I2406" s="40">
        <v>0</v>
      </c>
      <c r="J2406" s="40">
        <v>0</v>
      </c>
      <c r="K2406" s="40">
        <v>0</v>
      </c>
      <c r="L2406" s="40">
        <v>0</v>
      </c>
      <c r="M2406" s="40">
        <v>0</v>
      </c>
      <c r="N2406" s="40">
        <v>0</v>
      </c>
      <c r="O2406" s="40">
        <v>0</v>
      </c>
      <c r="P2406" s="141">
        <f t="shared" si="171"/>
        <v>0</v>
      </c>
    </row>
    <row r="2407" spans="1:16" hidden="1" x14ac:dyDescent="0.25">
      <c r="A2407" s="255" t="str">
        <f>IF(B2407=1,A2363,"")</f>
        <v/>
      </c>
      <c r="B2407" s="39" t="str">
        <f t="shared" si="170"/>
        <v/>
      </c>
      <c r="C2407" s="137">
        <f>VLOOKUP($Y$53,CAD!$J$7:$K$31,2,0)</f>
        <v>0</v>
      </c>
      <c r="D2407" s="40">
        <v>0</v>
      </c>
      <c r="E2407" s="40">
        <v>0</v>
      </c>
      <c r="F2407" s="40">
        <v>0</v>
      </c>
      <c r="G2407" s="40">
        <v>0</v>
      </c>
      <c r="H2407" s="40">
        <v>0</v>
      </c>
      <c r="I2407" s="40">
        <v>0</v>
      </c>
      <c r="J2407" s="40">
        <v>0</v>
      </c>
      <c r="K2407" s="40">
        <v>0</v>
      </c>
      <c r="L2407" s="40">
        <v>0</v>
      </c>
      <c r="M2407" s="40">
        <v>0</v>
      </c>
      <c r="N2407" s="40">
        <v>0</v>
      </c>
      <c r="O2407" s="40">
        <v>0</v>
      </c>
      <c r="P2407" s="141">
        <f t="shared" si="171"/>
        <v>0</v>
      </c>
    </row>
    <row r="2408" spans="1:16" hidden="1" x14ac:dyDescent="0.25">
      <c r="A2408" s="255" t="str">
        <f>IF(B2408=1,A2363,"")</f>
        <v/>
      </c>
      <c r="B2408" s="39" t="str">
        <f t="shared" si="170"/>
        <v/>
      </c>
      <c r="C2408" s="137">
        <f>VLOOKUP($Y$54,CAD!$J$7:$K$31,2,0)</f>
        <v>0</v>
      </c>
      <c r="D2408" s="40">
        <v>0</v>
      </c>
      <c r="E2408" s="40">
        <v>0</v>
      </c>
      <c r="F2408" s="40">
        <v>0</v>
      </c>
      <c r="G2408" s="40">
        <v>0</v>
      </c>
      <c r="H2408" s="40">
        <v>0</v>
      </c>
      <c r="I2408" s="40">
        <v>0</v>
      </c>
      <c r="J2408" s="40">
        <v>0</v>
      </c>
      <c r="K2408" s="40">
        <v>0</v>
      </c>
      <c r="L2408" s="40">
        <v>0</v>
      </c>
      <c r="M2408" s="40">
        <v>0</v>
      </c>
      <c r="N2408" s="40">
        <v>0</v>
      </c>
      <c r="O2408" s="40">
        <v>0</v>
      </c>
      <c r="P2408" s="141">
        <f t="shared" si="171"/>
        <v>0</v>
      </c>
    </row>
    <row r="2409" spans="1:16" hidden="1" x14ac:dyDescent="0.25">
      <c r="A2409" s="255" t="str">
        <f>IF(B2409=1,A2363,"")</f>
        <v/>
      </c>
      <c r="B2409" s="39" t="str">
        <f t="shared" si="170"/>
        <v/>
      </c>
      <c r="C2409" s="137">
        <f>VLOOKUP($Y$55,CAD!$J$7:$K$31,2,0)</f>
        <v>0</v>
      </c>
      <c r="D2409" s="40">
        <v>0</v>
      </c>
      <c r="E2409" s="40">
        <v>0</v>
      </c>
      <c r="F2409" s="40">
        <v>0</v>
      </c>
      <c r="G2409" s="40">
        <v>0</v>
      </c>
      <c r="H2409" s="40">
        <v>0</v>
      </c>
      <c r="I2409" s="40">
        <v>0</v>
      </c>
      <c r="J2409" s="40">
        <v>0</v>
      </c>
      <c r="K2409" s="40">
        <v>0</v>
      </c>
      <c r="L2409" s="40">
        <v>0</v>
      </c>
      <c r="M2409" s="40">
        <v>0</v>
      </c>
      <c r="N2409" s="40">
        <v>0</v>
      </c>
      <c r="O2409" s="40">
        <v>0</v>
      </c>
      <c r="P2409" s="141">
        <f t="shared" si="171"/>
        <v>0</v>
      </c>
    </row>
    <row r="2410" spans="1:16" hidden="1" x14ac:dyDescent="0.25">
      <c r="A2410" s="255" t="str">
        <f>IF(B2410=1,A2363,"")</f>
        <v/>
      </c>
      <c r="B2410" s="39" t="str">
        <f t="shared" si="170"/>
        <v/>
      </c>
      <c r="C2410" s="137">
        <f>VLOOKUP($Y$56,CAD!$J$7:$K$31,2,0)</f>
        <v>0</v>
      </c>
      <c r="D2410" s="40">
        <v>0</v>
      </c>
      <c r="E2410" s="40">
        <v>0</v>
      </c>
      <c r="F2410" s="40">
        <v>0</v>
      </c>
      <c r="G2410" s="40">
        <v>0</v>
      </c>
      <c r="H2410" s="40">
        <v>0</v>
      </c>
      <c r="I2410" s="40">
        <v>0</v>
      </c>
      <c r="J2410" s="40">
        <v>0</v>
      </c>
      <c r="K2410" s="40">
        <v>0</v>
      </c>
      <c r="L2410" s="40">
        <v>0</v>
      </c>
      <c r="M2410" s="40">
        <v>0</v>
      </c>
      <c r="N2410" s="40">
        <v>0</v>
      </c>
      <c r="O2410" s="40">
        <v>0</v>
      </c>
      <c r="P2410" s="141">
        <f t="shared" si="171"/>
        <v>0</v>
      </c>
    </row>
    <row r="2411" spans="1:16" hidden="1" x14ac:dyDescent="0.25">
      <c r="A2411" s="255" t="str">
        <f>IF(B2411=1,A2363,"")</f>
        <v/>
      </c>
      <c r="B2411" s="39" t="str">
        <f t="shared" si="170"/>
        <v/>
      </c>
      <c r="C2411" s="137">
        <f>VLOOKUP($Y$57,CAD!$J$7:$K$31,2,0)</f>
        <v>0</v>
      </c>
      <c r="D2411" s="40">
        <v>0</v>
      </c>
      <c r="E2411" s="40">
        <v>0</v>
      </c>
      <c r="F2411" s="40">
        <v>0</v>
      </c>
      <c r="G2411" s="40">
        <v>0</v>
      </c>
      <c r="H2411" s="40">
        <v>0</v>
      </c>
      <c r="I2411" s="40">
        <v>0</v>
      </c>
      <c r="J2411" s="40">
        <v>0</v>
      </c>
      <c r="K2411" s="40">
        <v>0</v>
      </c>
      <c r="L2411" s="40">
        <v>0</v>
      </c>
      <c r="M2411" s="40">
        <v>0</v>
      </c>
      <c r="N2411" s="40">
        <v>0</v>
      </c>
      <c r="O2411" s="40">
        <v>0</v>
      </c>
      <c r="P2411" s="141">
        <f t="shared" si="171"/>
        <v>0</v>
      </c>
    </row>
    <row r="2412" spans="1:16" hidden="1" x14ac:dyDescent="0.25">
      <c r="A2412" s="255" t="str">
        <f>IF(B2412=1,A2363,"")</f>
        <v/>
      </c>
      <c r="B2412" s="39" t="str">
        <f t="shared" si="170"/>
        <v/>
      </c>
      <c r="C2412" s="137">
        <f>VLOOKUP($Y$58,CAD!$J$7:$K$31,2,0)</f>
        <v>0</v>
      </c>
      <c r="D2412" s="40">
        <v>0</v>
      </c>
      <c r="E2412" s="40">
        <v>0</v>
      </c>
      <c r="F2412" s="40">
        <v>0</v>
      </c>
      <c r="G2412" s="40">
        <v>0</v>
      </c>
      <c r="H2412" s="40">
        <v>0</v>
      </c>
      <c r="I2412" s="40">
        <v>0</v>
      </c>
      <c r="J2412" s="40">
        <v>0</v>
      </c>
      <c r="K2412" s="40">
        <v>0</v>
      </c>
      <c r="L2412" s="40">
        <v>0</v>
      </c>
      <c r="M2412" s="40">
        <v>0</v>
      </c>
      <c r="N2412" s="40">
        <v>0</v>
      </c>
      <c r="O2412" s="40">
        <v>0</v>
      </c>
      <c r="P2412" s="141">
        <f t="shared" si="171"/>
        <v>0</v>
      </c>
    </row>
    <row r="2413" spans="1:16" hidden="1" x14ac:dyDescent="0.25">
      <c r="A2413" s="255" t="str">
        <f>IF(B2413=1,A2363,"")</f>
        <v/>
      </c>
      <c r="B2413" s="39" t="str">
        <f t="shared" si="170"/>
        <v/>
      </c>
      <c r="C2413" s="137">
        <f>VLOOKUP($Y$59,CAD!$J$7:$K$31,2,0)</f>
        <v>0</v>
      </c>
      <c r="D2413" s="40">
        <v>0</v>
      </c>
      <c r="E2413" s="40">
        <v>0</v>
      </c>
      <c r="F2413" s="40">
        <v>0</v>
      </c>
      <c r="G2413" s="40">
        <v>0</v>
      </c>
      <c r="H2413" s="40">
        <v>0</v>
      </c>
      <c r="I2413" s="40">
        <v>0</v>
      </c>
      <c r="J2413" s="40">
        <v>0</v>
      </c>
      <c r="K2413" s="40">
        <v>0</v>
      </c>
      <c r="L2413" s="40">
        <v>0</v>
      </c>
      <c r="M2413" s="40">
        <v>0</v>
      </c>
      <c r="N2413" s="40">
        <v>0</v>
      </c>
      <c r="O2413" s="40">
        <v>0</v>
      </c>
      <c r="P2413" s="141">
        <f t="shared" si="171"/>
        <v>0</v>
      </c>
    </row>
    <row r="2414" spans="1:16" hidden="1" x14ac:dyDescent="0.25">
      <c r="A2414" s="255">
        <f>A2361</f>
        <v>2062</v>
      </c>
    </row>
    <row r="2415" spans="1:16" hidden="1" x14ac:dyDescent="0.25">
      <c r="A2415" s="255">
        <f>A2361</f>
        <v>2062</v>
      </c>
      <c r="C2415" s="63" t="s">
        <v>204</v>
      </c>
      <c r="D2415" s="34">
        <f>D2361-D2363</f>
        <v>0</v>
      </c>
      <c r="E2415" s="34">
        <f t="shared" ref="E2415:P2415" si="172">E2361-E2363</f>
        <v>0</v>
      </c>
      <c r="F2415" s="34">
        <f t="shared" si="172"/>
        <v>0</v>
      </c>
      <c r="G2415" s="34">
        <f t="shared" si="172"/>
        <v>0</v>
      </c>
      <c r="H2415" s="34">
        <f t="shared" si="172"/>
        <v>0</v>
      </c>
      <c r="I2415" s="34">
        <f t="shared" si="172"/>
        <v>0</v>
      </c>
      <c r="J2415" s="34">
        <f t="shared" si="172"/>
        <v>0</v>
      </c>
      <c r="K2415" s="34">
        <f t="shared" si="172"/>
        <v>0</v>
      </c>
      <c r="L2415" s="34">
        <f t="shared" si="172"/>
        <v>0</v>
      </c>
      <c r="M2415" s="34">
        <f t="shared" si="172"/>
        <v>0</v>
      </c>
      <c r="N2415" s="34">
        <f t="shared" si="172"/>
        <v>0</v>
      </c>
      <c r="O2415" s="34">
        <f t="shared" si="172"/>
        <v>0</v>
      </c>
      <c r="P2415" s="34">
        <f t="shared" si="172"/>
        <v>0</v>
      </c>
    </row>
    <row r="2416" spans="1:16" hidden="1" x14ac:dyDescent="0.25"/>
    <row r="2417" spans="1:17" ht="15" hidden="1" customHeight="1" thickBot="1" x14ac:dyDescent="0.3">
      <c r="A2417" s="255">
        <f>A2361+1</f>
        <v>2063</v>
      </c>
      <c r="B2417" s="41"/>
      <c r="C2417" s="147" t="s">
        <v>202</v>
      </c>
      <c r="D2417" s="148">
        <f>PREV_R!D2460</f>
        <v>0</v>
      </c>
      <c r="E2417" s="148">
        <f>PREV_R!E2460</f>
        <v>0</v>
      </c>
      <c r="F2417" s="148">
        <f>PREV_R!F2460</f>
        <v>0</v>
      </c>
      <c r="G2417" s="148">
        <f>PREV_R!G2460</f>
        <v>0</v>
      </c>
      <c r="H2417" s="148">
        <f>PREV_R!H2460</f>
        <v>0</v>
      </c>
      <c r="I2417" s="148">
        <f>PREV_R!I2460</f>
        <v>0</v>
      </c>
      <c r="J2417" s="148">
        <f>PREV_R!J2460</f>
        <v>0</v>
      </c>
      <c r="K2417" s="148">
        <f>PREV_R!K2460</f>
        <v>0</v>
      </c>
      <c r="L2417" s="148">
        <f>PREV_R!L2460</f>
        <v>0</v>
      </c>
      <c r="M2417" s="148">
        <f>PREV_R!M2460</f>
        <v>0</v>
      </c>
      <c r="N2417" s="148">
        <f>PREV_R!N2460</f>
        <v>0</v>
      </c>
      <c r="O2417" s="148">
        <f>PREV_R!O2460</f>
        <v>0</v>
      </c>
      <c r="P2417" s="148">
        <f>SUM(D2417:O2417)</f>
        <v>0</v>
      </c>
      <c r="Q2417" s="9"/>
    </row>
    <row r="2418" spans="1:17" ht="15" hidden="1" customHeight="1" x14ac:dyDescent="0.25">
      <c r="A2418" s="255">
        <f>A2417</f>
        <v>2063</v>
      </c>
      <c r="B2418" s="41"/>
      <c r="C2418" s="107"/>
      <c r="D2418" s="107"/>
      <c r="E2418" s="107"/>
      <c r="F2418" s="107"/>
      <c r="G2418" s="107"/>
      <c r="H2418" s="107"/>
      <c r="I2418" s="107"/>
      <c r="J2418" s="107"/>
      <c r="K2418" s="107"/>
      <c r="L2418" s="107"/>
      <c r="M2418" s="107"/>
      <c r="N2418" s="107"/>
      <c r="O2418" s="107"/>
      <c r="P2418" s="107"/>
      <c r="Q2418" s="9"/>
    </row>
    <row r="2419" spans="1:17" ht="15" hidden="1" customHeight="1" thickBot="1" x14ac:dyDescent="0.3">
      <c r="A2419" s="255">
        <f>A2417</f>
        <v>2063</v>
      </c>
      <c r="B2419" s="41"/>
      <c r="C2419" s="131" t="s">
        <v>203</v>
      </c>
      <c r="D2419" s="132">
        <f>SUM(D2420:D2469)</f>
        <v>0</v>
      </c>
      <c r="E2419" s="132">
        <f t="shared" ref="E2419:O2419" si="173">SUM(E2420:E2469)</f>
        <v>0</v>
      </c>
      <c r="F2419" s="132">
        <f t="shared" si="173"/>
        <v>0</v>
      </c>
      <c r="G2419" s="132">
        <f t="shared" si="173"/>
        <v>0</v>
      </c>
      <c r="H2419" s="132">
        <f t="shared" si="173"/>
        <v>0</v>
      </c>
      <c r="I2419" s="132">
        <f t="shared" si="173"/>
        <v>0</v>
      </c>
      <c r="J2419" s="132">
        <f t="shared" si="173"/>
        <v>0</v>
      </c>
      <c r="K2419" s="132">
        <f t="shared" si="173"/>
        <v>0</v>
      </c>
      <c r="L2419" s="132">
        <f t="shared" si="173"/>
        <v>0</v>
      </c>
      <c r="M2419" s="132">
        <f t="shared" si="173"/>
        <v>0</v>
      </c>
      <c r="N2419" s="132">
        <f t="shared" si="173"/>
        <v>0</v>
      </c>
      <c r="O2419" s="132">
        <f t="shared" si="173"/>
        <v>0</v>
      </c>
      <c r="P2419" s="132">
        <f>SUM(D2419:O2419)</f>
        <v>0</v>
      </c>
      <c r="Q2419" s="9"/>
    </row>
    <row r="2420" spans="1:17" hidden="1" x14ac:dyDescent="0.25">
      <c r="A2420" s="255" t="str">
        <f>IF(B2420=1,A2419,"")</f>
        <v/>
      </c>
      <c r="B2420" s="39" t="str">
        <f>IF(C2420&lt;&gt;0,1,"")</f>
        <v/>
      </c>
      <c r="C2420" s="138">
        <f>VLOOKUP($Y$10,CAD!$H$7:$I$31,2,0)</f>
        <v>0</v>
      </c>
      <c r="D2420" s="139">
        <v>0</v>
      </c>
      <c r="E2420" s="139">
        <v>0</v>
      </c>
      <c r="F2420" s="139">
        <v>0</v>
      </c>
      <c r="G2420" s="139">
        <v>0</v>
      </c>
      <c r="H2420" s="139">
        <v>0</v>
      </c>
      <c r="I2420" s="139">
        <v>0</v>
      </c>
      <c r="J2420" s="139">
        <v>0</v>
      </c>
      <c r="K2420" s="139">
        <v>0</v>
      </c>
      <c r="L2420" s="139">
        <v>0</v>
      </c>
      <c r="M2420" s="139">
        <v>0</v>
      </c>
      <c r="N2420" s="139">
        <v>0</v>
      </c>
      <c r="O2420" s="139">
        <v>0</v>
      </c>
      <c r="P2420" s="140">
        <f>SUM(D2420:O2420)</f>
        <v>0</v>
      </c>
    </row>
    <row r="2421" spans="1:17" hidden="1" x14ac:dyDescent="0.25">
      <c r="A2421" s="255" t="str">
        <f>IF(B2421=1,A2419,"")</f>
        <v/>
      </c>
      <c r="B2421" s="39" t="str">
        <f t="shared" ref="B2421:B2469" si="174">IF(C2421&lt;&gt;0,1,"")</f>
        <v/>
      </c>
      <c r="C2421" s="138">
        <f>VLOOKUP($Y$11,CAD!$H$7:$I$31,2,0)</f>
        <v>0</v>
      </c>
      <c r="D2421" s="40">
        <v>0</v>
      </c>
      <c r="E2421" s="40">
        <v>0</v>
      </c>
      <c r="F2421" s="40">
        <v>0</v>
      </c>
      <c r="G2421" s="40">
        <v>0</v>
      </c>
      <c r="H2421" s="40">
        <v>0</v>
      </c>
      <c r="I2421" s="40">
        <v>0</v>
      </c>
      <c r="J2421" s="40">
        <v>0</v>
      </c>
      <c r="K2421" s="40">
        <v>0</v>
      </c>
      <c r="L2421" s="40">
        <v>0</v>
      </c>
      <c r="M2421" s="40">
        <v>0</v>
      </c>
      <c r="N2421" s="40">
        <v>0</v>
      </c>
      <c r="O2421" s="40">
        <v>0</v>
      </c>
      <c r="P2421" s="141">
        <f t="shared" ref="P2421:P2469" si="175">SUM(D2421:O2421)</f>
        <v>0</v>
      </c>
    </row>
    <row r="2422" spans="1:17" hidden="1" x14ac:dyDescent="0.25">
      <c r="A2422" s="255" t="str">
        <f>IF(B2422=1,A2419,"")</f>
        <v/>
      </c>
      <c r="B2422" s="39" t="str">
        <f t="shared" si="174"/>
        <v/>
      </c>
      <c r="C2422" s="138">
        <f>VLOOKUP($Y$12,CAD!$H$7:$I$31,2,0)</f>
        <v>0</v>
      </c>
      <c r="D2422" s="40">
        <v>0</v>
      </c>
      <c r="E2422" s="40">
        <v>0</v>
      </c>
      <c r="F2422" s="40">
        <v>0</v>
      </c>
      <c r="G2422" s="40">
        <v>0</v>
      </c>
      <c r="H2422" s="40">
        <v>0</v>
      </c>
      <c r="I2422" s="40">
        <v>0</v>
      </c>
      <c r="J2422" s="40">
        <v>0</v>
      </c>
      <c r="K2422" s="40">
        <v>0</v>
      </c>
      <c r="L2422" s="40">
        <v>0</v>
      </c>
      <c r="M2422" s="40">
        <v>0</v>
      </c>
      <c r="N2422" s="40">
        <v>0</v>
      </c>
      <c r="O2422" s="40">
        <v>0</v>
      </c>
      <c r="P2422" s="141">
        <f t="shared" si="175"/>
        <v>0</v>
      </c>
    </row>
    <row r="2423" spans="1:17" hidden="1" x14ac:dyDescent="0.25">
      <c r="A2423" s="255" t="str">
        <f>IF(B2423=1,A2419,"")</f>
        <v/>
      </c>
      <c r="B2423" s="39" t="str">
        <f t="shared" si="174"/>
        <v/>
      </c>
      <c r="C2423" s="138">
        <f>VLOOKUP($Y$13,CAD!$H$7:$I$31,2,0)</f>
        <v>0</v>
      </c>
      <c r="D2423" s="40">
        <v>0</v>
      </c>
      <c r="E2423" s="40">
        <v>0</v>
      </c>
      <c r="F2423" s="40">
        <v>0</v>
      </c>
      <c r="G2423" s="40">
        <v>0</v>
      </c>
      <c r="H2423" s="40">
        <v>0</v>
      </c>
      <c r="I2423" s="40">
        <v>0</v>
      </c>
      <c r="J2423" s="40">
        <v>0</v>
      </c>
      <c r="K2423" s="40">
        <v>0</v>
      </c>
      <c r="L2423" s="40">
        <v>0</v>
      </c>
      <c r="M2423" s="40">
        <v>0</v>
      </c>
      <c r="N2423" s="40">
        <v>0</v>
      </c>
      <c r="O2423" s="40">
        <v>0</v>
      </c>
      <c r="P2423" s="141">
        <f t="shared" si="175"/>
        <v>0</v>
      </c>
    </row>
    <row r="2424" spans="1:17" hidden="1" x14ac:dyDescent="0.25">
      <c r="A2424" s="255" t="str">
        <f>IF(B2424=1,A2419,"")</f>
        <v/>
      </c>
      <c r="B2424" s="39" t="str">
        <f t="shared" si="174"/>
        <v/>
      </c>
      <c r="C2424" s="138">
        <f>VLOOKUP($Y$14,CAD!$H$7:$I$31,2,0)</f>
        <v>0</v>
      </c>
      <c r="D2424" s="40">
        <v>0</v>
      </c>
      <c r="E2424" s="40">
        <v>0</v>
      </c>
      <c r="F2424" s="40">
        <v>0</v>
      </c>
      <c r="G2424" s="40">
        <v>0</v>
      </c>
      <c r="H2424" s="40">
        <v>0</v>
      </c>
      <c r="I2424" s="40">
        <v>0</v>
      </c>
      <c r="J2424" s="40">
        <v>0</v>
      </c>
      <c r="K2424" s="40">
        <v>0</v>
      </c>
      <c r="L2424" s="40">
        <v>0</v>
      </c>
      <c r="M2424" s="40">
        <v>0</v>
      </c>
      <c r="N2424" s="40">
        <v>0</v>
      </c>
      <c r="O2424" s="40">
        <v>0</v>
      </c>
      <c r="P2424" s="141">
        <f t="shared" si="175"/>
        <v>0</v>
      </c>
    </row>
    <row r="2425" spans="1:17" hidden="1" x14ac:dyDescent="0.25">
      <c r="A2425" s="255" t="str">
        <f>IF(B2425=1,A2419,"")</f>
        <v/>
      </c>
      <c r="B2425" s="39" t="str">
        <f t="shared" si="174"/>
        <v/>
      </c>
      <c r="C2425" s="138">
        <f>VLOOKUP($Y$15,CAD!$H$7:$I$31,2,0)</f>
        <v>0</v>
      </c>
      <c r="D2425" s="40">
        <v>0</v>
      </c>
      <c r="E2425" s="40">
        <v>0</v>
      </c>
      <c r="F2425" s="40">
        <v>0</v>
      </c>
      <c r="G2425" s="40">
        <v>0</v>
      </c>
      <c r="H2425" s="40">
        <v>0</v>
      </c>
      <c r="I2425" s="40">
        <v>0</v>
      </c>
      <c r="J2425" s="40">
        <v>0</v>
      </c>
      <c r="K2425" s="40">
        <v>0</v>
      </c>
      <c r="L2425" s="40">
        <v>0</v>
      </c>
      <c r="M2425" s="40">
        <v>0</v>
      </c>
      <c r="N2425" s="40">
        <v>0</v>
      </c>
      <c r="O2425" s="40">
        <v>0</v>
      </c>
      <c r="P2425" s="141">
        <f t="shared" si="175"/>
        <v>0</v>
      </c>
    </row>
    <row r="2426" spans="1:17" hidden="1" x14ac:dyDescent="0.25">
      <c r="A2426" s="255" t="str">
        <f>IF(B2426=1,A2419,"")</f>
        <v/>
      </c>
      <c r="B2426" s="39" t="str">
        <f t="shared" si="174"/>
        <v/>
      </c>
      <c r="C2426" s="138">
        <f>VLOOKUP($Y$16,CAD!$H$7:$I$31,2,0)</f>
        <v>0</v>
      </c>
      <c r="D2426" s="40">
        <v>0</v>
      </c>
      <c r="E2426" s="40">
        <v>0</v>
      </c>
      <c r="F2426" s="40">
        <v>0</v>
      </c>
      <c r="G2426" s="40">
        <v>0</v>
      </c>
      <c r="H2426" s="40">
        <v>0</v>
      </c>
      <c r="I2426" s="40">
        <v>0</v>
      </c>
      <c r="J2426" s="40">
        <v>0</v>
      </c>
      <c r="K2426" s="40">
        <v>0</v>
      </c>
      <c r="L2426" s="40">
        <v>0</v>
      </c>
      <c r="M2426" s="40">
        <v>0</v>
      </c>
      <c r="N2426" s="40">
        <v>0</v>
      </c>
      <c r="O2426" s="40">
        <v>0</v>
      </c>
      <c r="P2426" s="141">
        <f t="shared" si="175"/>
        <v>0</v>
      </c>
    </row>
    <row r="2427" spans="1:17" hidden="1" x14ac:dyDescent="0.25">
      <c r="A2427" s="255" t="str">
        <f>IF(B2427=1,A2419,"")</f>
        <v/>
      </c>
      <c r="B2427" s="39" t="str">
        <f t="shared" si="174"/>
        <v/>
      </c>
      <c r="C2427" s="138">
        <f>VLOOKUP($Y$17,CAD!$H$7:$I$31,2,0)</f>
        <v>0</v>
      </c>
      <c r="D2427" s="40">
        <v>0</v>
      </c>
      <c r="E2427" s="40">
        <v>0</v>
      </c>
      <c r="F2427" s="40">
        <v>0</v>
      </c>
      <c r="G2427" s="40">
        <v>0</v>
      </c>
      <c r="H2427" s="40">
        <v>0</v>
      </c>
      <c r="I2427" s="40">
        <v>0</v>
      </c>
      <c r="J2427" s="40">
        <v>0</v>
      </c>
      <c r="K2427" s="40">
        <v>0</v>
      </c>
      <c r="L2427" s="40">
        <v>0</v>
      </c>
      <c r="M2427" s="40">
        <v>0</v>
      </c>
      <c r="N2427" s="40">
        <v>0</v>
      </c>
      <c r="O2427" s="40">
        <v>0</v>
      </c>
      <c r="P2427" s="141">
        <f t="shared" si="175"/>
        <v>0</v>
      </c>
    </row>
    <row r="2428" spans="1:17" hidden="1" x14ac:dyDescent="0.25">
      <c r="A2428" s="255" t="str">
        <f>IF(B2428=1,A2419,"")</f>
        <v/>
      </c>
      <c r="B2428" s="39" t="str">
        <f t="shared" si="174"/>
        <v/>
      </c>
      <c r="C2428" s="138">
        <f>VLOOKUP($Y$18,CAD!$H$7:$I$31,2,0)</f>
        <v>0</v>
      </c>
      <c r="D2428" s="40">
        <v>0</v>
      </c>
      <c r="E2428" s="40">
        <v>0</v>
      </c>
      <c r="F2428" s="40">
        <v>0</v>
      </c>
      <c r="G2428" s="40">
        <v>0</v>
      </c>
      <c r="H2428" s="40">
        <v>0</v>
      </c>
      <c r="I2428" s="40">
        <v>0</v>
      </c>
      <c r="J2428" s="40">
        <v>0</v>
      </c>
      <c r="K2428" s="40">
        <v>0</v>
      </c>
      <c r="L2428" s="40">
        <v>0</v>
      </c>
      <c r="M2428" s="40">
        <v>0</v>
      </c>
      <c r="N2428" s="40">
        <v>0</v>
      </c>
      <c r="O2428" s="40">
        <v>0</v>
      </c>
      <c r="P2428" s="141">
        <f t="shared" si="175"/>
        <v>0</v>
      </c>
    </row>
    <row r="2429" spans="1:17" hidden="1" x14ac:dyDescent="0.25">
      <c r="A2429" s="255" t="str">
        <f>IF(B2429=1,A2419,"")</f>
        <v/>
      </c>
      <c r="B2429" s="39" t="str">
        <f t="shared" si="174"/>
        <v/>
      </c>
      <c r="C2429" s="138">
        <f>VLOOKUP($Y$19,CAD!$H$7:$I$31,2,0)</f>
        <v>0</v>
      </c>
      <c r="D2429" s="40">
        <v>0</v>
      </c>
      <c r="E2429" s="40">
        <v>0</v>
      </c>
      <c r="F2429" s="40">
        <v>0</v>
      </c>
      <c r="G2429" s="40">
        <v>0</v>
      </c>
      <c r="H2429" s="40">
        <v>0</v>
      </c>
      <c r="I2429" s="40">
        <v>0</v>
      </c>
      <c r="J2429" s="40">
        <v>0</v>
      </c>
      <c r="K2429" s="40">
        <v>0</v>
      </c>
      <c r="L2429" s="40">
        <v>0</v>
      </c>
      <c r="M2429" s="40">
        <v>0</v>
      </c>
      <c r="N2429" s="40">
        <v>0</v>
      </c>
      <c r="O2429" s="40">
        <v>0</v>
      </c>
      <c r="P2429" s="141">
        <f t="shared" si="175"/>
        <v>0</v>
      </c>
    </row>
    <row r="2430" spans="1:17" hidden="1" x14ac:dyDescent="0.25">
      <c r="A2430" s="255" t="str">
        <f>IF(B2430=1,A2419,"")</f>
        <v/>
      </c>
      <c r="B2430" s="39" t="str">
        <f t="shared" si="174"/>
        <v/>
      </c>
      <c r="C2430" s="138">
        <f>VLOOKUP($Y$20,CAD!$H$7:$I$31,2,0)</f>
        <v>0</v>
      </c>
      <c r="D2430" s="40">
        <v>0</v>
      </c>
      <c r="E2430" s="40">
        <v>0</v>
      </c>
      <c r="F2430" s="40">
        <v>0</v>
      </c>
      <c r="G2430" s="40">
        <v>0</v>
      </c>
      <c r="H2430" s="40">
        <v>0</v>
      </c>
      <c r="I2430" s="40">
        <v>0</v>
      </c>
      <c r="J2430" s="40">
        <v>0</v>
      </c>
      <c r="K2430" s="40">
        <v>0</v>
      </c>
      <c r="L2430" s="40">
        <v>0</v>
      </c>
      <c r="M2430" s="40">
        <v>0</v>
      </c>
      <c r="N2430" s="40">
        <v>0</v>
      </c>
      <c r="O2430" s="40">
        <v>0</v>
      </c>
      <c r="P2430" s="141">
        <f t="shared" si="175"/>
        <v>0</v>
      </c>
    </row>
    <row r="2431" spans="1:17" hidden="1" x14ac:dyDescent="0.25">
      <c r="A2431" s="255" t="str">
        <f>IF(B2431=1,A2419,"")</f>
        <v/>
      </c>
      <c r="B2431" s="39" t="str">
        <f t="shared" si="174"/>
        <v/>
      </c>
      <c r="C2431" s="138">
        <f>VLOOKUP($Y$21,CAD!$H$7:$I$31,2,0)</f>
        <v>0</v>
      </c>
      <c r="D2431" s="40">
        <v>0</v>
      </c>
      <c r="E2431" s="40">
        <v>0</v>
      </c>
      <c r="F2431" s="40">
        <v>0</v>
      </c>
      <c r="G2431" s="40">
        <v>0</v>
      </c>
      <c r="H2431" s="40">
        <v>0</v>
      </c>
      <c r="I2431" s="40">
        <v>0</v>
      </c>
      <c r="J2431" s="40">
        <v>0</v>
      </c>
      <c r="K2431" s="40">
        <v>0</v>
      </c>
      <c r="L2431" s="40">
        <v>0</v>
      </c>
      <c r="M2431" s="40">
        <v>0</v>
      </c>
      <c r="N2431" s="40">
        <v>0</v>
      </c>
      <c r="O2431" s="40">
        <v>0</v>
      </c>
      <c r="P2431" s="141">
        <f t="shared" si="175"/>
        <v>0</v>
      </c>
    </row>
    <row r="2432" spans="1:17" hidden="1" x14ac:dyDescent="0.25">
      <c r="A2432" s="255" t="str">
        <f>IF(B2432=1,A2419,"")</f>
        <v/>
      </c>
      <c r="B2432" s="39" t="str">
        <f t="shared" si="174"/>
        <v/>
      </c>
      <c r="C2432" s="138">
        <f>VLOOKUP($Y$22,CAD!$H$7:$I$31,2,0)</f>
        <v>0</v>
      </c>
      <c r="D2432" s="40">
        <v>0</v>
      </c>
      <c r="E2432" s="40">
        <v>0</v>
      </c>
      <c r="F2432" s="40">
        <v>0</v>
      </c>
      <c r="G2432" s="40">
        <v>0</v>
      </c>
      <c r="H2432" s="40">
        <v>0</v>
      </c>
      <c r="I2432" s="40">
        <v>0</v>
      </c>
      <c r="J2432" s="40">
        <v>0</v>
      </c>
      <c r="K2432" s="40">
        <v>0</v>
      </c>
      <c r="L2432" s="40">
        <v>0</v>
      </c>
      <c r="M2432" s="40">
        <v>0</v>
      </c>
      <c r="N2432" s="40">
        <v>0</v>
      </c>
      <c r="O2432" s="40">
        <v>0</v>
      </c>
      <c r="P2432" s="141">
        <f t="shared" si="175"/>
        <v>0</v>
      </c>
    </row>
    <row r="2433" spans="1:16" hidden="1" x14ac:dyDescent="0.25">
      <c r="A2433" s="255" t="str">
        <f>IF(B2433=1,A2419,"")</f>
        <v/>
      </c>
      <c r="B2433" s="39" t="str">
        <f t="shared" si="174"/>
        <v/>
      </c>
      <c r="C2433" s="138">
        <f>VLOOKUP($Y$23,CAD!$H$7:$I$31,2,0)</f>
        <v>0</v>
      </c>
      <c r="D2433" s="40">
        <v>0</v>
      </c>
      <c r="E2433" s="40">
        <v>0</v>
      </c>
      <c r="F2433" s="40">
        <v>0</v>
      </c>
      <c r="G2433" s="40">
        <v>0</v>
      </c>
      <c r="H2433" s="40">
        <v>0</v>
      </c>
      <c r="I2433" s="40">
        <v>0</v>
      </c>
      <c r="J2433" s="40">
        <v>0</v>
      </c>
      <c r="K2433" s="40">
        <v>0</v>
      </c>
      <c r="L2433" s="40">
        <v>0</v>
      </c>
      <c r="M2433" s="40">
        <v>0</v>
      </c>
      <c r="N2433" s="40">
        <v>0</v>
      </c>
      <c r="O2433" s="40">
        <v>0</v>
      </c>
      <c r="P2433" s="141">
        <f t="shared" si="175"/>
        <v>0</v>
      </c>
    </row>
    <row r="2434" spans="1:16" hidden="1" x14ac:dyDescent="0.25">
      <c r="A2434" s="255" t="str">
        <f>IF(B2434=1,A2419,"")</f>
        <v/>
      </c>
      <c r="B2434" s="39" t="str">
        <f t="shared" si="174"/>
        <v/>
      </c>
      <c r="C2434" s="138">
        <f>VLOOKUP($Y$24,CAD!$H$7:$I$31,2,0)</f>
        <v>0</v>
      </c>
      <c r="D2434" s="40">
        <v>0</v>
      </c>
      <c r="E2434" s="40">
        <v>0</v>
      </c>
      <c r="F2434" s="40">
        <v>0</v>
      </c>
      <c r="G2434" s="40">
        <v>0</v>
      </c>
      <c r="H2434" s="40">
        <v>0</v>
      </c>
      <c r="I2434" s="40">
        <v>0</v>
      </c>
      <c r="J2434" s="40">
        <v>0</v>
      </c>
      <c r="K2434" s="40">
        <v>0</v>
      </c>
      <c r="L2434" s="40">
        <v>0</v>
      </c>
      <c r="M2434" s="40">
        <v>0</v>
      </c>
      <c r="N2434" s="40">
        <v>0</v>
      </c>
      <c r="O2434" s="40">
        <v>0</v>
      </c>
      <c r="P2434" s="141">
        <f t="shared" si="175"/>
        <v>0</v>
      </c>
    </row>
    <row r="2435" spans="1:16" hidden="1" x14ac:dyDescent="0.25">
      <c r="A2435" s="255" t="str">
        <f>IF(B2435=1,A2419,"")</f>
        <v/>
      </c>
      <c r="B2435" s="39" t="str">
        <f t="shared" si="174"/>
        <v/>
      </c>
      <c r="C2435" s="138">
        <f>VLOOKUP($Y$25,CAD!$H$7:$I$31,2,0)</f>
        <v>0</v>
      </c>
      <c r="D2435" s="40">
        <v>0</v>
      </c>
      <c r="E2435" s="40">
        <v>0</v>
      </c>
      <c r="F2435" s="40">
        <v>0</v>
      </c>
      <c r="G2435" s="40">
        <v>0</v>
      </c>
      <c r="H2435" s="40">
        <v>0</v>
      </c>
      <c r="I2435" s="40">
        <v>0</v>
      </c>
      <c r="J2435" s="40">
        <v>0</v>
      </c>
      <c r="K2435" s="40">
        <v>0</v>
      </c>
      <c r="L2435" s="40">
        <v>0</v>
      </c>
      <c r="M2435" s="40">
        <v>0</v>
      </c>
      <c r="N2435" s="40">
        <v>0</v>
      </c>
      <c r="O2435" s="40">
        <v>0</v>
      </c>
      <c r="P2435" s="141">
        <f t="shared" si="175"/>
        <v>0</v>
      </c>
    </row>
    <row r="2436" spans="1:16" hidden="1" x14ac:dyDescent="0.25">
      <c r="A2436" s="255" t="str">
        <f>IF(B2436=1,A2419,"")</f>
        <v/>
      </c>
      <c r="B2436" s="39" t="str">
        <f t="shared" si="174"/>
        <v/>
      </c>
      <c r="C2436" s="138">
        <f>VLOOKUP($Y$26,CAD!$H$7:$I$31,2,0)</f>
        <v>0</v>
      </c>
      <c r="D2436" s="40">
        <v>0</v>
      </c>
      <c r="E2436" s="40">
        <v>0</v>
      </c>
      <c r="F2436" s="40">
        <v>0</v>
      </c>
      <c r="G2436" s="40">
        <v>0</v>
      </c>
      <c r="H2436" s="40">
        <v>0</v>
      </c>
      <c r="I2436" s="40">
        <v>0</v>
      </c>
      <c r="J2436" s="40">
        <v>0</v>
      </c>
      <c r="K2436" s="40">
        <v>0</v>
      </c>
      <c r="L2436" s="40">
        <v>0</v>
      </c>
      <c r="M2436" s="40">
        <v>0</v>
      </c>
      <c r="N2436" s="40">
        <v>0</v>
      </c>
      <c r="O2436" s="40">
        <v>0</v>
      </c>
      <c r="P2436" s="141">
        <f t="shared" si="175"/>
        <v>0</v>
      </c>
    </row>
    <row r="2437" spans="1:16" hidden="1" x14ac:dyDescent="0.25">
      <c r="A2437" s="255" t="str">
        <f>IF(B2437=1,A2419,"")</f>
        <v/>
      </c>
      <c r="B2437" s="39" t="str">
        <f t="shared" si="174"/>
        <v/>
      </c>
      <c r="C2437" s="138">
        <f>VLOOKUP($Y$27,CAD!$H$7:$I$31,2,0)</f>
        <v>0</v>
      </c>
      <c r="D2437" s="40">
        <v>0</v>
      </c>
      <c r="E2437" s="40">
        <v>0</v>
      </c>
      <c r="F2437" s="40">
        <v>0</v>
      </c>
      <c r="G2437" s="40">
        <v>0</v>
      </c>
      <c r="H2437" s="40">
        <v>0</v>
      </c>
      <c r="I2437" s="40">
        <v>0</v>
      </c>
      <c r="J2437" s="40">
        <v>0</v>
      </c>
      <c r="K2437" s="40">
        <v>0</v>
      </c>
      <c r="L2437" s="40">
        <v>0</v>
      </c>
      <c r="M2437" s="40">
        <v>0</v>
      </c>
      <c r="N2437" s="40">
        <v>0</v>
      </c>
      <c r="O2437" s="40">
        <v>0</v>
      </c>
      <c r="P2437" s="141">
        <f t="shared" si="175"/>
        <v>0</v>
      </c>
    </row>
    <row r="2438" spans="1:16" hidden="1" x14ac:dyDescent="0.25">
      <c r="A2438" s="255" t="str">
        <f>IF(B2438=1,A2419,"")</f>
        <v/>
      </c>
      <c r="B2438" s="39" t="str">
        <f t="shared" si="174"/>
        <v/>
      </c>
      <c r="C2438" s="138">
        <f>VLOOKUP($Y$28,CAD!$H$7:$I$31,2,0)</f>
        <v>0</v>
      </c>
      <c r="D2438" s="40">
        <v>0</v>
      </c>
      <c r="E2438" s="40">
        <v>0</v>
      </c>
      <c r="F2438" s="40">
        <v>0</v>
      </c>
      <c r="G2438" s="40">
        <v>0</v>
      </c>
      <c r="H2438" s="40">
        <v>0</v>
      </c>
      <c r="I2438" s="40">
        <v>0</v>
      </c>
      <c r="J2438" s="40">
        <v>0</v>
      </c>
      <c r="K2438" s="40">
        <v>0</v>
      </c>
      <c r="L2438" s="40">
        <v>0</v>
      </c>
      <c r="M2438" s="40">
        <v>0</v>
      </c>
      <c r="N2438" s="40">
        <v>0</v>
      </c>
      <c r="O2438" s="40">
        <v>0</v>
      </c>
      <c r="P2438" s="141">
        <f t="shared" si="175"/>
        <v>0</v>
      </c>
    </row>
    <row r="2439" spans="1:16" hidden="1" x14ac:dyDescent="0.25">
      <c r="A2439" s="255" t="str">
        <f>IF(B2439=1,A2419,"")</f>
        <v/>
      </c>
      <c r="B2439" s="39" t="str">
        <f t="shared" si="174"/>
        <v/>
      </c>
      <c r="C2439" s="138">
        <f>VLOOKUP($Y$29,CAD!$H$7:$I$31,2,0)</f>
        <v>0</v>
      </c>
      <c r="D2439" s="40">
        <v>0</v>
      </c>
      <c r="E2439" s="40">
        <v>0</v>
      </c>
      <c r="F2439" s="40">
        <v>0</v>
      </c>
      <c r="G2439" s="40">
        <v>0</v>
      </c>
      <c r="H2439" s="40">
        <v>0</v>
      </c>
      <c r="I2439" s="40">
        <v>0</v>
      </c>
      <c r="J2439" s="40">
        <v>0</v>
      </c>
      <c r="K2439" s="40">
        <v>0</v>
      </c>
      <c r="L2439" s="40">
        <v>0</v>
      </c>
      <c r="M2439" s="40">
        <v>0</v>
      </c>
      <c r="N2439" s="40">
        <v>0</v>
      </c>
      <c r="O2439" s="40">
        <v>0</v>
      </c>
      <c r="P2439" s="141">
        <f t="shared" si="175"/>
        <v>0</v>
      </c>
    </row>
    <row r="2440" spans="1:16" hidden="1" x14ac:dyDescent="0.25">
      <c r="A2440" s="255" t="str">
        <f>IF(B2440=1,A2419,"")</f>
        <v/>
      </c>
      <c r="B2440" s="39" t="str">
        <f t="shared" si="174"/>
        <v/>
      </c>
      <c r="C2440" s="138">
        <f>VLOOKUP($Y$30,CAD!$H$7:$I$31,2,0)</f>
        <v>0</v>
      </c>
      <c r="D2440" s="40">
        <v>0</v>
      </c>
      <c r="E2440" s="40">
        <v>0</v>
      </c>
      <c r="F2440" s="40">
        <v>0</v>
      </c>
      <c r="G2440" s="40">
        <v>0</v>
      </c>
      <c r="H2440" s="40">
        <v>0</v>
      </c>
      <c r="I2440" s="40">
        <v>0</v>
      </c>
      <c r="J2440" s="40">
        <v>0</v>
      </c>
      <c r="K2440" s="40">
        <v>0</v>
      </c>
      <c r="L2440" s="40">
        <v>0</v>
      </c>
      <c r="M2440" s="40">
        <v>0</v>
      </c>
      <c r="N2440" s="40">
        <v>0</v>
      </c>
      <c r="O2440" s="40">
        <v>0</v>
      </c>
      <c r="P2440" s="141">
        <f t="shared" si="175"/>
        <v>0</v>
      </c>
    </row>
    <row r="2441" spans="1:16" hidden="1" x14ac:dyDescent="0.25">
      <c r="A2441" s="255" t="str">
        <f>IF(B2441=1,A2419,"")</f>
        <v/>
      </c>
      <c r="B2441" s="39" t="str">
        <f t="shared" si="174"/>
        <v/>
      </c>
      <c r="C2441" s="138">
        <f>VLOOKUP($Y$31,CAD!$H$7:$I$31,2,0)</f>
        <v>0</v>
      </c>
      <c r="D2441" s="40">
        <v>0</v>
      </c>
      <c r="E2441" s="40">
        <v>0</v>
      </c>
      <c r="F2441" s="40">
        <v>0</v>
      </c>
      <c r="G2441" s="40">
        <v>0</v>
      </c>
      <c r="H2441" s="40">
        <v>0</v>
      </c>
      <c r="I2441" s="40">
        <v>0</v>
      </c>
      <c r="J2441" s="40">
        <v>0</v>
      </c>
      <c r="K2441" s="40">
        <v>0</v>
      </c>
      <c r="L2441" s="40">
        <v>0</v>
      </c>
      <c r="M2441" s="40">
        <v>0</v>
      </c>
      <c r="N2441" s="40">
        <v>0</v>
      </c>
      <c r="O2441" s="40">
        <v>0</v>
      </c>
      <c r="P2441" s="141">
        <f t="shared" si="175"/>
        <v>0</v>
      </c>
    </row>
    <row r="2442" spans="1:16" hidden="1" x14ac:dyDescent="0.25">
      <c r="A2442" s="255" t="str">
        <f>IF(B2442=1,A2419,"")</f>
        <v/>
      </c>
      <c r="B2442" s="39" t="str">
        <f t="shared" si="174"/>
        <v/>
      </c>
      <c r="C2442" s="138">
        <f>VLOOKUP($Y$32,CAD!$H$7:$I$31,2,0)</f>
        <v>0</v>
      </c>
      <c r="D2442" s="40">
        <v>0</v>
      </c>
      <c r="E2442" s="40">
        <v>0</v>
      </c>
      <c r="F2442" s="40">
        <v>0</v>
      </c>
      <c r="G2442" s="40">
        <v>0</v>
      </c>
      <c r="H2442" s="40">
        <v>0</v>
      </c>
      <c r="I2442" s="40">
        <v>0</v>
      </c>
      <c r="J2442" s="40">
        <v>0</v>
      </c>
      <c r="K2442" s="40">
        <v>0</v>
      </c>
      <c r="L2442" s="40">
        <v>0</v>
      </c>
      <c r="M2442" s="40">
        <v>0</v>
      </c>
      <c r="N2442" s="40">
        <v>0</v>
      </c>
      <c r="O2442" s="40">
        <v>0</v>
      </c>
      <c r="P2442" s="141">
        <f t="shared" si="175"/>
        <v>0</v>
      </c>
    </row>
    <row r="2443" spans="1:16" hidden="1" x14ac:dyDescent="0.25">
      <c r="A2443" s="255" t="str">
        <f>IF(B2443=1,A2419,"")</f>
        <v/>
      </c>
      <c r="B2443" s="39" t="str">
        <f t="shared" si="174"/>
        <v/>
      </c>
      <c r="C2443" s="138">
        <f>VLOOKUP($Y$33,CAD!$H$7:$I$31,2,0)</f>
        <v>0</v>
      </c>
      <c r="D2443" s="40">
        <v>0</v>
      </c>
      <c r="E2443" s="40">
        <v>0</v>
      </c>
      <c r="F2443" s="40">
        <v>0</v>
      </c>
      <c r="G2443" s="40">
        <v>0</v>
      </c>
      <c r="H2443" s="40">
        <v>0</v>
      </c>
      <c r="I2443" s="40">
        <v>0</v>
      </c>
      <c r="J2443" s="40">
        <v>0</v>
      </c>
      <c r="K2443" s="40">
        <v>0</v>
      </c>
      <c r="L2443" s="40">
        <v>0</v>
      </c>
      <c r="M2443" s="40">
        <v>0</v>
      </c>
      <c r="N2443" s="40">
        <v>0</v>
      </c>
      <c r="O2443" s="40">
        <v>0</v>
      </c>
      <c r="P2443" s="141">
        <f t="shared" si="175"/>
        <v>0</v>
      </c>
    </row>
    <row r="2444" spans="1:16" hidden="1" x14ac:dyDescent="0.25">
      <c r="A2444" s="255" t="str">
        <f>IF(B2444=1,A2419,"")</f>
        <v/>
      </c>
      <c r="B2444" s="39" t="str">
        <f t="shared" si="174"/>
        <v/>
      </c>
      <c r="C2444" s="138">
        <f>VLOOKUP($Y$34,CAD!$H$7:$I$31,2,0)</f>
        <v>0</v>
      </c>
      <c r="D2444" s="40">
        <v>0</v>
      </c>
      <c r="E2444" s="40">
        <v>0</v>
      </c>
      <c r="F2444" s="40">
        <v>0</v>
      </c>
      <c r="G2444" s="40">
        <v>0</v>
      </c>
      <c r="H2444" s="40">
        <v>0</v>
      </c>
      <c r="I2444" s="40">
        <v>0</v>
      </c>
      <c r="J2444" s="40">
        <v>0</v>
      </c>
      <c r="K2444" s="40">
        <v>0</v>
      </c>
      <c r="L2444" s="40">
        <v>0</v>
      </c>
      <c r="M2444" s="40">
        <v>0</v>
      </c>
      <c r="N2444" s="40">
        <v>0</v>
      </c>
      <c r="O2444" s="40">
        <v>0</v>
      </c>
      <c r="P2444" s="141">
        <f t="shared" si="175"/>
        <v>0</v>
      </c>
    </row>
    <row r="2445" spans="1:16" hidden="1" x14ac:dyDescent="0.25">
      <c r="A2445" s="255" t="str">
        <f>IF(B2445=1,A2419,"")</f>
        <v/>
      </c>
      <c r="B2445" s="39" t="str">
        <f t="shared" si="174"/>
        <v/>
      </c>
      <c r="C2445" s="137">
        <f>VLOOKUP($Y$35,CAD!$J$7:$K$31,2,0)</f>
        <v>0</v>
      </c>
      <c r="D2445" s="40">
        <v>0</v>
      </c>
      <c r="E2445" s="40">
        <v>0</v>
      </c>
      <c r="F2445" s="40">
        <v>0</v>
      </c>
      <c r="G2445" s="40">
        <v>0</v>
      </c>
      <c r="H2445" s="40">
        <v>0</v>
      </c>
      <c r="I2445" s="40">
        <v>0</v>
      </c>
      <c r="J2445" s="40">
        <v>0</v>
      </c>
      <c r="K2445" s="40">
        <v>0</v>
      </c>
      <c r="L2445" s="40">
        <v>0</v>
      </c>
      <c r="M2445" s="40">
        <v>0</v>
      </c>
      <c r="N2445" s="40">
        <v>0</v>
      </c>
      <c r="O2445" s="40">
        <v>0</v>
      </c>
      <c r="P2445" s="141">
        <f t="shared" si="175"/>
        <v>0</v>
      </c>
    </row>
    <row r="2446" spans="1:16" hidden="1" x14ac:dyDescent="0.25">
      <c r="A2446" s="255" t="str">
        <f>IF(B2446=1,A2419,"")</f>
        <v/>
      </c>
      <c r="B2446" s="39" t="str">
        <f t="shared" si="174"/>
        <v/>
      </c>
      <c r="C2446" s="137">
        <f>VLOOKUP($Y$36,CAD!$J$7:$K$31,2,0)</f>
        <v>0</v>
      </c>
      <c r="D2446" s="40">
        <v>0</v>
      </c>
      <c r="E2446" s="40">
        <v>0</v>
      </c>
      <c r="F2446" s="40">
        <v>0</v>
      </c>
      <c r="G2446" s="40">
        <v>0</v>
      </c>
      <c r="H2446" s="40">
        <v>0</v>
      </c>
      <c r="I2446" s="40">
        <v>0</v>
      </c>
      <c r="J2446" s="40">
        <v>0</v>
      </c>
      <c r="K2446" s="40">
        <v>0</v>
      </c>
      <c r="L2446" s="40">
        <v>0</v>
      </c>
      <c r="M2446" s="40">
        <v>0</v>
      </c>
      <c r="N2446" s="40">
        <v>0</v>
      </c>
      <c r="O2446" s="40">
        <v>0</v>
      </c>
      <c r="P2446" s="141">
        <f t="shared" si="175"/>
        <v>0</v>
      </c>
    </row>
    <row r="2447" spans="1:16" hidden="1" x14ac:dyDescent="0.25">
      <c r="A2447" s="255" t="str">
        <f>IF(B2447=1,A2419,"")</f>
        <v/>
      </c>
      <c r="B2447" s="39" t="str">
        <f t="shared" si="174"/>
        <v/>
      </c>
      <c r="C2447" s="137">
        <f>VLOOKUP($Y$37,CAD!$J$7:$K$31,2,0)</f>
        <v>0</v>
      </c>
      <c r="D2447" s="40">
        <v>0</v>
      </c>
      <c r="E2447" s="40">
        <v>0</v>
      </c>
      <c r="F2447" s="40">
        <v>0</v>
      </c>
      <c r="G2447" s="40">
        <v>0</v>
      </c>
      <c r="H2447" s="40">
        <v>0</v>
      </c>
      <c r="I2447" s="40">
        <v>0</v>
      </c>
      <c r="J2447" s="40">
        <v>0</v>
      </c>
      <c r="K2447" s="40">
        <v>0</v>
      </c>
      <c r="L2447" s="40">
        <v>0</v>
      </c>
      <c r="M2447" s="40">
        <v>0</v>
      </c>
      <c r="N2447" s="40">
        <v>0</v>
      </c>
      <c r="O2447" s="40">
        <v>0</v>
      </c>
      <c r="P2447" s="141">
        <f t="shared" si="175"/>
        <v>0</v>
      </c>
    </row>
    <row r="2448" spans="1:16" hidden="1" x14ac:dyDescent="0.25">
      <c r="A2448" s="255" t="str">
        <f>IF(B2448=1,A2419,"")</f>
        <v/>
      </c>
      <c r="B2448" s="39" t="str">
        <f t="shared" si="174"/>
        <v/>
      </c>
      <c r="C2448" s="137">
        <f>VLOOKUP($Y$38,CAD!$J$7:$K$31,2,0)</f>
        <v>0</v>
      </c>
      <c r="D2448" s="40">
        <v>0</v>
      </c>
      <c r="E2448" s="40">
        <v>0</v>
      </c>
      <c r="F2448" s="40">
        <v>0</v>
      </c>
      <c r="G2448" s="40">
        <v>0</v>
      </c>
      <c r="H2448" s="40">
        <v>0</v>
      </c>
      <c r="I2448" s="40">
        <v>0</v>
      </c>
      <c r="J2448" s="40">
        <v>0</v>
      </c>
      <c r="K2448" s="40">
        <v>0</v>
      </c>
      <c r="L2448" s="40">
        <v>0</v>
      </c>
      <c r="M2448" s="40">
        <v>0</v>
      </c>
      <c r="N2448" s="40">
        <v>0</v>
      </c>
      <c r="O2448" s="40">
        <v>0</v>
      </c>
      <c r="P2448" s="141">
        <f t="shared" si="175"/>
        <v>0</v>
      </c>
    </row>
    <row r="2449" spans="1:16" hidden="1" x14ac:dyDescent="0.25">
      <c r="A2449" s="255" t="str">
        <f>IF(B2449=1,A2419,"")</f>
        <v/>
      </c>
      <c r="B2449" s="39" t="str">
        <f t="shared" si="174"/>
        <v/>
      </c>
      <c r="C2449" s="137">
        <f>VLOOKUP($Y$39,CAD!$J$7:$K$31,2,0)</f>
        <v>0</v>
      </c>
      <c r="D2449" s="40">
        <v>0</v>
      </c>
      <c r="E2449" s="40">
        <v>0</v>
      </c>
      <c r="F2449" s="40">
        <v>0</v>
      </c>
      <c r="G2449" s="40">
        <v>0</v>
      </c>
      <c r="H2449" s="40">
        <v>0</v>
      </c>
      <c r="I2449" s="40">
        <v>0</v>
      </c>
      <c r="J2449" s="40">
        <v>0</v>
      </c>
      <c r="K2449" s="40">
        <v>0</v>
      </c>
      <c r="L2449" s="40">
        <v>0</v>
      </c>
      <c r="M2449" s="40">
        <v>0</v>
      </c>
      <c r="N2449" s="40">
        <v>0</v>
      </c>
      <c r="O2449" s="40">
        <v>0</v>
      </c>
      <c r="P2449" s="141">
        <f t="shared" si="175"/>
        <v>0</v>
      </c>
    </row>
    <row r="2450" spans="1:16" hidden="1" x14ac:dyDescent="0.25">
      <c r="A2450" s="255" t="str">
        <f>IF(B2450=1,A2419,"")</f>
        <v/>
      </c>
      <c r="B2450" s="39" t="str">
        <f t="shared" si="174"/>
        <v/>
      </c>
      <c r="C2450" s="137">
        <f>VLOOKUP($Y$40,CAD!$J$7:$K$31,2,0)</f>
        <v>0</v>
      </c>
      <c r="D2450" s="40">
        <v>0</v>
      </c>
      <c r="E2450" s="40">
        <v>0</v>
      </c>
      <c r="F2450" s="40">
        <v>0</v>
      </c>
      <c r="G2450" s="40">
        <v>0</v>
      </c>
      <c r="H2450" s="40">
        <v>0</v>
      </c>
      <c r="I2450" s="40">
        <v>0</v>
      </c>
      <c r="J2450" s="40">
        <v>0</v>
      </c>
      <c r="K2450" s="40">
        <v>0</v>
      </c>
      <c r="L2450" s="40">
        <v>0</v>
      </c>
      <c r="M2450" s="40">
        <v>0</v>
      </c>
      <c r="N2450" s="40">
        <v>0</v>
      </c>
      <c r="O2450" s="40">
        <v>0</v>
      </c>
      <c r="P2450" s="141">
        <f t="shared" si="175"/>
        <v>0</v>
      </c>
    </row>
    <row r="2451" spans="1:16" hidden="1" x14ac:dyDescent="0.25">
      <c r="A2451" s="255" t="str">
        <f>IF(B2451=1,A2419,"")</f>
        <v/>
      </c>
      <c r="B2451" s="39" t="str">
        <f t="shared" si="174"/>
        <v/>
      </c>
      <c r="C2451" s="137">
        <f>VLOOKUP($Y$41,CAD!$J$7:$K$31,2,0)</f>
        <v>0</v>
      </c>
      <c r="D2451" s="40">
        <v>0</v>
      </c>
      <c r="E2451" s="40">
        <v>0</v>
      </c>
      <c r="F2451" s="40">
        <v>0</v>
      </c>
      <c r="G2451" s="40">
        <v>0</v>
      </c>
      <c r="H2451" s="40">
        <v>0</v>
      </c>
      <c r="I2451" s="40">
        <v>0</v>
      </c>
      <c r="J2451" s="40">
        <v>0</v>
      </c>
      <c r="K2451" s="40">
        <v>0</v>
      </c>
      <c r="L2451" s="40">
        <v>0</v>
      </c>
      <c r="M2451" s="40">
        <v>0</v>
      </c>
      <c r="N2451" s="40">
        <v>0</v>
      </c>
      <c r="O2451" s="40">
        <v>0</v>
      </c>
      <c r="P2451" s="141">
        <f t="shared" si="175"/>
        <v>0</v>
      </c>
    </row>
    <row r="2452" spans="1:16" hidden="1" x14ac:dyDescent="0.25">
      <c r="A2452" s="255" t="str">
        <f>IF(B2452=1,A2419,"")</f>
        <v/>
      </c>
      <c r="B2452" s="39" t="str">
        <f t="shared" si="174"/>
        <v/>
      </c>
      <c r="C2452" s="137">
        <f>VLOOKUP($Y$42,CAD!$J$7:$K$31,2,0)</f>
        <v>0</v>
      </c>
      <c r="D2452" s="40">
        <v>0</v>
      </c>
      <c r="E2452" s="40">
        <v>0</v>
      </c>
      <c r="F2452" s="40">
        <v>0</v>
      </c>
      <c r="G2452" s="40">
        <v>0</v>
      </c>
      <c r="H2452" s="40">
        <v>0</v>
      </c>
      <c r="I2452" s="40">
        <v>0</v>
      </c>
      <c r="J2452" s="40">
        <v>0</v>
      </c>
      <c r="K2452" s="40">
        <v>0</v>
      </c>
      <c r="L2452" s="40">
        <v>0</v>
      </c>
      <c r="M2452" s="40">
        <v>0</v>
      </c>
      <c r="N2452" s="40">
        <v>0</v>
      </c>
      <c r="O2452" s="40">
        <v>0</v>
      </c>
      <c r="P2452" s="141">
        <f t="shared" si="175"/>
        <v>0</v>
      </c>
    </row>
    <row r="2453" spans="1:16" hidden="1" x14ac:dyDescent="0.25">
      <c r="A2453" s="255" t="str">
        <f>IF(B2453=1,A2419,"")</f>
        <v/>
      </c>
      <c r="B2453" s="39" t="str">
        <f t="shared" si="174"/>
        <v/>
      </c>
      <c r="C2453" s="137">
        <f>VLOOKUP($Y$43,CAD!$J$7:$K$31,2,0)</f>
        <v>0</v>
      </c>
      <c r="D2453" s="40">
        <v>0</v>
      </c>
      <c r="E2453" s="40">
        <v>0</v>
      </c>
      <c r="F2453" s="40">
        <v>0</v>
      </c>
      <c r="G2453" s="40">
        <v>0</v>
      </c>
      <c r="H2453" s="40">
        <v>0</v>
      </c>
      <c r="I2453" s="40">
        <v>0</v>
      </c>
      <c r="J2453" s="40">
        <v>0</v>
      </c>
      <c r="K2453" s="40">
        <v>0</v>
      </c>
      <c r="L2453" s="40">
        <v>0</v>
      </c>
      <c r="M2453" s="40">
        <v>0</v>
      </c>
      <c r="N2453" s="40">
        <v>0</v>
      </c>
      <c r="O2453" s="40">
        <v>0</v>
      </c>
      <c r="P2453" s="141">
        <f t="shared" si="175"/>
        <v>0</v>
      </c>
    </row>
    <row r="2454" spans="1:16" hidden="1" x14ac:dyDescent="0.25">
      <c r="A2454" s="255" t="str">
        <f>IF(B2454=1,A2419,"")</f>
        <v/>
      </c>
      <c r="B2454" s="39" t="str">
        <f t="shared" si="174"/>
        <v/>
      </c>
      <c r="C2454" s="137">
        <f>VLOOKUP($Y$44,CAD!$J$7:$K$31,2,0)</f>
        <v>0</v>
      </c>
      <c r="D2454" s="40">
        <v>0</v>
      </c>
      <c r="E2454" s="40">
        <v>0</v>
      </c>
      <c r="F2454" s="40">
        <v>0</v>
      </c>
      <c r="G2454" s="40">
        <v>0</v>
      </c>
      <c r="H2454" s="40">
        <v>0</v>
      </c>
      <c r="I2454" s="40">
        <v>0</v>
      </c>
      <c r="J2454" s="40">
        <v>0</v>
      </c>
      <c r="K2454" s="40">
        <v>0</v>
      </c>
      <c r="L2454" s="40">
        <v>0</v>
      </c>
      <c r="M2454" s="40">
        <v>0</v>
      </c>
      <c r="N2454" s="40">
        <v>0</v>
      </c>
      <c r="O2454" s="40">
        <v>0</v>
      </c>
      <c r="P2454" s="141">
        <f t="shared" si="175"/>
        <v>0</v>
      </c>
    </row>
    <row r="2455" spans="1:16" hidden="1" x14ac:dyDescent="0.25">
      <c r="A2455" s="255" t="str">
        <f>IF(B2455=1,A2419,"")</f>
        <v/>
      </c>
      <c r="B2455" s="39" t="str">
        <f t="shared" si="174"/>
        <v/>
      </c>
      <c r="C2455" s="137">
        <f>VLOOKUP($Y$45,CAD!$J$7:$K$31,2,0)</f>
        <v>0</v>
      </c>
      <c r="D2455" s="40">
        <v>0</v>
      </c>
      <c r="E2455" s="40">
        <v>0</v>
      </c>
      <c r="F2455" s="40">
        <v>0</v>
      </c>
      <c r="G2455" s="40">
        <v>0</v>
      </c>
      <c r="H2455" s="40">
        <v>0</v>
      </c>
      <c r="I2455" s="40">
        <v>0</v>
      </c>
      <c r="J2455" s="40">
        <v>0</v>
      </c>
      <c r="K2455" s="40">
        <v>0</v>
      </c>
      <c r="L2455" s="40">
        <v>0</v>
      </c>
      <c r="M2455" s="40">
        <v>0</v>
      </c>
      <c r="N2455" s="40">
        <v>0</v>
      </c>
      <c r="O2455" s="40">
        <v>0</v>
      </c>
      <c r="P2455" s="141">
        <f t="shared" si="175"/>
        <v>0</v>
      </c>
    </row>
    <row r="2456" spans="1:16" hidden="1" x14ac:dyDescent="0.25">
      <c r="A2456" s="255" t="str">
        <f>IF(B2456=1,A2419,"")</f>
        <v/>
      </c>
      <c r="B2456" s="39" t="str">
        <f t="shared" si="174"/>
        <v/>
      </c>
      <c r="C2456" s="137">
        <f>VLOOKUP($Y$46,CAD!$J$7:$K$31,2,0)</f>
        <v>0</v>
      </c>
      <c r="D2456" s="40">
        <v>0</v>
      </c>
      <c r="E2456" s="40">
        <v>0</v>
      </c>
      <c r="F2456" s="40">
        <v>0</v>
      </c>
      <c r="G2456" s="40">
        <v>0</v>
      </c>
      <c r="H2456" s="40">
        <v>0</v>
      </c>
      <c r="I2456" s="40">
        <v>0</v>
      </c>
      <c r="J2456" s="40">
        <v>0</v>
      </c>
      <c r="K2456" s="40">
        <v>0</v>
      </c>
      <c r="L2456" s="40">
        <v>0</v>
      </c>
      <c r="M2456" s="40">
        <v>0</v>
      </c>
      <c r="N2456" s="40">
        <v>0</v>
      </c>
      <c r="O2456" s="40">
        <v>0</v>
      </c>
      <c r="P2456" s="141">
        <f t="shared" si="175"/>
        <v>0</v>
      </c>
    </row>
    <row r="2457" spans="1:16" hidden="1" x14ac:dyDescent="0.25">
      <c r="A2457" s="255" t="str">
        <f>IF(B2457=1,A2419,"")</f>
        <v/>
      </c>
      <c r="B2457" s="39" t="str">
        <f t="shared" si="174"/>
        <v/>
      </c>
      <c r="C2457" s="137">
        <f>VLOOKUP($Y$47,CAD!$J$7:$K$31,2,0)</f>
        <v>0</v>
      </c>
      <c r="D2457" s="40">
        <v>0</v>
      </c>
      <c r="E2457" s="40">
        <v>0</v>
      </c>
      <c r="F2457" s="40">
        <v>0</v>
      </c>
      <c r="G2457" s="40">
        <v>0</v>
      </c>
      <c r="H2457" s="40">
        <v>0</v>
      </c>
      <c r="I2457" s="40">
        <v>0</v>
      </c>
      <c r="J2457" s="40">
        <v>0</v>
      </c>
      <c r="K2457" s="40">
        <v>0</v>
      </c>
      <c r="L2457" s="40">
        <v>0</v>
      </c>
      <c r="M2457" s="40">
        <v>0</v>
      </c>
      <c r="N2457" s="40">
        <v>0</v>
      </c>
      <c r="O2457" s="40">
        <v>0</v>
      </c>
      <c r="P2457" s="141">
        <f t="shared" si="175"/>
        <v>0</v>
      </c>
    </row>
    <row r="2458" spans="1:16" hidden="1" x14ac:dyDescent="0.25">
      <c r="A2458" s="255" t="str">
        <f>IF(B2458=1,A2419,"")</f>
        <v/>
      </c>
      <c r="B2458" s="39" t="str">
        <f t="shared" si="174"/>
        <v/>
      </c>
      <c r="C2458" s="137">
        <f>VLOOKUP($Y$48,CAD!$J$7:$K$31,2,0)</f>
        <v>0</v>
      </c>
      <c r="D2458" s="40">
        <v>0</v>
      </c>
      <c r="E2458" s="40">
        <v>0</v>
      </c>
      <c r="F2458" s="40">
        <v>0</v>
      </c>
      <c r="G2458" s="40">
        <v>0</v>
      </c>
      <c r="H2458" s="40">
        <v>0</v>
      </c>
      <c r="I2458" s="40">
        <v>0</v>
      </c>
      <c r="J2458" s="40">
        <v>0</v>
      </c>
      <c r="K2458" s="40">
        <v>0</v>
      </c>
      <c r="L2458" s="40">
        <v>0</v>
      </c>
      <c r="M2458" s="40">
        <v>0</v>
      </c>
      <c r="N2458" s="40">
        <v>0</v>
      </c>
      <c r="O2458" s="40">
        <v>0</v>
      </c>
      <c r="P2458" s="141">
        <f t="shared" si="175"/>
        <v>0</v>
      </c>
    </row>
    <row r="2459" spans="1:16" hidden="1" x14ac:dyDescent="0.25">
      <c r="A2459" s="255" t="str">
        <f>IF(B2459=1,A2419,"")</f>
        <v/>
      </c>
      <c r="B2459" s="39" t="str">
        <f t="shared" si="174"/>
        <v/>
      </c>
      <c r="C2459" s="137">
        <f>VLOOKUP($Y$49,CAD!$J$7:$K$31,2,0)</f>
        <v>0</v>
      </c>
      <c r="D2459" s="40">
        <v>0</v>
      </c>
      <c r="E2459" s="40">
        <v>0</v>
      </c>
      <c r="F2459" s="40">
        <v>0</v>
      </c>
      <c r="G2459" s="40">
        <v>0</v>
      </c>
      <c r="H2459" s="40">
        <v>0</v>
      </c>
      <c r="I2459" s="40">
        <v>0</v>
      </c>
      <c r="J2459" s="40">
        <v>0</v>
      </c>
      <c r="K2459" s="40">
        <v>0</v>
      </c>
      <c r="L2459" s="40">
        <v>0</v>
      </c>
      <c r="M2459" s="40">
        <v>0</v>
      </c>
      <c r="N2459" s="40">
        <v>0</v>
      </c>
      <c r="O2459" s="40">
        <v>0</v>
      </c>
      <c r="P2459" s="141">
        <f t="shared" si="175"/>
        <v>0</v>
      </c>
    </row>
    <row r="2460" spans="1:16" hidden="1" x14ac:dyDescent="0.25">
      <c r="A2460" s="255" t="str">
        <f>IF(B2460=1,A2419,"")</f>
        <v/>
      </c>
      <c r="B2460" s="39" t="str">
        <f t="shared" si="174"/>
        <v/>
      </c>
      <c r="C2460" s="137">
        <f>VLOOKUP($Y$50,CAD!$J$7:$K$31,2,0)</f>
        <v>0</v>
      </c>
      <c r="D2460" s="40">
        <v>0</v>
      </c>
      <c r="E2460" s="40">
        <v>0</v>
      </c>
      <c r="F2460" s="40">
        <v>0</v>
      </c>
      <c r="G2460" s="40">
        <v>0</v>
      </c>
      <c r="H2460" s="40">
        <v>0</v>
      </c>
      <c r="I2460" s="40">
        <v>0</v>
      </c>
      <c r="J2460" s="40">
        <v>0</v>
      </c>
      <c r="K2460" s="40">
        <v>0</v>
      </c>
      <c r="L2460" s="40">
        <v>0</v>
      </c>
      <c r="M2460" s="40">
        <v>0</v>
      </c>
      <c r="N2460" s="40">
        <v>0</v>
      </c>
      <c r="O2460" s="40">
        <v>0</v>
      </c>
      <c r="P2460" s="141">
        <f t="shared" si="175"/>
        <v>0</v>
      </c>
    </row>
    <row r="2461" spans="1:16" hidden="1" x14ac:dyDescent="0.25">
      <c r="A2461" s="255" t="str">
        <f>IF(B2461=1,A2419,"")</f>
        <v/>
      </c>
      <c r="B2461" s="39" t="str">
        <f t="shared" si="174"/>
        <v/>
      </c>
      <c r="C2461" s="137">
        <f>VLOOKUP($Y$51,CAD!$J$7:$K$31,2,0)</f>
        <v>0</v>
      </c>
      <c r="D2461" s="40">
        <v>0</v>
      </c>
      <c r="E2461" s="40">
        <v>0</v>
      </c>
      <c r="F2461" s="40">
        <v>0</v>
      </c>
      <c r="G2461" s="40">
        <v>0</v>
      </c>
      <c r="H2461" s="40">
        <v>0</v>
      </c>
      <c r="I2461" s="40">
        <v>0</v>
      </c>
      <c r="J2461" s="40">
        <v>0</v>
      </c>
      <c r="K2461" s="40">
        <v>0</v>
      </c>
      <c r="L2461" s="40">
        <v>0</v>
      </c>
      <c r="M2461" s="40">
        <v>0</v>
      </c>
      <c r="N2461" s="40">
        <v>0</v>
      </c>
      <c r="O2461" s="40">
        <v>0</v>
      </c>
      <c r="P2461" s="141">
        <f t="shared" si="175"/>
        <v>0</v>
      </c>
    </row>
    <row r="2462" spans="1:16" hidden="1" x14ac:dyDescent="0.25">
      <c r="A2462" s="255" t="str">
        <f>IF(B2462=1,A2419,"")</f>
        <v/>
      </c>
      <c r="B2462" s="39" t="str">
        <f t="shared" si="174"/>
        <v/>
      </c>
      <c r="C2462" s="137">
        <f>VLOOKUP($Y$52,CAD!$J$7:$K$31,2,0)</f>
        <v>0</v>
      </c>
      <c r="D2462" s="40">
        <v>0</v>
      </c>
      <c r="E2462" s="40">
        <v>0</v>
      </c>
      <c r="F2462" s="40">
        <v>0</v>
      </c>
      <c r="G2462" s="40">
        <v>0</v>
      </c>
      <c r="H2462" s="40">
        <v>0</v>
      </c>
      <c r="I2462" s="40">
        <v>0</v>
      </c>
      <c r="J2462" s="40">
        <v>0</v>
      </c>
      <c r="K2462" s="40">
        <v>0</v>
      </c>
      <c r="L2462" s="40">
        <v>0</v>
      </c>
      <c r="M2462" s="40">
        <v>0</v>
      </c>
      <c r="N2462" s="40">
        <v>0</v>
      </c>
      <c r="O2462" s="40">
        <v>0</v>
      </c>
      <c r="P2462" s="141">
        <f t="shared" si="175"/>
        <v>0</v>
      </c>
    </row>
    <row r="2463" spans="1:16" hidden="1" x14ac:dyDescent="0.25">
      <c r="A2463" s="255" t="str">
        <f>IF(B2463=1,A2419,"")</f>
        <v/>
      </c>
      <c r="B2463" s="39" t="str">
        <f t="shared" si="174"/>
        <v/>
      </c>
      <c r="C2463" s="137">
        <f>VLOOKUP($Y$53,CAD!$J$7:$K$31,2,0)</f>
        <v>0</v>
      </c>
      <c r="D2463" s="40">
        <v>0</v>
      </c>
      <c r="E2463" s="40">
        <v>0</v>
      </c>
      <c r="F2463" s="40">
        <v>0</v>
      </c>
      <c r="G2463" s="40">
        <v>0</v>
      </c>
      <c r="H2463" s="40">
        <v>0</v>
      </c>
      <c r="I2463" s="40">
        <v>0</v>
      </c>
      <c r="J2463" s="40">
        <v>0</v>
      </c>
      <c r="K2463" s="40">
        <v>0</v>
      </c>
      <c r="L2463" s="40">
        <v>0</v>
      </c>
      <c r="M2463" s="40">
        <v>0</v>
      </c>
      <c r="N2463" s="40">
        <v>0</v>
      </c>
      <c r="O2463" s="40">
        <v>0</v>
      </c>
      <c r="P2463" s="141">
        <f t="shared" si="175"/>
        <v>0</v>
      </c>
    </row>
    <row r="2464" spans="1:16" hidden="1" x14ac:dyDescent="0.25">
      <c r="A2464" s="255" t="str">
        <f>IF(B2464=1,A2419,"")</f>
        <v/>
      </c>
      <c r="B2464" s="39" t="str">
        <f t="shared" si="174"/>
        <v/>
      </c>
      <c r="C2464" s="137">
        <f>VLOOKUP($Y$54,CAD!$J$7:$K$31,2,0)</f>
        <v>0</v>
      </c>
      <c r="D2464" s="40">
        <v>0</v>
      </c>
      <c r="E2464" s="40">
        <v>0</v>
      </c>
      <c r="F2464" s="40">
        <v>0</v>
      </c>
      <c r="G2464" s="40">
        <v>0</v>
      </c>
      <c r="H2464" s="40">
        <v>0</v>
      </c>
      <c r="I2464" s="40">
        <v>0</v>
      </c>
      <c r="J2464" s="40">
        <v>0</v>
      </c>
      <c r="K2464" s="40">
        <v>0</v>
      </c>
      <c r="L2464" s="40">
        <v>0</v>
      </c>
      <c r="M2464" s="40">
        <v>0</v>
      </c>
      <c r="N2464" s="40">
        <v>0</v>
      </c>
      <c r="O2464" s="40">
        <v>0</v>
      </c>
      <c r="P2464" s="141">
        <f t="shared" si="175"/>
        <v>0</v>
      </c>
    </row>
    <row r="2465" spans="1:17" hidden="1" x14ac:dyDescent="0.25">
      <c r="A2465" s="255" t="str">
        <f>IF(B2465=1,A2419,"")</f>
        <v/>
      </c>
      <c r="B2465" s="39" t="str">
        <f t="shared" si="174"/>
        <v/>
      </c>
      <c r="C2465" s="137">
        <f>VLOOKUP($Y$55,CAD!$J$7:$K$31,2,0)</f>
        <v>0</v>
      </c>
      <c r="D2465" s="40">
        <v>0</v>
      </c>
      <c r="E2465" s="40">
        <v>0</v>
      </c>
      <c r="F2465" s="40">
        <v>0</v>
      </c>
      <c r="G2465" s="40">
        <v>0</v>
      </c>
      <c r="H2465" s="40">
        <v>0</v>
      </c>
      <c r="I2465" s="40">
        <v>0</v>
      </c>
      <c r="J2465" s="40">
        <v>0</v>
      </c>
      <c r="K2465" s="40">
        <v>0</v>
      </c>
      <c r="L2465" s="40">
        <v>0</v>
      </c>
      <c r="M2465" s="40">
        <v>0</v>
      </c>
      <c r="N2465" s="40">
        <v>0</v>
      </c>
      <c r="O2465" s="40">
        <v>0</v>
      </c>
      <c r="P2465" s="141">
        <f t="shared" si="175"/>
        <v>0</v>
      </c>
    </row>
    <row r="2466" spans="1:17" hidden="1" x14ac:dyDescent="0.25">
      <c r="A2466" s="255" t="str">
        <f>IF(B2466=1,A2419,"")</f>
        <v/>
      </c>
      <c r="B2466" s="39" t="str">
        <f t="shared" si="174"/>
        <v/>
      </c>
      <c r="C2466" s="137">
        <f>VLOOKUP($Y$56,CAD!$J$7:$K$31,2,0)</f>
        <v>0</v>
      </c>
      <c r="D2466" s="40">
        <v>0</v>
      </c>
      <c r="E2466" s="40">
        <v>0</v>
      </c>
      <c r="F2466" s="40">
        <v>0</v>
      </c>
      <c r="G2466" s="40">
        <v>0</v>
      </c>
      <c r="H2466" s="40">
        <v>0</v>
      </c>
      <c r="I2466" s="40">
        <v>0</v>
      </c>
      <c r="J2466" s="40">
        <v>0</v>
      </c>
      <c r="K2466" s="40">
        <v>0</v>
      </c>
      <c r="L2466" s="40">
        <v>0</v>
      </c>
      <c r="M2466" s="40">
        <v>0</v>
      </c>
      <c r="N2466" s="40">
        <v>0</v>
      </c>
      <c r="O2466" s="40">
        <v>0</v>
      </c>
      <c r="P2466" s="141">
        <f t="shared" si="175"/>
        <v>0</v>
      </c>
    </row>
    <row r="2467" spans="1:17" hidden="1" x14ac:dyDescent="0.25">
      <c r="A2467" s="255" t="str">
        <f>IF(B2467=1,A2419,"")</f>
        <v/>
      </c>
      <c r="B2467" s="39" t="str">
        <f t="shared" si="174"/>
        <v/>
      </c>
      <c r="C2467" s="137">
        <f>VLOOKUP($Y$57,CAD!$J$7:$K$31,2,0)</f>
        <v>0</v>
      </c>
      <c r="D2467" s="40">
        <v>0</v>
      </c>
      <c r="E2467" s="40">
        <v>0</v>
      </c>
      <c r="F2467" s="40">
        <v>0</v>
      </c>
      <c r="G2467" s="40">
        <v>0</v>
      </c>
      <c r="H2467" s="40">
        <v>0</v>
      </c>
      <c r="I2467" s="40">
        <v>0</v>
      </c>
      <c r="J2467" s="40">
        <v>0</v>
      </c>
      <c r="K2467" s="40">
        <v>0</v>
      </c>
      <c r="L2467" s="40">
        <v>0</v>
      </c>
      <c r="M2467" s="40">
        <v>0</v>
      </c>
      <c r="N2467" s="40">
        <v>0</v>
      </c>
      <c r="O2467" s="40">
        <v>0</v>
      </c>
      <c r="P2467" s="141">
        <f t="shared" si="175"/>
        <v>0</v>
      </c>
    </row>
    <row r="2468" spans="1:17" hidden="1" x14ac:dyDescent="0.25">
      <c r="A2468" s="255" t="str">
        <f>IF(B2468=1,A2419,"")</f>
        <v/>
      </c>
      <c r="B2468" s="39" t="str">
        <f t="shared" si="174"/>
        <v/>
      </c>
      <c r="C2468" s="137">
        <f>VLOOKUP($Y$58,CAD!$J$7:$K$31,2,0)</f>
        <v>0</v>
      </c>
      <c r="D2468" s="40">
        <v>0</v>
      </c>
      <c r="E2468" s="40">
        <v>0</v>
      </c>
      <c r="F2468" s="40">
        <v>0</v>
      </c>
      <c r="G2468" s="40">
        <v>0</v>
      </c>
      <c r="H2468" s="40">
        <v>0</v>
      </c>
      <c r="I2468" s="40">
        <v>0</v>
      </c>
      <c r="J2468" s="40">
        <v>0</v>
      </c>
      <c r="K2468" s="40">
        <v>0</v>
      </c>
      <c r="L2468" s="40">
        <v>0</v>
      </c>
      <c r="M2468" s="40">
        <v>0</v>
      </c>
      <c r="N2468" s="40">
        <v>0</v>
      </c>
      <c r="O2468" s="40">
        <v>0</v>
      </c>
      <c r="P2468" s="141">
        <f t="shared" si="175"/>
        <v>0</v>
      </c>
    </row>
    <row r="2469" spans="1:17" hidden="1" x14ac:dyDescent="0.25">
      <c r="A2469" s="255" t="str">
        <f>IF(B2469=1,A2419,"")</f>
        <v/>
      </c>
      <c r="B2469" s="39" t="str">
        <f t="shared" si="174"/>
        <v/>
      </c>
      <c r="C2469" s="137">
        <f>VLOOKUP($Y$59,CAD!$J$7:$K$31,2,0)</f>
        <v>0</v>
      </c>
      <c r="D2469" s="40">
        <v>0</v>
      </c>
      <c r="E2469" s="40">
        <v>0</v>
      </c>
      <c r="F2469" s="40">
        <v>0</v>
      </c>
      <c r="G2469" s="40">
        <v>0</v>
      </c>
      <c r="H2469" s="40">
        <v>0</v>
      </c>
      <c r="I2469" s="40">
        <v>0</v>
      </c>
      <c r="J2469" s="40">
        <v>0</v>
      </c>
      <c r="K2469" s="40">
        <v>0</v>
      </c>
      <c r="L2469" s="40">
        <v>0</v>
      </c>
      <c r="M2469" s="40">
        <v>0</v>
      </c>
      <c r="N2469" s="40">
        <v>0</v>
      </c>
      <c r="O2469" s="40">
        <v>0</v>
      </c>
      <c r="P2469" s="141">
        <f t="shared" si="175"/>
        <v>0</v>
      </c>
    </row>
    <row r="2470" spans="1:17" hidden="1" x14ac:dyDescent="0.25">
      <c r="A2470" s="255">
        <f>A2417</f>
        <v>2063</v>
      </c>
    </row>
    <row r="2471" spans="1:17" hidden="1" x14ac:dyDescent="0.25">
      <c r="A2471" s="255">
        <f>A2417</f>
        <v>2063</v>
      </c>
      <c r="C2471" s="63" t="s">
        <v>204</v>
      </c>
      <c r="D2471" s="34">
        <f>D2417-D2419</f>
        <v>0</v>
      </c>
      <c r="E2471" s="34">
        <f t="shared" ref="E2471:P2471" si="176">E2417-E2419</f>
        <v>0</v>
      </c>
      <c r="F2471" s="34">
        <f t="shared" si="176"/>
        <v>0</v>
      </c>
      <c r="G2471" s="34">
        <f t="shared" si="176"/>
        <v>0</v>
      </c>
      <c r="H2471" s="34">
        <f t="shared" si="176"/>
        <v>0</v>
      </c>
      <c r="I2471" s="34">
        <f t="shared" si="176"/>
        <v>0</v>
      </c>
      <c r="J2471" s="34">
        <f t="shared" si="176"/>
        <v>0</v>
      </c>
      <c r="K2471" s="34">
        <f t="shared" si="176"/>
        <v>0</v>
      </c>
      <c r="L2471" s="34">
        <f t="shared" si="176"/>
        <v>0</v>
      </c>
      <c r="M2471" s="34">
        <f t="shared" si="176"/>
        <v>0</v>
      </c>
      <c r="N2471" s="34">
        <f t="shared" si="176"/>
        <v>0</v>
      </c>
      <c r="O2471" s="34">
        <f t="shared" si="176"/>
        <v>0</v>
      </c>
      <c r="P2471" s="34">
        <f t="shared" si="176"/>
        <v>0</v>
      </c>
    </row>
    <row r="2472" spans="1:17" hidden="1" x14ac:dyDescent="0.25"/>
    <row r="2473" spans="1:17" ht="15" hidden="1" customHeight="1" thickBot="1" x14ac:dyDescent="0.3">
      <c r="A2473" s="255">
        <f>A2417+1</f>
        <v>2064</v>
      </c>
      <c r="B2473" s="41"/>
      <c r="C2473" s="147" t="s">
        <v>202</v>
      </c>
      <c r="D2473" s="148">
        <f>PREV_R!D2517</f>
        <v>0</v>
      </c>
      <c r="E2473" s="148">
        <f>PREV_R!E2517</f>
        <v>0</v>
      </c>
      <c r="F2473" s="148">
        <f>PREV_R!F2517</f>
        <v>0</v>
      </c>
      <c r="G2473" s="148">
        <f>PREV_R!G2517</f>
        <v>0</v>
      </c>
      <c r="H2473" s="148">
        <f>PREV_R!H2517</f>
        <v>0</v>
      </c>
      <c r="I2473" s="148">
        <f>PREV_R!I2517</f>
        <v>0</v>
      </c>
      <c r="J2473" s="148">
        <f>PREV_R!J2517</f>
        <v>0</v>
      </c>
      <c r="K2473" s="148">
        <f>PREV_R!K2517</f>
        <v>0</v>
      </c>
      <c r="L2473" s="148">
        <f>PREV_R!L2517</f>
        <v>0</v>
      </c>
      <c r="M2473" s="148">
        <f>PREV_R!M2517</f>
        <v>0</v>
      </c>
      <c r="N2473" s="148">
        <f>PREV_R!N2517</f>
        <v>0</v>
      </c>
      <c r="O2473" s="148">
        <f>PREV_R!O2517</f>
        <v>0</v>
      </c>
      <c r="P2473" s="148">
        <f>SUM(D2473:O2473)</f>
        <v>0</v>
      </c>
      <c r="Q2473" s="9"/>
    </row>
    <row r="2474" spans="1:17" ht="15" hidden="1" customHeight="1" x14ac:dyDescent="0.25">
      <c r="A2474" s="255">
        <f>A2473</f>
        <v>2064</v>
      </c>
      <c r="B2474" s="41"/>
      <c r="C2474" s="107"/>
      <c r="D2474" s="107"/>
      <c r="E2474" s="107"/>
      <c r="F2474" s="107"/>
      <c r="G2474" s="107"/>
      <c r="H2474" s="107"/>
      <c r="I2474" s="107"/>
      <c r="J2474" s="107"/>
      <c r="K2474" s="107"/>
      <c r="L2474" s="107"/>
      <c r="M2474" s="107"/>
      <c r="N2474" s="107"/>
      <c r="O2474" s="107"/>
      <c r="P2474" s="107"/>
      <c r="Q2474" s="9"/>
    </row>
    <row r="2475" spans="1:17" ht="15" hidden="1" customHeight="1" thickBot="1" x14ac:dyDescent="0.3">
      <c r="A2475" s="255">
        <f>A2473</f>
        <v>2064</v>
      </c>
      <c r="B2475" s="41"/>
      <c r="C2475" s="131" t="s">
        <v>203</v>
      </c>
      <c r="D2475" s="132">
        <f>SUM(D2476:D2525)</f>
        <v>0</v>
      </c>
      <c r="E2475" s="132">
        <f t="shared" ref="E2475:O2475" si="177">SUM(E2476:E2525)</f>
        <v>0</v>
      </c>
      <c r="F2475" s="132">
        <f t="shared" si="177"/>
        <v>0</v>
      </c>
      <c r="G2475" s="132">
        <f t="shared" si="177"/>
        <v>0</v>
      </c>
      <c r="H2475" s="132">
        <f t="shared" si="177"/>
        <v>0</v>
      </c>
      <c r="I2475" s="132">
        <f t="shared" si="177"/>
        <v>0</v>
      </c>
      <c r="J2475" s="132">
        <f t="shared" si="177"/>
        <v>0</v>
      </c>
      <c r="K2475" s="132">
        <f t="shared" si="177"/>
        <v>0</v>
      </c>
      <c r="L2475" s="132">
        <f t="shared" si="177"/>
        <v>0</v>
      </c>
      <c r="M2475" s="132">
        <f t="shared" si="177"/>
        <v>0</v>
      </c>
      <c r="N2475" s="132">
        <f t="shared" si="177"/>
        <v>0</v>
      </c>
      <c r="O2475" s="132">
        <f t="shared" si="177"/>
        <v>0</v>
      </c>
      <c r="P2475" s="132">
        <f>SUM(D2475:O2475)</f>
        <v>0</v>
      </c>
      <c r="Q2475" s="9"/>
    </row>
    <row r="2476" spans="1:17" hidden="1" x14ac:dyDescent="0.25">
      <c r="A2476" s="255" t="str">
        <f>IF(B2476=1,A2475,"")</f>
        <v/>
      </c>
      <c r="B2476" s="39" t="str">
        <f>IF(C2476&lt;&gt;0,1,"")</f>
        <v/>
      </c>
      <c r="C2476" s="138">
        <f>VLOOKUP($Y$10,CAD!$H$7:$I$31,2,0)</f>
        <v>0</v>
      </c>
      <c r="D2476" s="139">
        <v>0</v>
      </c>
      <c r="E2476" s="139">
        <v>0</v>
      </c>
      <c r="F2476" s="139">
        <v>0</v>
      </c>
      <c r="G2476" s="139">
        <v>0</v>
      </c>
      <c r="H2476" s="139">
        <v>0</v>
      </c>
      <c r="I2476" s="139">
        <v>0</v>
      </c>
      <c r="J2476" s="139">
        <v>0</v>
      </c>
      <c r="K2476" s="139">
        <v>0</v>
      </c>
      <c r="L2476" s="139">
        <v>0</v>
      </c>
      <c r="M2476" s="139">
        <v>0</v>
      </c>
      <c r="N2476" s="139">
        <v>0</v>
      </c>
      <c r="O2476" s="139">
        <v>0</v>
      </c>
      <c r="P2476" s="140">
        <f>SUM(D2476:O2476)</f>
        <v>0</v>
      </c>
    </row>
    <row r="2477" spans="1:17" hidden="1" x14ac:dyDescent="0.25">
      <c r="A2477" s="255" t="str">
        <f>IF(B2477=1,A2475,"")</f>
        <v/>
      </c>
      <c r="B2477" s="39" t="str">
        <f t="shared" ref="B2477:B2525" si="178">IF(C2477&lt;&gt;0,1,"")</f>
        <v/>
      </c>
      <c r="C2477" s="138">
        <f>VLOOKUP($Y$11,CAD!$H$7:$I$31,2,0)</f>
        <v>0</v>
      </c>
      <c r="D2477" s="40">
        <v>0</v>
      </c>
      <c r="E2477" s="40">
        <v>0</v>
      </c>
      <c r="F2477" s="40">
        <v>0</v>
      </c>
      <c r="G2477" s="40">
        <v>0</v>
      </c>
      <c r="H2477" s="40">
        <v>0</v>
      </c>
      <c r="I2477" s="40">
        <v>0</v>
      </c>
      <c r="J2477" s="40">
        <v>0</v>
      </c>
      <c r="K2477" s="40">
        <v>0</v>
      </c>
      <c r="L2477" s="40">
        <v>0</v>
      </c>
      <c r="M2477" s="40">
        <v>0</v>
      </c>
      <c r="N2477" s="40">
        <v>0</v>
      </c>
      <c r="O2477" s="40">
        <v>0</v>
      </c>
      <c r="P2477" s="141">
        <f t="shared" ref="P2477:P2525" si="179">SUM(D2477:O2477)</f>
        <v>0</v>
      </c>
    </row>
    <row r="2478" spans="1:17" hidden="1" x14ac:dyDescent="0.25">
      <c r="A2478" s="255" t="str">
        <f>IF(B2478=1,A2475,"")</f>
        <v/>
      </c>
      <c r="B2478" s="39" t="str">
        <f t="shared" si="178"/>
        <v/>
      </c>
      <c r="C2478" s="138">
        <f>VLOOKUP($Y$12,CAD!$H$7:$I$31,2,0)</f>
        <v>0</v>
      </c>
      <c r="D2478" s="40">
        <v>0</v>
      </c>
      <c r="E2478" s="40">
        <v>0</v>
      </c>
      <c r="F2478" s="40">
        <v>0</v>
      </c>
      <c r="G2478" s="40">
        <v>0</v>
      </c>
      <c r="H2478" s="40">
        <v>0</v>
      </c>
      <c r="I2478" s="40">
        <v>0</v>
      </c>
      <c r="J2478" s="40">
        <v>0</v>
      </c>
      <c r="K2478" s="40">
        <v>0</v>
      </c>
      <c r="L2478" s="40">
        <v>0</v>
      </c>
      <c r="M2478" s="40">
        <v>0</v>
      </c>
      <c r="N2478" s="40">
        <v>0</v>
      </c>
      <c r="O2478" s="40">
        <v>0</v>
      </c>
      <c r="P2478" s="141">
        <f t="shared" si="179"/>
        <v>0</v>
      </c>
    </row>
    <row r="2479" spans="1:17" hidden="1" x14ac:dyDescent="0.25">
      <c r="A2479" s="255" t="str">
        <f>IF(B2479=1,A2475,"")</f>
        <v/>
      </c>
      <c r="B2479" s="39" t="str">
        <f t="shared" si="178"/>
        <v/>
      </c>
      <c r="C2479" s="138">
        <f>VLOOKUP($Y$13,CAD!$H$7:$I$31,2,0)</f>
        <v>0</v>
      </c>
      <c r="D2479" s="40">
        <v>0</v>
      </c>
      <c r="E2479" s="40">
        <v>0</v>
      </c>
      <c r="F2479" s="40">
        <v>0</v>
      </c>
      <c r="G2479" s="40">
        <v>0</v>
      </c>
      <c r="H2479" s="40">
        <v>0</v>
      </c>
      <c r="I2479" s="40">
        <v>0</v>
      </c>
      <c r="J2479" s="40">
        <v>0</v>
      </c>
      <c r="K2479" s="40">
        <v>0</v>
      </c>
      <c r="L2479" s="40">
        <v>0</v>
      </c>
      <c r="M2479" s="40">
        <v>0</v>
      </c>
      <c r="N2479" s="40">
        <v>0</v>
      </c>
      <c r="O2479" s="40">
        <v>0</v>
      </c>
      <c r="P2479" s="141">
        <f t="shared" si="179"/>
        <v>0</v>
      </c>
    </row>
    <row r="2480" spans="1:17" hidden="1" x14ac:dyDescent="0.25">
      <c r="A2480" s="255" t="str">
        <f>IF(B2480=1,A2475,"")</f>
        <v/>
      </c>
      <c r="B2480" s="39" t="str">
        <f t="shared" si="178"/>
        <v/>
      </c>
      <c r="C2480" s="138">
        <f>VLOOKUP($Y$14,CAD!$H$7:$I$31,2,0)</f>
        <v>0</v>
      </c>
      <c r="D2480" s="40">
        <v>0</v>
      </c>
      <c r="E2480" s="40">
        <v>0</v>
      </c>
      <c r="F2480" s="40">
        <v>0</v>
      </c>
      <c r="G2480" s="40">
        <v>0</v>
      </c>
      <c r="H2480" s="40">
        <v>0</v>
      </c>
      <c r="I2480" s="40">
        <v>0</v>
      </c>
      <c r="J2480" s="40">
        <v>0</v>
      </c>
      <c r="K2480" s="40">
        <v>0</v>
      </c>
      <c r="L2480" s="40">
        <v>0</v>
      </c>
      <c r="M2480" s="40">
        <v>0</v>
      </c>
      <c r="N2480" s="40">
        <v>0</v>
      </c>
      <c r="O2480" s="40">
        <v>0</v>
      </c>
      <c r="P2480" s="141">
        <f t="shared" si="179"/>
        <v>0</v>
      </c>
    </row>
    <row r="2481" spans="1:16" hidden="1" x14ac:dyDescent="0.25">
      <c r="A2481" s="255" t="str">
        <f>IF(B2481=1,A2475,"")</f>
        <v/>
      </c>
      <c r="B2481" s="39" t="str">
        <f t="shared" si="178"/>
        <v/>
      </c>
      <c r="C2481" s="138">
        <f>VLOOKUP($Y$15,CAD!$H$7:$I$31,2,0)</f>
        <v>0</v>
      </c>
      <c r="D2481" s="40">
        <v>0</v>
      </c>
      <c r="E2481" s="40">
        <v>0</v>
      </c>
      <c r="F2481" s="40">
        <v>0</v>
      </c>
      <c r="G2481" s="40">
        <v>0</v>
      </c>
      <c r="H2481" s="40">
        <v>0</v>
      </c>
      <c r="I2481" s="40">
        <v>0</v>
      </c>
      <c r="J2481" s="40">
        <v>0</v>
      </c>
      <c r="K2481" s="40">
        <v>0</v>
      </c>
      <c r="L2481" s="40">
        <v>0</v>
      </c>
      <c r="M2481" s="40">
        <v>0</v>
      </c>
      <c r="N2481" s="40">
        <v>0</v>
      </c>
      <c r="O2481" s="40">
        <v>0</v>
      </c>
      <c r="P2481" s="141">
        <f t="shared" si="179"/>
        <v>0</v>
      </c>
    </row>
    <row r="2482" spans="1:16" hidden="1" x14ac:dyDescent="0.25">
      <c r="A2482" s="255" t="str">
        <f>IF(B2482=1,A2475,"")</f>
        <v/>
      </c>
      <c r="B2482" s="39" t="str">
        <f t="shared" si="178"/>
        <v/>
      </c>
      <c r="C2482" s="138">
        <f>VLOOKUP($Y$16,CAD!$H$7:$I$31,2,0)</f>
        <v>0</v>
      </c>
      <c r="D2482" s="40">
        <v>0</v>
      </c>
      <c r="E2482" s="40">
        <v>0</v>
      </c>
      <c r="F2482" s="40">
        <v>0</v>
      </c>
      <c r="G2482" s="40">
        <v>0</v>
      </c>
      <c r="H2482" s="40">
        <v>0</v>
      </c>
      <c r="I2482" s="40">
        <v>0</v>
      </c>
      <c r="J2482" s="40">
        <v>0</v>
      </c>
      <c r="K2482" s="40">
        <v>0</v>
      </c>
      <c r="L2482" s="40">
        <v>0</v>
      </c>
      <c r="M2482" s="40">
        <v>0</v>
      </c>
      <c r="N2482" s="40">
        <v>0</v>
      </c>
      <c r="O2482" s="40">
        <v>0</v>
      </c>
      <c r="P2482" s="141">
        <f t="shared" si="179"/>
        <v>0</v>
      </c>
    </row>
    <row r="2483" spans="1:16" hidden="1" x14ac:dyDescent="0.25">
      <c r="A2483" s="255" t="str">
        <f>IF(B2483=1,A2475,"")</f>
        <v/>
      </c>
      <c r="B2483" s="39" t="str">
        <f t="shared" si="178"/>
        <v/>
      </c>
      <c r="C2483" s="138">
        <f>VLOOKUP($Y$17,CAD!$H$7:$I$31,2,0)</f>
        <v>0</v>
      </c>
      <c r="D2483" s="40">
        <v>0</v>
      </c>
      <c r="E2483" s="40">
        <v>0</v>
      </c>
      <c r="F2483" s="40">
        <v>0</v>
      </c>
      <c r="G2483" s="40">
        <v>0</v>
      </c>
      <c r="H2483" s="40">
        <v>0</v>
      </c>
      <c r="I2483" s="40">
        <v>0</v>
      </c>
      <c r="J2483" s="40">
        <v>0</v>
      </c>
      <c r="K2483" s="40">
        <v>0</v>
      </c>
      <c r="L2483" s="40">
        <v>0</v>
      </c>
      <c r="M2483" s="40">
        <v>0</v>
      </c>
      <c r="N2483" s="40">
        <v>0</v>
      </c>
      <c r="O2483" s="40">
        <v>0</v>
      </c>
      <c r="P2483" s="141">
        <f t="shared" si="179"/>
        <v>0</v>
      </c>
    </row>
    <row r="2484" spans="1:16" hidden="1" x14ac:dyDescent="0.25">
      <c r="A2484" s="255" t="str">
        <f>IF(B2484=1,A2475,"")</f>
        <v/>
      </c>
      <c r="B2484" s="39" t="str">
        <f t="shared" si="178"/>
        <v/>
      </c>
      <c r="C2484" s="138">
        <f>VLOOKUP($Y$18,CAD!$H$7:$I$31,2,0)</f>
        <v>0</v>
      </c>
      <c r="D2484" s="40">
        <v>0</v>
      </c>
      <c r="E2484" s="40">
        <v>0</v>
      </c>
      <c r="F2484" s="40">
        <v>0</v>
      </c>
      <c r="G2484" s="40">
        <v>0</v>
      </c>
      <c r="H2484" s="40">
        <v>0</v>
      </c>
      <c r="I2484" s="40">
        <v>0</v>
      </c>
      <c r="J2484" s="40">
        <v>0</v>
      </c>
      <c r="K2484" s="40">
        <v>0</v>
      </c>
      <c r="L2484" s="40">
        <v>0</v>
      </c>
      <c r="M2484" s="40">
        <v>0</v>
      </c>
      <c r="N2484" s="40">
        <v>0</v>
      </c>
      <c r="O2484" s="40">
        <v>0</v>
      </c>
      <c r="P2484" s="141">
        <f t="shared" si="179"/>
        <v>0</v>
      </c>
    </row>
    <row r="2485" spans="1:16" hidden="1" x14ac:dyDescent="0.25">
      <c r="A2485" s="255" t="str">
        <f>IF(B2485=1,A2475,"")</f>
        <v/>
      </c>
      <c r="B2485" s="39" t="str">
        <f t="shared" si="178"/>
        <v/>
      </c>
      <c r="C2485" s="138">
        <f>VLOOKUP($Y$19,CAD!$H$7:$I$31,2,0)</f>
        <v>0</v>
      </c>
      <c r="D2485" s="40">
        <v>0</v>
      </c>
      <c r="E2485" s="40">
        <v>0</v>
      </c>
      <c r="F2485" s="40">
        <v>0</v>
      </c>
      <c r="G2485" s="40">
        <v>0</v>
      </c>
      <c r="H2485" s="40">
        <v>0</v>
      </c>
      <c r="I2485" s="40">
        <v>0</v>
      </c>
      <c r="J2485" s="40">
        <v>0</v>
      </c>
      <c r="K2485" s="40">
        <v>0</v>
      </c>
      <c r="L2485" s="40">
        <v>0</v>
      </c>
      <c r="M2485" s="40">
        <v>0</v>
      </c>
      <c r="N2485" s="40">
        <v>0</v>
      </c>
      <c r="O2485" s="40">
        <v>0</v>
      </c>
      <c r="P2485" s="141">
        <f t="shared" si="179"/>
        <v>0</v>
      </c>
    </row>
    <row r="2486" spans="1:16" hidden="1" x14ac:dyDescent="0.25">
      <c r="A2486" s="255" t="str">
        <f>IF(B2486=1,A2475,"")</f>
        <v/>
      </c>
      <c r="B2486" s="39" t="str">
        <f t="shared" si="178"/>
        <v/>
      </c>
      <c r="C2486" s="138">
        <f>VLOOKUP($Y$20,CAD!$H$7:$I$31,2,0)</f>
        <v>0</v>
      </c>
      <c r="D2486" s="40">
        <v>0</v>
      </c>
      <c r="E2486" s="40">
        <v>0</v>
      </c>
      <c r="F2486" s="40">
        <v>0</v>
      </c>
      <c r="G2486" s="40">
        <v>0</v>
      </c>
      <c r="H2486" s="40">
        <v>0</v>
      </c>
      <c r="I2486" s="40">
        <v>0</v>
      </c>
      <c r="J2486" s="40">
        <v>0</v>
      </c>
      <c r="K2486" s="40">
        <v>0</v>
      </c>
      <c r="L2486" s="40">
        <v>0</v>
      </c>
      <c r="M2486" s="40">
        <v>0</v>
      </c>
      <c r="N2486" s="40">
        <v>0</v>
      </c>
      <c r="O2486" s="40">
        <v>0</v>
      </c>
      <c r="P2486" s="141">
        <f t="shared" si="179"/>
        <v>0</v>
      </c>
    </row>
    <row r="2487" spans="1:16" hidden="1" x14ac:dyDescent="0.25">
      <c r="A2487" s="255" t="str">
        <f>IF(B2487=1,A2475,"")</f>
        <v/>
      </c>
      <c r="B2487" s="39" t="str">
        <f t="shared" si="178"/>
        <v/>
      </c>
      <c r="C2487" s="138">
        <f>VLOOKUP($Y$21,CAD!$H$7:$I$31,2,0)</f>
        <v>0</v>
      </c>
      <c r="D2487" s="40">
        <v>0</v>
      </c>
      <c r="E2487" s="40">
        <v>0</v>
      </c>
      <c r="F2487" s="40">
        <v>0</v>
      </c>
      <c r="G2487" s="40">
        <v>0</v>
      </c>
      <c r="H2487" s="40">
        <v>0</v>
      </c>
      <c r="I2487" s="40">
        <v>0</v>
      </c>
      <c r="J2487" s="40">
        <v>0</v>
      </c>
      <c r="K2487" s="40">
        <v>0</v>
      </c>
      <c r="L2487" s="40">
        <v>0</v>
      </c>
      <c r="M2487" s="40">
        <v>0</v>
      </c>
      <c r="N2487" s="40">
        <v>0</v>
      </c>
      <c r="O2487" s="40">
        <v>0</v>
      </c>
      <c r="P2487" s="141">
        <f t="shared" si="179"/>
        <v>0</v>
      </c>
    </row>
    <row r="2488" spans="1:16" hidden="1" x14ac:dyDescent="0.25">
      <c r="A2488" s="255" t="str">
        <f>IF(B2488=1,A2475,"")</f>
        <v/>
      </c>
      <c r="B2488" s="39" t="str">
        <f t="shared" si="178"/>
        <v/>
      </c>
      <c r="C2488" s="138">
        <f>VLOOKUP($Y$22,CAD!$H$7:$I$31,2,0)</f>
        <v>0</v>
      </c>
      <c r="D2488" s="40">
        <v>0</v>
      </c>
      <c r="E2488" s="40">
        <v>0</v>
      </c>
      <c r="F2488" s="40">
        <v>0</v>
      </c>
      <c r="G2488" s="40">
        <v>0</v>
      </c>
      <c r="H2488" s="40">
        <v>0</v>
      </c>
      <c r="I2488" s="40">
        <v>0</v>
      </c>
      <c r="J2488" s="40">
        <v>0</v>
      </c>
      <c r="K2488" s="40">
        <v>0</v>
      </c>
      <c r="L2488" s="40">
        <v>0</v>
      </c>
      <c r="M2488" s="40">
        <v>0</v>
      </c>
      <c r="N2488" s="40">
        <v>0</v>
      </c>
      <c r="O2488" s="40">
        <v>0</v>
      </c>
      <c r="P2488" s="141">
        <f t="shared" si="179"/>
        <v>0</v>
      </c>
    </row>
    <row r="2489" spans="1:16" hidden="1" x14ac:dyDescent="0.25">
      <c r="A2489" s="255" t="str">
        <f>IF(B2489=1,A2475,"")</f>
        <v/>
      </c>
      <c r="B2489" s="39" t="str">
        <f t="shared" si="178"/>
        <v/>
      </c>
      <c r="C2489" s="138">
        <f>VLOOKUP($Y$23,CAD!$H$7:$I$31,2,0)</f>
        <v>0</v>
      </c>
      <c r="D2489" s="40">
        <v>0</v>
      </c>
      <c r="E2489" s="40">
        <v>0</v>
      </c>
      <c r="F2489" s="40">
        <v>0</v>
      </c>
      <c r="G2489" s="40">
        <v>0</v>
      </c>
      <c r="H2489" s="40">
        <v>0</v>
      </c>
      <c r="I2489" s="40">
        <v>0</v>
      </c>
      <c r="J2489" s="40">
        <v>0</v>
      </c>
      <c r="K2489" s="40">
        <v>0</v>
      </c>
      <c r="L2489" s="40">
        <v>0</v>
      </c>
      <c r="M2489" s="40">
        <v>0</v>
      </c>
      <c r="N2489" s="40">
        <v>0</v>
      </c>
      <c r="O2489" s="40">
        <v>0</v>
      </c>
      <c r="P2489" s="141">
        <f t="shared" si="179"/>
        <v>0</v>
      </c>
    </row>
    <row r="2490" spans="1:16" hidden="1" x14ac:dyDescent="0.25">
      <c r="A2490" s="255" t="str">
        <f>IF(B2490=1,A2475,"")</f>
        <v/>
      </c>
      <c r="B2490" s="39" t="str">
        <f t="shared" si="178"/>
        <v/>
      </c>
      <c r="C2490" s="138">
        <f>VLOOKUP($Y$24,CAD!$H$7:$I$31,2,0)</f>
        <v>0</v>
      </c>
      <c r="D2490" s="40">
        <v>0</v>
      </c>
      <c r="E2490" s="40">
        <v>0</v>
      </c>
      <c r="F2490" s="40">
        <v>0</v>
      </c>
      <c r="G2490" s="40">
        <v>0</v>
      </c>
      <c r="H2490" s="40">
        <v>0</v>
      </c>
      <c r="I2490" s="40">
        <v>0</v>
      </c>
      <c r="J2490" s="40">
        <v>0</v>
      </c>
      <c r="K2490" s="40">
        <v>0</v>
      </c>
      <c r="L2490" s="40">
        <v>0</v>
      </c>
      <c r="M2490" s="40">
        <v>0</v>
      </c>
      <c r="N2490" s="40">
        <v>0</v>
      </c>
      <c r="O2490" s="40">
        <v>0</v>
      </c>
      <c r="P2490" s="141">
        <f t="shared" si="179"/>
        <v>0</v>
      </c>
    </row>
    <row r="2491" spans="1:16" hidden="1" x14ac:dyDescent="0.25">
      <c r="A2491" s="255" t="str">
        <f>IF(B2491=1,A2475,"")</f>
        <v/>
      </c>
      <c r="B2491" s="39" t="str">
        <f t="shared" si="178"/>
        <v/>
      </c>
      <c r="C2491" s="138">
        <f>VLOOKUP($Y$25,CAD!$H$7:$I$31,2,0)</f>
        <v>0</v>
      </c>
      <c r="D2491" s="40">
        <v>0</v>
      </c>
      <c r="E2491" s="40">
        <v>0</v>
      </c>
      <c r="F2491" s="40">
        <v>0</v>
      </c>
      <c r="G2491" s="40">
        <v>0</v>
      </c>
      <c r="H2491" s="40">
        <v>0</v>
      </c>
      <c r="I2491" s="40">
        <v>0</v>
      </c>
      <c r="J2491" s="40">
        <v>0</v>
      </c>
      <c r="K2491" s="40">
        <v>0</v>
      </c>
      <c r="L2491" s="40">
        <v>0</v>
      </c>
      <c r="M2491" s="40">
        <v>0</v>
      </c>
      <c r="N2491" s="40">
        <v>0</v>
      </c>
      <c r="O2491" s="40">
        <v>0</v>
      </c>
      <c r="P2491" s="141">
        <f t="shared" si="179"/>
        <v>0</v>
      </c>
    </row>
    <row r="2492" spans="1:16" hidden="1" x14ac:dyDescent="0.25">
      <c r="A2492" s="255" t="str">
        <f>IF(B2492=1,A2475,"")</f>
        <v/>
      </c>
      <c r="B2492" s="39" t="str">
        <f t="shared" si="178"/>
        <v/>
      </c>
      <c r="C2492" s="138">
        <f>VLOOKUP($Y$26,CAD!$H$7:$I$31,2,0)</f>
        <v>0</v>
      </c>
      <c r="D2492" s="40">
        <v>0</v>
      </c>
      <c r="E2492" s="40">
        <v>0</v>
      </c>
      <c r="F2492" s="40">
        <v>0</v>
      </c>
      <c r="G2492" s="40">
        <v>0</v>
      </c>
      <c r="H2492" s="40">
        <v>0</v>
      </c>
      <c r="I2492" s="40">
        <v>0</v>
      </c>
      <c r="J2492" s="40">
        <v>0</v>
      </c>
      <c r="K2492" s="40">
        <v>0</v>
      </c>
      <c r="L2492" s="40">
        <v>0</v>
      </c>
      <c r="M2492" s="40">
        <v>0</v>
      </c>
      <c r="N2492" s="40">
        <v>0</v>
      </c>
      <c r="O2492" s="40">
        <v>0</v>
      </c>
      <c r="P2492" s="141">
        <f t="shared" si="179"/>
        <v>0</v>
      </c>
    </row>
    <row r="2493" spans="1:16" hidden="1" x14ac:dyDescent="0.25">
      <c r="A2493" s="255" t="str">
        <f>IF(B2493=1,A2475,"")</f>
        <v/>
      </c>
      <c r="B2493" s="39" t="str">
        <f t="shared" si="178"/>
        <v/>
      </c>
      <c r="C2493" s="138">
        <f>VLOOKUP($Y$27,CAD!$H$7:$I$31,2,0)</f>
        <v>0</v>
      </c>
      <c r="D2493" s="40">
        <v>0</v>
      </c>
      <c r="E2493" s="40">
        <v>0</v>
      </c>
      <c r="F2493" s="40">
        <v>0</v>
      </c>
      <c r="G2493" s="40">
        <v>0</v>
      </c>
      <c r="H2493" s="40">
        <v>0</v>
      </c>
      <c r="I2493" s="40">
        <v>0</v>
      </c>
      <c r="J2493" s="40">
        <v>0</v>
      </c>
      <c r="K2493" s="40">
        <v>0</v>
      </c>
      <c r="L2493" s="40">
        <v>0</v>
      </c>
      <c r="M2493" s="40">
        <v>0</v>
      </c>
      <c r="N2493" s="40">
        <v>0</v>
      </c>
      <c r="O2493" s="40">
        <v>0</v>
      </c>
      <c r="P2493" s="141">
        <f t="shared" si="179"/>
        <v>0</v>
      </c>
    </row>
    <row r="2494" spans="1:16" hidden="1" x14ac:dyDescent="0.25">
      <c r="A2494" s="255" t="str">
        <f>IF(B2494=1,A2475,"")</f>
        <v/>
      </c>
      <c r="B2494" s="39" t="str">
        <f t="shared" si="178"/>
        <v/>
      </c>
      <c r="C2494" s="138">
        <f>VLOOKUP($Y$28,CAD!$H$7:$I$31,2,0)</f>
        <v>0</v>
      </c>
      <c r="D2494" s="40">
        <v>0</v>
      </c>
      <c r="E2494" s="40">
        <v>0</v>
      </c>
      <c r="F2494" s="40">
        <v>0</v>
      </c>
      <c r="G2494" s="40">
        <v>0</v>
      </c>
      <c r="H2494" s="40">
        <v>0</v>
      </c>
      <c r="I2494" s="40">
        <v>0</v>
      </c>
      <c r="J2494" s="40">
        <v>0</v>
      </c>
      <c r="K2494" s="40">
        <v>0</v>
      </c>
      <c r="L2494" s="40">
        <v>0</v>
      </c>
      <c r="M2494" s="40">
        <v>0</v>
      </c>
      <c r="N2494" s="40">
        <v>0</v>
      </c>
      <c r="O2494" s="40">
        <v>0</v>
      </c>
      <c r="P2494" s="141">
        <f t="shared" si="179"/>
        <v>0</v>
      </c>
    </row>
    <row r="2495" spans="1:16" hidden="1" x14ac:dyDescent="0.25">
      <c r="A2495" s="255" t="str">
        <f>IF(B2495=1,A2475,"")</f>
        <v/>
      </c>
      <c r="B2495" s="39" t="str">
        <f t="shared" si="178"/>
        <v/>
      </c>
      <c r="C2495" s="138">
        <f>VLOOKUP($Y$29,CAD!$H$7:$I$31,2,0)</f>
        <v>0</v>
      </c>
      <c r="D2495" s="40">
        <v>0</v>
      </c>
      <c r="E2495" s="40">
        <v>0</v>
      </c>
      <c r="F2495" s="40">
        <v>0</v>
      </c>
      <c r="G2495" s="40">
        <v>0</v>
      </c>
      <c r="H2495" s="40">
        <v>0</v>
      </c>
      <c r="I2495" s="40">
        <v>0</v>
      </c>
      <c r="J2495" s="40">
        <v>0</v>
      </c>
      <c r="K2495" s="40">
        <v>0</v>
      </c>
      <c r="L2495" s="40">
        <v>0</v>
      </c>
      <c r="M2495" s="40">
        <v>0</v>
      </c>
      <c r="N2495" s="40">
        <v>0</v>
      </c>
      <c r="O2495" s="40">
        <v>0</v>
      </c>
      <c r="P2495" s="141">
        <f t="shared" si="179"/>
        <v>0</v>
      </c>
    </row>
    <row r="2496" spans="1:16" hidden="1" x14ac:dyDescent="0.25">
      <c r="A2496" s="255" t="str">
        <f>IF(B2496=1,A2475,"")</f>
        <v/>
      </c>
      <c r="B2496" s="39" t="str">
        <f t="shared" si="178"/>
        <v/>
      </c>
      <c r="C2496" s="138">
        <f>VLOOKUP($Y$30,CAD!$H$7:$I$31,2,0)</f>
        <v>0</v>
      </c>
      <c r="D2496" s="40">
        <v>0</v>
      </c>
      <c r="E2496" s="40">
        <v>0</v>
      </c>
      <c r="F2496" s="40">
        <v>0</v>
      </c>
      <c r="G2496" s="40">
        <v>0</v>
      </c>
      <c r="H2496" s="40">
        <v>0</v>
      </c>
      <c r="I2496" s="40">
        <v>0</v>
      </c>
      <c r="J2496" s="40">
        <v>0</v>
      </c>
      <c r="K2496" s="40">
        <v>0</v>
      </c>
      <c r="L2496" s="40">
        <v>0</v>
      </c>
      <c r="M2496" s="40">
        <v>0</v>
      </c>
      <c r="N2496" s="40">
        <v>0</v>
      </c>
      <c r="O2496" s="40">
        <v>0</v>
      </c>
      <c r="P2496" s="141">
        <f t="shared" si="179"/>
        <v>0</v>
      </c>
    </row>
    <row r="2497" spans="1:16" hidden="1" x14ac:dyDescent="0.25">
      <c r="A2497" s="255" t="str">
        <f>IF(B2497=1,A2475,"")</f>
        <v/>
      </c>
      <c r="B2497" s="39" t="str">
        <f t="shared" si="178"/>
        <v/>
      </c>
      <c r="C2497" s="138">
        <f>VLOOKUP($Y$31,CAD!$H$7:$I$31,2,0)</f>
        <v>0</v>
      </c>
      <c r="D2497" s="40">
        <v>0</v>
      </c>
      <c r="E2497" s="40">
        <v>0</v>
      </c>
      <c r="F2497" s="40">
        <v>0</v>
      </c>
      <c r="G2497" s="40">
        <v>0</v>
      </c>
      <c r="H2497" s="40">
        <v>0</v>
      </c>
      <c r="I2497" s="40">
        <v>0</v>
      </c>
      <c r="J2497" s="40">
        <v>0</v>
      </c>
      <c r="K2497" s="40">
        <v>0</v>
      </c>
      <c r="L2497" s="40">
        <v>0</v>
      </c>
      <c r="M2497" s="40">
        <v>0</v>
      </c>
      <c r="N2497" s="40">
        <v>0</v>
      </c>
      <c r="O2497" s="40">
        <v>0</v>
      </c>
      <c r="P2497" s="141">
        <f t="shared" si="179"/>
        <v>0</v>
      </c>
    </row>
    <row r="2498" spans="1:16" hidden="1" x14ac:dyDescent="0.25">
      <c r="A2498" s="255" t="str">
        <f>IF(B2498=1,A2475,"")</f>
        <v/>
      </c>
      <c r="B2498" s="39" t="str">
        <f t="shared" si="178"/>
        <v/>
      </c>
      <c r="C2498" s="138">
        <f>VLOOKUP($Y$32,CAD!$H$7:$I$31,2,0)</f>
        <v>0</v>
      </c>
      <c r="D2498" s="40">
        <v>0</v>
      </c>
      <c r="E2498" s="40">
        <v>0</v>
      </c>
      <c r="F2498" s="40">
        <v>0</v>
      </c>
      <c r="G2498" s="40">
        <v>0</v>
      </c>
      <c r="H2498" s="40">
        <v>0</v>
      </c>
      <c r="I2498" s="40">
        <v>0</v>
      </c>
      <c r="J2498" s="40">
        <v>0</v>
      </c>
      <c r="K2498" s="40">
        <v>0</v>
      </c>
      <c r="L2498" s="40">
        <v>0</v>
      </c>
      <c r="M2498" s="40">
        <v>0</v>
      </c>
      <c r="N2498" s="40">
        <v>0</v>
      </c>
      <c r="O2498" s="40">
        <v>0</v>
      </c>
      <c r="P2498" s="141">
        <f t="shared" si="179"/>
        <v>0</v>
      </c>
    </row>
    <row r="2499" spans="1:16" hidden="1" x14ac:dyDescent="0.25">
      <c r="A2499" s="255" t="str">
        <f>IF(B2499=1,A2475,"")</f>
        <v/>
      </c>
      <c r="B2499" s="39" t="str">
        <f t="shared" si="178"/>
        <v/>
      </c>
      <c r="C2499" s="138">
        <f>VLOOKUP($Y$33,CAD!$H$7:$I$31,2,0)</f>
        <v>0</v>
      </c>
      <c r="D2499" s="40">
        <v>0</v>
      </c>
      <c r="E2499" s="40">
        <v>0</v>
      </c>
      <c r="F2499" s="40">
        <v>0</v>
      </c>
      <c r="G2499" s="40">
        <v>0</v>
      </c>
      <c r="H2499" s="40">
        <v>0</v>
      </c>
      <c r="I2499" s="40">
        <v>0</v>
      </c>
      <c r="J2499" s="40">
        <v>0</v>
      </c>
      <c r="K2499" s="40">
        <v>0</v>
      </c>
      <c r="L2499" s="40">
        <v>0</v>
      </c>
      <c r="M2499" s="40">
        <v>0</v>
      </c>
      <c r="N2499" s="40">
        <v>0</v>
      </c>
      <c r="O2499" s="40">
        <v>0</v>
      </c>
      <c r="P2499" s="141">
        <f t="shared" si="179"/>
        <v>0</v>
      </c>
    </row>
    <row r="2500" spans="1:16" hidden="1" x14ac:dyDescent="0.25">
      <c r="A2500" s="255" t="str">
        <f>IF(B2500=1,A2475,"")</f>
        <v/>
      </c>
      <c r="B2500" s="39" t="str">
        <f t="shared" si="178"/>
        <v/>
      </c>
      <c r="C2500" s="138">
        <f>VLOOKUP($Y$34,CAD!$H$7:$I$31,2,0)</f>
        <v>0</v>
      </c>
      <c r="D2500" s="40">
        <v>0</v>
      </c>
      <c r="E2500" s="40">
        <v>0</v>
      </c>
      <c r="F2500" s="40">
        <v>0</v>
      </c>
      <c r="G2500" s="40">
        <v>0</v>
      </c>
      <c r="H2500" s="40">
        <v>0</v>
      </c>
      <c r="I2500" s="40">
        <v>0</v>
      </c>
      <c r="J2500" s="40">
        <v>0</v>
      </c>
      <c r="K2500" s="40">
        <v>0</v>
      </c>
      <c r="L2500" s="40">
        <v>0</v>
      </c>
      <c r="M2500" s="40">
        <v>0</v>
      </c>
      <c r="N2500" s="40">
        <v>0</v>
      </c>
      <c r="O2500" s="40">
        <v>0</v>
      </c>
      <c r="P2500" s="141">
        <f t="shared" si="179"/>
        <v>0</v>
      </c>
    </row>
    <row r="2501" spans="1:16" hidden="1" x14ac:dyDescent="0.25">
      <c r="A2501" s="255" t="str">
        <f>IF(B2501=1,A2475,"")</f>
        <v/>
      </c>
      <c r="B2501" s="39" t="str">
        <f t="shared" si="178"/>
        <v/>
      </c>
      <c r="C2501" s="137">
        <f>VLOOKUP($Y$35,CAD!$J$7:$K$31,2,0)</f>
        <v>0</v>
      </c>
      <c r="D2501" s="40">
        <v>0</v>
      </c>
      <c r="E2501" s="40">
        <v>0</v>
      </c>
      <c r="F2501" s="40">
        <v>0</v>
      </c>
      <c r="G2501" s="40">
        <v>0</v>
      </c>
      <c r="H2501" s="40">
        <v>0</v>
      </c>
      <c r="I2501" s="40">
        <v>0</v>
      </c>
      <c r="J2501" s="40">
        <v>0</v>
      </c>
      <c r="K2501" s="40">
        <v>0</v>
      </c>
      <c r="L2501" s="40">
        <v>0</v>
      </c>
      <c r="M2501" s="40">
        <v>0</v>
      </c>
      <c r="N2501" s="40">
        <v>0</v>
      </c>
      <c r="O2501" s="40">
        <v>0</v>
      </c>
      <c r="P2501" s="141">
        <f t="shared" si="179"/>
        <v>0</v>
      </c>
    </row>
    <row r="2502" spans="1:16" hidden="1" x14ac:dyDescent="0.25">
      <c r="A2502" s="255" t="str">
        <f>IF(B2502=1,A2475,"")</f>
        <v/>
      </c>
      <c r="B2502" s="39" t="str">
        <f t="shared" si="178"/>
        <v/>
      </c>
      <c r="C2502" s="137">
        <f>VLOOKUP($Y$36,CAD!$J$7:$K$31,2,0)</f>
        <v>0</v>
      </c>
      <c r="D2502" s="40">
        <v>0</v>
      </c>
      <c r="E2502" s="40">
        <v>0</v>
      </c>
      <c r="F2502" s="40">
        <v>0</v>
      </c>
      <c r="G2502" s="40">
        <v>0</v>
      </c>
      <c r="H2502" s="40">
        <v>0</v>
      </c>
      <c r="I2502" s="40">
        <v>0</v>
      </c>
      <c r="J2502" s="40">
        <v>0</v>
      </c>
      <c r="K2502" s="40">
        <v>0</v>
      </c>
      <c r="L2502" s="40">
        <v>0</v>
      </c>
      <c r="M2502" s="40">
        <v>0</v>
      </c>
      <c r="N2502" s="40">
        <v>0</v>
      </c>
      <c r="O2502" s="40">
        <v>0</v>
      </c>
      <c r="P2502" s="141">
        <f t="shared" si="179"/>
        <v>0</v>
      </c>
    </row>
    <row r="2503" spans="1:16" hidden="1" x14ac:dyDescent="0.25">
      <c r="A2503" s="255" t="str">
        <f>IF(B2503=1,A2475,"")</f>
        <v/>
      </c>
      <c r="B2503" s="39" t="str">
        <f t="shared" si="178"/>
        <v/>
      </c>
      <c r="C2503" s="137">
        <f>VLOOKUP($Y$37,CAD!$J$7:$K$31,2,0)</f>
        <v>0</v>
      </c>
      <c r="D2503" s="40">
        <v>0</v>
      </c>
      <c r="E2503" s="40">
        <v>0</v>
      </c>
      <c r="F2503" s="40">
        <v>0</v>
      </c>
      <c r="G2503" s="40">
        <v>0</v>
      </c>
      <c r="H2503" s="40">
        <v>0</v>
      </c>
      <c r="I2503" s="40">
        <v>0</v>
      </c>
      <c r="J2503" s="40">
        <v>0</v>
      </c>
      <c r="K2503" s="40">
        <v>0</v>
      </c>
      <c r="L2503" s="40">
        <v>0</v>
      </c>
      <c r="M2503" s="40">
        <v>0</v>
      </c>
      <c r="N2503" s="40">
        <v>0</v>
      </c>
      <c r="O2503" s="40">
        <v>0</v>
      </c>
      <c r="P2503" s="141">
        <f t="shared" si="179"/>
        <v>0</v>
      </c>
    </row>
    <row r="2504" spans="1:16" hidden="1" x14ac:dyDescent="0.25">
      <c r="A2504" s="255" t="str">
        <f>IF(B2504=1,A2475,"")</f>
        <v/>
      </c>
      <c r="B2504" s="39" t="str">
        <f t="shared" si="178"/>
        <v/>
      </c>
      <c r="C2504" s="137">
        <f>VLOOKUP($Y$38,CAD!$J$7:$K$31,2,0)</f>
        <v>0</v>
      </c>
      <c r="D2504" s="40">
        <v>0</v>
      </c>
      <c r="E2504" s="40">
        <v>0</v>
      </c>
      <c r="F2504" s="40">
        <v>0</v>
      </c>
      <c r="G2504" s="40">
        <v>0</v>
      </c>
      <c r="H2504" s="40">
        <v>0</v>
      </c>
      <c r="I2504" s="40">
        <v>0</v>
      </c>
      <c r="J2504" s="40">
        <v>0</v>
      </c>
      <c r="K2504" s="40">
        <v>0</v>
      </c>
      <c r="L2504" s="40">
        <v>0</v>
      </c>
      <c r="M2504" s="40">
        <v>0</v>
      </c>
      <c r="N2504" s="40">
        <v>0</v>
      </c>
      <c r="O2504" s="40">
        <v>0</v>
      </c>
      <c r="P2504" s="141">
        <f t="shared" si="179"/>
        <v>0</v>
      </c>
    </row>
    <row r="2505" spans="1:16" hidden="1" x14ac:dyDescent="0.25">
      <c r="A2505" s="255" t="str">
        <f>IF(B2505=1,A2475,"")</f>
        <v/>
      </c>
      <c r="B2505" s="39" t="str">
        <f t="shared" si="178"/>
        <v/>
      </c>
      <c r="C2505" s="137">
        <f>VLOOKUP($Y$39,CAD!$J$7:$K$31,2,0)</f>
        <v>0</v>
      </c>
      <c r="D2505" s="40">
        <v>0</v>
      </c>
      <c r="E2505" s="40">
        <v>0</v>
      </c>
      <c r="F2505" s="40">
        <v>0</v>
      </c>
      <c r="G2505" s="40">
        <v>0</v>
      </c>
      <c r="H2505" s="40">
        <v>0</v>
      </c>
      <c r="I2505" s="40">
        <v>0</v>
      </c>
      <c r="J2505" s="40">
        <v>0</v>
      </c>
      <c r="K2505" s="40">
        <v>0</v>
      </c>
      <c r="L2505" s="40">
        <v>0</v>
      </c>
      <c r="M2505" s="40">
        <v>0</v>
      </c>
      <c r="N2505" s="40">
        <v>0</v>
      </c>
      <c r="O2505" s="40">
        <v>0</v>
      </c>
      <c r="P2505" s="141">
        <f t="shared" si="179"/>
        <v>0</v>
      </c>
    </row>
    <row r="2506" spans="1:16" hidden="1" x14ac:dyDescent="0.25">
      <c r="A2506" s="255" t="str">
        <f>IF(B2506=1,A2475,"")</f>
        <v/>
      </c>
      <c r="B2506" s="39" t="str">
        <f t="shared" si="178"/>
        <v/>
      </c>
      <c r="C2506" s="137">
        <f>VLOOKUP($Y$40,CAD!$J$7:$K$31,2,0)</f>
        <v>0</v>
      </c>
      <c r="D2506" s="40">
        <v>0</v>
      </c>
      <c r="E2506" s="40">
        <v>0</v>
      </c>
      <c r="F2506" s="40">
        <v>0</v>
      </c>
      <c r="G2506" s="40">
        <v>0</v>
      </c>
      <c r="H2506" s="40">
        <v>0</v>
      </c>
      <c r="I2506" s="40">
        <v>0</v>
      </c>
      <c r="J2506" s="40">
        <v>0</v>
      </c>
      <c r="K2506" s="40">
        <v>0</v>
      </c>
      <c r="L2506" s="40">
        <v>0</v>
      </c>
      <c r="M2506" s="40">
        <v>0</v>
      </c>
      <c r="N2506" s="40">
        <v>0</v>
      </c>
      <c r="O2506" s="40">
        <v>0</v>
      </c>
      <c r="P2506" s="141">
        <f t="shared" si="179"/>
        <v>0</v>
      </c>
    </row>
    <row r="2507" spans="1:16" hidden="1" x14ac:dyDescent="0.25">
      <c r="A2507" s="255" t="str">
        <f>IF(B2507=1,A2475,"")</f>
        <v/>
      </c>
      <c r="B2507" s="39" t="str">
        <f t="shared" si="178"/>
        <v/>
      </c>
      <c r="C2507" s="137">
        <f>VLOOKUP($Y$41,CAD!$J$7:$K$31,2,0)</f>
        <v>0</v>
      </c>
      <c r="D2507" s="40">
        <v>0</v>
      </c>
      <c r="E2507" s="40">
        <v>0</v>
      </c>
      <c r="F2507" s="40">
        <v>0</v>
      </c>
      <c r="G2507" s="40">
        <v>0</v>
      </c>
      <c r="H2507" s="40">
        <v>0</v>
      </c>
      <c r="I2507" s="40">
        <v>0</v>
      </c>
      <c r="J2507" s="40">
        <v>0</v>
      </c>
      <c r="K2507" s="40">
        <v>0</v>
      </c>
      <c r="L2507" s="40">
        <v>0</v>
      </c>
      <c r="M2507" s="40">
        <v>0</v>
      </c>
      <c r="N2507" s="40">
        <v>0</v>
      </c>
      <c r="O2507" s="40">
        <v>0</v>
      </c>
      <c r="P2507" s="141">
        <f t="shared" si="179"/>
        <v>0</v>
      </c>
    </row>
    <row r="2508" spans="1:16" hidden="1" x14ac:dyDescent="0.25">
      <c r="A2508" s="255" t="str">
        <f>IF(B2508=1,A2475,"")</f>
        <v/>
      </c>
      <c r="B2508" s="39" t="str">
        <f t="shared" si="178"/>
        <v/>
      </c>
      <c r="C2508" s="137">
        <f>VLOOKUP($Y$42,CAD!$J$7:$K$31,2,0)</f>
        <v>0</v>
      </c>
      <c r="D2508" s="40">
        <v>0</v>
      </c>
      <c r="E2508" s="40">
        <v>0</v>
      </c>
      <c r="F2508" s="40">
        <v>0</v>
      </c>
      <c r="G2508" s="40">
        <v>0</v>
      </c>
      <c r="H2508" s="40">
        <v>0</v>
      </c>
      <c r="I2508" s="40">
        <v>0</v>
      </c>
      <c r="J2508" s="40">
        <v>0</v>
      </c>
      <c r="K2508" s="40">
        <v>0</v>
      </c>
      <c r="L2508" s="40">
        <v>0</v>
      </c>
      <c r="M2508" s="40">
        <v>0</v>
      </c>
      <c r="N2508" s="40">
        <v>0</v>
      </c>
      <c r="O2508" s="40">
        <v>0</v>
      </c>
      <c r="P2508" s="141">
        <f t="shared" si="179"/>
        <v>0</v>
      </c>
    </row>
    <row r="2509" spans="1:16" hidden="1" x14ac:dyDescent="0.25">
      <c r="A2509" s="255" t="str">
        <f>IF(B2509=1,A2475,"")</f>
        <v/>
      </c>
      <c r="B2509" s="39" t="str">
        <f t="shared" si="178"/>
        <v/>
      </c>
      <c r="C2509" s="137">
        <f>VLOOKUP($Y$43,CAD!$J$7:$K$31,2,0)</f>
        <v>0</v>
      </c>
      <c r="D2509" s="40">
        <v>0</v>
      </c>
      <c r="E2509" s="40">
        <v>0</v>
      </c>
      <c r="F2509" s="40">
        <v>0</v>
      </c>
      <c r="G2509" s="40">
        <v>0</v>
      </c>
      <c r="H2509" s="40">
        <v>0</v>
      </c>
      <c r="I2509" s="40">
        <v>0</v>
      </c>
      <c r="J2509" s="40">
        <v>0</v>
      </c>
      <c r="K2509" s="40">
        <v>0</v>
      </c>
      <c r="L2509" s="40">
        <v>0</v>
      </c>
      <c r="M2509" s="40">
        <v>0</v>
      </c>
      <c r="N2509" s="40">
        <v>0</v>
      </c>
      <c r="O2509" s="40">
        <v>0</v>
      </c>
      <c r="P2509" s="141">
        <f t="shared" si="179"/>
        <v>0</v>
      </c>
    </row>
    <row r="2510" spans="1:16" hidden="1" x14ac:dyDescent="0.25">
      <c r="A2510" s="255" t="str">
        <f>IF(B2510=1,A2475,"")</f>
        <v/>
      </c>
      <c r="B2510" s="39" t="str">
        <f t="shared" si="178"/>
        <v/>
      </c>
      <c r="C2510" s="137">
        <f>VLOOKUP($Y$44,CAD!$J$7:$K$31,2,0)</f>
        <v>0</v>
      </c>
      <c r="D2510" s="40">
        <v>0</v>
      </c>
      <c r="E2510" s="40">
        <v>0</v>
      </c>
      <c r="F2510" s="40">
        <v>0</v>
      </c>
      <c r="G2510" s="40">
        <v>0</v>
      </c>
      <c r="H2510" s="40">
        <v>0</v>
      </c>
      <c r="I2510" s="40">
        <v>0</v>
      </c>
      <c r="J2510" s="40">
        <v>0</v>
      </c>
      <c r="K2510" s="40">
        <v>0</v>
      </c>
      <c r="L2510" s="40">
        <v>0</v>
      </c>
      <c r="M2510" s="40">
        <v>0</v>
      </c>
      <c r="N2510" s="40">
        <v>0</v>
      </c>
      <c r="O2510" s="40">
        <v>0</v>
      </c>
      <c r="P2510" s="141">
        <f t="shared" si="179"/>
        <v>0</v>
      </c>
    </row>
    <row r="2511" spans="1:16" hidden="1" x14ac:dyDescent="0.25">
      <c r="A2511" s="255" t="str">
        <f>IF(B2511=1,A2475,"")</f>
        <v/>
      </c>
      <c r="B2511" s="39" t="str">
        <f t="shared" si="178"/>
        <v/>
      </c>
      <c r="C2511" s="137">
        <f>VLOOKUP($Y$45,CAD!$J$7:$K$31,2,0)</f>
        <v>0</v>
      </c>
      <c r="D2511" s="40">
        <v>0</v>
      </c>
      <c r="E2511" s="40">
        <v>0</v>
      </c>
      <c r="F2511" s="40">
        <v>0</v>
      </c>
      <c r="G2511" s="40">
        <v>0</v>
      </c>
      <c r="H2511" s="40">
        <v>0</v>
      </c>
      <c r="I2511" s="40">
        <v>0</v>
      </c>
      <c r="J2511" s="40">
        <v>0</v>
      </c>
      <c r="K2511" s="40">
        <v>0</v>
      </c>
      <c r="L2511" s="40">
        <v>0</v>
      </c>
      <c r="M2511" s="40">
        <v>0</v>
      </c>
      <c r="N2511" s="40">
        <v>0</v>
      </c>
      <c r="O2511" s="40">
        <v>0</v>
      </c>
      <c r="P2511" s="141">
        <f t="shared" si="179"/>
        <v>0</v>
      </c>
    </row>
    <row r="2512" spans="1:16" hidden="1" x14ac:dyDescent="0.25">
      <c r="A2512" s="255" t="str">
        <f>IF(B2512=1,A2475,"")</f>
        <v/>
      </c>
      <c r="B2512" s="39" t="str">
        <f t="shared" si="178"/>
        <v/>
      </c>
      <c r="C2512" s="137">
        <f>VLOOKUP($Y$46,CAD!$J$7:$K$31,2,0)</f>
        <v>0</v>
      </c>
      <c r="D2512" s="40">
        <v>0</v>
      </c>
      <c r="E2512" s="40">
        <v>0</v>
      </c>
      <c r="F2512" s="40">
        <v>0</v>
      </c>
      <c r="G2512" s="40">
        <v>0</v>
      </c>
      <c r="H2512" s="40">
        <v>0</v>
      </c>
      <c r="I2512" s="40">
        <v>0</v>
      </c>
      <c r="J2512" s="40">
        <v>0</v>
      </c>
      <c r="K2512" s="40">
        <v>0</v>
      </c>
      <c r="L2512" s="40">
        <v>0</v>
      </c>
      <c r="M2512" s="40">
        <v>0</v>
      </c>
      <c r="N2512" s="40">
        <v>0</v>
      </c>
      <c r="O2512" s="40">
        <v>0</v>
      </c>
      <c r="P2512" s="141">
        <f t="shared" si="179"/>
        <v>0</v>
      </c>
    </row>
    <row r="2513" spans="1:16" hidden="1" x14ac:dyDescent="0.25">
      <c r="A2513" s="255" t="str">
        <f>IF(B2513=1,A2475,"")</f>
        <v/>
      </c>
      <c r="B2513" s="39" t="str">
        <f t="shared" si="178"/>
        <v/>
      </c>
      <c r="C2513" s="137">
        <f>VLOOKUP($Y$47,CAD!$J$7:$K$31,2,0)</f>
        <v>0</v>
      </c>
      <c r="D2513" s="40">
        <v>0</v>
      </c>
      <c r="E2513" s="40">
        <v>0</v>
      </c>
      <c r="F2513" s="40">
        <v>0</v>
      </c>
      <c r="G2513" s="40">
        <v>0</v>
      </c>
      <c r="H2513" s="40">
        <v>0</v>
      </c>
      <c r="I2513" s="40">
        <v>0</v>
      </c>
      <c r="J2513" s="40">
        <v>0</v>
      </c>
      <c r="K2513" s="40">
        <v>0</v>
      </c>
      <c r="L2513" s="40">
        <v>0</v>
      </c>
      <c r="M2513" s="40">
        <v>0</v>
      </c>
      <c r="N2513" s="40">
        <v>0</v>
      </c>
      <c r="O2513" s="40">
        <v>0</v>
      </c>
      <c r="P2513" s="141">
        <f t="shared" si="179"/>
        <v>0</v>
      </c>
    </row>
    <row r="2514" spans="1:16" hidden="1" x14ac:dyDescent="0.25">
      <c r="A2514" s="255" t="str">
        <f>IF(B2514=1,A2475,"")</f>
        <v/>
      </c>
      <c r="B2514" s="39" t="str">
        <f t="shared" si="178"/>
        <v/>
      </c>
      <c r="C2514" s="137">
        <f>VLOOKUP($Y$48,CAD!$J$7:$K$31,2,0)</f>
        <v>0</v>
      </c>
      <c r="D2514" s="40">
        <v>0</v>
      </c>
      <c r="E2514" s="40">
        <v>0</v>
      </c>
      <c r="F2514" s="40">
        <v>0</v>
      </c>
      <c r="G2514" s="40">
        <v>0</v>
      </c>
      <c r="H2514" s="40">
        <v>0</v>
      </c>
      <c r="I2514" s="40">
        <v>0</v>
      </c>
      <c r="J2514" s="40">
        <v>0</v>
      </c>
      <c r="K2514" s="40">
        <v>0</v>
      </c>
      <c r="L2514" s="40">
        <v>0</v>
      </c>
      <c r="M2514" s="40">
        <v>0</v>
      </c>
      <c r="N2514" s="40">
        <v>0</v>
      </c>
      <c r="O2514" s="40">
        <v>0</v>
      </c>
      <c r="P2514" s="141">
        <f t="shared" si="179"/>
        <v>0</v>
      </c>
    </row>
    <row r="2515" spans="1:16" hidden="1" x14ac:dyDescent="0.25">
      <c r="A2515" s="255" t="str">
        <f>IF(B2515=1,A2475,"")</f>
        <v/>
      </c>
      <c r="B2515" s="39" t="str">
        <f t="shared" si="178"/>
        <v/>
      </c>
      <c r="C2515" s="137">
        <f>VLOOKUP($Y$49,CAD!$J$7:$K$31,2,0)</f>
        <v>0</v>
      </c>
      <c r="D2515" s="40">
        <v>0</v>
      </c>
      <c r="E2515" s="40">
        <v>0</v>
      </c>
      <c r="F2515" s="40">
        <v>0</v>
      </c>
      <c r="G2515" s="40">
        <v>0</v>
      </c>
      <c r="H2515" s="40">
        <v>0</v>
      </c>
      <c r="I2515" s="40">
        <v>0</v>
      </c>
      <c r="J2515" s="40">
        <v>0</v>
      </c>
      <c r="K2515" s="40">
        <v>0</v>
      </c>
      <c r="L2515" s="40">
        <v>0</v>
      </c>
      <c r="M2515" s="40">
        <v>0</v>
      </c>
      <c r="N2515" s="40">
        <v>0</v>
      </c>
      <c r="O2515" s="40">
        <v>0</v>
      </c>
      <c r="P2515" s="141">
        <f t="shared" si="179"/>
        <v>0</v>
      </c>
    </row>
    <row r="2516" spans="1:16" hidden="1" x14ac:dyDescent="0.25">
      <c r="A2516" s="255" t="str">
        <f>IF(B2516=1,A2475,"")</f>
        <v/>
      </c>
      <c r="B2516" s="39" t="str">
        <f t="shared" si="178"/>
        <v/>
      </c>
      <c r="C2516" s="137">
        <f>VLOOKUP($Y$50,CAD!$J$7:$K$31,2,0)</f>
        <v>0</v>
      </c>
      <c r="D2516" s="40">
        <v>0</v>
      </c>
      <c r="E2516" s="40">
        <v>0</v>
      </c>
      <c r="F2516" s="40">
        <v>0</v>
      </c>
      <c r="G2516" s="40">
        <v>0</v>
      </c>
      <c r="H2516" s="40">
        <v>0</v>
      </c>
      <c r="I2516" s="40">
        <v>0</v>
      </c>
      <c r="J2516" s="40">
        <v>0</v>
      </c>
      <c r="K2516" s="40">
        <v>0</v>
      </c>
      <c r="L2516" s="40">
        <v>0</v>
      </c>
      <c r="M2516" s="40">
        <v>0</v>
      </c>
      <c r="N2516" s="40">
        <v>0</v>
      </c>
      <c r="O2516" s="40">
        <v>0</v>
      </c>
      <c r="P2516" s="141">
        <f t="shared" si="179"/>
        <v>0</v>
      </c>
    </row>
    <row r="2517" spans="1:16" hidden="1" x14ac:dyDescent="0.25">
      <c r="A2517" s="255" t="str">
        <f>IF(B2517=1,A2475,"")</f>
        <v/>
      </c>
      <c r="B2517" s="39" t="str">
        <f t="shared" si="178"/>
        <v/>
      </c>
      <c r="C2517" s="137">
        <f>VLOOKUP($Y$51,CAD!$J$7:$K$31,2,0)</f>
        <v>0</v>
      </c>
      <c r="D2517" s="40">
        <v>0</v>
      </c>
      <c r="E2517" s="40">
        <v>0</v>
      </c>
      <c r="F2517" s="40">
        <v>0</v>
      </c>
      <c r="G2517" s="40">
        <v>0</v>
      </c>
      <c r="H2517" s="40">
        <v>0</v>
      </c>
      <c r="I2517" s="40">
        <v>0</v>
      </c>
      <c r="J2517" s="40">
        <v>0</v>
      </c>
      <c r="K2517" s="40">
        <v>0</v>
      </c>
      <c r="L2517" s="40">
        <v>0</v>
      </c>
      <c r="M2517" s="40">
        <v>0</v>
      </c>
      <c r="N2517" s="40">
        <v>0</v>
      </c>
      <c r="O2517" s="40">
        <v>0</v>
      </c>
      <c r="P2517" s="141">
        <f t="shared" si="179"/>
        <v>0</v>
      </c>
    </row>
    <row r="2518" spans="1:16" hidden="1" x14ac:dyDescent="0.25">
      <c r="A2518" s="255" t="str">
        <f>IF(B2518=1,A2475,"")</f>
        <v/>
      </c>
      <c r="B2518" s="39" t="str">
        <f t="shared" si="178"/>
        <v/>
      </c>
      <c r="C2518" s="137">
        <f>VLOOKUP($Y$52,CAD!$J$7:$K$31,2,0)</f>
        <v>0</v>
      </c>
      <c r="D2518" s="40">
        <v>0</v>
      </c>
      <c r="E2518" s="40">
        <v>0</v>
      </c>
      <c r="F2518" s="40">
        <v>0</v>
      </c>
      <c r="G2518" s="40">
        <v>0</v>
      </c>
      <c r="H2518" s="40">
        <v>0</v>
      </c>
      <c r="I2518" s="40">
        <v>0</v>
      </c>
      <c r="J2518" s="40">
        <v>0</v>
      </c>
      <c r="K2518" s="40">
        <v>0</v>
      </c>
      <c r="L2518" s="40">
        <v>0</v>
      </c>
      <c r="M2518" s="40">
        <v>0</v>
      </c>
      <c r="N2518" s="40">
        <v>0</v>
      </c>
      <c r="O2518" s="40">
        <v>0</v>
      </c>
      <c r="P2518" s="141">
        <f t="shared" si="179"/>
        <v>0</v>
      </c>
    </row>
    <row r="2519" spans="1:16" hidden="1" x14ac:dyDescent="0.25">
      <c r="A2519" s="255" t="str">
        <f>IF(B2519=1,A2475,"")</f>
        <v/>
      </c>
      <c r="B2519" s="39" t="str">
        <f t="shared" si="178"/>
        <v/>
      </c>
      <c r="C2519" s="137">
        <f>VLOOKUP($Y$53,CAD!$J$7:$K$31,2,0)</f>
        <v>0</v>
      </c>
      <c r="D2519" s="40">
        <v>0</v>
      </c>
      <c r="E2519" s="40">
        <v>0</v>
      </c>
      <c r="F2519" s="40">
        <v>0</v>
      </c>
      <c r="G2519" s="40">
        <v>0</v>
      </c>
      <c r="H2519" s="40">
        <v>0</v>
      </c>
      <c r="I2519" s="40">
        <v>0</v>
      </c>
      <c r="J2519" s="40">
        <v>0</v>
      </c>
      <c r="K2519" s="40">
        <v>0</v>
      </c>
      <c r="L2519" s="40">
        <v>0</v>
      </c>
      <c r="M2519" s="40">
        <v>0</v>
      </c>
      <c r="N2519" s="40">
        <v>0</v>
      </c>
      <c r="O2519" s="40">
        <v>0</v>
      </c>
      <c r="P2519" s="141">
        <f t="shared" si="179"/>
        <v>0</v>
      </c>
    </row>
    <row r="2520" spans="1:16" hidden="1" x14ac:dyDescent="0.25">
      <c r="A2520" s="255" t="str">
        <f>IF(B2520=1,A2475,"")</f>
        <v/>
      </c>
      <c r="B2520" s="39" t="str">
        <f t="shared" si="178"/>
        <v/>
      </c>
      <c r="C2520" s="137">
        <f>VLOOKUP($Y$54,CAD!$J$7:$K$31,2,0)</f>
        <v>0</v>
      </c>
      <c r="D2520" s="40">
        <v>0</v>
      </c>
      <c r="E2520" s="40">
        <v>0</v>
      </c>
      <c r="F2520" s="40">
        <v>0</v>
      </c>
      <c r="G2520" s="40">
        <v>0</v>
      </c>
      <c r="H2520" s="40">
        <v>0</v>
      </c>
      <c r="I2520" s="40">
        <v>0</v>
      </c>
      <c r="J2520" s="40">
        <v>0</v>
      </c>
      <c r="K2520" s="40">
        <v>0</v>
      </c>
      <c r="L2520" s="40">
        <v>0</v>
      </c>
      <c r="M2520" s="40">
        <v>0</v>
      </c>
      <c r="N2520" s="40">
        <v>0</v>
      </c>
      <c r="O2520" s="40">
        <v>0</v>
      </c>
      <c r="P2520" s="141">
        <f t="shared" si="179"/>
        <v>0</v>
      </c>
    </row>
    <row r="2521" spans="1:16" hidden="1" x14ac:dyDescent="0.25">
      <c r="A2521" s="255" t="str">
        <f>IF(B2521=1,A2475,"")</f>
        <v/>
      </c>
      <c r="B2521" s="39" t="str">
        <f t="shared" si="178"/>
        <v/>
      </c>
      <c r="C2521" s="137">
        <f>VLOOKUP($Y$55,CAD!$J$7:$K$31,2,0)</f>
        <v>0</v>
      </c>
      <c r="D2521" s="40">
        <v>0</v>
      </c>
      <c r="E2521" s="40">
        <v>0</v>
      </c>
      <c r="F2521" s="40">
        <v>0</v>
      </c>
      <c r="G2521" s="40">
        <v>0</v>
      </c>
      <c r="H2521" s="40">
        <v>0</v>
      </c>
      <c r="I2521" s="40">
        <v>0</v>
      </c>
      <c r="J2521" s="40">
        <v>0</v>
      </c>
      <c r="K2521" s="40">
        <v>0</v>
      </c>
      <c r="L2521" s="40">
        <v>0</v>
      </c>
      <c r="M2521" s="40">
        <v>0</v>
      </c>
      <c r="N2521" s="40">
        <v>0</v>
      </c>
      <c r="O2521" s="40">
        <v>0</v>
      </c>
      <c r="P2521" s="141">
        <f t="shared" si="179"/>
        <v>0</v>
      </c>
    </row>
    <row r="2522" spans="1:16" hidden="1" x14ac:dyDescent="0.25">
      <c r="A2522" s="255" t="str">
        <f>IF(B2522=1,A2475,"")</f>
        <v/>
      </c>
      <c r="B2522" s="39" t="str">
        <f t="shared" si="178"/>
        <v/>
      </c>
      <c r="C2522" s="137">
        <f>VLOOKUP($Y$56,CAD!$J$7:$K$31,2,0)</f>
        <v>0</v>
      </c>
      <c r="D2522" s="40">
        <v>0</v>
      </c>
      <c r="E2522" s="40">
        <v>0</v>
      </c>
      <c r="F2522" s="40">
        <v>0</v>
      </c>
      <c r="G2522" s="40">
        <v>0</v>
      </c>
      <c r="H2522" s="40">
        <v>0</v>
      </c>
      <c r="I2522" s="40">
        <v>0</v>
      </c>
      <c r="J2522" s="40">
        <v>0</v>
      </c>
      <c r="K2522" s="40">
        <v>0</v>
      </c>
      <c r="L2522" s="40">
        <v>0</v>
      </c>
      <c r="M2522" s="40">
        <v>0</v>
      </c>
      <c r="N2522" s="40">
        <v>0</v>
      </c>
      <c r="O2522" s="40">
        <v>0</v>
      </c>
      <c r="P2522" s="141">
        <f t="shared" si="179"/>
        <v>0</v>
      </c>
    </row>
    <row r="2523" spans="1:16" hidden="1" x14ac:dyDescent="0.25">
      <c r="A2523" s="255" t="str">
        <f>IF(B2523=1,A2475,"")</f>
        <v/>
      </c>
      <c r="B2523" s="39" t="str">
        <f t="shared" si="178"/>
        <v/>
      </c>
      <c r="C2523" s="137">
        <f>VLOOKUP($Y$57,CAD!$J$7:$K$31,2,0)</f>
        <v>0</v>
      </c>
      <c r="D2523" s="40">
        <v>0</v>
      </c>
      <c r="E2523" s="40">
        <v>0</v>
      </c>
      <c r="F2523" s="40">
        <v>0</v>
      </c>
      <c r="G2523" s="40">
        <v>0</v>
      </c>
      <c r="H2523" s="40">
        <v>0</v>
      </c>
      <c r="I2523" s="40">
        <v>0</v>
      </c>
      <c r="J2523" s="40">
        <v>0</v>
      </c>
      <c r="K2523" s="40">
        <v>0</v>
      </c>
      <c r="L2523" s="40">
        <v>0</v>
      </c>
      <c r="M2523" s="40">
        <v>0</v>
      </c>
      <c r="N2523" s="40">
        <v>0</v>
      </c>
      <c r="O2523" s="40">
        <v>0</v>
      </c>
      <c r="P2523" s="141">
        <f t="shared" si="179"/>
        <v>0</v>
      </c>
    </row>
    <row r="2524" spans="1:16" hidden="1" x14ac:dyDescent="0.25">
      <c r="A2524" s="255" t="str">
        <f>IF(B2524=1,A2475,"")</f>
        <v/>
      </c>
      <c r="B2524" s="39" t="str">
        <f t="shared" si="178"/>
        <v/>
      </c>
      <c r="C2524" s="137">
        <f>VLOOKUP($Y$58,CAD!$J$7:$K$31,2,0)</f>
        <v>0</v>
      </c>
      <c r="D2524" s="40">
        <v>0</v>
      </c>
      <c r="E2524" s="40">
        <v>0</v>
      </c>
      <c r="F2524" s="40">
        <v>0</v>
      </c>
      <c r="G2524" s="40">
        <v>0</v>
      </c>
      <c r="H2524" s="40">
        <v>0</v>
      </c>
      <c r="I2524" s="40">
        <v>0</v>
      </c>
      <c r="J2524" s="40">
        <v>0</v>
      </c>
      <c r="K2524" s="40">
        <v>0</v>
      </c>
      <c r="L2524" s="40">
        <v>0</v>
      </c>
      <c r="M2524" s="40">
        <v>0</v>
      </c>
      <c r="N2524" s="40">
        <v>0</v>
      </c>
      <c r="O2524" s="40">
        <v>0</v>
      </c>
      <c r="P2524" s="141">
        <f t="shared" si="179"/>
        <v>0</v>
      </c>
    </row>
    <row r="2525" spans="1:16" hidden="1" x14ac:dyDescent="0.25">
      <c r="A2525" s="255" t="str">
        <f>IF(B2525=1,A2475,"")</f>
        <v/>
      </c>
      <c r="B2525" s="39" t="str">
        <f t="shared" si="178"/>
        <v/>
      </c>
      <c r="C2525" s="137">
        <f>VLOOKUP($Y$59,CAD!$J$7:$K$31,2,0)</f>
        <v>0</v>
      </c>
      <c r="D2525" s="40">
        <v>0</v>
      </c>
      <c r="E2525" s="40">
        <v>0</v>
      </c>
      <c r="F2525" s="40">
        <v>0</v>
      </c>
      <c r="G2525" s="40">
        <v>0</v>
      </c>
      <c r="H2525" s="40">
        <v>0</v>
      </c>
      <c r="I2525" s="40">
        <v>0</v>
      </c>
      <c r="J2525" s="40">
        <v>0</v>
      </c>
      <c r="K2525" s="40">
        <v>0</v>
      </c>
      <c r="L2525" s="40">
        <v>0</v>
      </c>
      <c r="M2525" s="40">
        <v>0</v>
      </c>
      <c r="N2525" s="40">
        <v>0</v>
      </c>
      <c r="O2525" s="40">
        <v>0</v>
      </c>
      <c r="P2525" s="141">
        <f t="shared" si="179"/>
        <v>0</v>
      </c>
    </row>
    <row r="2526" spans="1:16" hidden="1" x14ac:dyDescent="0.25">
      <c r="A2526" s="255">
        <f>A2473</f>
        <v>2064</v>
      </c>
    </row>
    <row r="2527" spans="1:16" hidden="1" x14ac:dyDescent="0.25">
      <c r="A2527" s="255">
        <f>A2473</f>
        <v>2064</v>
      </c>
      <c r="C2527" s="63" t="s">
        <v>204</v>
      </c>
      <c r="D2527" s="34">
        <f>D2473-D2475</f>
        <v>0</v>
      </c>
      <c r="E2527" s="34">
        <f t="shared" ref="E2527:P2527" si="180">E2473-E2475</f>
        <v>0</v>
      </c>
      <c r="F2527" s="34">
        <f t="shared" si="180"/>
        <v>0</v>
      </c>
      <c r="G2527" s="34">
        <f t="shared" si="180"/>
        <v>0</v>
      </c>
      <c r="H2527" s="34">
        <f t="shared" si="180"/>
        <v>0</v>
      </c>
      <c r="I2527" s="34">
        <f t="shared" si="180"/>
        <v>0</v>
      </c>
      <c r="J2527" s="34">
        <f t="shared" si="180"/>
        <v>0</v>
      </c>
      <c r="K2527" s="34">
        <f t="shared" si="180"/>
        <v>0</v>
      </c>
      <c r="L2527" s="34">
        <f t="shared" si="180"/>
        <v>0</v>
      </c>
      <c r="M2527" s="34">
        <f t="shared" si="180"/>
        <v>0</v>
      </c>
      <c r="N2527" s="34">
        <f t="shared" si="180"/>
        <v>0</v>
      </c>
      <c r="O2527" s="34">
        <f t="shared" si="180"/>
        <v>0</v>
      </c>
      <c r="P2527" s="34">
        <f t="shared" si="180"/>
        <v>0</v>
      </c>
    </row>
    <row r="2528" spans="1:16" hidden="1" x14ac:dyDescent="0.25"/>
    <row r="2529" spans="1:17" ht="15" hidden="1" customHeight="1" thickBot="1" x14ac:dyDescent="0.3">
      <c r="A2529" s="255">
        <f>A2473+1</f>
        <v>2065</v>
      </c>
      <c r="B2529" s="41"/>
      <c r="C2529" s="147" t="s">
        <v>202</v>
      </c>
      <c r="D2529" s="148">
        <f>PREV_R!D2574</f>
        <v>0</v>
      </c>
      <c r="E2529" s="148">
        <f>PREV_R!E2574</f>
        <v>0</v>
      </c>
      <c r="F2529" s="148">
        <f>PREV_R!F2574</f>
        <v>0</v>
      </c>
      <c r="G2529" s="148">
        <f>PREV_R!G2574</f>
        <v>0</v>
      </c>
      <c r="H2529" s="148">
        <f>PREV_R!H2574</f>
        <v>0</v>
      </c>
      <c r="I2529" s="148">
        <f>PREV_R!I2574</f>
        <v>0</v>
      </c>
      <c r="J2529" s="148">
        <f>PREV_R!J2574</f>
        <v>0</v>
      </c>
      <c r="K2529" s="148">
        <f>PREV_R!K2574</f>
        <v>0</v>
      </c>
      <c r="L2529" s="148">
        <f>PREV_R!L2574</f>
        <v>0</v>
      </c>
      <c r="M2529" s="148">
        <f>PREV_R!M2574</f>
        <v>0</v>
      </c>
      <c r="N2529" s="148">
        <f>PREV_R!N2574</f>
        <v>0</v>
      </c>
      <c r="O2529" s="148">
        <f>PREV_R!O2574</f>
        <v>0</v>
      </c>
      <c r="P2529" s="148">
        <f>SUM(D2529:O2529)</f>
        <v>0</v>
      </c>
      <c r="Q2529" s="9"/>
    </row>
    <row r="2530" spans="1:17" ht="15" hidden="1" customHeight="1" x14ac:dyDescent="0.25">
      <c r="A2530" s="255">
        <f>A2529</f>
        <v>2065</v>
      </c>
      <c r="B2530" s="41"/>
      <c r="C2530" s="107"/>
      <c r="D2530" s="107"/>
      <c r="E2530" s="107"/>
      <c r="F2530" s="107"/>
      <c r="G2530" s="107"/>
      <c r="H2530" s="107"/>
      <c r="I2530" s="107"/>
      <c r="J2530" s="107"/>
      <c r="K2530" s="107"/>
      <c r="L2530" s="107"/>
      <c r="M2530" s="107"/>
      <c r="N2530" s="107"/>
      <c r="O2530" s="107"/>
      <c r="P2530" s="107"/>
      <c r="Q2530" s="9"/>
    </row>
    <row r="2531" spans="1:17" ht="15" hidden="1" customHeight="1" thickBot="1" x14ac:dyDescent="0.3">
      <c r="A2531" s="255">
        <f>A2529</f>
        <v>2065</v>
      </c>
      <c r="B2531" s="41"/>
      <c r="C2531" s="131" t="s">
        <v>203</v>
      </c>
      <c r="D2531" s="132">
        <f>SUM(D2532:D2581)</f>
        <v>0</v>
      </c>
      <c r="E2531" s="132">
        <f t="shared" ref="E2531:O2531" si="181">SUM(E2532:E2581)</f>
        <v>0</v>
      </c>
      <c r="F2531" s="132">
        <f t="shared" si="181"/>
        <v>0</v>
      </c>
      <c r="G2531" s="132">
        <f t="shared" si="181"/>
        <v>0</v>
      </c>
      <c r="H2531" s="132">
        <f t="shared" si="181"/>
        <v>0</v>
      </c>
      <c r="I2531" s="132">
        <f t="shared" si="181"/>
        <v>0</v>
      </c>
      <c r="J2531" s="132">
        <f t="shared" si="181"/>
        <v>0</v>
      </c>
      <c r="K2531" s="132">
        <f t="shared" si="181"/>
        <v>0</v>
      </c>
      <c r="L2531" s="132">
        <f t="shared" si="181"/>
        <v>0</v>
      </c>
      <c r="M2531" s="132">
        <f t="shared" si="181"/>
        <v>0</v>
      </c>
      <c r="N2531" s="132">
        <f t="shared" si="181"/>
        <v>0</v>
      </c>
      <c r="O2531" s="132">
        <f t="shared" si="181"/>
        <v>0</v>
      </c>
      <c r="P2531" s="132">
        <f>SUM(D2531:O2531)</f>
        <v>0</v>
      </c>
      <c r="Q2531" s="9"/>
    </row>
    <row r="2532" spans="1:17" hidden="1" x14ac:dyDescent="0.25">
      <c r="A2532" s="255" t="str">
        <f>IF(B2532=1,A2531,"")</f>
        <v/>
      </c>
      <c r="B2532" s="39" t="str">
        <f>IF(C2532&lt;&gt;0,1,"")</f>
        <v/>
      </c>
      <c r="C2532" s="138">
        <f>VLOOKUP($Y$10,CAD!$H$7:$I$31,2,0)</f>
        <v>0</v>
      </c>
      <c r="D2532" s="139">
        <v>0</v>
      </c>
      <c r="E2532" s="139">
        <v>0</v>
      </c>
      <c r="F2532" s="139">
        <v>0</v>
      </c>
      <c r="G2532" s="139">
        <v>0</v>
      </c>
      <c r="H2532" s="139">
        <v>0</v>
      </c>
      <c r="I2532" s="139">
        <v>0</v>
      </c>
      <c r="J2532" s="139">
        <v>0</v>
      </c>
      <c r="K2532" s="139">
        <v>0</v>
      </c>
      <c r="L2532" s="139">
        <v>0</v>
      </c>
      <c r="M2532" s="139">
        <v>0</v>
      </c>
      <c r="N2532" s="139">
        <v>0</v>
      </c>
      <c r="O2532" s="139">
        <v>0</v>
      </c>
      <c r="P2532" s="140">
        <f>SUM(D2532:O2532)</f>
        <v>0</v>
      </c>
    </row>
    <row r="2533" spans="1:17" hidden="1" x14ac:dyDescent="0.25">
      <c r="A2533" s="255" t="str">
        <f>IF(B2533=1,A2531,"")</f>
        <v/>
      </c>
      <c r="B2533" s="39" t="str">
        <f t="shared" ref="B2533:B2581" si="182">IF(C2533&lt;&gt;0,1,"")</f>
        <v/>
      </c>
      <c r="C2533" s="138">
        <f>VLOOKUP($Y$11,CAD!$H$7:$I$31,2,0)</f>
        <v>0</v>
      </c>
      <c r="D2533" s="40">
        <v>0</v>
      </c>
      <c r="E2533" s="40">
        <v>0</v>
      </c>
      <c r="F2533" s="40">
        <v>0</v>
      </c>
      <c r="G2533" s="40">
        <v>0</v>
      </c>
      <c r="H2533" s="40">
        <v>0</v>
      </c>
      <c r="I2533" s="40">
        <v>0</v>
      </c>
      <c r="J2533" s="40">
        <v>0</v>
      </c>
      <c r="K2533" s="40">
        <v>0</v>
      </c>
      <c r="L2533" s="40">
        <v>0</v>
      </c>
      <c r="M2533" s="40">
        <v>0</v>
      </c>
      <c r="N2533" s="40">
        <v>0</v>
      </c>
      <c r="O2533" s="40">
        <v>0</v>
      </c>
      <c r="P2533" s="141">
        <f t="shared" ref="P2533:P2581" si="183">SUM(D2533:O2533)</f>
        <v>0</v>
      </c>
    </row>
    <row r="2534" spans="1:17" hidden="1" x14ac:dyDescent="0.25">
      <c r="A2534" s="255" t="str">
        <f>IF(B2534=1,A2531,"")</f>
        <v/>
      </c>
      <c r="B2534" s="39" t="str">
        <f t="shared" si="182"/>
        <v/>
      </c>
      <c r="C2534" s="138">
        <f>VLOOKUP($Y$12,CAD!$H$7:$I$31,2,0)</f>
        <v>0</v>
      </c>
      <c r="D2534" s="40">
        <v>0</v>
      </c>
      <c r="E2534" s="40">
        <v>0</v>
      </c>
      <c r="F2534" s="40">
        <v>0</v>
      </c>
      <c r="G2534" s="40">
        <v>0</v>
      </c>
      <c r="H2534" s="40">
        <v>0</v>
      </c>
      <c r="I2534" s="40">
        <v>0</v>
      </c>
      <c r="J2534" s="40">
        <v>0</v>
      </c>
      <c r="K2534" s="40">
        <v>0</v>
      </c>
      <c r="L2534" s="40">
        <v>0</v>
      </c>
      <c r="M2534" s="40">
        <v>0</v>
      </c>
      <c r="N2534" s="40">
        <v>0</v>
      </c>
      <c r="O2534" s="40">
        <v>0</v>
      </c>
      <c r="P2534" s="141">
        <f t="shared" si="183"/>
        <v>0</v>
      </c>
    </row>
    <row r="2535" spans="1:17" hidden="1" x14ac:dyDescent="0.25">
      <c r="A2535" s="255" t="str">
        <f>IF(B2535=1,A2531,"")</f>
        <v/>
      </c>
      <c r="B2535" s="39" t="str">
        <f t="shared" si="182"/>
        <v/>
      </c>
      <c r="C2535" s="138">
        <f>VLOOKUP($Y$13,CAD!$H$7:$I$31,2,0)</f>
        <v>0</v>
      </c>
      <c r="D2535" s="40">
        <v>0</v>
      </c>
      <c r="E2535" s="40">
        <v>0</v>
      </c>
      <c r="F2535" s="40">
        <v>0</v>
      </c>
      <c r="G2535" s="40">
        <v>0</v>
      </c>
      <c r="H2535" s="40">
        <v>0</v>
      </c>
      <c r="I2535" s="40">
        <v>0</v>
      </c>
      <c r="J2535" s="40">
        <v>0</v>
      </c>
      <c r="K2535" s="40">
        <v>0</v>
      </c>
      <c r="L2535" s="40">
        <v>0</v>
      </c>
      <c r="M2535" s="40">
        <v>0</v>
      </c>
      <c r="N2535" s="40">
        <v>0</v>
      </c>
      <c r="O2535" s="40">
        <v>0</v>
      </c>
      <c r="P2535" s="141">
        <f t="shared" si="183"/>
        <v>0</v>
      </c>
    </row>
    <row r="2536" spans="1:17" hidden="1" x14ac:dyDescent="0.25">
      <c r="A2536" s="255" t="str">
        <f>IF(B2536=1,A2531,"")</f>
        <v/>
      </c>
      <c r="B2536" s="39" t="str">
        <f t="shared" si="182"/>
        <v/>
      </c>
      <c r="C2536" s="138">
        <f>VLOOKUP($Y$14,CAD!$H$7:$I$31,2,0)</f>
        <v>0</v>
      </c>
      <c r="D2536" s="40">
        <v>0</v>
      </c>
      <c r="E2536" s="40">
        <v>0</v>
      </c>
      <c r="F2536" s="40">
        <v>0</v>
      </c>
      <c r="G2536" s="40">
        <v>0</v>
      </c>
      <c r="H2536" s="40">
        <v>0</v>
      </c>
      <c r="I2536" s="40">
        <v>0</v>
      </c>
      <c r="J2536" s="40">
        <v>0</v>
      </c>
      <c r="K2536" s="40">
        <v>0</v>
      </c>
      <c r="L2536" s="40">
        <v>0</v>
      </c>
      <c r="M2536" s="40">
        <v>0</v>
      </c>
      <c r="N2536" s="40">
        <v>0</v>
      </c>
      <c r="O2536" s="40">
        <v>0</v>
      </c>
      <c r="P2536" s="141">
        <f t="shared" si="183"/>
        <v>0</v>
      </c>
    </row>
    <row r="2537" spans="1:17" hidden="1" x14ac:dyDescent="0.25">
      <c r="A2537" s="255" t="str">
        <f>IF(B2537=1,A2531,"")</f>
        <v/>
      </c>
      <c r="B2537" s="39" t="str">
        <f t="shared" si="182"/>
        <v/>
      </c>
      <c r="C2537" s="138">
        <f>VLOOKUP($Y$15,CAD!$H$7:$I$31,2,0)</f>
        <v>0</v>
      </c>
      <c r="D2537" s="40">
        <v>0</v>
      </c>
      <c r="E2537" s="40">
        <v>0</v>
      </c>
      <c r="F2537" s="40">
        <v>0</v>
      </c>
      <c r="G2537" s="40">
        <v>0</v>
      </c>
      <c r="H2537" s="40">
        <v>0</v>
      </c>
      <c r="I2537" s="40">
        <v>0</v>
      </c>
      <c r="J2537" s="40">
        <v>0</v>
      </c>
      <c r="K2537" s="40">
        <v>0</v>
      </c>
      <c r="L2537" s="40">
        <v>0</v>
      </c>
      <c r="M2537" s="40">
        <v>0</v>
      </c>
      <c r="N2537" s="40">
        <v>0</v>
      </c>
      <c r="O2537" s="40">
        <v>0</v>
      </c>
      <c r="P2537" s="141">
        <f t="shared" si="183"/>
        <v>0</v>
      </c>
    </row>
    <row r="2538" spans="1:17" hidden="1" x14ac:dyDescent="0.25">
      <c r="A2538" s="255" t="str">
        <f>IF(B2538=1,A2531,"")</f>
        <v/>
      </c>
      <c r="B2538" s="39" t="str">
        <f t="shared" si="182"/>
        <v/>
      </c>
      <c r="C2538" s="138">
        <f>VLOOKUP($Y$16,CAD!$H$7:$I$31,2,0)</f>
        <v>0</v>
      </c>
      <c r="D2538" s="40">
        <v>0</v>
      </c>
      <c r="E2538" s="40">
        <v>0</v>
      </c>
      <c r="F2538" s="40">
        <v>0</v>
      </c>
      <c r="G2538" s="40">
        <v>0</v>
      </c>
      <c r="H2538" s="40">
        <v>0</v>
      </c>
      <c r="I2538" s="40">
        <v>0</v>
      </c>
      <c r="J2538" s="40">
        <v>0</v>
      </c>
      <c r="K2538" s="40">
        <v>0</v>
      </c>
      <c r="L2538" s="40">
        <v>0</v>
      </c>
      <c r="M2538" s="40">
        <v>0</v>
      </c>
      <c r="N2538" s="40">
        <v>0</v>
      </c>
      <c r="O2538" s="40">
        <v>0</v>
      </c>
      <c r="P2538" s="141">
        <f t="shared" si="183"/>
        <v>0</v>
      </c>
    </row>
    <row r="2539" spans="1:17" hidden="1" x14ac:dyDescent="0.25">
      <c r="A2539" s="255" t="str">
        <f>IF(B2539=1,A2531,"")</f>
        <v/>
      </c>
      <c r="B2539" s="39" t="str">
        <f t="shared" si="182"/>
        <v/>
      </c>
      <c r="C2539" s="138">
        <f>VLOOKUP($Y$17,CAD!$H$7:$I$31,2,0)</f>
        <v>0</v>
      </c>
      <c r="D2539" s="40">
        <v>0</v>
      </c>
      <c r="E2539" s="40">
        <v>0</v>
      </c>
      <c r="F2539" s="40">
        <v>0</v>
      </c>
      <c r="G2539" s="40">
        <v>0</v>
      </c>
      <c r="H2539" s="40">
        <v>0</v>
      </c>
      <c r="I2539" s="40">
        <v>0</v>
      </c>
      <c r="J2539" s="40">
        <v>0</v>
      </c>
      <c r="K2539" s="40">
        <v>0</v>
      </c>
      <c r="L2539" s="40">
        <v>0</v>
      </c>
      <c r="M2539" s="40">
        <v>0</v>
      </c>
      <c r="N2539" s="40">
        <v>0</v>
      </c>
      <c r="O2539" s="40">
        <v>0</v>
      </c>
      <c r="P2539" s="141">
        <f t="shared" si="183"/>
        <v>0</v>
      </c>
    </row>
    <row r="2540" spans="1:17" hidden="1" x14ac:dyDescent="0.25">
      <c r="A2540" s="255" t="str">
        <f>IF(B2540=1,A2531,"")</f>
        <v/>
      </c>
      <c r="B2540" s="39" t="str">
        <f t="shared" si="182"/>
        <v/>
      </c>
      <c r="C2540" s="138">
        <f>VLOOKUP($Y$18,CAD!$H$7:$I$31,2,0)</f>
        <v>0</v>
      </c>
      <c r="D2540" s="40">
        <v>0</v>
      </c>
      <c r="E2540" s="40">
        <v>0</v>
      </c>
      <c r="F2540" s="40">
        <v>0</v>
      </c>
      <c r="G2540" s="40">
        <v>0</v>
      </c>
      <c r="H2540" s="40">
        <v>0</v>
      </c>
      <c r="I2540" s="40">
        <v>0</v>
      </c>
      <c r="J2540" s="40">
        <v>0</v>
      </c>
      <c r="K2540" s="40">
        <v>0</v>
      </c>
      <c r="L2540" s="40">
        <v>0</v>
      </c>
      <c r="M2540" s="40">
        <v>0</v>
      </c>
      <c r="N2540" s="40">
        <v>0</v>
      </c>
      <c r="O2540" s="40">
        <v>0</v>
      </c>
      <c r="P2540" s="141">
        <f t="shared" si="183"/>
        <v>0</v>
      </c>
    </row>
    <row r="2541" spans="1:17" hidden="1" x14ac:dyDescent="0.25">
      <c r="A2541" s="255" t="str">
        <f>IF(B2541=1,A2531,"")</f>
        <v/>
      </c>
      <c r="B2541" s="39" t="str">
        <f t="shared" si="182"/>
        <v/>
      </c>
      <c r="C2541" s="138">
        <f>VLOOKUP($Y$19,CAD!$H$7:$I$31,2,0)</f>
        <v>0</v>
      </c>
      <c r="D2541" s="40">
        <v>0</v>
      </c>
      <c r="E2541" s="40">
        <v>0</v>
      </c>
      <c r="F2541" s="40">
        <v>0</v>
      </c>
      <c r="G2541" s="40">
        <v>0</v>
      </c>
      <c r="H2541" s="40">
        <v>0</v>
      </c>
      <c r="I2541" s="40">
        <v>0</v>
      </c>
      <c r="J2541" s="40">
        <v>0</v>
      </c>
      <c r="K2541" s="40">
        <v>0</v>
      </c>
      <c r="L2541" s="40">
        <v>0</v>
      </c>
      <c r="M2541" s="40">
        <v>0</v>
      </c>
      <c r="N2541" s="40">
        <v>0</v>
      </c>
      <c r="O2541" s="40">
        <v>0</v>
      </c>
      <c r="P2541" s="141">
        <f t="shared" si="183"/>
        <v>0</v>
      </c>
    </row>
    <row r="2542" spans="1:17" hidden="1" x14ac:dyDescent="0.25">
      <c r="A2542" s="255" t="str">
        <f>IF(B2542=1,A2531,"")</f>
        <v/>
      </c>
      <c r="B2542" s="39" t="str">
        <f t="shared" si="182"/>
        <v/>
      </c>
      <c r="C2542" s="138">
        <f>VLOOKUP($Y$20,CAD!$H$7:$I$31,2,0)</f>
        <v>0</v>
      </c>
      <c r="D2542" s="40">
        <v>0</v>
      </c>
      <c r="E2542" s="40">
        <v>0</v>
      </c>
      <c r="F2542" s="40">
        <v>0</v>
      </c>
      <c r="G2542" s="40">
        <v>0</v>
      </c>
      <c r="H2542" s="40">
        <v>0</v>
      </c>
      <c r="I2542" s="40">
        <v>0</v>
      </c>
      <c r="J2542" s="40">
        <v>0</v>
      </c>
      <c r="K2542" s="40">
        <v>0</v>
      </c>
      <c r="L2542" s="40">
        <v>0</v>
      </c>
      <c r="M2542" s="40">
        <v>0</v>
      </c>
      <c r="N2542" s="40">
        <v>0</v>
      </c>
      <c r="O2542" s="40">
        <v>0</v>
      </c>
      <c r="P2542" s="141">
        <f t="shared" si="183"/>
        <v>0</v>
      </c>
    </row>
    <row r="2543" spans="1:17" hidden="1" x14ac:dyDescent="0.25">
      <c r="A2543" s="255" t="str">
        <f>IF(B2543=1,A2531,"")</f>
        <v/>
      </c>
      <c r="B2543" s="39" t="str">
        <f t="shared" si="182"/>
        <v/>
      </c>
      <c r="C2543" s="138">
        <f>VLOOKUP($Y$21,CAD!$H$7:$I$31,2,0)</f>
        <v>0</v>
      </c>
      <c r="D2543" s="40">
        <v>0</v>
      </c>
      <c r="E2543" s="40">
        <v>0</v>
      </c>
      <c r="F2543" s="40">
        <v>0</v>
      </c>
      <c r="G2543" s="40">
        <v>0</v>
      </c>
      <c r="H2543" s="40">
        <v>0</v>
      </c>
      <c r="I2543" s="40">
        <v>0</v>
      </c>
      <c r="J2543" s="40">
        <v>0</v>
      </c>
      <c r="K2543" s="40">
        <v>0</v>
      </c>
      <c r="L2543" s="40">
        <v>0</v>
      </c>
      <c r="M2543" s="40">
        <v>0</v>
      </c>
      <c r="N2543" s="40">
        <v>0</v>
      </c>
      <c r="O2543" s="40">
        <v>0</v>
      </c>
      <c r="P2543" s="141">
        <f t="shared" si="183"/>
        <v>0</v>
      </c>
    </row>
    <row r="2544" spans="1:17" hidden="1" x14ac:dyDescent="0.25">
      <c r="A2544" s="255" t="str">
        <f>IF(B2544=1,A2531,"")</f>
        <v/>
      </c>
      <c r="B2544" s="39" t="str">
        <f t="shared" si="182"/>
        <v/>
      </c>
      <c r="C2544" s="138">
        <f>VLOOKUP($Y$22,CAD!$H$7:$I$31,2,0)</f>
        <v>0</v>
      </c>
      <c r="D2544" s="40">
        <v>0</v>
      </c>
      <c r="E2544" s="40">
        <v>0</v>
      </c>
      <c r="F2544" s="40">
        <v>0</v>
      </c>
      <c r="G2544" s="40">
        <v>0</v>
      </c>
      <c r="H2544" s="40">
        <v>0</v>
      </c>
      <c r="I2544" s="40">
        <v>0</v>
      </c>
      <c r="J2544" s="40">
        <v>0</v>
      </c>
      <c r="K2544" s="40">
        <v>0</v>
      </c>
      <c r="L2544" s="40">
        <v>0</v>
      </c>
      <c r="M2544" s="40">
        <v>0</v>
      </c>
      <c r="N2544" s="40">
        <v>0</v>
      </c>
      <c r="O2544" s="40">
        <v>0</v>
      </c>
      <c r="P2544" s="141">
        <f t="shared" si="183"/>
        <v>0</v>
      </c>
    </row>
    <row r="2545" spans="1:16" hidden="1" x14ac:dyDescent="0.25">
      <c r="A2545" s="255" t="str">
        <f>IF(B2545=1,A2531,"")</f>
        <v/>
      </c>
      <c r="B2545" s="39" t="str">
        <f t="shared" si="182"/>
        <v/>
      </c>
      <c r="C2545" s="138">
        <f>VLOOKUP($Y$23,CAD!$H$7:$I$31,2,0)</f>
        <v>0</v>
      </c>
      <c r="D2545" s="40">
        <v>0</v>
      </c>
      <c r="E2545" s="40">
        <v>0</v>
      </c>
      <c r="F2545" s="40">
        <v>0</v>
      </c>
      <c r="G2545" s="40">
        <v>0</v>
      </c>
      <c r="H2545" s="40">
        <v>0</v>
      </c>
      <c r="I2545" s="40">
        <v>0</v>
      </c>
      <c r="J2545" s="40">
        <v>0</v>
      </c>
      <c r="K2545" s="40">
        <v>0</v>
      </c>
      <c r="L2545" s="40">
        <v>0</v>
      </c>
      <c r="M2545" s="40">
        <v>0</v>
      </c>
      <c r="N2545" s="40">
        <v>0</v>
      </c>
      <c r="O2545" s="40">
        <v>0</v>
      </c>
      <c r="P2545" s="141">
        <f t="shared" si="183"/>
        <v>0</v>
      </c>
    </row>
    <row r="2546" spans="1:16" hidden="1" x14ac:dyDescent="0.25">
      <c r="A2546" s="255" t="str">
        <f>IF(B2546=1,A2531,"")</f>
        <v/>
      </c>
      <c r="B2546" s="39" t="str">
        <f t="shared" si="182"/>
        <v/>
      </c>
      <c r="C2546" s="138">
        <f>VLOOKUP($Y$24,CAD!$H$7:$I$31,2,0)</f>
        <v>0</v>
      </c>
      <c r="D2546" s="40">
        <v>0</v>
      </c>
      <c r="E2546" s="40">
        <v>0</v>
      </c>
      <c r="F2546" s="40">
        <v>0</v>
      </c>
      <c r="G2546" s="40">
        <v>0</v>
      </c>
      <c r="H2546" s="40">
        <v>0</v>
      </c>
      <c r="I2546" s="40">
        <v>0</v>
      </c>
      <c r="J2546" s="40">
        <v>0</v>
      </c>
      <c r="K2546" s="40">
        <v>0</v>
      </c>
      <c r="L2546" s="40">
        <v>0</v>
      </c>
      <c r="M2546" s="40">
        <v>0</v>
      </c>
      <c r="N2546" s="40">
        <v>0</v>
      </c>
      <c r="O2546" s="40">
        <v>0</v>
      </c>
      <c r="P2546" s="141">
        <f t="shared" si="183"/>
        <v>0</v>
      </c>
    </row>
    <row r="2547" spans="1:16" hidden="1" x14ac:dyDescent="0.25">
      <c r="A2547" s="255" t="str">
        <f>IF(B2547=1,A2531,"")</f>
        <v/>
      </c>
      <c r="B2547" s="39" t="str">
        <f t="shared" si="182"/>
        <v/>
      </c>
      <c r="C2547" s="138">
        <f>VLOOKUP($Y$25,CAD!$H$7:$I$31,2,0)</f>
        <v>0</v>
      </c>
      <c r="D2547" s="40">
        <v>0</v>
      </c>
      <c r="E2547" s="40">
        <v>0</v>
      </c>
      <c r="F2547" s="40">
        <v>0</v>
      </c>
      <c r="G2547" s="40">
        <v>0</v>
      </c>
      <c r="H2547" s="40">
        <v>0</v>
      </c>
      <c r="I2547" s="40">
        <v>0</v>
      </c>
      <c r="J2547" s="40">
        <v>0</v>
      </c>
      <c r="K2547" s="40">
        <v>0</v>
      </c>
      <c r="L2547" s="40">
        <v>0</v>
      </c>
      <c r="M2547" s="40">
        <v>0</v>
      </c>
      <c r="N2547" s="40">
        <v>0</v>
      </c>
      <c r="O2547" s="40">
        <v>0</v>
      </c>
      <c r="P2547" s="141">
        <f t="shared" si="183"/>
        <v>0</v>
      </c>
    </row>
    <row r="2548" spans="1:16" hidden="1" x14ac:dyDescent="0.25">
      <c r="A2548" s="255" t="str">
        <f>IF(B2548=1,A2531,"")</f>
        <v/>
      </c>
      <c r="B2548" s="39" t="str">
        <f t="shared" si="182"/>
        <v/>
      </c>
      <c r="C2548" s="138">
        <f>VLOOKUP($Y$26,CAD!$H$7:$I$31,2,0)</f>
        <v>0</v>
      </c>
      <c r="D2548" s="40">
        <v>0</v>
      </c>
      <c r="E2548" s="40">
        <v>0</v>
      </c>
      <c r="F2548" s="40">
        <v>0</v>
      </c>
      <c r="G2548" s="40">
        <v>0</v>
      </c>
      <c r="H2548" s="40">
        <v>0</v>
      </c>
      <c r="I2548" s="40">
        <v>0</v>
      </c>
      <c r="J2548" s="40">
        <v>0</v>
      </c>
      <c r="K2548" s="40">
        <v>0</v>
      </c>
      <c r="L2548" s="40">
        <v>0</v>
      </c>
      <c r="M2548" s="40">
        <v>0</v>
      </c>
      <c r="N2548" s="40">
        <v>0</v>
      </c>
      <c r="O2548" s="40">
        <v>0</v>
      </c>
      <c r="P2548" s="141">
        <f t="shared" si="183"/>
        <v>0</v>
      </c>
    </row>
    <row r="2549" spans="1:16" hidden="1" x14ac:dyDescent="0.25">
      <c r="A2549" s="255" t="str">
        <f>IF(B2549=1,A2531,"")</f>
        <v/>
      </c>
      <c r="B2549" s="39" t="str">
        <f t="shared" si="182"/>
        <v/>
      </c>
      <c r="C2549" s="138">
        <f>VLOOKUP($Y$27,CAD!$H$7:$I$31,2,0)</f>
        <v>0</v>
      </c>
      <c r="D2549" s="40">
        <v>0</v>
      </c>
      <c r="E2549" s="40">
        <v>0</v>
      </c>
      <c r="F2549" s="40">
        <v>0</v>
      </c>
      <c r="G2549" s="40">
        <v>0</v>
      </c>
      <c r="H2549" s="40">
        <v>0</v>
      </c>
      <c r="I2549" s="40">
        <v>0</v>
      </c>
      <c r="J2549" s="40">
        <v>0</v>
      </c>
      <c r="K2549" s="40">
        <v>0</v>
      </c>
      <c r="L2549" s="40">
        <v>0</v>
      </c>
      <c r="M2549" s="40">
        <v>0</v>
      </c>
      <c r="N2549" s="40">
        <v>0</v>
      </c>
      <c r="O2549" s="40">
        <v>0</v>
      </c>
      <c r="P2549" s="141">
        <f t="shared" si="183"/>
        <v>0</v>
      </c>
    </row>
    <row r="2550" spans="1:16" hidden="1" x14ac:dyDescent="0.25">
      <c r="A2550" s="255" t="str">
        <f>IF(B2550=1,A2531,"")</f>
        <v/>
      </c>
      <c r="B2550" s="39" t="str">
        <f t="shared" si="182"/>
        <v/>
      </c>
      <c r="C2550" s="138">
        <f>VLOOKUP($Y$28,CAD!$H$7:$I$31,2,0)</f>
        <v>0</v>
      </c>
      <c r="D2550" s="40">
        <v>0</v>
      </c>
      <c r="E2550" s="40">
        <v>0</v>
      </c>
      <c r="F2550" s="40">
        <v>0</v>
      </c>
      <c r="G2550" s="40">
        <v>0</v>
      </c>
      <c r="H2550" s="40">
        <v>0</v>
      </c>
      <c r="I2550" s="40">
        <v>0</v>
      </c>
      <c r="J2550" s="40">
        <v>0</v>
      </c>
      <c r="K2550" s="40">
        <v>0</v>
      </c>
      <c r="L2550" s="40">
        <v>0</v>
      </c>
      <c r="M2550" s="40">
        <v>0</v>
      </c>
      <c r="N2550" s="40">
        <v>0</v>
      </c>
      <c r="O2550" s="40">
        <v>0</v>
      </c>
      <c r="P2550" s="141">
        <f t="shared" si="183"/>
        <v>0</v>
      </c>
    </row>
    <row r="2551" spans="1:16" hidden="1" x14ac:dyDescent="0.25">
      <c r="A2551" s="255" t="str">
        <f>IF(B2551=1,A2531,"")</f>
        <v/>
      </c>
      <c r="B2551" s="39" t="str">
        <f t="shared" si="182"/>
        <v/>
      </c>
      <c r="C2551" s="138">
        <f>VLOOKUP($Y$29,CAD!$H$7:$I$31,2,0)</f>
        <v>0</v>
      </c>
      <c r="D2551" s="40">
        <v>0</v>
      </c>
      <c r="E2551" s="40">
        <v>0</v>
      </c>
      <c r="F2551" s="40">
        <v>0</v>
      </c>
      <c r="G2551" s="40">
        <v>0</v>
      </c>
      <c r="H2551" s="40">
        <v>0</v>
      </c>
      <c r="I2551" s="40">
        <v>0</v>
      </c>
      <c r="J2551" s="40">
        <v>0</v>
      </c>
      <c r="K2551" s="40">
        <v>0</v>
      </c>
      <c r="L2551" s="40">
        <v>0</v>
      </c>
      <c r="M2551" s="40">
        <v>0</v>
      </c>
      <c r="N2551" s="40">
        <v>0</v>
      </c>
      <c r="O2551" s="40">
        <v>0</v>
      </c>
      <c r="P2551" s="141">
        <f t="shared" si="183"/>
        <v>0</v>
      </c>
    </row>
    <row r="2552" spans="1:16" hidden="1" x14ac:dyDescent="0.25">
      <c r="A2552" s="255" t="str">
        <f>IF(B2552=1,A2531,"")</f>
        <v/>
      </c>
      <c r="B2552" s="39" t="str">
        <f t="shared" si="182"/>
        <v/>
      </c>
      <c r="C2552" s="138">
        <f>VLOOKUP($Y$30,CAD!$H$7:$I$31,2,0)</f>
        <v>0</v>
      </c>
      <c r="D2552" s="40">
        <v>0</v>
      </c>
      <c r="E2552" s="40">
        <v>0</v>
      </c>
      <c r="F2552" s="40">
        <v>0</v>
      </c>
      <c r="G2552" s="40">
        <v>0</v>
      </c>
      <c r="H2552" s="40">
        <v>0</v>
      </c>
      <c r="I2552" s="40">
        <v>0</v>
      </c>
      <c r="J2552" s="40">
        <v>0</v>
      </c>
      <c r="K2552" s="40">
        <v>0</v>
      </c>
      <c r="L2552" s="40">
        <v>0</v>
      </c>
      <c r="M2552" s="40">
        <v>0</v>
      </c>
      <c r="N2552" s="40">
        <v>0</v>
      </c>
      <c r="O2552" s="40">
        <v>0</v>
      </c>
      <c r="P2552" s="141">
        <f t="shared" si="183"/>
        <v>0</v>
      </c>
    </row>
    <row r="2553" spans="1:16" hidden="1" x14ac:dyDescent="0.25">
      <c r="A2553" s="255" t="str">
        <f>IF(B2553=1,A2531,"")</f>
        <v/>
      </c>
      <c r="B2553" s="39" t="str">
        <f t="shared" si="182"/>
        <v/>
      </c>
      <c r="C2553" s="138">
        <f>VLOOKUP($Y$31,CAD!$H$7:$I$31,2,0)</f>
        <v>0</v>
      </c>
      <c r="D2553" s="40">
        <v>0</v>
      </c>
      <c r="E2553" s="40">
        <v>0</v>
      </c>
      <c r="F2553" s="40">
        <v>0</v>
      </c>
      <c r="G2553" s="40">
        <v>0</v>
      </c>
      <c r="H2553" s="40">
        <v>0</v>
      </c>
      <c r="I2553" s="40">
        <v>0</v>
      </c>
      <c r="J2553" s="40">
        <v>0</v>
      </c>
      <c r="K2553" s="40">
        <v>0</v>
      </c>
      <c r="L2553" s="40">
        <v>0</v>
      </c>
      <c r="M2553" s="40">
        <v>0</v>
      </c>
      <c r="N2553" s="40">
        <v>0</v>
      </c>
      <c r="O2553" s="40">
        <v>0</v>
      </c>
      <c r="P2553" s="141">
        <f t="shared" si="183"/>
        <v>0</v>
      </c>
    </row>
    <row r="2554" spans="1:16" hidden="1" x14ac:dyDescent="0.25">
      <c r="A2554" s="255" t="str">
        <f>IF(B2554=1,A2531,"")</f>
        <v/>
      </c>
      <c r="B2554" s="39" t="str">
        <f t="shared" si="182"/>
        <v/>
      </c>
      <c r="C2554" s="138">
        <f>VLOOKUP($Y$32,CAD!$H$7:$I$31,2,0)</f>
        <v>0</v>
      </c>
      <c r="D2554" s="40">
        <v>0</v>
      </c>
      <c r="E2554" s="40">
        <v>0</v>
      </c>
      <c r="F2554" s="40">
        <v>0</v>
      </c>
      <c r="G2554" s="40">
        <v>0</v>
      </c>
      <c r="H2554" s="40">
        <v>0</v>
      </c>
      <c r="I2554" s="40">
        <v>0</v>
      </c>
      <c r="J2554" s="40">
        <v>0</v>
      </c>
      <c r="K2554" s="40">
        <v>0</v>
      </c>
      <c r="L2554" s="40">
        <v>0</v>
      </c>
      <c r="M2554" s="40">
        <v>0</v>
      </c>
      <c r="N2554" s="40">
        <v>0</v>
      </c>
      <c r="O2554" s="40">
        <v>0</v>
      </c>
      <c r="P2554" s="141">
        <f t="shared" si="183"/>
        <v>0</v>
      </c>
    </row>
    <row r="2555" spans="1:16" hidden="1" x14ac:dyDescent="0.25">
      <c r="A2555" s="255" t="str">
        <f>IF(B2555=1,A2531,"")</f>
        <v/>
      </c>
      <c r="B2555" s="39" t="str">
        <f t="shared" si="182"/>
        <v/>
      </c>
      <c r="C2555" s="138">
        <f>VLOOKUP($Y$33,CAD!$H$7:$I$31,2,0)</f>
        <v>0</v>
      </c>
      <c r="D2555" s="40">
        <v>0</v>
      </c>
      <c r="E2555" s="40">
        <v>0</v>
      </c>
      <c r="F2555" s="40">
        <v>0</v>
      </c>
      <c r="G2555" s="40">
        <v>0</v>
      </c>
      <c r="H2555" s="40">
        <v>0</v>
      </c>
      <c r="I2555" s="40">
        <v>0</v>
      </c>
      <c r="J2555" s="40">
        <v>0</v>
      </c>
      <c r="K2555" s="40">
        <v>0</v>
      </c>
      <c r="L2555" s="40">
        <v>0</v>
      </c>
      <c r="M2555" s="40">
        <v>0</v>
      </c>
      <c r="N2555" s="40">
        <v>0</v>
      </c>
      <c r="O2555" s="40">
        <v>0</v>
      </c>
      <c r="P2555" s="141">
        <f t="shared" si="183"/>
        <v>0</v>
      </c>
    </row>
    <row r="2556" spans="1:16" hidden="1" x14ac:dyDescent="0.25">
      <c r="A2556" s="255" t="str">
        <f>IF(B2556=1,A2531,"")</f>
        <v/>
      </c>
      <c r="B2556" s="39" t="str">
        <f t="shared" si="182"/>
        <v/>
      </c>
      <c r="C2556" s="138">
        <f>VLOOKUP($Y$34,CAD!$H$7:$I$31,2,0)</f>
        <v>0</v>
      </c>
      <c r="D2556" s="40">
        <v>0</v>
      </c>
      <c r="E2556" s="40">
        <v>0</v>
      </c>
      <c r="F2556" s="40">
        <v>0</v>
      </c>
      <c r="G2556" s="40">
        <v>0</v>
      </c>
      <c r="H2556" s="40">
        <v>0</v>
      </c>
      <c r="I2556" s="40">
        <v>0</v>
      </c>
      <c r="J2556" s="40">
        <v>0</v>
      </c>
      <c r="K2556" s="40">
        <v>0</v>
      </c>
      <c r="L2556" s="40">
        <v>0</v>
      </c>
      <c r="M2556" s="40">
        <v>0</v>
      </c>
      <c r="N2556" s="40">
        <v>0</v>
      </c>
      <c r="O2556" s="40">
        <v>0</v>
      </c>
      <c r="P2556" s="141">
        <f t="shared" si="183"/>
        <v>0</v>
      </c>
    </row>
    <row r="2557" spans="1:16" hidden="1" x14ac:dyDescent="0.25">
      <c r="A2557" s="255" t="str">
        <f>IF(B2557=1,A2531,"")</f>
        <v/>
      </c>
      <c r="B2557" s="39" t="str">
        <f t="shared" si="182"/>
        <v/>
      </c>
      <c r="C2557" s="137">
        <f>VLOOKUP($Y$35,CAD!$J$7:$K$31,2,0)</f>
        <v>0</v>
      </c>
      <c r="D2557" s="40">
        <v>0</v>
      </c>
      <c r="E2557" s="40">
        <v>0</v>
      </c>
      <c r="F2557" s="40">
        <v>0</v>
      </c>
      <c r="G2557" s="40">
        <v>0</v>
      </c>
      <c r="H2557" s="40">
        <v>0</v>
      </c>
      <c r="I2557" s="40">
        <v>0</v>
      </c>
      <c r="J2557" s="40">
        <v>0</v>
      </c>
      <c r="K2557" s="40">
        <v>0</v>
      </c>
      <c r="L2557" s="40">
        <v>0</v>
      </c>
      <c r="M2557" s="40">
        <v>0</v>
      </c>
      <c r="N2557" s="40">
        <v>0</v>
      </c>
      <c r="O2557" s="40">
        <v>0</v>
      </c>
      <c r="P2557" s="141">
        <f t="shared" si="183"/>
        <v>0</v>
      </c>
    </row>
    <row r="2558" spans="1:16" hidden="1" x14ac:dyDescent="0.25">
      <c r="A2558" s="255" t="str">
        <f>IF(B2558=1,A2531,"")</f>
        <v/>
      </c>
      <c r="B2558" s="39" t="str">
        <f t="shared" si="182"/>
        <v/>
      </c>
      <c r="C2558" s="137">
        <f>VLOOKUP($Y$36,CAD!$J$7:$K$31,2,0)</f>
        <v>0</v>
      </c>
      <c r="D2558" s="40">
        <v>0</v>
      </c>
      <c r="E2558" s="40">
        <v>0</v>
      </c>
      <c r="F2558" s="40">
        <v>0</v>
      </c>
      <c r="G2558" s="40">
        <v>0</v>
      </c>
      <c r="H2558" s="40">
        <v>0</v>
      </c>
      <c r="I2558" s="40">
        <v>0</v>
      </c>
      <c r="J2558" s="40">
        <v>0</v>
      </c>
      <c r="K2558" s="40">
        <v>0</v>
      </c>
      <c r="L2558" s="40">
        <v>0</v>
      </c>
      <c r="M2558" s="40">
        <v>0</v>
      </c>
      <c r="N2558" s="40">
        <v>0</v>
      </c>
      <c r="O2558" s="40">
        <v>0</v>
      </c>
      <c r="P2558" s="141">
        <f t="shared" si="183"/>
        <v>0</v>
      </c>
    </row>
    <row r="2559" spans="1:16" hidden="1" x14ac:dyDescent="0.25">
      <c r="A2559" s="255" t="str">
        <f>IF(B2559=1,A2531,"")</f>
        <v/>
      </c>
      <c r="B2559" s="39" t="str">
        <f t="shared" si="182"/>
        <v/>
      </c>
      <c r="C2559" s="137">
        <f>VLOOKUP($Y$37,CAD!$J$7:$K$31,2,0)</f>
        <v>0</v>
      </c>
      <c r="D2559" s="40">
        <v>0</v>
      </c>
      <c r="E2559" s="40">
        <v>0</v>
      </c>
      <c r="F2559" s="40">
        <v>0</v>
      </c>
      <c r="G2559" s="40">
        <v>0</v>
      </c>
      <c r="H2559" s="40">
        <v>0</v>
      </c>
      <c r="I2559" s="40">
        <v>0</v>
      </c>
      <c r="J2559" s="40">
        <v>0</v>
      </c>
      <c r="K2559" s="40">
        <v>0</v>
      </c>
      <c r="L2559" s="40">
        <v>0</v>
      </c>
      <c r="M2559" s="40">
        <v>0</v>
      </c>
      <c r="N2559" s="40">
        <v>0</v>
      </c>
      <c r="O2559" s="40">
        <v>0</v>
      </c>
      <c r="P2559" s="141">
        <f t="shared" si="183"/>
        <v>0</v>
      </c>
    </row>
    <row r="2560" spans="1:16" hidden="1" x14ac:dyDescent="0.25">
      <c r="A2560" s="255" t="str">
        <f>IF(B2560=1,A2531,"")</f>
        <v/>
      </c>
      <c r="B2560" s="39" t="str">
        <f t="shared" si="182"/>
        <v/>
      </c>
      <c r="C2560" s="137">
        <f>VLOOKUP($Y$38,CAD!$J$7:$K$31,2,0)</f>
        <v>0</v>
      </c>
      <c r="D2560" s="40">
        <v>0</v>
      </c>
      <c r="E2560" s="40">
        <v>0</v>
      </c>
      <c r="F2560" s="40">
        <v>0</v>
      </c>
      <c r="G2560" s="40">
        <v>0</v>
      </c>
      <c r="H2560" s="40">
        <v>0</v>
      </c>
      <c r="I2560" s="40">
        <v>0</v>
      </c>
      <c r="J2560" s="40">
        <v>0</v>
      </c>
      <c r="K2560" s="40">
        <v>0</v>
      </c>
      <c r="L2560" s="40">
        <v>0</v>
      </c>
      <c r="M2560" s="40">
        <v>0</v>
      </c>
      <c r="N2560" s="40">
        <v>0</v>
      </c>
      <c r="O2560" s="40">
        <v>0</v>
      </c>
      <c r="P2560" s="141">
        <f t="shared" si="183"/>
        <v>0</v>
      </c>
    </row>
    <row r="2561" spans="1:16" hidden="1" x14ac:dyDescent="0.25">
      <c r="A2561" s="255" t="str">
        <f>IF(B2561=1,A2531,"")</f>
        <v/>
      </c>
      <c r="B2561" s="39" t="str">
        <f t="shared" si="182"/>
        <v/>
      </c>
      <c r="C2561" s="137">
        <f>VLOOKUP($Y$39,CAD!$J$7:$K$31,2,0)</f>
        <v>0</v>
      </c>
      <c r="D2561" s="40">
        <v>0</v>
      </c>
      <c r="E2561" s="40">
        <v>0</v>
      </c>
      <c r="F2561" s="40">
        <v>0</v>
      </c>
      <c r="G2561" s="40">
        <v>0</v>
      </c>
      <c r="H2561" s="40">
        <v>0</v>
      </c>
      <c r="I2561" s="40">
        <v>0</v>
      </c>
      <c r="J2561" s="40">
        <v>0</v>
      </c>
      <c r="K2561" s="40">
        <v>0</v>
      </c>
      <c r="L2561" s="40">
        <v>0</v>
      </c>
      <c r="M2561" s="40">
        <v>0</v>
      </c>
      <c r="N2561" s="40">
        <v>0</v>
      </c>
      <c r="O2561" s="40">
        <v>0</v>
      </c>
      <c r="P2561" s="141">
        <f t="shared" si="183"/>
        <v>0</v>
      </c>
    </row>
    <row r="2562" spans="1:16" hidden="1" x14ac:dyDescent="0.25">
      <c r="A2562" s="255" t="str">
        <f>IF(B2562=1,A2531,"")</f>
        <v/>
      </c>
      <c r="B2562" s="39" t="str">
        <f t="shared" si="182"/>
        <v/>
      </c>
      <c r="C2562" s="137">
        <f>VLOOKUP($Y$40,CAD!$J$7:$K$31,2,0)</f>
        <v>0</v>
      </c>
      <c r="D2562" s="40">
        <v>0</v>
      </c>
      <c r="E2562" s="40">
        <v>0</v>
      </c>
      <c r="F2562" s="40">
        <v>0</v>
      </c>
      <c r="G2562" s="40">
        <v>0</v>
      </c>
      <c r="H2562" s="40">
        <v>0</v>
      </c>
      <c r="I2562" s="40">
        <v>0</v>
      </c>
      <c r="J2562" s="40">
        <v>0</v>
      </c>
      <c r="K2562" s="40">
        <v>0</v>
      </c>
      <c r="L2562" s="40">
        <v>0</v>
      </c>
      <c r="M2562" s="40">
        <v>0</v>
      </c>
      <c r="N2562" s="40">
        <v>0</v>
      </c>
      <c r="O2562" s="40">
        <v>0</v>
      </c>
      <c r="P2562" s="141">
        <f t="shared" si="183"/>
        <v>0</v>
      </c>
    </row>
    <row r="2563" spans="1:16" hidden="1" x14ac:dyDescent="0.25">
      <c r="A2563" s="255" t="str">
        <f>IF(B2563=1,A2531,"")</f>
        <v/>
      </c>
      <c r="B2563" s="39" t="str">
        <f t="shared" si="182"/>
        <v/>
      </c>
      <c r="C2563" s="137">
        <f>VLOOKUP($Y$41,CAD!$J$7:$K$31,2,0)</f>
        <v>0</v>
      </c>
      <c r="D2563" s="40">
        <v>0</v>
      </c>
      <c r="E2563" s="40">
        <v>0</v>
      </c>
      <c r="F2563" s="40">
        <v>0</v>
      </c>
      <c r="G2563" s="40">
        <v>0</v>
      </c>
      <c r="H2563" s="40">
        <v>0</v>
      </c>
      <c r="I2563" s="40">
        <v>0</v>
      </c>
      <c r="J2563" s="40">
        <v>0</v>
      </c>
      <c r="K2563" s="40">
        <v>0</v>
      </c>
      <c r="L2563" s="40">
        <v>0</v>
      </c>
      <c r="M2563" s="40">
        <v>0</v>
      </c>
      <c r="N2563" s="40">
        <v>0</v>
      </c>
      <c r="O2563" s="40">
        <v>0</v>
      </c>
      <c r="P2563" s="141">
        <f t="shared" si="183"/>
        <v>0</v>
      </c>
    </row>
    <row r="2564" spans="1:16" hidden="1" x14ac:dyDescent="0.25">
      <c r="A2564" s="255" t="str">
        <f>IF(B2564=1,A2531,"")</f>
        <v/>
      </c>
      <c r="B2564" s="39" t="str">
        <f t="shared" si="182"/>
        <v/>
      </c>
      <c r="C2564" s="137">
        <f>VLOOKUP($Y$42,CAD!$J$7:$K$31,2,0)</f>
        <v>0</v>
      </c>
      <c r="D2564" s="40">
        <v>0</v>
      </c>
      <c r="E2564" s="40">
        <v>0</v>
      </c>
      <c r="F2564" s="40">
        <v>0</v>
      </c>
      <c r="G2564" s="40">
        <v>0</v>
      </c>
      <c r="H2564" s="40">
        <v>0</v>
      </c>
      <c r="I2564" s="40">
        <v>0</v>
      </c>
      <c r="J2564" s="40">
        <v>0</v>
      </c>
      <c r="K2564" s="40">
        <v>0</v>
      </c>
      <c r="L2564" s="40">
        <v>0</v>
      </c>
      <c r="M2564" s="40">
        <v>0</v>
      </c>
      <c r="N2564" s="40">
        <v>0</v>
      </c>
      <c r="O2564" s="40">
        <v>0</v>
      </c>
      <c r="P2564" s="141">
        <f t="shared" si="183"/>
        <v>0</v>
      </c>
    </row>
    <row r="2565" spans="1:16" hidden="1" x14ac:dyDescent="0.25">
      <c r="A2565" s="255" t="str">
        <f>IF(B2565=1,A2531,"")</f>
        <v/>
      </c>
      <c r="B2565" s="39" t="str">
        <f t="shared" si="182"/>
        <v/>
      </c>
      <c r="C2565" s="137">
        <f>VLOOKUP($Y$43,CAD!$J$7:$K$31,2,0)</f>
        <v>0</v>
      </c>
      <c r="D2565" s="40">
        <v>0</v>
      </c>
      <c r="E2565" s="40">
        <v>0</v>
      </c>
      <c r="F2565" s="40">
        <v>0</v>
      </c>
      <c r="G2565" s="40">
        <v>0</v>
      </c>
      <c r="H2565" s="40">
        <v>0</v>
      </c>
      <c r="I2565" s="40">
        <v>0</v>
      </c>
      <c r="J2565" s="40">
        <v>0</v>
      </c>
      <c r="K2565" s="40">
        <v>0</v>
      </c>
      <c r="L2565" s="40">
        <v>0</v>
      </c>
      <c r="M2565" s="40">
        <v>0</v>
      </c>
      <c r="N2565" s="40">
        <v>0</v>
      </c>
      <c r="O2565" s="40">
        <v>0</v>
      </c>
      <c r="P2565" s="141">
        <f t="shared" si="183"/>
        <v>0</v>
      </c>
    </row>
    <row r="2566" spans="1:16" hidden="1" x14ac:dyDescent="0.25">
      <c r="A2566" s="255" t="str">
        <f>IF(B2566=1,A2531,"")</f>
        <v/>
      </c>
      <c r="B2566" s="39" t="str">
        <f t="shared" si="182"/>
        <v/>
      </c>
      <c r="C2566" s="137">
        <f>VLOOKUP($Y$44,CAD!$J$7:$K$31,2,0)</f>
        <v>0</v>
      </c>
      <c r="D2566" s="40">
        <v>0</v>
      </c>
      <c r="E2566" s="40">
        <v>0</v>
      </c>
      <c r="F2566" s="40">
        <v>0</v>
      </c>
      <c r="G2566" s="40">
        <v>0</v>
      </c>
      <c r="H2566" s="40">
        <v>0</v>
      </c>
      <c r="I2566" s="40">
        <v>0</v>
      </c>
      <c r="J2566" s="40">
        <v>0</v>
      </c>
      <c r="K2566" s="40">
        <v>0</v>
      </c>
      <c r="L2566" s="40">
        <v>0</v>
      </c>
      <c r="M2566" s="40">
        <v>0</v>
      </c>
      <c r="N2566" s="40">
        <v>0</v>
      </c>
      <c r="O2566" s="40">
        <v>0</v>
      </c>
      <c r="P2566" s="141">
        <f t="shared" si="183"/>
        <v>0</v>
      </c>
    </row>
    <row r="2567" spans="1:16" hidden="1" x14ac:dyDescent="0.25">
      <c r="A2567" s="255" t="str">
        <f>IF(B2567=1,A2531,"")</f>
        <v/>
      </c>
      <c r="B2567" s="39" t="str">
        <f t="shared" si="182"/>
        <v/>
      </c>
      <c r="C2567" s="137">
        <f>VLOOKUP($Y$45,CAD!$J$7:$K$31,2,0)</f>
        <v>0</v>
      </c>
      <c r="D2567" s="40">
        <v>0</v>
      </c>
      <c r="E2567" s="40">
        <v>0</v>
      </c>
      <c r="F2567" s="40">
        <v>0</v>
      </c>
      <c r="G2567" s="40">
        <v>0</v>
      </c>
      <c r="H2567" s="40">
        <v>0</v>
      </c>
      <c r="I2567" s="40">
        <v>0</v>
      </c>
      <c r="J2567" s="40">
        <v>0</v>
      </c>
      <c r="K2567" s="40">
        <v>0</v>
      </c>
      <c r="L2567" s="40">
        <v>0</v>
      </c>
      <c r="M2567" s="40">
        <v>0</v>
      </c>
      <c r="N2567" s="40">
        <v>0</v>
      </c>
      <c r="O2567" s="40">
        <v>0</v>
      </c>
      <c r="P2567" s="141">
        <f t="shared" si="183"/>
        <v>0</v>
      </c>
    </row>
    <row r="2568" spans="1:16" hidden="1" x14ac:dyDescent="0.25">
      <c r="A2568" s="255" t="str">
        <f>IF(B2568=1,A2531,"")</f>
        <v/>
      </c>
      <c r="B2568" s="39" t="str">
        <f t="shared" si="182"/>
        <v/>
      </c>
      <c r="C2568" s="137">
        <f>VLOOKUP($Y$46,CAD!$J$7:$K$31,2,0)</f>
        <v>0</v>
      </c>
      <c r="D2568" s="40">
        <v>0</v>
      </c>
      <c r="E2568" s="40">
        <v>0</v>
      </c>
      <c r="F2568" s="40">
        <v>0</v>
      </c>
      <c r="G2568" s="40">
        <v>0</v>
      </c>
      <c r="H2568" s="40">
        <v>0</v>
      </c>
      <c r="I2568" s="40">
        <v>0</v>
      </c>
      <c r="J2568" s="40">
        <v>0</v>
      </c>
      <c r="K2568" s="40">
        <v>0</v>
      </c>
      <c r="L2568" s="40">
        <v>0</v>
      </c>
      <c r="M2568" s="40">
        <v>0</v>
      </c>
      <c r="N2568" s="40">
        <v>0</v>
      </c>
      <c r="O2568" s="40">
        <v>0</v>
      </c>
      <c r="P2568" s="141">
        <f t="shared" si="183"/>
        <v>0</v>
      </c>
    </row>
    <row r="2569" spans="1:16" hidden="1" x14ac:dyDescent="0.25">
      <c r="A2569" s="255" t="str">
        <f>IF(B2569=1,A2531,"")</f>
        <v/>
      </c>
      <c r="B2569" s="39" t="str">
        <f t="shared" si="182"/>
        <v/>
      </c>
      <c r="C2569" s="137">
        <f>VLOOKUP($Y$47,CAD!$J$7:$K$31,2,0)</f>
        <v>0</v>
      </c>
      <c r="D2569" s="40">
        <v>0</v>
      </c>
      <c r="E2569" s="40">
        <v>0</v>
      </c>
      <c r="F2569" s="40">
        <v>0</v>
      </c>
      <c r="G2569" s="40">
        <v>0</v>
      </c>
      <c r="H2569" s="40">
        <v>0</v>
      </c>
      <c r="I2569" s="40">
        <v>0</v>
      </c>
      <c r="J2569" s="40">
        <v>0</v>
      </c>
      <c r="K2569" s="40">
        <v>0</v>
      </c>
      <c r="L2569" s="40">
        <v>0</v>
      </c>
      <c r="M2569" s="40">
        <v>0</v>
      </c>
      <c r="N2569" s="40">
        <v>0</v>
      </c>
      <c r="O2569" s="40">
        <v>0</v>
      </c>
      <c r="P2569" s="141">
        <f t="shared" si="183"/>
        <v>0</v>
      </c>
    </row>
    <row r="2570" spans="1:16" hidden="1" x14ac:dyDescent="0.25">
      <c r="A2570" s="255" t="str">
        <f>IF(B2570=1,A2531,"")</f>
        <v/>
      </c>
      <c r="B2570" s="39" t="str">
        <f t="shared" si="182"/>
        <v/>
      </c>
      <c r="C2570" s="137">
        <f>VLOOKUP($Y$48,CAD!$J$7:$K$31,2,0)</f>
        <v>0</v>
      </c>
      <c r="D2570" s="40">
        <v>0</v>
      </c>
      <c r="E2570" s="40">
        <v>0</v>
      </c>
      <c r="F2570" s="40">
        <v>0</v>
      </c>
      <c r="G2570" s="40">
        <v>0</v>
      </c>
      <c r="H2570" s="40">
        <v>0</v>
      </c>
      <c r="I2570" s="40">
        <v>0</v>
      </c>
      <c r="J2570" s="40">
        <v>0</v>
      </c>
      <c r="K2570" s="40">
        <v>0</v>
      </c>
      <c r="L2570" s="40">
        <v>0</v>
      </c>
      <c r="M2570" s="40">
        <v>0</v>
      </c>
      <c r="N2570" s="40">
        <v>0</v>
      </c>
      <c r="O2570" s="40">
        <v>0</v>
      </c>
      <c r="P2570" s="141">
        <f t="shared" si="183"/>
        <v>0</v>
      </c>
    </row>
    <row r="2571" spans="1:16" hidden="1" x14ac:dyDescent="0.25">
      <c r="A2571" s="255" t="str">
        <f>IF(B2571=1,A2531,"")</f>
        <v/>
      </c>
      <c r="B2571" s="39" t="str">
        <f t="shared" si="182"/>
        <v/>
      </c>
      <c r="C2571" s="137">
        <f>VLOOKUP($Y$49,CAD!$J$7:$K$31,2,0)</f>
        <v>0</v>
      </c>
      <c r="D2571" s="40">
        <v>0</v>
      </c>
      <c r="E2571" s="40">
        <v>0</v>
      </c>
      <c r="F2571" s="40">
        <v>0</v>
      </c>
      <c r="G2571" s="40">
        <v>0</v>
      </c>
      <c r="H2571" s="40">
        <v>0</v>
      </c>
      <c r="I2571" s="40">
        <v>0</v>
      </c>
      <c r="J2571" s="40">
        <v>0</v>
      </c>
      <c r="K2571" s="40">
        <v>0</v>
      </c>
      <c r="L2571" s="40">
        <v>0</v>
      </c>
      <c r="M2571" s="40">
        <v>0</v>
      </c>
      <c r="N2571" s="40">
        <v>0</v>
      </c>
      <c r="O2571" s="40">
        <v>0</v>
      </c>
      <c r="P2571" s="141">
        <f t="shared" si="183"/>
        <v>0</v>
      </c>
    </row>
    <row r="2572" spans="1:16" hidden="1" x14ac:dyDescent="0.25">
      <c r="A2572" s="255" t="str">
        <f>IF(B2572=1,A2531,"")</f>
        <v/>
      </c>
      <c r="B2572" s="39" t="str">
        <f t="shared" si="182"/>
        <v/>
      </c>
      <c r="C2572" s="137">
        <f>VLOOKUP($Y$50,CAD!$J$7:$K$31,2,0)</f>
        <v>0</v>
      </c>
      <c r="D2572" s="40">
        <v>0</v>
      </c>
      <c r="E2572" s="40">
        <v>0</v>
      </c>
      <c r="F2572" s="40">
        <v>0</v>
      </c>
      <c r="G2572" s="40">
        <v>0</v>
      </c>
      <c r="H2572" s="40">
        <v>0</v>
      </c>
      <c r="I2572" s="40">
        <v>0</v>
      </c>
      <c r="J2572" s="40">
        <v>0</v>
      </c>
      <c r="K2572" s="40">
        <v>0</v>
      </c>
      <c r="L2572" s="40">
        <v>0</v>
      </c>
      <c r="M2572" s="40">
        <v>0</v>
      </c>
      <c r="N2572" s="40">
        <v>0</v>
      </c>
      <c r="O2572" s="40">
        <v>0</v>
      </c>
      <c r="P2572" s="141">
        <f t="shared" si="183"/>
        <v>0</v>
      </c>
    </row>
    <row r="2573" spans="1:16" hidden="1" x14ac:dyDescent="0.25">
      <c r="A2573" s="255" t="str">
        <f>IF(B2573=1,A2531,"")</f>
        <v/>
      </c>
      <c r="B2573" s="39" t="str">
        <f t="shared" si="182"/>
        <v/>
      </c>
      <c r="C2573" s="137">
        <f>VLOOKUP($Y$51,CAD!$J$7:$K$31,2,0)</f>
        <v>0</v>
      </c>
      <c r="D2573" s="40">
        <v>0</v>
      </c>
      <c r="E2573" s="40">
        <v>0</v>
      </c>
      <c r="F2573" s="40">
        <v>0</v>
      </c>
      <c r="G2573" s="40">
        <v>0</v>
      </c>
      <c r="H2573" s="40">
        <v>0</v>
      </c>
      <c r="I2573" s="40">
        <v>0</v>
      </c>
      <c r="J2573" s="40">
        <v>0</v>
      </c>
      <c r="K2573" s="40">
        <v>0</v>
      </c>
      <c r="L2573" s="40">
        <v>0</v>
      </c>
      <c r="M2573" s="40">
        <v>0</v>
      </c>
      <c r="N2573" s="40">
        <v>0</v>
      </c>
      <c r="O2573" s="40">
        <v>0</v>
      </c>
      <c r="P2573" s="141">
        <f t="shared" si="183"/>
        <v>0</v>
      </c>
    </row>
    <row r="2574" spans="1:16" hidden="1" x14ac:dyDescent="0.25">
      <c r="A2574" s="255" t="str">
        <f>IF(B2574=1,A2531,"")</f>
        <v/>
      </c>
      <c r="B2574" s="39" t="str">
        <f t="shared" si="182"/>
        <v/>
      </c>
      <c r="C2574" s="137">
        <f>VLOOKUP($Y$52,CAD!$J$7:$K$31,2,0)</f>
        <v>0</v>
      </c>
      <c r="D2574" s="40">
        <v>0</v>
      </c>
      <c r="E2574" s="40">
        <v>0</v>
      </c>
      <c r="F2574" s="40">
        <v>0</v>
      </c>
      <c r="G2574" s="40">
        <v>0</v>
      </c>
      <c r="H2574" s="40">
        <v>0</v>
      </c>
      <c r="I2574" s="40">
        <v>0</v>
      </c>
      <c r="J2574" s="40">
        <v>0</v>
      </c>
      <c r="K2574" s="40">
        <v>0</v>
      </c>
      <c r="L2574" s="40">
        <v>0</v>
      </c>
      <c r="M2574" s="40">
        <v>0</v>
      </c>
      <c r="N2574" s="40">
        <v>0</v>
      </c>
      <c r="O2574" s="40">
        <v>0</v>
      </c>
      <c r="P2574" s="141">
        <f t="shared" si="183"/>
        <v>0</v>
      </c>
    </row>
    <row r="2575" spans="1:16" hidden="1" x14ac:dyDescent="0.25">
      <c r="A2575" s="255" t="str">
        <f>IF(B2575=1,A2531,"")</f>
        <v/>
      </c>
      <c r="B2575" s="39" t="str">
        <f t="shared" si="182"/>
        <v/>
      </c>
      <c r="C2575" s="137">
        <f>VLOOKUP($Y$53,CAD!$J$7:$K$31,2,0)</f>
        <v>0</v>
      </c>
      <c r="D2575" s="40">
        <v>0</v>
      </c>
      <c r="E2575" s="40">
        <v>0</v>
      </c>
      <c r="F2575" s="40">
        <v>0</v>
      </c>
      <c r="G2575" s="40">
        <v>0</v>
      </c>
      <c r="H2575" s="40">
        <v>0</v>
      </c>
      <c r="I2575" s="40">
        <v>0</v>
      </c>
      <c r="J2575" s="40">
        <v>0</v>
      </c>
      <c r="K2575" s="40">
        <v>0</v>
      </c>
      <c r="L2575" s="40">
        <v>0</v>
      </c>
      <c r="M2575" s="40">
        <v>0</v>
      </c>
      <c r="N2575" s="40">
        <v>0</v>
      </c>
      <c r="O2575" s="40">
        <v>0</v>
      </c>
      <c r="P2575" s="141">
        <f t="shared" si="183"/>
        <v>0</v>
      </c>
    </row>
    <row r="2576" spans="1:16" hidden="1" x14ac:dyDescent="0.25">
      <c r="A2576" s="255" t="str">
        <f>IF(B2576=1,A2531,"")</f>
        <v/>
      </c>
      <c r="B2576" s="39" t="str">
        <f t="shared" si="182"/>
        <v/>
      </c>
      <c r="C2576" s="137">
        <f>VLOOKUP($Y$54,CAD!$J$7:$K$31,2,0)</f>
        <v>0</v>
      </c>
      <c r="D2576" s="40">
        <v>0</v>
      </c>
      <c r="E2576" s="40">
        <v>0</v>
      </c>
      <c r="F2576" s="40">
        <v>0</v>
      </c>
      <c r="G2576" s="40">
        <v>0</v>
      </c>
      <c r="H2576" s="40">
        <v>0</v>
      </c>
      <c r="I2576" s="40">
        <v>0</v>
      </c>
      <c r="J2576" s="40">
        <v>0</v>
      </c>
      <c r="K2576" s="40">
        <v>0</v>
      </c>
      <c r="L2576" s="40">
        <v>0</v>
      </c>
      <c r="M2576" s="40">
        <v>0</v>
      </c>
      <c r="N2576" s="40">
        <v>0</v>
      </c>
      <c r="O2576" s="40">
        <v>0</v>
      </c>
      <c r="P2576" s="141">
        <f t="shared" si="183"/>
        <v>0</v>
      </c>
    </row>
    <row r="2577" spans="1:17" hidden="1" x14ac:dyDescent="0.25">
      <c r="A2577" s="255" t="str">
        <f>IF(B2577=1,A2531,"")</f>
        <v/>
      </c>
      <c r="B2577" s="39" t="str">
        <f t="shared" si="182"/>
        <v/>
      </c>
      <c r="C2577" s="137">
        <f>VLOOKUP($Y$55,CAD!$J$7:$K$31,2,0)</f>
        <v>0</v>
      </c>
      <c r="D2577" s="40">
        <v>0</v>
      </c>
      <c r="E2577" s="40">
        <v>0</v>
      </c>
      <c r="F2577" s="40">
        <v>0</v>
      </c>
      <c r="G2577" s="40">
        <v>0</v>
      </c>
      <c r="H2577" s="40">
        <v>0</v>
      </c>
      <c r="I2577" s="40">
        <v>0</v>
      </c>
      <c r="J2577" s="40">
        <v>0</v>
      </c>
      <c r="K2577" s="40">
        <v>0</v>
      </c>
      <c r="L2577" s="40">
        <v>0</v>
      </c>
      <c r="M2577" s="40">
        <v>0</v>
      </c>
      <c r="N2577" s="40">
        <v>0</v>
      </c>
      <c r="O2577" s="40">
        <v>0</v>
      </c>
      <c r="P2577" s="141">
        <f t="shared" si="183"/>
        <v>0</v>
      </c>
    </row>
    <row r="2578" spans="1:17" hidden="1" x14ac:dyDescent="0.25">
      <c r="A2578" s="255" t="str">
        <f>IF(B2578=1,A2531,"")</f>
        <v/>
      </c>
      <c r="B2578" s="39" t="str">
        <f t="shared" si="182"/>
        <v/>
      </c>
      <c r="C2578" s="137">
        <f>VLOOKUP($Y$56,CAD!$J$7:$K$31,2,0)</f>
        <v>0</v>
      </c>
      <c r="D2578" s="40">
        <v>0</v>
      </c>
      <c r="E2578" s="40">
        <v>0</v>
      </c>
      <c r="F2578" s="40">
        <v>0</v>
      </c>
      <c r="G2578" s="40">
        <v>0</v>
      </c>
      <c r="H2578" s="40">
        <v>0</v>
      </c>
      <c r="I2578" s="40">
        <v>0</v>
      </c>
      <c r="J2578" s="40">
        <v>0</v>
      </c>
      <c r="K2578" s="40">
        <v>0</v>
      </c>
      <c r="L2578" s="40">
        <v>0</v>
      </c>
      <c r="M2578" s="40">
        <v>0</v>
      </c>
      <c r="N2578" s="40">
        <v>0</v>
      </c>
      <c r="O2578" s="40">
        <v>0</v>
      </c>
      <c r="P2578" s="141">
        <f t="shared" si="183"/>
        <v>0</v>
      </c>
    </row>
    <row r="2579" spans="1:17" hidden="1" x14ac:dyDescent="0.25">
      <c r="A2579" s="255" t="str">
        <f>IF(B2579=1,A2531,"")</f>
        <v/>
      </c>
      <c r="B2579" s="39" t="str">
        <f t="shared" si="182"/>
        <v/>
      </c>
      <c r="C2579" s="137">
        <f>VLOOKUP($Y$57,CAD!$J$7:$K$31,2,0)</f>
        <v>0</v>
      </c>
      <c r="D2579" s="40">
        <v>0</v>
      </c>
      <c r="E2579" s="40">
        <v>0</v>
      </c>
      <c r="F2579" s="40">
        <v>0</v>
      </c>
      <c r="G2579" s="40">
        <v>0</v>
      </c>
      <c r="H2579" s="40">
        <v>0</v>
      </c>
      <c r="I2579" s="40">
        <v>0</v>
      </c>
      <c r="J2579" s="40">
        <v>0</v>
      </c>
      <c r="K2579" s="40">
        <v>0</v>
      </c>
      <c r="L2579" s="40">
        <v>0</v>
      </c>
      <c r="M2579" s="40">
        <v>0</v>
      </c>
      <c r="N2579" s="40">
        <v>0</v>
      </c>
      <c r="O2579" s="40">
        <v>0</v>
      </c>
      <c r="P2579" s="141">
        <f t="shared" si="183"/>
        <v>0</v>
      </c>
    </row>
    <row r="2580" spans="1:17" hidden="1" x14ac:dyDescent="0.25">
      <c r="A2580" s="255" t="str">
        <f>IF(B2580=1,A2531,"")</f>
        <v/>
      </c>
      <c r="B2580" s="39" t="str">
        <f t="shared" si="182"/>
        <v/>
      </c>
      <c r="C2580" s="137">
        <f>VLOOKUP($Y$58,CAD!$J$7:$K$31,2,0)</f>
        <v>0</v>
      </c>
      <c r="D2580" s="40">
        <v>0</v>
      </c>
      <c r="E2580" s="40">
        <v>0</v>
      </c>
      <c r="F2580" s="40">
        <v>0</v>
      </c>
      <c r="G2580" s="40">
        <v>0</v>
      </c>
      <c r="H2580" s="40">
        <v>0</v>
      </c>
      <c r="I2580" s="40">
        <v>0</v>
      </c>
      <c r="J2580" s="40">
        <v>0</v>
      </c>
      <c r="K2580" s="40">
        <v>0</v>
      </c>
      <c r="L2580" s="40">
        <v>0</v>
      </c>
      <c r="M2580" s="40">
        <v>0</v>
      </c>
      <c r="N2580" s="40">
        <v>0</v>
      </c>
      <c r="O2580" s="40">
        <v>0</v>
      </c>
      <c r="P2580" s="141">
        <f t="shared" si="183"/>
        <v>0</v>
      </c>
    </row>
    <row r="2581" spans="1:17" hidden="1" x14ac:dyDescent="0.25">
      <c r="A2581" s="255" t="str">
        <f>IF(B2581=1,A2531,"")</f>
        <v/>
      </c>
      <c r="B2581" s="39" t="str">
        <f t="shared" si="182"/>
        <v/>
      </c>
      <c r="C2581" s="137">
        <f>VLOOKUP($Y$59,CAD!$J$7:$K$31,2,0)</f>
        <v>0</v>
      </c>
      <c r="D2581" s="40">
        <v>0</v>
      </c>
      <c r="E2581" s="40">
        <v>0</v>
      </c>
      <c r="F2581" s="40">
        <v>0</v>
      </c>
      <c r="G2581" s="40">
        <v>0</v>
      </c>
      <c r="H2581" s="40">
        <v>0</v>
      </c>
      <c r="I2581" s="40">
        <v>0</v>
      </c>
      <c r="J2581" s="40">
        <v>0</v>
      </c>
      <c r="K2581" s="40">
        <v>0</v>
      </c>
      <c r="L2581" s="40">
        <v>0</v>
      </c>
      <c r="M2581" s="40">
        <v>0</v>
      </c>
      <c r="N2581" s="40">
        <v>0</v>
      </c>
      <c r="O2581" s="40">
        <v>0</v>
      </c>
      <c r="P2581" s="141">
        <f t="shared" si="183"/>
        <v>0</v>
      </c>
    </row>
    <row r="2582" spans="1:17" hidden="1" x14ac:dyDescent="0.25">
      <c r="A2582" s="255">
        <f>A2529</f>
        <v>2065</v>
      </c>
    </row>
    <row r="2583" spans="1:17" hidden="1" x14ac:dyDescent="0.25">
      <c r="A2583" s="255">
        <f>A2529</f>
        <v>2065</v>
      </c>
      <c r="C2583" s="63" t="s">
        <v>204</v>
      </c>
      <c r="D2583" s="34">
        <f>D2529-D2531</f>
        <v>0</v>
      </c>
      <c r="E2583" s="34">
        <f t="shared" ref="E2583:P2583" si="184">E2529-E2531</f>
        <v>0</v>
      </c>
      <c r="F2583" s="34">
        <f t="shared" si="184"/>
        <v>0</v>
      </c>
      <c r="G2583" s="34">
        <f t="shared" si="184"/>
        <v>0</v>
      </c>
      <c r="H2583" s="34">
        <f t="shared" si="184"/>
        <v>0</v>
      </c>
      <c r="I2583" s="34">
        <f t="shared" si="184"/>
        <v>0</v>
      </c>
      <c r="J2583" s="34">
        <f t="shared" si="184"/>
        <v>0</v>
      </c>
      <c r="K2583" s="34">
        <f t="shared" si="184"/>
        <v>0</v>
      </c>
      <c r="L2583" s="34">
        <f t="shared" si="184"/>
        <v>0</v>
      </c>
      <c r="M2583" s="34">
        <f t="shared" si="184"/>
        <v>0</v>
      </c>
      <c r="N2583" s="34">
        <f t="shared" si="184"/>
        <v>0</v>
      </c>
      <c r="O2583" s="34">
        <f t="shared" si="184"/>
        <v>0</v>
      </c>
      <c r="P2583" s="34">
        <f t="shared" si="184"/>
        <v>0</v>
      </c>
    </row>
    <row r="2584" spans="1:17" hidden="1" x14ac:dyDescent="0.25"/>
    <row r="2585" spans="1:17" ht="15" hidden="1" customHeight="1" thickBot="1" x14ac:dyDescent="0.3">
      <c r="A2585" s="255">
        <f>A2529+1</f>
        <v>2066</v>
      </c>
      <c r="B2585" s="41"/>
      <c r="C2585" s="147" t="s">
        <v>202</v>
      </c>
      <c r="D2585" s="148">
        <f>PREV_R!D2631</f>
        <v>0</v>
      </c>
      <c r="E2585" s="148">
        <f>PREV_R!E2631</f>
        <v>0</v>
      </c>
      <c r="F2585" s="148">
        <f>PREV_R!F2631</f>
        <v>0</v>
      </c>
      <c r="G2585" s="148">
        <f>PREV_R!G2631</f>
        <v>0</v>
      </c>
      <c r="H2585" s="148">
        <f>PREV_R!H2631</f>
        <v>0</v>
      </c>
      <c r="I2585" s="148">
        <f>PREV_R!I2631</f>
        <v>0</v>
      </c>
      <c r="J2585" s="148">
        <f>PREV_R!J2631</f>
        <v>0</v>
      </c>
      <c r="K2585" s="148">
        <f>PREV_R!K2631</f>
        <v>0</v>
      </c>
      <c r="L2585" s="148">
        <f>PREV_R!L2631</f>
        <v>0</v>
      </c>
      <c r="M2585" s="148">
        <f>PREV_R!M2631</f>
        <v>0</v>
      </c>
      <c r="N2585" s="148">
        <f>PREV_R!N2631</f>
        <v>0</v>
      </c>
      <c r="O2585" s="148">
        <f>PREV_R!O2631</f>
        <v>0</v>
      </c>
      <c r="P2585" s="148">
        <f>SUM(D2585:O2585)</f>
        <v>0</v>
      </c>
      <c r="Q2585" s="9"/>
    </row>
    <row r="2586" spans="1:17" ht="15" hidden="1" customHeight="1" x14ac:dyDescent="0.25">
      <c r="A2586" s="255">
        <f>A2585</f>
        <v>2066</v>
      </c>
      <c r="B2586" s="41"/>
      <c r="C2586" s="107"/>
      <c r="D2586" s="107"/>
      <c r="E2586" s="107"/>
      <c r="F2586" s="107"/>
      <c r="G2586" s="107"/>
      <c r="H2586" s="107"/>
      <c r="I2586" s="107"/>
      <c r="J2586" s="107"/>
      <c r="K2586" s="107"/>
      <c r="L2586" s="107"/>
      <c r="M2586" s="107"/>
      <c r="N2586" s="107"/>
      <c r="O2586" s="107"/>
      <c r="P2586" s="107"/>
      <c r="Q2586" s="9"/>
    </row>
    <row r="2587" spans="1:17" ht="15" hidden="1" customHeight="1" thickBot="1" x14ac:dyDescent="0.3">
      <c r="A2587" s="255">
        <f>A2585</f>
        <v>2066</v>
      </c>
      <c r="B2587" s="41"/>
      <c r="C2587" s="131" t="s">
        <v>203</v>
      </c>
      <c r="D2587" s="132">
        <f>SUM(D2588:D2637)</f>
        <v>0</v>
      </c>
      <c r="E2587" s="132">
        <f t="shared" ref="E2587:O2587" si="185">SUM(E2588:E2637)</f>
        <v>0</v>
      </c>
      <c r="F2587" s="132">
        <f t="shared" si="185"/>
        <v>0</v>
      </c>
      <c r="G2587" s="132">
        <f t="shared" si="185"/>
        <v>0</v>
      </c>
      <c r="H2587" s="132">
        <f t="shared" si="185"/>
        <v>0</v>
      </c>
      <c r="I2587" s="132">
        <f t="shared" si="185"/>
        <v>0</v>
      </c>
      <c r="J2587" s="132">
        <f t="shared" si="185"/>
        <v>0</v>
      </c>
      <c r="K2587" s="132">
        <f t="shared" si="185"/>
        <v>0</v>
      </c>
      <c r="L2587" s="132">
        <f t="shared" si="185"/>
        <v>0</v>
      </c>
      <c r="M2587" s="132">
        <f t="shared" si="185"/>
        <v>0</v>
      </c>
      <c r="N2587" s="132">
        <f t="shared" si="185"/>
        <v>0</v>
      </c>
      <c r="O2587" s="132">
        <f t="shared" si="185"/>
        <v>0</v>
      </c>
      <c r="P2587" s="132">
        <f>SUM(D2587:O2587)</f>
        <v>0</v>
      </c>
      <c r="Q2587" s="9"/>
    </row>
    <row r="2588" spans="1:17" hidden="1" x14ac:dyDescent="0.25">
      <c r="A2588" s="255" t="str">
        <f>IF(B2588=1,A2587,"")</f>
        <v/>
      </c>
      <c r="B2588" s="39" t="str">
        <f>IF(C2588&lt;&gt;0,1,"")</f>
        <v/>
      </c>
      <c r="C2588" s="138">
        <f>VLOOKUP($Y$10,CAD!$H$7:$I$31,2,0)</f>
        <v>0</v>
      </c>
      <c r="D2588" s="139">
        <v>0</v>
      </c>
      <c r="E2588" s="139">
        <v>0</v>
      </c>
      <c r="F2588" s="139">
        <v>0</v>
      </c>
      <c r="G2588" s="139">
        <v>0</v>
      </c>
      <c r="H2588" s="139">
        <v>0</v>
      </c>
      <c r="I2588" s="139">
        <v>0</v>
      </c>
      <c r="J2588" s="139">
        <v>0</v>
      </c>
      <c r="K2588" s="139">
        <v>0</v>
      </c>
      <c r="L2588" s="139">
        <v>0</v>
      </c>
      <c r="M2588" s="139">
        <v>0</v>
      </c>
      <c r="N2588" s="139">
        <v>0</v>
      </c>
      <c r="O2588" s="139">
        <v>0</v>
      </c>
      <c r="P2588" s="140">
        <f>SUM(D2588:O2588)</f>
        <v>0</v>
      </c>
    </row>
    <row r="2589" spans="1:17" hidden="1" x14ac:dyDescent="0.25">
      <c r="A2589" s="255" t="str">
        <f>IF(B2589=1,A2587,"")</f>
        <v/>
      </c>
      <c r="B2589" s="39" t="str">
        <f t="shared" ref="B2589:B2637" si="186">IF(C2589&lt;&gt;0,1,"")</f>
        <v/>
      </c>
      <c r="C2589" s="138">
        <f>VLOOKUP($Y$11,CAD!$H$7:$I$31,2,0)</f>
        <v>0</v>
      </c>
      <c r="D2589" s="40">
        <v>0</v>
      </c>
      <c r="E2589" s="40">
        <v>0</v>
      </c>
      <c r="F2589" s="40">
        <v>0</v>
      </c>
      <c r="G2589" s="40">
        <v>0</v>
      </c>
      <c r="H2589" s="40">
        <v>0</v>
      </c>
      <c r="I2589" s="40">
        <v>0</v>
      </c>
      <c r="J2589" s="40">
        <v>0</v>
      </c>
      <c r="K2589" s="40">
        <v>0</v>
      </c>
      <c r="L2589" s="40">
        <v>0</v>
      </c>
      <c r="M2589" s="40">
        <v>0</v>
      </c>
      <c r="N2589" s="40">
        <v>0</v>
      </c>
      <c r="O2589" s="40">
        <v>0</v>
      </c>
      <c r="P2589" s="141">
        <f t="shared" ref="P2589:P2637" si="187">SUM(D2589:O2589)</f>
        <v>0</v>
      </c>
    </row>
    <row r="2590" spans="1:17" hidden="1" x14ac:dyDescent="0.25">
      <c r="A2590" s="255" t="str">
        <f>IF(B2590=1,A2587,"")</f>
        <v/>
      </c>
      <c r="B2590" s="39" t="str">
        <f t="shared" si="186"/>
        <v/>
      </c>
      <c r="C2590" s="138">
        <f>VLOOKUP($Y$12,CAD!$H$7:$I$31,2,0)</f>
        <v>0</v>
      </c>
      <c r="D2590" s="40">
        <v>0</v>
      </c>
      <c r="E2590" s="40">
        <v>0</v>
      </c>
      <c r="F2590" s="40">
        <v>0</v>
      </c>
      <c r="G2590" s="40">
        <v>0</v>
      </c>
      <c r="H2590" s="40">
        <v>0</v>
      </c>
      <c r="I2590" s="40">
        <v>0</v>
      </c>
      <c r="J2590" s="40">
        <v>0</v>
      </c>
      <c r="K2590" s="40">
        <v>0</v>
      </c>
      <c r="L2590" s="40">
        <v>0</v>
      </c>
      <c r="M2590" s="40">
        <v>0</v>
      </c>
      <c r="N2590" s="40">
        <v>0</v>
      </c>
      <c r="O2590" s="40">
        <v>0</v>
      </c>
      <c r="P2590" s="141">
        <f t="shared" si="187"/>
        <v>0</v>
      </c>
    </row>
    <row r="2591" spans="1:17" hidden="1" x14ac:dyDescent="0.25">
      <c r="A2591" s="255" t="str">
        <f>IF(B2591=1,A2587,"")</f>
        <v/>
      </c>
      <c r="B2591" s="39" t="str">
        <f t="shared" si="186"/>
        <v/>
      </c>
      <c r="C2591" s="138">
        <f>VLOOKUP($Y$13,CAD!$H$7:$I$31,2,0)</f>
        <v>0</v>
      </c>
      <c r="D2591" s="40">
        <v>0</v>
      </c>
      <c r="E2591" s="40">
        <v>0</v>
      </c>
      <c r="F2591" s="40">
        <v>0</v>
      </c>
      <c r="G2591" s="40">
        <v>0</v>
      </c>
      <c r="H2591" s="40">
        <v>0</v>
      </c>
      <c r="I2591" s="40">
        <v>0</v>
      </c>
      <c r="J2591" s="40">
        <v>0</v>
      </c>
      <c r="K2591" s="40">
        <v>0</v>
      </c>
      <c r="L2591" s="40">
        <v>0</v>
      </c>
      <c r="M2591" s="40">
        <v>0</v>
      </c>
      <c r="N2591" s="40">
        <v>0</v>
      </c>
      <c r="O2591" s="40">
        <v>0</v>
      </c>
      <c r="P2591" s="141">
        <f t="shared" si="187"/>
        <v>0</v>
      </c>
    </row>
    <row r="2592" spans="1:17" hidden="1" x14ac:dyDescent="0.25">
      <c r="A2592" s="255" t="str">
        <f>IF(B2592=1,A2587,"")</f>
        <v/>
      </c>
      <c r="B2592" s="39" t="str">
        <f t="shared" si="186"/>
        <v/>
      </c>
      <c r="C2592" s="138">
        <f>VLOOKUP($Y$14,CAD!$H$7:$I$31,2,0)</f>
        <v>0</v>
      </c>
      <c r="D2592" s="40">
        <v>0</v>
      </c>
      <c r="E2592" s="40">
        <v>0</v>
      </c>
      <c r="F2592" s="40">
        <v>0</v>
      </c>
      <c r="G2592" s="40">
        <v>0</v>
      </c>
      <c r="H2592" s="40">
        <v>0</v>
      </c>
      <c r="I2592" s="40">
        <v>0</v>
      </c>
      <c r="J2592" s="40">
        <v>0</v>
      </c>
      <c r="K2592" s="40">
        <v>0</v>
      </c>
      <c r="L2592" s="40">
        <v>0</v>
      </c>
      <c r="M2592" s="40">
        <v>0</v>
      </c>
      <c r="N2592" s="40">
        <v>0</v>
      </c>
      <c r="O2592" s="40">
        <v>0</v>
      </c>
      <c r="P2592" s="141">
        <f t="shared" si="187"/>
        <v>0</v>
      </c>
    </row>
    <row r="2593" spans="1:16" hidden="1" x14ac:dyDescent="0.25">
      <c r="A2593" s="255" t="str">
        <f>IF(B2593=1,A2587,"")</f>
        <v/>
      </c>
      <c r="B2593" s="39" t="str">
        <f t="shared" si="186"/>
        <v/>
      </c>
      <c r="C2593" s="138">
        <f>VLOOKUP($Y$15,CAD!$H$7:$I$31,2,0)</f>
        <v>0</v>
      </c>
      <c r="D2593" s="40">
        <v>0</v>
      </c>
      <c r="E2593" s="40">
        <v>0</v>
      </c>
      <c r="F2593" s="40">
        <v>0</v>
      </c>
      <c r="G2593" s="40">
        <v>0</v>
      </c>
      <c r="H2593" s="40">
        <v>0</v>
      </c>
      <c r="I2593" s="40">
        <v>0</v>
      </c>
      <c r="J2593" s="40">
        <v>0</v>
      </c>
      <c r="K2593" s="40">
        <v>0</v>
      </c>
      <c r="L2593" s="40">
        <v>0</v>
      </c>
      <c r="M2593" s="40">
        <v>0</v>
      </c>
      <c r="N2593" s="40">
        <v>0</v>
      </c>
      <c r="O2593" s="40">
        <v>0</v>
      </c>
      <c r="P2593" s="141">
        <f t="shared" si="187"/>
        <v>0</v>
      </c>
    </row>
    <row r="2594" spans="1:16" hidden="1" x14ac:dyDescent="0.25">
      <c r="A2594" s="255" t="str">
        <f>IF(B2594=1,A2587,"")</f>
        <v/>
      </c>
      <c r="B2594" s="39" t="str">
        <f t="shared" si="186"/>
        <v/>
      </c>
      <c r="C2594" s="138">
        <f>VLOOKUP($Y$16,CAD!$H$7:$I$31,2,0)</f>
        <v>0</v>
      </c>
      <c r="D2594" s="40">
        <v>0</v>
      </c>
      <c r="E2594" s="40">
        <v>0</v>
      </c>
      <c r="F2594" s="40">
        <v>0</v>
      </c>
      <c r="G2594" s="40">
        <v>0</v>
      </c>
      <c r="H2594" s="40">
        <v>0</v>
      </c>
      <c r="I2594" s="40">
        <v>0</v>
      </c>
      <c r="J2594" s="40">
        <v>0</v>
      </c>
      <c r="K2594" s="40">
        <v>0</v>
      </c>
      <c r="L2594" s="40">
        <v>0</v>
      </c>
      <c r="M2594" s="40">
        <v>0</v>
      </c>
      <c r="N2594" s="40">
        <v>0</v>
      </c>
      <c r="O2594" s="40">
        <v>0</v>
      </c>
      <c r="P2594" s="141">
        <f t="shared" si="187"/>
        <v>0</v>
      </c>
    </row>
    <row r="2595" spans="1:16" hidden="1" x14ac:dyDescent="0.25">
      <c r="A2595" s="255" t="str">
        <f>IF(B2595=1,A2587,"")</f>
        <v/>
      </c>
      <c r="B2595" s="39" t="str">
        <f t="shared" si="186"/>
        <v/>
      </c>
      <c r="C2595" s="138">
        <f>VLOOKUP($Y$17,CAD!$H$7:$I$31,2,0)</f>
        <v>0</v>
      </c>
      <c r="D2595" s="40">
        <v>0</v>
      </c>
      <c r="E2595" s="40">
        <v>0</v>
      </c>
      <c r="F2595" s="40">
        <v>0</v>
      </c>
      <c r="G2595" s="40">
        <v>0</v>
      </c>
      <c r="H2595" s="40">
        <v>0</v>
      </c>
      <c r="I2595" s="40">
        <v>0</v>
      </c>
      <c r="J2595" s="40">
        <v>0</v>
      </c>
      <c r="K2595" s="40">
        <v>0</v>
      </c>
      <c r="L2595" s="40">
        <v>0</v>
      </c>
      <c r="M2595" s="40">
        <v>0</v>
      </c>
      <c r="N2595" s="40">
        <v>0</v>
      </c>
      <c r="O2595" s="40">
        <v>0</v>
      </c>
      <c r="P2595" s="141">
        <f t="shared" si="187"/>
        <v>0</v>
      </c>
    </row>
    <row r="2596" spans="1:16" hidden="1" x14ac:dyDescent="0.25">
      <c r="A2596" s="255" t="str">
        <f>IF(B2596=1,A2587,"")</f>
        <v/>
      </c>
      <c r="B2596" s="39" t="str">
        <f t="shared" si="186"/>
        <v/>
      </c>
      <c r="C2596" s="138">
        <f>VLOOKUP($Y$18,CAD!$H$7:$I$31,2,0)</f>
        <v>0</v>
      </c>
      <c r="D2596" s="40">
        <v>0</v>
      </c>
      <c r="E2596" s="40">
        <v>0</v>
      </c>
      <c r="F2596" s="40">
        <v>0</v>
      </c>
      <c r="G2596" s="40">
        <v>0</v>
      </c>
      <c r="H2596" s="40">
        <v>0</v>
      </c>
      <c r="I2596" s="40">
        <v>0</v>
      </c>
      <c r="J2596" s="40">
        <v>0</v>
      </c>
      <c r="K2596" s="40">
        <v>0</v>
      </c>
      <c r="L2596" s="40">
        <v>0</v>
      </c>
      <c r="M2596" s="40">
        <v>0</v>
      </c>
      <c r="N2596" s="40">
        <v>0</v>
      </c>
      <c r="O2596" s="40">
        <v>0</v>
      </c>
      <c r="P2596" s="141">
        <f t="shared" si="187"/>
        <v>0</v>
      </c>
    </row>
    <row r="2597" spans="1:16" hidden="1" x14ac:dyDescent="0.25">
      <c r="A2597" s="255" t="str">
        <f>IF(B2597=1,A2587,"")</f>
        <v/>
      </c>
      <c r="B2597" s="39" t="str">
        <f t="shared" si="186"/>
        <v/>
      </c>
      <c r="C2597" s="138">
        <f>VLOOKUP($Y$19,CAD!$H$7:$I$31,2,0)</f>
        <v>0</v>
      </c>
      <c r="D2597" s="40">
        <v>0</v>
      </c>
      <c r="E2597" s="40">
        <v>0</v>
      </c>
      <c r="F2597" s="40">
        <v>0</v>
      </c>
      <c r="G2597" s="40">
        <v>0</v>
      </c>
      <c r="H2597" s="40">
        <v>0</v>
      </c>
      <c r="I2597" s="40">
        <v>0</v>
      </c>
      <c r="J2597" s="40">
        <v>0</v>
      </c>
      <c r="K2597" s="40">
        <v>0</v>
      </c>
      <c r="L2597" s="40">
        <v>0</v>
      </c>
      <c r="M2597" s="40">
        <v>0</v>
      </c>
      <c r="N2597" s="40">
        <v>0</v>
      </c>
      <c r="O2597" s="40">
        <v>0</v>
      </c>
      <c r="P2597" s="141">
        <f t="shared" si="187"/>
        <v>0</v>
      </c>
    </row>
    <row r="2598" spans="1:16" hidden="1" x14ac:dyDescent="0.25">
      <c r="A2598" s="255" t="str">
        <f>IF(B2598=1,A2587,"")</f>
        <v/>
      </c>
      <c r="B2598" s="39" t="str">
        <f t="shared" si="186"/>
        <v/>
      </c>
      <c r="C2598" s="138">
        <f>VLOOKUP($Y$20,CAD!$H$7:$I$31,2,0)</f>
        <v>0</v>
      </c>
      <c r="D2598" s="40">
        <v>0</v>
      </c>
      <c r="E2598" s="40">
        <v>0</v>
      </c>
      <c r="F2598" s="40">
        <v>0</v>
      </c>
      <c r="G2598" s="40">
        <v>0</v>
      </c>
      <c r="H2598" s="40">
        <v>0</v>
      </c>
      <c r="I2598" s="40">
        <v>0</v>
      </c>
      <c r="J2598" s="40">
        <v>0</v>
      </c>
      <c r="K2598" s="40">
        <v>0</v>
      </c>
      <c r="L2598" s="40">
        <v>0</v>
      </c>
      <c r="M2598" s="40">
        <v>0</v>
      </c>
      <c r="N2598" s="40">
        <v>0</v>
      </c>
      <c r="O2598" s="40">
        <v>0</v>
      </c>
      <c r="P2598" s="141">
        <f t="shared" si="187"/>
        <v>0</v>
      </c>
    </row>
    <row r="2599" spans="1:16" hidden="1" x14ac:dyDescent="0.25">
      <c r="A2599" s="255" t="str">
        <f>IF(B2599=1,A2587,"")</f>
        <v/>
      </c>
      <c r="B2599" s="39" t="str">
        <f t="shared" si="186"/>
        <v/>
      </c>
      <c r="C2599" s="138">
        <f>VLOOKUP($Y$21,CAD!$H$7:$I$31,2,0)</f>
        <v>0</v>
      </c>
      <c r="D2599" s="40">
        <v>0</v>
      </c>
      <c r="E2599" s="40">
        <v>0</v>
      </c>
      <c r="F2599" s="40">
        <v>0</v>
      </c>
      <c r="G2599" s="40">
        <v>0</v>
      </c>
      <c r="H2599" s="40">
        <v>0</v>
      </c>
      <c r="I2599" s="40">
        <v>0</v>
      </c>
      <c r="J2599" s="40">
        <v>0</v>
      </c>
      <c r="K2599" s="40">
        <v>0</v>
      </c>
      <c r="L2599" s="40">
        <v>0</v>
      </c>
      <c r="M2599" s="40">
        <v>0</v>
      </c>
      <c r="N2599" s="40">
        <v>0</v>
      </c>
      <c r="O2599" s="40">
        <v>0</v>
      </c>
      <c r="P2599" s="141">
        <f t="shared" si="187"/>
        <v>0</v>
      </c>
    </row>
    <row r="2600" spans="1:16" hidden="1" x14ac:dyDescent="0.25">
      <c r="A2600" s="255" t="str">
        <f>IF(B2600=1,A2587,"")</f>
        <v/>
      </c>
      <c r="B2600" s="39" t="str">
        <f t="shared" si="186"/>
        <v/>
      </c>
      <c r="C2600" s="138">
        <f>VLOOKUP($Y$22,CAD!$H$7:$I$31,2,0)</f>
        <v>0</v>
      </c>
      <c r="D2600" s="40">
        <v>0</v>
      </c>
      <c r="E2600" s="40">
        <v>0</v>
      </c>
      <c r="F2600" s="40">
        <v>0</v>
      </c>
      <c r="G2600" s="40">
        <v>0</v>
      </c>
      <c r="H2600" s="40">
        <v>0</v>
      </c>
      <c r="I2600" s="40">
        <v>0</v>
      </c>
      <c r="J2600" s="40">
        <v>0</v>
      </c>
      <c r="K2600" s="40">
        <v>0</v>
      </c>
      <c r="L2600" s="40">
        <v>0</v>
      </c>
      <c r="M2600" s="40">
        <v>0</v>
      </c>
      <c r="N2600" s="40">
        <v>0</v>
      </c>
      <c r="O2600" s="40">
        <v>0</v>
      </c>
      <c r="P2600" s="141">
        <f t="shared" si="187"/>
        <v>0</v>
      </c>
    </row>
    <row r="2601" spans="1:16" hidden="1" x14ac:dyDescent="0.25">
      <c r="A2601" s="255" t="str">
        <f>IF(B2601=1,A2587,"")</f>
        <v/>
      </c>
      <c r="B2601" s="39" t="str">
        <f t="shared" si="186"/>
        <v/>
      </c>
      <c r="C2601" s="138">
        <f>VLOOKUP($Y$23,CAD!$H$7:$I$31,2,0)</f>
        <v>0</v>
      </c>
      <c r="D2601" s="40">
        <v>0</v>
      </c>
      <c r="E2601" s="40">
        <v>0</v>
      </c>
      <c r="F2601" s="40">
        <v>0</v>
      </c>
      <c r="G2601" s="40">
        <v>0</v>
      </c>
      <c r="H2601" s="40">
        <v>0</v>
      </c>
      <c r="I2601" s="40">
        <v>0</v>
      </c>
      <c r="J2601" s="40">
        <v>0</v>
      </c>
      <c r="K2601" s="40">
        <v>0</v>
      </c>
      <c r="L2601" s="40">
        <v>0</v>
      </c>
      <c r="M2601" s="40">
        <v>0</v>
      </c>
      <c r="N2601" s="40">
        <v>0</v>
      </c>
      <c r="O2601" s="40">
        <v>0</v>
      </c>
      <c r="P2601" s="141">
        <f t="shared" si="187"/>
        <v>0</v>
      </c>
    </row>
    <row r="2602" spans="1:16" hidden="1" x14ac:dyDescent="0.25">
      <c r="A2602" s="255" t="str">
        <f>IF(B2602=1,A2587,"")</f>
        <v/>
      </c>
      <c r="B2602" s="39" t="str">
        <f t="shared" si="186"/>
        <v/>
      </c>
      <c r="C2602" s="138">
        <f>VLOOKUP($Y$24,CAD!$H$7:$I$31,2,0)</f>
        <v>0</v>
      </c>
      <c r="D2602" s="40">
        <v>0</v>
      </c>
      <c r="E2602" s="40">
        <v>0</v>
      </c>
      <c r="F2602" s="40">
        <v>0</v>
      </c>
      <c r="G2602" s="40">
        <v>0</v>
      </c>
      <c r="H2602" s="40">
        <v>0</v>
      </c>
      <c r="I2602" s="40">
        <v>0</v>
      </c>
      <c r="J2602" s="40">
        <v>0</v>
      </c>
      <c r="K2602" s="40">
        <v>0</v>
      </c>
      <c r="L2602" s="40">
        <v>0</v>
      </c>
      <c r="M2602" s="40">
        <v>0</v>
      </c>
      <c r="N2602" s="40">
        <v>0</v>
      </c>
      <c r="O2602" s="40">
        <v>0</v>
      </c>
      <c r="P2602" s="141">
        <f t="shared" si="187"/>
        <v>0</v>
      </c>
    </row>
    <row r="2603" spans="1:16" hidden="1" x14ac:dyDescent="0.25">
      <c r="A2603" s="255" t="str">
        <f>IF(B2603=1,A2587,"")</f>
        <v/>
      </c>
      <c r="B2603" s="39" t="str">
        <f t="shared" si="186"/>
        <v/>
      </c>
      <c r="C2603" s="138">
        <f>VLOOKUP($Y$25,CAD!$H$7:$I$31,2,0)</f>
        <v>0</v>
      </c>
      <c r="D2603" s="40">
        <v>0</v>
      </c>
      <c r="E2603" s="40">
        <v>0</v>
      </c>
      <c r="F2603" s="40">
        <v>0</v>
      </c>
      <c r="G2603" s="40">
        <v>0</v>
      </c>
      <c r="H2603" s="40">
        <v>0</v>
      </c>
      <c r="I2603" s="40">
        <v>0</v>
      </c>
      <c r="J2603" s="40">
        <v>0</v>
      </c>
      <c r="K2603" s="40">
        <v>0</v>
      </c>
      <c r="L2603" s="40">
        <v>0</v>
      </c>
      <c r="M2603" s="40">
        <v>0</v>
      </c>
      <c r="N2603" s="40">
        <v>0</v>
      </c>
      <c r="O2603" s="40">
        <v>0</v>
      </c>
      <c r="P2603" s="141">
        <f t="shared" si="187"/>
        <v>0</v>
      </c>
    </row>
    <row r="2604" spans="1:16" hidden="1" x14ac:dyDescent="0.25">
      <c r="A2604" s="255" t="str">
        <f>IF(B2604=1,A2587,"")</f>
        <v/>
      </c>
      <c r="B2604" s="39" t="str">
        <f t="shared" si="186"/>
        <v/>
      </c>
      <c r="C2604" s="138">
        <f>VLOOKUP($Y$26,CAD!$H$7:$I$31,2,0)</f>
        <v>0</v>
      </c>
      <c r="D2604" s="40">
        <v>0</v>
      </c>
      <c r="E2604" s="40">
        <v>0</v>
      </c>
      <c r="F2604" s="40">
        <v>0</v>
      </c>
      <c r="G2604" s="40">
        <v>0</v>
      </c>
      <c r="H2604" s="40">
        <v>0</v>
      </c>
      <c r="I2604" s="40">
        <v>0</v>
      </c>
      <c r="J2604" s="40">
        <v>0</v>
      </c>
      <c r="K2604" s="40">
        <v>0</v>
      </c>
      <c r="L2604" s="40">
        <v>0</v>
      </c>
      <c r="M2604" s="40">
        <v>0</v>
      </c>
      <c r="N2604" s="40">
        <v>0</v>
      </c>
      <c r="O2604" s="40">
        <v>0</v>
      </c>
      <c r="P2604" s="141">
        <f t="shared" si="187"/>
        <v>0</v>
      </c>
    </row>
    <row r="2605" spans="1:16" hidden="1" x14ac:dyDescent="0.25">
      <c r="A2605" s="255" t="str">
        <f>IF(B2605=1,A2587,"")</f>
        <v/>
      </c>
      <c r="B2605" s="39" t="str">
        <f t="shared" si="186"/>
        <v/>
      </c>
      <c r="C2605" s="138">
        <f>VLOOKUP($Y$27,CAD!$H$7:$I$31,2,0)</f>
        <v>0</v>
      </c>
      <c r="D2605" s="40">
        <v>0</v>
      </c>
      <c r="E2605" s="40">
        <v>0</v>
      </c>
      <c r="F2605" s="40">
        <v>0</v>
      </c>
      <c r="G2605" s="40">
        <v>0</v>
      </c>
      <c r="H2605" s="40">
        <v>0</v>
      </c>
      <c r="I2605" s="40">
        <v>0</v>
      </c>
      <c r="J2605" s="40">
        <v>0</v>
      </c>
      <c r="K2605" s="40">
        <v>0</v>
      </c>
      <c r="L2605" s="40">
        <v>0</v>
      </c>
      <c r="M2605" s="40">
        <v>0</v>
      </c>
      <c r="N2605" s="40">
        <v>0</v>
      </c>
      <c r="O2605" s="40">
        <v>0</v>
      </c>
      <c r="P2605" s="141">
        <f t="shared" si="187"/>
        <v>0</v>
      </c>
    </row>
    <row r="2606" spans="1:16" hidden="1" x14ac:dyDescent="0.25">
      <c r="A2606" s="255" t="str">
        <f>IF(B2606=1,A2587,"")</f>
        <v/>
      </c>
      <c r="B2606" s="39" t="str">
        <f t="shared" si="186"/>
        <v/>
      </c>
      <c r="C2606" s="138">
        <f>VLOOKUP($Y$28,CAD!$H$7:$I$31,2,0)</f>
        <v>0</v>
      </c>
      <c r="D2606" s="40">
        <v>0</v>
      </c>
      <c r="E2606" s="40">
        <v>0</v>
      </c>
      <c r="F2606" s="40">
        <v>0</v>
      </c>
      <c r="G2606" s="40">
        <v>0</v>
      </c>
      <c r="H2606" s="40">
        <v>0</v>
      </c>
      <c r="I2606" s="40">
        <v>0</v>
      </c>
      <c r="J2606" s="40">
        <v>0</v>
      </c>
      <c r="K2606" s="40">
        <v>0</v>
      </c>
      <c r="L2606" s="40">
        <v>0</v>
      </c>
      <c r="M2606" s="40">
        <v>0</v>
      </c>
      <c r="N2606" s="40">
        <v>0</v>
      </c>
      <c r="O2606" s="40">
        <v>0</v>
      </c>
      <c r="P2606" s="141">
        <f t="shared" si="187"/>
        <v>0</v>
      </c>
    </row>
    <row r="2607" spans="1:16" hidden="1" x14ac:dyDescent="0.25">
      <c r="A2607" s="255" t="str">
        <f>IF(B2607=1,A2587,"")</f>
        <v/>
      </c>
      <c r="B2607" s="39" t="str">
        <f t="shared" si="186"/>
        <v/>
      </c>
      <c r="C2607" s="138">
        <f>VLOOKUP($Y$29,CAD!$H$7:$I$31,2,0)</f>
        <v>0</v>
      </c>
      <c r="D2607" s="40">
        <v>0</v>
      </c>
      <c r="E2607" s="40">
        <v>0</v>
      </c>
      <c r="F2607" s="40">
        <v>0</v>
      </c>
      <c r="G2607" s="40">
        <v>0</v>
      </c>
      <c r="H2607" s="40">
        <v>0</v>
      </c>
      <c r="I2607" s="40">
        <v>0</v>
      </c>
      <c r="J2607" s="40">
        <v>0</v>
      </c>
      <c r="K2607" s="40">
        <v>0</v>
      </c>
      <c r="L2607" s="40">
        <v>0</v>
      </c>
      <c r="M2607" s="40">
        <v>0</v>
      </c>
      <c r="N2607" s="40">
        <v>0</v>
      </c>
      <c r="O2607" s="40">
        <v>0</v>
      </c>
      <c r="P2607" s="141">
        <f t="shared" si="187"/>
        <v>0</v>
      </c>
    </row>
    <row r="2608" spans="1:16" hidden="1" x14ac:dyDescent="0.25">
      <c r="A2608" s="255" t="str">
        <f>IF(B2608=1,A2587,"")</f>
        <v/>
      </c>
      <c r="B2608" s="39" t="str">
        <f t="shared" si="186"/>
        <v/>
      </c>
      <c r="C2608" s="138">
        <f>VLOOKUP($Y$30,CAD!$H$7:$I$31,2,0)</f>
        <v>0</v>
      </c>
      <c r="D2608" s="40">
        <v>0</v>
      </c>
      <c r="E2608" s="40">
        <v>0</v>
      </c>
      <c r="F2608" s="40">
        <v>0</v>
      </c>
      <c r="G2608" s="40">
        <v>0</v>
      </c>
      <c r="H2608" s="40">
        <v>0</v>
      </c>
      <c r="I2608" s="40">
        <v>0</v>
      </c>
      <c r="J2608" s="40">
        <v>0</v>
      </c>
      <c r="K2608" s="40">
        <v>0</v>
      </c>
      <c r="L2608" s="40">
        <v>0</v>
      </c>
      <c r="M2608" s="40">
        <v>0</v>
      </c>
      <c r="N2608" s="40">
        <v>0</v>
      </c>
      <c r="O2608" s="40">
        <v>0</v>
      </c>
      <c r="P2608" s="141">
        <f t="shared" si="187"/>
        <v>0</v>
      </c>
    </row>
    <row r="2609" spans="1:16" hidden="1" x14ac:dyDescent="0.25">
      <c r="A2609" s="255" t="str">
        <f>IF(B2609=1,A2587,"")</f>
        <v/>
      </c>
      <c r="B2609" s="39" t="str">
        <f t="shared" si="186"/>
        <v/>
      </c>
      <c r="C2609" s="138">
        <f>VLOOKUP($Y$31,CAD!$H$7:$I$31,2,0)</f>
        <v>0</v>
      </c>
      <c r="D2609" s="40">
        <v>0</v>
      </c>
      <c r="E2609" s="40">
        <v>0</v>
      </c>
      <c r="F2609" s="40">
        <v>0</v>
      </c>
      <c r="G2609" s="40">
        <v>0</v>
      </c>
      <c r="H2609" s="40">
        <v>0</v>
      </c>
      <c r="I2609" s="40">
        <v>0</v>
      </c>
      <c r="J2609" s="40">
        <v>0</v>
      </c>
      <c r="K2609" s="40">
        <v>0</v>
      </c>
      <c r="L2609" s="40">
        <v>0</v>
      </c>
      <c r="M2609" s="40">
        <v>0</v>
      </c>
      <c r="N2609" s="40">
        <v>0</v>
      </c>
      <c r="O2609" s="40">
        <v>0</v>
      </c>
      <c r="P2609" s="141">
        <f t="shared" si="187"/>
        <v>0</v>
      </c>
    </row>
    <row r="2610" spans="1:16" hidden="1" x14ac:dyDescent="0.25">
      <c r="A2610" s="255" t="str">
        <f>IF(B2610=1,A2587,"")</f>
        <v/>
      </c>
      <c r="B2610" s="39" t="str">
        <f t="shared" si="186"/>
        <v/>
      </c>
      <c r="C2610" s="138">
        <f>VLOOKUP($Y$32,CAD!$H$7:$I$31,2,0)</f>
        <v>0</v>
      </c>
      <c r="D2610" s="40">
        <v>0</v>
      </c>
      <c r="E2610" s="40">
        <v>0</v>
      </c>
      <c r="F2610" s="40">
        <v>0</v>
      </c>
      <c r="G2610" s="40">
        <v>0</v>
      </c>
      <c r="H2610" s="40">
        <v>0</v>
      </c>
      <c r="I2610" s="40">
        <v>0</v>
      </c>
      <c r="J2610" s="40">
        <v>0</v>
      </c>
      <c r="K2610" s="40">
        <v>0</v>
      </c>
      <c r="L2610" s="40">
        <v>0</v>
      </c>
      <c r="M2610" s="40">
        <v>0</v>
      </c>
      <c r="N2610" s="40">
        <v>0</v>
      </c>
      <c r="O2610" s="40">
        <v>0</v>
      </c>
      <c r="P2610" s="141">
        <f t="shared" si="187"/>
        <v>0</v>
      </c>
    </row>
    <row r="2611" spans="1:16" hidden="1" x14ac:dyDescent="0.25">
      <c r="A2611" s="255" t="str">
        <f>IF(B2611=1,A2587,"")</f>
        <v/>
      </c>
      <c r="B2611" s="39" t="str">
        <f t="shared" si="186"/>
        <v/>
      </c>
      <c r="C2611" s="138">
        <f>VLOOKUP($Y$33,CAD!$H$7:$I$31,2,0)</f>
        <v>0</v>
      </c>
      <c r="D2611" s="40">
        <v>0</v>
      </c>
      <c r="E2611" s="40">
        <v>0</v>
      </c>
      <c r="F2611" s="40">
        <v>0</v>
      </c>
      <c r="G2611" s="40">
        <v>0</v>
      </c>
      <c r="H2611" s="40">
        <v>0</v>
      </c>
      <c r="I2611" s="40">
        <v>0</v>
      </c>
      <c r="J2611" s="40">
        <v>0</v>
      </c>
      <c r="K2611" s="40">
        <v>0</v>
      </c>
      <c r="L2611" s="40">
        <v>0</v>
      </c>
      <c r="M2611" s="40">
        <v>0</v>
      </c>
      <c r="N2611" s="40">
        <v>0</v>
      </c>
      <c r="O2611" s="40">
        <v>0</v>
      </c>
      <c r="P2611" s="141">
        <f t="shared" si="187"/>
        <v>0</v>
      </c>
    </row>
    <row r="2612" spans="1:16" hidden="1" x14ac:dyDescent="0.25">
      <c r="A2612" s="255" t="str">
        <f>IF(B2612=1,A2587,"")</f>
        <v/>
      </c>
      <c r="B2612" s="39" t="str">
        <f t="shared" si="186"/>
        <v/>
      </c>
      <c r="C2612" s="138">
        <f>VLOOKUP($Y$34,CAD!$H$7:$I$31,2,0)</f>
        <v>0</v>
      </c>
      <c r="D2612" s="40">
        <v>0</v>
      </c>
      <c r="E2612" s="40">
        <v>0</v>
      </c>
      <c r="F2612" s="40">
        <v>0</v>
      </c>
      <c r="G2612" s="40">
        <v>0</v>
      </c>
      <c r="H2612" s="40">
        <v>0</v>
      </c>
      <c r="I2612" s="40">
        <v>0</v>
      </c>
      <c r="J2612" s="40">
        <v>0</v>
      </c>
      <c r="K2612" s="40">
        <v>0</v>
      </c>
      <c r="L2612" s="40">
        <v>0</v>
      </c>
      <c r="M2612" s="40">
        <v>0</v>
      </c>
      <c r="N2612" s="40">
        <v>0</v>
      </c>
      <c r="O2612" s="40">
        <v>0</v>
      </c>
      <c r="P2612" s="141">
        <f t="shared" si="187"/>
        <v>0</v>
      </c>
    </row>
    <row r="2613" spans="1:16" hidden="1" x14ac:dyDescent="0.25">
      <c r="A2613" s="255" t="str">
        <f>IF(B2613=1,A2587,"")</f>
        <v/>
      </c>
      <c r="B2613" s="39" t="str">
        <f t="shared" si="186"/>
        <v/>
      </c>
      <c r="C2613" s="137">
        <f>VLOOKUP($Y$35,CAD!$J$7:$K$31,2,0)</f>
        <v>0</v>
      </c>
      <c r="D2613" s="40">
        <v>0</v>
      </c>
      <c r="E2613" s="40">
        <v>0</v>
      </c>
      <c r="F2613" s="40">
        <v>0</v>
      </c>
      <c r="G2613" s="40">
        <v>0</v>
      </c>
      <c r="H2613" s="40">
        <v>0</v>
      </c>
      <c r="I2613" s="40">
        <v>0</v>
      </c>
      <c r="J2613" s="40">
        <v>0</v>
      </c>
      <c r="K2613" s="40">
        <v>0</v>
      </c>
      <c r="L2613" s="40">
        <v>0</v>
      </c>
      <c r="M2613" s="40">
        <v>0</v>
      </c>
      <c r="N2613" s="40">
        <v>0</v>
      </c>
      <c r="O2613" s="40">
        <v>0</v>
      </c>
      <c r="P2613" s="141">
        <f t="shared" si="187"/>
        <v>0</v>
      </c>
    </row>
    <row r="2614" spans="1:16" hidden="1" x14ac:dyDescent="0.25">
      <c r="A2614" s="255" t="str">
        <f>IF(B2614=1,A2587,"")</f>
        <v/>
      </c>
      <c r="B2614" s="39" t="str">
        <f t="shared" si="186"/>
        <v/>
      </c>
      <c r="C2614" s="137">
        <f>VLOOKUP($Y$36,CAD!$J$7:$K$31,2,0)</f>
        <v>0</v>
      </c>
      <c r="D2614" s="40">
        <v>0</v>
      </c>
      <c r="E2614" s="40">
        <v>0</v>
      </c>
      <c r="F2614" s="40">
        <v>0</v>
      </c>
      <c r="G2614" s="40">
        <v>0</v>
      </c>
      <c r="H2614" s="40">
        <v>0</v>
      </c>
      <c r="I2614" s="40">
        <v>0</v>
      </c>
      <c r="J2614" s="40">
        <v>0</v>
      </c>
      <c r="K2614" s="40">
        <v>0</v>
      </c>
      <c r="L2614" s="40">
        <v>0</v>
      </c>
      <c r="M2614" s="40">
        <v>0</v>
      </c>
      <c r="N2614" s="40">
        <v>0</v>
      </c>
      <c r="O2614" s="40">
        <v>0</v>
      </c>
      <c r="P2614" s="141">
        <f t="shared" si="187"/>
        <v>0</v>
      </c>
    </row>
    <row r="2615" spans="1:16" hidden="1" x14ac:dyDescent="0.25">
      <c r="A2615" s="255" t="str">
        <f>IF(B2615=1,A2587,"")</f>
        <v/>
      </c>
      <c r="B2615" s="39" t="str">
        <f t="shared" si="186"/>
        <v/>
      </c>
      <c r="C2615" s="137">
        <f>VLOOKUP($Y$37,CAD!$J$7:$K$31,2,0)</f>
        <v>0</v>
      </c>
      <c r="D2615" s="40">
        <v>0</v>
      </c>
      <c r="E2615" s="40">
        <v>0</v>
      </c>
      <c r="F2615" s="40">
        <v>0</v>
      </c>
      <c r="G2615" s="40">
        <v>0</v>
      </c>
      <c r="H2615" s="40">
        <v>0</v>
      </c>
      <c r="I2615" s="40">
        <v>0</v>
      </c>
      <c r="J2615" s="40">
        <v>0</v>
      </c>
      <c r="K2615" s="40">
        <v>0</v>
      </c>
      <c r="L2615" s="40">
        <v>0</v>
      </c>
      <c r="M2615" s="40">
        <v>0</v>
      </c>
      <c r="N2615" s="40">
        <v>0</v>
      </c>
      <c r="O2615" s="40">
        <v>0</v>
      </c>
      <c r="P2615" s="141">
        <f t="shared" si="187"/>
        <v>0</v>
      </c>
    </row>
    <row r="2616" spans="1:16" hidden="1" x14ac:dyDescent="0.25">
      <c r="A2616" s="255" t="str">
        <f>IF(B2616=1,A2587,"")</f>
        <v/>
      </c>
      <c r="B2616" s="39" t="str">
        <f t="shared" si="186"/>
        <v/>
      </c>
      <c r="C2616" s="137">
        <f>VLOOKUP($Y$38,CAD!$J$7:$K$31,2,0)</f>
        <v>0</v>
      </c>
      <c r="D2616" s="40">
        <v>0</v>
      </c>
      <c r="E2616" s="40">
        <v>0</v>
      </c>
      <c r="F2616" s="40">
        <v>0</v>
      </c>
      <c r="G2616" s="40">
        <v>0</v>
      </c>
      <c r="H2616" s="40">
        <v>0</v>
      </c>
      <c r="I2616" s="40">
        <v>0</v>
      </c>
      <c r="J2616" s="40">
        <v>0</v>
      </c>
      <c r="K2616" s="40">
        <v>0</v>
      </c>
      <c r="L2616" s="40">
        <v>0</v>
      </c>
      <c r="M2616" s="40">
        <v>0</v>
      </c>
      <c r="N2616" s="40">
        <v>0</v>
      </c>
      <c r="O2616" s="40">
        <v>0</v>
      </c>
      <c r="P2616" s="141">
        <f t="shared" si="187"/>
        <v>0</v>
      </c>
    </row>
    <row r="2617" spans="1:16" hidden="1" x14ac:dyDescent="0.25">
      <c r="A2617" s="255" t="str">
        <f>IF(B2617=1,A2587,"")</f>
        <v/>
      </c>
      <c r="B2617" s="39" t="str">
        <f t="shared" si="186"/>
        <v/>
      </c>
      <c r="C2617" s="137">
        <f>VLOOKUP($Y$39,CAD!$J$7:$K$31,2,0)</f>
        <v>0</v>
      </c>
      <c r="D2617" s="40">
        <v>0</v>
      </c>
      <c r="E2617" s="40">
        <v>0</v>
      </c>
      <c r="F2617" s="40">
        <v>0</v>
      </c>
      <c r="G2617" s="40">
        <v>0</v>
      </c>
      <c r="H2617" s="40">
        <v>0</v>
      </c>
      <c r="I2617" s="40">
        <v>0</v>
      </c>
      <c r="J2617" s="40">
        <v>0</v>
      </c>
      <c r="K2617" s="40">
        <v>0</v>
      </c>
      <c r="L2617" s="40">
        <v>0</v>
      </c>
      <c r="M2617" s="40">
        <v>0</v>
      </c>
      <c r="N2617" s="40">
        <v>0</v>
      </c>
      <c r="O2617" s="40">
        <v>0</v>
      </c>
      <c r="P2617" s="141">
        <f t="shared" si="187"/>
        <v>0</v>
      </c>
    </row>
    <row r="2618" spans="1:16" hidden="1" x14ac:dyDescent="0.25">
      <c r="A2618" s="255" t="str">
        <f>IF(B2618=1,A2587,"")</f>
        <v/>
      </c>
      <c r="B2618" s="39" t="str">
        <f t="shared" si="186"/>
        <v/>
      </c>
      <c r="C2618" s="137">
        <f>VLOOKUP($Y$40,CAD!$J$7:$K$31,2,0)</f>
        <v>0</v>
      </c>
      <c r="D2618" s="40">
        <v>0</v>
      </c>
      <c r="E2618" s="40">
        <v>0</v>
      </c>
      <c r="F2618" s="40">
        <v>0</v>
      </c>
      <c r="G2618" s="40">
        <v>0</v>
      </c>
      <c r="H2618" s="40">
        <v>0</v>
      </c>
      <c r="I2618" s="40">
        <v>0</v>
      </c>
      <c r="J2618" s="40">
        <v>0</v>
      </c>
      <c r="K2618" s="40">
        <v>0</v>
      </c>
      <c r="L2618" s="40">
        <v>0</v>
      </c>
      <c r="M2618" s="40">
        <v>0</v>
      </c>
      <c r="N2618" s="40">
        <v>0</v>
      </c>
      <c r="O2618" s="40">
        <v>0</v>
      </c>
      <c r="P2618" s="141">
        <f t="shared" si="187"/>
        <v>0</v>
      </c>
    </row>
    <row r="2619" spans="1:16" hidden="1" x14ac:dyDescent="0.25">
      <c r="A2619" s="255" t="str">
        <f>IF(B2619=1,A2587,"")</f>
        <v/>
      </c>
      <c r="B2619" s="39" t="str">
        <f t="shared" si="186"/>
        <v/>
      </c>
      <c r="C2619" s="137">
        <f>VLOOKUP($Y$41,CAD!$J$7:$K$31,2,0)</f>
        <v>0</v>
      </c>
      <c r="D2619" s="40">
        <v>0</v>
      </c>
      <c r="E2619" s="40">
        <v>0</v>
      </c>
      <c r="F2619" s="40">
        <v>0</v>
      </c>
      <c r="G2619" s="40">
        <v>0</v>
      </c>
      <c r="H2619" s="40">
        <v>0</v>
      </c>
      <c r="I2619" s="40">
        <v>0</v>
      </c>
      <c r="J2619" s="40">
        <v>0</v>
      </c>
      <c r="K2619" s="40">
        <v>0</v>
      </c>
      <c r="L2619" s="40">
        <v>0</v>
      </c>
      <c r="M2619" s="40">
        <v>0</v>
      </c>
      <c r="N2619" s="40">
        <v>0</v>
      </c>
      <c r="O2619" s="40">
        <v>0</v>
      </c>
      <c r="P2619" s="141">
        <f t="shared" si="187"/>
        <v>0</v>
      </c>
    </row>
    <row r="2620" spans="1:16" hidden="1" x14ac:dyDescent="0.25">
      <c r="A2620" s="255" t="str">
        <f>IF(B2620=1,A2587,"")</f>
        <v/>
      </c>
      <c r="B2620" s="39" t="str">
        <f t="shared" si="186"/>
        <v/>
      </c>
      <c r="C2620" s="137">
        <f>VLOOKUP($Y$42,CAD!$J$7:$K$31,2,0)</f>
        <v>0</v>
      </c>
      <c r="D2620" s="40">
        <v>0</v>
      </c>
      <c r="E2620" s="40">
        <v>0</v>
      </c>
      <c r="F2620" s="40">
        <v>0</v>
      </c>
      <c r="G2620" s="40">
        <v>0</v>
      </c>
      <c r="H2620" s="40">
        <v>0</v>
      </c>
      <c r="I2620" s="40">
        <v>0</v>
      </c>
      <c r="J2620" s="40">
        <v>0</v>
      </c>
      <c r="K2620" s="40">
        <v>0</v>
      </c>
      <c r="L2620" s="40">
        <v>0</v>
      </c>
      <c r="M2620" s="40">
        <v>0</v>
      </c>
      <c r="N2620" s="40">
        <v>0</v>
      </c>
      <c r="O2620" s="40">
        <v>0</v>
      </c>
      <c r="P2620" s="141">
        <f t="shared" si="187"/>
        <v>0</v>
      </c>
    </row>
    <row r="2621" spans="1:16" hidden="1" x14ac:dyDescent="0.25">
      <c r="A2621" s="255" t="str">
        <f>IF(B2621=1,A2587,"")</f>
        <v/>
      </c>
      <c r="B2621" s="39" t="str">
        <f t="shared" si="186"/>
        <v/>
      </c>
      <c r="C2621" s="137">
        <f>VLOOKUP($Y$43,CAD!$J$7:$K$31,2,0)</f>
        <v>0</v>
      </c>
      <c r="D2621" s="40">
        <v>0</v>
      </c>
      <c r="E2621" s="40">
        <v>0</v>
      </c>
      <c r="F2621" s="40">
        <v>0</v>
      </c>
      <c r="G2621" s="40">
        <v>0</v>
      </c>
      <c r="H2621" s="40">
        <v>0</v>
      </c>
      <c r="I2621" s="40">
        <v>0</v>
      </c>
      <c r="J2621" s="40">
        <v>0</v>
      </c>
      <c r="K2621" s="40">
        <v>0</v>
      </c>
      <c r="L2621" s="40">
        <v>0</v>
      </c>
      <c r="M2621" s="40">
        <v>0</v>
      </c>
      <c r="N2621" s="40">
        <v>0</v>
      </c>
      <c r="O2621" s="40">
        <v>0</v>
      </c>
      <c r="P2621" s="141">
        <f t="shared" si="187"/>
        <v>0</v>
      </c>
    </row>
    <row r="2622" spans="1:16" hidden="1" x14ac:dyDescent="0.25">
      <c r="A2622" s="255" t="str">
        <f>IF(B2622=1,A2587,"")</f>
        <v/>
      </c>
      <c r="B2622" s="39" t="str">
        <f t="shared" si="186"/>
        <v/>
      </c>
      <c r="C2622" s="137">
        <f>VLOOKUP($Y$44,CAD!$J$7:$K$31,2,0)</f>
        <v>0</v>
      </c>
      <c r="D2622" s="40">
        <v>0</v>
      </c>
      <c r="E2622" s="40">
        <v>0</v>
      </c>
      <c r="F2622" s="40">
        <v>0</v>
      </c>
      <c r="G2622" s="40">
        <v>0</v>
      </c>
      <c r="H2622" s="40">
        <v>0</v>
      </c>
      <c r="I2622" s="40">
        <v>0</v>
      </c>
      <c r="J2622" s="40">
        <v>0</v>
      </c>
      <c r="K2622" s="40">
        <v>0</v>
      </c>
      <c r="L2622" s="40">
        <v>0</v>
      </c>
      <c r="M2622" s="40">
        <v>0</v>
      </c>
      <c r="N2622" s="40">
        <v>0</v>
      </c>
      <c r="O2622" s="40">
        <v>0</v>
      </c>
      <c r="P2622" s="141">
        <f t="shared" si="187"/>
        <v>0</v>
      </c>
    </row>
    <row r="2623" spans="1:16" hidden="1" x14ac:dyDescent="0.25">
      <c r="A2623" s="255" t="str">
        <f>IF(B2623=1,A2587,"")</f>
        <v/>
      </c>
      <c r="B2623" s="39" t="str">
        <f t="shared" si="186"/>
        <v/>
      </c>
      <c r="C2623" s="137">
        <f>VLOOKUP($Y$45,CAD!$J$7:$K$31,2,0)</f>
        <v>0</v>
      </c>
      <c r="D2623" s="40">
        <v>0</v>
      </c>
      <c r="E2623" s="40">
        <v>0</v>
      </c>
      <c r="F2623" s="40">
        <v>0</v>
      </c>
      <c r="G2623" s="40">
        <v>0</v>
      </c>
      <c r="H2623" s="40">
        <v>0</v>
      </c>
      <c r="I2623" s="40">
        <v>0</v>
      </c>
      <c r="J2623" s="40">
        <v>0</v>
      </c>
      <c r="K2623" s="40">
        <v>0</v>
      </c>
      <c r="L2623" s="40">
        <v>0</v>
      </c>
      <c r="M2623" s="40">
        <v>0</v>
      </c>
      <c r="N2623" s="40">
        <v>0</v>
      </c>
      <c r="O2623" s="40">
        <v>0</v>
      </c>
      <c r="P2623" s="141">
        <f t="shared" si="187"/>
        <v>0</v>
      </c>
    </row>
    <row r="2624" spans="1:16" hidden="1" x14ac:dyDescent="0.25">
      <c r="A2624" s="255" t="str">
        <f>IF(B2624=1,A2587,"")</f>
        <v/>
      </c>
      <c r="B2624" s="39" t="str">
        <f t="shared" si="186"/>
        <v/>
      </c>
      <c r="C2624" s="137">
        <f>VLOOKUP($Y$46,CAD!$J$7:$K$31,2,0)</f>
        <v>0</v>
      </c>
      <c r="D2624" s="40">
        <v>0</v>
      </c>
      <c r="E2624" s="40">
        <v>0</v>
      </c>
      <c r="F2624" s="40">
        <v>0</v>
      </c>
      <c r="G2624" s="40">
        <v>0</v>
      </c>
      <c r="H2624" s="40">
        <v>0</v>
      </c>
      <c r="I2624" s="40">
        <v>0</v>
      </c>
      <c r="J2624" s="40">
        <v>0</v>
      </c>
      <c r="K2624" s="40">
        <v>0</v>
      </c>
      <c r="L2624" s="40">
        <v>0</v>
      </c>
      <c r="M2624" s="40">
        <v>0</v>
      </c>
      <c r="N2624" s="40">
        <v>0</v>
      </c>
      <c r="O2624" s="40">
        <v>0</v>
      </c>
      <c r="P2624" s="141">
        <f t="shared" si="187"/>
        <v>0</v>
      </c>
    </row>
    <row r="2625" spans="1:16" hidden="1" x14ac:dyDescent="0.25">
      <c r="A2625" s="255" t="str">
        <f>IF(B2625=1,A2587,"")</f>
        <v/>
      </c>
      <c r="B2625" s="39" t="str">
        <f t="shared" si="186"/>
        <v/>
      </c>
      <c r="C2625" s="137">
        <f>VLOOKUP($Y$47,CAD!$J$7:$K$31,2,0)</f>
        <v>0</v>
      </c>
      <c r="D2625" s="40">
        <v>0</v>
      </c>
      <c r="E2625" s="40">
        <v>0</v>
      </c>
      <c r="F2625" s="40">
        <v>0</v>
      </c>
      <c r="G2625" s="40">
        <v>0</v>
      </c>
      <c r="H2625" s="40">
        <v>0</v>
      </c>
      <c r="I2625" s="40">
        <v>0</v>
      </c>
      <c r="J2625" s="40">
        <v>0</v>
      </c>
      <c r="K2625" s="40">
        <v>0</v>
      </c>
      <c r="L2625" s="40">
        <v>0</v>
      </c>
      <c r="M2625" s="40">
        <v>0</v>
      </c>
      <c r="N2625" s="40">
        <v>0</v>
      </c>
      <c r="O2625" s="40">
        <v>0</v>
      </c>
      <c r="P2625" s="141">
        <f t="shared" si="187"/>
        <v>0</v>
      </c>
    </row>
    <row r="2626" spans="1:16" hidden="1" x14ac:dyDescent="0.25">
      <c r="A2626" s="255" t="str">
        <f>IF(B2626=1,A2587,"")</f>
        <v/>
      </c>
      <c r="B2626" s="39" t="str">
        <f t="shared" si="186"/>
        <v/>
      </c>
      <c r="C2626" s="137">
        <f>VLOOKUP($Y$48,CAD!$J$7:$K$31,2,0)</f>
        <v>0</v>
      </c>
      <c r="D2626" s="40">
        <v>0</v>
      </c>
      <c r="E2626" s="40">
        <v>0</v>
      </c>
      <c r="F2626" s="40">
        <v>0</v>
      </c>
      <c r="G2626" s="40">
        <v>0</v>
      </c>
      <c r="H2626" s="40">
        <v>0</v>
      </c>
      <c r="I2626" s="40">
        <v>0</v>
      </c>
      <c r="J2626" s="40">
        <v>0</v>
      </c>
      <c r="K2626" s="40">
        <v>0</v>
      </c>
      <c r="L2626" s="40">
        <v>0</v>
      </c>
      <c r="M2626" s="40">
        <v>0</v>
      </c>
      <c r="N2626" s="40">
        <v>0</v>
      </c>
      <c r="O2626" s="40">
        <v>0</v>
      </c>
      <c r="P2626" s="141">
        <f t="shared" si="187"/>
        <v>0</v>
      </c>
    </row>
    <row r="2627" spans="1:16" hidden="1" x14ac:dyDescent="0.25">
      <c r="A2627" s="255" t="str">
        <f>IF(B2627=1,A2587,"")</f>
        <v/>
      </c>
      <c r="B2627" s="39" t="str">
        <f t="shared" si="186"/>
        <v/>
      </c>
      <c r="C2627" s="137">
        <f>VLOOKUP($Y$49,CAD!$J$7:$K$31,2,0)</f>
        <v>0</v>
      </c>
      <c r="D2627" s="40">
        <v>0</v>
      </c>
      <c r="E2627" s="40">
        <v>0</v>
      </c>
      <c r="F2627" s="40">
        <v>0</v>
      </c>
      <c r="G2627" s="40">
        <v>0</v>
      </c>
      <c r="H2627" s="40">
        <v>0</v>
      </c>
      <c r="I2627" s="40">
        <v>0</v>
      </c>
      <c r="J2627" s="40">
        <v>0</v>
      </c>
      <c r="K2627" s="40">
        <v>0</v>
      </c>
      <c r="L2627" s="40">
        <v>0</v>
      </c>
      <c r="M2627" s="40">
        <v>0</v>
      </c>
      <c r="N2627" s="40">
        <v>0</v>
      </c>
      <c r="O2627" s="40">
        <v>0</v>
      </c>
      <c r="P2627" s="141">
        <f t="shared" si="187"/>
        <v>0</v>
      </c>
    </row>
    <row r="2628" spans="1:16" hidden="1" x14ac:dyDescent="0.25">
      <c r="A2628" s="255" t="str">
        <f>IF(B2628=1,A2587,"")</f>
        <v/>
      </c>
      <c r="B2628" s="39" t="str">
        <f t="shared" si="186"/>
        <v/>
      </c>
      <c r="C2628" s="137">
        <f>VLOOKUP($Y$50,CAD!$J$7:$K$31,2,0)</f>
        <v>0</v>
      </c>
      <c r="D2628" s="40">
        <v>0</v>
      </c>
      <c r="E2628" s="40">
        <v>0</v>
      </c>
      <c r="F2628" s="40">
        <v>0</v>
      </c>
      <c r="G2628" s="40">
        <v>0</v>
      </c>
      <c r="H2628" s="40">
        <v>0</v>
      </c>
      <c r="I2628" s="40">
        <v>0</v>
      </c>
      <c r="J2628" s="40">
        <v>0</v>
      </c>
      <c r="K2628" s="40">
        <v>0</v>
      </c>
      <c r="L2628" s="40">
        <v>0</v>
      </c>
      <c r="M2628" s="40">
        <v>0</v>
      </c>
      <c r="N2628" s="40">
        <v>0</v>
      </c>
      <c r="O2628" s="40">
        <v>0</v>
      </c>
      <c r="P2628" s="141">
        <f t="shared" si="187"/>
        <v>0</v>
      </c>
    </row>
    <row r="2629" spans="1:16" hidden="1" x14ac:dyDescent="0.25">
      <c r="A2629" s="255" t="str">
        <f>IF(B2629=1,A2587,"")</f>
        <v/>
      </c>
      <c r="B2629" s="39" t="str">
        <f t="shared" si="186"/>
        <v/>
      </c>
      <c r="C2629" s="137">
        <f>VLOOKUP($Y$51,CAD!$J$7:$K$31,2,0)</f>
        <v>0</v>
      </c>
      <c r="D2629" s="40">
        <v>0</v>
      </c>
      <c r="E2629" s="40">
        <v>0</v>
      </c>
      <c r="F2629" s="40">
        <v>0</v>
      </c>
      <c r="G2629" s="40">
        <v>0</v>
      </c>
      <c r="H2629" s="40">
        <v>0</v>
      </c>
      <c r="I2629" s="40">
        <v>0</v>
      </c>
      <c r="J2629" s="40">
        <v>0</v>
      </c>
      <c r="K2629" s="40">
        <v>0</v>
      </c>
      <c r="L2629" s="40">
        <v>0</v>
      </c>
      <c r="M2629" s="40">
        <v>0</v>
      </c>
      <c r="N2629" s="40">
        <v>0</v>
      </c>
      <c r="O2629" s="40">
        <v>0</v>
      </c>
      <c r="P2629" s="141">
        <f t="shared" si="187"/>
        <v>0</v>
      </c>
    </row>
    <row r="2630" spans="1:16" hidden="1" x14ac:dyDescent="0.25">
      <c r="A2630" s="255" t="str">
        <f>IF(B2630=1,A2587,"")</f>
        <v/>
      </c>
      <c r="B2630" s="39" t="str">
        <f t="shared" si="186"/>
        <v/>
      </c>
      <c r="C2630" s="137">
        <f>VLOOKUP($Y$52,CAD!$J$7:$K$31,2,0)</f>
        <v>0</v>
      </c>
      <c r="D2630" s="40">
        <v>0</v>
      </c>
      <c r="E2630" s="40">
        <v>0</v>
      </c>
      <c r="F2630" s="40">
        <v>0</v>
      </c>
      <c r="G2630" s="40">
        <v>0</v>
      </c>
      <c r="H2630" s="40">
        <v>0</v>
      </c>
      <c r="I2630" s="40">
        <v>0</v>
      </c>
      <c r="J2630" s="40">
        <v>0</v>
      </c>
      <c r="K2630" s="40">
        <v>0</v>
      </c>
      <c r="L2630" s="40">
        <v>0</v>
      </c>
      <c r="M2630" s="40">
        <v>0</v>
      </c>
      <c r="N2630" s="40">
        <v>0</v>
      </c>
      <c r="O2630" s="40">
        <v>0</v>
      </c>
      <c r="P2630" s="141">
        <f t="shared" si="187"/>
        <v>0</v>
      </c>
    </row>
    <row r="2631" spans="1:16" hidden="1" x14ac:dyDescent="0.25">
      <c r="A2631" s="255" t="str">
        <f>IF(B2631=1,A2587,"")</f>
        <v/>
      </c>
      <c r="B2631" s="39" t="str">
        <f t="shared" si="186"/>
        <v/>
      </c>
      <c r="C2631" s="137">
        <f>VLOOKUP($Y$53,CAD!$J$7:$K$31,2,0)</f>
        <v>0</v>
      </c>
      <c r="D2631" s="40">
        <v>0</v>
      </c>
      <c r="E2631" s="40">
        <v>0</v>
      </c>
      <c r="F2631" s="40">
        <v>0</v>
      </c>
      <c r="G2631" s="40">
        <v>0</v>
      </c>
      <c r="H2631" s="40">
        <v>0</v>
      </c>
      <c r="I2631" s="40">
        <v>0</v>
      </c>
      <c r="J2631" s="40">
        <v>0</v>
      </c>
      <c r="K2631" s="40">
        <v>0</v>
      </c>
      <c r="L2631" s="40">
        <v>0</v>
      </c>
      <c r="M2631" s="40">
        <v>0</v>
      </c>
      <c r="N2631" s="40">
        <v>0</v>
      </c>
      <c r="O2631" s="40">
        <v>0</v>
      </c>
      <c r="P2631" s="141">
        <f t="shared" si="187"/>
        <v>0</v>
      </c>
    </row>
    <row r="2632" spans="1:16" hidden="1" x14ac:dyDescent="0.25">
      <c r="A2632" s="255" t="str">
        <f>IF(B2632=1,A2587,"")</f>
        <v/>
      </c>
      <c r="B2632" s="39" t="str">
        <f t="shared" si="186"/>
        <v/>
      </c>
      <c r="C2632" s="137">
        <f>VLOOKUP($Y$54,CAD!$J$7:$K$31,2,0)</f>
        <v>0</v>
      </c>
      <c r="D2632" s="40">
        <v>0</v>
      </c>
      <c r="E2632" s="40">
        <v>0</v>
      </c>
      <c r="F2632" s="40">
        <v>0</v>
      </c>
      <c r="G2632" s="40">
        <v>0</v>
      </c>
      <c r="H2632" s="40">
        <v>0</v>
      </c>
      <c r="I2632" s="40">
        <v>0</v>
      </c>
      <c r="J2632" s="40">
        <v>0</v>
      </c>
      <c r="K2632" s="40">
        <v>0</v>
      </c>
      <c r="L2632" s="40">
        <v>0</v>
      </c>
      <c r="M2632" s="40">
        <v>0</v>
      </c>
      <c r="N2632" s="40">
        <v>0</v>
      </c>
      <c r="O2632" s="40">
        <v>0</v>
      </c>
      <c r="P2632" s="141">
        <f t="shared" si="187"/>
        <v>0</v>
      </c>
    </row>
    <row r="2633" spans="1:16" hidden="1" x14ac:dyDescent="0.25">
      <c r="A2633" s="255" t="str">
        <f>IF(B2633=1,A2587,"")</f>
        <v/>
      </c>
      <c r="B2633" s="39" t="str">
        <f t="shared" si="186"/>
        <v/>
      </c>
      <c r="C2633" s="137">
        <f>VLOOKUP($Y$55,CAD!$J$7:$K$31,2,0)</f>
        <v>0</v>
      </c>
      <c r="D2633" s="40">
        <v>0</v>
      </c>
      <c r="E2633" s="40">
        <v>0</v>
      </c>
      <c r="F2633" s="40">
        <v>0</v>
      </c>
      <c r="G2633" s="40">
        <v>0</v>
      </c>
      <c r="H2633" s="40">
        <v>0</v>
      </c>
      <c r="I2633" s="40">
        <v>0</v>
      </c>
      <c r="J2633" s="40">
        <v>0</v>
      </c>
      <c r="K2633" s="40">
        <v>0</v>
      </c>
      <c r="L2633" s="40">
        <v>0</v>
      </c>
      <c r="M2633" s="40">
        <v>0</v>
      </c>
      <c r="N2633" s="40">
        <v>0</v>
      </c>
      <c r="O2633" s="40">
        <v>0</v>
      </c>
      <c r="P2633" s="141">
        <f t="shared" si="187"/>
        <v>0</v>
      </c>
    </row>
    <row r="2634" spans="1:16" hidden="1" x14ac:dyDescent="0.25">
      <c r="A2634" s="255" t="str">
        <f>IF(B2634=1,A2587,"")</f>
        <v/>
      </c>
      <c r="B2634" s="39" t="str">
        <f t="shared" si="186"/>
        <v/>
      </c>
      <c r="C2634" s="137">
        <f>VLOOKUP($Y$56,CAD!$J$7:$K$31,2,0)</f>
        <v>0</v>
      </c>
      <c r="D2634" s="40">
        <v>0</v>
      </c>
      <c r="E2634" s="40">
        <v>0</v>
      </c>
      <c r="F2634" s="40">
        <v>0</v>
      </c>
      <c r="G2634" s="40">
        <v>0</v>
      </c>
      <c r="H2634" s="40">
        <v>0</v>
      </c>
      <c r="I2634" s="40">
        <v>0</v>
      </c>
      <c r="J2634" s="40">
        <v>0</v>
      </c>
      <c r="K2634" s="40">
        <v>0</v>
      </c>
      <c r="L2634" s="40">
        <v>0</v>
      </c>
      <c r="M2634" s="40">
        <v>0</v>
      </c>
      <c r="N2634" s="40">
        <v>0</v>
      </c>
      <c r="O2634" s="40">
        <v>0</v>
      </c>
      <c r="P2634" s="141">
        <f t="shared" si="187"/>
        <v>0</v>
      </c>
    </row>
    <row r="2635" spans="1:16" hidden="1" x14ac:dyDescent="0.25">
      <c r="A2635" s="255" t="str">
        <f>IF(B2635=1,A2587,"")</f>
        <v/>
      </c>
      <c r="B2635" s="39" t="str">
        <f t="shared" si="186"/>
        <v/>
      </c>
      <c r="C2635" s="137">
        <f>VLOOKUP($Y$57,CAD!$J$7:$K$31,2,0)</f>
        <v>0</v>
      </c>
      <c r="D2635" s="40">
        <v>0</v>
      </c>
      <c r="E2635" s="40">
        <v>0</v>
      </c>
      <c r="F2635" s="40">
        <v>0</v>
      </c>
      <c r="G2635" s="40">
        <v>0</v>
      </c>
      <c r="H2635" s="40">
        <v>0</v>
      </c>
      <c r="I2635" s="40">
        <v>0</v>
      </c>
      <c r="J2635" s="40">
        <v>0</v>
      </c>
      <c r="K2635" s="40">
        <v>0</v>
      </c>
      <c r="L2635" s="40">
        <v>0</v>
      </c>
      <c r="M2635" s="40">
        <v>0</v>
      </c>
      <c r="N2635" s="40">
        <v>0</v>
      </c>
      <c r="O2635" s="40">
        <v>0</v>
      </c>
      <c r="P2635" s="141">
        <f t="shared" si="187"/>
        <v>0</v>
      </c>
    </row>
    <row r="2636" spans="1:16" hidden="1" x14ac:dyDescent="0.25">
      <c r="A2636" s="255" t="str">
        <f>IF(B2636=1,A2587,"")</f>
        <v/>
      </c>
      <c r="B2636" s="39" t="str">
        <f t="shared" si="186"/>
        <v/>
      </c>
      <c r="C2636" s="137">
        <f>VLOOKUP($Y$58,CAD!$J$7:$K$31,2,0)</f>
        <v>0</v>
      </c>
      <c r="D2636" s="40">
        <v>0</v>
      </c>
      <c r="E2636" s="40">
        <v>0</v>
      </c>
      <c r="F2636" s="40">
        <v>0</v>
      </c>
      <c r="G2636" s="40">
        <v>0</v>
      </c>
      <c r="H2636" s="40">
        <v>0</v>
      </c>
      <c r="I2636" s="40">
        <v>0</v>
      </c>
      <c r="J2636" s="40">
        <v>0</v>
      </c>
      <c r="K2636" s="40">
        <v>0</v>
      </c>
      <c r="L2636" s="40">
        <v>0</v>
      </c>
      <c r="M2636" s="40">
        <v>0</v>
      </c>
      <c r="N2636" s="40">
        <v>0</v>
      </c>
      <c r="O2636" s="40">
        <v>0</v>
      </c>
      <c r="P2636" s="141">
        <f t="shared" si="187"/>
        <v>0</v>
      </c>
    </row>
    <row r="2637" spans="1:16" hidden="1" x14ac:dyDescent="0.25">
      <c r="A2637" s="255" t="str">
        <f>IF(B2637=1,A2587,"")</f>
        <v/>
      </c>
      <c r="B2637" s="39" t="str">
        <f t="shared" si="186"/>
        <v/>
      </c>
      <c r="C2637" s="137">
        <f>VLOOKUP($Y$59,CAD!$J$7:$K$31,2,0)</f>
        <v>0</v>
      </c>
      <c r="D2637" s="40">
        <v>0</v>
      </c>
      <c r="E2637" s="40">
        <v>0</v>
      </c>
      <c r="F2637" s="40">
        <v>0</v>
      </c>
      <c r="G2637" s="40">
        <v>0</v>
      </c>
      <c r="H2637" s="40">
        <v>0</v>
      </c>
      <c r="I2637" s="40">
        <v>0</v>
      </c>
      <c r="J2637" s="40">
        <v>0</v>
      </c>
      <c r="K2637" s="40">
        <v>0</v>
      </c>
      <c r="L2637" s="40">
        <v>0</v>
      </c>
      <c r="M2637" s="40">
        <v>0</v>
      </c>
      <c r="N2637" s="40">
        <v>0</v>
      </c>
      <c r="O2637" s="40">
        <v>0</v>
      </c>
      <c r="P2637" s="141">
        <f t="shared" si="187"/>
        <v>0</v>
      </c>
    </row>
    <row r="2638" spans="1:16" hidden="1" x14ac:dyDescent="0.25">
      <c r="A2638" s="255">
        <f>A2585</f>
        <v>2066</v>
      </c>
    </row>
    <row r="2639" spans="1:16" hidden="1" x14ac:dyDescent="0.25">
      <c r="A2639" s="255">
        <f>A2585</f>
        <v>2066</v>
      </c>
      <c r="C2639" s="63" t="s">
        <v>204</v>
      </c>
      <c r="D2639" s="34">
        <f>D2585-D2587</f>
        <v>0</v>
      </c>
      <c r="E2639" s="34">
        <f t="shared" ref="E2639:P2639" si="188">E2585-E2587</f>
        <v>0</v>
      </c>
      <c r="F2639" s="34">
        <f t="shared" si="188"/>
        <v>0</v>
      </c>
      <c r="G2639" s="34">
        <f t="shared" si="188"/>
        <v>0</v>
      </c>
      <c r="H2639" s="34">
        <f t="shared" si="188"/>
        <v>0</v>
      </c>
      <c r="I2639" s="34">
        <f t="shared" si="188"/>
        <v>0</v>
      </c>
      <c r="J2639" s="34">
        <f t="shared" si="188"/>
        <v>0</v>
      </c>
      <c r="K2639" s="34">
        <f t="shared" si="188"/>
        <v>0</v>
      </c>
      <c r="L2639" s="34">
        <f t="shared" si="188"/>
        <v>0</v>
      </c>
      <c r="M2639" s="34">
        <f t="shared" si="188"/>
        <v>0</v>
      </c>
      <c r="N2639" s="34">
        <f t="shared" si="188"/>
        <v>0</v>
      </c>
      <c r="O2639" s="34">
        <f t="shared" si="188"/>
        <v>0</v>
      </c>
      <c r="P2639" s="34">
        <f t="shared" si="188"/>
        <v>0</v>
      </c>
    </row>
    <row r="2640" spans="1:16" hidden="1" x14ac:dyDescent="0.25"/>
    <row r="2641" spans="1:17" ht="15" hidden="1" customHeight="1" thickBot="1" x14ac:dyDescent="0.3">
      <c r="A2641" s="255">
        <f>A2585+1</f>
        <v>2067</v>
      </c>
      <c r="B2641" s="41"/>
      <c r="C2641" s="147" t="s">
        <v>202</v>
      </c>
      <c r="D2641" s="148">
        <f>PREV_R!D2688</f>
        <v>0</v>
      </c>
      <c r="E2641" s="148">
        <f>PREV_R!E2688</f>
        <v>0</v>
      </c>
      <c r="F2641" s="148">
        <f>PREV_R!F2688</f>
        <v>0</v>
      </c>
      <c r="G2641" s="148">
        <f>PREV_R!G2688</f>
        <v>0</v>
      </c>
      <c r="H2641" s="148">
        <f>PREV_R!H2688</f>
        <v>0</v>
      </c>
      <c r="I2641" s="148">
        <f>PREV_R!I2688</f>
        <v>0</v>
      </c>
      <c r="J2641" s="148">
        <f>PREV_R!J2688</f>
        <v>0</v>
      </c>
      <c r="K2641" s="148">
        <f>PREV_R!K2688</f>
        <v>0</v>
      </c>
      <c r="L2641" s="148">
        <f>PREV_R!L2688</f>
        <v>0</v>
      </c>
      <c r="M2641" s="148">
        <f>PREV_R!M2688</f>
        <v>0</v>
      </c>
      <c r="N2641" s="148">
        <f>PREV_R!N2688</f>
        <v>0</v>
      </c>
      <c r="O2641" s="148">
        <f>PREV_R!O2688</f>
        <v>0</v>
      </c>
      <c r="P2641" s="148">
        <f>SUM(D2641:O2641)</f>
        <v>0</v>
      </c>
      <c r="Q2641" s="9"/>
    </row>
    <row r="2642" spans="1:17" ht="15" hidden="1" customHeight="1" x14ac:dyDescent="0.25">
      <c r="A2642" s="255">
        <f>A2641</f>
        <v>2067</v>
      </c>
      <c r="B2642" s="41"/>
      <c r="C2642" s="107"/>
      <c r="D2642" s="107"/>
      <c r="E2642" s="107"/>
      <c r="F2642" s="107"/>
      <c r="G2642" s="107"/>
      <c r="H2642" s="107"/>
      <c r="I2642" s="107"/>
      <c r="J2642" s="107"/>
      <c r="K2642" s="107"/>
      <c r="L2642" s="107"/>
      <c r="M2642" s="107"/>
      <c r="N2642" s="107"/>
      <c r="O2642" s="107"/>
      <c r="P2642" s="107"/>
      <c r="Q2642" s="9"/>
    </row>
    <row r="2643" spans="1:17" ht="15" hidden="1" customHeight="1" thickBot="1" x14ac:dyDescent="0.3">
      <c r="A2643" s="255">
        <f>A2641</f>
        <v>2067</v>
      </c>
      <c r="B2643" s="41"/>
      <c r="C2643" s="131" t="s">
        <v>203</v>
      </c>
      <c r="D2643" s="132">
        <f>SUM(D2644:D2693)</f>
        <v>0</v>
      </c>
      <c r="E2643" s="132">
        <f t="shared" ref="E2643:O2643" si="189">SUM(E2644:E2693)</f>
        <v>0</v>
      </c>
      <c r="F2643" s="132">
        <f t="shared" si="189"/>
        <v>0</v>
      </c>
      <c r="G2643" s="132">
        <f t="shared" si="189"/>
        <v>0</v>
      </c>
      <c r="H2643" s="132">
        <f t="shared" si="189"/>
        <v>0</v>
      </c>
      <c r="I2643" s="132">
        <f t="shared" si="189"/>
        <v>0</v>
      </c>
      <c r="J2643" s="132">
        <f t="shared" si="189"/>
        <v>0</v>
      </c>
      <c r="K2643" s="132">
        <f t="shared" si="189"/>
        <v>0</v>
      </c>
      <c r="L2643" s="132">
        <f t="shared" si="189"/>
        <v>0</v>
      </c>
      <c r="M2643" s="132">
        <f t="shared" si="189"/>
        <v>0</v>
      </c>
      <c r="N2643" s="132">
        <f t="shared" si="189"/>
        <v>0</v>
      </c>
      <c r="O2643" s="132">
        <f t="shared" si="189"/>
        <v>0</v>
      </c>
      <c r="P2643" s="132">
        <f>SUM(D2643:O2643)</f>
        <v>0</v>
      </c>
      <c r="Q2643" s="9"/>
    </row>
    <row r="2644" spans="1:17" hidden="1" x14ac:dyDescent="0.25">
      <c r="A2644" s="255" t="str">
        <f>IF(B2644=1,A2643,"")</f>
        <v/>
      </c>
      <c r="B2644" s="39" t="str">
        <f>IF(C2644&lt;&gt;0,1,"")</f>
        <v/>
      </c>
      <c r="C2644" s="138">
        <f>VLOOKUP($Y$10,CAD!$H$7:$I$31,2,0)</f>
        <v>0</v>
      </c>
      <c r="D2644" s="139">
        <v>0</v>
      </c>
      <c r="E2644" s="139">
        <v>0</v>
      </c>
      <c r="F2644" s="139">
        <v>0</v>
      </c>
      <c r="G2644" s="139">
        <v>0</v>
      </c>
      <c r="H2644" s="139">
        <v>0</v>
      </c>
      <c r="I2644" s="139">
        <v>0</v>
      </c>
      <c r="J2644" s="139">
        <v>0</v>
      </c>
      <c r="K2644" s="139">
        <v>0</v>
      </c>
      <c r="L2644" s="139">
        <v>0</v>
      </c>
      <c r="M2644" s="139">
        <v>0</v>
      </c>
      <c r="N2644" s="139">
        <v>0</v>
      </c>
      <c r="O2644" s="139">
        <v>0</v>
      </c>
      <c r="P2644" s="140">
        <f>SUM(D2644:O2644)</f>
        <v>0</v>
      </c>
    </row>
    <row r="2645" spans="1:17" hidden="1" x14ac:dyDescent="0.25">
      <c r="A2645" s="255" t="str">
        <f>IF(B2645=1,A2643,"")</f>
        <v/>
      </c>
      <c r="B2645" s="39" t="str">
        <f t="shared" ref="B2645:B2693" si="190">IF(C2645&lt;&gt;0,1,"")</f>
        <v/>
      </c>
      <c r="C2645" s="138">
        <f>VLOOKUP($Y$11,CAD!$H$7:$I$31,2,0)</f>
        <v>0</v>
      </c>
      <c r="D2645" s="40">
        <v>0</v>
      </c>
      <c r="E2645" s="40">
        <v>0</v>
      </c>
      <c r="F2645" s="40">
        <v>0</v>
      </c>
      <c r="G2645" s="40">
        <v>0</v>
      </c>
      <c r="H2645" s="40">
        <v>0</v>
      </c>
      <c r="I2645" s="40">
        <v>0</v>
      </c>
      <c r="J2645" s="40">
        <v>0</v>
      </c>
      <c r="K2645" s="40">
        <v>0</v>
      </c>
      <c r="L2645" s="40">
        <v>0</v>
      </c>
      <c r="M2645" s="40">
        <v>0</v>
      </c>
      <c r="N2645" s="40">
        <v>0</v>
      </c>
      <c r="O2645" s="40">
        <v>0</v>
      </c>
      <c r="P2645" s="141">
        <f t="shared" ref="P2645:P2693" si="191">SUM(D2645:O2645)</f>
        <v>0</v>
      </c>
    </row>
    <row r="2646" spans="1:17" hidden="1" x14ac:dyDescent="0.25">
      <c r="A2646" s="255" t="str">
        <f>IF(B2646=1,A2643,"")</f>
        <v/>
      </c>
      <c r="B2646" s="39" t="str">
        <f t="shared" si="190"/>
        <v/>
      </c>
      <c r="C2646" s="138">
        <f>VLOOKUP($Y$12,CAD!$H$7:$I$31,2,0)</f>
        <v>0</v>
      </c>
      <c r="D2646" s="40">
        <v>0</v>
      </c>
      <c r="E2646" s="40">
        <v>0</v>
      </c>
      <c r="F2646" s="40">
        <v>0</v>
      </c>
      <c r="G2646" s="40">
        <v>0</v>
      </c>
      <c r="H2646" s="40">
        <v>0</v>
      </c>
      <c r="I2646" s="40">
        <v>0</v>
      </c>
      <c r="J2646" s="40">
        <v>0</v>
      </c>
      <c r="K2646" s="40">
        <v>0</v>
      </c>
      <c r="L2646" s="40">
        <v>0</v>
      </c>
      <c r="M2646" s="40">
        <v>0</v>
      </c>
      <c r="N2646" s="40">
        <v>0</v>
      </c>
      <c r="O2646" s="40">
        <v>0</v>
      </c>
      <c r="P2646" s="141">
        <f t="shared" si="191"/>
        <v>0</v>
      </c>
    </row>
    <row r="2647" spans="1:17" hidden="1" x14ac:dyDescent="0.25">
      <c r="A2647" s="255" t="str">
        <f>IF(B2647=1,A2643,"")</f>
        <v/>
      </c>
      <c r="B2647" s="39" t="str">
        <f t="shared" si="190"/>
        <v/>
      </c>
      <c r="C2647" s="138">
        <f>VLOOKUP($Y$13,CAD!$H$7:$I$31,2,0)</f>
        <v>0</v>
      </c>
      <c r="D2647" s="40">
        <v>0</v>
      </c>
      <c r="E2647" s="40">
        <v>0</v>
      </c>
      <c r="F2647" s="40">
        <v>0</v>
      </c>
      <c r="G2647" s="40">
        <v>0</v>
      </c>
      <c r="H2647" s="40">
        <v>0</v>
      </c>
      <c r="I2647" s="40">
        <v>0</v>
      </c>
      <c r="J2647" s="40">
        <v>0</v>
      </c>
      <c r="K2647" s="40">
        <v>0</v>
      </c>
      <c r="L2647" s="40">
        <v>0</v>
      </c>
      <c r="M2647" s="40">
        <v>0</v>
      </c>
      <c r="N2647" s="40">
        <v>0</v>
      </c>
      <c r="O2647" s="40">
        <v>0</v>
      </c>
      <c r="P2647" s="141">
        <f t="shared" si="191"/>
        <v>0</v>
      </c>
    </row>
    <row r="2648" spans="1:17" hidden="1" x14ac:dyDescent="0.25">
      <c r="A2648" s="255" t="str">
        <f>IF(B2648=1,A2643,"")</f>
        <v/>
      </c>
      <c r="B2648" s="39" t="str">
        <f t="shared" si="190"/>
        <v/>
      </c>
      <c r="C2648" s="138">
        <f>VLOOKUP($Y$14,CAD!$H$7:$I$31,2,0)</f>
        <v>0</v>
      </c>
      <c r="D2648" s="40">
        <v>0</v>
      </c>
      <c r="E2648" s="40">
        <v>0</v>
      </c>
      <c r="F2648" s="40">
        <v>0</v>
      </c>
      <c r="G2648" s="40">
        <v>0</v>
      </c>
      <c r="H2648" s="40">
        <v>0</v>
      </c>
      <c r="I2648" s="40">
        <v>0</v>
      </c>
      <c r="J2648" s="40">
        <v>0</v>
      </c>
      <c r="K2648" s="40">
        <v>0</v>
      </c>
      <c r="L2648" s="40">
        <v>0</v>
      </c>
      <c r="M2648" s="40">
        <v>0</v>
      </c>
      <c r="N2648" s="40">
        <v>0</v>
      </c>
      <c r="O2648" s="40">
        <v>0</v>
      </c>
      <c r="P2648" s="141">
        <f t="shared" si="191"/>
        <v>0</v>
      </c>
    </row>
    <row r="2649" spans="1:17" hidden="1" x14ac:dyDescent="0.25">
      <c r="A2649" s="255" t="str">
        <f>IF(B2649=1,A2643,"")</f>
        <v/>
      </c>
      <c r="B2649" s="39" t="str">
        <f t="shared" si="190"/>
        <v/>
      </c>
      <c r="C2649" s="138">
        <f>VLOOKUP($Y$15,CAD!$H$7:$I$31,2,0)</f>
        <v>0</v>
      </c>
      <c r="D2649" s="40">
        <v>0</v>
      </c>
      <c r="E2649" s="40">
        <v>0</v>
      </c>
      <c r="F2649" s="40">
        <v>0</v>
      </c>
      <c r="G2649" s="40">
        <v>0</v>
      </c>
      <c r="H2649" s="40">
        <v>0</v>
      </c>
      <c r="I2649" s="40">
        <v>0</v>
      </c>
      <c r="J2649" s="40">
        <v>0</v>
      </c>
      <c r="K2649" s="40">
        <v>0</v>
      </c>
      <c r="L2649" s="40">
        <v>0</v>
      </c>
      <c r="M2649" s="40">
        <v>0</v>
      </c>
      <c r="N2649" s="40">
        <v>0</v>
      </c>
      <c r="O2649" s="40">
        <v>0</v>
      </c>
      <c r="P2649" s="141">
        <f t="shared" si="191"/>
        <v>0</v>
      </c>
    </row>
    <row r="2650" spans="1:17" hidden="1" x14ac:dyDescent="0.25">
      <c r="A2650" s="255" t="str">
        <f>IF(B2650=1,A2643,"")</f>
        <v/>
      </c>
      <c r="B2650" s="39" t="str">
        <f t="shared" si="190"/>
        <v/>
      </c>
      <c r="C2650" s="138">
        <f>VLOOKUP($Y$16,CAD!$H$7:$I$31,2,0)</f>
        <v>0</v>
      </c>
      <c r="D2650" s="40">
        <v>0</v>
      </c>
      <c r="E2650" s="40">
        <v>0</v>
      </c>
      <c r="F2650" s="40">
        <v>0</v>
      </c>
      <c r="G2650" s="40">
        <v>0</v>
      </c>
      <c r="H2650" s="40">
        <v>0</v>
      </c>
      <c r="I2650" s="40">
        <v>0</v>
      </c>
      <c r="J2650" s="40">
        <v>0</v>
      </c>
      <c r="K2650" s="40">
        <v>0</v>
      </c>
      <c r="L2650" s="40">
        <v>0</v>
      </c>
      <c r="M2650" s="40">
        <v>0</v>
      </c>
      <c r="N2650" s="40">
        <v>0</v>
      </c>
      <c r="O2650" s="40">
        <v>0</v>
      </c>
      <c r="P2650" s="141">
        <f t="shared" si="191"/>
        <v>0</v>
      </c>
    </row>
    <row r="2651" spans="1:17" hidden="1" x14ac:dyDescent="0.25">
      <c r="A2651" s="255" t="str">
        <f>IF(B2651=1,A2643,"")</f>
        <v/>
      </c>
      <c r="B2651" s="39" t="str">
        <f t="shared" si="190"/>
        <v/>
      </c>
      <c r="C2651" s="138">
        <f>VLOOKUP($Y$17,CAD!$H$7:$I$31,2,0)</f>
        <v>0</v>
      </c>
      <c r="D2651" s="40">
        <v>0</v>
      </c>
      <c r="E2651" s="40">
        <v>0</v>
      </c>
      <c r="F2651" s="40">
        <v>0</v>
      </c>
      <c r="G2651" s="40">
        <v>0</v>
      </c>
      <c r="H2651" s="40">
        <v>0</v>
      </c>
      <c r="I2651" s="40">
        <v>0</v>
      </c>
      <c r="J2651" s="40">
        <v>0</v>
      </c>
      <c r="K2651" s="40">
        <v>0</v>
      </c>
      <c r="L2651" s="40">
        <v>0</v>
      </c>
      <c r="M2651" s="40">
        <v>0</v>
      </c>
      <c r="N2651" s="40">
        <v>0</v>
      </c>
      <c r="O2651" s="40">
        <v>0</v>
      </c>
      <c r="P2651" s="141">
        <f t="shared" si="191"/>
        <v>0</v>
      </c>
    </row>
    <row r="2652" spans="1:17" hidden="1" x14ac:dyDescent="0.25">
      <c r="A2652" s="255" t="str">
        <f>IF(B2652=1,A2643,"")</f>
        <v/>
      </c>
      <c r="B2652" s="39" t="str">
        <f t="shared" si="190"/>
        <v/>
      </c>
      <c r="C2652" s="138">
        <f>VLOOKUP($Y$18,CAD!$H$7:$I$31,2,0)</f>
        <v>0</v>
      </c>
      <c r="D2652" s="40">
        <v>0</v>
      </c>
      <c r="E2652" s="40">
        <v>0</v>
      </c>
      <c r="F2652" s="40">
        <v>0</v>
      </c>
      <c r="G2652" s="40">
        <v>0</v>
      </c>
      <c r="H2652" s="40">
        <v>0</v>
      </c>
      <c r="I2652" s="40">
        <v>0</v>
      </c>
      <c r="J2652" s="40">
        <v>0</v>
      </c>
      <c r="K2652" s="40">
        <v>0</v>
      </c>
      <c r="L2652" s="40">
        <v>0</v>
      </c>
      <c r="M2652" s="40">
        <v>0</v>
      </c>
      <c r="N2652" s="40">
        <v>0</v>
      </c>
      <c r="O2652" s="40">
        <v>0</v>
      </c>
      <c r="P2652" s="141">
        <f t="shared" si="191"/>
        <v>0</v>
      </c>
    </row>
    <row r="2653" spans="1:17" hidden="1" x14ac:dyDescent="0.25">
      <c r="A2653" s="255" t="str">
        <f>IF(B2653=1,A2643,"")</f>
        <v/>
      </c>
      <c r="B2653" s="39" t="str">
        <f t="shared" si="190"/>
        <v/>
      </c>
      <c r="C2653" s="138">
        <f>VLOOKUP($Y$19,CAD!$H$7:$I$31,2,0)</f>
        <v>0</v>
      </c>
      <c r="D2653" s="40">
        <v>0</v>
      </c>
      <c r="E2653" s="40">
        <v>0</v>
      </c>
      <c r="F2653" s="40">
        <v>0</v>
      </c>
      <c r="G2653" s="40">
        <v>0</v>
      </c>
      <c r="H2653" s="40">
        <v>0</v>
      </c>
      <c r="I2653" s="40">
        <v>0</v>
      </c>
      <c r="J2653" s="40">
        <v>0</v>
      </c>
      <c r="K2653" s="40">
        <v>0</v>
      </c>
      <c r="L2653" s="40">
        <v>0</v>
      </c>
      <c r="M2653" s="40">
        <v>0</v>
      </c>
      <c r="N2653" s="40">
        <v>0</v>
      </c>
      <c r="O2653" s="40">
        <v>0</v>
      </c>
      <c r="P2653" s="141">
        <f t="shared" si="191"/>
        <v>0</v>
      </c>
    </row>
    <row r="2654" spans="1:17" hidden="1" x14ac:dyDescent="0.25">
      <c r="A2654" s="255" t="str">
        <f>IF(B2654=1,A2643,"")</f>
        <v/>
      </c>
      <c r="B2654" s="39" t="str">
        <f t="shared" si="190"/>
        <v/>
      </c>
      <c r="C2654" s="138">
        <f>VLOOKUP($Y$20,CAD!$H$7:$I$31,2,0)</f>
        <v>0</v>
      </c>
      <c r="D2654" s="40">
        <v>0</v>
      </c>
      <c r="E2654" s="40">
        <v>0</v>
      </c>
      <c r="F2654" s="40">
        <v>0</v>
      </c>
      <c r="G2654" s="40">
        <v>0</v>
      </c>
      <c r="H2654" s="40">
        <v>0</v>
      </c>
      <c r="I2654" s="40">
        <v>0</v>
      </c>
      <c r="J2654" s="40">
        <v>0</v>
      </c>
      <c r="K2654" s="40">
        <v>0</v>
      </c>
      <c r="L2654" s="40">
        <v>0</v>
      </c>
      <c r="M2654" s="40">
        <v>0</v>
      </c>
      <c r="N2654" s="40">
        <v>0</v>
      </c>
      <c r="O2654" s="40">
        <v>0</v>
      </c>
      <c r="P2654" s="141">
        <f t="shared" si="191"/>
        <v>0</v>
      </c>
    </row>
    <row r="2655" spans="1:17" hidden="1" x14ac:dyDescent="0.25">
      <c r="A2655" s="255" t="str">
        <f>IF(B2655=1,A2643,"")</f>
        <v/>
      </c>
      <c r="B2655" s="39" t="str">
        <f t="shared" si="190"/>
        <v/>
      </c>
      <c r="C2655" s="138">
        <f>VLOOKUP($Y$21,CAD!$H$7:$I$31,2,0)</f>
        <v>0</v>
      </c>
      <c r="D2655" s="40">
        <v>0</v>
      </c>
      <c r="E2655" s="40">
        <v>0</v>
      </c>
      <c r="F2655" s="40">
        <v>0</v>
      </c>
      <c r="G2655" s="40">
        <v>0</v>
      </c>
      <c r="H2655" s="40">
        <v>0</v>
      </c>
      <c r="I2655" s="40">
        <v>0</v>
      </c>
      <c r="J2655" s="40">
        <v>0</v>
      </c>
      <c r="K2655" s="40">
        <v>0</v>
      </c>
      <c r="L2655" s="40">
        <v>0</v>
      </c>
      <c r="M2655" s="40">
        <v>0</v>
      </c>
      <c r="N2655" s="40">
        <v>0</v>
      </c>
      <c r="O2655" s="40">
        <v>0</v>
      </c>
      <c r="P2655" s="141">
        <f t="shared" si="191"/>
        <v>0</v>
      </c>
    </row>
    <row r="2656" spans="1:17" hidden="1" x14ac:dyDescent="0.25">
      <c r="A2656" s="255" t="str">
        <f>IF(B2656=1,A2643,"")</f>
        <v/>
      </c>
      <c r="B2656" s="39" t="str">
        <f t="shared" si="190"/>
        <v/>
      </c>
      <c r="C2656" s="138">
        <f>VLOOKUP($Y$22,CAD!$H$7:$I$31,2,0)</f>
        <v>0</v>
      </c>
      <c r="D2656" s="40">
        <v>0</v>
      </c>
      <c r="E2656" s="40">
        <v>0</v>
      </c>
      <c r="F2656" s="40">
        <v>0</v>
      </c>
      <c r="G2656" s="40">
        <v>0</v>
      </c>
      <c r="H2656" s="40">
        <v>0</v>
      </c>
      <c r="I2656" s="40">
        <v>0</v>
      </c>
      <c r="J2656" s="40">
        <v>0</v>
      </c>
      <c r="K2656" s="40">
        <v>0</v>
      </c>
      <c r="L2656" s="40">
        <v>0</v>
      </c>
      <c r="M2656" s="40">
        <v>0</v>
      </c>
      <c r="N2656" s="40">
        <v>0</v>
      </c>
      <c r="O2656" s="40">
        <v>0</v>
      </c>
      <c r="P2656" s="141">
        <f t="shared" si="191"/>
        <v>0</v>
      </c>
    </row>
    <row r="2657" spans="1:16" hidden="1" x14ac:dyDescent="0.25">
      <c r="A2657" s="255" t="str">
        <f>IF(B2657=1,A2643,"")</f>
        <v/>
      </c>
      <c r="B2657" s="39" t="str">
        <f t="shared" si="190"/>
        <v/>
      </c>
      <c r="C2657" s="138">
        <f>VLOOKUP($Y$23,CAD!$H$7:$I$31,2,0)</f>
        <v>0</v>
      </c>
      <c r="D2657" s="40">
        <v>0</v>
      </c>
      <c r="E2657" s="40">
        <v>0</v>
      </c>
      <c r="F2657" s="40">
        <v>0</v>
      </c>
      <c r="G2657" s="40">
        <v>0</v>
      </c>
      <c r="H2657" s="40">
        <v>0</v>
      </c>
      <c r="I2657" s="40">
        <v>0</v>
      </c>
      <c r="J2657" s="40">
        <v>0</v>
      </c>
      <c r="K2657" s="40">
        <v>0</v>
      </c>
      <c r="L2657" s="40">
        <v>0</v>
      </c>
      <c r="M2657" s="40">
        <v>0</v>
      </c>
      <c r="N2657" s="40">
        <v>0</v>
      </c>
      <c r="O2657" s="40">
        <v>0</v>
      </c>
      <c r="P2657" s="141">
        <f t="shared" si="191"/>
        <v>0</v>
      </c>
    </row>
    <row r="2658" spans="1:16" hidden="1" x14ac:dyDescent="0.25">
      <c r="A2658" s="255" t="str">
        <f>IF(B2658=1,A2643,"")</f>
        <v/>
      </c>
      <c r="B2658" s="39" t="str">
        <f t="shared" si="190"/>
        <v/>
      </c>
      <c r="C2658" s="138">
        <f>VLOOKUP($Y$24,CAD!$H$7:$I$31,2,0)</f>
        <v>0</v>
      </c>
      <c r="D2658" s="40">
        <v>0</v>
      </c>
      <c r="E2658" s="40">
        <v>0</v>
      </c>
      <c r="F2658" s="40">
        <v>0</v>
      </c>
      <c r="G2658" s="40">
        <v>0</v>
      </c>
      <c r="H2658" s="40">
        <v>0</v>
      </c>
      <c r="I2658" s="40">
        <v>0</v>
      </c>
      <c r="J2658" s="40">
        <v>0</v>
      </c>
      <c r="K2658" s="40">
        <v>0</v>
      </c>
      <c r="L2658" s="40">
        <v>0</v>
      </c>
      <c r="M2658" s="40">
        <v>0</v>
      </c>
      <c r="N2658" s="40">
        <v>0</v>
      </c>
      <c r="O2658" s="40">
        <v>0</v>
      </c>
      <c r="P2658" s="141">
        <f t="shared" si="191"/>
        <v>0</v>
      </c>
    </row>
    <row r="2659" spans="1:16" hidden="1" x14ac:dyDescent="0.25">
      <c r="A2659" s="255" t="str">
        <f>IF(B2659=1,A2643,"")</f>
        <v/>
      </c>
      <c r="B2659" s="39" t="str">
        <f t="shared" si="190"/>
        <v/>
      </c>
      <c r="C2659" s="138">
        <f>VLOOKUP($Y$25,CAD!$H$7:$I$31,2,0)</f>
        <v>0</v>
      </c>
      <c r="D2659" s="40">
        <v>0</v>
      </c>
      <c r="E2659" s="40">
        <v>0</v>
      </c>
      <c r="F2659" s="40">
        <v>0</v>
      </c>
      <c r="G2659" s="40">
        <v>0</v>
      </c>
      <c r="H2659" s="40">
        <v>0</v>
      </c>
      <c r="I2659" s="40">
        <v>0</v>
      </c>
      <c r="J2659" s="40">
        <v>0</v>
      </c>
      <c r="K2659" s="40">
        <v>0</v>
      </c>
      <c r="L2659" s="40">
        <v>0</v>
      </c>
      <c r="M2659" s="40">
        <v>0</v>
      </c>
      <c r="N2659" s="40">
        <v>0</v>
      </c>
      <c r="O2659" s="40">
        <v>0</v>
      </c>
      <c r="P2659" s="141">
        <f t="shared" si="191"/>
        <v>0</v>
      </c>
    </row>
    <row r="2660" spans="1:16" hidden="1" x14ac:dyDescent="0.25">
      <c r="A2660" s="255" t="str">
        <f>IF(B2660=1,A2643,"")</f>
        <v/>
      </c>
      <c r="B2660" s="39" t="str">
        <f t="shared" si="190"/>
        <v/>
      </c>
      <c r="C2660" s="138">
        <f>VLOOKUP($Y$26,CAD!$H$7:$I$31,2,0)</f>
        <v>0</v>
      </c>
      <c r="D2660" s="40">
        <v>0</v>
      </c>
      <c r="E2660" s="40">
        <v>0</v>
      </c>
      <c r="F2660" s="40">
        <v>0</v>
      </c>
      <c r="G2660" s="40">
        <v>0</v>
      </c>
      <c r="H2660" s="40">
        <v>0</v>
      </c>
      <c r="I2660" s="40">
        <v>0</v>
      </c>
      <c r="J2660" s="40">
        <v>0</v>
      </c>
      <c r="K2660" s="40">
        <v>0</v>
      </c>
      <c r="L2660" s="40">
        <v>0</v>
      </c>
      <c r="M2660" s="40">
        <v>0</v>
      </c>
      <c r="N2660" s="40">
        <v>0</v>
      </c>
      <c r="O2660" s="40">
        <v>0</v>
      </c>
      <c r="P2660" s="141">
        <f t="shared" si="191"/>
        <v>0</v>
      </c>
    </row>
    <row r="2661" spans="1:16" hidden="1" x14ac:dyDescent="0.25">
      <c r="A2661" s="255" t="str">
        <f>IF(B2661=1,A2643,"")</f>
        <v/>
      </c>
      <c r="B2661" s="39" t="str">
        <f t="shared" si="190"/>
        <v/>
      </c>
      <c r="C2661" s="138">
        <f>VLOOKUP($Y$27,CAD!$H$7:$I$31,2,0)</f>
        <v>0</v>
      </c>
      <c r="D2661" s="40">
        <v>0</v>
      </c>
      <c r="E2661" s="40">
        <v>0</v>
      </c>
      <c r="F2661" s="40">
        <v>0</v>
      </c>
      <c r="G2661" s="40">
        <v>0</v>
      </c>
      <c r="H2661" s="40">
        <v>0</v>
      </c>
      <c r="I2661" s="40">
        <v>0</v>
      </c>
      <c r="J2661" s="40">
        <v>0</v>
      </c>
      <c r="K2661" s="40">
        <v>0</v>
      </c>
      <c r="L2661" s="40">
        <v>0</v>
      </c>
      <c r="M2661" s="40">
        <v>0</v>
      </c>
      <c r="N2661" s="40">
        <v>0</v>
      </c>
      <c r="O2661" s="40">
        <v>0</v>
      </c>
      <c r="P2661" s="141">
        <f t="shared" si="191"/>
        <v>0</v>
      </c>
    </row>
    <row r="2662" spans="1:16" hidden="1" x14ac:dyDescent="0.25">
      <c r="A2662" s="255" t="str">
        <f>IF(B2662=1,A2643,"")</f>
        <v/>
      </c>
      <c r="B2662" s="39" t="str">
        <f t="shared" si="190"/>
        <v/>
      </c>
      <c r="C2662" s="138">
        <f>VLOOKUP($Y$28,CAD!$H$7:$I$31,2,0)</f>
        <v>0</v>
      </c>
      <c r="D2662" s="40">
        <v>0</v>
      </c>
      <c r="E2662" s="40">
        <v>0</v>
      </c>
      <c r="F2662" s="40">
        <v>0</v>
      </c>
      <c r="G2662" s="40">
        <v>0</v>
      </c>
      <c r="H2662" s="40">
        <v>0</v>
      </c>
      <c r="I2662" s="40">
        <v>0</v>
      </c>
      <c r="J2662" s="40">
        <v>0</v>
      </c>
      <c r="K2662" s="40">
        <v>0</v>
      </c>
      <c r="L2662" s="40">
        <v>0</v>
      </c>
      <c r="M2662" s="40">
        <v>0</v>
      </c>
      <c r="N2662" s="40">
        <v>0</v>
      </c>
      <c r="O2662" s="40">
        <v>0</v>
      </c>
      <c r="P2662" s="141">
        <f t="shared" si="191"/>
        <v>0</v>
      </c>
    </row>
    <row r="2663" spans="1:16" hidden="1" x14ac:dyDescent="0.25">
      <c r="A2663" s="255" t="str">
        <f>IF(B2663=1,A2643,"")</f>
        <v/>
      </c>
      <c r="B2663" s="39" t="str">
        <f t="shared" si="190"/>
        <v/>
      </c>
      <c r="C2663" s="138">
        <f>VLOOKUP($Y$29,CAD!$H$7:$I$31,2,0)</f>
        <v>0</v>
      </c>
      <c r="D2663" s="40">
        <v>0</v>
      </c>
      <c r="E2663" s="40">
        <v>0</v>
      </c>
      <c r="F2663" s="40">
        <v>0</v>
      </c>
      <c r="G2663" s="40">
        <v>0</v>
      </c>
      <c r="H2663" s="40">
        <v>0</v>
      </c>
      <c r="I2663" s="40">
        <v>0</v>
      </c>
      <c r="J2663" s="40">
        <v>0</v>
      </c>
      <c r="K2663" s="40">
        <v>0</v>
      </c>
      <c r="L2663" s="40">
        <v>0</v>
      </c>
      <c r="M2663" s="40">
        <v>0</v>
      </c>
      <c r="N2663" s="40">
        <v>0</v>
      </c>
      <c r="O2663" s="40">
        <v>0</v>
      </c>
      <c r="P2663" s="141">
        <f t="shared" si="191"/>
        <v>0</v>
      </c>
    </row>
    <row r="2664" spans="1:16" hidden="1" x14ac:dyDescent="0.25">
      <c r="A2664" s="255" t="str">
        <f>IF(B2664=1,A2643,"")</f>
        <v/>
      </c>
      <c r="B2664" s="39" t="str">
        <f t="shared" si="190"/>
        <v/>
      </c>
      <c r="C2664" s="138">
        <f>VLOOKUP($Y$30,CAD!$H$7:$I$31,2,0)</f>
        <v>0</v>
      </c>
      <c r="D2664" s="40">
        <v>0</v>
      </c>
      <c r="E2664" s="40">
        <v>0</v>
      </c>
      <c r="F2664" s="40">
        <v>0</v>
      </c>
      <c r="G2664" s="40">
        <v>0</v>
      </c>
      <c r="H2664" s="40">
        <v>0</v>
      </c>
      <c r="I2664" s="40">
        <v>0</v>
      </c>
      <c r="J2664" s="40">
        <v>0</v>
      </c>
      <c r="K2664" s="40">
        <v>0</v>
      </c>
      <c r="L2664" s="40">
        <v>0</v>
      </c>
      <c r="M2664" s="40">
        <v>0</v>
      </c>
      <c r="N2664" s="40">
        <v>0</v>
      </c>
      <c r="O2664" s="40">
        <v>0</v>
      </c>
      <c r="P2664" s="141">
        <f t="shared" si="191"/>
        <v>0</v>
      </c>
    </row>
    <row r="2665" spans="1:16" hidden="1" x14ac:dyDescent="0.25">
      <c r="A2665" s="255" t="str">
        <f>IF(B2665=1,A2643,"")</f>
        <v/>
      </c>
      <c r="B2665" s="39" t="str">
        <f t="shared" si="190"/>
        <v/>
      </c>
      <c r="C2665" s="138">
        <f>VLOOKUP($Y$31,CAD!$H$7:$I$31,2,0)</f>
        <v>0</v>
      </c>
      <c r="D2665" s="40">
        <v>0</v>
      </c>
      <c r="E2665" s="40">
        <v>0</v>
      </c>
      <c r="F2665" s="40">
        <v>0</v>
      </c>
      <c r="G2665" s="40">
        <v>0</v>
      </c>
      <c r="H2665" s="40">
        <v>0</v>
      </c>
      <c r="I2665" s="40">
        <v>0</v>
      </c>
      <c r="J2665" s="40">
        <v>0</v>
      </c>
      <c r="K2665" s="40">
        <v>0</v>
      </c>
      <c r="L2665" s="40">
        <v>0</v>
      </c>
      <c r="M2665" s="40">
        <v>0</v>
      </c>
      <c r="N2665" s="40">
        <v>0</v>
      </c>
      <c r="O2665" s="40">
        <v>0</v>
      </c>
      <c r="P2665" s="141">
        <f t="shared" si="191"/>
        <v>0</v>
      </c>
    </row>
    <row r="2666" spans="1:16" hidden="1" x14ac:dyDescent="0.25">
      <c r="A2666" s="255" t="str">
        <f>IF(B2666=1,A2643,"")</f>
        <v/>
      </c>
      <c r="B2666" s="39" t="str">
        <f t="shared" si="190"/>
        <v/>
      </c>
      <c r="C2666" s="138">
        <f>VLOOKUP($Y$32,CAD!$H$7:$I$31,2,0)</f>
        <v>0</v>
      </c>
      <c r="D2666" s="40">
        <v>0</v>
      </c>
      <c r="E2666" s="40">
        <v>0</v>
      </c>
      <c r="F2666" s="40">
        <v>0</v>
      </c>
      <c r="G2666" s="40">
        <v>0</v>
      </c>
      <c r="H2666" s="40">
        <v>0</v>
      </c>
      <c r="I2666" s="40">
        <v>0</v>
      </c>
      <c r="J2666" s="40">
        <v>0</v>
      </c>
      <c r="K2666" s="40">
        <v>0</v>
      </c>
      <c r="L2666" s="40">
        <v>0</v>
      </c>
      <c r="M2666" s="40">
        <v>0</v>
      </c>
      <c r="N2666" s="40">
        <v>0</v>
      </c>
      <c r="O2666" s="40">
        <v>0</v>
      </c>
      <c r="P2666" s="141">
        <f t="shared" si="191"/>
        <v>0</v>
      </c>
    </row>
    <row r="2667" spans="1:16" hidden="1" x14ac:dyDescent="0.25">
      <c r="A2667" s="255" t="str">
        <f>IF(B2667=1,A2643,"")</f>
        <v/>
      </c>
      <c r="B2667" s="39" t="str">
        <f t="shared" si="190"/>
        <v/>
      </c>
      <c r="C2667" s="138">
        <f>VLOOKUP($Y$33,CAD!$H$7:$I$31,2,0)</f>
        <v>0</v>
      </c>
      <c r="D2667" s="40">
        <v>0</v>
      </c>
      <c r="E2667" s="40">
        <v>0</v>
      </c>
      <c r="F2667" s="40">
        <v>0</v>
      </c>
      <c r="G2667" s="40">
        <v>0</v>
      </c>
      <c r="H2667" s="40">
        <v>0</v>
      </c>
      <c r="I2667" s="40">
        <v>0</v>
      </c>
      <c r="J2667" s="40">
        <v>0</v>
      </c>
      <c r="K2667" s="40">
        <v>0</v>
      </c>
      <c r="L2667" s="40">
        <v>0</v>
      </c>
      <c r="M2667" s="40">
        <v>0</v>
      </c>
      <c r="N2667" s="40">
        <v>0</v>
      </c>
      <c r="O2667" s="40">
        <v>0</v>
      </c>
      <c r="P2667" s="141">
        <f t="shared" si="191"/>
        <v>0</v>
      </c>
    </row>
    <row r="2668" spans="1:16" hidden="1" x14ac:dyDescent="0.25">
      <c r="A2668" s="255" t="str">
        <f>IF(B2668=1,A2643,"")</f>
        <v/>
      </c>
      <c r="B2668" s="39" t="str">
        <f t="shared" si="190"/>
        <v/>
      </c>
      <c r="C2668" s="138">
        <f>VLOOKUP($Y$34,CAD!$H$7:$I$31,2,0)</f>
        <v>0</v>
      </c>
      <c r="D2668" s="40">
        <v>0</v>
      </c>
      <c r="E2668" s="40">
        <v>0</v>
      </c>
      <c r="F2668" s="40">
        <v>0</v>
      </c>
      <c r="G2668" s="40">
        <v>0</v>
      </c>
      <c r="H2668" s="40">
        <v>0</v>
      </c>
      <c r="I2668" s="40">
        <v>0</v>
      </c>
      <c r="J2668" s="40">
        <v>0</v>
      </c>
      <c r="K2668" s="40">
        <v>0</v>
      </c>
      <c r="L2668" s="40">
        <v>0</v>
      </c>
      <c r="M2668" s="40">
        <v>0</v>
      </c>
      <c r="N2668" s="40">
        <v>0</v>
      </c>
      <c r="O2668" s="40">
        <v>0</v>
      </c>
      <c r="P2668" s="141">
        <f t="shared" si="191"/>
        <v>0</v>
      </c>
    </row>
    <row r="2669" spans="1:16" hidden="1" x14ac:dyDescent="0.25">
      <c r="A2669" s="255" t="str">
        <f>IF(B2669=1,A2643,"")</f>
        <v/>
      </c>
      <c r="B2669" s="39" t="str">
        <f t="shared" si="190"/>
        <v/>
      </c>
      <c r="C2669" s="137">
        <f>VLOOKUP($Y$35,CAD!$J$7:$K$31,2,0)</f>
        <v>0</v>
      </c>
      <c r="D2669" s="40">
        <v>0</v>
      </c>
      <c r="E2669" s="40">
        <v>0</v>
      </c>
      <c r="F2669" s="40">
        <v>0</v>
      </c>
      <c r="G2669" s="40">
        <v>0</v>
      </c>
      <c r="H2669" s="40">
        <v>0</v>
      </c>
      <c r="I2669" s="40">
        <v>0</v>
      </c>
      <c r="J2669" s="40">
        <v>0</v>
      </c>
      <c r="K2669" s="40">
        <v>0</v>
      </c>
      <c r="L2669" s="40">
        <v>0</v>
      </c>
      <c r="M2669" s="40">
        <v>0</v>
      </c>
      <c r="N2669" s="40">
        <v>0</v>
      </c>
      <c r="O2669" s="40">
        <v>0</v>
      </c>
      <c r="P2669" s="141">
        <f t="shared" si="191"/>
        <v>0</v>
      </c>
    </row>
    <row r="2670" spans="1:16" hidden="1" x14ac:dyDescent="0.25">
      <c r="A2670" s="255" t="str">
        <f>IF(B2670=1,A2643,"")</f>
        <v/>
      </c>
      <c r="B2670" s="39" t="str">
        <f t="shared" si="190"/>
        <v/>
      </c>
      <c r="C2670" s="137">
        <f>VLOOKUP($Y$36,CAD!$J$7:$K$31,2,0)</f>
        <v>0</v>
      </c>
      <c r="D2670" s="40">
        <v>0</v>
      </c>
      <c r="E2670" s="40">
        <v>0</v>
      </c>
      <c r="F2670" s="40">
        <v>0</v>
      </c>
      <c r="G2670" s="40">
        <v>0</v>
      </c>
      <c r="H2670" s="40">
        <v>0</v>
      </c>
      <c r="I2670" s="40">
        <v>0</v>
      </c>
      <c r="J2670" s="40">
        <v>0</v>
      </c>
      <c r="K2670" s="40">
        <v>0</v>
      </c>
      <c r="L2670" s="40">
        <v>0</v>
      </c>
      <c r="M2670" s="40">
        <v>0</v>
      </c>
      <c r="N2670" s="40">
        <v>0</v>
      </c>
      <c r="O2670" s="40">
        <v>0</v>
      </c>
      <c r="P2670" s="141">
        <f t="shared" si="191"/>
        <v>0</v>
      </c>
    </row>
    <row r="2671" spans="1:16" hidden="1" x14ac:dyDescent="0.25">
      <c r="A2671" s="255" t="str">
        <f>IF(B2671=1,A2643,"")</f>
        <v/>
      </c>
      <c r="B2671" s="39" t="str">
        <f t="shared" si="190"/>
        <v/>
      </c>
      <c r="C2671" s="137">
        <f>VLOOKUP($Y$37,CAD!$J$7:$K$31,2,0)</f>
        <v>0</v>
      </c>
      <c r="D2671" s="40">
        <v>0</v>
      </c>
      <c r="E2671" s="40">
        <v>0</v>
      </c>
      <c r="F2671" s="40">
        <v>0</v>
      </c>
      <c r="G2671" s="40">
        <v>0</v>
      </c>
      <c r="H2671" s="40">
        <v>0</v>
      </c>
      <c r="I2671" s="40">
        <v>0</v>
      </c>
      <c r="J2671" s="40">
        <v>0</v>
      </c>
      <c r="K2671" s="40">
        <v>0</v>
      </c>
      <c r="L2671" s="40">
        <v>0</v>
      </c>
      <c r="M2671" s="40">
        <v>0</v>
      </c>
      <c r="N2671" s="40">
        <v>0</v>
      </c>
      <c r="O2671" s="40">
        <v>0</v>
      </c>
      <c r="P2671" s="141">
        <f t="shared" si="191"/>
        <v>0</v>
      </c>
    </row>
    <row r="2672" spans="1:16" hidden="1" x14ac:dyDescent="0.25">
      <c r="A2672" s="255" t="str">
        <f>IF(B2672=1,A2643,"")</f>
        <v/>
      </c>
      <c r="B2672" s="39" t="str">
        <f t="shared" si="190"/>
        <v/>
      </c>
      <c r="C2672" s="137">
        <f>VLOOKUP($Y$38,CAD!$J$7:$K$31,2,0)</f>
        <v>0</v>
      </c>
      <c r="D2672" s="40">
        <v>0</v>
      </c>
      <c r="E2672" s="40">
        <v>0</v>
      </c>
      <c r="F2672" s="40">
        <v>0</v>
      </c>
      <c r="G2672" s="40">
        <v>0</v>
      </c>
      <c r="H2672" s="40">
        <v>0</v>
      </c>
      <c r="I2672" s="40">
        <v>0</v>
      </c>
      <c r="J2672" s="40">
        <v>0</v>
      </c>
      <c r="K2672" s="40">
        <v>0</v>
      </c>
      <c r="L2672" s="40">
        <v>0</v>
      </c>
      <c r="M2672" s="40">
        <v>0</v>
      </c>
      <c r="N2672" s="40">
        <v>0</v>
      </c>
      <c r="O2672" s="40">
        <v>0</v>
      </c>
      <c r="P2672" s="141">
        <f t="shared" si="191"/>
        <v>0</v>
      </c>
    </row>
    <row r="2673" spans="1:16" hidden="1" x14ac:dyDescent="0.25">
      <c r="A2673" s="255" t="str">
        <f>IF(B2673=1,A2643,"")</f>
        <v/>
      </c>
      <c r="B2673" s="39" t="str">
        <f t="shared" si="190"/>
        <v/>
      </c>
      <c r="C2673" s="137">
        <f>VLOOKUP($Y$39,CAD!$J$7:$K$31,2,0)</f>
        <v>0</v>
      </c>
      <c r="D2673" s="40">
        <v>0</v>
      </c>
      <c r="E2673" s="40">
        <v>0</v>
      </c>
      <c r="F2673" s="40">
        <v>0</v>
      </c>
      <c r="G2673" s="40">
        <v>0</v>
      </c>
      <c r="H2673" s="40">
        <v>0</v>
      </c>
      <c r="I2673" s="40">
        <v>0</v>
      </c>
      <c r="J2673" s="40">
        <v>0</v>
      </c>
      <c r="K2673" s="40">
        <v>0</v>
      </c>
      <c r="L2673" s="40">
        <v>0</v>
      </c>
      <c r="M2673" s="40">
        <v>0</v>
      </c>
      <c r="N2673" s="40">
        <v>0</v>
      </c>
      <c r="O2673" s="40">
        <v>0</v>
      </c>
      <c r="P2673" s="141">
        <f t="shared" si="191"/>
        <v>0</v>
      </c>
    </row>
    <row r="2674" spans="1:16" hidden="1" x14ac:dyDescent="0.25">
      <c r="A2674" s="255" t="str">
        <f>IF(B2674=1,A2643,"")</f>
        <v/>
      </c>
      <c r="B2674" s="39" t="str">
        <f t="shared" si="190"/>
        <v/>
      </c>
      <c r="C2674" s="137">
        <f>VLOOKUP($Y$40,CAD!$J$7:$K$31,2,0)</f>
        <v>0</v>
      </c>
      <c r="D2674" s="40">
        <v>0</v>
      </c>
      <c r="E2674" s="40">
        <v>0</v>
      </c>
      <c r="F2674" s="40">
        <v>0</v>
      </c>
      <c r="G2674" s="40">
        <v>0</v>
      </c>
      <c r="H2674" s="40">
        <v>0</v>
      </c>
      <c r="I2674" s="40">
        <v>0</v>
      </c>
      <c r="J2674" s="40">
        <v>0</v>
      </c>
      <c r="K2674" s="40">
        <v>0</v>
      </c>
      <c r="L2674" s="40">
        <v>0</v>
      </c>
      <c r="M2674" s="40">
        <v>0</v>
      </c>
      <c r="N2674" s="40">
        <v>0</v>
      </c>
      <c r="O2674" s="40">
        <v>0</v>
      </c>
      <c r="P2674" s="141">
        <f t="shared" si="191"/>
        <v>0</v>
      </c>
    </row>
    <row r="2675" spans="1:16" hidden="1" x14ac:dyDescent="0.25">
      <c r="A2675" s="255" t="str">
        <f>IF(B2675=1,A2643,"")</f>
        <v/>
      </c>
      <c r="B2675" s="39" t="str">
        <f t="shared" si="190"/>
        <v/>
      </c>
      <c r="C2675" s="137">
        <f>VLOOKUP($Y$41,CAD!$J$7:$K$31,2,0)</f>
        <v>0</v>
      </c>
      <c r="D2675" s="40">
        <v>0</v>
      </c>
      <c r="E2675" s="40">
        <v>0</v>
      </c>
      <c r="F2675" s="40">
        <v>0</v>
      </c>
      <c r="G2675" s="40">
        <v>0</v>
      </c>
      <c r="H2675" s="40">
        <v>0</v>
      </c>
      <c r="I2675" s="40">
        <v>0</v>
      </c>
      <c r="J2675" s="40">
        <v>0</v>
      </c>
      <c r="K2675" s="40">
        <v>0</v>
      </c>
      <c r="L2675" s="40">
        <v>0</v>
      </c>
      <c r="M2675" s="40">
        <v>0</v>
      </c>
      <c r="N2675" s="40">
        <v>0</v>
      </c>
      <c r="O2675" s="40">
        <v>0</v>
      </c>
      <c r="P2675" s="141">
        <f t="shared" si="191"/>
        <v>0</v>
      </c>
    </row>
    <row r="2676" spans="1:16" hidden="1" x14ac:dyDescent="0.25">
      <c r="A2676" s="255" t="str">
        <f>IF(B2676=1,A2643,"")</f>
        <v/>
      </c>
      <c r="B2676" s="39" t="str">
        <f t="shared" si="190"/>
        <v/>
      </c>
      <c r="C2676" s="137">
        <f>VLOOKUP($Y$42,CAD!$J$7:$K$31,2,0)</f>
        <v>0</v>
      </c>
      <c r="D2676" s="40">
        <v>0</v>
      </c>
      <c r="E2676" s="40">
        <v>0</v>
      </c>
      <c r="F2676" s="40">
        <v>0</v>
      </c>
      <c r="G2676" s="40">
        <v>0</v>
      </c>
      <c r="H2676" s="40">
        <v>0</v>
      </c>
      <c r="I2676" s="40">
        <v>0</v>
      </c>
      <c r="J2676" s="40">
        <v>0</v>
      </c>
      <c r="K2676" s="40">
        <v>0</v>
      </c>
      <c r="L2676" s="40">
        <v>0</v>
      </c>
      <c r="M2676" s="40">
        <v>0</v>
      </c>
      <c r="N2676" s="40">
        <v>0</v>
      </c>
      <c r="O2676" s="40">
        <v>0</v>
      </c>
      <c r="P2676" s="141">
        <f t="shared" si="191"/>
        <v>0</v>
      </c>
    </row>
    <row r="2677" spans="1:16" hidden="1" x14ac:dyDescent="0.25">
      <c r="A2677" s="255" t="str">
        <f>IF(B2677=1,A2643,"")</f>
        <v/>
      </c>
      <c r="B2677" s="39" t="str">
        <f t="shared" si="190"/>
        <v/>
      </c>
      <c r="C2677" s="137">
        <f>VLOOKUP($Y$43,CAD!$J$7:$K$31,2,0)</f>
        <v>0</v>
      </c>
      <c r="D2677" s="40">
        <v>0</v>
      </c>
      <c r="E2677" s="40">
        <v>0</v>
      </c>
      <c r="F2677" s="40">
        <v>0</v>
      </c>
      <c r="G2677" s="40">
        <v>0</v>
      </c>
      <c r="H2677" s="40">
        <v>0</v>
      </c>
      <c r="I2677" s="40">
        <v>0</v>
      </c>
      <c r="J2677" s="40">
        <v>0</v>
      </c>
      <c r="K2677" s="40">
        <v>0</v>
      </c>
      <c r="L2677" s="40">
        <v>0</v>
      </c>
      <c r="M2677" s="40">
        <v>0</v>
      </c>
      <c r="N2677" s="40">
        <v>0</v>
      </c>
      <c r="O2677" s="40">
        <v>0</v>
      </c>
      <c r="P2677" s="141">
        <f t="shared" si="191"/>
        <v>0</v>
      </c>
    </row>
    <row r="2678" spans="1:16" hidden="1" x14ac:dyDescent="0.25">
      <c r="A2678" s="255" t="str">
        <f>IF(B2678=1,A2643,"")</f>
        <v/>
      </c>
      <c r="B2678" s="39" t="str">
        <f t="shared" si="190"/>
        <v/>
      </c>
      <c r="C2678" s="137">
        <f>VLOOKUP($Y$44,CAD!$J$7:$K$31,2,0)</f>
        <v>0</v>
      </c>
      <c r="D2678" s="40">
        <v>0</v>
      </c>
      <c r="E2678" s="40">
        <v>0</v>
      </c>
      <c r="F2678" s="40">
        <v>0</v>
      </c>
      <c r="G2678" s="40">
        <v>0</v>
      </c>
      <c r="H2678" s="40">
        <v>0</v>
      </c>
      <c r="I2678" s="40">
        <v>0</v>
      </c>
      <c r="J2678" s="40">
        <v>0</v>
      </c>
      <c r="K2678" s="40">
        <v>0</v>
      </c>
      <c r="L2678" s="40">
        <v>0</v>
      </c>
      <c r="M2678" s="40">
        <v>0</v>
      </c>
      <c r="N2678" s="40">
        <v>0</v>
      </c>
      <c r="O2678" s="40">
        <v>0</v>
      </c>
      <c r="P2678" s="141">
        <f t="shared" si="191"/>
        <v>0</v>
      </c>
    </row>
    <row r="2679" spans="1:16" hidden="1" x14ac:dyDescent="0.25">
      <c r="A2679" s="255" t="str">
        <f>IF(B2679=1,A2643,"")</f>
        <v/>
      </c>
      <c r="B2679" s="39" t="str">
        <f t="shared" si="190"/>
        <v/>
      </c>
      <c r="C2679" s="137">
        <f>VLOOKUP($Y$45,CAD!$J$7:$K$31,2,0)</f>
        <v>0</v>
      </c>
      <c r="D2679" s="40">
        <v>0</v>
      </c>
      <c r="E2679" s="40">
        <v>0</v>
      </c>
      <c r="F2679" s="40">
        <v>0</v>
      </c>
      <c r="G2679" s="40">
        <v>0</v>
      </c>
      <c r="H2679" s="40">
        <v>0</v>
      </c>
      <c r="I2679" s="40">
        <v>0</v>
      </c>
      <c r="J2679" s="40">
        <v>0</v>
      </c>
      <c r="K2679" s="40">
        <v>0</v>
      </c>
      <c r="L2679" s="40">
        <v>0</v>
      </c>
      <c r="M2679" s="40">
        <v>0</v>
      </c>
      <c r="N2679" s="40">
        <v>0</v>
      </c>
      <c r="O2679" s="40">
        <v>0</v>
      </c>
      <c r="P2679" s="141">
        <f t="shared" si="191"/>
        <v>0</v>
      </c>
    </row>
    <row r="2680" spans="1:16" hidden="1" x14ac:dyDescent="0.25">
      <c r="A2680" s="255" t="str">
        <f>IF(B2680=1,A2643,"")</f>
        <v/>
      </c>
      <c r="B2680" s="39" t="str">
        <f t="shared" si="190"/>
        <v/>
      </c>
      <c r="C2680" s="137">
        <f>VLOOKUP($Y$46,CAD!$J$7:$K$31,2,0)</f>
        <v>0</v>
      </c>
      <c r="D2680" s="40">
        <v>0</v>
      </c>
      <c r="E2680" s="40">
        <v>0</v>
      </c>
      <c r="F2680" s="40">
        <v>0</v>
      </c>
      <c r="G2680" s="40">
        <v>0</v>
      </c>
      <c r="H2680" s="40">
        <v>0</v>
      </c>
      <c r="I2680" s="40">
        <v>0</v>
      </c>
      <c r="J2680" s="40">
        <v>0</v>
      </c>
      <c r="K2680" s="40">
        <v>0</v>
      </c>
      <c r="L2680" s="40">
        <v>0</v>
      </c>
      <c r="M2680" s="40">
        <v>0</v>
      </c>
      <c r="N2680" s="40">
        <v>0</v>
      </c>
      <c r="O2680" s="40">
        <v>0</v>
      </c>
      <c r="P2680" s="141">
        <f t="shared" si="191"/>
        <v>0</v>
      </c>
    </row>
    <row r="2681" spans="1:16" hidden="1" x14ac:dyDescent="0.25">
      <c r="A2681" s="255" t="str">
        <f>IF(B2681=1,A2643,"")</f>
        <v/>
      </c>
      <c r="B2681" s="39" t="str">
        <f t="shared" si="190"/>
        <v/>
      </c>
      <c r="C2681" s="137">
        <f>VLOOKUP($Y$47,CAD!$J$7:$K$31,2,0)</f>
        <v>0</v>
      </c>
      <c r="D2681" s="40">
        <v>0</v>
      </c>
      <c r="E2681" s="40">
        <v>0</v>
      </c>
      <c r="F2681" s="40">
        <v>0</v>
      </c>
      <c r="G2681" s="40">
        <v>0</v>
      </c>
      <c r="H2681" s="40">
        <v>0</v>
      </c>
      <c r="I2681" s="40">
        <v>0</v>
      </c>
      <c r="J2681" s="40">
        <v>0</v>
      </c>
      <c r="K2681" s="40">
        <v>0</v>
      </c>
      <c r="L2681" s="40">
        <v>0</v>
      </c>
      <c r="M2681" s="40">
        <v>0</v>
      </c>
      <c r="N2681" s="40">
        <v>0</v>
      </c>
      <c r="O2681" s="40">
        <v>0</v>
      </c>
      <c r="P2681" s="141">
        <f t="shared" si="191"/>
        <v>0</v>
      </c>
    </row>
    <row r="2682" spans="1:16" hidden="1" x14ac:dyDescent="0.25">
      <c r="A2682" s="255" t="str">
        <f>IF(B2682=1,A2643,"")</f>
        <v/>
      </c>
      <c r="B2682" s="39" t="str">
        <f t="shared" si="190"/>
        <v/>
      </c>
      <c r="C2682" s="137">
        <f>VLOOKUP($Y$48,CAD!$J$7:$K$31,2,0)</f>
        <v>0</v>
      </c>
      <c r="D2682" s="40">
        <v>0</v>
      </c>
      <c r="E2682" s="40">
        <v>0</v>
      </c>
      <c r="F2682" s="40">
        <v>0</v>
      </c>
      <c r="G2682" s="40">
        <v>0</v>
      </c>
      <c r="H2682" s="40">
        <v>0</v>
      </c>
      <c r="I2682" s="40">
        <v>0</v>
      </c>
      <c r="J2682" s="40">
        <v>0</v>
      </c>
      <c r="K2682" s="40">
        <v>0</v>
      </c>
      <c r="L2682" s="40">
        <v>0</v>
      </c>
      <c r="M2682" s="40">
        <v>0</v>
      </c>
      <c r="N2682" s="40">
        <v>0</v>
      </c>
      <c r="O2682" s="40">
        <v>0</v>
      </c>
      <c r="P2682" s="141">
        <f t="shared" si="191"/>
        <v>0</v>
      </c>
    </row>
    <row r="2683" spans="1:16" hidden="1" x14ac:dyDescent="0.25">
      <c r="A2683" s="255" t="str">
        <f>IF(B2683=1,A2643,"")</f>
        <v/>
      </c>
      <c r="B2683" s="39" t="str">
        <f t="shared" si="190"/>
        <v/>
      </c>
      <c r="C2683" s="137">
        <f>VLOOKUP($Y$49,CAD!$J$7:$K$31,2,0)</f>
        <v>0</v>
      </c>
      <c r="D2683" s="40">
        <v>0</v>
      </c>
      <c r="E2683" s="40">
        <v>0</v>
      </c>
      <c r="F2683" s="40">
        <v>0</v>
      </c>
      <c r="G2683" s="40">
        <v>0</v>
      </c>
      <c r="H2683" s="40">
        <v>0</v>
      </c>
      <c r="I2683" s="40">
        <v>0</v>
      </c>
      <c r="J2683" s="40">
        <v>0</v>
      </c>
      <c r="K2683" s="40">
        <v>0</v>
      </c>
      <c r="L2683" s="40">
        <v>0</v>
      </c>
      <c r="M2683" s="40">
        <v>0</v>
      </c>
      <c r="N2683" s="40">
        <v>0</v>
      </c>
      <c r="O2683" s="40">
        <v>0</v>
      </c>
      <c r="P2683" s="141">
        <f t="shared" si="191"/>
        <v>0</v>
      </c>
    </row>
    <row r="2684" spans="1:16" hidden="1" x14ac:dyDescent="0.25">
      <c r="A2684" s="255" t="str">
        <f>IF(B2684=1,A2643,"")</f>
        <v/>
      </c>
      <c r="B2684" s="39" t="str">
        <f t="shared" si="190"/>
        <v/>
      </c>
      <c r="C2684" s="137">
        <f>VLOOKUP($Y$50,CAD!$J$7:$K$31,2,0)</f>
        <v>0</v>
      </c>
      <c r="D2684" s="40">
        <v>0</v>
      </c>
      <c r="E2684" s="40">
        <v>0</v>
      </c>
      <c r="F2684" s="40">
        <v>0</v>
      </c>
      <c r="G2684" s="40">
        <v>0</v>
      </c>
      <c r="H2684" s="40">
        <v>0</v>
      </c>
      <c r="I2684" s="40">
        <v>0</v>
      </c>
      <c r="J2684" s="40">
        <v>0</v>
      </c>
      <c r="K2684" s="40">
        <v>0</v>
      </c>
      <c r="L2684" s="40">
        <v>0</v>
      </c>
      <c r="M2684" s="40">
        <v>0</v>
      </c>
      <c r="N2684" s="40">
        <v>0</v>
      </c>
      <c r="O2684" s="40">
        <v>0</v>
      </c>
      <c r="P2684" s="141">
        <f t="shared" si="191"/>
        <v>0</v>
      </c>
    </row>
    <row r="2685" spans="1:16" hidden="1" x14ac:dyDescent="0.25">
      <c r="A2685" s="255" t="str">
        <f>IF(B2685=1,A2643,"")</f>
        <v/>
      </c>
      <c r="B2685" s="39" t="str">
        <f t="shared" si="190"/>
        <v/>
      </c>
      <c r="C2685" s="137">
        <f>VLOOKUP($Y$51,CAD!$J$7:$K$31,2,0)</f>
        <v>0</v>
      </c>
      <c r="D2685" s="40">
        <v>0</v>
      </c>
      <c r="E2685" s="40">
        <v>0</v>
      </c>
      <c r="F2685" s="40">
        <v>0</v>
      </c>
      <c r="G2685" s="40">
        <v>0</v>
      </c>
      <c r="H2685" s="40">
        <v>0</v>
      </c>
      <c r="I2685" s="40">
        <v>0</v>
      </c>
      <c r="J2685" s="40">
        <v>0</v>
      </c>
      <c r="K2685" s="40">
        <v>0</v>
      </c>
      <c r="L2685" s="40">
        <v>0</v>
      </c>
      <c r="M2685" s="40">
        <v>0</v>
      </c>
      <c r="N2685" s="40">
        <v>0</v>
      </c>
      <c r="O2685" s="40">
        <v>0</v>
      </c>
      <c r="P2685" s="141">
        <f t="shared" si="191"/>
        <v>0</v>
      </c>
    </row>
    <row r="2686" spans="1:16" hidden="1" x14ac:dyDescent="0.25">
      <c r="A2686" s="255" t="str">
        <f>IF(B2686=1,A2643,"")</f>
        <v/>
      </c>
      <c r="B2686" s="39" t="str">
        <f t="shared" si="190"/>
        <v/>
      </c>
      <c r="C2686" s="137">
        <f>VLOOKUP($Y$52,CAD!$J$7:$K$31,2,0)</f>
        <v>0</v>
      </c>
      <c r="D2686" s="40">
        <v>0</v>
      </c>
      <c r="E2686" s="40">
        <v>0</v>
      </c>
      <c r="F2686" s="40">
        <v>0</v>
      </c>
      <c r="G2686" s="40">
        <v>0</v>
      </c>
      <c r="H2686" s="40">
        <v>0</v>
      </c>
      <c r="I2686" s="40">
        <v>0</v>
      </c>
      <c r="J2686" s="40">
        <v>0</v>
      </c>
      <c r="K2686" s="40">
        <v>0</v>
      </c>
      <c r="L2686" s="40">
        <v>0</v>
      </c>
      <c r="M2686" s="40">
        <v>0</v>
      </c>
      <c r="N2686" s="40">
        <v>0</v>
      </c>
      <c r="O2686" s="40">
        <v>0</v>
      </c>
      <c r="P2686" s="141">
        <f t="shared" si="191"/>
        <v>0</v>
      </c>
    </row>
    <row r="2687" spans="1:16" hidden="1" x14ac:dyDescent="0.25">
      <c r="A2687" s="255" t="str">
        <f>IF(B2687=1,A2643,"")</f>
        <v/>
      </c>
      <c r="B2687" s="39" t="str">
        <f t="shared" si="190"/>
        <v/>
      </c>
      <c r="C2687" s="137">
        <f>VLOOKUP($Y$53,CAD!$J$7:$K$31,2,0)</f>
        <v>0</v>
      </c>
      <c r="D2687" s="40">
        <v>0</v>
      </c>
      <c r="E2687" s="40">
        <v>0</v>
      </c>
      <c r="F2687" s="40">
        <v>0</v>
      </c>
      <c r="G2687" s="40">
        <v>0</v>
      </c>
      <c r="H2687" s="40">
        <v>0</v>
      </c>
      <c r="I2687" s="40">
        <v>0</v>
      </c>
      <c r="J2687" s="40">
        <v>0</v>
      </c>
      <c r="K2687" s="40">
        <v>0</v>
      </c>
      <c r="L2687" s="40">
        <v>0</v>
      </c>
      <c r="M2687" s="40">
        <v>0</v>
      </c>
      <c r="N2687" s="40">
        <v>0</v>
      </c>
      <c r="O2687" s="40">
        <v>0</v>
      </c>
      <c r="P2687" s="141">
        <f t="shared" si="191"/>
        <v>0</v>
      </c>
    </row>
    <row r="2688" spans="1:16" hidden="1" x14ac:dyDescent="0.25">
      <c r="A2688" s="255" t="str">
        <f>IF(B2688=1,A2643,"")</f>
        <v/>
      </c>
      <c r="B2688" s="39" t="str">
        <f t="shared" si="190"/>
        <v/>
      </c>
      <c r="C2688" s="137">
        <f>VLOOKUP($Y$54,CAD!$J$7:$K$31,2,0)</f>
        <v>0</v>
      </c>
      <c r="D2688" s="40">
        <v>0</v>
      </c>
      <c r="E2688" s="40">
        <v>0</v>
      </c>
      <c r="F2688" s="40">
        <v>0</v>
      </c>
      <c r="G2688" s="40">
        <v>0</v>
      </c>
      <c r="H2688" s="40">
        <v>0</v>
      </c>
      <c r="I2688" s="40">
        <v>0</v>
      </c>
      <c r="J2688" s="40">
        <v>0</v>
      </c>
      <c r="K2688" s="40">
        <v>0</v>
      </c>
      <c r="L2688" s="40">
        <v>0</v>
      </c>
      <c r="M2688" s="40">
        <v>0</v>
      </c>
      <c r="N2688" s="40">
        <v>0</v>
      </c>
      <c r="O2688" s="40">
        <v>0</v>
      </c>
      <c r="P2688" s="141">
        <f t="shared" si="191"/>
        <v>0</v>
      </c>
    </row>
    <row r="2689" spans="1:17" hidden="1" x14ac:dyDescent="0.25">
      <c r="A2689" s="255" t="str">
        <f>IF(B2689=1,A2643,"")</f>
        <v/>
      </c>
      <c r="B2689" s="39" t="str">
        <f t="shared" si="190"/>
        <v/>
      </c>
      <c r="C2689" s="137">
        <f>VLOOKUP($Y$55,CAD!$J$7:$K$31,2,0)</f>
        <v>0</v>
      </c>
      <c r="D2689" s="40">
        <v>0</v>
      </c>
      <c r="E2689" s="40">
        <v>0</v>
      </c>
      <c r="F2689" s="40">
        <v>0</v>
      </c>
      <c r="G2689" s="40">
        <v>0</v>
      </c>
      <c r="H2689" s="40">
        <v>0</v>
      </c>
      <c r="I2689" s="40">
        <v>0</v>
      </c>
      <c r="J2689" s="40">
        <v>0</v>
      </c>
      <c r="K2689" s="40">
        <v>0</v>
      </c>
      <c r="L2689" s="40">
        <v>0</v>
      </c>
      <c r="M2689" s="40">
        <v>0</v>
      </c>
      <c r="N2689" s="40">
        <v>0</v>
      </c>
      <c r="O2689" s="40">
        <v>0</v>
      </c>
      <c r="P2689" s="141">
        <f t="shared" si="191"/>
        <v>0</v>
      </c>
    </row>
    <row r="2690" spans="1:17" hidden="1" x14ac:dyDescent="0.25">
      <c r="A2690" s="255" t="str">
        <f>IF(B2690=1,A2643,"")</f>
        <v/>
      </c>
      <c r="B2690" s="39" t="str">
        <f t="shared" si="190"/>
        <v/>
      </c>
      <c r="C2690" s="137">
        <f>VLOOKUP($Y$56,CAD!$J$7:$K$31,2,0)</f>
        <v>0</v>
      </c>
      <c r="D2690" s="40">
        <v>0</v>
      </c>
      <c r="E2690" s="40">
        <v>0</v>
      </c>
      <c r="F2690" s="40">
        <v>0</v>
      </c>
      <c r="G2690" s="40">
        <v>0</v>
      </c>
      <c r="H2690" s="40">
        <v>0</v>
      </c>
      <c r="I2690" s="40">
        <v>0</v>
      </c>
      <c r="J2690" s="40">
        <v>0</v>
      </c>
      <c r="K2690" s="40">
        <v>0</v>
      </c>
      <c r="L2690" s="40">
        <v>0</v>
      </c>
      <c r="M2690" s="40">
        <v>0</v>
      </c>
      <c r="N2690" s="40">
        <v>0</v>
      </c>
      <c r="O2690" s="40">
        <v>0</v>
      </c>
      <c r="P2690" s="141">
        <f t="shared" si="191"/>
        <v>0</v>
      </c>
    </row>
    <row r="2691" spans="1:17" hidden="1" x14ac:dyDescent="0.25">
      <c r="A2691" s="255" t="str">
        <f>IF(B2691=1,A2643,"")</f>
        <v/>
      </c>
      <c r="B2691" s="39" t="str">
        <f t="shared" si="190"/>
        <v/>
      </c>
      <c r="C2691" s="137">
        <f>VLOOKUP($Y$57,CAD!$J$7:$K$31,2,0)</f>
        <v>0</v>
      </c>
      <c r="D2691" s="40">
        <v>0</v>
      </c>
      <c r="E2691" s="40">
        <v>0</v>
      </c>
      <c r="F2691" s="40">
        <v>0</v>
      </c>
      <c r="G2691" s="40">
        <v>0</v>
      </c>
      <c r="H2691" s="40">
        <v>0</v>
      </c>
      <c r="I2691" s="40">
        <v>0</v>
      </c>
      <c r="J2691" s="40">
        <v>0</v>
      </c>
      <c r="K2691" s="40">
        <v>0</v>
      </c>
      <c r="L2691" s="40">
        <v>0</v>
      </c>
      <c r="M2691" s="40">
        <v>0</v>
      </c>
      <c r="N2691" s="40">
        <v>0</v>
      </c>
      <c r="O2691" s="40">
        <v>0</v>
      </c>
      <c r="P2691" s="141">
        <f t="shared" si="191"/>
        <v>0</v>
      </c>
    </row>
    <row r="2692" spans="1:17" hidden="1" x14ac:dyDescent="0.25">
      <c r="A2692" s="255" t="str">
        <f>IF(B2692=1,A2643,"")</f>
        <v/>
      </c>
      <c r="B2692" s="39" t="str">
        <f t="shared" si="190"/>
        <v/>
      </c>
      <c r="C2692" s="137">
        <f>VLOOKUP($Y$58,CAD!$J$7:$K$31,2,0)</f>
        <v>0</v>
      </c>
      <c r="D2692" s="40">
        <v>0</v>
      </c>
      <c r="E2692" s="40">
        <v>0</v>
      </c>
      <c r="F2692" s="40">
        <v>0</v>
      </c>
      <c r="G2692" s="40">
        <v>0</v>
      </c>
      <c r="H2692" s="40">
        <v>0</v>
      </c>
      <c r="I2692" s="40">
        <v>0</v>
      </c>
      <c r="J2692" s="40">
        <v>0</v>
      </c>
      <c r="K2692" s="40">
        <v>0</v>
      </c>
      <c r="L2692" s="40">
        <v>0</v>
      </c>
      <c r="M2692" s="40">
        <v>0</v>
      </c>
      <c r="N2692" s="40">
        <v>0</v>
      </c>
      <c r="O2692" s="40">
        <v>0</v>
      </c>
      <c r="P2692" s="141">
        <f t="shared" si="191"/>
        <v>0</v>
      </c>
    </row>
    <row r="2693" spans="1:17" hidden="1" x14ac:dyDescent="0.25">
      <c r="A2693" s="255" t="str">
        <f>IF(B2693=1,A2643,"")</f>
        <v/>
      </c>
      <c r="B2693" s="39" t="str">
        <f t="shared" si="190"/>
        <v/>
      </c>
      <c r="C2693" s="137">
        <f>VLOOKUP($Y$59,CAD!$J$7:$K$31,2,0)</f>
        <v>0</v>
      </c>
      <c r="D2693" s="40">
        <v>0</v>
      </c>
      <c r="E2693" s="40">
        <v>0</v>
      </c>
      <c r="F2693" s="40">
        <v>0</v>
      </c>
      <c r="G2693" s="40">
        <v>0</v>
      </c>
      <c r="H2693" s="40">
        <v>0</v>
      </c>
      <c r="I2693" s="40">
        <v>0</v>
      </c>
      <c r="J2693" s="40">
        <v>0</v>
      </c>
      <c r="K2693" s="40">
        <v>0</v>
      </c>
      <c r="L2693" s="40">
        <v>0</v>
      </c>
      <c r="M2693" s="40">
        <v>0</v>
      </c>
      <c r="N2693" s="40">
        <v>0</v>
      </c>
      <c r="O2693" s="40">
        <v>0</v>
      </c>
      <c r="P2693" s="141">
        <f t="shared" si="191"/>
        <v>0</v>
      </c>
    </row>
    <row r="2694" spans="1:17" hidden="1" x14ac:dyDescent="0.25">
      <c r="A2694" s="255">
        <f>A2641</f>
        <v>2067</v>
      </c>
    </row>
    <row r="2695" spans="1:17" hidden="1" x14ac:dyDescent="0.25">
      <c r="A2695" s="255">
        <f>A2641</f>
        <v>2067</v>
      </c>
      <c r="C2695" s="63" t="s">
        <v>204</v>
      </c>
      <c r="D2695" s="34">
        <f>D2641-D2643</f>
        <v>0</v>
      </c>
      <c r="E2695" s="34">
        <f t="shared" ref="E2695:P2695" si="192">E2641-E2643</f>
        <v>0</v>
      </c>
      <c r="F2695" s="34">
        <f t="shared" si="192"/>
        <v>0</v>
      </c>
      <c r="G2695" s="34">
        <f t="shared" si="192"/>
        <v>0</v>
      </c>
      <c r="H2695" s="34">
        <f t="shared" si="192"/>
        <v>0</v>
      </c>
      <c r="I2695" s="34">
        <f t="shared" si="192"/>
        <v>0</v>
      </c>
      <c r="J2695" s="34">
        <f t="shared" si="192"/>
        <v>0</v>
      </c>
      <c r="K2695" s="34">
        <f t="shared" si="192"/>
        <v>0</v>
      </c>
      <c r="L2695" s="34">
        <f t="shared" si="192"/>
        <v>0</v>
      </c>
      <c r="M2695" s="34">
        <f t="shared" si="192"/>
        <v>0</v>
      </c>
      <c r="N2695" s="34">
        <f t="shared" si="192"/>
        <v>0</v>
      </c>
      <c r="O2695" s="34">
        <f t="shared" si="192"/>
        <v>0</v>
      </c>
      <c r="P2695" s="34">
        <f t="shared" si="192"/>
        <v>0</v>
      </c>
    </row>
    <row r="2696" spans="1:17" hidden="1" x14ac:dyDescent="0.25"/>
    <row r="2697" spans="1:17" ht="15" hidden="1" customHeight="1" thickBot="1" x14ac:dyDescent="0.3">
      <c r="A2697" s="255">
        <f>A2641+1</f>
        <v>2068</v>
      </c>
      <c r="B2697" s="41"/>
      <c r="C2697" s="147" t="s">
        <v>202</v>
      </c>
      <c r="D2697" s="148">
        <f>PREV_R!D2745</f>
        <v>0</v>
      </c>
      <c r="E2697" s="148">
        <f>PREV_R!E2745</f>
        <v>0</v>
      </c>
      <c r="F2697" s="148">
        <f>PREV_R!F2745</f>
        <v>0</v>
      </c>
      <c r="G2697" s="148">
        <f>PREV_R!G2745</f>
        <v>0</v>
      </c>
      <c r="H2697" s="148">
        <f>PREV_R!H2745</f>
        <v>0</v>
      </c>
      <c r="I2697" s="148">
        <f>PREV_R!I2745</f>
        <v>0</v>
      </c>
      <c r="J2697" s="148">
        <f>PREV_R!J2745</f>
        <v>0</v>
      </c>
      <c r="K2697" s="148">
        <f>PREV_R!K2745</f>
        <v>0</v>
      </c>
      <c r="L2697" s="148">
        <f>PREV_R!L2745</f>
        <v>0</v>
      </c>
      <c r="M2697" s="148">
        <f>PREV_R!M2745</f>
        <v>0</v>
      </c>
      <c r="N2697" s="148">
        <f>PREV_R!N2745</f>
        <v>0</v>
      </c>
      <c r="O2697" s="148">
        <f>PREV_R!O2745</f>
        <v>0</v>
      </c>
      <c r="P2697" s="148">
        <f>SUM(D2697:O2697)</f>
        <v>0</v>
      </c>
      <c r="Q2697" s="9"/>
    </row>
    <row r="2698" spans="1:17" ht="15" hidden="1" customHeight="1" x14ac:dyDescent="0.25">
      <c r="A2698" s="255">
        <f>A2697</f>
        <v>2068</v>
      </c>
      <c r="B2698" s="41"/>
      <c r="C2698" s="107"/>
      <c r="D2698" s="107"/>
      <c r="E2698" s="107"/>
      <c r="F2698" s="107"/>
      <c r="G2698" s="107"/>
      <c r="H2698" s="107"/>
      <c r="I2698" s="107"/>
      <c r="J2698" s="107"/>
      <c r="K2698" s="107"/>
      <c r="L2698" s="107"/>
      <c r="M2698" s="107"/>
      <c r="N2698" s="107"/>
      <c r="O2698" s="107"/>
      <c r="P2698" s="107"/>
      <c r="Q2698" s="9"/>
    </row>
    <row r="2699" spans="1:17" ht="15" hidden="1" customHeight="1" thickBot="1" x14ac:dyDescent="0.3">
      <c r="A2699" s="255">
        <f>A2697</f>
        <v>2068</v>
      </c>
      <c r="B2699" s="41"/>
      <c r="C2699" s="131" t="s">
        <v>203</v>
      </c>
      <c r="D2699" s="132">
        <f>SUM(D2700:D2749)</f>
        <v>0</v>
      </c>
      <c r="E2699" s="132">
        <f t="shared" ref="E2699:O2699" si="193">SUM(E2700:E2749)</f>
        <v>0</v>
      </c>
      <c r="F2699" s="132">
        <f t="shared" si="193"/>
        <v>0</v>
      </c>
      <c r="G2699" s="132">
        <f t="shared" si="193"/>
        <v>0</v>
      </c>
      <c r="H2699" s="132">
        <f t="shared" si="193"/>
        <v>0</v>
      </c>
      <c r="I2699" s="132">
        <f t="shared" si="193"/>
        <v>0</v>
      </c>
      <c r="J2699" s="132">
        <f t="shared" si="193"/>
        <v>0</v>
      </c>
      <c r="K2699" s="132">
        <f t="shared" si="193"/>
        <v>0</v>
      </c>
      <c r="L2699" s="132">
        <f t="shared" si="193"/>
        <v>0</v>
      </c>
      <c r="M2699" s="132">
        <f t="shared" si="193"/>
        <v>0</v>
      </c>
      <c r="N2699" s="132">
        <f t="shared" si="193"/>
        <v>0</v>
      </c>
      <c r="O2699" s="132">
        <f t="shared" si="193"/>
        <v>0</v>
      </c>
      <c r="P2699" s="132">
        <f>SUM(D2699:O2699)</f>
        <v>0</v>
      </c>
      <c r="Q2699" s="9"/>
    </row>
    <row r="2700" spans="1:17" hidden="1" x14ac:dyDescent="0.25">
      <c r="A2700" s="255" t="str">
        <f>IF(B2700=1,A2699,"")</f>
        <v/>
      </c>
      <c r="B2700" s="39" t="str">
        <f>IF(C2700&lt;&gt;0,1,"")</f>
        <v/>
      </c>
      <c r="C2700" s="138">
        <f>VLOOKUP($Y$10,CAD!$H$7:$I$31,2,0)</f>
        <v>0</v>
      </c>
      <c r="D2700" s="139">
        <v>0</v>
      </c>
      <c r="E2700" s="139">
        <v>0</v>
      </c>
      <c r="F2700" s="139">
        <v>0</v>
      </c>
      <c r="G2700" s="139">
        <v>0</v>
      </c>
      <c r="H2700" s="139">
        <v>0</v>
      </c>
      <c r="I2700" s="139">
        <v>0</v>
      </c>
      <c r="J2700" s="139">
        <v>0</v>
      </c>
      <c r="K2700" s="139">
        <v>0</v>
      </c>
      <c r="L2700" s="139">
        <v>0</v>
      </c>
      <c r="M2700" s="139">
        <v>0</v>
      </c>
      <c r="N2700" s="139">
        <v>0</v>
      </c>
      <c r="O2700" s="139">
        <v>0</v>
      </c>
      <c r="P2700" s="140">
        <f>SUM(D2700:O2700)</f>
        <v>0</v>
      </c>
    </row>
    <row r="2701" spans="1:17" hidden="1" x14ac:dyDescent="0.25">
      <c r="A2701" s="255" t="str">
        <f>IF(B2701=1,A2699,"")</f>
        <v/>
      </c>
      <c r="B2701" s="39" t="str">
        <f t="shared" ref="B2701:B2749" si="194">IF(C2701&lt;&gt;0,1,"")</f>
        <v/>
      </c>
      <c r="C2701" s="138">
        <f>VLOOKUP($Y$11,CAD!$H$7:$I$31,2,0)</f>
        <v>0</v>
      </c>
      <c r="D2701" s="40">
        <v>0</v>
      </c>
      <c r="E2701" s="40">
        <v>0</v>
      </c>
      <c r="F2701" s="40">
        <v>0</v>
      </c>
      <c r="G2701" s="40">
        <v>0</v>
      </c>
      <c r="H2701" s="40">
        <v>0</v>
      </c>
      <c r="I2701" s="40">
        <v>0</v>
      </c>
      <c r="J2701" s="40">
        <v>0</v>
      </c>
      <c r="K2701" s="40">
        <v>0</v>
      </c>
      <c r="L2701" s="40">
        <v>0</v>
      </c>
      <c r="M2701" s="40">
        <v>0</v>
      </c>
      <c r="N2701" s="40">
        <v>0</v>
      </c>
      <c r="O2701" s="40">
        <v>0</v>
      </c>
      <c r="P2701" s="141">
        <f t="shared" ref="P2701:P2749" si="195">SUM(D2701:O2701)</f>
        <v>0</v>
      </c>
    </row>
    <row r="2702" spans="1:17" hidden="1" x14ac:dyDescent="0.25">
      <c r="A2702" s="255" t="str">
        <f>IF(B2702=1,A2699,"")</f>
        <v/>
      </c>
      <c r="B2702" s="39" t="str">
        <f t="shared" si="194"/>
        <v/>
      </c>
      <c r="C2702" s="138">
        <f>VLOOKUP($Y$12,CAD!$H$7:$I$31,2,0)</f>
        <v>0</v>
      </c>
      <c r="D2702" s="40">
        <v>0</v>
      </c>
      <c r="E2702" s="40">
        <v>0</v>
      </c>
      <c r="F2702" s="40">
        <v>0</v>
      </c>
      <c r="G2702" s="40">
        <v>0</v>
      </c>
      <c r="H2702" s="40">
        <v>0</v>
      </c>
      <c r="I2702" s="40">
        <v>0</v>
      </c>
      <c r="J2702" s="40">
        <v>0</v>
      </c>
      <c r="K2702" s="40">
        <v>0</v>
      </c>
      <c r="L2702" s="40">
        <v>0</v>
      </c>
      <c r="M2702" s="40">
        <v>0</v>
      </c>
      <c r="N2702" s="40">
        <v>0</v>
      </c>
      <c r="O2702" s="40">
        <v>0</v>
      </c>
      <c r="P2702" s="141">
        <f t="shared" si="195"/>
        <v>0</v>
      </c>
    </row>
    <row r="2703" spans="1:17" hidden="1" x14ac:dyDescent="0.25">
      <c r="A2703" s="255" t="str">
        <f>IF(B2703=1,A2699,"")</f>
        <v/>
      </c>
      <c r="B2703" s="39" t="str">
        <f t="shared" si="194"/>
        <v/>
      </c>
      <c r="C2703" s="138">
        <f>VLOOKUP($Y$13,CAD!$H$7:$I$31,2,0)</f>
        <v>0</v>
      </c>
      <c r="D2703" s="40">
        <v>0</v>
      </c>
      <c r="E2703" s="40">
        <v>0</v>
      </c>
      <c r="F2703" s="40">
        <v>0</v>
      </c>
      <c r="G2703" s="40">
        <v>0</v>
      </c>
      <c r="H2703" s="40">
        <v>0</v>
      </c>
      <c r="I2703" s="40">
        <v>0</v>
      </c>
      <c r="J2703" s="40">
        <v>0</v>
      </c>
      <c r="K2703" s="40">
        <v>0</v>
      </c>
      <c r="L2703" s="40">
        <v>0</v>
      </c>
      <c r="M2703" s="40">
        <v>0</v>
      </c>
      <c r="N2703" s="40">
        <v>0</v>
      </c>
      <c r="O2703" s="40">
        <v>0</v>
      </c>
      <c r="P2703" s="141">
        <f t="shared" si="195"/>
        <v>0</v>
      </c>
    </row>
    <row r="2704" spans="1:17" hidden="1" x14ac:dyDescent="0.25">
      <c r="A2704" s="255" t="str">
        <f>IF(B2704=1,A2699,"")</f>
        <v/>
      </c>
      <c r="B2704" s="39" t="str">
        <f t="shared" si="194"/>
        <v/>
      </c>
      <c r="C2704" s="138">
        <f>VLOOKUP($Y$14,CAD!$H$7:$I$31,2,0)</f>
        <v>0</v>
      </c>
      <c r="D2704" s="40">
        <v>0</v>
      </c>
      <c r="E2704" s="40">
        <v>0</v>
      </c>
      <c r="F2704" s="40">
        <v>0</v>
      </c>
      <c r="G2704" s="40">
        <v>0</v>
      </c>
      <c r="H2704" s="40">
        <v>0</v>
      </c>
      <c r="I2704" s="40">
        <v>0</v>
      </c>
      <c r="J2704" s="40">
        <v>0</v>
      </c>
      <c r="K2704" s="40">
        <v>0</v>
      </c>
      <c r="L2704" s="40">
        <v>0</v>
      </c>
      <c r="M2704" s="40">
        <v>0</v>
      </c>
      <c r="N2704" s="40">
        <v>0</v>
      </c>
      <c r="O2704" s="40">
        <v>0</v>
      </c>
      <c r="P2704" s="141">
        <f t="shared" si="195"/>
        <v>0</v>
      </c>
    </row>
    <row r="2705" spans="1:16" hidden="1" x14ac:dyDescent="0.25">
      <c r="A2705" s="255" t="str">
        <f>IF(B2705=1,A2699,"")</f>
        <v/>
      </c>
      <c r="B2705" s="39" t="str">
        <f t="shared" si="194"/>
        <v/>
      </c>
      <c r="C2705" s="138">
        <f>VLOOKUP($Y$15,CAD!$H$7:$I$31,2,0)</f>
        <v>0</v>
      </c>
      <c r="D2705" s="40">
        <v>0</v>
      </c>
      <c r="E2705" s="40">
        <v>0</v>
      </c>
      <c r="F2705" s="40">
        <v>0</v>
      </c>
      <c r="G2705" s="40">
        <v>0</v>
      </c>
      <c r="H2705" s="40">
        <v>0</v>
      </c>
      <c r="I2705" s="40">
        <v>0</v>
      </c>
      <c r="J2705" s="40">
        <v>0</v>
      </c>
      <c r="K2705" s="40">
        <v>0</v>
      </c>
      <c r="L2705" s="40">
        <v>0</v>
      </c>
      <c r="M2705" s="40">
        <v>0</v>
      </c>
      <c r="N2705" s="40">
        <v>0</v>
      </c>
      <c r="O2705" s="40">
        <v>0</v>
      </c>
      <c r="P2705" s="141">
        <f t="shared" si="195"/>
        <v>0</v>
      </c>
    </row>
    <row r="2706" spans="1:16" hidden="1" x14ac:dyDescent="0.25">
      <c r="A2706" s="255" t="str">
        <f>IF(B2706=1,A2699,"")</f>
        <v/>
      </c>
      <c r="B2706" s="39" t="str">
        <f t="shared" si="194"/>
        <v/>
      </c>
      <c r="C2706" s="138">
        <f>VLOOKUP($Y$16,CAD!$H$7:$I$31,2,0)</f>
        <v>0</v>
      </c>
      <c r="D2706" s="40">
        <v>0</v>
      </c>
      <c r="E2706" s="40">
        <v>0</v>
      </c>
      <c r="F2706" s="40">
        <v>0</v>
      </c>
      <c r="G2706" s="40">
        <v>0</v>
      </c>
      <c r="H2706" s="40">
        <v>0</v>
      </c>
      <c r="I2706" s="40">
        <v>0</v>
      </c>
      <c r="J2706" s="40">
        <v>0</v>
      </c>
      <c r="K2706" s="40">
        <v>0</v>
      </c>
      <c r="L2706" s="40">
        <v>0</v>
      </c>
      <c r="M2706" s="40">
        <v>0</v>
      </c>
      <c r="N2706" s="40">
        <v>0</v>
      </c>
      <c r="O2706" s="40">
        <v>0</v>
      </c>
      <c r="P2706" s="141">
        <f t="shared" si="195"/>
        <v>0</v>
      </c>
    </row>
    <row r="2707" spans="1:16" hidden="1" x14ac:dyDescent="0.25">
      <c r="A2707" s="255" t="str">
        <f>IF(B2707=1,A2699,"")</f>
        <v/>
      </c>
      <c r="B2707" s="39" t="str">
        <f t="shared" si="194"/>
        <v/>
      </c>
      <c r="C2707" s="138">
        <f>VLOOKUP($Y$17,CAD!$H$7:$I$31,2,0)</f>
        <v>0</v>
      </c>
      <c r="D2707" s="40">
        <v>0</v>
      </c>
      <c r="E2707" s="40">
        <v>0</v>
      </c>
      <c r="F2707" s="40">
        <v>0</v>
      </c>
      <c r="G2707" s="40">
        <v>0</v>
      </c>
      <c r="H2707" s="40">
        <v>0</v>
      </c>
      <c r="I2707" s="40">
        <v>0</v>
      </c>
      <c r="J2707" s="40">
        <v>0</v>
      </c>
      <c r="K2707" s="40">
        <v>0</v>
      </c>
      <c r="L2707" s="40">
        <v>0</v>
      </c>
      <c r="M2707" s="40">
        <v>0</v>
      </c>
      <c r="N2707" s="40">
        <v>0</v>
      </c>
      <c r="O2707" s="40">
        <v>0</v>
      </c>
      <c r="P2707" s="141">
        <f t="shared" si="195"/>
        <v>0</v>
      </c>
    </row>
    <row r="2708" spans="1:16" hidden="1" x14ac:dyDescent="0.25">
      <c r="A2708" s="255" t="str">
        <f>IF(B2708=1,A2699,"")</f>
        <v/>
      </c>
      <c r="B2708" s="39" t="str">
        <f t="shared" si="194"/>
        <v/>
      </c>
      <c r="C2708" s="138">
        <f>VLOOKUP($Y$18,CAD!$H$7:$I$31,2,0)</f>
        <v>0</v>
      </c>
      <c r="D2708" s="40">
        <v>0</v>
      </c>
      <c r="E2708" s="40">
        <v>0</v>
      </c>
      <c r="F2708" s="40">
        <v>0</v>
      </c>
      <c r="G2708" s="40">
        <v>0</v>
      </c>
      <c r="H2708" s="40">
        <v>0</v>
      </c>
      <c r="I2708" s="40">
        <v>0</v>
      </c>
      <c r="J2708" s="40">
        <v>0</v>
      </c>
      <c r="K2708" s="40">
        <v>0</v>
      </c>
      <c r="L2708" s="40">
        <v>0</v>
      </c>
      <c r="M2708" s="40">
        <v>0</v>
      </c>
      <c r="N2708" s="40">
        <v>0</v>
      </c>
      <c r="O2708" s="40">
        <v>0</v>
      </c>
      <c r="P2708" s="141">
        <f t="shared" si="195"/>
        <v>0</v>
      </c>
    </row>
    <row r="2709" spans="1:16" hidden="1" x14ac:dyDescent="0.25">
      <c r="A2709" s="255" t="str">
        <f>IF(B2709=1,A2699,"")</f>
        <v/>
      </c>
      <c r="B2709" s="39" t="str">
        <f t="shared" si="194"/>
        <v/>
      </c>
      <c r="C2709" s="138">
        <f>VLOOKUP($Y$19,CAD!$H$7:$I$31,2,0)</f>
        <v>0</v>
      </c>
      <c r="D2709" s="40">
        <v>0</v>
      </c>
      <c r="E2709" s="40">
        <v>0</v>
      </c>
      <c r="F2709" s="40">
        <v>0</v>
      </c>
      <c r="G2709" s="40">
        <v>0</v>
      </c>
      <c r="H2709" s="40">
        <v>0</v>
      </c>
      <c r="I2709" s="40">
        <v>0</v>
      </c>
      <c r="J2709" s="40">
        <v>0</v>
      </c>
      <c r="K2709" s="40">
        <v>0</v>
      </c>
      <c r="L2709" s="40">
        <v>0</v>
      </c>
      <c r="M2709" s="40">
        <v>0</v>
      </c>
      <c r="N2709" s="40">
        <v>0</v>
      </c>
      <c r="O2709" s="40">
        <v>0</v>
      </c>
      <c r="P2709" s="141">
        <f t="shared" si="195"/>
        <v>0</v>
      </c>
    </row>
    <row r="2710" spans="1:16" hidden="1" x14ac:dyDescent="0.25">
      <c r="A2710" s="255" t="str">
        <f>IF(B2710=1,A2699,"")</f>
        <v/>
      </c>
      <c r="B2710" s="39" t="str">
        <f t="shared" si="194"/>
        <v/>
      </c>
      <c r="C2710" s="138">
        <f>VLOOKUP($Y$20,CAD!$H$7:$I$31,2,0)</f>
        <v>0</v>
      </c>
      <c r="D2710" s="40">
        <v>0</v>
      </c>
      <c r="E2710" s="40">
        <v>0</v>
      </c>
      <c r="F2710" s="40">
        <v>0</v>
      </c>
      <c r="G2710" s="40">
        <v>0</v>
      </c>
      <c r="H2710" s="40">
        <v>0</v>
      </c>
      <c r="I2710" s="40">
        <v>0</v>
      </c>
      <c r="J2710" s="40">
        <v>0</v>
      </c>
      <c r="K2710" s="40">
        <v>0</v>
      </c>
      <c r="L2710" s="40">
        <v>0</v>
      </c>
      <c r="M2710" s="40">
        <v>0</v>
      </c>
      <c r="N2710" s="40">
        <v>0</v>
      </c>
      <c r="O2710" s="40">
        <v>0</v>
      </c>
      <c r="P2710" s="141">
        <f t="shared" si="195"/>
        <v>0</v>
      </c>
    </row>
    <row r="2711" spans="1:16" hidden="1" x14ac:dyDescent="0.25">
      <c r="A2711" s="255" t="str">
        <f>IF(B2711=1,A2699,"")</f>
        <v/>
      </c>
      <c r="B2711" s="39" t="str">
        <f t="shared" si="194"/>
        <v/>
      </c>
      <c r="C2711" s="138">
        <f>VLOOKUP($Y$21,CAD!$H$7:$I$31,2,0)</f>
        <v>0</v>
      </c>
      <c r="D2711" s="40">
        <v>0</v>
      </c>
      <c r="E2711" s="40">
        <v>0</v>
      </c>
      <c r="F2711" s="40">
        <v>0</v>
      </c>
      <c r="G2711" s="40">
        <v>0</v>
      </c>
      <c r="H2711" s="40">
        <v>0</v>
      </c>
      <c r="I2711" s="40">
        <v>0</v>
      </c>
      <c r="J2711" s="40">
        <v>0</v>
      </c>
      <c r="K2711" s="40">
        <v>0</v>
      </c>
      <c r="L2711" s="40">
        <v>0</v>
      </c>
      <c r="M2711" s="40">
        <v>0</v>
      </c>
      <c r="N2711" s="40">
        <v>0</v>
      </c>
      <c r="O2711" s="40">
        <v>0</v>
      </c>
      <c r="P2711" s="141">
        <f t="shared" si="195"/>
        <v>0</v>
      </c>
    </row>
    <row r="2712" spans="1:16" hidden="1" x14ac:dyDescent="0.25">
      <c r="A2712" s="255" t="str">
        <f>IF(B2712=1,A2699,"")</f>
        <v/>
      </c>
      <c r="B2712" s="39" t="str">
        <f t="shared" si="194"/>
        <v/>
      </c>
      <c r="C2712" s="138">
        <f>VLOOKUP($Y$22,CAD!$H$7:$I$31,2,0)</f>
        <v>0</v>
      </c>
      <c r="D2712" s="40">
        <v>0</v>
      </c>
      <c r="E2712" s="40">
        <v>0</v>
      </c>
      <c r="F2712" s="40">
        <v>0</v>
      </c>
      <c r="G2712" s="40">
        <v>0</v>
      </c>
      <c r="H2712" s="40">
        <v>0</v>
      </c>
      <c r="I2712" s="40">
        <v>0</v>
      </c>
      <c r="J2712" s="40">
        <v>0</v>
      </c>
      <c r="K2712" s="40">
        <v>0</v>
      </c>
      <c r="L2712" s="40">
        <v>0</v>
      </c>
      <c r="M2712" s="40">
        <v>0</v>
      </c>
      <c r="N2712" s="40">
        <v>0</v>
      </c>
      <c r="O2712" s="40">
        <v>0</v>
      </c>
      <c r="P2712" s="141">
        <f t="shared" si="195"/>
        <v>0</v>
      </c>
    </row>
    <row r="2713" spans="1:16" hidden="1" x14ac:dyDescent="0.25">
      <c r="A2713" s="255" t="str">
        <f>IF(B2713=1,A2699,"")</f>
        <v/>
      </c>
      <c r="B2713" s="39" t="str">
        <f t="shared" si="194"/>
        <v/>
      </c>
      <c r="C2713" s="138">
        <f>VLOOKUP($Y$23,CAD!$H$7:$I$31,2,0)</f>
        <v>0</v>
      </c>
      <c r="D2713" s="40">
        <v>0</v>
      </c>
      <c r="E2713" s="40">
        <v>0</v>
      </c>
      <c r="F2713" s="40">
        <v>0</v>
      </c>
      <c r="G2713" s="40">
        <v>0</v>
      </c>
      <c r="H2713" s="40">
        <v>0</v>
      </c>
      <c r="I2713" s="40">
        <v>0</v>
      </c>
      <c r="J2713" s="40">
        <v>0</v>
      </c>
      <c r="K2713" s="40">
        <v>0</v>
      </c>
      <c r="L2713" s="40">
        <v>0</v>
      </c>
      <c r="M2713" s="40">
        <v>0</v>
      </c>
      <c r="N2713" s="40">
        <v>0</v>
      </c>
      <c r="O2713" s="40">
        <v>0</v>
      </c>
      <c r="P2713" s="141">
        <f t="shared" si="195"/>
        <v>0</v>
      </c>
    </row>
    <row r="2714" spans="1:16" hidden="1" x14ac:dyDescent="0.25">
      <c r="A2714" s="255" t="str">
        <f>IF(B2714=1,A2699,"")</f>
        <v/>
      </c>
      <c r="B2714" s="39" t="str">
        <f t="shared" si="194"/>
        <v/>
      </c>
      <c r="C2714" s="138">
        <f>VLOOKUP($Y$24,CAD!$H$7:$I$31,2,0)</f>
        <v>0</v>
      </c>
      <c r="D2714" s="40">
        <v>0</v>
      </c>
      <c r="E2714" s="40">
        <v>0</v>
      </c>
      <c r="F2714" s="40">
        <v>0</v>
      </c>
      <c r="G2714" s="40">
        <v>0</v>
      </c>
      <c r="H2714" s="40">
        <v>0</v>
      </c>
      <c r="I2714" s="40">
        <v>0</v>
      </c>
      <c r="J2714" s="40">
        <v>0</v>
      </c>
      <c r="K2714" s="40">
        <v>0</v>
      </c>
      <c r="L2714" s="40">
        <v>0</v>
      </c>
      <c r="M2714" s="40">
        <v>0</v>
      </c>
      <c r="N2714" s="40">
        <v>0</v>
      </c>
      <c r="O2714" s="40">
        <v>0</v>
      </c>
      <c r="P2714" s="141">
        <f t="shared" si="195"/>
        <v>0</v>
      </c>
    </row>
    <row r="2715" spans="1:16" hidden="1" x14ac:dyDescent="0.25">
      <c r="A2715" s="255" t="str">
        <f>IF(B2715=1,A2699,"")</f>
        <v/>
      </c>
      <c r="B2715" s="39" t="str">
        <f t="shared" si="194"/>
        <v/>
      </c>
      <c r="C2715" s="138">
        <f>VLOOKUP($Y$25,CAD!$H$7:$I$31,2,0)</f>
        <v>0</v>
      </c>
      <c r="D2715" s="40">
        <v>0</v>
      </c>
      <c r="E2715" s="40">
        <v>0</v>
      </c>
      <c r="F2715" s="40">
        <v>0</v>
      </c>
      <c r="G2715" s="40">
        <v>0</v>
      </c>
      <c r="H2715" s="40">
        <v>0</v>
      </c>
      <c r="I2715" s="40">
        <v>0</v>
      </c>
      <c r="J2715" s="40">
        <v>0</v>
      </c>
      <c r="K2715" s="40">
        <v>0</v>
      </c>
      <c r="L2715" s="40">
        <v>0</v>
      </c>
      <c r="M2715" s="40">
        <v>0</v>
      </c>
      <c r="N2715" s="40">
        <v>0</v>
      </c>
      <c r="O2715" s="40">
        <v>0</v>
      </c>
      <c r="P2715" s="141">
        <f t="shared" si="195"/>
        <v>0</v>
      </c>
    </row>
    <row r="2716" spans="1:16" hidden="1" x14ac:dyDescent="0.25">
      <c r="A2716" s="255" t="str">
        <f>IF(B2716=1,A2699,"")</f>
        <v/>
      </c>
      <c r="B2716" s="39" t="str">
        <f t="shared" si="194"/>
        <v/>
      </c>
      <c r="C2716" s="138">
        <f>VLOOKUP($Y$26,CAD!$H$7:$I$31,2,0)</f>
        <v>0</v>
      </c>
      <c r="D2716" s="40">
        <v>0</v>
      </c>
      <c r="E2716" s="40">
        <v>0</v>
      </c>
      <c r="F2716" s="40">
        <v>0</v>
      </c>
      <c r="G2716" s="40">
        <v>0</v>
      </c>
      <c r="H2716" s="40">
        <v>0</v>
      </c>
      <c r="I2716" s="40">
        <v>0</v>
      </c>
      <c r="J2716" s="40">
        <v>0</v>
      </c>
      <c r="K2716" s="40">
        <v>0</v>
      </c>
      <c r="L2716" s="40">
        <v>0</v>
      </c>
      <c r="M2716" s="40">
        <v>0</v>
      </c>
      <c r="N2716" s="40">
        <v>0</v>
      </c>
      <c r="O2716" s="40">
        <v>0</v>
      </c>
      <c r="P2716" s="141">
        <f t="shared" si="195"/>
        <v>0</v>
      </c>
    </row>
    <row r="2717" spans="1:16" hidden="1" x14ac:dyDescent="0.25">
      <c r="A2717" s="255" t="str">
        <f>IF(B2717=1,A2699,"")</f>
        <v/>
      </c>
      <c r="B2717" s="39" t="str">
        <f t="shared" si="194"/>
        <v/>
      </c>
      <c r="C2717" s="138">
        <f>VLOOKUP($Y$27,CAD!$H$7:$I$31,2,0)</f>
        <v>0</v>
      </c>
      <c r="D2717" s="40">
        <v>0</v>
      </c>
      <c r="E2717" s="40">
        <v>0</v>
      </c>
      <c r="F2717" s="40">
        <v>0</v>
      </c>
      <c r="G2717" s="40">
        <v>0</v>
      </c>
      <c r="H2717" s="40">
        <v>0</v>
      </c>
      <c r="I2717" s="40">
        <v>0</v>
      </c>
      <c r="J2717" s="40">
        <v>0</v>
      </c>
      <c r="K2717" s="40">
        <v>0</v>
      </c>
      <c r="L2717" s="40">
        <v>0</v>
      </c>
      <c r="M2717" s="40">
        <v>0</v>
      </c>
      <c r="N2717" s="40">
        <v>0</v>
      </c>
      <c r="O2717" s="40">
        <v>0</v>
      </c>
      <c r="P2717" s="141">
        <f t="shared" si="195"/>
        <v>0</v>
      </c>
    </row>
    <row r="2718" spans="1:16" hidden="1" x14ac:dyDescent="0.25">
      <c r="A2718" s="255" t="str">
        <f>IF(B2718=1,A2699,"")</f>
        <v/>
      </c>
      <c r="B2718" s="39" t="str">
        <f t="shared" si="194"/>
        <v/>
      </c>
      <c r="C2718" s="138">
        <f>VLOOKUP($Y$28,CAD!$H$7:$I$31,2,0)</f>
        <v>0</v>
      </c>
      <c r="D2718" s="40">
        <v>0</v>
      </c>
      <c r="E2718" s="40">
        <v>0</v>
      </c>
      <c r="F2718" s="40">
        <v>0</v>
      </c>
      <c r="G2718" s="40">
        <v>0</v>
      </c>
      <c r="H2718" s="40">
        <v>0</v>
      </c>
      <c r="I2718" s="40">
        <v>0</v>
      </c>
      <c r="J2718" s="40">
        <v>0</v>
      </c>
      <c r="K2718" s="40">
        <v>0</v>
      </c>
      <c r="L2718" s="40">
        <v>0</v>
      </c>
      <c r="M2718" s="40">
        <v>0</v>
      </c>
      <c r="N2718" s="40">
        <v>0</v>
      </c>
      <c r="O2718" s="40">
        <v>0</v>
      </c>
      <c r="P2718" s="141">
        <f t="shared" si="195"/>
        <v>0</v>
      </c>
    </row>
    <row r="2719" spans="1:16" hidden="1" x14ac:dyDescent="0.25">
      <c r="A2719" s="255" t="str">
        <f>IF(B2719=1,A2699,"")</f>
        <v/>
      </c>
      <c r="B2719" s="39" t="str">
        <f t="shared" si="194"/>
        <v/>
      </c>
      <c r="C2719" s="138">
        <f>VLOOKUP($Y$29,CAD!$H$7:$I$31,2,0)</f>
        <v>0</v>
      </c>
      <c r="D2719" s="40">
        <v>0</v>
      </c>
      <c r="E2719" s="40">
        <v>0</v>
      </c>
      <c r="F2719" s="40">
        <v>0</v>
      </c>
      <c r="G2719" s="40">
        <v>0</v>
      </c>
      <c r="H2719" s="40">
        <v>0</v>
      </c>
      <c r="I2719" s="40">
        <v>0</v>
      </c>
      <c r="J2719" s="40">
        <v>0</v>
      </c>
      <c r="K2719" s="40">
        <v>0</v>
      </c>
      <c r="L2719" s="40">
        <v>0</v>
      </c>
      <c r="M2719" s="40">
        <v>0</v>
      </c>
      <c r="N2719" s="40">
        <v>0</v>
      </c>
      <c r="O2719" s="40">
        <v>0</v>
      </c>
      <c r="P2719" s="141">
        <f t="shared" si="195"/>
        <v>0</v>
      </c>
    </row>
    <row r="2720" spans="1:16" hidden="1" x14ac:dyDescent="0.25">
      <c r="A2720" s="255" t="str">
        <f>IF(B2720=1,A2699,"")</f>
        <v/>
      </c>
      <c r="B2720" s="39" t="str">
        <f t="shared" si="194"/>
        <v/>
      </c>
      <c r="C2720" s="138">
        <f>VLOOKUP($Y$30,CAD!$H$7:$I$31,2,0)</f>
        <v>0</v>
      </c>
      <c r="D2720" s="40">
        <v>0</v>
      </c>
      <c r="E2720" s="40">
        <v>0</v>
      </c>
      <c r="F2720" s="40">
        <v>0</v>
      </c>
      <c r="G2720" s="40">
        <v>0</v>
      </c>
      <c r="H2720" s="40">
        <v>0</v>
      </c>
      <c r="I2720" s="40">
        <v>0</v>
      </c>
      <c r="J2720" s="40">
        <v>0</v>
      </c>
      <c r="K2720" s="40">
        <v>0</v>
      </c>
      <c r="L2720" s="40">
        <v>0</v>
      </c>
      <c r="M2720" s="40">
        <v>0</v>
      </c>
      <c r="N2720" s="40">
        <v>0</v>
      </c>
      <c r="O2720" s="40">
        <v>0</v>
      </c>
      <c r="P2720" s="141">
        <f t="shared" si="195"/>
        <v>0</v>
      </c>
    </row>
    <row r="2721" spans="1:16" hidden="1" x14ac:dyDescent="0.25">
      <c r="A2721" s="255" t="str">
        <f>IF(B2721=1,A2699,"")</f>
        <v/>
      </c>
      <c r="B2721" s="39" t="str">
        <f t="shared" si="194"/>
        <v/>
      </c>
      <c r="C2721" s="138">
        <f>VLOOKUP($Y$31,CAD!$H$7:$I$31,2,0)</f>
        <v>0</v>
      </c>
      <c r="D2721" s="40">
        <v>0</v>
      </c>
      <c r="E2721" s="40">
        <v>0</v>
      </c>
      <c r="F2721" s="40">
        <v>0</v>
      </c>
      <c r="G2721" s="40">
        <v>0</v>
      </c>
      <c r="H2721" s="40">
        <v>0</v>
      </c>
      <c r="I2721" s="40">
        <v>0</v>
      </c>
      <c r="J2721" s="40">
        <v>0</v>
      </c>
      <c r="K2721" s="40">
        <v>0</v>
      </c>
      <c r="L2721" s="40">
        <v>0</v>
      </c>
      <c r="M2721" s="40">
        <v>0</v>
      </c>
      <c r="N2721" s="40">
        <v>0</v>
      </c>
      <c r="O2721" s="40">
        <v>0</v>
      </c>
      <c r="P2721" s="141">
        <f t="shared" si="195"/>
        <v>0</v>
      </c>
    </row>
    <row r="2722" spans="1:16" hidden="1" x14ac:dyDescent="0.25">
      <c r="A2722" s="255" t="str">
        <f>IF(B2722=1,A2699,"")</f>
        <v/>
      </c>
      <c r="B2722" s="39" t="str">
        <f t="shared" si="194"/>
        <v/>
      </c>
      <c r="C2722" s="138">
        <f>VLOOKUP($Y$32,CAD!$H$7:$I$31,2,0)</f>
        <v>0</v>
      </c>
      <c r="D2722" s="40">
        <v>0</v>
      </c>
      <c r="E2722" s="40">
        <v>0</v>
      </c>
      <c r="F2722" s="40">
        <v>0</v>
      </c>
      <c r="G2722" s="40">
        <v>0</v>
      </c>
      <c r="H2722" s="40">
        <v>0</v>
      </c>
      <c r="I2722" s="40">
        <v>0</v>
      </c>
      <c r="J2722" s="40">
        <v>0</v>
      </c>
      <c r="K2722" s="40">
        <v>0</v>
      </c>
      <c r="L2722" s="40">
        <v>0</v>
      </c>
      <c r="M2722" s="40">
        <v>0</v>
      </c>
      <c r="N2722" s="40">
        <v>0</v>
      </c>
      <c r="O2722" s="40">
        <v>0</v>
      </c>
      <c r="P2722" s="141">
        <f t="shared" si="195"/>
        <v>0</v>
      </c>
    </row>
    <row r="2723" spans="1:16" hidden="1" x14ac:dyDescent="0.25">
      <c r="A2723" s="255" t="str">
        <f>IF(B2723=1,A2699,"")</f>
        <v/>
      </c>
      <c r="B2723" s="39" t="str">
        <f t="shared" si="194"/>
        <v/>
      </c>
      <c r="C2723" s="138">
        <f>VLOOKUP($Y$33,CAD!$H$7:$I$31,2,0)</f>
        <v>0</v>
      </c>
      <c r="D2723" s="40">
        <v>0</v>
      </c>
      <c r="E2723" s="40">
        <v>0</v>
      </c>
      <c r="F2723" s="40">
        <v>0</v>
      </c>
      <c r="G2723" s="40">
        <v>0</v>
      </c>
      <c r="H2723" s="40">
        <v>0</v>
      </c>
      <c r="I2723" s="40">
        <v>0</v>
      </c>
      <c r="J2723" s="40">
        <v>0</v>
      </c>
      <c r="K2723" s="40">
        <v>0</v>
      </c>
      <c r="L2723" s="40">
        <v>0</v>
      </c>
      <c r="M2723" s="40">
        <v>0</v>
      </c>
      <c r="N2723" s="40">
        <v>0</v>
      </c>
      <c r="O2723" s="40">
        <v>0</v>
      </c>
      <c r="P2723" s="141">
        <f t="shared" si="195"/>
        <v>0</v>
      </c>
    </row>
    <row r="2724" spans="1:16" hidden="1" x14ac:dyDescent="0.25">
      <c r="A2724" s="255" t="str">
        <f>IF(B2724=1,A2699,"")</f>
        <v/>
      </c>
      <c r="B2724" s="39" t="str">
        <f t="shared" si="194"/>
        <v/>
      </c>
      <c r="C2724" s="138">
        <f>VLOOKUP($Y$34,CAD!$H$7:$I$31,2,0)</f>
        <v>0</v>
      </c>
      <c r="D2724" s="40">
        <v>0</v>
      </c>
      <c r="E2724" s="40">
        <v>0</v>
      </c>
      <c r="F2724" s="40">
        <v>0</v>
      </c>
      <c r="G2724" s="40">
        <v>0</v>
      </c>
      <c r="H2724" s="40">
        <v>0</v>
      </c>
      <c r="I2724" s="40">
        <v>0</v>
      </c>
      <c r="J2724" s="40">
        <v>0</v>
      </c>
      <c r="K2724" s="40">
        <v>0</v>
      </c>
      <c r="L2724" s="40">
        <v>0</v>
      </c>
      <c r="M2724" s="40">
        <v>0</v>
      </c>
      <c r="N2724" s="40">
        <v>0</v>
      </c>
      <c r="O2724" s="40">
        <v>0</v>
      </c>
      <c r="P2724" s="141">
        <f t="shared" si="195"/>
        <v>0</v>
      </c>
    </row>
    <row r="2725" spans="1:16" hidden="1" x14ac:dyDescent="0.25">
      <c r="A2725" s="255" t="str">
        <f>IF(B2725=1,A2699,"")</f>
        <v/>
      </c>
      <c r="B2725" s="39" t="str">
        <f t="shared" si="194"/>
        <v/>
      </c>
      <c r="C2725" s="137">
        <f>VLOOKUP($Y$35,CAD!$J$7:$K$31,2,0)</f>
        <v>0</v>
      </c>
      <c r="D2725" s="40">
        <v>0</v>
      </c>
      <c r="E2725" s="40">
        <v>0</v>
      </c>
      <c r="F2725" s="40">
        <v>0</v>
      </c>
      <c r="G2725" s="40">
        <v>0</v>
      </c>
      <c r="H2725" s="40">
        <v>0</v>
      </c>
      <c r="I2725" s="40">
        <v>0</v>
      </c>
      <c r="J2725" s="40">
        <v>0</v>
      </c>
      <c r="K2725" s="40">
        <v>0</v>
      </c>
      <c r="L2725" s="40">
        <v>0</v>
      </c>
      <c r="M2725" s="40">
        <v>0</v>
      </c>
      <c r="N2725" s="40">
        <v>0</v>
      </c>
      <c r="O2725" s="40">
        <v>0</v>
      </c>
      <c r="P2725" s="141">
        <f t="shared" si="195"/>
        <v>0</v>
      </c>
    </row>
    <row r="2726" spans="1:16" hidden="1" x14ac:dyDescent="0.25">
      <c r="A2726" s="255" t="str">
        <f>IF(B2726=1,A2699,"")</f>
        <v/>
      </c>
      <c r="B2726" s="39" t="str">
        <f t="shared" si="194"/>
        <v/>
      </c>
      <c r="C2726" s="137">
        <f>VLOOKUP($Y$36,CAD!$J$7:$K$31,2,0)</f>
        <v>0</v>
      </c>
      <c r="D2726" s="40">
        <v>0</v>
      </c>
      <c r="E2726" s="40">
        <v>0</v>
      </c>
      <c r="F2726" s="40">
        <v>0</v>
      </c>
      <c r="G2726" s="40">
        <v>0</v>
      </c>
      <c r="H2726" s="40">
        <v>0</v>
      </c>
      <c r="I2726" s="40">
        <v>0</v>
      </c>
      <c r="J2726" s="40">
        <v>0</v>
      </c>
      <c r="K2726" s="40">
        <v>0</v>
      </c>
      <c r="L2726" s="40">
        <v>0</v>
      </c>
      <c r="M2726" s="40">
        <v>0</v>
      </c>
      <c r="N2726" s="40">
        <v>0</v>
      </c>
      <c r="O2726" s="40">
        <v>0</v>
      </c>
      <c r="P2726" s="141">
        <f t="shared" si="195"/>
        <v>0</v>
      </c>
    </row>
    <row r="2727" spans="1:16" hidden="1" x14ac:dyDescent="0.25">
      <c r="A2727" s="255" t="str">
        <f>IF(B2727=1,A2699,"")</f>
        <v/>
      </c>
      <c r="B2727" s="39" t="str">
        <f t="shared" si="194"/>
        <v/>
      </c>
      <c r="C2727" s="137">
        <f>VLOOKUP($Y$37,CAD!$J$7:$K$31,2,0)</f>
        <v>0</v>
      </c>
      <c r="D2727" s="40">
        <v>0</v>
      </c>
      <c r="E2727" s="40">
        <v>0</v>
      </c>
      <c r="F2727" s="40">
        <v>0</v>
      </c>
      <c r="G2727" s="40">
        <v>0</v>
      </c>
      <c r="H2727" s="40">
        <v>0</v>
      </c>
      <c r="I2727" s="40">
        <v>0</v>
      </c>
      <c r="J2727" s="40">
        <v>0</v>
      </c>
      <c r="K2727" s="40">
        <v>0</v>
      </c>
      <c r="L2727" s="40">
        <v>0</v>
      </c>
      <c r="M2727" s="40">
        <v>0</v>
      </c>
      <c r="N2727" s="40">
        <v>0</v>
      </c>
      <c r="O2727" s="40">
        <v>0</v>
      </c>
      <c r="P2727" s="141">
        <f t="shared" si="195"/>
        <v>0</v>
      </c>
    </row>
    <row r="2728" spans="1:16" hidden="1" x14ac:dyDescent="0.25">
      <c r="A2728" s="255" t="str">
        <f>IF(B2728=1,A2699,"")</f>
        <v/>
      </c>
      <c r="B2728" s="39" t="str">
        <f t="shared" si="194"/>
        <v/>
      </c>
      <c r="C2728" s="137">
        <f>VLOOKUP($Y$38,CAD!$J$7:$K$31,2,0)</f>
        <v>0</v>
      </c>
      <c r="D2728" s="40">
        <v>0</v>
      </c>
      <c r="E2728" s="40">
        <v>0</v>
      </c>
      <c r="F2728" s="40">
        <v>0</v>
      </c>
      <c r="G2728" s="40">
        <v>0</v>
      </c>
      <c r="H2728" s="40">
        <v>0</v>
      </c>
      <c r="I2728" s="40">
        <v>0</v>
      </c>
      <c r="J2728" s="40">
        <v>0</v>
      </c>
      <c r="K2728" s="40">
        <v>0</v>
      </c>
      <c r="L2728" s="40">
        <v>0</v>
      </c>
      <c r="M2728" s="40">
        <v>0</v>
      </c>
      <c r="N2728" s="40">
        <v>0</v>
      </c>
      <c r="O2728" s="40">
        <v>0</v>
      </c>
      <c r="P2728" s="141">
        <f t="shared" si="195"/>
        <v>0</v>
      </c>
    </row>
    <row r="2729" spans="1:16" hidden="1" x14ac:dyDescent="0.25">
      <c r="A2729" s="255" t="str">
        <f>IF(B2729=1,A2699,"")</f>
        <v/>
      </c>
      <c r="B2729" s="39" t="str">
        <f t="shared" si="194"/>
        <v/>
      </c>
      <c r="C2729" s="137">
        <f>VLOOKUP($Y$39,CAD!$J$7:$K$31,2,0)</f>
        <v>0</v>
      </c>
      <c r="D2729" s="40">
        <v>0</v>
      </c>
      <c r="E2729" s="40">
        <v>0</v>
      </c>
      <c r="F2729" s="40">
        <v>0</v>
      </c>
      <c r="G2729" s="40">
        <v>0</v>
      </c>
      <c r="H2729" s="40">
        <v>0</v>
      </c>
      <c r="I2729" s="40">
        <v>0</v>
      </c>
      <c r="J2729" s="40">
        <v>0</v>
      </c>
      <c r="K2729" s="40">
        <v>0</v>
      </c>
      <c r="L2729" s="40">
        <v>0</v>
      </c>
      <c r="M2729" s="40">
        <v>0</v>
      </c>
      <c r="N2729" s="40">
        <v>0</v>
      </c>
      <c r="O2729" s="40">
        <v>0</v>
      </c>
      <c r="P2729" s="141">
        <f t="shared" si="195"/>
        <v>0</v>
      </c>
    </row>
    <row r="2730" spans="1:16" hidden="1" x14ac:dyDescent="0.25">
      <c r="A2730" s="255" t="str">
        <f>IF(B2730=1,A2699,"")</f>
        <v/>
      </c>
      <c r="B2730" s="39" t="str">
        <f t="shared" si="194"/>
        <v/>
      </c>
      <c r="C2730" s="137">
        <f>VLOOKUP($Y$40,CAD!$J$7:$K$31,2,0)</f>
        <v>0</v>
      </c>
      <c r="D2730" s="40">
        <v>0</v>
      </c>
      <c r="E2730" s="40">
        <v>0</v>
      </c>
      <c r="F2730" s="40">
        <v>0</v>
      </c>
      <c r="G2730" s="40">
        <v>0</v>
      </c>
      <c r="H2730" s="40">
        <v>0</v>
      </c>
      <c r="I2730" s="40">
        <v>0</v>
      </c>
      <c r="J2730" s="40">
        <v>0</v>
      </c>
      <c r="K2730" s="40">
        <v>0</v>
      </c>
      <c r="L2730" s="40">
        <v>0</v>
      </c>
      <c r="M2730" s="40">
        <v>0</v>
      </c>
      <c r="N2730" s="40">
        <v>0</v>
      </c>
      <c r="O2730" s="40">
        <v>0</v>
      </c>
      <c r="P2730" s="141">
        <f t="shared" si="195"/>
        <v>0</v>
      </c>
    </row>
    <row r="2731" spans="1:16" hidden="1" x14ac:dyDescent="0.25">
      <c r="A2731" s="255" t="str">
        <f>IF(B2731=1,A2699,"")</f>
        <v/>
      </c>
      <c r="B2731" s="39" t="str">
        <f t="shared" si="194"/>
        <v/>
      </c>
      <c r="C2731" s="137">
        <f>VLOOKUP($Y$41,CAD!$J$7:$K$31,2,0)</f>
        <v>0</v>
      </c>
      <c r="D2731" s="40">
        <v>0</v>
      </c>
      <c r="E2731" s="40">
        <v>0</v>
      </c>
      <c r="F2731" s="40">
        <v>0</v>
      </c>
      <c r="G2731" s="40">
        <v>0</v>
      </c>
      <c r="H2731" s="40">
        <v>0</v>
      </c>
      <c r="I2731" s="40">
        <v>0</v>
      </c>
      <c r="J2731" s="40">
        <v>0</v>
      </c>
      <c r="K2731" s="40">
        <v>0</v>
      </c>
      <c r="L2731" s="40">
        <v>0</v>
      </c>
      <c r="M2731" s="40">
        <v>0</v>
      </c>
      <c r="N2731" s="40">
        <v>0</v>
      </c>
      <c r="O2731" s="40">
        <v>0</v>
      </c>
      <c r="P2731" s="141">
        <f t="shared" si="195"/>
        <v>0</v>
      </c>
    </row>
    <row r="2732" spans="1:16" hidden="1" x14ac:dyDescent="0.25">
      <c r="A2732" s="255" t="str">
        <f>IF(B2732=1,A2699,"")</f>
        <v/>
      </c>
      <c r="B2732" s="39" t="str">
        <f t="shared" si="194"/>
        <v/>
      </c>
      <c r="C2732" s="137">
        <f>VLOOKUP($Y$42,CAD!$J$7:$K$31,2,0)</f>
        <v>0</v>
      </c>
      <c r="D2732" s="40">
        <v>0</v>
      </c>
      <c r="E2732" s="40">
        <v>0</v>
      </c>
      <c r="F2732" s="40">
        <v>0</v>
      </c>
      <c r="G2732" s="40">
        <v>0</v>
      </c>
      <c r="H2732" s="40">
        <v>0</v>
      </c>
      <c r="I2732" s="40">
        <v>0</v>
      </c>
      <c r="J2732" s="40">
        <v>0</v>
      </c>
      <c r="K2732" s="40">
        <v>0</v>
      </c>
      <c r="L2732" s="40">
        <v>0</v>
      </c>
      <c r="M2732" s="40">
        <v>0</v>
      </c>
      <c r="N2732" s="40">
        <v>0</v>
      </c>
      <c r="O2732" s="40">
        <v>0</v>
      </c>
      <c r="P2732" s="141">
        <f t="shared" si="195"/>
        <v>0</v>
      </c>
    </row>
    <row r="2733" spans="1:16" hidden="1" x14ac:dyDescent="0.25">
      <c r="A2733" s="255" t="str">
        <f>IF(B2733=1,A2699,"")</f>
        <v/>
      </c>
      <c r="B2733" s="39" t="str">
        <f t="shared" si="194"/>
        <v/>
      </c>
      <c r="C2733" s="137">
        <f>VLOOKUP($Y$43,CAD!$J$7:$K$31,2,0)</f>
        <v>0</v>
      </c>
      <c r="D2733" s="40">
        <v>0</v>
      </c>
      <c r="E2733" s="40">
        <v>0</v>
      </c>
      <c r="F2733" s="40">
        <v>0</v>
      </c>
      <c r="G2733" s="40">
        <v>0</v>
      </c>
      <c r="H2733" s="40">
        <v>0</v>
      </c>
      <c r="I2733" s="40">
        <v>0</v>
      </c>
      <c r="J2733" s="40">
        <v>0</v>
      </c>
      <c r="K2733" s="40">
        <v>0</v>
      </c>
      <c r="L2733" s="40">
        <v>0</v>
      </c>
      <c r="M2733" s="40">
        <v>0</v>
      </c>
      <c r="N2733" s="40">
        <v>0</v>
      </c>
      <c r="O2733" s="40">
        <v>0</v>
      </c>
      <c r="P2733" s="141">
        <f t="shared" si="195"/>
        <v>0</v>
      </c>
    </row>
    <row r="2734" spans="1:16" hidden="1" x14ac:dyDescent="0.25">
      <c r="A2734" s="255" t="str">
        <f>IF(B2734=1,A2699,"")</f>
        <v/>
      </c>
      <c r="B2734" s="39" t="str">
        <f t="shared" si="194"/>
        <v/>
      </c>
      <c r="C2734" s="137">
        <f>VLOOKUP($Y$44,CAD!$J$7:$K$31,2,0)</f>
        <v>0</v>
      </c>
      <c r="D2734" s="40">
        <v>0</v>
      </c>
      <c r="E2734" s="40">
        <v>0</v>
      </c>
      <c r="F2734" s="40">
        <v>0</v>
      </c>
      <c r="G2734" s="40">
        <v>0</v>
      </c>
      <c r="H2734" s="40">
        <v>0</v>
      </c>
      <c r="I2734" s="40">
        <v>0</v>
      </c>
      <c r="J2734" s="40">
        <v>0</v>
      </c>
      <c r="K2734" s="40">
        <v>0</v>
      </c>
      <c r="L2734" s="40">
        <v>0</v>
      </c>
      <c r="M2734" s="40">
        <v>0</v>
      </c>
      <c r="N2734" s="40">
        <v>0</v>
      </c>
      <c r="O2734" s="40">
        <v>0</v>
      </c>
      <c r="P2734" s="141">
        <f t="shared" si="195"/>
        <v>0</v>
      </c>
    </row>
    <row r="2735" spans="1:16" hidden="1" x14ac:dyDescent="0.25">
      <c r="A2735" s="255" t="str">
        <f>IF(B2735=1,A2699,"")</f>
        <v/>
      </c>
      <c r="B2735" s="39" t="str">
        <f t="shared" si="194"/>
        <v/>
      </c>
      <c r="C2735" s="137">
        <f>VLOOKUP($Y$45,CAD!$J$7:$K$31,2,0)</f>
        <v>0</v>
      </c>
      <c r="D2735" s="40">
        <v>0</v>
      </c>
      <c r="E2735" s="40">
        <v>0</v>
      </c>
      <c r="F2735" s="40">
        <v>0</v>
      </c>
      <c r="G2735" s="40">
        <v>0</v>
      </c>
      <c r="H2735" s="40">
        <v>0</v>
      </c>
      <c r="I2735" s="40">
        <v>0</v>
      </c>
      <c r="J2735" s="40">
        <v>0</v>
      </c>
      <c r="K2735" s="40">
        <v>0</v>
      </c>
      <c r="L2735" s="40">
        <v>0</v>
      </c>
      <c r="M2735" s="40">
        <v>0</v>
      </c>
      <c r="N2735" s="40">
        <v>0</v>
      </c>
      <c r="O2735" s="40">
        <v>0</v>
      </c>
      <c r="P2735" s="141">
        <f t="shared" si="195"/>
        <v>0</v>
      </c>
    </row>
    <row r="2736" spans="1:16" hidden="1" x14ac:dyDescent="0.25">
      <c r="A2736" s="255" t="str">
        <f>IF(B2736=1,A2699,"")</f>
        <v/>
      </c>
      <c r="B2736" s="39" t="str">
        <f t="shared" si="194"/>
        <v/>
      </c>
      <c r="C2736" s="137">
        <f>VLOOKUP($Y$46,CAD!$J$7:$K$31,2,0)</f>
        <v>0</v>
      </c>
      <c r="D2736" s="40">
        <v>0</v>
      </c>
      <c r="E2736" s="40">
        <v>0</v>
      </c>
      <c r="F2736" s="40">
        <v>0</v>
      </c>
      <c r="G2736" s="40">
        <v>0</v>
      </c>
      <c r="H2736" s="40">
        <v>0</v>
      </c>
      <c r="I2736" s="40">
        <v>0</v>
      </c>
      <c r="J2736" s="40">
        <v>0</v>
      </c>
      <c r="K2736" s="40">
        <v>0</v>
      </c>
      <c r="L2736" s="40">
        <v>0</v>
      </c>
      <c r="M2736" s="40">
        <v>0</v>
      </c>
      <c r="N2736" s="40">
        <v>0</v>
      </c>
      <c r="O2736" s="40">
        <v>0</v>
      </c>
      <c r="P2736" s="141">
        <f t="shared" si="195"/>
        <v>0</v>
      </c>
    </row>
    <row r="2737" spans="1:16" hidden="1" x14ac:dyDescent="0.25">
      <c r="A2737" s="255" t="str">
        <f>IF(B2737=1,A2699,"")</f>
        <v/>
      </c>
      <c r="B2737" s="39" t="str">
        <f t="shared" si="194"/>
        <v/>
      </c>
      <c r="C2737" s="137">
        <f>VLOOKUP($Y$47,CAD!$J$7:$K$31,2,0)</f>
        <v>0</v>
      </c>
      <c r="D2737" s="40">
        <v>0</v>
      </c>
      <c r="E2737" s="40">
        <v>0</v>
      </c>
      <c r="F2737" s="40">
        <v>0</v>
      </c>
      <c r="G2737" s="40">
        <v>0</v>
      </c>
      <c r="H2737" s="40">
        <v>0</v>
      </c>
      <c r="I2737" s="40">
        <v>0</v>
      </c>
      <c r="J2737" s="40">
        <v>0</v>
      </c>
      <c r="K2737" s="40">
        <v>0</v>
      </c>
      <c r="L2737" s="40">
        <v>0</v>
      </c>
      <c r="M2737" s="40">
        <v>0</v>
      </c>
      <c r="N2737" s="40">
        <v>0</v>
      </c>
      <c r="O2737" s="40">
        <v>0</v>
      </c>
      <c r="P2737" s="141">
        <f t="shared" si="195"/>
        <v>0</v>
      </c>
    </row>
    <row r="2738" spans="1:16" hidden="1" x14ac:dyDescent="0.25">
      <c r="A2738" s="255" t="str">
        <f>IF(B2738=1,A2699,"")</f>
        <v/>
      </c>
      <c r="B2738" s="39" t="str">
        <f t="shared" si="194"/>
        <v/>
      </c>
      <c r="C2738" s="137">
        <f>VLOOKUP($Y$48,CAD!$J$7:$K$31,2,0)</f>
        <v>0</v>
      </c>
      <c r="D2738" s="40">
        <v>0</v>
      </c>
      <c r="E2738" s="40">
        <v>0</v>
      </c>
      <c r="F2738" s="40">
        <v>0</v>
      </c>
      <c r="G2738" s="40">
        <v>0</v>
      </c>
      <c r="H2738" s="40">
        <v>0</v>
      </c>
      <c r="I2738" s="40">
        <v>0</v>
      </c>
      <c r="J2738" s="40">
        <v>0</v>
      </c>
      <c r="K2738" s="40">
        <v>0</v>
      </c>
      <c r="L2738" s="40">
        <v>0</v>
      </c>
      <c r="M2738" s="40">
        <v>0</v>
      </c>
      <c r="N2738" s="40">
        <v>0</v>
      </c>
      <c r="O2738" s="40">
        <v>0</v>
      </c>
      <c r="P2738" s="141">
        <f t="shared" si="195"/>
        <v>0</v>
      </c>
    </row>
    <row r="2739" spans="1:16" hidden="1" x14ac:dyDescent="0.25">
      <c r="A2739" s="255" t="str">
        <f>IF(B2739=1,A2699,"")</f>
        <v/>
      </c>
      <c r="B2739" s="39" t="str">
        <f t="shared" si="194"/>
        <v/>
      </c>
      <c r="C2739" s="137">
        <f>VLOOKUP($Y$49,CAD!$J$7:$K$31,2,0)</f>
        <v>0</v>
      </c>
      <c r="D2739" s="40">
        <v>0</v>
      </c>
      <c r="E2739" s="40">
        <v>0</v>
      </c>
      <c r="F2739" s="40">
        <v>0</v>
      </c>
      <c r="G2739" s="40">
        <v>0</v>
      </c>
      <c r="H2739" s="40">
        <v>0</v>
      </c>
      <c r="I2739" s="40">
        <v>0</v>
      </c>
      <c r="J2739" s="40">
        <v>0</v>
      </c>
      <c r="K2739" s="40">
        <v>0</v>
      </c>
      <c r="L2739" s="40">
        <v>0</v>
      </c>
      <c r="M2739" s="40">
        <v>0</v>
      </c>
      <c r="N2739" s="40">
        <v>0</v>
      </c>
      <c r="O2739" s="40">
        <v>0</v>
      </c>
      <c r="P2739" s="141">
        <f t="shared" si="195"/>
        <v>0</v>
      </c>
    </row>
    <row r="2740" spans="1:16" hidden="1" x14ac:dyDescent="0.25">
      <c r="A2740" s="255" t="str">
        <f>IF(B2740=1,A2699,"")</f>
        <v/>
      </c>
      <c r="B2740" s="39" t="str">
        <f t="shared" si="194"/>
        <v/>
      </c>
      <c r="C2740" s="137">
        <f>VLOOKUP($Y$50,CAD!$J$7:$K$31,2,0)</f>
        <v>0</v>
      </c>
      <c r="D2740" s="40">
        <v>0</v>
      </c>
      <c r="E2740" s="40">
        <v>0</v>
      </c>
      <c r="F2740" s="40">
        <v>0</v>
      </c>
      <c r="G2740" s="40">
        <v>0</v>
      </c>
      <c r="H2740" s="40">
        <v>0</v>
      </c>
      <c r="I2740" s="40">
        <v>0</v>
      </c>
      <c r="J2740" s="40">
        <v>0</v>
      </c>
      <c r="K2740" s="40">
        <v>0</v>
      </c>
      <c r="L2740" s="40">
        <v>0</v>
      </c>
      <c r="M2740" s="40">
        <v>0</v>
      </c>
      <c r="N2740" s="40">
        <v>0</v>
      </c>
      <c r="O2740" s="40">
        <v>0</v>
      </c>
      <c r="P2740" s="141">
        <f t="shared" si="195"/>
        <v>0</v>
      </c>
    </row>
    <row r="2741" spans="1:16" hidden="1" x14ac:dyDescent="0.25">
      <c r="A2741" s="255" t="str">
        <f>IF(B2741=1,A2699,"")</f>
        <v/>
      </c>
      <c r="B2741" s="39" t="str">
        <f t="shared" si="194"/>
        <v/>
      </c>
      <c r="C2741" s="137">
        <f>VLOOKUP($Y$51,CAD!$J$7:$K$31,2,0)</f>
        <v>0</v>
      </c>
      <c r="D2741" s="40">
        <v>0</v>
      </c>
      <c r="E2741" s="40">
        <v>0</v>
      </c>
      <c r="F2741" s="40">
        <v>0</v>
      </c>
      <c r="G2741" s="40">
        <v>0</v>
      </c>
      <c r="H2741" s="40">
        <v>0</v>
      </c>
      <c r="I2741" s="40">
        <v>0</v>
      </c>
      <c r="J2741" s="40">
        <v>0</v>
      </c>
      <c r="K2741" s="40">
        <v>0</v>
      </c>
      <c r="L2741" s="40">
        <v>0</v>
      </c>
      <c r="M2741" s="40">
        <v>0</v>
      </c>
      <c r="N2741" s="40">
        <v>0</v>
      </c>
      <c r="O2741" s="40">
        <v>0</v>
      </c>
      <c r="P2741" s="141">
        <f t="shared" si="195"/>
        <v>0</v>
      </c>
    </row>
    <row r="2742" spans="1:16" hidden="1" x14ac:dyDescent="0.25">
      <c r="A2742" s="255" t="str">
        <f>IF(B2742=1,A2699,"")</f>
        <v/>
      </c>
      <c r="B2742" s="39" t="str">
        <f t="shared" si="194"/>
        <v/>
      </c>
      <c r="C2742" s="137">
        <f>VLOOKUP($Y$52,CAD!$J$7:$K$31,2,0)</f>
        <v>0</v>
      </c>
      <c r="D2742" s="40">
        <v>0</v>
      </c>
      <c r="E2742" s="40">
        <v>0</v>
      </c>
      <c r="F2742" s="40">
        <v>0</v>
      </c>
      <c r="G2742" s="40">
        <v>0</v>
      </c>
      <c r="H2742" s="40">
        <v>0</v>
      </c>
      <c r="I2742" s="40">
        <v>0</v>
      </c>
      <c r="J2742" s="40">
        <v>0</v>
      </c>
      <c r="K2742" s="40">
        <v>0</v>
      </c>
      <c r="L2742" s="40">
        <v>0</v>
      </c>
      <c r="M2742" s="40">
        <v>0</v>
      </c>
      <c r="N2742" s="40">
        <v>0</v>
      </c>
      <c r="O2742" s="40">
        <v>0</v>
      </c>
      <c r="P2742" s="141">
        <f t="shared" si="195"/>
        <v>0</v>
      </c>
    </row>
    <row r="2743" spans="1:16" hidden="1" x14ac:dyDescent="0.25">
      <c r="A2743" s="255" t="str">
        <f>IF(B2743=1,A2699,"")</f>
        <v/>
      </c>
      <c r="B2743" s="39" t="str">
        <f t="shared" si="194"/>
        <v/>
      </c>
      <c r="C2743" s="137">
        <f>VLOOKUP($Y$53,CAD!$J$7:$K$31,2,0)</f>
        <v>0</v>
      </c>
      <c r="D2743" s="40">
        <v>0</v>
      </c>
      <c r="E2743" s="40">
        <v>0</v>
      </c>
      <c r="F2743" s="40">
        <v>0</v>
      </c>
      <c r="G2743" s="40">
        <v>0</v>
      </c>
      <c r="H2743" s="40">
        <v>0</v>
      </c>
      <c r="I2743" s="40">
        <v>0</v>
      </c>
      <c r="J2743" s="40">
        <v>0</v>
      </c>
      <c r="K2743" s="40">
        <v>0</v>
      </c>
      <c r="L2743" s="40">
        <v>0</v>
      </c>
      <c r="M2743" s="40">
        <v>0</v>
      </c>
      <c r="N2743" s="40">
        <v>0</v>
      </c>
      <c r="O2743" s="40">
        <v>0</v>
      </c>
      <c r="P2743" s="141">
        <f t="shared" si="195"/>
        <v>0</v>
      </c>
    </row>
    <row r="2744" spans="1:16" hidden="1" x14ac:dyDescent="0.25">
      <c r="A2744" s="255" t="str">
        <f>IF(B2744=1,A2699,"")</f>
        <v/>
      </c>
      <c r="B2744" s="39" t="str">
        <f t="shared" si="194"/>
        <v/>
      </c>
      <c r="C2744" s="137">
        <f>VLOOKUP($Y$54,CAD!$J$7:$K$31,2,0)</f>
        <v>0</v>
      </c>
      <c r="D2744" s="40">
        <v>0</v>
      </c>
      <c r="E2744" s="40">
        <v>0</v>
      </c>
      <c r="F2744" s="40">
        <v>0</v>
      </c>
      <c r="G2744" s="40">
        <v>0</v>
      </c>
      <c r="H2744" s="40">
        <v>0</v>
      </c>
      <c r="I2744" s="40">
        <v>0</v>
      </c>
      <c r="J2744" s="40">
        <v>0</v>
      </c>
      <c r="K2744" s="40">
        <v>0</v>
      </c>
      <c r="L2744" s="40">
        <v>0</v>
      </c>
      <c r="M2744" s="40">
        <v>0</v>
      </c>
      <c r="N2744" s="40">
        <v>0</v>
      </c>
      <c r="O2744" s="40">
        <v>0</v>
      </c>
      <c r="P2744" s="141">
        <f t="shared" si="195"/>
        <v>0</v>
      </c>
    </row>
    <row r="2745" spans="1:16" hidden="1" x14ac:dyDescent="0.25">
      <c r="A2745" s="255" t="str">
        <f>IF(B2745=1,A2699,"")</f>
        <v/>
      </c>
      <c r="B2745" s="39" t="str">
        <f t="shared" si="194"/>
        <v/>
      </c>
      <c r="C2745" s="137">
        <f>VLOOKUP($Y$55,CAD!$J$7:$K$31,2,0)</f>
        <v>0</v>
      </c>
      <c r="D2745" s="40">
        <v>0</v>
      </c>
      <c r="E2745" s="40">
        <v>0</v>
      </c>
      <c r="F2745" s="40">
        <v>0</v>
      </c>
      <c r="G2745" s="40">
        <v>0</v>
      </c>
      <c r="H2745" s="40">
        <v>0</v>
      </c>
      <c r="I2745" s="40">
        <v>0</v>
      </c>
      <c r="J2745" s="40">
        <v>0</v>
      </c>
      <c r="K2745" s="40">
        <v>0</v>
      </c>
      <c r="L2745" s="40">
        <v>0</v>
      </c>
      <c r="M2745" s="40">
        <v>0</v>
      </c>
      <c r="N2745" s="40">
        <v>0</v>
      </c>
      <c r="O2745" s="40">
        <v>0</v>
      </c>
      <c r="P2745" s="141">
        <f t="shared" si="195"/>
        <v>0</v>
      </c>
    </row>
    <row r="2746" spans="1:16" hidden="1" x14ac:dyDescent="0.25">
      <c r="A2746" s="255" t="str">
        <f>IF(B2746=1,A2699,"")</f>
        <v/>
      </c>
      <c r="B2746" s="39" t="str">
        <f t="shared" si="194"/>
        <v/>
      </c>
      <c r="C2746" s="137">
        <f>VLOOKUP($Y$56,CAD!$J$7:$K$31,2,0)</f>
        <v>0</v>
      </c>
      <c r="D2746" s="40">
        <v>0</v>
      </c>
      <c r="E2746" s="40">
        <v>0</v>
      </c>
      <c r="F2746" s="40">
        <v>0</v>
      </c>
      <c r="G2746" s="40">
        <v>0</v>
      </c>
      <c r="H2746" s="40">
        <v>0</v>
      </c>
      <c r="I2746" s="40">
        <v>0</v>
      </c>
      <c r="J2746" s="40">
        <v>0</v>
      </c>
      <c r="K2746" s="40">
        <v>0</v>
      </c>
      <c r="L2746" s="40">
        <v>0</v>
      </c>
      <c r="M2746" s="40">
        <v>0</v>
      </c>
      <c r="N2746" s="40">
        <v>0</v>
      </c>
      <c r="O2746" s="40">
        <v>0</v>
      </c>
      <c r="P2746" s="141">
        <f t="shared" si="195"/>
        <v>0</v>
      </c>
    </row>
    <row r="2747" spans="1:16" hidden="1" x14ac:dyDescent="0.25">
      <c r="A2747" s="255" t="str">
        <f>IF(B2747=1,A2699,"")</f>
        <v/>
      </c>
      <c r="B2747" s="39" t="str">
        <f t="shared" si="194"/>
        <v/>
      </c>
      <c r="C2747" s="137">
        <f>VLOOKUP($Y$57,CAD!$J$7:$K$31,2,0)</f>
        <v>0</v>
      </c>
      <c r="D2747" s="40">
        <v>0</v>
      </c>
      <c r="E2747" s="40">
        <v>0</v>
      </c>
      <c r="F2747" s="40">
        <v>0</v>
      </c>
      <c r="G2747" s="40">
        <v>0</v>
      </c>
      <c r="H2747" s="40">
        <v>0</v>
      </c>
      <c r="I2747" s="40">
        <v>0</v>
      </c>
      <c r="J2747" s="40">
        <v>0</v>
      </c>
      <c r="K2747" s="40">
        <v>0</v>
      </c>
      <c r="L2747" s="40">
        <v>0</v>
      </c>
      <c r="M2747" s="40">
        <v>0</v>
      </c>
      <c r="N2747" s="40">
        <v>0</v>
      </c>
      <c r="O2747" s="40">
        <v>0</v>
      </c>
      <c r="P2747" s="141">
        <f t="shared" si="195"/>
        <v>0</v>
      </c>
    </row>
    <row r="2748" spans="1:16" hidden="1" x14ac:dyDescent="0.25">
      <c r="A2748" s="255" t="str">
        <f>IF(B2748=1,A2699,"")</f>
        <v/>
      </c>
      <c r="B2748" s="39" t="str">
        <f t="shared" si="194"/>
        <v/>
      </c>
      <c r="C2748" s="137">
        <f>VLOOKUP($Y$58,CAD!$J$7:$K$31,2,0)</f>
        <v>0</v>
      </c>
      <c r="D2748" s="40">
        <v>0</v>
      </c>
      <c r="E2748" s="40">
        <v>0</v>
      </c>
      <c r="F2748" s="40">
        <v>0</v>
      </c>
      <c r="G2748" s="40">
        <v>0</v>
      </c>
      <c r="H2748" s="40">
        <v>0</v>
      </c>
      <c r="I2748" s="40">
        <v>0</v>
      </c>
      <c r="J2748" s="40">
        <v>0</v>
      </c>
      <c r="K2748" s="40">
        <v>0</v>
      </c>
      <c r="L2748" s="40">
        <v>0</v>
      </c>
      <c r="M2748" s="40">
        <v>0</v>
      </c>
      <c r="N2748" s="40">
        <v>0</v>
      </c>
      <c r="O2748" s="40">
        <v>0</v>
      </c>
      <c r="P2748" s="141">
        <f t="shared" si="195"/>
        <v>0</v>
      </c>
    </row>
    <row r="2749" spans="1:16" hidden="1" x14ac:dyDescent="0.25">
      <c r="A2749" s="255" t="str">
        <f>IF(B2749=1,A2699,"")</f>
        <v/>
      </c>
      <c r="B2749" s="39" t="str">
        <f t="shared" si="194"/>
        <v/>
      </c>
      <c r="C2749" s="137">
        <f>VLOOKUP($Y$59,CAD!$J$7:$K$31,2,0)</f>
        <v>0</v>
      </c>
      <c r="D2749" s="40">
        <v>0</v>
      </c>
      <c r="E2749" s="40">
        <v>0</v>
      </c>
      <c r="F2749" s="40">
        <v>0</v>
      </c>
      <c r="G2749" s="40">
        <v>0</v>
      </c>
      <c r="H2749" s="40">
        <v>0</v>
      </c>
      <c r="I2749" s="40">
        <v>0</v>
      </c>
      <c r="J2749" s="40">
        <v>0</v>
      </c>
      <c r="K2749" s="40">
        <v>0</v>
      </c>
      <c r="L2749" s="40">
        <v>0</v>
      </c>
      <c r="M2749" s="40">
        <v>0</v>
      </c>
      <c r="N2749" s="40">
        <v>0</v>
      </c>
      <c r="O2749" s="40">
        <v>0</v>
      </c>
      <c r="P2749" s="141">
        <f t="shared" si="195"/>
        <v>0</v>
      </c>
    </row>
    <row r="2750" spans="1:16" hidden="1" x14ac:dyDescent="0.25">
      <c r="A2750" s="255">
        <f>A2697</f>
        <v>2068</v>
      </c>
    </row>
    <row r="2751" spans="1:16" hidden="1" x14ac:dyDescent="0.25">
      <c r="A2751" s="255">
        <f>A2697</f>
        <v>2068</v>
      </c>
      <c r="C2751" s="63" t="s">
        <v>204</v>
      </c>
      <c r="D2751" s="34">
        <f>D2697-D2699</f>
        <v>0</v>
      </c>
      <c r="E2751" s="34">
        <f t="shared" ref="E2751:P2751" si="196">E2697-E2699</f>
        <v>0</v>
      </c>
      <c r="F2751" s="34">
        <f t="shared" si="196"/>
        <v>0</v>
      </c>
      <c r="G2751" s="34">
        <f t="shared" si="196"/>
        <v>0</v>
      </c>
      <c r="H2751" s="34">
        <f t="shared" si="196"/>
        <v>0</v>
      </c>
      <c r="I2751" s="34">
        <f t="shared" si="196"/>
        <v>0</v>
      </c>
      <c r="J2751" s="34">
        <f t="shared" si="196"/>
        <v>0</v>
      </c>
      <c r="K2751" s="34">
        <f t="shared" si="196"/>
        <v>0</v>
      </c>
      <c r="L2751" s="34">
        <f t="shared" si="196"/>
        <v>0</v>
      </c>
      <c r="M2751" s="34">
        <f t="shared" si="196"/>
        <v>0</v>
      </c>
      <c r="N2751" s="34">
        <f t="shared" si="196"/>
        <v>0</v>
      </c>
      <c r="O2751" s="34">
        <f t="shared" si="196"/>
        <v>0</v>
      </c>
      <c r="P2751" s="34">
        <f t="shared" si="196"/>
        <v>0</v>
      </c>
    </row>
    <row r="2752" spans="1:16" hidden="1" x14ac:dyDescent="0.25"/>
    <row r="2753" spans="1:17" ht="15" hidden="1" customHeight="1" thickBot="1" x14ac:dyDescent="0.3">
      <c r="A2753" s="255">
        <f>A2697+1</f>
        <v>2069</v>
      </c>
      <c r="B2753" s="41"/>
      <c r="C2753" s="147" t="s">
        <v>202</v>
      </c>
      <c r="D2753" s="148">
        <f>PREV_R!D2802</f>
        <v>0</v>
      </c>
      <c r="E2753" s="148">
        <f>PREV_R!E2802</f>
        <v>0</v>
      </c>
      <c r="F2753" s="148">
        <f>PREV_R!F2802</f>
        <v>0</v>
      </c>
      <c r="G2753" s="148">
        <f>PREV_R!G2802</f>
        <v>0</v>
      </c>
      <c r="H2753" s="148">
        <f>PREV_R!H2802</f>
        <v>0</v>
      </c>
      <c r="I2753" s="148">
        <f>PREV_R!I2802</f>
        <v>0</v>
      </c>
      <c r="J2753" s="148">
        <f>PREV_R!J2802</f>
        <v>0</v>
      </c>
      <c r="K2753" s="148">
        <f>PREV_R!K2802</f>
        <v>0</v>
      </c>
      <c r="L2753" s="148">
        <f>PREV_R!L2802</f>
        <v>0</v>
      </c>
      <c r="M2753" s="148">
        <f>PREV_R!M2802</f>
        <v>0</v>
      </c>
      <c r="N2753" s="148">
        <f>PREV_R!N2802</f>
        <v>0</v>
      </c>
      <c r="O2753" s="148">
        <f>PREV_R!O2802</f>
        <v>0</v>
      </c>
      <c r="P2753" s="148">
        <f>SUM(D2753:O2753)</f>
        <v>0</v>
      </c>
      <c r="Q2753" s="9"/>
    </row>
    <row r="2754" spans="1:17" ht="15" hidden="1" customHeight="1" x14ac:dyDescent="0.25">
      <c r="A2754" s="255">
        <f>A2753</f>
        <v>2069</v>
      </c>
      <c r="B2754" s="41"/>
      <c r="C2754" s="107"/>
      <c r="D2754" s="107"/>
      <c r="E2754" s="107"/>
      <c r="F2754" s="107"/>
      <c r="G2754" s="107"/>
      <c r="H2754" s="107"/>
      <c r="I2754" s="107"/>
      <c r="J2754" s="107"/>
      <c r="K2754" s="107"/>
      <c r="L2754" s="107"/>
      <c r="M2754" s="107"/>
      <c r="N2754" s="107"/>
      <c r="O2754" s="107"/>
      <c r="P2754" s="107"/>
      <c r="Q2754" s="9"/>
    </row>
    <row r="2755" spans="1:17" ht="15" hidden="1" customHeight="1" thickBot="1" x14ac:dyDescent="0.3">
      <c r="A2755" s="255">
        <f>A2753</f>
        <v>2069</v>
      </c>
      <c r="B2755" s="41"/>
      <c r="C2755" s="131" t="s">
        <v>203</v>
      </c>
      <c r="D2755" s="132">
        <f>SUM(D2756:D2805)</f>
        <v>0</v>
      </c>
      <c r="E2755" s="132">
        <f t="shared" ref="E2755:O2755" si="197">SUM(E2756:E2805)</f>
        <v>0</v>
      </c>
      <c r="F2755" s="132">
        <f t="shared" si="197"/>
        <v>0</v>
      </c>
      <c r="G2755" s="132">
        <f t="shared" si="197"/>
        <v>0</v>
      </c>
      <c r="H2755" s="132">
        <f t="shared" si="197"/>
        <v>0</v>
      </c>
      <c r="I2755" s="132">
        <f t="shared" si="197"/>
        <v>0</v>
      </c>
      <c r="J2755" s="132">
        <f t="shared" si="197"/>
        <v>0</v>
      </c>
      <c r="K2755" s="132">
        <f t="shared" si="197"/>
        <v>0</v>
      </c>
      <c r="L2755" s="132">
        <f t="shared" si="197"/>
        <v>0</v>
      </c>
      <c r="M2755" s="132">
        <f t="shared" si="197"/>
        <v>0</v>
      </c>
      <c r="N2755" s="132">
        <f t="shared" si="197"/>
        <v>0</v>
      </c>
      <c r="O2755" s="132">
        <f t="shared" si="197"/>
        <v>0</v>
      </c>
      <c r="P2755" s="132">
        <f>SUM(D2755:O2755)</f>
        <v>0</v>
      </c>
      <c r="Q2755" s="9"/>
    </row>
    <row r="2756" spans="1:17" hidden="1" x14ac:dyDescent="0.25">
      <c r="A2756" s="255" t="str">
        <f>IF(B2756=1,A2755,"")</f>
        <v/>
      </c>
      <c r="B2756" s="39" t="str">
        <f>IF(C2756&lt;&gt;0,1,"")</f>
        <v/>
      </c>
      <c r="C2756" s="138">
        <f>VLOOKUP($Y$10,CAD!$H$7:$I$31,2,0)</f>
        <v>0</v>
      </c>
      <c r="D2756" s="139">
        <v>0</v>
      </c>
      <c r="E2756" s="139">
        <v>0</v>
      </c>
      <c r="F2756" s="139">
        <v>0</v>
      </c>
      <c r="G2756" s="139">
        <v>0</v>
      </c>
      <c r="H2756" s="139">
        <v>0</v>
      </c>
      <c r="I2756" s="139">
        <v>0</v>
      </c>
      <c r="J2756" s="139">
        <v>0</v>
      </c>
      <c r="K2756" s="139">
        <v>0</v>
      </c>
      <c r="L2756" s="139">
        <v>0</v>
      </c>
      <c r="M2756" s="139">
        <v>0</v>
      </c>
      <c r="N2756" s="139">
        <v>0</v>
      </c>
      <c r="O2756" s="139">
        <v>0</v>
      </c>
      <c r="P2756" s="140">
        <f>SUM(D2756:O2756)</f>
        <v>0</v>
      </c>
    </row>
    <row r="2757" spans="1:17" hidden="1" x14ac:dyDescent="0.25">
      <c r="A2757" s="255" t="str">
        <f>IF(B2757=1,A2755,"")</f>
        <v/>
      </c>
      <c r="B2757" s="39" t="str">
        <f t="shared" ref="B2757:B2805" si="198">IF(C2757&lt;&gt;0,1,"")</f>
        <v/>
      </c>
      <c r="C2757" s="138">
        <f>VLOOKUP($Y$11,CAD!$H$7:$I$31,2,0)</f>
        <v>0</v>
      </c>
      <c r="D2757" s="40">
        <v>0</v>
      </c>
      <c r="E2757" s="40">
        <v>0</v>
      </c>
      <c r="F2757" s="40">
        <v>0</v>
      </c>
      <c r="G2757" s="40">
        <v>0</v>
      </c>
      <c r="H2757" s="40">
        <v>0</v>
      </c>
      <c r="I2757" s="40">
        <v>0</v>
      </c>
      <c r="J2757" s="40">
        <v>0</v>
      </c>
      <c r="K2757" s="40">
        <v>0</v>
      </c>
      <c r="L2757" s="40">
        <v>0</v>
      </c>
      <c r="M2757" s="40">
        <v>0</v>
      </c>
      <c r="N2757" s="40">
        <v>0</v>
      </c>
      <c r="O2757" s="40">
        <v>0</v>
      </c>
      <c r="P2757" s="141">
        <f t="shared" ref="P2757:P2805" si="199">SUM(D2757:O2757)</f>
        <v>0</v>
      </c>
    </row>
    <row r="2758" spans="1:17" hidden="1" x14ac:dyDescent="0.25">
      <c r="A2758" s="255" t="str">
        <f>IF(B2758=1,A2755,"")</f>
        <v/>
      </c>
      <c r="B2758" s="39" t="str">
        <f t="shared" si="198"/>
        <v/>
      </c>
      <c r="C2758" s="138">
        <f>VLOOKUP($Y$12,CAD!$H$7:$I$31,2,0)</f>
        <v>0</v>
      </c>
      <c r="D2758" s="40">
        <v>0</v>
      </c>
      <c r="E2758" s="40">
        <v>0</v>
      </c>
      <c r="F2758" s="40">
        <v>0</v>
      </c>
      <c r="G2758" s="40">
        <v>0</v>
      </c>
      <c r="H2758" s="40">
        <v>0</v>
      </c>
      <c r="I2758" s="40">
        <v>0</v>
      </c>
      <c r="J2758" s="40">
        <v>0</v>
      </c>
      <c r="K2758" s="40">
        <v>0</v>
      </c>
      <c r="L2758" s="40">
        <v>0</v>
      </c>
      <c r="M2758" s="40">
        <v>0</v>
      </c>
      <c r="N2758" s="40">
        <v>0</v>
      </c>
      <c r="O2758" s="40">
        <v>0</v>
      </c>
      <c r="P2758" s="141">
        <f t="shared" si="199"/>
        <v>0</v>
      </c>
    </row>
    <row r="2759" spans="1:17" hidden="1" x14ac:dyDescent="0.25">
      <c r="A2759" s="255" t="str">
        <f>IF(B2759=1,A2755,"")</f>
        <v/>
      </c>
      <c r="B2759" s="39" t="str">
        <f t="shared" si="198"/>
        <v/>
      </c>
      <c r="C2759" s="138">
        <f>VLOOKUP($Y$13,CAD!$H$7:$I$31,2,0)</f>
        <v>0</v>
      </c>
      <c r="D2759" s="40">
        <v>0</v>
      </c>
      <c r="E2759" s="40">
        <v>0</v>
      </c>
      <c r="F2759" s="40">
        <v>0</v>
      </c>
      <c r="G2759" s="40">
        <v>0</v>
      </c>
      <c r="H2759" s="40">
        <v>0</v>
      </c>
      <c r="I2759" s="40">
        <v>0</v>
      </c>
      <c r="J2759" s="40">
        <v>0</v>
      </c>
      <c r="K2759" s="40">
        <v>0</v>
      </c>
      <c r="L2759" s="40">
        <v>0</v>
      </c>
      <c r="M2759" s="40">
        <v>0</v>
      </c>
      <c r="N2759" s="40">
        <v>0</v>
      </c>
      <c r="O2759" s="40">
        <v>0</v>
      </c>
      <c r="P2759" s="141">
        <f t="shared" si="199"/>
        <v>0</v>
      </c>
    </row>
    <row r="2760" spans="1:17" hidden="1" x14ac:dyDescent="0.25">
      <c r="A2760" s="255" t="str">
        <f>IF(B2760=1,A2755,"")</f>
        <v/>
      </c>
      <c r="B2760" s="39" t="str">
        <f t="shared" si="198"/>
        <v/>
      </c>
      <c r="C2760" s="138">
        <f>VLOOKUP($Y$14,CAD!$H$7:$I$31,2,0)</f>
        <v>0</v>
      </c>
      <c r="D2760" s="40">
        <v>0</v>
      </c>
      <c r="E2760" s="40">
        <v>0</v>
      </c>
      <c r="F2760" s="40">
        <v>0</v>
      </c>
      <c r="G2760" s="40">
        <v>0</v>
      </c>
      <c r="H2760" s="40">
        <v>0</v>
      </c>
      <c r="I2760" s="40">
        <v>0</v>
      </c>
      <c r="J2760" s="40">
        <v>0</v>
      </c>
      <c r="K2760" s="40">
        <v>0</v>
      </c>
      <c r="L2760" s="40">
        <v>0</v>
      </c>
      <c r="M2760" s="40">
        <v>0</v>
      </c>
      <c r="N2760" s="40">
        <v>0</v>
      </c>
      <c r="O2760" s="40">
        <v>0</v>
      </c>
      <c r="P2760" s="141">
        <f t="shared" si="199"/>
        <v>0</v>
      </c>
    </row>
    <row r="2761" spans="1:17" hidden="1" x14ac:dyDescent="0.25">
      <c r="A2761" s="255" t="str">
        <f>IF(B2761=1,A2755,"")</f>
        <v/>
      </c>
      <c r="B2761" s="39" t="str">
        <f t="shared" si="198"/>
        <v/>
      </c>
      <c r="C2761" s="138">
        <f>VLOOKUP($Y$15,CAD!$H$7:$I$31,2,0)</f>
        <v>0</v>
      </c>
      <c r="D2761" s="40">
        <v>0</v>
      </c>
      <c r="E2761" s="40">
        <v>0</v>
      </c>
      <c r="F2761" s="40">
        <v>0</v>
      </c>
      <c r="G2761" s="40">
        <v>0</v>
      </c>
      <c r="H2761" s="40">
        <v>0</v>
      </c>
      <c r="I2761" s="40">
        <v>0</v>
      </c>
      <c r="J2761" s="40">
        <v>0</v>
      </c>
      <c r="K2761" s="40">
        <v>0</v>
      </c>
      <c r="L2761" s="40">
        <v>0</v>
      </c>
      <c r="M2761" s="40">
        <v>0</v>
      </c>
      <c r="N2761" s="40">
        <v>0</v>
      </c>
      <c r="O2761" s="40">
        <v>0</v>
      </c>
      <c r="P2761" s="141">
        <f t="shared" si="199"/>
        <v>0</v>
      </c>
    </row>
    <row r="2762" spans="1:17" hidden="1" x14ac:dyDescent="0.25">
      <c r="A2762" s="255" t="str">
        <f>IF(B2762=1,A2755,"")</f>
        <v/>
      </c>
      <c r="B2762" s="39" t="str">
        <f t="shared" si="198"/>
        <v/>
      </c>
      <c r="C2762" s="138">
        <f>VLOOKUP($Y$16,CAD!$H$7:$I$31,2,0)</f>
        <v>0</v>
      </c>
      <c r="D2762" s="40">
        <v>0</v>
      </c>
      <c r="E2762" s="40">
        <v>0</v>
      </c>
      <c r="F2762" s="40">
        <v>0</v>
      </c>
      <c r="G2762" s="40">
        <v>0</v>
      </c>
      <c r="H2762" s="40">
        <v>0</v>
      </c>
      <c r="I2762" s="40">
        <v>0</v>
      </c>
      <c r="J2762" s="40">
        <v>0</v>
      </c>
      <c r="K2762" s="40">
        <v>0</v>
      </c>
      <c r="L2762" s="40">
        <v>0</v>
      </c>
      <c r="M2762" s="40">
        <v>0</v>
      </c>
      <c r="N2762" s="40">
        <v>0</v>
      </c>
      <c r="O2762" s="40">
        <v>0</v>
      </c>
      <c r="P2762" s="141">
        <f t="shared" si="199"/>
        <v>0</v>
      </c>
    </row>
    <row r="2763" spans="1:17" hidden="1" x14ac:dyDescent="0.25">
      <c r="A2763" s="255" t="str">
        <f>IF(B2763=1,A2755,"")</f>
        <v/>
      </c>
      <c r="B2763" s="39" t="str">
        <f t="shared" si="198"/>
        <v/>
      </c>
      <c r="C2763" s="138">
        <f>VLOOKUP($Y$17,CAD!$H$7:$I$31,2,0)</f>
        <v>0</v>
      </c>
      <c r="D2763" s="40">
        <v>0</v>
      </c>
      <c r="E2763" s="40">
        <v>0</v>
      </c>
      <c r="F2763" s="40">
        <v>0</v>
      </c>
      <c r="G2763" s="40">
        <v>0</v>
      </c>
      <c r="H2763" s="40">
        <v>0</v>
      </c>
      <c r="I2763" s="40">
        <v>0</v>
      </c>
      <c r="J2763" s="40">
        <v>0</v>
      </c>
      <c r="K2763" s="40">
        <v>0</v>
      </c>
      <c r="L2763" s="40">
        <v>0</v>
      </c>
      <c r="M2763" s="40">
        <v>0</v>
      </c>
      <c r="N2763" s="40">
        <v>0</v>
      </c>
      <c r="O2763" s="40">
        <v>0</v>
      </c>
      <c r="P2763" s="141">
        <f t="shared" si="199"/>
        <v>0</v>
      </c>
    </row>
    <row r="2764" spans="1:17" hidden="1" x14ac:dyDescent="0.25">
      <c r="A2764" s="255" t="str">
        <f>IF(B2764=1,A2755,"")</f>
        <v/>
      </c>
      <c r="B2764" s="39" t="str">
        <f t="shared" si="198"/>
        <v/>
      </c>
      <c r="C2764" s="138">
        <f>VLOOKUP($Y$18,CAD!$H$7:$I$31,2,0)</f>
        <v>0</v>
      </c>
      <c r="D2764" s="40">
        <v>0</v>
      </c>
      <c r="E2764" s="40">
        <v>0</v>
      </c>
      <c r="F2764" s="40">
        <v>0</v>
      </c>
      <c r="G2764" s="40">
        <v>0</v>
      </c>
      <c r="H2764" s="40">
        <v>0</v>
      </c>
      <c r="I2764" s="40">
        <v>0</v>
      </c>
      <c r="J2764" s="40">
        <v>0</v>
      </c>
      <c r="K2764" s="40">
        <v>0</v>
      </c>
      <c r="L2764" s="40">
        <v>0</v>
      </c>
      <c r="M2764" s="40">
        <v>0</v>
      </c>
      <c r="N2764" s="40">
        <v>0</v>
      </c>
      <c r="O2764" s="40">
        <v>0</v>
      </c>
      <c r="P2764" s="141">
        <f t="shared" si="199"/>
        <v>0</v>
      </c>
    </row>
    <row r="2765" spans="1:17" hidden="1" x14ac:dyDescent="0.25">
      <c r="A2765" s="255" t="str">
        <f>IF(B2765=1,A2755,"")</f>
        <v/>
      </c>
      <c r="B2765" s="39" t="str">
        <f t="shared" si="198"/>
        <v/>
      </c>
      <c r="C2765" s="138">
        <f>VLOOKUP($Y$19,CAD!$H$7:$I$31,2,0)</f>
        <v>0</v>
      </c>
      <c r="D2765" s="40">
        <v>0</v>
      </c>
      <c r="E2765" s="40">
        <v>0</v>
      </c>
      <c r="F2765" s="40">
        <v>0</v>
      </c>
      <c r="G2765" s="40">
        <v>0</v>
      </c>
      <c r="H2765" s="40">
        <v>0</v>
      </c>
      <c r="I2765" s="40">
        <v>0</v>
      </c>
      <c r="J2765" s="40">
        <v>0</v>
      </c>
      <c r="K2765" s="40">
        <v>0</v>
      </c>
      <c r="L2765" s="40">
        <v>0</v>
      </c>
      <c r="M2765" s="40">
        <v>0</v>
      </c>
      <c r="N2765" s="40">
        <v>0</v>
      </c>
      <c r="O2765" s="40">
        <v>0</v>
      </c>
      <c r="P2765" s="141">
        <f t="shared" si="199"/>
        <v>0</v>
      </c>
    </row>
    <row r="2766" spans="1:17" hidden="1" x14ac:dyDescent="0.25">
      <c r="A2766" s="255" t="str">
        <f>IF(B2766=1,A2755,"")</f>
        <v/>
      </c>
      <c r="B2766" s="39" t="str">
        <f t="shared" si="198"/>
        <v/>
      </c>
      <c r="C2766" s="138">
        <f>VLOOKUP($Y$20,CAD!$H$7:$I$31,2,0)</f>
        <v>0</v>
      </c>
      <c r="D2766" s="40">
        <v>0</v>
      </c>
      <c r="E2766" s="40">
        <v>0</v>
      </c>
      <c r="F2766" s="40">
        <v>0</v>
      </c>
      <c r="G2766" s="40">
        <v>0</v>
      </c>
      <c r="H2766" s="40">
        <v>0</v>
      </c>
      <c r="I2766" s="40">
        <v>0</v>
      </c>
      <c r="J2766" s="40">
        <v>0</v>
      </c>
      <c r="K2766" s="40">
        <v>0</v>
      </c>
      <c r="L2766" s="40">
        <v>0</v>
      </c>
      <c r="M2766" s="40">
        <v>0</v>
      </c>
      <c r="N2766" s="40">
        <v>0</v>
      </c>
      <c r="O2766" s="40">
        <v>0</v>
      </c>
      <c r="P2766" s="141">
        <f t="shared" si="199"/>
        <v>0</v>
      </c>
    </row>
    <row r="2767" spans="1:17" hidden="1" x14ac:dyDescent="0.25">
      <c r="A2767" s="255" t="str">
        <f>IF(B2767=1,A2755,"")</f>
        <v/>
      </c>
      <c r="B2767" s="39" t="str">
        <f t="shared" si="198"/>
        <v/>
      </c>
      <c r="C2767" s="138">
        <f>VLOOKUP($Y$21,CAD!$H$7:$I$31,2,0)</f>
        <v>0</v>
      </c>
      <c r="D2767" s="40">
        <v>0</v>
      </c>
      <c r="E2767" s="40">
        <v>0</v>
      </c>
      <c r="F2767" s="40">
        <v>0</v>
      </c>
      <c r="G2767" s="40">
        <v>0</v>
      </c>
      <c r="H2767" s="40">
        <v>0</v>
      </c>
      <c r="I2767" s="40">
        <v>0</v>
      </c>
      <c r="J2767" s="40">
        <v>0</v>
      </c>
      <c r="K2767" s="40">
        <v>0</v>
      </c>
      <c r="L2767" s="40">
        <v>0</v>
      </c>
      <c r="M2767" s="40">
        <v>0</v>
      </c>
      <c r="N2767" s="40">
        <v>0</v>
      </c>
      <c r="O2767" s="40">
        <v>0</v>
      </c>
      <c r="P2767" s="141">
        <f t="shared" si="199"/>
        <v>0</v>
      </c>
    </row>
    <row r="2768" spans="1:17" hidden="1" x14ac:dyDescent="0.25">
      <c r="A2768" s="255" t="str">
        <f>IF(B2768=1,A2755,"")</f>
        <v/>
      </c>
      <c r="B2768" s="39" t="str">
        <f t="shared" si="198"/>
        <v/>
      </c>
      <c r="C2768" s="138">
        <f>VLOOKUP($Y$22,CAD!$H$7:$I$31,2,0)</f>
        <v>0</v>
      </c>
      <c r="D2768" s="40">
        <v>0</v>
      </c>
      <c r="E2768" s="40">
        <v>0</v>
      </c>
      <c r="F2768" s="40">
        <v>0</v>
      </c>
      <c r="G2768" s="40">
        <v>0</v>
      </c>
      <c r="H2768" s="40">
        <v>0</v>
      </c>
      <c r="I2768" s="40">
        <v>0</v>
      </c>
      <c r="J2768" s="40">
        <v>0</v>
      </c>
      <c r="K2768" s="40">
        <v>0</v>
      </c>
      <c r="L2768" s="40">
        <v>0</v>
      </c>
      <c r="M2768" s="40">
        <v>0</v>
      </c>
      <c r="N2768" s="40">
        <v>0</v>
      </c>
      <c r="O2768" s="40">
        <v>0</v>
      </c>
      <c r="P2768" s="141">
        <f t="shared" si="199"/>
        <v>0</v>
      </c>
    </row>
    <row r="2769" spans="1:16" hidden="1" x14ac:dyDescent="0.25">
      <c r="A2769" s="255" t="str">
        <f>IF(B2769=1,A2755,"")</f>
        <v/>
      </c>
      <c r="B2769" s="39" t="str">
        <f t="shared" si="198"/>
        <v/>
      </c>
      <c r="C2769" s="138">
        <f>VLOOKUP($Y$23,CAD!$H$7:$I$31,2,0)</f>
        <v>0</v>
      </c>
      <c r="D2769" s="40">
        <v>0</v>
      </c>
      <c r="E2769" s="40">
        <v>0</v>
      </c>
      <c r="F2769" s="40">
        <v>0</v>
      </c>
      <c r="G2769" s="40">
        <v>0</v>
      </c>
      <c r="H2769" s="40">
        <v>0</v>
      </c>
      <c r="I2769" s="40">
        <v>0</v>
      </c>
      <c r="J2769" s="40">
        <v>0</v>
      </c>
      <c r="K2769" s="40">
        <v>0</v>
      </c>
      <c r="L2769" s="40">
        <v>0</v>
      </c>
      <c r="M2769" s="40">
        <v>0</v>
      </c>
      <c r="N2769" s="40">
        <v>0</v>
      </c>
      <c r="O2769" s="40">
        <v>0</v>
      </c>
      <c r="P2769" s="141">
        <f t="shared" si="199"/>
        <v>0</v>
      </c>
    </row>
    <row r="2770" spans="1:16" hidden="1" x14ac:dyDescent="0.25">
      <c r="A2770" s="255" t="str">
        <f>IF(B2770=1,A2755,"")</f>
        <v/>
      </c>
      <c r="B2770" s="39" t="str">
        <f t="shared" si="198"/>
        <v/>
      </c>
      <c r="C2770" s="138">
        <f>VLOOKUP($Y$24,CAD!$H$7:$I$31,2,0)</f>
        <v>0</v>
      </c>
      <c r="D2770" s="40">
        <v>0</v>
      </c>
      <c r="E2770" s="40">
        <v>0</v>
      </c>
      <c r="F2770" s="40">
        <v>0</v>
      </c>
      <c r="G2770" s="40">
        <v>0</v>
      </c>
      <c r="H2770" s="40">
        <v>0</v>
      </c>
      <c r="I2770" s="40">
        <v>0</v>
      </c>
      <c r="J2770" s="40">
        <v>0</v>
      </c>
      <c r="K2770" s="40">
        <v>0</v>
      </c>
      <c r="L2770" s="40">
        <v>0</v>
      </c>
      <c r="M2770" s="40">
        <v>0</v>
      </c>
      <c r="N2770" s="40">
        <v>0</v>
      </c>
      <c r="O2770" s="40">
        <v>0</v>
      </c>
      <c r="P2770" s="141">
        <f t="shared" si="199"/>
        <v>0</v>
      </c>
    </row>
    <row r="2771" spans="1:16" hidden="1" x14ac:dyDescent="0.25">
      <c r="A2771" s="255" t="str">
        <f>IF(B2771=1,A2755,"")</f>
        <v/>
      </c>
      <c r="B2771" s="39" t="str">
        <f t="shared" si="198"/>
        <v/>
      </c>
      <c r="C2771" s="138">
        <f>VLOOKUP($Y$25,CAD!$H$7:$I$31,2,0)</f>
        <v>0</v>
      </c>
      <c r="D2771" s="40">
        <v>0</v>
      </c>
      <c r="E2771" s="40">
        <v>0</v>
      </c>
      <c r="F2771" s="40">
        <v>0</v>
      </c>
      <c r="G2771" s="40">
        <v>0</v>
      </c>
      <c r="H2771" s="40">
        <v>0</v>
      </c>
      <c r="I2771" s="40">
        <v>0</v>
      </c>
      <c r="J2771" s="40">
        <v>0</v>
      </c>
      <c r="K2771" s="40">
        <v>0</v>
      </c>
      <c r="L2771" s="40">
        <v>0</v>
      </c>
      <c r="M2771" s="40">
        <v>0</v>
      </c>
      <c r="N2771" s="40">
        <v>0</v>
      </c>
      <c r="O2771" s="40">
        <v>0</v>
      </c>
      <c r="P2771" s="141">
        <f t="shared" si="199"/>
        <v>0</v>
      </c>
    </row>
    <row r="2772" spans="1:16" hidden="1" x14ac:dyDescent="0.25">
      <c r="A2772" s="255" t="str">
        <f>IF(B2772=1,A2755,"")</f>
        <v/>
      </c>
      <c r="B2772" s="39" t="str">
        <f t="shared" si="198"/>
        <v/>
      </c>
      <c r="C2772" s="138">
        <f>VLOOKUP($Y$26,CAD!$H$7:$I$31,2,0)</f>
        <v>0</v>
      </c>
      <c r="D2772" s="40">
        <v>0</v>
      </c>
      <c r="E2772" s="40">
        <v>0</v>
      </c>
      <c r="F2772" s="40">
        <v>0</v>
      </c>
      <c r="G2772" s="40">
        <v>0</v>
      </c>
      <c r="H2772" s="40">
        <v>0</v>
      </c>
      <c r="I2772" s="40">
        <v>0</v>
      </c>
      <c r="J2772" s="40">
        <v>0</v>
      </c>
      <c r="K2772" s="40">
        <v>0</v>
      </c>
      <c r="L2772" s="40">
        <v>0</v>
      </c>
      <c r="M2772" s="40">
        <v>0</v>
      </c>
      <c r="N2772" s="40">
        <v>0</v>
      </c>
      <c r="O2772" s="40">
        <v>0</v>
      </c>
      <c r="P2772" s="141">
        <f t="shared" si="199"/>
        <v>0</v>
      </c>
    </row>
    <row r="2773" spans="1:16" hidden="1" x14ac:dyDescent="0.25">
      <c r="A2773" s="255" t="str">
        <f>IF(B2773=1,A2755,"")</f>
        <v/>
      </c>
      <c r="B2773" s="39" t="str">
        <f t="shared" si="198"/>
        <v/>
      </c>
      <c r="C2773" s="138">
        <f>VLOOKUP($Y$27,CAD!$H$7:$I$31,2,0)</f>
        <v>0</v>
      </c>
      <c r="D2773" s="40">
        <v>0</v>
      </c>
      <c r="E2773" s="40">
        <v>0</v>
      </c>
      <c r="F2773" s="40">
        <v>0</v>
      </c>
      <c r="G2773" s="40">
        <v>0</v>
      </c>
      <c r="H2773" s="40">
        <v>0</v>
      </c>
      <c r="I2773" s="40">
        <v>0</v>
      </c>
      <c r="J2773" s="40">
        <v>0</v>
      </c>
      <c r="K2773" s="40">
        <v>0</v>
      </c>
      <c r="L2773" s="40">
        <v>0</v>
      </c>
      <c r="M2773" s="40">
        <v>0</v>
      </c>
      <c r="N2773" s="40">
        <v>0</v>
      </c>
      <c r="O2773" s="40">
        <v>0</v>
      </c>
      <c r="P2773" s="141">
        <f t="shared" si="199"/>
        <v>0</v>
      </c>
    </row>
    <row r="2774" spans="1:16" hidden="1" x14ac:dyDescent="0.25">
      <c r="A2774" s="255" t="str">
        <f>IF(B2774=1,A2755,"")</f>
        <v/>
      </c>
      <c r="B2774" s="39" t="str">
        <f t="shared" si="198"/>
        <v/>
      </c>
      <c r="C2774" s="138">
        <f>VLOOKUP($Y$28,CAD!$H$7:$I$31,2,0)</f>
        <v>0</v>
      </c>
      <c r="D2774" s="40">
        <v>0</v>
      </c>
      <c r="E2774" s="40">
        <v>0</v>
      </c>
      <c r="F2774" s="40">
        <v>0</v>
      </c>
      <c r="G2774" s="40">
        <v>0</v>
      </c>
      <c r="H2774" s="40">
        <v>0</v>
      </c>
      <c r="I2774" s="40">
        <v>0</v>
      </c>
      <c r="J2774" s="40">
        <v>0</v>
      </c>
      <c r="K2774" s="40">
        <v>0</v>
      </c>
      <c r="L2774" s="40">
        <v>0</v>
      </c>
      <c r="M2774" s="40">
        <v>0</v>
      </c>
      <c r="N2774" s="40">
        <v>0</v>
      </c>
      <c r="O2774" s="40">
        <v>0</v>
      </c>
      <c r="P2774" s="141">
        <f t="shared" si="199"/>
        <v>0</v>
      </c>
    </row>
    <row r="2775" spans="1:16" hidden="1" x14ac:dyDescent="0.25">
      <c r="A2775" s="255" t="str">
        <f>IF(B2775=1,A2755,"")</f>
        <v/>
      </c>
      <c r="B2775" s="39" t="str">
        <f t="shared" si="198"/>
        <v/>
      </c>
      <c r="C2775" s="138">
        <f>VLOOKUP($Y$29,CAD!$H$7:$I$31,2,0)</f>
        <v>0</v>
      </c>
      <c r="D2775" s="40">
        <v>0</v>
      </c>
      <c r="E2775" s="40">
        <v>0</v>
      </c>
      <c r="F2775" s="40">
        <v>0</v>
      </c>
      <c r="G2775" s="40">
        <v>0</v>
      </c>
      <c r="H2775" s="40">
        <v>0</v>
      </c>
      <c r="I2775" s="40">
        <v>0</v>
      </c>
      <c r="J2775" s="40">
        <v>0</v>
      </c>
      <c r="K2775" s="40">
        <v>0</v>
      </c>
      <c r="L2775" s="40">
        <v>0</v>
      </c>
      <c r="M2775" s="40">
        <v>0</v>
      </c>
      <c r="N2775" s="40">
        <v>0</v>
      </c>
      <c r="O2775" s="40">
        <v>0</v>
      </c>
      <c r="P2775" s="141">
        <f t="shared" si="199"/>
        <v>0</v>
      </c>
    </row>
    <row r="2776" spans="1:16" hidden="1" x14ac:dyDescent="0.25">
      <c r="A2776" s="255" t="str">
        <f>IF(B2776=1,A2755,"")</f>
        <v/>
      </c>
      <c r="B2776" s="39" t="str">
        <f t="shared" si="198"/>
        <v/>
      </c>
      <c r="C2776" s="138">
        <f>VLOOKUP($Y$30,CAD!$H$7:$I$31,2,0)</f>
        <v>0</v>
      </c>
      <c r="D2776" s="40">
        <v>0</v>
      </c>
      <c r="E2776" s="40">
        <v>0</v>
      </c>
      <c r="F2776" s="40">
        <v>0</v>
      </c>
      <c r="G2776" s="40">
        <v>0</v>
      </c>
      <c r="H2776" s="40">
        <v>0</v>
      </c>
      <c r="I2776" s="40">
        <v>0</v>
      </c>
      <c r="J2776" s="40">
        <v>0</v>
      </c>
      <c r="K2776" s="40">
        <v>0</v>
      </c>
      <c r="L2776" s="40">
        <v>0</v>
      </c>
      <c r="M2776" s="40">
        <v>0</v>
      </c>
      <c r="N2776" s="40">
        <v>0</v>
      </c>
      <c r="O2776" s="40">
        <v>0</v>
      </c>
      <c r="P2776" s="141">
        <f t="shared" si="199"/>
        <v>0</v>
      </c>
    </row>
    <row r="2777" spans="1:16" hidden="1" x14ac:dyDescent="0.25">
      <c r="A2777" s="255" t="str">
        <f>IF(B2777=1,A2755,"")</f>
        <v/>
      </c>
      <c r="B2777" s="39" t="str">
        <f t="shared" si="198"/>
        <v/>
      </c>
      <c r="C2777" s="138">
        <f>VLOOKUP($Y$31,CAD!$H$7:$I$31,2,0)</f>
        <v>0</v>
      </c>
      <c r="D2777" s="40">
        <v>0</v>
      </c>
      <c r="E2777" s="40">
        <v>0</v>
      </c>
      <c r="F2777" s="40">
        <v>0</v>
      </c>
      <c r="G2777" s="40">
        <v>0</v>
      </c>
      <c r="H2777" s="40">
        <v>0</v>
      </c>
      <c r="I2777" s="40">
        <v>0</v>
      </c>
      <c r="J2777" s="40">
        <v>0</v>
      </c>
      <c r="K2777" s="40">
        <v>0</v>
      </c>
      <c r="L2777" s="40">
        <v>0</v>
      </c>
      <c r="M2777" s="40">
        <v>0</v>
      </c>
      <c r="N2777" s="40">
        <v>0</v>
      </c>
      <c r="O2777" s="40">
        <v>0</v>
      </c>
      <c r="P2777" s="141">
        <f t="shared" si="199"/>
        <v>0</v>
      </c>
    </row>
    <row r="2778" spans="1:16" hidden="1" x14ac:dyDescent="0.25">
      <c r="A2778" s="255" t="str">
        <f>IF(B2778=1,A2755,"")</f>
        <v/>
      </c>
      <c r="B2778" s="39" t="str">
        <f t="shared" si="198"/>
        <v/>
      </c>
      <c r="C2778" s="138">
        <f>VLOOKUP($Y$32,CAD!$H$7:$I$31,2,0)</f>
        <v>0</v>
      </c>
      <c r="D2778" s="40">
        <v>0</v>
      </c>
      <c r="E2778" s="40">
        <v>0</v>
      </c>
      <c r="F2778" s="40">
        <v>0</v>
      </c>
      <c r="G2778" s="40">
        <v>0</v>
      </c>
      <c r="H2778" s="40">
        <v>0</v>
      </c>
      <c r="I2778" s="40">
        <v>0</v>
      </c>
      <c r="J2778" s="40">
        <v>0</v>
      </c>
      <c r="K2778" s="40">
        <v>0</v>
      </c>
      <c r="L2778" s="40">
        <v>0</v>
      </c>
      <c r="M2778" s="40">
        <v>0</v>
      </c>
      <c r="N2778" s="40">
        <v>0</v>
      </c>
      <c r="O2778" s="40">
        <v>0</v>
      </c>
      <c r="P2778" s="141">
        <f t="shared" si="199"/>
        <v>0</v>
      </c>
    </row>
    <row r="2779" spans="1:16" hidden="1" x14ac:dyDescent="0.25">
      <c r="A2779" s="255" t="str">
        <f>IF(B2779=1,A2755,"")</f>
        <v/>
      </c>
      <c r="B2779" s="39" t="str">
        <f t="shared" si="198"/>
        <v/>
      </c>
      <c r="C2779" s="138">
        <f>VLOOKUP($Y$33,CAD!$H$7:$I$31,2,0)</f>
        <v>0</v>
      </c>
      <c r="D2779" s="40">
        <v>0</v>
      </c>
      <c r="E2779" s="40">
        <v>0</v>
      </c>
      <c r="F2779" s="40">
        <v>0</v>
      </c>
      <c r="G2779" s="40">
        <v>0</v>
      </c>
      <c r="H2779" s="40">
        <v>0</v>
      </c>
      <c r="I2779" s="40">
        <v>0</v>
      </c>
      <c r="J2779" s="40">
        <v>0</v>
      </c>
      <c r="K2779" s="40">
        <v>0</v>
      </c>
      <c r="L2779" s="40">
        <v>0</v>
      </c>
      <c r="M2779" s="40">
        <v>0</v>
      </c>
      <c r="N2779" s="40">
        <v>0</v>
      </c>
      <c r="O2779" s="40">
        <v>0</v>
      </c>
      <c r="P2779" s="141">
        <f t="shared" si="199"/>
        <v>0</v>
      </c>
    </row>
    <row r="2780" spans="1:16" hidden="1" x14ac:dyDescent="0.25">
      <c r="A2780" s="255" t="str">
        <f>IF(B2780=1,A2755,"")</f>
        <v/>
      </c>
      <c r="B2780" s="39" t="str">
        <f t="shared" si="198"/>
        <v/>
      </c>
      <c r="C2780" s="138">
        <f>VLOOKUP($Y$34,CAD!$H$7:$I$31,2,0)</f>
        <v>0</v>
      </c>
      <c r="D2780" s="40">
        <v>0</v>
      </c>
      <c r="E2780" s="40">
        <v>0</v>
      </c>
      <c r="F2780" s="40">
        <v>0</v>
      </c>
      <c r="G2780" s="40">
        <v>0</v>
      </c>
      <c r="H2780" s="40">
        <v>0</v>
      </c>
      <c r="I2780" s="40">
        <v>0</v>
      </c>
      <c r="J2780" s="40">
        <v>0</v>
      </c>
      <c r="K2780" s="40">
        <v>0</v>
      </c>
      <c r="L2780" s="40">
        <v>0</v>
      </c>
      <c r="M2780" s="40">
        <v>0</v>
      </c>
      <c r="N2780" s="40">
        <v>0</v>
      </c>
      <c r="O2780" s="40">
        <v>0</v>
      </c>
      <c r="P2780" s="141">
        <f t="shared" si="199"/>
        <v>0</v>
      </c>
    </row>
    <row r="2781" spans="1:16" hidden="1" x14ac:dyDescent="0.25">
      <c r="A2781" s="255" t="str">
        <f>IF(B2781=1,A2755,"")</f>
        <v/>
      </c>
      <c r="B2781" s="39" t="str">
        <f t="shared" si="198"/>
        <v/>
      </c>
      <c r="C2781" s="137">
        <f>VLOOKUP($Y$35,CAD!$J$7:$K$31,2,0)</f>
        <v>0</v>
      </c>
      <c r="D2781" s="40">
        <v>0</v>
      </c>
      <c r="E2781" s="40">
        <v>0</v>
      </c>
      <c r="F2781" s="40">
        <v>0</v>
      </c>
      <c r="G2781" s="40">
        <v>0</v>
      </c>
      <c r="H2781" s="40">
        <v>0</v>
      </c>
      <c r="I2781" s="40">
        <v>0</v>
      </c>
      <c r="J2781" s="40">
        <v>0</v>
      </c>
      <c r="K2781" s="40">
        <v>0</v>
      </c>
      <c r="L2781" s="40">
        <v>0</v>
      </c>
      <c r="M2781" s="40">
        <v>0</v>
      </c>
      <c r="N2781" s="40">
        <v>0</v>
      </c>
      <c r="O2781" s="40">
        <v>0</v>
      </c>
      <c r="P2781" s="141">
        <f t="shared" si="199"/>
        <v>0</v>
      </c>
    </row>
    <row r="2782" spans="1:16" hidden="1" x14ac:dyDescent="0.25">
      <c r="A2782" s="255" t="str">
        <f>IF(B2782=1,A2755,"")</f>
        <v/>
      </c>
      <c r="B2782" s="39" t="str">
        <f t="shared" si="198"/>
        <v/>
      </c>
      <c r="C2782" s="137">
        <f>VLOOKUP($Y$36,CAD!$J$7:$K$31,2,0)</f>
        <v>0</v>
      </c>
      <c r="D2782" s="40">
        <v>0</v>
      </c>
      <c r="E2782" s="40">
        <v>0</v>
      </c>
      <c r="F2782" s="40">
        <v>0</v>
      </c>
      <c r="G2782" s="40">
        <v>0</v>
      </c>
      <c r="H2782" s="40">
        <v>0</v>
      </c>
      <c r="I2782" s="40">
        <v>0</v>
      </c>
      <c r="J2782" s="40">
        <v>0</v>
      </c>
      <c r="K2782" s="40">
        <v>0</v>
      </c>
      <c r="L2782" s="40">
        <v>0</v>
      </c>
      <c r="M2782" s="40">
        <v>0</v>
      </c>
      <c r="N2782" s="40">
        <v>0</v>
      </c>
      <c r="O2782" s="40">
        <v>0</v>
      </c>
      <c r="P2782" s="141">
        <f t="shared" si="199"/>
        <v>0</v>
      </c>
    </row>
    <row r="2783" spans="1:16" hidden="1" x14ac:dyDescent="0.25">
      <c r="A2783" s="255" t="str">
        <f>IF(B2783=1,A2755,"")</f>
        <v/>
      </c>
      <c r="B2783" s="39" t="str">
        <f t="shared" si="198"/>
        <v/>
      </c>
      <c r="C2783" s="137">
        <f>VLOOKUP($Y$37,CAD!$J$7:$K$31,2,0)</f>
        <v>0</v>
      </c>
      <c r="D2783" s="40">
        <v>0</v>
      </c>
      <c r="E2783" s="40">
        <v>0</v>
      </c>
      <c r="F2783" s="40">
        <v>0</v>
      </c>
      <c r="G2783" s="40">
        <v>0</v>
      </c>
      <c r="H2783" s="40">
        <v>0</v>
      </c>
      <c r="I2783" s="40">
        <v>0</v>
      </c>
      <c r="J2783" s="40">
        <v>0</v>
      </c>
      <c r="K2783" s="40">
        <v>0</v>
      </c>
      <c r="L2783" s="40">
        <v>0</v>
      </c>
      <c r="M2783" s="40">
        <v>0</v>
      </c>
      <c r="N2783" s="40">
        <v>0</v>
      </c>
      <c r="O2783" s="40">
        <v>0</v>
      </c>
      <c r="P2783" s="141">
        <f t="shared" si="199"/>
        <v>0</v>
      </c>
    </row>
    <row r="2784" spans="1:16" hidden="1" x14ac:dyDescent="0.25">
      <c r="A2784" s="255" t="str">
        <f>IF(B2784=1,A2755,"")</f>
        <v/>
      </c>
      <c r="B2784" s="39" t="str">
        <f t="shared" si="198"/>
        <v/>
      </c>
      <c r="C2784" s="137">
        <f>VLOOKUP($Y$38,CAD!$J$7:$K$31,2,0)</f>
        <v>0</v>
      </c>
      <c r="D2784" s="40">
        <v>0</v>
      </c>
      <c r="E2784" s="40">
        <v>0</v>
      </c>
      <c r="F2784" s="40">
        <v>0</v>
      </c>
      <c r="G2784" s="40">
        <v>0</v>
      </c>
      <c r="H2784" s="40">
        <v>0</v>
      </c>
      <c r="I2784" s="40">
        <v>0</v>
      </c>
      <c r="J2784" s="40">
        <v>0</v>
      </c>
      <c r="K2784" s="40">
        <v>0</v>
      </c>
      <c r="L2784" s="40">
        <v>0</v>
      </c>
      <c r="M2784" s="40">
        <v>0</v>
      </c>
      <c r="N2784" s="40">
        <v>0</v>
      </c>
      <c r="O2784" s="40">
        <v>0</v>
      </c>
      <c r="P2784" s="141">
        <f t="shared" si="199"/>
        <v>0</v>
      </c>
    </row>
    <row r="2785" spans="1:16" hidden="1" x14ac:dyDescent="0.25">
      <c r="A2785" s="255" t="str">
        <f>IF(B2785=1,A2755,"")</f>
        <v/>
      </c>
      <c r="B2785" s="39" t="str">
        <f t="shared" si="198"/>
        <v/>
      </c>
      <c r="C2785" s="137">
        <f>VLOOKUP($Y$39,CAD!$J$7:$K$31,2,0)</f>
        <v>0</v>
      </c>
      <c r="D2785" s="40">
        <v>0</v>
      </c>
      <c r="E2785" s="40">
        <v>0</v>
      </c>
      <c r="F2785" s="40">
        <v>0</v>
      </c>
      <c r="G2785" s="40">
        <v>0</v>
      </c>
      <c r="H2785" s="40">
        <v>0</v>
      </c>
      <c r="I2785" s="40">
        <v>0</v>
      </c>
      <c r="J2785" s="40">
        <v>0</v>
      </c>
      <c r="K2785" s="40">
        <v>0</v>
      </c>
      <c r="L2785" s="40">
        <v>0</v>
      </c>
      <c r="M2785" s="40">
        <v>0</v>
      </c>
      <c r="N2785" s="40">
        <v>0</v>
      </c>
      <c r="O2785" s="40">
        <v>0</v>
      </c>
      <c r="P2785" s="141">
        <f t="shared" si="199"/>
        <v>0</v>
      </c>
    </row>
    <row r="2786" spans="1:16" hidden="1" x14ac:dyDescent="0.25">
      <c r="A2786" s="255" t="str">
        <f>IF(B2786=1,A2755,"")</f>
        <v/>
      </c>
      <c r="B2786" s="39" t="str">
        <f t="shared" si="198"/>
        <v/>
      </c>
      <c r="C2786" s="137">
        <f>VLOOKUP($Y$40,CAD!$J$7:$K$31,2,0)</f>
        <v>0</v>
      </c>
      <c r="D2786" s="40">
        <v>0</v>
      </c>
      <c r="E2786" s="40">
        <v>0</v>
      </c>
      <c r="F2786" s="40">
        <v>0</v>
      </c>
      <c r="G2786" s="40">
        <v>0</v>
      </c>
      <c r="H2786" s="40">
        <v>0</v>
      </c>
      <c r="I2786" s="40">
        <v>0</v>
      </c>
      <c r="J2786" s="40">
        <v>0</v>
      </c>
      <c r="K2786" s="40">
        <v>0</v>
      </c>
      <c r="L2786" s="40">
        <v>0</v>
      </c>
      <c r="M2786" s="40">
        <v>0</v>
      </c>
      <c r="N2786" s="40">
        <v>0</v>
      </c>
      <c r="O2786" s="40">
        <v>0</v>
      </c>
      <c r="P2786" s="141">
        <f t="shared" si="199"/>
        <v>0</v>
      </c>
    </row>
    <row r="2787" spans="1:16" hidden="1" x14ac:dyDescent="0.25">
      <c r="A2787" s="255" t="str">
        <f>IF(B2787=1,A2755,"")</f>
        <v/>
      </c>
      <c r="B2787" s="39" t="str">
        <f t="shared" si="198"/>
        <v/>
      </c>
      <c r="C2787" s="137">
        <f>VLOOKUP($Y$41,CAD!$J$7:$K$31,2,0)</f>
        <v>0</v>
      </c>
      <c r="D2787" s="40">
        <v>0</v>
      </c>
      <c r="E2787" s="40">
        <v>0</v>
      </c>
      <c r="F2787" s="40">
        <v>0</v>
      </c>
      <c r="G2787" s="40">
        <v>0</v>
      </c>
      <c r="H2787" s="40">
        <v>0</v>
      </c>
      <c r="I2787" s="40">
        <v>0</v>
      </c>
      <c r="J2787" s="40">
        <v>0</v>
      </c>
      <c r="K2787" s="40">
        <v>0</v>
      </c>
      <c r="L2787" s="40">
        <v>0</v>
      </c>
      <c r="M2787" s="40">
        <v>0</v>
      </c>
      <c r="N2787" s="40">
        <v>0</v>
      </c>
      <c r="O2787" s="40">
        <v>0</v>
      </c>
      <c r="P2787" s="141">
        <f t="shared" si="199"/>
        <v>0</v>
      </c>
    </row>
    <row r="2788" spans="1:16" hidden="1" x14ac:dyDescent="0.25">
      <c r="A2788" s="255" t="str">
        <f>IF(B2788=1,A2755,"")</f>
        <v/>
      </c>
      <c r="B2788" s="39" t="str">
        <f t="shared" si="198"/>
        <v/>
      </c>
      <c r="C2788" s="137">
        <f>VLOOKUP($Y$42,CAD!$J$7:$K$31,2,0)</f>
        <v>0</v>
      </c>
      <c r="D2788" s="40">
        <v>0</v>
      </c>
      <c r="E2788" s="40">
        <v>0</v>
      </c>
      <c r="F2788" s="40">
        <v>0</v>
      </c>
      <c r="G2788" s="40">
        <v>0</v>
      </c>
      <c r="H2788" s="40">
        <v>0</v>
      </c>
      <c r="I2788" s="40">
        <v>0</v>
      </c>
      <c r="J2788" s="40">
        <v>0</v>
      </c>
      <c r="K2788" s="40">
        <v>0</v>
      </c>
      <c r="L2788" s="40">
        <v>0</v>
      </c>
      <c r="M2788" s="40">
        <v>0</v>
      </c>
      <c r="N2788" s="40">
        <v>0</v>
      </c>
      <c r="O2788" s="40">
        <v>0</v>
      </c>
      <c r="P2788" s="141">
        <f t="shared" si="199"/>
        <v>0</v>
      </c>
    </row>
    <row r="2789" spans="1:16" hidden="1" x14ac:dyDescent="0.25">
      <c r="A2789" s="255" t="str">
        <f>IF(B2789=1,A2755,"")</f>
        <v/>
      </c>
      <c r="B2789" s="39" t="str">
        <f t="shared" si="198"/>
        <v/>
      </c>
      <c r="C2789" s="137">
        <f>VLOOKUP($Y$43,CAD!$J$7:$K$31,2,0)</f>
        <v>0</v>
      </c>
      <c r="D2789" s="40">
        <v>0</v>
      </c>
      <c r="E2789" s="40">
        <v>0</v>
      </c>
      <c r="F2789" s="40">
        <v>0</v>
      </c>
      <c r="G2789" s="40">
        <v>0</v>
      </c>
      <c r="H2789" s="40">
        <v>0</v>
      </c>
      <c r="I2789" s="40">
        <v>0</v>
      </c>
      <c r="J2789" s="40">
        <v>0</v>
      </c>
      <c r="K2789" s="40">
        <v>0</v>
      </c>
      <c r="L2789" s="40">
        <v>0</v>
      </c>
      <c r="M2789" s="40">
        <v>0</v>
      </c>
      <c r="N2789" s="40">
        <v>0</v>
      </c>
      <c r="O2789" s="40">
        <v>0</v>
      </c>
      <c r="P2789" s="141">
        <f t="shared" si="199"/>
        <v>0</v>
      </c>
    </row>
    <row r="2790" spans="1:16" hidden="1" x14ac:dyDescent="0.25">
      <c r="A2790" s="255" t="str">
        <f>IF(B2790=1,A2755,"")</f>
        <v/>
      </c>
      <c r="B2790" s="39" t="str">
        <f t="shared" si="198"/>
        <v/>
      </c>
      <c r="C2790" s="137">
        <f>VLOOKUP($Y$44,CAD!$J$7:$K$31,2,0)</f>
        <v>0</v>
      </c>
      <c r="D2790" s="40">
        <v>0</v>
      </c>
      <c r="E2790" s="40">
        <v>0</v>
      </c>
      <c r="F2790" s="40">
        <v>0</v>
      </c>
      <c r="G2790" s="40">
        <v>0</v>
      </c>
      <c r="H2790" s="40">
        <v>0</v>
      </c>
      <c r="I2790" s="40">
        <v>0</v>
      </c>
      <c r="J2790" s="40">
        <v>0</v>
      </c>
      <c r="K2790" s="40">
        <v>0</v>
      </c>
      <c r="L2790" s="40">
        <v>0</v>
      </c>
      <c r="M2790" s="40">
        <v>0</v>
      </c>
      <c r="N2790" s="40">
        <v>0</v>
      </c>
      <c r="O2790" s="40">
        <v>0</v>
      </c>
      <c r="P2790" s="141">
        <f t="shared" si="199"/>
        <v>0</v>
      </c>
    </row>
    <row r="2791" spans="1:16" hidden="1" x14ac:dyDescent="0.25">
      <c r="A2791" s="255" t="str">
        <f>IF(B2791=1,A2755,"")</f>
        <v/>
      </c>
      <c r="B2791" s="39" t="str">
        <f t="shared" si="198"/>
        <v/>
      </c>
      <c r="C2791" s="137">
        <f>VLOOKUP($Y$45,CAD!$J$7:$K$31,2,0)</f>
        <v>0</v>
      </c>
      <c r="D2791" s="40">
        <v>0</v>
      </c>
      <c r="E2791" s="40">
        <v>0</v>
      </c>
      <c r="F2791" s="40">
        <v>0</v>
      </c>
      <c r="G2791" s="40">
        <v>0</v>
      </c>
      <c r="H2791" s="40">
        <v>0</v>
      </c>
      <c r="I2791" s="40">
        <v>0</v>
      </c>
      <c r="J2791" s="40">
        <v>0</v>
      </c>
      <c r="K2791" s="40">
        <v>0</v>
      </c>
      <c r="L2791" s="40">
        <v>0</v>
      </c>
      <c r="M2791" s="40">
        <v>0</v>
      </c>
      <c r="N2791" s="40">
        <v>0</v>
      </c>
      <c r="O2791" s="40">
        <v>0</v>
      </c>
      <c r="P2791" s="141">
        <f t="shared" si="199"/>
        <v>0</v>
      </c>
    </row>
    <row r="2792" spans="1:16" hidden="1" x14ac:dyDescent="0.25">
      <c r="A2792" s="255" t="str">
        <f>IF(B2792=1,A2755,"")</f>
        <v/>
      </c>
      <c r="B2792" s="39" t="str">
        <f t="shared" si="198"/>
        <v/>
      </c>
      <c r="C2792" s="137">
        <f>VLOOKUP($Y$46,CAD!$J$7:$K$31,2,0)</f>
        <v>0</v>
      </c>
      <c r="D2792" s="40">
        <v>0</v>
      </c>
      <c r="E2792" s="40">
        <v>0</v>
      </c>
      <c r="F2792" s="40">
        <v>0</v>
      </c>
      <c r="G2792" s="40">
        <v>0</v>
      </c>
      <c r="H2792" s="40">
        <v>0</v>
      </c>
      <c r="I2792" s="40">
        <v>0</v>
      </c>
      <c r="J2792" s="40">
        <v>0</v>
      </c>
      <c r="K2792" s="40">
        <v>0</v>
      </c>
      <c r="L2792" s="40">
        <v>0</v>
      </c>
      <c r="M2792" s="40">
        <v>0</v>
      </c>
      <c r="N2792" s="40">
        <v>0</v>
      </c>
      <c r="O2792" s="40">
        <v>0</v>
      </c>
      <c r="P2792" s="141">
        <f t="shared" si="199"/>
        <v>0</v>
      </c>
    </row>
    <row r="2793" spans="1:16" hidden="1" x14ac:dyDescent="0.25">
      <c r="A2793" s="255" t="str">
        <f>IF(B2793=1,A2755,"")</f>
        <v/>
      </c>
      <c r="B2793" s="39" t="str">
        <f t="shared" si="198"/>
        <v/>
      </c>
      <c r="C2793" s="137">
        <f>VLOOKUP($Y$47,CAD!$J$7:$K$31,2,0)</f>
        <v>0</v>
      </c>
      <c r="D2793" s="40">
        <v>0</v>
      </c>
      <c r="E2793" s="40">
        <v>0</v>
      </c>
      <c r="F2793" s="40">
        <v>0</v>
      </c>
      <c r="G2793" s="40">
        <v>0</v>
      </c>
      <c r="H2793" s="40">
        <v>0</v>
      </c>
      <c r="I2793" s="40">
        <v>0</v>
      </c>
      <c r="J2793" s="40">
        <v>0</v>
      </c>
      <c r="K2793" s="40">
        <v>0</v>
      </c>
      <c r="L2793" s="40">
        <v>0</v>
      </c>
      <c r="M2793" s="40">
        <v>0</v>
      </c>
      <c r="N2793" s="40">
        <v>0</v>
      </c>
      <c r="O2793" s="40">
        <v>0</v>
      </c>
      <c r="P2793" s="141">
        <f t="shared" si="199"/>
        <v>0</v>
      </c>
    </row>
    <row r="2794" spans="1:16" hidden="1" x14ac:dyDescent="0.25">
      <c r="A2794" s="255" t="str">
        <f>IF(B2794=1,A2755,"")</f>
        <v/>
      </c>
      <c r="B2794" s="39" t="str">
        <f t="shared" si="198"/>
        <v/>
      </c>
      <c r="C2794" s="137">
        <f>VLOOKUP($Y$48,CAD!$J$7:$K$31,2,0)</f>
        <v>0</v>
      </c>
      <c r="D2794" s="40">
        <v>0</v>
      </c>
      <c r="E2794" s="40">
        <v>0</v>
      </c>
      <c r="F2794" s="40">
        <v>0</v>
      </c>
      <c r="G2794" s="40">
        <v>0</v>
      </c>
      <c r="H2794" s="40">
        <v>0</v>
      </c>
      <c r="I2794" s="40">
        <v>0</v>
      </c>
      <c r="J2794" s="40">
        <v>0</v>
      </c>
      <c r="K2794" s="40">
        <v>0</v>
      </c>
      <c r="L2794" s="40">
        <v>0</v>
      </c>
      <c r="M2794" s="40">
        <v>0</v>
      </c>
      <c r="N2794" s="40">
        <v>0</v>
      </c>
      <c r="O2794" s="40">
        <v>0</v>
      </c>
      <c r="P2794" s="141">
        <f t="shared" si="199"/>
        <v>0</v>
      </c>
    </row>
    <row r="2795" spans="1:16" hidden="1" x14ac:dyDescent="0.25">
      <c r="A2795" s="255" t="str">
        <f>IF(B2795=1,A2755,"")</f>
        <v/>
      </c>
      <c r="B2795" s="39" t="str">
        <f t="shared" si="198"/>
        <v/>
      </c>
      <c r="C2795" s="137">
        <f>VLOOKUP($Y$49,CAD!$J$7:$K$31,2,0)</f>
        <v>0</v>
      </c>
      <c r="D2795" s="40">
        <v>0</v>
      </c>
      <c r="E2795" s="40">
        <v>0</v>
      </c>
      <c r="F2795" s="40">
        <v>0</v>
      </c>
      <c r="G2795" s="40">
        <v>0</v>
      </c>
      <c r="H2795" s="40">
        <v>0</v>
      </c>
      <c r="I2795" s="40">
        <v>0</v>
      </c>
      <c r="J2795" s="40">
        <v>0</v>
      </c>
      <c r="K2795" s="40">
        <v>0</v>
      </c>
      <c r="L2795" s="40">
        <v>0</v>
      </c>
      <c r="M2795" s="40">
        <v>0</v>
      </c>
      <c r="N2795" s="40">
        <v>0</v>
      </c>
      <c r="O2795" s="40">
        <v>0</v>
      </c>
      <c r="P2795" s="141">
        <f t="shared" si="199"/>
        <v>0</v>
      </c>
    </row>
    <row r="2796" spans="1:16" hidden="1" x14ac:dyDescent="0.25">
      <c r="A2796" s="255" t="str">
        <f>IF(B2796=1,A2755,"")</f>
        <v/>
      </c>
      <c r="B2796" s="39" t="str">
        <f t="shared" si="198"/>
        <v/>
      </c>
      <c r="C2796" s="137">
        <f>VLOOKUP($Y$50,CAD!$J$7:$K$31,2,0)</f>
        <v>0</v>
      </c>
      <c r="D2796" s="40">
        <v>0</v>
      </c>
      <c r="E2796" s="40">
        <v>0</v>
      </c>
      <c r="F2796" s="40">
        <v>0</v>
      </c>
      <c r="G2796" s="40">
        <v>0</v>
      </c>
      <c r="H2796" s="40">
        <v>0</v>
      </c>
      <c r="I2796" s="40">
        <v>0</v>
      </c>
      <c r="J2796" s="40">
        <v>0</v>
      </c>
      <c r="K2796" s="40">
        <v>0</v>
      </c>
      <c r="L2796" s="40">
        <v>0</v>
      </c>
      <c r="M2796" s="40">
        <v>0</v>
      </c>
      <c r="N2796" s="40">
        <v>0</v>
      </c>
      <c r="O2796" s="40">
        <v>0</v>
      </c>
      <c r="P2796" s="141">
        <f t="shared" si="199"/>
        <v>0</v>
      </c>
    </row>
    <row r="2797" spans="1:16" hidden="1" x14ac:dyDescent="0.25">
      <c r="A2797" s="255" t="str">
        <f>IF(B2797=1,A2755,"")</f>
        <v/>
      </c>
      <c r="B2797" s="39" t="str">
        <f t="shared" si="198"/>
        <v/>
      </c>
      <c r="C2797" s="137">
        <f>VLOOKUP($Y$51,CAD!$J$7:$K$31,2,0)</f>
        <v>0</v>
      </c>
      <c r="D2797" s="40">
        <v>0</v>
      </c>
      <c r="E2797" s="40">
        <v>0</v>
      </c>
      <c r="F2797" s="40">
        <v>0</v>
      </c>
      <c r="G2797" s="40">
        <v>0</v>
      </c>
      <c r="H2797" s="40">
        <v>0</v>
      </c>
      <c r="I2797" s="40">
        <v>0</v>
      </c>
      <c r="J2797" s="40">
        <v>0</v>
      </c>
      <c r="K2797" s="40">
        <v>0</v>
      </c>
      <c r="L2797" s="40">
        <v>0</v>
      </c>
      <c r="M2797" s="40">
        <v>0</v>
      </c>
      <c r="N2797" s="40">
        <v>0</v>
      </c>
      <c r="O2797" s="40">
        <v>0</v>
      </c>
      <c r="P2797" s="141">
        <f t="shared" si="199"/>
        <v>0</v>
      </c>
    </row>
    <row r="2798" spans="1:16" hidden="1" x14ac:dyDescent="0.25">
      <c r="A2798" s="255" t="str">
        <f>IF(B2798=1,A2755,"")</f>
        <v/>
      </c>
      <c r="B2798" s="39" t="str">
        <f t="shared" si="198"/>
        <v/>
      </c>
      <c r="C2798" s="137">
        <f>VLOOKUP($Y$52,CAD!$J$7:$K$31,2,0)</f>
        <v>0</v>
      </c>
      <c r="D2798" s="40">
        <v>0</v>
      </c>
      <c r="E2798" s="40">
        <v>0</v>
      </c>
      <c r="F2798" s="40">
        <v>0</v>
      </c>
      <c r="G2798" s="40">
        <v>0</v>
      </c>
      <c r="H2798" s="40">
        <v>0</v>
      </c>
      <c r="I2798" s="40">
        <v>0</v>
      </c>
      <c r="J2798" s="40">
        <v>0</v>
      </c>
      <c r="K2798" s="40">
        <v>0</v>
      </c>
      <c r="L2798" s="40">
        <v>0</v>
      </c>
      <c r="M2798" s="40">
        <v>0</v>
      </c>
      <c r="N2798" s="40">
        <v>0</v>
      </c>
      <c r="O2798" s="40">
        <v>0</v>
      </c>
      <c r="P2798" s="141">
        <f t="shared" si="199"/>
        <v>0</v>
      </c>
    </row>
    <row r="2799" spans="1:16" hidden="1" x14ac:dyDescent="0.25">
      <c r="A2799" s="255" t="str">
        <f>IF(B2799=1,A2755,"")</f>
        <v/>
      </c>
      <c r="B2799" s="39" t="str">
        <f t="shared" si="198"/>
        <v/>
      </c>
      <c r="C2799" s="137">
        <f>VLOOKUP($Y$53,CAD!$J$7:$K$31,2,0)</f>
        <v>0</v>
      </c>
      <c r="D2799" s="40">
        <v>0</v>
      </c>
      <c r="E2799" s="40">
        <v>0</v>
      </c>
      <c r="F2799" s="40">
        <v>0</v>
      </c>
      <c r="G2799" s="40">
        <v>0</v>
      </c>
      <c r="H2799" s="40">
        <v>0</v>
      </c>
      <c r="I2799" s="40">
        <v>0</v>
      </c>
      <c r="J2799" s="40">
        <v>0</v>
      </c>
      <c r="K2799" s="40">
        <v>0</v>
      </c>
      <c r="L2799" s="40">
        <v>0</v>
      </c>
      <c r="M2799" s="40">
        <v>0</v>
      </c>
      <c r="N2799" s="40">
        <v>0</v>
      </c>
      <c r="O2799" s="40">
        <v>0</v>
      </c>
      <c r="P2799" s="141">
        <f t="shared" si="199"/>
        <v>0</v>
      </c>
    </row>
    <row r="2800" spans="1:16" hidden="1" x14ac:dyDescent="0.25">
      <c r="A2800" s="255" t="str">
        <f>IF(B2800=1,A2755,"")</f>
        <v/>
      </c>
      <c r="B2800" s="39" t="str">
        <f t="shared" si="198"/>
        <v/>
      </c>
      <c r="C2800" s="137">
        <f>VLOOKUP($Y$54,CAD!$J$7:$K$31,2,0)</f>
        <v>0</v>
      </c>
      <c r="D2800" s="40">
        <v>0</v>
      </c>
      <c r="E2800" s="40">
        <v>0</v>
      </c>
      <c r="F2800" s="40">
        <v>0</v>
      </c>
      <c r="G2800" s="40">
        <v>0</v>
      </c>
      <c r="H2800" s="40">
        <v>0</v>
      </c>
      <c r="I2800" s="40">
        <v>0</v>
      </c>
      <c r="J2800" s="40">
        <v>0</v>
      </c>
      <c r="K2800" s="40">
        <v>0</v>
      </c>
      <c r="L2800" s="40">
        <v>0</v>
      </c>
      <c r="M2800" s="40">
        <v>0</v>
      </c>
      <c r="N2800" s="40">
        <v>0</v>
      </c>
      <c r="O2800" s="40">
        <v>0</v>
      </c>
      <c r="P2800" s="141">
        <f t="shared" si="199"/>
        <v>0</v>
      </c>
    </row>
    <row r="2801" spans="1:17" hidden="1" x14ac:dyDescent="0.25">
      <c r="A2801" s="255" t="str">
        <f>IF(B2801=1,A2755,"")</f>
        <v/>
      </c>
      <c r="B2801" s="39" t="str">
        <f t="shared" si="198"/>
        <v/>
      </c>
      <c r="C2801" s="137">
        <f>VLOOKUP($Y$55,CAD!$J$7:$K$31,2,0)</f>
        <v>0</v>
      </c>
      <c r="D2801" s="40">
        <v>0</v>
      </c>
      <c r="E2801" s="40">
        <v>0</v>
      </c>
      <c r="F2801" s="40">
        <v>0</v>
      </c>
      <c r="G2801" s="40">
        <v>0</v>
      </c>
      <c r="H2801" s="40">
        <v>0</v>
      </c>
      <c r="I2801" s="40">
        <v>0</v>
      </c>
      <c r="J2801" s="40">
        <v>0</v>
      </c>
      <c r="K2801" s="40">
        <v>0</v>
      </c>
      <c r="L2801" s="40">
        <v>0</v>
      </c>
      <c r="M2801" s="40">
        <v>0</v>
      </c>
      <c r="N2801" s="40">
        <v>0</v>
      </c>
      <c r="O2801" s="40">
        <v>0</v>
      </c>
      <c r="P2801" s="141">
        <f t="shared" si="199"/>
        <v>0</v>
      </c>
    </row>
    <row r="2802" spans="1:17" hidden="1" x14ac:dyDescent="0.25">
      <c r="A2802" s="255" t="str">
        <f>IF(B2802=1,A2755,"")</f>
        <v/>
      </c>
      <c r="B2802" s="39" t="str">
        <f t="shared" si="198"/>
        <v/>
      </c>
      <c r="C2802" s="137">
        <f>VLOOKUP($Y$56,CAD!$J$7:$K$31,2,0)</f>
        <v>0</v>
      </c>
      <c r="D2802" s="40">
        <v>0</v>
      </c>
      <c r="E2802" s="40">
        <v>0</v>
      </c>
      <c r="F2802" s="40">
        <v>0</v>
      </c>
      <c r="G2802" s="40">
        <v>0</v>
      </c>
      <c r="H2802" s="40">
        <v>0</v>
      </c>
      <c r="I2802" s="40">
        <v>0</v>
      </c>
      <c r="J2802" s="40">
        <v>0</v>
      </c>
      <c r="K2802" s="40">
        <v>0</v>
      </c>
      <c r="L2802" s="40">
        <v>0</v>
      </c>
      <c r="M2802" s="40">
        <v>0</v>
      </c>
      <c r="N2802" s="40">
        <v>0</v>
      </c>
      <c r="O2802" s="40">
        <v>0</v>
      </c>
      <c r="P2802" s="141">
        <f t="shared" si="199"/>
        <v>0</v>
      </c>
    </row>
    <row r="2803" spans="1:17" hidden="1" x14ac:dyDescent="0.25">
      <c r="A2803" s="255" t="str">
        <f>IF(B2803=1,A2755,"")</f>
        <v/>
      </c>
      <c r="B2803" s="39" t="str">
        <f t="shared" si="198"/>
        <v/>
      </c>
      <c r="C2803" s="137">
        <f>VLOOKUP($Y$57,CAD!$J$7:$K$31,2,0)</f>
        <v>0</v>
      </c>
      <c r="D2803" s="40">
        <v>0</v>
      </c>
      <c r="E2803" s="40">
        <v>0</v>
      </c>
      <c r="F2803" s="40">
        <v>0</v>
      </c>
      <c r="G2803" s="40">
        <v>0</v>
      </c>
      <c r="H2803" s="40">
        <v>0</v>
      </c>
      <c r="I2803" s="40">
        <v>0</v>
      </c>
      <c r="J2803" s="40">
        <v>0</v>
      </c>
      <c r="K2803" s="40">
        <v>0</v>
      </c>
      <c r="L2803" s="40">
        <v>0</v>
      </c>
      <c r="M2803" s="40">
        <v>0</v>
      </c>
      <c r="N2803" s="40">
        <v>0</v>
      </c>
      <c r="O2803" s="40">
        <v>0</v>
      </c>
      <c r="P2803" s="141">
        <f t="shared" si="199"/>
        <v>0</v>
      </c>
    </row>
    <row r="2804" spans="1:17" hidden="1" x14ac:dyDescent="0.25">
      <c r="A2804" s="255" t="str">
        <f>IF(B2804=1,A2755,"")</f>
        <v/>
      </c>
      <c r="B2804" s="39" t="str">
        <f t="shared" si="198"/>
        <v/>
      </c>
      <c r="C2804" s="137">
        <f>VLOOKUP($Y$58,CAD!$J$7:$K$31,2,0)</f>
        <v>0</v>
      </c>
      <c r="D2804" s="40">
        <v>0</v>
      </c>
      <c r="E2804" s="40">
        <v>0</v>
      </c>
      <c r="F2804" s="40">
        <v>0</v>
      </c>
      <c r="G2804" s="40">
        <v>0</v>
      </c>
      <c r="H2804" s="40">
        <v>0</v>
      </c>
      <c r="I2804" s="40">
        <v>0</v>
      </c>
      <c r="J2804" s="40">
        <v>0</v>
      </c>
      <c r="K2804" s="40">
        <v>0</v>
      </c>
      <c r="L2804" s="40">
        <v>0</v>
      </c>
      <c r="M2804" s="40">
        <v>0</v>
      </c>
      <c r="N2804" s="40">
        <v>0</v>
      </c>
      <c r="O2804" s="40">
        <v>0</v>
      </c>
      <c r="P2804" s="141">
        <f t="shared" si="199"/>
        <v>0</v>
      </c>
    </row>
    <row r="2805" spans="1:17" hidden="1" x14ac:dyDescent="0.25">
      <c r="A2805" s="255" t="str">
        <f>IF(B2805=1,A2755,"")</f>
        <v/>
      </c>
      <c r="B2805" s="39" t="str">
        <f t="shared" si="198"/>
        <v/>
      </c>
      <c r="C2805" s="137">
        <f>VLOOKUP($Y$59,CAD!$J$7:$K$31,2,0)</f>
        <v>0</v>
      </c>
      <c r="D2805" s="40">
        <v>0</v>
      </c>
      <c r="E2805" s="40">
        <v>0</v>
      </c>
      <c r="F2805" s="40">
        <v>0</v>
      </c>
      <c r="G2805" s="40">
        <v>0</v>
      </c>
      <c r="H2805" s="40">
        <v>0</v>
      </c>
      <c r="I2805" s="40">
        <v>0</v>
      </c>
      <c r="J2805" s="40">
        <v>0</v>
      </c>
      <c r="K2805" s="40">
        <v>0</v>
      </c>
      <c r="L2805" s="40">
        <v>0</v>
      </c>
      <c r="M2805" s="40">
        <v>0</v>
      </c>
      <c r="N2805" s="40">
        <v>0</v>
      </c>
      <c r="O2805" s="40">
        <v>0</v>
      </c>
      <c r="P2805" s="141">
        <f t="shared" si="199"/>
        <v>0</v>
      </c>
    </row>
    <row r="2806" spans="1:17" hidden="1" x14ac:dyDescent="0.25">
      <c r="A2806" s="255">
        <f>A2753</f>
        <v>2069</v>
      </c>
    </row>
    <row r="2807" spans="1:17" hidden="1" x14ac:dyDescent="0.25">
      <c r="A2807" s="255">
        <f>A2753</f>
        <v>2069</v>
      </c>
      <c r="C2807" s="63" t="s">
        <v>204</v>
      </c>
      <c r="D2807" s="34">
        <f>D2753-D2755</f>
        <v>0</v>
      </c>
      <c r="E2807" s="34">
        <f t="shared" ref="E2807:P2807" si="200">E2753-E2755</f>
        <v>0</v>
      </c>
      <c r="F2807" s="34">
        <f t="shared" si="200"/>
        <v>0</v>
      </c>
      <c r="G2807" s="34">
        <f t="shared" si="200"/>
        <v>0</v>
      </c>
      <c r="H2807" s="34">
        <f t="shared" si="200"/>
        <v>0</v>
      </c>
      <c r="I2807" s="34">
        <f t="shared" si="200"/>
        <v>0</v>
      </c>
      <c r="J2807" s="34">
        <f t="shared" si="200"/>
        <v>0</v>
      </c>
      <c r="K2807" s="34">
        <f t="shared" si="200"/>
        <v>0</v>
      </c>
      <c r="L2807" s="34">
        <f t="shared" si="200"/>
        <v>0</v>
      </c>
      <c r="M2807" s="34">
        <f t="shared" si="200"/>
        <v>0</v>
      </c>
      <c r="N2807" s="34">
        <f t="shared" si="200"/>
        <v>0</v>
      </c>
      <c r="O2807" s="34">
        <f t="shared" si="200"/>
        <v>0</v>
      </c>
      <c r="P2807" s="34">
        <f t="shared" si="200"/>
        <v>0</v>
      </c>
    </row>
    <row r="2808" spans="1:17" hidden="1" x14ac:dyDescent="0.25"/>
    <row r="2809" spans="1:17" ht="15" hidden="1" customHeight="1" thickBot="1" x14ac:dyDescent="0.3">
      <c r="A2809" s="255">
        <f>A2753+1</f>
        <v>2070</v>
      </c>
      <c r="B2809" s="41"/>
      <c r="C2809" s="147" t="s">
        <v>202</v>
      </c>
      <c r="D2809" s="148">
        <f>PREV_R!D2859</f>
        <v>0</v>
      </c>
      <c r="E2809" s="148">
        <f>PREV_R!E2859</f>
        <v>0</v>
      </c>
      <c r="F2809" s="148">
        <f>PREV_R!F2859</f>
        <v>0</v>
      </c>
      <c r="G2809" s="148">
        <f>PREV_R!G2859</f>
        <v>0</v>
      </c>
      <c r="H2809" s="148">
        <f>PREV_R!H2859</f>
        <v>0</v>
      </c>
      <c r="I2809" s="148">
        <f>PREV_R!I2859</f>
        <v>0</v>
      </c>
      <c r="J2809" s="148">
        <f>PREV_R!J2859</f>
        <v>0</v>
      </c>
      <c r="K2809" s="148">
        <f>PREV_R!K2859</f>
        <v>0</v>
      </c>
      <c r="L2809" s="148">
        <f>PREV_R!L2859</f>
        <v>0</v>
      </c>
      <c r="M2809" s="148">
        <f>PREV_R!M2859</f>
        <v>0</v>
      </c>
      <c r="N2809" s="148">
        <f>PREV_R!N2859</f>
        <v>0</v>
      </c>
      <c r="O2809" s="148">
        <f>PREV_R!O2859</f>
        <v>0</v>
      </c>
      <c r="P2809" s="148">
        <f>SUM(D2809:O2809)</f>
        <v>0</v>
      </c>
      <c r="Q2809" s="9"/>
    </row>
    <row r="2810" spans="1:17" ht="15" hidden="1" customHeight="1" x14ac:dyDescent="0.25">
      <c r="A2810" s="255">
        <f>A2809</f>
        <v>2070</v>
      </c>
      <c r="B2810" s="41"/>
      <c r="C2810" s="107"/>
      <c r="D2810" s="107"/>
      <c r="E2810" s="107"/>
      <c r="F2810" s="107"/>
      <c r="G2810" s="107"/>
      <c r="H2810" s="107"/>
      <c r="I2810" s="107"/>
      <c r="J2810" s="107"/>
      <c r="K2810" s="107"/>
      <c r="L2810" s="107"/>
      <c r="M2810" s="107"/>
      <c r="N2810" s="107"/>
      <c r="O2810" s="107"/>
      <c r="P2810" s="107"/>
      <c r="Q2810" s="9"/>
    </row>
    <row r="2811" spans="1:17" ht="15" hidden="1" customHeight="1" thickBot="1" x14ac:dyDescent="0.3">
      <c r="A2811" s="255">
        <f>A2809</f>
        <v>2070</v>
      </c>
      <c r="B2811" s="41"/>
      <c r="C2811" s="131" t="s">
        <v>203</v>
      </c>
      <c r="D2811" s="132">
        <f>SUM(D2812:D2861)</f>
        <v>0</v>
      </c>
      <c r="E2811" s="132">
        <f t="shared" ref="E2811:O2811" si="201">SUM(E2812:E2861)</f>
        <v>0</v>
      </c>
      <c r="F2811" s="132">
        <f t="shared" si="201"/>
        <v>0</v>
      </c>
      <c r="G2811" s="132">
        <f t="shared" si="201"/>
        <v>0</v>
      </c>
      <c r="H2811" s="132">
        <f t="shared" si="201"/>
        <v>0</v>
      </c>
      <c r="I2811" s="132">
        <f t="shared" si="201"/>
        <v>0</v>
      </c>
      <c r="J2811" s="132">
        <f t="shared" si="201"/>
        <v>0</v>
      </c>
      <c r="K2811" s="132">
        <f t="shared" si="201"/>
        <v>0</v>
      </c>
      <c r="L2811" s="132">
        <f t="shared" si="201"/>
        <v>0</v>
      </c>
      <c r="M2811" s="132">
        <f t="shared" si="201"/>
        <v>0</v>
      </c>
      <c r="N2811" s="132">
        <f t="shared" si="201"/>
        <v>0</v>
      </c>
      <c r="O2811" s="132">
        <f t="shared" si="201"/>
        <v>0</v>
      </c>
      <c r="P2811" s="132">
        <f>SUM(D2811:O2811)</f>
        <v>0</v>
      </c>
      <c r="Q2811" s="9"/>
    </row>
    <row r="2812" spans="1:17" hidden="1" x14ac:dyDescent="0.25">
      <c r="A2812" s="255" t="str">
        <f>IF(B2812=1,A2811,"")</f>
        <v/>
      </c>
      <c r="B2812" s="39" t="str">
        <f>IF(C2812&lt;&gt;0,1,"")</f>
        <v/>
      </c>
      <c r="C2812" s="138">
        <f>VLOOKUP($Y$10,CAD!$H$7:$I$31,2,0)</f>
        <v>0</v>
      </c>
      <c r="D2812" s="139">
        <v>0</v>
      </c>
      <c r="E2812" s="139">
        <v>0</v>
      </c>
      <c r="F2812" s="139">
        <v>0</v>
      </c>
      <c r="G2812" s="139">
        <v>0</v>
      </c>
      <c r="H2812" s="139">
        <v>0</v>
      </c>
      <c r="I2812" s="139">
        <v>0</v>
      </c>
      <c r="J2812" s="139">
        <v>0</v>
      </c>
      <c r="K2812" s="139">
        <v>0</v>
      </c>
      <c r="L2812" s="139">
        <v>0</v>
      </c>
      <c r="M2812" s="139">
        <v>0</v>
      </c>
      <c r="N2812" s="139">
        <v>0</v>
      </c>
      <c r="O2812" s="139">
        <v>0</v>
      </c>
      <c r="P2812" s="140">
        <f>SUM(D2812:O2812)</f>
        <v>0</v>
      </c>
    </row>
    <row r="2813" spans="1:17" hidden="1" x14ac:dyDescent="0.25">
      <c r="A2813" s="255" t="str">
        <f>IF(B2813=1,A2811,"")</f>
        <v/>
      </c>
      <c r="B2813" s="39" t="str">
        <f t="shared" ref="B2813:B2861" si="202">IF(C2813&lt;&gt;0,1,"")</f>
        <v/>
      </c>
      <c r="C2813" s="138">
        <f>VLOOKUP($Y$11,CAD!$H$7:$I$31,2,0)</f>
        <v>0</v>
      </c>
      <c r="D2813" s="40">
        <v>0</v>
      </c>
      <c r="E2813" s="40">
        <v>0</v>
      </c>
      <c r="F2813" s="40">
        <v>0</v>
      </c>
      <c r="G2813" s="40">
        <v>0</v>
      </c>
      <c r="H2813" s="40">
        <v>0</v>
      </c>
      <c r="I2813" s="40">
        <v>0</v>
      </c>
      <c r="J2813" s="40">
        <v>0</v>
      </c>
      <c r="K2813" s="40">
        <v>0</v>
      </c>
      <c r="L2813" s="40">
        <v>0</v>
      </c>
      <c r="M2813" s="40">
        <v>0</v>
      </c>
      <c r="N2813" s="40">
        <v>0</v>
      </c>
      <c r="O2813" s="40">
        <v>0</v>
      </c>
      <c r="P2813" s="141">
        <f t="shared" ref="P2813:P2861" si="203">SUM(D2813:O2813)</f>
        <v>0</v>
      </c>
    </row>
    <row r="2814" spans="1:17" hidden="1" x14ac:dyDescent="0.25">
      <c r="A2814" s="255" t="str">
        <f>IF(B2814=1,A2811,"")</f>
        <v/>
      </c>
      <c r="B2814" s="39" t="str">
        <f t="shared" si="202"/>
        <v/>
      </c>
      <c r="C2814" s="138">
        <f>VLOOKUP($Y$12,CAD!$H$7:$I$31,2,0)</f>
        <v>0</v>
      </c>
      <c r="D2814" s="40">
        <v>0</v>
      </c>
      <c r="E2814" s="40">
        <v>0</v>
      </c>
      <c r="F2814" s="40">
        <v>0</v>
      </c>
      <c r="G2814" s="40">
        <v>0</v>
      </c>
      <c r="H2814" s="40">
        <v>0</v>
      </c>
      <c r="I2814" s="40">
        <v>0</v>
      </c>
      <c r="J2814" s="40">
        <v>0</v>
      </c>
      <c r="K2814" s="40">
        <v>0</v>
      </c>
      <c r="L2814" s="40">
        <v>0</v>
      </c>
      <c r="M2814" s="40">
        <v>0</v>
      </c>
      <c r="N2814" s="40">
        <v>0</v>
      </c>
      <c r="O2814" s="40">
        <v>0</v>
      </c>
      <c r="P2814" s="141">
        <f t="shared" si="203"/>
        <v>0</v>
      </c>
    </row>
    <row r="2815" spans="1:17" hidden="1" x14ac:dyDescent="0.25">
      <c r="A2815" s="255" t="str">
        <f>IF(B2815=1,A2811,"")</f>
        <v/>
      </c>
      <c r="B2815" s="39" t="str">
        <f t="shared" si="202"/>
        <v/>
      </c>
      <c r="C2815" s="138">
        <f>VLOOKUP($Y$13,CAD!$H$7:$I$31,2,0)</f>
        <v>0</v>
      </c>
      <c r="D2815" s="40">
        <v>0</v>
      </c>
      <c r="E2815" s="40">
        <v>0</v>
      </c>
      <c r="F2815" s="40">
        <v>0</v>
      </c>
      <c r="G2815" s="40">
        <v>0</v>
      </c>
      <c r="H2815" s="40">
        <v>0</v>
      </c>
      <c r="I2815" s="40">
        <v>0</v>
      </c>
      <c r="J2815" s="40">
        <v>0</v>
      </c>
      <c r="K2815" s="40">
        <v>0</v>
      </c>
      <c r="L2815" s="40">
        <v>0</v>
      </c>
      <c r="M2815" s="40">
        <v>0</v>
      </c>
      <c r="N2815" s="40">
        <v>0</v>
      </c>
      <c r="O2815" s="40">
        <v>0</v>
      </c>
      <c r="P2815" s="141">
        <f t="shared" si="203"/>
        <v>0</v>
      </c>
    </row>
    <row r="2816" spans="1:17" hidden="1" x14ac:dyDescent="0.25">
      <c r="A2816" s="255" t="str">
        <f>IF(B2816=1,A2811,"")</f>
        <v/>
      </c>
      <c r="B2816" s="39" t="str">
        <f t="shared" si="202"/>
        <v/>
      </c>
      <c r="C2816" s="138">
        <f>VLOOKUP($Y$14,CAD!$H$7:$I$31,2,0)</f>
        <v>0</v>
      </c>
      <c r="D2816" s="40">
        <v>0</v>
      </c>
      <c r="E2816" s="40">
        <v>0</v>
      </c>
      <c r="F2816" s="40">
        <v>0</v>
      </c>
      <c r="G2816" s="40">
        <v>0</v>
      </c>
      <c r="H2816" s="40">
        <v>0</v>
      </c>
      <c r="I2816" s="40">
        <v>0</v>
      </c>
      <c r="J2816" s="40">
        <v>0</v>
      </c>
      <c r="K2816" s="40">
        <v>0</v>
      </c>
      <c r="L2816" s="40">
        <v>0</v>
      </c>
      <c r="M2816" s="40">
        <v>0</v>
      </c>
      <c r="N2816" s="40">
        <v>0</v>
      </c>
      <c r="O2816" s="40">
        <v>0</v>
      </c>
      <c r="P2816" s="141">
        <f t="shared" si="203"/>
        <v>0</v>
      </c>
    </row>
    <row r="2817" spans="1:16" hidden="1" x14ac:dyDescent="0.25">
      <c r="A2817" s="255" t="str">
        <f>IF(B2817=1,A2811,"")</f>
        <v/>
      </c>
      <c r="B2817" s="39" t="str">
        <f t="shared" si="202"/>
        <v/>
      </c>
      <c r="C2817" s="138">
        <f>VLOOKUP($Y$15,CAD!$H$7:$I$31,2,0)</f>
        <v>0</v>
      </c>
      <c r="D2817" s="40">
        <v>0</v>
      </c>
      <c r="E2817" s="40">
        <v>0</v>
      </c>
      <c r="F2817" s="40">
        <v>0</v>
      </c>
      <c r="G2817" s="40">
        <v>0</v>
      </c>
      <c r="H2817" s="40">
        <v>0</v>
      </c>
      <c r="I2817" s="40">
        <v>0</v>
      </c>
      <c r="J2817" s="40">
        <v>0</v>
      </c>
      <c r="K2817" s="40">
        <v>0</v>
      </c>
      <c r="L2817" s="40">
        <v>0</v>
      </c>
      <c r="M2817" s="40">
        <v>0</v>
      </c>
      <c r="N2817" s="40">
        <v>0</v>
      </c>
      <c r="O2817" s="40">
        <v>0</v>
      </c>
      <c r="P2817" s="141">
        <f t="shared" si="203"/>
        <v>0</v>
      </c>
    </row>
    <row r="2818" spans="1:16" hidden="1" x14ac:dyDescent="0.25">
      <c r="A2818" s="255" t="str">
        <f>IF(B2818=1,A2811,"")</f>
        <v/>
      </c>
      <c r="B2818" s="39" t="str">
        <f t="shared" si="202"/>
        <v/>
      </c>
      <c r="C2818" s="138">
        <f>VLOOKUP($Y$16,CAD!$H$7:$I$31,2,0)</f>
        <v>0</v>
      </c>
      <c r="D2818" s="40">
        <v>0</v>
      </c>
      <c r="E2818" s="40">
        <v>0</v>
      </c>
      <c r="F2818" s="40">
        <v>0</v>
      </c>
      <c r="G2818" s="40">
        <v>0</v>
      </c>
      <c r="H2818" s="40">
        <v>0</v>
      </c>
      <c r="I2818" s="40">
        <v>0</v>
      </c>
      <c r="J2818" s="40">
        <v>0</v>
      </c>
      <c r="K2818" s="40">
        <v>0</v>
      </c>
      <c r="L2818" s="40">
        <v>0</v>
      </c>
      <c r="M2818" s="40">
        <v>0</v>
      </c>
      <c r="N2818" s="40">
        <v>0</v>
      </c>
      <c r="O2818" s="40">
        <v>0</v>
      </c>
      <c r="P2818" s="141">
        <f t="shared" si="203"/>
        <v>0</v>
      </c>
    </row>
    <row r="2819" spans="1:16" hidden="1" x14ac:dyDescent="0.25">
      <c r="A2819" s="255" t="str">
        <f>IF(B2819=1,A2811,"")</f>
        <v/>
      </c>
      <c r="B2819" s="39" t="str">
        <f t="shared" si="202"/>
        <v/>
      </c>
      <c r="C2819" s="138">
        <f>VLOOKUP($Y$17,CAD!$H$7:$I$31,2,0)</f>
        <v>0</v>
      </c>
      <c r="D2819" s="40">
        <v>0</v>
      </c>
      <c r="E2819" s="40">
        <v>0</v>
      </c>
      <c r="F2819" s="40">
        <v>0</v>
      </c>
      <c r="G2819" s="40">
        <v>0</v>
      </c>
      <c r="H2819" s="40">
        <v>0</v>
      </c>
      <c r="I2819" s="40">
        <v>0</v>
      </c>
      <c r="J2819" s="40">
        <v>0</v>
      </c>
      <c r="K2819" s="40">
        <v>0</v>
      </c>
      <c r="L2819" s="40">
        <v>0</v>
      </c>
      <c r="M2819" s="40">
        <v>0</v>
      </c>
      <c r="N2819" s="40">
        <v>0</v>
      </c>
      <c r="O2819" s="40">
        <v>0</v>
      </c>
      <c r="P2819" s="141">
        <f t="shared" si="203"/>
        <v>0</v>
      </c>
    </row>
    <row r="2820" spans="1:16" hidden="1" x14ac:dyDescent="0.25">
      <c r="A2820" s="255" t="str">
        <f>IF(B2820=1,A2811,"")</f>
        <v/>
      </c>
      <c r="B2820" s="39" t="str">
        <f t="shared" si="202"/>
        <v/>
      </c>
      <c r="C2820" s="138">
        <f>VLOOKUP($Y$18,CAD!$H$7:$I$31,2,0)</f>
        <v>0</v>
      </c>
      <c r="D2820" s="40">
        <v>0</v>
      </c>
      <c r="E2820" s="40">
        <v>0</v>
      </c>
      <c r="F2820" s="40">
        <v>0</v>
      </c>
      <c r="G2820" s="40">
        <v>0</v>
      </c>
      <c r="H2820" s="40">
        <v>0</v>
      </c>
      <c r="I2820" s="40">
        <v>0</v>
      </c>
      <c r="J2820" s="40">
        <v>0</v>
      </c>
      <c r="K2820" s="40">
        <v>0</v>
      </c>
      <c r="L2820" s="40">
        <v>0</v>
      </c>
      <c r="M2820" s="40">
        <v>0</v>
      </c>
      <c r="N2820" s="40">
        <v>0</v>
      </c>
      <c r="O2820" s="40">
        <v>0</v>
      </c>
      <c r="P2820" s="141">
        <f t="shared" si="203"/>
        <v>0</v>
      </c>
    </row>
    <row r="2821" spans="1:16" hidden="1" x14ac:dyDescent="0.25">
      <c r="A2821" s="255" t="str">
        <f>IF(B2821=1,A2811,"")</f>
        <v/>
      </c>
      <c r="B2821" s="39" t="str">
        <f t="shared" si="202"/>
        <v/>
      </c>
      <c r="C2821" s="138">
        <f>VLOOKUP($Y$19,CAD!$H$7:$I$31,2,0)</f>
        <v>0</v>
      </c>
      <c r="D2821" s="40">
        <v>0</v>
      </c>
      <c r="E2821" s="40">
        <v>0</v>
      </c>
      <c r="F2821" s="40">
        <v>0</v>
      </c>
      <c r="G2821" s="40">
        <v>0</v>
      </c>
      <c r="H2821" s="40">
        <v>0</v>
      </c>
      <c r="I2821" s="40">
        <v>0</v>
      </c>
      <c r="J2821" s="40">
        <v>0</v>
      </c>
      <c r="K2821" s="40">
        <v>0</v>
      </c>
      <c r="L2821" s="40">
        <v>0</v>
      </c>
      <c r="M2821" s="40">
        <v>0</v>
      </c>
      <c r="N2821" s="40">
        <v>0</v>
      </c>
      <c r="O2821" s="40">
        <v>0</v>
      </c>
      <c r="P2821" s="141">
        <f t="shared" si="203"/>
        <v>0</v>
      </c>
    </row>
    <row r="2822" spans="1:16" hidden="1" x14ac:dyDescent="0.25">
      <c r="A2822" s="255" t="str">
        <f>IF(B2822=1,A2811,"")</f>
        <v/>
      </c>
      <c r="B2822" s="39" t="str">
        <f t="shared" si="202"/>
        <v/>
      </c>
      <c r="C2822" s="138">
        <f>VLOOKUP($Y$20,CAD!$H$7:$I$31,2,0)</f>
        <v>0</v>
      </c>
      <c r="D2822" s="40">
        <v>0</v>
      </c>
      <c r="E2822" s="40">
        <v>0</v>
      </c>
      <c r="F2822" s="40">
        <v>0</v>
      </c>
      <c r="G2822" s="40">
        <v>0</v>
      </c>
      <c r="H2822" s="40">
        <v>0</v>
      </c>
      <c r="I2822" s="40">
        <v>0</v>
      </c>
      <c r="J2822" s="40">
        <v>0</v>
      </c>
      <c r="K2822" s="40">
        <v>0</v>
      </c>
      <c r="L2822" s="40">
        <v>0</v>
      </c>
      <c r="M2822" s="40">
        <v>0</v>
      </c>
      <c r="N2822" s="40">
        <v>0</v>
      </c>
      <c r="O2822" s="40">
        <v>0</v>
      </c>
      <c r="P2822" s="141">
        <f t="shared" si="203"/>
        <v>0</v>
      </c>
    </row>
    <row r="2823" spans="1:16" hidden="1" x14ac:dyDescent="0.25">
      <c r="A2823" s="255" t="str">
        <f>IF(B2823=1,A2811,"")</f>
        <v/>
      </c>
      <c r="B2823" s="39" t="str">
        <f t="shared" si="202"/>
        <v/>
      </c>
      <c r="C2823" s="138">
        <f>VLOOKUP($Y$21,CAD!$H$7:$I$31,2,0)</f>
        <v>0</v>
      </c>
      <c r="D2823" s="40">
        <v>0</v>
      </c>
      <c r="E2823" s="40">
        <v>0</v>
      </c>
      <c r="F2823" s="40">
        <v>0</v>
      </c>
      <c r="G2823" s="40">
        <v>0</v>
      </c>
      <c r="H2823" s="40">
        <v>0</v>
      </c>
      <c r="I2823" s="40">
        <v>0</v>
      </c>
      <c r="J2823" s="40">
        <v>0</v>
      </c>
      <c r="K2823" s="40">
        <v>0</v>
      </c>
      <c r="L2823" s="40">
        <v>0</v>
      </c>
      <c r="M2823" s="40">
        <v>0</v>
      </c>
      <c r="N2823" s="40">
        <v>0</v>
      </c>
      <c r="O2823" s="40">
        <v>0</v>
      </c>
      <c r="P2823" s="141">
        <f t="shared" si="203"/>
        <v>0</v>
      </c>
    </row>
    <row r="2824" spans="1:16" hidden="1" x14ac:dyDescent="0.25">
      <c r="A2824" s="255" t="str">
        <f>IF(B2824=1,A2811,"")</f>
        <v/>
      </c>
      <c r="B2824" s="39" t="str">
        <f t="shared" si="202"/>
        <v/>
      </c>
      <c r="C2824" s="138">
        <f>VLOOKUP($Y$22,CAD!$H$7:$I$31,2,0)</f>
        <v>0</v>
      </c>
      <c r="D2824" s="40">
        <v>0</v>
      </c>
      <c r="E2824" s="40">
        <v>0</v>
      </c>
      <c r="F2824" s="40">
        <v>0</v>
      </c>
      <c r="G2824" s="40">
        <v>0</v>
      </c>
      <c r="H2824" s="40">
        <v>0</v>
      </c>
      <c r="I2824" s="40">
        <v>0</v>
      </c>
      <c r="J2824" s="40">
        <v>0</v>
      </c>
      <c r="K2824" s="40">
        <v>0</v>
      </c>
      <c r="L2824" s="40">
        <v>0</v>
      </c>
      <c r="M2824" s="40">
        <v>0</v>
      </c>
      <c r="N2824" s="40">
        <v>0</v>
      </c>
      <c r="O2824" s="40">
        <v>0</v>
      </c>
      <c r="P2824" s="141">
        <f t="shared" si="203"/>
        <v>0</v>
      </c>
    </row>
    <row r="2825" spans="1:16" hidden="1" x14ac:dyDescent="0.25">
      <c r="A2825" s="255" t="str">
        <f>IF(B2825=1,A2811,"")</f>
        <v/>
      </c>
      <c r="B2825" s="39" t="str">
        <f t="shared" si="202"/>
        <v/>
      </c>
      <c r="C2825" s="138">
        <f>VLOOKUP($Y$23,CAD!$H$7:$I$31,2,0)</f>
        <v>0</v>
      </c>
      <c r="D2825" s="40">
        <v>0</v>
      </c>
      <c r="E2825" s="40">
        <v>0</v>
      </c>
      <c r="F2825" s="40">
        <v>0</v>
      </c>
      <c r="G2825" s="40">
        <v>0</v>
      </c>
      <c r="H2825" s="40">
        <v>0</v>
      </c>
      <c r="I2825" s="40">
        <v>0</v>
      </c>
      <c r="J2825" s="40">
        <v>0</v>
      </c>
      <c r="K2825" s="40">
        <v>0</v>
      </c>
      <c r="L2825" s="40">
        <v>0</v>
      </c>
      <c r="M2825" s="40">
        <v>0</v>
      </c>
      <c r="N2825" s="40">
        <v>0</v>
      </c>
      <c r="O2825" s="40">
        <v>0</v>
      </c>
      <c r="P2825" s="141">
        <f t="shared" si="203"/>
        <v>0</v>
      </c>
    </row>
    <row r="2826" spans="1:16" hidden="1" x14ac:dyDescent="0.25">
      <c r="A2826" s="255" t="str">
        <f>IF(B2826=1,A2811,"")</f>
        <v/>
      </c>
      <c r="B2826" s="39" t="str">
        <f t="shared" si="202"/>
        <v/>
      </c>
      <c r="C2826" s="138">
        <f>VLOOKUP($Y$24,CAD!$H$7:$I$31,2,0)</f>
        <v>0</v>
      </c>
      <c r="D2826" s="40">
        <v>0</v>
      </c>
      <c r="E2826" s="40">
        <v>0</v>
      </c>
      <c r="F2826" s="40">
        <v>0</v>
      </c>
      <c r="G2826" s="40">
        <v>0</v>
      </c>
      <c r="H2826" s="40">
        <v>0</v>
      </c>
      <c r="I2826" s="40">
        <v>0</v>
      </c>
      <c r="J2826" s="40">
        <v>0</v>
      </c>
      <c r="K2826" s="40">
        <v>0</v>
      </c>
      <c r="L2826" s="40">
        <v>0</v>
      </c>
      <c r="M2826" s="40">
        <v>0</v>
      </c>
      <c r="N2826" s="40">
        <v>0</v>
      </c>
      <c r="O2826" s="40">
        <v>0</v>
      </c>
      <c r="P2826" s="141">
        <f t="shared" si="203"/>
        <v>0</v>
      </c>
    </row>
    <row r="2827" spans="1:16" hidden="1" x14ac:dyDescent="0.25">
      <c r="A2827" s="255" t="str">
        <f>IF(B2827=1,A2811,"")</f>
        <v/>
      </c>
      <c r="B2827" s="39" t="str">
        <f t="shared" si="202"/>
        <v/>
      </c>
      <c r="C2827" s="138">
        <f>VLOOKUP($Y$25,CAD!$H$7:$I$31,2,0)</f>
        <v>0</v>
      </c>
      <c r="D2827" s="40">
        <v>0</v>
      </c>
      <c r="E2827" s="40">
        <v>0</v>
      </c>
      <c r="F2827" s="40">
        <v>0</v>
      </c>
      <c r="G2827" s="40">
        <v>0</v>
      </c>
      <c r="H2827" s="40">
        <v>0</v>
      </c>
      <c r="I2827" s="40">
        <v>0</v>
      </c>
      <c r="J2827" s="40">
        <v>0</v>
      </c>
      <c r="K2827" s="40">
        <v>0</v>
      </c>
      <c r="L2827" s="40">
        <v>0</v>
      </c>
      <c r="M2827" s="40">
        <v>0</v>
      </c>
      <c r="N2827" s="40">
        <v>0</v>
      </c>
      <c r="O2827" s="40">
        <v>0</v>
      </c>
      <c r="P2827" s="141">
        <f t="shared" si="203"/>
        <v>0</v>
      </c>
    </row>
    <row r="2828" spans="1:16" hidden="1" x14ac:dyDescent="0.25">
      <c r="A2828" s="255" t="str">
        <f>IF(B2828=1,A2811,"")</f>
        <v/>
      </c>
      <c r="B2828" s="39" t="str">
        <f t="shared" si="202"/>
        <v/>
      </c>
      <c r="C2828" s="138">
        <f>VLOOKUP($Y$26,CAD!$H$7:$I$31,2,0)</f>
        <v>0</v>
      </c>
      <c r="D2828" s="40">
        <v>0</v>
      </c>
      <c r="E2828" s="40">
        <v>0</v>
      </c>
      <c r="F2828" s="40">
        <v>0</v>
      </c>
      <c r="G2828" s="40">
        <v>0</v>
      </c>
      <c r="H2828" s="40">
        <v>0</v>
      </c>
      <c r="I2828" s="40">
        <v>0</v>
      </c>
      <c r="J2828" s="40">
        <v>0</v>
      </c>
      <c r="K2828" s="40">
        <v>0</v>
      </c>
      <c r="L2828" s="40">
        <v>0</v>
      </c>
      <c r="M2828" s="40">
        <v>0</v>
      </c>
      <c r="N2828" s="40">
        <v>0</v>
      </c>
      <c r="O2828" s="40">
        <v>0</v>
      </c>
      <c r="P2828" s="141">
        <f t="shared" si="203"/>
        <v>0</v>
      </c>
    </row>
    <row r="2829" spans="1:16" hidden="1" x14ac:dyDescent="0.25">
      <c r="A2829" s="255" t="str">
        <f>IF(B2829=1,A2811,"")</f>
        <v/>
      </c>
      <c r="B2829" s="39" t="str">
        <f t="shared" si="202"/>
        <v/>
      </c>
      <c r="C2829" s="138">
        <f>VLOOKUP($Y$27,CAD!$H$7:$I$31,2,0)</f>
        <v>0</v>
      </c>
      <c r="D2829" s="40">
        <v>0</v>
      </c>
      <c r="E2829" s="40">
        <v>0</v>
      </c>
      <c r="F2829" s="40">
        <v>0</v>
      </c>
      <c r="G2829" s="40">
        <v>0</v>
      </c>
      <c r="H2829" s="40">
        <v>0</v>
      </c>
      <c r="I2829" s="40">
        <v>0</v>
      </c>
      <c r="J2829" s="40">
        <v>0</v>
      </c>
      <c r="K2829" s="40">
        <v>0</v>
      </c>
      <c r="L2829" s="40">
        <v>0</v>
      </c>
      <c r="M2829" s="40">
        <v>0</v>
      </c>
      <c r="N2829" s="40">
        <v>0</v>
      </c>
      <c r="O2829" s="40">
        <v>0</v>
      </c>
      <c r="P2829" s="141">
        <f t="shared" si="203"/>
        <v>0</v>
      </c>
    </row>
    <row r="2830" spans="1:16" hidden="1" x14ac:dyDescent="0.25">
      <c r="A2830" s="255" t="str">
        <f>IF(B2830=1,A2811,"")</f>
        <v/>
      </c>
      <c r="B2830" s="39" t="str">
        <f t="shared" si="202"/>
        <v/>
      </c>
      <c r="C2830" s="138">
        <f>VLOOKUP($Y$28,CAD!$H$7:$I$31,2,0)</f>
        <v>0</v>
      </c>
      <c r="D2830" s="40">
        <v>0</v>
      </c>
      <c r="E2830" s="40">
        <v>0</v>
      </c>
      <c r="F2830" s="40">
        <v>0</v>
      </c>
      <c r="G2830" s="40">
        <v>0</v>
      </c>
      <c r="H2830" s="40">
        <v>0</v>
      </c>
      <c r="I2830" s="40">
        <v>0</v>
      </c>
      <c r="J2830" s="40">
        <v>0</v>
      </c>
      <c r="K2830" s="40">
        <v>0</v>
      </c>
      <c r="L2830" s="40">
        <v>0</v>
      </c>
      <c r="M2830" s="40">
        <v>0</v>
      </c>
      <c r="N2830" s="40">
        <v>0</v>
      </c>
      <c r="O2830" s="40">
        <v>0</v>
      </c>
      <c r="P2830" s="141">
        <f t="shared" si="203"/>
        <v>0</v>
      </c>
    </row>
    <row r="2831" spans="1:16" hidden="1" x14ac:dyDescent="0.25">
      <c r="A2831" s="255" t="str">
        <f>IF(B2831=1,A2811,"")</f>
        <v/>
      </c>
      <c r="B2831" s="39" t="str">
        <f t="shared" si="202"/>
        <v/>
      </c>
      <c r="C2831" s="138">
        <f>VLOOKUP($Y$29,CAD!$H$7:$I$31,2,0)</f>
        <v>0</v>
      </c>
      <c r="D2831" s="40">
        <v>0</v>
      </c>
      <c r="E2831" s="40">
        <v>0</v>
      </c>
      <c r="F2831" s="40">
        <v>0</v>
      </c>
      <c r="G2831" s="40">
        <v>0</v>
      </c>
      <c r="H2831" s="40">
        <v>0</v>
      </c>
      <c r="I2831" s="40">
        <v>0</v>
      </c>
      <c r="J2831" s="40">
        <v>0</v>
      </c>
      <c r="K2831" s="40">
        <v>0</v>
      </c>
      <c r="L2831" s="40">
        <v>0</v>
      </c>
      <c r="M2831" s="40">
        <v>0</v>
      </c>
      <c r="N2831" s="40">
        <v>0</v>
      </c>
      <c r="O2831" s="40">
        <v>0</v>
      </c>
      <c r="P2831" s="141">
        <f t="shared" si="203"/>
        <v>0</v>
      </c>
    </row>
    <row r="2832" spans="1:16" hidden="1" x14ac:dyDescent="0.25">
      <c r="A2832" s="255" t="str">
        <f>IF(B2832=1,A2811,"")</f>
        <v/>
      </c>
      <c r="B2832" s="39" t="str">
        <f t="shared" si="202"/>
        <v/>
      </c>
      <c r="C2832" s="138">
        <f>VLOOKUP($Y$30,CAD!$H$7:$I$31,2,0)</f>
        <v>0</v>
      </c>
      <c r="D2832" s="40">
        <v>0</v>
      </c>
      <c r="E2832" s="40">
        <v>0</v>
      </c>
      <c r="F2832" s="40">
        <v>0</v>
      </c>
      <c r="G2832" s="40">
        <v>0</v>
      </c>
      <c r="H2832" s="40">
        <v>0</v>
      </c>
      <c r="I2832" s="40">
        <v>0</v>
      </c>
      <c r="J2832" s="40">
        <v>0</v>
      </c>
      <c r="K2832" s="40">
        <v>0</v>
      </c>
      <c r="L2832" s="40">
        <v>0</v>
      </c>
      <c r="M2832" s="40">
        <v>0</v>
      </c>
      <c r="N2832" s="40">
        <v>0</v>
      </c>
      <c r="O2832" s="40">
        <v>0</v>
      </c>
      <c r="P2832" s="141">
        <f t="shared" si="203"/>
        <v>0</v>
      </c>
    </row>
    <row r="2833" spans="1:16" hidden="1" x14ac:dyDescent="0.25">
      <c r="A2833" s="255" t="str">
        <f>IF(B2833=1,A2811,"")</f>
        <v/>
      </c>
      <c r="B2833" s="39" t="str">
        <f t="shared" si="202"/>
        <v/>
      </c>
      <c r="C2833" s="138">
        <f>VLOOKUP($Y$31,CAD!$H$7:$I$31,2,0)</f>
        <v>0</v>
      </c>
      <c r="D2833" s="40">
        <v>0</v>
      </c>
      <c r="E2833" s="40">
        <v>0</v>
      </c>
      <c r="F2833" s="40">
        <v>0</v>
      </c>
      <c r="G2833" s="40">
        <v>0</v>
      </c>
      <c r="H2833" s="40">
        <v>0</v>
      </c>
      <c r="I2833" s="40">
        <v>0</v>
      </c>
      <c r="J2833" s="40">
        <v>0</v>
      </c>
      <c r="K2833" s="40">
        <v>0</v>
      </c>
      <c r="L2833" s="40">
        <v>0</v>
      </c>
      <c r="M2833" s="40">
        <v>0</v>
      </c>
      <c r="N2833" s="40">
        <v>0</v>
      </c>
      <c r="O2833" s="40">
        <v>0</v>
      </c>
      <c r="P2833" s="141">
        <f t="shared" si="203"/>
        <v>0</v>
      </c>
    </row>
    <row r="2834" spans="1:16" hidden="1" x14ac:dyDescent="0.25">
      <c r="A2834" s="255" t="str">
        <f>IF(B2834=1,A2811,"")</f>
        <v/>
      </c>
      <c r="B2834" s="39" t="str">
        <f t="shared" si="202"/>
        <v/>
      </c>
      <c r="C2834" s="138">
        <f>VLOOKUP($Y$32,CAD!$H$7:$I$31,2,0)</f>
        <v>0</v>
      </c>
      <c r="D2834" s="40">
        <v>0</v>
      </c>
      <c r="E2834" s="40">
        <v>0</v>
      </c>
      <c r="F2834" s="40">
        <v>0</v>
      </c>
      <c r="G2834" s="40">
        <v>0</v>
      </c>
      <c r="H2834" s="40">
        <v>0</v>
      </c>
      <c r="I2834" s="40">
        <v>0</v>
      </c>
      <c r="J2834" s="40">
        <v>0</v>
      </c>
      <c r="K2834" s="40">
        <v>0</v>
      </c>
      <c r="L2834" s="40">
        <v>0</v>
      </c>
      <c r="M2834" s="40">
        <v>0</v>
      </c>
      <c r="N2834" s="40">
        <v>0</v>
      </c>
      <c r="O2834" s="40">
        <v>0</v>
      </c>
      <c r="P2834" s="141">
        <f t="shared" si="203"/>
        <v>0</v>
      </c>
    </row>
    <row r="2835" spans="1:16" hidden="1" x14ac:dyDescent="0.25">
      <c r="A2835" s="255" t="str">
        <f>IF(B2835=1,A2811,"")</f>
        <v/>
      </c>
      <c r="B2835" s="39" t="str">
        <f t="shared" si="202"/>
        <v/>
      </c>
      <c r="C2835" s="138">
        <f>VLOOKUP($Y$33,CAD!$H$7:$I$31,2,0)</f>
        <v>0</v>
      </c>
      <c r="D2835" s="40">
        <v>0</v>
      </c>
      <c r="E2835" s="40">
        <v>0</v>
      </c>
      <c r="F2835" s="40">
        <v>0</v>
      </c>
      <c r="G2835" s="40">
        <v>0</v>
      </c>
      <c r="H2835" s="40">
        <v>0</v>
      </c>
      <c r="I2835" s="40">
        <v>0</v>
      </c>
      <c r="J2835" s="40">
        <v>0</v>
      </c>
      <c r="K2835" s="40">
        <v>0</v>
      </c>
      <c r="L2835" s="40">
        <v>0</v>
      </c>
      <c r="M2835" s="40">
        <v>0</v>
      </c>
      <c r="N2835" s="40">
        <v>0</v>
      </c>
      <c r="O2835" s="40">
        <v>0</v>
      </c>
      <c r="P2835" s="141">
        <f t="shared" si="203"/>
        <v>0</v>
      </c>
    </row>
    <row r="2836" spans="1:16" hidden="1" x14ac:dyDescent="0.25">
      <c r="A2836" s="255" t="str">
        <f>IF(B2836=1,A2811,"")</f>
        <v/>
      </c>
      <c r="B2836" s="39" t="str">
        <f t="shared" si="202"/>
        <v/>
      </c>
      <c r="C2836" s="138">
        <f>VLOOKUP($Y$34,CAD!$H$7:$I$31,2,0)</f>
        <v>0</v>
      </c>
      <c r="D2836" s="40">
        <v>0</v>
      </c>
      <c r="E2836" s="40">
        <v>0</v>
      </c>
      <c r="F2836" s="40">
        <v>0</v>
      </c>
      <c r="G2836" s="40">
        <v>0</v>
      </c>
      <c r="H2836" s="40">
        <v>0</v>
      </c>
      <c r="I2836" s="40">
        <v>0</v>
      </c>
      <c r="J2836" s="40">
        <v>0</v>
      </c>
      <c r="K2836" s="40">
        <v>0</v>
      </c>
      <c r="L2836" s="40">
        <v>0</v>
      </c>
      <c r="M2836" s="40">
        <v>0</v>
      </c>
      <c r="N2836" s="40">
        <v>0</v>
      </c>
      <c r="O2836" s="40">
        <v>0</v>
      </c>
      <c r="P2836" s="141">
        <f t="shared" si="203"/>
        <v>0</v>
      </c>
    </row>
    <row r="2837" spans="1:16" hidden="1" x14ac:dyDescent="0.25">
      <c r="A2837" s="255" t="str">
        <f>IF(B2837=1,A2811,"")</f>
        <v/>
      </c>
      <c r="B2837" s="39" t="str">
        <f t="shared" si="202"/>
        <v/>
      </c>
      <c r="C2837" s="137">
        <f>VLOOKUP($Y$35,CAD!$J$7:$K$31,2,0)</f>
        <v>0</v>
      </c>
      <c r="D2837" s="40">
        <v>0</v>
      </c>
      <c r="E2837" s="40">
        <v>0</v>
      </c>
      <c r="F2837" s="40">
        <v>0</v>
      </c>
      <c r="G2837" s="40">
        <v>0</v>
      </c>
      <c r="H2837" s="40">
        <v>0</v>
      </c>
      <c r="I2837" s="40">
        <v>0</v>
      </c>
      <c r="J2837" s="40">
        <v>0</v>
      </c>
      <c r="K2837" s="40">
        <v>0</v>
      </c>
      <c r="L2837" s="40">
        <v>0</v>
      </c>
      <c r="M2837" s="40">
        <v>0</v>
      </c>
      <c r="N2837" s="40">
        <v>0</v>
      </c>
      <c r="O2837" s="40">
        <v>0</v>
      </c>
      <c r="P2837" s="141">
        <f t="shared" si="203"/>
        <v>0</v>
      </c>
    </row>
    <row r="2838" spans="1:16" hidden="1" x14ac:dyDescent="0.25">
      <c r="A2838" s="255" t="str">
        <f>IF(B2838=1,A2811,"")</f>
        <v/>
      </c>
      <c r="B2838" s="39" t="str">
        <f t="shared" si="202"/>
        <v/>
      </c>
      <c r="C2838" s="137">
        <f>VLOOKUP($Y$36,CAD!$J$7:$K$31,2,0)</f>
        <v>0</v>
      </c>
      <c r="D2838" s="40">
        <v>0</v>
      </c>
      <c r="E2838" s="40">
        <v>0</v>
      </c>
      <c r="F2838" s="40">
        <v>0</v>
      </c>
      <c r="G2838" s="40">
        <v>0</v>
      </c>
      <c r="H2838" s="40">
        <v>0</v>
      </c>
      <c r="I2838" s="40">
        <v>0</v>
      </c>
      <c r="J2838" s="40">
        <v>0</v>
      </c>
      <c r="K2838" s="40">
        <v>0</v>
      </c>
      <c r="L2838" s="40">
        <v>0</v>
      </c>
      <c r="M2838" s="40">
        <v>0</v>
      </c>
      <c r="N2838" s="40">
        <v>0</v>
      </c>
      <c r="O2838" s="40">
        <v>0</v>
      </c>
      <c r="P2838" s="141">
        <f t="shared" si="203"/>
        <v>0</v>
      </c>
    </row>
    <row r="2839" spans="1:16" hidden="1" x14ac:dyDescent="0.25">
      <c r="A2839" s="255" t="str">
        <f>IF(B2839=1,A2811,"")</f>
        <v/>
      </c>
      <c r="B2839" s="39" t="str">
        <f t="shared" si="202"/>
        <v/>
      </c>
      <c r="C2839" s="137">
        <f>VLOOKUP($Y$37,CAD!$J$7:$K$31,2,0)</f>
        <v>0</v>
      </c>
      <c r="D2839" s="40">
        <v>0</v>
      </c>
      <c r="E2839" s="40">
        <v>0</v>
      </c>
      <c r="F2839" s="40">
        <v>0</v>
      </c>
      <c r="G2839" s="40">
        <v>0</v>
      </c>
      <c r="H2839" s="40">
        <v>0</v>
      </c>
      <c r="I2839" s="40">
        <v>0</v>
      </c>
      <c r="J2839" s="40">
        <v>0</v>
      </c>
      <c r="K2839" s="40">
        <v>0</v>
      </c>
      <c r="L2839" s="40">
        <v>0</v>
      </c>
      <c r="M2839" s="40">
        <v>0</v>
      </c>
      <c r="N2839" s="40">
        <v>0</v>
      </c>
      <c r="O2839" s="40">
        <v>0</v>
      </c>
      <c r="P2839" s="141">
        <f t="shared" si="203"/>
        <v>0</v>
      </c>
    </row>
    <row r="2840" spans="1:16" hidden="1" x14ac:dyDescent="0.25">
      <c r="A2840" s="255" t="str">
        <f>IF(B2840=1,A2811,"")</f>
        <v/>
      </c>
      <c r="B2840" s="39" t="str">
        <f t="shared" si="202"/>
        <v/>
      </c>
      <c r="C2840" s="137">
        <f>VLOOKUP($Y$38,CAD!$J$7:$K$31,2,0)</f>
        <v>0</v>
      </c>
      <c r="D2840" s="40">
        <v>0</v>
      </c>
      <c r="E2840" s="40">
        <v>0</v>
      </c>
      <c r="F2840" s="40">
        <v>0</v>
      </c>
      <c r="G2840" s="40">
        <v>0</v>
      </c>
      <c r="H2840" s="40">
        <v>0</v>
      </c>
      <c r="I2840" s="40">
        <v>0</v>
      </c>
      <c r="J2840" s="40">
        <v>0</v>
      </c>
      <c r="K2840" s="40">
        <v>0</v>
      </c>
      <c r="L2840" s="40">
        <v>0</v>
      </c>
      <c r="M2840" s="40">
        <v>0</v>
      </c>
      <c r="N2840" s="40">
        <v>0</v>
      </c>
      <c r="O2840" s="40">
        <v>0</v>
      </c>
      <c r="P2840" s="141">
        <f t="shared" si="203"/>
        <v>0</v>
      </c>
    </row>
    <row r="2841" spans="1:16" hidden="1" x14ac:dyDescent="0.25">
      <c r="A2841" s="255" t="str">
        <f>IF(B2841=1,A2811,"")</f>
        <v/>
      </c>
      <c r="B2841" s="39" t="str">
        <f t="shared" si="202"/>
        <v/>
      </c>
      <c r="C2841" s="137">
        <f>VLOOKUP($Y$39,CAD!$J$7:$K$31,2,0)</f>
        <v>0</v>
      </c>
      <c r="D2841" s="40">
        <v>0</v>
      </c>
      <c r="E2841" s="40">
        <v>0</v>
      </c>
      <c r="F2841" s="40">
        <v>0</v>
      </c>
      <c r="G2841" s="40">
        <v>0</v>
      </c>
      <c r="H2841" s="40">
        <v>0</v>
      </c>
      <c r="I2841" s="40">
        <v>0</v>
      </c>
      <c r="J2841" s="40">
        <v>0</v>
      </c>
      <c r="K2841" s="40">
        <v>0</v>
      </c>
      <c r="L2841" s="40">
        <v>0</v>
      </c>
      <c r="M2841" s="40">
        <v>0</v>
      </c>
      <c r="N2841" s="40">
        <v>0</v>
      </c>
      <c r="O2841" s="40">
        <v>0</v>
      </c>
      <c r="P2841" s="141">
        <f t="shared" si="203"/>
        <v>0</v>
      </c>
    </row>
    <row r="2842" spans="1:16" hidden="1" x14ac:dyDescent="0.25">
      <c r="A2842" s="255" t="str">
        <f>IF(B2842=1,A2811,"")</f>
        <v/>
      </c>
      <c r="B2842" s="39" t="str">
        <f t="shared" si="202"/>
        <v/>
      </c>
      <c r="C2842" s="137">
        <f>VLOOKUP($Y$40,CAD!$J$7:$K$31,2,0)</f>
        <v>0</v>
      </c>
      <c r="D2842" s="40">
        <v>0</v>
      </c>
      <c r="E2842" s="40">
        <v>0</v>
      </c>
      <c r="F2842" s="40">
        <v>0</v>
      </c>
      <c r="G2842" s="40">
        <v>0</v>
      </c>
      <c r="H2842" s="40">
        <v>0</v>
      </c>
      <c r="I2842" s="40">
        <v>0</v>
      </c>
      <c r="J2842" s="40">
        <v>0</v>
      </c>
      <c r="K2842" s="40">
        <v>0</v>
      </c>
      <c r="L2842" s="40">
        <v>0</v>
      </c>
      <c r="M2842" s="40">
        <v>0</v>
      </c>
      <c r="N2842" s="40">
        <v>0</v>
      </c>
      <c r="O2842" s="40">
        <v>0</v>
      </c>
      <c r="P2842" s="141">
        <f t="shared" si="203"/>
        <v>0</v>
      </c>
    </row>
    <row r="2843" spans="1:16" hidden="1" x14ac:dyDescent="0.25">
      <c r="A2843" s="255" t="str">
        <f>IF(B2843=1,A2811,"")</f>
        <v/>
      </c>
      <c r="B2843" s="39" t="str">
        <f t="shared" si="202"/>
        <v/>
      </c>
      <c r="C2843" s="137">
        <f>VLOOKUP($Y$41,CAD!$J$7:$K$31,2,0)</f>
        <v>0</v>
      </c>
      <c r="D2843" s="40">
        <v>0</v>
      </c>
      <c r="E2843" s="40">
        <v>0</v>
      </c>
      <c r="F2843" s="40">
        <v>0</v>
      </c>
      <c r="G2843" s="40">
        <v>0</v>
      </c>
      <c r="H2843" s="40">
        <v>0</v>
      </c>
      <c r="I2843" s="40">
        <v>0</v>
      </c>
      <c r="J2843" s="40">
        <v>0</v>
      </c>
      <c r="K2843" s="40">
        <v>0</v>
      </c>
      <c r="L2843" s="40">
        <v>0</v>
      </c>
      <c r="M2843" s="40">
        <v>0</v>
      </c>
      <c r="N2843" s="40">
        <v>0</v>
      </c>
      <c r="O2843" s="40">
        <v>0</v>
      </c>
      <c r="P2843" s="141">
        <f t="shared" si="203"/>
        <v>0</v>
      </c>
    </row>
    <row r="2844" spans="1:16" hidden="1" x14ac:dyDescent="0.25">
      <c r="A2844" s="255" t="str">
        <f>IF(B2844=1,A2811,"")</f>
        <v/>
      </c>
      <c r="B2844" s="39" t="str">
        <f t="shared" si="202"/>
        <v/>
      </c>
      <c r="C2844" s="137">
        <f>VLOOKUP($Y$42,CAD!$J$7:$K$31,2,0)</f>
        <v>0</v>
      </c>
      <c r="D2844" s="40">
        <v>0</v>
      </c>
      <c r="E2844" s="40">
        <v>0</v>
      </c>
      <c r="F2844" s="40">
        <v>0</v>
      </c>
      <c r="G2844" s="40">
        <v>0</v>
      </c>
      <c r="H2844" s="40">
        <v>0</v>
      </c>
      <c r="I2844" s="40">
        <v>0</v>
      </c>
      <c r="J2844" s="40">
        <v>0</v>
      </c>
      <c r="K2844" s="40">
        <v>0</v>
      </c>
      <c r="L2844" s="40">
        <v>0</v>
      </c>
      <c r="M2844" s="40">
        <v>0</v>
      </c>
      <c r="N2844" s="40">
        <v>0</v>
      </c>
      <c r="O2844" s="40">
        <v>0</v>
      </c>
      <c r="P2844" s="141">
        <f t="shared" si="203"/>
        <v>0</v>
      </c>
    </row>
    <row r="2845" spans="1:16" hidden="1" x14ac:dyDescent="0.25">
      <c r="A2845" s="255" t="str">
        <f>IF(B2845=1,A2811,"")</f>
        <v/>
      </c>
      <c r="B2845" s="39" t="str">
        <f t="shared" si="202"/>
        <v/>
      </c>
      <c r="C2845" s="137">
        <f>VLOOKUP($Y$43,CAD!$J$7:$K$31,2,0)</f>
        <v>0</v>
      </c>
      <c r="D2845" s="40">
        <v>0</v>
      </c>
      <c r="E2845" s="40">
        <v>0</v>
      </c>
      <c r="F2845" s="40">
        <v>0</v>
      </c>
      <c r="G2845" s="40">
        <v>0</v>
      </c>
      <c r="H2845" s="40">
        <v>0</v>
      </c>
      <c r="I2845" s="40">
        <v>0</v>
      </c>
      <c r="J2845" s="40">
        <v>0</v>
      </c>
      <c r="K2845" s="40">
        <v>0</v>
      </c>
      <c r="L2845" s="40">
        <v>0</v>
      </c>
      <c r="M2845" s="40">
        <v>0</v>
      </c>
      <c r="N2845" s="40">
        <v>0</v>
      </c>
      <c r="O2845" s="40">
        <v>0</v>
      </c>
      <c r="P2845" s="141">
        <f t="shared" si="203"/>
        <v>0</v>
      </c>
    </row>
    <row r="2846" spans="1:16" hidden="1" x14ac:dyDescent="0.25">
      <c r="A2846" s="255" t="str">
        <f>IF(B2846=1,A2811,"")</f>
        <v/>
      </c>
      <c r="B2846" s="39" t="str">
        <f t="shared" si="202"/>
        <v/>
      </c>
      <c r="C2846" s="137">
        <f>VLOOKUP($Y$44,CAD!$J$7:$K$31,2,0)</f>
        <v>0</v>
      </c>
      <c r="D2846" s="40">
        <v>0</v>
      </c>
      <c r="E2846" s="40">
        <v>0</v>
      </c>
      <c r="F2846" s="40">
        <v>0</v>
      </c>
      <c r="G2846" s="40">
        <v>0</v>
      </c>
      <c r="H2846" s="40">
        <v>0</v>
      </c>
      <c r="I2846" s="40">
        <v>0</v>
      </c>
      <c r="J2846" s="40">
        <v>0</v>
      </c>
      <c r="K2846" s="40">
        <v>0</v>
      </c>
      <c r="L2846" s="40">
        <v>0</v>
      </c>
      <c r="M2846" s="40">
        <v>0</v>
      </c>
      <c r="N2846" s="40">
        <v>0</v>
      </c>
      <c r="O2846" s="40">
        <v>0</v>
      </c>
      <c r="P2846" s="141">
        <f t="shared" si="203"/>
        <v>0</v>
      </c>
    </row>
    <row r="2847" spans="1:16" hidden="1" x14ac:dyDescent="0.25">
      <c r="A2847" s="255" t="str">
        <f>IF(B2847=1,A2811,"")</f>
        <v/>
      </c>
      <c r="B2847" s="39" t="str">
        <f t="shared" si="202"/>
        <v/>
      </c>
      <c r="C2847" s="137">
        <f>VLOOKUP($Y$45,CAD!$J$7:$K$31,2,0)</f>
        <v>0</v>
      </c>
      <c r="D2847" s="40">
        <v>0</v>
      </c>
      <c r="E2847" s="40">
        <v>0</v>
      </c>
      <c r="F2847" s="40">
        <v>0</v>
      </c>
      <c r="G2847" s="40">
        <v>0</v>
      </c>
      <c r="H2847" s="40">
        <v>0</v>
      </c>
      <c r="I2847" s="40">
        <v>0</v>
      </c>
      <c r="J2847" s="40">
        <v>0</v>
      </c>
      <c r="K2847" s="40">
        <v>0</v>
      </c>
      <c r="L2847" s="40">
        <v>0</v>
      </c>
      <c r="M2847" s="40">
        <v>0</v>
      </c>
      <c r="N2847" s="40">
        <v>0</v>
      </c>
      <c r="O2847" s="40">
        <v>0</v>
      </c>
      <c r="P2847" s="141">
        <f t="shared" si="203"/>
        <v>0</v>
      </c>
    </row>
    <row r="2848" spans="1:16" hidden="1" x14ac:dyDescent="0.25">
      <c r="A2848" s="255" t="str">
        <f>IF(B2848=1,A2811,"")</f>
        <v/>
      </c>
      <c r="B2848" s="39" t="str">
        <f t="shared" si="202"/>
        <v/>
      </c>
      <c r="C2848" s="137">
        <f>VLOOKUP($Y$46,CAD!$J$7:$K$31,2,0)</f>
        <v>0</v>
      </c>
      <c r="D2848" s="40">
        <v>0</v>
      </c>
      <c r="E2848" s="40">
        <v>0</v>
      </c>
      <c r="F2848" s="40">
        <v>0</v>
      </c>
      <c r="G2848" s="40">
        <v>0</v>
      </c>
      <c r="H2848" s="40">
        <v>0</v>
      </c>
      <c r="I2848" s="40">
        <v>0</v>
      </c>
      <c r="J2848" s="40">
        <v>0</v>
      </c>
      <c r="K2848" s="40">
        <v>0</v>
      </c>
      <c r="L2848" s="40">
        <v>0</v>
      </c>
      <c r="M2848" s="40">
        <v>0</v>
      </c>
      <c r="N2848" s="40">
        <v>0</v>
      </c>
      <c r="O2848" s="40">
        <v>0</v>
      </c>
      <c r="P2848" s="141">
        <f t="shared" si="203"/>
        <v>0</v>
      </c>
    </row>
    <row r="2849" spans="1:16" hidden="1" x14ac:dyDescent="0.25">
      <c r="A2849" s="255" t="str">
        <f>IF(B2849=1,A2811,"")</f>
        <v/>
      </c>
      <c r="B2849" s="39" t="str">
        <f t="shared" si="202"/>
        <v/>
      </c>
      <c r="C2849" s="137">
        <f>VLOOKUP($Y$47,CAD!$J$7:$K$31,2,0)</f>
        <v>0</v>
      </c>
      <c r="D2849" s="40">
        <v>0</v>
      </c>
      <c r="E2849" s="40">
        <v>0</v>
      </c>
      <c r="F2849" s="40">
        <v>0</v>
      </c>
      <c r="G2849" s="40">
        <v>0</v>
      </c>
      <c r="H2849" s="40">
        <v>0</v>
      </c>
      <c r="I2849" s="40">
        <v>0</v>
      </c>
      <c r="J2849" s="40">
        <v>0</v>
      </c>
      <c r="K2849" s="40">
        <v>0</v>
      </c>
      <c r="L2849" s="40">
        <v>0</v>
      </c>
      <c r="M2849" s="40">
        <v>0</v>
      </c>
      <c r="N2849" s="40">
        <v>0</v>
      </c>
      <c r="O2849" s="40">
        <v>0</v>
      </c>
      <c r="P2849" s="141">
        <f t="shared" si="203"/>
        <v>0</v>
      </c>
    </row>
    <row r="2850" spans="1:16" hidden="1" x14ac:dyDescent="0.25">
      <c r="A2850" s="255" t="str">
        <f>IF(B2850=1,A2811,"")</f>
        <v/>
      </c>
      <c r="B2850" s="39" t="str">
        <f t="shared" si="202"/>
        <v/>
      </c>
      <c r="C2850" s="137">
        <f>VLOOKUP($Y$48,CAD!$J$7:$K$31,2,0)</f>
        <v>0</v>
      </c>
      <c r="D2850" s="40">
        <v>0</v>
      </c>
      <c r="E2850" s="40">
        <v>0</v>
      </c>
      <c r="F2850" s="40">
        <v>0</v>
      </c>
      <c r="G2850" s="40">
        <v>0</v>
      </c>
      <c r="H2850" s="40">
        <v>0</v>
      </c>
      <c r="I2850" s="40">
        <v>0</v>
      </c>
      <c r="J2850" s="40">
        <v>0</v>
      </c>
      <c r="K2850" s="40">
        <v>0</v>
      </c>
      <c r="L2850" s="40">
        <v>0</v>
      </c>
      <c r="M2850" s="40">
        <v>0</v>
      </c>
      <c r="N2850" s="40">
        <v>0</v>
      </c>
      <c r="O2850" s="40">
        <v>0</v>
      </c>
      <c r="P2850" s="141">
        <f t="shared" si="203"/>
        <v>0</v>
      </c>
    </row>
    <row r="2851" spans="1:16" hidden="1" x14ac:dyDescent="0.25">
      <c r="A2851" s="255" t="str">
        <f>IF(B2851=1,A2811,"")</f>
        <v/>
      </c>
      <c r="B2851" s="39" t="str">
        <f t="shared" si="202"/>
        <v/>
      </c>
      <c r="C2851" s="137">
        <f>VLOOKUP($Y$49,CAD!$J$7:$K$31,2,0)</f>
        <v>0</v>
      </c>
      <c r="D2851" s="40">
        <v>0</v>
      </c>
      <c r="E2851" s="40">
        <v>0</v>
      </c>
      <c r="F2851" s="40">
        <v>0</v>
      </c>
      <c r="G2851" s="40">
        <v>0</v>
      </c>
      <c r="H2851" s="40">
        <v>0</v>
      </c>
      <c r="I2851" s="40">
        <v>0</v>
      </c>
      <c r="J2851" s="40">
        <v>0</v>
      </c>
      <c r="K2851" s="40">
        <v>0</v>
      </c>
      <c r="L2851" s="40">
        <v>0</v>
      </c>
      <c r="M2851" s="40">
        <v>0</v>
      </c>
      <c r="N2851" s="40">
        <v>0</v>
      </c>
      <c r="O2851" s="40">
        <v>0</v>
      </c>
      <c r="P2851" s="141">
        <f t="shared" si="203"/>
        <v>0</v>
      </c>
    </row>
    <row r="2852" spans="1:16" hidden="1" x14ac:dyDescent="0.25">
      <c r="A2852" s="255" t="str">
        <f>IF(B2852=1,A2811,"")</f>
        <v/>
      </c>
      <c r="B2852" s="39" t="str">
        <f t="shared" si="202"/>
        <v/>
      </c>
      <c r="C2852" s="137">
        <f>VLOOKUP($Y$50,CAD!$J$7:$K$31,2,0)</f>
        <v>0</v>
      </c>
      <c r="D2852" s="40">
        <v>0</v>
      </c>
      <c r="E2852" s="40">
        <v>0</v>
      </c>
      <c r="F2852" s="40">
        <v>0</v>
      </c>
      <c r="G2852" s="40">
        <v>0</v>
      </c>
      <c r="H2852" s="40">
        <v>0</v>
      </c>
      <c r="I2852" s="40">
        <v>0</v>
      </c>
      <c r="J2852" s="40">
        <v>0</v>
      </c>
      <c r="K2852" s="40">
        <v>0</v>
      </c>
      <c r="L2852" s="40">
        <v>0</v>
      </c>
      <c r="M2852" s="40">
        <v>0</v>
      </c>
      <c r="N2852" s="40">
        <v>0</v>
      </c>
      <c r="O2852" s="40">
        <v>0</v>
      </c>
      <c r="P2852" s="141">
        <f t="shared" si="203"/>
        <v>0</v>
      </c>
    </row>
    <row r="2853" spans="1:16" hidden="1" x14ac:dyDescent="0.25">
      <c r="A2853" s="255" t="str">
        <f>IF(B2853=1,A2811,"")</f>
        <v/>
      </c>
      <c r="B2853" s="39" t="str">
        <f t="shared" si="202"/>
        <v/>
      </c>
      <c r="C2853" s="137">
        <f>VLOOKUP($Y$51,CAD!$J$7:$K$31,2,0)</f>
        <v>0</v>
      </c>
      <c r="D2853" s="40">
        <v>0</v>
      </c>
      <c r="E2853" s="40">
        <v>0</v>
      </c>
      <c r="F2853" s="40">
        <v>0</v>
      </c>
      <c r="G2853" s="40">
        <v>0</v>
      </c>
      <c r="H2853" s="40">
        <v>0</v>
      </c>
      <c r="I2853" s="40">
        <v>0</v>
      </c>
      <c r="J2853" s="40">
        <v>0</v>
      </c>
      <c r="K2853" s="40">
        <v>0</v>
      </c>
      <c r="L2853" s="40">
        <v>0</v>
      </c>
      <c r="M2853" s="40">
        <v>0</v>
      </c>
      <c r="N2853" s="40">
        <v>0</v>
      </c>
      <c r="O2853" s="40">
        <v>0</v>
      </c>
      <c r="P2853" s="141">
        <f t="shared" si="203"/>
        <v>0</v>
      </c>
    </row>
    <row r="2854" spans="1:16" hidden="1" x14ac:dyDescent="0.25">
      <c r="A2854" s="255" t="str">
        <f>IF(B2854=1,A2811,"")</f>
        <v/>
      </c>
      <c r="B2854" s="39" t="str">
        <f t="shared" si="202"/>
        <v/>
      </c>
      <c r="C2854" s="137">
        <f>VLOOKUP($Y$52,CAD!$J$7:$K$31,2,0)</f>
        <v>0</v>
      </c>
      <c r="D2854" s="40">
        <v>0</v>
      </c>
      <c r="E2854" s="40">
        <v>0</v>
      </c>
      <c r="F2854" s="40">
        <v>0</v>
      </c>
      <c r="G2854" s="40">
        <v>0</v>
      </c>
      <c r="H2854" s="40">
        <v>0</v>
      </c>
      <c r="I2854" s="40">
        <v>0</v>
      </c>
      <c r="J2854" s="40">
        <v>0</v>
      </c>
      <c r="K2854" s="40">
        <v>0</v>
      </c>
      <c r="L2854" s="40">
        <v>0</v>
      </c>
      <c r="M2854" s="40">
        <v>0</v>
      </c>
      <c r="N2854" s="40">
        <v>0</v>
      </c>
      <c r="O2854" s="40">
        <v>0</v>
      </c>
      <c r="P2854" s="141">
        <f t="shared" si="203"/>
        <v>0</v>
      </c>
    </row>
    <row r="2855" spans="1:16" hidden="1" x14ac:dyDescent="0.25">
      <c r="A2855" s="255" t="str">
        <f>IF(B2855=1,A2811,"")</f>
        <v/>
      </c>
      <c r="B2855" s="39" t="str">
        <f t="shared" si="202"/>
        <v/>
      </c>
      <c r="C2855" s="137">
        <f>VLOOKUP($Y$53,CAD!$J$7:$K$31,2,0)</f>
        <v>0</v>
      </c>
      <c r="D2855" s="40">
        <v>0</v>
      </c>
      <c r="E2855" s="40">
        <v>0</v>
      </c>
      <c r="F2855" s="40">
        <v>0</v>
      </c>
      <c r="G2855" s="40">
        <v>0</v>
      </c>
      <c r="H2855" s="40">
        <v>0</v>
      </c>
      <c r="I2855" s="40">
        <v>0</v>
      </c>
      <c r="J2855" s="40">
        <v>0</v>
      </c>
      <c r="K2855" s="40">
        <v>0</v>
      </c>
      <c r="L2855" s="40">
        <v>0</v>
      </c>
      <c r="M2855" s="40">
        <v>0</v>
      </c>
      <c r="N2855" s="40">
        <v>0</v>
      </c>
      <c r="O2855" s="40">
        <v>0</v>
      </c>
      <c r="P2855" s="141">
        <f t="shared" si="203"/>
        <v>0</v>
      </c>
    </row>
    <row r="2856" spans="1:16" hidden="1" x14ac:dyDescent="0.25">
      <c r="A2856" s="255" t="str">
        <f>IF(B2856=1,A2811,"")</f>
        <v/>
      </c>
      <c r="B2856" s="39" t="str">
        <f t="shared" si="202"/>
        <v/>
      </c>
      <c r="C2856" s="137">
        <f>VLOOKUP($Y$54,CAD!$J$7:$K$31,2,0)</f>
        <v>0</v>
      </c>
      <c r="D2856" s="40">
        <v>0</v>
      </c>
      <c r="E2856" s="40">
        <v>0</v>
      </c>
      <c r="F2856" s="40">
        <v>0</v>
      </c>
      <c r="G2856" s="40">
        <v>0</v>
      </c>
      <c r="H2856" s="40">
        <v>0</v>
      </c>
      <c r="I2856" s="40">
        <v>0</v>
      </c>
      <c r="J2856" s="40">
        <v>0</v>
      </c>
      <c r="K2856" s="40">
        <v>0</v>
      </c>
      <c r="L2856" s="40">
        <v>0</v>
      </c>
      <c r="M2856" s="40">
        <v>0</v>
      </c>
      <c r="N2856" s="40">
        <v>0</v>
      </c>
      <c r="O2856" s="40">
        <v>0</v>
      </c>
      <c r="P2856" s="141">
        <f t="shared" si="203"/>
        <v>0</v>
      </c>
    </row>
    <row r="2857" spans="1:16" hidden="1" x14ac:dyDescent="0.25">
      <c r="A2857" s="255" t="str">
        <f>IF(B2857=1,A2811,"")</f>
        <v/>
      </c>
      <c r="B2857" s="39" t="str">
        <f t="shared" si="202"/>
        <v/>
      </c>
      <c r="C2857" s="137">
        <f>VLOOKUP($Y$55,CAD!$J$7:$K$31,2,0)</f>
        <v>0</v>
      </c>
      <c r="D2857" s="40">
        <v>0</v>
      </c>
      <c r="E2857" s="40">
        <v>0</v>
      </c>
      <c r="F2857" s="40">
        <v>0</v>
      </c>
      <c r="G2857" s="40">
        <v>0</v>
      </c>
      <c r="H2857" s="40">
        <v>0</v>
      </c>
      <c r="I2857" s="40">
        <v>0</v>
      </c>
      <c r="J2857" s="40">
        <v>0</v>
      </c>
      <c r="K2857" s="40">
        <v>0</v>
      </c>
      <c r="L2857" s="40">
        <v>0</v>
      </c>
      <c r="M2857" s="40">
        <v>0</v>
      </c>
      <c r="N2857" s="40">
        <v>0</v>
      </c>
      <c r="O2857" s="40">
        <v>0</v>
      </c>
      <c r="P2857" s="141">
        <f t="shared" si="203"/>
        <v>0</v>
      </c>
    </row>
    <row r="2858" spans="1:16" hidden="1" x14ac:dyDescent="0.25">
      <c r="A2858" s="255" t="str">
        <f>IF(B2858=1,A2811,"")</f>
        <v/>
      </c>
      <c r="B2858" s="39" t="str">
        <f t="shared" si="202"/>
        <v/>
      </c>
      <c r="C2858" s="137">
        <f>VLOOKUP($Y$56,CAD!$J$7:$K$31,2,0)</f>
        <v>0</v>
      </c>
      <c r="D2858" s="40">
        <v>0</v>
      </c>
      <c r="E2858" s="40">
        <v>0</v>
      </c>
      <c r="F2858" s="40">
        <v>0</v>
      </c>
      <c r="G2858" s="40">
        <v>0</v>
      </c>
      <c r="H2858" s="40">
        <v>0</v>
      </c>
      <c r="I2858" s="40">
        <v>0</v>
      </c>
      <c r="J2858" s="40">
        <v>0</v>
      </c>
      <c r="K2858" s="40">
        <v>0</v>
      </c>
      <c r="L2858" s="40">
        <v>0</v>
      </c>
      <c r="M2858" s="40">
        <v>0</v>
      </c>
      <c r="N2858" s="40">
        <v>0</v>
      </c>
      <c r="O2858" s="40">
        <v>0</v>
      </c>
      <c r="P2858" s="141">
        <f t="shared" si="203"/>
        <v>0</v>
      </c>
    </row>
    <row r="2859" spans="1:16" hidden="1" x14ac:dyDescent="0.25">
      <c r="A2859" s="255" t="str">
        <f>IF(B2859=1,A2811,"")</f>
        <v/>
      </c>
      <c r="B2859" s="39" t="str">
        <f t="shared" si="202"/>
        <v/>
      </c>
      <c r="C2859" s="137">
        <f>VLOOKUP($Y$57,CAD!$J$7:$K$31,2,0)</f>
        <v>0</v>
      </c>
      <c r="D2859" s="40">
        <v>0</v>
      </c>
      <c r="E2859" s="40">
        <v>0</v>
      </c>
      <c r="F2859" s="40">
        <v>0</v>
      </c>
      <c r="G2859" s="40">
        <v>0</v>
      </c>
      <c r="H2859" s="40">
        <v>0</v>
      </c>
      <c r="I2859" s="40">
        <v>0</v>
      </c>
      <c r="J2859" s="40">
        <v>0</v>
      </c>
      <c r="K2859" s="40">
        <v>0</v>
      </c>
      <c r="L2859" s="40">
        <v>0</v>
      </c>
      <c r="M2859" s="40">
        <v>0</v>
      </c>
      <c r="N2859" s="40">
        <v>0</v>
      </c>
      <c r="O2859" s="40">
        <v>0</v>
      </c>
      <c r="P2859" s="141">
        <f t="shared" si="203"/>
        <v>0</v>
      </c>
    </row>
    <row r="2860" spans="1:16" hidden="1" x14ac:dyDescent="0.25">
      <c r="A2860" s="255" t="str">
        <f>IF(B2860=1,A2811,"")</f>
        <v/>
      </c>
      <c r="B2860" s="39" t="str">
        <f t="shared" si="202"/>
        <v/>
      </c>
      <c r="C2860" s="137">
        <f>VLOOKUP($Y$58,CAD!$J$7:$K$31,2,0)</f>
        <v>0</v>
      </c>
      <c r="D2860" s="40">
        <v>0</v>
      </c>
      <c r="E2860" s="40">
        <v>0</v>
      </c>
      <c r="F2860" s="40">
        <v>0</v>
      </c>
      <c r="G2860" s="40">
        <v>0</v>
      </c>
      <c r="H2860" s="40">
        <v>0</v>
      </c>
      <c r="I2860" s="40">
        <v>0</v>
      </c>
      <c r="J2860" s="40">
        <v>0</v>
      </c>
      <c r="K2860" s="40">
        <v>0</v>
      </c>
      <c r="L2860" s="40">
        <v>0</v>
      </c>
      <c r="M2860" s="40">
        <v>0</v>
      </c>
      <c r="N2860" s="40">
        <v>0</v>
      </c>
      <c r="O2860" s="40">
        <v>0</v>
      </c>
      <c r="P2860" s="141">
        <f t="shared" si="203"/>
        <v>0</v>
      </c>
    </row>
    <row r="2861" spans="1:16" hidden="1" x14ac:dyDescent="0.25">
      <c r="A2861" s="255" t="str">
        <f>IF(B2861=1,A2811,"")</f>
        <v/>
      </c>
      <c r="B2861" s="39" t="str">
        <f t="shared" si="202"/>
        <v/>
      </c>
      <c r="C2861" s="137">
        <f>VLOOKUP($Y$59,CAD!$J$7:$K$31,2,0)</f>
        <v>0</v>
      </c>
      <c r="D2861" s="40">
        <v>0</v>
      </c>
      <c r="E2861" s="40">
        <v>0</v>
      </c>
      <c r="F2861" s="40">
        <v>0</v>
      </c>
      <c r="G2861" s="40">
        <v>0</v>
      </c>
      <c r="H2861" s="40">
        <v>0</v>
      </c>
      <c r="I2861" s="40">
        <v>0</v>
      </c>
      <c r="J2861" s="40">
        <v>0</v>
      </c>
      <c r="K2861" s="40">
        <v>0</v>
      </c>
      <c r="L2861" s="40">
        <v>0</v>
      </c>
      <c r="M2861" s="40">
        <v>0</v>
      </c>
      <c r="N2861" s="40">
        <v>0</v>
      </c>
      <c r="O2861" s="40">
        <v>0</v>
      </c>
      <c r="P2861" s="141">
        <f t="shared" si="203"/>
        <v>0</v>
      </c>
    </row>
    <row r="2862" spans="1:16" hidden="1" x14ac:dyDescent="0.25">
      <c r="A2862" s="255">
        <f>A2809</f>
        <v>2070</v>
      </c>
    </row>
    <row r="2863" spans="1:16" hidden="1" x14ac:dyDescent="0.25">
      <c r="A2863" s="255">
        <f>A2809</f>
        <v>2070</v>
      </c>
      <c r="C2863" s="63" t="s">
        <v>204</v>
      </c>
      <c r="D2863" s="34">
        <f>D2809-D2811</f>
        <v>0</v>
      </c>
      <c r="E2863" s="34">
        <f t="shared" ref="E2863:P2863" si="204">E2809-E2811</f>
        <v>0</v>
      </c>
      <c r="F2863" s="34">
        <f t="shared" si="204"/>
        <v>0</v>
      </c>
      <c r="G2863" s="34">
        <f t="shared" si="204"/>
        <v>0</v>
      </c>
      <c r="H2863" s="34">
        <f t="shared" si="204"/>
        <v>0</v>
      </c>
      <c r="I2863" s="34">
        <f t="shared" si="204"/>
        <v>0</v>
      </c>
      <c r="J2863" s="34">
        <f t="shared" si="204"/>
        <v>0</v>
      </c>
      <c r="K2863" s="34">
        <f t="shared" si="204"/>
        <v>0</v>
      </c>
      <c r="L2863" s="34">
        <f t="shared" si="204"/>
        <v>0</v>
      </c>
      <c r="M2863" s="34">
        <f t="shared" si="204"/>
        <v>0</v>
      </c>
      <c r="N2863" s="34">
        <f t="shared" si="204"/>
        <v>0</v>
      </c>
      <c r="O2863" s="34">
        <f t="shared" si="204"/>
        <v>0</v>
      </c>
      <c r="P2863" s="34">
        <f t="shared" si="204"/>
        <v>0</v>
      </c>
    </row>
  </sheetData>
  <sheetProtection password="9BAF" sheet="1" objects="1" scenarios="1" selectLockedCells="1" sort="0" autoFilter="0"/>
  <conditionalFormatting sqref="F12:K12 E12:E61">
    <cfRule type="cellIs" dxfId="367" priority="581" operator="equal">
      <formula>0</formula>
    </cfRule>
  </conditionalFormatting>
  <conditionalFormatting sqref="D12:P61">
    <cfRule type="cellIs" dxfId="366" priority="580" operator="equal">
      <formula>0</formula>
    </cfRule>
  </conditionalFormatting>
  <conditionalFormatting sqref="D63:P63">
    <cfRule type="cellIs" dxfId="365" priority="578" operator="greaterThan">
      <formula>0</formula>
    </cfRule>
    <cfRule type="cellIs" dxfId="364" priority="579" operator="lessThan">
      <formula>0</formula>
    </cfRule>
  </conditionalFormatting>
  <conditionalFormatting sqref="F68:K77 E68:E117">
    <cfRule type="cellIs" dxfId="363" priority="302" operator="equal">
      <formula>0</formula>
    </cfRule>
  </conditionalFormatting>
  <conditionalFormatting sqref="D68:P117">
    <cfRule type="cellIs" dxfId="362" priority="301" operator="equal">
      <formula>0</formula>
    </cfRule>
  </conditionalFormatting>
  <conditionalFormatting sqref="E124:E173 F124:K124">
    <cfRule type="cellIs" dxfId="361" priority="298" operator="equal">
      <formula>0</formula>
    </cfRule>
  </conditionalFormatting>
  <conditionalFormatting sqref="D124:P173">
    <cfRule type="cellIs" dxfId="360" priority="297" operator="equal">
      <formula>0</formula>
    </cfRule>
  </conditionalFormatting>
  <conditionalFormatting sqref="E180:E229 F180:K180">
    <cfRule type="cellIs" dxfId="359" priority="294" operator="equal">
      <formula>0</formula>
    </cfRule>
  </conditionalFormatting>
  <conditionalFormatting sqref="D180:P229">
    <cfRule type="cellIs" dxfId="358" priority="293" operator="equal">
      <formula>0</formula>
    </cfRule>
  </conditionalFormatting>
  <conditionalFormatting sqref="E236:E285 F236:K236">
    <cfRule type="cellIs" dxfId="357" priority="290" operator="equal">
      <formula>0</formula>
    </cfRule>
  </conditionalFormatting>
  <conditionalFormatting sqref="D236:P285">
    <cfRule type="cellIs" dxfId="356" priority="289" operator="equal">
      <formula>0</formula>
    </cfRule>
  </conditionalFormatting>
  <conditionalFormatting sqref="E292:E341 F292:K292">
    <cfRule type="cellIs" dxfId="355" priority="286" operator="equal">
      <formula>0</formula>
    </cfRule>
  </conditionalFormatting>
  <conditionalFormatting sqref="D292:P341">
    <cfRule type="cellIs" dxfId="354" priority="285" operator="equal">
      <formula>0</formula>
    </cfRule>
  </conditionalFormatting>
  <conditionalFormatting sqref="E348:E397 F348:K348">
    <cfRule type="cellIs" dxfId="353" priority="282" operator="equal">
      <formula>0</formula>
    </cfRule>
  </conditionalFormatting>
  <conditionalFormatting sqref="D348:P397">
    <cfRule type="cellIs" dxfId="352" priority="281" operator="equal">
      <formula>0</formula>
    </cfRule>
  </conditionalFormatting>
  <conditionalFormatting sqref="E404:E453 F404:K404">
    <cfRule type="cellIs" dxfId="351" priority="278" operator="equal">
      <formula>0</formula>
    </cfRule>
  </conditionalFormatting>
  <conditionalFormatting sqref="D404:P453">
    <cfRule type="cellIs" dxfId="350" priority="277" operator="equal">
      <formula>0</formula>
    </cfRule>
  </conditionalFormatting>
  <conditionalFormatting sqref="E460:E509 F460:K460">
    <cfRule type="cellIs" dxfId="349" priority="274" operator="equal">
      <formula>0</formula>
    </cfRule>
  </conditionalFormatting>
  <conditionalFormatting sqref="D460:P509">
    <cfRule type="cellIs" dxfId="348" priority="273" operator="equal">
      <formula>0</formula>
    </cfRule>
  </conditionalFormatting>
  <conditionalFormatting sqref="E516:E565 F516:K516">
    <cfRule type="cellIs" dxfId="347" priority="270" operator="equal">
      <formula>0</formula>
    </cfRule>
  </conditionalFormatting>
  <conditionalFormatting sqref="D516:P565">
    <cfRule type="cellIs" dxfId="346" priority="269" operator="equal">
      <formula>0</formula>
    </cfRule>
  </conditionalFormatting>
  <conditionalFormatting sqref="E572:E621 F572:K572">
    <cfRule type="cellIs" dxfId="345" priority="266" operator="equal">
      <formula>0</formula>
    </cfRule>
  </conditionalFormatting>
  <conditionalFormatting sqref="D572:P621">
    <cfRule type="cellIs" dxfId="344" priority="265" operator="equal">
      <formula>0</formula>
    </cfRule>
  </conditionalFormatting>
  <conditionalFormatting sqref="E628:E677 F628:K628">
    <cfRule type="cellIs" dxfId="343" priority="262" operator="equal">
      <formula>0</formula>
    </cfRule>
  </conditionalFormatting>
  <conditionalFormatting sqref="D628:P677">
    <cfRule type="cellIs" dxfId="342" priority="261" operator="equal">
      <formula>0</formula>
    </cfRule>
  </conditionalFormatting>
  <conditionalFormatting sqref="E684:E733 F684:K684">
    <cfRule type="cellIs" dxfId="341" priority="258" operator="equal">
      <formula>0</formula>
    </cfRule>
  </conditionalFormatting>
  <conditionalFormatting sqref="D684:P733">
    <cfRule type="cellIs" dxfId="340" priority="257" operator="equal">
      <formula>0</formula>
    </cfRule>
  </conditionalFormatting>
  <conditionalFormatting sqref="E740:E789 F740:K740">
    <cfRule type="cellIs" dxfId="339" priority="254" operator="equal">
      <formula>0</formula>
    </cfRule>
  </conditionalFormatting>
  <conditionalFormatting sqref="D740:P789">
    <cfRule type="cellIs" dxfId="338" priority="253" operator="equal">
      <formula>0</formula>
    </cfRule>
  </conditionalFormatting>
  <conditionalFormatting sqref="E796:E845 F796:K796">
    <cfRule type="cellIs" dxfId="337" priority="250" operator="equal">
      <formula>0</formula>
    </cfRule>
  </conditionalFormatting>
  <conditionalFormatting sqref="D796:P845">
    <cfRule type="cellIs" dxfId="336" priority="249" operator="equal">
      <formula>0</formula>
    </cfRule>
  </conditionalFormatting>
  <conditionalFormatting sqref="E852:E901 F852:K852">
    <cfRule type="cellIs" dxfId="335" priority="246" operator="equal">
      <formula>0</formula>
    </cfRule>
  </conditionalFormatting>
  <conditionalFormatting sqref="D852:P901">
    <cfRule type="cellIs" dxfId="334" priority="245" operator="equal">
      <formula>0</formula>
    </cfRule>
  </conditionalFormatting>
  <conditionalFormatting sqref="E908:E957 F908:K908">
    <cfRule type="cellIs" dxfId="333" priority="242" operator="equal">
      <formula>0</formula>
    </cfRule>
  </conditionalFormatting>
  <conditionalFormatting sqref="D908:P957">
    <cfRule type="cellIs" dxfId="332" priority="241" operator="equal">
      <formula>0</formula>
    </cfRule>
  </conditionalFormatting>
  <conditionalFormatting sqref="E964:E1013 F964:K964">
    <cfRule type="cellIs" dxfId="331" priority="238" operator="equal">
      <formula>0</formula>
    </cfRule>
  </conditionalFormatting>
  <conditionalFormatting sqref="D964:P1013">
    <cfRule type="cellIs" dxfId="330" priority="237" operator="equal">
      <formula>0</formula>
    </cfRule>
  </conditionalFormatting>
  <conditionalFormatting sqref="E1020:E1069 F1020:K1020">
    <cfRule type="cellIs" dxfId="329" priority="234" operator="equal">
      <formula>0</formula>
    </cfRule>
  </conditionalFormatting>
  <conditionalFormatting sqref="D1020:P1069">
    <cfRule type="cellIs" dxfId="328" priority="233" operator="equal">
      <formula>0</formula>
    </cfRule>
  </conditionalFormatting>
  <conditionalFormatting sqref="E1076:E1125 F1076:K1076">
    <cfRule type="cellIs" dxfId="327" priority="230" operator="equal">
      <formula>0</formula>
    </cfRule>
  </conditionalFormatting>
  <conditionalFormatting sqref="D1076:P1125">
    <cfRule type="cellIs" dxfId="326" priority="229" operator="equal">
      <formula>0</formula>
    </cfRule>
  </conditionalFormatting>
  <conditionalFormatting sqref="E1132:E1181 F1132:K1132">
    <cfRule type="cellIs" dxfId="325" priority="226" operator="equal">
      <formula>0</formula>
    </cfRule>
  </conditionalFormatting>
  <conditionalFormatting sqref="D1132:P1181">
    <cfRule type="cellIs" dxfId="324" priority="225" operator="equal">
      <formula>0</formula>
    </cfRule>
  </conditionalFormatting>
  <conditionalFormatting sqref="E1188:E1237 F1188:K1188">
    <cfRule type="cellIs" dxfId="323" priority="222" operator="equal">
      <formula>0</formula>
    </cfRule>
  </conditionalFormatting>
  <conditionalFormatting sqref="D1188:P1237">
    <cfRule type="cellIs" dxfId="322" priority="221" operator="equal">
      <formula>0</formula>
    </cfRule>
  </conditionalFormatting>
  <conditionalFormatting sqref="E1244:E1293 F1244:K1244">
    <cfRule type="cellIs" dxfId="321" priority="218" operator="equal">
      <formula>0</formula>
    </cfRule>
  </conditionalFormatting>
  <conditionalFormatting sqref="D1244:P1293">
    <cfRule type="cellIs" dxfId="320" priority="217" operator="equal">
      <formula>0</formula>
    </cfRule>
  </conditionalFormatting>
  <conditionalFormatting sqref="E1300:E1349 F1300:K1300">
    <cfRule type="cellIs" dxfId="319" priority="214" operator="equal">
      <formula>0</formula>
    </cfRule>
  </conditionalFormatting>
  <conditionalFormatting sqref="D1300:P1349">
    <cfRule type="cellIs" dxfId="318" priority="213" operator="equal">
      <formula>0</formula>
    </cfRule>
  </conditionalFormatting>
  <conditionalFormatting sqref="E1356:E1405 F1356:K1356">
    <cfRule type="cellIs" dxfId="317" priority="210" operator="equal">
      <formula>0</formula>
    </cfRule>
  </conditionalFormatting>
  <conditionalFormatting sqref="D1356:P1405">
    <cfRule type="cellIs" dxfId="316" priority="209" operator="equal">
      <formula>0</formula>
    </cfRule>
  </conditionalFormatting>
  <conditionalFormatting sqref="E1412:E1461 F1412:K1412">
    <cfRule type="cellIs" dxfId="315" priority="206" operator="equal">
      <formula>0</formula>
    </cfRule>
  </conditionalFormatting>
  <conditionalFormatting sqref="D1412:P1461">
    <cfRule type="cellIs" dxfId="314" priority="205" operator="equal">
      <formula>0</formula>
    </cfRule>
  </conditionalFormatting>
  <conditionalFormatting sqref="E1468:E1517 F1468:K1468">
    <cfRule type="cellIs" dxfId="313" priority="202" operator="equal">
      <formula>0</formula>
    </cfRule>
  </conditionalFormatting>
  <conditionalFormatting sqref="D1468:P1517">
    <cfRule type="cellIs" dxfId="312" priority="201" operator="equal">
      <formula>0</formula>
    </cfRule>
  </conditionalFormatting>
  <conditionalFormatting sqref="E1524:E1573 F1524:K1524">
    <cfRule type="cellIs" dxfId="311" priority="198" operator="equal">
      <formula>0</formula>
    </cfRule>
  </conditionalFormatting>
  <conditionalFormatting sqref="D1524:P1573">
    <cfRule type="cellIs" dxfId="310" priority="197" operator="equal">
      <formula>0</formula>
    </cfRule>
  </conditionalFormatting>
  <conditionalFormatting sqref="E1580:E1629 F1580:K1580">
    <cfRule type="cellIs" dxfId="309" priority="194" operator="equal">
      <formula>0</formula>
    </cfRule>
  </conditionalFormatting>
  <conditionalFormatting sqref="D1580:P1629">
    <cfRule type="cellIs" dxfId="308" priority="193" operator="equal">
      <formula>0</formula>
    </cfRule>
  </conditionalFormatting>
  <conditionalFormatting sqref="E1636:E1685 F1636:K1636">
    <cfRule type="cellIs" dxfId="307" priority="190" operator="equal">
      <formula>0</formula>
    </cfRule>
  </conditionalFormatting>
  <conditionalFormatting sqref="D1636:P1685">
    <cfRule type="cellIs" dxfId="306" priority="189" operator="equal">
      <formula>0</formula>
    </cfRule>
  </conditionalFormatting>
  <conditionalFormatting sqref="E1692:E1741 F1692:K1692">
    <cfRule type="cellIs" dxfId="305" priority="186" operator="equal">
      <formula>0</formula>
    </cfRule>
  </conditionalFormatting>
  <conditionalFormatting sqref="D1692:P1741">
    <cfRule type="cellIs" dxfId="304" priority="185" operator="equal">
      <formula>0</formula>
    </cfRule>
  </conditionalFormatting>
  <conditionalFormatting sqref="E1748:E1797 F1748:K1748">
    <cfRule type="cellIs" dxfId="303" priority="182" operator="equal">
      <formula>0</formula>
    </cfRule>
  </conditionalFormatting>
  <conditionalFormatting sqref="D1748:P1797">
    <cfRule type="cellIs" dxfId="302" priority="181" operator="equal">
      <formula>0</formula>
    </cfRule>
  </conditionalFormatting>
  <conditionalFormatting sqref="E1804:E1853 F1804:K1804">
    <cfRule type="cellIs" dxfId="301" priority="178" operator="equal">
      <formula>0</formula>
    </cfRule>
  </conditionalFormatting>
  <conditionalFormatting sqref="D1804:P1853">
    <cfRule type="cellIs" dxfId="300" priority="177" operator="equal">
      <formula>0</formula>
    </cfRule>
  </conditionalFormatting>
  <conditionalFormatting sqref="E1860:E1909 F1860:K1860">
    <cfRule type="cellIs" dxfId="299" priority="174" operator="equal">
      <formula>0</formula>
    </cfRule>
  </conditionalFormatting>
  <conditionalFormatting sqref="D1860:P1909">
    <cfRule type="cellIs" dxfId="298" priority="173" operator="equal">
      <formula>0</formula>
    </cfRule>
  </conditionalFormatting>
  <conditionalFormatting sqref="E1916:E1965 F1916:K1916">
    <cfRule type="cellIs" dxfId="297" priority="170" operator="equal">
      <formula>0</formula>
    </cfRule>
  </conditionalFormatting>
  <conditionalFormatting sqref="D1916:P1965">
    <cfRule type="cellIs" dxfId="296" priority="169" operator="equal">
      <formula>0</formula>
    </cfRule>
  </conditionalFormatting>
  <conditionalFormatting sqref="E1972:E2021 F1972:K1972">
    <cfRule type="cellIs" dxfId="295" priority="166" operator="equal">
      <formula>0</formula>
    </cfRule>
  </conditionalFormatting>
  <conditionalFormatting sqref="D1972:P2021">
    <cfRule type="cellIs" dxfId="294" priority="165" operator="equal">
      <formula>0</formula>
    </cfRule>
  </conditionalFormatting>
  <conditionalFormatting sqref="E2028:E2077 F2028:K2028">
    <cfRule type="cellIs" dxfId="293" priority="162" operator="equal">
      <formula>0</formula>
    </cfRule>
  </conditionalFormatting>
  <conditionalFormatting sqref="D2028:P2077">
    <cfRule type="cellIs" dxfId="292" priority="161" operator="equal">
      <formula>0</formula>
    </cfRule>
  </conditionalFormatting>
  <conditionalFormatting sqref="E2084:E2133 F2084:K2084">
    <cfRule type="cellIs" dxfId="291" priority="158" operator="equal">
      <formula>0</formula>
    </cfRule>
  </conditionalFormatting>
  <conditionalFormatting sqref="D2084:P2133">
    <cfRule type="cellIs" dxfId="290" priority="157" operator="equal">
      <formula>0</formula>
    </cfRule>
  </conditionalFormatting>
  <conditionalFormatting sqref="E2140:E2189 F2140:K2140">
    <cfRule type="cellIs" dxfId="289" priority="154" operator="equal">
      <formula>0</formula>
    </cfRule>
  </conditionalFormatting>
  <conditionalFormatting sqref="D2140:P2189">
    <cfRule type="cellIs" dxfId="288" priority="153" operator="equal">
      <formula>0</formula>
    </cfRule>
  </conditionalFormatting>
  <conditionalFormatting sqref="E2196:E2245 F2196:K2196">
    <cfRule type="cellIs" dxfId="287" priority="150" operator="equal">
      <formula>0</formula>
    </cfRule>
  </conditionalFormatting>
  <conditionalFormatting sqref="D2196:P2245">
    <cfRule type="cellIs" dxfId="286" priority="149" operator="equal">
      <formula>0</formula>
    </cfRule>
  </conditionalFormatting>
  <conditionalFormatting sqref="E2252:E2301 F2252:K2252">
    <cfRule type="cellIs" dxfId="285" priority="146" operator="equal">
      <formula>0</formula>
    </cfRule>
  </conditionalFormatting>
  <conditionalFormatting sqref="D2252:P2301">
    <cfRule type="cellIs" dxfId="284" priority="145" operator="equal">
      <formula>0</formula>
    </cfRule>
  </conditionalFormatting>
  <conditionalFormatting sqref="E2308:E2357 F2308:K2308">
    <cfRule type="cellIs" dxfId="283" priority="142" operator="equal">
      <formula>0</formula>
    </cfRule>
  </conditionalFormatting>
  <conditionalFormatting sqref="D2308:P2357">
    <cfRule type="cellIs" dxfId="282" priority="141" operator="equal">
      <formula>0</formula>
    </cfRule>
  </conditionalFormatting>
  <conditionalFormatting sqref="E2364:E2413 F2364:K2364">
    <cfRule type="cellIs" dxfId="281" priority="138" operator="equal">
      <formula>0</formula>
    </cfRule>
  </conditionalFormatting>
  <conditionalFormatting sqref="D2364:P2413">
    <cfRule type="cellIs" dxfId="280" priority="137" operator="equal">
      <formula>0</formula>
    </cfRule>
  </conditionalFormatting>
  <conditionalFormatting sqref="E2420:E2469 F2420:K2420">
    <cfRule type="cellIs" dxfId="279" priority="134" operator="equal">
      <formula>0</formula>
    </cfRule>
  </conditionalFormatting>
  <conditionalFormatting sqref="D2420:P2469">
    <cfRule type="cellIs" dxfId="278" priority="133" operator="equal">
      <formula>0</formula>
    </cfRule>
  </conditionalFormatting>
  <conditionalFormatting sqref="E2476:E2525 F2476:K2476">
    <cfRule type="cellIs" dxfId="277" priority="130" operator="equal">
      <formula>0</formula>
    </cfRule>
  </conditionalFormatting>
  <conditionalFormatting sqref="D2476:P2525">
    <cfRule type="cellIs" dxfId="276" priority="129" operator="equal">
      <formula>0</formula>
    </cfRule>
  </conditionalFormatting>
  <conditionalFormatting sqref="E2532:E2581 F2532:K2532">
    <cfRule type="cellIs" dxfId="275" priority="126" operator="equal">
      <formula>0</formula>
    </cfRule>
  </conditionalFormatting>
  <conditionalFormatting sqref="D2532:P2581">
    <cfRule type="cellIs" dxfId="274" priority="125" operator="equal">
      <formula>0</formula>
    </cfRule>
  </conditionalFormatting>
  <conditionalFormatting sqref="E2588:E2637 F2588:K2588">
    <cfRule type="cellIs" dxfId="273" priority="122" operator="equal">
      <formula>0</formula>
    </cfRule>
  </conditionalFormatting>
  <conditionalFormatting sqref="D2588:P2637">
    <cfRule type="cellIs" dxfId="272" priority="121" operator="equal">
      <formula>0</formula>
    </cfRule>
  </conditionalFormatting>
  <conditionalFormatting sqref="E2644:E2693 F2644:K2644">
    <cfRule type="cellIs" dxfId="271" priority="118" operator="equal">
      <formula>0</formula>
    </cfRule>
  </conditionalFormatting>
  <conditionalFormatting sqref="D2644:P2693">
    <cfRule type="cellIs" dxfId="270" priority="117" operator="equal">
      <formula>0</formula>
    </cfRule>
  </conditionalFormatting>
  <conditionalFormatting sqref="E2700:E2749 F2700:K2700">
    <cfRule type="cellIs" dxfId="269" priority="114" operator="equal">
      <formula>0</formula>
    </cfRule>
  </conditionalFormatting>
  <conditionalFormatting sqref="D2700:P2749">
    <cfRule type="cellIs" dxfId="268" priority="113" operator="equal">
      <formula>0</formula>
    </cfRule>
  </conditionalFormatting>
  <conditionalFormatting sqref="E2756:E2805 F2756:K2756">
    <cfRule type="cellIs" dxfId="267" priority="110" operator="equal">
      <formula>0</formula>
    </cfRule>
  </conditionalFormatting>
  <conditionalFormatting sqref="D2756:P2805">
    <cfRule type="cellIs" dxfId="266" priority="109" operator="equal">
      <formula>0</formula>
    </cfRule>
  </conditionalFormatting>
  <conditionalFormatting sqref="E2812:E2861 F2812:K2812">
    <cfRule type="cellIs" dxfId="265" priority="106" operator="equal">
      <formula>0</formula>
    </cfRule>
  </conditionalFormatting>
  <conditionalFormatting sqref="D2812:P2861">
    <cfRule type="cellIs" dxfId="264" priority="105" operator="equal">
      <formula>0</formula>
    </cfRule>
  </conditionalFormatting>
  <conditionalFormatting sqref="D119:P119">
    <cfRule type="cellIs" dxfId="263" priority="101" operator="greaterThan">
      <formula>0</formula>
    </cfRule>
    <cfRule type="cellIs" dxfId="262" priority="102" operator="lessThan">
      <formula>0</formula>
    </cfRule>
  </conditionalFormatting>
  <conditionalFormatting sqref="D175:P175">
    <cfRule type="cellIs" dxfId="261" priority="99" operator="greaterThan">
      <formula>0</formula>
    </cfRule>
    <cfRule type="cellIs" dxfId="260" priority="100" operator="lessThan">
      <formula>0</formula>
    </cfRule>
  </conditionalFormatting>
  <conditionalFormatting sqref="D231:P231">
    <cfRule type="cellIs" dxfId="259" priority="97" operator="greaterThan">
      <formula>0</formula>
    </cfRule>
    <cfRule type="cellIs" dxfId="258" priority="98" operator="lessThan">
      <formula>0</formula>
    </cfRule>
  </conditionalFormatting>
  <conditionalFormatting sqref="D287:P287">
    <cfRule type="cellIs" dxfId="257" priority="95" operator="greaterThan">
      <formula>0</formula>
    </cfRule>
    <cfRule type="cellIs" dxfId="256" priority="96" operator="lessThan">
      <formula>0</formula>
    </cfRule>
  </conditionalFormatting>
  <conditionalFormatting sqref="D343:P343">
    <cfRule type="cellIs" dxfId="255" priority="93" operator="greaterThan">
      <formula>0</formula>
    </cfRule>
    <cfRule type="cellIs" dxfId="254" priority="94" operator="lessThan">
      <formula>0</formula>
    </cfRule>
  </conditionalFormatting>
  <conditionalFormatting sqref="D399:P399">
    <cfRule type="cellIs" dxfId="253" priority="91" operator="greaterThan">
      <formula>0</formula>
    </cfRule>
    <cfRule type="cellIs" dxfId="252" priority="92" operator="lessThan">
      <formula>0</formula>
    </cfRule>
  </conditionalFormatting>
  <conditionalFormatting sqref="D455:P455">
    <cfRule type="cellIs" dxfId="251" priority="89" operator="greaterThan">
      <formula>0</formula>
    </cfRule>
    <cfRule type="cellIs" dxfId="250" priority="90" operator="lessThan">
      <formula>0</formula>
    </cfRule>
  </conditionalFormatting>
  <conditionalFormatting sqref="D511:P511">
    <cfRule type="cellIs" dxfId="249" priority="87" operator="greaterThan">
      <formula>0</formula>
    </cfRule>
    <cfRule type="cellIs" dxfId="248" priority="88" operator="lessThan">
      <formula>0</formula>
    </cfRule>
  </conditionalFormatting>
  <conditionalFormatting sqref="D567:P567">
    <cfRule type="cellIs" dxfId="247" priority="85" operator="greaterThan">
      <formula>0</formula>
    </cfRule>
    <cfRule type="cellIs" dxfId="246" priority="86" operator="lessThan">
      <formula>0</formula>
    </cfRule>
  </conditionalFormatting>
  <conditionalFormatting sqref="D623:P623">
    <cfRule type="cellIs" dxfId="245" priority="83" operator="greaterThan">
      <formula>0</formula>
    </cfRule>
    <cfRule type="cellIs" dxfId="244" priority="84" operator="lessThan">
      <formula>0</formula>
    </cfRule>
  </conditionalFormatting>
  <conditionalFormatting sqref="D679:P679">
    <cfRule type="cellIs" dxfId="243" priority="81" operator="greaterThan">
      <formula>0</formula>
    </cfRule>
    <cfRule type="cellIs" dxfId="242" priority="82" operator="lessThan">
      <formula>0</formula>
    </cfRule>
  </conditionalFormatting>
  <conditionalFormatting sqref="D735:P735">
    <cfRule type="cellIs" dxfId="241" priority="79" operator="greaterThan">
      <formula>0</formula>
    </cfRule>
    <cfRule type="cellIs" dxfId="240" priority="80" operator="lessThan">
      <formula>0</formula>
    </cfRule>
  </conditionalFormatting>
  <conditionalFormatting sqref="D791:P791">
    <cfRule type="cellIs" dxfId="239" priority="77" operator="greaterThan">
      <formula>0</formula>
    </cfRule>
    <cfRule type="cellIs" dxfId="238" priority="78" operator="lessThan">
      <formula>0</formula>
    </cfRule>
  </conditionalFormatting>
  <conditionalFormatting sqref="D847:P847">
    <cfRule type="cellIs" dxfId="237" priority="75" operator="greaterThan">
      <formula>0</formula>
    </cfRule>
    <cfRule type="cellIs" dxfId="236" priority="76" operator="lessThan">
      <formula>0</formula>
    </cfRule>
  </conditionalFormatting>
  <conditionalFormatting sqref="D903:P903">
    <cfRule type="cellIs" dxfId="235" priority="73" operator="greaterThan">
      <formula>0</formula>
    </cfRule>
    <cfRule type="cellIs" dxfId="234" priority="74" operator="lessThan">
      <formula>0</formula>
    </cfRule>
  </conditionalFormatting>
  <conditionalFormatting sqref="D959:P959">
    <cfRule type="cellIs" dxfId="233" priority="71" operator="greaterThan">
      <formula>0</formula>
    </cfRule>
    <cfRule type="cellIs" dxfId="232" priority="72" operator="lessThan">
      <formula>0</formula>
    </cfRule>
  </conditionalFormatting>
  <conditionalFormatting sqref="D1015:P1015">
    <cfRule type="cellIs" dxfId="231" priority="69" operator="greaterThan">
      <formula>0</formula>
    </cfRule>
    <cfRule type="cellIs" dxfId="230" priority="70" operator="lessThan">
      <formula>0</formula>
    </cfRule>
  </conditionalFormatting>
  <conditionalFormatting sqref="D1071:P1071">
    <cfRule type="cellIs" dxfId="229" priority="67" operator="greaterThan">
      <formula>0</formula>
    </cfRule>
    <cfRule type="cellIs" dxfId="228" priority="68" operator="lessThan">
      <formula>0</formula>
    </cfRule>
  </conditionalFormatting>
  <conditionalFormatting sqref="D1127:P1127">
    <cfRule type="cellIs" dxfId="227" priority="65" operator="greaterThan">
      <formula>0</formula>
    </cfRule>
    <cfRule type="cellIs" dxfId="226" priority="66" operator="lessThan">
      <formula>0</formula>
    </cfRule>
  </conditionalFormatting>
  <conditionalFormatting sqref="D1183:P1183">
    <cfRule type="cellIs" dxfId="225" priority="63" operator="greaterThan">
      <formula>0</formula>
    </cfRule>
    <cfRule type="cellIs" dxfId="224" priority="64" operator="lessThan">
      <formula>0</formula>
    </cfRule>
  </conditionalFormatting>
  <conditionalFormatting sqref="D1239:P1239">
    <cfRule type="cellIs" dxfId="223" priority="61" operator="greaterThan">
      <formula>0</formula>
    </cfRule>
    <cfRule type="cellIs" dxfId="222" priority="62" operator="lessThan">
      <formula>0</formula>
    </cfRule>
  </conditionalFormatting>
  <conditionalFormatting sqref="D1295:P1295">
    <cfRule type="cellIs" dxfId="221" priority="59" operator="greaterThan">
      <formula>0</formula>
    </cfRule>
    <cfRule type="cellIs" dxfId="220" priority="60" operator="lessThan">
      <formula>0</formula>
    </cfRule>
  </conditionalFormatting>
  <conditionalFormatting sqref="D1351:P1351">
    <cfRule type="cellIs" dxfId="219" priority="57" operator="greaterThan">
      <formula>0</formula>
    </cfRule>
    <cfRule type="cellIs" dxfId="218" priority="58" operator="lessThan">
      <formula>0</formula>
    </cfRule>
  </conditionalFormatting>
  <conditionalFormatting sqref="D1407:P1407">
    <cfRule type="cellIs" dxfId="217" priority="55" operator="greaterThan">
      <formula>0</formula>
    </cfRule>
    <cfRule type="cellIs" dxfId="216" priority="56" operator="lessThan">
      <formula>0</formula>
    </cfRule>
  </conditionalFormatting>
  <conditionalFormatting sqref="D1463:P1463">
    <cfRule type="cellIs" dxfId="215" priority="53" operator="greaterThan">
      <formula>0</formula>
    </cfRule>
    <cfRule type="cellIs" dxfId="214" priority="54" operator="lessThan">
      <formula>0</formula>
    </cfRule>
  </conditionalFormatting>
  <conditionalFormatting sqref="D1519:P1519">
    <cfRule type="cellIs" dxfId="213" priority="51" operator="greaterThan">
      <formula>0</formula>
    </cfRule>
    <cfRule type="cellIs" dxfId="212" priority="52" operator="lessThan">
      <formula>0</formula>
    </cfRule>
  </conditionalFormatting>
  <conditionalFormatting sqref="D1575:P1575">
    <cfRule type="cellIs" dxfId="211" priority="49" operator="greaterThan">
      <formula>0</formula>
    </cfRule>
    <cfRule type="cellIs" dxfId="210" priority="50" operator="lessThan">
      <formula>0</formula>
    </cfRule>
  </conditionalFormatting>
  <conditionalFormatting sqref="D1631:P1631">
    <cfRule type="cellIs" dxfId="209" priority="47" operator="greaterThan">
      <formula>0</formula>
    </cfRule>
    <cfRule type="cellIs" dxfId="208" priority="48" operator="lessThan">
      <formula>0</formula>
    </cfRule>
  </conditionalFormatting>
  <conditionalFormatting sqref="D1687:P1687">
    <cfRule type="cellIs" dxfId="207" priority="45" operator="greaterThan">
      <formula>0</formula>
    </cfRule>
    <cfRule type="cellIs" dxfId="206" priority="46" operator="lessThan">
      <formula>0</formula>
    </cfRule>
  </conditionalFormatting>
  <conditionalFormatting sqref="D1743:P1743">
    <cfRule type="cellIs" dxfId="205" priority="43" operator="greaterThan">
      <formula>0</formula>
    </cfRule>
    <cfRule type="cellIs" dxfId="204" priority="44" operator="lessThan">
      <formula>0</formula>
    </cfRule>
  </conditionalFormatting>
  <conditionalFormatting sqref="D1799:P1799">
    <cfRule type="cellIs" dxfId="203" priority="41" operator="greaterThan">
      <formula>0</formula>
    </cfRule>
    <cfRule type="cellIs" dxfId="202" priority="42" operator="lessThan">
      <formula>0</formula>
    </cfRule>
  </conditionalFormatting>
  <conditionalFormatting sqref="D1855:P1855">
    <cfRule type="cellIs" dxfId="201" priority="39" operator="greaterThan">
      <formula>0</formula>
    </cfRule>
    <cfRule type="cellIs" dxfId="200" priority="40" operator="lessThan">
      <formula>0</formula>
    </cfRule>
  </conditionalFormatting>
  <conditionalFormatting sqref="D1911:P1911">
    <cfRule type="cellIs" dxfId="199" priority="37" operator="greaterThan">
      <formula>0</formula>
    </cfRule>
    <cfRule type="cellIs" dxfId="198" priority="38" operator="lessThan">
      <formula>0</formula>
    </cfRule>
  </conditionalFormatting>
  <conditionalFormatting sqref="D1967:P1967">
    <cfRule type="cellIs" dxfId="197" priority="35" operator="greaterThan">
      <formula>0</formula>
    </cfRule>
    <cfRule type="cellIs" dxfId="196" priority="36" operator="lessThan">
      <formula>0</formula>
    </cfRule>
  </conditionalFormatting>
  <conditionalFormatting sqref="D2023:P2023">
    <cfRule type="cellIs" dxfId="195" priority="33" operator="greaterThan">
      <formula>0</formula>
    </cfRule>
    <cfRule type="cellIs" dxfId="194" priority="34" operator="lessThan">
      <formula>0</formula>
    </cfRule>
  </conditionalFormatting>
  <conditionalFormatting sqref="D2079:P2079">
    <cfRule type="cellIs" dxfId="193" priority="31" operator="greaterThan">
      <formula>0</formula>
    </cfRule>
    <cfRule type="cellIs" dxfId="192" priority="32" operator="lessThan">
      <formula>0</formula>
    </cfRule>
  </conditionalFormatting>
  <conditionalFormatting sqref="D2135:P2135">
    <cfRule type="cellIs" dxfId="191" priority="29" operator="greaterThan">
      <formula>0</formula>
    </cfRule>
    <cfRule type="cellIs" dxfId="190" priority="30" operator="lessThan">
      <formula>0</formula>
    </cfRule>
  </conditionalFormatting>
  <conditionalFormatting sqref="D2191:P2191">
    <cfRule type="cellIs" dxfId="189" priority="27" operator="greaterThan">
      <formula>0</formula>
    </cfRule>
    <cfRule type="cellIs" dxfId="188" priority="28" operator="lessThan">
      <formula>0</formula>
    </cfRule>
  </conditionalFormatting>
  <conditionalFormatting sqref="D2247:P2247">
    <cfRule type="cellIs" dxfId="187" priority="25" operator="greaterThan">
      <formula>0</formula>
    </cfRule>
    <cfRule type="cellIs" dxfId="186" priority="26" operator="lessThan">
      <formula>0</formula>
    </cfRule>
  </conditionalFormatting>
  <conditionalFormatting sqref="D2303:P2303">
    <cfRule type="cellIs" dxfId="185" priority="23" operator="greaterThan">
      <formula>0</formula>
    </cfRule>
    <cfRule type="cellIs" dxfId="184" priority="24" operator="lessThan">
      <formula>0</formula>
    </cfRule>
  </conditionalFormatting>
  <conditionalFormatting sqref="D2359:P2359">
    <cfRule type="cellIs" dxfId="183" priority="21" operator="greaterThan">
      <formula>0</formula>
    </cfRule>
    <cfRule type="cellIs" dxfId="182" priority="22" operator="lessThan">
      <formula>0</formula>
    </cfRule>
  </conditionalFormatting>
  <conditionalFormatting sqref="D2415:P2415">
    <cfRule type="cellIs" dxfId="181" priority="19" operator="greaterThan">
      <formula>0</formula>
    </cfRule>
    <cfRule type="cellIs" dxfId="180" priority="20" operator="lessThan">
      <formula>0</formula>
    </cfRule>
  </conditionalFormatting>
  <conditionalFormatting sqref="D2471:P2471">
    <cfRule type="cellIs" dxfId="179" priority="17" operator="greaterThan">
      <formula>0</formula>
    </cfRule>
    <cfRule type="cellIs" dxfId="178" priority="18" operator="lessThan">
      <formula>0</formula>
    </cfRule>
  </conditionalFormatting>
  <conditionalFormatting sqref="D2527:P2527">
    <cfRule type="cellIs" dxfId="177" priority="15" operator="greaterThan">
      <formula>0</formula>
    </cfRule>
    <cfRule type="cellIs" dxfId="176" priority="16" operator="lessThan">
      <formula>0</formula>
    </cfRule>
  </conditionalFormatting>
  <conditionalFormatting sqref="D2583:P2583">
    <cfRule type="cellIs" dxfId="175" priority="13" operator="greaterThan">
      <formula>0</formula>
    </cfRule>
    <cfRule type="cellIs" dxfId="174" priority="14" operator="lessThan">
      <formula>0</formula>
    </cfRule>
  </conditionalFormatting>
  <conditionalFormatting sqref="D2639:P2639">
    <cfRule type="cellIs" dxfId="173" priority="11" operator="greaterThan">
      <formula>0</formula>
    </cfRule>
    <cfRule type="cellIs" dxfId="172" priority="12" operator="lessThan">
      <formula>0</formula>
    </cfRule>
  </conditionalFormatting>
  <conditionalFormatting sqref="D2695:P2695">
    <cfRule type="cellIs" dxfId="171" priority="9" operator="greaterThan">
      <formula>0</formula>
    </cfRule>
    <cfRule type="cellIs" dxfId="170" priority="10" operator="lessThan">
      <formula>0</formula>
    </cfRule>
  </conditionalFormatting>
  <conditionalFormatting sqref="D2751:P2751">
    <cfRule type="cellIs" dxfId="169" priority="7" operator="greaterThan">
      <formula>0</formula>
    </cfRule>
    <cfRule type="cellIs" dxfId="168" priority="8" operator="lessThan">
      <formula>0</formula>
    </cfRule>
  </conditionalFormatting>
  <conditionalFormatting sqref="D2807:P2807">
    <cfRule type="cellIs" dxfId="167" priority="5" operator="greaterThan">
      <formula>0</formula>
    </cfRule>
    <cfRule type="cellIs" dxfId="166" priority="6" operator="lessThan">
      <formula>0</formula>
    </cfRule>
  </conditionalFormatting>
  <conditionalFormatting sqref="D2863:P2863">
    <cfRule type="cellIs" dxfId="165" priority="1" operator="greaterThan">
      <formula>0</formula>
    </cfRule>
    <cfRule type="cellIs" dxfId="164" priority="2" operator="lessThan">
      <formula>0</formula>
    </cfRule>
  </conditionalFormatting>
  <dataValidations count="1">
    <dataValidation type="list" allowBlank="1" showInputMessage="1" showErrorMessage="1" sqref="O6">
      <formula1>$Z$10:$Z$60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theme="1"/>
  </sheetPr>
  <dimension ref="C6:S31"/>
  <sheetViews>
    <sheetView showGridLines="0" showRowColHeaders="0" tabSelected="1" workbookViewId="0">
      <pane ySplit="6" topLeftCell="A7" activePane="bottomLeft" state="frozen"/>
      <selection pane="bottomLeft" activeCell="D7" sqref="D7"/>
    </sheetView>
  </sheetViews>
  <sheetFormatPr defaultRowHeight="15" x14ac:dyDescent="0.25"/>
  <cols>
    <col min="1" max="1" width="10.7109375" style="224" customWidth="1"/>
    <col min="2" max="2" width="4.42578125" style="224" customWidth="1"/>
    <col min="3" max="3" width="5.7109375" style="224" customWidth="1"/>
    <col min="4" max="4" width="26.7109375" style="224" customWidth="1"/>
    <col min="5" max="5" width="5.7109375" style="224" customWidth="1"/>
    <col min="6" max="6" width="26.7109375" style="224" customWidth="1"/>
    <col min="7" max="7" width="5.42578125" style="224" customWidth="1"/>
    <col min="8" max="8" width="5.7109375" style="224" customWidth="1"/>
    <col min="9" max="9" width="26.7109375" style="43" customWidth="1"/>
    <col min="10" max="10" width="5.7109375" style="224" customWidth="1"/>
    <col min="11" max="11" width="26.7109375" style="43" customWidth="1"/>
    <col min="12" max="12" width="8" style="43" customWidth="1"/>
    <col min="13" max="13" width="25.42578125" style="43" customWidth="1"/>
    <col min="14" max="14" width="12.28515625" style="43" customWidth="1"/>
    <col min="15" max="16" width="9.140625" style="43"/>
    <col min="17" max="17" width="22.5703125" style="43" bestFit="1" customWidth="1"/>
    <col min="18" max="18" width="7.28515625" style="43" customWidth="1"/>
    <col min="19" max="19" width="9.140625" style="43"/>
    <col min="20" max="16384" width="9.140625" style="224"/>
  </cols>
  <sheetData>
    <row r="6" spans="3:19" ht="22.5" customHeight="1" x14ac:dyDescent="0.25">
      <c r="C6" s="439" t="s">
        <v>14</v>
      </c>
      <c r="D6" s="439"/>
      <c r="E6" s="439"/>
      <c r="F6" s="439"/>
      <c r="H6" s="439" t="s">
        <v>15</v>
      </c>
      <c r="I6" s="439"/>
      <c r="J6" s="439"/>
      <c r="K6" s="439"/>
      <c r="M6" s="322"/>
    </row>
    <row r="7" spans="3:19" x14ac:dyDescent="0.25">
      <c r="C7" s="291" t="s">
        <v>152</v>
      </c>
      <c r="D7" s="91"/>
      <c r="E7" s="291" t="s">
        <v>177</v>
      </c>
      <c r="F7" s="91"/>
      <c r="H7" s="291" t="s">
        <v>152</v>
      </c>
      <c r="I7" s="92"/>
      <c r="J7" s="291" t="s">
        <v>177</v>
      </c>
      <c r="K7" s="92"/>
    </row>
    <row r="8" spans="3:19" x14ac:dyDescent="0.25">
      <c r="C8" s="291" t="s">
        <v>153</v>
      </c>
      <c r="D8" s="91"/>
      <c r="E8" s="291" t="s">
        <v>178</v>
      </c>
      <c r="F8" s="91"/>
      <c r="H8" s="291" t="s">
        <v>153</v>
      </c>
      <c r="I8" s="92"/>
      <c r="J8" s="291" t="s">
        <v>178</v>
      </c>
      <c r="K8" s="92"/>
      <c r="M8" s="440" t="s">
        <v>260</v>
      </c>
    </row>
    <row r="9" spans="3:19" x14ac:dyDescent="0.25">
      <c r="C9" s="291" t="s">
        <v>154</v>
      </c>
      <c r="D9" s="91"/>
      <c r="E9" s="291" t="s">
        <v>179</v>
      </c>
      <c r="F9" s="91"/>
      <c r="H9" s="291" t="s">
        <v>154</v>
      </c>
      <c r="I9" s="92"/>
      <c r="J9" s="291" t="s">
        <v>179</v>
      </c>
      <c r="K9" s="92"/>
      <c r="M9" s="440"/>
    </row>
    <row r="10" spans="3:19" x14ac:dyDescent="0.25">
      <c r="C10" s="291" t="s">
        <v>155</v>
      </c>
      <c r="D10" s="91"/>
      <c r="E10" s="291" t="s">
        <v>180</v>
      </c>
      <c r="F10" s="91"/>
      <c r="H10" s="291" t="s">
        <v>155</v>
      </c>
      <c r="I10" s="92"/>
      <c r="J10" s="291" t="s">
        <v>180</v>
      </c>
      <c r="K10" s="92"/>
      <c r="M10" s="441">
        <v>2020</v>
      </c>
    </row>
    <row r="11" spans="3:19" x14ac:dyDescent="0.25">
      <c r="C11" s="291" t="s">
        <v>156</v>
      </c>
      <c r="D11" s="91"/>
      <c r="E11" s="291" t="s">
        <v>181</v>
      </c>
      <c r="F11" s="91"/>
      <c r="H11" s="291" t="s">
        <v>156</v>
      </c>
      <c r="I11" s="92"/>
      <c r="J11" s="291" t="s">
        <v>181</v>
      </c>
      <c r="K11" s="92"/>
      <c r="M11" s="442"/>
    </row>
    <row r="12" spans="3:19" x14ac:dyDescent="0.25">
      <c r="C12" s="291" t="s">
        <v>157</v>
      </c>
      <c r="D12" s="91"/>
      <c r="E12" s="291" t="s">
        <v>182</v>
      </c>
      <c r="F12" s="91"/>
      <c r="H12" s="291" t="s">
        <v>157</v>
      </c>
      <c r="I12" s="92"/>
      <c r="J12" s="291" t="s">
        <v>182</v>
      </c>
      <c r="K12" s="92"/>
    </row>
    <row r="13" spans="3:19" x14ac:dyDescent="0.25">
      <c r="C13" s="291" t="s">
        <v>158</v>
      </c>
      <c r="D13" s="91"/>
      <c r="E13" s="291" t="s">
        <v>183</v>
      </c>
      <c r="F13" s="91"/>
      <c r="H13" s="291" t="s">
        <v>158</v>
      </c>
      <c r="I13" s="92"/>
      <c r="J13" s="291" t="s">
        <v>183</v>
      </c>
      <c r="K13" s="92"/>
    </row>
    <row r="14" spans="3:19" ht="15" customHeight="1" x14ac:dyDescent="0.25">
      <c r="C14" s="291" t="s">
        <v>159</v>
      </c>
      <c r="D14" s="91"/>
      <c r="E14" s="291" t="s">
        <v>184</v>
      </c>
      <c r="F14" s="91"/>
      <c r="H14" s="291" t="s">
        <v>159</v>
      </c>
      <c r="I14" s="92"/>
      <c r="J14" s="291" t="s">
        <v>184</v>
      </c>
      <c r="K14" s="92"/>
      <c r="L14" s="323"/>
      <c r="M14" s="443" t="s">
        <v>271</v>
      </c>
    </row>
    <row r="15" spans="3:19" x14ac:dyDescent="0.25">
      <c r="C15" s="291" t="s">
        <v>160</v>
      </c>
      <c r="D15" s="91"/>
      <c r="E15" s="291" t="s">
        <v>185</v>
      </c>
      <c r="F15" s="91"/>
      <c r="H15" s="291" t="s">
        <v>160</v>
      </c>
      <c r="I15" s="92"/>
      <c r="J15" s="291" t="s">
        <v>185</v>
      </c>
      <c r="K15" s="92"/>
      <c r="L15" s="323"/>
      <c r="M15" s="443"/>
    </row>
    <row r="16" spans="3:19" x14ac:dyDescent="0.25">
      <c r="C16" s="291" t="s">
        <v>161</v>
      </c>
      <c r="D16" s="91"/>
      <c r="E16" s="291" t="s">
        <v>186</v>
      </c>
      <c r="F16" s="91"/>
      <c r="H16" s="291" t="s">
        <v>161</v>
      </c>
      <c r="I16" s="92"/>
      <c r="J16" s="291" t="s">
        <v>186</v>
      </c>
      <c r="K16" s="92"/>
      <c r="L16" s="323"/>
      <c r="M16" s="443"/>
      <c r="Q16" s="323"/>
      <c r="R16" s="323"/>
      <c r="S16" s="323"/>
    </row>
    <row r="17" spans="3:19" x14ac:dyDescent="0.25">
      <c r="C17" s="291" t="s">
        <v>162</v>
      </c>
      <c r="D17" s="91"/>
      <c r="E17" s="291" t="s">
        <v>187</v>
      </c>
      <c r="F17" s="91"/>
      <c r="H17" s="291" t="s">
        <v>162</v>
      </c>
      <c r="I17" s="92"/>
      <c r="J17" s="291" t="s">
        <v>187</v>
      </c>
      <c r="K17" s="92"/>
      <c r="L17" s="323"/>
      <c r="M17" s="443"/>
      <c r="Q17" s="323"/>
      <c r="R17" s="323"/>
      <c r="S17" s="323"/>
    </row>
    <row r="18" spans="3:19" x14ac:dyDescent="0.25">
      <c r="C18" s="291" t="s">
        <v>163</v>
      </c>
      <c r="D18" s="91"/>
      <c r="E18" s="291" t="s">
        <v>188</v>
      </c>
      <c r="F18" s="91"/>
      <c r="H18" s="291" t="s">
        <v>163</v>
      </c>
      <c r="I18" s="92"/>
      <c r="J18" s="291" t="s">
        <v>188</v>
      </c>
      <c r="K18" s="92"/>
      <c r="L18" s="323"/>
      <c r="M18" s="443"/>
      <c r="Q18" s="323"/>
      <c r="R18" s="346">
        <f>VLOOKUP(M19,Q19:R20,2,0)</f>
        <v>1</v>
      </c>
      <c r="S18" s="323"/>
    </row>
    <row r="19" spans="3:19" x14ac:dyDescent="0.25">
      <c r="C19" s="291" t="s">
        <v>164</v>
      </c>
      <c r="D19" s="91"/>
      <c r="E19" s="291" t="s">
        <v>189</v>
      </c>
      <c r="F19" s="91"/>
      <c r="H19" s="291" t="s">
        <v>164</v>
      </c>
      <c r="I19" s="92"/>
      <c r="J19" s="291" t="s">
        <v>189</v>
      </c>
      <c r="K19" s="92"/>
      <c r="L19" s="323"/>
      <c r="M19" s="438" t="s">
        <v>266</v>
      </c>
      <c r="Q19" s="323" t="s">
        <v>266</v>
      </c>
      <c r="R19" s="346">
        <v>1</v>
      </c>
      <c r="S19" s="323"/>
    </row>
    <row r="20" spans="3:19" x14ac:dyDescent="0.25">
      <c r="C20" s="291" t="s">
        <v>165</v>
      </c>
      <c r="D20" s="91"/>
      <c r="E20" s="291" t="s">
        <v>190</v>
      </c>
      <c r="F20" s="91"/>
      <c r="H20" s="291" t="s">
        <v>165</v>
      </c>
      <c r="I20" s="92"/>
      <c r="J20" s="291" t="s">
        <v>190</v>
      </c>
      <c r="K20" s="92"/>
      <c r="L20" s="323"/>
      <c r="M20" s="438"/>
      <c r="Q20" s="323" t="s">
        <v>272</v>
      </c>
      <c r="R20" s="346">
        <v>2</v>
      </c>
      <c r="S20" s="323"/>
    </row>
    <row r="21" spans="3:19" x14ac:dyDescent="0.25">
      <c r="C21" s="291" t="s">
        <v>166</v>
      </c>
      <c r="D21" s="91"/>
      <c r="E21" s="291" t="s">
        <v>191</v>
      </c>
      <c r="F21" s="91"/>
      <c r="H21" s="291" t="s">
        <v>166</v>
      </c>
      <c r="I21" s="92"/>
      <c r="J21" s="291" t="s">
        <v>191</v>
      </c>
      <c r="K21" s="92"/>
      <c r="Q21" s="323"/>
      <c r="R21" s="323"/>
      <c r="S21" s="323"/>
    </row>
    <row r="22" spans="3:19" x14ac:dyDescent="0.25">
      <c r="C22" s="291" t="s">
        <v>167</v>
      </c>
      <c r="D22" s="91"/>
      <c r="E22" s="291" t="s">
        <v>192</v>
      </c>
      <c r="F22" s="91"/>
      <c r="H22" s="291" t="s">
        <v>167</v>
      </c>
      <c r="I22" s="92"/>
      <c r="J22" s="291" t="s">
        <v>192</v>
      </c>
      <c r="K22" s="92"/>
    </row>
    <row r="23" spans="3:19" x14ac:dyDescent="0.25">
      <c r="C23" s="291" t="s">
        <v>168</v>
      </c>
      <c r="D23" s="91"/>
      <c r="E23" s="291" t="s">
        <v>193</v>
      </c>
      <c r="F23" s="91"/>
      <c r="H23" s="291" t="s">
        <v>168</v>
      </c>
      <c r="I23" s="92"/>
      <c r="J23" s="291" t="s">
        <v>193</v>
      </c>
      <c r="K23" s="92"/>
    </row>
    <row r="24" spans="3:19" x14ac:dyDescent="0.25">
      <c r="C24" s="291" t="s">
        <v>169</v>
      </c>
      <c r="D24" s="91"/>
      <c r="E24" s="291" t="s">
        <v>194</v>
      </c>
      <c r="F24" s="91"/>
      <c r="H24" s="291" t="s">
        <v>169</v>
      </c>
      <c r="I24" s="92"/>
      <c r="J24" s="291" t="s">
        <v>194</v>
      </c>
      <c r="K24" s="92"/>
    </row>
    <row r="25" spans="3:19" x14ac:dyDescent="0.25">
      <c r="C25" s="291" t="s">
        <v>170</v>
      </c>
      <c r="D25" s="91"/>
      <c r="E25" s="291" t="s">
        <v>195</v>
      </c>
      <c r="F25" s="91"/>
      <c r="H25" s="291" t="s">
        <v>170</v>
      </c>
      <c r="I25" s="92"/>
      <c r="J25" s="291" t="s">
        <v>195</v>
      </c>
      <c r="K25" s="92"/>
    </row>
    <row r="26" spans="3:19" x14ac:dyDescent="0.25">
      <c r="C26" s="291" t="s">
        <v>171</v>
      </c>
      <c r="D26" s="91"/>
      <c r="E26" s="291" t="s">
        <v>196</v>
      </c>
      <c r="F26" s="91"/>
      <c r="H26" s="291" t="s">
        <v>171</v>
      </c>
      <c r="I26" s="92"/>
      <c r="J26" s="291" t="s">
        <v>196</v>
      </c>
      <c r="K26" s="92"/>
    </row>
    <row r="27" spans="3:19" x14ac:dyDescent="0.25">
      <c r="C27" s="291" t="s">
        <v>172</v>
      </c>
      <c r="D27" s="91"/>
      <c r="E27" s="291" t="s">
        <v>197</v>
      </c>
      <c r="F27" s="91"/>
      <c r="H27" s="291" t="s">
        <v>172</v>
      </c>
      <c r="I27" s="92"/>
      <c r="J27" s="291" t="s">
        <v>197</v>
      </c>
      <c r="K27" s="92"/>
    </row>
    <row r="28" spans="3:19" x14ac:dyDescent="0.25">
      <c r="C28" s="291" t="s">
        <v>173</v>
      </c>
      <c r="D28" s="91"/>
      <c r="E28" s="291" t="s">
        <v>198</v>
      </c>
      <c r="F28" s="91"/>
      <c r="H28" s="291" t="s">
        <v>173</v>
      </c>
      <c r="I28" s="92"/>
      <c r="J28" s="291" t="s">
        <v>198</v>
      </c>
      <c r="K28" s="92"/>
    </row>
    <row r="29" spans="3:19" x14ac:dyDescent="0.25">
      <c r="C29" s="291" t="s">
        <v>174</v>
      </c>
      <c r="D29" s="91"/>
      <c r="E29" s="291" t="s">
        <v>199</v>
      </c>
      <c r="F29" s="91"/>
      <c r="H29" s="291" t="s">
        <v>174</v>
      </c>
      <c r="I29" s="92"/>
      <c r="J29" s="291" t="s">
        <v>199</v>
      </c>
      <c r="K29" s="92"/>
    </row>
    <row r="30" spans="3:19" x14ac:dyDescent="0.25">
      <c r="C30" s="291" t="s">
        <v>175</v>
      </c>
      <c r="D30" s="91"/>
      <c r="E30" s="291" t="s">
        <v>200</v>
      </c>
      <c r="F30" s="91"/>
      <c r="H30" s="291" t="s">
        <v>175</v>
      </c>
      <c r="I30" s="92"/>
      <c r="J30" s="291" t="s">
        <v>200</v>
      </c>
      <c r="K30" s="92"/>
    </row>
    <row r="31" spans="3:19" x14ac:dyDescent="0.25">
      <c r="C31" s="291" t="s">
        <v>176</v>
      </c>
      <c r="D31" s="91"/>
      <c r="E31" s="291" t="s">
        <v>201</v>
      </c>
      <c r="F31" s="91"/>
      <c r="H31" s="291" t="s">
        <v>176</v>
      </c>
      <c r="I31" s="92"/>
      <c r="J31" s="291" t="s">
        <v>201</v>
      </c>
      <c r="K31" s="92"/>
    </row>
  </sheetData>
  <sheetProtection password="DD37" sheet="1" objects="1" scenarios="1" selectLockedCells="1" sort="0" autoFilter="0"/>
  <mergeCells count="6">
    <mergeCell ref="M19:M20"/>
    <mergeCell ref="C6:F6"/>
    <mergeCell ref="H6:K6"/>
    <mergeCell ref="M8:M9"/>
    <mergeCell ref="M10:M11"/>
    <mergeCell ref="M14:M18"/>
  </mergeCells>
  <dataValidations count="2">
    <dataValidation allowBlank="1" showInputMessage="1" showErrorMessage="1" prompt="Informe nessa célula o ano de inicio para preenchimento da Planilha_x000a__x000a_Você poderá alterar a data sempre que for necessário caso deseje realizar lançamentos de anos retroativos._x000a__x000a_" sqref="M10:M11"/>
    <dataValidation type="list" allowBlank="1" showInputMessage="1" showErrorMessage="1" sqref="M19:M20">
      <formula1>$Q$19:$Q$20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1"/>
  </sheetPr>
  <dimension ref="C6:Q27"/>
  <sheetViews>
    <sheetView showGridLines="0" showRowColHeaders="0" workbookViewId="0">
      <pane ySplit="6" topLeftCell="A7" activePane="bottomLeft" state="frozen"/>
      <selection pane="bottomLeft" activeCell="D7" sqref="D7"/>
    </sheetView>
  </sheetViews>
  <sheetFormatPr defaultRowHeight="15" x14ac:dyDescent="0.25"/>
  <cols>
    <col min="1" max="1" width="10.7109375" style="224" customWidth="1"/>
    <col min="2" max="2" width="4.42578125" style="224" customWidth="1"/>
    <col min="3" max="3" width="5.7109375" style="224" customWidth="1"/>
    <col min="4" max="4" width="26.7109375" style="224" customWidth="1"/>
    <col min="5" max="5" width="14.7109375" style="224" customWidth="1"/>
    <col min="6" max="6" width="5.42578125" style="224" customWidth="1"/>
    <col min="7" max="7" width="5.7109375" style="224" customWidth="1"/>
    <col min="8" max="8" width="26.7109375" style="224" customWidth="1"/>
    <col min="9" max="9" width="14.7109375" style="224" customWidth="1"/>
    <col min="10" max="10" width="5.42578125" style="224" customWidth="1"/>
    <col min="11" max="11" width="9.140625" style="43"/>
    <col min="12" max="16384" width="9.140625" style="224"/>
  </cols>
  <sheetData>
    <row r="6" spans="3:17" ht="22.5" customHeight="1" x14ac:dyDescent="0.25">
      <c r="C6" s="439" t="s">
        <v>8</v>
      </c>
      <c r="D6" s="439"/>
      <c r="E6" s="292" t="s">
        <v>16</v>
      </c>
      <c r="G6" s="439" t="s">
        <v>9</v>
      </c>
      <c r="H6" s="439"/>
      <c r="I6" s="293" t="s">
        <v>17</v>
      </c>
    </row>
    <row r="7" spans="3:17" x14ac:dyDescent="0.25">
      <c r="C7" s="294" t="s">
        <v>152</v>
      </c>
      <c r="D7" s="93"/>
      <c r="E7" s="94"/>
      <c r="G7" s="295" t="s">
        <v>152</v>
      </c>
      <c r="H7" s="95"/>
      <c r="I7" s="96"/>
    </row>
    <row r="8" spans="3:17" x14ac:dyDescent="0.25">
      <c r="C8" s="294" t="s">
        <v>153</v>
      </c>
      <c r="D8" s="93"/>
      <c r="E8" s="94"/>
      <c r="G8" s="294" t="s">
        <v>153</v>
      </c>
      <c r="H8" s="97"/>
      <c r="I8" s="96"/>
    </row>
    <row r="9" spans="3:17" x14ac:dyDescent="0.25">
      <c r="C9" s="294" t="s">
        <v>154</v>
      </c>
      <c r="D9" s="93"/>
      <c r="E9" s="94"/>
      <c r="G9" s="294" t="s">
        <v>154</v>
      </c>
      <c r="H9" s="97"/>
      <c r="I9" s="96"/>
    </row>
    <row r="10" spans="3:17" x14ac:dyDescent="0.25">
      <c r="C10" s="294" t="s">
        <v>155</v>
      </c>
      <c r="D10" s="93"/>
      <c r="E10" s="94"/>
      <c r="G10" s="294" t="s">
        <v>155</v>
      </c>
      <c r="H10" s="97"/>
      <c r="I10" s="96"/>
    </row>
    <row r="11" spans="3:17" x14ac:dyDescent="0.25">
      <c r="C11" s="294" t="s">
        <v>156</v>
      </c>
      <c r="D11" s="93"/>
      <c r="E11" s="94"/>
      <c r="G11" s="294" t="s">
        <v>156</v>
      </c>
      <c r="H11" s="97"/>
      <c r="I11" s="96"/>
    </row>
    <row r="12" spans="3:17" x14ac:dyDescent="0.25">
      <c r="C12" s="294" t="s">
        <v>157</v>
      </c>
      <c r="D12" s="93"/>
      <c r="E12" s="94"/>
      <c r="G12" s="294" t="s">
        <v>157</v>
      </c>
      <c r="H12" s="97"/>
      <c r="I12" s="96"/>
      <c r="M12"/>
    </row>
    <row r="13" spans="3:17" x14ac:dyDescent="0.25">
      <c r="C13" s="294" t="s">
        <v>158</v>
      </c>
      <c r="D13" s="93"/>
      <c r="E13" s="94"/>
      <c r="G13" s="294" t="s">
        <v>158</v>
      </c>
      <c r="H13" s="97"/>
      <c r="I13" s="96"/>
    </row>
    <row r="14" spans="3:17" x14ac:dyDescent="0.25">
      <c r="C14" s="294" t="s">
        <v>159</v>
      </c>
      <c r="D14" s="93"/>
      <c r="E14" s="94"/>
      <c r="G14" s="294" t="s">
        <v>159</v>
      </c>
      <c r="H14" s="97"/>
      <c r="I14" s="96"/>
    </row>
    <row r="15" spans="3:17" x14ac:dyDescent="0.25">
      <c r="C15" s="294" t="s">
        <v>160</v>
      </c>
      <c r="D15" s="93"/>
      <c r="E15" s="94"/>
      <c r="G15" s="294" t="s">
        <v>160</v>
      </c>
      <c r="H15" s="97"/>
      <c r="I15" s="96"/>
    </row>
    <row r="16" spans="3:17" x14ac:dyDescent="0.25">
      <c r="C16" s="294" t="s">
        <v>161</v>
      </c>
      <c r="D16" s="93"/>
      <c r="E16" s="94"/>
      <c r="G16" s="294" t="s">
        <v>161</v>
      </c>
      <c r="H16" s="97"/>
      <c r="I16" s="96"/>
      <c r="L16" s="445" t="s">
        <v>276</v>
      </c>
      <c r="M16" s="445"/>
      <c r="N16" s="445"/>
      <c r="O16" s="445"/>
      <c r="P16" s="445"/>
      <c r="Q16" s="445"/>
    </row>
    <row r="17" spans="3:17" x14ac:dyDescent="0.25">
      <c r="C17" s="294" t="s">
        <v>162</v>
      </c>
      <c r="D17" s="93"/>
      <c r="E17" s="94"/>
      <c r="G17" s="294" t="s">
        <v>162</v>
      </c>
      <c r="H17" s="97"/>
      <c r="I17" s="96"/>
      <c r="L17" s="445"/>
      <c r="M17" s="445"/>
      <c r="N17" s="445"/>
      <c r="O17" s="445"/>
      <c r="P17" s="445"/>
      <c r="Q17" s="445"/>
    </row>
    <row r="18" spans="3:17" x14ac:dyDescent="0.25">
      <c r="C18" s="294" t="s">
        <v>163</v>
      </c>
      <c r="D18" s="93"/>
      <c r="E18" s="94"/>
      <c r="G18" s="294" t="s">
        <v>163</v>
      </c>
      <c r="H18" s="97"/>
      <c r="I18" s="96"/>
      <c r="L18" s="445"/>
      <c r="M18" s="445"/>
      <c r="N18" s="445"/>
      <c r="O18" s="445"/>
      <c r="P18" s="445"/>
      <c r="Q18" s="445"/>
    </row>
    <row r="19" spans="3:17" x14ac:dyDescent="0.25">
      <c r="C19" s="294" t="s">
        <v>164</v>
      </c>
      <c r="D19" s="93"/>
      <c r="E19" s="94"/>
      <c r="G19" s="294" t="s">
        <v>164</v>
      </c>
      <c r="H19" s="97"/>
      <c r="I19" s="96"/>
      <c r="L19" s="445"/>
      <c r="M19" s="445"/>
      <c r="N19" s="445"/>
      <c r="O19" s="445"/>
      <c r="P19" s="445"/>
      <c r="Q19" s="445"/>
    </row>
    <row r="20" spans="3:17" x14ac:dyDescent="0.25">
      <c r="C20" s="294" t="s">
        <v>165</v>
      </c>
      <c r="D20" s="93"/>
      <c r="E20" s="94"/>
      <c r="G20" s="294" t="s">
        <v>165</v>
      </c>
      <c r="H20" s="97"/>
      <c r="I20" s="96"/>
    </row>
    <row r="21" spans="3:17" x14ac:dyDescent="0.25">
      <c r="C21" s="294" t="s">
        <v>166</v>
      </c>
      <c r="D21" s="93"/>
      <c r="E21" s="94"/>
      <c r="G21" s="294" t="s">
        <v>166</v>
      </c>
      <c r="H21" s="97"/>
      <c r="I21" s="96"/>
    </row>
    <row r="22" spans="3:17" x14ac:dyDescent="0.25">
      <c r="C22" s="294" t="s">
        <v>167</v>
      </c>
      <c r="D22" s="93"/>
      <c r="E22" s="94"/>
      <c r="G22" s="294" t="s">
        <v>167</v>
      </c>
      <c r="H22" s="97"/>
      <c r="I22" s="96"/>
    </row>
    <row r="23" spans="3:17" x14ac:dyDescent="0.25">
      <c r="C23" s="294" t="s">
        <v>168</v>
      </c>
      <c r="D23" s="93"/>
      <c r="E23" s="94"/>
      <c r="G23" s="294" t="s">
        <v>168</v>
      </c>
      <c r="H23" s="97"/>
      <c r="I23" s="96"/>
    </row>
    <row r="24" spans="3:17" x14ac:dyDescent="0.25">
      <c r="C24" s="294" t="s">
        <v>169</v>
      </c>
      <c r="D24" s="93"/>
      <c r="E24" s="94"/>
      <c r="G24" s="294" t="s">
        <v>169</v>
      </c>
      <c r="H24" s="97"/>
      <c r="I24" s="96"/>
    </row>
    <row r="25" spans="3:17" x14ac:dyDescent="0.25">
      <c r="C25" s="294" t="s">
        <v>170</v>
      </c>
      <c r="D25" s="93"/>
      <c r="E25" s="94"/>
      <c r="G25" s="294" t="s">
        <v>170</v>
      </c>
      <c r="H25" s="97"/>
      <c r="I25" s="96"/>
    </row>
    <row r="26" spans="3:17" x14ac:dyDescent="0.25">
      <c r="C26" s="294" t="s">
        <v>171</v>
      </c>
      <c r="D26" s="93"/>
      <c r="E26" s="94"/>
      <c r="G26" s="294" t="s">
        <v>171</v>
      </c>
      <c r="H26" s="97"/>
      <c r="I26" s="96"/>
    </row>
    <row r="27" spans="3:17" x14ac:dyDescent="0.25">
      <c r="D27" s="444"/>
      <c r="E27" s="444"/>
    </row>
  </sheetData>
  <sheetProtection password="DAA5" sheet="1" objects="1" scenarios="1" selectLockedCells="1"/>
  <mergeCells count="4">
    <mergeCell ref="D27:E27"/>
    <mergeCell ref="C6:D6"/>
    <mergeCell ref="G6:H6"/>
    <mergeCell ref="L16:Q1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theme="1"/>
  </sheetPr>
  <dimension ref="C6:P57"/>
  <sheetViews>
    <sheetView showGridLines="0" showRowColHeaders="0" workbookViewId="0">
      <pane ySplit="7" topLeftCell="A8" activePane="bottomLeft" state="frozen"/>
      <selection pane="bottomLeft" activeCell="D8" sqref="D8"/>
    </sheetView>
  </sheetViews>
  <sheetFormatPr defaultRowHeight="15" x14ac:dyDescent="0.25"/>
  <cols>
    <col min="1" max="1" width="10.7109375" style="224" customWidth="1"/>
    <col min="2" max="2" width="4.42578125" style="224" customWidth="1"/>
    <col min="3" max="3" width="5.7109375" style="224" customWidth="1"/>
    <col min="4" max="4" width="26.7109375" style="224" customWidth="1"/>
    <col min="5" max="5" width="14.7109375" style="224" customWidth="1"/>
    <col min="6" max="6" width="5.42578125" style="224" customWidth="1"/>
    <col min="7" max="7" width="5.7109375" style="224" customWidth="1"/>
    <col min="8" max="8" width="26.7109375" style="224" customWidth="1"/>
    <col min="9" max="9" width="14.7109375" style="224" customWidth="1"/>
    <col min="10" max="16384" width="9.140625" style="224"/>
  </cols>
  <sheetData>
    <row r="6" spans="3:16" ht="22.5" customHeight="1" x14ac:dyDescent="0.25">
      <c r="C6" s="439" t="s">
        <v>10</v>
      </c>
      <c r="D6" s="439"/>
      <c r="E6" s="439"/>
      <c r="G6" s="439" t="s">
        <v>11</v>
      </c>
      <c r="H6" s="439"/>
      <c r="I6" s="439"/>
    </row>
    <row r="7" spans="3:16" x14ac:dyDescent="0.25">
      <c r="C7" s="446" t="s">
        <v>13</v>
      </c>
      <c r="D7" s="447"/>
      <c r="E7" s="296" t="s">
        <v>16</v>
      </c>
      <c r="G7" s="439" t="s">
        <v>12</v>
      </c>
      <c r="H7" s="439"/>
      <c r="I7" s="297" t="s">
        <v>16</v>
      </c>
    </row>
    <row r="8" spans="3:16" x14ac:dyDescent="0.25">
      <c r="C8" s="294" t="s">
        <v>152</v>
      </c>
      <c r="D8" s="93"/>
      <c r="E8" s="94"/>
      <c r="G8" s="294" t="s">
        <v>152</v>
      </c>
      <c r="H8" s="93"/>
      <c r="I8" s="98"/>
    </row>
    <row r="9" spans="3:16" x14ac:dyDescent="0.25">
      <c r="C9" s="294" t="s">
        <v>153</v>
      </c>
      <c r="D9" s="93"/>
      <c r="E9" s="94"/>
      <c r="G9" s="294" t="s">
        <v>153</v>
      </c>
      <c r="H9" s="93"/>
      <c r="I9" s="98"/>
    </row>
    <row r="10" spans="3:16" x14ac:dyDescent="0.25">
      <c r="C10" s="294" t="s">
        <v>154</v>
      </c>
      <c r="D10" s="93"/>
      <c r="E10" s="94"/>
      <c r="G10" s="294" t="s">
        <v>154</v>
      </c>
      <c r="H10" s="93"/>
      <c r="I10" s="98"/>
    </row>
    <row r="11" spans="3:16" x14ac:dyDescent="0.25">
      <c r="C11" s="294" t="s">
        <v>155</v>
      </c>
      <c r="D11" s="93"/>
      <c r="E11" s="94"/>
      <c r="G11" s="294" t="s">
        <v>155</v>
      </c>
      <c r="H11" s="93"/>
      <c r="I11" s="98"/>
    </row>
    <row r="12" spans="3:16" x14ac:dyDescent="0.25">
      <c r="C12" s="294" t="s">
        <v>156</v>
      </c>
      <c r="D12" s="93"/>
      <c r="E12" s="94"/>
      <c r="G12" s="294" t="s">
        <v>156</v>
      </c>
      <c r="H12" s="93"/>
      <c r="I12" s="98"/>
    </row>
    <row r="13" spans="3:16" x14ac:dyDescent="0.25">
      <c r="C13" s="294" t="s">
        <v>157</v>
      </c>
      <c r="D13" s="93"/>
      <c r="E13" s="94"/>
      <c r="G13" s="294" t="s">
        <v>157</v>
      </c>
      <c r="H13" s="93"/>
      <c r="I13" s="98"/>
    </row>
    <row r="14" spans="3:16" x14ac:dyDescent="0.25">
      <c r="C14" s="294" t="s">
        <v>158</v>
      </c>
      <c r="D14" s="93"/>
      <c r="E14" s="94"/>
      <c r="G14" s="294" t="s">
        <v>158</v>
      </c>
      <c r="H14" s="93"/>
      <c r="I14" s="98"/>
    </row>
    <row r="15" spans="3:16" x14ac:dyDescent="0.25">
      <c r="C15" s="294" t="s">
        <v>159</v>
      </c>
      <c r="D15" s="93"/>
      <c r="E15" s="94"/>
      <c r="G15" s="294" t="s">
        <v>159</v>
      </c>
      <c r="H15" s="93"/>
      <c r="I15" s="98"/>
    </row>
    <row r="16" spans="3:16" x14ac:dyDescent="0.25">
      <c r="C16" s="294" t="s">
        <v>160</v>
      </c>
      <c r="D16" s="93"/>
      <c r="E16" s="94"/>
      <c r="G16" s="294" t="s">
        <v>160</v>
      </c>
      <c r="H16" s="93"/>
      <c r="I16" s="98"/>
      <c r="L16" s="448" t="s">
        <v>275</v>
      </c>
      <c r="M16" s="448"/>
      <c r="N16" s="448"/>
      <c r="O16" s="448"/>
      <c r="P16" s="448"/>
    </row>
    <row r="17" spans="3:16" x14ac:dyDescent="0.25">
      <c r="C17" s="294" t="s">
        <v>161</v>
      </c>
      <c r="D17" s="93"/>
      <c r="E17" s="94"/>
      <c r="G17" s="294" t="s">
        <v>161</v>
      </c>
      <c r="H17" s="93"/>
      <c r="I17" s="98"/>
      <c r="L17" s="448"/>
      <c r="M17" s="448"/>
      <c r="N17" s="448"/>
      <c r="O17" s="448"/>
      <c r="P17" s="448"/>
    </row>
    <row r="18" spans="3:16" x14ac:dyDescent="0.25">
      <c r="C18" s="294" t="s">
        <v>162</v>
      </c>
      <c r="D18" s="93"/>
      <c r="E18" s="94"/>
      <c r="G18" s="294" t="s">
        <v>162</v>
      </c>
      <c r="H18" s="93"/>
      <c r="I18" s="98"/>
      <c r="L18" s="448"/>
      <c r="M18" s="448"/>
      <c r="N18" s="448"/>
      <c r="O18" s="448"/>
      <c r="P18" s="448"/>
    </row>
    <row r="19" spans="3:16" x14ac:dyDescent="0.25">
      <c r="C19" s="294" t="s">
        <v>163</v>
      </c>
      <c r="D19" s="93"/>
      <c r="E19" s="94"/>
      <c r="G19" s="294" t="s">
        <v>163</v>
      </c>
      <c r="H19" s="93"/>
      <c r="I19" s="98"/>
      <c r="L19" s="448"/>
      <c r="M19" s="448"/>
      <c r="N19" s="448"/>
      <c r="O19" s="448"/>
      <c r="P19" s="448"/>
    </row>
    <row r="20" spans="3:16" x14ac:dyDescent="0.25">
      <c r="C20" s="294" t="s">
        <v>164</v>
      </c>
      <c r="D20" s="93"/>
      <c r="E20" s="94"/>
      <c r="G20" s="294" t="s">
        <v>164</v>
      </c>
      <c r="H20" s="93"/>
      <c r="I20" s="98"/>
    </row>
    <row r="21" spans="3:16" x14ac:dyDescent="0.25">
      <c r="C21" s="294" t="s">
        <v>165</v>
      </c>
      <c r="D21" s="93"/>
      <c r="E21" s="94"/>
      <c r="G21" s="294" t="s">
        <v>165</v>
      </c>
      <c r="H21" s="93"/>
      <c r="I21" s="98"/>
    </row>
    <row r="22" spans="3:16" x14ac:dyDescent="0.25">
      <c r="C22" s="294" t="s">
        <v>166</v>
      </c>
      <c r="D22" s="93"/>
      <c r="E22" s="94"/>
      <c r="G22" s="294" t="s">
        <v>166</v>
      </c>
      <c r="H22" s="93"/>
      <c r="I22" s="98"/>
    </row>
    <row r="23" spans="3:16" x14ac:dyDescent="0.25">
      <c r="C23" s="294" t="s">
        <v>167</v>
      </c>
      <c r="D23" s="93"/>
      <c r="E23" s="94"/>
      <c r="G23" s="294" t="s">
        <v>167</v>
      </c>
      <c r="H23" s="93"/>
      <c r="I23" s="98"/>
    </row>
    <row r="24" spans="3:16" x14ac:dyDescent="0.25">
      <c r="C24" s="294" t="s">
        <v>168</v>
      </c>
      <c r="D24" s="93"/>
      <c r="E24" s="94"/>
      <c r="G24" s="294" t="s">
        <v>168</v>
      </c>
      <c r="H24" s="93"/>
      <c r="I24" s="98"/>
    </row>
    <row r="25" spans="3:16" x14ac:dyDescent="0.25">
      <c r="C25" s="294" t="s">
        <v>169</v>
      </c>
      <c r="D25" s="93"/>
      <c r="E25" s="94"/>
      <c r="G25" s="294" t="s">
        <v>169</v>
      </c>
      <c r="H25" s="93"/>
      <c r="I25" s="98"/>
    </row>
    <row r="26" spans="3:16" x14ac:dyDescent="0.25">
      <c r="C26" s="294" t="s">
        <v>170</v>
      </c>
      <c r="D26" s="93"/>
      <c r="E26" s="94"/>
      <c r="G26" s="294" t="s">
        <v>170</v>
      </c>
      <c r="H26" s="93"/>
      <c r="I26" s="98"/>
    </row>
    <row r="27" spans="3:16" x14ac:dyDescent="0.25">
      <c r="C27" s="294" t="s">
        <v>171</v>
      </c>
      <c r="D27" s="93"/>
      <c r="E27" s="94"/>
      <c r="G27" s="294" t="s">
        <v>171</v>
      </c>
      <c r="H27" s="93"/>
      <c r="I27" s="98"/>
    </row>
    <row r="28" spans="3:16" x14ac:dyDescent="0.25">
      <c r="C28" s="294" t="s">
        <v>172</v>
      </c>
      <c r="D28" s="93"/>
      <c r="E28" s="94"/>
      <c r="G28" s="294" t="s">
        <v>172</v>
      </c>
      <c r="H28" s="93"/>
      <c r="I28" s="98"/>
    </row>
    <row r="29" spans="3:16" x14ac:dyDescent="0.25">
      <c r="C29" s="294" t="s">
        <v>173</v>
      </c>
      <c r="D29" s="93"/>
      <c r="E29" s="94"/>
      <c r="G29" s="294" t="s">
        <v>173</v>
      </c>
      <c r="H29" s="93"/>
      <c r="I29" s="98"/>
    </row>
    <row r="30" spans="3:16" x14ac:dyDescent="0.25">
      <c r="C30" s="294" t="s">
        <v>174</v>
      </c>
      <c r="D30" s="93"/>
      <c r="E30" s="94"/>
      <c r="G30" s="294" t="s">
        <v>174</v>
      </c>
      <c r="H30" s="93"/>
      <c r="I30" s="98"/>
    </row>
    <row r="31" spans="3:16" x14ac:dyDescent="0.25">
      <c r="C31" s="294" t="s">
        <v>175</v>
      </c>
      <c r="D31" s="93"/>
      <c r="E31" s="94"/>
      <c r="G31" s="294" t="s">
        <v>175</v>
      </c>
      <c r="H31" s="93"/>
      <c r="I31" s="98"/>
    </row>
    <row r="32" spans="3:16" x14ac:dyDescent="0.25">
      <c r="C32" s="294" t="s">
        <v>176</v>
      </c>
      <c r="D32" s="93"/>
      <c r="E32" s="94"/>
      <c r="G32" s="294" t="s">
        <v>176</v>
      </c>
      <c r="H32" s="93"/>
      <c r="I32" s="98"/>
    </row>
    <row r="33" spans="3:9" x14ac:dyDescent="0.25">
      <c r="C33" s="294" t="s">
        <v>177</v>
      </c>
      <c r="D33" s="93"/>
      <c r="E33" s="94"/>
      <c r="G33" s="294" t="s">
        <v>177</v>
      </c>
      <c r="H33" s="93"/>
      <c r="I33" s="98"/>
    </row>
    <row r="34" spans="3:9" x14ac:dyDescent="0.25">
      <c r="C34" s="294" t="s">
        <v>178</v>
      </c>
      <c r="D34" s="93"/>
      <c r="E34" s="94"/>
      <c r="G34" s="294" t="s">
        <v>178</v>
      </c>
      <c r="H34" s="93"/>
      <c r="I34" s="98"/>
    </row>
    <row r="35" spans="3:9" x14ac:dyDescent="0.25">
      <c r="C35" s="294" t="s">
        <v>179</v>
      </c>
      <c r="D35" s="93"/>
      <c r="E35" s="94"/>
      <c r="G35" s="294" t="s">
        <v>179</v>
      </c>
      <c r="H35" s="93"/>
      <c r="I35" s="98"/>
    </row>
    <row r="36" spans="3:9" x14ac:dyDescent="0.25">
      <c r="C36" s="294" t="s">
        <v>180</v>
      </c>
      <c r="D36" s="93"/>
      <c r="E36" s="94"/>
      <c r="G36" s="294" t="s">
        <v>180</v>
      </c>
      <c r="H36" s="93"/>
      <c r="I36" s="98"/>
    </row>
    <row r="37" spans="3:9" x14ac:dyDescent="0.25">
      <c r="C37" s="294" t="s">
        <v>181</v>
      </c>
      <c r="D37" s="93"/>
      <c r="E37" s="94"/>
      <c r="G37" s="294" t="s">
        <v>181</v>
      </c>
      <c r="H37" s="93"/>
      <c r="I37" s="98"/>
    </row>
    <row r="38" spans="3:9" x14ac:dyDescent="0.25">
      <c r="C38" s="294" t="s">
        <v>182</v>
      </c>
      <c r="D38" s="93"/>
      <c r="E38" s="94"/>
      <c r="G38" s="294" t="s">
        <v>182</v>
      </c>
      <c r="H38" s="93"/>
      <c r="I38" s="98"/>
    </row>
    <row r="39" spans="3:9" x14ac:dyDescent="0.25">
      <c r="C39" s="294" t="s">
        <v>183</v>
      </c>
      <c r="D39" s="93"/>
      <c r="E39" s="94"/>
      <c r="G39" s="294" t="s">
        <v>183</v>
      </c>
      <c r="H39" s="93"/>
      <c r="I39" s="98"/>
    </row>
    <row r="40" spans="3:9" x14ac:dyDescent="0.25">
      <c r="C40" s="294" t="s">
        <v>184</v>
      </c>
      <c r="D40" s="93"/>
      <c r="E40" s="94"/>
      <c r="G40" s="294" t="s">
        <v>184</v>
      </c>
      <c r="H40" s="93"/>
      <c r="I40" s="98"/>
    </row>
    <row r="41" spans="3:9" x14ac:dyDescent="0.25">
      <c r="C41" s="294" t="s">
        <v>185</v>
      </c>
      <c r="D41" s="93"/>
      <c r="E41" s="94"/>
      <c r="G41" s="294" t="s">
        <v>185</v>
      </c>
      <c r="H41" s="93"/>
      <c r="I41" s="98"/>
    </row>
    <row r="42" spans="3:9" x14ac:dyDescent="0.25">
      <c r="C42" s="294" t="s">
        <v>186</v>
      </c>
      <c r="D42" s="93"/>
      <c r="E42" s="94"/>
      <c r="G42" s="294" t="s">
        <v>186</v>
      </c>
      <c r="H42" s="93"/>
      <c r="I42" s="98"/>
    </row>
    <row r="43" spans="3:9" x14ac:dyDescent="0.25">
      <c r="C43" s="294" t="s">
        <v>187</v>
      </c>
      <c r="D43" s="93"/>
      <c r="E43" s="94"/>
      <c r="G43" s="294" t="s">
        <v>187</v>
      </c>
      <c r="H43" s="93"/>
      <c r="I43" s="98"/>
    </row>
    <row r="44" spans="3:9" x14ac:dyDescent="0.25">
      <c r="C44" s="294" t="s">
        <v>188</v>
      </c>
      <c r="D44" s="93"/>
      <c r="E44" s="94"/>
      <c r="G44" s="294" t="s">
        <v>188</v>
      </c>
      <c r="H44" s="93"/>
      <c r="I44" s="98"/>
    </row>
    <row r="45" spans="3:9" x14ac:dyDescent="0.25">
      <c r="C45" s="294" t="s">
        <v>189</v>
      </c>
      <c r="D45" s="93"/>
      <c r="E45" s="94"/>
      <c r="G45" s="294" t="s">
        <v>189</v>
      </c>
      <c r="H45" s="93"/>
      <c r="I45" s="98"/>
    </row>
    <row r="46" spans="3:9" x14ac:dyDescent="0.25">
      <c r="C46" s="294" t="s">
        <v>190</v>
      </c>
      <c r="D46" s="93"/>
      <c r="E46" s="94"/>
      <c r="G46" s="294" t="s">
        <v>190</v>
      </c>
      <c r="H46" s="93"/>
      <c r="I46" s="98"/>
    </row>
    <row r="47" spans="3:9" x14ac:dyDescent="0.25">
      <c r="C47" s="294" t="s">
        <v>191</v>
      </c>
      <c r="D47" s="93"/>
      <c r="E47" s="94"/>
      <c r="G47" s="294" t="s">
        <v>191</v>
      </c>
      <c r="H47" s="93"/>
      <c r="I47" s="98"/>
    </row>
    <row r="48" spans="3:9" x14ac:dyDescent="0.25">
      <c r="C48" s="294" t="s">
        <v>192</v>
      </c>
      <c r="D48" s="93"/>
      <c r="E48" s="94"/>
      <c r="G48" s="294" t="s">
        <v>192</v>
      </c>
      <c r="H48" s="93"/>
      <c r="I48" s="98"/>
    </row>
    <row r="49" spans="3:9" x14ac:dyDescent="0.25">
      <c r="C49" s="294" t="s">
        <v>193</v>
      </c>
      <c r="D49" s="93"/>
      <c r="E49" s="94"/>
      <c r="G49" s="294" t="s">
        <v>193</v>
      </c>
      <c r="H49" s="93"/>
      <c r="I49" s="98"/>
    </row>
    <row r="50" spans="3:9" x14ac:dyDescent="0.25">
      <c r="C50" s="294" t="s">
        <v>194</v>
      </c>
      <c r="D50" s="93"/>
      <c r="E50" s="94"/>
      <c r="G50" s="294" t="s">
        <v>194</v>
      </c>
      <c r="H50" s="93"/>
      <c r="I50" s="98"/>
    </row>
    <row r="51" spans="3:9" x14ac:dyDescent="0.25">
      <c r="C51" s="294" t="s">
        <v>195</v>
      </c>
      <c r="D51" s="93"/>
      <c r="E51" s="94"/>
      <c r="G51" s="294" t="s">
        <v>195</v>
      </c>
      <c r="H51" s="93"/>
      <c r="I51" s="98"/>
    </row>
    <row r="52" spans="3:9" x14ac:dyDescent="0.25">
      <c r="C52" s="294" t="s">
        <v>196</v>
      </c>
      <c r="D52" s="93"/>
      <c r="E52" s="94"/>
      <c r="G52" s="294" t="s">
        <v>196</v>
      </c>
      <c r="H52" s="93"/>
      <c r="I52" s="98"/>
    </row>
    <row r="53" spans="3:9" x14ac:dyDescent="0.25">
      <c r="C53" s="294" t="s">
        <v>197</v>
      </c>
      <c r="D53" s="93"/>
      <c r="E53" s="94"/>
      <c r="G53" s="294" t="s">
        <v>197</v>
      </c>
      <c r="H53" s="93"/>
      <c r="I53" s="98"/>
    </row>
    <row r="54" spans="3:9" x14ac:dyDescent="0.25">
      <c r="C54" s="294" t="s">
        <v>198</v>
      </c>
      <c r="D54" s="93"/>
      <c r="E54" s="94"/>
      <c r="G54" s="294" t="s">
        <v>198</v>
      </c>
      <c r="H54" s="93"/>
      <c r="I54" s="98"/>
    </row>
    <row r="55" spans="3:9" x14ac:dyDescent="0.25">
      <c r="C55" s="294" t="s">
        <v>199</v>
      </c>
      <c r="D55" s="93"/>
      <c r="E55" s="94"/>
      <c r="G55" s="294" t="s">
        <v>199</v>
      </c>
      <c r="H55" s="93"/>
      <c r="I55" s="98"/>
    </row>
    <row r="56" spans="3:9" x14ac:dyDescent="0.25">
      <c r="C56" s="294" t="s">
        <v>200</v>
      </c>
      <c r="D56" s="93"/>
      <c r="E56" s="94"/>
      <c r="G56" s="294" t="s">
        <v>200</v>
      </c>
      <c r="H56" s="93"/>
      <c r="I56" s="93"/>
    </row>
    <row r="57" spans="3:9" x14ac:dyDescent="0.25">
      <c r="C57" s="294" t="s">
        <v>201</v>
      </c>
      <c r="D57" s="93"/>
      <c r="E57" s="94"/>
      <c r="G57" s="294" t="s">
        <v>201</v>
      </c>
      <c r="H57" s="93"/>
      <c r="I57" s="98"/>
    </row>
  </sheetData>
  <sheetProtection password="BC36" sheet="1" objects="1" scenarios="1" selectLockedCells="1" sort="0" autoFilter="0"/>
  <mergeCells count="5">
    <mergeCell ref="C6:E6"/>
    <mergeCell ref="C7:D7"/>
    <mergeCell ref="G7:H7"/>
    <mergeCell ref="G6:I6"/>
    <mergeCell ref="L16:P19"/>
  </mergeCells>
  <dataValidations count="5">
    <dataValidation allowBlank="1" showInputMessage="1" showErrorMessage="1" promptTitle="Empréstimo Adquirido:" prompt="_x000a_Situação em que você pega dinheiro emprestado com alguma pessoa._x000a_" sqref="D8:D57"/>
    <dataValidation allowBlank="1" showInputMessage="1" showErrorMessage="1" promptTitle="Empréstimo Concedido:" prompt="_x000a_Situação em que você empresta dinheiro para alguma pessoa." sqref="H8:H57"/>
    <dataValidation allowBlank="1" showInputMessage="1" showErrorMessage="1" prompt="Cadastre nessa célula o saldo inicial de empréstimo adquirido." sqref="E8:E57"/>
    <dataValidation allowBlank="1" showInputMessage="1" showErrorMessage="1" prompt="Cadastre nessa cédula o saldo inicial de empréstimo Concedido." sqref="I8:I17"/>
    <dataValidation allowBlank="1" showInputMessage="1" showErrorMessage="1" prompt="Cadastre nessa célula o saldo inicial de empréstimo Concedido." sqref="I18:I57"/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rgb="FF00B050"/>
  </sheetPr>
  <dimension ref="A1:S1009"/>
  <sheetViews>
    <sheetView showGridLines="0" showRowColHeaders="0" zoomScaleNormal="100" workbookViewId="0">
      <pane ySplit="8" topLeftCell="A9" activePane="bottomLeft" state="frozen"/>
      <selection pane="bottomLeft" activeCell="C9" sqref="C9"/>
    </sheetView>
  </sheetViews>
  <sheetFormatPr defaultRowHeight="15" x14ac:dyDescent="0.25"/>
  <cols>
    <col min="1" max="1" width="11.7109375" style="54" customWidth="1"/>
    <col min="2" max="2" width="2.7109375" customWidth="1"/>
    <col min="3" max="3" width="10.85546875" style="64" customWidth="1"/>
    <col min="4" max="4" width="26.7109375" style="64" customWidth="1"/>
    <col min="5" max="5" width="59" style="64" customWidth="1"/>
    <col min="6" max="6" width="13.7109375" style="64" customWidth="1"/>
    <col min="7" max="7" width="26.7109375" style="64" customWidth="1"/>
    <col min="8" max="8" width="15.85546875" style="64" customWidth="1"/>
    <col min="9" max="9" width="20.28515625" style="64" customWidth="1"/>
    <col min="10" max="10" width="12.7109375" customWidth="1"/>
    <col min="11" max="11" width="7.140625" style="250" hidden="1" customWidth="1"/>
    <col min="12" max="12" width="13.140625" style="250" hidden="1" customWidth="1"/>
    <col min="13" max="13" width="6.42578125" style="250" hidden="1" customWidth="1"/>
    <col min="14" max="14" width="4.140625" style="250" hidden="1" customWidth="1"/>
    <col min="15" max="15" width="6.42578125" style="250" hidden="1" customWidth="1"/>
    <col min="16" max="16" width="13.140625" style="250" hidden="1" customWidth="1"/>
    <col min="17" max="17" width="4.140625" style="250" hidden="1" customWidth="1"/>
    <col min="18" max="19" width="9.140625" style="250" hidden="1" customWidth="1"/>
  </cols>
  <sheetData>
    <row r="1" spans="1:19" s="43" customFormat="1" x14ac:dyDescent="0.25">
      <c r="A1" s="69"/>
      <c r="K1" s="323"/>
      <c r="L1" s="323"/>
      <c r="M1" s="323"/>
      <c r="N1" s="323"/>
      <c r="O1" s="323"/>
      <c r="P1" s="323"/>
      <c r="Q1" s="323"/>
      <c r="R1" s="323"/>
      <c r="S1" s="323"/>
    </row>
    <row r="2" spans="1:19" s="43" customFormat="1" x14ac:dyDescent="0.25">
      <c r="A2" s="69"/>
      <c r="K2" s="323"/>
      <c r="L2" s="323"/>
      <c r="M2" s="323"/>
      <c r="N2" s="323"/>
      <c r="O2" s="323"/>
      <c r="P2" s="323"/>
      <c r="Q2" s="323"/>
      <c r="R2" s="323"/>
      <c r="S2" s="323"/>
    </row>
    <row r="3" spans="1:19" s="43" customFormat="1" x14ac:dyDescent="0.25">
      <c r="A3" s="69"/>
      <c r="K3" s="323"/>
      <c r="L3" s="323"/>
      <c r="M3" s="323"/>
      <c r="N3" s="323"/>
      <c r="O3" s="323"/>
      <c r="P3" s="323"/>
      <c r="Q3" s="323"/>
      <c r="R3" s="323"/>
      <c r="S3" s="323"/>
    </row>
    <row r="4" spans="1:19" s="43" customFormat="1" x14ac:dyDescent="0.25">
      <c r="A4" s="69"/>
      <c r="K4" s="323"/>
      <c r="L4" s="323"/>
      <c r="M4" s="323"/>
      <c r="N4" s="323"/>
      <c r="O4" s="323"/>
      <c r="P4" s="323"/>
      <c r="Q4" s="323"/>
      <c r="R4" s="323"/>
      <c r="S4" s="323"/>
    </row>
    <row r="5" spans="1:19" s="43" customFormat="1" x14ac:dyDescent="0.25">
      <c r="A5" s="69"/>
      <c r="K5" s="323"/>
      <c r="L5" s="323"/>
      <c r="M5" s="323"/>
      <c r="N5" s="323"/>
      <c r="O5" s="323"/>
      <c r="P5" s="323"/>
      <c r="Q5" s="323"/>
      <c r="R5" s="323"/>
      <c r="S5" s="323"/>
    </row>
    <row r="6" spans="1:19" s="43" customFormat="1" ht="17.100000000000001" customHeight="1" x14ac:dyDescent="0.25">
      <c r="A6" s="69"/>
      <c r="C6" s="449" t="s">
        <v>206</v>
      </c>
      <c r="D6" s="449"/>
      <c r="H6" s="70" t="s">
        <v>151</v>
      </c>
      <c r="I6" s="71">
        <f>SUBTOTAL(9,F:F)</f>
        <v>0</v>
      </c>
      <c r="K6" s="323"/>
      <c r="L6" s="323"/>
      <c r="M6" s="323"/>
      <c r="N6" s="323"/>
      <c r="O6" s="323"/>
      <c r="P6" s="323"/>
      <c r="Q6" s="323"/>
      <c r="R6" s="323"/>
      <c r="S6" s="323"/>
    </row>
    <row r="7" spans="1:19" s="43" customFormat="1" ht="3" customHeight="1" x14ac:dyDescent="0.25">
      <c r="A7" s="69"/>
      <c r="K7" s="323"/>
      <c r="L7" s="323"/>
      <c r="M7" s="323"/>
      <c r="N7" s="323"/>
      <c r="O7" s="323"/>
      <c r="P7" s="323"/>
      <c r="Q7" s="323"/>
      <c r="R7" s="323"/>
      <c r="S7" s="323"/>
    </row>
    <row r="8" spans="1:19" s="43" customFormat="1" ht="30" customHeight="1" thickBot="1" x14ac:dyDescent="0.3">
      <c r="A8" s="69"/>
      <c r="C8" s="72" t="s">
        <v>0</v>
      </c>
      <c r="D8" s="72" t="s">
        <v>1</v>
      </c>
      <c r="E8" s="72" t="s">
        <v>2</v>
      </c>
      <c r="F8" s="72" t="s">
        <v>63</v>
      </c>
      <c r="G8" s="72" t="s">
        <v>5</v>
      </c>
      <c r="H8" s="72" t="s">
        <v>3</v>
      </c>
      <c r="I8" s="72" t="s">
        <v>4</v>
      </c>
      <c r="J8" s="265"/>
      <c r="K8" s="323"/>
      <c r="L8" s="323"/>
      <c r="M8" s="323"/>
      <c r="N8" s="323"/>
      <c r="O8" s="323"/>
      <c r="P8" s="323"/>
      <c r="Q8" s="323"/>
      <c r="R8" s="323"/>
      <c r="S8" s="323"/>
    </row>
    <row r="9" spans="1:19" x14ac:dyDescent="0.25">
      <c r="C9" s="65"/>
      <c r="D9" s="66"/>
      <c r="E9" s="67"/>
      <c r="F9" s="68"/>
      <c r="G9" s="66"/>
      <c r="H9" s="66"/>
      <c r="I9" s="298" t="str">
        <f t="shared" ref="I9:I72" ca="1" si="0">IF(H9="","",(IF(H9="Efetivado","",IF(C9="","",IF(C9=TODAY(),"Vence Hoje",IF(C9&lt;TODAY(),"Atrasado",C9-TODAY()&amp;" Dias para Vencer"))))))</f>
        <v/>
      </c>
      <c r="K9" s="250" t="s">
        <v>152</v>
      </c>
      <c r="L9" s="358">
        <f>VLOOKUP(K9,'CAD2'!C7:D7,2,0)</f>
        <v>0</v>
      </c>
      <c r="M9" s="377">
        <v>1</v>
      </c>
      <c r="O9" s="379" t="s">
        <v>152</v>
      </c>
      <c r="P9" s="358">
        <f>VLOOKUP(O9,CAD!C7:D7,2,0)</f>
        <v>0</v>
      </c>
      <c r="R9" s="348" t="s">
        <v>60</v>
      </c>
      <c r="S9" s="379">
        <v>1</v>
      </c>
    </row>
    <row r="10" spans="1:19" x14ac:dyDescent="0.25">
      <c r="C10" s="65"/>
      <c r="D10" s="66"/>
      <c r="E10" s="67"/>
      <c r="F10" s="68"/>
      <c r="G10" s="66"/>
      <c r="H10" s="66"/>
      <c r="I10" s="299" t="str">
        <f t="shared" ca="1" si="0"/>
        <v/>
      </c>
      <c r="K10" s="250" t="s">
        <v>153</v>
      </c>
      <c r="L10" s="358">
        <f>VLOOKUP(K10,'CAD2'!C8:D8,2,0)</f>
        <v>0</v>
      </c>
      <c r="M10" s="377">
        <v>2</v>
      </c>
      <c r="O10" s="379" t="s">
        <v>153</v>
      </c>
      <c r="P10" s="358">
        <f>VLOOKUP(O10,CAD!C8:D8,2,0)</f>
        <v>0</v>
      </c>
      <c r="R10" s="348" t="s">
        <v>61</v>
      </c>
      <c r="S10" s="379">
        <v>2</v>
      </c>
    </row>
    <row r="11" spans="1:19" x14ac:dyDescent="0.25">
      <c r="C11" s="65"/>
      <c r="D11" s="66"/>
      <c r="E11" s="67"/>
      <c r="F11" s="68"/>
      <c r="G11" s="66"/>
      <c r="H11" s="66"/>
      <c r="I11" s="298" t="str">
        <f t="shared" ca="1" si="0"/>
        <v/>
      </c>
      <c r="K11" s="250" t="s">
        <v>154</v>
      </c>
      <c r="L11" s="358">
        <f>VLOOKUP(K11,'CAD2'!C9:D9,2,0)</f>
        <v>0</v>
      </c>
      <c r="M11" s="377">
        <v>3</v>
      </c>
      <c r="O11" s="379" t="s">
        <v>154</v>
      </c>
      <c r="P11" s="358">
        <f>VLOOKUP(O11,CAD!C9:D9,2,0)</f>
        <v>0</v>
      </c>
    </row>
    <row r="12" spans="1:19" x14ac:dyDescent="0.25">
      <c r="C12" s="65"/>
      <c r="D12" s="66"/>
      <c r="E12" s="67"/>
      <c r="F12" s="68"/>
      <c r="G12" s="66"/>
      <c r="H12" s="66"/>
      <c r="I12" s="298" t="str">
        <f t="shared" ca="1" si="0"/>
        <v/>
      </c>
      <c r="K12" s="250" t="s">
        <v>155</v>
      </c>
      <c r="L12" s="358">
        <f>VLOOKUP(K12,'CAD2'!C10:D10,2,0)</f>
        <v>0</v>
      </c>
      <c r="M12" s="377">
        <v>4</v>
      </c>
      <c r="O12" s="379" t="s">
        <v>155</v>
      </c>
      <c r="P12" s="358">
        <f>VLOOKUP(O12,CAD!C10:D10,2,0)</f>
        <v>0</v>
      </c>
    </row>
    <row r="13" spans="1:19" x14ac:dyDescent="0.25">
      <c r="C13" s="65"/>
      <c r="D13" s="66"/>
      <c r="E13" s="67"/>
      <c r="F13" s="68"/>
      <c r="G13" s="66"/>
      <c r="H13" s="66"/>
      <c r="I13" s="298" t="str">
        <f t="shared" ca="1" si="0"/>
        <v/>
      </c>
      <c r="K13" s="250" t="s">
        <v>156</v>
      </c>
      <c r="L13" s="358">
        <f>VLOOKUP(K13,'CAD2'!C11:D11,2,0)</f>
        <v>0</v>
      </c>
      <c r="M13" s="377">
        <v>5</v>
      </c>
      <c r="O13" s="379" t="s">
        <v>156</v>
      </c>
      <c r="P13" s="358">
        <f>VLOOKUP(O13,CAD!C11:D11,2,0)</f>
        <v>0</v>
      </c>
    </row>
    <row r="14" spans="1:19" x14ac:dyDescent="0.25">
      <c r="C14" s="65"/>
      <c r="D14" s="66"/>
      <c r="E14" s="67"/>
      <c r="F14" s="68"/>
      <c r="G14" s="66"/>
      <c r="H14" s="66"/>
      <c r="I14" s="298" t="str">
        <f t="shared" ca="1" si="0"/>
        <v/>
      </c>
      <c r="K14" s="250" t="s">
        <v>157</v>
      </c>
      <c r="L14" s="358">
        <f>VLOOKUP(K14,'CAD2'!C12:D12,2,0)</f>
        <v>0</v>
      </c>
      <c r="M14" s="377">
        <v>6</v>
      </c>
      <c r="O14" s="379" t="s">
        <v>157</v>
      </c>
      <c r="P14" s="358">
        <f>VLOOKUP(O14,CAD!C12:D12,2,0)</f>
        <v>0</v>
      </c>
    </row>
    <row r="15" spans="1:19" x14ac:dyDescent="0.25">
      <c r="C15" s="65"/>
      <c r="D15" s="66"/>
      <c r="E15" s="67"/>
      <c r="F15" s="68"/>
      <c r="G15" s="66"/>
      <c r="H15" s="66"/>
      <c r="I15" s="298" t="str">
        <f t="shared" ca="1" si="0"/>
        <v/>
      </c>
      <c r="K15" s="250" t="s">
        <v>158</v>
      </c>
      <c r="L15" s="358">
        <f>VLOOKUP(K15,'CAD2'!C13:D13,2,0)</f>
        <v>0</v>
      </c>
      <c r="M15" s="377">
        <v>7</v>
      </c>
      <c r="O15" s="379" t="s">
        <v>158</v>
      </c>
      <c r="P15" s="358">
        <f>VLOOKUP(O15,CAD!C13:D13,2,0)</f>
        <v>0</v>
      </c>
    </row>
    <row r="16" spans="1:19" x14ac:dyDescent="0.25">
      <c r="C16" s="65"/>
      <c r="D16" s="66"/>
      <c r="E16" s="67"/>
      <c r="F16" s="68"/>
      <c r="G16" s="66"/>
      <c r="H16" s="66"/>
      <c r="I16" s="298" t="str">
        <f t="shared" ca="1" si="0"/>
        <v/>
      </c>
      <c r="K16" s="250" t="s">
        <v>159</v>
      </c>
      <c r="L16" s="358">
        <f>VLOOKUP(K16,'CAD2'!C14:D14,2,0)</f>
        <v>0</v>
      </c>
      <c r="M16" s="377">
        <v>8</v>
      </c>
      <c r="O16" s="379" t="s">
        <v>159</v>
      </c>
      <c r="P16" s="358">
        <f>VLOOKUP(O16,CAD!C14:D14,2,0)</f>
        <v>0</v>
      </c>
    </row>
    <row r="17" spans="3:16" x14ac:dyDescent="0.25">
      <c r="C17" s="65"/>
      <c r="D17" s="66"/>
      <c r="E17" s="67"/>
      <c r="F17" s="68"/>
      <c r="G17" s="66"/>
      <c r="H17" s="66"/>
      <c r="I17" s="298" t="str">
        <f t="shared" ca="1" si="0"/>
        <v/>
      </c>
      <c r="K17" s="250" t="s">
        <v>160</v>
      </c>
      <c r="L17" s="358">
        <f>VLOOKUP(K17,'CAD2'!C15:D15,2,0)</f>
        <v>0</v>
      </c>
      <c r="M17" s="377">
        <v>9</v>
      </c>
      <c r="O17" s="379" t="s">
        <v>160</v>
      </c>
      <c r="P17" s="358">
        <f>VLOOKUP(O17,CAD!C15:D15,2,0)</f>
        <v>0</v>
      </c>
    </row>
    <row r="18" spans="3:16" x14ac:dyDescent="0.25">
      <c r="C18" s="65"/>
      <c r="D18" s="66"/>
      <c r="E18" s="67"/>
      <c r="F18" s="68"/>
      <c r="G18" s="66"/>
      <c r="H18" s="66"/>
      <c r="I18" s="298" t="str">
        <f t="shared" ca="1" si="0"/>
        <v/>
      </c>
      <c r="K18" s="250" t="s">
        <v>161</v>
      </c>
      <c r="L18" s="358">
        <f>VLOOKUP(K18,'CAD2'!C16:D16,2,0)</f>
        <v>0</v>
      </c>
      <c r="M18" s="377">
        <v>10</v>
      </c>
      <c r="O18" s="379" t="s">
        <v>161</v>
      </c>
      <c r="P18" s="358">
        <f>VLOOKUP(O18,CAD!C16:D16,2,0)</f>
        <v>0</v>
      </c>
    </row>
    <row r="19" spans="3:16" x14ac:dyDescent="0.25">
      <c r="C19" s="65"/>
      <c r="D19" s="66"/>
      <c r="E19" s="67"/>
      <c r="F19" s="68"/>
      <c r="G19" s="66"/>
      <c r="H19" s="66"/>
      <c r="I19" s="298" t="str">
        <f t="shared" ca="1" si="0"/>
        <v/>
      </c>
      <c r="K19" s="250" t="s">
        <v>162</v>
      </c>
      <c r="L19" s="358">
        <f>VLOOKUP(K19,'CAD2'!C17:D17,2,0)</f>
        <v>0</v>
      </c>
      <c r="M19" s="377">
        <v>11</v>
      </c>
      <c r="O19" s="379" t="s">
        <v>162</v>
      </c>
      <c r="P19" s="358">
        <f>VLOOKUP(O19,CAD!C17:D17,2,0)</f>
        <v>0</v>
      </c>
    </row>
    <row r="20" spans="3:16" x14ac:dyDescent="0.25">
      <c r="C20" s="65"/>
      <c r="D20" s="66"/>
      <c r="E20" s="67"/>
      <c r="F20" s="68"/>
      <c r="G20" s="66"/>
      <c r="H20" s="66"/>
      <c r="I20" s="298" t="str">
        <f t="shared" ca="1" si="0"/>
        <v/>
      </c>
      <c r="K20" s="250" t="s">
        <v>163</v>
      </c>
      <c r="L20" s="358">
        <f>VLOOKUP(K20,'CAD2'!C18:D18,2,0)</f>
        <v>0</v>
      </c>
      <c r="M20" s="377">
        <v>12</v>
      </c>
      <c r="O20" s="379" t="s">
        <v>163</v>
      </c>
      <c r="P20" s="358">
        <f>VLOOKUP(O20,CAD!C18:D18,2,0)</f>
        <v>0</v>
      </c>
    </row>
    <row r="21" spans="3:16" x14ac:dyDescent="0.25">
      <c r="C21" s="65"/>
      <c r="D21" s="66"/>
      <c r="E21" s="67"/>
      <c r="F21" s="68"/>
      <c r="G21" s="66"/>
      <c r="H21" s="66"/>
      <c r="I21" s="298" t="str">
        <f t="shared" ca="1" si="0"/>
        <v/>
      </c>
      <c r="K21" s="250" t="s">
        <v>164</v>
      </c>
      <c r="L21" s="358">
        <f>VLOOKUP(K21,'CAD2'!C19:D19,2,0)</f>
        <v>0</v>
      </c>
      <c r="M21" s="377">
        <v>13</v>
      </c>
      <c r="O21" s="379" t="s">
        <v>164</v>
      </c>
      <c r="P21" s="358">
        <f>VLOOKUP(O21,CAD!C19:D19,2,0)</f>
        <v>0</v>
      </c>
    </row>
    <row r="22" spans="3:16" x14ac:dyDescent="0.25">
      <c r="C22" s="65"/>
      <c r="D22" s="66"/>
      <c r="E22" s="67"/>
      <c r="F22" s="68"/>
      <c r="G22" s="66"/>
      <c r="H22" s="66"/>
      <c r="I22" s="298" t="str">
        <f t="shared" ca="1" si="0"/>
        <v/>
      </c>
      <c r="K22" s="250" t="s">
        <v>165</v>
      </c>
      <c r="L22" s="358">
        <f>VLOOKUP(K22,'CAD2'!C20:D20,2,0)</f>
        <v>0</v>
      </c>
      <c r="M22" s="377">
        <v>14</v>
      </c>
      <c r="O22" s="379" t="s">
        <v>165</v>
      </c>
      <c r="P22" s="358">
        <f>VLOOKUP(O22,CAD!C20:D20,2,0)</f>
        <v>0</v>
      </c>
    </row>
    <row r="23" spans="3:16" x14ac:dyDescent="0.25">
      <c r="C23" s="65"/>
      <c r="D23" s="66"/>
      <c r="E23" s="67"/>
      <c r="F23" s="68"/>
      <c r="G23" s="66"/>
      <c r="H23" s="66"/>
      <c r="I23" s="298" t="str">
        <f t="shared" ca="1" si="0"/>
        <v/>
      </c>
      <c r="K23" s="250" t="s">
        <v>166</v>
      </c>
      <c r="L23" s="358">
        <f>VLOOKUP(K23,'CAD2'!C21:D21,2,0)</f>
        <v>0</v>
      </c>
      <c r="M23" s="377">
        <v>15</v>
      </c>
      <c r="O23" s="379" t="s">
        <v>166</v>
      </c>
      <c r="P23" s="358">
        <f>VLOOKUP(O23,CAD!C21:D21,2,0)</f>
        <v>0</v>
      </c>
    </row>
    <row r="24" spans="3:16" x14ac:dyDescent="0.25">
      <c r="C24" s="65"/>
      <c r="D24" s="66"/>
      <c r="E24" s="67"/>
      <c r="F24" s="68"/>
      <c r="G24" s="66"/>
      <c r="H24" s="66"/>
      <c r="I24" s="298" t="str">
        <f t="shared" ca="1" si="0"/>
        <v/>
      </c>
      <c r="K24" s="250" t="s">
        <v>167</v>
      </c>
      <c r="L24" s="358">
        <f>VLOOKUP(K24,'CAD2'!C22:D22,2,0)</f>
        <v>0</v>
      </c>
      <c r="M24" s="377">
        <v>16</v>
      </c>
      <c r="O24" s="379" t="s">
        <v>167</v>
      </c>
      <c r="P24" s="358">
        <f>VLOOKUP(O24,CAD!C22:D22,2,0)</f>
        <v>0</v>
      </c>
    </row>
    <row r="25" spans="3:16" x14ac:dyDescent="0.25">
      <c r="C25" s="65"/>
      <c r="D25" s="66"/>
      <c r="E25" s="67"/>
      <c r="F25" s="68"/>
      <c r="G25" s="66"/>
      <c r="H25" s="66"/>
      <c r="I25" s="298" t="str">
        <f t="shared" ca="1" si="0"/>
        <v/>
      </c>
      <c r="K25" s="250" t="s">
        <v>168</v>
      </c>
      <c r="L25" s="358">
        <f>VLOOKUP(K25,'CAD2'!C23:D23,2,0)</f>
        <v>0</v>
      </c>
      <c r="M25" s="377">
        <v>17</v>
      </c>
      <c r="O25" s="379" t="s">
        <v>168</v>
      </c>
      <c r="P25" s="358">
        <f>VLOOKUP(O25,CAD!C23:D23,2,0)</f>
        <v>0</v>
      </c>
    </row>
    <row r="26" spans="3:16" x14ac:dyDescent="0.25">
      <c r="C26" s="65"/>
      <c r="D26" s="66"/>
      <c r="E26" s="67"/>
      <c r="F26" s="68"/>
      <c r="G26" s="66"/>
      <c r="H26" s="66"/>
      <c r="I26" s="298" t="str">
        <f t="shared" ca="1" si="0"/>
        <v/>
      </c>
      <c r="K26" s="250" t="s">
        <v>169</v>
      </c>
      <c r="L26" s="358">
        <f>VLOOKUP(K26,'CAD2'!C24:D24,2,0)</f>
        <v>0</v>
      </c>
      <c r="M26" s="377">
        <v>18</v>
      </c>
      <c r="O26" s="379" t="s">
        <v>169</v>
      </c>
      <c r="P26" s="358">
        <f>VLOOKUP(O26,CAD!C24:D24,2,0)</f>
        <v>0</v>
      </c>
    </row>
    <row r="27" spans="3:16" x14ac:dyDescent="0.25">
      <c r="C27" s="65"/>
      <c r="D27" s="66"/>
      <c r="E27" s="67"/>
      <c r="F27" s="68"/>
      <c r="G27" s="66"/>
      <c r="H27" s="66"/>
      <c r="I27" s="298" t="str">
        <f t="shared" ca="1" si="0"/>
        <v/>
      </c>
      <c r="K27" s="250" t="s">
        <v>170</v>
      </c>
      <c r="L27" s="358">
        <f>VLOOKUP(K27,'CAD2'!C25:D25,2,0)</f>
        <v>0</v>
      </c>
      <c r="M27" s="377">
        <v>19</v>
      </c>
      <c r="O27" s="379" t="s">
        <v>170</v>
      </c>
      <c r="P27" s="358">
        <f>VLOOKUP(O27,CAD!C25:D25,2,0)</f>
        <v>0</v>
      </c>
    </row>
    <row r="28" spans="3:16" x14ac:dyDescent="0.25">
      <c r="C28" s="65"/>
      <c r="D28" s="66"/>
      <c r="E28" s="67"/>
      <c r="F28" s="68"/>
      <c r="G28" s="66"/>
      <c r="H28" s="66"/>
      <c r="I28" s="298" t="str">
        <f t="shared" ca="1" si="0"/>
        <v/>
      </c>
      <c r="K28" s="250" t="s">
        <v>171</v>
      </c>
      <c r="L28" s="358">
        <f>VLOOKUP(K28,'CAD2'!C26:D26,2,0)</f>
        <v>0</v>
      </c>
      <c r="M28" s="377">
        <v>20</v>
      </c>
      <c r="O28" s="379" t="s">
        <v>171</v>
      </c>
      <c r="P28" s="358">
        <f>VLOOKUP(O28,CAD!C26:D26,2,0)</f>
        <v>0</v>
      </c>
    </row>
    <row r="29" spans="3:16" x14ac:dyDescent="0.25">
      <c r="C29" s="65"/>
      <c r="D29" s="66"/>
      <c r="E29" s="67"/>
      <c r="F29" s="68"/>
      <c r="G29" s="66"/>
      <c r="H29" s="66"/>
      <c r="I29" s="298" t="str">
        <f t="shared" ca="1" si="0"/>
        <v/>
      </c>
      <c r="O29" s="379" t="s">
        <v>172</v>
      </c>
      <c r="P29" s="358">
        <f>VLOOKUP(O29,CAD!C27:D27,2,0)</f>
        <v>0</v>
      </c>
    </row>
    <row r="30" spans="3:16" x14ac:dyDescent="0.25">
      <c r="C30" s="65"/>
      <c r="D30" s="66"/>
      <c r="E30" s="67"/>
      <c r="F30" s="68"/>
      <c r="G30" s="66"/>
      <c r="H30" s="66"/>
      <c r="I30" s="298" t="str">
        <f t="shared" ca="1" si="0"/>
        <v/>
      </c>
      <c r="O30" s="379" t="s">
        <v>173</v>
      </c>
      <c r="P30" s="358">
        <f>VLOOKUP(O30,CAD!C28:D28,2,0)</f>
        <v>0</v>
      </c>
    </row>
    <row r="31" spans="3:16" x14ac:dyDescent="0.25">
      <c r="C31" s="65"/>
      <c r="D31" s="66"/>
      <c r="E31" s="67"/>
      <c r="F31" s="68"/>
      <c r="G31" s="66"/>
      <c r="H31" s="66"/>
      <c r="I31" s="298" t="str">
        <f t="shared" ca="1" si="0"/>
        <v/>
      </c>
      <c r="O31" s="379" t="s">
        <v>174</v>
      </c>
      <c r="P31" s="358">
        <f>VLOOKUP(O31,CAD!C29:D29,2,0)</f>
        <v>0</v>
      </c>
    </row>
    <row r="32" spans="3:16" x14ac:dyDescent="0.25">
      <c r="C32" s="65"/>
      <c r="D32" s="66"/>
      <c r="E32" s="67"/>
      <c r="F32" s="68"/>
      <c r="G32" s="66"/>
      <c r="H32" s="66"/>
      <c r="I32" s="298" t="str">
        <f t="shared" ca="1" si="0"/>
        <v/>
      </c>
      <c r="O32" s="379" t="s">
        <v>175</v>
      </c>
      <c r="P32" s="358">
        <f>VLOOKUP(O32,CAD!C30:D30,2,0)</f>
        <v>0</v>
      </c>
    </row>
    <row r="33" spans="3:16" x14ac:dyDescent="0.25">
      <c r="C33" s="65"/>
      <c r="D33" s="66"/>
      <c r="E33" s="67"/>
      <c r="F33" s="68"/>
      <c r="G33" s="66"/>
      <c r="H33" s="66"/>
      <c r="I33" s="298" t="str">
        <f t="shared" ca="1" si="0"/>
        <v/>
      </c>
      <c r="O33" s="379" t="s">
        <v>176</v>
      </c>
      <c r="P33" s="358">
        <f>VLOOKUP(O33,CAD!C31:D31,2,0)</f>
        <v>0</v>
      </c>
    </row>
    <row r="34" spans="3:16" x14ac:dyDescent="0.25">
      <c r="C34" s="65"/>
      <c r="D34" s="66"/>
      <c r="E34" s="67"/>
      <c r="F34" s="68"/>
      <c r="G34" s="66"/>
      <c r="H34" s="66"/>
      <c r="I34" s="298" t="str">
        <f t="shared" ca="1" si="0"/>
        <v/>
      </c>
      <c r="O34" s="379" t="s">
        <v>177</v>
      </c>
      <c r="P34" s="358">
        <f>VLOOKUP(O34,CAD!E7:F7,2,0)</f>
        <v>0</v>
      </c>
    </row>
    <row r="35" spans="3:16" x14ac:dyDescent="0.25">
      <c r="C35" s="65"/>
      <c r="D35" s="66"/>
      <c r="E35" s="67"/>
      <c r="F35" s="68"/>
      <c r="G35" s="66"/>
      <c r="H35" s="66"/>
      <c r="I35" s="298" t="str">
        <f t="shared" ca="1" si="0"/>
        <v/>
      </c>
      <c r="O35" s="379" t="s">
        <v>178</v>
      </c>
      <c r="P35" s="358">
        <f>VLOOKUP(O35,CAD!E8:F8,2,0)</f>
        <v>0</v>
      </c>
    </row>
    <row r="36" spans="3:16" x14ac:dyDescent="0.25">
      <c r="C36" s="65"/>
      <c r="D36" s="66"/>
      <c r="E36" s="67"/>
      <c r="F36" s="68"/>
      <c r="G36" s="66"/>
      <c r="H36" s="66"/>
      <c r="I36" s="298" t="str">
        <f t="shared" ca="1" si="0"/>
        <v/>
      </c>
      <c r="O36" s="379" t="s">
        <v>179</v>
      </c>
      <c r="P36" s="358">
        <f>VLOOKUP(O36,CAD!E9:F9,2,0)</f>
        <v>0</v>
      </c>
    </row>
    <row r="37" spans="3:16" x14ac:dyDescent="0.25">
      <c r="C37" s="65"/>
      <c r="D37" s="66"/>
      <c r="E37" s="67"/>
      <c r="F37" s="68"/>
      <c r="G37" s="66"/>
      <c r="H37" s="66"/>
      <c r="I37" s="298" t="str">
        <f t="shared" ca="1" si="0"/>
        <v/>
      </c>
      <c r="O37" s="379" t="s">
        <v>180</v>
      </c>
      <c r="P37" s="358">
        <f>VLOOKUP(O37,CAD!E10:F10,2,0)</f>
        <v>0</v>
      </c>
    </row>
    <row r="38" spans="3:16" x14ac:dyDescent="0.25">
      <c r="C38" s="65"/>
      <c r="D38" s="66"/>
      <c r="E38" s="67"/>
      <c r="F38" s="68"/>
      <c r="G38" s="66"/>
      <c r="H38" s="66"/>
      <c r="I38" s="298" t="str">
        <f t="shared" ca="1" si="0"/>
        <v/>
      </c>
      <c r="O38" s="379" t="s">
        <v>181</v>
      </c>
      <c r="P38" s="358">
        <f>VLOOKUP(O38,CAD!E11:F11,2,0)</f>
        <v>0</v>
      </c>
    </row>
    <row r="39" spans="3:16" x14ac:dyDescent="0.25">
      <c r="C39" s="65"/>
      <c r="D39" s="66"/>
      <c r="E39" s="67"/>
      <c r="F39" s="68"/>
      <c r="G39" s="66"/>
      <c r="H39" s="66"/>
      <c r="I39" s="298" t="str">
        <f t="shared" ca="1" si="0"/>
        <v/>
      </c>
      <c r="O39" s="379" t="s">
        <v>182</v>
      </c>
      <c r="P39" s="358">
        <f>VLOOKUP(O39,CAD!E12:F12,2,0)</f>
        <v>0</v>
      </c>
    </row>
    <row r="40" spans="3:16" x14ac:dyDescent="0.25">
      <c r="C40" s="65"/>
      <c r="D40" s="66"/>
      <c r="E40" s="67"/>
      <c r="F40" s="68"/>
      <c r="G40" s="66"/>
      <c r="H40" s="66"/>
      <c r="I40" s="298" t="str">
        <f t="shared" ca="1" si="0"/>
        <v/>
      </c>
      <c r="O40" s="379" t="s">
        <v>183</v>
      </c>
      <c r="P40" s="358">
        <f>VLOOKUP(O40,CAD!E13:F13,2,0)</f>
        <v>0</v>
      </c>
    </row>
    <row r="41" spans="3:16" x14ac:dyDescent="0.25">
      <c r="C41" s="65"/>
      <c r="D41" s="66"/>
      <c r="E41" s="67"/>
      <c r="F41" s="68"/>
      <c r="G41" s="66"/>
      <c r="H41" s="66"/>
      <c r="I41" s="298" t="str">
        <f t="shared" ca="1" si="0"/>
        <v/>
      </c>
      <c r="O41" s="379" t="s">
        <v>184</v>
      </c>
      <c r="P41" s="358">
        <f>VLOOKUP(O41,CAD!E14:F14,2,0)</f>
        <v>0</v>
      </c>
    </row>
    <row r="42" spans="3:16" x14ac:dyDescent="0.25">
      <c r="C42" s="65"/>
      <c r="D42" s="66"/>
      <c r="E42" s="67"/>
      <c r="F42" s="68"/>
      <c r="G42" s="66"/>
      <c r="H42" s="66"/>
      <c r="I42" s="298" t="str">
        <f t="shared" ca="1" si="0"/>
        <v/>
      </c>
      <c r="O42" s="379" t="s">
        <v>185</v>
      </c>
      <c r="P42" s="358">
        <f>VLOOKUP(O42,CAD!E15:F15,2,0)</f>
        <v>0</v>
      </c>
    </row>
    <row r="43" spans="3:16" x14ac:dyDescent="0.25">
      <c r="C43" s="65"/>
      <c r="D43" s="66"/>
      <c r="E43" s="67"/>
      <c r="F43" s="68"/>
      <c r="G43" s="66"/>
      <c r="H43" s="66"/>
      <c r="I43" s="298" t="str">
        <f t="shared" ca="1" si="0"/>
        <v/>
      </c>
      <c r="O43" s="379" t="s">
        <v>186</v>
      </c>
      <c r="P43" s="358">
        <f>VLOOKUP(O43,CAD!E16:F16,2,0)</f>
        <v>0</v>
      </c>
    </row>
    <row r="44" spans="3:16" x14ac:dyDescent="0.25">
      <c r="C44" s="65"/>
      <c r="D44" s="66"/>
      <c r="E44" s="67"/>
      <c r="F44" s="68"/>
      <c r="G44" s="66"/>
      <c r="H44" s="66"/>
      <c r="I44" s="298" t="str">
        <f t="shared" ca="1" si="0"/>
        <v/>
      </c>
      <c r="O44" s="379" t="s">
        <v>187</v>
      </c>
      <c r="P44" s="358">
        <f>VLOOKUP(O44,CAD!E17:F17,2,0)</f>
        <v>0</v>
      </c>
    </row>
    <row r="45" spans="3:16" x14ac:dyDescent="0.25">
      <c r="C45" s="65"/>
      <c r="D45" s="66"/>
      <c r="E45" s="67"/>
      <c r="F45" s="68"/>
      <c r="G45" s="66"/>
      <c r="H45" s="66"/>
      <c r="I45" s="298" t="str">
        <f t="shared" ca="1" si="0"/>
        <v/>
      </c>
      <c r="O45" s="379" t="s">
        <v>188</v>
      </c>
      <c r="P45" s="358">
        <f>VLOOKUP(O45,CAD!E18:F18,2,0)</f>
        <v>0</v>
      </c>
    </row>
    <row r="46" spans="3:16" x14ac:dyDescent="0.25">
      <c r="C46" s="65"/>
      <c r="D46" s="66"/>
      <c r="E46" s="67"/>
      <c r="F46" s="68"/>
      <c r="G46" s="66"/>
      <c r="H46" s="66"/>
      <c r="I46" s="298" t="str">
        <f t="shared" ca="1" si="0"/>
        <v/>
      </c>
      <c r="O46" s="379" t="s">
        <v>189</v>
      </c>
      <c r="P46" s="358">
        <f>VLOOKUP(O46,CAD!E19:F19,2,0)</f>
        <v>0</v>
      </c>
    </row>
    <row r="47" spans="3:16" x14ac:dyDescent="0.25">
      <c r="C47" s="65"/>
      <c r="D47" s="66"/>
      <c r="E47" s="67"/>
      <c r="F47" s="68"/>
      <c r="G47" s="66"/>
      <c r="H47" s="66"/>
      <c r="I47" s="298" t="str">
        <f t="shared" ca="1" si="0"/>
        <v/>
      </c>
      <c r="O47" s="379" t="s">
        <v>190</v>
      </c>
      <c r="P47" s="358">
        <f>VLOOKUP(O47,CAD!E20:F20,2,0)</f>
        <v>0</v>
      </c>
    </row>
    <row r="48" spans="3:16" x14ac:dyDescent="0.25">
      <c r="C48" s="65"/>
      <c r="D48" s="66"/>
      <c r="E48" s="67"/>
      <c r="F48" s="68"/>
      <c r="G48" s="66"/>
      <c r="H48" s="66"/>
      <c r="I48" s="298" t="str">
        <f t="shared" ca="1" si="0"/>
        <v/>
      </c>
      <c r="O48" s="379" t="s">
        <v>191</v>
      </c>
      <c r="P48" s="358">
        <f>VLOOKUP(O48,CAD!E21:F21,2,0)</f>
        <v>0</v>
      </c>
    </row>
    <row r="49" spans="3:16" x14ac:dyDescent="0.25">
      <c r="C49" s="65"/>
      <c r="D49" s="66"/>
      <c r="E49" s="67"/>
      <c r="F49" s="68"/>
      <c r="G49" s="66"/>
      <c r="H49" s="66"/>
      <c r="I49" s="298" t="str">
        <f t="shared" ca="1" si="0"/>
        <v/>
      </c>
      <c r="O49" s="379" t="s">
        <v>192</v>
      </c>
      <c r="P49" s="358">
        <f>VLOOKUP(O49,CAD!E22:F22,2,0)</f>
        <v>0</v>
      </c>
    </row>
    <row r="50" spans="3:16" x14ac:dyDescent="0.25">
      <c r="C50" s="65"/>
      <c r="D50" s="66"/>
      <c r="E50" s="67"/>
      <c r="F50" s="68"/>
      <c r="G50" s="66"/>
      <c r="H50" s="66"/>
      <c r="I50" s="298" t="str">
        <f t="shared" ca="1" si="0"/>
        <v/>
      </c>
      <c r="O50" s="379" t="s">
        <v>193</v>
      </c>
      <c r="P50" s="358">
        <f>VLOOKUP(O50,CAD!E23:F23,2,0)</f>
        <v>0</v>
      </c>
    </row>
    <row r="51" spans="3:16" x14ac:dyDescent="0.25">
      <c r="C51" s="65"/>
      <c r="D51" s="66"/>
      <c r="E51" s="67"/>
      <c r="F51" s="68"/>
      <c r="G51" s="66"/>
      <c r="H51" s="66"/>
      <c r="I51" s="298" t="str">
        <f t="shared" ca="1" si="0"/>
        <v/>
      </c>
      <c r="O51" s="379" t="s">
        <v>194</v>
      </c>
      <c r="P51" s="358">
        <f>VLOOKUP(O51,CAD!E24:F24,2,0)</f>
        <v>0</v>
      </c>
    </row>
    <row r="52" spans="3:16" x14ac:dyDescent="0.25">
      <c r="C52" s="65"/>
      <c r="D52" s="66"/>
      <c r="E52" s="67"/>
      <c r="F52" s="68"/>
      <c r="G52" s="66"/>
      <c r="H52" s="66"/>
      <c r="I52" s="298" t="str">
        <f t="shared" ca="1" si="0"/>
        <v/>
      </c>
      <c r="O52" s="379" t="s">
        <v>195</v>
      </c>
      <c r="P52" s="358">
        <f>VLOOKUP(O52,CAD!E25:F25,2,0)</f>
        <v>0</v>
      </c>
    </row>
    <row r="53" spans="3:16" x14ac:dyDescent="0.25">
      <c r="C53" s="65"/>
      <c r="D53" s="66"/>
      <c r="E53" s="67"/>
      <c r="F53" s="68"/>
      <c r="G53" s="66"/>
      <c r="H53" s="66"/>
      <c r="I53" s="298" t="str">
        <f t="shared" ca="1" si="0"/>
        <v/>
      </c>
      <c r="O53" s="379" t="s">
        <v>196</v>
      </c>
      <c r="P53" s="358">
        <f>VLOOKUP(O53,CAD!E26:F26,2,0)</f>
        <v>0</v>
      </c>
    </row>
    <row r="54" spans="3:16" x14ac:dyDescent="0.25">
      <c r="C54" s="65"/>
      <c r="D54" s="66"/>
      <c r="E54" s="67"/>
      <c r="F54" s="68"/>
      <c r="G54" s="66"/>
      <c r="H54" s="66"/>
      <c r="I54" s="298" t="str">
        <f t="shared" ca="1" si="0"/>
        <v/>
      </c>
      <c r="O54" s="379" t="s">
        <v>197</v>
      </c>
      <c r="P54" s="358">
        <f>VLOOKUP(O54,CAD!E27:F27,2,0)</f>
        <v>0</v>
      </c>
    </row>
    <row r="55" spans="3:16" x14ac:dyDescent="0.25">
      <c r="C55" s="65"/>
      <c r="D55" s="66"/>
      <c r="E55" s="67"/>
      <c r="F55" s="68"/>
      <c r="G55" s="66"/>
      <c r="H55" s="66"/>
      <c r="I55" s="298" t="str">
        <f t="shared" ca="1" si="0"/>
        <v/>
      </c>
      <c r="O55" s="379" t="s">
        <v>198</v>
      </c>
      <c r="P55" s="358">
        <f>VLOOKUP(O55,CAD!E28:F28,2,0)</f>
        <v>0</v>
      </c>
    </row>
    <row r="56" spans="3:16" x14ac:dyDescent="0.25">
      <c r="C56" s="65"/>
      <c r="D56" s="66"/>
      <c r="E56" s="67"/>
      <c r="F56" s="68"/>
      <c r="G56" s="66"/>
      <c r="H56" s="66"/>
      <c r="I56" s="298" t="str">
        <f t="shared" ca="1" si="0"/>
        <v/>
      </c>
      <c r="O56" s="379" t="s">
        <v>199</v>
      </c>
      <c r="P56" s="358">
        <f>VLOOKUP(O56,CAD!E29:F29,2,0)</f>
        <v>0</v>
      </c>
    </row>
    <row r="57" spans="3:16" x14ac:dyDescent="0.25">
      <c r="C57" s="65"/>
      <c r="D57" s="66"/>
      <c r="E57" s="67"/>
      <c r="F57" s="68"/>
      <c r="G57" s="66"/>
      <c r="H57" s="66"/>
      <c r="I57" s="298" t="str">
        <f t="shared" ca="1" si="0"/>
        <v/>
      </c>
      <c r="O57" s="379" t="s">
        <v>200</v>
      </c>
      <c r="P57" s="358">
        <f>VLOOKUP(O57,CAD!E30:F30,2,0)</f>
        <v>0</v>
      </c>
    </row>
    <row r="58" spans="3:16" x14ac:dyDescent="0.25">
      <c r="C58" s="65"/>
      <c r="D58" s="66"/>
      <c r="E58" s="67"/>
      <c r="F58" s="68"/>
      <c r="G58" s="66"/>
      <c r="H58" s="66"/>
      <c r="I58" s="298" t="str">
        <f t="shared" ca="1" si="0"/>
        <v/>
      </c>
      <c r="O58" s="379" t="s">
        <v>201</v>
      </c>
      <c r="P58" s="358">
        <f>VLOOKUP(O58,CAD!E31:F31,2,0)</f>
        <v>0</v>
      </c>
    </row>
    <row r="59" spans="3:16" x14ac:dyDescent="0.25">
      <c r="C59" s="65"/>
      <c r="D59" s="66"/>
      <c r="E59" s="67"/>
      <c r="F59" s="68"/>
      <c r="G59" s="66"/>
      <c r="H59" s="66"/>
      <c r="I59" s="298" t="str">
        <f t="shared" ca="1" si="0"/>
        <v/>
      </c>
      <c r="P59" s="358"/>
    </row>
    <row r="60" spans="3:16" x14ac:dyDescent="0.25">
      <c r="C60" s="65"/>
      <c r="D60" s="66"/>
      <c r="E60" s="67"/>
      <c r="F60" s="68"/>
      <c r="G60" s="66"/>
      <c r="H60" s="66"/>
      <c r="I60" s="298" t="str">
        <f t="shared" ca="1" si="0"/>
        <v/>
      </c>
      <c r="P60" s="358"/>
    </row>
    <row r="61" spans="3:16" x14ac:dyDescent="0.25">
      <c r="C61" s="65"/>
      <c r="D61" s="66"/>
      <c r="E61" s="67"/>
      <c r="F61" s="68"/>
      <c r="G61" s="66"/>
      <c r="H61" s="66"/>
      <c r="I61" s="298" t="str">
        <f t="shared" ca="1" si="0"/>
        <v/>
      </c>
      <c r="P61" s="358"/>
    </row>
    <row r="62" spans="3:16" x14ac:dyDescent="0.25">
      <c r="C62" s="65"/>
      <c r="D62" s="66"/>
      <c r="E62" s="67"/>
      <c r="F62" s="68"/>
      <c r="G62" s="66"/>
      <c r="H62" s="66"/>
      <c r="I62" s="298" t="str">
        <f t="shared" ca="1" si="0"/>
        <v/>
      </c>
      <c r="P62" s="358"/>
    </row>
    <row r="63" spans="3:16" x14ac:dyDescent="0.25">
      <c r="C63" s="65"/>
      <c r="D63" s="66"/>
      <c r="E63" s="67"/>
      <c r="F63" s="68"/>
      <c r="G63" s="66"/>
      <c r="H63" s="66"/>
      <c r="I63" s="298" t="str">
        <f t="shared" ca="1" si="0"/>
        <v/>
      </c>
      <c r="P63" s="358"/>
    </row>
    <row r="64" spans="3:16" x14ac:dyDescent="0.25">
      <c r="C64" s="65"/>
      <c r="D64" s="66"/>
      <c r="E64" s="67"/>
      <c r="F64" s="68"/>
      <c r="G64" s="66"/>
      <c r="H64" s="66"/>
      <c r="I64" s="298" t="str">
        <f t="shared" ca="1" si="0"/>
        <v/>
      </c>
      <c r="P64" s="358"/>
    </row>
    <row r="65" spans="3:16" x14ac:dyDescent="0.25">
      <c r="C65" s="65"/>
      <c r="D65" s="66"/>
      <c r="E65" s="67"/>
      <c r="F65" s="68"/>
      <c r="G65" s="66"/>
      <c r="H65" s="66"/>
      <c r="I65" s="298" t="str">
        <f t="shared" ca="1" si="0"/>
        <v/>
      </c>
      <c r="P65" s="358"/>
    </row>
    <row r="66" spans="3:16" x14ac:dyDescent="0.25">
      <c r="C66" s="65"/>
      <c r="D66" s="66"/>
      <c r="E66" s="67"/>
      <c r="F66" s="68"/>
      <c r="G66" s="66"/>
      <c r="H66" s="66"/>
      <c r="I66" s="298" t="str">
        <f t="shared" ca="1" si="0"/>
        <v/>
      </c>
      <c r="P66" s="358"/>
    </row>
    <row r="67" spans="3:16" x14ac:dyDescent="0.25">
      <c r="C67" s="65"/>
      <c r="D67" s="66"/>
      <c r="E67" s="67"/>
      <c r="F67" s="68"/>
      <c r="G67" s="66"/>
      <c r="H67" s="66"/>
      <c r="I67" s="298" t="str">
        <f t="shared" ca="1" si="0"/>
        <v/>
      </c>
      <c r="P67" s="358"/>
    </row>
    <row r="68" spans="3:16" x14ac:dyDescent="0.25">
      <c r="C68" s="65"/>
      <c r="D68" s="66"/>
      <c r="E68" s="67"/>
      <c r="F68" s="68"/>
      <c r="G68" s="66"/>
      <c r="H68" s="66"/>
      <c r="I68" s="298" t="str">
        <f t="shared" ca="1" si="0"/>
        <v/>
      </c>
      <c r="P68" s="358"/>
    </row>
    <row r="69" spans="3:16" x14ac:dyDescent="0.25">
      <c r="C69" s="65"/>
      <c r="D69" s="66"/>
      <c r="E69" s="67"/>
      <c r="F69" s="68"/>
      <c r="G69" s="66"/>
      <c r="H69" s="66"/>
      <c r="I69" s="298" t="str">
        <f t="shared" ca="1" si="0"/>
        <v/>
      </c>
      <c r="P69" s="358"/>
    </row>
    <row r="70" spans="3:16" x14ac:dyDescent="0.25">
      <c r="C70" s="65"/>
      <c r="D70" s="66"/>
      <c r="E70" s="67"/>
      <c r="F70" s="68"/>
      <c r="G70" s="66"/>
      <c r="H70" s="66"/>
      <c r="I70" s="298" t="str">
        <f t="shared" ca="1" si="0"/>
        <v/>
      </c>
      <c r="P70" s="358"/>
    </row>
    <row r="71" spans="3:16" x14ac:dyDescent="0.25">
      <c r="C71" s="65"/>
      <c r="D71" s="66"/>
      <c r="E71" s="67"/>
      <c r="F71" s="68"/>
      <c r="G71" s="66"/>
      <c r="H71" s="66"/>
      <c r="I71" s="298" t="str">
        <f t="shared" ca="1" si="0"/>
        <v/>
      </c>
      <c r="P71" s="358"/>
    </row>
    <row r="72" spans="3:16" x14ac:dyDescent="0.25">
      <c r="C72" s="65"/>
      <c r="D72" s="66"/>
      <c r="E72" s="67"/>
      <c r="F72" s="68"/>
      <c r="G72" s="66"/>
      <c r="H72" s="66"/>
      <c r="I72" s="298" t="str">
        <f t="shared" ca="1" si="0"/>
        <v/>
      </c>
      <c r="P72" s="358"/>
    </row>
    <row r="73" spans="3:16" x14ac:dyDescent="0.25">
      <c r="C73" s="65"/>
      <c r="D73" s="66"/>
      <c r="E73" s="67"/>
      <c r="F73" s="68"/>
      <c r="G73" s="66"/>
      <c r="H73" s="66"/>
      <c r="I73" s="298" t="str">
        <f t="shared" ref="I73:I136" ca="1" si="1">IF(H73="","",(IF(H73="Efetivado","",IF(C73="","",IF(C73=TODAY(),"Vence Hoje",IF(C73&lt;TODAY(),"Atrasado",C73-TODAY()&amp;" Dias para Vencer"))))))</f>
        <v/>
      </c>
      <c r="P73" s="358"/>
    </row>
    <row r="74" spans="3:16" x14ac:dyDescent="0.25">
      <c r="C74" s="65"/>
      <c r="D74" s="66"/>
      <c r="E74" s="67"/>
      <c r="F74" s="68"/>
      <c r="G74" s="66"/>
      <c r="H74" s="66"/>
      <c r="I74" s="298" t="str">
        <f t="shared" ca="1" si="1"/>
        <v/>
      </c>
      <c r="P74" s="358"/>
    </row>
    <row r="75" spans="3:16" x14ac:dyDescent="0.25">
      <c r="C75" s="65"/>
      <c r="D75" s="66"/>
      <c r="E75" s="67"/>
      <c r="F75" s="68"/>
      <c r="G75" s="66"/>
      <c r="H75" s="66"/>
      <c r="I75" s="298" t="str">
        <f t="shared" ca="1" si="1"/>
        <v/>
      </c>
      <c r="P75" s="358"/>
    </row>
    <row r="76" spans="3:16" x14ac:dyDescent="0.25">
      <c r="C76" s="65"/>
      <c r="D76" s="66"/>
      <c r="E76" s="67"/>
      <c r="F76" s="68"/>
      <c r="G76" s="66"/>
      <c r="H76" s="66"/>
      <c r="I76" s="298" t="str">
        <f t="shared" ca="1" si="1"/>
        <v/>
      </c>
      <c r="P76" s="358"/>
    </row>
    <row r="77" spans="3:16" x14ac:dyDescent="0.25">
      <c r="C77" s="65"/>
      <c r="D77" s="66"/>
      <c r="E77" s="67"/>
      <c r="F77" s="68"/>
      <c r="G77" s="66"/>
      <c r="H77" s="66"/>
      <c r="I77" s="298" t="str">
        <f t="shared" ca="1" si="1"/>
        <v/>
      </c>
      <c r="P77" s="358"/>
    </row>
    <row r="78" spans="3:16" x14ac:dyDescent="0.25">
      <c r="C78" s="65"/>
      <c r="D78" s="66"/>
      <c r="E78" s="67"/>
      <c r="F78" s="68"/>
      <c r="G78" s="66"/>
      <c r="H78" s="66"/>
      <c r="I78" s="298" t="str">
        <f t="shared" ca="1" si="1"/>
        <v/>
      </c>
      <c r="P78" s="358"/>
    </row>
    <row r="79" spans="3:16" x14ac:dyDescent="0.25">
      <c r="C79" s="65"/>
      <c r="D79" s="66"/>
      <c r="E79" s="67"/>
      <c r="F79" s="68"/>
      <c r="G79" s="66"/>
      <c r="H79" s="66"/>
      <c r="I79" s="298" t="str">
        <f t="shared" ca="1" si="1"/>
        <v/>
      </c>
      <c r="P79" s="358"/>
    </row>
    <row r="80" spans="3:16" x14ac:dyDescent="0.25">
      <c r="C80" s="65"/>
      <c r="D80" s="66"/>
      <c r="E80" s="67"/>
      <c r="F80" s="68"/>
      <c r="G80" s="66"/>
      <c r="H80" s="66"/>
      <c r="I80" s="298" t="str">
        <f t="shared" ca="1" si="1"/>
        <v/>
      </c>
      <c r="P80" s="358"/>
    </row>
    <row r="81" spans="3:16" x14ac:dyDescent="0.25">
      <c r="C81" s="65"/>
      <c r="D81" s="66"/>
      <c r="E81" s="67"/>
      <c r="F81" s="68"/>
      <c r="G81" s="66"/>
      <c r="H81" s="66"/>
      <c r="I81" s="298" t="str">
        <f t="shared" ca="1" si="1"/>
        <v/>
      </c>
      <c r="P81" s="358"/>
    </row>
    <row r="82" spans="3:16" x14ac:dyDescent="0.25">
      <c r="C82" s="65"/>
      <c r="D82" s="66"/>
      <c r="E82" s="67"/>
      <c r="F82" s="68"/>
      <c r="G82" s="66"/>
      <c r="H82" s="66"/>
      <c r="I82" s="298" t="str">
        <f t="shared" ca="1" si="1"/>
        <v/>
      </c>
      <c r="P82" s="358"/>
    </row>
    <row r="83" spans="3:16" x14ac:dyDescent="0.25">
      <c r="C83" s="65"/>
      <c r="D83" s="66"/>
      <c r="E83" s="67"/>
      <c r="F83" s="68"/>
      <c r="G83" s="66"/>
      <c r="H83" s="66"/>
      <c r="I83" s="298" t="str">
        <f t="shared" ca="1" si="1"/>
        <v/>
      </c>
      <c r="P83" s="358"/>
    </row>
    <row r="84" spans="3:16" x14ac:dyDescent="0.25">
      <c r="C84" s="65"/>
      <c r="D84" s="66"/>
      <c r="E84" s="67"/>
      <c r="F84" s="68"/>
      <c r="G84" s="66"/>
      <c r="H84" s="66"/>
      <c r="I84" s="298" t="str">
        <f t="shared" ca="1" si="1"/>
        <v/>
      </c>
      <c r="P84" s="358"/>
    </row>
    <row r="85" spans="3:16" x14ac:dyDescent="0.25">
      <c r="C85" s="65"/>
      <c r="D85" s="66"/>
      <c r="E85" s="67"/>
      <c r="F85" s="68"/>
      <c r="G85" s="66"/>
      <c r="H85" s="66"/>
      <c r="I85" s="298" t="str">
        <f t="shared" ca="1" si="1"/>
        <v/>
      </c>
      <c r="P85" s="358"/>
    </row>
    <row r="86" spans="3:16" x14ac:dyDescent="0.25">
      <c r="C86" s="65"/>
      <c r="D86" s="66"/>
      <c r="E86" s="67"/>
      <c r="F86" s="68"/>
      <c r="G86" s="66"/>
      <c r="H86" s="66"/>
      <c r="I86" s="298" t="str">
        <f t="shared" ca="1" si="1"/>
        <v/>
      </c>
      <c r="P86" s="358"/>
    </row>
    <row r="87" spans="3:16" x14ac:dyDescent="0.25">
      <c r="C87" s="65"/>
      <c r="D87" s="66"/>
      <c r="E87" s="67"/>
      <c r="F87" s="68"/>
      <c r="G87" s="66"/>
      <c r="H87" s="66"/>
      <c r="I87" s="298" t="str">
        <f t="shared" ca="1" si="1"/>
        <v/>
      </c>
      <c r="P87" s="358"/>
    </row>
    <row r="88" spans="3:16" x14ac:dyDescent="0.25">
      <c r="C88" s="65"/>
      <c r="D88" s="66"/>
      <c r="E88" s="67"/>
      <c r="F88" s="68"/>
      <c r="G88" s="66"/>
      <c r="H88" s="66"/>
      <c r="I88" s="298" t="str">
        <f t="shared" ca="1" si="1"/>
        <v/>
      </c>
      <c r="P88" s="358"/>
    </row>
    <row r="89" spans="3:16" x14ac:dyDescent="0.25">
      <c r="C89" s="65"/>
      <c r="D89" s="66"/>
      <c r="E89" s="67"/>
      <c r="F89" s="68"/>
      <c r="G89" s="66"/>
      <c r="H89" s="66"/>
      <c r="I89" s="298" t="str">
        <f t="shared" ca="1" si="1"/>
        <v/>
      </c>
      <c r="P89" s="358"/>
    </row>
    <row r="90" spans="3:16" x14ac:dyDescent="0.25">
      <c r="C90" s="65"/>
      <c r="D90" s="66"/>
      <c r="E90" s="67"/>
      <c r="F90" s="68"/>
      <c r="G90" s="66"/>
      <c r="H90" s="66"/>
      <c r="I90" s="298" t="str">
        <f t="shared" ca="1" si="1"/>
        <v/>
      </c>
      <c r="P90" s="358"/>
    </row>
    <row r="91" spans="3:16" x14ac:dyDescent="0.25">
      <c r="C91" s="65"/>
      <c r="D91" s="66"/>
      <c r="E91" s="67"/>
      <c r="F91" s="68"/>
      <c r="G91" s="66"/>
      <c r="H91" s="66"/>
      <c r="I91" s="298" t="str">
        <f t="shared" ca="1" si="1"/>
        <v/>
      </c>
      <c r="P91" s="358"/>
    </row>
    <row r="92" spans="3:16" x14ac:dyDescent="0.25">
      <c r="C92" s="65"/>
      <c r="D92" s="66"/>
      <c r="E92" s="67"/>
      <c r="F92" s="68"/>
      <c r="G92" s="66"/>
      <c r="H92" s="66"/>
      <c r="I92" s="298" t="str">
        <f t="shared" ca="1" si="1"/>
        <v/>
      </c>
      <c r="P92" s="358"/>
    </row>
    <row r="93" spans="3:16" x14ac:dyDescent="0.25">
      <c r="C93" s="65"/>
      <c r="D93" s="66"/>
      <c r="E93" s="67"/>
      <c r="F93" s="68"/>
      <c r="G93" s="66"/>
      <c r="H93" s="66"/>
      <c r="I93" s="298" t="str">
        <f t="shared" ca="1" si="1"/>
        <v/>
      </c>
      <c r="P93" s="358"/>
    </row>
    <row r="94" spans="3:16" x14ac:dyDescent="0.25">
      <c r="C94" s="65"/>
      <c r="D94" s="66"/>
      <c r="E94" s="67"/>
      <c r="F94" s="68"/>
      <c r="G94" s="66"/>
      <c r="H94" s="66"/>
      <c r="I94" s="298" t="str">
        <f t="shared" ca="1" si="1"/>
        <v/>
      </c>
      <c r="P94" s="358"/>
    </row>
    <row r="95" spans="3:16" x14ac:dyDescent="0.25">
      <c r="C95" s="65"/>
      <c r="D95" s="66"/>
      <c r="E95" s="67"/>
      <c r="F95" s="68"/>
      <c r="G95" s="66"/>
      <c r="H95" s="66"/>
      <c r="I95" s="298" t="str">
        <f t="shared" ca="1" si="1"/>
        <v/>
      </c>
      <c r="P95" s="358"/>
    </row>
    <row r="96" spans="3:16" x14ac:dyDescent="0.25">
      <c r="C96" s="65"/>
      <c r="D96" s="66"/>
      <c r="E96" s="67"/>
      <c r="F96" s="68"/>
      <c r="G96" s="66"/>
      <c r="H96" s="66"/>
      <c r="I96" s="298" t="str">
        <f t="shared" ca="1" si="1"/>
        <v/>
      </c>
      <c r="P96" s="358"/>
    </row>
    <row r="97" spans="3:16" x14ac:dyDescent="0.25">
      <c r="C97" s="65"/>
      <c r="D97" s="66"/>
      <c r="E97" s="67"/>
      <c r="F97" s="68"/>
      <c r="G97" s="66"/>
      <c r="H97" s="66"/>
      <c r="I97" s="298" t="str">
        <f t="shared" ca="1" si="1"/>
        <v/>
      </c>
      <c r="P97" s="358"/>
    </row>
    <row r="98" spans="3:16" x14ac:dyDescent="0.25">
      <c r="C98" s="65"/>
      <c r="D98" s="66"/>
      <c r="E98" s="67"/>
      <c r="F98" s="68"/>
      <c r="G98" s="66"/>
      <c r="H98" s="66"/>
      <c r="I98" s="298" t="str">
        <f t="shared" ca="1" si="1"/>
        <v/>
      </c>
      <c r="P98" s="358"/>
    </row>
    <row r="99" spans="3:16" x14ac:dyDescent="0.25">
      <c r="C99" s="65"/>
      <c r="D99" s="66"/>
      <c r="E99" s="67"/>
      <c r="F99" s="68"/>
      <c r="G99" s="66"/>
      <c r="H99" s="66"/>
      <c r="I99" s="298" t="str">
        <f t="shared" ca="1" si="1"/>
        <v/>
      </c>
      <c r="P99" s="358"/>
    </row>
    <row r="100" spans="3:16" x14ac:dyDescent="0.25">
      <c r="C100" s="65"/>
      <c r="D100" s="66"/>
      <c r="E100" s="67"/>
      <c r="F100" s="68"/>
      <c r="G100" s="66"/>
      <c r="H100" s="66"/>
      <c r="I100" s="298" t="str">
        <f t="shared" ca="1" si="1"/>
        <v/>
      </c>
      <c r="P100" s="358"/>
    </row>
    <row r="101" spans="3:16" x14ac:dyDescent="0.25">
      <c r="C101" s="65"/>
      <c r="D101" s="66"/>
      <c r="E101" s="67"/>
      <c r="F101" s="68"/>
      <c r="G101" s="66"/>
      <c r="H101" s="66"/>
      <c r="I101" s="298" t="str">
        <f t="shared" ca="1" si="1"/>
        <v/>
      </c>
      <c r="P101" s="358"/>
    </row>
    <row r="102" spans="3:16" x14ac:dyDescent="0.25">
      <c r="C102" s="65"/>
      <c r="D102" s="66"/>
      <c r="E102" s="67"/>
      <c r="F102" s="68"/>
      <c r="G102" s="66"/>
      <c r="H102" s="66"/>
      <c r="I102" s="298" t="str">
        <f t="shared" ca="1" si="1"/>
        <v/>
      </c>
      <c r="P102" s="358"/>
    </row>
    <row r="103" spans="3:16" x14ac:dyDescent="0.25">
      <c r="C103" s="65"/>
      <c r="D103" s="66"/>
      <c r="E103" s="67"/>
      <c r="F103" s="68"/>
      <c r="G103" s="66"/>
      <c r="H103" s="66"/>
      <c r="I103" s="298" t="str">
        <f t="shared" ca="1" si="1"/>
        <v/>
      </c>
      <c r="P103" s="358"/>
    </row>
    <row r="104" spans="3:16" x14ac:dyDescent="0.25">
      <c r="C104" s="65"/>
      <c r="D104" s="66"/>
      <c r="E104" s="67"/>
      <c r="F104" s="68"/>
      <c r="G104" s="66"/>
      <c r="H104" s="66"/>
      <c r="I104" s="298" t="str">
        <f t="shared" ca="1" si="1"/>
        <v/>
      </c>
      <c r="P104" s="358"/>
    </row>
    <row r="105" spans="3:16" x14ac:dyDescent="0.25">
      <c r="C105" s="65"/>
      <c r="D105" s="66"/>
      <c r="E105" s="67"/>
      <c r="F105" s="68"/>
      <c r="G105" s="66"/>
      <c r="H105" s="66"/>
      <c r="I105" s="298" t="str">
        <f t="shared" ca="1" si="1"/>
        <v/>
      </c>
      <c r="P105" s="358"/>
    </row>
    <row r="106" spans="3:16" x14ac:dyDescent="0.25">
      <c r="C106" s="65"/>
      <c r="D106" s="66"/>
      <c r="E106" s="67"/>
      <c r="F106" s="68"/>
      <c r="G106" s="66"/>
      <c r="H106" s="66"/>
      <c r="I106" s="298" t="str">
        <f t="shared" ca="1" si="1"/>
        <v/>
      </c>
      <c r="P106" s="358"/>
    </row>
    <row r="107" spans="3:16" x14ac:dyDescent="0.25">
      <c r="C107" s="65"/>
      <c r="D107" s="66"/>
      <c r="E107" s="67"/>
      <c r="F107" s="68"/>
      <c r="G107" s="66"/>
      <c r="H107" s="66"/>
      <c r="I107" s="298" t="str">
        <f t="shared" ca="1" si="1"/>
        <v/>
      </c>
      <c r="P107" s="358"/>
    </row>
    <row r="108" spans="3:16" x14ac:dyDescent="0.25">
      <c r="C108" s="65"/>
      <c r="D108" s="66"/>
      <c r="E108" s="67"/>
      <c r="F108" s="68"/>
      <c r="G108" s="66"/>
      <c r="H108" s="66"/>
      <c r="I108" s="298" t="str">
        <f t="shared" ca="1" si="1"/>
        <v/>
      </c>
      <c r="P108" s="358"/>
    </row>
    <row r="109" spans="3:16" x14ac:dyDescent="0.25">
      <c r="C109" s="65"/>
      <c r="D109" s="66"/>
      <c r="E109" s="67"/>
      <c r="F109" s="68"/>
      <c r="G109" s="66"/>
      <c r="H109" s="66"/>
      <c r="I109" s="298" t="str">
        <f t="shared" ca="1" si="1"/>
        <v/>
      </c>
      <c r="P109" s="358"/>
    </row>
    <row r="110" spans="3:16" x14ac:dyDescent="0.25">
      <c r="C110" s="65"/>
      <c r="D110" s="66"/>
      <c r="E110" s="67"/>
      <c r="F110" s="68"/>
      <c r="G110" s="66"/>
      <c r="H110" s="66"/>
      <c r="I110" s="298" t="str">
        <f t="shared" ca="1" si="1"/>
        <v/>
      </c>
      <c r="P110" s="358"/>
    </row>
    <row r="111" spans="3:16" x14ac:dyDescent="0.25">
      <c r="C111" s="65"/>
      <c r="D111" s="66"/>
      <c r="E111" s="67"/>
      <c r="F111" s="68"/>
      <c r="G111" s="66"/>
      <c r="H111" s="66"/>
      <c r="I111" s="298" t="str">
        <f t="shared" ca="1" si="1"/>
        <v/>
      </c>
      <c r="P111" s="358"/>
    </row>
    <row r="112" spans="3:16" x14ac:dyDescent="0.25">
      <c r="C112" s="65"/>
      <c r="D112" s="66"/>
      <c r="E112" s="67"/>
      <c r="F112" s="68"/>
      <c r="G112" s="66"/>
      <c r="H112" s="66"/>
      <c r="I112" s="298" t="str">
        <f t="shared" ca="1" si="1"/>
        <v/>
      </c>
      <c r="P112" s="358"/>
    </row>
    <row r="113" spans="3:16" x14ac:dyDescent="0.25">
      <c r="C113" s="65"/>
      <c r="D113" s="66"/>
      <c r="E113" s="67"/>
      <c r="F113" s="68"/>
      <c r="G113" s="66"/>
      <c r="H113" s="66"/>
      <c r="I113" s="298" t="str">
        <f t="shared" ca="1" si="1"/>
        <v/>
      </c>
      <c r="P113" s="358"/>
    </row>
    <row r="114" spans="3:16" x14ac:dyDescent="0.25">
      <c r="C114" s="65"/>
      <c r="D114" s="66"/>
      <c r="E114" s="67"/>
      <c r="F114" s="68"/>
      <c r="G114" s="66"/>
      <c r="H114" s="66"/>
      <c r="I114" s="298" t="str">
        <f t="shared" ca="1" si="1"/>
        <v/>
      </c>
      <c r="P114" s="358"/>
    </row>
    <row r="115" spans="3:16" x14ac:dyDescent="0.25">
      <c r="C115" s="65"/>
      <c r="D115" s="66"/>
      <c r="E115" s="67"/>
      <c r="F115" s="68"/>
      <c r="G115" s="66"/>
      <c r="H115" s="66"/>
      <c r="I115" s="298" t="str">
        <f t="shared" ca="1" si="1"/>
        <v/>
      </c>
      <c r="P115" s="358"/>
    </row>
    <row r="116" spans="3:16" x14ac:dyDescent="0.25">
      <c r="C116" s="65"/>
      <c r="D116" s="66"/>
      <c r="E116" s="67"/>
      <c r="F116" s="68"/>
      <c r="G116" s="66"/>
      <c r="H116" s="66"/>
      <c r="I116" s="298" t="str">
        <f t="shared" ca="1" si="1"/>
        <v/>
      </c>
      <c r="P116" s="358"/>
    </row>
    <row r="117" spans="3:16" x14ac:dyDescent="0.25">
      <c r="C117" s="65"/>
      <c r="D117" s="66"/>
      <c r="E117" s="67"/>
      <c r="F117" s="68"/>
      <c r="G117" s="66"/>
      <c r="H117" s="66"/>
      <c r="I117" s="298" t="str">
        <f t="shared" ca="1" si="1"/>
        <v/>
      </c>
      <c r="P117" s="358"/>
    </row>
    <row r="118" spans="3:16" x14ac:dyDescent="0.25">
      <c r="C118" s="65"/>
      <c r="D118" s="66"/>
      <c r="E118" s="67"/>
      <c r="F118" s="68"/>
      <c r="G118" s="66"/>
      <c r="H118" s="66"/>
      <c r="I118" s="298" t="str">
        <f t="shared" ca="1" si="1"/>
        <v/>
      </c>
      <c r="P118" s="358"/>
    </row>
    <row r="119" spans="3:16" x14ac:dyDescent="0.25">
      <c r="C119" s="65"/>
      <c r="D119" s="66"/>
      <c r="E119" s="67"/>
      <c r="F119" s="68"/>
      <c r="G119" s="66"/>
      <c r="H119" s="66"/>
      <c r="I119" s="298" t="str">
        <f t="shared" ca="1" si="1"/>
        <v/>
      </c>
      <c r="P119" s="358"/>
    </row>
    <row r="120" spans="3:16" x14ac:dyDescent="0.25">
      <c r="C120" s="65"/>
      <c r="D120" s="66"/>
      <c r="E120" s="67"/>
      <c r="F120" s="68"/>
      <c r="G120" s="66"/>
      <c r="H120" s="66"/>
      <c r="I120" s="298" t="str">
        <f t="shared" ca="1" si="1"/>
        <v/>
      </c>
      <c r="P120" s="358"/>
    </row>
    <row r="121" spans="3:16" x14ac:dyDescent="0.25">
      <c r="C121" s="65"/>
      <c r="D121" s="66"/>
      <c r="E121" s="67"/>
      <c r="F121" s="68"/>
      <c r="G121" s="66"/>
      <c r="H121" s="66"/>
      <c r="I121" s="298" t="str">
        <f t="shared" ca="1" si="1"/>
        <v/>
      </c>
      <c r="P121" s="358"/>
    </row>
    <row r="122" spans="3:16" x14ac:dyDescent="0.25">
      <c r="C122" s="65"/>
      <c r="D122" s="66"/>
      <c r="E122" s="67"/>
      <c r="F122" s="68"/>
      <c r="G122" s="66"/>
      <c r="H122" s="66"/>
      <c r="I122" s="298" t="str">
        <f t="shared" ca="1" si="1"/>
        <v/>
      </c>
      <c r="P122" s="358"/>
    </row>
    <row r="123" spans="3:16" x14ac:dyDescent="0.25">
      <c r="C123" s="65"/>
      <c r="D123" s="66"/>
      <c r="E123" s="67"/>
      <c r="F123" s="68"/>
      <c r="G123" s="66"/>
      <c r="H123" s="66"/>
      <c r="I123" s="298" t="str">
        <f t="shared" ca="1" si="1"/>
        <v/>
      </c>
      <c r="P123" s="358"/>
    </row>
    <row r="124" spans="3:16" x14ac:dyDescent="0.25">
      <c r="C124" s="65"/>
      <c r="D124" s="66"/>
      <c r="E124" s="67"/>
      <c r="F124" s="68"/>
      <c r="G124" s="66"/>
      <c r="H124" s="66"/>
      <c r="I124" s="298" t="str">
        <f t="shared" ca="1" si="1"/>
        <v/>
      </c>
      <c r="P124" s="358"/>
    </row>
    <row r="125" spans="3:16" x14ac:dyDescent="0.25">
      <c r="C125" s="65"/>
      <c r="D125" s="66"/>
      <c r="E125" s="67"/>
      <c r="F125" s="68"/>
      <c r="G125" s="66"/>
      <c r="H125" s="66"/>
      <c r="I125" s="298" t="str">
        <f t="shared" ca="1" si="1"/>
        <v/>
      </c>
      <c r="P125" s="358"/>
    </row>
    <row r="126" spans="3:16" x14ac:dyDescent="0.25">
      <c r="C126" s="65"/>
      <c r="D126" s="66"/>
      <c r="E126" s="67"/>
      <c r="F126" s="68"/>
      <c r="G126" s="66"/>
      <c r="H126" s="66"/>
      <c r="I126" s="298" t="str">
        <f t="shared" ca="1" si="1"/>
        <v/>
      </c>
      <c r="P126" s="358"/>
    </row>
    <row r="127" spans="3:16" x14ac:dyDescent="0.25">
      <c r="C127" s="65"/>
      <c r="D127" s="66"/>
      <c r="E127" s="67"/>
      <c r="F127" s="68"/>
      <c r="G127" s="66"/>
      <c r="H127" s="66"/>
      <c r="I127" s="298" t="str">
        <f t="shared" ca="1" si="1"/>
        <v/>
      </c>
      <c r="P127" s="358"/>
    </row>
    <row r="128" spans="3:16" x14ac:dyDescent="0.25">
      <c r="C128" s="65"/>
      <c r="D128" s="66"/>
      <c r="E128" s="67"/>
      <c r="F128" s="68"/>
      <c r="G128" s="66"/>
      <c r="H128" s="66"/>
      <c r="I128" s="298" t="str">
        <f t="shared" ca="1" si="1"/>
        <v/>
      </c>
      <c r="P128" s="358"/>
    </row>
    <row r="129" spans="3:16" x14ac:dyDescent="0.25">
      <c r="C129" s="65"/>
      <c r="D129" s="66"/>
      <c r="E129" s="67"/>
      <c r="F129" s="68"/>
      <c r="G129" s="66"/>
      <c r="H129" s="66"/>
      <c r="I129" s="298" t="str">
        <f t="shared" ca="1" si="1"/>
        <v/>
      </c>
      <c r="P129" s="358"/>
    </row>
    <row r="130" spans="3:16" x14ac:dyDescent="0.25">
      <c r="C130" s="65"/>
      <c r="D130" s="66"/>
      <c r="E130" s="67"/>
      <c r="F130" s="68"/>
      <c r="G130" s="66"/>
      <c r="H130" s="66"/>
      <c r="I130" s="298" t="str">
        <f t="shared" ca="1" si="1"/>
        <v/>
      </c>
      <c r="P130" s="358"/>
    </row>
    <row r="131" spans="3:16" x14ac:dyDescent="0.25">
      <c r="C131" s="65"/>
      <c r="D131" s="66"/>
      <c r="E131" s="67"/>
      <c r="F131" s="68"/>
      <c r="G131" s="66"/>
      <c r="H131" s="66"/>
      <c r="I131" s="298" t="str">
        <f t="shared" ca="1" si="1"/>
        <v/>
      </c>
      <c r="P131" s="358"/>
    </row>
    <row r="132" spans="3:16" x14ac:dyDescent="0.25">
      <c r="C132" s="65"/>
      <c r="D132" s="66"/>
      <c r="E132" s="67"/>
      <c r="F132" s="68"/>
      <c r="G132" s="66"/>
      <c r="H132" s="66"/>
      <c r="I132" s="298" t="str">
        <f t="shared" ca="1" si="1"/>
        <v/>
      </c>
      <c r="P132" s="358"/>
    </row>
    <row r="133" spans="3:16" x14ac:dyDescent="0.25">
      <c r="C133" s="65"/>
      <c r="D133" s="66"/>
      <c r="E133" s="67"/>
      <c r="F133" s="68"/>
      <c r="G133" s="66"/>
      <c r="H133" s="66"/>
      <c r="I133" s="298" t="str">
        <f t="shared" ca="1" si="1"/>
        <v/>
      </c>
      <c r="P133" s="358"/>
    </row>
    <row r="134" spans="3:16" x14ac:dyDescent="0.25">
      <c r="C134" s="65"/>
      <c r="D134" s="66"/>
      <c r="E134" s="67"/>
      <c r="F134" s="68"/>
      <c r="G134" s="66"/>
      <c r="H134" s="66"/>
      <c r="I134" s="298" t="str">
        <f t="shared" ca="1" si="1"/>
        <v/>
      </c>
      <c r="P134" s="358"/>
    </row>
    <row r="135" spans="3:16" x14ac:dyDescent="0.25">
      <c r="C135" s="65"/>
      <c r="D135" s="66"/>
      <c r="E135" s="67"/>
      <c r="F135" s="68"/>
      <c r="G135" s="66"/>
      <c r="H135" s="66"/>
      <c r="I135" s="298" t="str">
        <f t="shared" ca="1" si="1"/>
        <v/>
      </c>
      <c r="P135" s="358"/>
    </row>
    <row r="136" spans="3:16" x14ac:dyDescent="0.25">
      <c r="C136" s="65"/>
      <c r="D136" s="66"/>
      <c r="E136" s="67"/>
      <c r="F136" s="68"/>
      <c r="G136" s="66"/>
      <c r="H136" s="66"/>
      <c r="I136" s="298" t="str">
        <f t="shared" ca="1" si="1"/>
        <v/>
      </c>
      <c r="P136" s="358"/>
    </row>
    <row r="137" spans="3:16" x14ac:dyDescent="0.25">
      <c r="C137" s="65"/>
      <c r="D137" s="66"/>
      <c r="E137" s="67"/>
      <c r="F137" s="68"/>
      <c r="G137" s="66"/>
      <c r="H137" s="66"/>
      <c r="I137" s="298" t="str">
        <f t="shared" ref="I137:I200" ca="1" si="2">IF(H137="","",(IF(H137="Efetivado","",IF(C137="","",IF(C137=TODAY(),"Vence Hoje",IF(C137&lt;TODAY(),"Atrasado",C137-TODAY()&amp;" Dias para Vencer"))))))</f>
        <v/>
      </c>
      <c r="P137" s="358"/>
    </row>
    <row r="138" spans="3:16" x14ac:dyDescent="0.25">
      <c r="C138" s="65"/>
      <c r="D138" s="66"/>
      <c r="E138" s="67"/>
      <c r="F138" s="68"/>
      <c r="G138" s="66"/>
      <c r="H138" s="66"/>
      <c r="I138" s="298" t="str">
        <f t="shared" ca="1" si="2"/>
        <v/>
      </c>
      <c r="P138" s="358"/>
    </row>
    <row r="139" spans="3:16" x14ac:dyDescent="0.25">
      <c r="C139" s="65"/>
      <c r="D139" s="66"/>
      <c r="E139" s="67"/>
      <c r="F139" s="68"/>
      <c r="G139" s="66"/>
      <c r="H139" s="66"/>
      <c r="I139" s="298" t="str">
        <f t="shared" ca="1" si="2"/>
        <v/>
      </c>
      <c r="P139" s="358"/>
    </row>
    <row r="140" spans="3:16" x14ac:dyDescent="0.25">
      <c r="C140" s="65"/>
      <c r="D140" s="66"/>
      <c r="E140" s="67"/>
      <c r="F140" s="68"/>
      <c r="G140" s="66"/>
      <c r="H140" s="66"/>
      <c r="I140" s="298" t="str">
        <f t="shared" ca="1" si="2"/>
        <v/>
      </c>
      <c r="P140" s="358"/>
    </row>
    <row r="141" spans="3:16" x14ac:dyDescent="0.25">
      <c r="C141" s="65"/>
      <c r="D141" s="66"/>
      <c r="E141" s="67"/>
      <c r="F141" s="68"/>
      <c r="G141" s="66"/>
      <c r="H141" s="66"/>
      <c r="I141" s="298" t="str">
        <f t="shared" ca="1" si="2"/>
        <v/>
      </c>
      <c r="P141" s="358"/>
    </row>
    <row r="142" spans="3:16" x14ac:dyDescent="0.25">
      <c r="C142" s="65"/>
      <c r="D142" s="66"/>
      <c r="E142" s="67"/>
      <c r="F142" s="68"/>
      <c r="G142" s="66"/>
      <c r="H142" s="66"/>
      <c r="I142" s="298" t="str">
        <f t="shared" ca="1" si="2"/>
        <v/>
      </c>
      <c r="P142" s="358"/>
    </row>
    <row r="143" spans="3:16" x14ac:dyDescent="0.25">
      <c r="C143" s="65"/>
      <c r="D143" s="66"/>
      <c r="E143" s="67"/>
      <c r="F143" s="68"/>
      <c r="G143" s="66"/>
      <c r="H143" s="66"/>
      <c r="I143" s="298" t="str">
        <f t="shared" ca="1" si="2"/>
        <v/>
      </c>
      <c r="P143" s="358"/>
    </row>
    <row r="144" spans="3:16" x14ac:dyDescent="0.25">
      <c r="C144" s="65"/>
      <c r="D144" s="66"/>
      <c r="E144" s="67"/>
      <c r="F144" s="68"/>
      <c r="G144" s="66"/>
      <c r="H144" s="66"/>
      <c r="I144" s="298" t="str">
        <f t="shared" ca="1" si="2"/>
        <v/>
      </c>
      <c r="P144" s="358"/>
    </row>
    <row r="145" spans="3:16" x14ac:dyDescent="0.25">
      <c r="C145" s="65"/>
      <c r="D145" s="66"/>
      <c r="E145" s="67"/>
      <c r="F145" s="68"/>
      <c r="G145" s="66"/>
      <c r="H145" s="66"/>
      <c r="I145" s="298" t="str">
        <f t="shared" ca="1" si="2"/>
        <v/>
      </c>
      <c r="P145" s="358"/>
    </row>
    <row r="146" spans="3:16" x14ac:dyDescent="0.25">
      <c r="C146" s="65"/>
      <c r="D146" s="66"/>
      <c r="E146" s="67"/>
      <c r="F146" s="68"/>
      <c r="G146" s="66"/>
      <c r="H146" s="66"/>
      <c r="I146" s="298" t="str">
        <f t="shared" ca="1" si="2"/>
        <v/>
      </c>
      <c r="P146" s="358"/>
    </row>
    <row r="147" spans="3:16" x14ac:dyDescent="0.25">
      <c r="C147" s="65"/>
      <c r="D147" s="66"/>
      <c r="E147" s="67"/>
      <c r="F147" s="68"/>
      <c r="G147" s="66"/>
      <c r="H147" s="66"/>
      <c r="I147" s="298" t="str">
        <f t="shared" ca="1" si="2"/>
        <v/>
      </c>
      <c r="P147" s="358"/>
    </row>
    <row r="148" spans="3:16" x14ac:dyDescent="0.25">
      <c r="C148" s="65"/>
      <c r="D148" s="66"/>
      <c r="E148" s="67"/>
      <c r="F148" s="68"/>
      <c r="G148" s="66"/>
      <c r="H148" s="66"/>
      <c r="I148" s="298" t="str">
        <f t="shared" ca="1" si="2"/>
        <v/>
      </c>
      <c r="P148" s="358"/>
    </row>
    <row r="149" spans="3:16" x14ac:dyDescent="0.25">
      <c r="C149" s="65"/>
      <c r="D149" s="66"/>
      <c r="E149" s="67"/>
      <c r="F149" s="68"/>
      <c r="G149" s="66"/>
      <c r="H149" s="66"/>
      <c r="I149" s="298" t="str">
        <f t="shared" ca="1" si="2"/>
        <v/>
      </c>
      <c r="P149" s="358"/>
    </row>
    <row r="150" spans="3:16" x14ac:dyDescent="0.25">
      <c r="C150" s="65"/>
      <c r="D150" s="66"/>
      <c r="E150" s="67"/>
      <c r="F150" s="68"/>
      <c r="G150" s="66"/>
      <c r="H150" s="66"/>
      <c r="I150" s="298" t="str">
        <f t="shared" ca="1" si="2"/>
        <v/>
      </c>
      <c r="P150" s="358"/>
    </row>
    <row r="151" spans="3:16" x14ac:dyDescent="0.25">
      <c r="C151" s="65"/>
      <c r="D151" s="66"/>
      <c r="E151" s="67"/>
      <c r="F151" s="68"/>
      <c r="G151" s="66"/>
      <c r="H151" s="66"/>
      <c r="I151" s="298" t="str">
        <f t="shared" ca="1" si="2"/>
        <v/>
      </c>
      <c r="P151" s="358"/>
    </row>
    <row r="152" spans="3:16" x14ac:dyDescent="0.25">
      <c r="C152" s="65"/>
      <c r="D152" s="66"/>
      <c r="E152" s="67"/>
      <c r="F152" s="68"/>
      <c r="G152" s="66"/>
      <c r="H152" s="66"/>
      <c r="I152" s="298" t="str">
        <f t="shared" ca="1" si="2"/>
        <v/>
      </c>
      <c r="P152" s="358"/>
    </row>
    <row r="153" spans="3:16" x14ac:dyDescent="0.25">
      <c r="C153" s="65"/>
      <c r="D153" s="66"/>
      <c r="E153" s="67"/>
      <c r="F153" s="68"/>
      <c r="G153" s="66"/>
      <c r="H153" s="66"/>
      <c r="I153" s="298" t="str">
        <f t="shared" ca="1" si="2"/>
        <v/>
      </c>
      <c r="P153" s="358"/>
    </row>
    <row r="154" spans="3:16" x14ac:dyDescent="0.25">
      <c r="C154" s="65"/>
      <c r="D154" s="66"/>
      <c r="E154" s="67"/>
      <c r="F154" s="68"/>
      <c r="G154" s="66"/>
      <c r="H154" s="66"/>
      <c r="I154" s="298" t="str">
        <f t="shared" ca="1" si="2"/>
        <v/>
      </c>
      <c r="P154" s="358"/>
    </row>
    <row r="155" spans="3:16" x14ac:dyDescent="0.25">
      <c r="C155" s="65"/>
      <c r="D155" s="66"/>
      <c r="E155" s="67"/>
      <c r="F155" s="68"/>
      <c r="G155" s="66"/>
      <c r="H155" s="66"/>
      <c r="I155" s="298" t="str">
        <f t="shared" ca="1" si="2"/>
        <v/>
      </c>
      <c r="P155" s="358"/>
    </row>
    <row r="156" spans="3:16" x14ac:dyDescent="0.25">
      <c r="C156" s="65"/>
      <c r="D156" s="66"/>
      <c r="E156" s="67"/>
      <c r="F156" s="68"/>
      <c r="G156" s="66"/>
      <c r="H156" s="66"/>
      <c r="I156" s="298" t="str">
        <f t="shared" ca="1" si="2"/>
        <v/>
      </c>
      <c r="P156" s="358"/>
    </row>
    <row r="157" spans="3:16" x14ac:dyDescent="0.25">
      <c r="C157" s="65"/>
      <c r="D157" s="66"/>
      <c r="E157" s="67"/>
      <c r="F157" s="68"/>
      <c r="G157" s="66"/>
      <c r="H157" s="66"/>
      <c r="I157" s="298" t="str">
        <f t="shared" ca="1" si="2"/>
        <v/>
      </c>
      <c r="P157" s="358"/>
    </row>
    <row r="158" spans="3:16" x14ac:dyDescent="0.25">
      <c r="C158" s="65"/>
      <c r="D158" s="66"/>
      <c r="E158" s="67"/>
      <c r="F158" s="68"/>
      <c r="G158" s="66"/>
      <c r="H158" s="66"/>
      <c r="I158" s="299" t="str">
        <f t="shared" ca="1" si="2"/>
        <v/>
      </c>
    </row>
    <row r="159" spans="3:16" x14ac:dyDescent="0.25">
      <c r="C159" s="65"/>
      <c r="D159" s="66"/>
      <c r="E159" s="67"/>
      <c r="F159" s="68"/>
      <c r="G159" s="66"/>
      <c r="H159" s="66"/>
      <c r="I159" s="299" t="str">
        <f t="shared" ca="1" si="2"/>
        <v/>
      </c>
    </row>
    <row r="160" spans="3:16" x14ac:dyDescent="0.25">
      <c r="C160" s="65"/>
      <c r="D160" s="66"/>
      <c r="E160" s="67"/>
      <c r="F160" s="68"/>
      <c r="G160" s="66"/>
      <c r="H160" s="66"/>
      <c r="I160" s="299" t="str">
        <f t="shared" ca="1" si="2"/>
        <v/>
      </c>
    </row>
    <row r="161" spans="3:9" x14ac:dyDescent="0.25">
      <c r="C161" s="65"/>
      <c r="D161" s="66"/>
      <c r="E161" s="67"/>
      <c r="F161" s="68"/>
      <c r="G161" s="66"/>
      <c r="H161" s="66"/>
      <c r="I161" s="299" t="str">
        <f t="shared" ca="1" si="2"/>
        <v/>
      </c>
    </row>
    <row r="162" spans="3:9" x14ac:dyDescent="0.25">
      <c r="C162" s="65"/>
      <c r="D162" s="66"/>
      <c r="E162" s="67"/>
      <c r="F162" s="68"/>
      <c r="G162" s="66"/>
      <c r="H162" s="66"/>
      <c r="I162" s="299" t="str">
        <f t="shared" ca="1" si="2"/>
        <v/>
      </c>
    </row>
    <row r="163" spans="3:9" x14ac:dyDescent="0.25">
      <c r="C163" s="65"/>
      <c r="D163" s="66"/>
      <c r="E163" s="67"/>
      <c r="F163" s="68"/>
      <c r="G163" s="66"/>
      <c r="H163" s="66"/>
      <c r="I163" s="299" t="str">
        <f t="shared" ca="1" si="2"/>
        <v/>
      </c>
    </row>
    <row r="164" spans="3:9" x14ac:dyDescent="0.25">
      <c r="C164" s="65"/>
      <c r="D164" s="66"/>
      <c r="E164" s="67"/>
      <c r="F164" s="68"/>
      <c r="G164" s="66"/>
      <c r="H164" s="66"/>
      <c r="I164" s="299" t="str">
        <f t="shared" ca="1" si="2"/>
        <v/>
      </c>
    </row>
    <row r="165" spans="3:9" x14ac:dyDescent="0.25">
      <c r="C165" s="65"/>
      <c r="D165" s="66"/>
      <c r="E165" s="67"/>
      <c r="F165" s="68"/>
      <c r="G165" s="66"/>
      <c r="H165" s="66"/>
      <c r="I165" s="299" t="str">
        <f t="shared" ca="1" si="2"/>
        <v/>
      </c>
    </row>
    <row r="166" spans="3:9" x14ac:dyDescent="0.25">
      <c r="C166" s="65"/>
      <c r="D166" s="66"/>
      <c r="E166" s="67"/>
      <c r="F166" s="68"/>
      <c r="G166" s="66"/>
      <c r="H166" s="66"/>
      <c r="I166" s="299" t="str">
        <f t="shared" ca="1" si="2"/>
        <v/>
      </c>
    </row>
    <row r="167" spans="3:9" x14ac:dyDescent="0.25">
      <c r="C167" s="65"/>
      <c r="D167" s="66"/>
      <c r="E167" s="67"/>
      <c r="F167" s="68"/>
      <c r="G167" s="66"/>
      <c r="H167" s="66"/>
      <c r="I167" s="299" t="str">
        <f t="shared" ca="1" si="2"/>
        <v/>
      </c>
    </row>
    <row r="168" spans="3:9" x14ac:dyDescent="0.25">
      <c r="C168" s="65"/>
      <c r="D168" s="66"/>
      <c r="E168" s="67"/>
      <c r="F168" s="68"/>
      <c r="G168" s="66"/>
      <c r="H168" s="66"/>
      <c r="I168" s="299" t="str">
        <f t="shared" ca="1" si="2"/>
        <v/>
      </c>
    </row>
    <row r="169" spans="3:9" x14ac:dyDescent="0.25">
      <c r="C169" s="65"/>
      <c r="D169" s="66"/>
      <c r="E169" s="67"/>
      <c r="F169" s="68"/>
      <c r="G169" s="66"/>
      <c r="H169" s="66"/>
      <c r="I169" s="299" t="str">
        <f t="shared" ca="1" si="2"/>
        <v/>
      </c>
    </row>
    <row r="170" spans="3:9" x14ac:dyDescent="0.25">
      <c r="C170" s="65"/>
      <c r="D170" s="66"/>
      <c r="E170" s="67"/>
      <c r="F170" s="68"/>
      <c r="G170" s="66"/>
      <c r="H170" s="66"/>
      <c r="I170" s="299" t="str">
        <f t="shared" ca="1" si="2"/>
        <v/>
      </c>
    </row>
    <row r="171" spans="3:9" x14ac:dyDescent="0.25">
      <c r="C171" s="65"/>
      <c r="D171" s="66"/>
      <c r="E171" s="67"/>
      <c r="F171" s="68"/>
      <c r="G171" s="66"/>
      <c r="H171" s="66"/>
      <c r="I171" s="299" t="str">
        <f t="shared" ca="1" si="2"/>
        <v/>
      </c>
    </row>
    <row r="172" spans="3:9" x14ac:dyDescent="0.25">
      <c r="C172" s="65"/>
      <c r="D172" s="66"/>
      <c r="E172" s="67"/>
      <c r="F172" s="68"/>
      <c r="G172" s="66"/>
      <c r="H172" s="66"/>
      <c r="I172" s="299" t="str">
        <f t="shared" ca="1" si="2"/>
        <v/>
      </c>
    </row>
    <row r="173" spans="3:9" x14ac:dyDescent="0.25">
      <c r="C173" s="65"/>
      <c r="D173" s="66"/>
      <c r="E173" s="67"/>
      <c r="F173" s="68"/>
      <c r="G173" s="66"/>
      <c r="H173" s="66"/>
      <c r="I173" s="299" t="str">
        <f t="shared" ca="1" si="2"/>
        <v/>
      </c>
    </row>
    <row r="174" spans="3:9" x14ac:dyDescent="0.25">
      <c r="C174" s="65"/>
      <c r="D174" s="66"/>
      <c r="E174" s="67"/>
      <c r="F174" s="68"/>
      <c r="G174" s="66"/>
      <c r="H174" s="66"/>
      <c r="I174" s="299" t="str">
        <f t="shared" ca="1" si="2"/>
        <v/>
      </c>
    </row>
    <row r="175" spans="3:9" x14ac:dyDescent="0.25">
      <c r="C175" s="65"/>
      <c r="D175" s="66"/>
      <c r="E175" s="67"/>
      <c r="F175" s="68"/>
      <c r="G175" s="66"/>
      <c r="H175" s="66"/>
      <c r="I175" s="299" t="str">
        <f t="shared" ca="1" si="2"/>
        <v/>
      </c>
    </row>
    <row r="176" spans="3:9" x14ac:dyDescent="0.25">
      <c r="C176" s="65"/>
      <c r="D176" s="66"/>
      <c r="E176" s="67"/>
      <c r="F176" s="68"/>
      <c r="G176" s="66"/>
      <c r="H176" s="66"/>
      <c r="I176" s="299" t="str">
        <f t="shared" ca="1" si="2"/>
        <v/>
      </c>
    </row>
    <row r="177" spans="3:9" x14ac:dyDescent="0.25">
      <c r="C177" s="65"/>
      <c r="D177" s="66"/>
      <c r="E177" s="67"/>
      <c r="F177" s="68"/>
      <c r="G177" s="66"/>
      <c r="H177" s="66"/>
      <c r="I177" s="299" t="str">
        <f t="shared" ca="1" si="2"/>
        <v/>
      </c>
    </row>
    <row r="178" spans="3:9" x14ac:dyDescent="0.25">
      <c r="C178" s="65"/>
      <c r="D178" s="66"/>
      <c r="E178" s="67"/>
      <c r="F178" s="68"/>
      <c r="G178" s="66"/>
      <c r="H178" s="66"/>
      <c r="I178" s="299" t="str">
        <f t="shared" ca="1" si="2"/>
        <v/>
      </c>
    </row>
    <row r="179" spans="3:9" x14ac:dyDescent="0.25">
      <c r="C179" s="65"/>
      <c r="D179" s="66"/>
      <c r="E179" s="67"/>
      <c r="F179" s="68"/>
      <c r="G179" s="66"/>
      <c r="H179" s="66"/>
      <c r="I179" s="299" t="str">
        <f t="shared" ca="1" si="2"/>
        <v/>
      </c>
    </row>
    <row r="180" spans="3:9" x14ac:dyDescent="0.25">
      <c r="C180" s="65"/>
      <c r="D180" s="66"/>
      <c r="E180" s="67"/>
      <c r="F180" s="68"/>
      <c r="G180" s="66"/>
      <c r="H180" s="66"/>
      <c r="I180" s="299" t="str">
        <f t="shared" ca="1" si="2"/>
        <v/>
      </c>
    </row>
    <row r="181" spans="3:9" x14ac:dyDescent="0.25">
      <c r="C181" s="65"/>
      <c r="D181" s="66"/>
      <c r="E181" s="67"/>
      <c r="F181" s="68"/>
      <c r="G181" s="66"/>
      <c r="H181" s="66"/>
      <c r="I181" s="299" t="str">
        <f t="shared" ca="1" si="2"/>
        <v/>
      </c>
    </row>
    <row r="182" spans="3:9" x14ac:dyDescent="0.25">
      <c r="C182" s="65"/>
      <c r="D182" s="66"/>
      <c r="E182" s="67"/>
      <c r="F182" s="68"/>
      <c r="G182" s="66"/>
      <c r="H182" s="66"/>
      <c r="I182" s="299" t="str">
        <f t="shared" ca="1" si="2"/>
        <v/>
      </c>
    </row>
    <row r="183" spans="3:9" x14ac:dyDescent="0.25">
      <c r="C183" s="65"/>
      <c r="D183" s="66"/>
      <c r="E183" s="67"/>
      <c r="F183" s="68"/>
      <c r="G183" s="66"/>
      <c r="H183" s="66"/>
      <c r="I183" s="299" t="str">
        <f t="shared" ca="1" si="2"/>
        <v/>
      </c>
    </row>
    <row r="184" spans="3:9" x14ac:dyDescent="0.25">
      <c r="C184" s="65"/>
      <c r="D184" s="66"/>
      <c r="E184" s="67"/>
      <c r="F184" s="68"/>
      <c r="G184" s="66"/>
      <c r="H184" s="66"/>
      <c r="I184" s="299" t="str">
        <f t="shared" ca="1" si="2"/>
        <v/>
      </c>
    </row>
    <row r="185" spans="3:9" x14ac:dyDescent="0.25">
      <c r="C185" s="65"/>
      <c r="D185" s="66"/>
      <c r="E185" s="67"/>
      <c r="F185" s="68"/>
      <c r="G185" s="66"/>
      <c r="H185" s="66"/>
      <c r="I185" s="299" t="str">
        <f t="shared" ca="1" si="2"/>
        <v/>
      </c>
    </row>
    <row r="186" spans="3:9" x14ac:dyDescent="0.25">
      <c r="C186" s="65"/>
      <c r="D186" s="66"/>
      <c r="E186" s="67"/>
      <c r="F186" s="68"/>
      <c r="G186" s="66"/>
      <c r="H186" s="66"/>
      <c r="I186" s="299" t="str">
        <f t="shared" ca="1" si="2"/>
        <v/>
      </c>
    </row>
    <row r="187" spans="3:9" x14ac:dyDescent="0.25">
      <c r="C187" s="65"/>
      <c r="D187" s="66"/>
      <c r="E187" s="67"/>
      <c r="F187" s="68"/>
      <c r="G187" s="66"/>
      <c r="H187" s="66"/>
      <c r="I187" s="299" t="str">
        <f t="shared" ca="1" si="2"/>
        <v/>
      </c>
    </row>
    <row r="188" spans="3:9" x14ac:dyDescent="0.25">
      <c r="C188" s="65"/>
      <c r="D188" s="66"/>
      <c r="E188" s="67"/>
      <c r="F188" s="68"/>
      <c r="G188" s="66"/>
      <c r="H188" s="66"/>
      <c r="I188" s="299" t="str">
        <f t="shared" ca="1" si="2"/>
        <v/>
      </c>
    </row>
    <row r="189" spans="3:9" x14ac:dyDescent="0.25">
      <c r="C189" s="65"/>
      <c r="D189" s="66"/>
      <c r="E189" s="67"/>
      <c r="F189" s="68"/>
      <c r="G189" s="66"/>
      <c r="H189" s="66"/>
      <c r="I189" s="299" t="str">
        <f t="shared" ca="1" si="2"/>
        <v/>
      </c>
    </row>
    <row r="190" spans="3:9" x14ac:dyDescent="0.25">
      <c r="C190" s="65"/>
      <c r="D190" s="66"/>
      <c r="E190" s="67"/>
      <c r="F190" s="68"/>
      <c r="G190" s="66"/>
      <c r="H190" s="66"/>
      <c r="I190" s="299" t="str">
        <f t="shared" ca="1" si="2"/>
        <v/>
      </c>
    </row>
    <row r="191" spans="3:9" x14ac:dyDescent="0.25">
      <c r="C191" s="65"/>
      <c r="D191" s="66"/>
      <c r="E191" s="67"/>
      <c r="F191" s="68"/>
      <c r="G191" s="66"/>
      <c r="H191" s="66"/>
      <c r="I191" s="299" t="str">
        <f t="shared" ca="1" si="2"/>
        <v/>
      </c>
    </row>
    <row r="192" spans="3:9" x14ac:dyDescent="0.25">
      <c r="C192" s="65"/>
      <c r="D192" s="66"/>
      <c r="E192" s="67"/>
      <c r="F192" s="68"/>
      <c r="G192" s="66"/>
      <c r="H192" s="66"/>
      <c r="I192" s="299" t="str">
        <f t="shared" ca="1" si="2"/>
        <v/>
      </c>
    </row>
    <row r="193" spans="3:9" x14ac:dyDescent="0.25">
      <c r="C193" s="65"/>
      <c r="D193" s="66"/>
      <c r="E193" s="67"/>
      <c r="F193" s="68"/>
      <c r="G193" s="66"/>
      <c r="H193" s="66"/>
      <c r="I193" s="299" t="str">
        <f t="shared" ca="1" si="2"/>
        <v/>
      </c>
    </row>
    <row r="194" spans="3:9" x14ac:dyDescent="0.25">
      <c r="C194" s="65"/>
      <c r="D194" s="66"/>
      <c r="E194" s="67"/>
      <c r="F194" s="68"/>
      <c r="G194" s="66"/>
      <c r="H194" s="66"/>
      <c r="I194" s="299" t="str">
        <f t="shared" ca="1" si="2"/>
        <v/>
      </c>
    </row>
    <row r="195" spans="3:9" x14ac:dyDescent="0.25">
      <c r="C195" s="65"/>
      <c r="D195" s="66"/>
      <c r="E195" s="67"/>
      <c r="F195" s="68"/>
      <c r="G195" s="66"/>
      <c r="H195" s="66"/>
      <c r="I195" s="299" t="str">
        <f t="shared" ca="1" si="2"/>
        <v/>
      </c>
    </row>
    <row r="196" spans="3:9" x14ac:dyDescent="0.25">
      <c r="C196" s="65"/>
      <c r="D196" s="66"/>
      <c r="E196" s="67"/>
      <c r="F196" s="68"/>
      <c r="G196" s="66"/>
      <c r="H196" s="66"/>
      <c r="I196" s="299" t="str">
        <f t="shared" ca="1" si="2"/>
        <v/>
      </c>
    </row>
    <row r="197" spans="3:9" x14ac:dyDescent="0.25">
      <c r="C197" s="65"/>
      <c r="D197" s="66"/>
      <c r="E197" s="67"/>
      <c r="F197" s="68"/>
      <c r="G197" s="66"/>
      <c r="H197" s="66"/>
      <c r="I197" s="299" t="str">
        <f t="shared" ca="1" si="2"/>
        <v/>
      </c>
    </row>
    <row r="198" spans="3:9" x14ac:dyDescent="0.25">
      <c r="C198" s="65"/>
      <c r="D198" s="66"/>
      <c r="E198" s="67"/>
      <c r="F198" s="68"/>
      <c r="G198" s="66"/>
      <c r="H198" s="66"/>
      <c r="I198" s="299" t="str">
        <f t="shared" ca="1" si="2"/>
        <v/>
      </c>
    </row>
    <row r="199" spans="3:9" x14ac:dyDescent="0.25">
      <c r="C199" s="65"/>
      <c r="D199" s="66"/>
      <c r="E199" s="67"/>
      <c r="F199" s="68"/>
      <c r="G199" s="66"/>
      <c r="H199" s="66"/>
      <c r="I199" s="299" t="str">
        <f t="shared" ca="1" si="2"/>
        <v/>
      </c>
    </row>
    <row r="200" spans="3:9" x14ac:dyDescent="0.25">
      <c r="C200" s="65"/>
      <c r="D200" s="66"/>
      <c r="E200" s="67"/>
      <c r="F200" s="68"/>
      <c r="G200" s="66"/>
      <c r="H200" s="66"/>
      <c r="I200" s="299" t="str">
        <f t="shared" ca="1" si="2"/>
        <v/>
      </c>
    </row>
    <row r="201" spans="3:9" x14ac:dyDescent="0.25">
      <c r="C201" s="65"/>
      <c r="D201" s="66"/>
      <c r="E201" s="67"/>
      <c r="F201" s="68"/>
      <c r="G201" s="66"/>
      <c r="H201" s="66"/>
      <c r="I201" s="299" t="str">
        <f t="shared" ref="I201:I264" ca="1" si="3">IF(H201="","",(IF(H201="Efetivado","",IF(C201="","",IF(C201=TODAY(),"Vence Hoje",IF(C201&lt;TODAY(),"Atrasado",C201-TODAY()&amp;" Dias para Vencer"))))))</f>
        <v/>
      </c>
    </row>
    <row r="202" spans="3:9" x14ac:dyDescent="0.25">
      <c r="C202" s="65"/>
      <c r="D202" s="66"/>
      <c r="E202" s="67"/>
      <c r="F202" s="68"/>
      <c r="G202" s="66"/>
      <c r="H202" s="66"/>
      <c r="I202" s="299" t="str">
        <f t="shared" ca="1" si="3"/>
        <v/>
      </c>
    </row>
    <row r="203" spans="3:9" x14ac:dyDescent="0.25">
      <c r="C203" s="65"/>
      <c r="D203" s="66"/>
      <c r="E203" s="67"/>
      <c r="F203" s="68"/>
      <c r="G203" s="66"/>
      <c r="H203" s="66"/>
      <c r="I203" s="299" t="str">
        <f t="shared" ca="1" si="3"/>
        <v/>
      </c>
    </row>
    <row r="204" spans="3:9" x14ac:dyDescent="0.25">
      <c r="C204" s="65"/>
      <c r="D204" s="66"/>
      <c r="E204" s="67"/>
      <c r="F204" s="68"/>
      <c r="G204" s="66"/>
      <c r="H204" s="66"/>
      <c r="I204" s="299" t="str">
        <f t="shared" ca="1" si="3"/>
        <v/>
      </c>
    </row>
    <row r="205" spans="3:9" x14ac:dyDescent="0.25">
      <c r="C205" s="65"/>
      <c r="D205" s="66"/>
      <c r="E205" s="67"/>
      <c r="F205" s="68"/>
      <c r="G205" s="66"/>
      <c r="H205" s="66"/>
      <c r="I205" s="299" t="str">
        <f t="shared" ca="1" si="3"/>
        <v/>
      </c>
    </row>
    <row r="206" spans="3:9" x14ac:dyDescent="0.25">
      <c r="C206" s="65"/>
      <c r="D206" s="66"/>
      <c r="E206" s="67"/>
      <c r="F206" s="68"/>
      <c r="G206" s="66"/>
      <c r="H206" s="66"/>
      <c r="I206" s="299" t="str">
        <f t="shared" ca="1" si="3"/>
        <v/>
      </c>
    </row>
    <row r="207" spans="3:9" x14ac:dyDescent="0.25">
      <c r="C207" s="65"/>
      <c r="D207" s="66"/>
      <c r="E207" s="67"/>
      <c r="F207" s="68"/>
      <c r="G207" s="66"/>
      <c r="H207" s="66"/>
      <c r="I207" s="299" t="str">
        <f t="shared" ca="1" si="3"/>
        <v/>
      </c>
    </row>
    <row r="208" spans="3:9" x14ac:dyDescent="0.25">
      <c r="C208" s="65"/>
      <c r="D208" s="66"/>
      <c r="E208" s="67"/>
      <c r="F208" s="68"/>
      <c r="G208" s="66"/>
      <c r="H208" s="66"/>
      <c r="I208" s="299" t="str">
        <f t="shared" ca="1" si="3"/>
        <v/>
      </c>
    </row>
    <row r="209" spans="3:9" x14ac:dyDescent="0.25">
      <c r="C209" s="65"/>
      <c r="D209" s="66"/>
      <c r="E209" s="67"/>
      <c r="F209" s="68"/>
      <c r="G209" s="66"/>
      <c r="H209" s="66"/>
      <c r="I209" s="299" t="str">
        <f t="shared" ca="1" si="3"/>
        <v/>
      </c>
    </row>
    <row r="210" spans="3:9" x14ac:dyDescent="0.25">
      <c r="C210" s="65"/>
      <c r="D210" s="66"/>
      <c r="E210" s="67"/>
      <c r="F210" s="68"/>
      <c r="G210" s="66"/>
      <c r="H210" s="66"/>
      <c r="I210" s="299" t="str">
        <f t="shared" ca="1" si="3"/>
        <v/>
      </c>
    </row>
    <row r="211" spans="3:9" x14ac:dyDescent="0.25">
      <c r="C211" s="65"/>
      <c r="D211" s="66"/>
      <c r="E211" s="67"/>
      <c r="F211" s="68"/>
      <c r="G211" s="66"/>
      <c r="H211" s="66"/>
      <c r="I211" s="299" t="str">
        <f t="shared" ca="1" si="3"/>
        <v/>
      </c>
    </row>
    <row r="212" spans="3:9" x14ac:dyDescent="0.25">
      <c r="C212" s="65"/>
      <c r="D212" s="66"/>
      <c r="E212" s="67"/>
      <c r="F212" s="68"/>
      <c r="G212" s="66"/>
      <c r="H212" s="66"/>
      <c r="I212" s="299" t="str">
        <f t="shared" ca="1" si="3"/>
        <v/>
      </c>
    </row>
    <row r="213" spans="3:9" x14ac:dyDescent="0.25">
      <c r="C213" s="65"/>
      <c r="D213" s="66"/>
      <c r="E213" s="67"/>
      <c r="F213" s="68"/>
      <c r="G213" s="66"/>
      <c r="H213" s="66"/>
      <c r="I213" s="299" t="str">
        <f t="shared" ca="1" si="3"/>
        <v/>
      </c>
    </row>
    <row r="214" spans="3:9" x14ac:dyDescent="0.25">
      <c r="C214" s="65"/>
      <c r="D214" s="66"/>
      <c r="E214" s="67"/>
      <c r="F214" s="68"/>
      <c r="G214" s="66"/>
      <c r="H214" s="66"/>
      <c r="I214" s="299" t="str">
        <f t="shared" ca="1" si="3"/>
        <v/>
      </c>
    </row>
    <row r="215" spans="3:9" x14ac:dyDescent="0.25">
      <c r="C215" s="65"/>
      <c r="D215" s="66"/>
      <c r="E215" s="67"/>
      <c r="F215" s="68"/>
      <c r="G215" s="66"/>
      <c r="H215" s="66"/>
      <c r="I215" s="299" t="str">
        <f t="shared" ca="1" si="3"/>
        <v/>
      </c>
    </row>
    <row r="216" spans="3:9" x14ac:dyDescent="0.25">
      <c r="C216" s="65"/>
      <c r="D216" s="66"/>
      <c r="E216" s="67"/>
      <c r="F216" s="68"/>
      <c r="G216" s="66"/>
      <c r="H216" s="66"/>
      <c r="I216" s="299" t="str">
        <f t="shared" ca="1" si="3"/>
        <v/>
      </c>
    </row>
    <row r="217" spans="3:9" x14ac:dyDescent="0.25">
      <c r="C217" s="65"/>
      <c r="D217" s="66"/>
      <c r="E217" s="67"/>
      <c r="F217" s="68"/>
      <c r="G217" s="66"/>
      <c r="H217" s="66"/>
      <c r="I217" s="299" t="str">
        <f t="shared" ca="1" si="3"/>
        <v/>
      </c>
    </row>
    <row r="218" spans="3:9" x14ac:dyDescent="0.25">
      <c r="C218" s="65"/>
      <c r="D218" s="66"/>
      <c r="E218" s="67"/>
      <c r="F218" s="68"/>
      <c r="G218" s="66"/>
      <c r="H218" s="66"/>
      <c r="I218" s="299" t="str">
        <f t="shared" ca="1" si="3"/>
        <v/>
      </c>
    </row>
    <row r="219" spans="3:9" x14ac:dyDescent="0.25">
      <c r="C219" s="65"/>
      <c r="D219" s="66"/>
      <c r="E219" s="67"/>
      <c r="F219" s="68"/>
      <c r="G219" s="66"/>
      <c r="H219" s="66"/>
      <c r="I219" s="299" t="str">
        <f t="shared" ca="1" si="3"/>
        <v/>
      </c>
    </row>
    <row r="220" spans="3:9" x14ac:dyDescent="0.25">
      <c r="C220" s="65"/>
      <c r="D220" s="66"/>
      <c r="E220" s="67"/>
      <c r="F220" s="68"/>
      <c r="G220" s="66"/>
      <c r="H220" s="66"/>
      <c r="I220" s="299" t="str">
        <f t="shared" ca="1" si="3"/>
        <v/>
      </c>
    </row>
    <row r="221" spans="3:9" x14ac:dyDescent="0.25">
      <c r="C221" s="65"/>
      <c r="D221" s="66"/>
      <c r="E221" s="67"/>
      <c r="F221" s="68"/>
      <c r="G221" s="66"/>
      <c r="H221" s="66"/>
      <c r="I221" s="299" t="str">
        <f t="shared" ca="1" si="3"/>
        <v/>
      </c>
    </row>
    <row r="222" spans="3:9" x14ac:dyDescent="0.25">
      <c r="C222" s="65"/>
      <c r="D222" s="66"/>
      <c r="E222" s="67"/>
      <c r="F222" s="68"/>
      <c r="G222" s="66"/>
      <c r="H222" s="66"/>
      <c r="I222" s="299" t="str">
        <f t="shared" ca="1" si="3"/>
        <v/>
      </c>
    </row>
    <row r="223" spans="3:9" x14ac:dyDescent="0.25">
      <c r="C223" s="65"/>
      <c r="D223" s="66"/>
      <c r="E223" s="67"/>
      <c r="F223" s="68"/>
      <c r="G223" s="66"/>
      <c r="H223" s="66"/>
      <c r="I223" s="299" t="str">
        <f t="shared" ca="1" si="3"/>
        <v/>
      </c>
    </row>
    <row r="224" spans="3:9" x14ac:dyDescent="0.25">
      <c r="C224" s="65"/>
      <c r="D224" s="66"/>
      <c r="E224" s="67"/>
      <c r="F224" s="68"/>
      <c r="G224" s="66"/>
      <c r="H224" s="66"/>
      <c r="I224" s="299" t="str">
        <f t="shared" ca="1" si="3"/>
        <v/>
      </c>
    </row>
    <row r="225" spans="3:9" x14ac:dyDescent="0.25">
      <c r="C225" s="65"/>
      <c r="D225" s="66"/>
      <c r="E225" s="67"/>
      <c r="F225" s="68"/>
      <c r="G225" s="66"/>
      <c r="H225" s="66"/>
      <c r="I225" s="299" t="str">
        <f t="shared" ca="1" si="3"/>
        <v/>
      </c>
    </row>
    <row r="226" spans="3:9" x14ac:dyDescent="0.25">
      <c r="C226" s="65"/>
      <c r="D226" s="66"/>
      <c r="E226" s="67"/>
      <c r="F226" s="68"/>
      <c r="G226" s="66"/>
      <c r="H226" s="66"/>
      <c r="I226" s="299" t="str">
        <f t="shared" ca="1" si="3"/>
        <v/>
      </c>
    </row>
    <row r="227" spans="3:9" x14ac:dyDescent="0.25">
      <c r="C227" s="65"/>
      <c r="D227" s="66"/>
      <c r="E227" s="67"/>
      <c r="F227" s="68"/>
      <c r="G227" s="66"/>
      <c r="H227" s="66"/>
      <c r="I227" s="299" t="str">
        <f t="shared" ca="1" si="3"/>
        <v/>
      </c>
    </row>
    <row r="228" spans="3:9" x14ac:dyDescent="0.25">
      <c r="C228" s="65"/>
      <c r="D228" s="66"/>
      <c r="E228" s="67"/>
      <c r="F228" s="68"/>
      <c r="G228" s="66"/>
      <c r="H228" s="66"/>
      <c r="I228" s="299" t="str">
        <f t="shared" ca="1" si="3"/>
        <v/>
      </c>
    </row>
    <row r="229" spans="3:9" x14ac:dyDescent="0.25">
      <c r="C229" s="65"/>
      <c r="D229" s="66"/>
      <c r="E229" s="67"/>
      <c r="F229" s="68"/>
      <c r="G229" s="66"/>
      <c r="H229" s="66"/>
      <c r="I229" s="299" t="str">
        <f t="shared" ca="1" si="3"/>
        <v/>
      </c>
    </row>
    <row r="230" spans="3:9" x14ac:dyDescent="0.25">
      <c r="C230" s="65"/>
      <c r="D230" s="66"/>
      <c r="E230" s="67"/>
      <c r="F230" s="68"/>
      <c r="G230" s="66"/>
      <c r="H230" s="66"/>
      <c r="I230" s="299" t="str">
        <f t="shared" ca="1" si="3"/>
        <v/>
      </c>
    </row>
    <row r="231" spans="3:9" x14ac:dyDescent="0.25">
      <c r="C231" s="65"/>
      <c r="D231" s="66"/>
      <c r="E231" s="67"/>
      <c r="F231" s="68"/>
      <c r="G231" s="66"/>
      <c r="H231" s="66"/>
      <c r="I231" s="299" t="str">
        <f t="shared" ca="1" si="3"/>
        <v/>
      </c>
    </row>
    <row r="232" spans="3:9" x14ac:dyDescent="0.25">
      <c r="C232" s="65"/>
      <c r="D232" s="66"/>
      <c r="E232" s="67"/>
      <c r="F232" s="68"/>
      <c r="G232" s="66"/>
      <c r="H232" s="66"/>
      <c r="I232" s="299" t="str">
        <f t="shared" ca="1" si="3"/>
        <v/>
      </c>
    </row>
    <row r="233" spans="3:9" x14ac:dyDescent="0.25">
      <c r="C233" s="65"/>
      <c r="D233" s="66"/>
      <c r="E233" s="67"/>
      <c r="F233" s="68"/>
      <c r="G233" s="66"/>
      <c r="H233" s="66"/>
      <c r="I233" s="299" t="str">
        <f t="shared" ca="1" si="3"/>
        <v/>
      </c>
    </row>
    <row r="234" spans="3:9" x14ac:dyDescent="0.25">
      <c r="C234" s="65"/>
      <c r="D234" s="66"/>
      <c r="E234" s="67"/>
      <c r="F234" s="68"/>
      <c r="G234" s="66"/>
      <c r="H234" s="66"/>
      <c r="I234" s="299" t="str">
        <f t="shared" ca="1" si="3"/>
        <v/>
      </c>
    </row>
    <row r="235" spans="3:9" x14ac:dyDescent="0.25">
      <c r="C235" s="65"/>
      <c r="D235" s="66"/>
      <c r="E235" s="67"/>
      <c r="F235" s="68"/>
      <c r="G235" s="66"/>
      <c r="H235" s="66"/>
      <c r="I235" s="299" t="str">
        <f t="shared" ca="1" si="3"/>
        <v/>
      </c>
    </row>
    <row r="236" spans="3:9" x14ac:dyDescent="0.25">
      <c r="C236" s="65"/>
      <c r="D236" s="66"/>
      <c r="E236" s="67"/>
      <c r="F236" s="68"/>
      <c r="G236" s="66"/>
      <c r="H236" s="66"/>
      <c r="I236" s="299" t="str">
        <f t="shared" ca="1" si="3"/>
        <v/>
      </c>
    </row>
    <row r="237" spans="3:9" x14ac:dyDescent="0.25">
      <c r="C237" s="65"/>
      <c r="D237" s="66"/>
      <c r="E237" s="67"/>
      <c r="F237" s="68"/>
      <c r="G237" s="66"/>
      <c r="H237" s="66"/>
      <c r="I237" s="299" t="str">
        <f t="shared" ca="1" si="3"/>
        <v/>
      </c>
    </row>
    <row r="238" spans="3:9" x14ac:dyDescent="0.25">
      <c r="C238" s="65"/>
      <c r="D238" s="66"/>
      <c r="E238" s="67"/>
      <c r="F238" s="68"/>
      <c r="G238" s="66"/>
      <c r="H238" s="66"/>
      <c r="I238" s="299" t="str">
        <f t="shared" ca="1" si="3"/>
        <v/>
      </c>
    </row>
    <row r="239" spans="3:9" x14ac:dyDescent="0.25">
      <c r="C239" s="65"/>
      <c r="D239" s="66"/>
      <c r="E239" s="67"/>
      <c r="F239" s="68"/>
      <c r="G239" s="66"/>
      <c r="H239" s="66"/>
      <c r="I239" s="299" t="str">
        <f t="shared" ca="1" si="3"/>
        <v/>
      </c>
    </row>
    <row r="240" spans="3:9" x14ac:dyDescent="0.25">
      <c r="C240" s="65"/>
      <c r="D240" s="66"/>
      <c r="E240" s="67"/>
      <c r="F240" s="68"/>
      <c r="G240" s="66"/>
      <c r="H240" s="66"/>
      <c r="I240" s="299" t="str">
        <f t="shared" ca="1" si="3"/>
        <v/>
      </c>
    </row>
    <row r="241" spans="3:9" x14ac:dyDescent="0.25">
      <c r="C241" s="65"/>
      <c r="D241" s="66"/>
      <c r="E241" s="67"/>
      <c r="F241" s="68"/>
      <c r="G241" s="66"/>
      <c r="H241" s="66"/>
      <c r="I241" s="299" t="str">
        <f t="shared" ca="1" si="3"/>
        <v/>
      </c>
    </row>
    <row r="242" spans="3:9" x14ac:dyDescent="0.25">
      <c r="C242" s="65"/>
      <c r="D242" s="66"/>
      <c r="E242" s="67"/>
      <c r="F242" s="68"/>
      <c r="G242" s="66"/>
      <c r="H242" s="66"/>
      <c r="I242" s="299" t="str">
        <f t="shared" ca="1" si="3"/>
        <v/>
      </c>
    </row>
    <row r="243" spans="3:9" x14ac:dyDescent="0.25">
      <c r="C243" s="65"/>
      <c r="D243" s="66"/>
      <c r="E243" s="67"/>
      <c r="F243" s="68"/>
      <c r="G243" s="66"/>
      <c r="H243" s="66"/>
      <c r="I243" s="299" t="str">
        <f t="shared" ca="1" si="3"/>
        <v/>
      </c>
    </row>
    <row r="244" spans="3:9" x14ac:dyDescent="0.25">
      <c r="C244" s="65"/>
      <c r="D244" s="66"/>
      <c r="E244" s="67"/>
      <c r="F244" s="68"/>
      <c r="G244" s="66"/>
      <c r="H244" s="66"/>
      <c r="I244" s="299" t="str">
        <f t="shared" ca="1" si="3"/>
        <v/>
      </c>
    </row>
    <row r="245" spans="3:9" x14ac:dyDescent="0.25">
      <c r="C245" s="65"/>
      <c r="D245" s="66"/>
      <c r="E245" s="67"/>
      <c r="F245" s="68"/>
      <c r="G245" s="66"/>
      <c r="H245" s="66"/>
      <c r="I245" s="299" t="str">
        <f t="shared" ca="1" si="3"/>
        <v/>
      </c>
    </row>
    <row r="246" spans="3:9" x14ac:dyDescent="0.25">
      <c r="C246" s="65"/>
      <c r="D246" s="66"/>
      <c r="E246" s="67"/>
      <c r="F246" s="68"/>
      <c r="G246" s="66"/>
      <c r="H246" s="66"/>
      <c r="I246" s="299" t="str">
        <f t="shared" ca="1" si="3"/>
        <v/>
      </c>
    </row>
    <row r="247" spans="3:9" x14ac:dyDescent="0.25">
      <c r="C247" s="65"/>
      <c r="D247" s="66"/>
      <c r="E247" s="67"/>
      <c r="F247" s="68"/>
      <c r="G247" s="66"/>
      <c r="H247" s="66"/>
      <c r="I247" s="299" t="str">
        <f t="shared" ca="1" si="3"/>
        <v/>
      </c>
    </row>
    <row r="248" spans="3:9" x14ac:dyDescent="0.25">
      <c r="C248" s="65"/>
      <c r="D248" s="66"/>
      <c r="E248" s="67"/>
      <c r="F248" s="68"/>
      <c r="G248" s="66"/>
      <c r="H248" s="66"/>
      <c r="I248" s="299" t="str">
        <f t="shared" ca="1" si="3"/>
        <v/>
      </c>
    </row>
    <row r="249" spans="3:9" x14ac:dyDescent="0.25">
      <c r="C249" s="65"/>
      <c r="D249" s="66"/>
      <c r="E249" s="67"/>
      <c r="F249" s="68"/>
      <c r="G249" s="66"/>
      <c r="H249" s="66"/>
      <c r="I249" s="299" t="str">
        <f t="shared" ca="1" si="3"/>
        <v/>
      </c>
    </row>
    <row r="250" spans="3:9" x14ac:dyDescent="0.25">
      <c r="C250" s="65"/>
      <c r="D250" s="66"/>
      <c r="E250" s="67"/>
      <c r="F250" s="68"/>
      <c r="G250" s="66"/>
      <c r="H250" s="66"/>
      <c r="I250" s="299" t="str">
        <f t="shared" ca="1" si="3"/>
        <v/>
      </c>
    </row>
    <row r="251" spans="3:9" x14ac:dyDescent="0.25">
      <c r="C251" s="65"/>
      <c r="D251" s="66"/>
      <c r="E251" s="67"/>
      <c r="F251" s="68"/>
      <c r="G251" s="66"/>
      <c r="H251" s="66"/>
      <c r="I251" s="299" t="str">
        <f t="shared" ca="1" si="3"/>
        <v/>
      </c>
    </row>
    <row r="252" spans="3:9" x14ac:dyDescent="0.25">
      <c r="C252" s="65"/>
      <c r="D252" s="66"/>
      <c r="E252" s="67"/>
      <c r="F252" s="68"/>
      <c r="G252" s="66"/>
      <c r="H252" s="66"/>
      <c r="I252" s="299" t="str">
        <f t="shared" ca="1" si="3"/>
        <v/>
      </c>
    </row>
    <row r="253" spans="3:9" x14ac:dyDescent="0.25">
      <c r="C253" s="65"/>
      <c r="D253" s="66"/>
      <c r="E253" s="67"/>
      <c r="F253" s="68"/>
      <c r="G253" s="66"/>
      <c r="H253" s="66"/>
      <c r="I253" s="299" t="str">
        <f t="shared" ca="1" si="3"/>
        <v/>
      </c>
    </row>
    <row r="254" spans="3:9" x14ac:dyDescent="0.25">
      <c r="C254" s="65"/>
      <c r="D254" s="66"/>
      <c r="E254" s="67"/>
      <c r="F254" s="68"/>
      <c r="G254" s="66"/>
      <c r="H254" s="66"/>
      <c r="I254" s="299" t="str">
        <f t="shared" ca="1" si="3"/>
        <v/>
      </c>
    </row>
    <row r="255" spans="3:9" x14ac:dyDescent="0.25">
      <c r="C255" s="65"/>
      <c r="D255" s="66"/>
      <c r="E255" s="67"/>
      <c r="F255" s="68"/>
      <c r="G255" s="66"/>
      <c r="H255" s="66"/>
      <c r="I255" s="299" t="str">
        <f t="shared" ca="1" si="3"/>
        <v/>
      </c>
    </row>
    <row r="256" spans="3:9" x14ac:dyDescent="0.25">
      <c r="C256" s="65"/>
      <c r="D256" s="66"/>
      <c r="E256" s="67"/>
      <c r="F256" s="68"/>
      <c r="G256" s="66"/>
      <c r="H256" s="66"/>
      <c r="I256" s="299" t="str">
        <f t="shared" ca="1" si="3"/>
        <v/>
      </c>
    </row>
    <row r="257" spans="3:9" x14ac:dyDescent="0.25">
      <c r="C257" s="65"/>
      <c r="D257" s="66"/>
      <c r="E257" s="67"/>
      <c r="F257" s="68"/>
      <c r="G257" s="66"/>
      <c r="H257" s="66"/>
      <c r="I257" s="299" t="str">
        <f t="shared" ca="1" si="3"/>
        <v/>
      </c>
    </row>
    <row r="258" spans="3:9" x14ac:dyDescent="0.25">
      <c r="C258" s="65"/>
      <c r="D258" s="66"/>
      <c r="E258" s="67"/>
      <c r="F258" s="68"/>
      <c r="G258" s="66"/>
      <c r="H258" s="66"/>
      <c r="I258" s="299" t="str">
        <f t="shared" ca="1" si="3"/>
        <v/>
      </c>
    </row>
    <row r="259" spans="3:9" x14ac:dyDescent="0.25">
      <c r="C259" s="65"/>
      <c r="D259" s="66"/>
      <c r="E259" s="67"/>
      <c r="F259" s="68"/>
      <c r="G259" s="66"/>
      <c r="H259" s="66"/>
      <c r="I259" s="299" t="str">
        <f t="shared" ca="1" si="3"/>
        <v/>
      </c>
    </row>
    <row r="260" spans="3:9" x14ac:dyDescent="0.25">
      <c r="C260" s="65"/>
      <c r="D260" s="66"/>
      <c r="E260" s="67"/>
      <c r="F260" s="68"/>
      <c r="G260" s="66"/>
      <c r="H260" s="66"/>
      <c r="I260" s="299" t="str">
        <f t="shared" ca="1" si="3"/>
        <v/>
      </c>
    </row>
    <row r="261" spans="3:9" x14ac:dyDescent="0.25">
      <c r="C261" s="65"/>
      <c r="D261" s="66"/>
      <c r="E261" s="67"/>
      <c r="F261" s="68"/>
      <c r="G261" s="66"/>
      <c r="H261" s="66"/>
      <c r="I261" s="299" t="str">
        <f t="shared" ca="1" si="3"/>
        <v/>
      </c>
    </row>
    <row r="262" spans="3:9" x14ac:dyDescent="0.25">
      <c r="C262" s="65"/>
      <c r="D262" s="66"/>
      <c r="E262" s="67"/>
      <c r="F262" s="68"/>
      <c r="G262" s="66"/>
      <c r="H262" s="66"/>
      <c r="I262" s="299" t="str">
        <f t="shared" ca="1" si="3"/>
        <v/>
      </c>
    </row>
    <row r="263" spans="3:9" x14ac:dyDescent="0.25">
      <c r="C263" s="65"/>
      <c r="D263" s="66"/>
      <c r="E263" s="67"/>
      <c r="F263" s="68"/>
      <c r="G263" s="66"/>
      <c r="H263" s="66"/>
      <c r="I263" s="299" t="str">
        <f t="shared" ca="1" si="3"/>
        <v/>
      </c>
    </row>
    <row r="264" spans="3:9" x14ac:dyDescent="0.25">
      <c r="C264" s="65"/>
      <c r="D264" s="66"/>
      <c r="E264" s="67"/>
      <c r="F264" s="68"/>
      <c r="G264" s="66"/>
      <c r="H264" s="66"/>
      <c r="I264" s="299" t="str">
        <f t="shared" ca="1" si="3"/>
        <v/>
      </c>
    </row>
    <row r="265" spans="3:9" x14ac:dyDescent="0.25">
      <c r="C265" s="65"/>
      <c r="D265" s="66"/>
      <c r="E265" s="67"/>
      <c r="F265" s="68"/>
      <c r="G265" s="66"/>
      <c r="H265" s="66"/>
      <c r="I265" s="299" t="str">
        <f t="shared" ref="I265:I328" ca="1" si="4">IF(H265="","",(IF(H265="Efetivado","",IF(C265="","",IF(C265=TODAY(),"Vence Hoje",IF(C265&lt;TODAY(),"Atrasado",C265-TODAY()&amp;" Dias para Vencer"))))))</f>
        <v/>
      </c>
    </row>
    <row r="266" spans="3:9" x14ac:dyDescent="0.25">
      <c r="C266" s="65"/>
      <c r="D266" s="66"/>
      <c r="E266" s="67"/>
      <c r="F266" s="68"/>
      <c r="G266" s="66"/>
      <c r="H266" s="66"/>
      <c r="I266" s="299" t="str">
        <f t="shared" ca="1" si="4"/>
        <v/>
      </c>
    </row>
    <row r="267" spans="3:9" x14ac:dyDescent="0.25">
      <c r="C267" s="65"/>
      <c r="D267" s="66"/>
      <c r="E267" s="67"/>
      <c r="F267" s="68"/>
      <c r="G267" s="66"/>
      <c r="H267" s="66"/>
      <c r="I267" s="299" t="str">
        <f t="shared" ca="1" si="4"/>
        <v/>
      </c>
    </row>
    <row r="268" spans="3:9" x14ac:dyDescent="0.25">
      <c r="C268" s="65"/>
      <c r="D268" s="66"/>
      <c r="E268" s="67"/>
      <c r="F268" s="68"/>
      <c r="G268" s="66"/>
      <c r="H268" s="66"/>
      <c r="I268" s="299" t="str">
        <f t="shared" ca="1" si="4"/>
        <v/>
      </c>
    </row>
    <row r="269" spans="3:9" x14ac:dyDescent="0.25">
      <c r="C269" s="65"/>
      <c r="D269" s="66"/>
      <c r="E269" s="67"/>
      <c r="F269" s="68"/>
      <c r="G269" s="66"/>
      <c r="H269" s="66"/>
      <c r="I269" s="299" t="str">
        <f t="shared" ca="1" si="4"/>
        <v/>
      </c>
    </row>
    <row r="270" spans="3:9" x14ac:dyDescent="0.25">
      <c r="C270" s="65"/>
      <c r="D270" s="66"/>
      <c r="E270" s="67"/>
      <c r="F270" s="68"/>
      <c r="G270" s="66"/>
      <c r="H270" s="66"/>
      <c r="I270" s="299" t="str">
        <f t="shared" ca="1" si="4"/>
        <v/>
      </c>
    </row>
    <row r="271" spans="3:9" x14ac:dyDescent="0.25">
      <c r="C271" s="65"/>
      <c r="D271" s="66"/>
      <c r="E271" s="67"/>
      <c r="F271" s="68"/>
      <c r="G271" s="66"/>
      <c r="H271" s="66"/>
      <c r="I271" s="299" t="str">
        <f t="shared" ca="1" si="4"/>
        <v/>
      </c>
    </row>
    <row r="272" spans="3:9" x14ac:dyDescent="0.25">
      <c r="C272" s="65"/>
      <c r="D272" s="66"/>
      <c r="E272" s="67"/>
      <c r="F272" s="68"/>
      <c r="G272" s="66"/>
      <c r="H272" s="66"/>
      <c r="I272" s="299" t="str">
        <f t="shared" ca="1" si="4"/>
        <v/>
      </c>
    </row>
    <row r="273" spans="3:9" x14ac:dyDescent="0.25">
      <c r="C273" s="65"/>
      <c r="D273" s="66"/>
      <c r="E273" s="67"/>
      <c r="F273" s="68"/>
      <c r="G273" s="66"/>
      <c r="H273" s="66"/>
      <c r="I273" s="299" t="str">
        <f t="shared" ca="1" si="4"/>
        <v/>
      </c>
    </row>
    <row r="274" spans="3:9" x14ac:dyDescent="0.25">
      <c r="C274" s="65"/>
      <c r="D274" s="66"/>
      <c r="E274" s="67"/>
      <c r="F274" s="68"/>
      <c r="G274" s="66"/>
      <c r="H274" s="66"/>
      <c r="I274" s="299" t="str">
        <f t="shared" ca="1" si="4"/>
        <v/>
      </c>
    </row>
    <row r="275" spans="3:9" x14ac:dyDescent="0.25">
      <c r="C275" s="65"/>
      <c r="D275" s="66"/>
      <c r="E275" s="67"/>
      <c r="F275" s="68"/>
      <c r="G275" s="66"/>
      <c r="H275" s="66"/>
      <c r="I275" s="299" t="str">
        <f t="shared" ca="1" si="4"/>
        <v/>
      </c>
    </row>
    <row r="276" spans="3:9" x14ac:dyDescent="0.25">
      <c r="C276" s="65"/>
      <c r="D276" s="66"/>
      <c r="E276" s="67"/>
      <c r="F276" s="68"/>
      <c r="G276" s="66"/>
      <c r="H276" s="66"/>
      <c r="I276" s="299" t="str">
        <f t="shared" ca="1" si="4"/>
        <v/>
      </c>
    </row>
    <row r="277" spans="3:9" x14ac:dyDescent="0.25">
      <c r="C277" s="65"/>
      <c r="D277" s="66"/>
      <c r="E277" s="67"/>
      <c r="F277" s="68"/>
      <c r="G277" s="66"/>
      <c r="H277" s="66"/>
      <c r="I277" s="299" t="str">
        <f t="shared" ca="1" si="4"/>
        <v/>
      </c>
    </row>
    <row r="278" spans="3:9" x14ac:dyDescent="0.25">
      <c r="C278" s="65"/>
      <c r="D278" s="66"/>
      <c r="E278" s="67"/>
      <c r="F278" s="68"/>
      <c r="G278" s="66"/>
      <c r="H278" s="66"/>
      <c r="I278" s="299" t="str">
        <f t="shared" ca="1" si="4"/>
        <v/>
      </c>
    </row>
    <row r="279" spans="3:9" x14ac:dyDescent="0.25">
      <c r="C279" s="65"/>
      <c r="D279" s="66"/>
      <c r="E279" s="67"/>
      <c r="F279" s="68"/>
      <c r="G279" s="66"/>
      <c r="H279" s="66"/>
      <c r="I279" s="299" t="str">
        <f t="shared" ca="1" si="4"/>
        <v/>
      </c>
    </row>
    <row r="280" spans="3:9" x14ac:dyDescent="0.25">
      <c r="C280" s="65"/>
      <c r="D280" s="66"/>
      <c r="E280" s="67"/>
      <c r="F280" s="68"/>
      <c r="G280" s="66"/>
      <c r="H280" s="66"/>
      <c r="I280" s="299" t="str">
        <f t="shared" ca="1" si="4"/>
        <v/>
      </c>
    </row>
    <row r="281" spans="3:9" x14ac:dyDescent="0.25">
      <c r="C281" s="65"/>
      <c r="D281" s="66"/>
      <c r="E281" s="67"/>
      <c r="F281" s="68"/>
      <c r="G281" s="66"/>
      <c r="H281" s="66"/>
      <c r="I281" s="299" t="str">
        <f t="shared" ca="1" si="4"/>
        <v/>
      </c>
    </row>
    <row r="282" spans="3:9" x14ac:dyDescent="0.25">
      <c r="C282" s="65"/>
      <c r="D282" s="66"/>
      <c r="E282" s="67"/>
      <c r="F282" s="68"/>
      <c r="G282" s="66"/>
      <c r="H282" s="66"/>
      <c r="I282" s="299" t="str">
        <f t="shared" ca="1" si="4"/>
        <v/>
      </c>
    </row>
    <row r="283" spans="3:9" x14ac:dyDescent="0.25">
      <c r="C283" s="65"/>
      <c r="D283" s="66"/>
      <c r="E283" s="67"/>
      <c r="F283" s="68"/>
      <c r="G283" s="66"/>
      <c r="H283" s="66"/>
      <c r="I283" s="299" t="str">
        <f t="shared" ca="1" si="4"/>
        <v/>
      </c>
    </row>
    <row r="284" spans="3:9" x14ac:dyDescent="0.25">
      <c r="C284" s="65"/>
      <c r="D284" s="66"/>
      <c r="E284" s="67"/>
      <c r="F284" s="68"/>
      <c r="G284" s="66"/>
      <c r="H284" s="66"/>
      <c r="I284" s="299" t="str">
        <f t="shared" ca="1" si="4"/>
        <v/>
      </c>
    </row>
    <row r="285" spans="3:9" x14ac:dyDescent="0.25">
      <c r="C285" s="65"/>
      <c r="D285" s="66"/>
      <c r="E285" s="67"/>
      <c r="F285" s="68"/>
      <c r="G285" s="66"/>
      <c r="H285" s="66"/>
      <c r="I285" s="299" t="str">
        <f t="shared" ca="1" si="4"/>
        <v/>
      </c>
    </row>
    <row r="286" spans="3:9" x14ac:dyDescent="0.25">
      <c r="C286" s="65"/>
      <c r="D286" s="66"/>
      <c r="E286" s="67"/>
      <c r="F286" s="68"/>
      <c r="G286" s="66"/>
      <c r="H286" s="66"/>
      <c r="I286" s="299" t="str">
        <f t="shared" ca="1" si="4"/>
        <v/>
      </c>
    </row>
    <row r="287" spans="3:9" x14ac:dyDescent="0.25">
      <c r="C287" s="65"/>
      <c r="D287" s="66"/>
      <c r="E287" s="67"/>
      <c r="F287" s="68"/>
      <c r="G287" s="66"/>
      <c r="H287" s="66"/>
      <c r="I287" s="299" t="str">
        <f t="shared" ca="1" si="4"/>
        <v/>
      </c>
    </row>
    <row r="288" spans="3:9" x14ac:dyDescent="0.25">
      <c r="C288" s="65"/>
      <c r="D288" s="66"/>
      <c r="E288" s="67"/>
      <c r="F288" s="68"/>
      <c r="G288" s="66"/>
      <c r="H288" s="66"/>
      <c r="I288" s="299" t="str">
        <f t="shared" ca="1" si="4"/>
        <v/>
      </c>
    </row>
    <row r="289" spans="3:9" x14ac:dyDescent="0.25">
      <c r="C289" s="65"/>
      <c r="D289" s="66"/>
      <c r="E289" s="67"/>
      <c r="F289" s="68"/>
      <c r="G289" s="66"/>
      <c r="H289" s="66"/>
      <c r="I289" s="299" t="str">
        <f t="shared" ca="1" si="4"/>
        <v/>
      </c>
    </row>
    <row r="290" spans="3:9" x14ac:dyDescent="0.25">
      <c r="C290" s="65"/>
      <c r="D290" s="66"/>
      <c r="E290" s="67"/>
      <c r="F290" s="68"/>
      <c r="G290" s="66"/>
      <c r="H290" s="66"/>
      <c r="I290" s="299" t="str">
        <f t="shared" ca="1" si="4"/>
        <v/>
      </c>
    </row>
    <row r="291" spans="3:9" x14ac:dyDescent="0.25">
      <c r="C291" s="65"/>
      <c r="D291" s="66"/>
      <c r="E291" s="67"/>
      <c r="F291" s="68"/>
      <c r="G291" s="66"/>
      <c r="H291" s="66"/>
      <c r="I291" s="299" t="str">
        <f t="shared" ca="1" si="4"/>
        <v/>
      </c>
    </row>
    <row r="292" spans="3:9" x14ac:dyDescent="0.25">
      <c r="C292" s="65"/>
      <c r="D292" s="66"/>
      <c r="E292" s="67"/>
      <c r="F292" s="68"/>
      <c r="G292" s="66"/>
      <c r="H292" s="66"/>
      <c r="I292" s="299" t="str">
        <f t="shared" ca="1" si="4"/>
        <v/>
      </c>
    </row>
    <row r="293" spans="3:9" x14ac:dyDescent="0.25">
      <c r="C293" s="65"/>
      <c r="D293" s="66"/>
      <c r="E293" s="67"/>
      <c r="F293" s="68"/>
      <c r="G293" s="66"/>
      <c r="H293" s="66"/>
      <c r="I293" s="299" t="str">
        <f t="shared" ca="1" si="4"/>
        <v/>
      </c>
    </row>
    <row r="294" spans="3:9" x14ac:dyDescent="0.25">
      <c r="C294" s="65"/>
      <c r="D294" s="66"/>
      <c r="E294" s="67"/>
      <c r="F294" s="68"/>
      <c r="G294" s="66"/>
      <c r="H294" s="66"/>
      <c r="I294" s="299" t="str">
        <f t="shared" ca="1" si="4"/>
        <v/>
      </c>
    </row>
    <row r="295" spans="3:9" x14ac:dyDescent="0.25">
      <c r="C295" s="65"/>
      <c r="D295" s="66"/>
      <c r="E295" s="67"/>
      <c r="F295" s="68"/>
      <c r="G295" s="66"/>
      <c r="H295" s="66"/>
      <c r="I295" s="299" t="str">
        <f t="shared" ca="1" si="4"/>
        <v/>
      </c>
    </row>
    <row r="296" spans="3:9" x14ac:dyDescent="0.25">
      <c r="C296" s="65"/>
      <c r="D296" s="66"/>
      <c r="E296" s="67"/>
      <c r="F296" s="68"/>
      <c r="G296" s="66"/>
      <c r="H296" s="66"/>
      <c r="I296" s="299" t="str">
        <f t="shared" ca="1" si="4"/>
        <v/>
      </c>
    </row>
    <row r="297" spans="3:9" x14ac:dyDescent="0.25">
      <c r="C297" s="65"/>
      <c r="D297" s="66"/>
      <c r="E297" s="67"/>
      <c r="F297" s="68"/>
      <c r="G297" s="66"/>
      <c r="H297" s="66"/>
      <c r="I297" s="299" t="str">
        <f t="shared" ca="1" si="4"/>
        <v/>
      </c>
    </row>
    <row r="298" spans="3:9" x14ac:dyDescent="0.25">
      <c r="C298" s="65"/>
      <c r="D298" s="66"/>
      <c r="E298" s="67"/>
      <c r="F298" s="68"/>
      <c r="G298" s="66"/>
      <c r="H298" s="66"/>
      <c r="I298" s="299" t="str">
        <f t="shared" ca="1" si="4"/>
        <v/>
      </c>
    </row>
    <row r="299" spans="3:9" x14ac:dyDescent="0.25">
      <c r="C299" s="65"/>
      <c r="D299" s="66"/>
      <c r="E299" s="67"/>
      <c r="F299" s="68"/>
      <c r="G299" s="66"/>
      <c r="H299" s="66"/>
      <c r="I299" s="299" t="str">
        <f t="shared" ca="1" si="4"/>
        <v/>
      </c>
    </row>
    <row r="300" spans="3:9" x14ac:dyDescent="0.25">
      <c r="C300" s="65"/>
      <c r="D300" s="66"/>
      <c r="E300" s="67"/>
      <c r="F300" s="68"/>
      <c r="G300" s="66"/>
      <c r="H300" s="66"/>
      <c r="I300" s="299" t="str">
        <f t="shared" ca="1" si="4"/>
        <v/>
      </c>
    </row>
    <row r="301" spans="3:9" x14ac:dyDescent="0.25">
      <c r="C301" s="65"/>
      <c r="D301" s="66"/>
      <c r="E301" s="67"/>
      <c r="F301" s="68"/>
      <c r="G301" s="66"/>
      <c r="H301" s="66"/>
      <c r="I301" s="299" t="str">
        <f t="shared" ca="1" si="4"/>
        <v/>
      </c>
    </row>
    <row r="302" spans="3:9" x14ac:dyDescent="0.25">
      <c r="C302" s="65"/>
      <c r="D302" s="66"/>
      <c r="E302" s="67"/>
      <c r="F302" s="68"/>
      <c r="G302" s="66"/>
      <c r="H302" s="66"/>
      <c r="I302" s="299" t="str">
        <f t="shared" ca="1" si="4"/>
        <v/>
      </c>
    </row>
    <row r="303" spans="3:9" x14ac:dyDescent="0.25">
      <c r="C303" s="65"/>
      <c r="D303" s="66"/>
      <c r="E303" s="67"/>
      <c r="F303" s="68"/>
      <c r="G303" s="66"/>
      <c r="H303" s="66"/>
      <c r="I303" s="299" t="str">
        <f t="shared" ca="1" si="4"/>
        <v/>
      </c>
    </row>
    <row r="304" spans="3:9" x14ac:dyDescent="0.25">
      <c r="C304" s="65"/>
      <c r="D304" s="66"/>
      <c r="E304" s="67"/>
      <c r="F304" s="68"/>
      <c r="G304" s="66"/>
      <c r="H304" s="66"/>
      <c r="I304" s="299" t="str">
        <f t="shared" ca="1" si="4"/>
        <v/>
      </c>
    </row>
    <row r="305" spans="3:9" x14ac:dyDescent="0.25">
      <c r="C305" s="65"/>
      <c r="D305" s="66"/>
      <c r="E305" s="67"/>
      <c r="F305" s="68"/>
      <c r="G305" s="66"/>
      <c r="H305" s="66"/>
      <c r="I305" s="299" t="str">
        <f t="shared" ca="1" si="4"/>
        <v/>
      </c>
    </row>
    <row r="306" spans="3:9" x14ac:dyDescent="0.25">
      <c r="C306" s="65"/>
      <c r="D306" s="66"/>
      <c r="E306" s="67"/>
      <c r="F306" s="68"/>
      <c r="G306" s="66"/>
      <c r="H306" s="66"/>
      <c r="I306" s="299" t="str">
        <f t="shared" ca="1" si="4"/>
        <v/>
      </c>
    </row>
    <row r="307" spans="3:9" x14ac:dyDescent="0.25">
      <c r="C307" s="65"/>
      <c r="D307" s="66"/>
      <c r="E307" s="67"/>
      <c r="F307" s="68"/>
      <c r="G307" s="66"/>
      <c r="H307" s="66"/>
      <c r="I307" s="299" t="str">
        <f t="shared" ca="1" si="4"/>
        <v/>
      </c>
    </row>
    <row r="308" spans="3:9" x14ac:dyDescent="0.25">
      <c r="C308" s="65"/>
      <c r="D308" s="66"/>
      <c r="E308" s="67"/>
      <c r="F308" s="68"/>
      <c r="G308" s="66"/>
      <c r="H308" s="66"/>
      <c r="I308" s="299" t="str">
        <f t="shared" ca="1" si="4"/>
        <v/>
      </c>
    </row>
    <row r="309" spans="3:9" x14ac:dyDescent="0.25">
      <c r="C309" s="65"/>
      <c r="D309" s="66"/>
      <c r="E309" s="67"/>
      <c r="F309" s="68"/>
      <c r="G309" s="66"/>
      <c r="H309" s="66"/>
      <c r="I309" s="299" t="str">
        <f t="shared" ca="1" si="4"/>
        <v/>
      </c>
    </row>
    <row r="310" spans="3:9" x14ac:dyDescent="0.25">
      <c r="C310" s="65"/>
      <c r="D310" s="66"/>
      <c r="E310" s="67"/>
      <c r="F310" s="68"/>
      <c r="G310" s="66"/>
      <c r="H310" s="66"/>
      <c r="I310" s="299" t="str">
        <f t="shared" ca="1" si="4"/>
        <v/>
      </c>
    </row>
    <row r="311" spans="3:9" x14ac:dyDescent="0.25">
      <c r="C311" s="65"/>
      <c r="D311" s="66"/>
      <c r="E311" s="67"/>
      <c r="F311" s="68"/>
      <c r="G311" s="66"/>
      <c r="H311" s="66"/>
      <c r="I311" s="299" t="str">
        <f t="shared" ca="1" si="4"/>
        <v/>
      </c>
    </row>
    <row r="312" spans="3:9" x14ac:dyDescent="0.25">
      <c r="C312" s="65"/>
      <c r="D312" s="66"/>
      <c r="E312" s="67"/>
      <c r="F312" s="68"/>
      <c r="G312" s="66"/>
      <c r="H312" s="66"/>
      <c r="I312" s="299" t="str">
        <f t="shared" ca="1" si="4"/>
        <v/>
      </c>
    </row>
    <row r="313" spans="3:9" x14ac:dyDescent="0.25">
      <c r="C313" s="65"/>
      <c r="D313" s="66"/>
      <c r="E313" s="67"/>
      <c r="F313" s="68"/>
      <c r="G313" s="66"/>
      <c r="H313" s="66"/>
      <c r="I313" s="299" t="str">
        <f t="shared" ca="1" si="4"/>
        <v/>
      </c>
    </row>
    <row r="314" spans="3:9" x14ac:dyDescent="0.25">
      <c r="C314" s="65"/>
      <c r="D314" s="66"/>
      <c r="E314" s="67"/>
      <c r="F314" s="68"/>
      <c r="G314" s="66"/>
      <c r="H314" s="66"/>
      <c r="I314" s="299" t="str">
        <f t="shared" ca="1" si="4"/>
        <v/>
      </c>
    </row>
    <row r="315" spans="3:9" x14ac:dyDescent="0.25">
      <c r="C315" s="65"/>
      <c r="D315" s="66"/>
      <c r="E315" s="67"/>
      <c r="F315" s="68"/>
      <c r="G315" s="66"/>
      <c r="H315" s="66"/>
      <c r="I315" s="299" t="str">
        <f t="shared" ca="1" si="4"/>
        <v/>
      </c>
    </row>
    <row r="316" spans="3:9" x14ac:dyDescent="0.25">
      <c r="C316" s="65"/>
      <c r="D316" s="66"/>
      <c r="E316" s="67"/>
      <c r="F316" s="68"/>
      <c r="G316" s="66"/>
      <c r="H316" s="66"/>
      <c r="I316" s="299" t="str">
        <f t="shared" ca="1" si="4"/>
        <v/>
      </c>
    </row>
    <row r="317" spans="3:9" x14ac:dyDescent="0.25">
      <c r="C317" s="65"/>
      <c r="D317" s="66"/>
      <c r="E317" s="67"/>
      <c r="F317" s="68"/>
      <c r="G317" s="66"/>
      <c r="H317" s="66"/>
      <c r="I317" s="299" t="str">
        <f t="shared" ca="1" si="4"/>
        <v/>
      </c>
    </row>
    <row r="318" spans="3:9" x14ac:dyDescent="0.25">
      <c r="C318" s="65"/>
      <c r="D318" s="66"/>
      <c r="E318" s="67"/>
      <c r="F318" s="68"/>
      <c r="G318" s="66"/>
      <c r="H318" s="66"/>
      <c r="I318" s="299" t="str">
        <f t="shared" ca="1" si="4"/>
        <v/>
      </c>
    </row>
    <row r="319" spans="3:9" x14ac:dyDescent="0.25">
      <c r="C319" s="65"/>
      <c r="D319" s="66"/>
      <c r="E319" s="67"/>
      <c r="F319" s="68"/>
      <c r="G319" s="66"/>
      <c r="H319" s="66"/>
      <c r="I319" s="299" t="str">
        <f t="shared" ca="1" si="4"/>
        <v/>
      </c>
    </row>
    <row r="320" spans="3:9" x14ac:dyDescent="0.25">
      <c r="C320" s="65"/>
      <c r="D320" s="66"/>
      <c r="E320" s="67"/>
      <c r="F320" s="68"/>
      <c r="G320" s="66"/>
      <c r="H320" s="66"/>
      <c r="I320" s="299" t="str">
        <f t="shared" ca="1" si="4"/>
        <v/>
      </c>
    </row>
    <row r="321" spans="3:9" x14ac:dyDescent="0.25">
      <c r="C321" s="65"/>
      <c r="D321" s="66"/>
      <c r="E321" s="67"/>
      <c r="F321" s="68"/>
      <c r="G321" s="66"/>
      <c r="H321" s="66"/>
      <c r="I321" s="299" t="str">
        <f t="shared" ca="1" si="4"/>
        <v/>
      </c>
    </row>
    <row r="322" spans="3:9" x14ac:dyDescent="0.25">
      <c r="C322" s="65"/>
      <c r="D322" s="66"/>
      <c r="E322" s="67"/>
      <c r="F322" s="68"/>
      <c r="G322" s="66"/>
      <c r="H322" s="66"/>
      <c r="I322" s="299" t="str">
        <f t="shared" ca="1" si="4"/>
        <v/>
      </c>
    </row>
    <row r="323" spans="3:9" x14ac:dyDescent="0.25">
      <c r="C323" s="65"/>
      <c r="D323" s="66"/>
      <c r="E323" s="67"/>
      <c r="F323" s="68"/>
      <c r="G323" s="66"/>
      <c r="H323" s="66"/>
      <c r="I323" s="299" t="str">
        <f t="shared" ca="1" si="4"/>
        <v/>
      </c>
    </row>
    <row r="324" spans="3:9" x14ac:dyDescent="0.25">
      <c r="C324" s="65"/>
      <c r="D324" s="66"/>
      <c r="E324" s="67"/>
      <c r="F324" s="68"/>
      <c r="G324" s="66"/>
      <c r="H324" s="66"/>
      <c r="I324" s="299" t="str">
        <f t="shared" ca="1" si="4"/>
        <v/>
      </c>
    </row>
    <row r="325" spans="3:9" x14ac:dyDescent="0.25">
      <c r="C325" s="65"/>
      <c r="D325" s="66"/>
      <c r="E325" s="67"/>
      <c r="F325" s="68"/>
      <c r="G325" s="66"/>
      <c r="H325" s="66"/>
      <c r="I325" s="299" t="str">
        <f t="shared" ca="1" si="4"/>
        <v/>
      </c>
    </row>
    <row r="326" spans="3:9" x14ac:dyDescent="0.25">
      <c r="C326" s="65"/>
      <c r="D326" s="66"/>
      <c r="E326" s="67"/>
      <c r="F326" s="68"/>
      <c r="G326" s="66"/>
      <c r="H326" s="66"/>
      <c r="I326" s="299" t="str">
        <f t="shared" ca="1" si="4"/>
        <v/>
      </c>
    </row>
    <row r="327" spans="3:9" x14ac:dyDescent="0.25">
      <c r="C327" s="65"/>
      <c r="D327" s="66"/>
      <c r="E327" s="67"/>
      <c r="F327" s="68"/>
      <c r="G327" s="66"/>
      <c r="H327" s="66"/>
      <c r="I327" s="299" t="str">
        <f t="shared" ca="1" si="4"/>
        <v/>
      </c>
    </row>
    <row r="328" spans="3:9" x14ac:dyDescent="0.25">
      <c r="C328" s="65"/>
      <c r="D328" s="66"/>
      <c r="E328" s="67"/>
      <c r="F328" s="68"/>
      <c r="G328" s="66"/>
      <c r="H328" s="66"/>
      <c r="I328" s="299" t="str">
        <f t="shared" ca="1" si="4"/>
        <v/>
      </c>
    </row>
    <row r="329" spans="3:9" x14ac:dyDescent="0.25">
      <c r="C329" s="65"/>
      <c r="D329" s="66"/>
      <c r="E329" s="67"/>
      <c r="F329" s="68"/>
      <c r="G329" s="66"/>
      <c r="H329" s="66"/>
      <c r="I329" s="299" t="str">
        <f t="shared" ref="I329:I392" ca="1" si="5">IF(H329="","",(IF(H329="Efetivado","",IF(C329="","",IF(C329=TODAY(),"Vence Hoje",IF(C329&lt;TODAY(),"Atrasado",C329-TODAY()&amp;" Dias para Vencer"))))))</f>
        <v/>
      </c>
    </row>
    <row r="330" spans="3:9" x14ac:dyDescent="0.25">
      <c r="C330" s="65"/>
      <c r="D330" s="66"/>
      <c r="E330" s="67"/>
      <c r="F330" s="68"/>
      <c r="G330" s="66"/>
      <c r="H330" s="66"/>
      <c r="I330" s="299" t="str">
        <f t="shared" ca="1" si="5"/>
        <v/>
      </c>
    </row>
    <row r="331" spans="3:9" x14ac:dyDescent="0.25">
      <c r="C331" s="65"/>
      <c r="D331" s="66"/>
      <c r="E331" s="67"/>
      <c r="F331" s="68"/>
      <c r="G331" s="66"/>
      <c r="H331" s="66"/>
      <c r="I331" s="299" t="str">
        <f t="shared" ca="1" si="5"/>
        <v/>
      </c>
    </row>
    <row r="332" spans="3:9" x14ac:dyDescent="0.25">
      <c r="C332" s="65"/>
      <c r="D332" s="66"/>
      <c r="E332" s="67"/>
      <c r="F332" s="68"/>
      <c r="G332" s="66"/>
      <c r="H332" s="66"/>
      <c r="I332" s="299" t="str">
        <f t="shared" ca="1" si="5"/>
        <v/>
      </c>
    </row>
    <row r="333" spans="3:9" x14ac:dyDescent="0.25">
      <c r="C333" s="65"/>
      <c r="D333" s="66"/>
      <c r="E333" s="67"/>
      <c r="F333" s="68"/>
      <c r="G333" s="66"/>
      <c r="H333" s="66"/>
      <c r="I333" s="299" t="str">
        <f t="shared" ca="1" si="5"/>
        <v/>
      </c>
    </row>
    <row r="334" spans="3:9" x14ac:dyDescent="0.25">
      <c r="C334" s="65"/>
      <c r="D334" s="66"/>
      <c r="E334" s="67"/>
      <c r="F334" s="68"/>
      <c r="G334" s="66"/>
      <c r="H334" s="66"/>
      <c r="I334" s="299" t="str">
        <f t="shared" ca="1" si="5"/>
        <v/>
      </c>
    </row>
    <row r="335" spans="3:9" x14ac:dyDescent="0.25">
      <c r="C335" s="65"/>
      <c r="D335" s="66"/>
      <c r="E335" s="67"/>
      <c r="F335" s="68"/>
      <c r="G335" s="66"/>
      <c r="H335" s="66"/>
      <c r="I335" s="299" t="str">
        <f t="shared" ca="1" si="5"/>
        <v/>
      </c>
    </row>
    <row r="336" spans="3:9" x14ac:dyDescent="0.25">
      <c r="C336" s="65"/>
      <c r="D336" s="66"/>
      <c r="E336" s="67"/>
      <c r="F336" s="68"/>
      <c r="G336" s="66"/>
      <c r="H336" s="66"/>
      <c r="I336" s="299" t="str">
        <f t="shared" ca="1" si="5"/>
        <v/>
      </c>
    </row>
    <row r="337" spans="3:9" x14ac:dyDescent="0.25">
      <c r="C337" s="65"/>
      <c r="D337" s="66"/>
      <c r="E337" s="67"/>
      <c r="F337" s="68"/>
      <c r="G337" s="66"/>
      <c r="H337" s="66"/>
      <c r="I337" s="299" t="str">
        <f t="shared" ca="1" si="5"/>
        <v/>
      </c>
    </row>
    <row r="338" spans="3:9" x14ac:dyDescent="0.25">
      <c r="C338" s="65"/>
      <c r="D338" s="66"/>
      <c r="E338" s="67"/>
      <c r="F338" s="68"/>
      <c r="G338" s="66"/>
      <c r="H338" s="66"/>
      <c r="I338" s="299" t="str">
        <f t="shared" ca="1" si="5"/>
        <v/>
      </c>
    </row>
    <row r="339" spans="3:9" x14ac:dyDescent="0.25">
      <c r="C339" s="65"/>
      <c r="D339" s="66"/>
      <c r="E339" s="67"/>
      <c r="F339" s="68"/>
      <c r="G339" s="66"/>
      <c r="H339" s="66"/>
      <c r="I339" s="299" t="str">
        <f t="shared" ca="1" si="5"/>
        <v/>
      </c>
    </row>
    <row r="340" spans="3:9" x14ac:dyDescent="0.25">
      <c r="C340" s="65"/>
      <c r="D340" s="66"/>
      <c r="E340" s="67"/>
      <c r="F340" s="68"/>
      <c r="G340" s="66"/>
      <c r="H340" s="66"/>
      <c r="I340" s="299" t="str">
        <f t="shared" ca="1" si="5"/>
        <v/>
      </c>
    </row>
    <row r="341" spans="3:9" x14ac:dyDescent="0.25">
      <c r="C341" s="65"/>
      <c r="D341" s="66"/>
      <c r="E341" s="67"/>
      <c r="F341" s="68"/>
      <c r="G341" s="66"/>
      <c r="H341" s="66"/>
      <c r="I341" s="299" t="str">
        <f t="shared" ca="1" si="5"/>
        <v/>
      </c>
    </row>
    <row r="342" spans="3:9" x14ac:dyDescent="0.25">
      <c r="C342" s="65"/>
      <c r="D342" s="66"/>
      <c r="E342" s="67"/>
      <c r="F342" s="68"/>
      <c r="G342" s="66"/>
      <c r="H342" s="66"/>
      <c r="I342" s="299" t="str">
        <f t="shared" ca="1" si="5"/>
        <v/>
      </c>
    </row>
    <row r="343" spans="3:9" x14ac:dyDescent="0.25">
      <c r="C343" s="65"/>
      <c r="D343" s="66"/>
      <c r="E343" s="67"/>
      <c r="F343" s="68"/>
      <c r="G343" s="66"/>
      <c r="H343" s="66"/>
      <c r="I343" s="299" t="str">
        <f t="shared" ca="1" si="5"/>
        <v/>
      </c>
    </row>
    <row r="344" spans="3:9" x14ac:dyDescent="0.25">
      <c r="C344" s="65"/>
      <c r="D344" s="66"/>
      <c r="E344" s="67"/>
      <c r="F344" s="68"/>
      <c r="G344" s="66"/>
      <c r="H344" s="66"/>
      <c r="I344" s="299" t="str">
        <f t="shared" ca="1" si="5"/>
        <v/>
      </c>
    </row>
    <row r="345" spans="3:9" x14ac:dyDescent="0.25">
      <c r="C345" s="65"/>
      <c r="D345" s="66"/>
      <c r="E345" s="67"/>
      <c r="F345" s="68"/>
      <c r="G345" s="66"/>
      <c r="H345" s="66"/>
      <c r="I345" s="299" t="str">
        <f t="shared" ca="1" si="5"/>
        <v/>
      </c>
    </row>
    <row r="346" spans="3:9" x14ac:dyDescent="0.25">
      <c r="C346" s="65"/>
      <c r="D346" s="66"/>
      <c r="E346" s="67"/>
      <c r="F346" s="68"/>
      <c r="G346" s="66"/>
      <c r="H346" s="66"/>
      <c r="I346" s="299" t="str">
        <f t="shared" ca="1" si="5"/>
        <v/>
      </c>
    </row>
    <row r="347" spans="3:9" x14ac:dyDescent="0.25">
      <c r="C347" s="65"/>
      <c r="D347" s="66"/>
      <c r="E347" s="67"/>
      <c r="F347" s="68"/>
      <c r="G347" s="66"/>
      <c r="H347" s="66"/>
      <c r="I347" s="299" t="str">
        <f t="shared" ca="1" si="5"/>
        <v/>
      </c>
    </row>
    <row r="348" spans="3:9" x14ac:dyDescent="0.25">
      <c r="C348" s="65"/>
      <c r="D348" s="66"/>
      <c r="E348" s="67"/>
      <c r="F348" s="68"/>
      <c r="G348" s="66"/>
      <c r="H348" s="66"/>
      <c r="I348" s="299" t="str">
        <f t="shared" ca="1" si="5"/>
        <v/>
      </c>
    </row>
    <row r="349" spans="3:9" x14ac:dyDescent="0.25">
      <c r="C349" s="65"/>
      <c r="D349" s="66"/>
      <c r="E349" s="67"/>
      <c r="F349" s="68"/>
      <c r="G349" s="66"/>
      <c r="H349" s="66"/>
      <c r="I349" s="299" t="str">
        <f t="shared" ca="1" si="5"/>
        <v/>
      </c>
    </row>
    <row r="350" spans="3:9" x14ac:dyDescent="0.25">
      <c r="C350" s="65"/>
      <c r="D350" s="66"/>
      <c r="E350" s="67"/>
      <c r="F350" s="68"/>
      <c r="G350" s="66"/>
      <c r="H350" s="66"/>
      <c r="I350" s="299" t="str">
        <f t="shared" ca="1" si="5"/>
        <v/>
      </c>
    </row>
    <row r="351" spans="3:9" x14ac:dyDescent="0.25">
      <c r="C351" s="65"/>
      <c r="D351" s="66"/>
      <c r="E351" s="67"/>
      <c r="F351" s="68"/>
      <c r="G351" s="66"/>
      <c r="H351" s="66"/>
      <c r="I351" s="299" t="str">
        <f t="shared" ca="1" si="5"/>
        <v/>
      </c>
    </row>
    <row r="352" spans="3:9" x14ac:dyDescent="0.25">
      <c r="C352" s="65"/>
      <c r="D352" s="66"/>
      <c r="E352" s="67"/>
      <c r="F352" s="68"/>
      <c r="G352" s="66"/>
      <c r="H352" s="66"/>
      <c r="I352" s="299" t="str">
        <f t="shared" ca="1" si="5"/>
        <v/>
      </c>
    </row>
    <row r="353" spans="3:9" x14ac:dyDescent="0.25">
      <c r="C353" s="65"/>
      <c r="D353" s="66"/>
      <c r="E353" s="67"/>
      <c r="F353" s="68"/>
      <c r="G353" s="66"/>
      <c r="H353" s="66"/>
      <c r="I353" s="299" t="str">
        <f t="shared" ca="1" si="5"/>
        <v/>
      </c>
    </row>
    <row r="354" spans="3:9" x14ac:dyDescent="0.25">
      <c r="C354" s="65"/>
      <c r="D354" s="66"/>
      <c r="E354" s="67"/>
      <c r="F354" s="68"/>
      <c r="G354" s="66"/>
      <c r="H354" s="66"/>
      <c r="I354" s="299" t="str">
        <f t="shared" ca="1" si="5"/>
        <v/>
      </c>
    </row>
    <row r="355" spans="3:9" x14ac:dyDescent="0.25">
      <c r="C355" s="65"/>
      <c r="D355" s="66"/>
      <c r="E355" s="67"/>
      <c r="F355" s="68"/>
      <c r="G355" s="66"/>
      <c r="H355" s="66"/>
      <c r="I355" s="299" t="str">
        <f t="shared" ca="1" si="5"/>
        <v/>
      </c>
    </row>
    <row r="356" spans="3:9" x14ac:dyDescent="0.25">
      <c r="C356" s="65"/>
      <c r="D356" s="66"/>
      <c r="E356" s="67"/>
      <c r="F356" s="68"/>
      <c r="G356" s="66"/>
      <c r="H356" s="66"/>
      <c r="I356" s="299" t="str">
        <f t="shared" ca="1" si="5"/>
        <v/>
      </c>
    </row>
    <row r="357" spans="3:9" x14ac:dyDescent="0.25">
      <c r="C357" s="65"/>
      <c r="D357" s="66"/>
      <c r="E357" s="67"/>
      <c r="F357" s="68"/>
      <c r="G357" s="66"/>
      <c r="H357" s="66"/>
      <c r="I357" s="299" t="str">
        <f t="shared" ca="1" si="5"/>
        <v/>
      </c>
    </row>
    <row r="358" spans="3:9" x14ac:dyDescent="0.25">
      <c r="C358" s="65"/>
      <c r="D358" s="66"/>
      <c r="E358" s="67"/>
      <c r="F358" s="68"/>
      <c r="G358" s="66"/>
      <c r="H358" s="66"/>
      <c r="I358" s="299" t="str">
        <f t="shared" ca="1" si="5"/>
        <v/>
      </c>
    </row>
    <row r="359" spans="3:9" x14ac:dyDescent="0.25">
      <c r="C359" s="65"/>
      <c r="D359" s="66"/>
      <c r="E359" s="67"/>
      <c r="F359" s="68"/>
      <c r="G359" s="66"/>
      <c r="H359" s="66"/>
      <c r="I359" s="299" t="str">
        <f t="shared" ca="1" si="5"/>
        <v/>
      </c>
    </row>
    <row r="360" spans="3:9" x14ac:dyDescent="0.25">
      <c r="C360" s="65"/>
      <c r="D360" s="66"/>
      <c r="E360" s="67"/>
      <c r="F360" s="68"/>
      <c r="G360" s="66"/>
      <c r="H360" s="66"/>
      <c r="I360" s="299" t="str">
        <f t="shared" ca="1" si="5"/>
        <v/>
      </c>
    </row>
    <row r="361" spans="3:9" x14ac:dyDescent="0.25">
      <c r="C361" s="65"/>
      <c r="D361" s="66"/>
      <c r="E361" s="67"/>
      <c r="F361" s="68"/>
      <c r="G361" s="66"/>
      <c r="H361" s="66"/>
      <c r="I361" s="299" t="str">
        <f t="shared" ca="1" si="5"/>
        <v/>
      </c>
    </row>
    <row r="362" spans="3:9" x14ac:dyDescent="0.25">
      <c r="C362" s="65"/>
      <c r="D362" s="66"/>
      <c r="E362" s="67"/>
      <c r="F362" s="68"/>
      <c r="G362" s="66"/>
      <c r="H362" s="66"/>
      <c r="I362" s="299" t="str">
        <f t="shared" ca="1" si="5"/>
        <v/>
      </c>
    </row>
    <row r="363" spans="3:9" x14ac:dyDescent="0.25">
      <c r="C363" s="65"/>
      <c r="D363" s="66"/>
      <c r="E363" s="67"/>
      <c r="F363" s="68"/>
      <c r="G363" s="66"/>
      <c r="H363" s="66"/>
      <c r="I363" s="299" t="str">
        <f t="shared" ca="1" si="5"/>
        <v/>
      </c>
    </row>
    <row r="364" spans="3:9" x14ac:dyDescent="0.25">
      <c r="C364" s="65"/>
      <c r="D364" s="66"/>
      <c r="E364" s="67"/>
      <c r="F364" s="68"/>
      <c r="G364" s="66"/>
      <c r="H364" s="66"/>
      <c r="I364" s="299" t="str">
        <f t="shared" ca="1" si="5"/>
        <v/>
      </c>
    </row>
    <row r="365" spans="3:9" x14ac:dyDescent="0.25">
      <c r="C365" s="65"/>
      <c r="D365" s="66"/>
      <c r="E365" s="67"/>
      <c r="F365" s="68"/>
      <c r="G365" s="66"/>
      <c r="H365" s="66"/>
      <c r="I365" s="299" t="str">
        <f t="shared" ca="1" si="5"/>
        <v/>
      </c>
    </row>
    <row r="366" spans="3:9" x14ac:dyDescent="0.25">
      <c r="C366" s="65"/>
      <c r="D366" s="66"/>
      <c r="E366" s="67"/>
      <c r="F366" s="68"/>
      <c r="G366" s="66"/>
      <c r="H366" s="66"/>
      <c r="I366" s="299" t="str">
        <f t="shared" ca="1" si="5"/>
        <v/>
      </c>
    </row>
    <row r="367" spans="3:9" x14ac:dyDescent="0.25">
      <c r="C367" s="65"/>
      <c r="D367" s="66"/>
      <c r="E367" s="67"/>
      <c r="F367" s="68"/>
      <c r="G367" s="66"/>
      <c r="H367" s="66"/>
      <c r="I367" s="299" t="str">
        <f t="shared" ca="1" si="5"/>
        <v/>
      </c>
    </row>
    <row r="368" spans="3:9" x14ac:dyDescent="0.25">
      <c r="C368" s="65"/>
      <c r="D368" s="66"/>
      <c r="E368" s="67"/>
      <c r="F368" s="68"/>
      <c r="G368" s="66"/>
      <c r="H368" s="66"/>
      <c r="I368" s="299" t="str">
        <f t="shared" ca="1" si="5"/>
        <v/>
      </c>
    </row>
    <row r="369" spans="3:9" x14ac:dyDescent="0.25">
      <c r="C369" s="65"/>
      <c r="D369" s="66"/>
      <c r="E369" s="67"/>
      <c r="F369" s="68"/>
      <c r="G369" s="66"/>
      <c r="H369" s="66"/>
      <c r="I369" s="299" t="str">
        <f t="shared" ca="1" si="5"/>
        <v/>
      </c>
    </row>
    <row r="370" spans="3:9" x14ac:dyDescent="0.25">
      <c r="C370" s="65"/>
      <c r="D370" s="66"/>
      <c r="E370" s="67"/>
      <c r="F370" s="68"/>
      <c r="G370" s="66"/>
      <c r="H370" s="66"/>
      <c r="I370" s="299" t="str">
        <f t="shared" ca="1" si="5"/>
        <v/>
      </c>
    </row>
    <row r="371" spans="3:9" x14ac:dyDescent="0.25">
      <c r="C371" s="65"/>
      <c r="D371" s="66"/>
      <c r="E371" s="67"/>
      <c r="F371" s="68"/>
      <c r="G371" s="66"/>
      <c r="H371" s="66"/>
      <c r="I371" s="299" t="str">
        <f t="shared" ca="1" si="5"/>
        <v/>
      </c>
    </row>
    <row r="372" spans="3:9" x14ac:dyDescent="0.25">
      <c r="C372" s="65"/>
      <c r="D372" s="66"/>
      <c r="E372" s="67"/>
      <c r="F372" s="68"/>
      <c r="G372" s="66"/>
      <c r="H372" s="66"/>
      <c r="I372" s="299" t="str">
        <f t="shared" ca="1" si="5"/>
        <v/>
      </c>
    </row>
    <row r="373" spans="3:9" x14ac:dyDescent="0.25">
      <c r="C373" s="65"/>
      <c r="D373" s="66"/>
      <c r="E373" s="67"/>
      <c r="F373" s="68"/>
      <c r="G373" s="66"/>
      <c r="H373" s="66"/>
      <c r="I373" s="299" t="str">
        <f t="shared" ca="1" si="5"/>
        <v/>
      </c>
    </row>
    <row r="374" spans="3:9" x14ac:dyDescent="0.25">
      <c r="C374" s="65"/>
      <c r="D374" s="66"/>
      <c r="E374" s="67"/>
      <c r="F374" s="68"/>
      <c r="G374" s="66"/>
      <c r="H374" s="66"/>
      <c r="I374" s="299" t="str">
        <f t="shared" ca="1" si="5"/>
        <v/>
      </c>
    </row>
    <row r="375" spans="3:9" x14ac:dyDescent="0.25">
      <c r="C375" s="65"/>
      <c r="D375" s="66"/>
      <c r="E375" s="67"/>
      <c r="F375" s="68"/>
      <c r="G375" s="66"/>
      <c r="H375" s="66"/>
      <c r="I375" s="299" t="str">
        <f t="shared" ca="1" si="5"/>
        <v/>
      </c>
    </row>
    <row r="376" spans="3:9" x14ac:dyDescent="0.25">
      <c r="C376" s="65"/>
      <c r="D376" s="66"/>
      <c r="E376" s="67"/>
      <c r="F376" s="68"/>
      <c r="G376" s="66"/>
      <c r="H376" s="66"/>
      <c r="I376" s="299" t="str">
        <f t="shared" ca="1" si="5"/>
        <v/>
      </c>
    </row>
    <row r="377" spans="3:9" x14ac:dyDescent="0.25">
      <c r="C377" s="65"/>
      <c r="D377" s="66"/>
      <c r="E377" s="67"/>
      <c r="F377" s="68"/>
      <c r="G377" s="66"/>
      <c r="H377" s="66"/>
      <c r="I377" s="299" t="str">
        <f t="shared" ca="1" si="5"/>
        <v/>
      </c>
    </row>
    <row r="378" spans="3:9" x14ac:dyDescent="0.25">
      <c r="C378" s="65"/>
      <c r="D378" s="66"/>
      <c r="E378" s="67"/>
      <c r="F378" s="68"/>
      <c r="G378" s="66"/>
      <c r="H378" s="66"/>
      <c r="I378" s="299" t="str">
        <f t="shared" ca="1" si="5"/>
        <v/>
      </c>
    </row>
    <row r="379" spans="3:9" x14ac:dyDescent="0.25">
      <c r="C379" s="65"/>
      <c r="D379" s="66"/>
      <c r="E379" s="67"/>
      <c r="F379" s="68"/>
      <c r="G379" s="66"/>
      <c r="H379" s="66"/>
      <c r="I379" s="299" t="str">
        <f t="shared" ca="1" si="5"/>
        <v/>
      </c>
    </row>
    <row r="380" spans="3:9" x14ac:dyDescent="0.25">
      <c r="C380" s="65"/>
      <c r="D380" s="66"/>
      <c r="E380" s="67"/>
      <c r="F380" s="68"/>
      <c r="G380" s="66"/>
      <c r="H380" s="66"/>
      <c r="I380" s="299" t="str">
        <f t="shared" ca="1" si="5"/>
        <v/>
      </c>
    </row>
    <row r="381" spans="3:9" x14ac:dyDescent="0.25">
      <c r="C381" s="65"/>
      <c r="D381" s="66"/>
      <c r="E381" s="67"/>
      <c r="F381" s="68"/>
      <c r="G381" s="66"/>
      <c r="H381" s="66"/>
      <c r="I381" s="299" t="str">
        <f t="shared" ca="1" si="5"/>
        <v/>
      </c>
    </row>
    <row r="382" spans="3:9" x14ac:dyDescent="0.25">
      <c r="C382" s="65"/>
      <c r="D382" s="66"/>
      <c r="E382" s="67"/>
      <c r="F382" s="68"/>
      <c r="G382" s="66"/>
      <c r="H382" s="66"/>
      <c r="I382" s="299" t="str">
        <f t="shared" ca="1" si="5"/>
        <v/>
      </c>
    </row>
    <row r="383" spans="3:9" x14ac:dyDescent="0.25">
      <c r="C383" s="65"/>
      <c r="D383" s="66"/>
      <c r="E383" s="67"/>
      <c r="F383" s="68"/>
      <c r="G383" s="66"/>
      <c r="H383" s="66"/>
      <c r="I383" s="299" t="str">
        <f t="shared" ca="1" si="5"/>
        <v/>
      </c>
    </row>
    <row r="384" spans="3:9" x14ac:dyDescent="0.25">
      <c r="C384" s="65"/>
      <c r="D384" s="66"/>
      <c r="E384" s="67"/>
      <c r="F384" s="68"/>
      <c r="G384" s="66"/>
      <c r="H384" s="66"/>
      <c r="I384" s="299" t="str">
        <f t="shared" ca="1" si="5"/>
        <v/>
      </c>
    </row>
    <row r="385" spans="3:9" x14ac:dyDescent="0.25">
      <c r="C385" s="65"/>
      <c r="D385" s="66"/>
      <c r="E385" s="67"/>
      <c r="F385" s="68"/>
      <c r="G385" s="66"/>
      <c r="H385" s="66"/>
      <c r="I385" s="299" t="str">
        <f t="shared" ca="1" si="5"/>
        <v/>
      </c>
    </row>
    <row r="386" spans="3:9" x14ac:dyDescent="0.25">
      <c r="C386" s="65"/>
      <c r="D386" s="66"/>
      <c r="E386" s="67"/>
      <c r="F386" s="68"/>
      <c r="G386" s="66"/>
      <c r="H386" s="66"/>
      <c r="I386" s="299" t="str">
        <f t="shared" ca="1" si="5"/>
        <v/>
      </c>
    </row>
    <row r="387" spans="3:9" x14ac:dyDescent="0.25">
      <c r="C387" s="65"/>
      <c r="D387" s="66"/>
      <c r="E387" s="67"/>
      <c r="F387" s="68"/>
      <c r="G387" s="66"/>
      <c r="H387" s="66"/>
      <c r="I387" s="299" t="str">
        <f t="shared" ca="1" si="5"/>
        <v/>
      </c>
    </row>
    <row r="388" spans="3:9" x14ac:dyDescent="0.25">
      <c r="C388" s="65"/>
      <c r="D388" s="66"/>
      <c r="E388" s="67"/>
      <c r="F388" s="68"/>
      <c r="G388" s="66"/>
      <c r="H388" s="66"/>
      <c r="I388" s="299" t="str">
        <f t="shared" ca="1" si="5"/>
        <v/>
      </c>
    </row>
    <row r="389" spans="3:9" x14ac:dyDescent="0.25">
      <c r="C389" s="65"/>
      <c r="D389" s="66"/>
      <c r="E389" s="67"/>
      <c r="F389" s="68"/>
      <c r="G389" s="66"/>
      <c r="H389" s="66"/>
      <c r="I389" s="299" t="str">
        <f t="shared" ca="1" si="5"/>
        <v/>
      </c>
    </row>
    <row r="390" spans="3:9" x14ac:dyDescent="0.25">
      <c r="C390" s="65"/>
      <c r="D390" s="66"/>
      <c r="E390" s="67"/>
      <c r="F390" s="68"/>
      <c r="G390" s="66"/>
      <c r="H390" s="66"/>
      <c r="I390" s="299" t="str">
        <f t="shared" ca="1" si="5"/>
        <v/>
      </c>
    </row>
    <row r="391" spans="3:9" x14ac:dyDescent="0.25">
      <c r="C391" s="65"/>
      <c r="D391" s="66"/>
      <c r="E391" s="67"/>
      <c r="F391" s="68"/>
      <c r="G391" s="66"/>
      <c r="H391" s="66"/>
      <c r="I391" s="299" t="str">
        <f t="shared" ca="1" si="5"/>
        <v/>
      </c>
    </row>
    <row r="392" spans="3:9" x14ac:dyDescent="0.25">
      <c r="C392" s="65"/>
      <c r="D392" s="66"/>
      <c r="E392" s="67"/>
      <c r="F392" s="68"/>
      <c r="G392" s="66"/>
      <c r="H392" s="66"/>
      <c r="I392" s="299" t="str">
        <f t="shared" ca="1" si="5"/>
        <v/>
      </c>
    </row>
    <row r="393" spans="3:9" x14ac:dyDescent="0.25">
      <c r="C393" s="65"/>
      <c r="D393" s="66"/>
      <c r="E393" s="67"/>
      <c r="F393" s="68"/>
      <c r="G393" s="66"/>
      <c r="H393" s="66"/>
      <c r="I393" s="299" t="str">
        <f t="shared" ref="I393:I456" ca="1" si="6">IF(H393="","",(IF(H393="Efetivado","",IF(C393="","",IF(C393=TODAY(),"Vence Hoje",IF(C393&lt;TODAY(),"Atrasado",C393-TODAY()&amp;" Dias para Vencer"))))))</f>
        <v/>
      </c>
    </row>
    <row r="394" spans="3:9" x14ac:dyDescent="0.25">
      <c r="C394" s="65"/>
      <c r="D394" s="66"/>
      <c r="E394" s="67"/>
      <c r="F394" s="68"/>
      <c r="G394" s="66"/>
      <c r="H394" s="66"/>
      <c r="I394" s="299" t="str">
        <f t="shared" ca="1" si="6"/>
        <v/>
      </c>
    </row>
    <row r="395" spans="3:9" x14ac:dyDescent="0.25">
      <c r="C395" s="65"/>
      <c r="D395" s="66"/>
      <c r="E395" s="67"/>
      <c r="F395" s="68"/>
      <c r="G395" s="66"/>
      <c r="H395" s="66"/>
      <c r="I395" s="299" t="str">
        <f t="shared" ca="1" si="6"/>
        <v/>
      </c>
    </row>
    <row r="396" spans="3:9" x14ac:dyDescent="0.25">
      <c r="C396" s="65"/>
      <c r="D396" s="66"/>
      <c r="E396" s="67"/>
      <c r="F396" s="68"/>
      <c r="G396" s="66"/>
      <c r="H396" s="66"/>
      <c r="I396" s="299" t="str">
        <f t="shared" ca="1" si="6"/>
        <v/>
      </c>
    </row>
    <row r="397" spans="3:9" x14ac:dyDescent="0.25">
      <c r="C397" s="65"/>
      <c r="D397" s="66"/>
      <c r="E397" s="67"/>
      <c r="F397" s="68"/>
      <c r="G397" s="66"/>
      <c r="H397" s="66"/>
      <c r="I397" s="299" t="str">
        <f t="shared" ca="1" si="6"/>
        <v/>
      </c>
    </row>
    <row r="398" spans="3:9" x14ac:dyDescent="0.25">
      <c r="C398" s="65"/>
      <c r="D398" s="66"/>
      <c r="E398" s="67"/>
      <c r="F398" s="68"/>
      <c r="G398" s="66"/>
      <c r="H398" s="66"/>
      <c r="I398" s="299" t="str">
        <f t="shared" ca="1" si="6"/>
        <v/>
      </c>
    </row>
    <row r="399" spans="3:9" x14ac:dyDescent="0.25">
      <c r="C399" s="65"/>
      <c r="D399" s="66"/>
      <c r="E399" s="67"/>
      <c r="F399" s="68"/>
      <c r="G399" s="66"/>
      <c r="H399" s="66"/>
      <c r="I399" s="299" t="str">
        <f t="shared" ca="1" si="6"/>
        <v/>
      </c>
    </row>
    <row r="400" spans="3:9" x14ac:dyDescent="0.25">
      <c r="C400" s="65"/>
      <c r="D400" s="66"/>
      <c r="E400" s="67"/>
      <c r="F400" s="68"/>
      <c r="G400" s="66"/>
      <c r="H400" s="66"/>
      <c r="I400" s="299" t="str">
        <f t="shared" ca="1" si="6"/>
        <v/>
      </c>
    </row>
    <row r="401" spans="3:9" x14ac:dyDescent="0.25">
      <c r="C401" s="65"/>
      <c r="D401" s="66"/>
      <c r="E401" s="67"/>
      <c r="F401" s="68"/>
      <c r="G401" s="66"/>
      <c r="H401" s="66"/>
      <c r="I401" s="299" t="str">
        <f t="shared" ca="1" si="6"/>
        <v/>
      </c>
    </row>
    <row r="402" spans="3:9" x14ac:dyDescent="0.25">
      <c r="C402" s="65"/>
      <c r="D402" s="66"/>
      <c r="E402" s="67"/>
      <c r="F402" s="68"/>
      <c r="G402" s="66"/>
      <c r="H402" s="66"/>
      <c r="I402" s="299" t="str">
        <f t="shared" ca="1" si="6"/>
        <v/>
      </c>
    </row>
    <row r="403" spans="3:9" x14ac:dyDescent="0.25">
      <c r="C403" s="65"/>
      <c r="D403" s="66"/>
      <c r="E403" s="67"/>
      <c r="F403" s="68"/>
      <c r="G403" s="66"/>
      <c r="H403" s="66"/>
      <c r="I403" s="299" t="str">
        <f t="shared" ca="1" si="6"/>
        <v/>
      </c>
    </row>
    <row r="404" spans="3:9" x14ac:dyDescent="0.25">
      <c r="C404" s="65"/>
      <c r="D404" s="66"/>
      <c r="E404" s="67"/>
      <c r="F404" s="68"/>
      <c r="G404" s="66"/>
      <c r="H404" s="66"/>
      <c r="I404" s="299" t="str">
        <f t="shared" ca="1" si="6"/>
        <v/>
      </c>
    </row>
    <row r="405" spans="3:9" x14ac:dyDescent="0.25">
      <c r="C405" s="65"/>
      <c r="D405" s="66"/>
      <c r="E405" s="67"/>
      <c r="F405" s="68"/>
      <c r="G405" s="66"/>
      <c r="H405" s="66"/>
      <c r="I405" s="299" t="str">
        <f t="shared" ca="1" si="6"/>
        <v/>
      </c>
    </row>
    <row r="406" spans="3:9" x14ac:dyDescent="0.25">
      <c r="C406" s="65"/>
      <c r="D406" s="66"/>
      <c r="E406" s="67"/>
      <c r="F406" s="68"/>
      <c r="G406" s="66"/>
      <c r="H406" s="66"/>
      <c r="I406" s="299" t="str">
        <f t="shared" ca="1" si="6"/>
        <v/>
      </c>
    </row>
    <row r="407" spans="3:9" x14ac:dyDescent="0.25">
      <c r="C407" s="65"/>
      <c r="D407" s="66"/>
      <c r="E407" s="67"/>
      <c r="F407" s="68"/>
      <c r="G407" s="66"/>
      <c r="H407" s="66"/>
      <c r="I407" s="299" t="str">
        <f t="shared" ca="1" si="6"/>
        <v/>
      </c>
    </row>
    <row r="408" spans="3:9" x14ac:dyDescent="0.25">
      <c r="C408" s="65"/>
      <c r="D408" s="66"/>
      <c r="E408" s="67"/>
      <c r="F408" s="68"/>
      <c r="G408" s="66"/>
      <c r="H408" s="66"/>
      <c r="I408" s="299" t="str">
        <f t="shared" ca="1" si="6"/>
        <v/>
      </c>
    </row>
    <row r="409" spans="3:9" x14ac:dyDescent="0.25">
      <c r="C409" s="65"/>
      <c r="D409" s="66"/>
      <c r="E409" s="67"/>
      <c r="F409" s="68"/>
      <c r="G409" s="66"/>
      <c r="H409" s="66"/>
      <c r="I409" s="299" t="str">
        <f t="shared" ca="1" si="6"/>
        <v/>
      </c>
    </row>
    <row r="410" spans="3:9" x14ac:dyDescent="0.25">
      <c r="C410" s="65"/>
      <c r="D410" s="66"/>
      <c r="E410" s="67"/>
      <c r="F410" s="68"/>
      <c r="G410" s="66"/>
      <c r="H410" s="66"/>
      <c r="I410" s="299" t="str">
        <f t="shared" ca="1" si="6"/>
        <v/>
      </c>
    </row>
    <row r="411" spans="3:9" x14ac:dyDescent="0.25">
      <c r="C411" s="65"/>
      <c r="D411" s="66"/>
      <c r="E411" s="67"/>
      <c r="F411" s="68"/>
      <c r="G411" s="66"/>
      <c r="H411" s="66"/>
      <c r="I411" s="299" t="str">
        <f t="shared" ca="1" si="6"/>
        <v/>
      </c>
    </row>
    <row r="412" spans="3:9" x14ac:dyDescent="0.25">
      <c r="C412" s="65"/>
      <c r="D412" s="66"/>
      <c r="E412" s="67"/>
      <c r="F412" s="68"/>
      <c r="G412" s="66"/>
      <c r="H412" s="66"/>
      <c r="I412" s="299" t="str">
        <f t="shared" ca="1" si="6"/>
        <v/>
      </c>
    </row>
    <row r="413" spans="3:9" x14ac:dyDescent="0.25">
      <c r="C413" s="65"/>
      <c r="D413" s="66"/>
      <c r="E413" s="67"/>
      <c r="F413" s="68"/>
      <c r="G413" s="66"/>
      <c r="H413" s="66"/>
      <c r="I413" s="299" t="str">
        <f t="shared" ca="1" si="6"/>
        <v/>
      </c>
    </row>
    <row r="414" spans="3:9" x14ac:dyDescent="0.25">
      <c r="C414" s="65"/>
      <c r="D414" s="66"/>
      <c r="E414" s="67"/>
      <c r="F414" s="68"/>
      <c r="G414" s="66"/>
      <c r="H414" s="66"/>
      <c r="I414" s="299" t="str">
        <f t="shared" ca="1" si="6"/>
        <v/>
      </c>
    </row>
    <row r="415" spans="3:9" x14ac:dyDescent="0.25">
      <c r="C415" s="65"/>
      <c r="D415" s="66"/>
      <c r="E415" s="67"/>
      <c r="F415" s="68"/>
      <c r="G415" s="66"/>
      <c r="H415" s="66"/>
      <c r="I415" s="299" t="str">
        <f t="shared" ca="1" si="6"/>
        <v/>
      </c>
    </row>
    <row r="416" spans="3:9" x14ac:dyDescent="0.25">
      <c r="C416" s="65"/>
      <c r="D416" s="66"/>
      <c r="E416" s="67"/>
      <c r="F416" s="68"/>
      <c r="G416" s="66"/>
      <c r="H416" s="66"/>
      <c r="I416" s="299" t="str">
        <f t="shared" ca="1" si="6"/>
        <v/>
      </c>
    </row>
    <row r="417" spans="3:9" x14ac:dyDescent="0.25">
      <c r="C417" s="65"/>
      <c r="D417" s="66"/>
      <c r="E417" s="67"/>
      <c r="F417" s="68"/>
      <c r="G417" s="66"/>
      <c r="H417" s="66"/>
      <c r="I417" s="299" t="str">
        <f t="shared" ca="1" si="6"/>
        <v/>
      </c>
    </row>
    <row r="418" spans="3:9" x14ac:dyDescent="0.25">
      <c r="C418" s="65"/>
      <c r="D418" s="66"/>
      <c r="E418" s="67"/>
      <c r="F418" s="68"/>
      <c r="G418" s="66"/>
      <c r="H418" s="66"/>
      <c r="I418" s="299" t="str">
        <f t="shared" ca="1" si="6"/>
        <v/>
      </c>
    </row>
    <row r="419" spans="3:9" x14ac:dyDescent="0.25">
      <c r="C419" s="65"/>
      <c r="D419" s="66"/>
      <c r="E419" s="67"/>
      <c r="F419" s="68"/>
      <c r="G419" s="66"/>
      <c r="H419" s="66"/>
      <c r="I419" s="299" t="str">
        <f t="shared" ca="1" si="6"/>
        <v/>
      </c>
    </row>
    <row r="420" spans="3:9" x14ac:dyDescent="0.25">
      <c r="C420" s="65"/>
      <c r="D420" s="66"/>
      <c r="E420" s="67"/>
      <c r="F420" s="68"/>
      <c r="G420" s="66"/>
      <c r="H420" s="66"/>
      <c r="I420" s="299" t="str">
        <f t="shared" ca="1" si="6"/>
        <v/>
      </c>
    </row>
    <row r="421" spans="3:9" x14ac:dyDescent="0.25">
      <c r="C421" s="65"/>
      <c r="D421" s="66"/>
      <c r="E421" s="67"/>
      <c r="F421" s="68"/>
      <c r="G421" s="66"/>
      <c r="H421" s="66"/>
      <c r="I421" s="299" t="str">
        <f t="shared" ca="1" si="6"/>
        <v/>
      </c>
    </row>
    <row r="422" spans="3:9" x14ac:dyDescent="0.25">
      <c r="C422" s="65"/>
      <c r="D422" s="66"/>
      <c r="E422" s="67"/>
      <c r="F422" s="68"/>
      <c r="G422" s="66"/>
      <c r="H422" s="66"/>
      <c r="I422" s="299" t="str">
        <f t="shared" ca="1" si="6"/>
        <v/>
      </c>
    </row>
    <row r="423" spans="3:9" x14ac:dyDescent="0.25">
      <c r="C423" s="65"/>
      <c r="D423" s="66"/>
      <c r="E423" s="67"/>
      <c r="F423" s="68"/>
      <c r="G423" s="66"/>
      <c r="H423" s="66"/>
      <c r="I423" s="299" t="str">
        <f t="shared" ca="1" si="6"/>
        <v/>
      </c>
    </row>
    <row r="424" spans="3:9" x14ac:dyDescent="0.25">
      <c r="C424" s="65"/>
      <c r="D424" s="66"/>
      <c r="E424" s="67"/>
      <c r="F424" s="68"/>
      <c r="G424" s="66"/>
      <c r="H424" s="66"/>
      <c r="I424" s="299" t="str">
        <f t="shared" ca="1" si="6"/>
        <v/>
      </c>
    </row>
    <row r="425" spans="3:9" x14ac:dyDescent="0.25">
      <c r="C425" s="65"/>
      <c r="D425" s="66"/>
      <c r="E425" s="67"/>
      <c r="F425" s="68"/>
      <c r="G425" s="66"/>
      <c r="H425" s="66"/>
      <c r="I425" s="299" t="str">
        <f t="shared" ca="1" si="6"/>
        <v/>
      </c>
    </row>
    <row r="426" spans="3:9" x14ac:dyDescent="0.25">
      <c r="C426" s="65"/>
      <c r="D426" s="66"/>
      <c r="E426" s="67"/>
      <c r="F426" s="68"/>
      <c r="G426" s="66"/>
      <c r="H426" s="66"/>
      <c r="I426" s="299" t="str">
        <f t="shared" ca="1" si="6"/>
        <v/>
      </c>
    </row>
    <row r="427" spans="3:9" x14ac:dyDescent="0.25">
      <c r="C427" s="65"/>
      <c r="D427" s="66"/>
      <c r="E427" s="67"/>
      <c r="F427" s="68"/>
      <c r="G427" s="66"/>
      <c r="H427" s="66"/>
      <c r="I427" s="299" t="str">
        <f t="shared" ca="1" si="6"/>
        <v/>
      </c>
    </row>
    <row r="428" spans="3:9" x14ac:dyDescent="0.25">
      <c r="C428" s="65"/>
      <c r="D428" s="66"/>
      <c r="E428" s="67"/>
      <c r="F428" s="68"/>
      <c r="G428" s="66"/>
      <c r="H428" s="66"/>
      <c r="I428" s="299" t="str">
        <f t="shared" ca="1" si="6"/>
        <v/>
      </c>
    </row>
    <row r="429" spans="3:9" x14ac:dyDescent="0.25">
      <c r="C429" s="65"/>
      <c r="D429" s="66"/>
      <c r="E429" s="67"/>
      <c r="F429" s="68"/>
      <c r="G429" s="66"/>
      <c r="H429" s="66"/>
      <c r="I429" s="299" t="str">
        <f t="shared" ca="1" si="6"/>
        <v/>
      </c>
    </row>
    <row r="430" spans="3:9" x14ac:dyDescent="0.25">
      <c r="C430" s="65"/>
      <c r="D430" s="66"/>
      <c r="E430" s="67"/>
      <c r="F430" s="68"/>
      <c r="G430" s="66"/>
      <c r="H430" s="66"/>
      <c r="I430" s="299" t="str">
        <f t="shared" ca="1" si="6"/>
        <v/>
      </c>
    </row>
    <row r="431" spans="3:9" x14ac:dyDescent="0.25">
      <c r="C431" s="65"/>
      <c r="D431" s="66"/>
      <c r="E431" s="67"/>
      <c r="F431" s="68"/>
      <c r="G431" s="66"/>
      <c r="H431" s="66"/>
      <c r="I431" s="299" t="str">
        <f t="shared" ca="1" si="6"/>
        <v/>
      </c>
    </row>
    <row r="432" spans="3:9" x14ac:dyDescent="0.25">
      <c r="C432" s="65"/>
      <c r="D432" s="66"/>
      <c r="E432" s="67"/>
      <c r="F432" s="68"/>
      <c r="G432" s="66"/>
      <c r="H432" s="66"/>
      <c r="I432" s="299" t="str">
        <f t="shared" ca="1" si="6"/>
        <v/>
      </c>
    </row>
    <row r="433" spans="3:9" x14ac:dyDescent="0.25">
      <c r="C433" s="65"/>
      <c r="D433" s="66"/>
      <c r="E433" s="67"/>
      <c r="F433" s="68"/>
      <c r="G433" s="66"/>
      <c r="H433" s="66"/>
      <c r="I433" s="299" t="str">
        <f t="shared" ca="1" si="6"/>
        <v/>
      </c>
    </row>
    <row r="434" spans="3:9" x14ac:dyDescent="0.25">
      <c r="C434" s="65"/>
      <c r="D434" s="66"/>
      <c r="E434" s="67"/>
      <c r="F434" s="68"/>
      <c r="G434" s="66"/>
      <c r="H434" s="66"/>
      <c r="I434" s="299" t="str">
        <f t="shared" ca="1" si="6"/>
        <v/>
      </c>
    </row>
    <row r="435" spans="3:9" x14ac:dyDescent="0.25">
      <c r="C435" s="65"/>
      <c r="D435" s="66"/>
      <c r="E435" s="67"/>
      <c r="F435" s="68"/>
      <c r="G435" s="66"/>
      <c r="H435" s="66"/>
      <c r="I435" s="299" t="str">
        <f t="shared" ca="1" si="6"/>
        <v/>
      </c>
    </row>
    <row r="436" spans="3:9" x14ac:dyDescent="0.25">
      <c r="C436" s="65"/>
      <c r="D436" s="66"/>
      <c r="E436" s="67"/>
      <c r="F436" s="68"/>
      <c r="G436" s="66"/>
      <c r="H436" s="66"/>
      <c r="I436" s="299" t="str">
        <f t="shared" ca="1" si="6"/>
        <v/>
      </c>
    </row>
    <row r="437" spans="3:9" x14ac:dyDescent="0.25">
      <c r="C437" s="65"/>
      <c r="D437" s="66"/>
      <c r="E437" s="67"/>
      <c r="F437" s="68"/>
      <c r="G437" s="66"/>
      <c r="H437" s="66"/>
      <c r="I437" s="299" t="str">
        <f t="shared" ca="1" si="6"/>
        <v/>
      </c>
    </row>
    <row r="438" spans="3:9" x14ac:dyDescent="0.25">
      <c r="C438" s="65"/>
      <c r="D438" s="66"/>
      <c r="E438" s="67"/>
      <c r="F438" s="68"/>
      <c r="G438" s="66"/>
      <c r="H438" s="66"/>
      <c r="I438" s="299" t="str">
        <f t="shared" ca="1" si="6"/>
        <v/>
      </c>
    </row>
    <row r="439" spans="3:9" x14ac:dyDescent="0.25">
      <c r="C439" s="65"/>
      <c r="D439" s="66"/>
      <c r="E439" s="67"/>
      <c r="F439" s="68"/>
      <c r="G439" s="66"/>
      <c r="H439" s="66"/>
      <c r="I439" s="299" t="str">
        <f t="shared" ca="1" si="6"/>
        <v/>
      </c>
    </row>
    <row r="440" spans="3:9" x14ac:dyDescent="0.25">
      <c r="C440" s="65"/>
      <c r="D440" s="66"/>
      <c r="E440" s="67"/>
      <c r="F440" s="68"/>
      <c r="G440" s="66"/>
      <c r="H440" s="66"/>
      <c r="I440" s="299" t="str">
        <f t="shared" ca="1" si="6"/>
        <v/>
      </c>
    </row>
    <row r="441" spans="3:9" x14ac:dyDescent="0.25">
      <c r="C441" s="65"/>
      <c r="D441" s="66"/>
      <c r="E441" s="67"/>
      <c r="F441" s="68"/>
      <c r="G441" s="66"/>
      <c r="H441" s="66"/>
      <c r="I441" s="299" t="str">
        <f t="shared" ca="1" si="6"/>
        <v/>
      </c>
    </row>
    <row r="442" spans="3:9" x14ac:dyDescent="0.25">
      <c r="C442" s="65"/>
      <c r="D442" s="66"/>
      <c r="E442" s="67"/>
      <c r="F442" s="68"/>
      <c r="G442" s="66"/>
      <c r="H442" s="66"/>
      <c r="I442" s="299" t="str">
        <f t="shared" ca="1" si="6"/>
        <v/>
      </c>
    </row>
    <row r="443" spans="3:9" x14ac:dyDescent="0.25">
      <c r="C443" s="65"/>
      <c r="D443" s="66"/>
      <c r="E443" s="67"/>
      <c r="F443" s="68"/>
      <c r="G443" s="66"/>
      <c r="H443" s="66"/>
      <c r="I443" s="299" t="str">
        <f t="shared" ca="1" si="6"/>
        <v/>
      </c>
    </row>
    <row r="444" spans="3:9" x14ac:dyDescent="0.25">
      <c r="C444" s="65"/>
      <c r="D444" s="66"/>
      <c r="E444" s="67"/>
      <c r="F444" s="68"/>
      <c r="G444" s="66"/>
      <c r="H444" s="66"/>
      <c r="I444" s="299" t="str">
        <f t="shared" ca="1" si="6"/>
        <v/>
      </c>
    </row>
    <row r="445" spans="3:9" x14ac:dyDescent="0.25">
      <c r="C445" s="65"/>
      <c r="D445" s="66"/>
      <c r="E445" s="67"/>
      <c r="F445" s="68"/>
      <c r="G445" s="66"/>
      <c r="H445" s="66"/>
      <c r="I445" s="299" t="str">
        <f t="shared" ca="1" si="6"/>
        <v/>
      </c>
    </row>
    <row r="446" spans="3:9" x14ac:dyDescent="0.25">
      <c r="C446" s="65"/>
      <c r="D446" s="66"/>
      <c r="E446" s="67"/>
      <c r="F446" s="68"/>
      <c r="G446" s="66"/>
      <c r="H446" s="66"/>
      <c r="I446" s="299" t="str">
        <f t="shared" ca="1" si="6"/>
        <v/>
      </c>
    </row>
    <row r="447" spans="3:9" x14ac:dyDescent="0.25">
      <c r="C447" s="65"/>
      <c r="D447" s="66"/>
      <c r="E447" s="67"/>
      <c r="F447" s="68"/>
      <c r="G447" s="66"/>
      <c r="H447" s="66"/>
      <c r="I447" s="299" t="str">
        <f t="shared" ca="1" si="6"/>
        <v/>
      </c>
    </row>
    <row r="448" spans="3:9" x14ac:dyDescent="0.25">
      <c r="C448" s="65"/>
      <c r="D448" s="66"/>
      <c r="E448" s="67"/>
      <c r="F448" s="68"/>
      <c r="G448" s="66"/>
      <c r="H448" s="66"/>
      <c r="I448" s="299" t="str">
        <f t="shared" ca="1" si="6"/>
        <v/>
      </c>
    </row>
    <row r="449" spans="3:9" x14ac:dyDescent="0.25">
      <c r="C449" s="65"/>
      <c r="D449" s="66"/>
      <c r="E449" s="67"/>
      <c r="F449" s="68"/>
      <c r="G449" s="66"/>
      <c r="H449" s="66"/>
      <c r="I449" s="299" t="str">
        <f t="shared" ca="1" si="6"/>
        <v/>
      </c>
    </row>
    <row r="450" spans="3:9" x14ac:dyDescent="0.25">
      <c r="C450" s="65"/>
      <c r="D450" s="66"/>
      <c r="E450" s="67"/>
      <c r="F450" s="68"/>
      <c r="G450" s="66"/>
      <c r="H450" s="66"/>
      <c r="I450" s="299" t="str">
        <f t="shared" ca="1" si="6"/>
        <v/>
      </c>
    </row>
    <row r="451" spans="3:9" x14ac:dyDescent="0.25">
      <c r="C451" s="65"/>
      <c r="D451" s="66"/>
      <c r="E451" s="67"/>
      <c r="F451" s="68"/>
      <c r="G451" s="66"/>
      <c r="H451" s="66"/>
      <c r="I451" s="299" t="str">
        <f t="shared" ca="1" si="6"/>
        <v/>
      </c>
    </row>
    <row r="452" spans="3:9" x14ac:dyDescent="0.25">
      <c r="C452" s="65"/>
      <c r="D452" s="66"/>
      <c r="E452" s="67"/>
      <c r="F452" s="68"/>
      <c r="G452" s="66"/>
      <c r="H452" s="66"/>
      <c r="I452" s="299" t="str">
        <f t="shared" ca="1" si="6"/>
        <v/>
      </c>
    </row>
    <row r="453" spans="3:9" x14ac:dyDescent="0.25">
      <c r="C453" s="65"/>
      <c r="D453" s="66"/>
      <c r="E453" s="67"/>
      <c r="F453" s="68"/>
      <c r="G453" s="66"/>
      <c r="H453" s="66"/>
      <c r="I453" s="299" t="str">
        <f t="shared" ca="1" si="6"/>
        <v/>
      </c>
    </row>
    <row r="454" spans="3:9" x14ac:dyDescent="0.25">
      <c r="C454" s="65"/>
      <c r="D454" s="66"/>
      <c r="E454" s="67"/>
      <c r="F454" s="68"/>
      <c r="G454" s="66"/>
      <c r="H454" s="66"/>
      <c r="I454" s="299" t="str">
        <f t="shared" ca="1" si="6"/>
        <v/>
      </c>
    </row>
    <row r="455" spans="3:9" x14ac:dyDescent="0.25">
      <c r="C455" s="65"/>
      <c r="D455" s="66"/>
      <c r="E455" s="67"/>
      <c r="F455" s="68"/>
      <c r="G455" s="66"/>
      <c r="H455" s="66"/>
      <c r="I455" s="299" t="str">
        <f t="shared" ca="1" si="6"/>
        <v/>
      </c>
    </row>
    <row r="456" spans="3:9" x14ac:dyDescent="0.25">
      <c r="C456" s="65"/>
      <c r="D456" s="66"/>
      <c r="E456" s="67"/>
      <c r="F456" s="68"/>
      <c r="G456" s="66"/>
      <c r="H456" s="66"/>
      <c r="I456" s="299" t="str">
        <f t="shared" ca="1" si="6"/>
        <v/>
      </c>
    </row>
    <row r="457" spans="3:9" x14ac:dyDescent="0.25">
      <c r="C457" s="65"/>
      <c r="D457" s="66"/>
      <c r="E457" s="67"/>
      <c r="F457" s="68"/>
      <c r="G457" s="66"/>
      <c r="H457" s="66"/>
      <c r="I457" s="299" t="str">
        <f t="shared" ref="I457:I520" ca="1" si="7">IF(H457="","",(IF(H457="Efetivado","",IF(C457="","",IF(C457=TODAY(),"Vence Hoje",IF(C457&lt;TODAY(),"Atrasado",C457-TODAY()&amp;" Dias para Vencer"))))))</f>
        <v/>
      </c>
    </row>
    <row r="458" spans="3:9" x14ac:dyDescent="0.25">
      <c r="C458" s="65"/>
      <c r="D458" s="66"/>
      <c r="E458" s="67"/>
      <c r="F458" s="68"/>
      <c r="G458" s="66"/>
      <c r="H458" s="66"/>
      <c r="I458" s="299" t="str">
        <f t="shared" ca="1" si="7"/>
        <v/>
      </c>
    </row>
    <row r="459" spans="3:9" x14ac:dyDescent="0.25">
      <c r="C459" s="65"/>
      <c r="D459" s="66"/>
      <c r="E459" s="67"/>
      <c r="F459" s="68"/>
      <c r="G459" s="66"/>
      <c r="H459" s="66"/>
      <c r="I459" s="299" t="str">
        <f t="shared" ca="1" si="7"/>
        <v/>
      </c>
    </row>
    <row r="460" spans="3:9" x14ac:dyDescent="0.25">
      <c r="C460" s="65"/>
      <c r="D460" s="66"/>
      <c r="E460" s="67"/>
      <c r="F460" s="68"/>
      <c r="G460" s="66"/>
      <c r="H460" s="66"/>
      <c r="I460" s="299" t="str">
        <f t="shared" ca="1" si="7"/>
        <v/>
      </c>
    </row>
    <row r="461" spans="3:9" x14ac:dyDescent="0.25">
      <c r="C461" s="65"/>
      <c r="D461" s="66"/>
      <c r="E461" s="67"/>
      <c r="F461" s="68"/>
      <c r="G461" s="66"/>
      <c r="H461" s="66"/>
      <c r="I461" s="299" t="str">
        <f t="shared" ca="1" si="7"/>
        <v/>
      </c>
    </row>
    <row r="462" spans="3:9" x14ac:dyDescent="0.25">
      <c r="C462" s="65"/>
      <c r="D462" s="66"/>
      <c r="E462" s="67"/>
      <c r="F462" s="68"/>
      <c r="G462" s="66"/>
      <c r="H462" s="66"/>
      <c r="I462" s="299" t="str">
        <f t="shared" ca="1" si="7"/>
        <v/>
      </c>
    </row>
    <row r="463" spans="3:9" x14ac:dyDescent="0.25">
      <c r="C463" s="65"/>
      <c r="D463" s="66"/>
      <c r="E463" s="67"/>
      <c r="F463" s="68"/>
      <c r="G463" s="66"/>
      <c r="H463" s="66"/>
      <c r="I463" s="299" t="str">
        <f t="shared" ca="1" si="7"/>
        <v/>
      </c>
    </row>
    <row r="464" spans="3:9" x14ac:dyDescent="0.25">
      <c r="C464" s="65"/>
      <c r="D464" s="66"/>
      <c r="E464" s="67"/>
      <c r="F464" s="68"/>
      <c r="G464" s="66"/>
      <c r="H464" s="66"/>
      <c r="I464" s="299" t="str">
        <f t="shared" ca="1" si="7"/>
        <v/>
      </c>
    </row>
    <row r="465" spans="3:9" x14ac:dyDescent="0.25">
      <c r="C465" s="65"/>
      <c r="D465" s="66"/>
      <c r="E465" s="67"/>
      <c r="F465" s="68"/>
      <c r="G465" s="66"/>
      <c r="H465" s="66"/>
      <c r="I465" s="299" t="str">
        <f t="shared" ca="1" si="7"/>
        <v/>
      </c>
    </row>
    <row r="466" spans="3:9" x14ac:dyDescent="0.25">
      <c r="C466" s="65"/>
      <c r="D466" s="66"/>
      <c r="E466" s="67"/>
      <c r="F466" s="68"/>
      <c r="G466" s="66"/>
      <c r="H466" s="66"/>
      <c r="I466" s="299" t="str">
        <f t="shared" ca="1" si="7"/>
        <v/>
      </c>
    </row>
    <row r="467" spans="3:9" x14ac:dyDescent="0.25">
      <c r="C467" s="65"/>
      <c r="D467" s="66"/>
      <c r="E467" s="67"/>
      <c r="F467" s="68"/>
      <c r="G467" s="66"/>
      <c r="H467" s="66"/>
      <c r="I467" s="299" t="str">
        <f t="shared" ca="1" si="7"/>
        <v/>
      </c>
    </row>
    <row r="468" spans="3:9" x14ac:dyDescent="0.25">
      <c r="C468" s="65"/>
      <c r="D468" s="66"/>
      <c r="E468" s="67"/>
      <c r="F468" s="68"/>
      <c r="G468" s="66"/>
      <c r="H468" s="66"/>
      <c r="I468" s="299" t="str">
        <f t="shared" ca="1" si="7"/>
        <v/>
      </c>
    </row>
    <row r="469" spans="3:9" x14ac:dyDescent="0.25">
      <c r="C469" s="65"/>
      <c r="D469" s="66"/>
      <c r="E469" s="67"/>
      <c r="F469" s="68"/>
      <c r="G469" s="66"/>
      <c r="H469" s="66"/>
      <c r="I469" s="299" t="str">
        <f t="shared" ca="1" si="7"/>
        <v/>
      </c>
    </row>
    <row r="470" spans="3:9" x14ac:dyDescent="0.25">
      <c r="C470" s="65"/>
      <c r="D470" s="66"/>
      <c r="E470" s="67"/>
      <c r="F470" s="68"/>
      <c r="G470" s="66"/>
      <c r="H470" s="66"/>
      <c r="I470" s="299" t="str">
        <f t="shared" ca="1" si="7"/>
        <v/>
      </c>
    </row>
    <row r="471" spans="3:9" x14ac:dyDescent="0.25">
      <c r="C471" s="65"/>
      <c r="D471" s="66"/>
      <c r="E471" s="67"/>
      <c r="F471" s="68"/>
      <c r="G471" s="66"/>
      <c r="H471" s="66"/>
      <c r="I471" s="299" t="str">
        <f t="shared" ca="1" si="7"/>
        <v/>
      </c>
    </row>
    <row r="472" spans="3:9" x14ac:dyDescent="0.25">
      <c r="C472" s="65"/>
      <c r="D472" s="66"/>
      <c r="E472" s="67"/>
      <c r="F472" s="68"/>
      <c r="G472" s="66"/>
      <c r="H472" s="66"/>
      <c r="I472" s="299" t="str">
        <f t="shared" ca="1" si="7"/>
        <v/>
      </c>
    </row>
    <row r="473" spans="3:9" x14ac:dyDescent="0.25">
      <c r="C473" s="65"/>
      <c r="D473" s="66"/>
      <c r="E473" s="67"/>
      <c r="F473" s="68"/>
      <c r="G473" s="66"/>
      <c r="H473" s="66"/>
      <c r="I473" s="299" t="str">
        <f t="shared" ca="1" si="7"/>
        <v/>
      </c>
    </row>
    <row r="474" spans="3:9" x14ac:dyDescent="0.25">
      <c r="C474" s="65"/>
      <c r="D474" s="66"/>
      <c r="E474" s="67"/>
      <c r="F474" s="68"/>
      <c r="G474" s="66"/>
      <c r="H474" s="66"/>
      <c r="I474" s="299" t="str">
        <f t="shared" ca="1" si="7"/>
        <v/>
      </c>
    </row>
    <row r="475" spans="3:9" x14ac:dyDescent="0.25">
      <c r="C475" s="65"/>
      <c r="D475" s="66"/>
      <c r="E475" s="67"/>
      <c r="F475" s="68"/>
      <c r="G475" s="66"/>
      <c r="H475" s="66"/>
      <c r="I475" s="299" t="str">
        <f t="shared" ca="1" si="7"/>
        <v/>
      </c>
    </row>
    <row r="476" spans="3:9" x14ac:dyDescent="0.25">
      <c r="C476" s="65"/>
      <c r="D476" s="66"/>
      <c r="E476" s="67"/>
      <c r="F476" s="68"/>
      <c r="G476" s="66"/>
      <c r="H476" s="66"/>
      <c r="I476" s="299" t="str">
        <f t="shared" ca="1" si="7"/>
        <v/>
      </c>
    </row>
    <row r="477" spans="3:9" x14ac:dyDescent="0.25">
      <c r="C477" s="65"/>
      <c r="D477" s="66"/>
      <c r="E477" s="67"/>
      <c r="F477" s="68"/>
      <c r="G477" s="66"/>
      <c r="H477" s="66"/>
      <c r="I477" s="299" t="str">
        <f t="shared" ca="1" si="7"/>
        <v/>
      </c>
    </row>
    <row r="478" spans="3:9" x14ac:dyDescent="0.25">
      <c r="C478" s="65"/>
      <c r="D478" s="66"/>
      <c r="E478" s="67"/>
      <c r="F478" s="68"/>
      <c r="G478" s="66"/>
      <c r="H478" s="66"/>
      <c r="I478" s="299" t="str">
        <f t="shared" ca="1" si="7"/>
        <v/>
      </c>
    </row>
    <row r="479" spans="3:9" x14ac:dyDescent="0.25">
      <c r="C479" s="65"/>
      <c r="D479" s="66"/>
      <c r="E479" s="67"/>
      <c r="F479" s="68"/>
      <c r="G479" s="66"/>
      <c r="H479" s="66"/>
      <c r="I479" s="299" t="str">
        <f t="shared" ca="1" si="7"/>
        <v/>
      </c>
    </row>
    <row r="480" spans="3:9" x14ac:dyDescent="0.25">
      <c r="C480" s="65"/>
      <c r="D480" s="66"/>
      <c r="E480" s="67"/>
      <c r="F480" s="68"/>
      <c r="G480" s="66"/>
      <c r="H480" s="66"/>
      <c r="I480" s="299" t="str">
        <f t="shared" ca="1" si="7"/>
        <v/>
      </c>
    </row>
    <row r="481" spans="3:9" x14ac:dyDescent="0.25">
      <c r="C481" s="65"/>
      <c r="D481" s="66"/>
      <c r="E481" s="67"/>
      <c r="F481" s="68"/>
      <c r="G481" s="66"/>
      <c r="H481" s="66"/>
      <c r="I481" s="299" t="str">
        <f t="shared" ca="1" si="7"/>
        <v/>
      </c>
    </row>
    <row r="482" spans="3:9" x14ac:dyDescent="0.25">
      <c r="C482" s="65"/>
      <c r="D482" s="66"/>
      <c r="E482" s="67"/>
      <c r="F482" s="68"/>
      <c r="G482" s="66"/>
      <c r="H482" s="66"/>
      <c r="I482" s="299" t="str">
        <f t="shared" ca="1" si="7"/>
        <v/>
      </c>
    </row>
    <row r="483" spans="3:9" x14ac:dyDescent="0.25">
      <c r="C483" s="65"/>
      <c r="D483" s="66"/>
      <c r="E483" s="67"/>
      <c r="F483" s="68"/>
      <c r="G483" s="66"/>
      <c r="H483" s="66"/>
      <c r="I483" s="299" t="str">
        <f t="shared" ca="1" si="7"/>
        <v/>
      </c>
    </row>
    <row r="484" spans="3:9" x14ac:dyDescent="0.25">
      <c r="C484" s="65"/>
      <c r="D484" s="66"/>
      <c r="E484" s="67"/>
      <c r="F484" s="68"/>
      <c r="G484" s="66"/>
      <c r="H484" s="66"/>
      <c r="I484" s="299" t="str">
        <f t="shared" ca="1" si="7"/>
        <v/>
      </c>
    </row>
    <row r="485" spans="3:9" x14ac:dyDescent="0.25">
      <c r="C485" s="65"/>
      <c r="D485" s="66"/>
      <c r="E485" s="67"/>
      <c r="F485" s="68"/>
      <c r="G485" s="66"/>
      <c r="H485" s="66"/>
      <c r="I485" s="299" t="str">
        <f t="shared" ca="1" si="7"/>
        <v/>
      </c>
    </row>
    <row r="486" spans="3:9" x14ac:dyDescent="0.25">
      <c r="C486" s="65"/>
      <c r="D486" s="66"/>
      <c r="E486" s="67"/>
      <c r="F486" s="68"/>
      <c r="G486" s="66"/>
      <c r="H486" s="66"/>
      <c r="I486" s="299" t="str">
        <f t="shared" ca="1" si="7"/>
        <v/>
      </c>
    </row>
    <row r="487" spans="3:9" x14ac:dyDescent="0.25">
      <c r="C487" s="65"/>
      <c r="D487" s="66"/>
      <c r="E487" s="67"/>
      <c r="F487" s="68"/>
      <c r="G487" s="66"/>
      <c r="H487" s="66"/>
      <c r="I487" s="299" t="str">
        <f t="shared" ca="1" si="7"/>
        <v/>
      </c>
    </row>
    <row r="488" spans="3:9" x14ac:dyDescent="0.25">
      <c r="C488" s="65"/>
      <c r="D488" s="66"/>
      <c r="E488" s="67"/>
      <c r="F488" s="68"/>
      <c r="G488" s="66"/>
      <c r="H488" s="66"/>
      <c r="I488" s="299" t="str">
        <f t="shared" ca="1" si="7"/>
        <v/>
      </c>
    </row>
    <row r="489" spans="3:9" x14ac:dyDescent="0.25">
      <c r="C489" s="65"/>
      <c r="D489" s="66"/>
      <c r="E489" s="67"/>
      <c r="F489" s="68"/>
      <c r="G489" s="66"/>
      <c r="H489" s="66"/>
      <c r="I489" s="299" t="str">
        <f t="shared" ca="1" si="7"/>
        <v/>
      </c>
    </row>
    <row r="490" spans="3:9" x14ac:dyDescent="0.25">
      <c r="C490" s="65"/>
      <c r="D490" s="66"/>
      <c r="E490" s="67"/>
      <c r="F490" s="68"/>
      <c r="G490" s="66"/>
      <c r="H490" s="66"/>
      <c r="I490" s="299" t="str">
        <f t="shared" ca="1" si="7"/>
        <v/>
      </c>
    </row>
    <row r="491" spans="3:9" x14ac:dyDescent="0.25">
      <c r="C491" s="65"/>
      <c r="D491" s="66"/>
      <c r="E491" s="67"/>
      <c r="F491" s="68"/>
      <c r="G491" s="66"/>
      <c r="H491" s="66"/>
      <c r="I491" s="299" t="str">
        <f t="shared" ca="1" si="7"/>
        <v/>
      </c>
    </row>
    <row r="492" spans="3:9" x14ac:dyDescent="0.25">
      <c r="C492" s="65"/>
      <c r="D492" s="66"/>
      <c r="E492" s="67"/>
      <c r="F492" s="68"/>
      <c r="G492" s="66"/>
      <c r="H492" s="66"/>
      <c r="I492" s="299" t="str">
        <f t="shared" ca="1" si="7"/>
        <v/>
      </c>
    </row>
    <row r="493" spans="3:9" x14ac:dyDescent="0.25">
      <c r="C493" s="65"/>
      <c r="D493" s="66"/>
      <c r="E493" s="67"/>
      <c r="F493" s="68"/>
      <c r="G493" s="66"/>
      <c r="H493" s="66"/>
      <c r="I493" s="299" t="str">
        <f t="shared" ca="1" si="7"/>
        <v/>
      </c>
    </row>
    <row r="494" spans="3:9" x14ac:dyDescent="0.25">
      <c r="C494" s="65"/>
      <c r="D494" s="66"/>
      <c r="E494" s="67"/>
      <c r="F494" s="68"/>
      <c r="G494" s="66"/>
      <c r="H494" s="66"/>
      <c r="I494" s="299" t="str">
        <f t="shared" ca="1" si="7"/>
        <v/>
      </c>
    </row>
    <row r="495" spans="3:9" x14ac:dyDescent="0.25">
      <c r="C495" s="65"/>
      <c r="D495" s="66"/>
      <c r="E495" s="67"/>
      <c r="F495" s="68"/>
      <c r="G495" s="66"/>
      <c r="H495" s="66"/>
      <c r="I495" s="299" t="str">
        <f t="shared" ca="1" si="7"/>
        <v/>
      </c>
    </row>
    <row r="496" spans="3:9" x14ac:dyDescent="0.25">
      <c r="C496" s="65"/>
      <c r="D496" s="66"/>
      <c r="E496" s="67"/>
      <c r="F496" s="68"/>
      <c r="G496" s="66"/>
      <c r="H496" s="66"/>
      <c r="I496" s="299" t="str">
        <f t="shared" ca="1" si="7"/>
        <v/>
      </c>
    </row>
    <row r="497" spans="3:9" x14ac:dyDescent="0.25">
      <c r="C497" s="65"/>
      <c r="D497" s="66"/>
      <c r="E497" s="67"/>
      <c r="F497" s="68"/>
      <c r="G497" s="66"/>
      <c r="H497" s="66"/>
      <c r="I497" s="299" t="str">
        <f t="shared" ca="1" si="7"/>
        <v/>
      </c>
    </row>
    <row r="498" spans="3:9" x14ac:dyDescent="0.25">
      <c r="C498" s="65"/>
      <c r="D498" s="66"/>
      <c r="E498" s="67"/>
      <c r="F498" s="68"/>
      <c r="G498" s="66"/>
      <c r="H498" s="66"/>
      <c r="I498" s="299" t="str">
        <f t="shared" ca="1" si="7"/>
        <v/>
      </c>
    </row>
    <row r="499" spans="3:9" x14ac:dyDescent="0.25">
      <c r="C499" s="65"/>
      <c r="D499" s="66"/>
      <c r="E499" s="67"/>
      <c r="F499" s="68"/>
      <c r="G499" s="66"/>
      <c r="H499" s="66"/>
      <c r="I499" s="299" t="str">
        <f t="shared" ca="1" si="7"/>
        <v/>
      </c>
    </row>
    <row r="500" spans="3:9" x14ac:dyDescent="0.25">
      <c r="C500" s="65"/>
      <c r="D500" s="66"/>
      <c r="E500" s="67"/>
      <c r="F500" s="68"/>
      <c r="G500" s="66"/>
      <c r="H500" s="66"/>
      <c r="I500" s="299" t="str">
        <f t="shared" ca="1" si="7"/>
        <v/>
      </c>
    </row>
    <row r="501" spans="3:9" x14ac:dyDescent="0.25">
      <c r="C501" s="65"/>
      <c r="D501" s="66"/>
      <c r="E501" s="67"/>
      <c r="F501" s="68"/>
      <c r="G501" s="66"/>
      <c r="H501" s="66"/>
      <c r="I501" s="299" t="str">
        <f t="shared" ca="1" si="7"/>
        <v/>
      </c>
    </row>
    <row r="502" spans="3:9" x14ac:dyDescent="0.25">
      <c r="C502" s="65"/>
      <c r="D502" s="66"/>
      <c r="E502" s="67"/>
      <c r="F502" s="68"/>
      <c r="G502" s="66"/>
      <c r="H502" s="66"/>
      <c r="I502" s="299" t="str">
        <f t="shared" ca="1" si="7"/>
        <v/>
      </c>
    </row>
    <row r="503" spans="3:9" x14ac:dyDescent="0.25">
      <c r="C503" s="65"/>
      <c r="D503" s="66"/>
      <c r="E503" s="67"/>
      <c r="F503" s="68"/>
      <c r="G503" s="66"/>
      <c r="H503" s="66"/>
      <c r="I503" s="299" t="str">
        <f t="shared" ca="1" si="7"/>
        <v/>
      </c>
    </row>
    <row r="504" spans="3:9" x14ac:dyDescent="0.25">
      <c r="C504" s="65"/>
      <c r="D504" s="66"/>
      <c r="E504" s="67"/>
      <c r="F504" s="68"/>
      <c r="G504" s="66"/>
      <c r="H504" s="66"/>
      <c r="I504" s="299" t="str">
        <f t="shared" ca="1" si="7"/>
        <v/>
      </c>
    </row>
    <row r="505" spans="3:9" x14ac:dyDescent="0.25">
      <c r="C505" s="65"/>
      <c r="D505" s="66"/>
      <c r="E505" s="67"/>
      <c r="F505" s="68"/>
      <c r="G505" s="66"/>
      <c r="H505" s="66"/>
      <c r="I505" s="299" t="str">
        <f t="shared" ca="1" si="7"/>
        <v/>
      </c>
    </row>
    <row r="506" spans="3:9" x14ac:dyDescent="0.25">
      <c r="C506" s="65"/>
      <c r="D506" s="66"/>
      <c r="E506" s="67"/>
      <c r="F506" s="68"/>
      <c r="G506" s="66"/>
      <c r="H506" s="66"/>
      <c r="I506" s="299" t="str">
        <f t="shared" ca="1" si="7"/>
        <v/>
      </c>
    </row>
    <row r="507" spans="3:9" x14ac:dyDescent="0.25">
      <c r="C507" s="65"/>
      <c r="D507" s="66"/>
      <c r="E507" s="67"/>
      <c r="F507" s="68"/>
      <c r="G507" s="66"/>
      <c r="H507" s="66"/>
      <c r="I507" s="299" t="str">
        <f t="shared" ca="1" si="7"/>
        <v/>
      </c>
    </row>
    <row r="508" spans="3:9" x14ac:dyDescent="0.25">
      <c r="C508" s="65"/>
      <c r="D508" s="66"/>
      <c r="E508" s="67"/>
      <c r="F508" s="68"/>
      <c r="G508" s="66"/>
      <c r="H508" s="66"/>
      <c r="I508" s="299" t="str">
        <f t="shared" ca="1" si="7"/>
        <v/>
      </c>
    </row>
    <row r="509" spans="3:9" x14ac:dyDescent="0.25">
      <c r="C509" s="65"/>
      <c r="D509" s="66"/>
      <c r="E509" s="67"/>
      <c r="F509" s="68"/>
      <c r="G509" s="66"/>
      <c r="H509" s="66"/>
      <c r="I509" s="299" t="str">
        <f t="shared" ca="1" si="7"/>
        <v/>
      </c>
    </row>
    <row r="510" spans="3:9" x14ac:dyDescent="0.25">
      <c r="C510" s="65"/>
      <c r="D510" s="66"/>
      <c r="E510" s="67"/>
      <c r="F510" s="68"/>
      <c r="G510" s="66"/>
      <c r="H510" s="66"/>
      <c r="I510" s="299" t="str">
        <f t="shared" ca="1" si="7"/>
        <v/>
      </c>
    </row>
    <row r="511" spans="3:9" x14ac:dyDescent="0.25">
      <c r="C511" s="65"/>
      <c r="D511" s="66"/>
      <c r="E511" s="67"/>
      <c r="F511" s="68"/>
      <c r="G511" s="66"/>
      <c r="H511" s="66"/>
      <c r="I511" s="299" t="str">
        <f t="shared" ca="1" si="7"/>
        <v/>
      </c>
    </row>
    <row r="512" spans="3:9" x14ac:dyDescent="0.25">
      <c r="C512" s="65"/>
      <c r="D512" s="66"/>
      <c r="E512" s="67"/>
      <c r="F512" s="68"/>
      <c r="G512" s="66"/>
      <c r="H512" s="66"/>
      <c r="I512" s="299" t="str">
        <f t="shared" ca="1" si="7"/>
        <v/>
      </c>
    </row>
    <row r="513" spans="3:9" x14ac:dyDescent="0.25">
      <c r="C513" s="65"/>
      <c r="D513" s="66"/>
      <c r="E513" s="67"/>
      <c r="F513" s="68"/>
      <c r="G513" s="66"/>
      <c r="H513" s="66"/>
      <c r="I513" s="299" t="str">
        <f t="shared" ca="1" si="7"/>
        <v/>
      </c>
    </row>
    <row r="514" spans="3:9" x14ac:dyDescent="0.25">
      <c r="C514" s="65"/>
      <c r="D514" s="66"/>
      <c r="E514" s="67"/>
      <c r="F514" s="68"/>
      <c r="G514" s="66"/>
      <c r="H514" s="66"/>
      <c r="I514" s="299" t="str">
        <f t="shared" ca="1" si="7"/>
        <v/>
      </c>
    </row>
    <row r="515" spans="3:9" x14ac:dyDescent="0.25">
      <c r="C515" s="65"/>
      <c r="D515" s="66"/>
      <c r="E515" s="67"/>
      <c r="F515" s="68"/>
      <c r="G515" s="66"/>
      <c r="H515" s="66"/>
      <c r="I515" s="299" t="str">
        <f t="shared" ca="1" si="7"/>
        <v/>
      </c>
    </row>
    <row r="516" spans="3:9" x14ac:dyDescent="0.25">
      <c r="C516" s="65"/>
      <c r="D516" s="66"/>
      <c r="E516" s="67"/>
      <c r="F516" s="68"/>
      <c r="G516" s="66"/>
      <c r="H516" s="66"/>
      <c r="I516" s="299" t="str">
        <f t="shared" ca="1" si="7"/>
        <v/>
      </c>
    </row>
    <row r="517" spans="3:9" x14ac:dyDescent="0.25">
      <c r="C517" s="65"/>
      <c r="D517" s="66"/>
      <c r="E517" s="67"/>
      <c r="F517" s="68"/>
      <c r="G517" s="66"/>
      <c r="H517" s="66"/>
      <c r="I517" s="299" t="str">
        <f t="shared" ca="1" si="7"/>
        <v/>
      </c>
    </row>
    <row r="518" spans="3:9" x14ac:dyDescent="0.25">
      <c r="C518" s="65"/>
      <c r="D518" s="66"/>
      <c r="E518" s="67"/>
      <c r="F518" s="68"/>
      <c r="G518" s="66"/>
      <c r="H518" s="66"/>
      <c r="I518" s="299" t="str">
        <f t="shared" ca="1" si="7"/>
        <v/>
      </c>
    </row>
    <row r="519" spans="3:9" x14ac:dyDescent="0.25">
      <c r="C519" s="65"/>
      <c r="D519" s="66"/>
      <c r="E519" s="67"/>
      <c r="F519" s="68"/>
      <c r="G519" s="66"/>
      <c r="H519" s="66"/>
      <c r="I519" s="299" t="str">
        <f t="shared" ca="1" si="7"/>
        <v/>
      </c>
    </row>
    <row r="520" spans="3:9" x14ac:dyDescent="0.25">
      <c r="C520" s="65"/>
      <c r="D520" s="66"/>
      <c r="E520" s="67"/>
      <c r="F520" s="68"/>
      <c r="G520" s="66"/>
      <c r="H520" s="66"/>
      <c r="I520" s="299" t="str">
        <f t="shared" ca="1" si="7"/>
        <v/>
      </c>
    </row>
    <row r="521" spans="3:9" x14ac:dyDescent="0.25">
      <c r="C521" s="65"/>
      <c r="D521" s="66"/>
      <c r="E521" s="67"/>
      <c r="F521" s="68"/>
      <c r="G521" s="66"/>
      <c r="H521" s="66"/>
      <c r="I521" s="299" t="str">
        <f t="shared" ref="I521:I584" ca="1" si="8">IF(H521="","",(IF(H521="Efetivado","",IF(C521="","",IF(C521=TODAY(),"Vence Hoje",IF(C521&lt;TODAY(),"Atrasado",C521-TODAY()&amp;" Dias para Vencer"))))))</f>
        <v/>
      </c>
    </row>
    <row r="522" spans="3:9" x14ac:dyDescent="0.25">
      <c r="C522" s="65"/>
      <c r="D522" s="66"/>
      <c r="E522" s="67"/>
      <c r="F522" s="68"/>
      <c r="G522" s="66"/>
      <c r="H522" s="66"/>
      <c r="I522" s="299" t="str">
        <f t="shared" ca="1" si="8"/>
        <v/>
      </c>
    </row>
    <row r="523" spans="3:9" x14ac:dyDescent="0.25">
      <c r="C523" s="65"/>
      <c r="D523" s="66"/>
      <c r="E523" s="67"/>
      <c r="F523" s="68"/>
      <c r="G523" s="66"/>
      <c r="H523" s="66"/>
      <c r="I523" s="299" t="str">
        <f t="shared" ca="1" si="8"/>
        <v/>
      </c>
    </row>
    <row r="524" spans="3:9" x14ac:dyDescent="0.25">
      <c r="C524" s="65"/>
      <c r="D524" s="66"/>
      <c r="E524" s="67"/>
      <c r="F524" s="68"/>
      <c r="G524" s="66"/>
      <c r="H524" s="66"/>
      <c r="I524" s="299" t="str">
        <f t="shared" ca="1" si="8"/>
        <v/>
      </c>
    </row>
    <row r="525" spans="3:9" x14ac:dyDescent="0.25">
      <c r="C525" s="65"/>
      <c r="D525" s="66"/>
      <c r="E525" s="67"/>
      <c r="F525" s="68"/>
      <c r="G525" s="66"/>
      <c r="H525" s="66"/>
      <c r="I525" s="299" t="str">
        <f t="shared" ca="1" si="8"/>
        <v/>
      </c>
    </row>
    <row r="526" spans="3:9" x14ac:dyDescent="0.25">
      <c r="C526" s="65"/>
      <c r="D526" s="66"/>
      <c r="E526" s="67"/>
      <c r="F526" s="68"/>
      <c r="G526" s="66"/>
      <c r="H526" s="66"/>
      <c r="I526" s="299" t="str">
        <f t="shared" ca="1" si="8"/>
        <v/>
      </c>
    </row>
    <row r="527" spans="3:9" x14ac:dyDescent="0.25">
      <c r="C527" s="65"/>
      <c r="D527" s="66"/>
      <c r="E527" s="67"/>
      <c r="F527" s="68"/>
      <c r="G527" s="66"/>
      <c r="H527" s="66"/>
      <c r="I527" s="299" t="str">
        <f t="shared" ca="1" si="8"/>
        <v/>
      </c>
    </row>
    <row r="528" spans="3:9" x14ac:dyDescent="0.25">
      <c r="C528" s="65"/>
      <c r="D528" s="66"/>
      <c r="E528" s="67"/>
      <c r="F528" s="68"/>
      <c r="G528" s="66"/>
      <c r="H528" s="66"/>
      <c r="I528" s="299" t="str">
        <f t="shared" ca="1" si="8"/>
        <v/>
      </c>
    </row>
    <row r="529" spans="3:9" x14ac:dyDescent="0.25">
      <c r="C529" s="65"/>
      <c r="D529" s="66"/>
      <c r="E529" s="67"/>
      <c r="F529" s="68"/>
      <c r="G529" s="66"/>
      <c r="H529" s="66"/>
      <c r="I529" s="299" t="str">
        <f t="shared" ca="1" si="8"/>
        <v/>
      </c>
    </row>
    <row r="530" spans="3:9" x14ac:dyDescent="0.25">
      <c r="C530" s="65"/>
      <c r="D530" s="66"/>
      <c r="E530" s="67"/>
      <c r="F530" s="68"/>
      <c r="G530" s="66"/>
      <c r="H530" s="66"/>
      <c r="I530" s="299" t="str">
        <f t="shared" ca="1" si="8"/>
        <v/>
      </c>
    </row>
    <row r="531" spans="3:9" x14ac:dyDescent="0.25">
      <c r="C531" s="65"/>
      <c r="D531" s="66"/>
      <c r="E531" s="67"/>
      <c r="F531" s="68"/>
      <c r="G531" s="66"/>
      <c r="H531" s="66"/>
      <c r="I531" s="299" t="str">
        <f t="shared" ca="1" si="8"/>
        <v/>
      </c>
    </row>
    <row r="532" spans="3:9" x14ac:dyDescent="0.25">
      <c r="C532" s="65"/>
      <c r="D532" s="66"/>
      <c r="E532" s="67"/>
      <c r="F532" s="68"/>
      <c r="G532" s="66"/>
      <c r="H532" s="66"/>
      <c r="I532" s="299" t="str">
        <f t="shared" ca="1" si="8"/>
        <v/>
      </c>
    </row>
    <row r="533" spans="3:9" x14ac:dyDescent="0.25">
      <c r="C533" s="65"/>
      <c r="D533" s="66"/>
      <c r="E533" s="67"/>
      <c r="F533" s="68"/>
      <c r="G533" s="66"/>
      <c r="H533" s="66"/>
      <c r="I533" s="299" t="str">
        <f t="shared" ca="1" si="8"/>
        <v/>
      </c>
    </row>
    <row r="534" spans="3:9" x14ac:dyDescent="0.25">
      <c r="C534" s="65"/>
      <c r="D534" s="66"/>
      <c r="E534" s="67"/>
      <c r="F534" s="68"/>
      <c r="G534" s="66"/>
      <c r="H534" s="66"/>
      <c r="I534" s="299" t="str">
        <f t="shared" ca="1" si="8"/>
        <v/>
      </c>
    </row>
    <row r="535" spans="3:9" x14ac:dyDescent="0.25">
      <c r="C535" s="65"/>
      <c r="D535" s="66"/>
      <c r="E535" s="67"/>
      <c r="F535" s="68"/>
      <c r="G535" s="66"/>
      <c r="H535" s="66"/>
      <c r="I535" s="299" t="str">
        <f t="shared" ca="1" si="8"/>
        <v/>
      </c>
    </row>
    <row r="536" spans="3:9" x14ac:dyDescent="0.25">
      <c r="C536" s="65"/>
      <c r="D536" s="66"/>
      <c r="E536" s="67"/>
      <c r="F536" s="68"/>
      <c r="G536" s="66"/>
      <c r="H536" s="66"/>
      <c r="I536" s="299" t="str">
        <f t="shared" ca="1" si="8"/>
        <v/>
      </c>
    </row>
    <row r="537" spans="3:9" x14ac:dyDescent="0.25">
      <c r="C537" s="65"/>
      <c r="D537" s="66"/>
      <c r="E537" s="67"/>
      <c r="F537" s="68"/>
      <c r="G537" s="66"/>
      <c r="H537" s="66"/>
      <c r="I537" s="299" t="str">
        <f t="shared" ca="1" si="8"/>
        <v/>
      </c>
    </row>
    <row r="538" spans="3:9" x14ac:dyDescent="0.25">
      <c r="C538" s="65"/>
      <c r="D538" s="66"/>
      <c r="E538" s="67"/>
      <c r="F538" s="68"/>
      <c r="G538" s="66"/>
      <c r="H538" s="66"/>
      <c r="I538" s="299" t="str">
        <f t="shared" ca="1" si="8"/>
        <v/>
      </c>
    </row>
    <row r="539" spans="3:9" x14ac:dyDescent="0.25">
      <c r="C539" s="65"/>
      <c r="D539" s="66"/>
      <c r="E539" s="67"/>
      <c r="F539" s="68"/>
      <c r="G539" s="66"/>
      <c r="H539" s="66"/>
      <c r="I539" s="299" t="str">
        <f t="shared" ca="1" si="8"/>
        <v/>
      </c>
    </row>
    <row r="540" spans="3:9" x14ac:dyDescent="0.25">
      <c r="C540" s="65"/>
      <c r="D540" s="66"/>
      <c r="E540" s="67"/>
      <c r="F540" s="68"/>
      <c r="G540" s="66"/>
      <c r="H540" s="66"/>
      <c r="I540" s="299" t="str">
        <f t="shared" ca="1" si="8"/>
        <v/>
      </c>
    </row>
    <row r="541" spans="3:9" x14ac:dyDescent="0.25">
      <c r="C541" s="65"/>
      <c r="D541" s="66"/>
      <c r="E541" s="67"/>
      <c r="F541" s="68"/>
      <c r="G541" s="66"/>
      <c r="H541" s="66"/>
      <c r="I541" s="299" t="str">
        <f t="shared" ca="1" si="8"/>
        <v/>
      </c>
    </row>
    <row r="542" spans="3:9" x14ac:dyDescent="0.25">
      <c r="C542" s="65"/>
      <c r="D542" s="66"/>
      <c r="E542" s="67"/>
      <c r="F542" s="68"/>
      <c r="G542" s="66"/>
      <c r="H542" s="66"/>
      <c r="I542" s="299" t="str">
        <f t="shared" ca="1" si="8"/>
        <v/>
      </c>
    </row>
    <row r="543" spans="3:9" x14ac:dyDescent="0.25">
      <c r="C543" s="65"/>
      <c r="D543" s="66"/>
      <c r="E543" s="67"/>
      <c r="F543" s="68"/>
      <c r="G543" s="66"/>
      <c r="H543" s="66"/>
      <c r="I543" s="299" t="str">
        <f t="shared" ca="1" si="8"/>
        <v/>
      </c>
    </row>
    <row r="544" spans="3:9" x14ac:dyDescent="0.25">
      <c r="C544" s="65"/>
      <c r="D544" s="66"/>
      <c r="E544" s="67"/>
      <c r="F544" s="68"/>
      <c r="G544" s="66"/>
      <c r="H544" s="66"/>
      <c r="I544" s="299" t="str">
        <f t="shared" ca="1" si="8"/>
        <v/>
      </c>
    </row>
    <row r="545" spans="3:9" x14ac:dyDescent="0.25">
      <c r="C545" s="65"/>
      <c r="D545" s="66"/>
      <c r="E545" s="67"/>
      <c r="F545" s="68"/>
      <c r="G545" s="66"/>
      <c r="H545" s="66"/>
      <c r="I545" s="299" t="str">
        <f t="shared" ca="1" si="8"/>
        <v/>
      </c>
    </row>
    <row r="546" spans="3:9" x14ac:dyDescent="0.25">
      <c r="C546" s="65"/>
      <c r="D546" s="66"/>
      <c r="E546" s="67"/>
      <c r="F546" s="68"/>
      <c r="G546" s="66"/>
      <c r="H546" s="66"/>
      <c r="I546" s="299" t="str">
        <f t="shared" ca="1" si="8"/>
        <v/>
      </c>
    </row>
    <row r="547" spans="3:9" x14ac:dyDescent="0.25">
      <c r="C547" s="65"/>
      <c r="D547" s="66"/>
      <c r="E547" s="67"/>
      <c r="F547" s="68"/>
      <c r="G547" s="66"/>
      <c r="H547" s="66"/>
      <c r="I547" s="299" t="str">
        <f t="shared" ca="1" si="8"/>
        <v/>
      </c>
    </row>
    <row r="548" spans="3:9" x14ac:dyDescent="0.25">
      <c r="C548" s="65"/>
      <c r="D548" s="66"/>
      <c r="E548" s="67"/>
      <c r="F548" s="68"/>
      <c r="G548" s="66"/>
      <c r="H548" s="66"/>
      <c r="I548" s="299" t="str">
        <f t="shared" ca="1" si="8"/>
        <v/>
      </c>
    </row>
    <row r="549" spans="3:9" x14ac:dyDescent="0.25">
      <c r="C549" s="65"/>
      <c r="D549" s="66"/>
      <c r="E549" s="67"/>
      <c r="F549" s="68"/>
      <c r="G549" s="66"/>
      <c r="H549" s="66"/>
      <c r="I549" s="299" t="str">
        <f t="shared" ca="1" si="8"/>
        <v/>
      </c>
    </row>
    <row r="550" spans="3:9" x14ac:dyDescent="0.25">
      <c r="C550" s="65"/>
      <c r="D550" s="66"/>
      <c r="E550" s="67"/>
      <c r="F550" s="68"/>
      <c r="G550" s="66"/>
      <c r="H550" s="66"/>
      <c r="I550" s="299" t="str">
        <f t="shared" ca="1" si="8"/>
        <v/>
      </c>
    </row>
    <row r="551" spans="3:9" x14ac:dyDescent="0.25">
      <c r="C551" s="65"/>
      <c r="D551" s="66"/>
      <c r="E551" s="67"/>
      <c r="F551" s="68"/>
      <c r="G551" s="66"/>
      <c r="H551" s="66"/>
      <c r="I551" s="299" t="str">
        <f t="shared" ca="1" si="8"/>
        <v/>
      </c>
    </row>
    <row r="552" spans="3:9" x14ac:dyDescent="0.25">
      <c r="C552" s="65"/>
      <c r="D552" s="66"/>
      <c r="E552" s="67"/>
      <c r="F552" s="68"/>
      <c r="G552" s="66"/>
      <c r="H552" s="66"/>
      <c r="I552" s="299" t="str">
        <f t="shared" ca="1" si="8"/>
        <v/>
      </c>
    </row>
    <row r="553" spans="3:9" x14ac:dyDescent="0.25">
      <c r="C553" s="65"/>
      <c r="D553" s="66"/>
      <c r="E553" s="67"/>
      <c r="F553" s="68"/>
      <c r="G553" s="66"/>
      <c r="H553" s="66"/>
      <c r="I553" s="299" t="str">
        <f t="shared" ca="1" si="8"/>
        <v/>
      </c>
    </row>
    <row r="554" spans="3:9" x14ac:dyDescent="0.25">
      <c r="C554" s="65"/>
      <c r="D554" s="66"/>
      <c r="E554" s="67"/>
      <c r="F554" s="68"/>
      <c r="G554" s="66"/>
      <c r="H554" s="66"/>
      <c r="I554" s="299" t="str">
        <f t="shared" ca="1" si="8"/>
        <v/>
      </c>
    </row>
    <row r="555" spans="3:9" x14ac:dyDescent="0.25">
      <c r="C555" s="65"/>
      <c r="D555" s="66"/>
      <c r="E555" s="67"/>
      <c r="F555" s="68"/>
      <c r="G555" s="66"/>
      <c r="H555" s="66"/>
      <c r="I555" s="299" t="str">
        <f t="shared" ca="1" si="8"/>
        <v/>
      </c>
    </row>
    <row r="556" spans="3:9" x14ac:dyDescent="0.25">
      <c r="C556" s="65"/>
      <c r="D556" s="66"/>
      <c r="E556" s="67"/>
      <c r="F556" s="68"/>
      <c r="G556" s="66"/>
      <c r="H556" s="66"/>
      <c r="I556" s="299" t="str">
        <f t="shared" ca="1" si="8"/>
        <v/>
      </c>
    </row>
    <row r="557" spans="3:9" x14ac:dyDescent="0.25">
      <c r="C557" s="65"/>
      <c r="D557" s="66"/>
      <c r="E557" s="67"/>
      <c r="F557" s="68"/>
      <c r="G557" s="66"/>
      <c r="H557" s="66"/>
      <c r="I557" s="299" t="str">
        <f t="shared" ca="1" si="8"/>
        <v/>
      </c>
    </row>
    <row r="558" spans="3:9" x14ac:dyDescent="0.25">
      <c r="C558" s="65"/>
      <c r="D558" s="66"/>
      <c r="E558" s="67"/>
      <c r="F558" s="68"/>
      <c r="G558" s="66"/>
      <c r="H558" s="66"/>
      <c r="I558" s="299" t="str">
        <f t="shared" ca="1" si="8"/>
        <v/>
      </c>
    </row>
    <row r="559" spans="3:9" x14ac:dyDescent="0.25">
      <c r="C559" s="65"/>
      <c r="D559" s="66"/>
      <c r="E559" s="67"/>
      <c r="F559" s="68"/>
      <c r="G559" s="66"/>
      <c r="H559" s="66"/>
      <c r="I559" s="299" t="str">
        <f t="shared" ca="1" si="8"/>
        <v/>
      </c>
    </row>
    <row r="560" spans="3:9" x14ac:dyDescent="0.25">
      <c r="C560" s="65"/>
      <c r="D560" s="66"/>
      <c r="E560" s="67"/>
      <c r="F560" s="68"/>
      <c r="G560" s="66"/>
      <c r="H560" s="66"/>
      <c r="I560" s="299" t="str">
        <f t="shared" ca="1" si="8"/>
        <v/>
      </c>
    </row>
    <row r="561" spans="3:9" x14ac:dyDescent="0.25">
      <c r="C561" s="65"/>
      <c r="D561" s="66"/>
      <c r="E561" s="67"/>
      <c r="F561" s="68"/>
      <c r="G561" s="66"/>
      <c r="H561" s="66"/>
      <c r="I561" s="299" t="str">
        <f t="shared" ca="1" si="8"/>
        <v/>
      </c>
    </row>
    <row r="562" spans="3:9" x14ac:dyDescent="0.25">
      <c r="C562" s="65"/>
      <c r="D562" s="66"/>
      <c r="E562" s="67"/>
      <c r="F562" s="68"/>
      <c r="G562" s="66"/>
      <c r="H562" s="66"/>
      <c r="I562" s="299" t="str">
        <f t="shared" ca="1" si="8"/>
        <v/>
      </c>
    </row>
    <row r="563" spans="3:9" x14ac:dyDescent="0.25">
      <c r="C563" s="65"/>
      <c r="D563" s="66"/>
      <c r="E563" s="67"/>
      <c r="F563" s="68"/>
      <c r="G563" s="66"/>
      <c r="H563" s="66"/>
      <c r="I563" s="299" t="str">
        <f t="shared" ca="1" si="8"/>
        <v/>
      </c>
    </row>
    <row r="564" spans="3:9" x14ac:dyDescent="0.25">
      <c r="C564" s="65"/>
      <c r="D564" s="66"/>
      <c r="E564" s="67"/>
      <c r="F564" s="68"/>
      <c r="G564" s="66"/>
      <c r="H564" s="66"/>
      <c r="I564" s="299" t="str">
        <f t="shared" ca="1" si="8"/>
        <v/>
      </c>
    </row>
    <row r="565" spans="3:9" x14ac:dyDescent="0.25">
      <c r="C565" s="65"/>
      <c r="D565" s="66"/>
      <c r="E565" s="67"/>
      <c r="F565" s="68"/>
      <c r="G565" s="66"/>
      <c r="H565" s="66"/>
      <c r="I565" s="299" t="str">
        <f t="shared" ca="1" si="8"/>
        <v/>
      </c>
    </row>
    <row r="566" spans="3:9" x14ac:dyDescent="0.25">
      <c r="C566" s="65"/>
      <c r="D566" s="66"/>
      <c r="E566" s="67"/>
      <c r="F566" s="68"/>
      <c r="G566" s="66"/>
      <c r="H566" s="66"/>
      <c r="I566" s="299" t="str">
        <f t="shared" ca="1" si="8"/>
        <v/>
      </c>
    </row>
    <row r="567" spans="3:9" x14ac:dyDescent="0.25">
      <c r="C567" s="65"/>
      <c r="D567" s="66"/>
      <c r="E567" s="67"/>
      <c r="F567" s="68"/>
      <c r="G567" s="66"/>
      <c r="H567" s="66"/>
      <c r="I567" s="299" t="str">
        <f t="shared" ca="1" si="8"/>
        <v/>
      </c>
    </row>
    <row r="568" spans="3:9" x14ac:dyDescent="0.25">
      <c r="C568" s="65"/>
      <c r="D568" s="66"/>
      <c r="E568" s="67"/>
      <c r="F568" s="68"/>
      <c r="G568" s="66"/>
      <c r="H568" s="66"/>
      <c r="I568" s="299" t="str">
        <f t="shared" ca="1" si="8"/>
        <v/>
      </c>
    </row>
    <row r="569" spans="3:9" x14ac:dyDescent="0.25">
      <c r="C569" s="65"/>
      <c r="D569" s="66"/>
      <c r="E569" s="67"/>
      <c r="F569" s="68"/>
      <c r="G569" s="66"/>
      <c r="H569" s="66"/>
      <c r="I569" s="299" t="str">
        <f t="shared" ca="1" si="8"/>
        <v/>
      </c>
    </row>
    <row r="570" spans="3:9" x14ac:dyDescent="0.25">
      <c r="C570" s="65"/>
      <c r="D570" s="66"/>
      <c r="E570" s="67"/>
      <c r="F570" s="68"/>
      <c r="G570" s="66"/>
      <c r="H570" s="66"/>
      <c r="I570" s="299" t="str">
        <f t="shared" ca="1" si="8"/>
        <v/>
      </c>
    </row>
    <row r="571" spans="3:9" x14ac:dyDescent="0.25">
      <c r="C571" s="65"/>
      <c r="D571" s="66"/>
      <c r="E571" s="67"/>
      <c r="F571" s="68"/>
      <c r="G571" s="66"/>
      <c r="H571" s="66"/>
      <c r="I571" s="299" t="str">
        <f t="shared" ca="1" si="8"/>
        <v/>
      </c>
    </row>
    <row r="572" spans="3:9" x14ac:dyDescent="0.25">
      <c r="C572" s="65"/>
      <c r="D572" s="66"/>
      <c r="E572" s="67"/>
      <c r="F572" s="68"/>
      <c r="G572" s="66"/>
      <c r="H572" s="66"/>
      <c r="I572" s="299" t="str">
        <f t="shared" ca="1" si="8"/>
        <v/>
      </c>
    </row>
    <row r="573" spans="3:9" x14ac:dyDescent="0.25">
      <c r="C573" s="65"/>
      <c r="D573" s="66"/>
      <c r="E573" s="67"/>
      <c r="F573" s="68"/>
      <c r="G573" s="66"/>
      <c r="H573" s="66"/>
      <c r="I573" s="299" t="str">
        <f t="shared" ca="1" si="8"/>
        <v/>
      </c>
    </row>
    <row r="574" spans="3:9" x14ac:dyDescent="0.25">
      <c r="C574" s="65"/>
      <c r="D574" s="66"/>
      <c r="E574" s="67"/>
      <c r="F574" s="68"/>
      <c r="G574" s="66"/>
      <c r="H574" s="66"/>
      <c r="I574" s="299" t="str">
        <f t="shared" ca="1" si="8"/>
        <v/>
      </c>
    </row>
    <row r="575" spans="3:9" x14ac:dyDescent="0.25">
      <c r="C575" s="65"/>
      <c r="D575" s="66"/>
      <c r="E575" s="67"/>
      <c r="F575" s="68"/>
      <c r="G575" s="66"/>
      <c r="H575" s="66"/>
      <c r="I575" s="299" t="str">
        <f t="shared" ca="1" si="8"/>
        <v/>
      </c>
    </row>
    <row r="576" spans="3:9" x14ac:dyDescent="0.25">
      <c r="C576" s="65"/>
      <c r="D576" s="66"/>
      <c r="E576" s="67"/>
      <c r="F576" s="68"/>
      <c r="G576" s="66"/>
      <c r="H576" s="66"/>
      <c r="I576" s="299" t="str">
        <f t="shared" ca="1" si="8"/>
        <v/>
      </c>
    </row>
    <row r="577" spans="3:9" x14ac:dyDescent="0.25">
      <c r="C577" s="65"/>
      <c r="D577" s="66"/>
      <c r="E577" s="67"/>
      <c r="F577" s="68"/>
      <c r="G577" s="66"/>
      <c r="H577" s="66"/>
      <c r="I577" s="299" t="str">
        <f t="shared" ca="1" si="8"/>
        <v/>
      </c>
    </row>
    <row r="578" spans="3:9" x14ac:dyDescent="0.25">
      <c r="C578" s="65"/>
      <c r="D578" s="66"/>
      <c r="E578" s="67"/>
      <c r="F578" s="68"/>
      <c r="G578" s="66"/>
      <c r="H578" s="66"/>
      <c r="I578" s="299" t="str">
        <f t="shared" ca="1" si="8"/>
        <v/>
      </c>
    </row>
    <row r="579" spans="3:9" x14ac:dyDescent="0.25">
      <c r="C579" s="65"/>
      <c r="D579" s="66"/>
      <c r="E579" s="67"/>
      <c r="F579" s="68"/>
      <c r="G579" s="66"/>
      <c r="H579" s="66"/>
      <c r="I579" s="299" t="str">
        <f t="shared" ca="1" si="8"/>
        <v/>
      </c>
    </row>
    <row r="580" spans="3:9" x14ac:dyDescent="0.25">
      <c r="C580" s="65"/>
      <c r="D580" s="66"/>
      <c r="E580" s="67"/>
      <c r="F580" s="68"/>
      <c r="G580" s="66"/>
      <c r="H580" s="66"/>
      <c r="I580" s="299" t="str">
        <f t="shared" ca="1" si="8"/>
        <v/>
      </c>
    </row>
    <row r="581" spans="3:9" x14ac:dyDescent="0.25">
      <c r="C581" s="65"/>
      <c r="D581" s="66"/>
      <c r="E581" s="67"/>
      <c r="F581" s="68"/>
      <c r="G581" s="66"/>
      <c r="H581" s="66"/>
      <c r="I581" s="299" t="str">
        <f t="shared" ca="1" si="8"/>
        <v/>
      </c>
    </row>
    <row r="582" spans="3:9" x14ac:dyDescent="0.25">
      <c r="C582" s="65"/>
      <c r="D582" s="66"/>
      <c r="E582" s="67"/>
      <c r="F582" s="68"/>
      <c r="G582" s="66"/>
      <c r="H582" s="66"/>
      <c r="I582" s="299" t="str">
        <f t="shared" ca="1" si="8"/>
        <v/>
      </c>
    </row>
    <row r="583" spans="3:9" x14ac:dyDescent="0.25">
      <c r="C583" s="65"/>
      <c r="D583" s="66"/>
      <c r="E583" s="67"/>
      <c r="F583" s="68"/>
      <c r="G583" s="66"/>
      <c r="H583" s="66"/>
      <c r="I583" s="299" t="str">
        <f t="shared" ca="1" si="8"/>
        <v/>
      </c>
    </row>
    <row r="584" spans="3:9" x14ac:dyDescent="0.25">
      <c r="C584" s="65"/>
      <c r="D584" s="66"/>
      <c r="E584" s="67"/>
      <c r="F584" s="68"/>
      <c r="G584" s="66"/>
      <c r="H584" s="66"/>
      <c r="I584" s="299" t="str">
        <f t="shared" ca="1" si="8"/>
        <v/>
      </c>
    </row>
    <row r="585" spans="3:9" x14ac:dyDescent="0.25">
      <c r="C585" s="65"/>
      <c r="D585" s="66"/>
      <c r="E585" s="67"/>
      <c r="F585" s="68"/>
      <c r="G585" s="66"/>
      <c r="H585" s="66"/>
      <c r="I585" s="299" t="str">
        <f t="shared" ref="I585:I648" ca="1" si="9">IF(H585="","",(IF(H585="Efetivado","",IF(C585="","",IF(C585=TODAY(),"Vence Hoje",IF(C585&lt;TODAY(),"Atrasado",C585-TODAY()&amp;" Dias para Vencer"))))))</f>
        <v/>
      </c>
    </row>
    <row r="586" spans="3:9" x14ac:dyDescent="0.25">
      <c r="C586" s="65"/>
      <c r="D586" s="66"/>
      <c r="E586" s="67"/>
      <c r="F586" s="68"/>
      <c r="G586" s="66"/>
      <c r="H586" s="66"/>
      <c r="I586" s="299" t="str">
        <f t="shared" ca="1" si="9"/>
        <v/>
      </c>
    </row>
    <row r="587" spans="3:9" x14ac:dyDescent="0.25">
      <c r="C587" s="65"/>
      <c r="D587" s="66"/>
      <c r="E587" s="67"/>
      <c r="F587" s="68"/>
      <c r="G587" s="66"/>
      <c r="H587" s="66"/>
      <c r="I587" s="299" t="str">
        <f t="shared" ca="1" si="9"/>
        <v/>
      </c>
    </row>
    <row r="588" spans="3:9" x14ac:dyDescent="0.25">
      <c r="C588" s="65"/>
      <c r="D588" s="66"/>
      <c r="E588" s="67"/>
      <c r="F588" s="68"/>
      <c r="G588" s="66"/>
      <c r="H588" s="66"/>
      <c r="I588" s="299" t="str">
        <f t="shared" ca="1" si="9"/>
        <v/>
      </c>
    </row>
    <row r="589" spans="3:9" x14ac:dyDescent="0.25">
      <c r="C589" s="65"/>
      <c r="D589" s="66"/>
      <c r="E589" s="67"/>
      <c r="F589" s="68"/>
      <c r="G589" s="66"/>
      <c r="H589" s="66"/>
      <c r="I589" s="299" t="str">
        <f t="shared" ca="1" si="9"/>
        <v/>
      </c>
    </row>
    <row r="590" spans="3:9" x14ac:dyDescent="0.25">
      <c r="C590" s="65"/>
      <c r="D590" s="66"/>
      <c r="E590" s="67"/>
      <c r="F590" s="68"/>
      <c r="G590" s="66"/>
      <c r="H590" s="66"/>
      <c r="I590" s="299" t="str">
        <f t="shared" ca="1" si="9"/>
        <v/>
      </c>
    </row>
    <row r="591" spans="3:9" x14ac:dyDescent="0.25">
      <c r="C591" s="65"/>
      <c r="D591" s="66"/>
      <c r="E591" s="67"/>
      <c r="F591" s="68"/>
      <c r="G591" s="66"/>
      <c r="H591" s="66"/>
      <c r="I591" s="299" t="str">
        <f t="shared" ca="1" si="9"/>
        <v/>
      </c>
    </row>
    <row r="592" spans="3:9" x14ac:dyDescent="0.25">
      <c r="C592" s="65"/>
      <c r="D592" s="66"/>
      <c r="E592" s="67"/>
      <c r="F592" s="68"/>
      <c r="G592" s="66"/>
      <c r="H592" s="66"/>
      <c r="I592" s="299" t="str">
        <f t="shared" ca="1" si="9"/>
        <v/>
      </c>
    </row>
    <row r="593" spans="3:9" x14ac:dyDescent="0.25">
      <c r="C593" s="65"/>
      <c r="D593" s="66"/>
      <c r="E593" s="67"/>
      <c r="F593" s="68"/>
      <c r="G593" s="66"/>
      <c r="H593" s="66"/>
      <c r="I593" s="299" t="str">
        <f t="shared" ca="1" si="9"/>
        <v/>
      </c>
    </row>
    <row r="594" spans="3:9" x14ac:dyDescent="0.25">
      <c r="C594" s="65"/>
      <c r="D594" s="66"/>
      <c r="E594" s="67"/>
      <c r="F594" s="68"/>
      <c r="G594" s="66"/>
      <c r="H594" s="66"/>
      <c r="I594" s="299" t="str">
        <f t="shared" ca="1" si="9"/>
        <v/>
      </c>
    </row>
    <row r="595" spans="3:9" x14ac:dyDescent="0.25">
      <c r="C595" s="65"/>
      <c r="D595" s="66"/>
      <c r="E595" s="67"/>
      <c r="F595" s="68"/>
      <c r="G595" s="66"/>
      <c r="H595" s="66"/>
      <c r="I595" s="299" t="str">
        <f t="shared" ca="1" si="9"/>
        <v/>
      </c>
    </row>
    <row r="596" spans="3:9" x14ac:dyDescent="0.25">
      <c r="C596" s="65"/>
      <c r="D596" s="66"/>
      <c r="E596" s="67"/>
      <c r="F596" s="68"/>
      <c r="G596" s="66"/>
      <c r="H596" s="66"/>
      <c r="I596" s="299" t="str">
        <f t="shared" ca="1" si="9"/>
        <v/>
      </c>
    </row>
    <row r="597" spans="3:9" x14ac:dyDescent="0.25">
      <c r="C597" s="65"/>
      <c r="D597" s="66"/>
      <c r="E597" s="67"/>
      <c r="F597" s="68"/>
      <c r="G597" s="66"/>
      <c r="H597" s="66"/>
      <c r="I597" s="299" t="str">
        <f t="shared" ca="1" si="9"/>
        <v/>
      </c>
    </row>
    <row r="598" spans="3:9" x14ac:dyDescent="0.25">
      <c r="C598" s="65"/>
      <c r="D598" s="66"/>
      <c r="E598" s="67"/>
      <c r="F598" s="68"/>
      <c r="G598" s="66"/>
      <c r="H598" s="66"/>
      <c r="I598" s="299" t="str">
        <f t="shared" ca="1" si="9"/>
        <v/>
      </c>
    </row>
    <row r="599" spans="3:9" x14ac:dyDescent="0.25">
      <c r="C599" s="65"/>
      <c r="D599" s="66"/>
      <c r="E599" s="67"/>
      <c r="F599" s="68"/>
      <c r="G599" s="66"/>
      <c r="H599" s="66"/>
      <c r="I599" s="299" t="str">
        <f t="shared" ca="1" si="9"/>
        <v/>
      </c>
    </row>
    <row r="600" spans="3:9" x14ac:dyDescent="0.25">
      <c r="C600" s="65"/>
      <c r="D600" s="66"/>
      <c r="E600" s="67"/>
      <c r="F600" s="68"/>
      <c r="G600" s="66"/>
      <c r="H600" s="66"/>
      <c r="I600" s="299" t="str">
        <f t="shared" ca="1" si="9"/>
        <v/>
      </c>
    </row>
    <row r="601" spans="3:9" x14ac:dyDescent="0.25">
      <c r="C601" s="65"/>
      <c r="D601" s="66"/>
      <c r="E601" s="67"/>
      <c r="F601" s="68"/>
      <c r="G601" s="66"/>
      <c r="H601" s="66"/>
      <c r="I601" s="299" t="str">
        <f t="shared" ca="1" si="9"/>
        <v/>
      </c>
    </row>
    <row r="602" spans="3:9" x14ac:dyDescent="0.25">
      <c r="C602" s="65"/>
      <c r="D602" s="66"/>
      <c r="E602" s="67"/>
      <c r="F602" s="68"/>
      <c r="G602" s="66"/>
      <c r="H602" s="66"/>
      <c r="I602" s="299" t="str">
        <f t="shared" ca="1" si="9"/>
        <v/>
      </c>
    </row>
    <row r="603" spans="3:9" x14ac:dyDescent="0.25">
      <c r="C603" s="65"/>
      <c r="D603" s="66"/>
      <c r="E603" s="67"/>
      <c r="F603" s="68"/>
      <c r="G603" s="66"/>
      <c r="H603" s="66"/>
      <c r="I603" s="299" t="str">
        <f t="shared" ca="1" si="9"/>
        <v/>
      </c>
    </row>
    <row r="604" spans="3:9" x14ac:dyDescent="0.25">
      <c r="C604" s="65"/>
      <c r="D604" s="66"/>
      <c r="E604" s="67"/>
      <c r="F604" s="68"/>
      <c r="G604" s="66"/>
      <c r="H604" s="66"/>
      <c r="I604" s="299" t="str">
        <f t="shared" ca="1" si="9"/>
        <v/>
      </c>
    </row>
    <row r="605" spans="3:9" x14ac:dyDescent="0.25">
      <c r="C605" s="65"/>
      <c r="D605" s="66"/>
      <c r="E605" s="67"/>
      <c r="F605" s="68"/>
      <c r="G605" s="66"/>
      <c r="H605" s="66"/>
      <c r="I605" s="299" t="str">
        <f t="shared" ca="1" si="9"/>
        <v/>
      </c>
    </row>
    <row r="606" spans="3:9" x14ac:dyDescent="0.25">
      <c r="C606" s="65"/>
      <c r="D606" s="66"/>
      <c r="E606" s="67"/>
      <c r="F606" s="68"/>
      <c r="G606" s="66"/>
      <c r="H606" s="66"/>
      <c r="I606" s="299" t="str">
        <f t="shared" ca="1" si="9"/>
        <v/>
      </c>
    </row>
    <row r="607" spans="3:9" x14ac:dyDescent="0.25">
      <c r="C607" s="65"/>
      <c r="D607" s="66"/>
      <c r="E607" s="67"/>
      <c r="F607" s="68"/>
      <c r="G607" s="66"/>
      <c r="H607" s="66"/>
      <c r="I607" s="299" t="str">
        <f t="shared" ca="1" si="9"/>
        <v/>
      </c>
    </row>
    <row r="608" spans="3:9" x14ac:dyDescent="0.25">
      <c r="C608" s="65"/>
      <c r="D608" s="66"/>
      <c r="E608" s="67"/>
      <c r="F608" s="68"/>
      <c r="G608" s="66"/>
      <c r="H608" s="66"/>
      <c r="I608" s="299" t="str">
        <f t="shared" ca="1" si="9"/>
        <v/>
      </c>
    </row>
    <row r="609" spans="3:9" x14ac:dyDescent="0.25">
      <c r="C609" s="65"/>
      <c r="D609" s="66"/>
      <c r="E609" s="67"/>
      <c r="F609" s="68"/>
      <c r="G609" s="66"/>
      <c r="H609" s="66"/>
      <c r="I609" s="299" t="str">
        <f t="shared" ca="1" si="9"/>
        <v/>
      </c>
    </row>
    <row r="610" spans="3:9" x14ac:dyDescent="0.25">
      <c r="C610" s="65"/>
      <c r="D610" s="66"/>
      <c r="E610" s="67"/>
      <c r="F610" s="68"/>
      <c r="G610" s="66"/>
      <c r="H610" s="66"/>
      <c r="I610" s="299" t="str">
        <f t="shared" ca="1" si="9"/>
        <v/>
      </c>
    </row>
    <row r="611" spans="3:9" x14ac:dyDescent="0.25">
      <c r="C611" s="65"/>
      <c r="D611" s="66"/>
      <c r="E611" s="67"/>
      <c r="F611" s="68"/>
      <c r="G611" s="66"/>
      <c r="H611" s="66"/>
      <c r="I611" s="299" t="str">
        <f t="shared" ca="1" si="9"/>
        <v/>
      </c>
    </row>
    <row r="612" spans="3:9" x14ac:dyDescent="0.25">
      <c r="C612" s="65"/>
      <c r="D612" s="66"/>
      <c r="E612" s="67"/>
      <c r="F612" s="68"/>
      <c r="G612" s="66"/>
      <c r="H612" s="66"/>
      <c r="I612" s="299" t="str">
        <f t="shared" ca="1" si="9"/>
        <v/>
      </c>
    </row>
    <row r="613" spans="3:9" x14ac:dyDescent="0.25">
      <c r="C613" s="65"/>
      <c r="D613" s="66"/>
      <c r="E613" s="67"/>
      <c r="F613" s="68"/>
      <c r="G613" s="66"/>
      <c r="H613" s="66"/>
      <c r="I613" s="299" t="str">
        <f t="shared" ca="1" si="9"/>
        <v/>
      </c>
    </row>
    <row r="614" spans="3:9" x14ac:dyDescent="0.25">
      <c r="C614" s="65"/>
      <c r="D614" s="66"/>
      <c r="E614" s="67"/>
      <c r="F614" s="68"/>
      <c r="G614" s="66"/>
      <c r="H614" s="66"/>
      <c r="I614" s="299" t="str">
        <f t="shared" ca="1" si="9"/>
        <v/>
      </c>
    </row>
    <row r="615" spans="3:9" x14ac:dyDescent="0.25">
      <c r="C615" s="65"/>
      <c r="D615" s="66"/>
      <c r="E615" s="67"/>
      <c r="F615" s="68"/>
      <c r="G615" s="66"/>
      <c r="H615" s="66"/>
      <c r="I615" s="299" t="str">
        <f t="shared" ca="1" si="9"/>
        <v/>
      </c>
    </row>
    <row r="616" spans="3:9" x14ac:dyDescent="0.25">
      <c r="C616" s="65"/>
      <c r="D616" s="66"/>
      <c r="E616" s="67"/>
      <c r="F616" s="68"/>
      <c r="G616" s="66"/>
      <c r="H616" s="66"/>
      <c r="I616" s="299" t="str">
        <f t="shared" ca="1" si="9"/>
        <v/>
      </c>
    </row>
    <row r="617" spans="3:9" x14ac:dyDescent="0.25">
      <c r="C617" s="65"/>
      <c r="D617" s="66"/>
      <c r="E617" s="67"/>
      <c r="F617" s="68"/>
      <c r="G617" s="66"/>
      <c r="H617" s="66"/>
      <c r="I617" s="299" t="str">
        <f t="shared" ca="1" si="9"/>
        <v/>
      </c>
    </row>
    <row r="618" spans="3:9" x14ac:dyDescent="0.25">
      <c r="C618" s="65"/>
      <c r="D618" s="66"/>
      <c r="E618" s="67"/>
      <c r="F618" s="68"/>
      <c r="G618" s="66"/>
      <c r="H618" s="66"/>
      <c r="I618" s="299" t="str">
        <f t="shared" ca="1" si="9"/>
        <v/>
      </c>
    </row>
    <row r="619" spans="3:9" x14ac:dyDescent="0.25">
      <c r="C619" s="65"/>
      <c r="D619" s="66"/>
      <c r="E619" s="67"/>
      <c r="F619" s="68"/>
      <c r="G619" s="66"/>
      <c r="H619" s="66"/>
      <c r="I619" s="299" t="str">
        <f t="shared" ca="1" si="9"/>
        <v/>
      </c>
    </row>
    <row r="620" spans="3:9" x14ac:dyDescent="0.25">
      <c r="C620" s="65"/>
      <c r="D620" s="66"/>
      <c r="E620" s="67"/>
      <c r="F620" s="68"/>
      <c r="G620" s="66"/>
      <c r="H620" s="66"/>
      <c r="I620" s="299" t="str">
        <f t="shared" ca="1" si="9"/>
        <v/>
      </c>
    </row>
    <row r="621" spans="3:9" x14ac:dyDescent="0.25">
      <c r="C621" s="65"/>
      <c r="D621" s="66"/>
      <c r="E621" s="67"/>
      <c r="F621" s="68"/>
      <c r="G621" s="66"/>
      <c r="H621" s="66"/>
      <c r="I621" s="299" t="str">
        <f t="shared" ca="1" si="9"/>
        <v/>
      </c>
    </row>
    <row r="622" spans="3:9" x14ac:dyDescent="0.25">
      <c r="C622" s="65"/>
      <c r="D622" s="66"/>
      <c r="E622" s="67"/>
      <c r="F622" s="68"/>
      <c r="G622" s="66"/>
      <c r="H622" s="66"/>
      <c r="I622" s="299" t="str">
        <f t="shared" ca="1" si="9"/>
        <v/>
      </c>
    </row>
    <row r="623" spans="3:9" x14ac:dyDescent="0.25">
      <c r="C623" s="65"/>
      <c r="D623" s="66"/>
      <c r="E623" s="67"/>
      <c r="F623" s="68"/>
      <c r="G623" s="66"/>
      <c r="H623" s="66"/>
      <c r="I623" s="299" t="str">
        <f t="shared" ca="1" si="9"/>
        <v/>
      </c>
    </row>
    <row r="624" spans="3:9" x14ac:dyDescent="0.25">
      <c r="C624" s="65"/>
      <c r="D624" s="66"/>
      <c r="E624" s="67"/>
      <c r="F624" s="68"/>
      <c r="G624" s="66"/>
      <c r="H624" s="66"/>
      <c r="I624" s="299" t="str">
        <f t="shared" ca="1" si="9"/>
        <v/>
      </c>
    </row>
    <row r="625" spans="3:9" x14ac:dyDescent="0.25">
      <c r="C625" s="65"/>
      <c r="D625" s="66"/>
      <c r="E625" s="67"/>
      <c r="F625" s="68"/>
      <c r="G625" s="66"/>
      <c r="H625" s="66"/>
      <c r="I625" s="299" t="str">
        <f t="shared" ca="1" si="9"/>
        <v/>
      </c>
    </row>
    <row r="626" spans="3:9" x14ac:dyDescent="0.25">
      <c r="C626" s="65"/>
      <c r="D626" s="66"/>
      <c r="E626" s="67"/>
      <c r="F626" s="68"/>
      <c r="G626" s="66"/>
      <c r="H626" s="66"/>
      <c r="I626" s="299" t="str">
        <f t="shared" ca="1" si="9"/>
        <v/>
      </c>
    </row>
    <row r="627" spans="3:9" x14ac:dyDescent="0.25">
      <c r="C627" s="65"/>
      <c r="D627" s="66"/>
      <c r="E627" s="67"/>
      <c r="F627" s="68"/>
      <c r="G627" s="66"/>
      <c r="H627" s="66"/>
      <c r="I627" s="299" t="str">
        <f t="shared" ca="1" si="9"/>
        <v/>
      </c>
    </row>
    <row r="628" spans="3:9" x14ac:dyDescent="0.25">
      <c r="C628" s="65"/>
      <c r="D628" s="66"/>
      <c r="E628" s="67"/>
      <c r="F628" s="68"/>
      <c r="G628" s="66"/>
      <c r="H628" s="66"/>
      <c r="I628" s="299" t="str">
        <f t="shared" ca="1" si="9"/>
        <v/>
      </c>
    </row>
    <row r="629" spans="3:9" x14ac:dyDescent="0.25">
      <c r="C629" s="65"/>
      <c r="D629" s="66"/>
      <c r="E629" s="67"/>
      <c r="F629" s="68"/>
      <c r="G629" s="66"/>
      <c r="H629" s="66"/>
      <c r="I629" s="299" t="str">
        <f t="shared" ca="1" si="9"/>
        <v/>
      </c>
    </row>
    <row r="630" spans="3:9" x14ac:dyDescent="0.25">
      <c r="C630" s="65"/>
      <c r="D630" s="66"/>
      <c r="E630" s="67"/>
      <c r="F630" s="68"/>
      <c r="G630" s="66"/>
      <c r="H630" s="66"/>
      <c r="I630" s="299" t="str">
        <f t="shared" ca="1" si="9"/>
        <v/>
      </c>
    </row>
    <row r="631" spans="3:9" x14ac:dyDescent="0.25">
      <c r="C631" s="65"/>
      <c r="D631" s="66"/>
      <c r="E631" s="67"/>
      <c r="F631" s="68"/>
      <c r="G631" s="66"/>
      <c r="H631" s="66"/>
      <c r="I631" s="299" t="str">
        <f t="shared" ca="1" si="9"/>
        <v/>
      </c>
    </row>
    <row r="632" spans="3:9" x14ac:dyDescent="0.25">
      <c r="C632" s="65"/>
      <c r="D632" s="66"/>
      <c r="E632" s="67"/>
      <c r="F632" s="68"/>
      <c r="G632" s="66"/>
      <c r="H632" s="66"/>
      <c r="I632" s="299" t="str">
        <f t="shared" ca="1" si="9"/>
        <v/>
      </c>
    </row>
    <row r="633" spans="3:9" x14ac:dyDescent="0.25">
      <c r="C633" s="65"/>
      <c r="D633" s="66"/>
      <c r="E633" s="67"/>
      <c r="F633" s="68"/>
      <c r="G633" s="66"/>
      <c r="H633" s="66"/>
      <c r="I633" s="299" t="str">
        <f t="shared" ca="1" si="9"/>
        <v/>
      </c>
    </row>
    <row r="634" spans="3:9" x14ac:dyDescent="0.25">
      <c r="C634" s="65"/>
      <c r="D634" s="66"/>
      <c r="E634" s="67"/>
      <c r="F634" s="68"/>
      <c r="G634" s="66"/>
      <c r="H634" s="66"/>
      <c r="I634" s="299" t="str">
        <f t="shared" ca="1" si="9"/>
        <v/>
      </c>
    </row>
    <row r="635" spans="3:9" x14ac:dyDescent="0.25">
      <c r="C635" s="65"/>
      <c r="D635" s="66"/>
      <c r="E635" s="67"/>
      <c r="F635" s="68"/>
      <c r="G635" s="66"/>
      <c r="H635" s="66"/>
      <c r="I635" s="299" t="str">
        <f t="shared" ca="1" si="9"/>
        <v/>
      </c>
    </row>
    <row r="636" spans="3:9" x14ac:dyDescent="0.25">
      <c r="C636" s="65"/>
      <c r="D636" s="66"/>
      <c r="E636" s="67"/>
      <c r="F636" s="68"/>
      <c r="G636" s="66"/>
      <c r="H636" s="66"/>
      <c r="I636" s="299" t="str">
        <f t="shared" ca="1" si="9"/>
        <v/>
      </c>
    </row>
    <row r="637" spans="3:9" x14ac:dyDescent="0.25">
      <c r="C637" s="65"/>
      <c r="D637" s="66"/>
      <c r="E637" s="67"/>
      <c r="F637" s="68"/>
      <c r="G637" s="66"/>
      <c r="H637" s="66"/>
      <c r="I637" s="299" t="str">
        <f t="shared" ca="1" si="9"/>
        <v/>
      </c>
    </row>
    <row r="638" spans="3:9" x14ac:dyDescent="0.25">
      <c r="C638" s="65"/>
      <c r="D638" s="66"/>
      <c r="E638" s="67"/>
      <c r="F638" s="68"/>
      <c r="G638" s="66"/>
      <c r="H638" s="66"/>
      <c r="I638" s="299" t="str">
        <f t="shared" ca="1" si="9"/>
        <v/>
      </c>
    </row>
    <row r="639" spans="3:9" x14ac:dyDescent="0.25">
      <c r="C639" s="65"/>
      <c r="D639" s="66"/>
      <c r="E639" s="67"/>
      <c r="F639" s="68"/>
      <c r="G639" s="66"/>
      <c r="H639" s="66"/>
      <c r="I639" s="299" t="str">
        <f t="shared" ca="1" si="9"/>
        <v/>
      </c>
    </row>
    <row r="640" spans="3:9" x14ac:dyDescent="0.25">
      <c r="C640" s="65"/>
      <c r="D640" s="66"/>
      <c r="E640" s="67"/>
      <c r="F640" s="68"/>
      <c r="G640" s="66"/>
      <c r="H640" s="66"/>
      <c r="I640" s="299" t="str">
        <f t="shared" ca="1" si="9"/>
        <v/>
      </c>
    </row>
    <row r="641" spans="3:9" x14ac:dyDescent="0.25">
      <c r="C641" s="65"/>
      <c r="D641" s="66"/>
      <c r="E641" s="67"/>
      <c r="F641" s="68"/>
      <c r="G641" s="66"/>
      <c r="H641" s="66"/>
      <c r="I641" s="299" t="str">
        <f t="shared" ca="1" si="9"/>
        <v/>
      </c>
    </row>
    <row r="642" spans="3:9" x14ac:dyDescent="0.25">
      <c r="C642" s="65"/>
      <c r="D642" s="66"/>
      <c r="E642" s="67"/>
      <c r="F642" s="68"/>
      <c r="G642" s="66"/>
      <c r="H642" s="66"/>
      <c r="I642" s="299" t="str">
        <f t="shared" ca="1" si="9"/>
        <v/>
      </c>
    </row>
    <row r="643" spans="3:9" x14ac:dyDescent="0.25">
      <c r="C643" s="65"/>
      <c r="D643" s="66"/>
      <c r="E643" s="67"/>
      <c r="F643" s="68"/>
      <c r="G643" s="66"/>
      <c r="H643" s="66"/>
      <c r="I643" s="299" t="str">
        <f t="shared" ca="1" si="9"/>
        <v/>
      </c>
    </row>
    <row r="644" spans="3:9" x14ac:dyDescent="0.25">
      <c r="C644" s="65"/>
      <c r="D644" s="66"/>
      <c r="E644" s="67"/>
      <c r="F644" s="68"/>
      <c r="G644" s="66"/>
      <c r="H644" s="66"/>
      <c r="I644" s="299" t="str">
        <f t="shared" ca="1" si="9"/>
        <v/>
      </c>
    </row>
    <row r="645" spans="3:9" x14ac:dyDescent="0.25">
      <c r="C645" s="65"/>
      <c r="D645" s="66"/>
      <c r="E645" s="67"/>
      <c r="F645" s="68"/>
      <c r="G645" s="66"/>
      <c r="H645" s="66"/>
      <c r="I645" s="299" t="str">
        <f t="shared" ca="1" si="9"/>
        <v/>
      </c>
    </row>
    <row r="646" spans="3:9" x14ac:dyDescent="0.25">
      <c r="C646" s="65"/>
      <c r="D646" s="66"/>
      <c r="E646" s="67"/>
      <c r="F646" s="68"/>
      <c r="G646" s="66"/>
      <c r="H646" s="66"/>
      <c r="I646" s="299" t="str">
        <f t="shared" ca="1" si="9"/>
        <v/>
      </c>
    </row>
    <row r="647" spans="3:9" x14ac:dyDescent="0.25">
      <c r="C647" s="65"/>
      <c r="D647" s="66"/>
      <c r="E647" s="67"/>
      <c r="F647" s="68"/>
      <c r="G647" s="66"/>
      <c r="H647" s="66"/>
      <c r="I647" s="299" t="str">
        <f t="shared" ca="1" si="9"/>
        <v/>
      </c>
    </row>
    <row r="648" spans="3:9" x14ac:dyDescent="0.25">
      <c r="C648" s="65"/>
      <c r="D648" s="66"/>
      <c r="E648" s="67"/>
      <c r="F648" s="68"/>
      <c r="G648" s="66"/>
      <c r="H648" s="66"/>
      <c r="I648" s="299" t="str">
        <f t="shared" ca="1" si="9"/>
        <v/>
      </c>
    </row>
    <row r="649" spans="3:9" x14ac:dyDescent="0.25">
      <c r="C649" s="65"/>
      <c r="D649" s="66"/>
      <c r="E649" s="67"/>
      <c r="F649" s="68"/>
      <c r="G649" s="66"/>
      <c r="H649" s="66"/>
      <c r="I649" s="299" t="str">
        <f t="shared" ref="I649:I712" ca="1" si="10">IF(H649="","",(IF(H649="Efetivado","",IF(C649="","",IF(C649=TODAY(),"Vence Hoje",IF(C649&lt;TODAY(),"Atrasado",C649-TODAY()&amp;" Dias para Vencer"))))))</f>
        <v/>
      </c>
    </row>
    <row r="650" spans="3:9" x14ac:dyDescent="0.25">
      <c r="C650" s="65"/>
      <c r="D650" s="66"/>
      <c r="E650" s="67"/>
      <c r="F650" s="68"/>
      <c r="G650" s="66"/>
      <c r="H650" s="66"/>
      <c r="I650" s="299" t="str">
        <f t="shared" ca="1" si="10"/>
        <v/>
      </c>
    </row>
    <row r="651" spans="3:9" x14ac:dyDescent="0.25">
      <c r="C651" s="65"/>
      <c r="D651" s="66"/>
      <c r="E651" s="67"/>
      <c r="F651" s="68"/>
      <c r="G651" s="66"/>
      <c r="H651" s="66"/>
      <c r="I651" s="299" t="str">
        <f t="shared" ca="1" si="10"/>
        <v/>
      </c>
    </row>
    <row r="652" spans="3:9" x14ac:dyDescent="0.25">
      <c r="C652" s="65"/>
      <c r="D652" s="66"/>
      <c r="E652" s="67"/>
      <c r="F652" s="68"/>
      <c r="G652" s="66"/>
      <c r="H652" s="66"/>
      <c r="I652" s="299" t="str">
        <f t="shared" ca="1" si="10"/>
        <v/>
      </c>
    </row>
    <row r="653" spans="3:9" x14ac:dyDescent="0.25">
      <c r="C653" s="65"/>
      <c r="D653" s="66"/>
      <c r="E653" s="67"/>
      <c r="F653" s="68"/>
      <c r="G653" s="66"/>
      <c r="H653" s="66"/>
      <c r="I653" s="299" t="str">
        <f t="shared" ca="1" si="10"/>
        <v/>
      </c>
    </row>
    <row r="654" spans="3:9" x14ac:dyDescent="0.25">
      <c r="C654" s="65"/>
      <c r="D654" s="66"/>
      <c r="E654" s="67"/>
      <c r="F654" s="68"/>
      <c r="G654" s="66"/>
      <c r="H654" s="66"/>
      <c r="I654" s="299" t="str">
        <f t="shared" ca="1" si="10"/>
        <v/>
      </c>
    </row>
    <row r="655" spans="3:9" x14ac:dyDescent="0.25">
      <c r="C655" s="65"/>
      <c r="D655" s="66"/>
      <c r="E655" s="67"/>
      <c r="F655" s="68"/>
      <c r="G655" s="66"/>
      <c r="H655" s="66"/>
      <c r="I655" s="299" t="str">
        <f t="shared" ca="1" si="10"/>
        <v/>
      </c>
    </row>
    <row r="656" spans="3:9" x14ac:dyDescent="0.25">
      <c r="C656" s="65"/>
      <c r="D656" s="66"/>
      <c r="E656" s="67"/>
      <c r="F656" s="68"/>
      <c r="G656" s="66"/>
      <c r="H656" s="66"/>
      <c r="I656" s="299" t="str">
        <f t="shared" ca="1" si="10"/>
        <v/>
      </c>
    </row>
    <row r="657" spans="3:9" x14ac:dyDescent="0.25">
      <c r="C657" s="65"/>
      <c r="D657" s="66"/>
      <c r="E657" s="67"/>
      <c r="F657" s="68"/>
      <c r="G657" s="66"/>
      <c r="H657" s="66"/>
      <c r="I657" s="299" t="str">
        <f t="shared" ca="1" si="10"/>
        <v/>
      </c>
    </row>
    <row r="658" spans="3:9" x14ac:dyDescent="0.25">
      <c r="C658" s="65"/>
      <c r="D658" s="66"/>
      <c r="E658" s="67"/>
      <c r="F658" s="68"/>
      <c r="G658" s="66"/>
      <c r="H658" s="66"/>
      <c r="I658" s="299" t="str">
        <f t="shared" ca="1" si="10"/>
        <v/>
      </c>
    </row>
    <row r="659" spans="3:9" x14ac:dyDescent="0.25">
      <c r="C659" s="65"/>
      <c r="D659" s="66"/>
      <c r="E659" s="67"/>
      <c r="F659" s="68"/>
      <c r="G659" s="66"/>
      <c r="H659" s="66"/>
      <c r="I659" s="299" t="str">
        <f t="shared" ca="1" si="10"/>
        <v/>
      </c>
    </row>
    <row r="660" spans="3:9" x14ac:dyDescent="0.25">
      <c r="C660" s="65"/>
      <c r="D660" s="66"/>
      <c r="E660" s="67"/>
      <c r="F660" s="68"/>
      <c r="G660" s="66"/>
      <c r="H660" s="66"/>
      <c r="I660" s="299" t="str">
        <f t="shared" ca="1" si="10"/>
        <v/>
      </c>
    </row>
    <row r="661" spans="3:9" x14ac:dyDescent="0.25">
      <c r="C661" s="65"/>
      <c r="D661" s="66"/>
      <c r="E661" s="67"/>
      <c r="F661" s="68"/>
      <c r="G661" s="66"/>
      <c r="H661" s="66"/>
      <c r="I661" s="299" t="str">
        <f t="shared" ca="1" si="10"/>
        <v/>
      </c>
    </row>
    <row r="662" spans="3:9" x14ac:dyDescent="0.25">
      <c r="C662" s="65"/>
      <c r="D662" s="66"/>
      <c r="E662" s="67"/>
      <c r="F662" s="68"/>
      <c r="G662" s="66"/>
      <c r="H662" s="66"/>
      <c r="I662" s="299" t="str">
        <f t="shared" ca="1" si="10"/>
        <v/>
      </c>
    </row>
    <row r="663" spans="3:9" x14ac:dyDescent="0.25">
      <c r="C663" s="65"/>
      <c r="D663" s="66"/>
      <c r="E663" s="67"/>
      <c r="F663" s="68"/>
      <c r="G663" s="66"/>
      <c r="H663" s="66"/>
      <c r="I663" s="299" t="str">
        <f t="shared" ca="1" si="10"/>
        <v/>
      </c>
    </row>
    <row r="664" spans="3:9" x14ac:dyDescent="0.25">
      <c r="C664" s="65"/>
      <c r="D664" s="66"/>
      <c r="E664" s="67"/>
      <c r="F664" s="68"/>
      <c r="G664" s="66"/>
      <c r="H664" s="66"/>
      <c r="I664" s="299" t="str">
        <f t="shared" ca="1" si="10"/>
        <v/>
      </c>
    </row>
    <row r="665" spans="3:9" x14ac:dyDescent="0.25">
      <c r="C665" s="65"/>
      <c r="D665" s="66"/>
      <c r="E665" s="67"/>
      <c r="F665" s="68"/>
      <c r="G665" s="66"/>
      <c r="H665" s="66"/>
      <c r="I665" s="299" t="str">
        <f t="shared" ca="1" si="10"/>
        <v/>
      </c>
    </row>
    <row r="666" spans="3:9" x14ac:dyDescent="0.25">
      <c r="C666" s="65"/>
      <c r="D666" s="66"/>
      <c r="E666" s="67"/>
      <c r="F666" s="68"/>
      <c r="G666" s="66"/>
      <c r="H666" s="66"/>
      <c r="I666" s="299" t="str">
        <f t="shared" ca="1" si="10"/>
        <v/>
      </c>
    </row>
    <row r="667" spans="3:9" x14ac:dyDescent="0.25">
      <c r="C667" s="65"/>
      <c r="D667" s="66"/>
      <c r="E667" s="67"/>
      <c r="F667" s="68"/>
      <c r="G667" s="66"/>
      <c r="H667" s="66"/>
      <c r="I667" s="299" t="str">
        <f t="shared" ca="1" si="10"/>
        <v/>
      </c>
    </row>
    <row r="668" spans="3:9" x14ac:dyDescent="0.25">
      <c r="C668" s="65"/>
      <c r="D668" s="66"/>
      <c r="E668" s="67"/>
      <c r="F668" s="68"/>
      <c r="G668" s="66"/>
      <c r="H668" s="66"/>
      <c r="I668" s="299" t="str">
        <f t="shared" ca="1" si="10"/>
        <v/>
      </c>
    </row>
    <row r="669" spans="3:9" x14ac:dyDescent="0.25">
      <c r="C669" s="65"/>
      <c r="D669" s="66"/>
      <c r="E669" s="67"/>
      <c r="F669" s="68"/>
      <c r="G669" s="66"/>
      <c r="H669" s="66"/>
      <c r="I669" s="299" t="str">
        <f t="shared" ca="1" si="10"/>
        <v/>
      </c>
    </row>
    <row r="670" spans="3:9" x14ac:dyDescent="0.25">
      <c r="C670" s="65"/>
      <c r="D670" s="66"/>
      <c r="E670" s="67"/>
      <c r="F670" s="68"/>
      <c r="G670" s="66"/>
      <c r="H670" s="66"/>
      <c r="I670" s="299" t="str">
        <f t="shared" ca="1" si="10"/>
        <v/>
      </c>
    </row>
    <row r="671" spans="3:9" x14ac:dyDescent="0.25">
      <c r="C671" s="65"/>
      <c r="D671" s="66"/>
      <c r="E671" s="67"/>
      <c r="F671" s="68"/>
      <c r="G671" s="66"/>
      <c r="H671" s="66"/>
      <c r="I671" s="299" t="str">
        <f t="shared" ca="1" si="10"/>
        <v/>
      </c>
    </row>
    <row r="672" spans="3:9" x14ac:dyDescent="0.25">
      <c r="C672" s="65"/>
      <c r="D672" s="66"/>
      <c r="E672" s="67"/>
      <c r="F672" s="68"/>
      <c r="G672" s="66"/>
      <c r="H672" s="66"/>
      <c r="I672" s="299" t="str">
        <f t="shared" ca="1" si="10"/>
        <v/>
      </c>
    </row>
    <row r="673" spans="3:9" x14ac:dyDescent="0.25">
      <c r="C673" s="65"/>
      <c r="D673" s="66"/>
      <c r="E673" s="67"/>
      <c r="F673" s="68"/>
      <c r="G673" s="66"/>
      <c r="H673" s="66"/>
      <c r="I673" s="299" t="str">
        <f t="shared" ca="1" si="10"/>
        <v/>
      </c>
    </row>
    <row r="674" spans="3:9" x14ac:dyDescent="0.25">
      <c r="C674" s="65"/>
      <c r="D674" s="66"/>
      <c r="E674" s="67"/>
      <c r="F674" s="68"/>
      <c r="G674" s="66"/>
      <c r="H674" s="66"/>
      <c r="I674" s="299" t="str">
        <f t="shared" ca="1" si="10"/>
        <v/>
      </c>
    </row>
    <row r="675" spans="3:9" x14ac:dyDescent="0.25">
      <c r="C675" s="65"/>
      <c r="D675" s="66"/>
      <c r="E675" s="67"/>
      <c r="F675" s="68"/>
      <c r="G675" s="66"/>
      <c r="H675" s="66"/>
      <c r="I675" s="299" t="str">
        <f t="shared" ca="1" si="10"/>
        <v/>
      </c>
    </row>
    <row r="676" spans="3:9" x14ac:dyDescent="0.25">
      <c r="C676" s="65"/>
      <c r="D676" s="66"/>
      <c r="E676" s="67"/>
      <c r="F676" s="68"/>
      <c r="G676" s="66"/>
      <c r="H676" s="66"/>
      <c r="I676" s="299" t="str">
        <f t="shared" ca="1" si="10"/>
        <v/>
      </c>
    </row>
    <row r="677" spans="3:9" x14ac:dyDescent="0.25">
      <c r="C677" s="65"/>
      <c r="D677" s="66"/>
      <c r="E677" s="67"/>
      <c r="F677" s="68"/>
      <c r="G677" s="66"/>
      <c r="H677" s="66"/>
      <c r="I677" s="299" t="str">
        <f t="shared" ca="1" si="10"/>
        <v/>
      </c>
    </row>
    <row r="678" spans="3:9" x14ac:dyDescent="0.25">
      <c r="C678" s="65"/>
      <c r="D678" s="66"/>
      <c r="E678" s="67"/>
      <c r="F678" s="68"/>
      <c r="G678" s="66"/>
      <c r="H678" s="66"/>
      <c r="I678" s="299" t="str">
        <f t="shared" ca="1" si="10"/>
        <v/>
      </c>
    </row>
    <row r="679" spans="3:9" x14ac:dyDescent="0.25">
      <c r="C679" s="65"/>
      <c r="D679" s="66"/>
      <c r="E679" s="67"/>
      <c r="F679" s="68"/>
      <c r="G679" s="66"/>
      <c r="H679" s="66"/>
      <c r="I679" s="299" t="str">
        <f t="shared" ca="1" si="10"/>
        <v/>
      </c>
    </row>
    <row r="680" spans="3:9" x14ac:dyDescent="0.25">
      <c r="C680" s="65"/>
      <c r="D680" s="66"/>
      <c r="E680" s="67"/>
      <c r="F680" s="68"/>
      <c r="G680" s="66"/>
      <c r="H680" s="66"/>
      <c r="I680" s="299" t="str">
        <f t="shared" ca="1" si="10"/>
        <v/>
      </c>
    </row>
    <row r="681" spans="3:9" x14ac:dyDescent="0.25">
      <c r="C681" s="65"/>
      <c r="D681" s="66"/>
      <c r="E681" s="67"/>
      <c r="F681" s="68"/>
      <c r="G681" s="66"/>
      <c r="H681" s="66"/>
      <c r="I681" s="299" t="str">
        <f t="shared" ca="1" si="10"/>
        <v/>
      </c>
    </row>
    <row r="682" spans="3:9" x14ac:dyDescent="0.25">
      <c r="C682" s="65"/>
      <c r="D682" s="66"/>
      <c r="E682" s="67"/>
      <c r="F682" s="68"/>
      <c r="G682" s="66"/>
      <c r="H682" s="66"/>
      <c r="I682" s="299" t="str">
        <f t="shared" ca="1" si="10"/>
        <v/>
      </c>
    </row>
    <row r="683" spans="3:9" x14ac:dyDescent="0.25">
      <c r="C683" s="65"/>
      <c r="D683" s="66"/>
      <c r="E683" s="67"/>
      <c r="F683" s="68"/>
      <c r="G683" s="66"/>
      <c r="H683" s="66"/>
      <c r="I683" s="299" t="str">
        <f t="shared" ca="1" si="10"/>
        <v/>
      </c>
    </row>
    <row r="684" spans="3:9" x14ac:dyDescent="0.25">
      <c r="C684" s="65"/>
      <c r="D684" s="66"/>
      <c r="E684" s="67"/>
      <c r="F684" s="68"/>
      <c r="G684" s="66"/>
      <c r="H684" s="66"/>
      <c r="I684" s="299" t="str">
        <f t="shared" ca="1" si="10"/>
        <v/>
      </c>
    </row>
    <row r="685" spans="3:9" x14ac:dyDescent="0.25">
      <c r="C685" s="65"/>
      <c r="D685" s="66"/>
      <c r="E685" s="67"/>
      <c r="F685" s="68"/>
      <c r="G685" s="66"/>
      <c r="H685" s="66"/>
      <c r="I685" s="299" t="str">
        <f t="shared" ca="1" si="10"/>
        <v/>
      </c>
    </row>
    <row r="686" spans="3:9" x14ac:dyDescent="0.25">
      <c r="C686" s="65"/>
      <c r="D686" s="66"/>
      <c r="E686" s="67"/>
      <c r="F686" s="68"/>
      <c r="G686" s="66"/>
      <c r="H686" s="66"/>
      <c r="I686" s="299" t="str">
        <f t="shared" ca="1" si="10"/>
        <v/>
      </c>
    </row>
    <row r="687" spans="3:9" x14ac:dyDescent="0.25">
      <c r="C687" s="65"/>
      <c r="D687" s="66"/>
      <c r="E687" s="67"/>
      <c r="F687" s="68"/>
      <c r="G687" s="66"/>
      <c r="H687" s="66"/>
      <c r="I687" s="299" t="str">
        <f t="shared" ca="1" si="10"/>
        <v/>
      </c>
    </row>
    <row r="688" spans="3:9" x14ac:dyDescent="0.25">
      <c r="C688" s="65"/>
      <c r="D688" s="66"/>
      <c r="E688" s="67"/>
      <c r="F688" s="68"/>
      <c r="G688" s="66"/>
      <c r="H688" s="66"/>
      <c r="I688" s="299" t="str">
        <f t="shared" ca="1" si="10"/>
        <v/>
      </c>
    </row>
    <row r="689" spans="3:9" x14ac:dyDescent="0.25">
      <c r="C689" s="65"/>
      <c r="D689" s="66"/>
      <c r="E689" s="67"/>
      <c r="F689" s="68"/>
      <c r="G689" s="66"/>
      <c r="H689" s="66"/>
      <c r="I689" s="299" t="str">
        <f t="shared" ca="1" si="10"/>
        <v/>
      </c>
    </row>
    <row r="690" spans="3:9" x14ac:dyDescent="0.25">
      <c r="C690" s="65"/>
      <c r="D690" s="66"/>
      <c r="E690" s="67"/>
      <c r="F690" s="68"/>
      <c r="G690" s="66"/>
      <c r="H690" s="66"/>
      <c r="I690" s="299" t="str">
        <f t="shared" ca="1" si="10"/>
        <v/>
      </c>
    </row>
    <row r="691" spans="3:9" x14ac:dyDescent="0.25">
      <c r="C691" s="65"/>
      <c r="D691" s="66"/>
      <c r="E691" s="67"/>
      <c r="F691" s="68"/>
      <c r="G691" s="66"/>
      <c r="H691" s="66"/>
      <c r="I691" s="299" t="str">
        <f t="shared" ca="1" si="10"/>
        <v/>
      </c>
    </row>
    <row r="692" spans="3:9" x14ac:dyDescent="0.25">
      <c r="C692" s="65"/>
      <c r="D692" s="66"/>
      <c r="E692" s="67"/>
      <c r="F692" s="68"/>
      <c r="G692" s="66"/>
      <c r="H692" s="66"/>
      <c r="I692" s="299" t="str">
        <f t="shared" ca="1" si="10"/>
        <v/>
      </c>
    </row>
    <row r="693" spans="3:9" x14ac:dyDescent="0.25">
      <c r="C693" s="65"/>
      <c r="D693" s="66"/>
      <c r="E693" s="67"/>
      <c r="F693" s="68"/>
      <c r="G693" s="66"/>
      <c r="H693" s="66"/>
      <c r="I693" s="299" t="str">
        <f t="shared" ca="1" si="10"/>
        <v/>
      </c>
    </row>
    <row r="694" spans="3:9" x14ac:dyDescent="0.25">
      <c r="C694" s="65"/>
      <c r="D694" s="66"/>
      <c r="E694" s="67"/>
      <c r="F694" s="68"/>
      <c r="G694" s="66"/>
      <c r="H694" s="66"/>
      <c r="I694" s="299" t="str">
        <f t="shared" ca="1" si="10"/>
        <v/>
      </c>
    </row>
    <row r="695" spans="3:9" x14ac:dyDescent="0.25">
      <c r="C695" s="65"/>
      <c r="D695" s="66"/>
      <c r="E695" s="67"/>
      <c r="F695" s="68"/>
      <c r="G695" s="66"/>
      <c r="H695" s="66"/>
      <c r="I695" s="299" t="str">
        <f t="shared" ca="1" si="10"/>
        <v/>
      </c>
    </row>
    <row r="696" spans="3:9" x14ac:dyDescent="0.25">
      <c r="C696" s="65"/>
      <c r="D696" s="66"/>
      <c r="E696" s="67"/>
      <c r="F696" s="68"/>
      <c r="G696" s="66"/>
      <c r="H696" s="66"/>
      <c r="I696" s="299" t="str">
        <f t="shared" ca="1" si="10"/>
        <v/>
      </c>
    </row>
    <row r="697" spans="3:9" x14ac:dyDescent="0.25">
      <c r="C697" s="65"/>
      <c r="D697" s="66"/>
      <c r="E697" s="67"/>
      <c r="F697" s="68"/>
      <c r="G697" s="66"/>
      <c r="H697" s="66"/>
      <c r="I697" s="299" t="str">
        <f t="shared" ca="1" si="10"/>
        <v/>
      </c>
    </row>
    <row r="698" spans="3:9" x14ac:dyDescent="0.25">
      <c r="C698" s="65"/>
      <c r="D698" s="66"/>
      <c r="E698" s="67"/>
      <c r="F698" s="68"/>
      <c r="G698" s="66"/>
      <c r="H698" s="66"/>
      <c r="I698" s="299" t="str">
        <f t="shared" ca="1" si="10"/>
        <v/>
      </c>
    </row>
    <row r="699" spans="3:9" x14ac:dyDescent="0.25">
      <c r="C699" s="65"/>
      <c r="D699" s="66"/>
      <c r="E699" s="67"/>
      <c r="F699" s="68"/>
      <c r="G699" s="66"/>
      <c r="H699" s="66"/>
      <c r="I699" s="299" t="str">
        <f t="shared" ca="1" si="10"/>
        <v/>
      </c>
    </row>
    <row r="700" spans="3:9" x14ac:dyDescent="0.25">
      <c r="C700" s="65"/>
      <c r="D700" s="66"/>
      <c r="E700" s="67"/>
      <c r="F700" s="68"/>
      <c r="G700" s="66"/>
      <c r="H700" s="66"/>
      <c r="I700" s="299" t="str">
        <f t="shared" ca="1" si="10"/>
        <v/>
      </c>
    </row>
    <row r="701" spans="3:9" x14ac:dyDescent="0.25">
      <c r="C701" s="65"/>
      <c r="D701" s="66"/>
      <c r="E701" s="67"/>
      <c r="F701" s="68"/>
      <c r="G701" s="66"/>
      <c r="H701" s="66"/>
      <c r="I701" s="299" t="str">
        <f t="shared" ca="1" si="10"/>
        <v/>
      </c>
    </row>
    <row r="702" spans="3:9" x14ac:dyDescent="0.25">
      <c r="C702" s="65"/>
      <c r="D702" s="66"/>
      <c r="E702" s="67"/>
      <c r="F702" s="68"/>
      <c r="G702" s="66"/>
      <c r="H702" s="66"/>
      <c r="I702" s="299" t="str">
        <f t="shared" ca="1" si="10"/>
        <v/>
      </c>
    </row>
    <row r="703" spans="3:9" x14ac:dyDescent="0.25">
      <c r="C703" s="65"/>
      <c r="D703" s="66"/>
      <c r="E703" s="67"/>
      <c r="F703" s="68"/>
      <c r="G703" s="66"/>
      <c r="H703" s="66"/>
      <c r="I703" s="299" t="str">
        <f t="shared" ca="1" si="10"/>
        <v/>
      </c>
    </row>
    <row r="704" spans="3:9" x14ac:dyDescent="0.25">
      <c r="C704" s="65"/>
      <c r="D704" s="66"/>
      <c r="E704" s="67"/>
      <c r="F704" s="68"/>
      <c r="G704" s="66"/>
      <c r="H704" s="66"/>
      <c r="I704" s="299" t="str">
        <f t="shared" ca="1" si="10"/>
        <v/>
      </c>
    </row>
    <row r="705" spans="3:9" x14ac:dyDescent="0.25">
      <c r="C705" s="65"/>
      <c r="D705" s="66"/>
      <c r="E705" s="67"/>
      <c r="F705" s="68"/>
      <c r="G705" s="66"/>
      <c r="H705" s="66"/>
      <c r="I705" s="299" t="str">
        <f t="shared" ca="1" si="10"/>
        <v/>
      </c>
    </row>
    <row r="706" spans="3:9" x14ac:dyDescent="0.25">
      <c r="C706" s="65"/>
      <c r="D706" s="66"/>
      <c r="E706" s="67"/>
      <c r="F706" s="68"/>
      <c r="G706" s="66"/>
      <c r="H706" s="66"/>
      <c r="I706" s="299" t="str">
        <f t="shared" ca="1" si="10"/>
        <v/>
      </c>
    </row>
    <row r="707" spans="3:9" x14ac:dyDescent="0.25">
      <c r="C707" s="65"/>
      <c r="D707" s="66"/>
      <c r="E707" s="67"/>
      <c r="F707" s="68"/>
      <c r="G707" s="66"/>
      <c r="H707" s="66"/>
      <c r="I707" s="299" t="str">
        <f t="shared" ca="1" si="10"/>
        <v/>
      </c>
    </row>
    <row r="708" spans="3:9" x14ac:dyDescent="0.25">
      <c r="C708" s="65"/>
      <c r="D708" s="66"/>
      <c r="E708" s="67"/>
      <c r="F708" s="68"/>
      <c r="G708" s="66"/>
      <c r="H708" s="66"/>
      <c r="I708" s="299" t="str">
        <f t="shared" ca="1" si="10"/>
        <v/>
      </c>
    </row>
    <row r="709" spans="3:9" x14ac:dyDescent="0.25">
      <c r="C709" s="65"/>
      <c r="D709" s="66"/>
      <c r="E709" s="67"/>
      <c r="F709" s="68"/>
      <c r="G709" s="66"/>
      <c r="H709" s="66"/>
      <c r="I709" s="299" t="str">
        <f t="shared" ca="1" si="10"/>
        <v/>
      </c>
    </row>
    <row r="710" spans="3:9" x14ac:dyDescent="0.25">
      <c r="C710" s="65"/>
      <c r="D710" s="66"/>
      <c r="E710" s="67"/>
      <c r="F710" s="68"/>
      <c r="G710" s="66"/>
      <c r="H710" s="66"/>
      <c r="I710" s="299" t="str">
        <f t="shared" ca="1" si="10"/>
        <v/>
      </c>
    </row>
    <row r="711" spans="3:9" x14ac:dyDescent="0.25">
      <c r="C711" s="65"/>
      <c r="D711" s="66"/>
      <c r="E711" s="67"/>
      <c r="F711" s="68"/>
      <c r="G711" s="66"/>
      <c r="H711" s="66"/>
      <c r="I711" s="299" t="str">
        <f t="shared" ca="1" si="10"/>
        <v/>
      </c>
    </row>
    <row r="712" spans="3:9" x14ac:dyDescent="0.25">
      <c r="C712" s="65"/>
      <c r="D712" s="66"/>
      <c r="E712" s="67"/>
      <c r="F712" s="68"/>
      <c r="G712" s="66"/>
      <c r="H712" s="66"/>
      <c r="I712" s="299" t="str">
        <f t="shared" ca="1" si="10"/>
        <v/>
      </c>
    </row>
    <row r="713" spans="3:9" x14ac:dyDescent="0.25">
      <c r="C713" s="65"/>
      <c r="D713" s="66"/>
      <c r="E713" s="67"/>
      <c r="F713" s="68"/>
      <c r="G713" s="66"/>
      <c r="H713" s="66"/>
      <c r="I713" s="299" t="str">
        <f t="shared" ref="I713:I776" ca="1" si="11">IF(H713="","",(IF(H713="Efetivado","",IF(C713="","",IF(C713=TODAY(),"Vence Hoje",IF(C713&lt;TODAY(),"Atrasado",C713-TODAY()&amp;" Dias para Vencer"))))))</f>
        <v/>
      </c>
    </row>
    <row r="714" spans="3:9" x14ac:dyDescent="0.25">
      <c r="C714" s="65"/>
      <c r="D714" s="66"/>
      <c r="E714" s="67"/>
      <c r="F714" s="68"/>
      <c r="G714" s="66"/>
      <c r="H714" s="66"/>
      <c r="I714" s="299" t="str">
        <f t="shared" ca="1" si="11"/>
        <v/>
      </c>
    </row>
    <row r="715" spans="3:9" x14ac:dyDescent="0.25">
      <c r="C715" s="65"/>
      <c r="D715" s="66"/>
      <c r="E715" s="67"/>
      <c r="F715" s="68"/>
      <c r="G715" s="66"/>
      <c r="H715" s="66"/>
      <c r="I715" s="299" t="str">
        <f t="shared" ca="1" si="11"/>
        <v/>
      </c>
    </row>
    <row r="716" spans="3:9" x14ac:dyDescent="0.25">
      <c r="C716" s="65"/>
      <c r="D716" s="66"/>
      <c r="E716" s="67"/>
      <c r="F716" s="68"/>
      <c r="G716" s="66"/>
      <c r="H716" s="66"/>
      <c r="I716" s="299" t="str">
        <f t="shared" ca="1" si="11"/>
        <v/>
      </c>
    </row>
    <row r="717" spans="3:9" x14ac:dyDescent="0.25">
      <c r="C717" s="65"/>
      <c r="D717" s="66"/>
      <c r="E717" s="67"/>
      <c r="F717" s="68"/>
      <c r="G717" s="66"/>
      <c r="H717" s="66"/>
      <c r="I717" s="299" t="str">
        <f t="shared" ca="1" si="11"/>
        <v/>
      </c>
    </row>
    <row r="718" spans="3:9" x14ac:dyDescent="0.25">
      <c r="C718" s="65"/>
      <c r="D718" s="66"/>
      <c r="E718" s="67"/>
      <c r="F718" s="68"/>
      <c r="G718" s="66"/>
      <c r="H718" s="66"/>
      <c r="I718" s="299" t="str">
        <f t="shared" ca="1" si="11"/>
        <v/>
      </c>
    </row>
    <row r="719" spans="3:9" x14ac:dyDescent="0.25">
      <c r="C719" s="65"/>
      <c r="D719" s="66"/>
      <c r="E719" s="67"/>
      <c r="F719" s="68"/>
      <c r="G719" s="66"/>
      <c r="H719" s="66"/>
      <c r="I719" s="299" t="str">
        <f t="shared" ca="1" si="11"/>
        <v/>
      </c>
    </row>
    <row r="720" spans="3:9" x14ac:dyDescent="0.25">
      <c r="C720" s="65"/>
      <c r="D720" s="66"/>
      <c r="E720" s="67"/>
      <c r="F720" s="68"/>
      <c r="G720" s="66"/>
      <c r="H720" s="66"/>
      <c r="I720" s="299" t="str">
        <f t="shared" ca="1" si="11"/>
        <v/>
      </c>
    </row>
    <row r="721" spans="3:9" x14ac:dyDescent="0.25">
      <c r="C721" s="65"/>
      <c r="D721" s="66"/>
      <c r="E721" s="67"/>
      <c r="F721" s="68"/>
      <c r="G721" s="66"/>
      <c r="H721" s="66"/>
      <c r="I721" s="299" t="str">
        <f t="shared" ca="1" si="11"/>
        <v/>
      </c>
    </row>
    <row r="722" spans="3:9" x14ac:dyDescent="0.25">
      <c r="C722" s="65"/>
      <c r="D722" s="66"/>
      <c r="E722" s="67"/>
      <c r="F722" s="68"/>
      <c r="G722" s="66"/>
      <c r="H722" s="66"/>
      <c r="I722" s="299" t="str">
        <f t="shared" ca="1" si="11"/>
        <v/>
      </c>
    </row>
    <row r="723" spans="3:9" x14ac:dyDescent="0.25">
      <c r="C723" s="65"/>
      <c r="D723" s="66"/>
      <c r="E723" s="67"/>
      <c r="F723" s="68"/>
      <c r="G723" s="66"/>
      <c r="H723" s="66"/>
      <c r="I723" s="299" t="str">
        <f t="shared" ca="1" si="11"/>
        <v/>
      </c>
    </row>
    <row r="724" spans="3:9" x14ac:dyDescent="0.25">
      <c r="C724" s="65"/>
      <c r="D724" s="66"/>
      <c r="E724" s="67"/>
      <c r="F724" s="68"/>
      <c r="G724" s="66"/>
      <c r="H724" s="66"/>
      <c r="I724" s="299" t="str">
        <f t="shared" ca="1" si="11"/>
        <v/>
      </c>
    </row>
    <row r="725" spans="3:9" x14ac:dyDescent="0.25">
      <c r="C725" s="65"/>
      <c r="D725" s="66"/>
      <c r="E725" s="67"/>
      <c r="F725" s="68"/>
      <c r="G725" s="66"/>
      <c r="H725" s="66"/>
      <c r="I725" s="299" t="str">
        <f t="shared" ca="1" si="11"/>
        <v/>
      </c>
    </row>
    <row r="726" spans="3:9" x14ac:dyDescent="0.25">
      <c r="C726" s="65"/>
      <c r="D726" s="66"/>
      <c r="E726" s="67"/>
      <c r="F726" s="68"/>
      <c r="G726" s="66"/>
      <c r="H726" s="66"/>
      <c r="I726" s="299" t="str">
        <f t="shared" ca="1" si="11"/>
        <v/>
      </c>
    </row>
    <row r="727" spans="3:9" x14ac:dyDescent="0.25">
      <c r="C727" s="65"/>
      <c r="D727" s="66"/>
      <c r="E727" s="67"/>
      <c r="F727" s="68"/>
      <c r="G727" s="66"/>
      <c r="H727" s="66"/>
      <c r="I727" s="299" t="str">
        <f t="shared" ca="1" si="11"/>
        <v/>
      </c>
    </row>
    <row r="728" spans="3:9" x14ac:dyDescent="0.25">
      <c r="C728" s="65"/>
      <c r="D728" s="66"/>
      <c r="E728" s="67"/>
      <c r="F728" s="68"/>
      <c r="G728" s="66"/>
      <c r="H728" s="66"/>
      <c r="I728" s="299" t="str">
        <f t="shared" ca="1" si="11"/>
        <v/>
      </c>
    </row>
    <row r="729" spans="3:9" x14ac:dyDescent="0.25">
      <c r="C729" s="65"/>
      <c r="D729" s="66"/>
      <c r="E729" s="67"/>
      <c r="F729" s="68"/>
      <c r="G729" s="66"/>
      <c r="H729" s="66"/>
      <c r="I729" s="299" t="str">
        <f t="shared" ca="1" si="11"/>
        <v/>
      </c>
    </row>
    <row r="730" spans="3:9" x14ac:dyDescent="0.25">
      <c r="C730" s="65"/>
      <c r="D730" s="66"/>
      <c r="E730" s="67"/>
      <c r="F730" s="68"/>
      <c r="G730" s="66"/>
      <c r="H730" s="66"/>
      <c r="I730" s="299" t="str">
        <f t="shared" ca="1" si="11"/>
        <v/>
      </c>
    </row>
    <row r="731" spans="3:9" x14ac:dyDescent="0.25">
      <c r="C731" s="65"/>
      <c r="D731" s="66"/>
      <c r="E731" s="67"/>
      <c r="F731" s="68"/>
      <c r="G731" s="66"/>
      <c r="H731" s="66"/>
      <c r="I731" s="299" t="str">
        <f t="shared" ca="1" si="11"/>
        <v/>
      </c>
    </row>
    <row r="732" spans="3:9" x14ac:dyDescent="0.25">
      <c r="C732" s="65"/>
      <c r="D732" s="66"/>
      <c r="E732" s="67"/>
      <c r="F732" s="68"/>
      <c r="G732" s="66"/>
      <c r="H732" s="66"/>
      <c r="I732" s="299" t="str">
        <f t="shared" ca="1" si="11"/>
        <v/>
      </c>
    </row>
    <row r="733" spans="3:9" x14ac:dyDescent="0.25">
      <c r="C733" s="65"/>
      <c r="D733" s="66"/>
      <c r="E733" s="67"/>
      <c r="F733" s="68"/>
      <c r="G733" s="66"/>
      <c r="H733" s="66"/>
      <c r="I733" s="299" t="str">
        <f t="shared" ca="1" si="11"/>
        <v/>
      </c>
    </row>
    <row r="734" spans="3:9" x14ac:dyDescent="0.25">
      <c r="C734" s="65"/>
      <c r="D734" s="66"/>
      <c r="E734" s="67"/>
      <c r="F734" s="68"/>
      <c r="G734" s="66"/>
      <c r="H734" s="66"/>
      <c r="I734" s="299" t="str">
        <f t="shared" ca="1" si="11"/>
        <v/>
      </c>
    </row>
    <row r="735" spans="3:9" x14ac:dyDescent="0.25">
      <c r="C735" s="65"/>
      <c r="D735" s="66"/>
      <c r="E735" s="67"/>
      <c r="F735" s="68"/>
      <c r="G735" s="66"/>
      <c r="H735" s="66"/>
      <c r="I735" s="299" t="str">
        <f t="shared" ca="1" si="11"/>
        <v/>
      </c>
    </row>
    <row r="736" spans="3:9" x14ac:dyDescent="0.25">
      <c r="C736" s="65"/>
      <c r="D736" s="66"/>
      <c r="E736" s="67"/>
      <c r="F736" s="68"/>
      <c r="G736" s="66"/>
      <c r="H736" s="66"/>
      <c r="I736" s="299" t="str">
        <f t="shared" ca="1" si="11"/>
        <v/>
      </c>
    </row>
    <row r="737" spans="3:9" x14ac:dyDescent="0.25">
      <c r="C737" s="65"/>
      <c r="D737" s="66"/>
      <c r="E737" s="67"/>
      <c r="F737" s="68"/>
      <c r="G737" s="66"/>
      <c r="H737" s="66"/>
      <c r="I737" s="299" t="str">
        <f t="shared" ca="1" si="11"/>
        <v/>
      </c>
    </row>
    <row r="738" spans="3:9" x14ac:dyDescent="0.25">
      <c r="C738" s="65"/>
      <c r="D738" s="66"/>
      <c r="E738" s="67"/>
      <c r="F738" s="68"/>
      <c r="G738" s="66"/>
      <c r="H738" s="66"/>
      <c r="I738" s="299" t="str">
        <f t="shared" ca="1" si="11"/>
        <v/>
      </c>
    </row>
    <row r="739" spans="3:9" x14ac:dyDescent="0.25">
      <c r="C739" s="65"/>
      <c r="D739" s="66"/>
      <c r="E739" s="67"/>
      <c r="F739" s="68"/>
      <c r="G739" s="66"/>
      <c r="H739" s="66"/>
      <c r="I739" s="299" t="str">
        <f t="shared" ca="1" si="11"/>
        <v/>
      </c>
    </row>
    <row r="740" spans="3:9" x14ac:dyDescent="0.25">
      <c r="C740" s="65"/>
      <c r="D740" s="66"/>
      <c r="E740" s="67"/>
      <c r="F740" s="68"/>
      <c r="G740" s="66"/>
      <c r="H740" s="66"/>
      <c r="I740" s="299" t="str">
        <f t="shared" ca="1" si="11"/>
        <v/>
      </c>
    </row>
    <row r="741" spans="3:9" x14ac:dyDescent="0.25">
      <c r="C741" s="65"/>
      <c r="D741" s="66"/>
      <c r="E741" s="67"/>
      <c r="F741" s="68"/>
      <c r="G741" s="66"/>
      <c r="H741" s="66"/>
      <c r="I741" s="299" t="str">
        <f t="shared" ca="1" si="11"/>
        <v/>
      </c>
    </row>
    <row r="742" spans="3:9" x14ac:dyDescent="0.25">
      <c r="C742" s="65"/>
      <c r="D742" s="66"/>
      <c r="E742" s="67"/>
      <c r="F742" s="68"/>
      <c r="G742" s="66"/>
      <c r="H742" s="66"/>
      <c r="I742" s="299" t="str">
        <f t="shared" ca="1" si="11"/>
        <v/>
      </c>
    </row>
    <row r="743" spans="3:9" x14ac:dyDescent="0.25">
      <c r="C743" s="65"/>
      <c r="D743" s="66"/>
      <c r="E743" s="67"/>
      <c r="F743" s="68"/>
      <c r="G743" s="66"/>
      <c r="H743" s="66"/>
      <c r="I743" s="299" t="str">
        <f t="shared" ca="1" si="11"/>
        <v/>
      </c>
    </row>
    <row r="744" spans="3:9" x14ac:dyDescent="0.25">
      <c r="C744" s="65"/>
      <c r="D744" s="66"/>
      <c r="E744" s="67"/>
      <c r="F744" s="68"/>
      <c r="G744" s="66"/>
      <c r="H744" s="66"/>
      <c r="I744" s="299" t="str">
        <f t="shared" ca="1" si="11"/>
        <v/>
      </c>
    </row>
    <row r="745" spans="3:9" x14ac:dyDescent="0.25">
      <c r="C745" s="65"/>
      <c r="D745" s="66"/>
      <c r="E745" s="67"/>
      <c r="F745" s="68"/>
      <c r="G745" s="66"/>
      <c r="H745" s="66"/>
      <c r="I745" s="299" t="str">
        <f t="shared" ca="1" si="11"/>
        <v/>
      </c>
    </row>
    <row r="746" spans="3:9" x14ac:dyDescent="0.25">
      <c r="C746" s="65"/>
      <c r="D746" s="66"/>
      <c r="E746" s="67"/>
      <c r="F746" s="68"/>
      <c r="G746" s="66"/>
      <c r="H746" s="66"/>
      <c r="I746" s="299" t="str">
        <f t="shared" ca="1" si="11"/>
        <v/>
      </c>
    </row>
    <row r="747" spans="3:9" x14ac:dyDescent="0.25">
      <c r="C747" s="65"/>
      <c r="D747" s="66"/>
      <c r="E747" s="67"/>
      <c r="F747" s="68"/>
      <c r="G747" s="66"/>
      <c r="H747" s="66"/>
      <c r="I747" s="299" t="str">
        <f t="shared" ca="1" si="11"/>
        <v/>
      </c>
    </row>
    <row r="748" spans="3:9" x14ac:dyDescent="0.25">
      <c r="C748" s="65"/>
      <c r="D748" s="66"/>
      <c r="E748" s="67"/>
      <c r="F748" s="68"/>
      <c r="G748" s="66"/>
      <c r="H748" s="66"/>
      <c r="I748" s="299" t="str">
        <f t="shared" ca="1" si="11"/>
        <v/>
      </c>
    </row>
    <row r="749" spans="3:9" x14ac:dyDescent="0.25">
      <c r="C749" s="65"/>
      <c r="D749" s="66"/>
      <c r="E749" s="67"/>
      <c r="F749" s="68"/>
      <c r="G749" s="66"/>
      <c r="H749" s="66"/>
      <c r="I749" s="299" t="str">
        <f t="shared" ca="1" si="11"/>
        <v/>
      </c>
    </row>
    <row r="750" spans="3:9" x14ac:dyDescent="0.25">
      <c r="C750" s="65"/>
      <c r="D750" s="66"/>
      <c r="E750" s="67"/>
      <c r="F750" s="68"/>
      <c r="G750" s="66"/>
      <c r="H750" s="66"/>
      <c r="I750" s="299" t="str">
        <f t="shared" ca="1" si="11"/>
        <v/>
      </c>
    </row>
    <row r="751" spans="3:9" x14ac:dyDescent="0.25">
      <c r="C751" s="65"/>
      <c r="D751" s="66"/>
      <c r="E751" s="67"/>
      <c r="F751" s="68"/>
      <c r="G751" s="66"/>
      <c r="H751" s="66"/>
      <c r="I751" s="299" t="str">
        <f t="shared" ca="1" si="11"/>
        <v/>
      </c>
    </row>
    <row r="752" spans="3:9" x14ac:dyDescent="0.25">
      <c r="C752" s="65"/>
      <c r="D752" s="66"/>
      <c r="E752" s="67"/>
      <c r="F752" s="68"/>
      <c r="G752" s="66"/>
      <c r="H752" s="66"/>
      <c r="I752" s="299" t="str">
        <f t="shared" ca="1" si="11"/>
        <v/>
      </c>
    </row>
    <row r="753" spans="3:9" x14ac:dyDescent="0.25">
      <c r="C753" s="65"/>
      <c r="D753" s="66"/>
      <c r="E753" s="67"/>
      <c r="F753" s="68"/>
      <c r="G753" s="66"/>
      <c r="H753" s="66"/>
      <c r="I753" s="299" t="str">
        <f t="shared" ca="1" si="11"/>
        <v/>
      </c>
    </row>
    <row r="754" spans="3:9" x14ac:dyDescent="0.25">
      <c r="C754" s="65"/>
      <c r="D754" s="66"/>
      <c r="E754" s="67"/>
      <c r="F754" s="68"/>
      <c r="G754" s="66"/>
      <c r="H754" s="66"/>
      <c r="I754" s="299" t="str">
        <f t="shared" ca="1" si="11"/>
        <v/>
      </c>
    </row>
    <row r="755" spans="3:9" x14ac:dyDescent="0.25">
      <c r="C755" s="65"/>
      <c r="D755" s="66"/>
      <c r="E755" s="67"/>
      <c r="F755" s="68"/>
      <c r="G755" s="66"/>
      <c r="H755" s="66"/>
      <c r="I755" s="299" t="str">
        <f t="shared" ca="1" si="11"/>
        <v/>
      </c>
    </row>
    <row r="756" spans="3:9" x14ac:dyDescent="0.25">
      <c r="C756" s="65"/>
      <c r="D756" s="66"/>
      <c r="E756" s="67"/>
      <c r="F756" s="68"/>
      <c r="G756" s="66"/>
      <c r="H756" s="66"/>
      <c r="I756" s="299" t="str">
        <f t="shared" ca="1" si="11"/>
        <v/>
      </c>
    </row>
    <row r="757" spans="3:9" x14ac:dyDescent="0.25">
      <c r="C757" s="65"/>
      <c r="D757" s="66"/>
      <c r="E757" s="67"/>
      <c r="F757" s="68"/>
      <c r="G757" s="66"/>
      <c r="H757" s="66"/>
      <c r="I757" s="299" t="str">
        <f t="shared" ca="1" si="11"/>
        <v/>
      </c>
    </row>
    <row r="758" spans="3:9" x14ac:dyDescent="0.25">
      <c r="C758" s="65"/>
      <c r="D758" s="66"/>
      <c r="E758" s="67"/>
      <c r="F758" s="68"/>
      <c r="G758" s="66"/>
      <c r="H758" s="66"/>
      <c r="I758" s="299" t="str">
        <f t="shared" ca="1" si="11"/>
        <v/>
      </c>
    </row>
    <row r="759" spans="3:9" x14ac:dyDescent="0.25">
      <c r="C759" s="65"/>
      <c r="D759" s="66"/>
      <c r="E759" s="67"/>
      <c r="F759" s="68"/>
      <c r="G759" s="66"/>
      <c r="H759" s="66"/>
      <c r="I759" s="299" t="str">
        <f t="shared" ca="1" si="11"/>
        <v/>
      </c>
    </row>
    <row r="760" spans="3:9" x14ac:dyDescent="0.25">
      <c r="C760" s="65"/>
      <c r="D760" s="66"/>
      <c r="E760" s="67"/>
      <c r="F760" s="68"/>
      <c r="G760" s="66"/>
      <c r="H760" s="66"/>
      <c r="I760" s="299" t="str">
        <f t="shared" ca="1" si="11"/>
        <v/>
      </c>
    </row>
    <row r="761" spans="3:9" x14ac:dyDescent="0.25">
      <c r="C761" s="65"/>
      <c r="D761" s="66"/>
      <c r="E761" s="67"/>
      <c r="F761" s="68"/>
      <c r="G761" s="66"/>
      <c r="H761" s="66"/>
      <c r="I761" s="299" t="str">
        <f t="shared" ca="1" si="11"/>
        <v/>
      </c>
    </row>
    <row r="762" spans="3:9" x14ac:dyDescent="0.25">
      <c r="C762" s="65"/>
      <c r="D762" s="66"/>
      <c r="E762" s="67"/>
      <c r="F762" s="68"/>
      <c r="G762" s="66"/>
      <c r="H762" s="66"/>
      <c r="I762" s="299" t="str">
        <f t="shared" ca="1" si="11"/>
        <v/>
      </c>
    </row>
    <row r="763" spans="3:9" x14ac:dyDescent="0.25">
      <c r="C763" s="65"/>
      <c r="D763" s="66"/>
      <c r="E763" s="67"/>
      <c r="F763" s="68"/>
      <c r="G763" s="66"/>
      <c r="H763" s="66"/>
      <c r="I763" s="299" t="str">
        <f t="shared" ca="1" si="11"/>
        <v/>
      </c>
    </row>
    <row r="764" spans="3:9" x14ac:dyDescent="0.25">
      <c r="C764" s="65"/>
      <c r="D764" s="66"/>
      <c r="E764" s="67"/>
      <c r="F764" s="68"/>
      <c r="G764" s="66"/>
      <c r="H764" s="66"/>
      <c r="I764" s="299" t="str">
        <f t="shared" ca="1" si="11"/>
        <v/>
      </c>
    </row>
    <row r="765" spans="3:9" x14ac:dyDescent="0.25">
      <c r="C765" s="65"/>
      <c r="D765" s="66"/>
      <c r="E765" s="67"/>
      <c r="F765" s="68"/>
      <c r="G765" s="66"/>
      <c r="H765" s="66"/>
      <c r="I765" s="299" t="str">
        <f t="shared" ca="1" si="11"/>
        <v/>
      </c>
    </row>
    <row r="766" spans="3:9" x14ac:dyDescent="0.25">
      <c r="C766" s="65"/>
      <c r="D766" s="66"/>
      <c r="E766" s="67"/>
      <c r="F766" s="68"/>
      <c r="G766" s="66"/>
      <c r="H766" s="66"/>
      <c r="I766" s="299" t="str">
        <f t="shared" ca="1" si="11"/>
        <v/>
      </c>
    </row>
    <row r="767" spans="3:9" x14ac:dyDescent="0.25">
      <c r="C767" s="65"/>
      <c r="D767" s="66"/>
      <c r="E767" s="67"/>
      <c r="F767" s="68"/>
      <c r="G767" s="66"/>
      <c r="H767" s="66"/>
      <c r="I767" s="299" t="str">
        <f t="shared" ca="1" si="11"/>
        <v/>
      </c>
    </row>
    <row r="768" spans="3:9" x14ac:dyDescent="0.25">
      <c r="C768" s="65"/>
      <c r="D768" s="66"/>
      <c r="E768" s="67"/>
      <c r="F768" s="68"/>
      <c r="G768" s="66"/>
      <c r="H768" s="66"/>
      <c r="I768" s="299" t="str">
        <f t="shared" ca="1" si="11"/>
        <v/>
      </c>
    </row>
    <row r="769" spans="3:9" x14ac:dyDescent="0.25">
      <c r="C769" s="65"/>
      <c r="D769" s="66"/>
      <c r="E769" s="67"/>
      <c r="F769" s="68"/>
      <c r="G769" s="66"/>
      <c r="H769" s="66"/>
      <c r="I769" s="299" t="str">
        <f t="shared" ca="1" si="11"/>
        <v/>
      </c>
    </row>
    <row r="770" spans="3:9" x14ac:dyDescent="0.25">
      <c r="C770" s="65"/>
      <c r="D770" s="66"/>
      <c r="E770" s="67"/>
      <c r="F770" s="68"/>
      <c r="G770" s="66"/>
      <c r="H770" s="66"/>
      <c r="I770" s="299" t="str">
        <f t="shared" ca="1" si="11"/>
        <v/>
      </c>
    </row>
    <row r="771" spans="3:9" x14ac:dyDescent="0.25">
      <c r="C771" s="65"/>
      <c r="D771" s="66"/>
      <c r="E771" s="67"/>
      <c r="F771" s="68"/>
      <c r="G771" s="66"/>
      <c r="H771" s="66"/>
      <c r="I771" s="299" t="str">
        <f t="shared" ca="1" si="11"/>
        <v/>
      </c>
    </row>
    <row r="772" spans="3:9" x14ac:dyDescent="0.25">
      <c r="C772" s="65"/>
      <c r="D772" s="66"/>
      <c r="E772" s="67"/>
      <c r="F772" s="68"/>
      <c r="G772" s="66"/>
      <c r="H772" s="66"/>
      <c r="I772" s="299" t="str">
        <f t="shared" ca="1" si="11"/>
        <v/>
      </c>
    </row>
    <row r="773" spans="3:9" x14ac:dyDescent="0.25">
      <c r="C773" s="65"/>
      <c r="D773" s="66"/>
      <c r="E773" s="67"/>
      <c r="F773" s="68"/>
      <c r="G773" s="66"/>
      <c r="H773" s="66"/>
      <c r="I773" s="299" t="str">
        <f t="shared" ca="1" si="11"/>
        <v/>
      </c>
    </row>
    <row r="774" spans="3:9" x14ac:dyDescent="0.25">
      <c r="C774" s="65"/>
      <c r="D774" s="66"/>
      <c r="E774" s="67"/>
      <c r="F774" s="68"/>
      <c r="G774" s="66"/>
      <c r="H774" s="66"/>
      <c r="I774" s="299" t="str">
        <f t="shared" ca="1" si="11"/>
        <v/>
      </c>
    </row>
    <row r="775" spans="3:9" x14ac:dyDescent="0.25">
      <c r="C775" s="65"/>
      <c r="D775" s="66"/>
      <c r="E775" s="67"/>
      <c r="F775" s="68"/>
      <c r="G775" s="66"/>
      <c r="H775" s="66"/>
      <c r="I775" s="299" t="str">
        <f t="shared" ca="1" si="11"/>
        <v/>
      </c>
    </row>
    <row r="776" spans="3:9" x14ac:dyDescent="0.25">
      <c r="C776" s="65"/>
      <c r="D776" s="66"/>
      <c r="E776" s="67"/>
      <c r="F776" s="68"/>
      <c r="G776" s="66"/>
      <c r="H776" s="66"/>
      <c r="I776" s="299" t="str">
        <f t="shared" ca="1" si="11"/>
        <v/>
      </c>
    </row>
    <row r="777" spans="3:9" x14ac:dyDescent="0.25">
      <c r="C777" s="65"/>
      <c r="D777" s="66"/>
      <c r="E777" s="67"/>
      <c r="F777" s="68"/>
      <c r="G777" s="66"/>
      <c r="H777" s="66"/>
      <c r="I777" s="299" t="str">
        <f t="shared" ref="I777:I840" ca="1" si="12">IF(H777="","",(IF(H777="Efetivado","",IF(C777="","",IF(C777=TODAY(),"Vence Hoje",IF(C777&lt;TODAY(),"Atrasado",C777-TODAY()&amp;" Dias para Vencer"))))))</f>
        <v/>
      </c>
    </row>
    <row r="778" spans="3:9" x14ac:dyDescent="0.25">
      <c r="C778" s="65"/>
      <c r="D778" s="66"/>
      <c r="E778" s="67"/>
      <c r="F778" s="68"/>
      <c r="G778" s="66"/>
      <c r="H778" s="66"/>
      <c r="I778" s="299" t="str">
        <f t="shared" ca="1" si="12"/>
        <v/>
      </c>
    </row>
    <row r="779" spans="3:9" x14ac:dyDescent="0.25">
      <c r="C779" s="65"/>
      <c r="D779" s="66"/>
      <c r="E779" s="67"/>
      <c r="F779" s="68"/>
      <c r="G779" s="66"/>
      <c r="H779" s="66"/>
      <c r="I779" s="299" t="str">
        <f t="shared" ca="1" si="12"/>
        <v/>
      </c>
    </row>
    <row r="780" spans="3:9" x14ac:dyDescent="0.25">
      <c r="C780" s="65"/>
      <c r="D780" s="66"/>
      <c r="E780" s="67"/>
      <c r="F780" s="68"/>
      <c r="G780" s="66"/>
      <c r="H780" s="66"/>
      <c r="I780" s="299" t="str">
        <f t="shared" ca="1" si="12"/>
        <v/>
      </c>
    </row>
    <row r="781" spans="3:9" x14ac:dyDescent="0.25">
      <c r="C781" s="65"/>
      <c r="D781" s="66"/>
      <c r="E781" s="67"/>
      <c r="F781" s="68"/>
      <c r="G781" s="66"/>
      <c r="H781" s="66"/>
      <c r="I781" s="299" t="str">
        <f t="shared" ca="1" si="12"/>
        <v/>
      </c>
    </row>
    <row r="782" spans="3:9" x14ac:dyDescent="0.25">
      <c r="C782" s="65"/>
      <c r="D782" s="66"/>
      <c r="E782" s="67"/>
      <c r="F782" s="68"/>
      <c r="G782" s="66"/>
      <c r="H782" s="66"/>
      <c r="I782" s="299" t="str">
        <f t="shared" ca="1" si="12"/>
        <v/>
      </c>
    </row>
    <row r="783" spans="3:9" x14ac:dyDescent="0.25">
      <c r="C783" s="65"/>
      <c r="D783" s="66"/>
      <c r="E783" s="67"/>
      <c r="F783" s="68"/>
      <c r="G783" s="66"/>
      <c r="H783" s="66"/>
      <c r="I783" s="299" t="str">
        <f t="shared" ca="1" si="12"/>
        <v/>
      </c>
    </row>
    <row r="784" spans="3:9" x14ac:dyDescent="0.25">
      <c r="C784" s="65"/>
      <c r="D784" s="66"/>
      <c r="E784" s="67"/>
      <c r="F784" s="68"/>
      <c r="G784" s="66"/>
      <c r="H784" s="66"/>
      <c r="I784" s="299" t="str">
        <f t="shared" ca="1" si="12"/>
        <v/>
      </c>
    </row>
    <row r="785" spans="3:9" x14ac:dyDescent="0.25">
      <c r="C785" s="65"/>
      <c r="D785" s="66"/>
      <c r="E785" s="67"/>
      <c r="F785" s="68"/>
      <c r="G785" s="66"/>
      <c r="H785" s="66"/>
      <c r="I785" s="299" t="str">
        <f t="shared" ca="1" si="12"/>
        <v/>
      </c>
    </row>
    <row r="786" spans="3:9" x14ac:dyDescent="0.25">
      <c r="C786" s="65"/>
      <c r="D786" s="66"/>
      <c r="E786" s="67"/>
      <c r="F786" s="68"/>
      <c r="G786" s="66"/>
      <c r="H786" s="66"/>
      <c r="I786" s="299" t="str">
        <f t="shared" ca="1" si="12"/>
        <v/>
      </c>
    </row>
    <row r="787" spans="3:9" x14ac:dyDescent="0.25">
      <c r="C787" s="65"/>
      <c r="D787" s="66"/>
      <c r="E787" s="67"/>
      <c r="F787" s="68"/>
      <c r="G787" s="66"/>
      <c r="H787" s="66"/>
      <c r="I787" s="299" t="str">
        <f t="shared" ca="1" si="12"/>
        <v/>
      </c>
    </row>
    <row r="788" spans="3:9" x14ac:dyDescent="0.25">
      <c r="C788" s="65"/>
      <c r="D788" s="66"/>
      <c r="E788" s="67"/>
      <c r="F788" s="68"/>
      <c r="G788" s="66"/>
      <c r="H788" s="66"/>
      <c r="I788" s="299" t="str">
        <f t="shared" ca="1" si="12"/>
        <v/>
      </c>
    </row>
    <row r="789" spans="3:9" x14ac:dyDescent="0.25">
      <c r="C789" s="65"/>
      <c r="D789" s="66"/>
      <c r="E789" s="67"/>
      <c r="F789" s="68"/>
      <c r="G789" s="66"/>
      <c r="H789" s="66"/>
      <c r="I789" s="299" t="str">
        <f t="shared" ca="1" si="12"/>
        <v/>
      </c>
    </row>
    <row r="790" spans="3:9" x14ac:dyDescent="0.25">
      <c r="C790" s="65"/>
      <c r="D790" s="66"/>
      <c r="E790" s="67"/>
      <c r="F790" s="68"/>
      <c r="G790" s="66"/>
      <c r="H790" s="66"/>
      <c r="I790" s="299" t="str">
        <f t="shared" ca="1" si="12"/>
        <v/>
      </c>
    </row>
    <row r="791" spans="3:9" x14ac:dyDescent="0.25">
      <c r="C791" s="65"/>
      <c r="D791" s="66"/>
      <c r="E791" s="67"/>
      <c r="F791" s="68"/>
      <c r="G791" s="66"/>
      <c r="H791" s="66"/>
      <c r="I791" s="299" t="str">
        <f t="shared" ca="1" si="12"/>
        <v/>
      </c>
    </row>
    <row r="792" spans="3:9" x14ac:dyDescent="0.25">
      <c r="C792" s="65"/>
      <c r="D792" s="66"/>
      <c r="E792" s="67"/>
      <c r="F792" s="68"/>
      <c r="G792" s="66"/>
      <c r="H792" s="66"/>
      <c r="I792" s="299" t="str">
        <f t="shared" ca="1" si="12"/>
        <v/>
      </c>
    </row>
    <row r="793" spans="3:9" x14ac:dyDescent="0.25">
      <c r="C793" s="65"/>
      <c r="D793" s="66"/>
      <c r="E793" s="67"/>
      <c r="F793" s="68"/>
      <c r="G793" s="66"/>
      <c r="H793" s="66"/>
      <c r="I793" s="299" t="str">
        <f t="shared" ca="1" si="12"/>
        <v/>
      </c>
    </row>
    <row r="794" spans="3:9" x14ac:dyDescent="0.25">
      <c r="C794" s="65"/>
      <c r="D794" s="66"/>
      <c r="E794" s="67"/>
      <c r="F794" s="68"/>
      <c r="G794" s="66"/>
      <c r="H794" s="66"/>
      <c r="I794" s="299" t="str">
        <f t="shared" ca="1" si="12"/>
        <v/>
      </c>
    </row>
    <row r="795" spans="3:9" x14ac:dyDescent="0.25">
      <c r="C795" s="65"/>
      <c r="D795" s="66"/>
      <c r="E795" s="67"/>
      <c r="F795" s="68"/>
      <c r="G795" s="66"/>
      <c r="H795" s="66"/>
      <c r="I795" s="299" t="str">
        <f t="shared" ca="1" si="12"/>
        <v/>
      </c>
    </row>
    <row r="796" spans="3:9" x14ac:dyDescent="0.25">
      <c r="C796" s="65"/>
      <c r="D796" s="66"/>
      <c r="E796" s="67"/>
      <c r="F796" s="68"/>
      <c r="G796" s="66"/>
      <c r="H796" s="66"/>
      <c r="I796" s="299" t="str">
        <f t="shared" ca="1" si="12"/>
        <v/>
      </c>
    </row>
    <row r="797" spans="3:9" x14ac:dyDescent="0.25">
      <c r="C797" s="65"/>
      <c r="D797" s="66"/>
      <c r="E797" s="67"/>
      <c r="F797" s="68"/>
      <c r="G797" s="66"/>
      <c r="H797" s="66"/>
      <c r="I797" s="299" t="str">
        <f t="shared" ca="1" si="12"/>
        <v/>
      </c>
    </row>
    <row r="798" spans="3:9" x14ac:dyDescent="0.25">
      <c r="C798" s="65"/>
      <c r="D798" s="66"/>
      <c r="E798" s="67"/>
      <c r="F798" s="68"/>
      <c r="G798" s="66"/>
      <c r="H798" s="66"/>
      <c r="I798" s="299" t="str">
        <f t="shared" ca="1" si="12"/>
        <v/>
      </c>
    </row>
    <row r="799" spans="3:9" x14ac:dyDescent="0.25">
      <c r="C799" s="65"/>
      <c r="D799" s="66"/>
      <c r="E799" s="67"/>
      <c r="F799" s="68"/>
      <c r="G799" s="66"/>
      <c r="H799" s="66"/>
      <c r="I799" s="299" t="str">
        <f t="shared" ca="1" si="12"/>
        <v/>
      </c>
    </row>
    <row r="800" spans="3:9" x14ac:dyDescent="0.25">
      <c r="C800" s="65"/>
      <c r="D800" s="66"/>
      <c r="E800" s="67"/>
      <c r="F800" s="68"/>
      <c r="G800" s="66"/>
      <c r="H800" s="66"/>
      <c r="I800" s="299" t="str">
        <f t="shared" ca="1" si="12"/>
        <v/>
      </c>
    </row>
    <row r="801" spans="3:9" x14ac:dyDescent="0.25">
      <c r="C801" s="65"/>
      <c r="D801" s="66"/>
      <c r="E801" s="67"/>
      <c r="F801" s="68"/>
      <c r="G801" s="66"/>
      <c r="H801" s="66"/>
      <c r="I801" s="299" t="str">
        <f t="shared" ca="1" si="12"/>
        <v/>
      </c>
    </row>
    <row r="802" spans="3:9" x14ac:dyDescent="0.25">
      <c r="C802" s="65"/>
      <c r="D802" s="66"/>
      <c r="E802" s="67"/>
      <c r="F802" s="68"/>
      <c r="G802" s="66"/>
      <c r="H802" s="66"/>
      <c r="I802" s="299" t="str">
        <f t="shared" ca="1" si="12"/>
        <v/>
      </c>
    </row>
    <row r="803" spans="3:9" x14ac:dyDescent="0.25">
      <c r="C803" s="65"/>
      <c r="D803" s="66"/>
      <c r="E803" s="67"/>
      <c r="F803" s="68"/>
      <c r="G803" s="66"/>
      <c r="H803" s="66"/>
      <c r="I803" s="299" t="str">
        <f t="shared" ca="1" si="12"/>
        <v/>
      </c>
    </row>
    <row r="804" spans="3:9" x14ac:dyDescent="0.25">
      <c r="C804" s="65"/>
      <c r="D804" s="66"/>
      <c r="E804" s="67"/>
      <c r="F804" s="68"/>
      <c r="G804" s="66"/>
      <c r="H804" s="66"/>
      <c r="I804" s="299" t="str">
        <f t="shared" ca="1" si="12"/>
        <v/>
      </c>
    </row>
    <row r="805" spans="3:9" x14ac:dyDescent="0.25">
      <c r="C805" s="65"/>
      <c r="D805" s="66"/>
      <c r="E805" s="67"/>
      <c r="F805" s="68"/>
      <c r="G805" s="66"/>
      <c r="H805" s="66"/>
      <c r="I805" s="299" t="str">
        <f t="shared" ca="1" si="12"/>
        <v/>
      </c>
    </row>
    <row r="806" spans="3:9" x14ac:dyDescent="0.25">
      <c r="C806" s="65"/>
      <c r="D806" s="66"/>
      <c r="E806" s="67"/>
      <c r="F806" s="68"/>
      <c r="G806" s="66"/>
      <c r="H806" s="66"/>
      <c r="I806" s="299" t="str">
        <f t="shared" ca="1" si="12"/>
        <v/>
      </c>
    </row>
    <row r="807" spans="3:9" x14ac:dyDescent="0.25">
      <c r="C807" s="65"/>
      <c r="D807" s="66"/>
      <c r="E807" s="67"/>
      <c r="F807" s="68"/>
      <c r="G807" s="66"/>
      <c r="H807" s="66"/>
      <c r="I807" s="299" t="str">
        <f t="shared" ca="1" si="12"/>
        <v/>
      </c>
    </row>
    <row r="808" spans="3:9" x14ac:dyDescent="0.25">
      <c r="C808" s="65"/>
      <c r="D808" s="66"/>
      <c r="E808" s="67"/>
      <c r="F808" s="68"/>
      <c r="G808" s="66"/>
      <c r="H808" s="66"/>
      <c r="I808" s="299" t="str">
        <f t="shared" ca="1" si="12"/>
        <v/>
      </c>
    </row>
    <row r="809" spans="3:9" x14ac:dyDescent="0.25">
      <c r="C809" s="65"/>
      <c r="D809" s="66"/>
      <c r="E809" s="67"/>
      <c r="F809" s="68"/>
      <c r="G809" s="66"/>
      <c r="H809" s="66"/>
      <c r="I809" s="299" t="str">
        <f t="shared" ca="1" si="12"/>
        <v/>
      </c>
    </row>
    <row r="810" spans="3:9" x14ac:dyDescent="0.25">
      <c r="C810" s="65"/>
      <c r="D810" s="66"/>
      <c r="E810" s="67"/>
      <c r="F810" s="68"/>
      <c r="G810" s="66"/>
      <c r="H810" s="66"/>
      <c r="I810" s="299" t="str">
        <f t="shared" ca="1" si="12"/>
        <v/>
      </c>
    </row>
    <row r="811" spans="3:9" x14ac:dyDescent="0.25">
      <c r="C811" s="65"/>
      <c r="D811" s="66"/>
      <c r="E811" s="67"/>
      <c r="F811" s="68"/>
      <c r="G811" s="66"/>
      <c r="H811" s="66"/>
      <c r="I811" s="299" t="str">
        <f t="shared" ca="1" si="12"/>
        <v/>
      </c>
    </row>
    <row r="812" spans="3:9" x14ac:dyDescent="0.25">
      <c r="C812" s="65"/>
      <c r="D812" s="66"/>
      <c r="E812" s="67"/>
      <c r="F812" s="68"/>
      <c r="G812" s="66"/>
      <c r="H812" s="66"/>
      <c r="I812" s="299" t="str">
        <f t="shared" ca="1" si="12"/>
        <v/>
      </c>
    </row>
    <row r="813" spans="3:9" x14ac:dyDescent="0.25">
      <c r="C813" s="65"/>
      <c r="D813" s="66"/>
      <c r="E813" s="67"/>
      <c r="F813" s="68"/>
      <c r="G813" s="66"/>
      <c r="H813" s="66"/>
      <c r="I813" s="299" t="str">
        <f t="shared" ca="1" si="12"/>
        <v/>
      </c>
    </row>
    <row r="814" spans="3:9" x14ac:dyDescent="0.25">
      <c r="C814" s="65"/>
      <c r="D814" s="66"/>
      <c r="E814" s="67"/>
      <c r="F814" s="68"/>
      <c r="G814" s="66"/>
      <c r="H814" s="66"/>
      <c r="I814" s="299" t="str">
        <f t="shared" ca="1" si="12"/>
        <v/>
      </c>
    </row>
    <row r="815" spans="3:9" x14ac:dyDescent="0.25">
      <c r="C815" s="65"/>
      <c r="D815" s="66"/>
      <c r="E815" s="67"/>
      <c r="F815" s="68"/>
      <c r="G815" s="66"/>
      <c r="H815" s="66"/>
      <c r="I815" s="299" t="str">
        <f t="shared" ca="1" si="12"/>
        <v/>
      </c>
    </row>
    <row r="816" spans="3:9" x14ac:dyDescent="0.25">
      <c r="C816" s="65"/>
      <c r="D816" s="66"/>
      <c r="E816" s="67"/>
      <c r="F816" s="68"/>
      <c r="G816" s="66"/>
      <c r="H816" s="66"/>
      <c r="I816" s="299" t="str">
        <f t="shared" ca="1" si="12"/>
        <v/>
      </c>
    </row>
    <row r="817" spans="3:9" x14ac:dyDescent="0.25">
      <c r="C817" s="65"/>
      <c r="D817" s="66"/>
      <c r="E817" s="67"/>
      <c r="F817" s="68"/>
      <c r="G817" s="66"/>
      <c r="H817" s="66"/>
      <c r="I817" s="299" t="str">
        <f t="shared" ca="1" si="12"/>
        <v/>
      </c>
    </row>
    <row r="818" spans="3:9" x14ac:dyDescent="0.25">
      <c r="C818" s="65"/>
      <c r="D818" s="66"/>
      <c r="E818" s="67"/>
      <c r="F818" s="68"/>
      <c r="G818" s="66"/>
      <c r="H818" s="66"/>
      <c r="I818" s="299" t="str">
        <f t="shared" ca="1" si="12"/>
        <v/>
      </c>
    </row>
    <row r="819" spans="3:9" x14ac:dyDescent="0.25">
      <c r="C819" s="65"/>
      <c r="D819" s="66"/>
      <c r="E819" s="67"/>
      <c r="F819" s="68"/>
      <c r="G819" s="66"/>
      <c r="H819" s="66"/>
      <c r="I819" s="299" t="str">
        <f t="shared" ca="1" si="12"/>
        <v/>
      </c>
    </row>
    <row r="820" spans="3:9" x14ac:dyDescent="0.25">
      <c r="C820" s="65"/>
      <c r="D820" s="66"/>
      <c r="E820" s="67"/>
      <c r="F820" s="68"/>
      <c r="G820" s="66"/>
      <c r="H820" s="66"/>
      <c r="I820" s="299" t="str">
        <f t="shared" ca="1" si="12"/>
        <v/>
      </c>
    </row>
    <row r="821" spans="3:9" x14ac:dyDescent="0.25">
      <c r="C821" s="65"/>
      <c r="D821" s="66"/>
      <c r="E821" s="67"/>
      <c r="F821" s="68"/>
      <c r="G821" s="66"/>
      <c r="H821" s="66"/>
      <c r="I821" s="299" t="str">
        <f t="shared" ca="1" si="12"/>
        <v/>
      </c>
    </row>
    <row r="822" spans="3:9" x14ac:dyDescent="0.25">
      <c r="C822" s="65"/>
      <c r="D822" s="66"/>
      <c r="E822" s="67"/>
      <c r="F822" s="68"/>
      <c r="G822" s="66"/>
      <c r="H822" s="66"/>
      <c r="I822" s="299" t="str">
        <f t="shared" ca="1" si="12"/>
        <v/>
      </c>
    </row>
    <row r="823" spans="3:9" x14ac:dyDescent="0.25">
      <c r="C823" s="65"/>
      <c r="D823" s="66"/>
      <c r="E823" s="67"/>
      <c r="F823" s="68"/>
      <c r="G823" s="66"/>
      <c r="H823" s="66"/>
      <c r="I823" s="299" t="str">
        <f t="shared" ca="1" si="12"/>
        <v/>
      </c>
    </row>
    <row r="824" spans="3:9" x14ac:dyDescent="0.25">
      <c r="C824" s="65"/>
      <c r="D824" s="66"/>
      <c r="E824" s="67"/>
      <c r="F824" s="68"/>
      <c r="G824" s="66"/>
      <c r="H824" s="66"/>
      <c r="I824" s="299" t="str">
        <f t="shared" ca="1" si="12"/>
        <v/>
      </c>
    </row>
    <row r="825" spans="3:9" x14ac:dyDescent="0.25">
      <c r="C825" s="65"/>
      <c r="D825" s="66"/>
      <c r="E825" s="67"/>
      <c r="F825" s="68"/>
      <c r="G825" s="66"/>
      <c r="H825" s="66"/>
      <c r="I825" s="299" t="str">
        <f t="shared" ca="1" si="12"/>
        <v/>
      </c>
    </row>
    <row r="826" spans="3:9" x14ac:dyDescent="0.25">
      <c r="C826" s="65"/>
      <c r="D826" s="66"/>
      <c r="E826" s="67"/>
      <c r="F826" s="68"/>
      <c r="G826" s="66"/>
      <c r="H826" s="66"/>
      <c r="I826" s="299" t="str">
        <f t="shared" ca="1" si="12"/>
        <v/>
      </c>
    </row>
    <row r="827" spans="3:9" x14ac:dyDescent="0.25">
      <c r="C827" s="65"/>
      <c r="D827" s="66"/>
      <c r="E827" s="67"/>
      <c r="F827" s="68"/>
      <c r="G827" s="66"/>
      <c r="H827" s="66"/>
      <c r="I827" s="299" t="str">
        <f t="shared" ca="1" si="12"/>
        <v/>
      </c>
    </row>
    <row r="828" spans="3:9" x14ac:dyDescent="0.25">
      <c r="C828" s="65"/>
      <c r="D828" s="66"/>
      <c r="E828" s="67"/>
      <c r="F828" s="68"/>
      <c r="G828" s="66"/>
      <c r="H828" s="66"/>
      <c r="I828" s="299" t="str">
        <f t="shared" ca="1" si="12"/>
        <v/>
      </c>
    </row>
    <row r="829" spans="3:9" x14ac:dyDescent="0.25">
      <c r="C829" s="65"/>
      <c r="D829" s="66"/>
      <c r="E829" s="67"/>
      <c r="F829" s="68"/>
      <c r="G829" s="66"/>
      <c r="H829" s="66"/>
      <c r="I829" s="299" t="str">
        <f t="shared" ca="1" si="12"/>
        <v/>
      </c>
    </row>
    <row r="830" spans="3:9" x14ac:dyDescent="0.25">
      <c r="C830" s="65"/>
      <c r="D830" s="66"/>
      <c r="E830" s="67"/>
      <c r="F830" s="68"/>
      <c r="G830" s="66"/>
      <c r="H830" s="66"/>
      <c r="I830" s="299" t="str">
        <f t="shared" ca="1" si="12"/>
        <v/>
      </c>
    </row>
    <row r="831" spans="3:9" x14ac:dyDescent="0.25">
      <c r="C831" s="65"/>
      <c r="D831" s="66"/>
      <c r="E831" s="67"/>
      <c r="F831" s="68"/>
      <c r="G831" s="66"/>
      <c r="H831" s="66"/>
      <c r="I831" s="299" t="str">
        <f t="shared" ca="1" si="12"/>
        <v/>
      </c>
    </row>
    <row r="832" spans="3:9" x14ac:dyDescent="0.25">
      <c r="C832" s="65"/>
      <c r="D832" s="66"/>
      <c r="E832" s="67"/>
      <c r="F832" s="68"/>
      <c r="G832" s="66"/>
      <c r="H832" s="66"/>
      <c r="I832" s="299" t="str">
        <f t="shared" ca="1" si="12"/>
        <v/>
      </c>
    </row>
    <row r="833" spans="3:9" x14ac:dyDescent="0.25">
      <c r="C833" s="65"/>
      <c r="D833" s="66"/>
      <c r="E833" s="67"/>
      <c r="F833" s="68"/>
      <c r="G833" s="66"/>
      <c r="H833" s="66"/>
      <c r="I833" s="299" t="str">
        <f t="shared" ca="1" si="12"/>
        <v/>
      </c>
    </row>
    <row r="834" spans="3:9" x14ac:dyDescent="0.25">
      <c r="C834" s="65"/>
      <c r="D834" s="66"/>
      <c r="E834" s="67"/>
      <c r="F834" s="68"/>
      <c r="G834" s="66"/>
      <c r="H834" s="66"/>
      <c r="I834" s="299" t="str">
        <f t="shared" ca="1" si="12"/>
        <v/>
      </c>
    </row>
    <row r="835" spans="3:9" x14ac:dyDescent="0.25">
      <c r="C835" s="65"/>
      <c r="D835" s="66"/>
      <c r="E835" s="67"/>
      <c r="F835" s="68"/>
      <c r="G835" s="66"/>
      <c r="H835" s="66"/>
      <c r="I835" s="299" t="str">
        <f t="shared" ca="1" si="12"/>
        <v/>
      </c>
    </row>
    <row r="836" spans="3:9" x14ac:dyDescent="0.25">
      <c r="C836" s="65"/>
      <c r="D836" s="66"/>
      <c r="E836" s="67"/>
      <c r="F836" s="68"/>
      <c r="G836" s="66"/>
      <c r="H836" s="66"/>
      <c r="I836" s="299" t="str">
        <f t="shared" ca="1" si="12"/>
        <v/>
      </c>
    </row>
    <row r="837" spans="3:9" x14ac:dyDescent="0.25">
      <c r="C837" s="65"/>
      <c r="D837" s="66"/>
      <c r="E837" s="67"/>
      <c r="F837" s="68"/>
      <c r="G837" s="66"/>
      <c r="H837" s="66"/>
      <c r="I837" s="299" t="str">
        <f t="shared" ca="1" si="12"/>
        <v/>
      </c>
    </row>
    <row r="838" spans="3:9" x14ac:dyDescent="0.25">
      <c r="C838" s="65"/>
      <c r="D838" s="66"/>
      <c r="E838" s="67"/>
      <c r="F838" s="68"/>
      <c r="G838" s="66"/>
      <c r="H838" s="66"/>
      <c r="I838" s="299" t="str">
        <f t="shared" ca="1" si="12"/>
        <v/>
      </c>
    </row>
    <row r="839" spans="3:9" x14ac:dyDescent="0.25">
      <c r="C839" s="65"/>
      <c r="D839" s="66"/>
      <c r="E839" s="67"/>
      <c r="F839" s="68"/>
      <c r="G839" s="66"/>
      <c r="H839" s="66"/>
      <c r="I839" s="299" t="str">
        <f t="shared" ca="1" si="12"/>
        <v/>
      </c>
    </row>
    <row r="840" spans="3:9" x14ac:dyDescent="0.25">
      <c r="C840" s="65"/>
      <c r="D840" s="66"/>
      <c r="E840" s="67"/>
      <c r="F840" s="68"/>
      <c r="G840" s="66"/>
      <c r="H840" s="66"/>
      <c r="I840" s="299" t="str">
        <f t="shared" ca="1" si="12"/>
        <v/>
      </c>
    </row>
    <row r="841" spans="3:9" x14ac:dyDescent="0.25">
      <c r="C841" s="65"/>
      <c r="D841" s="66"/>
      <c r="E841" s="67"/>
      <c r="F841" s="68"/>
      <c r="G841" s="66"/>
      <c r="H841" s="66"/>
      <c r="I841" s="299" t="str">
        <f t="shared" ref="I841:I904" ca="1" si="13">IF(H841="","",(IF(H841="Efetivado","",IF(C841="","",IF(C841=TODAY(),"Vence Hoje",IF(C841&lt;TODAY(),"Atrasado",C841-TODAY()&amp;" Dias para Vencer"))))))</f>
        <v/>
      </c>
    </row>
    <row r="842" spans="3:9" x14ac:dyDescent="0.25">
      <c r="C842" s="65"/>
      <c r="D842" s="66"/>
      <c r="E842" s="67"/>
      <c r="F842" s="68"/>
      <c r="G842" s="66"/>
      <c r="H842" s="66"/>
      <c r="I842" s="299" t="str">
        <f t="shared" ca="1" si="13"/>
        <v/>
      </c>
    </row>
    <row r="843" spans="3:9" x14ac:dyDescent="0.25">
      <c r="C843" s="65"/>
      <c r="D843" s="66"/>
      <c r="E843" s="67"/>
      <c r="F843" s="68"/>
      <c r="G843" s="66"/>
      <c r="H843" s="66"/>
      <c r="I843" s="299" t="str">
        <f t="shared" ca="1" si="13"/>
        <v/>
      </c>
    </row>
    <row r="844" spans="3:9" x14ac:dyDescent="0.25">
      <c r="C844" s="65"/>
      <c r="D844" s="66"/>
      <c r="E844" s="67"/>
      <c r="F844" s="68"/>
      <c r="G844" s="66"/>
      <c r="H844" s="66"/>
      <c r="I844" s="299" t="str">
        <f t="shared" ca="1" si="13"/>
        <v/>
      </c>
    </row>
    <row r="845" spans="3:9" x14ac:dyDescent="0.25">
      <c r="C845" s="65"/>
      <c r="D845" s="66"/>
      <c r="E845" s="67"/>
      <c r="F845" s="68"/>
      <c r="G845" s="66"/>
      <c r="H845" s="66"/>
      <c r="I845" s="299" t="str">
        <f t="shared" ca="1" si="13"/>
        <v/>
      </c>
    </row>
    <row r="846" spans="3:9" x14ac:dyDescent="0.25">
      <c r="C846" s="65"/>
      <c r="D846" s="66"/>
      <c r="E846" s="67"/>
      <c r="F846" s="68"/>
      <c r="G846" s="66"/>
      <c r="H846" s="66"/>
      <c r="I846" s="299" t="str">
        <f t="shared" ca="1" si="13"/>
        <v/>
      </c>
    </row>
    <row r="847" spans="3:9" x14ac:dyDescent="0.25">
      <c r="C847" s="65"/>
      <c r="D847" s="66"/>
      <c r="E847" s="67"/>
      <c r="F847" s="68"/>
      <c r="G847" s="66"/>
      <c r="H847" s="66"/>
      <c r="I847" s="299" t="str">
        <f t="shared" ca="1" si="13"/>
        <v/>
      </c>
    </row>
    <row r="848" spans="3:9" x14ac:dyDescent="0.25">
      <c r="C848" s="65"/>
      <c r="D848" s="66"/>
      <c r="E848" s="67"/>
      <c r="F848" s="68"/>
      <c r="G848" s="66"/>
      <c r="H848" s="66"/>
      <c r="I848" s="299" t="str">
        <f t="shared" ca="1" si="13"/>
        <v/>
      </c>
    </row>
    <row r="849" spans="3:9" x14ac:dyDescent="0.25">
      <c r="C849" s="65"/>
      <c r="D849" s="66"/>
      <c r="E849" s="67"/>
      <c r="F849" s="68"/>
      <c r="G849" s="66"/>
      <c r="H849" s="66"/>
      <c r="I849" s="299" t="str">
        <f t="shared" ca="1" si="13"/>
        <v/>
      </c>
    </row>
    <row r="850" spans="3:9" x14ac:dyDescent="0.25">
      <c r="C850" s="65"/>
      <c r="D850" s="66"/>
      <c r="E850" s="67"/>
      <c r="F850" s="68"/>
      <c r="G850" s="66"/>
      <c r="H850" s="66"/>
      <c r="I850" s="299" t="str">
        <f t="shared" ca="1" si="13"/>
        <v/>
      </c>
    </row>
    <row r="851" spans="3:9" x14ac:dyDescent="0.25">
      <c r="C851" s="65"/>
      <c r="D851" s="66"/>
      <c r="E851" s="67"/>
      <c r="F851" s="68"/>
      <c r="G851" s="66"/>
      <c r="H851" s="66"/>
      <c r="I851" s="299" t="str">
        <f t="shared" ca="1" si="13"/>
        <v/>
      </c>
    </row>
    <row r="852" spans="3:9" x14ac:dyDescent="0.25">
      <c r="C852" s="65"/>
      <c r="D852" s="66"/>
      <c r="E852" s="67"/>
      <c r="F852" s="68"/>
      <c r="G852" s="66"/>
      <c r="H852" s="66"/>
      <c r="I852" s="299" t="str">
        <f t="shared" ca="1" si="13"/>
        <v/>
      </c>
    </row>
    <row r="853" spans="3:9" x14ac:dyDescent="0.25">
      <c r="C853" s="65"/>
      <c r="D853" s="66"/>
      <c r="E853" s="67"/>
      <c r="F853" s="68"/>
      <c r="G853" s="66"/>
      <c r="H853" s="66"/>
      <c r="I853" s="299" t="str">
        <f t="shared" ca="1" si="13"/>
        <v/>
      </c>
    </row>
    <row r="854" spans="3:9" x14ac:dyDescent="0.25">
      <c r="C854" s="65"/>
      <c r="D854" s="66"/>
      <c r="E854" s="67"/>
      <c r="F854" s="68"/>
      <c r="G854" s="66"/>
      <c r="H854" s="66"/>
      <c r="I854" s="299" t="str">
        <f t="shared" ca="1" si="13"/>
        <v/>
      </c>
    </row>
    <row r="855" spans="3:9" x14ac:dyDescent="0.25">
      <c r="C855" s="65"/>
      <c r="D855" s="66"/>
      <c r="E855" s="67"/>
      <c r="F855" s="68"/>
      <c r="G855" s="66"/>
      <c r="H855" s="66"/>
      <c r="I855" s="299" t="str">
        <f t="shared" ca="1" si="13"/>
        <v/>
      </c>
    </row>
    <row r="856" spans="3:9" x14ac:dyDescent="0.25">
      <c r="C856" s="65"/>
      <c r="D856" s="66"/>
      <c r="E856" s="67"/>
      <c r="F856" s="68"/>
      <c r="G856" s="66"/>
      <c r="H856" s="66"/>
      <c r="I856" s="299" t="str">
        <f t="shared" ca="1" si="13"/>
        <v/>
      </c>
    </row>
    <row r="857" spans="3:9" x14ac:dyDescent="0.25">
      <c r="C857" s="65"/>
      <c r="D857" s="66"/>
      <c r="E857" s="67"/>
      <c r="F857" s="68"/>
      <c r="G857" s="66"/>
      <c r="H857" s="66"/>
      <c r="I857" s="299" t="str">
        <f t="shared" ca="1" si="13"/>
        <v/>
      </c>
    </row>
    <row r="858" spans="3:9" x14ac:dyDescent="0.25">
      <c r="C858" s="65"/>
      <c r="D858" s="66"/>
      <c r="E858" s="67"/>
      <c r="F858" s="68"/>
      <c r="G858" s="66"/>
      <c r="H858" s="66"/>
      <c r="I858" s="299" t="str">
        <f t="shared" ca="1" si="13"/>
        <v/>
      </c>
    </row>
    <row r="859" spans="3:9" x14ac:dyDescent="0.25">
      <c r="C859" s="65"/>
      <c r="D859" s="66"/>
      <c r="E859" s="67"/>
      <c r="F859" s="68"/>
      <c r="G859" s="66"/>
      <c r="H859" s="66"/>
      <c r="I859" s="299" t="str">
        <f t="shared" ca="1" si="13"/>
        <v/>
      </c>
    </row>
    <row r="860" spans="3:9" x14ac:dyDescent="0.25">
      <c r="C860" s="65"/>
      <c r="D860" s="66"/>
      <c r="E860" s="67"/>
      <c r="F860" s="68"/>
      <c r="G860" s="66"/>
      <c r="H860" s="66"/>
      <c r="I860" s="299" t="str">
        <f t="shared" ca="1" si="13"/>
        <v/>
      </c>
    </row>
    <row r="861" spans="3:9" x14ac:dyDescent="0.25">
      <c r="C861" s="65"/>
      <c r="D861" s="66"/>
      <c r="E861" s="67"/>
      <c r="F861" s="68"/>
      <c r="G861" s="66"/>
      <c r="H861" s="66"/>
      <c r="I861" s="299" t="str">
        <f t="shared" ca="1" si="13"/>
        <v/>
      </c>
    </row>
    <row r="862" spans="3:9" x14ac:dyDescent="0.25">
      <c r="C862" s="65"/>
      <c r="D862" s="66"/>
      <c r="E862" s="67"/>
      <c r="F862" s="68"/>
      <c r="G862" s="66"/>
      <c r="H862" s="66"/>
      <c r="I862" s="299" t="str">
        <f t="shared" ca="1" si="13"/>
        <v/>
      </c>
    </row>
    <row r="863" spans="3:9" x14ac:dyDescent="0.25">
      <c r="C863" s="65"/>
      <c r="D863" s="66"/>
      <c r="E863" s="67"/>
      <c r="F863" s="68"/>
      <c r="G863" s="66"/>
      <c r="H863" s="66"/>
      <c r="I863" s="299" t="str">
        <f t="shared" ca="1" si="13"/>
        <v/>
      </c>
    </row>
    <row r="864" spans="3:9" x14ac:dyDescent="0.25">
      <c r="C864" s="65"/>
      <c r="D864" s="66"/>
      <c r="E864" s="67"/>
      <c r="F864" s="68"/>
      <c r="G864" s="66"/>
      <c r="H864" s="66"/>
      <c r="I864" s="299" t="str">
        <f t="shared" ca="1" si="13"/>
        <v/>
      </c>
    </row>
    <row r="865" spans="3:9" x14ac:dyDescent="0.25">
      <c r="C865" s="65"/>
      <c r="D865" s="66"/>
      <c r="E865" s="67"/>
      <c r="F865" s="68"/>
      <c r="G865" s="66"/>
      <c r="H865" s="66"/>
      <c r="I865" s="299" t="str">
        <f t="shared" ca="1" si="13"/>
        <v/>
      </c>
    </row>
    <row r="866" spans="3:9" x14ac:dyDescent="0.25">
      <c r="C866" s="65"/>
      <c r="D866" s="66"/>
      <c r="E866" s="67"/>
      <c r="F866" s="68"/>
      <c r="G866" s="66"/>
      <c r="H866" s="66"/>
      <c r="I866" s="299" t="str">
        <f t="shared" ca="1" si="13"/>
        <v/>
      </c>
    </row>
    <row r="867" spans="3:9" x14ac:dyDescent="0.25">
      <c r="C867" s="65"/>
      <c r="D867" s="66"/>
      <c r="E867" s="67"/>
      <c r="F867" s="68"/>
      <c r="G867" s="66"/>
      <c r="H867" s="66"/>
      <c r="I867" s="299" t="str">
        <f t="shared" ca="1" si="13"/>
        <v/>
      </c>
    </row>
    <row r="868" spans="3:9" x14ac:dyDescent="0.25">
      <c r="C868" s="65"/>
      <c r="D868" s="66"/>
      <c r="E868" s="67"/>
      <c r="F868" s="68"/>
      <c r="G868" s="66"/>
      <c r="H868" s="66"/>
      <c r="I868" s="299" t="str">
        <f t="shared" ca="1" si="13"/>
        <v/>
      </c>
    </row>
    <row r="869" spans="3:9" x14ac:dyDescent="0.25">
      <c r="C869" s="65"/>
      <c r="D869" s="66"/>
      <c r="E869" s="67"/>
      <c r="F869" s="68"/>
      <c r="G869" s="66"/>
      <c r="H869" s="66"/>
      <c r="I869" s="299" t="str">
        <f t="shared" ca="1" si="13"/>
        <v/>
      </c>
    </row>
    <row r="870" spans="3:9" x14ac:dyDescent="0.25">
      <c r="C870" s="65"/>
      <c r="D870" s="66"/>
      <c r="E870" s="67"/>
      <c r="F870" s="68"/>
      <c r="G870" s="66"/>
      <c r="H870" s="66"/>
      <c r="I870" s="299" t="str">
        <f t="shared" ca="1" si="13"/>
        <v/>
      </c>
    </row>
    <row r="871" spans="3:9" x14ac:dyDescent="0.25">
      <c r="C871" s="65"/>
      <c r="D871" s="66"/>
      <c r="E871" s="67"/>
      <c r="F871" s="68"/>
      <c r="G871" s="66"/>
      <c r="H871" s="66"/>
      <c r="I871" s="299" t="str">
        <f t="shared" ca="1" si="13"/>
        <v/>
      </c>
    </row>
    <row r="872" spans="3:9" x14ac:dyDescent="0.25">
      <c r="C872" s="65"/>
      <c r="D872" s="66"/>
      <c r="E872" s="67"/>
      <c r="F872" s="68"/>
      <c r="G872" s="66"/>
      <c r="H872" s="66"/>
      <c r="I872" s="299" t="str">
        <f t="shared" ca="1" si="13"/>
        <v/>
      </c>
    </row>
    <row r="873" spans="3:9" x14ac:dyDescent="0.25">
      <c r="C873" s="65"/>
      <c r="D873" s="66"/>
      <c r="E873" s="67"/>
      <c r="F873" s="68"/>
      <c r="G873" s="66"/>
      <c r="H873" s="66"/>
      <c r="I873" s="299" t="str">
        <f t="shared" ca="1" si="13"/>
        <v/>
      </c>
    </row>
    <row r="874" spans="3:9" x14ac:dyDescent="0.25">
      <c r="C874" s="65"/>
      <c r="D874" s="66"/>
      <c r="E874" s="67"/>
      <c r="F874" s="68"/>
      <c r="G874" s="66"/>
      <c r="H874" s="66"/>
      <c r="I874" s="299" t="str">
        <f t="shared" ca="1" si="13"/>
        <v/>
      </c>
    </row>
    <row r="875" spans="3:9" x14ac:dyDescent="0.25">
      <c r="C875" s="65"/>
      <c r="D875" s="66"/>
      <c r="E875" s="67"/>
      <c r="F875" s="68"/>
      <c r="G875" s="66"/>
      <c r="H875" s="66"/>
      <c r="I875" s="299" t="str">
        <f t="shared" ca="1" si="13"/>
        <v/>
      </c>
    </row>
    <row r="876" spans="3:9" x14ac:dyDescent="0.25">
      <c r="C876" s="65"/>
      <c r="D876" s="66"/>
      <c r="E876" s="67"/>
      <c r="F876" s="68"/>
      <c r="G876" s="66"/>
      <c r="H876" s="66"/>
      <c r="I876" s="299" t="str">
        <f t="shared" ca="1" si="13"/>
        <v/>
      </c>
    </row>
    <row r="877" spans="3:9" x14ac:dyDescent="0.25">
      <c r="C877" s="65"/>
      <c r="D877" s="66"/>
      <c r="E877" s="67"/>
      <c r="F877" s="68"/>
      <c r="G877" s="66"/>
      <c r="H877" s="66"/>
      <c r="I877" s="299" t="str">
        <f t="shared" ca="1" si="13"/>
        <v/>
      </c>
    </row>
    <row r="878" spans="3:9" x14ac:dyDescent="0.25">
      <c r="C878" s="65"/>
      <c r="D878" s="66"/>
      <c r="E878" s="67"/>
      <c r="F878" s="68"/>
      <c r="G878" s="66"/>
      <c r="H878" s="66"/>
      <c r="I878" s="299" t="str">
        <f t="shared" ca="1" si="13"/>
        <v/>
      </c>
    </row>
    <row r="879" spans="3:9" x14ac:dyDescent="0.25">
      <c r="C879" s="65"/>
      <c r="D879" s="66"/>
      <c r="E879" s="67"/>
      <c r="F879" s="68"/>
      <c r="G879" s="66"/>
      <c r="H879" s="66"/>
      <c r="I879" s="299" t="str">
        <f t="shared" ca="1" si="13"/>
        <v/>
      </c>
    </row>
    <row r="880" spans="3:9" x14ac:dyDescent="0.25">
      <c r="C880" s="65"/>
      <c r="D880" s="66"/>
      <c r="E880" s="67"/>
      <c r="F880" s="68"/>
      <c r="G880" s="66"/>
      <c r="H880" s="66"/>
      <c r="I880" s="299" t="str">
        <f t="shared" ca="1" si="13"/>
        <v/>
      </c>
    </row>
    <row r="881" spans="3:9" x14ac:dyDescent="0.25">
      <c r="C881" s="65"/>
      <c r="D881" s="66"/>
      <c r="E881" s="67"/>
      <c r="F881" s="68"/>
      <c r="G881" s="66"/>
      <c r="H881" s="66"/>
      <c r="I881" s="299" t="str">
        <f t="shared" ca="1" si="13"/>
        <v/>
      </c>
    </row>
    <row r="882" spans="3:9" x14ac:dyDescent="0.25">
      <c r="C882" s="65"/>
      <c r="D882" s="66"/>
      <c r="E882" s="67"/>
      <c r="F882" s="68"/>
      <c r="G882" s="66"/>
      <c r="H882" s="66"/>
      <c r="I882" s="299" t="str">
        <f t="shared" ca="1" si="13"/>
        <v/>
      </c>
    </row>
    <row r="883" spans="3:9" x14ac:dyDescent="0.25">
      <c r="C883" s="65"/>
      <c r="D883" s="66"/>
      <c r="E883" s="67"/>
      <c r="F883" s="68"/>
      <c r="G883" s="66"/>
      <c r="H883" s="66"/>
      <c r="I883" s="299" t="str">
        <f t="shared" ca="1" si="13"/>
        <v/>
      </c>
    </row>
    <row r="884" spans="3:9" x14ac:dyDescent="0.25">
      <c r="C884" s="65"/>
      <c r="D884" s="66"/>
      <c r="E884" s="67"/>
      <c r="F884" s="68"/>
      <c r="G884" s="66"/>
      <c r="H884" s="66"/>
      <c r="I884" s="299" t="str">
        <f t="shared" ca="1" si="13"/>
        <v/>
      </c>
    </row>
    <row r="885" spans="3:9" x14ac:dyDescent="0.25">
      <c r="C885" s="65"/>
      <c r="D885" s="66"/>
      <c r="E885" s="67"/>
      <c r="F885" s="68"/>
      <c r="G885" s="66"/>
      <c r="H885" s="66"/>
      <c r="I885" s="299" t="str">
        <f t="shared" ca="1" si="13"/>
        <v/>
      </c>
    </row>
    <row r="886" spans="3:9" x14ac:dyDescent="0.25">
      <c r="C886" s="65"/>
      <c r="D886" s="66"/>
      <c r="E886" s="67"/>
      <c r="F886" s="68"/>
      <c r="G886" s="66"/>
      <c r="H886" s="66"/>
      <c r="I886" s="299" t="str">
        <f t="shared" ca="1" si="13"/>
        <v/>
      </c>
    </row>
    <row r="887" spans="3:9" x14ac:dyDescent="0.25">
      <c r="C887" s="65"/>
      <c r="D887" s="66"/>
      <c r="E887" s="67"/>
      <c r="F887" s="68"/>
      <c r="G887" s="66"/>
      <c r="H887" s="66"/>
      <c r="I887" s="299" t="str">
        <f t="shared" ca="1" si="13"/>
        <v/>
      </c>
    </row>
    <row r="888" spans="3:9" x14ac:dyDescent="0.25">
      <c r="C888" s="65"/>
      <c r="D888" s="66"/>
      <c r="E888" s="67"/>
      <c r="F888" s="68"/>
      <c r="G888" s="66"/>
      <c r="H888" s="66"/>
      <c r="I888" s="299" t="str">
        <f t="shared" ca="1" si="13"/>
        <v/>
      </c>
    </row>
    <row r="889" spans="3:9" x14ac:dyDescent="0.25">
      <c r="C889" s="65"/>
      <c r="D889" s="66"/>
      <c r="E889" s="67"/>
      <c r="F889" s="68"/>
      <c r="G889" s="66"/>
      <c r="H889" s="66"/>
      <c r="I889" s="299" t="str">
        <f t="shared" ca="1" si="13"/>
        <v/>
      </c>
    </row>
    <row r="890" spans="3:9" x14ac:dyDescent="0.25">
      <c r="C890" s="65"/>
      <c r="D890" s="66"/>
      <c r="E890" s="67"/>
      <c r="F890" s="68"/>
      <c r="G890" s="66"/>
      <c r="H890" s="66"/>
      <c r="I890" s="299" t="str">
        <f t="shared" ca="1" si="13"/>
        <v/>
      </c>
    </row>
    <row r="891" spans="3:9" x14ac:dyDescent="0.25">
      <c r="C891" s="65"/>
      <c r="D891" s="66"/>
      <c r="E891" s="67"/>
      <c r="F891" s="68"/>
      <c r="G891" s="66"/>
      <c r="H891" s="66"/>
      <c r="I891" s="299" t="str">
        <f t="shared" ca="1" si="13"/>
        <v/>
      </c>
    </row>
    <row r="892" spans="3:9" x14ac:dyDescent="0.25">
      <c r="C892" s="65"/>
      <c r="D892" s="66"/>
      <c r="E892" s="67"/>
      <c r="F892" s="68"/>
      <c r="G892" s="66"/>
      <c r="H892" s="66"/>
      <c r="I892" s="299" t="str">
        <f t="shared" ca="1" si="13"/>
        <v/>
      </c>
    </row>
    <row r="893" spans="3:9" x14ac:dyDescent="0.25">
      <c r="C893" s="65"/>
      <c r="D893" s="66"/>
      <c r="E893" s="67"/>
      <c r="F893" s="68"/>
      <c r="G893" s="66"/>
      <c r="H893" s="66"/>
      <c r="I893" s="299" t="str">
        <f t="shared" ca="1" si="13"/>
        <v/>
      </c>
    </row>
    <row r="894" spans="3:9" x14ac:dyDescent="0.25">
      <c r="C894" s="65"/>
      <c r="D894" s="66"/>
      <c r="E894" s="67"/>
      <c r="F894" s="68"/>
      <c r="G894" s="66"/>
      <c r="H894" s="66"/>
      <c r="I894" s="299" t="str">
        <f t="shared" ca="1" si="13"/>
        <v/>
      </c>
    </row>
    <row r="895" spans="3:9" x14ac:dyDescent="0.25">
      <c r="C895" s="65"/>
      <c r="D895" s="66"/>
      <c r="E895" s="67"/>
      <c r="F895" s="68"/>
      <c r="G895" s="66"/>
      <c r="H895" s="66"/>
      <c r="I895" s="299" t="str">
        <f t="shared" ca="1" si="13"/>
        <v/>
      </c>
    </row>
    <row r="896" spans="3:9" x14ac:dyDescent="0.25">
      <c r="C896" s="65"/>
      <c r="D896" s="66"/>
      <c r="E896" s="67"/>
      <c r="F896" s="68"/>
      <c r="G896" s="66"/>
      <c r="H896" s="66"/>
      <c r="I896" s="299" t="str">
        <f t="shared" ca="1" si="13"/>
        <v/>
      </c>
    </row>
    <row r="897" spans="3:9" x14ac:dyDescent="0.25">
      <c r="C897" s="65"/>
      <c r="D897" s="66"/>
      <c r="E897" s="67"/>
      <c r="F897" s="68"/>
      <c r="G897" s="66"/>
      <c r="H897" s="66"/>
      <c r="I897" s="299" t="str">
        <f t="shared" ca="1" si="13"/>
        <v/>
      </c>
    </row>
    <row r="898" spans="3:9" x14ac:dyDescent="0.25">
      <c r="C898" s="65"/>
      <c r="D898" s="66"/>
      <c r="E898" s="67"/>
      <c r="F898" s="68"/>
      <c r="G898" s="66"/>
      <c r="H898" s="66"/>
      <c r="I898" s="299" t="str">
        <f t="shared" ca="1" si="13"/>
        <v/>
      </c>
    </row>
    <row r="899" spans="3:9" x14ac:dyDescent="0.25">
      <c r="C899" s="65"/>
      <c r="D899" s="66"/>
      <c r="E899" s="67"/>
      <c r="F899" s="68"/>
      <c r="G899" s="66"/>
      <c r="H899" s="66"/>
      <c r="I899" s="299" t="str">
        <f t="shared" ca="1" si="13"/>
        <v/>
      </c>
    </row>
    <row r="900" spans="3:9" x14ac:dyDescent="0.25">
      <c r="C900" s="65"/>
      <c r="D900" s="66"/>
      <c r="E900" s="67"/>
      <c r="F900" s="68"/>
      <c r="G900" s="66"/>
      <c r="H900" s="66"/>
      <c r="I900" s="299" t="str">
        <f t="shared" ca="1" si="13"/>
        <v/>
      </c>
    </row>
    <row r="901" spans="3:9" x14ac:dyDescent="0.25">
      <c r="C901" s="65"/>
      <c r="D901" s="66"/>
      <c r="E901" s="67"/>
      <c r="F901" s="68"/>
      <c r="G901" s="66"/>
      <c r="H901" s="66"/>
      <c r="I901" s="299" t="str">
        <f t="shared" ca="1" si="13"/>
        <v/>
      </c>
    </row>
    <row r="902" spans="3:9" x14ac:dyDescent="0.25">
      <c r="C902" s="65"/>
      <c r="D902" s="66"/>
      <c r="E902" s="67"/>
      <c r="F902" s="68"/>
      <c r="G902" s="66"/>
      <c r="H902" s="66"/>
      <c r="I902" s="299" t="str">
        <f t="shared" ca="1" si="13"/>
        <v/>
      </c>
    </row>
    <row r="903" spans="3:9" x14ac:dyDescent="0.25">
      <c r="C903" s="65"/>
      <c r="D903" s="66"/>
      <c r="E903" s="67"/>
      <c r="F903" s="68"/>
      <c r="G903" s="66"/>
      <c r="H903" s="66"/>
      <c r="I903" s="299" t="str">
        <f t="shared" ca="1" si="13"/>
        <v/>
      </c>
    </row>
    <row r="904" spans="3:9" x14ac:dyDescent="0.25">
      <c r="C904" s="65"/>
      <c r="D904" s="66"/>
      <c r="E904" s="67"/>
      <c r="F904" s="68"/>
      <c r="G904" s="66"/>
      <c r="H904" s="66"/>
      <c r="I904" s="299" t="str">
        <f t="shared" ca="1" si="13"/>
        <v/>
      </c>
    </row>
    <row r="905" spans="3:9" x14ac:dyDescent="0.25">
      <c r="C905" s="65"/>
      <c r="D905" s="66"/>
      <c r="E905" s="67"/>
      <c r="F905" s="68"/>
      <c r="G905" s="66"/>
      <c r="H905" s="66"/>
      <c r="I905" s="299" t="str">
        <f t="shared" ref="I905:I968" ca="1" si="14">IF(H905="","",(IF(H905="Efetivado","",IF(C905="","",IF(C905=TODAY(),"Vence Hoje",IF(C905&lt;TODAY(),"Atrasado",C905-TODAY()&amp;" Dias para Vencer"))))))</f>
        <v/>
      </c>
    </row>
    <row r="906" spans="3:9" x14ac:dyDescent="0.25">
      <c r="C906" s="65"/>
      <c r="D906" s="66"/>
      <c r="E906" s="67"/>
      <c r="F906" s="68"/>
      <c r="G906" s="66"/>
      <c r="H906" s="66"/>
      <c r="I906" s="299" t="str">
        <f t="shared" ca="1" si="14"/>
        <v/>
      </c>
    </row>
    <row r="907" spans="3:9" x14ac:dyDescent="0.25">
      <c r="C907" s="65"/>
      <c r="D907" s="66"/>
      <c r="E907" s="67"/>
      <c r="F907" s="68"/>
      <c r="G907" s="66"/>
      <c r="H907" s="66"/>
      <c r="I907" s="299" t="str">
        <f t="shared" ca="1" si="14"/>
        <v/>
      </c>
    </row>
    <row r="908" spans="3:9" x14ac:dyDescent="0.25">
      <c r="C908" s="65"/>
      <c r="D908" s="66"/>
      <c r="E908" s="67"/>
      <c r="F908" s="68"/>
      <c r="G908" s="66"/>
      <c r="H908" s="66"/>
      <c r="I908" s="299" t="str">
        <f t="shared" ca="1" si="14"/>
        <v/>
      </c>
    </row>
    <row r="909" spans="3:9" x14ac:dyDescent="0.25">
      <c r="C909" s="65"/>
      <c r="D909" s="66"/>
      <c r="E909" s="67"/>
      <c r="F909" s="68"/>
      <c r="G909" s="66"/>
      <c r="H909" s="66"/>
      <c r="I909" s="299" t="str">
        <f t="shared" ca="1" si="14"/>
        <v/>
      </c>
    </row>
    <row r="910" spans="3:9" x14ac:dyDescent="0.25">
      <c r="C910" s="65"/>
      <c r="D910" s="66"/>
      <c r="E910" s="67"/>
      <c r="F910" s="68"/>
      <c r="G910" s="66"/>
      <c r="H910" s="66"/>
      <c r="I910" s="299" t="str">
        <f t="shared" ca="1" si="14"/>
        <v/>
      </c>
    </row>
    <row r="911" spans="3:9" x14ac:dyDescent="0.25">
      <c r="C911" s="65"/>
      <c r="D911" s="66"/>
      <c r="E911" s="67"/>
      <c r="F911" s="68"/>
      <c r="G911" s="66"/>
      <c r="H911" s="66"/>
      <c r="I911" s="299" t="str">
        <f t="shared" ca="1" si="14"/>
        <v/>
      </c>
    </row>
    <row r="912" spans="3:9" x14ac:dyDescent="0.25">
      <c r="C912" s="65"/>
      <c r="D912" s="66"/>
      <c r="E912" s="67"/>
      <c r="F912" s="68"/>
      <c r="G912" s="66"/>
      <c r="H912" s="66"/>
      <c r="I912" s="299" t="str">
        <f t="shared" ca="1" si="14"/>
        <v/>
      </c>
    </row>
    <row r="913" spans="3:9" x14ac:dyDescent="0.25">
      <c r="C913" s="65"/>
      <c r="D913" s="66"/>
      <c r="E913" s="67"/>
      <c r="F913" s="68"/>
      <c r="G913" s="66"/>
      <c r="H913" s="66"/>
      <c r="I913" s="299" t="str">
        <f t="shared" ca="1" si="14"/>
        <v/>
      </c>
    </row>
    <row r="914" spans="3:9" x14ac:dyDescent="0.25">
      <c r="C914" s="65"/>
      <c r="D914" s="66"/>
      <c r="E914" s="67"/>
      <c r="F914" s="68"/>
      <c r="G914" s="66"/>
      <c r="H914" s="66"/>
      <c r="I914" s="299" t="str">
        <f t="shared" ca="1" si="14"/>
        <v/>
      </c>
    </row>
    <row r="915" spans="3:9" x14ac:dyDescent="0.25">
      <c r="C915" s="65"/>
      <c r="D915" s="66"/>
      <c r="E915" s="67"/>
      <c r="F915" s="68"/>
      <c r="G915" s="66"/>
      <c r="H915" s="66"/>
      <c r="I915" s="299" t="str">
        <f t="shared" ca="1" si="14"/>
        <v/>
      </c>
    </row>
    <row r="916" spans="3:9" x14ac:dyDescent="0.25">
      <c r="C916" s="65"/>
      <c r="D916" s="66"/>
      <c r="E916" s="67"/>
      <c r="F916" s="68"/>
      <c r="G916" s="66"/>
      <c r="H916" s="66"/>
      <c r="I916" s="299" t="str">
        <f t="shared" ca="1" si="14"/>
        <v/>
      </c>
    </row>
    <row r="917" spans="3:9" x14ac:dyDescent="0.25">
      <c r="C917" s="65"/>
      <c r="D917" s="66"/>
      <c r="E917" s="67"/>
      <c r="F917" s="68"/>
      <c r="G917" s="66"/>
      <c r="H917" s="66"/>
      <c r="I917" s="299" t="str">
        <f t="shared" ca="1" si="14"/>
        <v/>
      </c>
    </row>
    <row r="918" spans="3:9" x14ac:dyDescent="0.25">
      <c r="C918" s="65"/>
      <c r="D918" s="66"/>
      <c r="E918" s="67"/>
      <c r="F918" s="68"/>
      <c r="G918" s="66"/>
      <c r="H918" s="66"/>
      <c r="I918" s="299" t="str">
        <f t="shared" ca="1" si="14"/>
        <v/>
      </c>
    </row>
    <row r="919" spans="3:9" x14ac:dyDescent="0.25">
      <c r="C919" s="65"/>
      <c r="D919" s="66"/>
      <c r="E919" s="67"/>
      <c r="F919" s="68"/>
      <c r="G919" s="66"/>
      <c r="H919" s="66"/>
      <c r="I919" s="299" t="str">
        <f t="shared" ca="1" si="14"/>
        <v/>
      </c>
    </row>
    <row r="920" spans="3:9" x14ac:dyDescent="0.25">
      <c r="C920" s="65"/>
      <c r="D920" s="66"/>
      <c r="E920" s="67"/>
      <c r="F920" s="68"/>
      <c r="G920" s="66"/>
      <c r="H920" s="66"/>
      <c r="I920" s="299" t="str">
        <f t="shared" ca="1" si="14"/>
        <v/>
      </c>
    </row>
    <row r="921" spans="3:9" x14ac:dyDescent="0.25">
      <c r="C921" s="65"/>
      <c r="D921" s="66"/>
      <c r="E921" s="67"/>
      <c r="F921" s="68"/>
      <c r="G921" s="66"/>
      <c r="H921" s="66"/>
      <c r="I921" s="299" t="str">
        <f t="shared" ca="1" si="14"/>
        <v/>
      </c>
    </row>
    <row r="922" spans="3:9" x14ac:dyDescent="0.25">
      <c r="C922" s="65"/>
      <c r="D922" s="66"/>
      <c r="E922" s="67"/>
      <c r="F922" s="68"/>
      <c r="G922" s="66"/>
      <c r="H922" s="66"/>
      <c r="I922" s="299" t="str">
        <f t="shared" ca="1" si="14"/>
        <v/>
      </c>
    </row>
    <row r="923" spans="3:9" x14ac:dyDescent="0.25">
      <c r="C923" s="65"/>
      <c r="D923" s="66"/>
      <c r="E923" s="67"/>
      <c r="F923" s="68"/>
      <c r="G923" s="66"/>
      <c r="H923" s="66"/>
      <c r="I923" s="299" t="str">
        <f t="shared" ca="1" si="14"/>
        <v/>
      </c>
    </row>
    <row r="924" spans="3:9" x14ac:dyDescent="0.25">
      <c r="C924" s="65"/>
      <c r="D924" s="66"/>
      <c r="E924" s="67"/>
      <c r="F924" s="68"/>
      <c r="G924" s="66"/>
      <c r="H924" s="66"/>
      <c r="I924" s="299" t="str">
        <f t="shared" ca="1" si="14"/>
        <v/>
      </c>
    </row>
    <row r="925" spans="3:9" x14ac:dyDescent="0.25">
      <c r="C925" s="65"/>
      <c r="D925" s="66"/>
      <c r="E925" s="67"/>
      <c r="F925" s="68"/>
      <c r="G925" s="66"/>
      <c r="H925" s="66"/>
      <c r="I925" s="299" t="str">
        <f t="shared" ca="1" si="14"/>
        <v/>
      </c>
    </row>
    <row r="926" spans="3:9" x14ac:dyDescent="0.25">
      <c r="C926" s="65"/>
      <c r="D926" s="66"/>
      <c r="E926" s="67"/>
      <c r="F926" s="68"/>
      <c r="G926" s="66"/>
      <c r="H926" s="66"/>
      <c r="I926" s="299" t="str">
        <f t="shared" ca="1" si="14"/>
        <v/>
      </c>
    </row>
    <row r="927" spans="3:9" x14ac:dyDescent="0.25">
      <c r="C927" s="65"/>
      <c r="D927" s="66"/>
      <c r="E927" s="67"/>
      <c r="F927" s="68"/>
      <c r="G927" s="66"/>
      <c r="H927" s="66"/>
      <c r="I927" s="299" t="str">
        <f t="shared" ca="1" si="14"/>
        <v/>
      </c>
    </row>
    <row r="928" spans="3:9" x14ac:dyDescent="0.25">
      <c r="C928" s="65"/>
      <c r="D928" s="66"/>
      <c r="E928" s="67"/>
      <c r="F928" s="68"/>
      <c r="G928" s="66"/>
      <c r="H928" s="66"/>
      <c r="I928" s="299" t="str">
        <f t="shared" ca="1" si="14"/>
        <v/>
      </c>
    </row>
    <row r="929" spans="3:9" x14ac:dyDescent="0.25">
      <c r="C929" s="65"/>
      <c r="D929" s="66"/>
      <c r="E929" s="67"/>
      <c r="F929" s="68"/>
      <c r="G929" s="66"/>
      <c r="H929" s="66"/>
      <c r="I929" s="299" t="str">
        <f t="shared" ca="1" si="14"/>
        <v/>
      </c>
    </row>
    <row r="930" spans="3:9" x14ac:dyDescent="0.25">
      <c r="C930" s="65"/>
      <c r="D930" s="66"/>
      <c r="E930" s="67"/>
      <c r="F930" s="68"/>
      <c r="G930" s="66"/>
      <c r="H930" s="66"/>
      <c r="I930" s="299" t="str">
        <f t="shared" ca="1" si="14"/>
        <v/>
      </c>
    </row>
    <row r="931" spans="3:9" x14ac:dyDescent="0.25">
      <c r="C931" s="65"/>
      <c r="D931" s="66"/>
      <c r="E931" s="67"/>
      <c r="F931" s="68"/>
      <c r="G931" s="66"/>
      <c r="H931" s="66"/>
      <c r="I931" s="299" t="str">
        <f t="shared" ca="1" si="14"/>
        <v/>
      </c>
    </row>
    <row r="932" spans="3:9" x14ac:dyDescent="0.25">
      <c r="C932" s="65"/>
      <c r="D932" s="66"/>
      <c r="E932" s="67"/>
      <c r="F932" s="68"/>
      <c r="G932" s="66"/>
      <c r="H932" s="66"/>
      <c r="I932" s="299" t="str">
        <f t="shared" ca="1" si="14"/>
        <v/>
      </c>
    </row>
    <row r="933" spans="3:9" x14ac:dyDescent="0.25">
      <c r="C933" s="65"/>
      <c r="D933" s="66"/>
      <c r="E933" s="67"/>
      <c r="F933" s="68"/>
      <c r="G933" s="66"/>
      <c r="H933" s="66"/>
      <c r="I933" s="299" t="str">
        <f t="shared" ca="1" si="14"/>
        <v/>
      </c>
    </row>
    <row r="934" spans="3:9" x14ac:dyDescent="0.25">
      <c r="C934" s="65"/>
      <c r="D934" s="66"/>
      <c r="E934" s="67"/>
      <c r="F934" s="68"/>
      <c r="G934" s="66"/>
      <c r="H934" s="66"/>
      <c r="I934" s="299" t="str">
        <f t="shared" ca="1" si="14"/>
        <v/>
      </c>
    </row>
    <row r="935" spans="3:9" x14ac:dyDescent="0.25">
      <c r="C935" s="65"/>
      <c r="D935" s="66"/>
      <c r="E935" s="67"/>
      <c r="F935" s="68"/>
      <c r="G935" s="66"/>
      <c r="H935" s="66"/>
      <c r="I935" s="299" t="str">
        <f t="shared" ca="1" si="14"/>
        <v/>
      </c>
    </row>
    <row r="936" spans="3:9" x14ac:dyDescent="0.25">
      <c r="C936" s="65"/>
      <c r="D936" s="66"/>
      <c r="E936" s="67"/>
      <c r="F936" s="68"/>
      <c r="G936" s="66"/>
      <c r="H936" s="66"/>
      <c r="I936" s="299" t="str">
        <f t="shared" ca="1" si="14"/>
        <v/>
      </c>
    </row>
    <row r="937" spans="3:9" x14ac:dyDescent="0.25">
      <c r="C937" s="65"/>
      <c r="D937" s="66"/>
      <c r="E937" s="67"/>
      <c r="F937" s="68"/>
      <c r="G937" s="66"/>
      <c r="H937" s="66"/>
      <c r="I937" s="299" t="str">
        <f t="shared" ca="1" si="14"/>
        <v/>
      </c>
    </row>
    <row r="938" spans="3:9" x14ac:dyDescent="0.25">
      <c r="C938" s="65"/>
      <c r="D938" s="66"/>
      <c r="E938" s="67"/>
      <c r="F938" s="68"/>
      <c r="G938" s="66"/>
      <c r="H938" s="66"/>
      <c r="I938" s="299" t="str">
        <f t="shared" ca="1" si="14"/>
        <v/>
      </c>
    </row>
    <row r="939" spans="3:9" x14ac:dyDescent="0.25">
      <c r="C939" s="65"/>
      <c r="D939" s="66"/>
      <c r="E939" s="67"/>
      <c r="F939" s="68"/>
      <c r="G939" s="66"/>
      <c r="H939" s="66"/>
      <c r="I939" s="299" t="str">
        <f t="shared" ca="1" si="14"/>
        <v/>
      </c>
    </row>
    <row r="940" spans="3:9" x14ac:dyDescent="0.25">
      <c r="C940" s="65"/>
      <c r="D940" s="66"/>
      <c r="E940" s="67"/>
      <c r="F940" s="68"/>
      <c r="G940" s="66"/>
      <c r="H940" s="66"/>
      <c r="I940" s="299" t="str">
        <f t="shared" ca="1" si="14"/>
        <v/>
      </c>
    </row>
    <row r="941" spans="3:9" x14ac:dyDescent="0.25">
      <c r="C941" s="65"/>
      <c r="D941" s="66"/>
      <c r="E941" s="67"/>
      <c r="F941" s="68"/>
      <c r="G941" s="66"/>
      <c r="H941" s="66"/>
      <c r="I941" s="299" t="str">
        <f t="shared" ca="1" si="14"/>
        <v/>
      </c>
    </row>
    <row r="942" spans="3:9" x14ac:dyDescent="0.25">
      <c r="C942" s="65"/>
      <c r="D942" s="66"/>
      <c r="E942" s="67"/>
      <c r="F942" s="68"/>
      <c r="G942" s="66"/>
      <c r="H942" s="66"/>
      <c r="I942" s="299" t="str">
        <f t="shared" ca="1" si="14"/>
        <v/>
      </c>
    </row>
    <row r="943" spans="3:9" x14ac:dyDescent="0.25">
      <c r="C943" s="65"/>
      <c r="D943" s="66"/>
      <c r="E943" s="67"/>
      <c r="F943" s="68"/>
      <c r="G943" s="66"/>
      <c r="H943" s="66"/>
      <c r="I943" s="299" t="str">
        <f t="shared" ca="1" si="14"/>
        <v/>
      </c>
    </row>
    <row r="944" spans="3:9" x14ac:dyDescent="0.25">
      <c r="C944" s="65"/>
      <c r="D944" s="66"/>
      <c r="E944" s="67"/>
      <c r="F944" s="68"/>
      <c r="G944" s="66"/>
      <c r="H944" s="66"/>
      <c r="I944" s="299" t="str">
        <f t="shared" ca="1" si="14"/>
        <v/>
      </c>
    </row>
    <row r="945" spans="3:9" x14ac:dyDescent="0.25">
      <c r="C945" s="65"/>
      <c r="D945" s="66"/>
      <c r="E945" s="67"/>
      <c r="F945" s="68"/>
      <c r="G945" s="66"/>
      <c r="H945" s="66"/>
      <c r="I945" s="299" t="str">
        <f t="shared" ca="1" si="14"/>
        <v/>
      </c>
    </row>
    <row r="946" spans="3:9" x14ac:dyDescent="0.25">
      <c r="C946" s="65"/>
      <c r="D946" s="66"/>
      <c r="E946" s="67"/>
      <c r="F946" s="68"/>
      <c r="G946" s="66"/>
      <c r="H946" s="66"/>
      <c r="I946" s="299" t="str">
        <f t="shared" ca="1" si="14"/>
        <v/>
      </c>
    </row>
    <row r="947" spans="3:9" x14ac:dyDescent="0.25">
      <c r="C947" s="65"/>
      <c r="D947" s="66"/>
      <c r="E947" s="67"/>
      <c r="F947" s="68"/>
      <c r="G947" s="66"/>
      <c r="H947" s="66"/>
      <c r="I947" s="299" t="str">
        <f t="shared" ca="1" si="14"/>
        <v/>
      </c>
    </row>
    <row r="948" spans="3:9" x14ac:dyDescent="0.25">
      <c r="C948" s="65"/>
      <c r="D948" s="66"/>
      <c r="E948" s="67"/>
      <c r="F948" s="68"/>
      <c r="G948" s="66"/>
      <c r="H948" s="66"/>
      <c r="I948" s="299" t="str">
        <f t="shared" ca="1" si="14"/>
        <v/>
      </c>
    </row>
    <row r="949" spans="3:9" x14ac:dyDescent="0.25">
      <c r="C949" s="65"/>
      <c r="D949" s="66"/>
      <c r="E949" s="67"/>
      <c r="F949" s="68"/>
      <c r="G949" s="66"/>
      <c r="H949" s="66"/>
      <c r="I949" s="299" t="str">
        <f t="shared" ca="1" si="14"/>
        <v/>
      </c>
    </row>
    <row r="950" spans="3:9" x14ac:dyDescent="0.25">
      <c r="C950" s="65"/>
      <c r="D950" s="66"/>
      <c r="E950" s="67"/>
      <c r="F950" s="68"/>
      <c r="G950" s="66"/>
      <c r="H950" s="66"/>
      <c r="I950" s="299" t="str">
        <f t="shared" ca="1" si="14"/>
        <v/>
      </c>
    </row>
    <row r="951" spans="3:9" x14ac:dyDescent="0.25">
      <c r="C951" s="65"/>
      <c r="D951" s="66"/>
      <c r="E951" s="67"/>
      <c r="F951" s="68"/>
      <c r="G951" s="66"/>
      <c r="H951" s="66"/>
      <c r="I951" s="299" t="str">
        <f t="shared" ca="1" si="14"/>
        <v/>
      </c>
    </row>
    <row r="952" spans="3:9" x14ac:dyDescent="0.25">
      <c r="C952" s="65"/>
      <c r="D952" s="66"/>
      <c r="E952" s="67"/>
      <c r="F952" s="68"/>
      <c r="G952" s="66"/>
      <c r="H952" s="66"/>
      <c r="I952" s="299" t="str">
        <f t="shared" ca="1" si="14"/>
        <v/>
      </c>
    </row>
    <row r="953" spans="3:9" x14ac:dyDescent="0.25">
      <c r="C953" s="65"/>
      <c r="D953" s="66"/>
      <c r="E953" s="67"/>
      <c r="F953" s="68"/>
      <c r="G953" s="66"/>
      <c r="H953" s="66"/>
      <c r="I953" s="299" t="str">
        <f t="shared" ca="1" si="14"/>
        <v/>
      </c>
    </row>
    <row r="954" spans="3:9" x14ac:dyDescent="0.25">
      <c r="C954" s="65"/>
      <c r="D954" s="66"/>
      <c r="E954" s="67"/>
      <c r="F954" s="68"/>
      <c r="G954" s="66"/>
      <c r="H954" s="66"/>
      <c r="I954" s="299" t="str">
        <f t="shared" ca="1" si="14"/>
        <v/>
      </c>
    </row>
    <row r="955" spans="3:9" x14ac:dyDescent="0.25">
      <c r="C955" s="65"/>
      <c r="D955" s="66"/>
      <c r="E955" s="67"/>
      <c r="F955" s="68"/>
      <c r="G955" s="66"/>
      <c r="H955" s="66"/>
      <c r="I955" s="299" t="str">
        <f t="shared" ca="1" si="14"/>
        <v/>
      </c>
    </row>
    <row r="956" spans="3:9" x14ac:dyDescent="0.25">
      <c r="C956" s="65"/>
      <c r="D956" s="66"/>
      <c r="E956" s="67"/>
      <c r="F956" s="68"/>
      <c r="G956" s="66"/>
      <c r="H956" s="66"/>
      <c r="I956" s="299" t="str">
        <f t="shared" ca="1" si="14"/>
        <v/>
      </c>
    </row>
    <row r="957" spans="3:9" x14ac:dyDescent="0.25">
      <c r="C957" s="65"/>
      <c r="D957" s="66"/>
      <c r="E957" s="67"/>
      <c r="F957" s="68"/>
      <c r="G957" s="66"/>
      <c r="H957" s="66"/>
      <c r="I957" s="299" t="str">
        <f t="shared" ca="1" si="14"/>
        <v/>
      </c>
    </row>
    <row r="958" spans="3:9" x14ac:dyDescent="0.25">
      <c r="C958" s="65"/>
      <c r="D958" s="66"/>
      <c r="E958" s="67"/>
      <c r="F958" s="68"/>
      <c r="G958" s="66"/>
      <c r="H958" s="66"/>
      <c r="I958" s="299" t="str">
        <f t="shared" ca="1" si="14"/>
        <v/>
      </c>
    </row>
    <row r="959" spans="3:9" x14ac:dyDescent="0.25">
      <c r="C959" s="65"/>
      <c r="D959" s="66"/>
      <c r="E959" s="67"/>
      <c r="F959" s="68"/>
      <c r="G959" s="66"/>
      <c r="H959" s="66"/>
      <c r="I959" s="299" t="str">
        <f t="shared" ca="1" si="14"/>
        <v/>
      </c>
    </row>
    <row r="960" spans="3:9" x14ac:dyDescent="0.25">
      <c r="C960" s="65"/>
      <c r="D960" s="66"/>
      <c r="E960" s="67"/>
      <c r="F960" s="68"/>
      <c r="G960" s="66"/>
      <c r="H960" s="66"/>
      <c r="I960" s="299" t="str">
        <f t="shared" ca="1" si="14"/>
        <v/>
      </c>
    </row>
    <row r="961" spans="3:9" x14ac:dyDescent="0.25">
      <c r="C961" s="65"/>
      <c r="D961" s="66"/>
      <c r="E961" s="67"/>
      <c r="F961" s="68"/>
      <c r="G961" s="66"/>
      <c r="H961" s="66"/>
      <c r="I961" s="299" t="str">
        <f t="shared" ca="1" si="14"/>
        <v/>
      </c>
    </row>
    <row r="962" spans="3:9" x14ac:dyDescent="0.25">
      <c r="C962" s="65"/>
      <c r="D962" s="66"/>
      <c r="E962" s="67"/>
      <c r="F962" s="68"/>
      <c r="G962" s="66"/>
      <c r="H962" s="66"/>
      <c r="I962" s="299" t="str">
        <f t="shared" ca="1" si="14"/>
        <v/>
      </c>
    </row>
    <row r="963" spans="3:9" x14ac:dyDescent="0.25">
      <c r="C963" s="65"/>
      <c r="D963" s="66"/>
      <c r="E963" s="67"/>
      <c r="F963" s="68"/>
      <c r="G963" s="66"/>
      <c r="H963" s="66"/>
      <c r="I963" s="299" t="str">
        <f t="shared" ca="1" si="14"/>
        <v/>
      </c>
    </row>
    <row r="964" spans="3:9" x14ac:dyDescent="0.25">
      <c r="C964" s="65"/>
      <c r="D964" s="66"/>
      <c r="E964" s="67"/>
      <c r="F964" s="68"/>
      <c r="G964" s="66"/>
      <c r="H964" s="66"/>
      <c r="I964" s="299" t="str">
        <f t="shared" ca="1" si="14"/>
        <v/>
      </c>
    </row>
    <row r="965" spans="3:9" x14ac:dyDescent="0.25">
      <c r="C965" s="65"/>
      <c r="D965" s="66"/>
      <c r="E965" s="67"/>
      <c r="F965" s="68"/>
      <c r="G965" s="66"/>
      <c r="H965" s="66"/>
      <c r="I965" s="299" t="str">
        <f t="shared" ca="1" si="14"/>
        <v/>
      </c>
    </row>
    <row r="966" spans="3:9" x14ac:dyDescent="0.25">
      <c r="C966" s="65"/>
      <c r="D966" s="66"/>
      <c r="E966" s="67"/>
      <c r="F966" s="68"/>
      <c r="G966" s="66"/>
      <c r="H966" s="66"/>
      <c r="I966" s="299" t="str">
        <f t="shared" ca="1" si="14"/>
        <v/>
      </c>
    </row>
    <row r="967" spans="3:9" x14ac:dyDescent="0.25">
      <c r="C967" s="65"/>
      <c r="D967" s="66"/>
      <c r="E967" s="67"/>
      <c r="F967" s="68"/>
      <c r="G967" s="66"/>
      <c r="H967" s="66"/>
      <c r="I967" s="299" t="str">
        <f t="shared" ca="1" si="14"/>
        <v/>
      </c>
    </row>
    <row r="968" spans="3:9" x14ac:dyDescent="0.25">
      <c r="C968" s="65"/>
      <c r="D968" s="66"/>
      <c r="E968" s="67"/>
      <c r="F968" s="68"/>
      <c r="G968" s="66"/>
      <c r="H968" s="66"/>
      <c r="I968" s="299" t="str">
        <f t="shared" ca="1" si="14"/>
        <v/>
      </c>
    </row>
    <row r="969" spans="3:9" x14ac:dyDescent="0.25">
      <c r="C969" s="65"/>
      <c r="D969" s="66"/>
      <c r="E969" s="67"/>
      <c r="F969" s="68"/>
      <c r="G969" s="66"/>
      <c r="H969" s="66"/>
      <c r="I969" s="299" t="str">
        <f t="shared" ref="I969:I1009" ca="1" si="15">IF(H969="","",(IF(H969="Efetivado","",IF(C969="","",IF(C969=TODAY(),"Vence Hoje",IF(C969&lt;TODAY(),"Atrasado",C969-TODAY()&amp;" Dias para Vencer"))))))</f>
        <v/>
      </c>
    </row>
    <row r="970" spans="3:9" x14ac:dyDescent="0.25">
      <c r="C970" s="65"/>
      <c r="D970" s="66"/>
      <c r="E970" s="67"/>
      <c r="F970" s="68"/>
      <c r="G970" s="66"/>
      <c r="H970" s="66"/>
      <c r="I970" s="299" t="str">
        <f t="shared" ca="1" si="15"/>
        <v/>
      </c>
    </row>
    <row r="971" spans="3:9" x14ac:dyDescent="0.25">
      <c r="C971" s="65"/>
      <c r="D971" s="66"/>
      <c r="E971" s="67"/>
      <c r="F971" s="68"/>
      <c r="G971" s="66"/>
      <c r="H971" s="66"/>
      <c r="I971" s="299" t="str">
        <f t="shared" ca="1" si="15"/>
        <v/>
      </c>
    </row>
    <row r="972" spans="3:9" x14ac:dyDescent="0.25">
      <c r="C972" s="65"/>
      <c r="D972" s="66"/>
      <c r="E972" s="67"/>
      <c r="F972" s="68"/>
      <c r="G972" s="66"/>
      <c r="H972" s="66"/>
      <c r="I972" s="299" t="str">
        <f t="shared" ca="1" si="15"/>
        <v/>
      </c>
    </row>
    <row r="973" spans="3:9" x14ac:dyDescent="0.25">
      <c r="C973" s="65"/>
      <c r="D973" s="66"/>
      <c r="E973" s="67"/>
      <c r="F973" s="68"/>
      <c r="G973" s="66"/>
      <c r="H973" s="66"/>
      <c r="I973" s="299" t="str">
        <f t="shared" ca="1" si="15"/>
        <v/>
      </c>
    </row>
    <row r="974" spans="3:9" x14ac:dyDescent="0.25">
      <c r="C974" s="65"/>
      <c r="D974" s="66"/>
      <c r="E974" s="67"/>
      <c r="F974" s="68"/>
      <c r="G974" s="66"/>
      <c r="H974" s="66"/>
      <c r="I974" s="299" t="str">
        <f t="shared" ca="1" si="15"/>
        <v/>
      </c>
    </row>
    <row r="975" spans="3:9" x14ac:dyDescent="0.25">
      <c r="C975" s="65"/>
      <c r="D975" s="66"/>
      <c r="E975" s="67"/>
      <c r="F975" s="68"/>
      <c r="G975" s="66"/>
      <c r="H975" s="66"/>
      <c r="I975" s="299" t="str">
        <f t="shared" ca="1" si="15"/>
        <v/>
      </c>
    </row>
    <row r="976" spans="3:9" x14ac:dyDescent="0.25">
      <c r="C976" s="65"/>
      <c r="D976" s="66"/>
      <c r="E976" s="67"/>
      <c r="F976" s="68"/>
      <c r="G976" s="66"/>
      <c r="H976" s="66"/>
      <c r="I976" s="299" t="str">
        <f t="shared" ca="1" si="15"/>
        <v/>
      </c>
    </row>
    <row r="977" spans="3:9" x14ac:dyDescent="0.25">
      <c r="C977" s="65"/>
      <c r="D977" s="66"/>
      <c r="E977" s="67"/>
      <c r="F977" s="68"/>
      <c r="G977" s="66"/>
      <c r="H977" s="66"/>
      <c r="I977" s="299" t="str">
        <f t="shared" ca="1" si="15"/>
        <v/>
      </c>
    </row>
    <row r="978" spans="3:9" x14ac:dyDescent="0.25">
      <c r="C978" s="65"/>
      <c r="D978" s="66"/>
      <c r="E978" s="67"/>
      <c r="F978" s="68"/>
      <c r="G978" s="66"/>
      <c r="H978" s="66"/>
      <c r="I978" s="299" t="str">
        <f t="shared" ca="1" si="15"/>
        <v/>
      </c>
    </row>
    <row r="979" spans="3:9" x14ac:dyDescent="0.25">
      <c r="C979" s="65"/>
      <c r="D979" s="66"/>
      <c r="E979" s="67"/>
      <c r="F979" s="68"/>
      <c r="G979" s="66"/>
      <c r="H979" s="66"/>
      <c r="I979" s="299" t="str">
        <f t="shared" ca="1" si="15"/>
        <v/>
      </c>
    </row>
    <row r="980" spans="3:9" x14ac:dyDescent="0.25">
      <c r="C980" s="65"/>
      <c r="D980" s="66"/>
      <c r="E980" s="67"/>
      <c r="F980" s="68"/>
      <c r="G980" s="66"/>
      <c r="H980" s="66"/>
      <c r="I980" s="299" t="str">
        <f t="shared" ca="1" si="15"/>
        <v/>
      </c>
    </row>
    <row r="981" spans="3:9" x14ac:dyDescent="0.25">
      <c r="C981" s="65"/>
      <c r="D981" s="66"/>
      <c r="E981" s="67"/>
      <c r="F981" s="68"/>
      <c r="G981" s="66"/>
      <c r="H981" s="66"/>
      <c r="I981" s="299" t="str">
        <f t="shared" ca="1" si="15"/>
        <v/>
      </c>
    </row>
    <row r="982" spans="3:9" x14ac:dyDescent="0.25">
      <c r="C982" s="65"/>
      <c r="D982" s="66"/>
      <c r="E982" s="67"/>
      <c r="F982" s="68"/>
      <c r="G982" s="66"/>
      <c r="H982" s="66"/>
      <c r="I982" s="299" t="str">
        <f t="shared" ca="1" si="15"/>
        <v/>
      </c>
    </row>
    <row r="983" spans="3:9" x14ac:dyDescent="0.25">
      <c r="C983" s="65"/>
      <c r="D983" s="66"/>
      <c r="E983" s="67"/>
      <c r="F983" s="68"/>
      <c r="G983" s="66"/>
      <c r="H983" s="66"/>
      <c r="I983" s="299" t="str">
        <f t="shared" ca="1" si="15"/>
        <v/>
      </c>
    </row>
    <row r="984" spans="3:9" x14ac:dyDescent="0.25">
      <c r="C984" s="65"/>
      <c r="D984" s="66"/>
      <c r="E984" s="67"/>
      <c r="F984" s="68"/>
      <c r="G984" s="66"/>
      <c r="H984" s="66"/>
      <c r="I984" s="299" t="str">
        <f t="shared" ca="1" si="15"/>
        <v/>
      </c>
    </row>
    <row r="985" spans="3:9" x14ac:dyDescent="0.25">
      <c r="C985" s="65"/>
      <c r="D985" s="66"/>
      <c r="E985" s="67"/>
      <c r="F985" s="68"/>
      <c r="G985" s="66"/>
      <c r="H985" s="66"/>
      <c r="I985" s="299" t="str">
        <f t="shared" ca="1" si="15"/>
        <v/>
      </c>
    </row>
    <row r="986" spans="3:9" x14ac:dyDescent="0.25">
      <c r="C986" s="65"/>
      <c r="D986" s="66"/>
      <c r="E986" s="67"/>
      <c r="F986" s="68"/>
      <c r="G986" s="66"/>
      <c r="H986" s="66"/>
      <c r="I986" s="299" t="str">
        <f t="shared" ca="1" si="15"/>
        <v/>
      </c>
    </row>
    <row r="987" spans="3:9" x14ac:dyDescent="0.25">
      <c r="C987" s="65"/>
      <c r="D987" s="66"/>
      <c r="E987" s="67"/>
      <c r="F987" s="68"/>
      <c r="G987" s="66"/>
      <c r="H987" s="66"/>
      <c r="I987" s="299" t="str">
        <f t="shared" ca="1" si="15"/>
        <v/>
      </c>
    </row>
    <row r="988" spans="3:9" x14ac:dyDescent="0.25">
      <c r="C988" s="65"/>
      <c r="D988" s="66"/>
      <c r="E988" s="67"/>
      <c r="F988" s="68"/>
      <c r="G988" s="66"/>
      <c r="H988" s="66"/>
      <c r="I988" s="299" t="str">
        <f t="shared" ca="1" si="15"/>
        <v/>
      </c>
    </row>
    <row r="989" spans="3:9" x14ac:dyDescent="0.25">
      <c r="C989" s="65"/>
      <c r="D989" s="66"/>
      <c r="E989" s="67"/>
      <c r="F989" s="68"/>
      <c r="G989" s="66"/>
      <c r="H989" s="66"/>
      <c r="I989" s="299" t="str">
        <f t="shared" ca="1" si="15"/>
        <v/>
      </c>
    </row>
    <row r="990" spans="3:9" x14ac:dyDescent="0.25">
      <c r="C990" s="65"/>
      <c r="D990" s="66"/>
      <c r="E990" s="67"/>
      <c r="F990" s="68"/>
      <c r="G990" s="66"/>
      <c r="H990" s="66"/>
      <c r="I990" s="299" t="str">
        <f t="shared" ca="1" si="15"/>
        <v/>
      </c>
    </row>
    <row r="991" spans="3:9" x14ac:dyDescent="0.25">
      <c r="C991" s="65"/>
      <c r="D991" s="66"/>
      <c r="E991" s="67"/>
      <c r="F991" s="68"/>
      <c r="G991" s="66"/>
      <c r="H991" s="66"/>
      <c r="I991" s="299" t="str">
        <f t="shared" ca="1" si="15"/>
        <v/>
      </c>
    </row>
    <row r="992" spans="3:9" x14ac:dyDescent="0.25">
      <c r="C992" s="65"/>
      <c r="D992" s="66"/>
      <c r="E992" s="67"/>
      <c r="F992" s="68"/>
      <c r="G992" s="66"/>
      <c r="H992" s="66"/>
      <c r="I992" s="299" t="str">
        <f t="shared" ca="1" si="15"/>
        <v/>
      </c>
    </row>
    <row r="993" spans="3:9" x14ac:dyDescent="0.25">
      <c r="C993" s="65"/>
      <c r="D993" s="66"/>
      <c r="E993" s="67"/>
      <c r="F993" s="68"/>
      <c r="G993" s="66"/>
      <c r="H993" s="66"/>
      <c r="I993" s="299" t="str">
        <f t="shared" ca="1" si="15"/>
        <v/>
      </c>
    </row>
    <row r="994" spans="3:9" x14ac:dyDescent="0.25">
      <c r="C994" s="65"/>
      <c r="D994" s="66"/>
      <c r="E994" s="67"/>
      <c r="F994" s="68"/>
      <c r="G994" s="66"/>
      <c r="H994" s="66"/>
      <c r="I994" s="299" t="str">
        <f t="shared" ca="1" si="15"/>
        <v/>
      </c>
    </row>
    <row r="995" spans="3:9" x14ac:dyDescent="0.25">
      <c r="C995" s="65"/>
      <c r="D995" s="66"/>
      <c r="E995" s="67"/>
      <c r="F995" s="68"/>
      <c r="G995" s="66"/>
      <c r="H995" s="66"/>
      <c r="I995" s="299" t="str">
        <f t="shared" ca="1" si="15"/>
        <v/>
      </c>
    </row>
    <row r="996" spans="3:9" x14ac:dyDescent="0.25">
      <c r="C996" s="65"/>
      <c r="D996" s="66"/>
      <c r="E996" s="67"/>
      <c r="F996" s="68"/>
      <c r="G996" s="66"/>
      <c r="H996" s="66"/>
      <c r="I996" s="299" t="str">
        <f t="shared" ca="1" si="15"/>
        <v/>
      </c>
    </row>
    <row r="997" spans="3:9" x14ac:dyDescent="0.25">
      <c r="C997" s="65"/>
      <c r="D997" s="66"/>
      <c r="E997" s="67"/>
      <c r="F997" s="68"/>
      <c r="G997" s="66"/>
      <c r="H997" s="66"/>
      <c r="I997" s="299" t="str">
        <f t="shared" ca="1" si="15"/>
        <v/>
      </c>
    </row>
    <row r="998" spans="3:9" x14ac:dyDescent="0.25">
      <c r="C998" s="65"/>
      <c r="D998" s="66"/>
      <c r="E998" s="67"/>
      <c r="F998" s="68"/>
      <c r="G998" s="66"/>
      <c r="H998" s="66"/>
      <c r="I998" s="299" t="str">
        <f t="shared" ca="1" si="15"/>
        <v/>
      </c>
    </row>
    <row r="999" spans="3:9" x14ac:dyDescent="0.25">
      <c r="C999" s="65"/>
      <c r="D999" s="66"/>
      <c r="E999" s="67"/>
      <c r="F999" s="68"/>
      <c r="G999" s="66"/>
      <c r="H999" s="66"/>
      <c r="I999" s="299" t="str">
        <f t="shared" ca="1" si="15"/>
        <v/>
      </c>
    </row>
    <row r="1000" spans="3:9" x14ac:dyDescent="0.25">
      <c r="C1000" s="65"/>
      <c r="D1000" s="66"/>
      <c r="E1000" s="67"/>
      <c r="F1000" s="68"/>
      <c r="G1000" s="66"/>
      <c r="H1000" s="66"/>
      <c r="I1000" s="299" t="str">
        <f t="shared" ca="1" si="15"/>
        <v/>
      </c>
    </row>
    <row r="1001" spans="3:9" x14ac:dyDescent="0.25">
      <c r="C1001" s="65"/>
      <c r="D1001" s="66"/>
      <c r="E1001" s="67"/>
      <c r="F1001" s="68"/>
      <c r="G1001" s="66"/>
      <c r="H1001" s="66"/>
      <c r="I1001" s="299" t="str">
        <f t="shared" ca="1" si="15"/>
        <v/>
      </c>
    </row>
    <row r="1002" spans="3:9" x14ac:dyDescent="0.25">
      <c r="C1002" s="65"/>
      <c r="D1002" s="66"/>
      <c r="E1002" s="67"/>
      <c r="F1002" s="68"/>
      <c r="G1002" s="66"/>
      <c r="H1002" s="66"/>
      <c r="I1002" s="299" t="str">
        <f t="shared" ca="1" si="15"/>
        <v/>
      </c>
    </row>
    <row r="1003" spans="3:9" x14ac:dyDescent="0.25">
      <c r="C1003" s="65"/>
      <c r="D1003" s="66"/>
      <c r="E1003" s="67"/>
      <c r="F1003" s="68"/>
      <c r="G1003" s="66"/>
      <c r="H1003" s="66"/>
      <c r="I1003" s="299" t="str">
        <f t="shared" ca="1" si="15"/>
        <v/>
      </c>
    </row>
    <row r="1004" spans="3:9" x14ac:dyDescent="0.25">
      <c r="C1004" s="65"/>
      <c r="D1004" s="66"/>
      <c r="E1004" s="67"/>
      <c r="F1004" s="68"/>
      <c r="G1004" s="66"/>
      <c r="H1004" s="66"/>
      <c r="I1004" s="299" t="str">
        <f t="shared" ca="1" si="15"/>
        <v/>
      </c>
    </row>
    <row r="1005" spans="3:9" x14ac:dyDescent="0.25">
      <c r="C1005" s="65"/>
      <c r="D1005" s="66"/>
      <c r="E1005" s="67"/>
      <c r="F1005" s="68"/>
      <c r="G1005" s="66"/>
      <c r="H1005" s="66"/>
      <c r="I1005" s="299" t="str">
        <f t="shared" ca="1" si="15"/>
        <v/>
      </c>
    </row>
    <row r="1006" spans="3:9" x14ac:dyDescent="0.25">
      <c r="C1006" s="65"/>
      <c r="D1006" s="66"/>
      <c r="E1006" s="67"/>
      <c r="F1006" s="68"/>
      <c r="G1006" s="66"/>
      <c r="H1006" s="66"/>
      <c r="I1006" s="299" t="str">
        <f t="shared" ca="1" si="15"/>
        <v/>
      </c>
    </row>
    <row r="1007" spans="3:9" x14ac:dyDescent="0.25">
      <c r="C1007" s="65"/>
      <c r="D1007" s="66"/>
      <c r="E1007" s="67"/>
      <c r="F1007" s="68"/>
      <c r="G1007" s="66"/>
      <c r="H1007" s="66"/>
      <c r="I1007" s="299" t="str">
        <f t="shared" ca="1" si="15"/>
        <v/>
      </c>
    </row>
    <row r="1008" spans="3:9" x14ac:dyDescent="0.25">
      <c r="C1008" s="65"/>
      <c r="D1008" s="66"/>
      <c r="E1008" s="67"/>
      <c r="F1008" s="68"/>
      <c r="G1008" s="66"/>
      <c r="H1008" s="66"/>
      <c r="I1008" s="299" t="str">
        <f t="shared" ca="1" si="15"/>
        <v/>
      </c>
    </row>
    <row r="1009" spans="3:9" x14ac:dyDescent="0.25">
      <c r="C1009" s="65"/>
      <c r="D1009" s="66"/>
      <c r="E1009" s="67"/>
      <c r="F1009" s="68"/>
      <c r="G1009" s="66"/>
      <c r="H1009" s="66"/>
      <c r="I1009" s="299" t="str">
        <f t="shared" ca="1" si="15"/>
        <v/>
      </c>
    </row>
  </sheetData>
  <sheetProtection password="8C5E" sheet="1" objects="1" scenarios="1" selectLockedCells="1" sort="0" autoFilter="0"/>
  <mergeCells count="1">
    <mergeCell ref="C6:D6"/>
  </mergeCells>
  <conditionalFormatting sqref="C9:I1009">
    <cfRule type="expression" dxfId="163" priority="2">
      <formula>$H9="Pendente"</formula>
    </cfRule>
  </conditionalFormatting>
  <dataValidations count="4">
    <dataValidation type="list" allowBlank="1" showInputMessage="1" showErrorMessage="1" sqref="D9:D1009">
      <formula1>$P$9:$P$58</formula1>
    </dataValidation>
    <dataValidation type="list" allowBlank="1" showInputMessage="1" showErrorMessage="1" sqref="G9:G1009">
      <formula1>$L$9:$L$28</formula1>
    </dataValidation>
    <dataValidation type="list" allowBlank="1" showInputMessage="1" showErrorMessage="1" sqref="H9:H1009">
      <formula1>$R$9:$R$10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I9:I1009"/>
  </dataValidations>
  <pageMargins left="0.51181102362204722" right="0.51181102362204722" top="0.70866141732283472" bottom="0.78740157480314965" header="0.31496062992125984" footer="0.31496062992125984"/>
  <pageSetup paperSize="9" scale="31" orientation="portrait" r:id="rId1"/>
  <rowBreaks count="1" manualBreakCount="1">
    <brk id="160" min="1" max="9" man="1"/>
  </rowBreaks>
  <colBreaks count="1" manualBreakCount="1"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ULTIMALINHA">
                <anchor moveWithCells="1" sizeWithCells="1">
                  <from>
                    <xdr:col>4</xdr:col>
                    <xdr:colOff>2638425</xdr:colOff>
                    <xdr:row>4</xdr:row>
                    <xdr:rowOff>171450</xdr:rowOff>
                  </from>
                  <to>
                    <xdr:col>5</xdr:col>
                    <xdr:colOff>438150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CLA_RECE">
                <anchor moveWithCells="1" sizeWithCells="1">
                  <from>
                    <xdr:col>5</xdr:col>
                    <xdr:colOff>628650</xdr:colOff>
                    <xdr:row>4</xdr:row>
                    <xdr:rowOff>171450</xdr:rowOff>
                  </from>
                  <to>
                    <xdr:col>6</xdr:col>
                    <xdr:colOff>1447800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C5FA482-7C34-4A16-8B98-ED781BD7C9EB}">
            <xm:f>DES!$U$8&gt;49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C1:I1048576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rgb="FF00B050"/>
  </sheetPr>
  <dimension ref="A6:V1511"/>
  <sheetViews>
    <sheetView showGridLines="0" showRowColHeaders="0" zoomScaleNormal="100" workbookViewId="0">
      <pane ySplit="8" topLeftCell="A9" activePane="bottomLeft" state="frozen"/>
      <selection pane="bottomLeft" activeCell="C9" sqref="C9"/>
    </sheetView>
  </sheetViews>
  <sheetFormatPr defaultRowHeight="15" x14ac:dyDescent="0.25"/>
  <cols>
    <col min="1" max="1" width="11.7109375" style="69" customWidth="1"/>
    <col min="2" max="2" width="2.7109375" style="43" customWidth="1"/>
    <col min="3" max="3" width="10.85546875" style="43" customWidth="1"/>
    <col min="4" max="4" width="26.7109375" style="43" customWidth="1"/>
    <col min="5" max="5" width="59" style="43" customWidth="1"/>
    <col min="6" max="6" width="13.7109375" style="43" customWidth="1"/>
    <col min="7" max="7" width="26.7109375" style="43" customWidth="1"/>
    <col min="8" max="8" width="15.85546875" style="43" customWidth="1"/>
    <col min="9" max="9" width="20.28515625" style="43" customWidth="1"/>
    <col min="10" max="10" width="9.140625" style="330" customWidth="1"/>
    <col min="11" max="11" width="9.140625" style="323" hidden="1" customWidth="1"/>
    <col min="12" max="12" width="13.140625" style="323" hidden="1" customWidth="1"/>
    <col min="13" max="13" width="6.42578125" style="323" hidden="1" customWidth="1"/>
    <col min="14" max="14" width="4.140625" style="323" hidden="1" customWidth="1"/>
    <col min="15" max="15" width="5.42578125" style="323" hidden="1" customWidth="1"/>
    <col min="16" max="16" width="24.85546875" style="323" hidden="1" customWidth="1"/>
    <col min="17" max="17" width="4.140625" style="323" hidden="1" customWidth="1"/>
    <col min="18" max="19" width="9.140625" style="323" hidden="1" customWidth="1"/>
    <col min="20" max="20" width="9.140625" style="426" hidden="1" customWidth="1"/>
    <col min="21" max="21" width="0.140625" style="426" hidden="1" customWidth="1"/>
    <col min="22" max="22" width="9.140625" style="426" hidden="1" customWidth="1"/>
    <col min="23" max="16384" width="9.140625" style="43"/>
  </cols>
  <sheetData>
    <row r="6" spans="1:22" ht="17.100000000000001" customHeight="1" x14ac:dyDescent="0.25">
      <c r="C6" s="449" t="s">
        <v>207</v>
      </c>
      <c r="D6" s="449"/>
      <c r="H6" s="74" t="s">
        <v>151</v>
      </c>
      <c r="I6" s="324">
        <f>SUBTOTAL(9,F:F)</f>
        <v>0</v>
      </c>
      <c r="U6" s="450" t="s">
        <v>273</v>
      </c>
      <c r="V6" s="450"/>
    </row>
    <row r="7" spans="1:22" ht="3" customHeight="1" x14ac:dyDescent="0.25">
      <c r="U7" s="427"/>
      <c r="V7" s="427"/>
    </row>
    <row r="8" spans="1:22" ht="30" customHeight="1" thickBot="1" x14ac:dyDescent="0.3">
      <c r="C8" s="75" t="s">
        <v>0</v>
      </c>
      <c r="D8" s="75" t="s">
        <v>1</v>
      </c>
      <c r="E8" s="75" t="s">
        <v>2</v>
      </c>
      <c r="F8" s="75" t="s">
        <v>63</v>
      </c>
      <c r="G8" s="75" t="s">
        <v>5</v>
      </c>
      <c r="H8" s="75" t="s">
        <v>3</v>
      </c>
      <c r="I8" s="75" t="s">
        <v>4</v>
      </c>
      <c r="U8" s="428">
        <f>COUNTIF(H:H,"Efetivado")+COUNTIF(H:H,"Pendente")</f>
        <v>0</v>
      </c>
      <c r="V8" s="429">
        <f>IF(U8&gt;50,1,0)</f>
        <v>0</v>
      </c>
    </row>
    <row r="9" spans="1:22" customFormat="1" x14ac:dyDescent="0.25">
      <c r="A9" s="54"/>
      <c r="C9" s="65"/>
      <c r="D9" s="66"/>
      <c r="E9" s="67"/>
      <c r="F9" s="68"/>
      <c r="G9" s="66"/>
      <c r="H9" s="66"/>
      <c r="I9" s="298" t="str">
        <f t="shared" ref="I9:I72" ca="1" si="0">IF(H9="","",(IF(H9="Efetivado","",IF(C9="","",IF(C9=TODAY(),"Vence Hoje",IF(C9&lt;TODAY(),"Atrasado",C9-TODAY()&amp;" Dias para Vencer"))))))</f>
        <v/>
      </c>
      <c r="J9" s="126"/>
      <c r="K9" s="250" t="s">
        <v>152</v>
      </c>
      <c r="L9" s="358">
        <f>VLOOKUP(K9,'CAD2'!C7:D7,2,0)</f>
        <v>0</v>
      </c>
      <c r="M9" s="377">
        <v>1</v>
      </c>
      <c r="N9" s="250"/>
      <c r="O9" s="250" t="s">
        <v>152</v>
      </c>
      <c r="P9" s="358">
        <f>VLOOKUP(O9,CAD!H7:I7,2,0)</f>
        <v>0</v>
      </c>
      <c r="Q9" s="250"/>
      <c r="R9" s="348" t="s">
        <v>60</v>
      </c>
      <c r="S9" s="423">
        <v>1</v>
      </c>
      <c r="T9" s="39"/>
      <c r="U9" s="39"/>
      <c r="V9" s="39"/>
    </row>
    <row r="10" spans="1:22" customFormat="1" x14ac:dyDescent="0.25">
      <c r="A10" s="54"/>
      <c r="C10" s="65"/>
      <c r="D10" s="66"/>
      <c r="E10" s="67"/>
      <c r="F10" s="68"/>
      <c r="G10" s="66"/>
      <c r="H10" s="66"/>
      <c r="I10" s="298" t="str">
        <f t="shared" ca="1" si="0"/>
        <v/>
      </c>
      <c r="J10" s="126"/>
      <c r="K10" s="250" t="s">
        <v>153</v>
      </c>
      <c r="L10" s="358">
        <f>VLOOKUP(K10,'CAD2'!C8:D8,2,0)</f>
        <v>0</v>
      </c>
      <c r="M10" s="377">
        <v>2</v>
      </c>
      <c r="N10" s="250"/>
      <c r="O10" s="250" t="s">
        <v>153</v>
      </c>
      <c r="P10" s="358">
        <f>VLOOKUP(O10,CAD!H8:I8,2,0)</f>
        <v>0</v>
      </c>
      <c r="Q10" s="250"/>
      <c r="R10" s="348" t="s">
        <v>61</v>
      </c>
      <c r="S10" s="423">
        <v>2</v>
      </c>
      <c r="T10" s="39"/>
      <c r="U10" s="39"/>
      <c r="V10" s="39"/>
    </row>
    <row r="11" spans="1:22" customFormat="1" x14ac:dyDescent="0.25">
      <c r="A11" s="54"/>
      <c r="C11" s="65"/>
      <c r="D11" s="66"/>
      <c r="E11" s="67"/>
      <c r="F11" s="68"/>
      <c r="G11" s="66"/>
      <c r="H11" s="66"/>
      <c r="I11" s="298" t="str">
        <f t="shared" ca="1" si="0"/>
        <v/>
      </c>
      <c r="J11" s="126"/>
      <c r="K11" s="250" t="s">
        <v>154</v>
      </c>
      <c r="L11" s="358">
        <f>VLOOKUP(K11,'CAD2'!C9:D9,2,0)</f>
        <v>0</v>
      </c>
      <c r="M11" s="377">
        <v>3</v>
      </c>
      <c r="N11" s="250"/>
      <c r="O11" s="250" t="s">
        <v>154</v>
      </c>
      <c r="P11" s="358">
        <f>VLOOKUP(O11,CAD!H9:I9,2,0)</f>
        <v>0</v>
      </c>
      <c r="Q11" s="250"/>
      <c r="R11" s="250"/>
      <c r="S11" s="250"/>
      <c r="T11" s="39"/>
      <c r="U11" s="39"/>
      <c r="V11" s="39"/>
    </row>
    <row r="12" spans="1:22" customFormat="1" x14ac:dyDescent="0.25">
      <c r="A12" s="54"/>
      <c r="C12" s="65"/>
      <c r="D12" s="66"/>
      <c r="E12" s="67"/>
      <c r="F12" s="68"/>
      <c r="G12" s="66"/>
      <c r="H12" s="66"/>
      <c r="I12" s="298" t="str">
        <f t="shared" ca="1" si="0"/>
        <v/>
      </c>
      <c r="J12" s="126"/>
      <c r="K12" s="250" t="s">
        <v>155</v>
      </c>
      <c r="L12" s="358">
        <f>VLOOKUP(K12,'CAD2'!C10:D10,2,0)</f>
        <v>0</v>
      </c>
      <c r="M12" s="377">
        <v>4</v>
      </c>
      <c r="N12" s="250"/>
      <c r="O12" s="250" t="s">
        <v>155</v>
      </c>
      <c r="P12" s="358">
        <f>VLOOKUP(O12,CAD!H10:I10,2,0)</f>
        <v>0</v>
      </c>
      <c r="Q12" s="250"/>
      <c r="R12" s="250"/>
      <c r="S12" s="250"/>
      <c r="T12" s="39"/>
      <c r="U12" s="39"/>
      <c r="V12" s="39"/>
    </row>
    <row r="13" spans="1:22" customFormat="1" x14ac:dyDescent="0.25">
      <c r="A13" s="54"/>
      <c r="C13" s="65"/>
      <c r="D13" s="66"/>
      <c r="E13" s="67"/>
      <c r="F13" s="68"/>
      <c r="G13" s="66"/>
      <c r="H13" s="66"/>
      <c r="I13" s="298" t="str">
        <f t="shared" ca="1" si="0"/>
        <v/>
      </c>
      <c r="J13" s="126"/>
      <c r="K13" s="250" t="s">
        <v>156</v>
      </c>
      <c r="L13" s="358">
        <f>VLOOKUP(K13,'CAD2'!C11:D11,2,0)</f>
        <v>0</v>
      </c>
      <c r="M13" s="377">
        <v>5</v>
      </c>
      <c r="N13" s="250"/>
      <c r="O13" s="250" t="s">
        <v>156</v>
      </c>
      <c r="P13" s="358">
        <f>VLOOKUP(O13,CAD!H11:I11,2,0)</f>
        <v>0</v>
      </c>
      <c r="Q13" s="250"/>
      <c r="R13" s="250"/>
      <c r="S13" s="250"/>
      <c r="T13" s="39"/>
      <c r="U13" s="39"/>
      <c r="V13" s="39"/>
    </row>
    <row r="14" spans="1:22" customFormat="1" x14ac:dyDescent="0.25">
      <c r="A14" s="54"/>
      <c r="C14" s="65"/>
      <c r="D14" s="66"/>
      <c r="E14" s="67"/>
      <c r="F14" s="68"/>
      <c r="G14" s="66"/>
      <c r="H14" s="66"/>
      <c r="I14" s="298" t="str">
        <f t="shared" ca="1" si="0"/>
        <v/>
      </c>
      <c r="J14" s="126"/>
      <c r="K14" s="250" t="s">
        <v>157</v>
      </c>
      <c r="L14" s="358">
        <f>VLOOKUP(K14,'CAD2'!C12:D12,2,0)</f>
        <v>0</v>
      </c>
      <c r="M14" s="377">
        <v>6</v>
      </c>
      <c r="N14" s="250"/>
      <c r="O14" s="250" t="s">
        <v>157</v>
      </c>
      <c r="P14" s="358">
        <f>VLOOKUP(O14,CAD!H12:I12,2,0)</f>
        <v>0</v>
      </c>
      <c r="Q14" s="250"/>
      <c r="R14" s="250"/>
      <c r="S14" s="250"/>
      <c r="T14" s="39"/>
      <c r="U14" s="39"/>
      <c r="V14" s="39"/>
    </row>
    <row r="15" spans="1:22" customFormat="1" x14ac:dyDescent="0.25">
      <c r="A15" s="54"/>
      <c r="C15" s="65"/>
      <c r="D15" s="66"/>
      <c r="E15" s="67"/>
      <c r="F15" s="68"/>
      <c r="G15" s="66"/>
      <c r="H15" s="66"/>
      <c r="I15" s="298" t="str">
        <f t="shared" ca="1" si="0"/>
        <v/>
      </c>
      <c r="J15" s="126"/>
      <c r="K15" s="250" t="s">
        <v>158</v>
      </c>
      <c r="L15" s="358">
        <f>VLOOKUP(K15,'CAD2'!C13:D13,2,0)</f>
        <v>0</v>
      </c>
      <c r="M15" s="377">
        <v>7</v>
      </c>
      <c r="N15" s="250"/>
      <c r="O15" s="250" t="s">
        <v>158</v>
      </c>
      <c r="P15" s="358">
        <f>VLOOKUP(O15,CAD!H13:I13,2,0)</f>
        <v>0</v>
      </c>
      <c r="Q15" s="250"/>
      <c r="R15" s="250"/>
      <c r="S15" s="250"/>
      <c r="T15" s="39"/>
      <c r="U15" s="39"/>
      <c r="V15" s="39"/>
    </row>
    <row r="16" spans="1:22" customFormat="1" x14ac:dyDescent="0.25">
      <c r="A16" s="54"/>
      <c r="C16" s="65"/>
      <c r="D16" s="66"/>
      <c r="E16" s="67"/>
      <c r="F16" s="68"/>
      <c r="G16" s="66"/>
      <c r="H16" s="66"/>
      <c r="I16" s="298" t="str">
        <f t="shared" ca="1" si="0"/>
        <v/>
      </c>
      <c r="J16" s="126"/>
      <c r="K16" s="250" t="s">
        <v>159</v>
      </c>
      <c r="L16" s="358">
        <f>VLOOKUP(K16,'CAD2'!C14:D14,2,0)</f>
        <v>0</v>
      </c>
      <c r="M16" s="377">
        <v>8</v>
      </c>
      <c r="N16" s="250"/>
      <c r="O16" s="250" t="s">
        <v>159</v>
      </c>
      <c r="P16" s="358">
        <f>VLOOKUP(O16,CAD!H14:I14,2,0)</f>
        <v>0</v>
      </c>
      <c r="Q16" s="250"/>
      <c r="R16" s="250"/>
      <c r="S16" s="250"/>
      <c r="T16" s="39"/>
      <c r="U16" s="39"/>
      <c r="V16" s="39"/>
    </row>
    <row r="17" spans="1:22" customFormat="1" x14ac:dyDescent="0.25">
      <c r="A17" s="54"/>
      <c r="C17" s="65"/>
      <c r="D17" s="66"/>
      <c r="E17" s="67"/>
      <c r="F17" s="68"/>
      <c r="G17" s="66"/>
      <c r="H17" s="66"/>
      <c r="I17" s="298" t="str">
        <f t="shared" ca="1" si="0"/>
        <v/>
      </c>
      <c r="J17" s="126"/>
      <c r="K17" s="250" t="s">
        <v>160</v>
      </c>
      <c r="L17" s="358">
        <f>VLOOKUP(K17,'CAD2'!C15:D15,2,0)</f>
        <v>0</v>
      </c>
      <c r="M17" s="377">
        <v>9</v>
      </c>
      <c r="N17" s="250"/>
      <c r="O17" s="250" t="s">
        <v>160</v>
      </c>
      <c r="P17" s="358">
        <f>VLOOKUP(O17,CAD!H15:I15,2,0)</f>
        <v>0</v>
      </c>
      <c r="Q17" s="250"/>
      <c r="R17" s="250"/>
      <c r="S17" s="250"/>
      <c r="T17" s="39"/>
      <c r="U17" s="39"/>
      <c r="V17" s="39"/>
    </row>
    <row r="18" spans="1:22" customFormat="1" x14ac:dyDescent="0.25">
      <c r="A18" s="54"/>
      <c r="C18" s="65"/>
      <c r="D18" s="66"/>
      <c r="E18" s="67"/>
      <c r="F18" s="68"/>
      <c r="G18" s="66"/>
      <c r="H18" s="66"/>
      <c r="I18" s="298" t="str">
        <f t="shared" ca="1" si="0"/>
        <v/>
      </c>
      <c r="J18" s="126"/>
      <c r="K18" s="250" t="s">
        <v>161</v>
      </c>
      <c r="L18" s="358">
        <f>VLOOKUP(K18,'CAD2'!C16:D16,2,0)</f>
        <v>0</v>
      </c>
      <c r="M18" s="377">
        <v>10</v>
      </c>
      <c r="N18" s="250"/>
      <c r="O18" s="250" t="s">
        <v>161</v>
      </c>
      <c r="P18" s="358">
        <f>VLOOKUP(O18,CAD!H16:I16,2,0)</f>
        <v>0</v>
      </c>
      <c r="Q18" s="250"/>
      <c r="R18" s="250"/>
      <c r="S18" s="250"/>
      <c r="T18" s="39"/>
      <c r="U18" s="39"/>
      <c r="V18" s="39"/>
    </row>
    <row r="19" spans="1:22" customFormat="1" x14ac:dyDescent="0.25">
      <c r="A19" s="54"/>
      <c r="C19" s="65"/>
      <c r="D19" s="66"/>
      <c r="E19" s="67"/>
      <c r="F19" s="68"/>
      <c r="G19" s="66"/>
      <c r="H19" s="66"/>
      <c r="I19" s="298" t="str">
        <f t="shared" ca="1" si="0"/>
        <v/>
      </c>
      <c r="J19" s="126"/>
      <c r="K19" s="250" t="s">
        <v>162</v>
      </c>
      <c r="L19" s="358">
        <f>VLOOKUP(K19,'CAD2'!C17:D17,2,0)</f>
        <v>0</v>
      </c>
      <c r="M19" s="377">
        <v>11</v>
      </c>
      <c r="N19" s="250"/>
      <c r="O19" s="250" t="s">
        <v>162</v>
      </c>
      <c r="P19" s="358">
        <f>VLOOKUP(O19,CAD!H17:I17,2,0)</f>
        <v>0</v>
      </c>
      <c r="Q19" s="250"/>
      <c r="R19" s="250"/>
      <c r="S19" s="250"/>
      <c r="T19" s="39"/>
      <c r="U19" s="39"/>
      <c r="V19" s="39"/>
    </row>
    <row r="20" spans="1:22" customFormat="1" x14ac:dyDescent="0.25">
      <c r="A20" s="54"/>
      <c r="C20" s="65"/>
      <c r="D20" s="66"/>
      <c r="E20" s="67"/>
      <c r="F20" s="68"/>
      <c r="G20" s="66"/>
      <c r="H20" s="66"/>
      <c r="I20" s="298" t="str">
        <f t="shared" ca="1" si="0"/>
        <v/>
      </c>
      <c r="J20" s="126"/>
      <c r="K20" s="250" t="s">
        <v>163</v>
      </c>
      <c r="L20" s="358">
        <f>VLOOKUP(K20,'CAD2'!C18:D18,2,0)</f>
        <v>0</v>
      </c>
      <c r="M20" s="377">
        <v>12</v>
      </c>
      <c r="N20" s="250"/>
      <c r="O20" s="250" t="s">
        <v>163</v>
      </c>
      <c r="P20" s="358">
        <f>VLOOKUP(O20,CAD!H18:I18,2,0)</f>
        <v>0</v>
      </c>
      <c r="Q20" s="250"/>
      <c r="R20" s="250"/>
      <c r="S20" s="250"/>
      <c r="T20" s="39"/>
      <c r="U20" s="39"/>
      <c r="V20" s="39"/>
    </row>
    <row r="21" spans="1:22" customFormat="1" x14ac:dyDescent="0.25">
      <c r="A21" s="54"/>
      <c r="C21" s="65"/>
      <c r="D21" s="66"/>
      <c r="E21" s="67"/>
      <c r="F21" s="68"/>
      <c r="G21" s="66"/>
      <c r="H21" s="66"/>
      <c r="I21" s="298" t="str">
        <f t="shared" ca="1" si="0"/>
        <v/>
      </c>
      <c r="J21" s="126"/>
      <c r="K21" s="250" t="s">
        <v>164</v>
      </c>
      <c r="L21" s="358">
        <f>VLOOKUP(K21,'CAD2'!C19:D19,2,0)</f>
        <v>0</v>
      </c>
      <c r="M21" s="377">
        <v>13</v>
      </c>
      <c r="N21" s="250"/>
      <c r="O21" s="250" t="s">
        <v>164</v>
      </c>
      <c r="P21" s="358">
        <f>VLOOKUP(O21,CAD!H19:I19,2,0)</f>
        <v>0</v>
      </c>
      <c r="Q21" s="250"/>
      <c r="R21" s="250"/>
      <c r="S21" s="250"/>
      <c r="T21" s="39"/>
      <c r="U21" s="39"/>
      <c r="V21" s="39"/>
    </row>
    <row r="22" spans="1:22" customFormat="1" x14ac:dyDescent="0.25">
      <c r="A22" s="54"/>
      <c r="C22" s="65"/>
      <c r="D22" s="66"/>
      <c r="E22" s="67"/>
      <c r="F22" s="68"/>
      <c r="G22" s="66"/>
      <c r="H22" s="66"/>
      <c r="I22" s="298" t="str">
        <f t="shared" ca="1" si="0"/>
        <v/>
      </c>
      <c r="J22" s="126"/>
      <c r="K22" s="250" t="s">
        <v>165</v>
      </c>
      <c r="L22" s="358">
        <f>VLOOKUP(K22,'CAD2'!C20:D20,2,0)</f>
        <v>0</v>
      </c>
      <c r="M22" s="377">
        <v>14</v>
      </c>
      <c r="N22" s="250"/>
      <c r="O22" s="250" t="s">
        <v>165</v>
      </c>
      <c r="P22" s="358">
        <f>VLOOKUP(O22,CAD!H20:I20,2,0)</f>
        <v>0</v>
      </c>
      <c r="Q22" s="250"/>
      <c r="R22" s="250"/>
      <c r="S22" s="250"/>
      <c r="T22" s="39"/>
      <c r="U22" s="39"/>
      <c r="V22" s="39"/>
    </row>
    <row r="23" spans="1:22" customFormat="1" x14ac:dyDescent="0.25">
      <c r="A23" s="54"/>
      <c r="C23" s="65"/>
      <c r="D23" s="66"/>
      <c r="E23" s="67"/>
      <c r="F23" s="68"/>
      <c r="G23" s="66"/>
      <c r="H23" s="66"/>
      <c r="I23" s="298" t="str">
        <f t="shared" ca="1" si="0"/>
        <v/>
      </c>
      <c r="J23" s="126"/>
      <c r="K23" s="250" t="s">
        <v>166</v>
      </c>
      <c r="L23" s="358">
        <f>VLOOKUP(K23,'CAD2'!C21:D21,2,0)</f>
        <v>0</v>
      </c>
      <c r="M23" s="377">
        <v>15</v>
      </c>
      <c r="N23" s="250"/>
      <c r="O23" s="250" t="s">
        <v>166</v>
      </c>
      <c r="P23" s="358">
        <f>VLOOKUP(O23,CAD!H21:I21,2,0)</f>
        <v>0</v>
      </c>
      <c r="Q23" s="250"/>
      <c r="R23" s="250"/>
      <c r="S23" s="250"/>
      <c r="T23" s="39"/>
      <c r="U23" s="39"/>
      <c r="V23" s="39"/>
    </row>
    <row r="24" spans="1:22" customFormat="1" x14ac:dyDescent="0.25">
      <c r="A24" s="54"/>
      <c r="C24" s="65"/>
      <c r="D24" s="66"/>
      <c r="E24" s="67"/>
      <c r="F24" s="68"/>
      <c r="G24" s="66"/>
      <c r="H24" s="66"/>
      <c r="I24" s="298" t="str">
        <f t="shared" ca="1" si="0"/>
        <v/>
      </c>
      <c r="J24" s="126"/>
      <c r="K24" s="250" t="s">
        <v>167</v>
      </c>
      <c r="L24" s="358">
        <f>VLOOKUP(K24,'CAD2'!C22:D22,2,0)</f>
        <v>0</v>
      </c>
      <c r="M24" s="377">
        <v>16</v>
      </c>
      <c r="N24" s="250"/>
      <c r="O24" s="250" t="s">
        <v>167</v>
      </c>
      <c r="P24" s="358">
        <f>VLOOKUP(O24,CAD!H22:I22,2,0)</f>
        <v>0</v>
      </c>
      <c r="Q24" s="250"/>
      <c r="R24" s="250"/>
      <c r="S24" s="250"/>
      <c r="T24" s="39"/>
      <c r="U24" s="39"/>
      <c r="V24" s="39"/>
    </row>
    <row r="25" spans="1:22" customFormat="1" x14ac:dyDescent="0.25">
      <c r="A25" s="54"/>
      <c r="C25" s="65"/>
      <c r="D25" s="66"/>
      <c r="E25" s="67"/>
      <c r="F25" s="68"/>
      <c r="G25" s="66"/>
      <c r="H25" s="66"/>
      <c r="I25" s="298" t="str">
        <f t="shared" ca="1" si="0"/>
        <v/>
      </c>
      <c r="J25" s="126"/>
      <c r="K25" s="250" t="s">
        <v>168</v>
      </c>
      <c r="L25" s="358">
        <f>VLOOKUP(K25,'CAD2'!C23:D23,2,0)</f>
        <v>0</v>
      </c>
      <c r="M25" s="377">
        <v>17</v>
      </c>
      <c r="N25" s="250"/>
      <c r="O25" s="250" t="s">
        <v>168</v>
      </c>
      <c r="P25" s="358">
        <f>VLOOKUP(O25,CAD!H23:I23,2,0)</f>
        <v>0</v>
      </c>
      <c r="Q25" s="250"/>
      <c r="R25" s="250"/>
      <c r="S25" s="250"/>
      <c r="T25" s="39"/>
      <c r="U25" s="39"/>
      <c r="V25" s="39"/>
    </row>
    <row r="26" spans="1:22" customFormat="1" x14ac:dyDescent="0.25">
      <c r="A26" s="54"/>
      <c r="C26" s="65"/>
      <c r="D26" s="66"/>
      <c r="E26" s="67"/>
      <c r="F26" s="68"/>
      <c r="G26" s="66"/>
      <c r="H26" s="66"/>
      <c r="I26" s="298" t="str">
        <f t="shared" ca="1" si="0"/>
        <v/>
      </c>
      <c r="J26" s="126"/>
      <c r="K26" s="250" t="s">
        <v>169</v>
      </c>
      <c r="L26" s="358">
        <f>VLOOKUP(K26,'CAD2'!C24:D24,2,0)</f>
        <v>0</v>
      </c>
      <c r="M26" s="377">
        <v>18</v>
      </c>
      <c r="N26" s="250"/>
      <c r="O26" s="250" t="s">
        <v>169</v>
      </c>
      <c r="P26" s="358">
        <f>VLOOKUP(O26,CAD!H24:I24,2,0)</f>
        <v>0</v>
      </c>
      <c r="Q26" s="250"/>
      <c r="R26" s="250"/>
      <c r="S26" s="250"/>
      <c r="T26" s="39"/>
      <c r="U26" s="39"/>
      <c r="V26" s="39"/>
    </row>
    <row r="27" spans="1:22" customFormat="1" x14ac:dyDescent="0.25">
      <c r="A27" s="54"/>
      <c r="C27" s="65"/>
      <c r="D27" s="66"/>
      <c r="E27" s="67"/>
      <c r="F27" s="68"/>
      <c r="G27" s="66"/>
      <c r="H27" s="66"/>
      <c r="I27" s="298" t="str">
        <f t="shared" ca="1" si="0"/>
        <v/>
      </c>
      <c r="J27" s="126"/>
      <c r="K27" s="250" t="s">
        <v>170</v>
      </c>
      <c r="L27" s="358">
        <f>VLOOKUP(K27,'CAD2'!C25:D25,2,0)</f>
        <v>0</v>
      </c>
      <c r="M27" s="377">
        <v>19</v>
      </c>
      <c r="N27" s="250"/>
      <c r="O27" s="250" t="s">
        <v>170</v>
      </c>
      <c r="P27" s="358">
        <f>VLOOKUP(O27,CAD!H25:I25,2,0)</f>
        <v>0</v>
      </c>
      <c r="Q27" s="250"/>
      <c r="R27" s="250"/>
      <c r="S27" s="250"/>
      <c r="T27" s="39"/>
      <c r="U27" s="39"/>
      <c r="V27" s="39"/>
    </row>
    <row r="28" spans="1:22" customFormat="1" x14ac:dyDescent="0.25">
      <c r="A28" s="54"/>
      <c r="C28" s="65"/>
      <c r="D28" s="66"/>
      <c r="E28" s="67"/>
      <c r="F28" s="68"/>
      <c r="G28" s="66"/>
      <c r="H28" s="66"/>
      <c r="I28" s="298" t="str">
        <f t="shared" ca="1" si="0"/>
        <v/>
      </c>
      <c r="J28" s="126"/>
      <c r="K28" s="250" t="s">
        <v>171</v>
      </c>
      <c r="L28" s="358">
        <f>VLOOKUP(K28,'CAD2'!C26:D26,2,0)</f>
        <v>0</v>
      </c>
      <c r="M28" s="377">
        <v>20</v>
      </c>
      <c r="N28" s="250"/>
      <c r="O28" s="250" t="s">
        <v>171</v>
      </c>
      <c r="P28" s="358">
        <f>VLOOKUP(O28,CAD!H26:I26,2,0)</f>
        <v>0</v>
      </c>
      <c r="Q28" s="250"/>
      <c r="R28" s="250"/>
      <c r="S28" s="250"/>
      <c r="T28" s="39"/>
      <c r="U28" s="39"/>
      <c r="V28" s="39"/>
    </row>
    <row r="29" spans="1:22" customFormat="1" x14ac:dyDescent="0.25">
      <c r="A29" s="54"/>
      <c r="C29" s="65"/>
      <c r="D29" s="66"/>
      <c r="E29" s="67"/>
      <c r="F29" s="68"/>
      <c r="G29" s="66"/>
      <c r="H29" s="66"/>
      <c r="I29" s="298" t="str">
        <f t="shared" ca="1" si="0"/>
        <v/>
      </c>
      <c r="J29" s="126"/>
      <c r="K29" s="250"/>
      <c r="L29" s="250"/>
      <c r="M29" s="250"/>
      <c r="N29" s="250"/>
      <c r="O29" s="250" t="s">
        <v>172</v>
      </c>
      <c r="P29" s="358">
        <f>VLOOKUP(O29,CAD!H27:I27,2,0)</f>
        <v>0</v>
      </c>
      <c r="Q29" s="250"/>
      <c r="R29" s="250"/>
      <c r="S29" s="250"/>
      <c r="T29" s="39"/>
      <c r="U29" s="39"/>
      <c r="V29" s="39"/>
    </row>
    <row r="30" spans="1:22" customFormat="1" x14ac:dyDescent="0.25">
      <c r="A30" s="54"/>
      <c r="C30" s="65"/>
      <c r="D30" s="66"/>
      <c r="E30" s="67"/>
      <c r="F30" s="68"/>
      <c r="G30" s="66"/>
      <c r="H30" s="66"/>
      <c r="I30" s="298" t="str">
        <f t="shared" ca="1" si="0"/>
        <v/>
      </c>
      <c r="J30" s="126"/>
      <c r="K30" s="250"/>
      <c r="L30" s="250"/>
      <c r="M30" s="250"/>
      <c r="N30" s="250"/>
      <c r="O30" s="250" t="s">
        <v>173</v>
      </c>
      <c r="P30" s="358">
        <f>VLOOKUP(O30,CAD!H28:I28,2,0)</f>
        <v>0</v>
      </c>
      <c r="Q30" s="250"/>
      <c r="R30" s="250"/>
      <c r="S30" s="250"/>
      <c r="T30" s="39"/>
      <c r="U30" s="39"/>
      <c r="V30" s="39"/>
    </row>
    <row r="31" spans="1:22" customFormat="1" x14ac:dyDescent="0.25">
      <c r="A31" s="54"/>
      <c r="C31" s="65"/>
      <c r="D31" s="66"/>
      <c r="E31" s="67"/>
      <c r="F31" s="68"/>
      <c r="G31" s="66"/>
      <c r="H31" s="66"/>
      <c r="I31" s="298" t="str">
        <f t="shared" ca="1" si="0"/>
        <v/>
      </c>
      <c r="J31" s="126"/>
      <c r="K31" s="250"/>
      <c r="L31" s="250"/>
      <c r="M31" s="250"/>
      <c r="N31" s="250"/>
      <c r="O31" s="250" t="s">
        <v>174</v>
      </c>
      <c r="P31" s="358">
        <f>VLOOKUP(O31,CAD!H29:I29,2,0)</f>
        <v>0</v>
      </c>
      <c r="Q31" s="250"/>
      <c r="R31" s="250"/>
      <c r="S31" s="250"/>
      <c r="T31" s="39"/>
      <c r="U31" s="39"/>
      <c r="V31" s="39"/>
    </row>
    <row r="32" spans="1:22" customFormat="1" x14ac:dyDescent="0.25">
      <c r="A32" s="54"/>
      <c r="C32" s="65"/>
      <c r="D32" s="66"/>
      <c r="E32" s="67"/>
      <c r="F32" s="68"/>
      <c r="G32" s="66"/>
      <c r="H32" s="66"/>
      <c r="I32" s="298" t="str">
        <f t="shared" ca="1" si="0"/>
        <v/>
      </c>
      <c r="J32" s="126"/>
      <c r="K32" s="250"/>
      <c r="L32" s="250"/>
      <c r="M32" s="250"/>
      <c r="N32" s="250"/>
      <c r="O32" s="250" t="s">
        <v>175</v>
      </c>
      <c r="P32" s="358">
        <f>VLOOKUP(O32,CAD!H30:I30,2,0)</f>
        <v>0</v>
      </c>
      <c r="Q32" s="250"/>
      <c r="R32" s="250"/>
      <c r="S32" s="250"/>
      <c r="T32" s="39"/>
      <c r="U32" s="39"/>
      <c r="V32" s="39"/>
    </row>
    <row r="33" spans="1:22" customFormat="1" x14ac:dyDescent="0.25">
      <c r="A33" s="54"/>
      <c r="C33" s="65"/>
      <c r="D33" s="66"/>
      <c r="E33" s="67"/>
      <c r="F33" s="68"/>
      <c r="G33" s="66"/>
      <c r="H33" s="66"/>
      <c r="I33" s="298" t="str">
        <f t="shared" ca="1" si="0"/>
        <v/>
      </c>
      <c r="J33" s="126"/>
      <c r="K33" s="250"/>
      <c r="L33" s="250"/>
      <c r="M33" s="250"/>
      <c r="N33" s="250"/>
      <c r="O33" s="250" t="s">
        <v>176</v>
      </c>
      <c r="P33" s="358">
        <f>VLOOKUP(O33,CAD!H31:I31,2,0)</f>
        <v>0</v>
      </c>
      <c r="Q33" s="250"/>
      <c r="R33" s="250"/>
      <c r="S33" s="250"/>
      <c r="T33" s="39"/>
      <c r="U33" s="39"/>
      <c r="V33" s="39"/>
    </row>
    <row r="34" spans="1:22" customFormat="1" x14ac:dyDescent="0.25">
      <c r="A34" s="54"/>
      <c r="C34" s="65"/>
      <c r="D34" s="66"/>
      <c r="E34" s="67"/>
      <c r="F34" s="68"/>
      <c r="G34" s="66"/>
      <c r="H34" s="66"/>
      <c r="I34" s="298" t="str">
        <f t="shared" ca="1" si="0"/>
        <v/>
      </c>
      <c r="J34" s="126"/>
      <c r="K34" s="250"/>
      <c r="L34" s="250"/>
      <c r="M34" s="250"/>
      <c r="N34" s="250"/>
      <c r="O34" s="250" t="s">
        <v>177</v>
      </c>
      <c r="P34" s="358">
        <f>VLOOKUP(O34,CAD!J7:K7,2,0)</f>
        <v>0</v>
      </c>
      <c r="Q34" s="250"/>
      <c r="R34" s="250"/>
      <c r="S34" s="250"/>
      <c r="T34" s="39"/>
      <c r="U34" s="39"/>
      <c r="V34" s="39"/>
    </row>
    <row r="35" spans="1:22" customFormat="1" x14ac:dyDescent="0.25">
      <c r="A35" s="54"/>
      <c r="C35" s="65"/>
      <c r="D35" s="66"/>
      <c r="E35" s="67"/>
      <c r="F35" s="68"/>
      <c r="G35" s="66"/>
      <c r="H35" s="66"/>
      <c r="I35" s="298" t="str">
        <f t="shared" ca="1" si="0"/>
        <v/>
      </c>
      <c r="J35" s="126"/>
      <c r="K35" s="250"/>
      <c r="L35" s="250"/>
      <c r="M35" s="250"/>
      <c r="N35" s="250"/>
      <c r="O35" s="250" t="s">
        <v>178</v>
      </c>
      <c r="P35" s="358">
        <f>VLOOKUP(O35,CAD!J8:K8,2,0)</f>
        <v>0</v>
      </c>
      <c r="Q35" s="250"/>
      <c r="R35" s="250"/>
      <c r="S35" s="250"/>
      <c r="T35" s="39"/>
      <c r="U35" s="39"/>
      <c r="V35" s="39"/>
    </row>
    <row r="36" spans="1:22" customFormat="1" x14ac:dyDescent="0.25">
      <c r="A36" s="54"/>
      <c r="C36" s="65"/>
      <c r="D36" s="66"/>
      <c r="E36" s="67"/>
      <c r="F36" s="68"/>
      <c r="G36" s="66"/>
      <c r="H36" s="66"/>
      <c r="I36" s="298" t="str">
        <f t="shared" ca="1" si="0"/>
        <v/>
      </c>
      <c r="J36" s="126"/>
      <c r="K36" s="250"/>
      <c r="L36" s="250"/>
      <c r="M36" s="250"/>
      <c r="N36" s="250"/>
      <c r="O36" s="250" t="s">
        <v>179</v>
      </c>
      <c r="P36" s="358">
        <f>VLOOKUP(O36,CAD!J9:K9,2,0)</f>
        <v>0</v>
      </c>
      <c r="Q36" s="250"/>
      <c r="R36" s="250"/>
      <c r="S36" s="250"/>
      <c r="T36" s="39"/>
      <c r="U36" s="39"/>
      <c r="V36" s="39"/>
    </row>
    <row r="37" spans="1:22" customFormat="1" x14ac:dyDescent="0.25">
      <c r="A37" s="54"/>
      <c r="C37" s="65"/>
      <c r="D37" s="66"/>
      <c r="E37" s="67"/>
      <c r="F37" s="68"/>
      <c r="G37" s="66"/>
      <c r="H37" s="66"/>
      <c r="I37" s="298" t="str">
        <f t="shared" ca="1" si="0"/>
        <v/>
      </c>
      <c r="J37" s="126"/>
      <c r="K37" s="250"/>
      <c r="L37" s="250"/>
      <c r="M37" s="250"/>
      <c r="N37" s="250"/>
      <c r="O37" s="250" t="s">
        <v>180</v>
      </c>
      <c r="P37" s="358">
        <f>VLOOKUP(O37,CAD!J10:K10,2,0)</f>
        <v>0</v>
      </c>
      <c r="Q37" s="250"/>
      <c r="R37" s="250"/>
      <c r="S37" s="250"/>
      <c r="T37" s="39"/>
      <c r="U37" s="39"/>
      <c r="V37" s="39"/>
    </row>
    <row r="38" spans="1:22" customFormat="1" x14ac:dyDescent="0.25">
      <c r="A38" s="54"/>
      <c r="C38" s="65"/>
      <c r="D38" s="66"/>
      <c r="E38" s="67"/>
      <c r="F38" s="68"/>
      <c r="G38" s="66"/>
      <c r="H38" s="66"/>
      <c r="I38" s="298" t="str">
        <f t="shared" ca="1" si="0"/>
        <v/>
      </c>
      <c r="J38" s="126"/>
      <c r="K38" s="250"/>
      <c r="L38" s="250"/>
      <c r="M38" s="250"/>
      <c r="N38" s="250"/>
      <c r="O38" s="250" t="s">
        <v>181</v>
      </c>
      <c r="P38" s="358">
        <f>VLOOKUP(O38,CAD!J11:K11,2,0)</f>
        <v>0</v>
      </c>
      <c r="Q38" s="250"/>
      <c r="R38" s="250"/>
      <c r="S38" s="250"/>
      <c r="T38" s="39"/>
      <c r="U38" s="39"/>
      <c r="V38" s="39"/>
    </row>
    <row r="39" spans="1:22" customFormat="1" x14ac:dyDescent="0.25">
      <c r="A39" s="54"/>
      <c r="C39" s="65"/>
      <c r="D39" s="66"/>
      <c r="E39" s="67"/>
      <c r="F39" s="68"/>
      <c r="G39" s="66"/>
      <c r="H39" s="66"/>
      <c r="I39" s="298" t="str">
        <f t="shared" ca="1" si="0"/>
        <v/>
      </c>
      <c r="J39" s="126"/>
      <c r="K39" s="250"/>
      <c r="L39" s="250"/>
      <c r="M39" s="250"/>
      <c r="N39" s="250"/>
      <c r="O39" s="250" t="s">
        <v>182</v>
      </c>
      <c r="P39" s="358">
        <f>VLOOKUP(O39,CAD!J12:K12,2,0)</f>
        <v>0</v>
      </c>
      <c r="Q39" s="250"/>
      <c r="R39" s="250"/>
      <c r="S39" s="250"/>
      <c r="T39" s="39"/>
      <c r="U39" s="39"/>
      <c r="V39" s="39"/>
    </row>
    <row r="40" spans="1:22" customFormat="1" x14ac:dyDescent="0.25">
      <c r="A40" s="54"/>
      <c r="C40" s="65"/>
      <c r="D40" s="66"/>
      <c r="E40" s="67"/>
      <c r="F40" s="68"/>
      <c r="G40" s="66"/>
      <c r="H40" s="66"/>
      <c r="I40" s="298" t="str">
        <f t="shared" ca="1" si="0"/>
        <v/>
      </c>
      <c r="J40" s="126"/>
      <c r="K40" s="250"/>
      <c r="L40" s="250"/>
      <c r="M40" s="250"/>
      <c r="N40" s="250"/>
      <c r="O40" s="250" t="s">
        <v>183</v>
      </c>
      <c r="P40" s="358">
        <f>VLOOKUP(O40,CAD!J13:K13,2,0)</f>
        <v>0</v>
      </c>
      <c r="Q40" s="250"/>
      <c r="R40" s="250"/>
      <c r="S40" s="250"/>
      <c r="T40" s="39"/>
      <c r="U40" s="39"/>
      <c r="V40" s="39"/>
    </row>
    <row r="41" spans="1:22" customFormat="1" x14ac:dyDescent="0.25">
      <c r="A41" s="54"/>
      <c r="C41" s="65"/>
      <c r="D41" s="66"/>
      <c r="E41" s="67"/>
      <c r="F41" s="68"/>
      <c r="G41" s="66"/>
      <c r="H41" s="66"/>
      <c r="I41" s="298" t="str">
        <f t="shared" ca="1" si="0"/>
        <v/>
      </c>
      <c r="J41" s="126"/>
      <c r="K41" s="250"/>
      <c r="L41" s="250"/>
      <c r="M41" s="250"/>
      <c r="N41" s="250"/>
      <c r="O41" s="250" t="s">
        <v>184</v>
      </c>
      <c r="P41" s="358">
        <f>VLOOKUP(O41,CAD!J14:K14,2,0)</f>
        <v>0</v>
      </c>
      <c r="Q41" s="250"/>
      <c r="R41" s="250"/>
      <c r="S41" s="250"/>
      <c r="T41" s="39"/>
      <c r="U41" s="39"/>
      <c r="V41" s="39"/>
    </row>
    <row r="42" spans="1:22" customFormat="1" x14ac:dyDescent="0.25">
      <c r="A42" s="54"/>
      <c r="C42" s="65"/>
      <c r="D42" s="66"/>
      <c r="E42" s="67"/>
      <c r="F42" s="68"/>
      <c r="G42" s="66"/>
      <c r="H42" s="66"/>
      <c r="I42" s="298" t="str">
        <f t="shared" ca="1" si="0"/>
        <v/>
      </c>
      <c r="J42" s="126"/>
      <c r="K42" s="250"/>
      <c r="L42" s="250"/>
      <c r="M42" s="250"/>
      <c r="N42" s="250"/>
      <c r="O42" s="250" t="s">
        <v>185</v>
      </c>
      <c r="P42" s="358">
        <f>VLOOKUP(O42,CAD!J15:K15,2,0)</f>
        <v>0</v>
      </c>
      <c r="Q42" s="250"/>
      <c r="R42" s="250"/>
      <c r="S42" s="250"/>
      <c r="T42" s="39"/>
      <c r="U42" s="39"/>
      <c r="V42" s="39"/>
    </row>
    <row r="43" spans="1:22" customFormat="1" x14ac:dyDescent="0.25">
      <c r="A43" s="54"/>
      <c r="C43" s="65"/>
      <c r="D43" s="66"/>
      <c r="E43" s="67"/>
      <c r="F43" s="68"/>
      <c r="G43" s="66"/>
      <c r="H43" s="66"/>
      <c r="I43" s="298" t="str">
        <f t="shared" ca="1" si="0"/>
        <v/>
      </c>
      <c r="J43" s="126"/>
      <c r="K43" s="250"/>
      <c r="L43" s="250"/>
      <c r="M43" s="250"/>
      <c r="N43" s="250"/>
      <c r="O43" s="250" t="s">
        <v>186</v>
      </c>
      <c r="P43" s="358">
        <f>VLOOKUP(O43,CAD!J16:K16,2,0)</f>
        <v>0</v>
      </c>
      <c r="Q43" s="250"/>
      <c r="R43" s="250"/>
      <c r="S43" s="250"/>
      <c r="T43" s="39"/>
      <c r="U43" s="39"/>
      <c r="V43" s="39"/>
    </row>
    <row r="44" spans="1:22" customFormat="1" x14ac:dyDescent="0.25">
      <c r="A44" s="54"/>
      <c r="C44" s="65"/>
      <c r="D44" s="66"/>
      <c r="E44" s="67"/>
      <c r="F44" s="68"/>
      <c r="G44" s="66"/>
      <c r="H44" s="66"/>
      <c r="I44" s="298" t="str">
        <f t="shared" ca="1" si="0"/>
        <v/>
      </c>
      <c r="J44" s="126"/>
      <c r="K44" s="250"/>
      <c r="L44" s="250"/>
      <c r="M44" s="250"/>
      <c r="N44" s="250"/>
      <c r="O44" s="250" t="s">
        <v>187</v>
      </c>
      <c r="P44" s="358">
        <f>VLOOKUP(O44,CAD!J17:K17,2,0)</f>
        <v>0</v>
      </c>
      <c r="Q44" s="250"/>
      <c r="R44" s="250"/>
      <c r="S44" s="250"/>
      <c r="T44" s="39"/>
      <c r="U44" s="39"/>
      <c r="V44" s="39"/>
    </row>
    <row r="45" spans="1:22" customFormat="1" x14ac:dyDescent="0.25">
      <c r="A45" s="54"/>
      <c r="C45" s="65"/>
      <c r="D45" s="66"/>
      <c r="E45" s="67"/>
      <c r="F45" s="68"/>
      <c r="G45" s="66"/>
      <c r="H45" s="66"/>
      <c r="I45" s="298" t="str">
        <f t="shared" ca="1" si="0"/>
        <v/>
      </c>
      <c r="J45" s="126"/>
      <c r="K45" s="250"/>
      <c r="L45" s="250"/>
      <c r="M45" s="250"/>
      <c r="N45" s="250"/>
      <c r="O45" s="250" t="s">
        <v>188</v>
      </c>
      <c r="P45" s="358">
        <f>VLOOKUP(O45,CAD!J18:K18,2,0)</f>
        <v>0</v>
      </c>
      <c r="Q45" s="250"/>
      <c r="R45" s="250"/>
      <c r="S45" s="250"/>
      <c r="T45" s="39"/>
      <c r="U45" s="39"/>
      <c r="V45" s="39"/>
    </row>
    <row r="46" spans="1:22" customFormat="1" x14ac:dyDescent="0.25">
      <c r="A46" s="54"/>
      <c r="C46" s="65"/>
      <c r="D46" s="66"/>
      <c r="E46" s="67"/>
      <c r="F46" s="68"/>
      <c r="G46" s="66"/>
      <c r="H46" s="66"/>
      <c r="I46" s="298" t="str">
        <f t="shared" ca="1" si="0"/>
        <v/>
      </c>
      <c r="J46" s="126"/>
      <c r="K46" s="250"/>
      <c r="L46" s="250"/>
      <c r="M46" s="250"/>
      <c r="N46" s="250"/>
      <c r="O46" s="250" t="s">
        <v>189</v>
      </c>
      <c r="P46" s="358">
        <f>VLOOKUP(O46,CAD!J19:K19,2,0)</f>
        <v>0</v>
      </c>
      <c r="Q46" s="250"/>
      <c r="R46" s="250"/>
      <c r="S46" s="250"/>
      <c r="T46" s="39"/>
      <c r="U46" s="39"/>
      <c r="V46" s="39"/>
    </row>
    <row r="47" spans="1:22" customFormat="1" x14ac:dyDescent="0.25">
      <c r="A47" s="54"/>
      <c r="C47" s="65"/>
      <c r="D47" s="66"/>
      <c r="E47" s="67"/>
      <c r="F47" s="68"/>
      <c r="G47" s="66"/>
      <c r="H47" s="66"/>
      <c r="I47" s="298" t="str">
        <f t="shared" ca="1" si="0"/>
        <v/>
      </c>
      <c r="J47" s="126"/>
      <c r="K47" s="250"/>
      <c r="L47" s="250"/>
      <c r="M47" s="250"/>
      <c r="N47" s="250"/>
      <c r="O47" s="250" t="s">
        <v>190</v>
      </c>
      <c r="P47" s="358">
        <f>VLOOKUP(O47,CAD!J20:K20,2,0)</f>
        <v>0</v>
      </c>
      <c r="Q47" s="250"/>
      <c r="R47" s="250"/>
      <c r="S47" s="250"/>
      <c r="T47" s="39"/>
      <c r="U47" s="39"/>
      <c r="V47" s="39"/>
    </row>
    <row r="48" spans="1:22" customFormat="1" x14ac:dyDescent="0.25">
      <c r="A48" s="54"/>
      <c r="C48" s="65"/>
      <c r="D48" s="66"/>
      <c r="E48" s="67"/>
      <c r="F48" s="68"/>
      <c r="G48" s="66"/>
      <c r="H48" s="66"/>
      <c r="I48" s="298" t="str">
        <f t="shared" ca="1" si="0"/>
        <v/>
      </c>
      <c r="J48" s="126"/>
      <c r="K48" s="250"/>
      <c r="L48" s="250"/>
      <c r="M48" s="250"/>
      <c r="N48" s="250"/>
      <c r="O48" s="250" t="s">
        <v>191</v>
      </c>
      <c r="P48" s="358">
        <f>VLOOKUP(O48,CAD!J21:K21,2,0)</f>
        <v>0</v>
      </c>
      <c r="Q48" s="250"/>
      <c r="R48" s="250"/>
      <c r="S48" s="250"/>
      <c r="T48" s="39"/>
      <c r="U48" s="39"/>
      <c r="V48" s="39"/>
    </row>
    <row r="49" spans="1:22" customFormat="1" x14ac:dyDescent="0.25">
      <c r="A49" s="54"/>
      <c r="C49" s="65"/>
      <c r="D49" s="66"/>
      <c r="E49" s="67"/>
      <c r="F49" s="68"/>
      <c r="G49" s="66"/>
      <c r="H49" s="66"/>
      <c r="I49" s="298" t="str">
        <f t="shared" ca="1" si="0"/>
        <v/>
      </c>
      <c r="J49" s="126"/>
      <c r="K49" s="250"/>
      <c r="L49" s="250"/>
      <c r="M49" s="250"/>
      <c r="N49" s="250"/>
      <c r="O49" s="250" t="s">
        <v>192</v>
      </c>
      <c r="P49" s="358">
        <f>VLOOKUP(O49,CAD!J22:K22,2,0)</f>
        <v>0</v>
      </c>
      <c r="Q49" s="250"/>
      <c r="R49" s="250"/>
      <c r="S49" s="250"/>
      <c r="T49" s="39"/>
      <c r="U49" s="39"/>
      <c r="V49" s="39"/>
    </row>
    <row r="50" spans="1:22" customFormat="1" x14ac:dyDescent="0.25">
      <c r="A50" s="54"/>
      <c r="C50" s="65"/>
      <c r="D50" s="66"/>
      <c r="E50" s="67"/>
      <c r="F50" s="68"/>
      <c r="G50" s="66"/>
      <c r="H50" s="66"/>
      <c r="I50" s="298" t="str">
        <f t="shared" ca="1" si="0"/>
        <v/>
      </c>
      <c r="J50" s="126"/>
      <c r="K50" s="250"/>
      <c r="L50" s="250"/>
      <c r="M50" s="250"/>
      <c r="N50" s="250"/>
      <c r="O50" s="250" t="s">
        <v>193</v>
      </c>
      <c r="P50" s="358">
        <f>VLOOKUP(O50,CAD!J23:K23,2,0)</f>
        <v>0</v>
      </c>
      <c r="Q50" s="250"/>
      <c r="R50" s="250"/>
      <c r="S50" s="250"/>
      <c r="T50" s="39"/>
      <c r="U50" s="39"/>
      <c r="V50" s="39"/>
    </row>
    <row r="51" spans="1:22" customFormat="1" x14ac:dyDescent="0.25">
      <c r="A51" s="54"/>
      <c r="C51" s="65"/>
      <c r="D51" s="66"/>
      <c r="E51" s="67"/>
      <c r="F51" s="68"/>
      <c r="G51" s="66"/>
      <c r="H51" s="66"/>
      <c r="I51" s="298" t="str">
        <f t="shared" ca="1" si="0"/>
        <v/>
      </c>
      <c r="J51" s="126"/>
      <c r="K51" s="250"/>
      <c r="L51" s="250"/>
      <c r="M51" s="250"/>
      <c r="N51" s="250"/>
      <c r="O51" s="250" t="s">
        <v>194</v>
      </c>
      <c r="P51" s="358">
        <f>VLOOKUP(O51,CAD!J24:K24,2,0)</f>
        <v>0</v>
      </c>
      <c r="Q51" s="250"/>
      <c r="R51" s="250"/>
      <c r="S51" s="250"/>
      <c r="T51" s="39"/>
      <c r="U51" s="39"/>
      <c r="V51" s="39"/>
    </row>
    <row r="52" spans="1:22" customFormat="1" x14ac:dyDescent="0.25">
      <c r="A52" s="54"/>
      <c r="C52" s="65"/>
      <c r="D52" s="66"/>
      <c r="E52" s="67"/>
      <c r="F52" s="68"/>
      <c r="G52" s="66"/>
      <c r="H52" s="66"/>
      <c r="I52" s="298" t="str">
        <f t="shared" ca="1" si="0"/>
        <v/>
      </c>
      <c r="J52" s="126"/>
      <c r="K52" s="250"/>
      <c r="L52" s="250"/>
      <c r="M52" s="250"/>
      <c r="N52" s="250"/>
      <c r="O52" s="250" t="s">
        <v>195</v>
      </c>
      <c r="P52" s="358">
        <f>VLOOKUP(O52,CAD!J25:K25,2,0)</f>
        <v>0</v>
      </c>
      <c r="Q52" s="250"/>
      <c r="R52" s="250"/>
      <c r="S52" s="250"/>
      <c r="T52" s="39"/>
      <c r="U52" s="39"/>
      <c r="V52" s="39"/>
    </row>
    <row r="53" spans="1:22" customFormat="1" x14ac:dyDescent="0.25">
      <c r="A53" s="54"/>
      <c r="C53" s="65"/>
      <c r="D53" s="66"/>
      <c r="E53" s="67"/>
      <c r="F53" s="68"/>
      <c r="G53" s="66"/>
      <c r="H53" s="66"/>
      <c r="I53" s="298" t="str">
        <f t="shared" ca="1" si="0"/>
        <v/>
      </c>
      <c r="J53" s="126"/>
      <c r="K53" s="250"/>
      <c r="L53" s="250"/>
      <c r="M53" s="250"/>
      <c r="N53" s="250"/>
      <c r="O53" s="250" t="s">
        <v>196</v>
      </c>
      <c r="P53" s="358">
        <f>VLOOKUP(O53,CAD!J26:K26,2,0)</f>
        <v>0</v>
      </c>
      <c r="Q53" s="250"/>
      <c r="R53" s="250"/>
      <c r="S53" s="250"/>
      <c r="T53" s="39"/>
      <c r="U53" s="39"/>
      <c r="V53" s="39"/>
    </row>
    <row r="54" spans="1:22" customFormat="1" x14ac:dyDescent="0.25">
      <c r="A54" s="54"/>
      <c r="C54" s="65"/>
      <c r="D54" s="66"/>
      <c r="E54" s="67"/>
      <c r="F54" s="68"/>
      <c r="G54" s="66"/>
      <c r="H54" s="66"/>
      <c r="I54" s="298" t="str">
        <f t="shared" ca="1" si="0"/>
        <v/>
      </c>
      <c r="J54" s="126"/>
      <c r="K54" s="250"/>
      <c r="L54" s="250"/>
      <c r="M54" s="250"/>
      <c r="N54" s="250"/>
      <c r="O54" s="250" t="s">
        <v>197</v>
      </c>
      <c r="P54" s="358">
        <f>VLOOKUP(O54,CAD!J27:K27,2,0)</f>
        <v>0</v>
      </c>
      <c r="Q54" s="250"/>
      <c r="R54" s="250"/>
      <c r="S54" s="250"/>
      <c r="T54" s="39"/>
      <c r="U54" s="39"/>
      <c r="V54" s="39"/>
    </row>
    <row r="55" spans="1:22" customFormat="1" x14ac:dyDescent="0.25">
      <c r="A55" s="54"/>
      <c r="C55" s="65"/>
      <c r="D55" s="66"/>
      <c r="E55" s="67"/>
      <c r="F55" s="68"/>
      <c r="G55" s="66"/>
      <c r="H55" s="66"/>
      <c r="I55" s="298" t="str">
        <f t="shared" ca="1" si="0"/>
        <v/>
      </c>
      <c r="J55" s="126"/>
      <c r="K55" s="250"/>
      <c r="L55" s="250"/>
      <c r="M55" s="250"/>
      <c r="N55" s="250"/>
      <c r="O55" s="250" t="s">
        <v>198</v>
      </c>
      <c r="P55" s="358">
        <f>VLOOKUP(O55,CAD!J28:K28,2,0)</f>
        <v>0</v>
      </c>
      <c r="Q55" s="250"/>
      <c r="R55" s="250"/>
      <c r="S55" s="250"/>
      <c r="T55" s="39"/>
      <c r="U55" s="39"/>
      <c r="V55" s="39"/>
    </row>
    <row r="56" spans="1:22" customFormat="1" x14ac:dyDescent="0.25">
      <c r="A56" s="54"/>
      <c r="C56" s="65"/>
      <c r="D56" s="66"/>
      <c r="E56" s="67"/>
      <c r="F56" s="68"/>
      <c r="G56" s="66"/>
      <c r="H56" s="66"/>
      <c r="I56" s="298" t="str">
        <f t="shared" ca="1" si="0"/>
        <v/>
      </c>
      <c r="J56" s="126"/>
      <c r="K56" s="250"/>
      <c r="L56" s="250"/>
      <c r="M56" s="250"/>
      <c r="N56" s="250"/>
      <c r="O56" s="250" t="s">
        <v>199</v>
      </c>
      <c r="P56" s="358">
        <f>VLOOKUP(O56,CAD!J29:K29,2,0)</f>
        <v>0</v>
      </c>
      <c r="Q56" s="250"/>
      <c r="R56" s="250"/>
      <c r="S56" s="250"/>
      <c r="T56" s="39"/>
      <c r="U56" s="39"/>
      <c r="V56" s="39"/>
    </row>
    <row r="57" spans="1:22" customFormat="1" x14ac:dyDescent="0.25">
      <c r="A57" s="54"/>
      <c r="C57" s="65"/>
      <c r="D57" s="66"/>
      <c r="E57" s="67"/>
      <c r="F57" s="68"/>
      <c r="G57" s="66"/>
      <c r="H57" s="66"/>
      <c r="I57" s="298" t="str">
        <f t="shared" ca="1" si="0"/>
        <v/>
      </c>
      <c r="J57" s="126"/>
      <c r="K57" s="250"/>
      <c r="L57" s="250"/>
      <c r="M57" s="250"/>
      <c r="N57" s="250"/>
      <c r="O57" s="250" t="s">
        <v>200</v>
      </c>
      <c r="P57" s="358">
        <f>VLOOKUP(O57,CAD!J30:K30,2,0)</f>
        <v>0</v>
      </c>
      <c r="Q57" s="250"/>
      <c r="R57" s="250"/>
      <c r="S57" s="250"/>
      <c r="T57" s="39"/>
      <c r="U57" s="39"/>
      <c r="V57" s="39"/>
    </row>
    <row r="58" spans="1:22" customFormat="1" x14ac:dyDescent="0.25">
      <c r="A58" s="54"/>
      <c r="C58" s="65"/>
      <c r="D58" s="66"/>
      <c r="E58" s="67"/>
      <c r="F58" s="68"/>
      <c r="G58" s="66"/>
      <c r="H58" s="66"/>
      <c r="I58" s="298" t="str">
        <f t="shared" ca="1" si="0"/>
        <v/>
      </c>
      <c r="J58" s="126"/>
      <c r="K58" s="250"/>
      <c r="L58" s="250"/>
      <c r="M58" s="250"/>
      <c r="N58" s="250"/>
      <c r="O58" s="250" t="s">
        <v>201</v>
      </c>
      <c r="P58" s="358">
        <f>VLOOKUP(O58,CAD!J31:K31,2,0)</f>
        <v>0</v>
      </c>
      <c r="Q58" s="250"/>
      <c r="R58" s="250"/>
      <c r="S58" s="250"/>
      <c r="T58" s="39"/>
      <c r="U58" s="39"/>
      <c r="V58" s="39"/>
    </row>
    <row r="59" spans="1:22" customFormat="1" x14ac:dyDescent="0.25">
      <c r="A59" s="54"/>
      <c r="C59" s="65"/>
      <c r="D59" s="66"/>
      <c r="E59" s="67"/>
      <c r="F59" s="68"/>
      <c r="G59" s="66"/>
      <c r="H59" s="66"/>
      <c r="I59" s="298" t="str">
        <f t="shared" ca="1" si="0"/>
        <v/>
      </c>
      <c r="J59" s="126"/>
      <c r="K59" s="250"/>
      <c r="L59" s="250"/>
      <c r="M59" s="250"/>
      <c r="N59" s="250"/>
      <c r="O59" s="250"/>
      <c r="P59" s="250"/>
      <c r="Q59" s="250"/>
      <c r="R59" s="250"/>
      <c r="S59" s="250"/>
      <c r="T59" s="39"/>
      <c r="U59" s="39"/>
      <c r="V59" s="39"/>
    </row>
    <row r="60" spans="1:22" customFormat="1" x14ac:dyDescent="0.25">
      <c r="A60" s="54"/>
      <c r="C60" s="65"/>
      <c r="D60" s="66"/>
      <c r="E60" s="67"/>
      <c r="F60" s="68"/>
      <c r="G60" s="66"/>
      <c r="H60" s="66"/>
      <c r="I60" s="298" t="str">
        <f t="shared" ca="1" si="0"/>
        <v/>
      </c>
      <c r="J60" s="126"/>
      <c r="K60" s="250"/>
      <c r="L60" s="250"/>
      <c r="M60" s="250"/>
      <c r="N60" s="250"/>
      <c r="O60" s="250"/>
      <c r="P60" s="250"/>
      <c r="Q60" s="250"/>
      <c r="R60" s="250"/>
      <c r="S60" s="250"/>
      <c r="T60" s="39"/>
      <c r="U60" s="39"/>
      <c r="V60" s="39"/>
    </row>
    <row r="61" spans="1:22" customFormat="1" x14ac:dyDescent="0.25">
      <c r="A61" s="54"/>
      <c r="C61" s="65"/>
      <c r="D61" s="66"/>
      <c r="E61" s="67"/>
      <c r="F61" s="68"/>
      <c r="G61" s="66"/>
      <c r="H61" s="66"/>
      <c r="I61" s="298" t="str">
        <f t="shared" ca="1" si="0"/>
        <v/>
      </c>
      <c r="J61" s="126"/>
      <c r="K61" s="250"/>
      <c r="L61" s="250"/>
      <c r="M61" s="250"/>
      <c r="N61" s="250"/>
      <c r="O61" s="250"/>
      <c r="P61" s="250"/>
      <c r="Q61" s="250"/>
      <c r="R61" s="250"/>
      <c r="S61" s="250"/>
      <c r="T61" s="39"/>
      <c r="U61" s="39"/>
      <c r="V61" s="39"/>
    </row>
    <row r="62" spans="1:22" customFormat="1" x14ac:dyDescent="0.25">
      <c r="A62" s="54"/>
      <c r="C62" s="65"/>
      <c r="D62" s="66"/>
      <c r="E62" s="67"/>
      <c r="F62" s="68"/>
      <c r="G62" s="66"/>
      <c r="H62" s="66"/>
      <c r="I62" s="298" t="str">
        <f t="shared" ca="1" si="0"/>
        <v/>
      </c>
      <c r="J62" s="126"/>
      <c r="K62" s="250"/>
      <c r="L62" s="250"/>
      <c r="M62" s="250"/>
      <c r="N62" s="250"/>
      <c r="O62" s="250"/>
      <c r="P62" s="250"/>
      <c r="Q62" s="250"/>
      <c r="R62" s="250"/>
      <c r="S62" s="250"/>
      <c r="T62" s="39"/>
      <c r="U62" s="39"/>
      <c r="V62" s="39"/>
    </row>
    <row r="63" spans="1:22" customFormat="1" x14ac:dyDescent="0.25">
      <c r="A63" s="54"/>
      <c r="C63" s="65"/>
      <c r="D63" s="66"/>
      <c r="E63" s="67"/>
      <c r="F63" s="68"/>
      <c r="G63" s="66"/>
      <c r="H63" s="66"/>
      <c r="I63" s="298" t="str">
        <f t="shared" ca="1" si="0"/>
        <v/>
      </c>
      <c r="J63" s="126"/>
      <c r="K63" s="250"/>
      <c r="L63" s="250"/>
      <c r="M63" s="250"/>
      <c r="N63" s="250"/>
      <c r="O63" s="250"/>
      <c r="P63" s="250"/>
      <c r="Q63" s="250"/>
      <c r="R63" s="250"/>
      <c r="S63" s="250"/>
      <c r="T63" s="39"/>
      <c r="U63" s="39"/>
      <c r="V63" s="39"/>
    </row>
    <row r="64" spans="1:22" customFormat="1" x14ac:dyDescent="0.25">
      <c r="A64" s="54"/>
      <c r="C64" s="65"/>
      <c r="D64" s="66"/>
      <c r="E64" s="67"/>
      <c r="F64" s="68"/>
      <c r="G64" s="66"/>
      <c r="H64" s="66"/>
      <c r="I64" s="298" t="str">
        <f t="shared" ca="1" si="0"/>
        <v/>
      </c>
      <c r="J64" s="126"/>
      <c r="K64" s="250"/>
      <c r="L64" s="250"/>
      <c r="M64" s="250"/>
      <c r="N64" s="250"/>
      <c r="O64" s="250"/>
      <c r="P64" s="250"/>
      <c r="Q64" s="250"/>
      <c r="R64" s="250"/>
      <c r="S64" s="250"/>
      <c r="T64" s="39"/>
      <c r="U64" s="39"/>
      <c r="V64" s="39"/>
    </row>
    <row r="65" spans="1:22" customFormat="1" x14ac:dyDescent="0.25">
      <c r="A65" s="54"/>
      <c r="C65" s="65"/>
      <c r="D65" s="66"/>
      <c r="E65" s="67"/>
      <c r="F65" s="68"/>
      <c r="G65" s="66"/>
      <c r="H65" s="66"/>
      <c r="I65" s="298" t="str">
        <f t="shared" ca="1" si="0"/>
        <v/>
      </c>
      <c r="J65" s="126"/>
      <c r="K65" s="250"/>
      <c r="L65" s="250"/>
      <c r="M65" s="250"/>
      <c r="N65" s="250"/>
      <c r="O65" s="250"/>
      <c r="P65" s="250"/>
      <c r="Q65" s="250"/>
      <c r="R65" s="250"/>
      <c r="S65" s="250"/>
      <c r="T65" s="39"/>
      <c r="U65" s="39"/>
      <c r="V65" s="39"/>
    </row>
    <row r="66" spans="1:22" customFormat="1" x14ac:dyDescent="0.25">
      <c r="A66" s="54"/>
      <c r="C66" s="65"/>
      <c r="D66" s="66"/>
      <c r="E66" s="67"/>
      <c r="F66" s="68"/>
      <c r="G66" s="66"/>
      <c r="H66" s="66"/>
      <c r="I66" s="298" t="str">
        <f t="shared" ca="1" si="0"/>
        <v/>
      </c>
      <c r="J66" s="126"/>
      <c r="K66" s="250"/>
      <c r="L66" s="250"/>
      <c r="M66" s="250"/>
      <c r="N66" s="250"/>
      <c r="O66" s="250"/>
      <c r="P66" s="250"/>
      <c r="Q66" s="250"/>
      <c r="R66" s="250"/>
      <c r="S66" s="250"/>
      <c r="T66" s="39"/>
      <c r="U66" s="39"/>
      <c r="V66" s="39"/>
    </row>
    <row r="67" spans="1:22" customFormat="1" x14ac:dyDescent="0.25">
      <c r="A67" s="54"/>
      <c r="C67" s="65"/>
      <c r="D67" s="66"/>
      <c r="E67" s="67"/>
      <c r="F67" s="68"/>
      <c r="G67" s="66"/>
      <c r="H67" s="66"/>
      <c r="I67" s="298" t="str">
        <f t="shared" ca="1" si="0"/>
        <v/>
      </c>
      <c r="J67" s="126"/>
      <c r="K67" s="250"/>
      <c r="L67" s="250"/>
      <c r="M67" s="250"/>
      <c r="N67" s="250"/>
      <c r="O67" s="250"/>
      <c r="P67" s="250"/>
      <c r="Q67" s="250"/>
      <c r="R67" s="250"/>
      <c r="S67" s="250"/>
      <c r="T67" s="39"/>
      <c r="U67" s="39"/>
      <c r="V67" s="39"/>
    </row>
    <row r="68" spans="1:22" customFormat="1" x14ac:dyDescent="0.25">
      <c r="A68" s="54"/>
      <c r="C68" s="65"/>
      <c r="D68" s="66"/>
      <c r="E68" s="67"/>
      <c r="F68" s="68"/>
      <c r="G68" s="66"/>
      <c r="H68" s="66"/>
      <c r="I68" s="298" t="str">
        <f t="shared" ca="1" si="0"/>
        <v/>
      </c>
      <c r="J68" s="126"/>
      <c r="K68" s="250"/>
      <c r="L68" s="250"/>
      <c r="M68" s="250"/>
      <c r="N68" s="250"/>
      <c r="O68" s="250"/>
      <c r="P68" s="250"/>
      <c r="Q68" s="250"/>
      <c r="R68" s="250"/>
      <c r="S68" s="250"/>
      <c r="T68" s="39"/>
      <c r="U68" s="39"/>
      <c r="V68" s="39"/>
    </row>
    <row r="69" spans="1:22" customFormat="1" x14ac:dyDescent="0.25">
      <c r="A69" s="54"/>
      <c r="C69" s="65"/>
      <c r="D69" s="66"/>
      <c r="E69" s="67"/>
      <c r="F69" s="68"/>
      <c r="G69" s="66"/>
      <c r="H69" s="66"/>
      <c r="I69" s="298" t="str">
        <f t="shared" ca="1" si="0"/>
        <v/>
      </c>
      <c r="J69" s="126"/>
      <c r="K69" s="250"/>
      <c r="L69" s="250"/>
      <c r="M69" s="250"/>
      <c r="N69" s="250"/>
      <c r="O69" s="250"/>
      <c r="P69" s="250"/>
      <c r="Q69" s="250"/>
      <c r="R69" s="250"/>
      <c r="S69" s="250"/>
      <c r="T69" s="39"/>
      <c r="U69" s="39"/>
      <c r="V69" s="39"/>
    </row>
    <row r="70" spans="1:22" customFormat="1" x14ac:dyDescent="0.25">
      <c r="A70" s="54"/>
      <c r="C70" s="65"/>
      <c r="D70" s="66"/>
      <c r="E70" s="67"/>
      <c r="F70" s="68"/>
      <c r="G70" s="66"/>
      <c r="H70" s="66"/>
      <c r="I70" s="298" t="str">
        <f t="shared" ca="1" si="0"/>
        <v/>
      </c>
      <c r="J70" s="126"/>
      <c r="K70" s="250"/>
      <c r="L70" s="250"/>
      <c r="M70" s="250"/>
      <c r="N70" s="250"/>
      <c r="O70" s="250"/>
      <c r="P70" s="250"/>
      <c r="Q70" s="250"/>
      <c r="R70" s="250"/>
      <c r="S70" s="250"/>
      <c r="T70" s="39"/>
      <c r="U70" s="39"/>
      <c r="V70" s="39"/>
    </row>
    <row r="71" spans="1:22" customFormat="1" x14ac:dyDescent="0.25">
      <c r="A71" s="54"/>
      <c r="C71" s="65"/>
      <c r="D71" s="66"/>
      <c r="E71" s="67"/>
      <c r="F71" s="68"/>
      <c r="G71" s="66"/>
      <c r="H71" s="66"/>
      <c r="I71" s="298" t="str">
        <f t="shared" ca="1" si="0"/>
        <v/>
      </c>
      <c r="J71" s="126"/>
      <c r="K71" s="250"/>
      <c r="L71" s="250"/>
      <c r="M71" s="250"/>
      <c r="N71" s="250"/>
      <c r="O71" s="250"/>
      <c r="P71" s="250"/>
      <c r="Q71" s="250"/>
      <c r="R71" s="250"/>
      <c r="S71" s="250"/>
      <c r="T71" s="39"/>
      <c r="U71" s="39"/>
      <c r="V71" s="39"/>
    </row>
    <row r="72" spans="1:22" customFormat="1" x14ac:dyDescent="0.25">
      <c r="A72" s="54"/>
      <c r="C72" s="65"/>
      <c r="D72" s="66"/>
      <c r="E72" s="67"/>
      <c r="F72" s="68"/>
      <c r="G72" s="66"/>
      <c r="H72" s="66"/>
      <c r="I72" s="298" t="str">
        <f t="shared" ca="1" si="0"/>
        <v/>
      </c>
      <c r="J72" s="126"/>
      <c r="K72" s="250"/>
      <c r="L72" s="250"/>
      <c r="M72" s="250"/>
      <c r="N72" s="250"/>
      <c r="O72" s="250"/>
      <c r="P72" s="250"/>
      <c r="Q72" s="250"/>
      <c r="R72" s="250"/>
      <c r="S72" s="250"/>
      <c r="T72" s="39"/>
      <c r="U72" s="39"/>
      <c r="V72" s="39"/>
    </row>
    <row r="73" spans="1:22" customFormat="1" x14ac:dyDescent="0.25">
      <c r="A73" s="54"/>
      <c r="C73" s="65"/>
      <c r="D73" s="66"/>
      <c r="E73" s="67"/>
      <c r="F73" s="68"/>
      <c r="G73" s="66"/>
      <c r="H73" s="66"/>
      <c r="I73" s="298" t="str">
        <f t="shared" ref="I73:I136" ca="1" si="1">IF(H73="","",(IF(H73="Efetivado","",IF(C73="","",IF(C73=TODAY(),"Vence Hoje",IF(C73&lt;TODAY(),"Atrasado",C73-TODAY()&amp;" Dias para Vencer"))))))</f>
        <v/>
      </c>
      <c r="J73" s="126"/>
      <c r="K73" s="250"/>
      <c r="L73" s="250"/>
      <c r="M73" s="250"/>
      <c r="N73" s="250"/>
      <c r="O73" s="250"/>
      <c r="P73" s="250"/>
      <c r="Q73" s="250"/>
      <c r="R73" s="250"/>
      <c r="S73" s="250"/>
      <c r="T73" s="39"/>
      <c r="U73" s="39"/>
      <c r="V73" s="39"/>
    </row>
    <row r="74" spans="1:22" customFormat="1" x14ac:dyDescent="0.25">
      <c r="A74" s="54"/>
      <c r="C74" s="65"/>
      <c r="D74" s="66"/>
      <c r="E74" s="67"/>
      <c r="F74" s="68"/>
      <c r="G74" s="66"/>
      <c r="H74" s="66"/>
      <c r="I74" s="298" t="str">
        <f t="shared" ca="1" si="1"/>
        <v/>
      </c>
      <c r="J74" s="126"/>
      <c r="K74" s="250"/>
      <c r="L74" s="250"/>
      <c r="M74" s="250"/>
      <c r="N74" s="250"/>
      <c r="O74" s="250"/>
      <c r="P74" s="250"/>
      <c r="Q74" s="250"/>
      <c r="R74" s="250"/>
      <c r="S74" s="250"/>
      <c r="T74" s="39"/>
      <c r="U74" s="39"/>
      <c r="V74" s="39"/>
    </row>
    <row r="75" spans="1:22" customFormat="1" x14ac:dyDescent="0.25">
      <c r="A75" s="54"/>
      <c r="C75" s="65"/>
      <c r="D75" s="66"/>
      <c r="E75" s="67"/>
      <c r="F75" s="68"/>
      <c r="G75" s="66"/>
      <c r="H75" s="66"/>
      <c r="I75" s="298" t="str">
        <f t="shared" ca="1" si="1"/>
        <v/>
      </c>
      <c r="J75" s="126"/>
      <c r="K75" s="250"/>
      <c r="L75" s="250"/>
      <c r="M75" s="250"/>
      <c r="N75" s="250"/>
      <c r="O75" s="250"/>
      <c r="P75" s="250"/>
      <c r="Q75" s="250"/>
      <c r="R75" s="250"/>
      <c r="S75" s="250"/>
      <c r="T75" s="39"/>
      <c r="U75" s="39"/>
      <c r="V75" s="39"/>
    </row>
    <row r="76" spans="1:22" customFormat="1" x14ac:dyDescent="0.25">
      <c r="A76" s="54"/>
      <c r="C76" s="65"/>
      <c r="D76" s="66"/>
      <c r="E76" s="67"/>
      <c r="F76" s="68"/>
      <c r="G76" s="66"/>
      <c r="H76" s="66"/>
      <c r="I76" s="298" t="str">
        <f t="shared" ca="1" si="1"/>
        <v/>
      </c>
      <c r="J76" s="126"/>
      <c r="K76" s="250"/>
      <c r="L76" s="250"/>
      <c r="M76" s="250"/>
      <c r="N76" s="250"/>
      <c r="O76" s="250"/>
      <c r="P76" s="250"/>
      <c r="Q76" s="250"/>
      <c r="R76" s="250"/>
      <c r="S76" s="250"/>
      <c r="T76" s="39"/>
      <c r="U76" s="39"/>
      <c r="V76" s="39"/>
    </row>
    <row r="77" spans="1:22" customFormat="1" x14ac:dyDescent="0.25">
      <c r="A77" s="54"/>
      <c r="C77" s="65"/>
      <c r="D77" s="66"/>
      <c r="E77" s="67"/>
      <c r="F77" s="68"/>
      <c r="G77" s="66"/>
      <c r="H77" s="66"/>
      <c r="I77" s="298" t="str">
        <f t="shared" ca="1" si="1"/>
        <v/>
      </c>
      <c r="J77" s="126"/>
      <c r="K77" s="250"/>
      <c r="L77" s="250"/>
      <c r="M77" s="250"/>
      <c r="N77" s="250"/>
      <c r="O77" s="250"/>
      <c r="P77" s="250"/>
      <c r="Q77" s="250"/>
      <c r="R77" s="250"/>
      <c r="S77" s="250"/>
      <c r="T77" s="39"/>
      <c r="U77" s="39"/>
      <c r="V77" s="39"/>
    </row>
    <row r="78" spans="1:22" customFormat="1" x14ac:dyDescent="0.25">
      <c r="A78" s="54"/>
      <c r="C78" s="65"/>
      <c r="D78" s="66"/>
      <c r="E78" s="67"/>
      <c r="F78" s="68"/>
      <c r="G78" s="66"/>
      <c r="H78" s="66"/>
      <c r="I78" s="298" t="str">
        <f t="shared" ca="1" si="1"/>
        <v/>
      </c>
      <c r="J78" s="126"/>
      <c r="K78" s="250"/>
      <c r="L78" s="250"/>
      <c r="M78" s="250"/>
      <c r="N78" s="250"/>
      <c r="O78" s="250"/>
      <c r="P78" s="250"/>
      <c r="Q78" s="250"/>
      <c r="R78" s="250"/>
      <c r="S78" s="250"/>
      <c r="T78" s="39"/>
      <c r="U78" s="39"/>
      <c r="V78" s="39"/>
    </row>
    <row r="79" spans="1:22" customFormat="1" x14ac:dyDescent="0.25">
      <c r="A79" s="54"/>
      <c r="C79" s="65"/>
      <c r="D79" s="66"/>
      <c r="E79" s="67"/>
      <c r="F79" s="68"/>
      <c r="G79" s="66"/>
      <c r="H79" s="66"/>
      <c r="I79" s="298" t="str">
        <f t="shared" ca="1" si="1"/>
        <v/>
      </c>
      <c r="J79" s="126"/>
      <c r="K79" s="250"/>
      <c r="L79" s="250"/>
      <c r="M79" s="250"/>
      <c r="N79" s="250"/>
      <c r="O79" s="250"/>
      <c r="P79" s="250"/>
      <c r="Q79" s="250"/>
      <c r="R79" s="250"/>
      <c r="S79" s="250"/>
      <c r="T79" s="39"/>
      <c r="U79" s="39"/>
      <c r="V79" s="39"/>
    </row>
    <row r="80" spans="1:22" customFormat="1" x14ac:dyDescent="0.25">
      <c r="A80" s="54"/>
      <c r="C80" s="65"/>
      <c r="D80" s="66"/>
      <c r="E80" s="67"/>
      <c r="F80" s="68"/>
      <c r="G80" s="66"/>
      <c r="H80" s="66"/>
      <c r="I80" s="298" t="str">
        <f t="shared" ca="1" si="1"/>
        <v/>
      </c>
      <c r="J80" s="126"/>
      <c r="K80" s="250"/>
      <c r="L80" s="250"/>
      <c r="M80" s="250"/>
      <c r="N80" s="250"/>
      <c r="O80" s="250"/>
      <c r="P80" s="250"/>
      <c r="Q80" s="250"/>
      <c r="R80" s="250"/>
      <c r="S80" s="250"/>
      <c r="T80" s="39"/>
      <c r="U80" s="39"/>
      <c r="V80" s="39"/>
    </row>
    <row r="81" spans="1:22" customFormat="1" x14ac:dyDescent="0.25">
      <c r="A81" s="54"/>
      <c r="C81" s="65"/>
      <c r="D81" s="66"/>
      <c r="E81" s="67"/>
      <c r="F81" s="68"/>
      <c r="G81" s="66"/>
      <c r="H81" s="66"/>
      <c r="I81" s="298" t="str">
        <f t="shared" ca="1" si="1"/>
        <v/>
      </c>
      <c r="J81" s="126"/>
      <c r="K81" s="250"/>
      <c r="L81" s="250"/>
      <c r="M81" s="250"/>
      <c r="N81" s="250"/>
      <c r="O81" s="250"/>
      <c r="P81" s="250"/>
      <c r="Q81" s="250"/>
      <c r="R81" s="250"/>
      <c r="S81" s="250"/>
      <c r="T81" s="39"/>
      <c r="U81" s="39"/>
      <c r="V81" s="39"/>
    </row>
    <row r="82" spans="1:22" customFormat="1" x14ac:dyDescent="0.25">
      <c r="A82" s="54"/>
      <c r="C82" s="65"/>
      <c r="D82" s="66"/>
      <c r="E82" s="67"/>
      <c r="F82" s="68"/>
      <c r="G82" s="66"/>
      <c r="H82" s="66"/>
      <c r="I82" s="298" t="str">
        <f t="shared" ca="1" si="1"/>
        <v/>
      </c>
      <c r="J82" s="126"/>
      <c r="K82" s="250"/>
      <c r="L82" s="250"/>
      <c r="M82" s="250"/>
      <c r="N82" s="250"/>
      <c r="O82" s="250"/>
      <c r="P82" s="250"/>
      <c r="Q82" s="250"/>
      <c r="R82" s="250"/>
      <c r="S82" s="250"/>
      <c r="T82" s="39"/>
      <c r="U82" s="39"/>
      <c r="V82" s="39"/>
    </row>
    <row r="83" spans="1:22" customFormat="1" x14ac:dyDescent="0.25">
      <c r="A83" s="54"/>
      <c r="C83" s="65"/>
      <c r="D83" s="66"/>
      <c r="E83" s="67"/>
      <c r="F83" s="68"/>
      <c r="G83" s="66"/>
      <c r="H83" s="66"/>
      <c r="I83" s="298" t="str">
        <f t="shared" ca="1" si="1"/>
        <v/>
      </c>
      <c r="J83" s="126"/>
      <c r="K83" s="250"/>
      <c r="L83" s="250"/>
      <c r="M83" s="250"/>
      <c r="N83" s="250"/>
      <c r="O83" s="250"/>
      <c r="P83" s="250"/>
      <c r="Q83" s="250"/>
      <c r="R83" s="250"/>
      <c r="S83" s="250"/>
      <c r="T83" s="39"/>
      <c r="U83" s="39"/>
      <c r="V83" s="39"/>
    </row>
    <row r="84" spans="1:22" customFormat="1" x14ac:dyDescent="0.25">
      <c r="A84" s="54"/>
      <c r="C84" s="65"/>
      <c r="D84" s="66"/>
      <c r="E84" s="67"/>
      <c r="F84" s="68"/>
      <c r="G84" s="66"/>
      <c r="H84" s="66"/>
      <c r="I84" s="298" t="str">
        <f t="shared" ca="1" si="1"/>
        <v/>
      </c>
      <c r="J84" s="126"/>
      <c r="K84" s="250"/>
      <c r="L84" s="250"/>
      <c r="M84" s="250"/>
      <c r="N84" s="250"/>
      <c r="O84" s="250"/>
      <c r="P84" s="250"/>
      <c r="Q84" s="250"/>
      <c r="R84" s="250"/>
      <c r="S84" s="250"/>
      <c r="T84" s="39"/>
      <c r="U84" s="39"/>
      <c r="V84" s="39"/>
    </row>
    <row r="85" spans="1:22" customFormat="1" x14ac:dyDescent="0.25">
      <c r="A85" s="54"/>
      <c r="C85" s="65"/>
      <c r="D85" s="66"/>
      <c r="E85" s="67"/>
      <c r="F85" s="68"/>
      <c r="G85" s="66"/>
      <c r="H85" s="66"/>
      <c r="I85" s="298" t="str">
        <f t="shared" ca="1" si="1"/>
        <v/>
      </c>
      <c r="J85" s="126"/>
      <c r="K85" s="250"/>
      <c r="L85" s="250"/>
      <c r="M85" s="250"/>
      <c r="N85" s="250"/>
      <c r="O85" s="250"/>
      <c r="P85" s="250"/>
      <c r="Q85" s="250"/>
      <c r="R85" s="250"/>
      <c r="S85" s="250"/>
      <c r="T85" s="39"/>
      <c r="U85" s="39"/>
      <c r="V85" s="39"/>
    </row>
    <row r="86" spans="1:22" customFormat="1" x14ac:dyDescent="0.25">
      <c r="A86" s="54"/>
      <c r="C86" s="65"/>
      <c r="D86" s="66"/>
      <c r="E86" s="67"/>
      <c r="F86" s="68"/>
      <c r="G86" s="66"/>
      <c r="H86" s="66"/>
      <c r="I86" s="298" t="str">
        <f t="shared" ca="1" si="1"/>
        <v/>
      </c>
      <c r="J86" s="126"/>
      <c r="K86" s="250"/>
      <c r="L86" s="250"/>
      <c r="M86" s="250"/>
      <c r="N86" s="250"/>
      <c r="O86" s="250"/>
      <c r="P86" s="250"/>
      <c r="Q86" s="250"/>
      <c r="R86" s="250"/>
      <c r="S86" s="250"/>
      <c r="T86" s="39"/>
      <c r="U86" s="39"/>
      <c r="V86" s="39"/>
    </row>
    <row r="87" spans="1:22" customFormat="1" x14ac:dyDescent="0.25">
      <c r="A87" s="54"/>
      <c r="C87" s="65"/>
      <c r="D87" s="66"/>
      <c r="E87" s="67"/>
      <c r="F87" s="68"/>
      <c r="G87" s="66"/>
      <c r="H87" s="66"/>
      <c r="I87" s="298" t="str">
        <f t="shared" ca="1" si="1"/>
        <v/>
      </c>
      <c r="J87" s="126"/>
      <c r="K87" s="250"/>
      <c r="L87" s="250"/>
      <c r="M87" s="250"/>
      <c r="N87" s="250"/>
      <c r="O87" s="250"/>
      <c r="P87" s="250"/>
      <c r="Q87" s="250"/>
      <c r="R87" s="250"/>
      <c r="S87" s="250"/>
      <c r="T87" s="39"/>
      <c r="U87" s="39"/>
      <c r="V87" s="39"/>
    </row>
    <row r="88" spans="1:22" customFormat="1" x14ac:dyDescent="0.25">
      <c r="A88" s="54"/>
      <c r="C88" s="65"/>
      <c r="D88" s="66"/>
      <c r="E88" s="67"/>
      <c r="F88" s="68"/>
      <c r="G88" s="66"/>
      <c r="H88" s="66"/>
      <c r="I88" s="298" t="str">
        <f t="shared" ca="1" si="1"/>
        <v/>
      </c>
      <c r="J88" s="126"/>
      <c r="K88" s="250"/>
      <c r="L88" s="250"/>
      <c r="M88" s="250"/>
      <c r="N88" s="250"/>
      <c r="O88" s="250"/>
      <c r="P88" s="250"/>
      <c r="Q88" s="250"/>
      <c r="R88" s="250"/>
      <c r="S88" s="250"/>
      <c r="T88" s="39"/>
      <c r="U88" s="39"/>
      <c r="V88" s="39"/>
    </row>
    <row r="89" spans="1:22" customFormat="1" x14ac:dyDescent="0.25">
      <c r="A89" s="54"/>
      <c r="C89" s="65"/>
      <c r="D89" s="66"/>
      <c r="E89" s="67"/>
      <c r="F89" s="68"/>
      <c r="G89" s="66"/>
      <c r="H89" s="66"/>
      <c r="I89" s="298" t="str">
        <f t="shared" ca="1" si="1"/>
        <v/>
      </c>
      <c r="J89" s="126"/>
      <c r="K89" s="250"/>
      <c r="L89" s="250"/>
      <c r="M89" s="250"/>
      <c r="N89" s="250"/>
      <c r="O89" s="250"/>
      <c r="P89" s="250"/>
      <c r="Q89" s="250"/>
      <c r="R89" s="250"/>
      <c r="S89" s="250"/>
      <c r="T89" s="39"/>
      <c r="U89" s="39"/>
      <c r="V89" s="39"/>
    </row>
    <row r="90" spans="1:22" customFormat="1" x14ac:dyDescent="0.25">
      <c r="A90" s="54"/>
      <c r="C90" s="65"/>
      <c r="D90" s="66"/>
      <c r="E90" s="67"/>
      <c r="F90" s="68"/>
      <c r="G90" s="66"/>
      <c r="H90" s="66"/>
      <c r="I90" s="298" t="str">
        <f t="shared" ca="1" si="1"/>
        <v/>
      </c>
      <c r="J90" s="126"/>
      <c r="K90" s="250"/>
      <c r="L90" s="250"/>
      <c r="M90" s="250"/>
      <c r="N90" s="250"/>
      <c r="O90" s="250"/>
      <c r="P90" s="250"/>
      <c r="Q90" s="250"/>
      <c r="R90" s="250"/>
      <c r="S90" s="250"/>
      <c r="T90" s="39"/>
      <c r="U90" s="39"/>
      <c r="V90" s="39"/>
    </row>
    <row r="91" spans="1:22" customFormat="1" x14ac:dyDescent="0.25">
      <c r="A91" s="54"/>
      <c r="C91" s="65"/>
      <c r="D91" s="66"/>
      <c r="E91" s="67"/>
      <c r="F91" s="68"/>
      <c r="G91" s="66"/>
      <c r="H91" s="66"/>
      <c r="I91" s="298" t="str">
        <f t="shared" ca="1" si="1"/>
        <v/>
      </c>
      <c r="J91" s="126"/>
      <c r="K91" s="250"/>
      <c r="L91" s="250"/>
      <c r="M91" s="250"/>
      <c r="N91" s="250"/>
      <c r="O91" s="250"/>
      <c r="P91" s="250"/>
      <c r="Q91" s="250"/>
      <c r="R91" s="250"/>
      <c r="S91" s="250"/>
      <c r="T91" s="39"/>
      <c r="U91" s="39"/>
      <c r="V91" s="39"/>
    </row>
    <row r="92" spans="1:22" customFormat="1" x14ac:dyDescent="0.25">
      <c r="A92" s="54"/>
      <c r="C92" s="65"/>
      <c r="D92" s="66"/>
      <c r="E92" s="67"/>
      <c r="F92" s="68"/>
      <c r="G92" s="66"/>
      <c r="H92" s="66"/>
      <c r="I92" s="298" t="str">
        <f t="shared" ca="1" si="1"/>
        <v/>
      </c>
      <c r="J92" s="126"/>
      <c r="K92" s="250"/>
      <c r="L92" s="250"/>
      <c r="M92" s="250"/>
      <c r="N92" s="250"/>
      <c r="O92" s="250"/>
      <c r="P92" s="250"/>
      <c r="Q92" s="250"/>
      <c r="R92" s="250"/>
      <c r="S92" s="250"/>
      <c r="T92" s="39"/>
      <c r="U92" s="39"/>
      <c r="V92" s="39"/>
    </row>
    <row r="93" spans="1:22" customFormat="1" x14ac:dyDescent="0.25">
      <c r="A93" s="54"/>
      <c r="C93" s="65"/>
      <c r="D93" s="66"/>
      <c r="E93" s="67"/>
      <c r="F93" s="68"/>
      <c r="G93" s="66"/>
      <c r="H93" s="66"/>
      <c r="I93" s="298" t="str">
        <f t="shared" ca="1" si="1"/>
        <v/>
      </c>
      <c r="J93" s="126"/>
      <c r="K93" s="250"/>
      <c r="L93" s="250"/>
      <c r="M93" s="250"/>
      <c r="N93" s="250"/>
      <c r="O93" s="250"/>
      <c r="P93" s="250"/>
      <c r="Q93" s="250"/>
      <c r="R93" s="250"/>
      <c r="S93" s="250"/>
      <c r="T93" s="39"/>
      <c r="U93" s="39"/>
      <c r="V93" s="39"/>
    </row>
    <row r="94" spans="1:22" customFormat="1" x14ac:dyDescent="0.25">
      <c r="A94" s="54"/>
      <c r="C94" s="65"/>
      <c r="D94" s="66"/>
      <c r="E94" s="67"/>
      <c r="F94" s="68"/>
      <c r="G94" s="66"/>
      <c r="H94" s="66"/>
      <c r="I94" s="298" t="str">
        <f t="shared" ca="1" si="1"/>
        <v/>
      </c>
      <c r="J94" s="126"/>
      <c r="K94" s="250"/>
      <c r="L94" s="250"/>
      <c r="M94" s="250"/>
      <c r="N94" s="250"/>
      <c r="O94" s="250"/>
      <c r="P94" s="250"/>
      <c r="Q94" s="250"/>
      <c r="R94" s="250"/>
      <c r="S94" s="250"/>
      <c r="T94" s="39"/>
      <c r="U94" s="39"/>
      <c r="V94" s="39"/>
    </row>
    <row r="95" spans="1:22" customFormat="1" x14ac:dyDescent="0.25">
      <c r="A95" s="54"/>
      <c r="C95" s="65"/>
      <c r="D95" s="66"/>
      <c r="E95" s="67"/>
      <c r="F95" s="68"/>
      <c r="G95" s="66"/>
      <c r="H95" s="66"/>
      <c r="I95" s="298" t="str">
        <f t="shared" ca="1" si="1"/>
        <v/>
      </c>
      <c r="J95" s="126"/>
      <c r="K95" s="250"/>
      <c r="L95" s="250"/>
      <c r="M95" s="250"/>
      <c r="N95" s="250"/>
      <c r="O95" s="250"/>
      <c r="P95" s="250"/>
      <c r="Q95" s="250"/>
      <c r="R95" s="250"/>
      <c r="S95" s="250"/>
      <c r="T95" s="39"/>
      <c r="U95" s="39"/>
      <c r="V95" s="39"/>
    </row>
    <row r="96" spans="1:22" customFormat="1" x14ac:dyDescent="0.25">
      <c r="A96" s="54"/>
      <c r="C96" s="65"/>
      <c r="D96" s="66"/>
      <c r="E96" s="67"/>
      <c r="F96" s="68"/>
      <c r="G96" s="66"/>
      <c r="H96" s="66"/>
      <c r="I96" s="298" t="str">
        <f t="shared" ca="1" si="1"/>
        <v/>
      </c>
      <c r="J96" s="126"/>
      <c r="K96" s="250"/>
      <c r="L96" s="250"/>
      <c r="M96" s="250"/>
      <c r="N96" s="250"/>
      <c r="O96" s="250"/>
      <c r="P96" s="250"/>
      <c r="Q96" s="250"/>
      <c r="R96" s="250"/>
      <c r="S96" s="250"/>
      <c r="T96" s="39"/>
      <c r="U96" s="39"/>
      <c r="V96" s="39"/>
    </row>
    <row r="97" spans="1:22" customFormat="1" x14ac:dyDescent="0.25">
      <c r="A97" s="54"/>
      <c r="C97" s="65"/>
      <c r="D97" s="66"/>
      <c r="E97" s="67"/>
      <c r="F97" s="68"/>
      <c r="G97" s="66"/>
      <c r="H97" s="66"/>
      <c r="I97" s="298" t="str">
        <f t="shared" ca="1" si="1"/>
        <v/>
      </c>
      <c r="J97" s="126"/>
      <c r="K97" s="250"/>
      <c r="L97" s="250"/>
      <c r="M97" s="250"/>
      <c r="N97" s="250"/>
      <c r="O97" s="250"/>
      <c r="P97" s="250"/>
      <c r="Q97" s="250"/>
      <c r="R97" s="250"/>
      <c r="S97" s="250"/>
      <c r="T97" s="39"/>
      <c r="U97" s="39"/>
      <c r="V97" s="39"/>
    </row>
    <row r="98" spans="1:22" customFormat="1" x14ac:dyDescent="0.25">
      <c r="A98" s="54"/>
      <c r="C98" s="65"/>
      <c r="D98" s="66"/>
      <c r="E98" s="67"/>
      <c r="F98" s="68"/>
      <c r="G98" s="66"/>
      <c r="H98" s="66"/>
      <c r="I98" s="298" t="str">
        <f t="shared" ca="1" si="1"/>
        <v/>
      </c>
      <c r="J98" s="126"/>
      <c r="K98" s="250"/>
      <c r="L98" s="250"/>
      <c r="M98" s="250"/>
      <c r="N98" s="250"/>
      <c r="O98" s="250"/>
      <c r="P98" s="250"/>
      <c r="Q98" s="250"/>
      <c r="R98" s="250"/>
      <c r="S98" s="250"/>
      <c r="T98" s="39"/>
      <c r="U98" s="39"/>
      <c r="V98" s="39"/>
    </row>
    <row r="99" spans="1:22" customFormat="1" x14ac:dyDescent="0.25">
      <c r="A99" s="54"/>
      <c r="C99" s="65"/>
      <c r="D99" s="66"/>
      <c r="E99" s="67"/>
      <c r="F99" s="68"/>
      <c r="G99" s="66"/>
      <c r="H99" s="66"/>
      <c r="I99" s="298" t="str">
        <f t="shared" ca="1" si="1"/>
        <v/>
      </c>
      <c r="J99" s="126"/>
      <c r="K99" s="250"/>
      <c r="L99" s="250"/>
      <c r="M99" s="250"/>
      <c r="N99" s="250"/>
      <c r="O99" s="250"/>
      <c r="P99" s="250"/>
      <c r="Q99" s="250"/>
      <c r="R99" s="250"/>
      <c r="S99" s="250"/>
      <c r="T99" s="39"/>
      <c r="U99" s="39"/>
      <c r="V99" s="39"/>
    </row>
    <row r="100" spans="1:22" customFormat="1" x14ac:dyDescent="0.25">
      <c r="A100" s="54"/>
      <c r="C100" s="65"/>
      <c r="D100" s="66"/>
      <c r="E100" s="67"/>
      <c r="F100" s="68"/>
      <c r="G100" s="66"/>
      <c r="H100" s="66"/>
      <c r="I100" s="298" t="str">
        <f t="shared" ca="1" si="1"/>
        <v/>
      </c>
      <c r="J100" s="126"/>
      <c r="K100" s="250"/>
      <c r="L100" s="250"/>
      <c r="M100" s="250"/>
      <c r="N100" s="250"/>
      <c r="O100" s="250"/>
      <c r="P100" s="250"/>
      <c r="Q100" s="250"/>
      <c r="R100" s="250"/>
      <c r="S100" s="250"/>
      <c r="T100" s="39"/>
      <c r="U100" s="39"/>
      <c r="V100" s="39"/>
    </row>
    <row r="101" spans="1:22" customFormat="1" x14ac:dyDescent="0.25">
      <c r="A101" s="54"/>
      <c r="C101" s="65"/>
      <c r="D101" s="66"/>
      <c r="E101" s="67"/>
      <c r="F101" s="68"/>
      <c r="G101" s="66"/>
      <c r="H101" s="66"/>
      <c r="I101" s="298" t="str">
        <f t="shared" ca="1" si="1"/>
        <v/>
      </c>
      <c r="J101" s="126"/>
      <c r="K101" s="250"/>
      <c r="L101" s="250"/>
      <c r="M101" s="250"/>
      <c r="N101" s="250"/>
      <c r="O101" s="250"/>
      <c r="P101" s="250"/>
      <c r="Q101" s="250"/>
      <c r="R101" s="250"/>
      <c r="S101" s="250"/>
      <c r="T101" s="39"/>
      <c r="U101" s="39"/>
      <c r="V101" s="39"/>
    </row>
    <row r="102" spans="1:22" customFormat="1" x14ac:dyDescent="0.25">
      <c r="A102" s="54"/>
      <c r="C102" s="65"/>
      <c r="D102" s="66"/>
      <c r="E102" s="67"/>
      <c r="F102" s="68"/>
      <c r="G102" s="66"/>
      <c r="H102" s="66"/>
      <c r="I102" s="298" t="str">
        <f t="shared" ca="1" si="1"/>
        <v/>
      </c>
      <c r="J102" s="126"/>
      <c r="K102" s="250"/>
      <c r="L102" s="250"/>
      <c r="M102" s="250"/>
      <c r="N102" s="250"/>
      <c r="O102" s="250"/>
      <c r="P102" s="250"/>
      <c r="Q102" s="250"/>
      <c r="R102" s="250"/>
      <c r="S102" s="250"/>
      <c r="T102" s="39"/>
      <c r="U102" s="39"/>
      <c r="V102" s="39"/>
    </row>
    <row r="103" spans="1:22" customFormat="1" x14ac:dyDescent="0.25">
      <c r="A103" s="54"/>
      <c r="C103" s="65"/>
      <c r="D103" s="66"/>
      <c r="E103" s="67"/>
      <c r="F103" s="68"/>
      <c r="G103" s="66"/>
      <c r="H103" s="66"/>
      <c r="I103" s="298" t="str">
        <f t="shared" ca="1" si="1"/>
        <v/>
      </c>
      <c r="J103" s="126"/>
      <c r="K103" s="250"/>
      <c r="L103" s="250"/>
      <c r="M103" s="250"/>
      <c r="N103" s="250"/>
      <c r="O103" s="250"/>
      <c r="P103" s="250"/>
      <c r="Q103" s="250"/>
      <c r="R103" s="250"/>
      <c r="S103" s="250"/>
      <c r="T103" s="39"/>
      <c r="U103" s="39"/>
      <c r="V103" s="39"/>
    </row>
    <row r="104" spans="1:22" customFormat="1" x14ac:dyDescent="0.25">
      <c r="A104" s="54"/>
      <c r="C104" s="65"/>
      <c r="D104" s="66"/>
      <c r="E104" s="67"/>
      <c r="F104" s="68"/>
      <c r="G104" s="66"/>
      <c r="H104" s="66"/>
      <c r="I104" s="298" t="str">
        <f t="shared" ca="1" si="1"/>
        <v/>
      </c>
      <c r="J104" s="126"/>
      <c r="K104" s="250"/>
      <c r="L104" s="250"/>
      <c r="M104" s="250"/>
      <c r="N104" s="250"/>
      <c r="O104" s="250"/>
      <c r="P104" s="250"/>
      <c r="Q104" s="250"/>
      <c r="R104" s="250"/>
      <c r="S104" s="250"/>
      <c r="T104" s="39"/>
      <c r="U104" s="39"/>
      <c r="V104" s="39"/>
    </row>
    <row r="105" spans="1:22" customFormat="1" x14ac:dyDescent="0.25">
      <c r="A105" s="54"/>
      <c r="C105" s="65"/>
      <c r="D105" s="66"/>
      <c r="E105" s="67"/>
      <c r="F105" s="68"/>
      <c r="G105" s="66"/>
      <c r="H105" s="66"/>
      <c r="I105" s="298" t="str">
        <f t="shared" ca="1" si="1"/>
        <v/>
      </c>
      <c r="J105" s="126"/>
      <c r="K105" s="250"/>
      <c r="L105" s="250"/>
      <c r="M105" s="250"/>
      <c r="N105" s="250"/>
      <c r="O105" s="250"/>
      <c r="P105" s="250"/>
      <c r="Q105" s="250"/>
      <c r="R105" s="250"/>
      <c r="S105" s="250"/>
      <c r="T105" s="39"/>
      <c r="U105" s="39"/>
      <c r="V105" s="39"/>
    </row>
    <row r="106" spans="1:22" customFormat="1" x14ac:dyDescent="0.25">
      <c r="A106" s="54"/>
      <c r="C106" s="65"/>
      <c r="D106" s="66"/>
      <c r="E106" s="67"/>
      <c r="F106" s="68"/>
      <c r="G106" s="66"/>
      <c r="H106" s="66"/>
      <c r="I106" s="298" t="str">
        <f t="shared" ca="1" si="1"/>
        <v/>
      </c>
      <c r="J106" s="126"/>
      <c r="K106" s="250"/>
      <c r="L106" s="250"/>
      <c r="M106" s="250"/>
      <c r="N106" s="250"/>
      <c r="O106" s="250"/>
      <c r="P106" s="250"/>
      <c r="Q106" s="250"/>
      <c r="R106" s="250"/>
      <c r="S106" s="250"/>
      <c r="T106" s="39"/>
      <c r="U106" s="39"/>
      <c r="V106" s="39"/>
    </row>
    <row r="107" spans="1:22" customFormat="1" x14ac:dyDescent="0.25">
      <c r="A107" s="54"/>
      <c r="C107" s="65"/>
      <c r="D107" s="66"/>
      <c r="E107" s="67"/>
      <c r="F107" s="68"/>
      <c r="G107" s="66"/>
      <c r="H107" s="66"/>
      <c r="I107" s="298" t="str">
        <f t="shared" ca="1" si="1"/>
        <v/>
      </c>
      <c r="J107" s="126"/>
      <c r="K107" s="250"/>
      <c r="L107" s="250"/>
      <c r="M107" s="250"/>
      <c r="N107" s="250"/>
      <c r="O107" s="250"/>
      <c r="P107" s="250"/>
      <c r="Q107" s="250"/>
      <c r="R107" s="250"/>
      <c r="S107" s="250"/>
      <c r="T107" s="39"/>
      <c r="U107" s="39"/>
      <c r="V107" s="39"/>
    </row>
    <row r="108" spans="1:22" customFormat="1" x14ac:dyDescent="0.25">
      <c r="A108" s="54"/>
      <c r="C108" s="65"/>
      <c r="D108" s="66"/>
      <c r="E108" s="67"/>
      <c r="F108" s="68"/>
      <c r="G108" s="66"/>
      <c r="H108" s="66"/>
      <c r="I108" s="298" t="str">
        <f t="shared" ca="1" si="1"/>
        <v/>
      </c>
      <c r="J108" s="126"/>
      <c r="K108" s="250"/>
      <c r="L108" s="250"/>
      <c r="M108" s="250"/>
      <c r="N108" s="250"/>
      <c r="O108" s="250"/>
      <c r="P108" s="250"/>
      <c r="Q108" s="250"/>
      <c r="R108" s="250"/>
      <c r="S108" s="250"/>
      <c r="T108" s="39"/>
      <c r="U108" s="39"/>
      <c r="V108" s="39"/>
    </row>
    <row r="109" spans="1:22" customFormat="1" x14ac:dyDescent="0.25">
      <c r="A109" s="54"/>
      <c r="C109" s="65"/>
      <c r="D109" s="66"/>
      <c r="E109" s="67"/>
      <c r="F109" s="68"/>
      <c r="G109" s="66"/>
      <c r="H109" s="66"/>
      <c r="I109" s="298" t="str">
        <f t="shared" ca="1" si="1"/>
        <v/>
      </c>
      <c r="J109" s="126"/>
      <c r="K109" s="250"/>
      <c r="L109" s="250"/>
      <c r="M109" s="250"/>
      <c r="N109" s="250"/>
      <c r="O109" s="250"/>
      <c r="P109" s="250"/>
      <c r="Q109" s="250"/>
      <c r="R109" s="250"/>
      <c r="S109" s="250"/>
      <c r="T109" s="39"/>
      <c r="U109" s="39"/>
      <c r="V109" s="39"/>
    </row>
    <row r="110" spans="1:22" customFormat="1" x14ac:dyDescent="0.25">
      <c r="A110" s="54"/>
      <c r="C110" s="65"/>
      <c r="D110" s="66"/>
      <c r="E110" s="67"/>
      <c r="F110" s="68"/>
      <c r="G110" s="66"/>
      <c r="H110" s="66"/>
      <c r="I110" s="298" t="str">
        <f t="shared" ca="1" si="1"/>
        <v/>
      </c>
      <c r="J110" s="126"/>
      <c r="K110" s="250"/>
      <c r="L110" s="250"/>
      <c r="M110" s="250"/>
      <c r="N110" s="250"/>
      <c r="O110" s="250"/>
      <c r="P110" s="250"/>
      <c r="Q110" s="250"/>
      <c r="R110" s="250"/>
      <c r="S110" s="250"/>
      <c r="T110" s="39"/>
      <c r="U110" s="39"/>
      <c r="V110" s="39"/>
    </row>
    <row r="111" spans="1:22" customFormat="1" x14ac:dyDescent="0.25">
      <c r="A111" s="54"/>
      <c r="C111" s="65"/>
      <c r="D111" s="66"/>
      <c r="E111" s="67"/>
      <c r="F111" s="68"/>
      <c r="G111" s="66"/>
      <c r="H111" s="66"/>
      <c r="I111" s="298" t="str">
        <f t="shared" ca="1" si="1"/>
        <v/>
      </c>
      <c r="J111" s="126"/>
      <c r="K111" s="250"/>
      <c r="L111" s="250"/>
      <c r="M111" s="250"/>
      <c r="N111" s="250"/>
      <c r="O111" s="250"/>
      <c r="P111" s="250"/>
      <c r="Q111" s="250"/>
      <c r="R111" s="250"/>
      <c r="S111" s="250"/>
      <c r="T111" s="39"/>
      <c r="U111" s="39"/>
      <c r="V111" s="39"/>
    </row>
    <row r="112" spans="1:22" customFormat="1" x14ac:dyDescent="0.25">
      <c r="A112" s="54"/>
      <c r="C112" s="65"/>
      <c r="D112" s="66"/>
      <c r="E112" s="67"/>
      <c r="F112" s="68"/>
      <c r="G112" s="66"/>
      <c r="H112" s="66"/>
      <c r="I112" s="298" t="str">
        <f t="shared" ca="1" si="1"/>
        <v/>
      </c>
      <c r="J112" s="126"/>
      <c r="K112" s="250"/>
      <c r="L112" s="250"/>
      <c r="M112" s="250"/>
      <c r="N112" s="250"/>
      <c r="O112" s="250"/>
      <c r="P112" s="250"/>
      <c r="Q112" s="250"/>
      <c r="R112" s="250"/>
      <c r="S112" s="250"/>
      <c r="T112" s="39"/>
      <c r="U112" s="39"/>
      <c r="V112" s="39"/>
    </row>
    <row r="113" spans="1:22" customFormat="1" x14ac:dyDescent="0.25">
      <c r="A113" s="54"/>
      <c r="C113" s="65"/>
      <c r="D113" s="66"/>
      <c r="E113" s="67"/>
      <c r="F113" s="68"/>
      <c r="G113" s="66"/>
      <c r="H113" s="66"/>
      <c r="I113" s="298" t="str">
        <f t="shared" ca="1" si="1"/>
        <v/>
      </c>
      <c r="J113" s="126"/>
      <c r="K113" s="250"/>
      <c r="L113" s="250"/>
      <c r="M113" s="250"/>
      <c r="N113" s="250"/>
      <c r="O113" s="250"/>
      <c r="P113" s="250"/>
      <c r="Q113" s="250"/>
      <c r="R113" s="250"/>
      <c r="S113" s="250"/>
      <c r="T113" s="39"/>
      <c r="U113" s="39"/>
      <c r="V113" s="39"/>
    </row>
    <row r="114" spans="1:22" customFormat="1" x14ac:dyDescent="0.25">
      <c r="A114" s="54"/>
      <c r="C114" s="65"/>
      <c r="D114" s="66"/>
      <c r="E114" s="67"/>
      <c r="F114" s="68"/>
      <c r="G114" s="66"/>
      <c r="H114" s="66"/>
      <c r="I114" s="298" t="str">
        <f t="shared" ca="1" si="1"/>
        <v/>
      </c>
      <c r="J114" s="126"/>
      <c r="K114" s="250"/>
      <c r="L114" s="250"/>
      <c r="M114" s="250"/>
      <c r="N114" s="250"/>
      <c r="O114" s="250"/>
      <c r="P114" s="250"/>
      <c r="Q114" s="250"/>
      <c r="R114" s="250"/>
      <c r="S114" s="250"/>
      <c r="T114" s="39"/>
      <c r="U114" s="39"/>
      <c r="V114" s="39"/>
    </row>
    <row r="115" spans="1:22" customFormat="1" x14ac:dyDescent="0.25">
      <c r="A115" s="54"/>
      <c r="C115" s="65"/>
      <c r="D115" s="66"/>
      <c r="E115" s="67"/>
      <c r="F115" s="68"/>
      <c r="G115" s="66"/>
      <c r="H115" s="66"/>
      <c r="I115" s="298" t="str">
        <f t="shared" ca="1" si="1"/>
        <v/>
      </c>
      <c r="J115" s="126"/>
      <c r="K115" s="250"/>
      <c r="L115" s="250"/>
      <c r="M115" s="250"/>
      <c r="N115" s="250"/>
      <c r="O115" s="250"/>
      <c r="P115" s="250"/>
      <c r="Q115" s="250"/>
      <c r="R115" s="250"/>
      <c r="S115" s="250"/>
      <c r="T115" s="39"/>
      <c r="U115" s="39"/>
      <c r="V115" s="39"/>
    </row>
    <row r="116" spans="1:22" customFormat="1" x14ac:dyDescent="0.25">
      <c r="A116" s="54"/>
      <c r="C116" s="65"/>
      <c r="D116" s="66"/>
      <c r="E116" s="67"/>
      <c r="F116" s="68"/>
      <c r="G116" s="66"/>
      <c r="H116" s="66"/>
      <c r="I116" s="298" t="str">
        <f t="shared" ca="1" si="1"/>
        <v/>
      </c>
      <c r="J116" s="126"/>
      <c r="K116" s="250"/>
      <c r="L116" s="250"/>
      <c r="M116" s="250"/>
      <c r="N116" s="250"/>
      <c r="O116" s="250"/>
      <c r="P116" s="250"/>
      <c r="Q116" s="250"/>
      <c r="R116" s="250"/>
      <c r="S116" s="250"/>
      <c r="T116" s="39"/>
      <c r="U116" s="39"/>
      <c r="V116" s="39"/>
    </row>
    <row r="117" spans="1:22" customFormat="1" x14ac:dyDescent="0.25">
      <c r="A117" s="54"/>
      <c r="C117" s="65"/>
      <c r="D117" s="66"/>
      <c r="E117" s="67"/>
      <c r="F117" s="68"/>
      <c r="G117" s="66"/>
      <c r="H117" s="66"/>
      <c r="I117" s="298" t="str">
        <f t="shared" ca="1" si="1"/>
        <v/>
      </c>
      <c r="J117" s="126"/>
      <c r="K117" s="250"/>
      <c r="L117" s="250"/>
      <c r="M117" s="250"/>
      <c r="N117" s="250"/>
      <c r="O117" s="250"/>
      <c r="P117" s="250"/>
      <c r="Q117" s="250"/>
      <c r="R117" s="250"/>
      <c r="S117" s="250"/>
      <c r="T117" s="39"/>
      <c r="U117" s="39"/>
      <c r="V117" s="39"/>
    </row>
    <row r="118" spans="1:22" customFormat="1" x14ac:dyDescent="0.25">
      <c r="A118" s="54"/>
      <c r="C118" s="65"/>
      <c r="D118" s="66"/>
      <c r="E118" s="67"/>
      <c r="F118" s="68"/>
      <c r="G118" s="66"/>
      <c r="H118" s="66"/>
      <c r="I118" s="298" t="str">
        <f t="shared" ca="1" si="1"/>
        <v/>
      </c>
      <c r="J118" s="126"/>
      <c r="K118" s="250"/>
      <c r="L118" s="250"/>
      <c r="M118" s="250"/>
      <c r="N118" s="250"/>
      <c r="O118" s="250"/>
      <c r="P118" s="250"/>
      <c r="Q118" s="250"/>
      <c r="R118" s="250"/>
      <c r="S118" s="250"/>
      <c r="T118" s="39"/>
      <c r="U118" s="39"/>
      <c r="V118" s="39"/>
    </row>
    <row r="119" spans="1:22" customFormat="1" x14ac:dyDescent="0.25">
      <c r="A119" s="54"/>
      <c r="C119" s="65"/>
      <c r="D119" s="66"/>
      <c r="E119" s="67"/>
      <c r="F119" s="68"/>
      <c r="G119" s="66"/>
      <c r="H119" s="66"/>
      <c r="I119" s="298" t="str">
        <f t="shared" ca="1" si="1"/>
        <v/>
      </c>
      <c r="J119" s="126"/>
      <c r="K119" s="250"/>
      <c r="L119" s="250"/>
      <c r="M119" s="250"/>
      <c r="N119" s="250"/>
      <c r="O119" s="250"/>
      <c r="P119" s="250"/>
      <c r="Q119" s="250"/>
      <c r="R119" s="250"/>
      <c r="S119" s="250"/>
      <c r="T119" s="39"/>
      <c r="U119" s="39"/>
      <c r="V119" s="39"/>
    </row>
    <row r="120" spans="1:22" customFormat="1" x14ac:dyDescent="0.25">
      <c r="A120" s="54"/>
      <c r="C120" s="65"/>
      <c r="D120" s="66"/>
      <c r="E120" s="67"/>
      <c r="F120" s="68"/>
      <c r="G120" s="66"/>
      <c r="H120" s="66"/>
      <c r="I120" s="298" t="str">
        <f t="shared" ca="1" si="1"/>
        <v/>
      </c>
      <c r="J120" s="126"/>
      <c r="K120" s="250"/>
      <c r="L120" s="250"/>
      <c r="M120" s="250"/>
      <c r="N120" s="250"/>
      <c r="O120" s="250"/>
      <c r="P120" s="250"/>
      <c r="Q120" s="250"/>
      <c r="R120" s="250"/>
      <c r="S120" s="250"/>
      <c r="T120" s="39"/>
      <c r="U120" s="39"/>
      <c r="V120" s="39"/>
    </row>
    <row r="121" spans="1:22" customFormat="1" x14ac:dyDescent="0.25">
      <c r="A121" s="54"/>
      <c r="C121" s="65"/>
      <c r="D121" s="66"/>
      <c r="E121" s="67"/>
      <c r="F121" s="68"/>
      <c r="G121" s="66"/>
      <c r="H121" s="66"/>
      <c r="I121" s="298" t="str">
        <f t="shared" ca="1" si="1"/>
        <v/>
      </c>
      <c r="J121" s="126"/>
      <c r="K121" s="250"/>
      <c r="L121" s="250"/>
      <c r="M121" s="250"/>
      <c r="N121" s="250"/>
      <c r="O121" s="250"/>
      <c r="P121" s="250"/>
      <c r="Q121" s="250"/>
      <c r="R121" s="250"/>
      <c r="S121" s="250"/>
      <c r="T121" s="39"/>
      <c r="U121" s="39"/>
      <c r="V121" s="39"/>
    </row>
    <row r="122" spans="1:22" customFormat="1" x14ac:dyDescent="0.25">
      <c r="A122" s="54"/>
      <c r="C122" s="65"/>
      <c r="D122" s="66"/>
      <c r="E122" s="67"/>
      <c r="F122" s="68"/>
      <c r="G122" s="66"/>
      <c r="H122" s="66"/>
      <c r="I122" s="298" t="str">
        <f t="shared" ca="1" si="1"/>
        <v/>
      </c>
      <c r="J122" s="126"/>
      <c r="K122" s="250"/>
      <c r="L122" s="250"/>
      <c r="M122" s="250"/>
      <c r="N122" s="250"/>
      <c r="O122" s="250"/>
      <c r="P122" s="250"/>
      <c r="Q122" s="250"/>
      <c r="R122" s="250"/>
      <c r="S122" s="250"/>
      <c r="T122" s="39"/>
      <c r="U122" s="39"/>
      <c r="V122" s="39"/>
    </row>
    <row r="123" spans="1:22" customFormat="1" x14ac:dyDescent="0.25">
      <c r="A123" s="54"/>
      <c r="C123" s="65"/>
      <c r="D123" s="66"/>
      <c r="E123" s="67"/>
      <c r="F123" s="68"/>
      <c r="G123" s="66"/>
      <c r="H123" s="66"/>
      <c r="I123" s="298" t="str">
        <f t="shared" ca="1" si="1"/>
        <v/>
      </c>
      <c r="J123" s="126"/>
      <c r="K123" s="250"/>
      <c r="L123" s="250"/>
      <c r="M123" s="250"/>
      <c r="N123" s="250"/>
      <c r="O123" s="250"/>
      <c r="P123" s="250"/>
      <c r="Q123" s="250"/>
      <c r="R123" s="250"/>
      <c r="S123" s="250"/>
      <c r="T123" s="39"/>
      <c r="U123" s="39"/>
      <c r="V123" s="39"/>
    </row>
    <row r="124" spans="1:22" customFormat="1" x14ac:dyDescent="0.25">
      <c r="A124" s="54"/>
      <c r="C124" s="65"/>
      <c r="D124" s="66"/>
      <c r="E124" s="67"/>
      <c r="F124" s="68"/>
      <c r="G124" s="66"/>
      <c r="H124" s="66"/>
      <c r="I124" s="298" t="str">
        <f t="shared" ca="1" si="1"/>
        <v/>
      </c>
      <c r="J124" s="126"/>
      <c r="K124" s="250"/>
      <c r="L124" s="250"/>
      <c r="M124" s="250"/>
      <c r="N124" s="250"/>
      <c r="O124" s="250"/>
      <c r="P124" s="250"/>
      <c r="Q124" s="250"/>
      <c r="R124" s="250"/>
      <c r="S124" s="250"/>
      <c r="T124" s="39"/>
      <c r="U124" s="39"/>
      <c r="V124" s="39"/>
    </row>
    <row r="125" spans="1:22" customFormat="1" x14ac:dyDescent="0.25">
      <c r="A125" s="54"/>
      <c r="C125" s="65"/>
      <c r="D125" s="66"/>
      <c r="E125" s="67"/>
      <c r="F125" s="68"/>
      <c r="G125" s="66"/>
      <c r="H125" s="66"/>
      <c r="I125" s="298" t="str">
        <f t="shared" ca="1" si="1"/>
        <v/>
      </c>
      <c r="J125" s="126"/>
      <c r="K125" s="250"/>
      <c r="L125" s="250"/>
      <c r="M125" s="250"/>
      <c r="N125" s="250"/>
      <c r="O125" s="250"/>
      <c r="P125" s="250"/>
      <c r="Q125" s="250"/>
      <c r="R125" s="250"/>
      <c r="S125" s="250"/>
      <c r="T125" s="39"/>
      <c r="U125" s="39"/>
      <c r="V125" s="39"/>
    </row>
    <row r="126" spans="1:22" customFormat="1" x14ac:dyDescent="0.25">
      <c r="A126" s="54"/>
      <c r="C126" s="65"/>
      <c r="D126" s="66"/>
      <c r="E126" s="67"/>
      <c r="F126" s="68"/>
      <c r="G126" s="66"/>
      <c r="H126" s="66"/>
      <c r="I126" s="298" t="str">
        <f t="shared" ca="1" si="1"/>
        <v/>
      </c>
      <c r="J126" s="126"/>
      <c r="K126" s="250"/>
      <c r="L126" s="250"/>
      <c r="M126" s="250"/>
      <c r="N126" s="250"/>
      <c r="O126" s="250"/>
      <c r="P126" s="250"/>
      <c r="Q126" s="250"/>
      <c r="R126" s="250"/>
      <c r="S126" s="250"/>
      <c r="T126" s="39"/>
      <c r="U126" s="39"/>
      <c r="V126" s="39"/>
    </row>
    <row r="127" spans="1:22" customFormat="1" x14ac:dyDescent="0.25">
      <c r="A127" s="54"/>
      <c r="C127" s="65"/>
      <c r="D127" s="66"/>
      <c r="E127" s="67"/>
      <c r="F127" s="68"/>
      <c r="G127" s="66"/>
      <c r="H127" s="66"/>
      <c r="I127" s="298" t="str">
        <f t="shared" ca="1" si="1"/>
        <v/>
      </c>
      <c r="J127" s="126"/>
      <c r="K127" s="250"/>
      <c r="L127" s="250"/>
      <c r="M127" s="250"/>
      <c r="N127" s="250"/>
      <c r="O127" s="250"/>
      <c r="P127" s="250"/>
      <c r="Q127" s="250"/>
      <c r="R127" s="250"/>
      <c r="S127" s="250"/>
      <c r="T127" s="39"/>
      <c r="U127" s="39"/>
      <c r="V127" s="39"/>
    </row>
    <row r="128" spans="1:22" customFormat="1" x14ac:dyDescent="0.25">
      <c r="A128" s="54"/>
      <c r="C128" s="65"/>
      <c r="D128" s="66"/>
      <c r="E128" s="67"/>
      <c r="F128" s="68"/>
      <c r="G128" s="66"/>
      <c r="H128" s="66"/>
      <c r="I128" s="298" t="str">
        <f t="shared" ca="1" si="1"/>
        <v/>
      </c>
      <c r="J128" s="126"/>
      <c r="K128" s="250"/>
      <c r="L128" s="250"/>
      <c r="M128" s="250"/>
      <c r="N128" s="250"/>
      <c r="O128" s="250"/>
      <c r="P128" s="250"/>
      <c r="Q128" s="250"/>
      <c r="R128" s="250"/>
      <c r="S128" s="250"/>
      <c r="T128" s="39"/>
      <c r="U128" s="39"/>
      <c r="V128" s="39"/>
    </row>
    <row r="129" spans="1:22" customFormat="1" x14ac:dyDescent="0.25">
      <c r="A129" s="54"/>
      <c r="C129" s="65"/>
      <c r="D129" s="66"/>
      <c r="E129" s="67"/>
      <c r="F129" s="68"/>
      <c r="G129" s="66"/>
      <c r="H129" s="66"/>
      <c r="I129" s="298" t="str">
        <f t="shared" ca="1" si="1"/>
        <v/>
      </c>
      <c r="J129" s="126"/>
      <c r="K129" s="250"/>
      <c r="L129" s="250"/>
      <c r="M129" s="250"/>
      <c r="N129" s="250"/>
      <c r="O129" s="250"/>
      <c r="P129" s="250"/>
      <c r="Q129" s="250"/>
      <c r="R129" s="250"/>
      <c r="S129" s="250"/>
      <c r="T129" s="39"/>
      <c r="U129" s="39"/>
      <c r="V129" s="39"/>
    </row>
    <row r="130" spans="1:22" customFormat="1" x14ac:dyDescent="0.25">
      <c r="A130" s="54"/>
      <c r="C130" s="65"/>
      <c r="D130" s="66"/>
      <c r="E130" s="67"/>
      <c r="F130" s="68"/>
      <c r="G130" s="66"/>
      <c r="H130" s="66"/>
      <c r="I130" s="298" t="str">
        <f t="shared" ca="1" si="1"/>
        <v/>
      </c>
      <c r="J130" s="126"/>
      <c r="K130" s="250"/>
      <c r="L130" s="250"/>
      <c r="M130" s="250"/>
      <c r="N130" s="250"/>
      <c r="O130" s="250"/>
      <c r="P130" s="250"/>
      <c r="Q130" s="250"/>
      <c r="R130" s="250"/>
      <c r="S130" s="250"/>
      <c r="T130" s="39"/>
      <c r="U130" s="39"/>
      <c r="V130" s="39"/>
    </row>
    <row r="131" spans="1:22" customFormat="1" x14ac:dyDescent="0.25">
      <c r="A131" s="54"/>
      <c r="C131" s="65"/>
      <c r="D131" s="66"/>
      <c r="E131" s="67"/>
      <c r="F131" s="68"/>
      <c r="G131" s="66"/>
      <c r="H131" s="66"/>
      <c r="I131" s="298" t="str">
        <f t="shared" ca="1" si="1"/>
        <v/>
      </c>
      <c r="J131" s="126"/>
      <c r="K131" s="250"/>
      <c r="L131" s="250"/>
      <c r="M131" s="250"/>
      <c r="N131" s="250"/>
      <c r="O131" s="250"/>
      <c r="P131" s="250"/>
      <c r="Q131" s="250"/>
      <c r="R131" s="250"/>
      <c r="S131" s="250"/>
      <c r="T131" s="39"/>
      <c r="U131" s="39"/>
      <c r="V131" s="39"/>
    </row>
    <row r="132" spans="1:22" customFormat="1" x14ac:dyDescent="0.25">
      <c r="A132" s="54"/>
      <c r="C132" s="65"/>
      <c r="D132" s="66"/>
      <c r="E132" s="67"/>
      <c r="F132" s="68"/>
      <c r="G132" s="66"/>
      <c r="H132" s="66"/>
      <c r="I132" s="298" t="str">
        <f t="shared" ca="1" si="1"/>
        <v/>
      </c>
      <c r="J132" s="126"/>
      <c r="K132" s="250"/>
      <c r="L132" s="250"/>
      <c r="M132" s="250"/>
      <c r="N132" s="250"/>
      <c r="O132" s="250"/>
      <c r="P132" s="250"/>
      <c r="Q132" s="250"/>
      <c r="R132" s="250"/>
      <c r="S132" s="250"/>
      <c r="T132" s="39"/>
      <c r="U132" s="39"/>
      <c r="V132" s="39"/>
    </row>
    <row r="133" spans="1:22" customFormat="1" x14ac:dyDescent="0.25">
      <c r="A133" s="54"/>
      <c r="C133" s="65"/>
      <c r="D133" s="66"/>
      <c r="E133" s="67"/>
      <c r="F133" s="68"/>
      <c r="G133" s="66"/>
      <c r="H133" s="66"/>
      <c r="I133" s="298" t="str">
        <f t="shared" ca="1" si="1"/>
        <v/>
      </c>
      <c r="J133" s="126"/>
      <c r="K133" s="250"/>
      <c r="L133" s="250"/>
      <c r="M133" s="250"/>
      <c r="N133" s="250"/>
      <c r="O133" s="250"/>
      <c r="P133" s="250"/>
      <c r="Q133" s="250"/>
      <c r="R133" s="250"/>
      <c r="S133" s="250"/>
      <c r="T133" s="39"/>
      <c r="U133" s="39"/>
      <c r="V133" s="39"/>
    </row>
    <row r="134" spans="1:22" customFormat="1" x14ac:dyDescent="0.25">
      <c r="A134" s="54"/>
      <c r="C134" s="65"/>
      <c r="D134" s="66"/>
      <c r="E134" s="67"/>
      <c r="F134" s="68"/>
      <c r="G134" s="66"/>
      <c r="H134" s="66"/>
      <c r="I134" s="298" t="str">
        <f t="shared" ca="1" si="1"/>
        <v/>
      </c>
      <c r="J134" s="126"/>
      <c r="K134" s="250"/>
      <c r="L134" s="250"/>
      <c r="M134" s="250"/>
      <c r="N134" s="250"/>
      <c r="O134" s="250"/>
      <c r="P134" s="250"/>
      <c r="Q134" s="250"/>
      <c r="R134" s="250"/>
      <c r="S134" s="250"/>
      <c r="T134" s="39"/>
      <c r="U134" s="39"/>
      <c r="V134" s="39"/>
    </row>
    <row r="135" spans="1:22" customFormat="1" x14ac:dyDescent="0.25">
      <c r="A135" s="54"/>
      <c r="C135" s="65"/>
      <c r="D135" s="66"/>
      <c r="E135" s="67"/>
      <c r="F135" s="68"/>
      <c r="G135" s="66"/>
      <c r="H135" s="66"/>
      <c r="I135" s="298" t="str">
        <f t="shared" ca="1" si="1"/>
        <v/>
      </c>
      <c r="J135" s="126"/>
      <c r="K135" s="250"/>
      <c r="L135" s="250"/>
      <c r="M135" s="250"/>
      <c r="N135" s="250"/>
      <c r="O135" s="250"/>
      <c r="P135" s="250"/>
      <c r="Q135" s="250"/>
      <c r="R135" s="250"/>
      <c r="S135" s="250"/>
      <c r="T135" s="39"/>
      <c r="U135" s="39"/>
      <c r="V135" s="39"/>
    </row>
    <row r="136" spans="1:22" customFormat="1" x14ac:dyDescent="0.25">
      <c r="A136" s="54"/>
      <c r="C136" s="65"/>
      <c r="D136" s="66"/>
      <c r="E136" s="67"/>
      <c r="F136" s="68"/>
      <c r="G136" s="66"/>
      <c r="H136" s="66"/>
      <c r="I136" s="298" t="str">
        <f t="shared" ca="1" si="1"/>
        <v/>
      </c>
      <c r="J136" s="126"/>
      <c r="K136" s="250"/>
      <c r="L136" s="250"/>
      <c r="M136" s="250"/>
      <c r="N136" s="250"/>
      <c r="O136" s="250"/>
      <c r="P136" s="250"/>
      <c r="Q136" s="250"/>
      <c r="R136" s="250"/>
      <c r="S136" s="250"/>
      <c r="T136" s="39"/>
      <c r="U136" s="39"/>
      <c r="V136" s="39"/>
    </row>
    <row r="137" spans="1:22" customFormat="1" x14ac:dyDescent="0.25">
      <c r="A137" s="54"/>
      <c r="C137" s="65"/>
      <c r="D137" s="66"/>
      <c r="E137" s="67"/>
      <c r="F137" s="68"/>
      <c r="G137" s="66"/>
      <c r="H137" s="66"/>
      <c r="I137" s="298" t="str">
        <f t="shared" ref="I137:I200" ca="1" si="2">IF(H137="","",(IF(H137="Efetivado","",IF(C137="","",IF(C137=TODAY(),"Vence Hoje",IF(C137&lt;TODAY(),"Atrasado",C137-TODAY()&amp;" Dias para Vencer"))))))</f>
        <v/>
      </c>
      <c r="J137" s="126"/>
      <c r="K137" s="250"/>
      <c r="L137" s="250"/>
      <c r="M137" s="250"/>
      <c r="N137" s="250"/>
      <c r="O137" s="250"/>
      <c r="P137" s="250"/>
      <c r="Q137" s="250"/>
      <c r="R137" s="250"/>
      <c r="S137" s="250"/>
      <c r="T137" s="39"/>
      <c r="U137" s="39"/>
      <c r="V137" s="39"/>
    </row>
    <row r="138" spans="1:22" customFormat="1" x14ac:dyDescent="0.25">
      <c r="A138" s="54"/>
      <c r="C138" s="65"/>
      <c r="D138" s="66"/>
      <c r="E138" s="67"/>
      <c r="F138" s="68"/>
      <c r="G138" s="66"/>
      <c r="H138" s="66"/>
      <c r="I138" s="298" t="str">
        <f t="shared" ca="1" si="2"/>
        <v/>
      </c>
      <c r="J138" s="126"/>
      <c r="K138" s="250"/>
      <c r="L138" s="250"/>
      <c r="M138" s="250"/>
      <c r="N138" s="250"/>
      <c r="O138" s="250"/>
      <c r="P138" s="250"/>
      <c r="Q138" s="250"/>
      <c r="R138" s="250"/>
      <c r="S138" s="250"/>
      <c r="T138" s="39"/>
      <c r="U138" s="39"/>
      <c r="V138" s="39"/>
    </row>
    <row r="139" spans="1:22" customFormat="1" x14ac:dyDescent="0.25">
      <c r="A139" s="54"/>
      <c r="C139" s="65"/>
      <c r="D139" s="66"/>
      <c r="E139" s="67"/>
      <c r="F139" s="68"/>
      <c r="G139" s="66"/>
      <c r="H139" s="66"/>
      <c r="I139" s="298" t="str">
        <f t="shared" ca="1" si="2"/>
        <v/>
      </c>
      <c r="J139" s="126"/>
      <c r="K139" s="250"/>
      <c r="L139" s="250"/>
      <c r="M139" s="250"/>
      <c r="N139" s="250"/>
      <c r="O139" s="250"/>
      <c r="P139" s="250"/>
      <c r="Q139" s="250"/>
      <c r="R139" s="250"/>
      <c r="S139" s="250"/>
      <c r="T139" s="39"/>
      <c r="U139" s="39"/>
      <c r="V139" s="39"/>
    </row>
    <row r="140" spans="1:22" customFormat="1" x14ac:dyDescent="0.25">
      <c r="A140" s="54"/>
      <c r="C140" s="65"/>
      <c r="D140" s="66"/>
      <c r="E140" s="67"/>
      <c r="F140" s="68"/>
      <c r="G140" s="66"/>
      <c r="H140" s="66"/>
      <c r="I140" s="298" t="str">
        <f t="shared" ca="1" si="2"/>
        <v/>
      </c>
      <c r="J140" s="126"/>
      <c r="K140" s="250"/>
      <c r="L140" s="250"/>
      <c r="M140" s="250"/>
      <c r="N140" s="250"/>
      <c r="O140" s="250"/>
      <c r="P140" s="250"/>
      <c r="Q140" s="250"/>
      <c r="R140" s="250"/>
      <c r="S140" s="250"/>
      <c r="T140" s="39"/>
      <c r="U140" s="39"/>
      <c r="V140" s="39"/>
    </row>
    <row r="141" spans="1:22" customFormat="1" x14ac:dyDescent="0.25">
      <c r="A141" s="54"/>
      <c r="C141" s="65"/>
      <c r="D141" s="66"/>
      <c r="E141" s="67"/>
      <c r="F141" s="68"/>
      <c r="G141" s="66"/>
      <c r="H141" s="66"/>
      <c r="I141" s="298" t="str">
        <f t="shared" ca="1" si="2"/>
        <v/>
      </c>
      <c r="J141" s="126"/>
      <c r="K141" s="250"/>
      <c r="L141" s="250"/>
      <c r="M141" s="250"/>
      <c r="N141" s="250"/>
      <c r="O141" s="250"/>
      <c r="P141" s="250"/>
      <c r="Q141" s="250"/>
      <c r="R141" s="250"/>
      <c r="S141" s="250"/>
      <c r="T141" s="39"/>
      <c r="U141" s="39"/>
      <c r="V141" s="39"/>
    </row>
    <row r="142" spans="1:22" customFormat="1" x14ac:dyDescent="0.25">
      <c r="A142" s="54"/>
      <c r="C142" s="65"/>
      <c r="D142" s="66"/>
      <c r="E142" s="67"/>
      <c r="F142" s="68"/>
      <c r="G142" s="66"/>
      <c r="H142" s="66"/>
      <c r="I142" s="298" t="str">
        <f t="shared" ca="1" si="2"/>
        <v/>
      </c>
      <c r="J142" s="126"/>
      <c r="K142" s="250"/>
      <c r="L142" s="250"/>
      <c r="M142" s="250"/>
      <c r="N142" s="250"/>
      <c r="O142" s="250"/>
      <c r="P142" s="250"/>
      <c r="Q142" s="250"/>
      <c r="R142" s="250"/>
      <c r="S142" s="250"/>
      <c r="T142" s="39"/>
      <c r="U142" s="39"/>
      <c r="V142" s="39"/>
    </row>
    <row r="143" spans="1:22" customFormat="1" x14ac:dyDescent="0.25">
      <c r="A143" s="54"/>
      <c r="C143" s="65"/>
      <c r="D143" s="66"/>
      <c r="E143" s="67"/>
      <c r="F143" s="68"/>
      <c r="G143" s="66"/>
      <c r="H143" s="66"/>
      <c r="I143" s="298" t="str">
        <f t="shared" ca="1" si="2"/>
        <v/>
      </c>
      <c r="J143" s="126"/>
      <c r="K143" s="250"/>
      <c r="L143" s="250"/>
      <c r="M143" s="250"/>
      <c r="N143" s="250"/>
      <c r="O143" s="250"/>
      <c r="P143" s="250"/>
      <c r="Q143" s="250"/>
      <c r="R143" s="250"/>
      <c r="S143" s="250"/>
      <c r="T143" s="39"/>
      <c r="U143" s="39"/>
      <c r="V143" s="39"/>
    </row>
    <row r="144" spans="1:22" customFormat="1" x14ac:dyDescent="0.25">
      <c r="A144" s="54"/>
      <c r="C144" s="65"/>
      <c r="D144" s="66"/>
      <c r="E144" s="67"/>
      <c r="F144" s="68"/>
      <c r="G144" s="66"/>
      <c r="H144" s="66"/>
      <c r="I144" s="298" t="str">
        <f t="shared" ca="1" si="2"/>
        <v/>
      </c>
      <c r="J144" s="126"/>
      <c r="K144" s="250"/>
      <c r="L144" s="250"/>
      <c r="M144" s="250"/>
      <c r="N144" s="250"/>
      <c r="O144" s="250"/>
      <c r="P144" s="250"/>
      <c r="Q144" s="250"/>
      <c r="R144" s="250"/>
      <c r="S144" s="250"/>
      <c r="T144" s="39"/>
      <c r="U144" s="39"/>
      <c r="V144" s="39"/>
    </row>
    <row r="145" spans="1:22" customFormat="1" x14ac:dyDescent="0.25">
      <c r="A145" s="54"/>
      <c r="C145" s="65"/>
      <c r="D145" s="66"/>
      <c r="E145" s="67"/>
      <c r="F145" s="68"/>
      <c r="G145" s="66"/>
      <c r="H145" s="66"/>
      <c r="I145" s="298" t="str">
        <f t="shared" ca="1" si="2"/>
        <v/>
      </c>
      <c r="J145" s="126"/>
      <c r="K145" s="250"/>
      <c r="L145" s="250"/>
      <c r="M145" s="250"/>
      <c r="N145" s="250"/>
      <c r="O145" s="250"/>
      <c r="P145" s="250"/>
      <c r="Q145" s="250"/>
      <c r="R145" s="250"/>
      <c r="S145" s="250"/>
      <c r="T145" s="39"/>
      <c r="U145" s="39"/>
      <c r="V145" s="39"/>
    </row>
    <row r="146" spans="1:22" customFormat="1" x14ac:dyDescent="0.25">
      <c r="A146" s="54"/>
      <c r="C146" s="65"/>
      <c r="D146" s="66"/>
      <c r="E146" s="67"/>
      <c r="F146" s="68"/>
      <c r="G146" s="66"/>
      <c r="H146" s="66"/>
      <c r="I146" s="298" t="str">
        <f t="shared" ca="1" si="2"/>
        <v/>
      </c>
      <c r="J146" s="126"/>
      <c r="K146" s="250"/>
      <c r="L146" s="250"/>
      <c r="M146" s="250"/>
      <c r="N146" s="250"/>
      <c r="O146" s="250"/>
      <c r="P146" s="250"/>
      <c r="Q146" s="250"/>
      <c r="R146" s="250"/>
      <c r="S146" s="250"/>
      <c r="T146" s="39"/>
      <c r="U146" s="39"/>
      <c r="V146" s="39"/>
    </row>
    <row r="147" spans="1:22" customFormat="1" x14ac:dyDescent="0.25">
      <c r="A147" s="54"/>
      <c r="C147" s="65"/>
      <c r="D147" s="66"/>
      <c r="E147" s="67"/>
      <c r="F147" s="68"/>
      <c r="G147" s="66"/>
      <c r="H147" s="66"/>
      <c r="I147" s="298" t="str">
        <f t="shared" ca="1" si="2"/>
        <v/>
      </c>
      <c r="J147" s="126"/>
      <c r="K147" s="250"/>
      <c r="L147" s="250"/>
      <c r="M147" s="250"/>
      <c r="N147" s="250"/>
      <c r="O147" s="250"/>
      <c r="P147" s="250"/>
      <c r="Q147" s="250"/>
      <c r="R147" s="250"/>
      <c r="S147" s="250"/>
      <c r="T147" s="39"/>
      <c r="U147" s="39"/>
      <c r="V147" s="39"/>
    </row>
    <row r="148" spans="1:22" customFormat="1" x14ac:dyDescent="0.25">
      <c r="A148" s="54"/>
      <c r="C148" s="65"/>
      <c r="D148" s="66"/>
      <c r="E148" s="67"/>
      <c r="F148" s="68"/>
      <c r="G148" s="66"/>
      <c r="H148" s="66"/>
      <c r="I148" s="298" t="str">
        <f t="shared" ca="1" si="2"/>
        <v/>
      </c>
      <c r="J148" s="126"/>
      <c r="K148" s="250"/>
      <c r="L148" s="250"/>
      <c r="M148" s="250"/>
      <c r="N148" s="250"/>
      <c r="O148" s="250"/>
      <c r="P148" s="250"/>
      <c r="Q148" s="250"/>
      <c r="R148" s="250"/>
      <c r="S148" s="250"/>
      <c r="T148" s="39"/>
      <c r="U148" s="39"/>
      <c r="V148" s="39"/>
    </row>
    <row r="149" spans="1:22" customFormat="1" x14ac:dyDescent="0.25">
      <c r="A149" s="54"/>
      <c r="C149" s="65"/>
      <c r="D149" s="66"/>
      <c r="E149" s="67"/>
      <c r="F149" s="68"/>
      <c r="G149" s="66"/>
      <c r="H149" s="66"/>
      <c r="I149" s="298" t="str">
        <f t="shared" ca="1" si="2"/>
        <v/>
      </c>
      <c r="J149" s="126"/>
      <c r="K149" s="250"/>
      <c r="L149" s="250"/>
      <c r="M149" s="250"/>
      <c r="N149" s="250"/>
      <c r="O149" s="250"/>
      <c r="P149" s="250"/>
      <c r="Q149" s="250"/>
      <c r="R149" s="250"/>
      <c r="S149" s="250"/>
      <c r="T149" s="39"/>
      <c r="U149" s="39"/>
      <c r="V149" s="39"/>
    </row>
    <row r="150" spans="1:22" customFormat="1" x14ac:dyDescent="0.25">
      <c r="A150" s="54"/>
      <c r="C150" s="65"/>
      <c r="D150" s="66"/>
      <c r="E150" s="67"/>
      <c r="F150" s="68"/>
      <c r="G150" s="66"/>
      <c r="H150" s="66"/>
      <c r="I150" s="298" t="str">
        <f t="shared" ca="1" si="2"/>
        <v/>
      </c>
      <c r="J150" s="126"/>
      <c r="K150" s="250"/>
      <c r="L150" s="250"/>
      <c r="M150" s="250"/>
      <c r="N150" s="250"/>
      <c r="O150" s="250"/>
      <c r="P150" s="250"/>
      <c r="Q150" s="250"/>
      <c r="R150" s="250"/>
      <c r="S150" s="250"/>
      <c r="T150" s="39"/>
      <c r="U150" s="39"/>
      <c r="V150" s="39"/>
    </row>
    <row r="151" spans="1:22" customFormat="1" x14ac:dyDescent="0.25">
      <c r="A151" s="54"/>
      <c r="C151" s="65"/>
      <c r="D151" s="66"/>
      <c r="E151" s="67"/>
      <c r="F151" s="68"/>
      <c r="G151" s="66"/>
      <c r="H151" s="66"/>
      <c r="I151" s="298" t="str">
        <f t="shared" ca="1" si="2"/>
        <v/>
      </c>
      <c r="J151" s="126"/>
      <c r="K151" s="250"/>
      <c r="L151" s="250"/>
      <c r="M151" s="250"/>
      <c r="N151" s="250"/>
      <c r="O151" s="250"/>
      <c r="P151" s="250"/>
      <c r="Q151" s="250"/>
      <c r="R151" s="250"/>
      <c r="S151" s="250"/>
      <c r="T151" s="39"/>
      <c r="U151" s="39"/>
      <c r="V151" s="39"/>
    </row>
    <row r="152" spans="1:22" customFormat="1" x14ac:dyDescent="0.25">
      <c r="A152" s="54"/>
      <c r="C152" s="65"/>
      <c r="D152" s="66"/>
      <c r="E152" s="67"/>
      <c r="F152" s="68"/>
      <c r="G152" s="66"/>
      <c r="H152" s="66"/>
      <c r="I152" s="298" t="str">
        <f t="shared" ca="1" si="2"/>
        <v/>
      </c>
      <c r="J152" s="126"/>
      <c r="K152" s="250"/>
      <c r="L152" s="250"/>
      <c r="M152" s="250"/>
      <c r="N152" s="250"/>
      <c r="O152" s="250"/>
      <c r="P152" s="250"/>
      <c r="Q152" s="250"/>
      <c r="R152" s="250"/>
      <c r="S152" s="250"/>
      <c r="T152" s="39"/>
      <c r="U152" s="39"/>
      <c r="V152" s="39"/>
    </row>
    <row r="153" spans="1:22" customFormat="1" x14ac:dyDescent="0.25">
      <c r="A153" s="54"/>
      <c r="C153" s="65"/>
      <c r="D153" s="66"/>
      <c r="E153" s="67"/>
      <c r="F153" s="68"/>
      <c r="G153" s="66"/>
      <c r="H153" s="66"/>
      <c r="I153" s="298" t="str">
        <f t="shared" ca="1" si="2"/>
        <v/>
      </c>
      <c r="J153" s="126"/>
      <c r="K153" s="250"/>
      <c r="L153" s="250"/>
      <c r="M153" s="250"/>
      <c r="N153" s="250"/>
      <c r="O153" s="250"/>
      <c r="P153" s="250"/>
      <c r="Q153" s="250"/>
      <c r="R153" s="250"/>
      <c r="S153" s="250"/>
      <c r="T153" s="39"/>
      <c r="U153" s="39"/>
      <c r="V153" s="39"/>
    </row>
    <row r="154" spans="1:22" customFormat="1" x14ac:dyDescent="0.25">
      <c r="A154" s="54"/>
      <c r="C154" s="65"/>
      <c r="D154" s="66"/>
      <c r="E154" s="67"/>
      <c r="F154" s="68"/>
      <c r="G154" s="66"/>
      <c r="H154" s="66"/>
      <c r="I154" s="298" t="str">
        <f t="shared" ca="1" si="2"/>
        <v/>
      </c>
      <c r="J154" s="126"/>
      <c r="K154" s="250"/>
      <c r="L154" s="250"/>
      <c r="M154" s="250"/>
      <c r="N154" s="250"/>
      <c r="O154" s="250"/>
      <c r="P154" s="250"/>
      <c r="Q154" s="250"/>
      <c r="R154" s="250"/>
      <c r="S154" s="250"/>
      <c r="T154" s="39"/>
      <c r="U154" s="39"/>
      <c r="V154" s="39"/>
    </row>
    <row r="155" spans="1:22" customFormat="1" x14ac:dyDescent="0.25">
      <c r="A155" s="54"/>
      <c r="C155" s="65"/>
      <c r="D155" s="66"/>
      <c r="E155" s="67"/>
      <c r="F155" s="68"/>
      <c r="G155" s="66"/>
      <c r="H155" s="66"/>
      <c r="I155" s="298" t="str">
        <f t="shared" ca="1" si="2"/>
        <v/>
      </c>
      <c r="J155" s="126"/>
      <c r="K155" s="250"/>
      <c r="L155" s="250"/>
      <c r="M155" s="250"/>
      <c r="N155" s="250"/>
      <c r="O155" s="250"/>
      <c r="P155" s="250"/>
      <c r="Q155" s="250"/>
      <c r="R155" s="250"/>
      <c r="S155" s="250"/>
      <c r="T155" s="39"/>
      <c r="U155" s="39"/>
      <c r="V155" s="39"/>
    </row>
    <row r="156" spans="1:22" customFormat="1" x14ac:dyDescent="0.25">
      <c r="A156" s="54"/>
      <c r="C156" s="65"/>
      <c r="D156" s="66"/>
      <c r="E156" s="67"/>
      <c r="F156" s="68"/>
      <c r="G156" s="66"/>
      <c r="H156" s="66"/>
      <c r="I156" s="298" t="str">
        <f t="shared" ca="1" si="2"/>
        <v/>
      </c>
      <c r="J156" s="126"/>
      <c r="K156" s="250"/>
      <c r="L156" s="250"/>
      <c r="M156" s="250"/>
      <c r="N156" s="250"/>
      <c r="O156" s="250"/>
      <c r="P156" s="250"/>
      <c r="Q156" s="250"/>
      <c r="R156" s="250"/>
      <c r="S156" s="250"/>
      <c r="T156" s="39"/>
      <c r="U156" s="39"/>
      <c r="V156" s="39"/>
    </row>
    <row r="157" spans="1:22" customFormat="1" x14ac:dyDescent="0.25">
      <c r="A157" s="54"/>
      <c r="C157" s="65"/>
      <c r="D157" s="66"/>
      <c r="E157" s="67"/>
      <c r="F157" s="68"/>
      <c r="G157" s="66"/>
      <c r="H157" s="66"/>
      <c r="I157" s="298" t="str">
        <f t="shared" ca="1" si="2"/>
        <v/>
      </c>
      <c r="J157" s="126"/>
      <c r="K157" s="250"/>
      <c r="L157" s="250"/>
      <c r="M157" s="250"/>
      <c r="N157" s="250"/>
      <c r="O157" s="250"/>
      <c r="P157" s="250"/>
      <c r="Q157" s="250"/>
      <c r="R157" s="250"/>
      <c r="S157" s="250"/>
      <c r="T157" s="39"/>
      <c r="U157" s="39"/>
      <c r="V157" s="39"/>
    </row>
    <row r="158" spans="1:22" customFormat="1" x14ac:dyDescent="0.25">
      <c r="A158" s="54"/>
      <c r="C158" s="65"/>
      <c r="D158" s="66"/>
      <c r="E158" s="67"/>
      <c r="F158" s="68"/>
      <c r="G158" s="66"/>
      <c r="H158" s="66"/>
      <c r="I158" s="298" t="str">
        <f t="shared" ca="1" si="2"/>
        <v/>
      </c>
      <c r="J158" s="126"/>
      <c r="K158" s="250"/>
      <c r="L158" s="250"/>
      <c r="M158" s="250"/>
      <c r="N158" s="250"/>
      <c r="O158" s="250"/>
      <c r="P158" s="250"/>
      <c r="Q158" s="250"/>
      <c r="R158" s="250"/>
      <c r="S158" s="250"/>
      <c r="T158" s="39"/>
      <c r="U158" s="39"/>
      <c r="V158" s="39"/>
    </row>
    <row r="159" spans="1:22" customFormat="1" x14ac:dyDescent="0.25">
      <c r="A159" s="54"/>
      <c r="C159" s="65"/>
      <c r="D159" s="66"/>
      <c r="E159" s="67"/>
      <c r="F159" s="68"/>
      <c r="G159" s="66"/>
      <c r="H159" s="66"/>
      <c r="I159" s="298" t="str">
        <f t="shared" ca="1" si="2"/>
        <v/>
      </c>
      <c r="J159" s="126"/>
      <c r="K159" s="250"/>
      <c r="L159" s="250"/>
      <c r="M159" s="250"/>
      <c r="N159" s="250"/>
      <c r="O159" s="250"/>
      <c r="P159" s="250"/>
      <c r="Q159" s="250"/>
      <c r="R159" s="250"/>
      <c r="S159" s="250"/>
      <c r="T159" s="39"/>
      <c r="U159" s="39"/>
      <c r="V159" s="39"/>
    </row>
    <row r="160" spans="1:22" customFormat="1" x14ac:dyDescent="0.25">
      <c r="A160" s="54"/>
      <c r="C160" s="65"/>
      <c r="D160" s="66"/>
      <c r="E160" s="67"/>
      <c r="F160" s="68"/>
      <c r="G160" s="66"/>
      <c r="H160" s="66"/>
      <c r="I160" s="298" t="str">
        <f t="shared" ca="1" si="2"/>
        <v/>
      </c>
      <c r="J160" s="126"/>
      <c r="K160" s="250"/>
      <c r="L160" s="250"/>
      <c r="M160" s="250"/>
      <c r="N160" s="250"/>
      <c r="O160" s="250"/>
      <c r="P160" s="250"/>
      <c r="Q160" s="250"/>
      <c r="R160" s="250"/>
      <c r="S160" s="250"/>
      <c r="T160" s="39"/>
      <c r="U160" s="39"/>
      <c r="V160" s="39"/>
    </row>
    <row r="161" spans="1:22" customFormat="1" x14ac:dyDescent="0.25">
      <c r="A161" s="54"/>
      <c r="C161" s="65"/>
      <c r="D161" s="66"/>
      <c r="E161" s="67"/>
      <c r="F161" s="68"/>
      <c r="G161" s="66"/>
      <c r="H161" s="66"/>
      <c r="I161" s="298" t="str">
        <f t="shared" ca="1" si="2"/>
        <v/>
      </c>
      <c r="J161" s="126"/>
      <c r="K161" s="250"/>
      <c r="L161" s="250"/>
      <c r="M161" s="250"/>
      <c r="N161" s="250"/>
      <c r="O161" s="250"/>
      <c r="P161" s="250"/>
      <c r="Q161" s="250"/>
      <c r="R161" s="250"/>
      <c r="S161" s="250"/>
      <c r="T161" s="39"/>
      <c r="U161" s="39"/>
      <c r="V161" s="39"/>
    </row>
    <row r="162" spans="1:22" customFormat="1" x14ac:dyDescent="0.25">
      <c r="A162" s="54"/>
      <c r="C162" s="65"/>
      <c r="D162" s="66"/>
      <c r="E162" s="67"/>
      <c r="F162" s="68"/>
      <c r="G162" s="66"/>
      <c r="H162" s="66"/>
      <c r="I162" s="298" t="str">
        <f t="shared" ca="1" si="2"/>
        <v/>
      </c>
      <c r="J162" s="126"/>
      <c r="K162" s="250"/>
      <c r="L162" s="250"/>
      <c r="M162" s="250"/>
      <c r="N162" s="250"/>
      <c r="O162" s="250"/>
      <c r="P162" s="250"/>
      <c r="Q162" s="250"/>
      <c r="R162" s="250"/>
      <c r="S162" s="250"/>
      <c r="T162" s="39"/>
      <c r="U162" s="39"/>
      <c r="V162" s="39"/>
    </row>
    <row r="163" spans="1:22" customFormat="1" x14ac:dyDescent="0.25">
      <c r="A163" s="54"/>
      <c r="C163" s="65"/>
      <c r="D163" s="66"/>
      <c r="E163" s="67"/>
      <c r="F163" s="68"/>
      <c r="G163" s="66"/>
      <c r="H163" s="66"/>
      <c r="I163" s="298" t="str">
        <f t="shared" ca="1" si="2"/>
        <v/>
      </c>
      <c r="J163" s="126"/>
      <c r="K163" s="250"/>
      <c r="L163" s="250"/>
      <c r="M163" s="250"/>
      <c r="N163" s="250"/>
      <c r="O163" s="250"/>
      <c r="P163" s="250"/>
      <c r="Q163" s="250"/>
      <c r="R163" s="250"/>
      <c r="S163" s="250"/>
      <c r="T163" s="39"/>
      <c r="U163" s="39"/>
      <c r="V163" s="39"/>
    </row>
    <row r="164" spans="1:22" customFormat="1" x14ac:dyDescent="0.25">
      <c r="A164" s="54"/>
      <c r="C164" s="65"/>
      <c r="D164" s="66"/>
      <c r="E164" s="67"/>
      <c r="F164" s="68"/>
      <c r="G164" s="66"/>
      <c r="H164" s="66"/>
      <c r="I164" s="298" t="str">
        <f t="shared" ca="1" si="2"/>
        <v/>
      </c>
      <c r="J164" s="126"/>
      <c r="K164" s="250"/>
      <c r="L164" s="250"/>
      <c r="M164" s="250"/>
      <c r="N164" s="250"/>
      <c r="O164" s="250"/>
      <c r="P164" s="250"/>
      <c r="Q164" s="250"/>
      <c r="R164" s="250"/>
      <c r="S164" s="250"/>
      <c r="T164" s="39"/>
      <c r="U164" s="39"/>
      <c r="V164" s="39"/>
    </row>
    <row r="165" spans="1:22" customFormat="1" x14ac:dyDescent="0.25">
      <c r="A165" s="54"/>
      <c r="C165" s="65"/>
      <c r="D165" s="66"/>
      <c r="E165" s="67"/>
      <c r="F165" s="68"/>
      <c r="G165" s="66"/>
      <c r="H165" s="66"/>
      <c r="I165" s="298" t="str">
        <f t="shared" ca="1" si="2"/>
        <v/>
      </c>
      <c r="J165" s="126"/>
      <c r="K165" s="250"/>
      <c r="L165" s="250"/>
      <c r="M165" s="250"/>
      <c r="N165" s="250"/>
      <c r="O165" s="250"/>
      <c r="P165" s="250"/>
      <c r="Q165" s="250"/>
      <c r="R165" s="250"/>
      <c r="S165" s="250"/>
      <c r="T165" s="39"/>
      <c r="U165" s="39"/>
      <c r="V165" s="39"/>
    </row>
    <row r="166" spans="1:22" customFormat="1" x14ac:dyDescent="0.25">
      <c r="A166" s="54"/>
      <c r="C166" s="65"/>
      <c r="D166" s="66"/>
      <c r="E166" s="67"/>
      <c r="F166" s="68"/>
      <c r="G166" s="66"/>
      <c r="H166" s="66"/>
      <c r="I166" s="298" t="str">
        <f t="shared" ca="1" si="2"/>
        <v/>
      </c>
      <c r="J166" s="126"/>
      <c r="K166" s="250"/>
      <c r="L166" s="250"/>
      <c r="M166" s="250"/>
      <c r="N166" s="250"/>
      <c r="O166" s="250"/>
      <c r="P166" s="250"/>
      <c r="Q166" s="250"/>
      <c r="R166" s="250"/>
      <c r="S166" s="250"/>
      <c r="T166" s="39"/>
      <c r="U166" s="39"/>
      <c r="V166" s="39"/>
    </row>
    <row r="167" spans="1:22" customFormat="1" x14ac:dyDescent="0.25">
      <c r="A167" s="54"/>
      <c r="C167" s="65"/>
      <c r="D167" s="66"/>
      <c r="E167" s="67"/>
      <c r="F167" s="68"/>
      <c r="G167" s="66"/>
      <c r="H167" s="66"/>
      <c r="I167" s="298" t="str">
        <f t="shared" ca="1" si="2"/>
        <v/>
      </c>
      <c r="J167" s="126"/>
      <c r="K167" s="250"/>
      <c r="L167" s="250"/>
      <c r="M167" s="250"/>
      <c r="N167" s="250"/>
      <c r="O167" s="250"/>
      <c r="P167" s="250"/>
      <c r="Q167" s="250"/>
      <c r="R167" s="250"/>
      <c r="S167" s="250"/>
      <c r="T167" s="39"/>
      <c r="U167" s="39"/>
      <c r="V167" s="39"/>
    </row>
    <row r="168" spans="1:22" customFormat="1" x14ac:dyDescent="0.25">
      <c r="A168" s="54"/>
      <c r="C168" s="65"/>
      <c r="D168" s="66"/>
      <c r="E168" s="67"/>
      <c r="F168" s="68"/>
      <c r="G168" s="66"/>
      <c r="H168" s="66"/>
      <c r="I168" s="298" t="str">
        <f t="shared" ca="1" si="2"/>
        <v/>
      </c>
      <c r="J168" s="126"/>
      <c r="K168" s="250"/>
      <c r="L168" s="250"/>
      <c r="M168" s="250"/>
      <c r="N168" s="250"/>
      <c r="O168" s="250"/>
      <c r="P168" s="250"/>
      <c r="Q168" s="250"/>
      <c r="R168" s="250"/>
      <c r="S168" s="250"/>
      <c r="T168" s="39"/>
      <c r="U168" s="39"/>
      <c r="V168" s="39"/>
    </row>
    <row r="169" spans="1:22" customFormat="1" x14ac:dyDescent="0.25">
      <c r="A169" s="54"/>
      <c r="C169" s="65"/>
      <c r="D169" s="66"/>
      <c r="E169" s="67"/>
      <c r="F169" s="68"/>
      <c r="G169" s="66"/>
      <c r="H169" s="66"/>
      <c r="I169" s="298" t="str">
        <f t="shared" ca="1" si="2"/>
        <v/>
      </c>
      <c r="J169" s="126"/>
      <c r="K169" s="250"/>
      <c r="L169" s="250"/>
      <c r="M169" s="250"/>
      <c r="N169" s="250"/>
      <c r="O169" s="250"/>
      <c r="P169" s="250"/>
      <c r="Q169" s="250"/>
      <c r="R169" s="250"/>
      <c r="S169" s="250"/>
      <c r="T169" s="39"/>
      <c r="U169" s="39"/>
      <c r="V169" s="39"/>
    </row>
    <row r="170" spans="1:22" customFormat="1" x14ac:dyDescent="0.25">
      <c r="A170" s="54"/>
      <c r="C170" s="65"/>
      <c r="D170" s="66"/>
      <c r="E170" s="67"/>
      <c r="F170" s="68"/>
      <c r="G170" s="66"/>
      <c r="H170" s="66"/>
      <c r="I170" s="298" t="str">
        <f t="shared" ca="1" si="2"/>
        <v/>
      </c>
      <c r="J170" s="126"/>
      <c r="K170" s="250"/>
      <c r="L170" s="250"/>
      <c r="M170" s="250"/>
      <c r="N170" s="250"/>
      <c r="O170" s="250"/>
      <c r="P170" s="250"/>
      <c r="Q170" s="250"/>
      <c r="R170" s="250"/>
      <c r="S170" s="250"/>
      <c r="T170" s="39"/>
      <c r="U170" s="39"/>
      <c r="V170" s="39"/>
    </row>
    <row r="171" spans="1:22" customFormat="1" x14ac:dyDescent="0.25">
      <c r="A171" s="54"/>
      <c r="C171" s="65"/>
      <c r="D171" s="66"/>
      <c r="E171" s="67"/>
      <c r="F171" s="68"/>
      <c r="G171" s="66"/>
      <c r="H171" s="66"/>
      <c r="I171" s="298" t="str">
        <f t="shared" ca="1" si="2"/>
        <v/>
      </c>
      <c r="J171" s="126"/>
      <c r="K171" s="250"/>
      <c r="L171" s="250"/>
      <c r="M171" s="250"/>
      <c r="N171" s="250"/>
      <c r="O171" s="250"/>
      <c r="P171" s="250"/>
      <c r="Q171" s="250"/>
      <c r="R171" s="250"/>
      <c r="S171" s="250"/>
      <c r="T171" s="39"/>
      <c r="U171" s="39"/>
      <c r="V171" s="39"/>
    </row>
    <row r="172" spans="1:22" customFormat="1" x14ac:dyDescent="0.25">
      <c r="A172" s="54"/>
      <c r="C172" s="65"/>
      <c r="D172" s="66"/>
      <c r="E172" s="67"/>
      <c r="F172" s="68"/>
      <c r="G172" s="66"/>
      <c r="H172" s="66"/>
      <c r="I172" s="298" t="str">
        <f t="shared" ca="1" si="2"/>
        <v/>
      </c>
      <c r="J172" s="126"/>
      <c r="K172" s="250"/>
      <c r="L172" s="250"/>
      <c r="M172" s="250"/>
      <c r="N172" s="250"/>
      <c r="O172" s="250"/>
      <c r="P172" s="250"/>
      <c r="Q172" s="250"/>
      <c r="R172" s="250"/>
      <c r="S172" s="250"/>
      <c r="T172" s="39"/>
      <c r="U172" s="39"/>
      <c r="V172" s="39"/>
    </row>
    <row r="173" spans="1:22" customFormat="1" x14ac:dyDescent="0.25">
      <c r="A173" s="54"/>
      <c r="C173" s="65"/>
      <c r="D173" s="66"/>
      <c r="E173" s="67"/>
      <c r="F173" s="68"/>
      <c r="G173" s="66"/>
      <c r="H173" s="66"/>
      <c r="I173" s="298" t="str">
        <f t="shared" ca="1" si="2"/>
        <v/>
      </c>
      <c r="J173" s="126"/>
      <c r="K173" s="250"/>
      <c r="L173" s="250"/>
      <c r="M173" s="250"/>
      <c r="N173" s="250"/>
      <c r="O173" s="250"/>
      <c r="P173" s="250"/>
      <c r="Q173" s="250"/>
      <c r="R173" s="250"/>
      <c r="S173" s="250"/>
      <c r="T173" s="39"/>
      <c r="U173" s="39"/>
      <c r="V173" s="39"/>
    </row>
    <row r="174" spans="1:22" customFormat="1" x14ac:dyDescent="0.25">
      <c r="A174" s="54"/>
      <c r="C174" s="65"/>
      <c r="D174" s="66"/>
      <c r="E174" s="67"/>
      <c r="F174" s="68"/>
      <c r="G174" s="66"/>
      <c r="H174" s="66"/>
      <c r="I174" s="298" t="str">
        <f t="shared" ca="1" si="2"/>
        <v/>
      </c>
      <c r="J174" s="126"/>
      <c r="K174" s="250"/>
      <c r="L174" s="250"/>
      <c r="M174" s="250"/>
      <c r="N174" s="250"/>
      <c r="O174" s="250"/>
      <c r="P174" s="250"/>
      <c r="Q174" s="250"/>
      <c r="R174" s="250"/>
      <c r="S174" s="250"/>
      <c r="T174" s="39"/>
      <c r="U174" s="39"/>
      <c r="V174" s="39"/>
    </row>
    <row r="175" spans="1:22" customFormat="1" x14ac:dyDescent="0.25">
      <c r="A175" s="54"/>
      <c r="C175" s="65"/>
      <c r="D175" s="66"/>
      <c r="E175" s="67"/>
      <c r="F175" s="68"/>
      <c r="G175" s="66"/>
      <c r="H175" s="66"/>
      <c r="I175" s="298" t="str">
        <f t="shared" ca="1" si="2"/>
        <v/>
      </c>
      <c r="J175" s="126"/>
      <c r="K175" s="250"/>
      <c r="L175" s="250"/>
      <c r="M175" s="250"/>
      <c r="N175" s="250"/>
      <c r="O175" s="250"/>
      <c r="P175" s="250"/>
      <c r="Q175" s="250"/>
      <c r="R175" s="250"/>
      <c r="S175" s="250"/>
      <c r="T175" s="39"/>
      <c r="U175" s="39"/>
      <c r="V175" s="39"/>
    </row>
    <row r="176" spans="1:22" customFormat="1" x14ac:dyDescent="0.25">
      <c r="A176" s="54"/>
      <c r="C176" s="65"/>
      <c r="D176" s="66"/>
      <c r="E176" s="67"/>
      <c r="F176" s="68"/>
      <c r="G176" s="66"/>
      <c r="H176" s="66"/>
      <c r="I176" s="298" t="str">
        <f t="shared" ca="1" si="2"/>
        <v/>
      </c>
      <c r="J176" s="126"/>
      <c r="K176" s="250"/>
      <c r="L176" s="250"/>
      <c r="M176" s="250"/>
      <c r="N176" s="250"/>
      <c r="O176" s="250"/>
      <c r="P176" s="250"/>
      <c r="Q176" s="250"/>
      <c r="R176" s="250"/>
      <c r="S176" s="250"/>
      <c r="T176" s="39"/>
      <c r="U176" s="39"/>
      <c r="V176" s="39"/>
    </row>
    <row r="177" spans="1:22" customFormat="1" x14ac:dyDescent="0.25">
      <c r="A177" s="54"/>
      <c r="C177" s="65"/>
      <c r="D177" s="66"/>
      <c r="E177" s="67"/>
      <c r="F177" s="68"/>
      <c r="G177" s="66"/>
      <c r="H177" s="66"/>
      <c r="I177" s="298" t="str">
        <f t="shared" ca="1" si="2"/>
        <v/>
      </c>
      <c r="J177" s="126"/>
      <c r="K177" s="250"/>
      <c r="L177" s="250"/>
      <c r="M177" s="250"/>
      <c r="N177" s="250"/>
      <c r="O177" s="250"/>
      <c r="P177" s="250"/>
      <c r="Q177" s="250"/>
      <c r="R177" s="250"/>
      <c r="S177" s="250"/>
      <c r="T177" s="39"/>
      <c r="U177" s="39"/>
      <c r="V177" s="39"/>
    </row>
    <row r="178" spans="1:22" customFormat="1" x14ac:dyDescent="0.25">
      <c r="A178" s="54"/>
      <c r="C178" s="65"/>
      <c r="D178" s="66"/>
      <c r="E178" s="67"/>
      <c r="F178" s="68"/>
      <c r="G178" s="66"/>
      <c r="H178" s="66"/>
      <c r="I178" s="298" t="str">
        <f t="shared" ca="1" si="2"/>
        <v/>
      </c>
      <c r="J178" s="126"/>
      <c r="K178" s="250"/>
      <c r="L178" s="250"/>
      <c r="M178" s="250"/>
      <c r="N178" s="250"/>
      <c r="O178" s="250"/>
      <c r="P178" s="250"/>
      <c r="Q178" s="250"/>
      <c r="R178" s="250"/>
      <c r="S178" s="250"/>
      <c r="T178" s="39"/>
      <c r="U178" s="39"/>
      <c r="V178" s="39"/>
    </row>
    <row r="179" spans="1:22" customFormat="1" x14ac:dyDescent="0.25">
      <c r="A179" s="54"/>
      <c r="C179" s="65"/>
      <c r="D179" s="66"/>
      <c r="E179" s="67"/>
      <c r="F179" s="68"/>
      <c r="G179" s="66"/>
      <c r="H179" s="66"/>
      <c r="I179" s="298" t="str">
        <f t="shared" ca="1" si="2"/>
        <v/>
      </c>
      <c r="J179" s="126"/>
      <c r="K179" s="250"/>
      <c r="L179" s="250"/>
      <c r="M179" s="250"/>
      <c r="N179" s="250"/>
      <c r="O179" s="250"/>
      <c r="P179" s="250"/>
      <c r="Q179" s="250"/>
      <c r="R179" s="250"/>
      <c r="S179" s="250"/>
      <c r="T179" s="39"/>
      <c r="U179" s="39"/>
      <c r="V179" s="39"/>
    </row>
    <row r="180" spans="1:22" customFormat="1" x14ac:dyDescent="0.25">
      <c r="A180" s="54"/>
      <c r="C180" s="65"/>
      <c r="D180" s="66"/>
      <c r="E180" s="67"/>
      <c r="F180" s="68"/>
      <c r="G180" s="66"/>
      <c r="H180" s="66"/>
      <c r="I180" s="298" t="str">
        <f t="shared" ca="1" si="2"/>
        <v/>
      </c>
      <c r="J180" s="126"/>
      <c r="K180" s="250"/>
      <c r="L180" s="250"/>
      <c r="M180" s="250"/>
      <c r="N180" s="250"/>
      <c r="O180" s="250"/>
      <c r="P180" s="250"/>
      <c r="Q180" s="250"/>
      <c r="R180" s="250"/>
      <c r="S180" s="250"/>
      <c r="T180" s="39"/>
      <c r="U180" s="39"/>
      <c r="V180" s="39"/>
    </row>
    <row r="181" spans="1:22" customFormat="1" x14ac:dyDescent="0.25">
      <c r="A181" s="54"/>
      <c r="C181" s="65"/>
      <c r="D181" s="66"/>
      <c r="E181" s="67"/>
      <c r="F181" s="68"/>
      <c r="G181" s="66"/>
      <c r="H181" s="66"/>
      <c r="I181" s="298" t="str">
        <f t="shared" ca="1" si="2"/>
        <v/>
      </c>
      <c r="J181" s="126"/>
      <c r="K181" s="250"/>
      <c r="L181" s="250"/>
      <c r="M181" s="250"/>
      <c r="N181" s="250"/>
      <c r="O181" s="250"/>
      <c r="P181" s="250"/>
      <c r="Q181" s="250"/>
      <c r="R181" s="250"/>
      <c r="S181" s="250"/>
      <c r="T181" s="39"/>
      <c r="U181" s="39"/>
      <c r="V181" s="39"/>
    </row>
    <row r="182" spans="1:22" customFormat="1" x14ac:dyDescent="0.25">
      <c r="A182" s="54"/>
      <c r="C182" s="65"/>
      <c r="D182" s="66"/>
      <c r="E182" s="67"/>
      <c r="F182" s="68"/>
      <c r="G182" s="66"/>
      <c r="H182" s="66"/>
      <c r="I182" s="298" t="str">
        <f t="shared" ca="1" si="2"/>
        <v/>
      </c>
      <c r="J182" s="126"/>
      <c r="K182" s="250"/>
      <c r="L182" s="250"/>
      <c r="M182" s="250"/>
      <c r="N182" s="250"/>
      <c r="O182" s="250"/>
      <c r="P182" s="250"/>
      <c r="Q182" s="250"/>
      <c r="R182" s="250"/>
      <c r="S182" s="250"/>
      <c r="T182" s="39"/>
      <c r="U182" s="39"/>
      <c r="V182" s="39"/>
    </row>
    <row r="183" spans="1:22" customFormat="1" x14ac:dyDescent="0.25">
      <c r="A183" s="54"/>
      <c r="C183" s="65"/>
      <c r="D183" s="66"/>
      <c r="E183" s="67"/>
      <c r="F183" s="68"/>
      <c r="G183" s="66"/>
      <c r="H183" s="66"/>
      <c r="I183" s="298" t="str">
        <f t="shared" ca="1" si="2"/>
        <v/>
      </c>
      <c r="J183" s="126"/>
      <c r="K183" s="250"/>
      <c r="L183" s="250"/>
      <c r="M183" s="250"/>
      <c r="N183" s="250"/>
      <c r="O183" s="250"/>
      <c r="P183" s="250"/>
      <c r="Q183" s="250"/>
      <c r="R183" s="250"/>
      <c r="S183" s="250"/>
      <c r="T183" s="39"/>
      <c r="U183" s="39"/>
      <c r="V183" s="39"/>
    </row>
    <row r="184" spans="1:22" customFormat="1" x14ac:dyDescent="0.25">
      <c r="A184" s="54"/>
      <c r="C184" s="65"/>
      <c r="D184" s="66"/>
      <c r="E184" s="67"/>
      <c r="F184" s="68"/>
      <c r="G184" s="66"/>
      <c r="H184" s="66"/>
      <c r="I184" s="298" t="str">
        <f t="shared" ca="1" si="2"/>
        <v/>
      </c>
      <c r="J184" s="126"/>
      <c r="K184" s="250"/>
      <c r="L184" s="250"/>
      <c r="M184" s="250"/>
      <c r="N184" s="250"/>
      <c r="O184" s="250"/>
      <c r="P184" s="250"/>
      <c r="Q184" s="250"/>
      <c r="R184" s="250"/>
      <c r="S184" s="250"/>
      <c r="T184" s="39"/>
      <c r="U184" s="39"/>
      <c r="V184" s="39"/>
    </row>
    <row r="185" spans="1:22" customFormat="1" x14ac:dyDescent="0.25">
      <c r="A185" s="54"/>
      <c r="C185" s="65"/>
      <c r="D185" s="66"/>
      <c r="E185" s="67"/>
      <c r="F185" s="68"/>
      <c r="G185" s="66"/>
      <c r="H185" s="66"/>
      <c r="I185" s="298" t="str">
        <f t="shared" ca="1" si="2"/>
        <v/>
      </c>
      <c r="J185" s="126"/>
      <c r="K185" s="250"/>
      <c r="L185" s="250"/>
      <c r="M185" s="250"/>
      <c r="N185" s="250"/>
      <c r="O185" s="250"/>
      <c r="P185" s="250"/>
      <c r="Q185" s="250"/>
      <c r="R185" s="250"/>
      <c r="S185" s="250"/>
      <c r="T185" s="39"/>
      <c r="U185" s="39"/>
      <c r="V185" s="39"/>
    </row>
    <row r="186" spans="1:22" customFormat="1" x14ac:dyDescent="0.25">
      <c r="A186" s="54"/>
      <c r="C186" s="65"/>
      <c r="D186" s="66"/>
      <c r="E186" s="67"/>
      <c r="F186" s="68"/>
      <c r="G186" s="66"/>
      <c r="H186" s="66"/>
      <c r="I186" s="298" t="str">
        <f t="shared" ca="1" si="2"/>
        <v/>
      </c>
      <c r="J186" s="126"/>
      <c r="K186" s="250"/>
      <c r="L186" s="250"/>
      <c r="M186" s="250"/>
      <c r="N186" s="250"/>
      <c r="O186" s="250"/>
      <c r="P186" s="250"/>
      <c r="Q186" s="250"/>
      <c r="R186" s="250"/>
      <c r="S186" s="250"/>
      <c r="T186" s="39"/>
      <c r="U186" s="39"/>
      <c r="V186" s="39"/>
    </row>
    <row r="187" spans="1:22" customFormat="1" x14ac:dyDescent="0.25">
      <c r="A187" s="54"/>
      <c r="C187" s="65"/>
      <c r="D187" s="66"/>
      <c r="E187" s="67"/>
      <c r="F187" s="68"/>
      <c r="G187" s="66"/>
      <c r="H187" s="66"/>
      <c r="I187" s="298" t="str">
        <f t="shared" ca="1" si="2"/>
        <v/>
      </c>
      <c r="J187" s="126"/>
      <c r="K187" s="250"/>
      <c r="L187" s="250"/>
      <c r="M187" s="250"/>
      <c r="N187" s="250"/>
      <c r="O187" s="250"/>
      <c r="P187" s="250"/>
      <c r="Q187" s="250"/>
      <c r="R187" s="250"/>
      <c r="S187" s="250"/>
      <c r="T187" s="39"/>
      <c r="U187" s="39"/>
      <c r="V187" s="39"/>
    </row>
    <row r="188" spans="1:22" customFormat="1" x14ac:dyDescent="0.25">
      <c r="A188" s="54"/>
      <c r="C188" s="65"/>
      <c r="D188" s="66"/>
      <c r="E188" s="67"/>
      <c r="F188" s="68"/>
      <c r="G188" s="66"/>
      <c r="H188" s="66"/>
      <c r="I188" s="298" t="str">
        <f t="shared" ca="1" si="2"/>
        <v/>
      </c>
      <c r="J188" s="126"/>
      <c r="K188" s="250"/>
      <c r="L188" s="250"/>
      <c r="M188" s="250"/>
      <c r="N188" s="250"/>
      <c r="O188" s="250"/>
      <c r="P188" s="250"/>
      <c r="Q188" s="250"/>
      <c r="R188" s="250"/>
      <c r="S188" s="250"/>
      <c r="T188" s="39"/>
      <c r="U188" s="39"/>
      <c r="V188" s="39"/>
    </row>
    <row r="189" spans="1:22" customFormat="1" x14ac:dyDescent="0.25">
      <c r="A189" s="54"/>
      <c r="C189" s="65"/>
      <c r="D189" s="66"/>
      <c r="E189" s="67"/>
      <c r="F189" s="68"/>
      <c r="G189" s="66"/>
      <c r="H189" s="66"/>
      <c r="I189" s="298" t="str">
        <f t="shared" ca="1" si="2"/>
        <v/>
      </c>
      <c r="J189" s="126"/>
      <c r="K189" s="250"/>
      <c r="L189" s="250"/>
      <c r="M189" s="250"/>
      <c r="N189" s="250"/>
      <c r="O189" s="250"/>
      <c r="P189" s="250"/>
      <c r="Q189" s="250"/>
      <c r="R189" s="250"/>
      <c r="S189" s="250"/>
      <c r="T189" s="39"/>
      <c r="U189" s="39"/>
      <c r="V189" s="39"/>
    </row>
    <row r="190" spans="1:22" customFormat="1" x14ac:dyDescent="0.25">
      <c r="A190" s="54"/>
      <c r="C190" s="65"/>
      <c r="D190" s="66"/>
      <c r="E190" s="67"/>
      <c r="F190" s="68"/>
      <c r="G190" s="66"/>
      <c r="H190" s="66"/>
      <c r="I190" s="298" t="str">
        <f t="shared" ca="1" si="2"/>
        <v/>
      </c>
      <c r="J190" s="126"/>
      <c r="K190" s="250"/>
      <c r="L190" s="250"/>
      <c r="M190" s="250"/>
      <c r="N190" s="250"/>
      <c r="O190" s="250"/>
      <c r="P190" s="250"/>
      <c r="Q190" s="250"/>
      <c r="R190" s="250"/>
      <c r="S190" s="250"/>
      <c r="T190" s="39"/>
      <c r="U190" s="39"/>
      <c r="V190" s="39"/>
    </row>
    <row r="191" spans="1:22" customFormat="1" x14ac:dyDescent="0.25">
      <c r="A191" s="54"/>
      <c r="C191" s="65"/>
      <c r="D191" s="66"/>
      <c r="E191" s="67"/>
      <c r="F191" s="68"/>
      <c r="G191" s="66"/>
      <c r="H191" s="66"/>
      <c r="I191" s="298" t="str">
        <f t="shared" ca="1" si="2"/>
        <v/>
      </c>
      <c r="J191" s="126"/>
      <c r="K191" s="250"/>
      <c r="L191" s="250"/>
      <c r="M191" s="250"/>
      <c r="N191" s="250"/>
      <c r="O191" s="250"/>
      <c r="P191" s="250"/>
      <c r="Q191" s="250"/>
      <c r="R191" s="250"/>
      <c r="S191" s="250"/>
      <c r="T191" s="39"/>
      <c r="U191" s="39"/>
      <c r="V191" s="39"/>
    </row>
    <row r="192" spans="1:22" customFormat="1" x14ac:dyDescent="0.25">
      <c r="A192" s="54"/>
      <c r="C192" s="65"/>
      <c r="D192" s="66"/>
      <c r="E192" s="67"/>
      <c r="F192" s="68"/>
      <c r="G192" s="66"/>
      <c r="H192" s="66"/>
      <c r="I192" s="298" t="str">
        <f t="shared" ca="1" si="2"/>
        <v/>
      </c>
      <c r="J192" s="126"/>
      <c r="K192" s="250"/>
      <c r="L192" s="250"/>
      <c r="M192" s="250"/>
      <c r="N192" s="250"/>
      <c r="O192" s="250"/>
      <c r="P192" s="250"/>
      <c r="Q192" s="250"/>
      <c r="R192" s="250"/>
      <c r="S192" s="250"/>
      <c r="T192" s="39"/>
      <c r="U192" s="39"/>
      <c r="V192" s="39"/>
    </row>
    <row r="193" spans="1:22" customFormat="1" x14ac:dyDescent="0.25">
      <c r="A193" s="54"/>
      <c r="C193" s="65"/>
      <c r="D193" s="66"/>
      <c r="E193" s="67"/>
      <c r="F193" s="68"/>
      <c r="G193" s="66"/>
      <c r="H193" s="66"/>
      <c r="I193" s="298" t="str">
        <f t="shared" ca="1" si="2"/>
        <v/>
      </c>
      <c r="J193" s="126"/>
      <c r="K193" s="250"/>
      <c r="L193" s="250"/>
      <c r="M193" s="250"/>
      <c r="N193" s="250"/>
      <c r="O193" s="250"/>
      <c r="P193" s="250"/>
      <c r="Q193" s="250"/>
      <c r="R193" s="250"/>
      <c r="S193" s="250"/>
      <c r="T193" s="39"/>
      <c r="U193" s="39"/>
      <c r="V193" s="39"/>
    </row>
    <row r="194" spans="1:22" customFormat="1" x14ac:dyDescent="0.25">
      <c r="A194" s="54"/>
      <c r="C194" s="65"/>
      <c r="D194" s="66"/>
      <c r="E194" s="67"/>
      <c r="F194" s="68"/>
      <c r="G194" s="66"/>
      <c r="H194" s="66"/>
      <c r="I194" s="298" t="str">
        <f t="shared" ca="1" si="2"/>
        <v/>
      </c>
      <c r="J194" s="126"/>
      <c r="K194" s="250"/>
      <c r="L194" s="250"/>
      <c r="M194" s="250"/>
      <c r="N194" s="250"/>
      <c r="O194" s="250"/>
      <c r="P194" s="250"/>
      <c r="Q194" s="250"/>
      <c r="R194" s="250"/>
      <c r="S194" s="250"/>
      <c r="T194" s="39"/>
      <c r="U194" s="39"/>
      <c r="V194" s="39"/>
    </row>
    <row r="195" spans="1:22" customFormat="1" x14ac:dyDescent="0.25">
      <c r="A195" s="54"/>
      <c r="C195" s="65"/>
      <c r="D195" s="66"/>
      <c r="E195" s="67"/>
      <c r="F195" s="68"/>
      <c r="G195" s="66"/>
      <c r="H195" s="66"/>
      <c r="I195" s="298" t="str">
        <f t="shared" ca="1" si="2"/>
        <v/>
      </c>
      <c r="J195" s="126"/>
      <c r="K195" s="250"/>
      <c r="L195" s="250"/>
      <c r="M195" s="250"/>
      <c r="N195" s="250"/>
      <c r="O195" s="250"/>
      <c r="P195" s="250"/>
      <c r="Q195" s="250"/>
      <c r="R195" s="250"/>
      <c r="S195" s="250"/>
      <c r="T195" s="39"/>
      <c r="U195" s="39"/>
      <c r="V195" s="39"/>
    </row>
    <row r="196" spans="1:22" customFormat="1" x14ac:dyDescent="0.25">
      <c r="A196" s="54"/>
      <c r="C196" s="65"/>
      <c r="D196" s="66"/>
      <c r="E196" s="67"/>
      <c r="F196" s="68"/>
      <c r="G196" s="66"/>
      <c r="H196" s="66"/>
      <c r="I196" s="298" t="str">
        <f t="shared" ca="1" si="2"/>
        <v/>
      </c>
      <c r="J196" s="126"/>
      <c r="K196" s="250"/>
      <c r="L196" s="250"/>
      <c r="M196" s="250"/>
      <c r="N196" s="250"/>
      <c r="O196" s="250"/>
      <c r="P196" s="250"/>
      <c r="Q196" s="250"/>
      <c r="R196" s="250"/>
      <c r="S196" s="250"/>
      <c r="T196" s="39"/>
      <c r="U196" s="39"/>
      <c r="V196" s="39"/>
    </row>
    <row r="197" spans="1:22" customFormat="1" x14ac:dyDescent="0.25">
      <c r="A197" s="54"/>
      <c r="C197" s="65"/>
      <c r="D197" s="66"/>
      <c r="E197" s="67"/>
      <c r="F197" s="68"/>
      <c r="G197" s="66"/>
      <c r="H197" s="66"/>
      <c r="I197" s="298" t="str">
        <f t="shared" ca="1" si="2"/>
        <v/>
      </c>
      <c r="J197" s="126"/>
      <c r="K197" s="250"/>
      <c r="L197" s="250"/>
      <c r="M197" s="250"/>
      <c r="N197" s="250"/>
      <c r="O197" s="250"/>
      <c r="P197" s="250"/>
      <c r="Q197" s="250"/>
      <c r="R197" s="250"/>
      <c r="S197" s="250"/>
      <c r="T197" s="39"/>
      <c r="U197" s="39"/>
      <c r="V197" s="39"/>
    </row>
    <row r="198" spans="1:22" customFormat="1" x14ac:dyDescent="0.25">
      <c r="A198" s="54"/>
      <c r="C198" s="65"/>
      <c r="D198" s="66"/>
      <c r="E198" s="67"/>
      <c r="F198" s="68"/>
      <c r="G198" s="66"/>
      <c r="H198" s="66"/>
      <c r="I198" s="298" t="str">
        <f t="shared" ca="1" si="2"/>
        <v/>
      </c>
      <c r="J198" s="126"/>
      <c r="K198" s="250"/>
      <c r="L198" s="250"/>
      <c r="M198" s="250"/>
      <c r="N198" s="250"/>
      <c r="O198" s="250"/>
      <c r="P198" s="250"/>
      <c r="Q198" s="250"/>
      <c r="R198" s="250"/>
      <c r="S198" s="250"/>
      <c r="T198" s="39"/>
      <c r="U198" s="39"/>
      <c r="V198" s="39"/>
    </row>
    <row r="199" spans="1:22" customFormat="1" x14ac:dyDescent="0.25">
      <c r="A199" s="54"/>
      <c r="C199" s="65"/>
      <c r="D199" s="66"/>
      <c r="E199" s="67"/>
      <c r="F199" s="68"/>
      <c r="G199" s="66"/>
      <c r="H199" s="66"/>
      <c r="I199" s="298" t="str">
        <f t="shared" ca="1" si="2"/>
        <v/>
      </c>
      <c r="J199" s="126"/>
      <c r="K199" s="250"/>
      <c r="L199" s="250"/>
      <c r="M199" s="250"/>
      <c r="N199" s="250"/>
      <c r="O199" s="250"/>
      <c r="P199" s="250"/>
      <c r="Q199" s="250"/>
      <c r="R199" s="250"/>
      <c r="S199" s="250"/>
      <c r="T199" s="39"/>
      <c r="U199" s="39"/>
      <c r="V199" s="39"/>
    </row>
    <row r="200" spans="1:22" customFormat="1" x14ac:dyDescent="0.25">
      <c r="A200" s="54"/>
      <c r="C200" s="65"/>
      <c r="D200" s="66"/>
      <c r="E200" s="67"/>
      <c r="F200" s="68"/>
      <c r="G200" s="66"/>
      <c r="H200" s="66"/>
      <c r="I200" s="298" t="str">
        <f t="shared" ca="1" si="2"/>
        <v/>
      </c>
      <c r="J200" s="126"/>
      <c r="K200" s="250"/>
      <c r="L200" s="250"/>
      <c r="M200" s="250"/>
      <c r="N200" s="250"/>
      <c r="O200" s="250"/>
      <c r="P200" s="250"/>
      <c r="Q200" s="250"/>
      <c r="R200" s="250"/>
      <c r="S200" s="250"/>
      <c r="T200" s="39"/>
      <c r="U200" s="39"/>
      <c r="V200" s="39"/>
    </row>
    <row r="201" spans="1:22" customFormat="1" x14ac:dyDescent="0.25">
      <c r="A201" s="54"/>
      <c r="C201" s="65"/>
      <c r="D201" s="66"/>
      <c r="E201" s="67"/>
      <c r="F201" s="68"/>
      <c r="G201" s="66"/>
      <c r="H201" s="66"/>
      <c r="I201" s="298" t="str">
        <f t="shared" ref="I201:I264" ca="1" si="3">IF(H201="","",(IF(H201="Efetivado","",IF(C201="","",IF(C201=TODAY(),"Vence Hoje",IF(C201&lt;TODAY(),"Atrasado",C201-TODAY()&amp;" Dias para Vencer"))))))</f>
        <v/>
      </c>
      <c r="J201" s="126"/>
      <c r="K201" s="250"/>
      <c r="L201" s="250"/>
      <c r="M201" s="250"/>
      <c r="N201" s="250"/>
      <c r="O201" s="250"/>
      <c r="P201" s="250"/>
      <c r="Q201" s="250"/>
      <c r="R201" s="250"/>
      <c r="S201" s="250"/>
      <c r="T201" s="39"/>
      <c r="U201" s="39"/>
      <c r="V201" s="39"/>
    </row>
    <row r="202" spans="1:22" customFormat="1" x14ac:dyDescent="0.25">
      <c r="A202" s="54"/>
      <c r="C202" s="65"/>
      <c r="D202" s="66"/>
      <c r="E202" s="67"/>
      <c r="F202" s="68"/>
      <c r="G202" s="66"/>
      <c r="H202" s="66"/>
      <c r="I202" s="298" t="str">
        <f t="shared" ca="1" si="3"/>
        <v/>
      </c>
      <c r="J202" s="126"/>
      <c r="K202" s="250"/>
      <c r="L202" s="250"/>
      <c r="M202" s="250"/>
      <c r="N202" s="250"/>
      <c r="O202" s="250"/>
      <c r="P202" s="250"/>
      <c r="Q202" s="250"/>
      <c r="R202" s="250"/>
      <c r="S202" s="250"/>
      <c r="T202" s="39"/>
      <c r="U202" s="39"/>
      <c r="V202" s="39"/>
    </row>
    <row r="203" spans="1:22" customFormat="1" x14ac:dyDescent="0.25">
      <c r="A203" s="54"/>
      <c r="C203" s="65"/>
      <c r="D203" s="66"/>
      <c r="E203" s="67"/>
      <c r="F203" s="68"/>
      <c r="G203" s="66"/>
      <c r="H203" s="66"/>
      <c r="I203" s="298" t="str">
        <f t="shared" ca="1" si="3"/>
        <v/>
      </c>
      <c r="J203" s="126"/>
      <c r="K203" s="250"/>
      <c r="L203" s="250"/>
      <c r="M203" s="250"/>
      <c r="N203" s="250"/>
      <c r="O203" s="250"/>
      <c r="P203" s="250"/>
      <c r="Q203" s="250"/>
      <c r="R203" s="250"/>
      <c r="S203" s="250"/>
      <c r="T203" s="39"/>
      <c r="U203" s="39"/>
      <c r="V203" s="39"/>
    </row>
    <row r="204" spans="1:22" customFormat="1" x14ac:dyDescent="0.25">
      <c r="A204" s="54"/>
      <c r="C204" s="65"/>
      <c r="D204" s="66"/>
      <c r="E204" s="67"/>
      <c r="F204" s="68"/>
      <c r="G204" s="66"/>
      <c r="H204" s="66"/>
      <c r="I204" s="298" t="str">
        <f t="shared" ca="1" si="3"/>
        <v/>
      </c>
      <c r="J204" s="126"/>
      <c r="K204" s="250"/>
      <c r="L204" s="250"/>
      <c r="M204" s="250"/>
      <c r="N204" s="250"/>
      <c r="O204" s="250"/>
      <c r="P204" s="250"/>
      <c r="Q204" s="250"/>
      <c r="R204" s="250"/>
      <c r="S204" s="250"/>
      <c r="T204" s="39"/>
      <c r="U204" s="39"/>
      <c r="V204" s="39"/>
    </row>
    <row r="205" spans="1:22" customFormat="1" x14ac:dyDescent="0.25">
      <c r="A205" s="54"/>
      <c r="C205" s="65"/>
      <c r="D205" s="66"/>
      <c r="E205" s="67"/>
      <c r="F205" s="68"/>
      <c r="G205" s="66"/>
      <c r="H205" s="66"/>
      <c r="I205" s="298" t="str">
        <f t="shared" ca="1" si="3"/>
        <v/>
      </c>
      <c r="J205" s="126"/>
      <c r="K205" s="250"/>
      <c r="L205" s="250"/>
      <c r="M205" s="250"/>
      <c r="N205" s="250"/>
      <c r="O205" s="250"/>
      <c r="P205" s="250"/>
      <c r="Q205" s="250"/>
      <c r="R205" s="250"/>
      <c r="S205" s="250"/>
      <c r="T205" s="39"/>
      <c r="U205" s="39"/>
      <c r="V205" s="39"/>
    </row>
    <row r="206" spans="1:22" customFormat="1" x14ac:dyDescent="0.25">
      <c r="A206" s="54"/>
      <c r="C206" s="65"/>
      <c r="D206" s="66"/>
      <c r="E206" s="67"/>
      <c r="F206" s="68"/>
      <c r="G206" s="66"/>
      <c r="H206" s="66"/>
      <c r="I206" s="298" t="str">
        <f t="shared" ca="1" si="3"/>
        <v/>
      </c>
      <c r="J206" s="126"/>
      <c r="K206" s="250"/>
      <c r="L206" s="250"/>
      <c r="M206" s="250"/>
      <c r="N206" s="250"/>
      <c r="O206" s="250"/>
      <c r="P206" s="250"/>
      <c r="Q206" s="250"/>
      <c r="R206" s="250"/>
      <c r="S206" s="250"/>
      <c r="T206" s="39"/>
      <c r="U206" s="39"/>
      <c r="V206" s="39"/>
    </row>
    <row r="207" spans="1:22" customFormat="1" x14ac:dyDescent="0.25">
      <c r="A207" s="54"/>
      <c r="C207" s="65"/>
      <c r="D207" s="66"/>
      <c r="E207" s="67"/>
      <c r="F207" s="68"/>
      <c r="G207" s="66"/>
      <c r="H207" s="66"/>
      <c r="I207" s="298" t="str">
        <f t="shared" ca="1" si="3"/>
        <v/>
      </c>
      <c r="J207" s="126"/>
      <c r="K207" s="250"/>
      <c r="L207" s="250"/>
      <c r="M207" s="250"/>
      <c r="N207" s="250"/>
      <c r="O207" s="250"/>
      <c r="P207" s="250"/>
      <c r="Q207" s="250"/>
      <c r="R207" s="250"/>
      <c r="S207" s="250"/>
      <c r="T207" s="39"/>
      <c r="U207" s="39"/>
      <c r="V207" s="39"/>
    </row>
    <row r="208" spans="1:22" customFormat="1" x14ac:dyDescent="0.25">
      <c r="A208" s="54"/>
      <c r="C208" s="65"/>
      <c r="D208" s="66"/>
      <c r="E208" s="67"/>
      <c r="F208" s="68"/>
      <c r="G208" s="66"/>
      <c r="H208" s="66"/>
      <c r="I208" s="298" t="str">
        <f t="shared" ca="1" si="3"/>
        <v/>
      </c>
      <c r="J208" s="126"/>
      <c r="K208" s="250"/>
      <c r="L208" s="250"/>
      <c r="M208" s="250"/>
      <c r="N208" s="250"/>
      <c r="O208" s="250"/>
      <c r="P208" s="250"/>
      <c r="Q208" s="250"/>
      <c r="R208" s="250"/>
      <c r="S208" s="250"/>
      <c r="T208" s="39"/>
      <c r="U208" s="39"/>
      <c r="V208" s="39"/>
    </row>
    <row r="209" spans="1:22" customFormat="1" x14ac:dyDescent="0.25">
      <c r="A209" s="54"/>
      <c r="C209" s="65"/>
      <c r="D209" s="66"/>
      <c r="E209" s="67"/>
      <c r="F209" s="68"/>
      <c r="G209" s="66"/>
      <c r="H209" s="66"/>
      <c r="I209" s="298" t="str">
        <f t="shared" ca="1" si="3"/>
        <v/>
      </c>
      <c r="J209" s="126"/>
      <c r="K209" s="250"/>
      <c r="L209" s="250"/>
      <c r="M209" s="250"/>
      <c r="N209" s="250"/>
      <c r="O209" s="250"/>
      <c r="P209" s="250"/>
      <c r="Q209" s="250"/>
      <c r="R209" s="250"/>
      <c r="S209" s="250"/>
      <c r="T209" s="39"/>
      <c r="U209" s="39"/>
      <c r="V209" s="39"/>
    </row>
    <row r="210" spans="1:22" customFormat="1" x14ac:dyDescent="0.25">
      <c r="A210" s="54"/>
      <c r="C210" s="65"/>
      <c r="D210" s="66"/>
      <c r="E210" s="67"/>
      <c r="F210" s="68"/>
      <c r="G210" s="66"/>
      <c r="H210" s="66"/>
      <c r="I210" s="298" t="str">
        <f t="shared" ca="1" si="3"/>
        <v/>
      </c>
      <c r="J210" s="126"/>
      <c r="K210" s="250"/>
      <c r="L210" s="250"/>
      <c r="M210" s="250"/>
      <c r="N210" s="250"/>
      <c r="O210" s="250"/>
      <c r="P210" s="250"/>
      <c r="Q210" s="250"/>
      <c r="R210" s="250"/>
      <c r="S210" s="250"/>
      <c r="T210" s="39"/>
      <c r="U210" s="39"/>
      <c r="V210" s="39"/>
    </row>
    <row r="211" spans="1:22" customFormat="1" x14ac:dyDescent="0.25">
      <c r="A211" s="54"/>
      <c r="C211" s="65"/>
      <c r="D211" s="66"/>
      <c r="E211" s="67"/>
      <c r="F211" s="68"/>
      <c r="G211" s="66"/>
      <c r="H211" s="66"/>
      <c r="I211" s="298" t="str">
        <f t="shared" ca="1" si="3"/>
        <v/>
      </c>
      <c r="J211" s="126"/>
      <c r="K211" s="250"/>
      <c r="L211" s="250"/>
      <c r="M211" s="250"/>
      <c r="N211" s="250"/>
      <c r="O211" s="250"/>
      <c r="P211" s="250"/>
      <c r="Q211" s="250"/>
      <c r="R211" s="250"/>
      <c r="S211" s="250"/>
      <c r="T211" s="39"/>
      <c r="U211" s="39"/>
      <c r="V211" s="39"/>
    </row>
    <row r="212" spans="1:22" customFormat="1" x14ac:dyDescent="0.25">
      <c r="A212" s="54"/>
      <c r="C212" s="65"/>
      <c r="D212" s="66"/>
      <c r="E212" s="67"/>
      <c r="F212" s="68"/>
      <c r="G212" s="66"/>
      <c r="H212" s="66"/>
      <c r="I212" s="298" t="str">
        <f t="shared" ca="1" si="3"/>
        <v/>
      </c>
      <c r="J212" s="126"/>
      <c r="K212" s="250"/>
      <c r="L212" s="250"/>
      <c r="M212" s="250"/>
      <c r="N212" s="250"/>
      <c r="O212" s="250"/>
      <c r="P212" s="250"/>
      <c r="Q212" s="250"/>
      <c r="R212" s="250"/>
      <c r="S212" s="250"/>
      <c r="T212" s="39"/>
      <c r="U212" s="39"/>
      <c r="V212" s="39"/>
    </row>
    <row r="213" spans="1:22" customFormat="1" x14ac:dyDescent="0.25">
      <c r="A213" s="54"/>
      <c r="C213" s="65"/>
      <c r="D213" s="66"/>
      <c r="E213" s="67"/>
      <c r="F213" s="68"/>
      <c r="G213" s="66"/>
      <c r="H213" s="66"/>
      <c r="I213" s="298" t="str">
        <f t="shared" ca="1" si="3"/>
        <v/>
      </c>
      <c r="J213" s="126"/>
      <c r="K213" s="250"/>
      <c r="L213" s="250"/>
      <c r="M213" s="250"/>
      <c r="N213" s="250"/>
      <c r="O213" s="250"/>
      <c r="P213" s="250"/>
      <c r="Q213" s="250"/>
      <c r="R213" s="250"/>
      <c r="S213" s="250"/>
      <c r="T213" s="39"/>
      <c r="U213" s="39"/>
      <c r="V213" s="39"/>
    </row>
    <row r="214" spans="1:22" customFormat="1" x14ac:dyDescent="0.25">
      <c r="A214" s="54"/>
      <c r="C214" s="65"/>
      <c r="D214" s="66"/>
      <c r="E214" s="67"/>
      <c r="F214" s="68"/>
      <c r="G214" s="66"/>
      <c r="H214" s="66"/>
      <c r="I214" s="298" t="str">
        <f t="shared" ca="1" si="3"/>
        <v/>
      </c>
      <c r="J214" s="126"/>
      <c r="K214" s="250"/>
      <c r="L214" s="250"/>
      <c r="M214" s="250"/>
      <c r="N214" s="250"/>
      <c r="O214" s="250"/>
      <c r="P214" s="250"/>
      <c r="Q214" s="250"/>
      <c r="R214" s="250"/>
      <c r="S214" s="250"/>
      <c r="T214" s="39"/>
      <c r="U214" s="39"/>
      <c r="V214" s="39"/>
    </row>
    <row r="215" spans="1:22" customFormat="1" x14ac:dyDescent="0.25">
      <c r="A215" s="54"/>
      <c r="C215" s="65"/>
      <c r="D215" s="66"/>
      <c r="E215" s="67"/>
      <c r="F215" s="68"/>
      <c r="G215" s="66"/>
      <c r="H215" s="66"/>
      <c r="I215" s="298" t="str">
        <f t="shared" ca="1" si="3"/>
        <v/>
      </c>
      <c r="J215" s="126"/>
      <c r="K215" s="250"/>
      <c r="L215" s="250"/>
      <c r="M215" s="250"/>
      <c r="N215" s="250"/>
      <c r="O215" s="250"/>
      <c r="P215" s="250"/>
      <c r="Q215" s="250"/>
      <c r="R215" s="250"/>
      <c r="S215" s="250"/>
      <c r="T215" s="39"/>
      <c r="U215" s="39"/>
      <c r="V215" s="39"/>
    </row>
    <row r="216" spans="1:22" customFormat="1" x14ac:dyDescent="0.25">
      <c r="A216" s="54"/>
      <c r="C216" s="65"/>
      <c r="D216" s="66"/>
      <c r="E216" s="67"/>
      <c r="F216" s="68"/>
      <c r="G216" s="66"/>
      <c r="H216" s="66"/>
      <c r="I216" s="298" t="str">
        <f t="shared" ca="1" si="3"/>
        <v/>
      </c>
      <c r="J216" s="126"/>
      <c r="K216" s="250"/>
      <c r="L216" s="250"/>
      <c r="M216" s="250"/>
      <c r="N216" s="250"/>
      <c r="O216" s="250"/>
      <c r="P216" s="250"/>
      <c r="Q216" s="250"/>
      <c r="R216" s="250"/>
      <c r="S216" s="250"/>
      <c r="T216" s="39"/>
      <c r="U216" s="39"/>
      <c r="V216" s="39"/>
    </row>
    <row r="217" spans="1:22" customFormat="1" x14ac:dyDescent="0.25">
      <c r="A217" s="54"/>
      <c r="C217" s="65"/>
      <c r="D217" s="66"/>
      <c r="E217" s="67"/>
      <c r="F217" s="68"/>
      <c r="G217" s="66"/>
      <c r="H217" s="66"/>
      <c r="I217" s="298" t="str">
        <f t="shared" ca="1" si="3"/>
        <v/>
      </c>
      <c r="J217" s="126"/>
      <c r="K217" s="250"/>
      <c r="L217" s="250"/>
      <c r="M217" s="250"/>
      <c r="N217" s="250"/>
      <c r="O217" s="250"/>
      <c r="P217" s="250"/>
      <c r="Q217" s="250"/>
      <c r="R217" s="250"/>
      <c r="S217" s="250"/>
      <c r="T217" s="39"/>
      <c r="U217" s="39"/>
      <c r="V217" s="39"/>
    </row>
    <row r="218" spans="1:22" customFormat="1" x14ac:dyDescent="0.25">
      <c r="A218" s="54"/>
      <c r="C218" s="65"/>
      <c r="D218" s="66"/>
      <c r="E218" s="67"/>
      <c r="F218" s="68"/>
      <c r="G218" s="66"/>
      <c r="H218" s="66"/>
      <c r="I218" s="298" t="str">
        <f t="shared" ca="1" si="3"/>
        <v/>
      </c>
      <c r="J218" s="126"/>
      <c r="K218" s="250"/>
      <c r="L218" s="250"/>
      <c r="M218" s="250"/>
      <c r="N218" s="250"/>
      <c r="O218" s="250"/>
      <c r="P218" s="250"/>
      <c r="Q218" s="250"/>
      <c r="R218" s="250"/>
      <c r="S218" s="250"/>
      <c r="T218" s="39"/>
      <c r="U218" s="39"/>
      <c r="V218" s="39"/>
    </row>
    <row r="219" spans="1:22" customFormat="1" x14ac:dyDescent="0.25">
      <c r="A219" s="54"/>
      <c r="C219" s="65"/>
      <c r="D219" s="66"/>
      <c r="E219" s="67"/>
      <c r="F219" s="68"/>
      <c r="G219" s="66"/>
      <c r="H219" s="66"/>
      <c r="I219" s="298" t="str">
        <f t="shared" ca="1" si="3"/>
        <v/>
      </c>
      <c r="J219" s="126"/>
      <c r="K219" s="250"/>
      <c r="L219" s="250"/>
      <c r="M219" s="250"/>
      <c r="N219" s="250"/>
      <c r="O219" s="250"/>
      <c r="P219" s="250"/>
      <c r="Q219" s="250"/>
      <c r="R219" s="250"/>
      <c r="S219" s="250"/>
      <c r="T219" s="39"/>
      <c r="U219" s="39"/>
      <c r="V219" s="39"/>
    </row>
    <row r="220" spans="1:22" customFormat="1" x14ac:dyDescent="0.25">
      <c r="A220" s="54"/>
      <c r="C220" s="65"/>
      <c r="D220" s="66"/>
      <c r="E220" s="67"/>
      <c r="F220" s="68"/>
      <c r="G220" s="66"/>
      <c r="H220" s="66"/>
      <c r="I220" s="298" t="str">
        <f t="shared" ca="1" si="3"/>
        <v/>
      </c>
      <c r="J220" s="126"/>
      <c r="K220" s="250"/>
      <c r="L220" s="250"/>
      <c r="M220" s="250"/>
      <c r="N220" s="250"/>
      <c r="O220" s="250"/>
      <c r="P220" s="250"/>
      <c r="Q220" s="250"/>
      <c r="R220" s="250"/>
      <c r="S220" s="250"/>
      <c r="T220" s="39"/>
      <c r="U220" s="39"/>
      <c r="V220" s="39"/>
    </row>
    <row r="221" spans="1:22" customFormat="1" x14ac:dyDescent="0.25">
      <c r="A221" s="54"/>
      <c r="C221" s="65"/>
      <c r="D221" s="66"/>
      <c r="E221" s="67"/>
      <c r="F221" s="68"/>
      <c r="G221" s="66"/>
      <c r="H221" s="66"/>
      <c r="I221" s="298" t="str">
        <f t="shared" ca="1" si="3"/>
        <v/>
      </c>
      <c r="J221" s="126"/>
      <c r="K221" s="250"/>
      <c r="L221" s="250"/>
      <c r="M221" s="250"/>
      <c r="N221" s="250"/>
      <c r="O221" s="250"/>
      <c r="P221" s="250"/>
      <c r="Q221" s="250"/>
      <c r="R221" s="250"/>
      <c r="S221" s="250"/>
      <c r="T221" s="39"/>
      <c r="U221" s="39"/>
      <c r="V221" s="39"/>
    </row>
    <row r="222" spans="1:22" customFormat="1" x14ac:dyDescent="0.25">
      <c r="A222" s="54"/>
      <c r="C222" s="65"/>
      <c r="D222" s="66"/>
      <c r="E222" s="67"/>
      <c r="F222" s="68"/>
      <c r="G222" s="66"/>
      <c r="H222" s="66"/>
      <c r="I222" s="298" t="str">
        <f t="shared" ca="1" si="3"/>
        <v/>
      </c>
      <c r="J222" s="126"/>
      <c r="K222" s="250"/>
      <c r="L222" s="250"/>
      <c r="M222" s="250"/>
      <c r="N222" s="250"/>
      <c r="O222" s="250"/>
      <c r="P222" s="250"/>
      <c r="Q222" s="250"/>
      <c r="R222" s="250"/>
      <c r="S222" s="250"/>
      <c r="T222" s="39"/>
      <c r="U222" s="39"/>
      <c r="V222" s="39"/>
    </row>
    <row r="223" spans="1:22" customFormat="1" x14ac:dyDescent="0.25">
      <c r="A223" s="54"/>
      <c r="C223" s="65"/>
      <c r="D223" s="66"/>
      <c r="E223" s="67"/>
      <c r="F223" s="68"/>
      <c r="G223" s="66"/>
      <c r="H223" s="66"/>
      <c r="I223" s="298" t="str">
        <f t="shared" ca="1" si="3"/>
        <v/>
      </c>
      <c r="J223" s="126"/>
      <c r="K223" s="250"/>
      <c r="L223" s="250"/>
      <c r="M223" s="250"/>
      <c r="N223" s="250"/>
      <c r="O223" s="250"/>
      <c r="P223" s="250"/>
      <c r="Q223" s="250"/>
      <c r="R223" s="250"/>
      <c r="S223" s="250"/>
      <c r="T223" s="39"/>
      <c r="U223" s="39"/>
      <c r="V223" s="39"/>
    </row>
    <row r="224" spans="1:22" customFormat="1" x14ac:dyDescent="0.25">
      <c r="A224" s="54"/>
      <c r="C224" s="65"/>
      <c r="D224" s="66"/>
      <c r="E224" s="67"/>
      <c r="F224" s="68"/>
      <c r="G224" s="66"/>
      <c r="H224" s="66"/>
      <c r="I224" s="298" t="str">
        <f t="shared" ca="1" si="3"/>
        <v/>
      </c>
      <c r="J224" s="126"/>
      <c r="K224" s="250"/>
      <c r="L224" s="250"/>
      <c r="M224" s="250"/>
      <c r="N224" s="250"/>
      <c r="O224" s="250"/>
      <c r="P224" s="250"/>
      <c r="Q224" s="250"/>
      <c r="R224" s="250"/>
      <c r="S224" s="250"/>
      <c r="T224" s="39"/>
      <c r="U224" s="39"/>
      <c r="V224" s="39"/>
    </row>
    <row r="225" spans="1:22" customFormat="1" x14ac:dyDescent="0.25">
      <c r="A225" s="54"/>
      <c r="C225" s="65"/>
      <c r="D225" s="66"/>
      <c r="E225" s="67"/>
      <c r="F225" s="68"/>
      <c r="G225" s="66"/>
      <c r="H225" s="66"/>
      <c r="I225" s="298" t="str">
        <f t="shared" ca="1" si="3"/>
        <v/>
      </c>
      <c r="J225" s="126"/>
      <c r="K225" s="250"/>
      <c r="L225" s="250"/>
      <c r="M225" s="250"/>
      <c r="N225" s="250"/>
      <c r="O225" s="250"/>
      <c r="P225" s="250"/>
      <c r="Q225" s="250"/>
      <c r="R225" s="250"/>
      <c r="S225" s="250"/>
      <c r="T225" s="39"/>
      <c r="U225" s="39"/>
      <c r="V225" s="39"/>
    </row>
    <row r="226" spans="1:22" customFormat="1" x14ac:dyDescent="0.25">
      <c r="A226" s="54"/>
      <c r="C226" s="65"/>
      <c r="D226" s="66"/>
      <c r="E226" s="67"/>
      <c r="F226" s="68"/>
      <c r="G226" s="66"/>
      <c r="H226" s="66"/>
      <c r="I226" s="298" t="str">
        <f t="shared" ca="1" si="3"/>
        <v/>
      </c>
      <c r="J226" s="126"/>
      <c r="K226" s="250"/>
      <c r="L226" s="250"/>
      <c r="M226" s="250"/>
      <c r="N226" s="250"/>
      <c r="O226" s="250"/>
      <c r="P226" s="250"/>
      <c r="Q226" s="250"/>
      <c r="R226" s="250"/>
      <c r="S226" s="250"/>
      <c r="T226" s="39"/>
      <c r="U226" s="39"/>
      <c r="V226" s="39"/>
    </row>
    <row r="227" spans="1:22" customFormat="1" x14ac:dyDescent="0.25">
      <c r="A227" s="54"/>
      <c r="C227" s="65"/>
      <c r="D227" s="66"/>
      <c r="E227" s="67"/>
      <c r="F227" s="68"/>
      <c r="G227" s="66"/>
      <c r="H227" s="66"/>
      <c r="I227" s="298" t="str">
        <f t="shared" ca="1" si="3"/>
        <v/>
      </c>
      <c r="J227" s="126"/>
      <c r="K227" s="250"/>
      <c r="L227" s="250"/>
      <c r="M227" s="250"/>
      <c r="N227" s="250"/>
      <c r="O227" s="250"/>
      <c r="P227" s="250"/>
      <c r="Q227" s="250"/>
      <c r="R227" s="250"/>
      <c r="S227" s="250"/>
      <c r="T227" s="39"/>
      <c r="U227" s="39"/>
      <c r="V227" s="39"/>
    </row>
    <row r="228" spans="1:22" customFormat="1" x14ac:dyDescent="0.25">
      <c r="A228" s="54"/>
      <c r="C228" s="65"/>
      <c r="D228" s="66"/>
      <c r="E228" s="67"/>
      <c r="F228" s="68"/>
      <c r="G228" s="66"/>
      <c r="H228" s="66"/>
      <c r="I228" s="298" t="str">
        <f t="shared" ca="1" si="3"/>
        <v/>
      </c>
      <c r="J228" s="126"/>
      <c r="K228" s="250"/>
      <c r="L228" s="250"/>
      <c r="M228" s="250"/>
      <c r="N228" s="250"/>
      <c r="O228" s="250"/>
      <c r="P228" s="250"/>
      <c r="Q228" s="250"/>
      <c r="R228" s="250"/>
      <c r="S228" s="250"/>
      <c r="T228" s="39"/>
      <c r="U228" s="39"/>
      <c r="V228" s="39"/>
    </row>
    <row r="229" spans="1:22" customFormat="1" x14ac:dyDescent="0.25">
      <c r="A229" s="54"/>
      <c r="C229" s="65"/>
      <c r="D229" s="66"/>
      <c r="E229" s="67"/>
      <c r="F229" s="68"/>
      <c r="G229" s="66"/>
      <c r="H229" s="66"/>
      <c r="I229" s="298" t="str">
        <f t="shared" ca="1" si="3"/>
        <v/>
      </c>
      <c r="J229" s="126"/>
      <c r="K229" s="250"/>
      <c r="L229" s="250"/>
      <c r="M229" s="250"/>
      <c r="N229" s="250"/>
      <c r="O229" s="250"/>
      <c r="P229" s="250"/>
      <c r="Q229" s="250"/>
      <c r="R229" s="250"/>
      <c r="S229" s="250"/>
      <c r="T229" s="39"/>
      <c r="U229" s="39"/>
      <c r="V229" s="39"/>
    </row>
    <row r="230" spans="1:22" customFormat="1" x14ac:dyDescent="0.25">
      <c r="A230" s="54"/>
      <c r="C230" s="65"/>
      <c r="D230" s="66"/>
      <c r="E230" s="67"/>
      <c r="F230" s="68"/>
      <c r="G230" s="66"/>
      <c r="H230" s="66"/>
      <c r="I230" s="298" t="str">
        <f t="shared" ca="1" si="3"/>
        <v/>
      </c>
      <c r="J230" s="126"/>
      <c r="K230" s="250"/>
      <c r="L230" s="250"/>
      <c r="M230" s="250"/>
      <c r="N230" s="250"/>
      <c r="O230" s="250"/>
      <c r="P230" s="250"/>
      <c r="Q230" s="250"/>
      <c r="R230" s="250"/>
      <c r="S230" s="250"/>
      <c r="T230" s="39"/>
      <c r="U230" s="39"/>
      <c r="V230" s="39"/>
    </row>
    <row r="231" spans="1:22" customFormat="1" x14ac:dyDescent="0.25">
      <c r="A231" s="54"/>
      <c r="C231" s="65"/>
      <c r="D231" s="66"/>
      <c r="E231" s="67"/>
      <c r="F231" s="68"/>
      <c r="G231" s="66"/>
      <c r="H231" s="66"/>
      <c r="I231" s="298" t="str">
        <f t="shared" ca="1" si="3"/>
        <v/>
      </c>
      <c r="J231" s="126"/>
      <c r="K231" s="250"/>
      <c r="L231" s="250"/>
      <c r="M231" s="250"/>
      <c r="N231" s="250"/>
      <c r="O231" s="250"/>
      <c r="P231" s="250"/>
      <c r="Q231" s="250"/>
      <c r="R231" s="250"/>
      <c r="S231" s="250"/>
      <c r="T231" s="39"/>
      <c r="U231" s="39"/>
      <c r="V231" s="39"/>
    </row>
    <row r="232" spans="1:22" customFormat="1" x14ac:dyDescent="0.25">
      <c r="A232" s="54"/>
      <c r="C232" s="65"/>
      <c r="D232" s="66"/>
      <c r="E232" s="67"/>
      <c r="F232" s="68"/>
      <c r="G232" s="66"/>
      <c r="H232" s="66"/>
      <c r="I232" s="298" t="str">
        <f t="shared" ca="1" si="3"/>
        <v/>
      </c>
      <c r="J232" s="126"/>
      <c r="K232" s="250"/>
      <c r="L232" s="250"/>
      <c r="M232" s="250"/>
      <c r="N232" s="250"/>
      <c r="O232" s="250"/>
      <c r="P232" s="250"/>
      <c r="Q232" s="250"/>
      <c r="R232" s="250"/>
      <c r="S232" s="250"/>
      <c r="T232" s="39"/>
      <c r="U232" s="39"/>
      <c r="V232" s="39"/>
    </row>
    <row r="233" spans="1:22" customFormat="1" x14ac:dyDescent="0.25">
      <c r="A233" s="54"/>
      <c r="C233" s="65"/>
      <c r="D233" s="66"/>
      <c r="E233" s="67"/>
      <c r="F233" s="68"/>
      <c r="G233" s="66"/>
      <c r="H233" s="66"/>
      <c r="I233" s="298" t="str">
        <f t="shared" ca="1" si="3"/>
        <v/>
      </c>
      <c r="J233" s="126"/>
      <c r="K233" s="250"/>
      <c r="L233" s="250"/>
      <c r="M233" s="250"/>
      <c r="N233" s="250"/>
      <c r="O233" s="250"/>
      <c r="P233" s="250"/>
      <c r="Q233" s="250"/>
      <c r="R233" s="250"/>
      <c r="S233" s="250"/>
      <c r="T233" s="39"/>
      <c r="U233" s="39"/>
      <c r="V233" s="39"/>
    </row>
    <row r="234" spans="1:22" customFormat="1" x14ac:dyDescent="0.25">
      <c r="A234" s="54"/>
      <c r="C234" s="65"/>
      <c r="D234" s="66"/>
      <c r="E234" s="67"/>
      <c r="F234" s="68"/>
      <c r="G234" s="66"/>
      <c r="H234" s="66"/>
      <c r="I234" s="298" t="str">
        <f t="shared" ca="1" si="3"/>
        <v/>
      </c>
      <c r="J234" s="126"/>
      <c r="K234" s="250"/>
      <c r="L234" s="250"/>
      <c r="M234" s="250"/>
      <c r="N234" s="250"/>
      <c r="O234" s="250"/>
      <c r="P234" s="250"/>
      <c r="Q234" s="250"/>
      <c r="R234" s="250"/>
      <c r="S234" s="250"/>
      <c r="T234" s="39"/>
      <c r="U234" s="39"/>
      <c r="V234" s="39"/>
    </row>
    <row r="235" spans="1:22" customFormat="1" x14ac:dyDescent="0.25">
      <c r="A235" s="54"/>
      <c r="C235" s="65"/>
      <c r="D235" s="66"/>
      <c r="E235" s="67"/>
      <c r="F235" s="68"/>
      <c r="G235" s="66"/>
      <c r="H235" s="66"/>
      <c r="I235" s="298" t="str">
        <f t="shared" ca="1" si="3"/>
        <v/>
      </c>
      <c r="J235" s="126"/>
      <c r="K235" s="250"/>
      <c r="L235" s="250"/>
      <c r="M235" s="250"/>
      <c r="N235" s="250"/>
      <c r="O235" s="250"/>
      <c r="P235" s="250"/>
      <c r="Q235" s="250"/>
      <c r="R235" s="250"/>
      <c r="S235" s="250"/>
      <c r="T235" s="39"/>
      <c r="U235" s="39"/>
      <c r="V235" s="39"/>
    </row>
    <row r="236" spans="1:22" customFormat="1" x14ac:dyDescent="0.25">
      <c r="A236" s="54"/>
      <c r="C236" s="65"/>
      <c r="D236" s="66"/>
      <c r="E236" s="67"/>
      <c r="F236" s="68"/>
      <c r="G236" s="66"/>
      <c r="H236" s="66"/>
      <c r="I236" s="298" t="str">
        <f t="shared" ca="1" si="3"/>
        <v/>
      </c>
      <c r="J236" s="126"/>
      <c r="K236" s="250"/>
      <c r="L236" s="250"/>
      <c r="M236" s="250"/>
      <c r="N236" s="250"/>
      <c r="O236" s="250"/>
      <c r="P236" s="250"/>
      <c r="Q236" s="250"/>
      <c r="R236" s="250"/>
      <c r="S236" s="250"/>
      <c r="T236" s="39"/>
      <c r="U236" s="39"/>
      <c r="V236" s="39"/>
    </row>
    <row r="237" spans="1:22" customFormat="1" x14ac:dyDescent="0.25">
      <c r="A237" s="54"/>
      <c r="C237" s="65"/>
      <c r="D237" s="66"/>
      <c r="E237" s="67"/>
      <c r="F237" s="68"/>
      <c r="G237" s="66"/>
      <c r="H237" s="66"/>
      <c r="I237" s="298" t="str">
        <f t="shared" ca="1" si="3"/>
        <v/>
      </c>
      <c r="J237" s="126"/>
      <c r="K237" s="250"/>
      <c r="L237" s="250"/>
      <c r="M237" s="250"/>
      <c r="N237" s="250"/>
      <c r="O237" s="250"/>
      <c r="P237" s="250"/>
      <c r="Q237" s="250"/>
      <c r="R237" s="250"/>
      <c r="S237" s="250"/>
      <c r="T237" s="39"/>
      <c r="U237" s="39"/>
      <c r="V237" s="39"/>
    </row>
    <row r="238" spans="1:22" customFormat="1" x14ac:dyDescent="0.25">
      <c r="A238" s="54"/>
      <c r="C238" s="65"/>
      <c r="D238" s="66"/>
      <c r="E238" s="67"/>
      <c r="F238" s="68"/>
      <c r="G238" s="66"/>
      <c r="H238" s="66"/>
      <c r="I238" s="298" t="str">
        <f t="shared" ca="1" si="3"/>
        <v/>
      </c>
      <c r="J238" s="126"/>
      <c r="K238" s="250"/>
      <c r="L238" s="250"/>
      <c r="M238" s="250"/>
      <c r="N238" s="250"/>
      <c r="O238" s="250"/>
      <c r="P238" s="250"/>
      <c r="Q238" s="250"/>
      <c r="R238" s="250"/>
      <c r="S238" s="250"/>
      <c r="T238" s="39"/>
      <c r="U238" s="39"/>
      <c r="V238" s="39"/>
    </row>
    <row r="239" spans="1:22" customFormat="1" x14ac:dyDescent="0.25">
      <c r="A239" s="54"/>
      <c r="C239" s="65"/>
      <c r="D239" s="66"/>
      <c r="E239" s="67"/>
      <c r="F239" s="68"/>
      <c r="G239" s="66"/>
      <c r="H239" s="66"/>
      <c r="I239" s="298" t="str">
        <f t="shared" ca="1" si="3"/>
        <v/>
      </c>
      <c r="J239" s="126"/>
      <c r="K239" s="250"/>
      <c r="L239" s="250"/>
      <c r="M239" s="250"/>
      <c r="N239" s="250"/>
      <c r="O239" s="250"/>
      <c r="P239" s="250"/>
      <c r="Q239" s="250"/>
      <c r="R239" s="250"/>
      <c r="S239" s="250"/>
      <c r="T239" s="39"/>
      <c r="U239" s="39"/>
      <c r="V239" s="39"/>
    </row>
    <row r="240" spans="1:22" customFormat="1" x14ac:dyDescent="0.25">
      <c r="A240" s="54"/>
      <c r="C240" s="65"/>
      <c r="D240" s="66"/>
      <c r="E240" s="67"/>
      <c r="F240" s="68"/>
      <c r="G240" s="66"/>
      <c r="H240" s="66"/>
      <c r="I240" s="298" t="str">
        <f t="shared" ca="1" si="3"/>
        <v/>
      </c>
      <c r="J240" s="126"/>
      <c r="K240" s="250"/>
      <c r="L240" s="250"/>
      <c r="M240" s="250"/>
      <c r="N240" s="250"/>
      <c r="O240" s="250"/>
      <c r="P240" s="250"/>
      <c r="Q240" s="250"/>
      <c r="R240" s="250"/>
      <c r="S240" s="250"/>
      <c r="T240" s="39"/>
      <c r="U240" s="39"/>
      <c r="V240" s="39"/>
    </row>
    <row r="241" spans="1:22" customFormat="1" x14ac:dyDescent="0.25">
      <c r="A241" s="54"/>
      <c r="C241" s="65"/>
      <c r="D241" s="66"/>
      <c r="E241" s="67"/>
      <c r="F241" s="68"/>
      <c r="G241" s="66"/>
      <c r="H241" s="66"/>
      <c r="I241" s="298" t="str">
        <f t="shared" ca="1" si="3"/>
        <v/>
      </c>
      <c r="J241" s="126"/>
      <c r="K241" s="250"/>
      <c r="L241" s="250"/>
      <c r="M241" s="250"/>
      <c r="N241" s="250"/>
      <c r="O241" s="250"/>
      <c r="P241" s="250"/>
      <c r="Q241" s="250"/>
      <c r="R241" s="250"/>
      <c r="S241" s="250"/>
      <c r="T241" s="39"/>
      <c r="U241" s="39"/>
      <c r="V241" s="39"/>
    </row>
    <row r="242" spans="1:22" customFormat="1" x14ac:dyDescent="0.25">
      <c r="A242" s="54"/>
      <c r="C242" s="65"/>
      <c r="D242" s="66"/>
      <c r="E242" s="67"/>
      <c r="F242" s="68"/>
      <c r="G242" s="66"/>
      <c r="H242" s="66"/>
      <c r="I242" s="298" t="str">
        <f t="shared" ca="1" si="3"/>
        <v/>
      </c>
      <c r="J242" s="126"/>
      <c r="K242" s="250"/>
      <c r="L242" s="250"/>
      <c r="M242" s="250"/>
      <c r="N242" s="250"/>
      <c r="O242" s="250"/>
      <c r="P242" s="250"/>
      <c r="Q242" s="250"/>
      <c r="R242" s="250"/>
      <c r="S242" s="250"/>
      <c r="T242" s="39"/>
      <c r="U242" s="39"/>
      <c r="V242" s="39"/>
    </row>
    <row r="243" spans="1:22" customFormat="1" x14ac:dyDescent="0.25">
      <c r="A243" s="54"/>
      <c r="C243" s="65"/>
      <c r="D243" s="66"/>
      <c r="E243" s="67"/>
      <c r="F243" s="68"/>
      <c r="G243" s="66"/>
      <c r="H243" s="66"/>
      <c r="I243" s="298" t="str">
        <f t="shared" ca="1" si="3"/>
        <v/>
      </c>
      <c r="J243" s="126"/>
      <c r="K243" s="250"/>
      <c r="L243" s="250"/>
      <c r="M243" s="250"/>
      <c r="N243" s="250"/>
      <c r="O243" s="250"/>
      <c r="P243" s="250"/>
      <c r="Q243" s="250"/>
      <c r="R243" s="250"/>
      <c r="S243" s="250"/>
      <c r="T243" s="39"/>
      <c r="U243" s="39"/>
      <c r="V243" s="39"/>
    </row>
    <row r="244" spans="1:22" customFormat="1" x14ac:dyDescent="0.25">
      <c r="A244" s="54"/>
      <c r="C244" s="65"/>
      <c r="D244" s="66"/>
      <c r="E244" s="67"/>
      <c r="F244" s="68"/>
      <c r="G244" s="66"/>
      <c r="H244" s="66"/>
      <c r="I244" s="298" t="str">
        <f t="shared" ca="1" si="3"/>
        <v/>
      </c>
      <c r="J244" s="126"/>
      <c r="K244" s="250"/>
      <c r="L244" s="250"/>
      <c r="M244" s="250"/>
      <c r="N244" s="250"/>
      <c r="O244" s="250"/>
      <c r="P244" s="250"/>
      <c r="Q244" s="250"/>
      <c r="R244" s="250"/>
      <c r="S244" s="250"/>
      <c r="T244" s="39"/>
      <c r="U244" s="39"/>
      <c r="V244" s="39"/>
    </row>
    <row r="245" spans="1:22" customFormat="1" x14ac:dyDescent="0.25">
      <c r="A245" s="54"/>
      <c r="C245" s="65"/>
      <c r="D245" s="66"/>
      <c r="E245" s="67"/>
      <c r="F245" s="68"/>
      <c r="G245" s="66"/>
      <c r="H245" s="66"/>
      <c r="I245" s="298" t="str">
        <f t="shared" ca="1" si="3"/>
        <v/>
      </c>
      <c r="J245" s="126"/>
      <c r="K245" s="250"/>
      <c r="L245" s="250"/>
      <c r="M245" s="250"/>
      <c r="N245" s="250"/>
      <c r="O245" s="250"/>
      <c r="P245" s="250"/>
      <c r="Q245" s="250"/>
      <c r="R245" s="250"/>
      <c r="S245" s="250"/>
      <c r="T245" s="39"/>
      <c r="U245" s="39"/>
      <c r="V245" s="39"/>
    </row>
    <row r="246" spans="1:22" customFormat="1" x14ac:dyDescent="0.25">
      <c r="A246" s="54"/>
      <c r="C246" s="65"/>
      <c r="D246" s="66"/>
      <c r="E246" s="67"/>
      <c r="F246" s="68"/>
      <c r="G246" s="66"/>
      <c r="H246" s="66"/>
      <c r="I246" s="298" t="str">
        <f t="shared" ca="1" si="3"/>
        <v/>
      </c>
      <c r="J246" s="126"/>
      <c r="K246" s="250"/>
      <c r="L246" s="250"/>
      <c r="M246" s="250"/>
      <c r="N246" s="250"/>
      <c r="O246" s="250"/>
      <c r="P246" s="250"/>
      <c r="Q246" s="250"/>
      <c r="R246" s="250"/>
      <c r="S246" s="250"/>
      <c r="T246" s="39"/>
      <c r="U246" s="39"/>
      <c r="V246" s="39"/>
    </row>
    <row r="247" spans="1:22" customFormat="1" x14ac:dyDescent="0.25">
      <c r="A247" s="54"/>
      <c r="C247" s="65"/>
      <c r="D247" s="66"/>
      <c r="E247" s="67"/>
      <c r="F247" s="68"/>
      <c r="G247" s="66"/>
      <c r="H247" s="66"/>
      <c r="I247" s="298" t="str">
        <f t="shared" ca="1" si="3"/>
        <v/>
      </c>
      <c r="J247" s="126"/>
      <c r="K247" s="250"/>
      <c r="L247" s="250"/>
      <c r="M247" s="250"/>
      <c r="N247" s="250"/>
      <c r="O247" s="250"/>
      <c r="P247" s="250"/>
      <c r="Q247" s="250"/>
      <c r="R247" s="250"/>
      <c r="S247" s="250"/>
      <c r="T247" s="39"/>
      <c r="U247" s="39"/>
      <c r="V247" s="39"/>
    </row>
    <row r="248" spans="1:22" customFormat="1" x14ac:dyDescent="0.25">
      <c r="A248" s="54"/>
      <c r="C248" s="65"/>
      <c r="D248" s="66"/>
      <c r="E248" s="67"/>
      <c r="F248" s="68"/>
      <c r="G248" s="66"/>
      <c r="H248" s="66"/>
      <c r="I248" s="298" t="str">
        <f t="shared" ca="1" si="3"/>
        <v/>
      </c>
      <c r="J248" s="126"/>
      <c r="K248" s="250"/>
      <c r="L248" s="250"/>
      <c r="M248" s="250"/>
      <c r="N248" s="250"/>
      <c r="O248" s="250"/>
      <c r="P248" s="250"/>
      <c r="Q248" s="250"/>
      <c r="R248" s="250"/>
      <c r="S248" s="250"/>
      <c r="T248" s="39"/>
      <c r="U248" s="39"/>
      <c r="V248" s="39"/>
    </row>
    <row r="249" spans="1:22" customFormat="1" x14ac:dyDescent="0.25">
      <c r="A249" s="54"/>
      <c r="C249" s="65"/>
      <c r="D249" s="66"/>
      <c r="E249" s="67"/>
      <c r="F249" s="68"/>
      <c r="G249" s="66"/>
      <c r="H249" s="66"/>
      <c r="I249" s="298" t="str">
        <f t="shared" ca="1" si="3"/>
        <v/>
      </c>
      <c r="J249" s="126"/>
      <c r="K249" s="250"/>
      <c r="L249" s="250"/>
      <c r="M249" s="250"/>
      <c r="N249" s="250"/>
      <c r="O249" s="250"/>
      <c r="P249" s="250"/>
      <c r="Q249" s="250"/>
      <c r="R249" s="250"/>
      <c r="S249" s="250"/>
      <c r="T249" s="39"/>
      <c r="U249" s="39"/>
      <c r="V249" s="39"/>
    </row>
    <row r="250" spans="1:22" customFormat="1" x14ac:dyDescent="0.25">
      <c r="A250" s="54"/>
      <c r="C250" s="65"/>
      <c r="D250" s="66"/>
      <c r="E250" s="67"/>
      <c r="F250" s="68"/>
      <c r="G250" s="66"/>
      <c r="H250" s="66"/>
      <c r="I250" s="298" t="str">
        <f t="shared" ca="1" si="3"/>
        <v/>
      </c>
      <c r="J250" s="126"/>
      <c r="K250" s="250"/>
      <c r="L250" s="250"/>
      <c r="M250" s="250"/>
      <c r="N250" s="250"/>
      <c r="O250" s="250"/>
      <c r="P250" s="250"/>
      <c r="Q250" s="250"/>
      <c r="R250" s="250"/>
      <c r="S250" s="250"/>
      <c r="T250" s="39"/>
      <c r="U250" s="39"/>
      <c r="V250" s="39"/>
    </row>
    <row r="251" spans="1:22" customFormat="1" x14ac:dyDescent="0.25">
      <c r="A251" s="54"/>
      <c r="C251" s="65"/>
      <c r="D251" s="66"/>
      <c r="E251" s="67"/>
      <c r="F251" s="68"/>
      <c r="G251" s="66"/>
      <c r="H251" s="66"/>
      <c r="I251" s="298" t="str">
        <f t="shared" ca="1" si="3"/>
        <v/>
      </c>
      <c r="J251" s="126"/>
      <c r="K251" s="250"/>
      <c r="L251" s="250"/>
      <c r="M251" s="250"/>
      <c r="N251" s="250"/>
      <c r="O251" s="250"/>
      <c r="P251" s="250"/>
      <c r="Q251" s="250"/>
      <c r="R251" s="250"/>
      <c r="S251" s="250"/>
      <c r="T251" s="39"/>
      <c r="U251" s="39"/>
      <c r="V251" s="39"/>
    </row>
    <row r="252" spans="1:22" customFormat="1" x14ac:dyDescent="0.25">
      <c r="A252" s="54"/>
      <c r="C252" s="65"/>
      <c r="D252" s="66"/>
      <c r="E252" s="67"/>
      <c r="F252" s="68"/>
      <c r="G252" s="66"/>
      <c r="H252" s="66"/>
      <c r="I252" s="298" t="str">
        <f t="shared" ca="1" si="3"/>
        <v/>
      </c>
      <c r="J252" s="126"/>
      <c r="K252" s="250"/>
      <c r="L252" s="250"/>
      <c r="M252" s="250"/>
      <c r="N252" s="250"/>
      <c r="O252" s="250"/>
      <c r="P252" s="250"/>
      <c r="Q252" s="250"/>
      <c r="R252" s="250"/>
      <c r="S252" s="250"/>
      <c r="T252" s="39"/>
      <c r="U252" s="39"/>
      <c r="V252" s="39"/>
    </row>
    <row r="253" spans="1:22" customFormat="1" x14ac:dyDescent="0.25">
      <c r="A253" s="54"/>
      <c r="C253" s="65"/>
      <c r="D253" s="66"/>
      <c r="E253" s="67"/>
      <c r="F253" s="68"/>
      <c r="G253" s="66"/>
      <c r="H253" s="66"/>
      <c r="I253" s="298" t="str">
        <f t="shared" ca="1" si="3"/>
        <v/>
      </c>
      <c r="J253" s="126"/>
      <c r="K253" s="250"/>
      <c r="L253" s="250"/>
      <c r="M253" s="250"/>
      <c r="N253" s="250"/>
      <c r="O253" s="250"/>
      <c r="P253" s="250"/>
      <c r="Q253" s="250"/>
      <c r="R253" s="250"/>
      <c r="S253" s="250"/>
      <c r="T253" s="39"/>
      <c r="U253" s="39"/>
      <c r="V253" s="39"/>
    </row>
    <row r="254" spans="1:22" customFormat="1" x14ac:dyDescent="0.25">
      <c r="A254" s="54"/>
      <c r="C254" s="65"/>
      <c r="D254" s="66"/>
      <c r="E254" s="67"/>
      <c r="F254" s="68"/>
      <c r="G254" s="66"/>
      <c r="H254" s="66"/>
      <c r="I254" s="298" t="str">
        <f t="shared" ca="1" si="3"/>
        <v/>
      </c>
      <c r="J254" s="126"/>
      <c r="K254" s="250"/>
      <c r="L254" s="250"/>
      <c r="M254" s="250"/>
      <c r="N254" s="250"/>
      <c r="O254" s="250"/>
      <c r="P254" s="250"/>
      <c r="Q254" s="250"/>
      <c r="R254" s="250"/>
      <c r="S254" s="250"/>
      <c r="T254" s="39"/>
      <c r="U254" s="39"/>
      <c r="V254" s="39"/>
    </row>
    <row r="255" spans="1:22" customFormat="1" x14ac:dyDescent="0.25">
      <c r="A255" s="54"/>
      <c r="C255" s="65"/>
      <c r="D255" s="66"/>
      <c r="E255" s="67"/>
      <c r="F255" s="68"/>
      <c r="G255" s="66"/>
      <c r="H255" s="66"/>
      <c r="I255" s="298" t="str">
        <f t="shared" ca="1" si="3"/>
        <v/>
      </c>
      <c r="J255" s="126"/>
      <c r="K255" s="250"/>
      <c r="L255" s="250"/>
      <c r="M255" s="250"/>
      <c r="N255" s="250"/>
      <c r="O255" s="250"/>
      <c r="P255" s="250"/>
      <c r="Q255" s="250"/>
      <c r="R255" s="250"/>
      <c r="S255" s="250"/>
      <c r="T255" s="39"/>
      <c r="U255" s="39"/>
      <c r="V255" s="39"/>
    </row>
    <row r="256" spans="1:22" customFormat="1" x14ac:dyDescent="0.25">
      <c r="A256" s="54"/>
      <c r="C256" s="65"/>
      <c r="D256" s="66"/>
      <c r="E256" s="67"/>
      <c r="F256" s="68"/>
      <c r="G256" s="66"/>
      <c r="H256" s="66"/>
      <c r="I256" s="298" t="str">
        <f t="shared" ca="1" si="3"/>
        <v/>
      </c>
      <c r="J256" s="126"/>
      <c r="K256" s="250"/>
      <c r="L256" s="250"/>
      <c r="M256" s="250"/>
      <c r="N256" s="250"/>
      <c r="O256" s="250"/>
      <c r="P256" s="250"/>
      <c r="Q256" s="250"/>
      <c r="R256" s="250"/>
      <c r="S256" s="250"/>
      <c r="T256" s="39"/>
      <c r="U256" s="39"/>
      <c r="V256" s="39"/>
    </row>
    <row r="257" spans="1:22" customFormat="1" x14ac:dyDescent="0.25">
      <c r="A257" s="54"/>
      <c r="C257" s="65"/>
      <c r="D257" s="66"/>
      <c r="E257" s="67"/>
      <c r="F257" s="68"/>
      <c r="G257" s="66"/>
      <c r="H257" s="66"/>
      <c r="I257" s="298" t="str">
        <f t="shared" ca="1" si="3"/>
        <v/>
      </c>
      <c r="J257" s="126"/>
      <c r="K257" s="250"/>
      <c r="L257" s="250"/>
      <c r="M257" s="250"/>
      <c r="N257" s="250"/>
      <c r="O257" s="250"/>
      <c r="P257" s="250"/>
      <c r="Q257" s="250"/>
      <c r="R257" s="250"/>
      <c r="S257" s="250"/>
      <c r="T257" s="39"/>
      <c r="U257" s="39"/>
      <c r="V257" s="39"/>
    </row>
    <row r="258" spans="1:22" customFormat="1" x14ac:dyDescent="0.25">
      <c r="A258" s="54"/>
      <c r="C258" s="65"/>
      <c r="D258" s="66"/>
      <c r="E258" s="67"/>
      <c r="F258" s="68"/>
      <c r="G258" s="66"/>
      <c r="H258" s="66"/>
      <c r="I258" s="298" t="str">
        <f t="shared" ca="1" si="3"/>
        <v/>
      </c>
      <c r="J258" s="126"/>
      <c r="K258" s="250"/>
      <c r="L258" s="250"/>
      <c r="M258" s="250"/>
      <c r="N258" s="250"/>
      <c r="O258" s="250"/>
      <c r="P258" s="250"/>
      <c r="Q258" s="250"/>
      <c r="R258" s="250"/>
      <c r="S258" s="250"/>
      <c r="T258" s="39"/>
      <c r="U258" s="39"/>
      <c r="V258" s="39"/>
    </row>
    <row r="259" spans="1:22" customFormat="1" x14ac:dyDescent="0.25">
      <c r="A259" s="54"/>
      <c r="C259" s="65"/>
      <c r="D259" s="66"/>
      <c r="E259" s="67"/>
      <c r="F259" s="68"/>
      <c r="G259" s="66"/>
      <c r="H259" s="66"/>
      <c r="I259" s="298" t="str">
        <f t="shared" ca="1" si="3"/>
        <v/>
      </c>
      <c r="J259" s="126"/>
      <c r="K259" s="250"/>
      <c r="L259" s="250"/>
      <c r="M259" s="250"/>
      <c r="N259" s="250"/>
      <c r="O259" s="250"/>
      <c r="P259" s="250"/>
      <c r="Q259" s="250"/>
      <c r="R259" s="250"/>
      <c r="S259" s="250"/>
      <c r="T259" s="39"/>
      <c r="U259" s="39"/>
      <c r="V259" s="39"/>
    </row>
    <row r="260" spans="1:22" customFormat="1" x14ac:dyDescent="0.25">
      <c r="A260" s="54"/>
      <c r="C260" s="65"/>
      <c r="D260" s="66"/>
      <c r="E260" s="67"/>
      <c r="F260" s="68"/>
      <c r="G260" s="66"/>
      <c r="H260" s="66"/>
      <c r="I260" s="298" t="str">
        <f t="shared" ca="1" si="3"/>
        <v/>
      </c>
      <c r="J260" s="126"/>
      <c r="K260" s="250"/>
      <c r="L260" s="250"/>
      <c r="M260" s="250"/>
      <c r="N260" s="250"/>
      <c r="O260" s="250"/>
      <c r="P260" s="250"/>
      <c r="Q260" s="250"/>
      <c r="R260" s="250"/>
      <c r="S260" s="250"/>
      <c r="T260" s="39"/>
      <c r="U260" s="39"/>
      <c r="V260" s="39"/>
    </row>
    <row r="261" spans="1:22" customFormat="1" x14ac:dyDescent="0.25">
      <c r="A261" s="54"/>
      <c r="C261" s="65"/>
      <c r="D261" s="66"/>
      <c r="E261" s="67"/>
      <c r="F261" s="68"/>
      <c r="G261" s="66"/>
      <c r="H261" s="66"/>
      <c r="I261" s="298" t="str">
        <f t="shared" ca="1" si="3"/>
        <v/>
      </c>
      <c r="J261" s="126"/>
      <c r="K261" s="250"/>
      <c r="L261" s="250"/>
      <c r="M261" s="250"/>
      <c r="N261" s="250"/>
      <c r="O261" s="250"/>
      <c r="P261" s="250"/>
      <c r="Q261" s="250"/>
      <c r="R261" s="250"/>
      <c r="S261" s="250"/>
      <c r="T261" s="39"/>
      <c r="U261" s="39"/>
      <c r="V261" s="39"/>
    </row>
    <row r="262" spans="1:22" customFormat="1" x14ac:dyDescent="0.25">
      <c r="A262" s="54"/>
      <c r="C262" s="65"/>
      <c r="D262" s="66"/>
      <c r="E262" s="67"/>
      <c r="F262" s="68"/>
      <c r="G262" s="66"/>
      <c r="H262" s="66"/>
      <c r="I262" s="298" t="str">
        <f t="shared" ca="1" si="3"/>
        <v/>
      </c>
      <c r="J262" s="126"/>
      <c r="K262" s="250"/>
      <c r="L262" s="250"/>
      <c r="M262" s="250"/>
      <c r="N262" s="250"/>
      <c r="O262" s="250"/>
      <c r="P262" s="250"/>
      <c r="Q262" s="250"/>
      <c r="R262" s="250"/>
      <c r="S262" s="250"/>
      <c r="T262" s="39"/>
      <c r="U262" s="39"/>
      <c r="V262" s="39"/>
    </row>
    <row r="263" spans="1:22" customFormat="1" x14ac:dyDescent="0.25">
      <c r="A263" s="54"/>
      <c r="C263" s="65"/>
      <c r="D263" s="66"/>
      <c r="E263" s="67"/>
      <c r="F263" s="68"/>
      <c r="G263" s="66"/>
      <c r="H263" s="66"/>
      <c r="I263" s="298" t="str">
        <f t="shared" ca="1" si="3"/>
        <v/>
      </c>
      <c r="J263" s="126"/>
      <c r="K263" s="250"/>
      <c r="L263" s="250"/>
      <c r="M263" s="250"/>
      <c r="N263" s="250"/>
      <c r="O263" s="250"/>
      <c r="P263" s="250"/>
      <c r="Q263" s="250"/>
      <c r="R263" s="250"/>
      <c r="S263" s="250"/>
      <c r="T263" s="39"/>
      <c r="U263" s="39"/>
      <c r="V263" s="39"/>
    </row>
    <row r="264" spans="1:22" customFormat="1" x14ac:dyDescent="0.25">
      <c r="A264" s="54"/>
      <c r="C264" s="65"/>
      <c r="D264" s="66"/>
      <c r="E264" s="67"/>
      <c r="F264" s="68"/>
      <c r="G264" s="66"/>
      <c r="H264" s="66"/>
      <c r="I264" s="298" t="str">
        <f t="shared" ca="1" si="3"/>
        <v/>
      </c>
      <c r="J264" s="126"/>
      <c r="K264" s="250"/>
      <c r="L264" s="250"/>
      <c r="M264" s="250"/>
      <c r="N264" s="250"/>
      <c r="O264" s="250"/>
      <c r="P264" s="250"/>
      <c r="Q264" s="250"/>
      <c r="R264" s="250"/>
      <c r="S264" s="250"/>
      <c r="T264" s="39"/>
      <c r="U264" s="39"/>
      <c r="V264" s="39"/>
    </row>
    <row r="265" spans="1:22" customFormat="1" x14ac:dyDescent="0.25">
      <c r="A265" s="54"/>
      <c r="C265" s="65"/>
      <c r="D265" s="66"/>
      <c r="E265" s="67"/>
      <c r="F265" s="68"/>
      <c r="G265" s="66"/>
      <c r="H265" s="66"/>
      <c r="I265" s="298" t="str">
        <f t="shared" ref="I265:I328" ca="1" si="4">IF(H265="","",(IF(H265="Efetivado","",IF(C265="","",IF(C265=TODAY(),"Vence Hoje",IF(C265&lt;TODAY(),"Atrasado",C265-TODAY()&amp;" Dias para Vencer"))))))</f>
        <v/>
      </c>
      <c r="J265" s="126"/>
      <c r="K265" s="250"/>
      <c r="L265" s="250"/>
      <c r="M265" s="250"/>
      <c r="N265" s="250"/>
      <c r="O265" s="250"/>
      <c r="P265" s="250"/>
      <c r="Q265" s="250"/>
      <c r="R265" s="250"/>
      <c r="S265" s="250"/>
      <c r="T265" s="39"/>
      <c r="U265" s="39"/>
      <c r="V265" s="39"/>
    </row>
    <row r="266" spans="1:22" customFormat="1" x14ac:dyDescent="0.25">
      <c r="A266" s="54"/>
      <c r="C266" s="65"/>
      <c r="D266" s="66"/>
      <c r="E266" s="67"/>
      <c r="F266" s="68"/>
      <c r="G266" s="66"/>
      <c r="H266" s="66"/>
      <c r="I266" s="298" t="str">
        <f t="shared" ca="1" si="4"/>
        <v/>
      </c>
      <c r="J266" s="126"/>
      <c r="K266" s="250"/>
      <c r="L266" s="250"/>
      <c r="M266" s="250"/>
      <c r="N266" s="250"/>
      <c r="O266" s="250"/>
      <c r="P266" s="250"/>
      <c r="Q266" s="250"/>
      <c r="R266" s="250"/>
      <c r="S266" s="250"/>
      <c r="T266" s="39"/>
      <c r="U266" s="39"/>
      <c r="V266" s="39"/>
    </row>
    <row r="267" spans="1:22" customFormat="1" x14ac:dyDescent="0.25">
      <c r="A267" s="54"/>
      <c r="C267" s="65"/>
      <c r="D267" s="66"/>
      <c r="E267" s="67"/>
      <c r="F267" s="68"/>
      <c r="G267" s="66"/>
      <c r="H267" s="66"/>
      <c r="I267" s="298" t="str">
        <f t="shared" ca="1" si="4"/>
        <v/>
      </c>
      <c r="J267" s="126"/>
      <c r="K267" s="250"/>
      <c r="L267" s="250"/>
      <c r="M267" s="250"/>
      <c r="N267" s="250"/>
      <c r="O267" s="250"/>
      <c r="P267" s="250"/>
      <c r="Q267" s="250"/>
      <c r="R267" s="250"/>
      <c r="S267" s="250"/>
      <c r="T267" s="39"/>
      <c r="U267" s="39"/>
      <c r="V267" s="39"/>
    </row>
    <row r="268" spans="1:22" customFormat="1" x14ac:dyDescent="0.25">
      <c r="A268" s="54"/>
      <c r="C268" s="65"/>
      <c r="D268" s="66"/>
      <c r="E268" s="67"/>
      <c r="F268" s="68"/>
      <c r="G268" s="66"/>
      <c r="H268" s="66"/>
      <c r="I268" s="298" t="str">
        <f t="shared" ca="1" si="4"/>
        <v/>
      </c>
      <c r="J268" s="126"/>
      <c r="K268" s="250"/>
      <c r="L268" s="250"/>
      <c r="M268" s="250"/>
      <c r="N268" s="250"/>
      <c r="O268" s="250"/>
      <c r="P268" s="250"/>
      <c r="Q268" s="250"/>
      <c r="R268" s="250"/>
      <c r="S268" s="250"/>
      <c r="T268" s="39"/>
      <c r="U268" s="39"/>
      <c r="V268" s="39"/>
    </row>
    <row r="269" spans="1:22" customFormat="1" x14ac:dyDescent="0.25">
      <c r="A269" s="54"/>
      <c r="C269" s="65"/>
      <c r="D269" s="66"/>
      <c r="E269" s="67"/>
      <c r="F269" s="68"/>
      <c r="G269" s="66"/>
      <c r="H269" s="66"/>
      <c r="I269" s="298" t="str">
        <f t="shared" ca="1" si="4"/>
        <v/>
      </c>
      <c r="J269" s="126"/>
      <c r="K269" s="250"/>
      <c r="L269" s="250"/>
      <c r="M269" s="250"/>
      <c r="N269" s="250"/>
      <c r="O269" s="250"/>
      <c r="P269" s="250"/>
      <c r="Q269" s="250"/>
      <c r="R269" s="250"/>
      <c r="S269" s="250"/>
      <c r="T269" s="39"/>
      <c r="U269" s="39"/>
      <c r="V269" s="39"/>
    </row>
    <row r="270" spans="1:22" customFormat="1" x14ac:dyDescent="0.25">
      <c r="A270" s="54"/>
      <c r="C270" s="65"/>
      <c r="D270" s="66"/>
      <c r="E270" s="67"/>
      <c r="F270" s="68"/>
      <c r="G270" s="66"/>
      <c r="H270" s="66"/>
      <c r="I270" s="298" t="str">
        <f t="shared" ca="1" si="4"/>
        <v/>
      </c>
      <c r="J270" s="126"/>
      <c r="K270" s="250"/>
      <c r="L270" s="250"/>
      <c r="M270" s="250"/>
      <c r="N270" s="250"/>
      <c r="O270" s="250"/>
      <c r="P270" s="250"/>
      <c r="Q270" s="250"/>
      <c r="R270" s="250"/>
      <c r="S270" s="250"/>
      <c r="T270" s="39"/>
      <c r="U270" s="39"/>
      <c r="V270" s="39"/>
    </row>
    <row r="271" spans="1:22" customFormat="1" x14ac:dyDescent="0.25">
      <c r="A271" s="54"/>
      <c r="C271" s="65"/>
      <c r="D271" s="66"/>
      <c r="E271" s="67"/>
      <c r="F271" s="68"/>
      <c r="G271" s="66"/>
      <c r="H271" s="66"/>
      <c r="I271" s="298" t="str">
        <f t="shared" ca="1" si="4"/>
        <v/>
      </c>
      <c r="J271" s="126"/>
      <c r="K271" s="250"/>
      <c r="L271" s="250"/>
      <c r="M271" s="250"/>
      <c r="N271" s="250"/>
      <c r="O271" s="250"/>
      <c r="P271" s="250"/>
      <c r="Q271" s="250"/>
      <c r="R271" s="250"/>
      <c r="S271" s="250"/>
      <c r="T271" s="39"/>
      <c r="U271" s="39"/>
      <c r="V271" s="39"/>
    </row>
    <row r="272" spans="1:22" customFormat="1" x14ac:dyDescent="0.25">
      <c r="A272" s="54"/>
      <c r="C272" s="65"/>
      <c r="D272" s="66"/>
      <c r="E272" s="67"/>
      <c r="F272" s="68"/>
      <c r="G272" s="66"/>
      <c r="H272" s="66"/>
      <c r="I272" s="298" t="str">
        <f t="shared" ca="1" si="4"/>
        <v/>
      </c>
      <c r="J272" s="126"/>
      <c r="K272" s="250"/>
      <c r="L272" s="250"/>
      <c r="M272" s="250"/>
      <c r="N272" s="250"/>
      <c r="O272" s="250"/>
      <c r="P272" s="250"/>
      <c r="Q272" s="250"/>
      <c r="R272" s="250"/>
      <c r="S272" s="250"/>
      <c r="T272" s="39"/>
      <c r="U272" s="39"/>
      <c r="V272" s="39"/>
    </row>
    <row r="273" spans="1:22" customFormat="1" x14ac:dyDescent="0.25">
      <c r="A273" s="54"/>
      <c r="C273" s="65"/>
      <c r="D273" s="66"/>
      <c r="E273" s="67"/>
      <c r="F273" s="68"/>
      <c r="G273" s="66"/>
      <c r="H273" s="66"/>
      <c r="I273" s="298" t="str">
        <f t="shared" ca="1" si="4"/>
        <v/>
      </c>
      <c r="J273" s="126"/>
      <c r="K273" s="250"/>
      <c r="L273" s="250"/>
      <c r="M273" s="250"/>
      <c r="N273" s="250"/>
      <c r="O273" s="250"/>
      <c r="P273" s="250"/>
      <c r="Q273" s="250"/>
      <c r="R273" s="250"/>
      <c r="S273" s="250"/>
      <c r="T273" s="39"/>
      <c r="U273" s="39"/>
      <c r="V273" s="39"/>
    </row>
    <row r="274" spans="1:22" customFormat="1" x14ac:dyDescent="0.25">
      <c r="A274" s="54"/>
      <c r="C274" s="65"/>
      <c r="D274" s="66"/>
      <c r="E274" s="67"/>
      <c r="F274" s="68"/>
      <c r="G274" s="66"/>
      <c r="H274" s="66"/>
      <c r="I274" s="298" t="str">
        <f t="shared" ca="1" si="4"/>
        <v/>
      </c>
      <c r="J274" s="126"/>
      <c r="K274" s="250"/>
      <c r="L274" s="250"/>
      <c r="M274" s="250"/>
      <c r="N274" s="250"/>
      <c r="O274" s="250"/>
      <c r="P274" s="250"/>
      <c r="Q274" s="250"/>
      <c r="R274" s="250"/>
      <c r="S274" s="250"/>
      <c r="T274" s="39"/>
      <c r="U274" s="39"/>
      <c r="V274" s="39"/>
    </row>
    <row r="275" spans="1:22" customFormat="1" x14ac:dyDescent="0.25">
      <c r="A275" s="54"/>
      <c r="C275" s="65"/>
      <c r="D275" s="66"/>
      <c r="E275" s="67"/>
      <c r="F275" s="68"/>
      <c r="G275" s="66"/>
      <c r="H275" s="66"/>
      <c r="I275" s="298" t="str">
        <f t="shared" ca="1" si="4"/>
        <v/>
      </c>
      <c r="J275" s="126"/>
      <c r="K275" s="250"/>
      <c r="L275" s="250"/>
      <c r="M275" s="250"/>
      <c r="N275" s="250"/>
      <c r="O275" s="250"/>
      <c r="P275" s="250"/>
      <c r="Q275" s="250"/>
      <c r="R275" s="250"/>
      <c r="S275" s="250"/>
      <c r="T275" s="39"/>
      <c r="U275" s="39"/>
      <c r="V275" s="39"/>
    </row>
    <row r="276" spans="1:22" customFormat="1" x14ac:dyDescent="0.25">
      <c r="A276" s="54"/>
      <c r="C276" s="65"/>
      <c r="D276" s="66"/>
      <c r="E276" s="67"/>
      <c r="F276" s="68"/>
      <c r="G276" s="66"/>
      <c r="H276" s="66"/>
      <c r="I276" s="298" t="str">
        <f t="shared" ca="1" si="4"/>
        <v/>
      </c>
      <c r="J276" s="126"/>
      <c r="K276" s="250"/>
      <c r="L276" s="250"/>
      <c r="M276" s="250"/>
      <c r="N276" s="250"/>
      <c r="O276" s="250"/>
      <c r="P276" s="250"/>
      <c r="Q276" s="250"/>
      <c r="R276" s="250"/>
      <c r="S276" s="250"/>
      <c r="T276" s="39"/>
      <c r="U276" s="39"/>
      <c r="V276" s="39"/>
    </row>
    <row r="277" spans="1:22" customFormat="1" x14ac:dyDescent="0.25">
      <c r="A277" s="54"/>
      <c r="C277" s="65"/>
      <c r="D277" s="66"/>
      <c r="E277" s="67"/>
      <c r="F277" s="68"/>
      <c r="G277" s="66"/>
      <c r="H277" s="66"/>
      <c r="I277" s="298" t="str">
        <f t="shared" ca="1" si="4"/>
        <v/>
      </c>
      <c r="J277" s="126"/>
      <c r="K277" s="250"/>
      <c r="L277" s="250"/>
      <c r="M277" s="250"/>
      <c r="N277" s="250"/>
      <c r="O277" s="250"/>
      <c r="P277" s="250"/>
      <c r="Q277" s="250"/>
      <c r="R277" s="250"/>
      <c r="S277" s="250"/>
      <c r="T277" s="39"/>
      <c r="U277" s="39"/>
      <c r="V277" s="39"/>
    </row>
    <row r="278" spans="1:22" customFormat="1" x14ac:dyDescent="0.25">
      <c r="A278" s="54"/>
      <c r="C278" s="65"/>
      <c r="D278" s="66"/>
      <c r="E278" s="67"/>
      <c r="F278" s="68"/>
      <c r="G278" s="66"/>
      <c r="H278" s="66"/>
      <c r="I278" s="298" t="str">
        <f t="shared" ca="1" si="4"/>
        <v/>
      </c>
      <c r="J278" s="126"/>
      <c r="K278" s="250"/>
      <c r="L278" s="250"/>
      <c r="M278" s="250"/>
      <c r="N278" s="250"/>
      <c r="O278" s="250"/>
      <c r="P278" s="250"/>
      <c r="Q278" s="250"/>
      <c r="R278" s="250"/>
      <c r="S278" s="250"/>
      <c r="T278" s="39"/>
      <c r="U278" s="39"/>
      <c r="V278" s="39"/>
    </row>
    <row r="279" spans="1:22" customFormat="1" x14ac:dyDescent="0.25">
      <c r="A279" s="54"/>
      <c r="C279" s="65"/>
      <c r="D279" s="66"/>
      <c r="E279" s="67"/>
      <c r="F279" s="68"/>
      <c r="G279" s="66"/>
      <c r="H279" s="66"/>
      <c r="I279" s="298" t="str">
        <f t="shared" ca="1" si="4"/>
        <v/>
      </c>
      <c r="J279" s="126"/>
      <c r="K279" s="250"/>
      <c r="L279" s="250"/>
      <c r="M279" s="250"/>
      <c r="N279" s="250"/>
      <c r="O279" s="250"/>
      <c r="P279" s="250"/>
      <c r="Q279" s="250"/>
      <c r="R279" s="250"/>
      <c r="S279" s="250"/>
      <c r="T279" s="39"/>
      <c r="U279" s="39"/>
      <c r="V279" s="39"/>
    </row>
    <row r="280" spans="1:22" customFormat="1" x14ac:dyDescent="0.25">
      <c r="A280" s="54"/>
      <c r="C280" s="65"/>
      <c r="D280" s="66"/>
      <c r="E280" s="67"/>
      <c r="F280" s="68"/>
      <c r="G280" s="66"/>
      <c r="H280" s="66"/>
      <c r="I280" s="298" t="str">
        <f t="shared" ca="1" si="4"/>
        <v/>
      </c>
      <c r="J280" s="126"/>
      <c r="K280" s="250"/>
      <c r="L280" s="250"/>
      <c r="M280" s="250"/>
      <c r="N280" s="250"/>
      <c r="O280" s="250"/>
      <c r="P280" s="250"/>
      <c r="Q280" s="250"/>
      <c r="R280" s="250"/>
      <c r="S280" s="250"/>
      <c r="T280" s="39"/>
      <c r="U280" s="39"/>
      <c r="V280" s="39"/>
    </row>
    <row r="281" spans="1:22" customFormat="1" x14ac:dyDescent="0.25">
      <c r="A281" s="54"/>
      <c r="C281" s="65"/>
      <c r="D281" s="66"/>
      <c r="E281" s="67"/>
      <c r="F281" s="68"/>
      <c r="G281" s="66"/>
      <c r="H281" s="66"/>
      <c r="I281" s="298" t="str">
        <f t="shared" ca="1" si="4"/>
        <v/>
      </c>
      <c r="J281" s="126"/>
      <c r="K281" s="250"/>
      <c r="L281" s="250"/>
      <c r="M281" s="250"/>
      <c r="N281" s="250"/>
      <c r="O281" s="250"/>
      <c r="P281" s="250"/>
      <c r="Q281" s="250"/>
      <c r="R281" s="250"/>
      <c r="S281" s="250"/>
      <c r="T281" s="39"/>
      <c r="U281" s="39"/>
      <c r="V281" s="39"/>
    </row>
    <row r="282" spans="1:22" customFormat="1" x14ac:dyDescent="0.25">
      <c r="A282" s="54"/>
      <c r="C282" s="65"/>
      <c r="D282" s="66"/>
      <c r="E282" s="67"/>
      <c r="F282" s="68"/>
      <c r="G282" s="66"/>
      <c r="H282" s="66"/>
      <c r="I282" s="298" t="str">
        <f t="shared" ca="1" si="4"/>
        <v/>
      </c>
      <c r="J282" s="126"/>
      <c r="K282" s="250"/>
      <c r="L282" s="250"/>
      <c r="M282" s="250"/>
      <c r="N282" s="250"/>
      <c r="O282" s="250"/>
      <c r="P282" s="250"/>
      <c r="Q282" s="250"/>
      <c r="R282" s="250"/>
      <c r="S282" s="250"/>
      <c r="T282" s="39"/>
      <c r="U282" s="39"/>
      <c r="V282" s="39"/>
    </row>
    <row r="283" spans="1:22" customFormat="1" x14ac:dyDescent="0.25">
      <c r="A283" s="54"/>
      <c r="C283" s="65"/>
      <c r="D283" s="66"/>
      <c r="E283" s="67"/>
      <c r="F283" s="68"/>
      <c r="G283" s="66"/>
      <c r="H283" s="66"/>
      <c r="I283" s="298" t="str">
        <f t="shared" ca="1" si="4"/>
        <v/>
      </c>
      <c r="J283" s="126"/>
      <c r="K283" s="250"/>
      <c r="L283" s="250"/>
      <c r="M283" s="250"/>
      <c r="N283" s="250"/>
      <c r="O283" s="250"/>
      <c r="P283" s="250"/>
      <c r="Q283" s="250"/>
      <c r="R283" s="250"/>
      <c r="S283" s="250"/>
      <c r="T283" s="39"/>
      <c r="U283" s="39"/>
      <c r="V283" s="39"/>
    </row>
    <row r="284" spans="1:22" customFormat="1" x14ac:dyDescent="0.25">
      <c r="A284" s="54"/>
      <c r="C284" s="65"/>
      <c r="D284" s="66"/>
      <c r="E284" s="67"/>
      <c r="F284" s="68"/>
      <c r="G284" s="66"/>
      <c r="H284" s="66"/>
      <c r="I284" s="298" t="str">
        <f t="shared" ca="1" si="4"/>
        <v/>
      </c>
      <c r="J284" s="126"/>
      <c r="K284" s="250"/>
      <c r="L284" s="250"/>
      <c r="M284" s="250"/>
      <c r="N284" s="250"/>
      <c r="O284" s="250"/>
      <c r="P284" s="250"/>
      <c r="Q284" s="250"/>
      <c r="R284" s="250"/>
      <c r="S284" s="250"/>
      <c r="T284" s="39"/>
      <c r="U284" s="39"/>
      <c r="V284" s="39"/>
    </row>
    <row r="285" spans="1:22" customFormat="1" x14ac:dyDescent="0.25">
      <c r="A285" s="54"/>
      <c r="C285" s="65"/>
      <c r="D285" s="66"/>
      <c r="E285" s="67"/>
      <c r="F285" s="68"/>
      <c r="G285" s="66"/>
      <c r="H285" s="66"/>
      <c r="I285" s="298" t="str">
        <f t="shared" ca="1" si="4"/>
        <v/>
      </c>
      <c r="J285" s="126"/>
      <c r="K285" s="250"/>
      <c r="L285" s="250"/>
      <c r="M285" s="250"/>
      <c r="N285" s="250"/>
      <c r="O285" s="250"/>
      <c r="P285" s="250"/>
      <c r="Q285" s="250"/>
      <c r="R285" s="250"/>
      <c r="S285" s="250"/>
      <c r="T285" s="39"/>
      <c r="U285" s="39"/>
      <c r="V285" s="39"/>
    </row>
    <row r="286" spans="1:22" customFormat="1" x14ac:dyDescent="0.25">
      <c r="A286" s="54"/>
      <c r="C286" s="65"/>
      <c r="D286" s="66"/>
      <c r="E286" s="67"/>
      <c r="F286" s="68"/>
      <c r="G286" s="66"/>
      <c r="H286" s="66"/>
      <c r="I286" s="298" t="str">
        <f t="shared" ca="1" si="4"/>
        <v/>
      </c>
      <c r="J286" s="126"/>
      <c r="K286" s="250"/>
      <c r="L286" s="250"/>
      <c r="M286" s="250"/>
      <c r="N286" s="250"/>
      <c r="O286" s="250"/>
      <c r="P286" s="250"/>
      <c r="Q286" s="250"/>
      <c r="R286" s="250"/>
      <c r="S286" s="250"/>
      <c r="T286" s="39"/>
      <c r="U286" s="39"/>
      <c r="V286" s="39"/>
    </row>
    <row r="287" spans="1:22" customFormat="1" x14ac:dyDescent="0.25">
      <c r="A287" s="54"/>
      <c r="C287" s="65"/>
      <c r="D287" s="66"/>
      <c r="E287" s="67"/>
      <c r="F287" s="68"/>
      <c r="G287" s="66"/>
      <c r="H287" s="66"/>
      <c r="I287" s="298" t="str">
        <f t="shared" ca="1" si="4"/>
        <v/>
      </c>
      <c r="J287" s="126"/>
      <c r="K287" s="250"/>
      <c r="L287" s="250"/>
      <c r="M287" s="250"/>
      <c r="N287" s="250"/>
      <c r="O287" s="250"/>
      <c r="P287" s="250"/>
      <c r="Q287" s="250"/>
      <c r="R287" s="250"/>
      <c r="S287" s="250"/>
      <c r="T287" s="39"/>
      <c r="U287" s="39"/>
      <c r="V287" s="39"/>
    </row>
    <row r="288" spans="1:22" customFormat="1" x14ac:dyDescent="0.25">
      <c r="A288" s="54"/>
      <c r="C288" s="65"/>
      <c r="D288" s="66"/>
      <c r="E288" s="67"/>
      <c r="F288" s="68"/>
      <c r="G288" s="66"/>
      <c r="H288" s="66"/>
      <c r="I288" s="298" t="str">
        <f t="shared" ca="1" si="4"/>
        <v/>
      </c>
      <c r="J288" s="126"/>
      <c r="K288" s="250"/>
      <c r="L288" s="250"/>
      <c r="M288" s="250"/>
      <c r="N288" s="250"/>
      <c r="O288" s="250"/>
      <c r="P288" s="250"/>
      <c r="Q288" s="250"/>
      <c r="R288" s="250"/>
      <c r="S288" s="250"/>
      <c r="T288" s="39"/>
      <c r="U288" s="39"/>
      <c r="V288" s="39"/>
    </row>
    <row r="289" spans="1:22" customFormat="1" x14ac:dyDescent="0.25">
      <c r="A289" s="54"/>
      <c r="C289" s="65"/>
      <c r="D289" s="66"/>
      <c r="E289" s="67"/>
      <c r="F289" s="68"/>
      <c r="G289" s="66"/>
      <c r="H289" s="66"/>
      <c r="I289" s="298" t="str">
        <f t="shared" ca="1" si="4"/>
        <v/>
      </c>
      <c r="J289" s="126"/>
      <c r="K289" s="250"/>
      <c r="L289" s="250"/>
      <c r="M289" s="250"/>
      <c r="N289" s="250"/>
      <c r="O289" s="250"/>
      <c r="P289" s="250"/>
      <c r="Q289" s="250"/>
      <c r="R289" s="250"/>
      <c r="S289" s="250"/>
      <c r="T289" s="39"/>
      <c r="U289" s="39"/>
      <c r="V289" s="39"/>
    </row>
    <row r="290" spans="1:22" customFormat="1" x14ac:dyDescent="0.25">
      <c r="A290" s="54"/>
      <c r="C290" s="65"/>
      <c r="D290" s="66"/>
      <c r="E290" s="67"/>
      <c r="F290" s="68"/>
      <c r="G290" s="66"/>
      <c r="H290" s="66"/>
      <c r="I290" s="298" t="str">
        <f t="shared" ca="1" si="4"/>
        <v/>
      </c>
      <c r="J290" s="126"/>
      <c r="K290" s="250"/>
      <c r="L290" s="250"/>
      <c r="M290" s="250"/>
      <c r="N290" s="250"/>
      <c r="O290" s="250"/>
      <c r="P290" s="250"/>
      <c r="Q290" s="250"/>
      <c r="R290" s="250"/>
      <c r="S290" s="250"/>
      <c r="T290" s="39"/>
      <c r="U290" s="39"/>
      <c r="V290" s="39"/>
    </row>
    <row r="291" spans="1:22" customFormat="1" x14ac:dyDescent="0.25">
      <c r="A291" s="54"/>
      <c r="C291" s="65"/>
      <c r="D291" s="66"/>
      <c r="E291" s="67"/>
      <c r="F291" s="68"/>
      <c r="G291" s="66"/>
      <c r="H291" s="66"/>
      <c r="I291" s="298" t="str">
        <f t="shared" ca="1" si="4"/>
        <v/>
      </c>
      <c r="J291" s="126"/>
      <c r="K291" s="250"/>
      <c r="L291" s="250"/>
      <c r="M291" s="250"/>
      <c r="N291" s="250"/>
      <c r="O291" s="250"/>
      <c r="P291" s="250"/>
      <c r="Q291" s="250"/>
      <c r="R291" s="250"/>
      <c r="S291" s="250"/>
      <c r="T291" s="39"/>
      <c r="U291" s="39"/>
      <c r="V291" s="39"/>
    </row>
    <row r="292" spans="1:22" customFormat="1" x14ac:dyDescent="0.25">
      <c r="A292" s="54"/>
      <c r="C292" s="65"/>
      <c r="D292" s="66"/>
      <c r="E292" s="67"/>
      <c r="F292" s="68"/>
      <c r="G292" s="66"/>
      <c r="H292" s="66"/>
      <c r="I292" s="298" t="str">
        <f t="shared" ca="1" si="4"/>
        <v/>
      </c>
      <c r="J292" s="126"/>
      <c r="K292" s="250"/>
      <c r="L292" s="250"/>
      <c r="M292" s="250"/>
      <c r="N292" s="250"/>
      <c r="O292" s="250"/>
      <c r="P292" s="250"/>
      <c r="Q292" s="250"/>
      <c r="R292" s="250"/>
      <c r="S292" s="250"/>
      <c r="T292" s="39"/>
      <c r="U292" s="39"/>
      <c r="V292" s="39"/>
    </row>
    <row r="293" spans="1:22" customFormat="1" x14ac:dyDescent="0.25">
      <c r="A293" s="54"/>
      <c r="C293" s="65"/>
      <c r="D293" s="66"/>
      <c r="E293" s="67"/>
      <c r="F293" s="68"/>
      <c r="G293" s="66"/>
      <c r="H293" s="66"/>
      <c r="I293" s="298" t="str">
        <f t="shared" ca="1" si="4"/>
        <v/>
      </c>
      <c r="J293" s="126"/>
      <c r="K293" s="250"/>
      <c r="L293" s="250"/>
      <c r="M293" s="250"/>
      <c r="N293" s="250"/>
      <c r="O293" s="250"/>
      <c r="P293" s="250"/>
      <c r="Q293" s="250"/>
      <c r="R293" s="250"/>
      <c r="S293" s="250"/>
      <c r="T293" s="39"/>
      <c r="U293" s="39"/>
      <c r="V293" s="39"/>
    </row>
    <row r="294" spans="1:22" customFormat="1" x14ac:dyDescent="0.25">
      <c r="A294" s="54"/>
      <c r="C294" s="65"/>
      <c r="D294" s="66"/>
      <c r="E294" s="67"/>
      <c r="F294" s="68"/>
      <c r="G294" s="66"/>
      <c r="H294" s="66"/>
      <c r="I294" s="298" t="str">
        <f t="shared" ca="1" si="4"/>
        <v/>
      </c>
      <c r="J294" s="126"/>
      <c r="K294" s="250"/>
      <c r="L294" s="250"/>
      <c r="M294" s="250"/>
      <c r="N294" s="250"/>
      <c r="O294" s="250"/>
      <c r="P294" s="250"/>
      <c r="Q294" s="250"/>
      <c r="R294" s="250"/>
      <c r="S294" s="250"/>
      <c r="T294" s="39"/>
      <c r="U294" s="39"/>
      <c r="V294" s="39"/>
    </row>
    <row r="295" spans="1:22" customFormat="1" x14ac:dyDescent="0.25">
      <c r="A295" s="54"/>
      <c r="C295" s="65"/>
      <c r="D295" s="66"/>
      <c r="E295" s="67"/>
      <c r="F295" s="68"/>
      <c r="G295" s="66"/>
      <c r="H295" s="66"/>
      <c r="I295" s="298" t="str">
        <f t="shared" ca="1" si="4"/>
        <v/>
      </c>
      <c r="J295" s="126"/>
      <c r="K295" s="250"/>
      <c r="L295" s="250"/>
      <c r="M295" s="250"/>
      <c r="N295" s="250"/>
      <c r="O295" s="250"/>
      <c r="P295" s="250"/>
      <c r="Q295" s="250"/>
      <c r="R295" s="250"/>
      <c r="S295" s="250"/>
      <c r="T295" s="39"/>
      <c r="U295" s="39"/>
      <c r="V295" s="39"/>
    </row>
    <row r="296" spans="1:22" customFormat="1" x14ac:dyDescent="0.25">
      <c r="A296" s="54"/>
      <c r="C296" s="65"/>
      <c r="D296" s="66"/>
      <c r="E296" s="67"/>
      <c r="F296" s="68"/>
      <c r="G296" s="66"/>
      <c r="H296" s="66"/>
      <c r="I296" s="298" t="str">
        <f t="shared" ca="1" si="4"/>
        <v/>
      </c>
      <c r="J296" s="126"/>
      <c r="K296" s="250"/>
      <c r="L296" s="250"/>
      <c r="M296" s="250"/>
      <c r="N296" s="250"/>
      <c r="O296" s="250"/>
      <c r="P296" s="250"/>
      <c r="Q296" s="250"/>
      <c r="R296" s="250"/>
      <c r="S296" s="250"/>
      <c r="T296" s="39"/>
      <c r="U296" s="39"/>
      <c r="V296" s="39"/>
    </row>
    <row r="297" spans="1:22" customFormat="1" x14ac:dyDescent="0.25">
      <c r="A297" s="54"/>
      <c r="C297" s="65"/>
      <c r="D297" s="66"/>
      <c r="E297" s="67"/>
      <c r="F297" s="68"/>
      <c r="G297" s="66"/>
      <c r="H297" s="66"/>
      <c r="I297" s="298" t="str">
        <f t="shared" ca="1" si="4"/>
        <v/>
      </c>
      <c r="J297" s="126"/>
      <c r="K297" s="250"/>
      <c r="L297" s="250"/>
      <c r="M297" s="250"/>
      <c r="N297" s="250"/>
      <c r="O297" s="250"/>
      <c r="P297" s="250"/>
      <c r="Q297" s="250"/>
      <c r="R297" s="250"/>
      <c r="S297" s="250"/>
      <c r="T297" s="39"/>
      <c r="U297" s="39"/>
      <c r="V297" s="39"/>
    </row>
    <row r="298" spans="1:22" customFormat="1" x14ac:dyDescent="0.25">
      <c r="A298" s="54"/>
      <c r="C298" s="65"/>
      <c r="D298" s="66"/>
      <c r="E298" s="67"/>
      <c r="F298" s="68"/>
      <c r="G298" s="66"/>
      <c r="H298" s="66"/>
      <c r="I298" s="298" t="str">
        <f t="shared" ca="1" si="4"/>
        <v/>
      </c>
      <c r="J298" s="126"/>
      <c r="K298" s="250"/>
      <c r="L298" s="250"/>
      <c r="M298" s="250"/>
      <c r="N298" s="250"/>
      <c r="O298" s="250"/>
      <c r="P298" s="250"/>
      <c r="Q298" s="250"/>
      <c r="R298" s="250"/>
      <c r="S298" s="250"/>
      <c r="T298" s="39"/>
      <c r="U298" s="39"/>
      <c r="V298" s="39"/>
    </row>
    <row r="299" spans="1:22" customFormat="1" x14ac:dyDescent="0.25">
      <c r="A299" s="54"/>
      <c r="C299" s="65"/>
      <c r="D299" s="66"/>
      <c r="E299" s="67"/>
      <c r="F299" s="68"/>
      <c r="G299" s="66"/>
      <c r="H299" s="66"/>
      <c r="I299" s="298" t="str">
        <f t="shared" ca="1" si="4"/>
        <v/>
      </c>
      <c r="J299" s="126"/>
      <c r="K299" s="250"/>
      <c r="L299" s="250"/>
      <c r="M299" s="250"/>
      <c r="N299" s="250"/>
      <c r="O299" s="250"/>
      <c r="P299" s="250"/>
      <c r="Q299" s="250"/>
      <c r="R299" s="250"/>
      <c r="S299" s="250"/>
      <c r="T299" s="39"/>
      <c r="U299" s="39"/>
      <c r="V299" s="39"/>
    </row>
    <row r="300" spans="1:22" customFormat="1" x14ac:dyDescent="0.25">
      <c r="A300" s="54"/>
      <c r="C300" s="65"/>
      <c r="D300" s="66"/>
      <c r="E300" s="67"/>
      <c r="F300" s="68"/>
      <c r="G300" s="66"/>
      <c r="H300" s="66"/>
      <c r="I300" s="298" t="str">
        <f t="shared" ca="1" si="4"/>
        <v/>
      </c>
      <c r="J300" s="126"/>
      <c r="K300" s="250"/>
      <c r="L300" s="250"/>
      <c r="M300" s="250"/>
      <c r="N300" s="250"/>
      <c r="O300" s="250"/>
      <c r="P300" s="250"/>
      <c r="Q300" s="250"/>
      <c r="R300" s="250"/>
      <c r="S300" s="250"/>
      <c r="T300" s="39"/>
      <c r="U300" s="39"/>
      <c r="V300" s="39"/>
    </row>
    <row r="301" spans="1:22" customFormat="1" x14ac:dyDescent="0.25">
      <c r="A301" s="54"/>
      <c r="C301" s="65"/>
      <c r="D301" s="66"/>
      <c r="E301" s="67"/>
      <c r="F301" s="68"/>
      <c r="G301" s="66"/>
      <c r="H301" s="66"/>
      <c r="I301" s="298" t="str">
        <f t="shared" ca="1" si="4"/>
        <v/>
      </c>
      <c r="J301" s="126"/>
      <c r="K301" s="250"/>
      <c r="L301" s="250"/>
      <c r="M301" s="250"/>
      <c r="N301" s="250"/>
      <c r="O301" s="250"/>
      <c r="P301" s="250"/>
      <c r="Q301" s="250"/>
      <c r="R301" s="250"/>
      <c r="S301" s="250"/>
      <c r="T301" s="39"/>
      <c r="U301" s="39"/>
      <c r="V301" s="39"/>
    </row>
    <row r="302" spans="1:22" customFormat="1" x14ac:dyDescent="0.25">
      <c r="A302" s="54"/>
      <c r="C302" s="65"/>
      <c r="D302" s="66"/>
      <c r="E302" s="67"/>
      <c r="F302" s="68"/>
      <c r="G302" s="66"/>
      <c r="H302" s="66"/>
      <c r="I302" s="298" t="str">
        <f t="shared" ca="1" si="4"/>
        <v/>
      </c>
      <c r="J302" s="126"/>
      <c r="K302" s="250"/>
      <c r="L302" s="250"/>
      <c r="M302" s="250"/>
      <c r="N302" s="250"/>
      <c r="O302" s="250"/>
      <c r="P302" s="250"/>
      <c r="Q302" s="250"/>
      <c r="R302" s="250"/>
      <c r="S302" s="250"/>
      <c r="T302" s="39"/>
      <c r="U302" s="39"/>
      <c r="V302" s="39"/>
    </row>
    <row r="303" spans="1:22" customFormat="1" x14ac:dyDescent="0.25">
      <c r="A303" s="54"/>
      <c r="C303" s="65"/>
      <c r="D303" s="66"/>
      <c r="E303" s="67"/>
      <c r="F303" s="68"/>
      <c r="G303" s="66"/>
      <c r="H303" s="66"/>
      <c r="I303" s="298" t="str">
        <f t="shared" ca="1" si="4"/>
        <v/>
      </c>
      <c r="J303" s="126"/>
      <c r="K303" s="250"/>
      <c r="L303" s="250"/>
      <c r="M303" s="250"/>
      <c r="N303" s="250"/>
      <c r="O303" s="250"/>
      <c r="P303" s="250"/>
      <c r="Q303" s="250"/>
      <c r="R303" s="250"/>
      <c r="S303" s="250"/>
      <c r="T303" s="39"/>
      <c r="U303" s="39"/>
      <c r="V303" s="39"/>
    </row>
    <row r="304" spans="1:22" customFormat="1" x14ac:dyDescent="0.25">
      <c r="A304" s="54"/>
      <c r="C304" s="65"/>
      <c r="D304" s="66"/>
      <c r="E304" s="67"/>
      <c r="F304" s="68"/>
      <c r="G304" s="66"/>
      <c r="H304" s="66"/>
      <c r="I304" s="298" t="str">
        <f t="shared" ca="1" si="4"/>
        <v/>
      </c>
      <c r="J304" s="126"/>
      <c r="K304" s="250"/>
      <c r="L304" s="250"/>
      <c r="M304" s="250"/>
      <c r="N304" s="250"/>
      <c r="O304" s="250"/>
      <c r="P304" s="250"/>
      <c r="Q304" s="250"/>
      <c r="R304" s="250"/>
      <c r="S304" s="250"/>
      <c r="T304" s="39"/>
      <c r="U304" s="39"/>
      <c r="V304" s="39"/>
    </row>
    <row r="305" spans="1:22" customFormat="1" x14ac:dyDescent="0.25">
      <c r="A305" s="54"/>
      <c r="C305" s="65"/>
      <c r="D305" s="66"/>
      <c r="E305" s="67"/>
      <c r="F305" s="68"/>
      <c r="G305" s="66"/>
      <c r="H305" s="66"/>
      <c r="I305" s="298" t="str">
        <f t="shared" ca="1" si="4"/>
        <v/>
      </c>
      <c r="J305" s="126"/>
      <c r="K305" s="250"/>
      <c r="L305" s="250"/>
      <c r="M305" s="250"/>
      <c r="N305" s="250"/>
      <c r="O305" s="250"/>
      <c r="P305" s="250"/>
      <c r="Q305" s="250"/>
      <c r="R305" s="250"/>
      <c r="S305" s="250"/>
      <c r="T305" s="39"/>
      <c r="U305" s="39"/>
      <c r="V305" s="39"/>
    </row>
    <row r="306" spans="1:22" customFormat="1" x14ac:dyDescent="0.25">
      <c r="A306" s="54"/>
      <c r="C306" s="65"/>
      <c r="D306" s="66"/>
      <c r="E306" s="67"/>
      <c r="F306" s="68"/>
      <c r="G306" s="66"/>
      <c r="H306" s="66"/>
      <c r="I306" s="298" t="str">
        <f t="shared" ca="1" si="4"/>
        <v/>
      </c>
      <c r="J306" s="126"/>
      <c r="K306" s="250"/>
      <c r="L306" s="250"/>
      <c r="M306" s="250"/>
      <c r="N306" s="250"/>
      <c r="O306" s="250"/>
      <c r="P306" s="250"/>
      <c r="Q306" s="250"/>
      <c r="R306" s="250"/>
      <c r="S306" s="250"/>
      <c r="T306" s="39"/>
      <c r="U306" s="39"/>
      <c r="V306" s="39"/>
    </row>
    <row r="307" spans="1:22" customFormat="1" x14ac:dyDescent="0.25">
      <c r="A307" s="54"/>
      <c r="C307" s="65"/>
      <c r="D307" s="66"/>
      <c r="E307" s="67"/>
      <c r="F307" s="68"/>
      <c r="G307" s="66"/>
      <c r="H307" s="66"/>
      <c r="I307" s="298" t="str">
        <f t="shared" ca="1" si="4"/>
        <v/>
      </c>
      <c r="J307" s="126"/>
      <c r="K307" s="250"/>
      <c r="L307" s="250"/>
      <c r="M307" s="250"/>
      <c r="N307" s="250"/>
      <c r="O307" s="250"/>
      <c r="P307" s="250"/>
      <c r="Q307" s="250"/>
      <c r="R307" s="250"/>
      <c r="S307" s="250"/>
      <c r="T307" s="39"/>
      <c r="U307" s="39"/>
      <c r="V307" s="39"/>
    </row>
    <row r="308" spans="1:22" customFormat="1" x14ac:dyDescent="0.25">
      <c r="A308" s="54"/>
      <c r="C308" s="65"/>
      <c r="D308" s="66"/>
      <c r="E308" s="67"/>
      <c r="F308" s="68"/>
      <c r="G308" s="66"/>
      <c r="H308" s="66"/>
      <c r="I308" s="298" t="str">
        <f t="shared" ca="1" si="4"/>
        <v/>
      </c>
      <c r="J308" s="126"/>
      <c r="K308" s="250"/>
      <c r="L308" s="250"/>
      <c r="M308" s="250"/>
      <c r="N308" s="250"/>
      <c r="O308" s="250"/>
      <c r="P308" s="250"/>
      <c r="Q308" s="250"/>
      <c r="R308" s="250"/>
      <c r="S308" s="250"/>
      <c r="T308" s="39"/>
      <c r="U308" s="39"/>
      <c r="V308" s="39"/>
    </row>
    <row r="309" spans="1:22" customFormat="1" x14ac:dyDescent="0.25">
      <c r="A309" s="54"/>
      <c r="C309" s="65"/>
      <c r="D309" s="66"/>
      <c r="E309" s="67"/>
      <c r="F309" s="68"/>
      <c r="G309" s="66"/>
      <c r="H309" s="66"/>
      <c r="I309" s="298" t="str">
        <f t="shared" ca="1" si="4"/>
        <v/>
      </c>
      <c r="J309" s="126"/>
      <c r="K309" s="250"/>
      <c r="L309" s="250"/>
      <c r="M309" s="250"/>
      <c r="N309" s="250"/>
      <c r="O309" s="250"/>
      <c r="P309" s="250"/>
      <c r="Q309" s="250"/>
      <c r="R309" s="250"/>
      <c r="S309" s="250"/>
      <c r="T309" s="39"/>
      <c r="U309" s="39"/>
      <c r="V309" s="39"/>
    </row>
    <row r="310" spans="1:22" customFormat="1" x14ac:dyDescent="0.25">
      <c r="A310" s="54"/>
      <c r="C310" s="65"/>
      <c r="D310" s="66"/>
      <c r="E310" s="67"/>
      <c r="F310" s="68"/>
      <c r="G310" s="66"/>
      <c r="H310" s="66"/>
      <c r="I310" s="298" t="str">
        <f t="shared" ca="1" si="4"/>
        <v/>
      </c>
      <c r="J310" s="126"/>
      <c r="K310" s="250"/>
      <c r="L310" s="250"/>
      <c r="M310" s="250"/>
      <c r="N310" s="250"/>
      <c r="O310" s="250"/>
      <c r="P310" s="250"/>
      <c r="Q310" s="250"/>
      <c r="R310" s="250"/>
      <c r="S310" s="250"/>
      <c r="T310" s="39"/>
      <c r="U310" s="39"/>
      <c r="V310" s="39"/>
    </row>
    <row r="311" spans="1:22" customFormat="1" x14ac:dyDescent="0.25">
      <c r="A311" s="54"/>
      <c r="C311" s="65"/>
      <c r="D311" s="66"/>
      <c r="E311" s="67"/>
      <c r="F311" s="68"/>
      <c r="G311" s="66"/>
      <c r="H311" s="66"/>
      <c r="I311" s="298" t="str">
        <f t="shared" ca="1" si="4"/>
        <v/>
      </c>
      <c r="J311" s="126"/>
      <c r="K311" s="250"/>
      <c r="L311" s="250"/>
      <c r="M311" s="250"/>
      <c r="N311" s="250"/>
      <c r="O311" s="250"/>
      <c r="P311" s="250"/>
      <c r="Q311" s="250"/>
      <c r="R311" s="250"/>
      <c r="S311" s="250"/>
      <c r="T311" s="39"/>
      <c r="U311" s="39"/>
      <c r="V311" s="39"/>
    </row>
    <row r="312" spans="1:22" customFormat="1" x14ac:dyDescent="0.25">
      <c r="A312" s="54"/>
      <c r="C312" s="65"/>
      <c r="D312" s="66"/>
      <c r="E312" s="67"/>
      <c r="F312" s="68"/>
      <c r="G312" s="66"/>
      <c r="H312" s="66"/>
      <c r="I312" s="298" t="str">
        <f t="shared" ca="1" si="4"/>
        <v/>
      </c>
      <c r="J312" s="126"/>
      <c r="K312" s="250"/>
      <c r="L312" s="250"/>
      <c r="M312" s="250"/>
      <c r="N312" s="250"/>
      <c r="O312" s="250"/>
      <c r="P312" s="250"/>
      <c r="Q312" s="250"/>
      <c r="R312" s="250"/>
      <c r="S312" s="250"/>
      <c r="T312" s="39"/>
      <c r="U312" s="39"/>
      <c r="V312" s="39"/>
    </row>
    <row r="313" spans="1:22" customFormat="1" x14ac:dyDescent="0.25">
      <c r="A313" s="54"/>
      <c r="C313" s="65"/>
      <c r="D313" s="66"/>
      <c r="E313" s="67"/>
      <c r="F313" s="68"/>
      <c r="G313" s="66"/>
      <c r="H313" s="66"/>
      <c r="I313" s="298" t="str">
        <f t="shared" ca="1" si="4"/>
        <v/>
      </c>
      <c r="J313" s="126"/>
      <c r="K313" s="250"/>
      <c r="L313" s="250"/>
      <c r="M313" s="250"/>
      <c r="N313" s="250"/>
      <c r="O313" s="250"/>
      <c r="P313" s="250"/>
      <c r="Q313" s="250"/>
      <c r="R313" s="250"/>
      <c r="S313" s="250"/>
      <c r="T313" s="39"/>
      <c r="U313" s="39"/>
      <c r="V313" s="39"/>
    </row>
    <row r="314" spans="1:22" customFormat="1" x14ac:dyDescent="0.25">
      <c r="A314" s="54"/>
      <c r="C314" s="65"/>
      <c r="D314" s="66"/>
      <c r="E314" s="67"/>
      <c r="F314" s="68"/>
      <c r="G314" s="66"/>
      <c r="H314" s="66"/>
      <c r="I314" s="298" t="str">
        <f t="shared" ca="1" si="4"/>
        <v/>
      </c>
      <c r="J314" s="126"/>
      <c r="K314" s="250"/>
      <c r="L314" s="250"/>
      <c r="M314" s="250"/>
      <c r="N314" s="250"/>
      <c r="O314" s="250"/>
      <c r="P314" s="250"/>
      <c r="Q314" s="250"/>
      <c r="R314" s="250"/>
      <c r="S314" s="250"/>
      <c r="T314" s="39"/>
      <c r="U314" s="39"/>
      <c r="V314" s="39"/>
    </row>
    <row r="315" spans="1:22" customFormat="1" x14ac:dyDescent="0.25">
      <c r="A315" s="54"/>
      <c r="C315" s="65"/>
      <c r="D315" s="66"/>
      <c r="E315" s="67"/>
      <c r="F315" s="68"/>
      <c r="G315" s="66"/>
      <c r="H315" s="66"/>
      <c r="I315" s="298" t="str">
        <f t="shared" ca="1" si="4"/>
        <v/>
      </c>
      <c r="J315" s="126"/>
      <c r="K315" s="250"/>
      <c r="L315" s="250"/>
      <c r="M315" s="250"/>
      <c r="N315" s="250"/>
      <c r="O315" s="250"/>
      <c r="P315" s="250"/>
      <c r="Q315" s="250"/>
      <c r="R315" s="250"/>
      <c r="S315" s="250"/>
      <c r="T315" s="39"/>
      <c r="U315" s="39"/>
      <c r="V315" s="39"/>
    </row>
    <row r="316" spans="1:22" customFormat="1" x14ac:dyDescent="0.25">
      <c r="A316" s="54"/>
      <c r="C316" s="65"/>
      <c r="D316" s="66"/>
      <c r="E316" s="67"/>
      <c r="F316" s="68"/>
      <c r="G316" s="66"/>
      <c r="H316" s="66"/>
      <c r="I316" s="298" t="str">
        <f t="shared" ca="1" si="4"/>
        <v/>
      </c>
      <c r="J316" s="126"/>
      <c r="K316" s="250"/>
      <c r="L316" s="250"/>
      <c r="M316" s="250"/>
      <c r="N316" s="250"/>
      <c r="O316" s="250"/>
      <c r="P316" s="250"/>
      <c r="Q316" s="250"/>
      <c r="R316" s="250"/>
      <c r="S316" s="250"/>
      <c r="T316" s="39"/>
      <c r="U316" s="39"/>
      <c r="V316" s="39"/>
    </row>
    <row r="317" spans="1:22" customFormat="1" x14ac:dyDescent="0.25">
      <c r="A317" s="54"/>
      <c r="C317" s="65"/>
      <c r="D317" s="66"/>
      <c r="E317" s="67"/>
      <c r="F317" s="68"/>
      <c r="G317" s="66"/>
      <c r="H317" s="66"/>
      <c r="I317" s="298" t="str">
        <f t="shared" ca="1" si="4"/>
        <v/>
      </c>
      <c r="J317" s="126"/>
      <c r="K317" s="250"/>
      <c r="L317" s="250"/>
      <c r="M317" s="250"/>
      <c r="N317" s="250"/>
      <c r="O317" s="250"/>
      <c r="P317" s="250"/>
      <c r="Q317" s="250"/>
      <c r="R317" s="250"/>
      <c r="S317" s="250"/>
      <c r="T317" s="39"/>
      <c r="U317" s="39"/>
      <c r="V317" s="39"/>
    </row>
    <row r="318" spans="1:22" customFormat="1" x14ac:dyDescent="0.25">
      <c r="A318" s="54"/>
      <c r="C318" s="65"/>
      <c r="D318" s="66"/>
      <c r="E318" s="67"/>
      <c r="F318" s="68"/>
      <c r="G318" s="66"/>
      <c r="H318" s="66"/>
      <c r="I318" s="298" t="str">
        <f t="shared" ca="1" si="4"/>
        <v/>
      </c>
      <c r="J318" s="126"/>
      <c r="K318" s="250"/>
      <c r="L318" s="250"/>
      <c r="M318" s="250"/>
      <c r="N318" s="250"/>
      <c r="O318" s="250"/>
      <c r="P318" s="250"/>
      <c r="Q318" s="250"/>
      <c r="R318" s="250"/>
      <c r="S318" s="250"/>
      <c r="T318" s="39"/>
      <c r="U318" s="39"/>
      <c r="V318" s="39"/>
    </row>
    <row r="319" spans="1:22" customFormat="1" x14ac:dyDescent="0.25">
      <c r="A319" s="54"/>
      <c r="C319" s="65"/>
      <c r="D319" s="66"/>
      <c r="E319" s="67"/>
      <c r="F319" s="68"/>
      <c r="G319" s="66"/>
      <c r="H319" s="66"/>
      <c r="I319" s="298" t="str">
        <f t="shared" ca="1" si="4"/>
        <v/>
      </c>
      <c r="J319" s="126"/>
      <c r="K319" s="250"/>
      <c r="L319" s="250"/>
      <c r="M319" s="250"/>
      <c r="N319" s="250"/>
      <c r="O319" s="250"/>
      <c r="P319" s="250"/>
      <c r="Q319" s="250"/>
      <c r="R319" s="250"/>
      <c r="S319" s="250"/>
      <c r="T319" s="39"/>
      <c r="U319" s="39"/>
      <c r="V319" s="39"/>
    </row>
    <row r="320" spans="1:22" customFormat="1" x14ac:dyDescent="0.25">
      <c r="A320" s="54"/>
      <c r="C320" s="65"/>
      <c r="D320" s="66"/>
      <c r="E320" s="67"/>
      <c r="F320" s="68"/>
      <c r="G320" s="66"/>
      <c r="H320" s="66"/>
      <c r="I320" s="298" t="str">
        <f t="shared" ca="1" si="4"/>
        <v/>
      </c>
      <c r="J320" s="126"/>
      <c r="K320" s="250"/>
      <c r="L320" s="250"/>
      <c r="M320" s="250"/>
      <c r="N320" s="250"/>
      <c r="O320" s="250"/>
      <c r="P320" s="250"/>
      <c r="Q320" s="250"/>
      <c r="R320" s="250"/>
      <c r="S320" s="250"/>
      <c r="T320" s="39"/>
      <c r="U320" s="39"/>
      <c r="V320" s="39"/>
    </row>
    <row r="321" spans="1:22" customFormat="1" x14ac:dyDescent="0.25">
      <c r="A321" s="54"/>
      <c r="C321" s="65"/>
      <c r="D321" s="66"/>
      <c r="E321" s="67"/>
      <c r="F321" s="68"/>
      <c r="G321" s="66"/>
      <c r="H321" s="66"/>
      <c r="I321" s="298" t="str">
        <f t="shared" ca="1" si="4"/>
        <v/>
      </c>
      <c r="J321" s="126"/>
      <c r="K321" s="250"/>
      <c r="L321" s="250"/>
      <c r="M321" s="250"/>
      <c r="N321" s="250"/>
      <c r="O321" s="250"/>
      <c r="P321" s="250"/>
      <c r="Q321" s="250"/>
      <c r="R321" s="250"/>
      <c r="S321" s="250"/>
      <c r="T321" s="39"/>
      <c r="U321" s="39"/>
      <c r="V321" s="39"/>
    </row>
    <row r="322" spans="1:22" customFormat="1" x14ac:dyDescent="0.25">
      <c r="A322" s="54"/>
      <c r="C322" s="65"/>
      <c r="D322" s="66"/>
      <c r="E322" s="67"/>
      <c r="F322" s="68"/>
      <c r="G322" s="66"/>
      <c r="H322" s="66"/>
      <c r="I322" s="298" t="str">
        <f t="shared" ca="1" si="4"/>
        <v/>
      </c>
      <c r="J322" s="126"/>
      <c r="K322" s="250"/>
      <c r="L322" s="250"/>
      <c r="M322" s="250"/>
      <c r="N322" s="250"/>
      <c r="O322" s="250"/>
      <c r="P322" s="250"/>
      <c r="Q322" s="250"/>
      <c r="R322" s="250"/>
      <c r="S322" s="250"/>
      <c r="T322" s="39"/>
      <c r="U322" s="39"/>
      <c r="V322" s="39"/>
    </row>
    <row r="323" spans="1:22" customFormat="1" x14ac:dyDescent="0.25">
      <c r="A323" s="54"/>
      <c r="C323" s="65"/>
      <c r="D323" s="66"/>
      <c r="E323" s="67"/>
      <c r="F323" s="68"/>
      <c r="G323" s="66"/>
      <c r="H323" s="66"/>
      <c r="I323" s="298" t="str">
        <f t="shared" ca="1" si="4"/>
        <v/>
      </c>
      <c r="J323" s="126"/>
      <c r="K323" s="250"/>
      <c r="L323" s="250"/>
      <c r="M323" s="250"/>
      <c r="N323" s="250"/>
      <c r="O323" s="250"/>
      <c r="P323" s="250"/>
      <c r="Q323" s="250"/>
      <c r="R323" s="250"/>
      <c r="S323" s="250"/>
      <c r="T323" s="39"/>
      <c r="U323" s="39"/>
      <c r="V323" s="39"/>
    </row>
    <row r="324" spans="1:22" customFormat="1" x14ac:dyDescent="0.25">
      <c r="A324" s="54"/>
      <c r="C324" s="65"/>
      <c r="D324" s="66"/>
      <c r="E324" s="67"/>
      <c r="F324" s="68"/>
      <c r="G324" s="66"/>
      <c r="H324" s="66"/>
      <c r="I324" s="298" t="str">
        <f t="shared" ca="1" si="4"/>
        <v/>
      </c>
      <c r="J324" s="126"/>
      <c r="K324" s="250"/>
      <c r="L324" s="250"/>
      <c r="M324" s="250"/>
      <c r="N324" s="250"/>
      <c r="O324" s="250"/>
      <c r="P324" s="250"/>
      <c r="Q324" s="250"/>
      <c r="R324" s="250"/>
      <c r="S324" s="250"/>
      <c r="T324" s="39"/>
      <c r="U324" s="39"/>
      <c r="V324" s="39"/>
    </row>
    <row r="325" spans="1:22" customFormat="1" x14ac:dyDescent="0.25">
      <c r="A325" s="54"/>
      <c r="C325" s="65"/>
      <c r="D325" s="66"/>
      <c r="E325" s="67"/>
      <c r="F325" s="68"/>
      <c r="G325" s="66"/>
      <c r="H325" s="66"/>
      <c r="I325" s="298" t="str">
        <f t="shared" ca="1" si="4"/>
        <v/>
      </c>
      <c r="J325" s="126"/>
      <c r="K325" s="250"/>
      <c r="L325" s="250"/>
      <c r="M325" s="250"/>
      <c r="N325" s="250"/>
      <c r="O325" s="250"/>
      <c r="P325" s="250"/>
      <c r="Q325" s="250"/>
      <c r="R325" s="250"/>
      <c r="S325" s="250"/>
      <c r="T325" s="39"/>
      <c r="U325" s="39"/>
      <c r="V325" s="39"/>
    </row>
    <row r="326" spans="1:22" customFormat="1" x14ac:dyDescent="0.25">
      <c r="A326" s="54"/>
      <c r="C326" s="65"/>
      <c r="D326" s="66"/>
      <c r="E326" s="67"/>
      <c r="F326" s="68"/>
      <c r="G326" s="66"/>
      <c r="H326" s="66"/>
      <c r="I326" s="298" t="str">
        <f t="shared" ca="1" si="4"/>
        <v/>
      </c>
      <c r="J326" s="126"/>
      <c r="K326" s="250"/>
      <c r="L326" s="250"/>
      <c r="M326" s="250"/>
      <c r="N326" s="250"/>
      <c r="O326" s="250"/>
      <c r="P326" s="250"/>
      <c r="Q326" s="250"/>
      <c r="R326" s="250"/>
      <c r="S326" s="250"/>
      <c r="T326" s="39"/>
      <c r="U326" s="39"/>
      <c r="V326" s="39"/>
    </row>
    <row r="327" spans="1:22" customFormat="1" x14ac:dyDescent="0.25">
      <c r="A327" s="54"/>
      <c r="C327" s="65"/>
      <c r="D327" s="66"/>
      <c r="E327" s="67"/>
      <c r="F327" s="68"/>
      <c r="G327" s="66"/>
      <c r="H327" s="66"/>
      <c r="I327" s="298" t="str">
        <f t="shared" ca="1" si="4"/>
        <v/>
      </c>
      <c r="J327" s="126"/>
      <c r="K327" s="250"/>
      <c r="L327" s="250"/>
      <c r="M327" s="250"/>
      <c r="N327" s="250"/>
      <c r="O327" s="250"/>
      <c r="P327" s="250"/>
      <c r="Q327" s="250"/>
      <c r="R327" s="250"/>
      <c r="S327" s="250"/>
      <c r="T327" s="39"/>
      <c r="U327" s="39"/>
      <c r="V327" s="39"/>
    </row>
    <row r="328" spans="1:22" customFormat="1" x14ac:dyDescent="0.25">
      <c r="A328" s="54"/>
      <c r="C328" s="65"/>
      <c r="D328" s="66"/>
      <c r="E328" s="67"/>
      <c r="F328" s="68"/>
      <c r="G328" s="66"/>
      <c r="H328" s="66"/>
      <c r="I328" s="298" t="str">
        <f t="shared" ca="1" si="4"/>
        <v/>
      </c>
      <c r="J328" s="126"/>
      <c r="K328" s="250"/>
      <c r="L328" s="250"/>
      <c r="M328" s="250"/>
      <c r="N328" s="250"/>
      <c r="O328" s="250"/>
      <c r="P328" s="250"/>
      <c r="Q328" s="250"/>
      <c r="R328" s="250"/>
      <c r="S328" s="250"/>
      <c r="T328" s="39"/>
      <c r="U328" s="39"/>
      <c r="V328" s="39"/>
    </row>
    <row r="329" spans="1:22" customFormat="1" x14ac:dyDescent="0.25">
      <c r="A329" s="54"/>
      <c r="C329" s="65"/>
      <c r="D329" s="66"/>
      <c r="E329" s="67"/>
      <c r="F329" s="68"/>
      <c r="G329" s="66"/>
      <c r="H329" s="66"/>
      <c r="I329" s="298" t="str">
        <f t="shared" ref="I329:I392" ca="1" si="5">IF(H329="","",(IF(H329="Efetivado","",IF(C329="","",IF(C329=TODAY(),"Vence Hoje",IF(C329&lt;TODAY(),"Atrasado",C329-TODAY()&amp;" Dias para Vencer"))))))</f>
        <v/>
      </c>
      <c r="J329" s="126"/>
      <c r="K329" s="250"/>
      <c r="L329" s="250"/>
      <c r="M329" s="250"/>
      <c r="N329" s="250"/>
      <c r="O329" s="250"/>
      <c r="P329" s="250"/>
      <c r="Q329" s="250"/>
      <c r="R329" s="250"/>
      <c r="S329" s="250"/>
      <c r="T329" s="39"/>
      <c r="U329" s="39"/>
      <c r="V329" s="39"/>
    </row>
    <row r="330" spans="1:22" customFormat="1" x14ac:dyDescent="0.25">
      <c r="A330" s="54"/>
      <c r="C330" s="65"/>
      <c r="D330" s="66"/>
      <c r="E330" s="67"/>
      <c r="F330" s="68"/>
      <c r="G330" s="66"/>
      <c r="H330" s="66"/>
      <c r="I330" s="298" t="str">
        <f t="shared" ca="1" si="5"/>
        <v/>
      </c>
      <c r="J330" s="126"/>
      <c r="K330" s="250"/>
      <c r="L330" s="250"/>
      <c r="M330" s="250"/>
      <c r="N330" s="250"/>
      <c r="O330" s="250"/>
      <c r="P330" s="250"/>
      <c r="Q330" s="250"/>
      <c r="R330" s="250"/>
      <c r="S330" s="250"/>
      <c r="T330" s="39"/>
      <c r="U330" s="39"/>
      <c r="V330" s="39"/>
    </row>
    <row r="331" spans="1:22" customFormat="1" x14ac:dyDescent="0.25">
      <c r="A331" s="54"/>
      <c r="C331" s="65"/>
      <c r="D331" s="66"/>
      <c r="E331" s="67"/>
      <c r="F331" s="68"/>
      <c r="G331" s="66"/>
      <c r="H331" s="66"/>
      <c r="I331" s="298" t="str">
        <f t="shared" ca="1" si="5"/>
        <v/>
      </c>
      <c r="J331" s="126"/>
      <c r="K331" s="250"/>
      <c r="L331" s="250"/>
      <c r="M331" s="250"/>
      <c r="N331" s="250"/>
      <c r="O331" s="250"/>
      <c r="P331" s="250"/>
      <c r="Q331" s="250"/>
      <c r="R331" s="250"/>
      <c r="S331" s="250"/>
      <c r="T331" s="39"/>
      <c r="U331" s="39"/>
      <c r="V331" s="39"/>
    </row>
    <row r="332" spans="1:22" customFormat="1" x14ac:dyDescent="0.25">
      <c r="A332" s="54"/>
      <c r="C332" s="65"/>
      <c r="D332" s="66"/>
      <c r="E332" s="67"/>
      <c r="F332" s="68"/>
      <c r="G332" s="66"/>
      <c r="H332" s="66"/>
      <c r="I332" s="298" t="str">
        <f t="shared" ca="1" si="5"/>
        <v/>
      </c>
      <c r="J332" s="126"/>
      <c r="K332" s="250"/>
      <c r="L332" s="250"/>
      <c r="M332" s="250"/>
      <c r="N332" s="250"/>
      <c r="O332" s="250"/>
      <c r="P332" s="250"/>
      <c r="Q332" s="250"/>
      <c r="R332" s="250"/>
      <c r="S332" s="250"/>
      <c r="T332" s="39"/>
      <c r="U332" s="39"/>
      <c r="V332" s="39"/>
    </row>
    <row r="333" spans="1:22" customFormat="1" x14ac:dyDescent="0.25">
      <c r="A333" s="54"/>
      <c r="C333" s="65"/>
      <c r="D333" s="66"/>
      <c r="E333" s="67"/>
      <c r="F333" s="68"/>
      <c r="G333" s="66"/>
      <c r="H333" s="66"/>
      <c r="I333" s="298" t="str">
        <f t="shared" ca="1" si="5"/>
        <v/>
      </c>
      <c r="J333" s="126"/>
      <c r="K333" s="250"/>
      <c r="L333" s="250"/>
      <c r="M333" s="250"/>
      <c r="N333" s="250"/>
      <c r="O333" s="250"/>
      <c r="P333" s="250"/>
      <c r="Q333" s="250"/>
      <c r="R333" s="250"/>
      <c r="S333" s="250"/>
      <c r="T333" s="39"/>
      <c r="U333" s="39"/>
      <c r="V333" s="39"/>
    </row>
    <row r="334" spans="1:22" customFormat="1" x14ac:dyDescent="0.25">
      <c r="A334" s="54"/>
      <c r="C334" s="65"/>
      <c r="D334" s="66"/>
      <c r="E334" s="67"/>
      <c r="F334" s="68"/>
      <c r="G334" s="66"/>
      <c r="H334" s="66"/>
      <c r="I334" s="298" t="str">
        <f t="shared" ca="1" si="5"/>
        <v/>
      </c>
      <c r="J334" s="126"/>
      <c r="K334" s="250"/>
      <c r="L334" s="250"/>
      <c r="M334" s="250"/>
      <c r="N334" s="250"/>
      <c r="O334" s="250"/>
      <c r="P334" s="250"/>
      <c r="Q334" s="250"/>
      <c r="R334" s="250"/>
      <c r="S334" s="250"/>
      <c r="T334" s="39"/>
      <c r="U334" s="39"/>
      <c r="V334" s="39"/>
    </row>
    <row r="335" spans="1:22" customFormat="1" x14ac:dyDescent="0.25">
      <c r="A335" s="54"/>
      <c r="C335" s="65"/>
      <c r="D335" s="66"/>
      <c r="E335" s="67"/>
      <c r="F335" s="68"/>
      <c r="G335" s="66"/>
      <c r="H335" s="66"/>
      <c r="I335" s="298" t="str">
        <f t="shared" ca="1" si="5"/>
        <v/>
      </c>
      <c r="J335" s="126"/>
      <c r="K335" s="250"/>
      <c r="L335" s="250"/>
      <c r="M335" s="250"/>
      <c r="N335" s="250"/>
      <c r="O335" s="250"/>
      <c r="P335" s="250"/>
      <c r="Q335" s="250"/>
      <c r="R335" s="250"/>
      <c r="S335" s="250"/>
      <c r="T335" s="39"/>
      <c r="U335" s="39"/>
      <c r="V335" s="39"/>
    </row>
    <row r="336" spans="1:22" customFormat="1" x14ac:dyDescent="0.25">
      <c r="A336" s="54"/>
      <c r="C336" s="65"/>
      <c r="D336" s="66"/>
      <c r="E336" s="67"/>
      <c r="F336" s="68"/>
      <c r="G336" s="66"/>
      <c r="H336" s="66"/>
      <c r="I336" s="298" t="str">
        <f t="shared" ca="1" si="5"/>
        <v/>
      </c>
      <c r="J336" s="126"/>
      <c r="K336" s="250"/>
      <c r="L336" s="250"/>
      <c r="M336" s="250"/>
      <c r="N336" s="250"/>
      <c r="O336" s="250"/>
      <c r="P336" s="250"/>
      <c r="Q336" s="250"/>
      <c r="R336" s="250"/>
      <c r="S336" s="250"/>
      <c r="T336" s="39"/>
      <c r="U336" s="39"/>
      <c r="V336" s="39"/>
    </row>
    <row r="337" spans="1:22" customFormat="1" x14ac:dyDescent="0.25">
      <c r="A337" s="54"/>
      <c r="C337" s="65"/>
      <c r="D337" s="66"/>
      <c r="E337" s="67"/>
      <c r="F337" s="68"/>
      <c r="G337" s="66"/>
      <c r="H337" s="66"/>
      <c r="I337" s="298" t="str">
        <f t="shared" ca="1" si="5"/>
        <v/>
      </c>
      <c r="J337" s="126"/>
      <c r="K337" s="250"/>
      <c r="L337" s="250"/>
      <c r="M337" s="250"/>
      <c r="N337" s="250"/>
      <c r="O337" s="250"/>
      <c r="P337" s="250"/>
      <c r="Q337" s="250"/>
      <c r="R337" s="250"/>
      <c r="S337" s="250"/>
      <c r="T337" s="39"/>
      <c r="U337" s="39"/>
      <c r="V337" s="39"/>
    </row>
    <row r="338" spans="1:22" customFormat="1" x14ac:dyDescent="0.25">
      <c r="A338" s="54"/>
      <c r="C338" s="65"/>
      <c r="D338" s="66"/>
      <c r="E338" s="67"/>
      <c r="F338" s="68"/>
      <c r="G338" s="66"/>
      <c r="H338" s="66"/>
      <c r="I338" s="298" t="str">
        <f t="shared" ca="1" si="5"/>
        <v/>
      </c>
      <c r="J338" s="126"/>
      <c r="K338" s="250"/>
      <c r="L338" s="250"/>
      <c r="M338" s="250"/>
      <c r="N338" s="250"/>
      <c r="O338" s="250"/>
      <c r="P338" s="250"/>
      <c r="Q338" s="250"/>
      <c r="R338" s="250"/>
      <c r="S338" s="250"/>
      <c r="T338" s="39"/>
      <c r="U338" s="39"/>
      <c r="V338" s="39"/>
    </row>
    <row r="339" spans="1:22" customFormat="1" x14ac:dyDescent="0.25">
      <c r="A339" s="54"/>
      <c r="C339" s="65"/>
      <c r="D339" s="66"/>
      <c r="E339" s="67"/>
      <c r="F339" s="68"/>
      <c r="G339" s="66"/>
      <c r="H339" s="66"/>
      <c r="I339" s="298" t="str">
        <f t="shared" ca="1" si="5"/>
        <v/>
      </c>
      <c r="J339" s="126"/>
      <c r="K339" s="250"/>
      <c r="L339" s="250"/>
      <c r="M339" s="250"/>
      <c r="N339" s="250"/>
      <c r="O339" s="250"/>
      <c r="P339" s="250"/>
      <c r="Q339" s="250"/>
      <c r="R339" s="250"/>
      <c r="S339" s="250"/>
      <c r="T339" s="39"/>
      <c r="U339" s="39"/>
      <c r="V339" s="39"/>
    </row>
    <row r="340" spans="1:22" customFormat="1" x14ac:dyDescent="0.25">
      <c r="A340" s="54"/>
      <c r="C340" s="65"/>
      <c r="D340" s="66"/>
      <c r="E340" s="67"/>
      <c r="F340" s="68"/>
      <c r="G340" s="66"/>
      <c r="H340" s="66"/>
      <c r="I340" s="298" t="str">
        <f t="shared" ca="1" si="5"/>
        <v/>
      </c>
      <c r="J340" s="126"/>
      <c r="K340" s="250"/>
      <c r="L340" s="250"/>
      <c r="M340" s="250"/>
      <c r="N340" s="250"/>
      <c r="O340" s="250"/>
      <c r="P340" s="250"/>
      <c r="Q340" s="250"/>
      <c r="R340" s="250"/>
      <c r="S340" s="250"/>
      <c r="T340" s="39"/>
      <c r="U340" s="39"/>
      <c r="V340" s="39"/>
    </row>
    <row r="341" spans="1:22" customFormat="1" x14ac:dyDescent="0.25">
      <c r="A341" s="54"/>
      <c r="C341" s="65"/>
      <c r="D341" s="66"/>
      <c r="E341" s="67"/>
      <c r="F341" s="68"/>
      <c r="G341" s="66"/>
      <c r="H341" s="66"/>
      <c r="I341" s="298" t="str">
        <f t="shared" ca="1" si="5"/>
        <v/>
      </c>
      <c r="J341" s="126"/>
      <c r="K341" s="250"/>
      <c r="L341" s="250"/>
      <c r="M341" s="250"/>
      <c r="N341" s="250"/>
      <c r="O341" s="250"/>
      <c r="P341" s="250"/>
      <c r="Q341" s="250"/>
      <c r="R341" s="250"/>
      <c r="S341" s="250"/>
      <c r="T341" s="39"/>
      <c r="U341" s="39"/>
      <c r="V341" s="39"/>
    </row>
    <row r="342" spans="1:22" customFormat="1" x14ac:dyDescent="0.25">
      <c r="A342" s="54"/>
      <c r="C342" s="65"/>
      <c r="D342" s="66"/>
      <c r="E342" s="67"/>
      <c r="F342" s="68"/>
      <c r="G342" s="66"/>
      <c r="H342" s="66"/>
      <c r="I342" s="298" t="str">
        <f t="shared" ca="1" si="5"/>
        <v/>
      </c>
      <c r="J342" s="126"/>
      <c r="K342" s="250"/>
      <c r="L342" s="250"/>
      <c r="M342" s="250"/>
      <c r="N342" s="250"/>
      <c r="O342" s="250"/>
      <c r="P342" s="250"/>
      <c r="Q342" s="250"/>
      <c r="R342" s="250"/>
      <c r="S342" s="250"/>
      <c r="T342" s="39"/>
      <c r="U342" s="39"/>
      <c r="V342" s="39"/>
    </row>
    <row r="343" spans="1:22" customFormat="1" x14ac:dyDescent="0.25">
      <c r="A343" s="54"/>
      <c r="C343" s="65"/>
      <c r="D343" s="66"/>
      <c r="E343" s="67"/>
      <c r="F343" s="68"/>
      <c r="G343" s="66"/>
      <c r="H343" s="66"/>
      <c r="I343" s="298" t="str">
        <f t="shared" ca="1" si="5"/>
        <v/>
      </c>
      <c r="J343" s="126"/>
      <c r="K343" s="250"/>
      <c r="L343" s="250"/>
      <c r="M343" s="250"/>
      <c r="N343" s="250"/>
      <c r="O343" s="250"/>
      <c r="P343" s="250"/>
      <c r="Q343" s="250"/>
      <c r="R343" s="250"/>
      <c r="S343" s="250"/>
      <c r="T343" s="39"/>
      <c r="U343" s="39"/>
      <c r="V343" s="39"/>
    </row>
    <row r="344" spans="1:22" customFormat="1" x14ac:dyDescent="0.25">
      <c r="A344" s="54"/>
      <c r="C344" s="65"/>
      <c r="D344" s="66"/>
      <c r="E344" s="67"/>
      <c r="F344" s="68"/>
      <c r="G344" s="66"/>
      <c r="H344" s="66"/>
      <c r="I344" s="298" t="str">
        <f t="shared" ca="1" si="5"/>
        <v/>
      </c>
      <c r="J344" s="126"/>
      <c r="K344" s="250"/>
      <c r="L344" s="250"/>
      <c r="M344" s="250"/>
      <c r="N344" s="250"/>
      <c r="O344" s="250"/>
      <c r="P344" s="250"/>
      <c r="Q344" s="250"/>
      <c r="R344" s="250"/>
      <c r="S344" s="250"/>
      <c r="T344" s="39"/>
      <c r="U344" s="39"/>
      <c r="V344" s="39"/>
    </row>
    <row r="345" spans="1:22" customFormat="1" x14ac:dyDescent="0.25">
      <c r="A345" s="54"/>
      <c r="C345" s="65"/>
      <c r="D345" s="66"/>
      <c r="E345" s="67"/>
      <c r="F345" s="68"/>
      <c r="G345" s="66"/>
      <c r="H345" s="66"/>
      <c r="I345" s="298" t="str">
        <f t="shared" ca="1" si="5"/>
        <v/>
      </c>
      <c r="J345" s="126"/>
      <c r="K345" s="250"/>
      <c r="L345" s="250"/>
      <c r="M345" s="250"/>
      <c r="N345" s="250"/>
      <c r="O345" s="250"/>
      <c r="P345" s="250"/>
      <c r="Q345" s="250"/>
      <c r="R345" s="250"/>
      <c r="S345" s="250"/>
      <c r="T345" s="39"/>
      <c r="U345" s="39"/>
      <c r="V345" s="39"/>
    </row>
    <row r="346" spans="1:22" customFormat="1" x14ac:dyDescent="0.25">
      <c r="A346" s="54"/>
      <c r="C346" s="65"/>
      <c r="D346" s="66"/>
      <c r="E346" s="67"/>
      <c r="F346" s="68"/>
      <c r="G346" s="66"/>
      <c r="H346" s="66"/>
      <c r="I346" s="298" t="str">
        <f t="shared" ca="1" si="5"/>
        <v/>
      </c>
      <c r="J346" s="126"/>
      <c r="K346" s="250"/>
      <c r="L346" s="250"/>
      <c r="M346" s="250"/>
      <c r="N346" s="250"/>
      <c r="O346" s="250"/>
      <c r="P346" s="250"/>
      <c r="Q346" s="250"/>
      <c r="R346" s="250"/>
      <c r="S346" s="250"/>
      <c r="T346" s="39"/>
      <c r="U346" s="39"/>
      <c r="V346" s="39"/>
    </row>
    <row r="347" spans="1:22" customFormat="1" x14ac:dyDescent="0.25">
      <c r="A347" s="54"/>
      <c r="C347" s="65"/>
      <c r="D347" s="66"/>
      <c r="E347" s="67"/>
      <c r="F347" s="68"/>
      <c r="G347" s="66"/>
      <c r="H347" s="66"/>
      <c r="I347" s="298" t="str">
        <f t="shared" ca="1" si="5"/>
        <v/>
      </c>
      <c r="J347" s="126"/>
      <c r="K347" s="250"/>
      <c r="L347" s="250"/>
      <c r="M347" s="250"/>
      <c r="N347" s="250"/>
      <c r="O347" s="250"/>
      <c r="P347" s="250"/>
      <c r="Q347" s="250"/>
      <c r="R347" s="250"/>
      <c r="S347" s="250"/>
      <c r="T347" s="39"/>
      <c r="U347" s="39"/>
      <c r="V347" s="39"/>
    </row>
    <row r="348" spans="1:22" customFormat="1" x14ac:dyDescent="0.25">
      <c r="A348" s="54"/>
      <c r="C348" s="65"/>
      <c r="D348" s="66"/>
      <c r="E348" s="67"/>
      <c r="F348" s="68"/>
      <c r="G348" s="66"/>
      <c r="H348" s="66"/>
      <c r="I348" s="298" t="str">
        <f t="shared" ca="1" si="5"/>
        <v/>
      </c>
      <c r="J348" s="126"/>
      <c r="K348" s="250"/>
      <c r="L348" s="250"/>
      <c r="M348" s="250"/>
      <c r="N348" s="250"/>
      <c r="O348" s="250"/>
      <c r="P348" s="250"/>
      <c r="Q348" s="250"/>
      <c r="R348" s="250"/>
      <c r="S348" s="250"/>
      <c r="T348" s="39"/>
      <c r="U348" s="39"/>
      <c r="V348" s="39"/>
    </row>
    <row r="349" spans="1:22" customFormat="1" x14ac:dyDescent="0.25">
      <c r="A349" s="54"/>
      <c r="C349" s="65"/>
      <c r="D349" s="66"/>
      <c r="E349" s="67"/>
      <c r="F349" s="68"/>
      <c r="G349" s="66"/>
      <c r="H349" s="66"/>
      <c r="I349" s="298" t="str">
        <f t="shared" ca="1" si="5"/>
        <v/>
      </c>
      <c r="J349" s="126"/>
      <c r="K349" s="250"/>
      <c r="L349" s="250"/>
      <c r="M349" s="250"/>
      <c r="N349" s="250"/>
      <c r="O349" s="250"/>
      <c r="P349" s="250"/>
      <c r="Q349" s="250"/>
      <c r="R349" s="250"/>
      <c r="S349" s="250"/>
      <c r="T349" s="39"/>
      <c r="U349" s="39"/>
      <c r="V349" s="39"/>
    </row>
    <row r="350" spans="1:22" customFormat="1" x14ac:dyDescent="0.25">
      <c r="A350" s="54"/>
      <c r="C350" s="65"/>
      <c r="D350" s="66"/>
      <c r="E350" s="67"/>
      <c r="F350" s="68"/>
      <c r="G350" s="66"/>
      <c r="H350" s="66"/>
      <c r="I350" s="298" t="str">
        <f t="shared" ca="1" si="5"/>
        <v/>
      </c>
      <c r="J350" s="126"/>
      <c r="K350" s="250"/>
      <c r="L350" s="250"/>
      <c r="M350" s="250"/>
      <c r="N350" s="250"/>
      <c r="O350" s="250"/>
      <c r="P350" s="250"/>
      <c r="Q350" s="250"/>
      <c r="R350" s="250"/>
      <c r="S350" s="250"/>
      <c r="T350" s="39"/>
      <c r="U350" s="39"/>
      <c r="V350" s="39"/>
    </row>
    <row r="351" spans="1:22" customFormat="1" x14ac:dyDescent="0.25">
      <c r="A351" s="54"/>
      <c r="C351" s="65"/>
      <c r="D351" s="66"/>
      <c r="E351" s="67"/>
      <c r="F351" s="68"/>
      <c r="G351" s="66"/>
      <c r="H351" s="66"/>
      <c r="I351" s="298" t="str">
        <f t="shared" ca="1" si="5"/>
        <v/>
      </c>
      <c r="J351" s="126"/>
      <c r="K351" s="250"/>
      <c r="L351" s="250"/>
      <c r="M351" s="250"/>
      <c r="N351" s="250"/>
      <c r="O351" s="250"/>
      <c r="P351" s="250"/>
      <c r="Q351" s="250"/>
      <c r="R351" s="250"/>
      <c r="S351" s="250"/>
      <c r="T351" s="39"/>
      <c r="U351" s="39"/>
      <c r="V351" s="39"/>
    </row>
    <row r="352" spans="1:22" customFormat="1" x14ac:dyDescent="0.25">
      <c r="A352" s="54"/>
      <c r="C352" s="65"/>
      <c r="D352" s="66"/>
      <c r="E352" s="67"/>
      <c r="F352" s="68"/>
      <c r="G352" s="66"/>
      <c r="H352" s="66"/>
      <c r="I352" s="298" t="str">
        <f t="shared" ca="1" si="5"/>
        <v/>
      </c>
      <c r="J352" s="126"/>
      <c r="K352" s="250"/>
      <c r="L352" s="250"/>
      <c r="M352" s="250"/>
      <c r="N352" s="250"/>
      <c r="O352" s="250"/>
      <c r="P352" s="250"/>
      <c r="Q352" s="250"/>
      <c r="R352" s="250"/>
      <c r="S352" s="250"/>
      <c r="T352" s="39"/>
      <c r="U352" s="39"/>
      <c r="V352" s="39"/>
    </row>
    <row r="353" spans="1:22" customFormat="1" x14ac:dyDescent="0.25">
      <c r="A353" s="54"/>
      <c r="C353" s="65"/>
      <c r="D353" s="66"/>
      <c r="E353" s="67"/>
      <c r="F353" s="68"/>
      <c r="G353" s="66"/>
      <c r="H353" s="66"/>
      <c r="I353" s="298" t="str">
        <f t="shared" ca="1" si="5"/>
        <v/>
      </c>
      <c r="J353" s="126"/>
      <c r="K353" s="250"/>
      <c r="L353" s="250"/>
      <c r="M353" s="250"/>
      <c r="N353" s="250"/>
      <c r="O353" s="250"/>
      <c r="P353" s="250"/>
      <c r="Q353" s="250"/>
      <c r="R353" s="250"/>
      <c r="S353" s="250"/>
      <c r="T353" s="39"/>
      <c r="U353" s="39"/>
      <c r="V353" s="39"/>
    </row>
    <row r="354" spans="1:22" customFormat="1" x14ac:dyDescent="0.25">
      <c r="A354" s="54"/>
      <c r="C354" s="65"/>
      <c r="D354" s="66"/>
      <c r="E354" s="67"/>
      <c r="F354" s="68"/>
      <c r="G354" s="66"/>
      <c r="H354" s="66"/>
      <c r="I354" s="298" t="str">
        <f t="shared" ca="1" si="5"/>
        <v/>
      </c>
      <c r="J354" s="126"/>
      <c r="K354" s="250"/>
      <c r="L354" s="250"/>
      <c r="M354" s="250"/>
      <c r="N354" s="250"/>
      <c r="O354" s="250"/>
      <c r="P354" s="250"/>
      <c r="Q354" s="250"/>
      <c r="R354" s="250"/>
      <c r="S354" s="250"/>
      <c r="T354" s="39"/>
      <c r="U354" s="39"/>
      <c r="V354" s="39"/>
    </row>
    <row r="355" spans="1:22" customFormat="1" x14ac:dyDescent="0.25">
      <c r="A355" s="54"/>
      <c r="C355" s="65"/>
      <c r="D355" s="66"/>
      <c r="E355" s="67"/>
      <c r="F355" s="68"/>
      <c r="G355" s="66"/>
      <c r="H355" s="66"/>
      <c r="I355" s="298" t="str">
        <f t="shared" ca="1" si="5"/>
        <v/>
      </c>
      <c r="J355" s="126"/>
      <c r="K355" s="250"/>
      <c r="L355" s="250"/>
      <c r="M355" s="250"/>
      <c r="N355" s="250"/>
      <c r="O355" s="250"/>
      <c r="P355" s="250"/>
      <c r="Q355" s="250"/>
      <c r="R355" s="250"/>
      <c r="S355" s="250"/>
      <c r="T355" s="39"/>
      <c r="U355" s="39"/>
      <c r="V355" s="39"/>
    </row>
    <row r="356" spans="1:22" customFormat="1" x14ac:dyDescent="0.25">
      <c r="A356" s="54"/>
      <c r="C356" s="65"/>
      <c r="D356" s="66"/>
      <c r="E356" s="67"/>
      <c r="F356" s="68"/>
      <c r="G356" s="66"/>
      <c r="H356" s="66"/>
      <c r="I356" s="298" t="str">
        <f t="shared" ca="1" si="5"/>
        <v/>
      </c>
      <c r="J356" s="126"/>
      <c r="K356" s="250"/>
      <c r="L356" s="250"/>
      <c r="M356" s="250"/>
      <c r="N356" s="250"/>
      <c r="O356" s="250"/>
      <c r="P356" s="250"/>
      <c r="Q356" s="250"/>
      <c r="R356" s="250"/>
      <c r="S356" s="250"/>
      <c r="T356" s="39"/>
      <c r="U356" s="39"/>
      <c r="V356" s="39"/>
    </row>
    <row r="357" spans="1:22" customFormat="1" x14ac:dyDescent="0.25">
      <c r="A357" s="54"/>
      <c r="C357" s="65"/>
      <c r="D357" s="66"/>
      <c r="E357" s="67"/>
      <c r="F357" s="68"/>
      <c r="G357" s="66"/>
      <c r="H357" s="66"/>
      <c r="I357" s="298" t="str">
        <f t="shared" ca="1" si="5"/>
        <v/>
      </c>
      <c r="J357" s="126"/>
      <c r="K357" s="250"/>
      <c r="L357" s="250"/>
      <c r="M357" s="250"/>
      <c r="N357" s="250"/>
      <c r="O357" s="250"/>
      <c r="P357" s="250"/>
      <c r="Q357" s="250"/>
      <c r="R357" s="250"/>
      <c r="S357" s="250"/>
      <c r="T357" s="39"/>
      <c r="U357" s="39"/>
      <c r="V357" s="39"/>
    </row>
    <row r="358" spans="1:22" customFormat="1" x14ac:dyDescent="0.25">
      <c r="A358" s="54"/>
      <c r="C358" s="65"/>
      <c r="D358" s="66"/>
      <c r="E358" s="67"/>
      <c r="F358" s="68"/>
      <c r="G358" s="66"/>
      <c r="H358" s="66"/>
      <c r="I358" s="298" t="str">
        <f t="shared" ca="1" si="5"/>
        <v/>
      </c>
      <c r="J358" s="126"/>
      <c r="K358" s="250"/>
      <c r="L358" s="250"/>
      <c r="M358" s="250"/>
      <c r="N358" s="250"/>
      <c r="O358" s="250"/>
      <c r="P358" s="250"/>
      <c r="Q358" s="250"/>
      <c r="R358" s="250"/>
      <c r="S358" s="250"/>
      <c r="T358" s="39"/>
      <c r="U358" s="39"/>
      <c r="V358" s="39"/>
    </row>
    <row r="359" spans="1:22" customFormat="1" x14ac:dyDescent="0.25">
      <c r="A359" s="54"/>
      <c r="C359" s="65"/>
      <c r="D359" s="66"/>
      <c r="E359" s="67"/>
      <c r="F359" s="68"/>
      <c r="G359" s="66"/>
      <c r="H359" s="66"/>
      <c r="I359" s="298" t="str">
        <f t="shared" ca="1" si="5"/>
        <v/>
      </c>
      <c r="J359" s="126"/>
      <c r="K359" s="250"/>
      <c r="L359" s="250"/>
      <c r="M359" s="250"/>
      <c r="N359" s="250"/>
      <c r="O359" s="250"/>
      <c r="P359" s="250"/>
      <c r="Q359" s="250"/>
      <c r="R359" s="250"/>
      <c r="S359" s="250"/>
      <c r="T359" s="39"/>
      <c r="U359" s="39"/>
      <c r="V359" s="39"/>
    </row>
    <row r="360" spans="1:22" customFormat="1" x14ac:dyDescent="0.25">
      <c r="A360" s="54"/>
      <c r="C360" s="65"/>
      <c r="D360" s="66"/>
      <c r="E360" s="67"/>
      <c r="F360" s="68"/>
      <c r="G360" s="66"/>
      <c r="H360" s="66"/>
      <c r="I360" s="298" t="str">
        <f t="shared" ca="1" si="5"/>
        <v/>
      </c>
      <c r="J360" s="126"/>
      <c r="K360" s="250"/>
      <c r="L360" s="250"/>
      <c r="M360" s="250"/>
      <c r="N360" s="250"/>
      <c r="O360" s="250"/>
      <c r="P360" s="250"/>
      <c r="Q360" s="250"/>
      <c r="R360" s="250"/>
      <c r="S360" s="250"/>
      <c r="T360" s="39"/>
      <c r="U360" s="39"/>
      <c r="V360" s="39"/>
    </row>
    <row r="361" spans="1:22" customFormat="1" x14ac:dyDescent="0.25">
      <c r="A361" s="54"/>
      <c r="C361" s="65"/>
      <c r="D361" s="66"/>
      <c r="E361" s="67"/>
      <c r="F361" s="68"/>
      <c r="G361" s="66"/>
      <c r="H361" s="66"/>
      <c r="I361" s="298" t="str">
        <f t="shared" ca="1" si="5"/>
        <v/>
      </c>
      <c r="J361" s="126"/>
      <c r="K361" s="250"/>
      <c r="L361" s="250"/>
      <c r="M361" s="250"/>
      <c r="N361" s="250"/>
      <c r="O361" s="250"/>
      <c r="P361" s="250"/>
      <c r="Q361" s="250"/>
      <c r="R361" s="250"/>
      <c r="S361" s="250"/>
      <c r="T361" s="39"/>
      <c r="U361" s="39"/>
      <c r="V361" s="39"/>
    </row>
    <row r="362" spans="1:22" customFormat="1" x14ac:dyDescent="0.25">
      <c r="A362" s="54"/>
      <c r="C362" s="65"/>
      <c r="D362" s="66"/>
      <c r="E362" s="67"/>
      <c r="F362" s="68"/>
      <c r="G362" s="66"/>
      <c r="H362" s="66"/>
      <c r="I362" s="298" t="str">
        <f t="shared" ca="1" si="5"/>
        <v/>
      </c>
      <c r="J362" s="126"/>
      <c r="K362" s="250"/>
      <c r="L362" s="250"/>
      <c r="M362" s="250"/>
      <c r="N362" s="250"/>
      <c r="O362" s="250"/>
      <c r="P362" s="250"/>
      <c r="Q362" s="250"/>
      <c r="R362" s="250"/>
      <c r="S362" s="250"/>
      <c r="T362" s="39"/>
      <c r="U362" s="39"/>
      <c r="V362" s="39"/>
    </row>
    <row r="363" spans="1:22" customFormat="1" x14ac:dyDescent="0.25">
      <c r="A363" s="54"/>
      <c r="C363" s="65"/>
      <c r="D363" s="66"/>
      <c r="E363" s="67"/>
      <c r="F363" s="68"/>
      <c r="G363" s="66"/>
      <c r="H363" s="66"/>
      <c r="I363" s="298" t="str">
        <f t="shared" ca="1" si="5"/>
        <v/>
      </c>
      <c r="J363" s="126"/>
      <c r="K363" s="250"/>
      <c r="L363" s="250"/>
      <c r="M363" s="250"/>
      <c r="N363" s="250"/>
      <c r="O363" s="250"/>
      <c r="P363" s="250"/>
      <c r="Q363" s="250"/>
      <c r="R363" s="250"/>
      <c r="S363" s="250"/>
      <c r="T363" s="39"/>
      <c r="U363" s="39"/>
      <c r="V363" s="39"/>
    </row>
    <row r="364" spans="1:22" customFormat="1" x14ac:dyDescent="0.25">
      <c r="A364" s="54"/>
      <c r="C364" s="65"/>
      <c r="D364" s="66"/>
      <c r="E364" s="67"/>
      <c r="F364" s="68"/>
      <c r="G364" s="66"/>
      <c r="H364" s="66"/>
      <c r="I364" s="298" t="str">
        <f t="shared" ca="1" si="5"/>
        <v/>
      </c>
      <c r="J364" s="126"/>
      <c r="K364" s="250"/>
      <c r="L364" s="250"/>
      <c r="M364" s="250"/>
      <c r="N364" s="250"/>
      <c r="O364" s="250"/>
      <c r="P364" s="250"/>
      <c r="Q364" s="250"/>
      <c r="R364" s="250"/>
      <c r="S364" s="250"/>
      <c r="T364" s="39"/>
      <c r="U364" s="39"/>
      <c r="V364" s="39"/>
    </row>
    <row r="365" spans="1:22" customFormat="1" x14ac:dyDescent="0.25">
      <c r="A365" s="54"/>
      <c r="C365" s="65"/>
      <c r="D365" s="66"/>
      <c r="E365" s="67"/>
      <c r="F365" s="68"/>
      <c r="G365" s="66"/>
      <c r="H365" s="66"/>
      <c r="I365" s="298" t="str">
        <f t="shared" ca="1" si="5"/>
        <v/>
      </c>
      <c r="J365" s="126"/>
      <c r="K365" s="250"/>
      <c r="L365" s="250"/>
      <c r="M365" s="250"/>
      <c r="N365" s="250"/>
      <c r="O365" s="250"/>
      <c r="P365" s="250"/>
      <c r="Q365" s="250"/>
      <c r="R365" s="250"/>
      <c r="S365" s="250"/>
      <c r="T365" s="39"/>
      <c r="U365" s="39"/>
      <c r="V365" s="39"/>
    </row>
    <row r="366" spans="1:22" customFormat="1" x14ac:dyDescent="0.25">
      <c r="A366" s="54"/>
      <c r="C366" s="65"/>
      <c r="D366" s="66"/>
      <c r="E366" s="67"/>
      <c r="F366" s="68"/>
      <c r="G366" s="66"/>
      <c r="H366" s="66"/>
      <c r="I366" s="298" t="str">
        <f t="shared" ca="1" si="5"/>
        <v/>
      </c>
      <c r="J366" s="126"/>
      <c r="K366" s="250"/>
      <c r="L366" s="250"/>
      <c r="M366" s="250"/>
      <c r="N366" s="250"/>
      <c r="O366" s="250"/>
      <c r="P366" s="250"/>
      <c r="Q366" s="250"/>
      <c r="R366" s="250"/>
      <c r="S366" s="250"/>
      <c r="T366" s="39"/>
      <c r="U366" s="39"/>
      <c r="V366" s="39"/>
    </row>
    <row r="367" spans="1:22" customFormat="1" x14ac:dyDescent="0.25">
      <c r="A367" s="54"/>
      <c r="C367" s="65"/>
      <c r="D367" s="66"/>
      <c r="E367" s="67"/>
      <c r="F367" s="68"/>
      <c r="G367" s="66"/>
      <c r="H367" s="66"/>
      <c r="I367" s="298" t="str">
        <f t="shared" ca="1" si="5"/>
        <v/>
      </c>
      <c r="J367" s="126"/>
      <c r="K367" s="250"/>
      <c r="L367" s="250"/>
      <c r="M367" s="250"/>
      <c r="N367" s="250"/>
      <c r="O367" s="250"/>
      <c r="P367" s="250"/>
      <c r="Q367" s="250"/>
      <c r="R367" s="250"/>
      <c r="S367" s="250"/>
      <c r="T367" s="39"/>
      <c r="U367" s="39"/>
      <c r="V367" s="39"/>
    </row>
    <row r="368" spans="1:22" customFormat="1" x14ac:dyDescent="0.25">
      <c r="A368" s="54"/>
      <c r="C368" s="65"/>
      <c r="D368" s="66"/>
      <c r="E368" s="67"/>
      <c r="F368" s="68"/>
      <c r="G368" s="66"/>
      <c r="H368" s="66"/>
      <c r="I368" s="298" t="str">
        <f t="shared" ca="1" si="5"/>
        <v/>
      </c>
      <c r="J368" s="126"/>
      <c r="K368" s="250"/>
      <c r="L368" s="250"/>
      <c r="M368" s="250"/>
      <c r="N368" s="250"/>
      <c r="O368" s="250"/>
      <c r="P368" s="250"/>
      <c r="Q368" s="250"/>
      <c r="R368" s="250"/>
      <c r="S368" s="250"/>
      <c r="T368" s="39"/>
      <c r="U368" s="39"/>
      <c r="V368" s="39"/>
    </row>
    <row r="369" spans="1:22" customFormat="1" x14ac:dyDescent="0.25">
      <c r="A369" s="54"/>
      <c r="C369" s="65"/>
      <c r="D369" s="66"/>
      <c r="E369" s="67"/>
      <c r="F369" s="68"/>
      <c r="G369" s="66"/>
      <c r="H369" s="66"/>
      <c r="I369" s="298" t="str">
        <f t="shared" ca="1" si="5"/>
        <v/>
      </c>
      <c r="J369" s="126"/>
      <c r="K369" s="250"/>
      <c r="L369" s="250"/>
      <c r="M369" s="250"/>
      <c r="N369" s="250"/>
      <c r="O369" s="250"/>
      <c r="P369" s="250"/>
      <c r="Q369" s="250"/>
      <c r="R369" s="250"/>
      <c r="S369" s="250"/>
      <c r="T369" s="39"/>
      <c r="U369" s="39"/>
      <c r="V369" s="39"/>
    </row>
    <row r="370" spans="1:22" customFormat="1" x14ac:dyDescent="0.25">
      <c r="A370" s="54"/>
      <c r="C370" s="65"/>
      <c r="D370" s="66"/>
      <c r="E370" s="67"/>
      <c r="F370" s="68"/>
      <c r="G370" s="66"/>
      <c r="H370" s="66"/>
      <c r="I370" s="298" t="str">
        <f t="shared" ca="1" si="5"/>
        <v/>
      </c>
      <c r="J370" s="126"/>
      <c r="K370" s="250"/>
      <c r="L370" s="250"/>
      <c r="M370" s="250"/>
      <c r="N370" s="250"/>
      <c r="O370" s="250"/>
      <c r="P370" s="250"/>
      <c r="Q370" s="250"/>
      <c r="R370" s="250"/>
      <c r="S370" s="250"/>
      <c r="T370" s="39"/>
      <c r="U370" s="39"/>
      <c r="V370" s="39"/>
    </row>
    <row r="371" spans="1:22" customFormat="1" x14ac:dyDescent="0.25">
      <c r="A371" s="54"/>
      <c r="C371" s="65"/>
      <c r="D371" s="66"/>
      <c r="E371" s="67"/>
      <c r="F371" s="68"/>
      <c r="G371" s="66"/>
      <c r="H371" s="66"/>
      <c r="I371" s="298" t="str">
        <f t="shared" ca="1" si="5"/>
        <v/>
      </c>
      <c r="J371" s="126"/>
      <c r="K371" s="250"/>
      <c r="L371" s="250"/>
      <c r="M371" s="250"/>
      <c r="N371" s="250"/>
      <c r="O371" s="250"/>
      <c r="P371" s="250"/>
      <c r="Q371" s="250"/>
      <c r="R371" s="250"/>
      <c r="S371" s="250"/>
      <c r="T371" s="39"/>
      <c r="U371" s="39"/>
      <c r="V371" s="39"/>
    </row>
    <row r="372" spans="1:22" customFormat="1" x14ac:dyDescent="0.25">
      <c r="A372" s="54"/>
      <c r="C372" s="65"/>
      <c r="D372" s="66"/>
      <c r="E372" s="67"/>
      <c r="F372" s="68"/>
      <c r="G372" s="66"/>
      <c r="H372" s="66"/>
      <c r="I372" s="298" t="str">
        <f t="shared" ca="1" si="5"/>
        <v/>
      </c>
      <c r="J372" s="126"/>
      <c r="K372" s="250"/>
      <c r="L372" s="250"/>
      <c r="M372" s="250"/>
      <c r="N372" s="250"/>
      <c r="O372" s="250"/>
      <c r="P372" s="250"/>
      <c r="Q372" s="250"/>
      <c r="R372" s="250"/>
      <c r="S372" s="250"/>
      <c r="T372" s="39"/>
      <c r="U372" s="39"/>
      <c r="V372" s="39"/>
    </row>
    <row r="373" spans="1:22" customFormat="1" x14ac:dyDescent="0.25">
      <c r="A373" s="54"/>
      <c r="C373" s="65"/>
      <c r="D373" s="66"/>
      <c r="E373" s="67"/>
      <c r="F373" s="68"/>
      <c r="G373" s="66"/>
      <c r="H373" s="66"/>
      <c r="I373" s="298" t="str">
        <f t="shared" ca="1" si="5"/>
        <v/>
      </c>
      <c r="J373" s="126"/>
      <c r="K373" s="250"/>
      <c r="L373" s="250"/>
      <c r="M373" s="250"/>
      <c r="N373" s="250"/>
      <c r="O373" s="250"/>
      <c r="P373" s="250"/>
      <c r="Q373" s="250"/>
      <c r="R373" s="250"/>
      <c r="S373" s="250"/>
      <c r="T373" s="39"/>
      <c r="U373" s="39"/>
      <c r="V373" s="39"/>
    </row>
    <row r="374" spans="1:22" customFormat="1" x14ac:dyDescent="0.25">
      <c r="A374" s="54"/>
      <c r="C374" s="65"/>
      <c r="D374" s="66"/>
      <c r="E374" s="67"/>
      <c r="F374" s="68"/>
      <c r="G374" s="66"/>
      <c r="H374" s="66"/>
      <c r="I374" s="298" t="str">
        <f t="shared" ca="1" si="5"/>
        <v/>
      </c>
      <c r="J374" s="126"/>
      <c r="K374" s="250"/>
      <c r="L374" s="250"/>
      <c r="M374" s="250"/>
      <c r="N374" s="250"/>
      <c r="O374" s="250"/>
      <c r="P374" s="250"/>
      <c r="Q374" s="250"/>
      <c r="R374" s="250"/>
      <c r="S374" s="250"/>
      <c r="T374" s="39"/>
      <c r="U374" s="39"/>
      <c r="V374" s="39"/>
    </row>
    <row r="375" spans="1:22" customFormat="1" x14ac:dyDescent="0.25">
      <c r="A375" s="54"/>
      <c r="C375" s="65"/>
      <c r="D375" s="66"/>
      <c r="E375" s="67"/>
      <c r="F375" s="68"/>
      <c r="G375" s="66"/>
      <c r="H375" s="66"/>
      <c r="I375" s="298" t="str">
        <f t="shared" ca="1" si="5"/>
        <v/>
      </c>
      <c r="J375" s="126"/>
      <c r="K375" s="250"/>
      <c r="L375" s="250"/>
      <c r="M375" s="250"/>
      <c r="N375" s="250"/>
      <c r="O375" s="250"/>
      <c r="P375" s="250"/>
      <c r="Q375" s="250"/>
      <c r="R375" s="250"/>
      <c r="S375" s="250"/>
      <c r="T375" s="39"/>
      <c r="U375" s="39"/>
      <c r="V375" s="39"/>
    </row>
    <row r="376" spans="1:22" customFormat="1" x14ac:dyDescent="0.25">
      <c r="A376" s="54"/>
      <c r="C376" s="65"/>
      <c r="D376" s="66"/>
      <c r="E376" s="67"/>
      <c r="F376" s="68"/>
      <c r="G376" s="66"/>
      <c r="H376" s="66"/>
      <c r="I376" s="298" t="str">
        <f t="shared" ca="1" si="5"/>
        <v/>
      </c>
      <c r="J376" s="126"/>
      <c r="K376" s="250"/>
      <c r="L376" s="250"/>
      <c r="M376" s="250"/>
      <c r="N376" s="250"/>
      <c r="O376" s="250"/>
      <c r="P376" s="250"/>
      <c r="Q376" s="250"/>
      <c r="R376" s="250"/>
      <c r="S376" s="250"/>
      <c r="T376" s="39"/>
      <c r="U376" s="39"/>
      <c r="V376" s="39"/>
    </row>
    <row r="377" spans="1:22" customFormat="1" x14ac:dyDescent="0.25">
      <c r="A377" s="54"/>
      <c r="C377" s="65"/>
      <c r="D377" s="66"/>
      <c r="E377" s="67"/>
      <c r="F377" s="68"/>
      <c r="G377" s="66"/>
      <c r="H377" s="66"/>
      <c r="I377" s="298" t="str">
        <f t="shared" ca="1" si="5"/>
        <v/>
      </c>
      <c r="J377" s="126"/>
      <c r="K377" s="250"/>
      <c r="L377" s="250"/>
      <c r="M377" s="250"/>
      <c r="N377" s="250"/>
      <c r="O377" s="250"/>
      <c r="P377" s="250"/>
      <c r="Q377" s="250"/>
      <c r="R377" s="250"/>
      <c r="S377" s="250"/>
      <c r="T377" s="39"/>
      <c r="U377" s="39"/>
      <c r="V377" s="39"/>
    </row>
    <row r="378" spans="1:22" customFormat="1" x14ac:dyDescent="0.25">
      <c r="A378" s="54"/>
      <c r="C378" s="65"/>
      <c r="D378" s="66"/>
      <c r="E378" s="67"/>
      <c r="F378" s="68"/>
      <c r="G378" s="66"/>
      <c r="H378" s="66"/>
      <c r="I378" s="298" t="str">
        <f t="shared" ca="1" si="5"/>
        <v/>
      </c>
      <c r="J378" s="126"/>
      <c r="K378" s="250"/>
      <c r="L378" s="250"/>
      <c r="M378" s="250"/>
      <c r="N378" s="250"/>
      <c r="O378" s="250"/>
      <c r="P378" s="250"/>
      <c r="Q378" s="250"/>
      <c r="R378" s="250"/>
      <c r="S378" s="250"/>
      <c r="T378" s="39"/>
      <c r="U378" s="39"/>
      <c r="V378" s="39"/>
    </row>
    <row r="379" spans="1:22" customFormat="1" x14ac:dyDescent="0.25">
      <c r="A379" s="54"/>
      <c r="C379" s="65"/>
      <c r="D379" s="66"/>
      <c r="E379" s="67"/>
      <c r="F379" s="68"/>
      <c r="G379" s="66"/>
      <c r="H379" s="66"/>
      <c r="I379" s="298" t="str">
        <f t="shared" ca="1" si="5"/>
        <v/>
      </c>
      <c r="J379" s="126"/>
      <c r="K379" s="250"/>
      <c r="L379" s="250"/>
      <c r="M379" s="250"/>
      <c r="N379" s="250"/>
      <c r="O379" s="250"/>
      <c r="P379" s="250"/>
      <c r="Q379" s="250"/>
      <c r="R379" s="250"/>
      <c r="S379" s="250"/>
      <c r="T379" s="39"/>
      <c r="U379" s="39"/>
      <c r="V379" s="39"/>
    </row>
    <row r="380" spans="1:22" customFormat="1" x14ac:dyDescent="0.25">
      <c r="A380" s="54"/>
      <c r="C380" s="65"/>
      <c r="D380" s="66"/>
      <c r="E380" s="67"/>
      <c r="F380" s="68"/>
      <c r="G380" s="66"/>
      <c r="H380" s="66"/>
      <c r="I380" s="298" t="str">
        <f t="shared" ca="1" si="5"/>
        <v/>
      </c>
      <c r="J380" s="126"/>
      <c r="K380" s="250"/>
      <c r="L380" s="250"/>
      <c r="M380" s="250"/>
      <c r="N380" s="250"/>
      <c r="O380" s="250"/>
      <c r="P380" s="250"/>
      <c r="Q380" s="250"/>
      <c r="R380" s="250"/>
      <c r="S380" s="250"/>
      <c r="T380" s="39"/>
      <c r="U380" s="39"/>
      <c r="V380" s="39"/>
    </row>
    <row r="381" spans="1:22" customFormat="1" x14ac:dyDescent="0.25">
      <c r="A381" s="54"/>
      <c r="C381" s="65"/>
      <c r="D381" s="66"/>
      <c r="E381" s="67"/>
      <c r="F381" s="68"/>
      <c r="G381" s="66"/>
      <c r="H381" s="66"/>
      <c r="I381" s="298" t="str">
        <f t="shared" ca="1" si="5"/>
        <v/>
      </c>
      <c r="J381" s="126"/>
      <c r="K381" s="250"/>
      <c r="L381" s="250"/>
      <c r="M381" s="250"/>
      <c r="N381" s="250"/>
      <c r="O381" s="250"/>
      <c r="P381" s="250"/>
      <c r="Q381" s="250"/>
      <c r="R381" s="250"/>
      <c r="S381" s="250"/>
      <c r="T381" s="39"/>
      <c r="U381" s="39"/>
      <c r="V381" s="39"/>
    </row>
    <row r="382" spans="1:22" customFormat="1" x14ac:dyDescent="0.25">
      <c r="A382" s="54"/>
      <c r="C382" s="65"/>
      <c r="D382" s="66"/>
      <c r="E382" s="67"/>
      <c r="F382" s="68"/>
      <c r="G382" s="66"/>
      <c r="H382" s="66"/>
      <c r="I382" s="298" t="str">
        <f t="shared" ca="1" si="5"/>
        <v/>
      </c>
      <c r="J382" s="126"/>
      <c r="K382" s="250"/>
      <c r="L382" s="250"/>
      <c r="M382" s="250"/>
      <c r="N382" s="250"/>
      <c r="O382" s="250"/>
      <c r="P382" s="250"/>
      <c r="Q382" s="250"/>
      <c r="R382" s="250"/>
      <c r="S382" s="250"/>
      <c r="T382" s="39"/>
      <c r="U382" s="39"/>
      <c r="V382" s="39"/>
    </row>
    <row r="383" spans="1:22" customFormat="1" x14ac:dyDescent="0.25">
      <c r="A383" s="54"/>
      <c r="C383" s="65"/>
      <c r="D383" s="66"/>
      <c r="E383" s="67"/>
      <c r="F383" s="68"/>
      <c r="G383" s="66"/>
      <c r="H383" s="66"/>
      <c r="I383" s="298" t="str">
        <f t="shared" ca="1" si="5"/>
        <v/>
      </c>
      <c r="J383" s="126"/>
      <c r="K383" s="250"/>
      <c r="L383" s="250"/>
      <c r="M383" s="250"/>
      <c r="N383" s="250"/>
      <c r="O383" s="250"/>
      <c r="P383" s="250"/>
      <c r="Q383" s="250"/>
      <c r="R383" s="250"/>
      <c r="S383" s="250"/>
      <c r="T383" s="39"/>
      <c r="U383" s="39"/>
      <c r="V383" s="39"/>
    </row>
    <row r="384" spans="1:22" customFormat="1" x14ac:dyDescent="0.25">
      <c r="A384" s="54"/>
      <c r="C384" s="65"/>
      <c r="D384" s="66"/>
      <c r="E384" s="67"/>
      <c r="F384" s="68"/>
      <c r="G384" s="66"/>
      <c r="H384" s="66"/>
      <c r="I384" s="298" t="str">
        <f t="shared" ca="1" si="5"/>
        <v/>
      </c>
      <c r="J384" s="126"/>
      <c r="K384" s="250"/>
      <c r="L384" s="250"/>
      <c r="M384" s="250"/>
      <c r="N384" s="250"/>
      <c r="O384" s="250"/>
      <c r="P384" s="250"/>
      <c r="Q384" s="250"/>
      <c r="R384" s="250"/>
      <c r="S384" s="250"/>
      <c r="T384" s="39"/>
      <c r="U384" s="39"/>
      <c r="V384" s="39"/>
    </row>
    <row r="385" spans="1:22" customFormat="1" x14ac:dyDescent="0.25">
      <c r="A385" s="54"/>
      <c r="C385" s="65"/>
      <c r="D385" s="66"/>
      <c r="E385" s="67"/>
      <c r="F385" s="68"/>
      <c r="G385" s="66"/>
      <c r="H385" s="66"/>
      <c r="I385" s="298" t="str">
        <f t="shared" ca="1" si="5"/>
        <v/>
      </c>
      <c r="J385" s="126"/>
      <c r="K385" s="250"/>
      <c r="L385" s="250"/>
      <c r="M385" s="250"/>
      <c r="N385" s="250"/>
      <c r="O385" s="250"/>
      <c r="P385" s="250"/>
      <c r="Q385" s="250"/>
      <c r="R385" s="250"/>
      <c r="S385" s="250"/>
      <c r="T385" s="39"/>
      <c r="U385" s="39"/>
      <c r="V385" s="39"/>
    </row>
    <row r="386" spans="1:22" customFormat="1" x14ac:dyDescent="0.25">
      <c r="A386" s="54"/>
      <c r="C386" s="65"/>
      <c r="D386" s="66"/>
      <c r="E386" s="67"/>
      <c r="F386" s="68"/>
      <c r="G386" s="66"/>
      <c r="H386" s="66"/>
      <c r="I386" s="298" t="str">
        <f t="shared" ca="1" si="5"/>
        <v/>
      </c>
      <c r="J386" s="126"/>
      <c r="K386" s="250"/>
      <c r="L386" s="250"/>
      <c r="M386" s="250"/>
      <c r="N386" s="250"/>
      <c r="O386" s="250"/>
      <c r="P386" s="250"/>
      <c r="Q386" s="250"/>
      <c r="R386" s="250"/>
      <c r="S386" s="250"/>
      <c r="T386" s="39"/>
      <c r="U386" s="39"/>
      <c r="V386" s="39"/>
    </row>
    <row r="387" spans="1:22" customFormat="1" x14ac:dyDescent="0.25">
      <c r="A387" s="54"/>
      <c r="C387" s="65"/>
      <c r="D387" s="66"/>
      <c r="E387" s="67"/>
      <c r="F387" s="68"/>
      <c r="G387" s="66"/>
      <c r="H387" s="66"/>
      <c r="I387" s="298" t="str">
        <f t="shared" ca="1" si="5"/>
        <v/>
      </c>
      <c r="J387" s="126"/>
      <c r="K387" s="250"/>
      <c r="L387" s="250"/>
      <c r="M387" s="250"/>
      <c r="N387" s="250"/>
      <c r="O387" s="250"/>
      <c r="P387" s="250"/>
      <c r="Q387" s="250"/>
      <c r="R387" s="250"/>
      <c r="S387" s="250"/>
      <c r="T387" s="39"/>
      <c r="U387" s="39"/>
      <c r="V387" s="39"/>
    </row>
    <row r="388" spans="1:22" customFormat="1" x14ac:dyDescent="0.25">
      <c r="A388" s="54"/>
      <c r="C388" s="65"/>
      <c r="D388" s="66"/>
      <c r="E388" s="67"/>
      <c r="F388" s="68"/>
      <c r="G388" s="66"/>
      <c r="H388" s="66"/>
      <c r="I388" s="298" t="str">
        <f t="shared" ca="1" si="5"/>
        <v/>
      </c>
      <c r="J388" s="126"/>
      <c r="K388" s="250"/>
      <c r="L388" s="250"/>
      <c r="M388" s="250"/>
      <c r="N388" s="250"/>
      <c r="O388" s="250"/>
      <c r="P388" s="250"/>
      <c r="Q388" s="250"/>
      <c r="R388" s="250"/>
      <c r="S388" s="250"/>
      <c r="T388" s="39"/>
      <c r="U388" s="39"/>
      <c r="V388" s="39"/>
    </row>
    <row r="389" spans="1:22" customFormat="1" x14ac:dyDescent="0.25">
      <c r="A389" s="54"/>
      <c r="C389" s="65"/>
      <c r="D389" s="66"/>
      <c r="E389" s="67"/>
      <c r="F389" s="68"/>
      <c r="G389" s="66"/>
      <c r="H389" s="66"/>
      <c r="I389" s="298" t="str">
        <f t="shared" ca="1" si="5"/>
        <v/>
      </c>
      <c r="J389" s="126"/>
      <c r="K389" s="250"/>
      <c r="L389" s="250"/>
      <c r="M389" s="250"/>
      <c r="N389" s="250"/>
      <c r="O389" s="250"/>
      <c r="P389" s="250"/>
      <c r="Q389" s="250"/>
      <c r="R389" s="250"/>
      <c r="S389" s="250"/>
      <c r="T389" s="39"/>
      <c r="U389" s="39"/>
      <c r="V389" s="39"/>
    </row>
    <row r="390" spans="1:22" customFormat="1" x14ac:dyDescent="0.25">
      <c r="A390" s="54"/>
      <c r="C390" s="65"/>
      <c r="D390" s="66"/>
      <c r="E390" s="67"/>
      <c r="F390" s="68"/>
      <c r="G390" s="66"/>
      <c r="H390" s="66"/>
      <c r="I390" s="298" t="str">
        <f t="shared" ca="1" si="5"/>
        <v/>
      </c>
      <c r="J390" s="126"/>
      <c r="K390" s="250"/>
      <c r="L390" s="250"/>
      <c r="M390" s="250"/>
      <c r="N390" s="250"/>
      <c r="O390" s="250"/>
      <c r="P390" s="250"/>
      <c r="Q390" s="250"/>
      <c r="R390" s="250"/>
      <c r="S390" s="250"/>
      <c r="T390" s="39"/>
      <c r="U390" s="39"/>
      <c r="V390" s="39"/>
    </row>
    <row r="391" spans="1:22" customFormat="1" x14ac:dyDescent="0.25">
      <c r="A391" s="54"/>
      <c r="C391" s="65"/>
      <c r="D391" s="66"/>
      <c r="E391" s="67"/>
      <c r="F391" s="68"/>
      <c r="G391" s="66"/>
      <c r="H391" s="66"/>
      <c r="I391" s="298" t="str">
        <f t="shared" ca="1" si="5"/>
        <v/>
      </c>
      <c r="J391" s="126"/>
      <c r="K391" s="250"/>
      <c r="L391" s="250"/>
      <c r="M391" s="250"/>
      <c r="N391" s="250"/>
      <c r="O391" s="250"/>
      <c r="P391" s="250"/>
      <c r="Q391" s="250"/>
      <c r="R391" s="250"/>
      <c r="S391" s="250"/>
      <c r="T391" s="39"/>
      <c r="U391" s="39"/>
      <c r="V391" s="39"/>
    </row>
    <row r="392" spans="1:22" customFormat="1" x14ac:dyDescent="0.25">
      <c r="A392" s="54"/>
      <c r="C392" s="65"/>
      <c r="D392" s="66"/>
      <c r="E392" s="67"/>
      <c r="F392" s="68"/>
      <c r="G392" s="66"/>
      <c r="H392" s="66"/>
      <c r="I392" s="298" t="str">
        <f t="shared" ca="1" si="5"/>
        <v/>
      </c>
      <c r="J392" s="126"/>
      <c r="K392" s="250"/>
      <c r="L392" s="250"/>
      <c r="M392" s="250"/>
      <c r="N392" s="250"/>
      <c r="O392" s="250"/>
      <c r="P392" s="250"/>
      <c r="Q392" s="250"/>
      <c r="R392" s="250"/>
      <c r="S392" s="250"/>
      <c r="T392" s="39"/>
      <c r="U392" s="39"/>
      <c r="V392" s="39"/>
    </row>
    <row r="393" spans="1:22" customFormat="1" x14ac:dyDescent="0.25">
      <c r="A393" s="54"/>
      <c r="C393" s="65"/>
      <c r="D393" s="66"/>
      <c r="E393" s="67"/>
      <c r="F393" s="68"/>
      <c r="G393" s="66"/>
      <c r="H393" s="66"/>
      <c r="I393" s="298" t="str">
        <f t="shared" ref="I393:I456" ca="1" si="6">IF(H393="","",(IF(H393="Efetivado","",IF(C393="","",IF(C393=TODAY(),"Vence Hoje",IF(C393&lt;TODAY(),"Atrasado",C393-TODAY()&amp;" Dias para Vencer"))))))</f>
        <v/>
      </c>
      <c r="J393" s="126"/>
      <c r="K393" s="250"/>
      <c r="L393" s="250"/>
      <c r="M393" s="250"/>
      <c r="N393" s="250"/>
      <c r="O393" s="250"/>
      <c r="P393" s="250"/>
      <c r="Q393" s="250"/>
      <c r="R393" s="250"/>
      <c r="S393" s="250"/>
      <c r="T393" s="39"/>
      <c r="U393" s="39"/>
      <c r="V393" s="39"/>
    </row>
    <row r="394" spans="1:22" customFormat="1" x14ac:dyDescent="0.25">
      <c r="A394" s="54"/>
      <c r="C394" s="65"/>
      <c r="D394" s="66"/>
      <c r="E394" s="67"/>
      <c r="F394" s="68"/>
      <c r="G394" s="66"/>
      <c r="H394" s="66"/>
      <c r="I394" s="298" t="str">
        <f t="shared" ca="1" si="6"/>
        <v/>
      </c>
      <c r="J394" s="126"/>
      <c r="K394" s="250"/>
      <c r="L394" s="250"/>
      <c r="M394" s="250"/>
      <c r="N394" s="250"/>
      <c r="O394" s="250"/>
      <c r="P394" s="250"/>
      <c r="Q394" s="250"/>
      <c r="R394" s="250"/>
      <c r="S394" s="250"/>
      <c r="T394" s="39"/>
      <c r="U394" s="39"/>
      <c r="V394" s="39"/>
    </row>
    <row r="395" spans="1:22" customFormat="1" x14ac:dyDescent="0.25">
      <c r="A395" s="54"/>
      <c r="C395" s="65"/>
      <c r="D395" s="66"/>
      <c r="E395" s="67"/>
      <c r="F395" s="68"/>
      <c r="G395" s="66"/>
      <c r="H395" s="66"/>
      <c r="I395" s="298" t="str">
        <f t="shared" ca="1" si="6"/>
        <v/>
      </c>
      <c r="J395" s="126"/>
      <c r="K395" s="250"/>
      <c r="L395" s="250"/>
      <c r="M395" s="250"/>
      <c r="N395" s="250"/>
      <c r="O395" s="250"/>
      <c r="P395" s="250"/>
      <c r="Q395" s="250"/>
      <c r="R395" s="250"/>
      <c r="S395" s="250"/>
      <c r="T395" s="39"/>
      <c r="U395" s="39"/>
      <c r="V395" s="39"/>
    </row>
    <row r="396" spans="1:22" customFormat="1" x14ac:dyDescent="0.25">
      <c r="A396" s="54"/>
      <c r="C396" s="65"/>
      <c r="D396" s="66"/>
      <c r="E396" s="67"/>
      <c r="F396" s="68"/>
      <c r="G396" s="66"/>
      <c r="H396" s="66"/>
      <c r="I396" s="298" t="str">
        <f t="shared" ca="1" si="6"/>
        <v/>
      </c>
      <c r="J396" s="126"/>
      <c r="K396" s="250"/>
      <c r="L396" s="250"/>
      <c r="M396" s="250"/>
      <c r="N396" s="250"/>
      <c r="O396" s="250"/>
      <c r="P396" s="250"/>
      <c r="Q396" s="250"/>
      <c r="R396" s="250"/>
      <c r="S396" s="250"/>
      <c r="T396" s="39"/>
      <c r="U396" s="39"/>
      <c r="V396" s="39"/>
    </row>
    <row r="397" spans="1:22" customFormat="1" x14ac:dyDescent="0.25">
      <c r="A397" s="54"/>
      <c r="C397" s="65"/>
      <c r="D397" s="66"/>
      <c r="E397" s="67"/>
      <c r="F397" s="68"/>
      <c r="G397" s="66"/>
      <c r="H397" s="66"/>
      <c r="I397" s="298" t="str">
        <f t="shared" ca="1" si="6"/>
        <v/>
      </c>
      <c r="J397" s="126"/>
      <c r="K397" s="250"/>
      <c r="L397" s="250"/>
      <c r="M397" s="250"/>
      <c r="N397" s="250"/>
      <c r="O397" s="250"/>
      <c r="P397" s="250"/>
      <c r="Q397" s="250"/>
      <c r="R397" s="250"/>
      <c r="S397" s="250"/>
      <c r="T397" s="39"/>
      <c r="U397" s="39"/>
      <c r="V397" s="39"/>
    </row>
    <row r="398" spans="1:22" customFormat="1" x14ac:dyDescent="0.25">
      <c r="A398" s="54"/>
      <c r="C398" s="65"/>
      <c r="D398" s="66"/>
      <c r="E398" s="67"/>
      <c r="F398" s="68"/>
      <c r="G398" s="66"/>
      <c r="H398" s="66"/>
      <c r="I398" s="298" t="str">
        <f t="shared" ca="1" si="6"/>
        <v/>
      </c>
      <c r="J398" s="126"/>
      <c r="K398" s="250"/>
      <c r="L398" s="250"/>
      <c r="M398" s="250"/>
      <c r="N398" s="250"/>
      <c r="O398" s="250"/>
      <c r="P398" s="250"/>
      <c r="Q398" s="250"/>
      <c r="R398" s="250"/>
      <c r="S398" s="250"/>
      <c r="T398" s="39"/>
      <c r="U398" s="39"/>
      <c r="V398" s="39"/>
    </row>
    <row r="399" spans="1:22" customFormat="1" x14ac:dyDescent="0.25">
      <c r="A399" s="54"/>
      <c r="C399" s="65"/>
      <c r="D399" s="66"/>
      <c r="E399" s="67"/>
      <c r="F399" s="68"/>
      <c r="G399" s="66"/>
      <c r="H399" s="66"/>
      <c r="I399" s="298" t="str">
        <f t="shared" ca="1" si="6"/>
        <v/>
      </c>
      <c r="J399" s="126"/>
      <c r="K399" s="250"/>
      <c r="L399" s="250"/>
      <c r="M399" s="250"/>
      <c r="N399" s="250"/>
      <c r="O399" s="250"/>
      <c r="P399" s="250"/>
      <c r="Q399" s="250"/>
      <c r="R399" s="250"/>
      <c r="S399" s="250"/>
      <c r="T399" s="39"/>
      <c r="U399" s="39"/>
      <c r="V399" s="39"/>
    </row>
    <row r="400" spans="1:22" customFormat="1" x14ac:dyDescent="0.25">
      <c r="A400" s="54"/>
      <c r="C400" s="65"/>
      <c r="D400" s="66"/>
      <c r="E400" s="67"/>
      <c r="F400" s="68"/>
      <c r="G400" s="66"/>
      <c r="H400" s="66"/>
      <c r="I400" s="298" t="str">
        <f t="shared" ca="1" si="6"/>
        <v/>
      </c>
      <c r="J400" s="126"/>
      <c r="K400" s="250"/>
      <c r="L400" s="250"/>
      <c r="M400" s="250"/>
      <c r="N400" s="250"/>
      <c r="O400" s="250"/>
      <c r="P400" s="250"/>
      <c r="Q400" s="250"/>
      <c r="R400" s="250"/>
      <c r="S400" s="250"/>
      <c r="T400" s="39"/>
      <c r="U400" s="39"/>
      <c r="V400" s="39"/>
    </row>
    <row r="401" spans="1:22" customFormat="1" x14ac:dyDescent="0.25">
      <c r="A401" s="54"/>
      <c r="C401" s="65"/>
      <c r="D401" s="66"/>
      <c r="E401" s="67"/>
      <c r="F401" s="68"/>
      <c r="G401" s="66"/>
      <c r="H401" s="66"/>
      <c r="I401" s="298" t="str">
        <f t="shared" ca="1" si="6"/>
        <v/>
      </c>
      <c r="J401" s="126"/>
      <c r="K401" s="250"/>
      <c r="L401" s="250"/>
      <c r="M401" s="250"/>
      <c r="N401" s="250"/>
      <c r="O401" s="250"/>
      <c r="P401" s="250"/>
      <c r="Q401" s="250"/>
      <c r="R401" s="250"/>
      <c r="S401" s="250"/>
      <c r="T401" s="39"/>
      <c r="U401" s="39"/>
      <c r="V401" s="39"/>
    </row>
    <row r="402" spans="1:22" customFormat="1" x14ac:dyDescent="0.25">
      <c r="A402" s="54"/>
      <c r="C402" s="65"/>
      <c r="D402" s="66"/>
      <c r="E402" s="67"/>
      <c r="F402" s="68"/>
      <c r="G402" s="66"/>
      <c r="H402" s="66"/>
      <c r="I402" s="298" t="str">
        <f t="shared" ca="1" si="6"/>
        <v/>
      </c>
      <c r="J402" s="126"/>
      <c r="K402" s="250"/>
      <c r="L402" s="250"/>
      <c r="M402" s="250"/>
      <c r="N402" s="250"/>
      <c r="O402" s="250"/>
      <c r="P402" s="250"/>
      <c r="Q402" s="250"/>
      <c r="R402" s="250"/>
      <c r="S402" s="250"/>
      <c r="T402" s="39"/>
      <c r="U402" s="39"/>
      <c r="V402" s="39"/>
    </row>
    <row r="403" spans="1:22" customFormat="1" x14ac:dyDescent="0.25">
      <c r="A403" s="54"/>
      <c r="C403" s="65"/>
      <c r="D403" s="66"/>
      <c r="E403" s="67"/>
      <c r="F403" s="68"/>
      <c r="G403" s="66"/>
      <c r="H403" s="66"/>
      <c r="I403" s="298" t="str">
        <f t="shared" ca="1" si="6"/>
        <v/>
      </c>
      <c r="J403" s="126"/>
      <c r="K403" s="250"/>
      <c r="L403" s="250"/>
      <c r="M403" s="250"/>
      <c r="N403" s="250"/>
      <c r="O403" s="250"/>
      <c r="P403" s="250"/>
      <c r="Q403" s="250"/>
      <c r="R403" s="250"/>
      <c r="S403" s="250"/>
      <c r="T403" s="39"/>
      <c r="U403" s="39"/>
      <c r="V403" s="39"/>
    </row>
    <row r="404" spans="1:22" customFormat="1" x14ac:dyDescent="0.25">
      <c r="A404" s="54"/>
      <c r="C404" s="65"/>
      <c r="D404" s="66"/>
      <c r="E404" s="67"/>
      <c r="F404" s="68"/>
      <c r="G404" s="66"/>
      <c r="H404" s="66"/>
      <c r="I404" s="298" t="str">
        <f t="shared" ca="1" si="6"/>
        <v/>
      </c>
      <c r="J404" s="126"/>
      <c r="K404" s="250"/>
      <c r="L404" s="250"/>
      <c r="M404" s="250"/>
      <c r="N404" s="250"/>
      <c r="O404" s="250"/>
      <c r="P404" s="250"/>
      <c r="Q404" s="250"/>
      <c r="R404" s="250"/>
      <c r="S404" s="250"/>
      <c r="T404" s="39"/>
      <c r="U404" s="39"/>
      <c r="V404" s="39"/>
    </row>
    <row r="405" spans="1:22" customFormat="1" x14ac:dyDescent="0.25">
      <c r="A405" s="54"/>
      <c r="C405" s="65"/>
      <c r="D405" s="66"/>
      <c r="E405" s="67"/>
      <c r="F405" s="68"/>
      <c r="G405" s="66"/>
      <c r="H405" s="66"/>
      <c r="I405" s="298" t="str">
        <f t="shared" ca="1" si="6"/>
        <v/>
      </c>
      <c r="J405" s="126"/>
      <c r="K405" s="250"/>
      <c r="L405" s="250"/>
      <c r="M405" s="250"/>
      <c r="N405" s="250"/>
      <c r="O405" s="250"/>
      <c r="P405" s="250"/>
      <c r="Q405" s="250"/>
      <c r="R405" s="250"/>
      <c r="S405" s="250"/>
      <c r="T405" s="39"/>
      <c r="U405" s="39"/>
      <c r="V405" s="39"/>
    </row>
    <row r="406" spans="1:22" customFormat="1" x14ac:dyDescent="0.25">
      <c r="A406" s="54"/>
      <c r="C406" s="65"/>
      <c r="D406" s="66"/>
      <c r="E406" s="67"/>
      <c r="F406" s="68"/>
      <c r="G406" s="66"/>
      <c r="H406" s="66"/>
      <c r="I406" s="298" t="str">
        <f t="shared" ca="1" si="6"/>
        <v/>
      </c>
      <c r="J406" s="126"/>
      <c r="K406" s="250"/>
      <c r="L406" s="250"/>
      <c r="M406" s="250"/>
      <c r="N406" s="250"/>
      <c r="O406" s="250"/>
      <c r="P406" s="250"/>
      <c r="Q406" s="250"/>
      <c r="R406" s="250"/>
      <c r="S406" s="250"/>
      <c r="T406" s="39"/>
      <c r="U406" s="39"/>
      <c r="V406" s="39"/>
    </row>
    <row r="407" spans="1:22" customFormat="1" x14ac:dyDescent="0.25">
      <c r="A407" s="54"/>
      <c r="C407" s="65"/>
      <c r="D407" s="66"/>
      <c r="E407" s="67"/>
      <c r="F407" s="68"/>
      <c r="G407" s="66"/>
      <c r="H407" s="66"/>
      <c r="I407" s="298" t="str">
        <f t="shared" ca="1" si="6"/>
        <v/>
      </c>
      <c r="J407" s="126"/>
      <c r="K407" s="250"/>
      <c r="L407" s="250"/>
      <c r="M407" s="250"/>
      <c r="N407" s="250"/>
      <c r="O407" s="250"/>
      <c r="P407" s="250"/>
      <c r="Q407" s="250"/>
      <c r="R407" s="250"/>
      <c r="S407" s="250"/>
      <c r="T407" s="39"/>
      <c r="U407" s="39"/>
      <c r="V407" s="39"/>
    </row>
    <row r="408" spans="1:22" customFormat="1" x14ac:dyDescent="0.25">
      <c r="A408" s="54"/>
      <c r="C408" s="65"/>
      <c r="D408" s="66"/>
      <c r="E408" s="67"/>
      <c r="F408" s="68"/>
      <c r="G408" s="66"/>
      <c r="H408" s="66"/>
      <c r="I408" s="298" t="str">
        <f t="shared" ca="1" si="6"/>
        <v/>
      </c>
      <c r="J408" s="126"/>
      <c r="K408" s="250"/>
      <c r="L408" s="250"/>
      <c r="M408" s="250"/>
      <c r="N408" s="250"/>
      <c r="O408" s="250"/>
      <c r="P408" s="250"/>
      <c r="Q408" s="250"/>
      <c r="R408" s="250"/>
      <c r="S408" s="250"/>
      <c r="T408" s="39"/>
      <c r="U408" s="39"/>
      <c r="V408" s="39"/>
    </row>
    <row r="409" spans="1:22" customFormat="1" x14ac:dyDescent="0.25">
      <c r="A409" s="54"/>
      <c r="C409" s="65"/>
      <c r="D409" s="66"/>
      <c r="E409" s="67"/>
      <c r="F409" s="68"/>
      <c r="G409" s="66"/>
      <c r="H409" s="66"/>
      <c r="I409" s="298" t="str">
        <f t="shared" ca="1" si="6"/>
        <v/>
      </c>
      <c r="J409" s="126"/>
      <c r="K409" s="250"/>
      <c r="L409" s="250"/>
      <c r="M409" s="250"/>
      <c r="N409" s="250"/>
      <c r="O409" s="250"/>
      <c r="P409" s="250"/>
      <c r="Q409" s="250"/>
      <c r="R409" s="250"/>
      <c r="S409" s="250"/>
      <c r="T409" s="39"/>
      <c r="U409" s="39"/>
      <c r="V409" s="39"/>
    </row>
    <row r="410" spans="1:22" customFormat="1" x14ac:dyDescent="0.25">
      <c r="A410" s="54"/>
      <c r="C410" s="65"/>
      <c r="D410" s="66"/>
      <c r="E410" s="67"/>
      <c r="F410" s="68"/>
      <c r="G410" s="66"/>
      <c r="H410" s="66"/>
      <c r="I410" s="298" t="str">
        <f t="shared" ca="1" si="6"/>
        <v/>
      </c>
      <c r="J410" s="126"/>
      <c r="K410" s="250"/>
      <c r="L410" s="250"/>
      <c r="M410" s="250"/>
      <c r="N410" s="250"/>
      <c r="O410" s="250"/>
      <c r="P410" s="250"/>
      <c r="Q410" s="250"/>
      <c r="R410" s="250"/>
      <c r="S410" s="250"/>
      <c r="T410" s="39"/>
      <c r="U410" s="39"/>
      <c r="V410" s="39"/>
    </row>
    <row r="411" spans="1:22" customFormat="1" x14ac:dyDescent="0.25">
      <c r="A411" s="54"/>
      <c r="C411" s="65"/>
      <c r="D411" s="66"/>
      <c r="E411" s="67"/>
      <c r="F411" s="68"/>
      <c r="G411" s="66"/>
      <c r="H411" s="66"/>
      <c r="I411" s="298" t="str">
        <f t="shared" ca="1" si="6"/>
        <v/>
      </c>
      <c r="J411" s="126"/>
      <c r="K411" s="250"/>
      <c r="L411" s="250"/>
      <c r="M411" s="250"/>
      <c r="N411" s="250"/>
      <c r="O411" s="250"/>
      <c r="P411" s="250"/>
      <c r="Q411" s="250"/>
      <c r="R411" s="250"/>
      <c r="S411" s="250"/>
      <c r="T411" s="39"/>
      <c r="U411" s="39"/>
      <c r="V411" s="39"/>
    </row>
    <row r="412" spans="1:22" customFormat="1" x14ac:dyDescent="0.25">
      <c r="A412" s="54"/>
      <c r="C412" s="65"/>
      <c r="D412" s="66"/>
      <c r="E412" s="67"/>
      <c r="F412" s="68"/>
      <c r="G412" s="66"/>
      <c r="H412" s="66"/>
      <c r="I412" s="298" t="str">
        <f t="shared" ca="1" si="6"/>
        <v/>
      </c>
      <c r="J412" s="126"/>
      <c r="K412" s="250"/>
      <c r="L412" s="250"/>
      <c r="M412" s="250"/>
      <c r="N412" s="250"/>
      <c r="O412" s="250"/>
      <c r="P412" s="250"/>
      <c r="Q412" s="250"/>
      <c r="R412" s="250"/>
      <c r="S412" s="250"/>
      <c r="T412" s="39"/>
      <c r="U412" s="39"/>
      <c r="V412" s="39"/>
    </row>
    <row r="413" spans="1:22" customFormat="1" x14ac:dyDescent="0.25">
      <c r="A413" s="54"/>
      <c r="C413" s="65"/>
      <c r="D413" s="66"/>
      <c r="E413" s="67"/>
      <c r="F413" s="68"/>
      <c r="G413" s="66"/>
      <c r="H413" s="66"/>
      <c r="I413" s="298" t="str">
        <f t="shared" ca="1" si="6"/>
        <v/>
      </c>
      <c r="J413" s="126"/>
      <c r="K413" s="250"/>
      <c r="L413" s="250"/>
      <c r="M413" s="250"/>
      <c r="N413" s="250"/>
      <c r="O413" s="250"/>
      <c r="P413" s="250"/>
      <c r="Q413" s="250"/>
      <c r="R413" s="250"/>
      <c r="S413" s="250"/>
      <c r="T413" s="39"/>
      <c r="U413" s="39"/>
      <c r="V413" s="39"/>
    </row>
    <row r="414" spans="1:22" customFormat="1" x14ac:dyDescent="0.25">
      <c r="A414" s="54"/>
      <c r="C414" s="65"/>
      <c r="D414" s="66"/>
      <c r="E414" s="67"/>
      <c r="F414" s="68"/>
      <c r="G414" s="66"/>
      <c r="H414" s="66"/>
      <c r="I414" s="298" t="str">
        <f t="shared" ca="1" si="6"/>
        <v/>
      </c>
      <c r="J414" s="126"/>
      <c r="K414" s="250"/>
      <c r="L414" s="250"/>
      <c r="M414" s="250"/>
      <c r="N414" s="250"/>
      <c r="O414" s="250"/>
      <c r="P414" s="250"/>
      <c r="Q414" s="250"/>
      <c r="R414" s="250"/>
      <c r="S414" s="250"/>
      <c r="T414" s="39"/>
      <c r="U414" s="39"/>
      <c r="V414" s="39"/>
    </row>
    <row r="415" spans="1:22" customFormat="1" x14ac:dyDescent="0.25">
      <c r="A415" s="54"/>
      <c r="C415" s="65"/>
      <c r="D415" s="66"/>
      <c r="E415" s="67"/>
      <c r="F415" s="68"/>
      <c r="G415" s="66"/>
      <c r="H415" s="66"/>
      <c r="I415" s="298" t="str">
        <f t="shared" ca="1" si="6"/>
        <v/>
      </c>
      <c r="J415" s="126"/>
      <c r="K415" s="250"/>
      <c r="L415" s="250"/>
      <c r="M415" s="250"/>
      <c r="N415" s="250"/>
      <c r="O415" s="250"/>
      <c r="P415" s="250"/>
      <c r="Q415" s="250"/>
      <c r="R415" s="250"/>
      <c r="S415" s="250"/>
      <c r="T415" s="39"/>
      <c r="U415" s="39"/>
      <c r="V415" s="39"/>
    </row>
    <row r="416" spans="1:22" customFormat="1" x14ac:dyDescent="0.25">
      <c r="A416" s="54"/>
      <c r="C416" s="65"/>
      <c r="D416" s="66"/>
      <c r="E416" s="67"/>
      <c r="F416" s="68"/>
      <c r="G416" s="66"/>
      <c r="H416" s="66"/>
      <c r="I416" s="298" t="str">
        <f t="shared" ca="1" si="6"/>
        <v/>
      </c>
      <c r="J416" s="126"/>
      <c r="K416" s="250"/>
      <c r="L416" s="250"/>
      <c r="M416" s="250"/>
      <c r="N416" s="250"/>
      <c r="O416" s="250"/>
      <c r="P416" s="250"/>
      <c r="Q416" s="250"/>
      <c r="R416" s="250"/>
      <c r="S416" s="250"/>
      <c r="T416" s="39"/>
      <c r="U416" s="39"/>
      <c r="V416" s="39"/>
    </row>
    <row r="417" spans="1:22" customFormat="1" x14ac:dyDescent="0.25">
      <c r="A417" s="54"/>
      <c r="C417" s="65"/>
      <c r="D417" s="66"/>
      <c r="E417" s="67"/>
      <c r="F417" s="68"/>
      <c r="G417" s="66"/>
      <c r="H417" s="66"/>
      <c r="I417" s="298" t="str">
        <f t="shared" ca="1" si="6"/>
        <v/>
      </c>
      <c r="J417" s="126"/>
      <c r="K417" s="250"/>
      <c r="L417" s="250"/>
      <c r="M417" s="250"/>
      <c r="N417" s="250"/>
      <c r="O417" s="250"/>
      <c r="P417" s="250"/>
      <c r="Q417" s="250"/>
      <c r="R417" s="250"/>
      <c r="S417" s="250"/>
      <c r="T417" s="39"/>
      <c r="U417" s="39"/>
      <c r="V417" s="39"/>
    </row>
    <row r="418" spans="1:22" customFormat="1" x14ac:dyDescent="0.25">
      <c r="A418" s="54"/>
      <c r="C418" s="65"/>
      <c r="D418" s="66"/>
      <c r="E418" s="67"/>
      <c r="F418" s="68"/>
      <c r="G418" s="66"/>
      <c r="H418" s="66"/>
      <c r="I418" s="298" t="str">
        <f t="shared" ca="1" si="6"/>
        <v/>
      </c>
      <c r="J418" s="126"/>
      <c r="K418" s="250"/>
      <c r="L418" s="250"/>
      <c r="M418" s="250"/>
      <c r="N418" s="250"/>
      <c r="O418" s="250"/>
      <c r="P418" s="250"/>
      <c r="Q418" s="250"/>
      <c r="R418" s="250"/>
      <c r="S418" s="250"/>
      <c r="T418" s="39"/>
      <c r="U418" s="39"/>
      <c r="V418" s="39"/>
    </row>
    <row r="419" spans="1:22" customFormat="1" x14ac:dyDescent="0.25">
      <c r="A419" s="54"/>
      <c r="C419" s="65"/>
      <c r="D419" s="66"/>
      <c r="E419" s="67"/>
      <c r="F419" s="68"/>
      <c r="G419" s="66"/>
      <c r="H419" s="66"/>
      <c r="I419" s="298" t="str">
        <f t="shared" ca="1" si="6"/>
        <v/>
      </c>
      <c r="J419" s="126"/>
      <c r="K419" s="250"/>
      <c r="L419" s="250"/>
      <c r="M419" s="250"/>
      <c r="N419" s="250"/>
      <c r="O419" s="250"/>
      <c r="P419" s="250"/>
      <c r="Q419" s="250"/>
      <c r="R419" s="250"/>
      <c r="S419" s="250"/>
      <c r="T419" s="39"/>
      <c r="U419" s="39"/>
      <c r="V419" s="39"/>
    </row>
    <row r="420" spans="1:22" customFormat="1" x14ac:dyDescent="0.25">
      <c r="A420" s="54"/>
      <c r="C420" s="65"/>
      <c r="D420" s="66"/>
      <c r="E420" s="67"/>
      <c r="F420" s="68"/>
      <c r="G420" s="66"/>
      <c r="H420" s="66"/>
      <c r="I420" s="298" t="str">
        <f t="shared" ca="1" si="6"/>
        <v/>
      </c>
      <c r="J420" s="126"/>
      <c r="K420" s="250"/>
      <c r="L420" s="250"/>
      <c r="M420" s="250"/>
      <c r="N420" s="250"/>
      <c r="O420" s="250"/>
      <c r="P420" s="250"/>
      <c r="Q420" s="250"/>
      <c r="R420" s="250"/>
      <c r="S420" s="250"/>
      <c r="T420" s="39"/>
      <c r="U420" s="39"/>
      <c r="V420" s="39"/>
    </row>
    <row r="421" spans="1:22" customFormat="1" x14ac:dyDescent="0.25">
      <c r="A421" s="54"/>
      <c r="C421" s="65"/>
      <c r="D421" s="66"/>
      <c r="E421" s="67"/>
      <c r="F421" s="68"/>
      <c r="G421" s="66"/>
      <c r="H421" s="66"/>
      <c r="I421" s="298" t="str">
        <f t="shared" ca="1" si="6"/>
        <v/>
      </c>
      <c r="J421" s="126"/>
      <c r="K421" s="250"/>
      <c r="L421" s="250"/>
      <c r="M421" s="250"/>
      <c r="N421" s="250"/>
      <c r="O421" s="250"/>
      <c r="P421" s="250"/>
      <c r="Q421" s="250"/>
      <c r="R421" s="250"/>
      <c r="S421" s="250"/>
      <c r="T421" s="39"/>
      <c r="U421" s="39"/>
      <c r="V421" s="39"/>
    </row>
    <row r="422" spans="1:22" customFormat="1" x14ac:dyDescent="0.25">
      <c r="A422" s="54"/>
      <c r="C422" s="65"/>
      <c r="D422" s="66"/>
      <c r="E422" s="67"/>
      <c r="F422" s="68"/>
      <c r="G422" s="66"/>
      <c r="H422" s="66"/>
      <c r="I422" s="298" t="str">
        <f t="shared" ca="1" si="6"/>
        <v/>
      </c>
      <c r="J422" s="126"/>
      <c r="K422" s="250"/>
      <c r="L422" s="250"/>
      <c r="M422" s="250"/>
      <c r="N422" s="250"/>
      <c r="O422" s="250"/>
      <c r="P422" s="250"/>
      <c r="Q422" s="250"/>
      <c r="R422" s="250"/>
      <c r="S422" s="250"/>
      <c r="T422" s="39"/>
      <c r="U422" s="39"/>
      <c r="V422" s="39"/>
    </row>
    <row r="423" spans="1:22" customFormat="1" x14ac:dyDescent="0.25">
      <c r="A423" s="54"/>
      <c r="C423" s="65"/>
      <c r="D423" s="66"/>
      <c r="E423" s="67"/>
      <c r="F423" s="68"/>
      <c r="G423" s="66"/>
      <c r="H423" s="66"/>
      <c r="I423" s="298" t="str">
        <f t="shared" ca="1" si="6"/>
        <v/>
      </c>
      <c r="J423" s="126"/>
      <c r="K423" s="250"/>
      <c r="L423" s="250"/>
      <c r="M423" s="250"/>
      <c r="N423" s="250"/>
      <c r="O423" s="250"/>
      <c r="P423" s="250"/>
      <c r="Q423" s="250"/>
      <c r="R423" s="250"/>
      <c r="S423" s="250"/>
      <c r="T423" s="39"/>
      <c r="U423" s="39"/>
      <c r="V423" s="39"/>
    </row>
    <row r="424" spans="1:22" customFormat="1" x14ac:dyDescent="0.25">
      <c r="A424" s="54"/>
      <c r="C424" s="65"/>
      <c r="D424" s="66"/>
      <c r="E424" s="67"/>
      <c r="F424" s="68"/>
      <c r="G424" s="66"/>
      <c r="H424" s="66"/>
      <c r="I424" s="298" t="str">
        <f t="shared" ca="1" si="6"/>
        <v/>
      </c>
      <c r="J424" s="126"/>
      <c r="K424" s="250"/>
      <c r="L424" s="250"/>
      <c r="M424" s="250"/>
      <c r="N424" s="250"/>
      <c r="O424" s="250"/>
      <c r="P424" s="250"/>
      <c r="Q424" s="250"/>
      <c r="R424" s="250"/>
      <c r="S424" s="250"/>
      <c r="T424" s="39"/>
      <c r="U424" s="39"/>
      <c r="V424" s="39"/>
    </row>
    <row r="425" spans="1:22" customFormat="1" x14ac:dyDescent="0.25">
      <c r="A425" s="54"/>
      <c r="C425" s="65"/>
      <c r="D425" s="66"/>
      <c r="E425" s="67"/>
      <c r="F425" s="68"/>
      <c r="G425" s="66"/>
      <c r="H425" s="66"/>
      <c r="I425" s="298" t="str">
        <f t="shared" ca="1" si="6"/>
        <v/>
      </c>
      <c r="J425" s="126"/>
      <c r="K425" s="250"/>
      <c r="L425" s="250"/>
      <c r="M425" s="250"/>
      <c r="N425" s="250"/>
      <c r="O425" s="250"/>
      <c r="P425" s="250"/>
      <c r="Q425" s="250"/>
      <c r="R425" s="250"/>
      <c r="S425" s="250"/>
      <c r="T425" s="39"/>
      <c r="U425" s="39"/>
      <c r="V425" s="39"/>
    </row>
    <row r="426" spans="1:22" customFormat="1" x14ac:dyDescent="0.25">
      <c r="A426" s="54"/>
      <c r="C426" s="65"/>
      <c r="D426" s="66"/>
      <c r="E426" s="67"/>
      <c r="F426" s="68"/>
      <c r="G426" s="66"/>
      <c r="H426" s="66"/>
      <c r="I426" s="298" t="str">
        <f t="shared" ca="1" si="6"/>
        <v/>
      </c>
      <c r="J426" s="126"/>
      <c r="K426" s="250"/>
      <c r="L426" s="250"/>
      <c r="M426" s="250"/>
      <c r="N426" s="250"/>
      <c r="O426" s="250"/>
      <c r="P426" s="250"/>
      <c r="Q426" s="250"/>
      <c r="R426" s="250"/>
      <c r="S426" s="250"/>
      <c r="T426" s="39"/>
      <c r="U426" s="39"/>
      <c r="V426" s="39"/>
    </row>
    <row r="427" spans="1:22" customFormat="1" x14ac:dyDescent="0.25">
      <c r="A427" s="54"/>
      <c r="C427" s="65"/>
      <c r="D427" s="66"/>
      <c r="E427" s="67"/>
      <c r="F427" s="68"/>
      <c r="G427" s="66"/>
      <c r="H427" s="66"/>
      <c r="I427" s="298" t="str">
        <f t="shared" ca="1" si="6"/>
        <v/>
      </c>
      <c r="J427" s="126"/>
      <c r="K427" s="250"/>
      <c r="L427" s="250"/>
      <c r="M427" s="250"/>
      <c r="N427" s="250"/>
      <c r="O427" s="250"/>
      <c r="P427" s="250"/>
      <c r="Q427" s="250"/>
      <c r="R427" s="250"/>
      <c r="S427" s="250"/>
      <c r="T427" s="39"/>
      <c r="U427" s="39"/>
      <c r="V427" s="39"/>
    </row>
    <row r="428" spans="1:22" customFormat="1" x14ac:dyDescent="0.25">
      <c r="A428" s="54"/>
      <c r="C428" s="65"/>
      <c r="D428" s="66"/>
      <c r="E428" s="67"/>
      <c r="F428" s="68"/>
      <c r="G428" s="66"/>
      <c r="H428" s="66"/>
      <c r="I428" s="298" t="str">
        <f t="shared" ca="1" si="6"/>
        <v/>
      </c>
      <c r="J428" s="126"/>
      <c r="K428" s="250"/>
      <c r="L428" s="250"/>
      <c r="M428" s="250"/>
      <c r="N428" s="250"/>
      <c r="O428" s="250"/>
      <c r="P428" s="250"/>
      <c r="Q428" s="250"/>
      <c r="R428" s="250"/>
      <c r="S428" s="250"/>
      <c r="T428" s="39"/>
      <c r="U428" s="39"/>
      <c r="V428" s="39"/>
    </row>
    <row r="429" spans="1:22" customFormat="1" x14ac:dyDescent="0.25">
      <c r="A429" s="54"/>
      <c r="C429" s="65"/>
      <c r="D429" s="66"/>
      <c r="E429" s="67"/>
      <c r="F429" s="68"/>
      <c r="G429" s="66"/>
      <c r="H429" s="66"/>
      <c r="I429" s="298" t="str">
        <f t="shared" ca="1" si="6"/>
        <v/>
      </c>
      <c r="J429" s="126"/>
      <c r="K429" s="250"/>
      <c r="L429" s="250"/>
      <c r="M429" s="250"/>
      <c r="N429" s="250"/>
      <c r="O429" s="250"/>
      <c r="P429" s="250"/>
      <c r="Q429" s="250"/>
      <c r="R429" s="250"/>
      <c r="S429" s="250"/>
      <c r="T429" s="39"/>
      <c r="U429" s="39"/>
      <c r="V429" s="39"/>
    </row>
    <row r="430" spans="1:22" customFormat="1" x14ac:dyDescent="0.25">
      <c r="A430" s="54"/>
      <c r="C430" s="65"/>
      <c r="D430" s="66"/>
      <c r="E430" s="67"/>
      <c r="F430" s="68"/>
      <c r="G430" s="66"/>
      <c r="H430" s="66"/>
      <c r="I430" s="298" t="str">
        <f t="shared" ca="1" si="6"/>
        <v/>
      </c>
      <c r="J430" s="126"/>
      <c r="K430" s="250"/>
      <c r="L430" s="250"/>
      <c r="M430" s="250"/>
      <c r="N430" s="250"/>
      <c r="O430" s="250"/>
      <c r="P430" s="250"/>
      <c r="Q430" s="250"/>
      <c r="R430" s="250"/>
      <c r="S430" s="250"/>
      <c r="T430" s="39"/>
      <c r="U430" s="39"/>
      <c r="V430" s="39"/>
    </row>
    <row r="431" spans="1:22" customFormat="1" x14ac:dyDescent="0.25">
      <c r="A431" s="54"/>
      <c r="C431" s="65"/>
      <c r="D431" s="66"/>
      <c r="E431" s="67"/>
      <c r="F431" s="68"/>
      <c r="G431" s="66"/>
      <c r="H431" s="66"/>
      <c r="I431" s="298" t="str">
        <f t="shared" ca="1" si="6"/>
        <v/>
      </c>
      <c r="J431" s="126"/>
      <c r="K431" s="250"/>
      <c r="L431" s="250"/>
      <c r="M431" s="250"/>
      <c r="N431" s="250"/>
      <c r="O431" s="250"/>
      <c r="P431" s="250"/>
      <c r="Q431" s="250"/>
      <c r="R431" s="250"/>
      <c r="S431" s="250"/>
      <c r="T431" s="39"/>
      <c r="U431" s="39"/>
      <c r="V431" s="39"/>
    </row>
    <row r="432" spans="1:22" customFormat="1" x14ac:dyDescent="0.25">
      <c r="A432" s="54"/>
      <c r="C432" s="65"/>
      <c r="D432" s="66"/>
      <c r="E432" s="67"/>
      <c r="F432" s="68"/>
      <c r="G432" s="66"/>
      <c r="H432" s="66"/>
      <c r="I432" s="298" t="str">
        <f t="shared" ca="1" si="6"/>
        <v/>
      </c>
      <c r="J432" s="126"/>
      <c r="K432" s="250"/>
      <c r="L432" s="250"/>
      <c r="M432" s="250"/>
      <c r="N432" s="250"/>
      <c r="O432" s="250"/>
      <c r="P432" s="250"/>
      <c r="Q432" s="250"/>
      <c r="R432" s="250"/>
      <c r="S432" s="250"/>
      <c r="T432" s="39"/>
      <c r="U432" s="39"/>
      <c r="V432" s="39"/>
    </row>
    <row r="433" spans="1:22" customFormat="1" x14ac:dyDescent="0.25">
      <c r="A433" s="54"/>
      <c r="C433" s="65"/>
      <c r="D433" s="66"/>
      <c r="E433" s="67"/>
      <c r="F433" s="68"/>
      <c r="G433" s="66"/>
      <c r="H433" s="66"/>
      <c r="I433" s="298" t="str">
        <f t="shared" ca="1" si="6"/>
        <v/>
      </c>
      <c r="J433" s="126"/>
      <c r="K433" s="250"/>
      <c r="L433" s="250"/>
      <c r="M433" s="250"/>
      <c r="N433" s="250"/>
      <c r="O433" s="250"/>
      <c r="P433" s="250"/>
      <c r="Q433" s="250"/>
      <c r="R433" s="250"/>
      <c r="S433" s="250"/>
      <c r="T433" s="39"/>
      <c r="U433" s="39"/>
      <c r="V433" s="39"/>
    </row>
    <row r="434" spans="1:22" customFormat="1" x14ac:dyDescent="0.25">
      <c r="A434" s="54"/>
      <c r="C434" s="65"/>
      <c r="D434" s="66"/>
      <c r="E434" s="67"/>
      <c r="F434" s="68"/>
      <c r="G434" s="66"/>
      <c r="H434" s="66"/>
      <c r="I434" s="298" t="str">
        <f t="shared" ca="1" si="6"/>
        <v/>
      </c>
      <c r="J434" s="126"/>
      <c r="K434" s="250"/>
      <c r="L434" s="250"/>
      <c r="M434" s="250"/>
      <c r="N434" s="250"/>
      <c r="O434" s="250"/>
      <c r="P434" s="250"/>
      <c r="Q434" s="250"/>
      <c r="R434" s="250"/>
      <c r="S434" s="250"/>
      <c r="T434" s="39"/>
      <c r="U434" s="39"/>
      <c r="V434" s="39"/>
    </row>
    <row r="435" spans="1:22" customFormat="1" x14ac:dyDescent="0.25">
      <c r="A435" s="54"/>
      <c r="C435" s="65"/>
      <c r="D435" s="66"/>
      <c r="E435" s="67"/>
      <c r="F435" s="68"/>
      <c r="G435" s="66"/>
      <c r="H435" s="66"/>
      <c r="I435" s="298" t="str">
        <f t="shared" ca="1" si="6"/>
        <v/>
      </c>
      <c r="J435" s="126"/>
      <c r="K435" s="250"/>
      <c r="L435" s="250"/>
      <c r="M435" s="250"/>
      <c r="N435" s="250"/>
      <c r="O435" s="250"/>
      <c r="P435" s="250"/>
      <c r="Q435" s="250"/>
      <c r="R435" s="250"/>
      <c r="S435" s="250"/>
      <c r="T435" s="39"/>
      <c r="U435" s="39"/>
      <c r="V435" s="39"/>
    </row>
    <row r="436" spans="1:22" customFormat="1" x14ac:dyDescent="0.25">
      <c r="A436" s="54"/>
      <c r="C436" s="65"/>
      <c r="D436" s="66"/>
      <c r="E436" s="67"/>
      <c r="F436" s="68"/>
      <c r="G436" s="66"/>
      <c r="H436" s="66"/>
      <c r="I436" s="298" t="str">
        <f t="shared" ca="1" si="6"/>
        <v/>
      </c>
      <c r="J436" s="126"/>
      <c r="K436" s="250"/>
      <c r="L436" s="250"/>
      <c r="M436" s="250"/>
      <c r="N436" s="250"/>
      <c r="O436" s="250"/>
      <c r="P436" s="250"/>
      <c r="Q436" s="250"/>
      <c r="R436" s="250"/>
      <c r="S436" s="250"/>
      <c r="T436" s="39"/>
      <c r="U436" s="39"/>
      <c r="V436" s="39"/>
    </row>
    <row r="437" spans="1:22" customFormat="1" x14ac:dyDescent="0.25">
      <c r="A437" s="54"/>
      <c r="C437" s="65"/>
      <c r="D437" s="66"/>
      <c r="E437" s="67"/>
      <c r="F437" s="68"/>
      <c r="G437" s="66"/>
      <c r="H437" s="66"/>
      <c r="I437" s="298" t="str">
        <f t="shared" ca="1" si="6"/>
        <v/>
      </c>
      <c r="J437" s="126"/>
      <c r="K437" s="250"/>
      <c r="L437" s="250"/>
      <c r="M437" s="250"/>
      <c r="N437" s="250"/>
      <c r="O437" s="250"/>
      <c r="P437" s="250"/>
      <c r="Q437" s="250"/>
      <c r="R437" s="250"/>
      <c r="S437" s="250"/>
      <c r="T437" s="39"/>
      <c r="U437" s="39"/>
      <c r="V437" s="39"/>
    </row>
    <row r="438" spans="1:22" customFormat="1" x14ac:dyDescent="0.25">
      <c r="A438" s="54"/>
      <c r="C438" s="65"/>
      <c r="D438" s="66"/>
      <c r="E438" s="67"/>
      <c r="F438" s="68"/>
      <c r="G438" s="66"/>
      <c r="H438" s="66"/>
      <c r="I438" s="298" t="str">
        <f t="shared" ca="1" si="6"/>
        <v/>
      </c>
      <c r="J438" s="126"/>
      <c r="K438" s="250"/>
      <c r="L438" s="250"/>
      <c r="M438" s="250"/>
      <c r="N438" s="250"/>
      <c r="O438" s="250"/>
      <c r="P438" s="250"/>
      <c r="Q438" s="250"/>
      <c r="R438" s="250"/>
      <c r="S438" s="250"/>
      <c r="T438" s="39"/>
      <c r="U438" s="39"/>
      <c r="V438" s="39"/>
    </row>
    <row r="439" spans="1:22" customFormat="1" x14ac:dyDescent="0.25">
      <c r="A439" s="54"/>
      <c r="C439" s="65"/>
      <c r="D439" s="66"/>
      <c r="E439" s="67"/>
      <c r="F439" s="68"/>
      <c r="G439" s="66"/>
      <c r="H439" s="66"/>
      <c r="I439" s="298" t="str">
        <f t="shared" ca="1" si="6"/>
        <v/>
      </c>
      <c r="J439" s="126"/>
      <c r="K439" s="250"/>
      <c r="L439" s="250"/>
      <c r="M439" s="250"/>
      <c r="N439" s="250"/>
      <c r="O439" s="250"/>
      <c r="P439" s="250"/>
      <c r="Q439" s="250"/>
      <c r="R439" s="250"/>
      <c r="S439" s="250"/>
      <c r="T439" s="39"/>
      <c r="U439" s="39"/>
      <c r="V439" s="39"/>
    </row>
    <row r="440" spans="1:22" customFormat="1" x14ac:dyDescent="0.25">
      <c r="A440" s="54"/>
      <c r="C440" s="65"/>
      <c r="D440" s="66"/>
      <c r="E440" s="67"/>
      <c r="F440" s="68"/>
      <c r="G440" s="66"/>
      <c r="H440" s="66"/>
      <c r="I440" s="298" t="str">
        <f t="shared" ca="1" si="6"/>
        <v/>
      </c>
      <c r="J440" s="126"/>
      <c r="K440" s="250"/>
      <c r="L440" s="250"/>
      <c r="M440" s="250"/>
      <c r="N440" s="250"/>
      <c r="O440" s="250"/>
      <c r="P440" s="250"/>
      <c r="Q440" s="250"/>
      <c r="R440" s="250"/>
      <c r="S440" s="250"/>
      <c r="T440" s="39"/>
      <c r="U440" s="39"/>
      <c r="V440" s="39"/>
    </row>
    <row r="441" spans="1:22" customFormat="1" x14ac:dyDescent="0.25">
      <c r="A441" s="54"/>
      <c r="C441" s="65"/>
      <c r="D441" s="66"/>
      <c r="E441" s="67"/>
      <c r="F441" s="68"/>
      <c r="G441" s="66"/>
      <c r="H441" s="66"/>
      <c r="I441" s="298" t="str">
        <f t="shared" ca="1" si="6"/>
        <v/>
      </c>
      <c r="J441" s="126"/>
      <c r="K441" s="250"/>
      <c r="L441" s="250"/>
      <c r="M441" s="250"/>
      <c r="N441" s="250"/>
      <c r="O441" s="250"/>
      <c r="P441" s="250"/>
      <c r="Q441" s="250"/>
      <c r="R441" s="250"/>
      <c r="S441" s="250"/>
      <c r="T441" s="39"/>
      <c r="U441" s="39"/>
      <c r="V441" s="39"/>
    </row>
    <row r="442" spans="1:22" customFormat="1" x14ac:dyDescent="0.25">
      <c r="A442" s="54"/>
      <c r="C442" s="65"/>
      <c r="D442" s="66"/>
      <c r="E442" s="67"/>
      <c r="F442" s="68"/>
      <c r="G442" s="66"/>
      <c r="H442" s="66"/>
      <c r="I442" s="298" t="str">
        <f t="shared" ca="1" si="6"/>
        <v/>
      </c>
      <c r="J442" s="126"/>
      <c r="K442" s="250"/>
      <c r="L442" s="250"/>
      <c r="M442" s="250"/>
      <c r="N442" s="250"/>
      <c r="O442" s="250"/>
      <c r="P442" s="250"/>
      <c r="Q442" s="250"/>
      <c r="R442" s="250"/>
      <c r="S442" s="250"/>
      <c r="T442" s="39"/>
      <c r="U442" s="39"/>
      <c r="V442" s="39"/>
    </row>
    <row r="443" spans="1:22" customFormat="1" x14ac:dyDescent="0.25">
      <c r="A443" s="54"/>
      <c r="C443" s="65"/>
      <c r="D443" s="66"/>
      <c r="E443" s="67"/>
      <c r="F443" s="68"/>
      <c r="G443" s="66"/>
      <c r="H443" s="66"/>
      <c r="I443" s="298" t="str">
        <f t="shared" ca="1" si="6"/>
        <v/>
      </c>
      <c r="J443" s="126"/>
      <c r="K443" s="250"/>
      <c r="L443" s="250"/>
      <c r="M443" s="250"/>
      <c r="N443" s="250"/>
      <c r="O443" s="250"/>
      <c r="P443" s="250"/>
      <c r="Q443" s="250"/>
      <c r="R443" s="250"/>
      <c r="S443" s="250"/>
      <c r="T443" s="39"/>
      <c r="U443" s="39"/>
      <c r="V443" s="39"/>
    </row>
    <row r="444" spans="1:22" customFormat="1" x14ac:dyDescent="0.25">
      <c r="A444" s="54"/>
      <c r="C444" s="65"/>
      <c r="D444" s="66"/>
      <c r="E444" s="67"/>
      <c r="F444" s="68"/>
      <c r="G444" s="66"/>
      <c r="H444" s="66"/>
      <c r="I444" s="298" t="str">
        <f t="shared" ca="1" si="6"/>
        <v/>
      </c>
      <c r="J444" s="126"/>
      <c r="K444" s="250"/>
      <c r="L444" s="250"/>
      <c r="M444" s="250"/>
      <c r="N444" s="250"/>
      <c r="O444" s="250"/>
      <c r="P444" s="250"/>
      <c r="Q444" s="250"/>
      <c r="R444" s="250"/>
      <c r="S444" s="250"/>
      <c r="T444" s="39"/>
      <c r="U444" s="39"/>
      <c r="V444" s="39"/>
    </row>
    <row r="445" spans="1:22" customFormat="1" x14ac:dyDescent="0.25">
      <c r="A445" s="54"/>
      <c r="C445" s="65"/>
      <c r="D445" s="66"/>
      <c r="E445" s="67"/>
      <c r="F445" s="68"/>
      <c r="G445" s="66"/>
      <c r="H445" s="66"/>
      <c r="I445" s="298" t="str">
        <f t="shared" ca="1" si="6"/>
        <v/>
      </c>
      <c r="J445" s="126"/>
      <c r="K445" s="250"/>
      <c r="L445" s="250"/>
      <c r="M445" s="250"/>
      <c r="N445" s="250"/>
      <c r="O445" s="250"/>
      <c r="P445" s="250"/>
      <c r="Q445" s="250"/>
      <c r="R445" s="250"/>
      <c r="S445" s="250"/>
      <c r="T445" s="39"/>
      <c r="U445" s="39"/>
      <c r="V445" s="39"/>
    </row>
    <row r="446" spans="1:22" customFormat="1" x14ac:dyDescent="0.25">
      <c r="A446" s="54"/>
      <c r="C446" s="65"/>
      <c r="D446" s="66"/>
      <c r="E446" s="67"/>
      <c r="F446" s="68"/>
      <c r="G446" s="66"/>
      <c r="H446" s="66"/>
      <c r="I446" s="298" t="str">
        <f t="shared" ca="1" si="6"/>
        <v/>
      </c>
      <c r="J446" s="126"/>
      <c r="K446" s="250"/>
      <c r="L446" s="250"/>
      <c r="M446" s="250"/>
      <c r="N446" s="250"/>
      <c r="O446" s="250"/>
      <c r="P446" s="250"/>
      <c r="Q446" s="250"/>
      <c r="R446" s="250"/>
      <c r="S446" s="250"/>
      <c r="T446" s="39"/>
      <c r="U446" s="39"/>
      <c r="V446" s="39"/>
    </row>
    <row r="447" spans="1:22" customFormat="1" x14ac:dyDescent="0.25">
      <c r="A447" s="54"/>
      <c r="C447" s="65"/>
      <c r="D447" s="66"/>
      <c r="E447" s="67"/>
      <c r="F447" s="68"/>
      <c r="G447" s="66"/>
      <c r="H447" s="66"/>
      <c r="I447" s="298" t="str">
        <f t="shared" ca="1" si="6"/>
        <v/>
      </c>
      <c r="J447" s="126"/>
      <c r="K447" s="250"/>
      <c r="L447" s="250"/>
      <c r="M447" s="250"/>
      <c r="N447" s="250"/>
      <c r="O447" s="250"/>
      <c r="P447" s="250"/>
      <c r="Q447" s="250"/>
      <c r="R447" s="250"/>
      <c r="S447" s="250"/>
      <c r="T447" s="39"/>
      <c r="U447" s="39"/>
      <c r="V447" s="39"/>
    </row>
    <row r="448" spans="1:22" customFormat="1" x14ac:dyDescent="0.25">
      <c r="A448" s="54"/>
      <c r="C448" s="65"/>
      <c r="D448" s="66"/>
      <c r="E448" s="67"/>
      <c r="F448" s="68"/>
      <c r="G448" s="66"/>
      <c r="H448" s="66"/>
      <c r="I448" s="298" t="str">
        <f t="shared" ca="1" si="6"/>
        <v/>
      </c>
      <c r="J448" s="126"/>
      <c r="K448" s="250"/>
      <c r="L448" s="250"/>
      <c r="M448" s="250"/>
      <c r="N448" s="250"/>
      <c r="O448" s="250"/>
      <c r="P448" s="250"/>
      <c r="Q448" s="250"/>
      <c r="R448" s="250"/>
      <c r="S448" s="250"/>
      <c r="T448" s="39"/>
      <c r="U448" s="39"/>
      <c r="V448" s="39"/>
    </row>
    <row r="449" spans="1:22" customFormat="1" x14ac:dyDescent="0.25">
      <c r="A449" s="54"/>
      <c r="C449" s="65"/>
      <c r="D449" s="66"/>
      <c r="E449" s="67"/>
      <c r="F449" s="68"/>
      <c r="G449" s="66"/>
      <c r="H449" s="66"/>
      <c r="I449" s="298" t="str">
        <f t="shared" ca="1" si="6"/>
        <v/>
      </c>
      <c r="J449" s="126"/>
      <c r="K449" s="250"/>
      <c r="L449" s="250"/>
      <c r="M449" s="250"/>
      <c r="N449" s="250"/>
      <c r="O449" s="250"/>
      <c r="P449" s="250"/>
      <c r="Q449" s="250"/>
      <c r="R449" s="250"/>
      <c r="S449" s="250"/>
      <c r="T449" s="39"/>
      <c r="U449" s="39"/>
      <c r="V449" s="39"/>
    </row>
    <row r="450" spans="1:22" customFormat="1" x14ac:dyDescent="0.25">
      <c r="A450" s="54"/>
      <c r="C450" s="65"/>
      <c r="D450" s="66"/>
      <c r="E450" s="67"/>
      <c r="F450" s="68"/>
      <c r="G450" s="66"/>
      <c r="H450" s="66"/>
      <c r="I450" s="298" t="str">
        <f t="shared" ca="1" si="6"/>
        <v/>
      </c>
      <c r="J450" s="126"/>
      <c r="K450" s="250"/>
      <c r="L450" s="250"/>
      <c r="M450" s="250"/>
      <c r="N450" s="250"/>
      <c r="O450" s="250"/>
      <c r="P450" s="250"/>
      <c r="Q450" s="250"/>
      <c r="R450" s="250"/>
      <c r="S450" s="250"/>
      <c r="T450" s="39"/>
      <c r="U450" s="39"/>
      <c r="V450" s="39"/>
    </row>
    <row r="451" spans="1:22" customFormat="1" x14ac:dyDescent="0.25">
      <c r="A451" s="54"/>
      <c r="C451" s="65"/>
      <c r="D451" s="66"/>
      <c r="E451" s="67"/>
      <c r="F451" s="68"/>
      <c r="G451" s="66"/>
      <c r="H451" s="66"/>
      <c r="I451" s="298" t="str">
        <f t="shared" ca="1" si="6"/>
        <v/>
      </c>
      <c r="J451" s="126"/>
      <c r="K451" s="250"/>
      <c r="L451" s="250"/>
      <c r="M451" s="250"/>
      <c r="N451" s="250"/>
      <c r="O451" s="250"/>
      <c r="P451" s="250"/>
      <c r="Q451" s="250"/>
      <c r="R451" s="250"/>
      <c r="S451" s="250"/>
      <c r="T451" s="39"/>
      <c r="U451" s="39"/>
      <c r="V451" s="39"/>
    </row>
    <row r="452" spans="1:22" customFormat="1" x14ac:dyDescent="0.25">
      <c r="A452" s="54"/>
      <c r="C452" s="65"/>
      <c r="D452" s="66"/>
      <c r="E452" s="67"/>
      <c r="F452" s="68"/>
      <c r="G452" s="66"/>
      <c r="H452" s="66"/>
      <c r="I452" s="298" t="str">
        <f t="shared" ca="1" si="6"/>
        <v/>
      </c>
      <c r="J452" s="126"/>
      <c r="K452" s="250"/>
      <c r="L452" s="250"/>
      <c r="M452" s="250"/>
      <c r="N452" s="250"/>
      <c r="O452" s="250"/>
      <c r="P452" s="250"/>
      <c r="Q452" s="250"/>
      <c r="R452" s="250"/>
      <c r="S452" s="250"/>
      <c r="T452" s="39"/>
      <c r="U452" s="39"/>
      <c r="V452" s="39"/>
    </row>
    <row r="453" spans="1:22" customFormat="1" x14ac:dyDescent="0.25">
      <c r="A453" s="54"/>
      <c r="C453" s="65"/>
      <c r="D453" s="66"/>
      <c r="E453" s="67"/>
      <c r="F453" s="68"/>
      <c r="G453" s="66"/>
      <c r="H453" s="66"/>
      <c r="I453" s="298" t="str">
        <f t="shared" ca="1" si="6"/>
        <v/>
      </c>
      <c r="J453" s="126"/>
      <c r="K453" s="250"/>
      <c r="L453" s="250"/>
      <c r="M453" s="250"/>
      <c r="N453" s="250"/>
      <c r="O453" s="250"/>
      <c r="P453" s="250"/>
      <c r="Q453" s="250"/>
      <c r="R453" s="250"/>
      <c r="S453" s="250"/>
      <c r="T453" s="39"/>
      <c r="U453" s="39"/>
      <c r="V453" s="39"/>
    </row>
    <row r="454" spans="1:22" customFormat="1" x14ac:dyDescent="0.25">
      <c r="A454" s="54"/>
      <c r="C454" s="65"/>
      <c r="D454" s="66"/>
      <c r="E454" s="67"/>
      <c r="F454" s="68"/>
      <c r="G454" s="66"/>
      <c r="H454" s="66"/>
      <c r="I454" s="298" t="str">
        <f t="shared" ca="1" si="6"/>
        <v/>
      </c>
      <c r="J454" s="126"/>
      <c r="K454" s="250"/>
      <c r="L454" s="250"/>
      <c r="M454" s="250"/>
      <c r="N454" s="250"/>
      <c r="O454" s="250"/>
      <c r="P454" s="250"/>
      <c r="Q454" s="250"/>
      <c r="R454" s="250"/>
      <c r="S454" s="250"/>
      <c r="T454" s="39"/>
      <c r="U454" s="39"/>
      <c r="V454" s="39"/>
    </row>
    <row r="455" spans="1:22" customFormat="1" x14ac:dyDescent="0.25">
      <c r="A455" s="54"/>
      <c r="C455" s="65"/>
      <c r="D455" s="66"/>
      <c r="E455" s="67"/>
      <c r="F455" s="68"/>
      <c r="G455" s="66"/>
      <c r="H455" s="66"/>
      <c r="I455" s="298" t="str">
        <f t="shared" ca="1" si="6"/>
        <v/>
      </c>
      <c r="J455" s="126"/>
      <c r="K455" s="250"/>
      <c r="L455" s="250"/>
      <c r="M455" s="250"/>
      <c r="N455" s="250"/>
      <c r="O455" s="250"/>
      <c r="P455" s="250"/>
      <c r="Q455" s="250"/>
      <c r="R455" s="250"/>
      <c r="S455" s="250"/>
      <c r="T455" s="39"/>
      <c r="U455" s="39"/>
      <c r="V455" s="39"/>
    </row>
    <row r="456" spans="1:22" customFormat="1" x14ac:dyDescent="0.25">
      <c r="A456" s="54"/>
      <c r="C456" s="65"/>
      <c r="D456" s="66"/>
      <c r="E456" s="67"/>
      <c r="F456" s="68"/>
      <c r="G456" s="66"/>
      <c r="H456" s="66"/>
      <c r="I456" s="298" t="str">
        <f t="shared" ca="1" si="6"/>
        <v/>
      </c>
      <c r="J456" s="126"/>
      <c r="K456" s="250"/>
      <c r="L456" s="250"/>
      <c r="M456" s="250"/>
      <c r="N456" s="250"/>
      <c r="O456" s="250"/>
      <c r="P456" s="250"/>
      <c r="Q456" s="250"/>
      <c r="R456" s="250"/>
      <c r="S456" s="250"/>
      <c r="T456" s="39"/>
      <c r="U456" s="39"/>
      <c r="V456" s="39"/>
    </row>
    <row r="457" spans="1:22" customFormat="1" x14ac:dyDescent="0.25">
      <c r="A457" s="54"/>
      <c r="C457" s="65"/>
      <c r="D457" s="66"/>
      <c r="E457" s="67"/>
      <c r="F457" s="68"/>
      <c r="G457" s="66"/>
      <c r="H457" s="66"/>
      <c r="I457" s="298" t="str">
        <f t="shared" ref="I457:I520" ca="1" si="7">IF(H457="","",(IF(H457="Efetivado","",IF(C457="","",IF(C457=TODAY(),"Vence Hoje",IF(C457&lt;TODAY(),"Atrasado",C457-TODAY()&amp;" Dias para Vencer"))))))</f>
        <v/>
      </c>
      <c r="J457" s="126"/>
      <c r="K457" s="250"/>
      <c r="L457" s="250"/>
      <c r="M457" s="250"/>
      <c r="N457" s="250"/>
      <c r="O457" s="250"/>
      <c r="P457" s="250"/>
      <c r="Q457" s="250"/>
      <c r="R457" s="250"/>
      <c r="S457" s="250"/>
      <c r="T457" s="39"/>
      <c r="U457" s="39"/>
      <c r="V457" s="39"/>
    </row>
    <row r="458" spans="1:22" customFormat="1" x14ac:dyDescent="0.25">
      <c r="A458" s="54"/>
      <c r="C458" s="65"/>
      <c r="D458" s="66"/>
      <c r="E458" s="67"/>
      <c r="F458" s="68"/>
      <c r="G458" s="66"/>
      <c r="H458" s="66"/>
      <c r="I458" s="298" t="str">
        <f t="shared" ca="1" si="7"/>
        <v/>
      </c>
      <c r="J458" s="126"/>
      <c r="K458" s="250"/>
      <c r="L458" s="250"/>
      <c r="M458" s="250"/>
      <c r="N458" s="250"/>
      <c r="O458" s="250"/>
      <c r="P458" s="250"/>
      <c r="Q458" s="250"/>
      <c r="R458" s="250"/>
      <c r="S458" s="250"/>
      <c r="T458" s="39"/>
      <c r="U458" s="39"/>
      <c r="V458" s="39"/>
    </row>
    <row r="459" spans="1:22" customFormat="1" x14ac:dyDescent="0.25">
      <c r="A459" s="54"/>
      <c r="C459" s="65"/>
      <c r="D459" s="66"/>
      <c r="E459" s="67"/>
      <c r="F459" s="68"/>
      <c r="G459" s="66"/>
      <c r="H459" s="66"/>
      <c r="I459" s="298" t="str">
        <f t="shared" ca="1" si="7"/>
        <v/>
      </c>
      <c r="J459" s="126"/>
      <c r="K459" s="250"/>
      <c r="L459" s="250"/>
      <c r="M459" s="250"/>
      <c r="N459" s="250"/>
      <c r="O459" s="250"/>
      <c r="P459" s="250"/>
      <c r="Q459" s="250"/>
      <c r="R459" s="250"/>
      <c r="S459" s="250"/>
      <c r="T459" s="39"/>
      <c r="U459" s="39"/>
      <c r="V459" s="39"/>
    </row>
    <row r="460" spans="1:22" customFormat="1" x14ac:dyDescent="0.25">
      <c r="A460" s="54"/>
      <c r="C460" s="65"/>
      <c r="D460" s="66"/>
      <c r="E460" s="67"/>
      <c r="F460" s="68"/>
      <c r="G460" s="66"/>
      <c r="H460" s="66"/>
      <c r="I460" s="298" t="str">
        <f t="shared" ca="1" si="7"/>
        <v/>
      </c>
      <c r="J460" s="126"/>
      <c r="K460" s="250"/>
      <c r="L460" s="250"/>
      <c r="M460" s="250"/>
      <c r="N460" s="250"/>
      <c r="O460" s="250"/>
      <c r="P460" s="250"/>
      <c r="Q460" s="250"/>
      <c r="R460" s="250"/>
      <c r="S460" s="250"/>
      <c r="T460" s="39"/>
      <c r="U460" s="39"/>
      <c r="V460" s="39"/>
    </row>
    <row r="461" spans="1:22" customFormat="1" x14ac:dyDescent="0.25">
      <c r="A461" s="54"/>
      <c r="C461" s="65"/>
      <c r="D461" s="66"/>
      <c r="E461" s="67"/>
      <c r="F461" s="68"/>
      <c r="G461" s="66"/>
      <c r="H461" s="66"/>
      <c r="I461" s="298" t="str">
        <f t="shared" ca="1" si="7"/>
        <v/>
      </c>
      <c r="J461" s="126"/>
      <c r="K461" s="250"/>
      <c r="L461" s="250"/>
      <c r="M461" s="250"/>
      <c r="N461" s="250"/>
      <c r="O461" s="250"/>
      <c r="P461" s="250"/>
      <c r="Q461" s="250"/>
      <c r="R461" s="250"/>
      <c r="S461" s="250"/>
      <c r="T461" s="39"/>
      <c r="U461" s="39"/>
      <c r="V461" s="39"/>
    </row>
    <row r="462" spans="1:22" customFormat="1" x14ac:dyDescent="0.25">
      <c r="A462" s="54"/>
      <c r="C462" s="65"/>
      <c r="D462" s="66"/>
      <c r="E462" s="67"/>
      <c r="F462" s="68"/>
      <c r="G462" s="66"/>
      <c r="H462" s="66"/>
      <c r="I462" s="298" t="str">
        <f t="shared" ca="1" si="7"/>
        <v/>
      </c>
      <c r="J462" s="126"/>
      <c r="K462" s="250"/>
      <c r="L462" s="250"/>
      <c r="M462" s="250"/>
      <c r="N462" s="250"/>
      <c r="O462" s="250"/>
      <c r="P462" s="250"/>
      <c r="Q462" s="250"/>
      <c r="R462" s="250"/>
      <c r="S462" s="250"/>
      <c r="T462" s="39"/>
      <c r="U462" s="39"/>
      <c r="V462" s="39"/>
    </row>
    <row r="463" spans="1:22" customFormat="1" x14ac:dyDescent="0.25">
      <c r="A463" s="54"/>
      <c r="C463" s="65"/>
      <c r="D463" s="66"/>
      <c r="E463" s="67"/>
      <c r="F463" s="68"/>
      <c r="G463" s="66"/>
      <c r="H463" s="66"/>
      <c r="I463" s="298" t="str">
        <f t="shared" ca="1" si="7"/>
        <v/>
      </c>
      <c r="J463" s="126"/>
      <c r="K463" s="250"/>
      <c r="L463" s="250"/>
      <c r="M463" s="250"/>
      <c r="N463" s="250"/>
      <c r="O463" s="250"/>
      <c r="P463" s="250"/>
      <c r="Q463" s="250"/>
      <c r="R463" s="250"/>
      <c r="S463" s="250"/>
      <c r="T463" s="39"/>
      <c r="U463" s="39"/>
      <c r="V463" s="39"/>
    </row>
    <row r="464" spans="1:22" customFormat="1" x14ac:dyDescent="0.25">
      <c r="A464" s="54"/>
      <c r="C464" s="65"/>
      <c r="D464" s="66"/>
      <c r="E464" s="67"/>
      <c r="F464" s="68"/>
      <c r="G464" s="66"/>
      <c r="H464" s="66"/>
      <c r="I464" s="298" t="str">
        <f t="shared" ca="1" si="7"/>
        <v/>
      </c>
      <c r="J464" s="126"/>
      <c r="K464" s="250"/>
      <c r="L464" s="250"/>
      <c r="M464" s="250"/>
      <c r="N464" s="250"/>
      <c r="O464" s="250"/>
      <c r="P464" s="250"/>
      <c r="Q464" s="250"/>
      <c r="R464" s="250"/>
      <c r="S464" s="250"/>
      <c r="T464" s="39"/>
      <c r="U464" s="39"/>
      <c r="V464" s="39"/>
    </row>
    <row r="465" spans="1:22" customFormat="1" x14ac:dyDescent="0.25">
      <c r="A465" s="54"/>
      <c r="C465" s="65"/>
      <c r="D465" s="66"/>
      <c r="E465" s="67"/>
      <c r="F465" s="68"/>
      <c r="G465" s="66"/>
      <c r="H465" s="66"/>
      <c r="I465" s="298" t="str">
        <f t="shared" ca="1" si="7"/>
        <v/>
      </c>
      <c r="J465" s="126"/>
      <c r="K465" s="250"/>
      <c r="L465" s="250"/>
      <c r="M465" s="250"/>
      <c r="N465" s="250"/>
      <c r="O465" s="250"/>
      <c r="P465" s="250"/>
      <c r="Q465" s="250"/>
      <c r="R465" s="250"/>
      <c r="S465" s="250"/>
      <c r="T465" s="39"/>
      <c r="U465" s="39"/>
      <c r="V465" s="39"/>
    </row>
    <row r="466" spans="1:22" customFormat="1" x14ac:dyDescent="0.25">
      <c r="A466" s="54"/>
      <c r="C466" s="65"/>
      <c r="D466" s="66"/>
      <c r="E466" s="67"/>
      <c r="F466" s="68"/>
      <c r="G466" s="66"/>
      <c r="H466" s="66"/>
      <c r="I466" s="298" t="str">
        <f t="shared" ca="1" si="7"/>
        <v/>
      </c>
      <c r="J466" s="126"/>
      <c r="K466" s="250"/>
      <c r="L466" s="250"/>
      <c r="M466" s="250"/>
      <c r="N466" s="250"/>
      <c r="O466" s="250"/>
      <c r="P466" s="250"/>
      <c r="Q466" s="250"/>
      <c r="R466" s="250"/>
      <c r="S466" s="250"/>
      <c r="T466" s="39"/>
      <c r="U466" s="39"/>
      <c r="V466" s="39"/>
    </row>
    <row r="467" spans="1:22" customFormat="1" x14ac:dyDescent="0.25">
      <c r="A467" s="54"/>
      <c r="C467" s="65"/>
      <c r="D467" s="66"/>
      <c r="E467" s="67"/>
      <c r="F467" s="68"/>
      <c r="G467" s="66"/>
      <c r="H467" s="66"/>
      <c r="I467" s="298" t="str">
        <f t="shared" ca="1" si="7"/>
        <v/>
      </c>
      <c r="J467" s="126"/>
      <c r="K467" s="250"/>
      <c r="L467" s="250"/>
      <c r="M467" s="250"/>
      <c r="N467" s="250"/>
      <c r="O467" s="250"/>
      <c r="P467" s="250"/>
      <c r="Q467" s="250"/>
      <c r="R467" s="250"/>
      <c r="S467" s="250"/>
      <c r="T467" s="39"/>
      <c r="U467" s="39"/>
      <c r="V467" s="39"/>
    </row>
    <row r="468" spans="1:22" customFormat="1" x14ac:dyDescent="0.25">
      <c r="A468" s="54"/>
      <c r="C468" s="65"/>
      <c r="D468" s="66"/>
      <c r="E468" s="67"/>
      <c r="F468" s="68"/>
      <c r="G468" s="66"/>
      <c r="H468" s="66"/>
      <c r="I468" s="298" t="str">
        <f t="shared" ca="1" si="7"/>
        <v/>
      </c>
      <c r="J468" s="126"/>
      <c r="K468" s="250"/>
      <c r="L468" s="250"/>
      <c r="M468" s="250"/>
      <c r="N468" s="250"/>
      <c r="O468" s="250"/>
      <c r="P468" s="250"/>
      <c r="Q468" s="250"/>
      <c r="R468" s="250"/>
      <c r="S468" s="250"/>
      <c r="T468" s="39"/>
      <c r="U468" s="39"/>
      <c r="V468" s="39"/>
    </row>
    <row r="469" spans="1:22" customFormat="1" x14ac:dyDescent="0.25">
      <c r="A469" s="54"/>
      <c r="C469" s="65"/>
      <c r="D469" s="66"/>
      <c r="E469" s="67"/>
      <c r="F469" s="68"/>
      <c r="G469" s="66"/>
      <c r="H469" s="66"/>
      <c r="I469" s="298" t="str">
        <f t="shared" ca="1" si="7"/>
        <v/>
      </c>
      <c r="J469" s="126"/>
      <c r="K469" s="250"/>
      <c r="L469" s="250"/>
      <c r="M469" s="250"/>
      <c r="N469" s="250"/>
      <c r="O469" s="250"/>
      <c r="P469" s="250"/>
      <c r="Q469" s="250"/>
      <c r="R469" s="250"/>
      <c r="S469" s="250"/>
      <c r="T469" s="39"/>
      <c r="U469" s="39"/>
      <c r="V469" s="39"/>
    </row>
    <row r="470" spans="1:22" customFormat="1" x14ac:dyDescent="0.25">
      <c r="A470" s="54"/>
      <c r="C470" s="65"/>
      <c r="D470" s="66"/>
      <c r="E470" s="67"/>
      <c r="F470" s="68"/>
      <c r="G470" s="66"/>
      <c r="H470" s="66"/>
      <c r="I470" s="298" t="str">
        <f t="shared" ca="1" si="7"/>
        <v/>
      </c>
      <c r="J470" s="126"/>
      <c r="K470" s="250"/>
      <c r="L470" s="250"/>
      <c r="M470" s="250"/>
      <c r="N470" s="250"/>
      <c r="O470" s="250"/>
      <c r="P470" s="250"/>
      <c r="Q470" s="250"/>
      <c r="R470" s="250"/>
      <c r="S470" s="250"/>
      <c r="T470" s="39"/>
      <c r="U470" s="39"/>
      <c r="V470" s="39"/>
    </row>
    <row r="471" spans="1:22" customFormat="1" x14ac:dyDescent="0.25">
      <c r="A471" s="54"/>
      <c r="C471" s="65"/>
      <c r="D471" s="66"/>
      <c r="E471" s="67"/>
      <c r="F471" s="68"/>
      <c r="G471" s="66"/>
      <c r="H471" s="66"/>
      <c r="I471" s="298" t="str">
        <f t="shared" ca="1" si="7"/>
        <v/>
      </c>
      <c r="J471" s="126"/>
      <c r="K471" s="250"/>
      <c r="L471" s="250"/>
      <c r="M471" s="250"/>
      <c r="N471" s="250"/>
      <c r="O471" s="250"/>
      <c r="P471" s="250"/>
      <c r="Q471" s="250"/>
      <c r="R471" s="250"/>
      <c r="S471" s="250"/>
      <c r="T471" s="39"/>
      <c r="U471" s="39"/>
      <c r="V471" s="39"/>
    </row>
    <row r="472" spans="1:22" customFormat="1" x14ac:dyDescent="0.25">
      <c r="A472" s="54"/>
      <c r="C472" s="65"/>
      <c r="D472" s="66"/>
      <c r="E472" s="67"/>
      <c r="F472" s="68"/>
      <c r="G472" s="66"/>
      <c r="H472" s="66"/>
      <c r="I472" s="298" t="str">
        <f t="shared" ca="1" si="7"/>
        <v/>
      </c>
      <c r="J472" s="126"/>
      <c r="K472" s="250"/>
      <c r="L472" s="250"/>
      <c r="M472" s="250"/>
      <c r="N472" s="250"/>
      <c r="O472" s="250"/>
      <c r="P472" s="250"/>
      <c r="Q472" s="250"/>
      <c r="R472" s="250"/>
      <c r="S472" s="250"/>
      <c r="T472" s="39"/>
      <c r="U472" s="39"/>
      <c r="V472" s="39"/>
    </row>
    <row r="473" spans="1:22" customFormat="1" x14ac:dyDescent="0.25">
      <c r="A473" s="54"/>
      <c r="C473" s="65"/>
      <c r="D473" s="66"/>
      <c r="E473" s="67"/>
      <c r="F473" s="68"/>
      <c r="G473" s="66"/>
      <c r="H473" s="66"/>
      <c r="I473" s="298" t="str">
        <f t="shared" ca="1" si="7"/>
        <v/>
      </c>
      <c r="J473" s="126"/>
      <c r="K473" s="250"/>
      <c r="L473" s="250"/>
      <c r="M473" s="250"/>
      <c r="N473" s="250"/>
      <c r="O473" s="250"/>
      <c r="P473" s="250"/>
      <c r="Q473" s="250"/>
      <c r="R473" s="250"/>
      <c r="S473" s="250"/>
      <c r="T473" s="39"/>
      <c r="U473" s="39"/>
      <c r="V473" s="39"/>
    </row>
    <row r="474" spans="1:22" customFormat="1" x14ac:dyDescent="0.25">
      <c r="A474" s="54"/>
      <c r="C474" s="65"/>
      <c r="D474" s="66"/>
      <c r="E474" s="67"/>
      <c r="F474" s="68"/>
      <c r="G474" s="66"/>
      <c r="H474" s="66"/>
      <c r="I474" s="298" t="str">
        <f t="shared" ca="1" si="7"/>
        <v/>
      </c>
      <c r="J474" s="126"/>
      <c r="K474" s="250"/>
      <c r="L474" s="250"/>
      <c r="M474" s="250"/>
      <c r="N474" s="250"/>
      <c r="O474" s="250"/>
      <c r="P474" s="250"/>
      <c r="Q474" s="250"/>
      <c r="R474" s="250"/>
      <c r="S474" s="250"/>
      <c r="T474" s="39"/>
      <c r="U474" s="39"/>
      <c r="V474" s="39"/>
    </row>
    <row r="475" spans="1:22" customFormat="1" x14ac:dyDescent="0.25">
      <c r="A475" s="54"/>
      <c r="C475" s="65"/>
      <c r="D475" s="66"/>
      <c r="E475" s="67"/>
      <c r="F475" s="68"/>
      <c r="G475" s="66"/>
      <c r="H475" s="66"/>
      <c r="I475" s="298" t="str">
        <f t="shared" ca="1" si="7"/>
        <v/>
      </c>
      <c r="J475" s="126"/>
      <c r="K475" s="250"/>
      <c r="L475" s="250"/>
      <c r="M475" s="250"/>
      <c r="N475" s="250"/>
      <c r="O475" s="250"/>
      <c r="P475" s="250"/>
      <c r="Q475" s="250"/>
      <c r="R475" s="250"/>
      <c r="S475" s="250"/>
      <c r="T475" s="39"/>
      <c r="U475" s="39"/>
      <c r="V475" s="39"/>
    </row>
    <row r="476" spans="1:22" customFormat="1" x14ac:dyDescent="0.25">
      <c r="A476" s="54"/>
      <c r="C476" s="65"/>
      <c r="D476" s="66"/>
      <c r="E476" s="67"/>
      <c r="F476" s="68"/>
      <c r="G476" s="66"/>
      <c r="H476" s="66"/>
      <c r="I476" s="298" t="str">
        <f t="shared" ca="1" si="7"/>
        <v/>
      </c>
      <c r="J476" s="126"/>
      <c r="K476" s="250"/>
      <c r="L476" s="250"/>
      <c r="M476" s="250"/>
      <c r="N476" s="250"/>
      <c r="O476" s="250"/>
      <c r="P476" s="250"/>
      <c r="Q476" s="250"/>
      <c r="R476" s="250"/>
      <c r="S476" s="250"/>
      <c r="T476" s="39"/>
      <c r="U476" s="39"/>
      <c r="V476" s="39"/>
    </row>
    <row r="477" spans="1:22" customFormat="1" x14ac:dyDescent="0.25">
      <c r="A477" s="54"/>
      <c r="C477" s="65"/>
      <c r="D477" s="66"/>
      <c r="E477" s="67"/>
      <c r="F477" s="68"/>
      <c r="G477" s="66"/>
      <c r="H477" s="66"/>
      <c r="I477" s="298" t="str">
        <f t="shared" ca="1" si="7"/>
        <v/>
      </c>
      <c r="J477" s="126"/>
      <c r="K477" s="250"/>
      <c r="L477" s="250"/>
      <c r="M477" s="250"/>
      <c r="N477" s="250"/>
      <c r="O477" s="250"/>
      <c r="P477" s="250"/>
      <c r="Q477" s="250"/>
      <c r="R477" s="250"/>
      <c r="S477" s="250"/>
      <c r="T477" s="39"/>
      <c r="U477" s="39"/>
      <c r="V477" s="39"/>
    </row>
    <row r="478" spans="1:22" customFormat="1" x14ac:dyDescent="0.25">
      <c r="A478" s="54"/>
      <c r="C478" s="65"/>
      <c r="D478" s="66"/>
      <c r="E478" s="67"/>
      <c r="F478" s="68"/>
      <c r="G478" s="66"/>
      <c r="H478" s="66"/>
      <c r="I478" s="298" t="str">
        <f t="shared" ca="1" si="7"/>
        <v/>
      </c>
      <c r="J478" s="126"/>
      <c r="K478" s="250"/>
      <c r="L478" s="250"/>
      <c r="M478" s="250"/>
      <c r="N478" s="250"/>
      <c r="O478" s="250"/>
      <c r="P478" s="250"/>
      <c r="Q478" s="250"/>
      <c r="R478" s="250"/>
      <c r="S478" s="250"/>
      <c r="T478" s="39"/>
      <c r="U478" s="39"/>
      <c r="V478" s="39"/>
    </row>
    <row r="479" spans="1:22" customFormat="1" x14ac:dyDescent="0.25">
      <c r="A479" s="54"/>
      <c r="C479" s="65"/>
      <c r="D479" s="66"/>
      <c r="E479" s="67"/>
      <c r="F479" s="68"/>
      <c r="G479" s="66"/>
      <c r="H479" s="66"/>
      <c r="I479" s="298" t="str">
        <f t="shared" ca="1" si="7"/>
        <v/>
      </c>
      <c r="J479" s="126"/>
      <c r="K479" s="250"/>
      <c r="L479" s="250"/>
      <c r="M479" s="250"/>
      <c r="N479" s="250"/>
      <c r="O479" s="250"/>
      <c r="P479" s="250"/>
      <c r="Q479" s="250"/>
      <c r="R479" s="250"/>
      <c r="S479" s="250"/>
      <c r="T479" s="39"/>
      <c r="U479" s="39"/>
      <c r="V479" s="39"/>
    </row>
    <row r="480" spans="1:22" customFormat="1" x14ac:dyDescent="0.25">
      <c r="A480" s="54"/>
      <c r="C480" s="65"/>
      <c r="D480" s="66"/>
      <c r="E480" s="67"/>
      <c r="F480" s="68"/>
      <c r="G480" s="66"/>
      <c r="H480" s="66"/>
      <c r="I480" s="298" t="str">
        <f t="shared" ca="1" si="7"/>
        <v/>
      </c>
      <c r="J480" s="126"/>
      <c r="K480" s="250"/>
      <c r="L480" s="250"/>
      <c r="M480" s="250"/>
      <c r="N480" s="250"/>
      <c r="O480" s="250"/>
      <c r="P480" s="250"/>
      <c r="Q480" s="250"/>
      <c r="R480" s="250"/>
      <c r="S480" s="250"/>
      <c r="T480" s="39"/>
      <c r="U480" s="39"/>
      <c r="V480" s="39"/>
    </row>
    <row r="481" spans="1:22" customFormat="1" x14ac:dyDescent="0.25">
      <c r="A481" s="54"/>
      <c r="C481" s="65"/>
      <c r="D481" s="66"/>
      <c r="E481" s="67"/>
      <c r="F481" s="68"/>
      <c r="G481" s="66"/>
      <c r="H481" s="66"/>
      <c r="I481" s="298" t="str">
        <f t="shared" ca="1" si="7"/>
        <v/>
      </c>
      <c r="J481" s="126"/>
      <c r="K481" s="250"/>
      <c r="L481" s="250"/>
      <c r="M481" s="250"/>
      <c r="N481" s="250"/>
      <c r="O481" s="250"/>
      <c r="P481" s="250"/>
      <c r="Q481" s="250"/>
      <c r="R481" s="250"/>
      <c r="S481" s="250"/>
      <c r="T481" s="39"/>
      <c r="U481" s="39"/>
      <c r="V481" s="39"/>
    </row>
    <row r="482" spans="1:22" customFormat="1" x14ac:dyDescent="0.25">
      <c r="A482" s="54"/>
      <c r="C482" s="65"/>
      <c r="D482" s="66"/>
      <c r="E482" s="67"/>
      <c r="F482" s="68"/>
      <c r="G482" s="66"/>
      <c r="H482" s="66"/>
      <c r="I482" s="298" t="str">
        <f t="shared" ca="1" si="7"/>
        <v/>
      </c>
      <c r="J482" s="126"/>
      <c r="K482" s="250"/>
      <c r="L482" s="250"/>
      <c r="M482" s="250"/>
      <c r="N482" s="250"/>
      <c r="O482" s="250"/>
      <c r="P482" s="250"/>
      <c r="Q482" s="250"/>
      <c r="R482" s="250"/>
      <c r="S482" s="250"/>
      <c r="T482" s="39"/>
      <c r="U482" s="39"/>
      <c r="V482" s="39"/>
    </row>
    <row r="483" spans="1:22" customFormat="1" x14ac:dyDescent="0.25">
      <c r="A483" s="54"/>
      <c r="C483" s="65"/>
      <c r="D483" s="66"/>
      <c r="E483" s="67"/>
      <c r="F483" s="68"/>
      <c r="G483" s="66"/>
      <c r="H483" s="66"/>
      <c r="I483" s="298" t="str">
        <f t="shared" ca="1" si="7"/>
        <v/>
      </c>
      <c r="J483" s="126"/>
      <c r="K483" s="250"/>
      <c r="L483" s="250"/>
      <c r="M483" s="250"/>
      <c r="N483" s="250"/>
      <c r="O483" s="250"/>
      <c r="P483" s="250"/>
      <c r="Q483" s="250"/>
      <c r="R483" s="250"/>
      <c r="S483" s="250"/>
      <c r="T483" s="39"/>
      <c r="U483" s="39"/>
      <c r="V483" s="39"/>
    </row>
    <row r="484" spans="1:22" customFormat="1" x14ac:dyDescent="0.25">
      <c r="A484" s="54"/>
      <c r="C484" s="65"/>
      <c r="D484" s="66"/>
      <c r="E484" s="67"/>
      <c r="F484" s="68"/>
      <c r="G484" s="66"/>
      <c r="H484" s="66"/>
      <c r="I484" s="298" t="str">
        <f t="shared" ca="1" si="7"/>
        <v/>
      </c>
      <c r="J484" s="126"/>
      <c r="K484" s="250"/>
      <c r="L484" s="250"/>
      <c r="M484" s="250"/>
      <c r="N484" s="250"/>
      <c r="O484" s="250"/>
      <c r="P484" s="250"/>
      <c r="Q484" s="250"/>
      <c r="R484" s="250"/>
      <c r="S484" s="250"/>
      <c r="T484" s="39"/>
      <c r="U484" s="39"/>
      <c r="V484" s="39"/>
    </row>
    <row r="485" spans="1:22" customFormat="1" x14ac:dyDescent="0.25">
      <c r="A485" s="54"/>
      <c r="C485" s="65"/>
      <c r="D485" s="66"/>
      <c r="E485" s="67"/>
      <c r="F485" s="68"/>
      <c r="G485" s="66"/>
      <c r="H485" s="66"/>
      <c r="I485" s="298" t="str">
        <f t="shared" ca="1" si="7"/>
        <v/>
      </c>
      <c r="J485" s="126"/>
      <c r="K485" s="250"/>
      <c r="L485" s="250"/>
      <c r="M485" s="250"/>
      <c r="N485" s="250"/>
      <c r="O485" s="250"/>
      <c r="P485" s="250"/>
      <c r="Q485" s="250"/>
      <c r="R485" s="250"/>
      <c r="S485" s="250"/>
      <c r="T485" s="39"/>
      <c r="U485" s="39"/>
      <c r="V485" s="39"/>
    </row>
    <row r="486" spans="1:22" customFormat="1" x14ac:dyDescent="0.25">
      <c r="A486" s="54"/>
      <c r="C486" s="65"/>
      <c r="D486" s="66"/>
      <c r="E486" s="67"/>
      <c r="F486" s="68"/>
      <c r="G486" s="66"/>
      <c r="H486" s="66"/>
      <c r="I486" s="298" t="str">
        <f t="shared" ca="1" si="7"/>
        <v/>
      </c>
      <c r="J486" s="126"/>
      <c r="K486" s="250"/>
      <c r="L486" s="250"/>
      <c r="M486" s="250"/>
      <c r="N486" s="250"/>
      <c r="O486" s="250"/>
      <c r="P486" s="250"/>
      <c r="Q486" s="250"/>
      <c r="R486" s="250"/>
      <c r="S486" s="250"/>
      <c r="T486" s="39"/>
      <c r="U486" s="39"/>
      <c r="V486" s="39"/>
    </row>
    <row r="487" spans="1:22" customFormat="1" x14ac:dyDescent="0.25">
      <c r="A487" s="54"/>
      <c r="C487" s="65"/>
      <c r="D487" s="66"/>
      <c r="E487" s="67"/>
      <c r="F487" s="68"/>
      <c r="G487" s="66"/>
      <c r="H487" s="66"/>
      <c r="I487" s="298" t="str">
        <f t="shared" ca="1" si="7"/>
        <v/>
      </c>
      <c r="J487" s="126"/>
      <c r="K487" s="250"/>
      <c r="L487" s="250"/>
      <c r="M487" s="250"/>
      <c r="N487" s="250"/>
      <c r="O487" s="250"/>
      <c r="P487" s="250"/>
      <c r="Q487" s="250"/>
      <c r="R487" s="250"/>
      <c r="S487" s="250"/>
      <c r="T487" s="39"/>
      <c r="U487" s="39"/>
      <c r="V487" s="39"/>
    </row>
    <row r="488" spans="1:22" customFormat="1" x14ac:dyDescent="0.25">
      <c r="A488" s="54"/>
      <c r="C488" s="65"/>
      <c r="D488" s="66"/>
      <c r="E488" s="67"/>
      <c r="F488" s="68"/>
      <c r="G488" s="66"/>
      <c r="H488" s="66"/>
      <c r="I488" s="298" t="str">
        <f t="shared" ca="1" si="7"/>
        <v/>
      </c>
      <c r="J488" s="126"/>
      <c r="K488" s="250"/>
      <c r="L488" s="250"/>
      <c r="M488" s="250"/>
      <c r="N488" s="250"/>
      <c r="O488" s="250"/>
      <c r="P488" s="250"/>
      <c r="Q488" s="250"/>
      <c r="R488" s="250"/>
      <c r="S488" s="250"/>
      <c r="T488" s="39"/>
      <c r="U488" s="39"/>
      <c r="V488" s="39"/>
    </row>
    <row r="489" spans="1:22" customFormat="1" x14ac:dyDescent="0.25">
      <c r="A489" s="54"/>
      <c r="C489" s="65"/>
      <c r="D489" s="66"/>
      <c r="E489" s="67"/>
      <c r="F489" s="68"/>
      <c r="G489" s="66"/>
      <c r="H489" s="66"/>
      <c r="I489" s="298" t="str">
        <f t="shared" ca="1" si="7"/>
        <v/>
      </c>
      <c r="J489" s="126"/>
      <c r="K489" s="250"/>
      <c r="L489" s="250"/>
      <c r="M489" s="250"/>
      <c r="N489" s="250"/>
      <c r="O489" s="250"/>
      <c r="P489" s="250"/>
      <c r="Q489" s="250"/>
      <c r="R489" s="250"/>
      <c r="S489" s="250"/>
      <c r="T489" s="39"/>
      <c r="U489" s="39"/>
      <c r="V489" s="39"/>
    </row>
    <row r="490" spans="1:22" customFormat="1" x14ac:dyDescent="0.25">
      <c r="A490" s="54"/>
      <c r="C490" s="65"/>
      <c r="D490" s="66"/>
      <c r="E490" s="67"/>
      <c r="F490" s="68"/>
      <c r="G490" s="66"/>
      <c r="H490" s="66"/>
      <c r="I490" s="298" t="str">
        <f t="shared" ca="1" si="7"/>
        <v/>
      </c>
      <c r="J490" s="126"/>
      <c r="K490" s="250"/>
      <c r="L490" s="250"/>
      <c r="M490" s="250"/>
      <c r="N490" s="250"/>
      <c r="O490" s="250"/>
      <c r="P490" s="250"/>
      <c r="Q490" s="250"/>
      <c r="R490" s="250"/>
      <c r="S490" s="250"/>
      <c r="T490" s="39"/>
      <c r="U490" s="39"/>
      <c r="V490" s="39"/>
    </row>
    <row r="491" spans="1:22" customFormat="1" x14ac:dyDescent="0.25">
      <c r="A491" s="54"/>
      <c r="C491" s="65"/>
      <c r="D491" s="66"/>
      <c r="E491" s="67"/>
      <c r="F491" s="68"/>
      <c r="G491" s="66"/>
      <c r="H491" s="66"/>
      <c r="I491" s="298" t="str">
        <f t="shared" ca="1" si="7"/>
        <v/>
      </c>
      <c r="J491" s="126"/>
      <c r="K491" s="250"/>
      <c r="L491" s="250"/>
      <c r="M491" s="250"/>
      <c r="N491" s="250"/>
      <c r="O491" s="250"/>
      <c r="P491" s="250"/>
      <c r="Q491" s="250"/>
      <c r="R491" s="250"/>
      <c r="S491" s="250"/>
      <c r="T491" s="39"/>
      <c r="U491" s="39"/>
      <c r="V491" s="39"/>
    </row>
    <row r="492" spans="1:22" customFormat="1" x14ac:dyDescent="0.25">
      <c r="A492" s="54"/>
      <c r="C492" s="65"/>
      <c r="D492" s="66"/>
      <c r="E492" s="67"/>
      <c r="F492" s="68"/>
      <c r="G492" s="66"/>
      <c r="H492" s="66"/>
      <c r="I492" s="298" t="str">
        <f t="shared" ca="1" si="7"/>
        <v/>
      </c>
      <c r="J492" s="126"/>
      <c r="K492" s="250"/>
      <c r="L492" s="250"/>
      <c r="M492" s="250"/>
      <c r="N492" s="250"/>
      <c r="O492" s="250"/>
      <c r="P492" s="250"/>
      <c r="Q492" s="250"/>
      <c r="R492" s="250"/>
      <c r="S492" s="250"/>
      <c r="T492" s="39"/>
      <c r="U492" s="39"/>
      <c r="V492" s="39"/>
    </row>
    <row r="493" spans="1:22" customFormat="1" x14ac:dyDescent="0.25">
      <c r="A493" s="54"/>
      <c r="C493" s="65"/>
      <c r="D493" s="66"/>
      <c r="E493" s="67"/>
      <c r="F493" s="68"/>
      <c r="G493" s="66"/>
      <c r="H493" s="66"/>
      <c r="I493" s="298" t="str">
        <f t="shared" ca="1" si="7"/>
        <v/>
      </c>
      <c r="J493" s="126"/>
      <c r="K493" s="250"/>
      <c r="L493" s="250"/>
      <c r="M493" s="250"/>
      <c r="N493" s="250"/>
      <c r="O493" s="250"/>
      <c r="P493" s="250"/>
      <c r="Q493" s="250"/>
      <c r="R493" s="250"/>
      <c r="S493" s="250"/>
      <c r="T493" s="39"/>
      <c r="U493" s="39"/>
      <c r="V493" s="39"/>
    </row>
    <row r="494" spans="1:22" customFormat="1" x14ac:dyDescent="0.25">
      <c r="A494" s="54"/>
      <c r="C494" s="65"/>
      <c r="D494" s="66"/>
      <c r="E494" s="67"/>
      <c r="F494" s="68"/>
      <c r="G494" s="66"/>
      <c r="H494" s="66"/>
      <c r="I494" s="298" t="str">
        <f t="shared" ca="1" si="7"/>
        <v/>
      </c>
      <c r="J494" s="126"/>
      <c r="K494" s="250"/>
      <c r="L494" s="250"/>
      <c r="M494" s="250"/>
      <c r="N494" s="250"/>
      <c r="O494" s="250"/>
      <c r="P494" s="250"/>
      <c r="Q494" s="250"/>
      <c r="R494" s="250"/>
      <c r="S494" s="250"/>
      <c r="T494" s="39"/>
      <c r="U494" s="39"/>
      <c r="V494" s="39"/>
    </row>
    <row r="495" spans="1:22" customFormat="1" x14ac:dyDescent="0.25">
      <c r="A495" s="54"/>
      <c r="C495" s="65"/>
      <c r="D495" s="66"/>
      <c r="E495" s="67"/>
      <c r="F495" s="68"/>
      <c r="G495" s="66"/>
      <c r="H495" s="66"/>
      <c r="I495" s="298" t="str">
        <f t="shared" ca="1" si="7"/>
        <v/>
      </c>
      <c r="J495" s="126"/>
      <c r="K495" s="250"/>
      <c r="L495" s="250"/>
      <c r="M495" s="250"/>
      <c r="N495" s="250"/>
      <c r="O495" s="250"/>
      <c r="P495" s="250"/>
      <c r="Q495" s="250"/>
      <c r="R495" s="250"/>
      <c r="S495" s="250"/>
      <c r="T495" s="39"/>
      <c r="U495" s="39"/>
      <c r="V495" s="39"/>
    </row>
    <row r="496" spans="1:22" customFormat="1" x14ac:dyDescent="0.25">
      <c r="A496" s="54"/>
      <c r="C496" s="65"/>
      <c r="D496" s="66"/>
      <c r="E496" s="67"/>
      <c r="F496" s="68"/>
      <c r="G496" s="66"/>
      <c r="H496" s="66"/>
      <c r="I496" s="298" t="str">
        <f t="shared" ca="1" si="7"/>
        <v/>
      </c>
      <c r="J496" s="126"/>
      <c r="K496" s="250"/>
      <c r="L496" s="250"/>
      <c r="M496" s="250"/>
      <c r="N496" s="250"/>
      <c r="O496" s="250"/>
      <c r="P496" s="250"/>
      <c r="Q496" s="250"/>
      <c r="R496" s="250"/>
      <c r="S496" s="250"/>
      <c r="T496" s="39"/>
      <c r="U496" s="39"/>
      <c r="V496" s="39"/>
    </row>
    <row r="497" spans="1:22" customFormat="1" x14ac:dyDescent="0.25">
      <c r="A497" s="54"/>
      <c r="C497" s="65"/>
      <c r="D497" s="66"/>
      <c r="E497" s="67"/>
      <c r="F497" s="68"/>
      <c r="G497" s="66"/>
      <c r="H497" s="66"/>
      <c r="I497" s="298" t="str">
        <f t="shared" ca="1" si="7"/>
        <v/>
      </c>
      <c r="J497" s="126"/>
      <c r="K497" s="250"/>
      <c r="L497" s="250"/>
      <c r="M497" s="250"/>
      <c r="N497" s="250"/>
      <c r="O497" s="250"/>
      <c r="P497" s="250"/>
      <c r="Q497" s="250"/>
      <c r="R497" s="250"/>
      <c r="S497" s="250"/>
      <c r="T497" s="39"/>
      <c r="U497" s="39"/>
      <c r="V497" s="39"/>
    </row>
    <row r="498" spans="1:22" customFormat="1" x14ac:dyDescent="0.25">
      <c r="A498" s="54"/>
      <c r="C498" s="65"/>
      <c r="D498" s="66"/>
      <c r="E498" s="67"/>
      <c r="F498" s="68"/>
      <c r="G498" s="66"/>
      <c r="H498" s="66"/>
      <c r="I498" s="298" t="str">
        <f t="shared" ca="1" si="7"/>
        <v/>
      </c>
      <c r="J498" s="126"/>
      <c r="K498" s="250"/>
      <c r="L498" s="250"/>
      <c r="M498" s="250"/>
      <c r="N498" s="250"/>
      <c r="O498" s="250"/>
      <c r="P498" s="250"/>
      <c r="Q498" s="250"/>
      <c r="R498" s="250"/>
      <c r="S498" s="250"/>
      <c r="T498" s="39"/>
      <c r="U498" s="39"/>
      <c r="V498" s="39"/>
    </row>
    <row r="499" spans="1:22" customFormat="1" x14ac:dyDescent="0.25">
      <c r="A499" s="54"/>
      <c r="C499" s="65"/>
      <c r="D499" s="66"/>
      <c r="E499" s="67"/>
      <c r="F499" s="68"/>
      <c r="G499" s="66"/>
      <c r="H499" s="66"/>
      <c r="I499" s="298" t="str">
        <f t="shared" ca="1" si="7"/>
        <v/>
      </c>
      <c r="J499" s="126"/>
      <c r="K499" s="250"/>
      <c r="L499" s="250"/>
      <c r="M499" s="250"/>
      <c r="N499" s="250"/>
      <c r="O499" s="250"/>
      <c r="P499" s="250"/>
      <c r="Q499" s="250"/>
      <c r="R499" s="250"/>
      <c r="S499" s="250"/>
      <c r="T499" s="39"/>
      <c r="U499" s="39"/>
      <c r="V499" s="39"/>
    </row>
    <row r="500" spans="1:22" customFormat="1" x14ac:dyDescent="0.25">
      <c r="A500" s="54"/>
      <c r="C500" s="65"/>
      <c r="D500" s="66"/>
      <c r="E500" s="67"/>
      <c r="F500" s="68"/>
      <c r="G500" s="66"/>
      <c r="H500" s="66"/>
      <c r="I500" s="298" t="str">
        <f t="shared" ca="1" si="7"/>
        <v/>
      </c>
      <c r="J500" s="126"/>
      <c r="K500" s="250"/>
      <c r="L500" s="250"/>
      <c r="M500" s="250"/>
      <c r="N500" s="250"/>
      <c r="O500" s="250"/>
      <c r="P500" s="250"/>
      <c r="Q500" s="250"/>
      <c r="R500" s="250"/>
      <c r="S500" s="250"/>
      <c r="T500" s="39"/>
      <c r="U500" s="39"/>
      <c r="V500" s="39"/>
    </row>
    <row r="501" spans="1:22" customFormat="1" x14ac:dyDescent="0.25">
      <c r="A501" s="54"/>
      <c r="C501" s="65"/>
      <c r="D501" s="66"/>
      <c r="E501" s="67"/>
      <c r="F501" s="68"/>
      <c r="G501" s="66"/>
      <c r="H501" s="66"/>
      <c r="I501" s="298" t="str">
        <f t="shared" ca="1" si="7"/>
        <v/>
      </c>
      <c r="J501" s="126"/>
      <c r="K501" s="250"/>
      <c r="L501" s="250"/>
      <c r="M501" s="250"/>
      <c r="N501" s="250"/>
      <c r="O501" s="250"/>
      <c r="P501" s="250"/>
      <c r="Q501" s="250"/>
      <c r="R501" s="250"/>
      <c r="S501" s="250"/>
      <c r="T501" s="39"/>
      <c r="U501" s="39"/>
      <c r="V501" s="39"/>
    </row>
    <row r="502" spans="1:22" customFormat="1" x14ac:dyDescent="0.25">
      <c r="A502" s="54"/>
      <c r="C502" s="65"/>
      <c r="D502" s="66"/>
      <c r="E502" s="67"/>
      <c r="F502" s="68"/>
      <c r="G502" s="66"/>
      <c r="H502" s="66"/>
      <c r="I502" s="298" t="str">
        <f t="shared" ca="1" si="7"/>
        <v/>
      </c>
      <c r="J502" s="126"/>
      <c r="K502" s="250"/>
      <c r="L502" s="250"/>
      <c r="M502" s="250"/>
      <c r="N502" s="250"/>
      <c r="O502" s="250"/>
      <c r="P502" s="250"/>
      <c r="Q502" s="250"/>
      <c r="R502" s="250"/>
      <c r="S502" s="250"/>
      <c r="T502" s="39"/>
      <c r="U502" s="39"/>
      <c r="V502" s="39"/>
    </row>
    <row r="503" spans="1:22" customFormat="1" x14ac:dyDescent="0.25">
      <c r="A503" s="54"/>
      <c r="C503" s="65"/>
      <c r="D503" s="66"/>
      <c r="E503" s="67"/>
      <c r="F503" s="68"/>
      <c r="G503" s="66"/>
      <c r="H503" s="66"/>
      <c r="I503" s="298" t="str">
        <f t="shared" ca="1" si="7"/>
        <v/>
      </c>
      <c r="J503" s="126"/>
      <c r="K503" s="250"/>
      <c r="L503" s="250"/>
      <c r="M503" s="250"/>
      <c r="N503" s="250"/>
      <c r="O503" s="250"/>
      <c r="P503" s="250"/>
      <c r="Q503" s="250"/>
      <c r="R503" s="250"/>
      <c r="S503" s="250"/>
      <c r="T503" s="39"/>
      <c r="U503" s="39"/>
      <c r="V503" s="39"/>
    </row>
    <row r="504" spans="1:22" customFormat="1" x14ac:dyDescent="0.25">
      <c r="A504" s="54"/>
      <c r="C504" s="65"/>
      <c r="D504" s="66"/>
      <c r="E504" s="67"/>
      <c r="F504" s="68"/>
      <c r="G504" s="66"/>
      <c r="H504" s="66"/>
      <c r="I504" s="298" t="str">
        <f t="shared" ca="1" si="7"/>
        <v/>
      </c>
      <c r="J504" s="126"/>
      <c r="K504" s="250"/>
      <c r="L504" s="250"/>
      <c r="M504" s="250"/>
      <c r="N504" s="250"/>
      <c r="O504" s="250"/>
      <c r="P504" s="250"/>
      <c r="Q504" s="250"/>
      <c r="R504" s="250"/>
      <c r="S504" s="250"/>
      <c r="T504" s="39"/>
      <c r="U504" s="39"/>
      <c r="V504" s="39"/>
    </row>
    <row r="505" spans="1:22" customFormat="1" x14ac:dyDescent="0.25">
      <c r="A505" s="54"/>
      <c r="C505" s="65"/>
      <c r="D505" s="66"/>
      <c r="E505" s="67"/>
      <c r="F505" s="68"/>
      <c r="G505" s="66"/>
      <c r="H505" s="66"/>
      <c r="I505" s="298" t="str">
        <f t="shared" ca="1" si="7"/>
        <v/>
      </c>
      <c r="J505" s="126"/>
      <c r="K505" s="250"/>
      <c r="L505" s="250"/>
      <c r="M505" s="250"/>
      <c r="N505" s="250"/>
      <c r="O505" s="250"/>
      <c r="P505" s="250"/>
      <c r="Q505" s="250"/>
      <c r="R505" s="250"/>
      <c r="S505" s="250"/>
      <c r="T505" s="39"/>
      <c r="U505" s="39"/>
      <c r="V505" s="39"/>
    </row>
    <row r="506" spans="1:22" customFormat="1" x14ac:dyDescent="0.25">
      <c r="A506" s="54"/>
      <c r="C506" s="65"/>
      <c r="D506" s="66"/>
      <c r="E506" s="67"/>
      <c r="F506" s="68"/>
      <c r="G506" s="66"/>
      <c r="H506" s="66"/>
      <c r="I506" s="298" t="str">
        <f t="shared" ca="1" si="7"/>
        <v/>
      </c>
      <c r="J506" s="126"/>
      <c r="K506" s="250"/>
      <c r="L506" s="250"/>
      <c r="M506" s="250"/>
      <c r="N506" s="250"/>
      <c r="O506" s="250"/>
      <c r="P506" s="250"/>
      <c r="Q506" s="250"/>
      <c r="R506" s="250"/>
      <c r="S506" s="250"/>
      <c r="T506" s="39"/>
      <c r="U506" s="39"/>
      <c r="V506" s="39"/>
    </row>
    <row r="507" spans="1:22" customFormat="1" x14ac:dyDescent="0.25">
      <c r="A507" s="54"/>
      <c r="C507" s="65"/>
      <c r="D507" s="66"/>
      <c r="E507" s="67"/>
      <c r="F507" s="68"/>
      <c r="G507" s="66"/>
      <c r="H507" s="66"/>
      <c r="I507" s="298" t="str">
        <f t="shared" ca="1" si="7"/>
        <v/>
      </c>
      <c r="J507" s="126"/>
      <c r="K507" s="250"/>
      <c r="L507" s="250"/>
      <c r="M507" s="250"/>
      <c r="N507" s="250"/>
      <c r="O507" s="250"/>
      <c r="P507" s="250"/>
      <c r="Q507" s="250"/>
      <c r="R507" s="250"/>
      <c r="S507" s="250"/>
      <c r="T507" s="39"/>
      <c r="U507" s="39"/>
      <c r="V507" s="39"/>
    </row>
    <row r="508" spans="1:22" customFormat="1" x14ac:dyDescent="0.25">
      <c r="A508" s="54"/>
      <c r="C508" s="65"/>
      <c r="D508" s="66"/>
      <c r="E508" s="67"/>
      <c r="F508" s="68"/>
      <c r="G508" s="66"/>
      <c r="H508" s="66"/>
      <c r="I508" s="298" t="str">
        <f t="shared" ca="1" si="7"/>
        <v/>
      </c>
      <c r="J508" s="126"/>
      <c r="K508" s="250"/>
      <c r="L508" s="250"/>
      <c r="M508" s="250"/>
      <c r="N508" s="250"/>
      <c r="O508" s="250"/>
      <c r="P508" s="250"/>
      <c r="Q508" s="250"/>
      <c r="R508" s="250"/>
      <c r="S508" s="250"/>
      <c r="T508" s="39"/>
      <c r="U508" s="39"/>
      <c r="V508" s="39"/>
    </row>
    <row r="509" spans="1:22" customFormat="1" x14ac:dyDescent="0.25">
      <c r="A509" s="54"/>
      <c r="C509" s="65"/>
      <c r="D509" s="66"/>
      <c r="E509" s="67"/>
      <c r="F509" s="68"/>
      <c r="G509" s="66"/>
      <c r="H509" s="66"/>
      <c r="I509" s="298" t="str">
        <f t="shared" ca="1" si="7"/>
        <v/>
      </c>
      <c r="J509" s="126"/>
      <c r="K509" s="250"/>
      <c r="L509" s="250"/>
      <c r="M509" s="250"/>
      <c r="N509" s="250"/>
      <c r="O509" s="250"/>
      <c r="P509" s="250"/>
      <c r="Q509" s="250"/>
      <c r="R509" s="250"/>
      <c r="S509" s="250"/>
      <c r="T509" s="39"/>
      <c r="U509" s="39"/>
      <c r="V509" s="39"/>
    </row>
    <row r="510" spans="1:22" customFormat="1" x14ac:dyDescent="0.25">
      <c r="A510" s="54"/>
      <c r="C510" s="65"/>
      <c r="D510" s="66"/>
      <c r="E510" s="67"/>
      <c r="F510" s="68"/>
      <c r="G510" s="66"/>
      <c r="H510" s="66"/>
      <c r="I510" s="298" t="str">
        <f t="shared" ca="1" si="7"/>
        <v/>
      </c>
      <c r="J510" s="126"/>
      <c r="K510" s="250"/>
      <c r="L510" s="250"/>
      <c r="M510" s="250"/>
      <c r="N510" s="250"/>
      <c r="O510" s="250"/>
      <c r="P510" s="250"/>
      <c r="Q510" s="250"/>
      <c r="R510" s="250"/>
      <c r="S510" s="250"/>
      <c r="T510" s="39"/>
      <c r="U510" s="39"/>
      <c r="V510" s="39"/>
    </row>
    <row r="511" spans="1:22" customFormat="1" x14ac:dyDescent="0.25">
      <c r="A511" s="54"/>
      <c r="C511" s="65"/>
      <c r="D511" s="66"/>
      <c r="E511" s="67"/>
      <c r="F511" s="68"/>
      <c r="G511" s="66"/>
      <c r="H511" s="66"/>
      <c r="I511" s="298" t="str">
        <f t="shared" ca="1" si="7"/>
        <v/>
      </c>
      <c r="J511" s="126"/>
      <c r="K511" s="250"/>
      <c r="L511" s="250"/>
      <c r="M511" s="250"/>
      <c r="N511" s="250"/>
      <c r="O511" s="250"/>
      <c r="P511" s="250"/>
      <c r="Q511" s="250"/>
      <c r="R511" s="250"/>
      <c r="S511" s="250"/>
      <c r="T511" s="39"/>
      <c r="U511" s="39"/>
      <c r="V511" s="39"/>
    </row>
    <row r="512" spans="1:22" customFormat="1" x14ac:dyDescent="0.25">
      <c r="A512" s="54"/>
      <c r="C512" s="65"/>
      <c r="D512" s="66"/>
      <c r="E512" s="67"/>
      <c r="F512" s="68"/>
      <c r="G512" s="66"/>
      <c r="H512" s="66"/>
      <c r="I512" s="298" t="str">
        <f t="shared" ca="1" si="7"/>
        <v/>
      </c>
      <c r="J512" s="126"/>
      <c r="K512" s="250"/>
      <c r="L512" s="250"/>
      <c r="M512" s="250"/>
      <c r="N512" s="250"/>
      <c r="O512" s="250"/>
      <c r="P512" s="250"/>
      <c r="Q512" s="250"/>
      <c r="R512" s="250"/>
      <c r="S512" s="250"/>
      <c r="T512" s="39"/>
      <c r="U512" s="39"/>
      <c r="V512" s="39"/>
    </row>
    <row r="513" spans="1:22" customFormat="1" x14ac:dyDescent="0.25">
      <c r="A513" s="54"/>
      <c r="C513" s="65"/>
      <c r="D513" s="66"/>
      <c r="E513" s="67"/>
      <c r="F513" s="68"/>
      <c r="G513" s="66"/>
      <c r="H513" s="66"/>
      <c r="I513" s="298" t="str">
        <f t="shared" ca="1" si="7"/>
        <v/>
      </c>
      <c r="J513" s="126"/>
      <c r="K513" s="250"/>
      <c r="L513" s="250"/>
      <c r="M513" s="250"/>
      <c r="N513" s="250"/>
      <c r="O513" s="250"/>
      <c r="P513" s="250"/>
      <c r="Q513" s="250"/>
      <c r="R513" s="250"/>
      <c r="S513" s="250"/>
      <c r="T513" s="39"/>
      <c r="U513" s="39"/>
      <c r="V513" s="39"/>
    </row>
    <row r="514" spans="1:22" customFormat="1" x14ac:dyDescent="0.25">
      <c r="A514" s="54"/>
      <c r="C514" s="65"/>
      <c r="D514" s="66"/>
      <c r="E514" s="67"/>
      <c r="F514" s="68"/>
      <c r="G514" s="66"/>
      <c r="H514" s="66"/>
      <c r="I514" s="298" t="str">
        <f t="shared" ca="1" si="7"/>
        <v/>
      </c>
      <c r="J514" s="126"/>
      <c r="K514" s="250"/>
      <c r="L514" s="250"/>
      <c r="M514" s="250"/>
      <c r="N514" s="250"/>
      <c r="O514" s="250"/>
      <c r="P514" s="250"/>
      <c r="Q514" s="250"/>
      <c r="R514" s="250"/>
      <c r="S514" s="250"/>
      <c r="T514" s="39"/>
      <c r="U514" s="39"/>
      <c r="V514" s="39"/>
    </row>
    <row r="515" spans="1:22" customFormat="1" x14ac:dyDescent="0.25">
      <c r="A515" s="54"/>
      <c r="C515" s="65"/>
      <c r="D515" s="66"/>
      <c r="E515" s="67"/>
      <c r="F515" s="68"/>
      <c r="G515" s="66"/>
      <c r="H515" s="66"/>
      <c r="I515" s="298" t="str">
        <f t="shared" ca="1" si="7"/>
        <v/>
      </c>
      <c r="J515" s="126"/>
      <c r="K515" s="250"/>
      <c r="L515" s="250"/>
      <c r="M515" s="250"/>
      <c r="N515" s="250"/>
      <c r="O515" s="250"/>
      <c r="P515" s="250"/>
      <c r="Q515" s="250"/>
      <c r="R515" s="250"/>
      <c r="S515" s="250"/>
      <c r="T515" s="39"/>
      <c r="U515" s="39"/>
      <c r="V515" s="39"/>
    </row>
    <row r="516" spans="1:22" customFormat="1" x14ac:dyDescent="0.25">
      <c r="A516" s="54"/>
      <c r="C516" s="65"/>
      <c r="D516" s="66"/>
      <c r="E516" s="67"/>
      <c r="F516" s="68"/>
      <c r="G516" s="66"/>
      <c r="H516" s="66"/>
      <c r="I516" s="298" t="str">
        <f t="shared" ca="1" si="7"/>
        <v/>
      </c>
      <c r="J516" s="126"/>
      <c r="K516" s="250"/>
      <c r="L516" s="250"/>
      <c r="M516" s="250"/>
      <c r="N516" s="250"/>
      <c r="O516" s="250"/>
      <c r="P516" s="250"/>
      <c r="Q516" s="250"/>
      <c r="R516" s="250"/>
      <c r="S516" s="250"/>
      <c r="T516" s="39"/>
      <c r="U516" s="39"/>
      <c r="V516" s="39"/>
    </row>
    <row r="517" spans="1:22" customFormat="1" x14ac:dyDescent="0.25">
      <c r="A517" s="54"/>
      <c r="C517" s="65"/>
      <c r="D517" s="66"/>
      <c r="E517" s="67"/>
      <c r="F517" s="68"/>
      <c r="G517" s="66"/>
      <c r="H517" s="66"/>
      <c r="I517" s="298" t="str">
        <f t="shared" ca="1" si="7"/>
        <v/>
      </c>
      <c r="J517" s="126"/>
      <c r="K517" s="250"/>
      <c r="L517" s="250"/>
      <c r="M517" s="250"/>
      <c r="N517" s="250"/>
      <c r="O517" s="250"/>
      <c r="P517" s="250"/>
      <c r="Q517" s="250"/>
      <c r="R517" s="250"/>
      <c r="S517" s="250"/>
      <c r="T517" s="39"/>
      <c r="U517" s="39"/>
      <c r="V517" s="39"/>
    </row>
    <row r="518" spans="1:22" customFormat="1" x14ac:dyDescent="0.25">
      <c r="A518" s="54"/>
      <c r="C518" s="65"/>
      <c r="D518" s="66"/>
      <c r="E518" s="67"/>
      <c r="F518" s="68"/>
      <c r="G518" s="66"/>
      <c r="H518" s="66"/>
      <c r="I518" s="298" t="str">
        <f t="shared" ca="1" si="7"/>
        <v/>
      </c>
      <c r="J518" s="126"/>
      <c r="K518" s="250"/>
      <c r="L518" s="250"/>
      <c r="M518" s="250"/>
      <c r="N518" s="250"/>
      <c r="O518" s="250"/>
      <c r="P518" s="250"/>
      <c r="Q518" s="250"/>
      <c r="R518" s="250"/>
      <c r="S518" s="250"/>
      <c r="T518" s="39"/>
      <c r="U518" s="39"/>
      <c r="V518" s="39"/>
    </row>
    <row r="519" spans="1:22" customFormat="1" x14ac:dyDescent="0.25">
      <c r="A519" s="54"/>
      <c r="C519" s="65"/>
      <c r="D519" s="66"/>
      <c r="E519" s="67"/>
      <c r="F519" s="68"/>
      <c r="G519" s="66"/>
      <c r="H519" s="66"/>
      <c r="I519" s="298" t="str">
        <f t="shared" ca="1" si="7"/>
        <v/>
      </c>
      <c r="J519" s="126"/>
      <c r="K519" s="250"/>
      <c r="L519" s="250"/>
      <c r="M519" s="250"/>
      <c r="N519" s="250"/>
      <c r="O519" s="250"/>
      <c r="P519" s="250"/>
      <c r="Q519" s="250"/>
      <c r="R519" s="250"/>
      <c r="S519" s="250"/>
      <c r="T519" s="39"/>
      <c r="U519" s="39"/>
      <c r="V519" s="39"/>
    </row>
    <row r="520" spans="1:22" customFormat="1" x14ac:dyDescent="0.25">
      <c r="A520" s="54"/>
      <c r="C520" s="65"/>
      <c r="D520" s="66"/>
      <c r="E520" s="67"/>
      <c r="F520" s="68"/>
      <c r="G520" s="66"/>
      <c r="H520" s="66"/>
      <c r="I520" s="298" t="str">
        <f t="shared" ca="1" si="7"/>
        <v/>
      </c>
      <c r="J520" s="126"/>
      <c r="K520" s="250"/>
      <c r="L520" s="250"/>
      <c r="M520" s="250"/>
      <c r="N520" s="250"/>
      <c r="O520" s="250"/>
      <c r="P520" s="250"/>
      <c r="Q520" s="250"/>
      <c r="R520" s="250"/>
      <c r="S520" s="250"/>
      <c r="T520" s="39"/>
      <c r="U520" s="39"/>
      <c r="V520" s="39"/>
    </row>
    <row r="521" spans="1:22" customFormat="1" x14ac:dyDescent="0.25">
      <c r="A521" s="54"/>
      <c r="C521" s="65"/>
      <c r="D521" s="66"/>
      <c r="E521" s="67"/>
      <c r="F521" s="68"/>
      <c r="G521" s="66"/>
      <c r="H521" s="66"/>
      <c r="I521" s="298" t="str">
        <f t="shared" ref="I521:I584" ca="1" si="8">IF(H521="","",(IF(H521="Efetivado","",IF(C521="","",IF(C521=TODAY(),"Vence Hoje",IF(C521&lt;TODAY(),"Atrasado",C521-TODAY()&amp;" Dias para Vencer"))))))</f>
        <v/>
      </c>
      <c r="J521" s="126"/>
      <c r="K521" s="250"/>
      <c r="L521" s="250"/>
      <c r="M521" s="250"/>
      <c r="N521" s="250"/>
      <c r="O521" s="250"/>
      <c r="P521" s="250"/>
      <c r="Q521" s="250"/>
      <c r="R521" s="250"/>
      <c r="S521" s="250"/>
      <c r="T521" s="39"/>
      <c r="U521" s="39"/>
      <c r="V521" s="39"/>
    </row>
    <row r="522" spans="1:22" customFormat="1" x14ac:dyDescent="0.25">
      <c r="A522" s="54"/>
      <c r="C522" s="65"/>
      <c r="D522" s="66"/>
      <c r="E522" s="67"/>
      <c r="F522" s="68"/>
      <c r="G522" s="66"/>
      <c r="H522" s="66"/>
      <c r="I522" s="298" t="str">
        <f t="shared" ca="1" si="8"/>
        <v/>
      </c>
      <c r="J522" s="126"/>
      <c r="K522" s="250"/>
      <c r="L522" s="250"/>
      <c r="M522" s="250"/>
      <c r="N522" s="250"/>
      <c r="O522" s="250"/>
      <c r="P522" s="250"/>
      <c r="Q522" s="250"/>
      <c r="R522" s="250"/>
      <c r="S522" s="250"/>
      <c r="T522" s="39"/>
      <c r="U522" s="39"/>
      <c r="V522" s="39"/>
    </row>
    <row r="523" spans="1:22" customFormat="1" x14ac:dyDescent="0.25">
      <c r="A523" s="54"/>
      <c r="C523" s="65"/>
      <c r="D523" s="66"/>
      <c r="E523" s="67"/>
      <c r="F523" s="68"/>
      <c r="G523" s="66"/>
      <c r="H523" s="66"/>
      <c r="I523" s="298" t="str">
        <f t="shared" ca="1" si="8"/>
        <v/>
      </c>
      <c r="J523" s="126"/>
      <c r="K523" s="250"/>
      <c r="L523" s="250"/>
      <c r="M523" s="250"/>
      <c r="N523" s="250"/>
      <c r="O523" s="250"/>
      <c r="P523" s="250"/>
      <c r="Q523" s="250"/>
      <c r="R523" s="250"/>
      <c r="S523" s="250"/>
      <c r="T523" s="39"/>
      <c r="U523" s="39"/>
      <c r="V523" s="39"/>
    </row>
    <row r="524" spans="1:22" customFormat="1" x14ac:dyDescent="0.25">
      <c r="A524" s="54"/>
      <c r="C524" s="65"/>
      <c r="D524" s="66"/>
      <c r="E524" s="67"/>
      <c r="F524" s="68"/>
      <c r="G524" s="66"/>
      <c r="H524" s="66"/>
      <c r="I524" s="298" t="str">
        <f t="shared" ca="1" si="8"/>
        <v/>
      </c>
      <c r="J524" s="126"/>
      <c r="K524" s="250"/>
      <c r="L524" s="250"/>
      <c r="M524" s="250"/>
      <c r="N524" s="250"/>
      <c r="O524" s="250"/>
      <c r="P524" s="250"/>
      <c r="Q524" s="250"/>
      <c r="R524" s="250"/>
      <c r="S524" s="250"/>
      <c r="T524" s="39"/>
      <c r="U524" s="39"/>
      <c r="V524" s="39"/>
    </row>
    <row r="525" spans="1:22" customFormat="1" x14ac:dyDescent="0.25">
      <c r="A525" s="54"/>
      <c r="C525" s="65"/>
      <c r="D525" s="66"/>
      <c r="E525" s="67"/>
      <c r="F525" s="68"/>
      <c r="G525" s="66"/>
      <c r="H525" s="66"/>
      <c r="I525" s="298" t="str">
        <f t="shared" ca="1" si="8"/>
        <v/>
      </c>
      <c r="J525" s="126"/>
      <c r="K525" s="250"/>
      <c r="L525" s="250"/>
      <c r="M525" s="250"/>
      <c r="N525" s="250"/>
      <c r="O525" s="250"/>
      <c r="P525" s="250"/>
      <c r="Q525" s="250"/>
      <c r="R525" s="250"/>
      <c r="S525" s="250"/>
      <c r="T525" s="39"/>
      <c r="U525" s="39"/>
      <c r="V525" s="39"/>
    </row>
    <row r="526" spans="1:22" customFormat="1" x14ac:dyDescent="0.25">
      <c r="A526" s="54"/>
      <c r="C526" s="65"/>
      <c r="D526" s="66"/>
      <c r="E526" s="67"/>
      <c r="F526" s="68"/>
      <c r="G526" s="66"/>
      <c r="H526" s="66"/>
      <c r="I526" s="298" t="str">
        <f t="shared" ca="1" si="8"/>
        <v/>
      </c>
      <c r="J526" s="126"/>
      <c r="K526" s="250"/>
      <c r="L526" s="250"/>
      <c r="M526" s="250"/>
      <c r="N526" s="250"/>
      <c r="O526" s="250"/>
      <c r="P526" s="250"/>
      <c r="Q526" s="250"/>
      <c r="R526" s="250"/>
      <c r="S526" s="250"/>
      <c r="T526" s="39"/>
      <c r="U526" s="39"/>
      <c r="V526" s="39"/>
    </row>
    <row r="527" spans="1:22" customFormat="1" x14ac:dyDescent="0.25">
      <c r="A527" s="54"/>
      <c r="C527" s="65"/>
      <c r="D527" s="66"/>
      <c r="E527" s="67"/>
      <c r="F527" s="68"/>
      <c r="G527" s="66"/>
      <c r="H527" s="66"/>
      <c r="I527" s="298" t="str">
        <f t="shared" ca="1" si="8"/>
        <v/>
      </c>
      <c r="J527" s="126"/>
      <c r="K527" s="250"/>
      <c r="L527" s="250"/>
      <c r="M527" s="250"/>
      <c r="N527" s="250"/>
      <c r="O527" s="250"/>
      <c r="P527" s="250"/>
      <c r="Q527" s="250"/>
      <c r="R527" s="250"/>
      <c r="S527" s="250"/>
      <c r="T527" s="39"/>
      <c r="U527" s="39"/>
      <c r="V527" s="39"/>
    </row>
    <row r="528" spans="1:22" customFormat="1" x14ac:dyDescent="0.25">
      <c r="A528" s="54"/>
      <c r="C528" s="65"/>
      <c r="D528" s="66"/>
      <c r="E528" s="67"/>
      <c r="F528" s="68"/>
      <c r="G528" s="66"/>
      <c r="H528" s="66"/>
      <c r="I528" s="298" t="str">
        <f t="shared" ca="1" si="8"/>
        <v/>
      </c>
      <c r="J528" s="126"/>
      <c r="K528" s="250"/>
      <c r="L528" s="250"/>
      <c r="M528" s="250"/>
      <c r="N528" s="250"/>
      <c r="O528" s="250"/>
      <c r="P528" s="250"/>
      <c r="Q528" s="250"/>
      <c r="R528" s="250"/>
      <c r="S528" s="250"/>
      <c r="T528" s="39"/>
      <c r="U528" s="39"/>
      <c r="V528" s="39"/>
    </row>
    <row r="529" spans="1:22" customFormat="1" x14ac:dyDescent="0.25">
      <c r="A529" s="54"/>
      <c r="C529" s="65"/>
      <c r="D529" s="66"/>
      <c r="E529" s="67"/>
      <c r="F529" s="68"/>
      <c r="G529" s="66"/>
      <c r="H529" s="66"/>
      <c r="I529" s="298" t="str">
        <f t="shared" ca="1" si="8"/>
        <v/>
      </c>
      <c r="J529" s="126"/>
      <c r="K529" s="250"/>
      <c r="L529" s="250"/>
      <c r="M529" s="250"/>
      <c r="N529" s="250"/>
      <c r="O529" s="250"/>
      <c r="P529" s="250"/>
      <c r="Q529" s="250"/>
      <c r="R529" s="250"/>
      <c r="S529" s="250"/>
      <c r="T529" s="39"/>
      <c r="U529" s="39"/>
      <c r="V529" s="39"/>
    </row>
    <row r="530" spans="1:22" customFormat="1" x14ac:dyDescent="0.25">
      <c r="A530" s="54"/>
      <c r="C530" s="65"/>
      <c r="D530" s="66"/>
      <c r="E530" s="67"/>
      <c r="F530" s="68"/>
      <c r="G530" s="66"/>
      <c r="H530" s="66"/>
      <c r="I530" s="298" t="str">
        <f t="shared" ca="1" si="8"/>
        <v/>
      </c>
      <c r="J530" s="126"/>
      <c r="K530" s="250"/>
      <c r="L530" s="250"/>
      <c r="M530" s="250"/>
      <c r="N530" s="250"/>
      <c r="O530" s="250"/>
      <c r="P530" s="250"/>
      <c r="Q530" s="250"/>
      <c r="R530" s="250"/>
      <c r="S530" s="250"/>
      <c r="T530" s="39"/>
      <c r="U530" s="39"/>
      <c r="V530" s="39"/>
    </row>
    <row r="531" spans="1:22" customFormat="1" x14ac:dyDescent="0.25">
      <c r="A531" s="54"/>
      <c r="C531" s="65"/>
      <c r="D531" s="66"/>
      <c r="E531" s="67"/>
      <c r="F531" s="68"/>
      <c r="G531" s="66"/>
      <c r="H531" s="66"/>
      <c r="I531" s="298" t="str">
        <f t="shared" ca="1" si="8"/>
        <v/>
      </c>
      <c r="J531" s="126"/>
      <c r="K531" s="250"/>
      <c r="L531" s="250"/>
      <c r="M531" s="250"/>
      <c r="N531" s="250"/>
      <c r="O531" s="250"/>
      <c r="P531" s="250"/>
      <c r="Q531" s="250"/>
      <c r="R531" s="250"/>
      <c r="S531" s="250"/>
      <c r="T531" s="39"/>
      <c r="U531" s="39"/>
      <c r="V531" s="39"/>
    </row>
    <row r="532" spans="1:22" customFormat="1" x14ac:dyDescent="0.25">
      <c r="A532" s="54"/>
      <c r="C532" s="65"/>
      <c r="D532" s="66"/>
      <c r="E532" s="67"/>
      <c r="F532" s="68"/>
      <c r="G532" s="66"/>
      <c r="H532" s="66"/>
      <c r="I532" s="298" t="str">
        <f t="shared" ca="1" si="8"/>
        <v/>
      </c>
      <c r="J532" s="126"/>
      <c r="K532" s="250"/>
      <c r="L532" s="250"/>
      <c r="M532" s="250"/>
      <c r="N532" s="250"/>
      <c r="O532" s="250"/>
      <c r="P532" s="250"/>
      <c r="Q532" s="250"/>
      <c r="R532" s="250"/>
      <c r="S532" s="250"/>
      <c r="T532" s="39"/>
      <c r="U532" s="39"/>
      <c r="V532" s="39"/>
    </row>
    <row r="533" spans="1:22" customFormat="1" x14ac:dyDescent="0.25">
      <c r="A533" s="54"/>
      <c r="C533" s="65"/>
      <c r="D533" s="66"/>
      <c r="E533" s="67"/>
      <c r="F533" s="68"/>
      <c r="G533" s="66"/>
      <c r="H533" s="66"/>
      <c r="I533" s="298" t="str">
        <f t="shared" ca="1" si="8"/>
        <v/>
      </c>
      <c r="J533" s="126"/>
      <c r="K533" s="250"/>
      <c r="L533" s="250"/>
      <c r="M533" s="250"/>
      <c r="N533" s="250"/>
      <c r="O533" s="250"/>
      <c r="P533" s="250"/>
      <c r="Q533" s="250"/>
      <c r="R533" s="250"/>
      <c r="S533" s="250"/>
      <c r="T533" s="39"/>
      <c r="U533" s="39"/>
      <c r="V533" s="39"/>
    </row>
    <row r="534" spans="1:22" customFormat="1" x14ac:dyDescent="0.25">
      <c r="A534" s="54"/>
      <c r="C534" s="65"/>
      <c r="D534" s="66"/>
      <c r="E534" s="67"/>
      <c r="F534" s="68"/>
      <c r="G534" s="66"/>
      <c r="H534" s="66"/>
      <c r="I534" s="298" t="str">
        <f t="shared" ca="1" si="8"/>
        <v/>
      </c>
      <c r="J534" s="126"/>
      <c r="K534" s="250"/>
      <c r="L534" s="250"/>
      <c r="M534" s="250"/>
      <c r="N534" s="250"/>
      <c r="O534" s="250"/>
      <c r="P534" s="250"/>
      <c r="Q534" s="250"/>
      <c r="R534" s="250"/>
      <c r="S534" s="250"/>
      <c r="T534" s="39"/>
      <c r="U534" s="39"/>
      <c r="V534" s="39"/>
    </row>
    <row r="535" spans="1:22" customFormat="1" x14ac:dyDescent="0.25">
      <c r="A535" s="54"/>
      <c r="C535" s="65"/>
      <c r="D535" s="66"/>
      <c r="E535" s="67"/>
      <c r="F535" s="68"/>
      <c r="G535" s="66"/>
      <c r="H535" s="66"/>
      <c r="I535" s="298" t="str">
        <f t="shared" ca="1" si="8"/>
        <v/>
      </c>
      <c r="J535" s="126"/>
      <c r="K535" s="250"/>
      <c r="L535" s="250"/>
      <c r="M535" s="250"/>
      <c r="N535" s="250"/>
      <c r="O535" s="250"/>
      <c r="P535" s="250"/>
      <c r="Q535" s="250"/>
      <c r="R535" s="250"/>
      <c r="S535" s="250"/>
      <c r="T535" s="39"/>
      <c r="U535" s="39"/>
      <c r="V535" s="39"/>
    </row>
    <row r="536" spans="1:22" customFormat="1" x14ac:dyDescent="0.25">
      <c r="A536" s="54"/>
      <c r="C536" s="65"/>
      <c r="D536" s="66"/>
      <c r="E536" s="67"/>
      <c r="F536" s="68"/>
      <c r="G536" s="66"/>
      <c r="H536" s="66"/>
      <c r="I536" s="298" t="str">
        <f t="shared" ca="1" si="8"/>
        <v/>
      </c>
      <c r="J536" s="126"/>
      <c r="K536" s="250"/>
      <c r="L536" s="250"/>
      <c r="M536" s="250"/>
      <c r="N536" s="250"/>
      <c r="O536" s="250"/>
      <c r="P536" s="250"/>
      <c r="Q536" s="250"/>
      <c r="R536" s="250"/>
      <c r="S536" s="250"/>
      <c r="T536" s="39"/>
      <c r="U536" s="39"/>
      <c r="V536" s="39"/>
    </row>
    <row r="537" spans="1:22" customFormat="1" x14ac:dyDescent="0.25">
      <c r="A537" s="54"/>
      <c r="C537" s="65"/>
      <c r="D537" s="66"/>
      <c r="E537" s="67"/>
      <c r="F537" s="68"/>
      <c r="G537" s="66"/>
      <c r="H537" s="66"/>
      <c r="I537" s="298" t="str">
        <f t="shared" ca="1" si="8"/>
        <v/>
      </c>
      <c r="J537" s="126"/>
      <c r="K537" s="250"/>
      <c r="L537" s="250"/>
      <c r="M537" s="250"/>
      <c r="N537" s="250"/>
      <c r="O537" s="250"/>
      <c r="P537" s="250"/>
      <c r="Q537" s="250"/>
      <c r="R537" s="250"/>
      <c r="S537" s="250"/>
      <c r="T537" s="39"/>
      <c r="U537" s="39"/>
      <c r="V537" s="39"/>
    </row>
    <row r="538" spans="1:22" customFormat="1" x14ac:dyDescent="0.25">
      <c r="A538" s="54"/>
      <c r="C538" s="65"/>
      <c r="D538" s="66"/>
      <c r="E538" s="67"/>
      <c r="F538" s="68"/>
      <c r="G538" s="66"/>
      <c r="H538" s="66"/>
      <c r="I538" s="298" t="str">
        <f t="shared" ca="1" si="8"/>
        <v/>
      </c>
      <c r="J538" s="126"/>
      <c r="K538" s="250"/>
      <c r="L538" s="250"/>
      <c r="M538" s="250"/>
      <c r="N538" s="250"/>
      <c r="O538" s="250"/>
      <c r="P538" s="250"/>
      <c r="Q538" s="250"/>
      <c r="R538" s="250"/>
      <c r="S538" s="250"/>
      <c r="T538" s="39"/>
      <c r="U538" s="39"/>
      <c r="V538" s="39"/>
    </row>
    <row r="539" spans="1:22" customFormat="1" x14ac:dyDescent="0.25">
      <c r="A539" s="54"/>
      <c r="C539" s="65"/>
      <c r="D539" s="66"/>
      <c r="E539" s="67"/>
      <c r="F539" s="68"/>
      <c r="G539" s="66"/>
      <c r="H539" s="66"/>
      <c r="I539" s="298" t="str">
        <f t="shared" ca="1" si="8"/>
        <v/>
      </c>
      <c r="J539" s="126"/>
      <c r="K539" s="250"/>
      <c r="L539" s="250"/>
      <c r="M539" s="250"/>
      <c r="N539" s="250"/>
      <c r="O539" s="250"/>
      <c r="P539" s="250"/>
      <c r="Q539" s="250"/>
      <c r="R539" s="250"/>
      <c r="S539" s="250"/>
      <c r="T539" s="39"/>
      <c r="U539" s="39"/>
      <c r="V539" s="39"/>
    </row>
    <row r="540" spans="1:22" customFormat="1" x14ac:dyDescent="0.25">
      <c r="A540" s="54"/>
      <c r="C540" s="65"/>
      <c r="D540" s="66"/>
      <c r="E540" s="67"/>
      <c r="F540" s="68"/>
      <c r="G540" s="66"/>
      <c r="H540" s="66"/>
      <c r="I540" s="298" t="str">
        <f t="shared" ca="1" si="8"/>
        <v/>
      </c>
      <c r="J540" s="126"/>
      <c r="K540" s="250"/>
      <c r="L540" s="250"/>
      <c r="M540" s="250"/>
      <c r="N540" s="250"/>
      <c r="O540" s="250"/>
      <c r="P540" s="250"/>
      <c r="Q540" s="250"/>
      <c r="R540" s="250"/>
      <c r="S540" s="250"/>
      <c r="T540" s="39"/>
      <c r="U540" s="39"/>
      <c r="V540" s="39"/>
    </row>
    <row r="541" spans="1:22" customFormat="1" x14ac:dyDescent="0.25">
      <c r="A541" s="54"/>
      <c r="C541" s="65"/>
      <c r="D541" s="66"/>
      <c r="E541" s="67"/>
      <c r="F541" s="68"/>
      <c r="G541" s="66"/>
      <c r="H541" s="66"/>
      <c r="I541" s="298" t="str">
        <f t="shared" ca="1" si="8"/>
        <v/>
      </c>
      <c r="J541" s="126"/>
      <c r="K541" s="250"/>
      <c r="L541" s="250"/>
      <c r="M541" s="250"/>
      <c r="N541" s="250"/>
      <c r="O541" s="250"/>
      <c r="P541" s="250"/>
      <c r="Q541" s="250"/>
      <c r="R541" s="250"/>
      <c r="S541" s="250"/>
      <c r="T541" s="39"/>
      <c r="U541" s="39"/>
      <c r="V541" s="39"/>
    </row>
    <row r="542" spans="1:22" customFormat="1" x14ac:dyDescent="0.25">
      <c r="A542" s="54"/>
      <c r="C542" s="65"/>
      <c r="D542" s="66"/>
      <c r="E542" s="67"/>
      <c r="F542" s="68"/>
      <c r="G542" s="66"/>
      <c r="H542" s="66"/>
      <c r="I542" s="298" t="str">
        <f t="shared" ca="1" si="8"/>
        <v/>
      </c>
      <c r="J542" s="126"/>
      <c r="K542" s="250"/>
      <c r="L542" s="250"/>
      <c r="M542" s="250"/>
      <c r="N542" s="250"/>
      <c r="O542" s="250"/>
      <c r="P542" s="250"/>
      <c r="Q542" s="250"/>
      <c r="R542" s="250"/>
      <c r="S542" s="250"/>
      <c r="T542" s="39"/>
      <c r="U542" s="39"/>
      <c r="V542" s="39"/>
    </row>
    <row r="543" spans="1:22" customFormat="1" x14ac:dyDescent="0.25">
      <c r="A543" s="54"/>
      <c r="C543" s="65"/>
      <c r="D543" s="66"/>
      <c r="E543" s="67"/>
      <c r="F543" s="68"/>
      <c r="G543" s="66"/>
      <c r="H543" s="66"/>
      <c r="I543" s="298" t="str">
        <f t="shared" ca="1" si="8"/>
        <v/>
      </c>
      <c r="J543" s="126"/>
      <c r="K543" s="250"/>
      <c r="L543" s="250"/>
      <c r="M543" s="250"/>
      <c r="N543" s="250"/>
      <c r="O543" s="250"/>
      <c r="P543" s="250"/>
      <c r="Q543" s="250"/>
      <c r="R543" s="250"/>
      <c r="S543" s="250"/>
      <c r="T543" s="39"/>
      <c r="U543" s="39"/>
      <c r="V543" s="39"/>
    </row>
    <row r="544" spans="1:22" customFormat="1" x14ac:dyDescent="0.25">
      <c r="A544" s="54"/>
      <c r="C544" s="65"/>
      <c r="D544" s="66"/>
      <c r="E544" s="67"/>
      <c r="F544" s="68"/>
      <c r="G544" s="66"/>
      <c r="H544" s="66"/>
      <c r="I544" s="298" t="str">
        <f t="shared" ca="1" si="8"/>
        <v/>
      </c>
      <c r="J544" s="126"/>
      <c r="K544" s="250"/>
      <c r="L544" s="250"/>
      <c r="M544" s="250"/>
      <c r="N544" s="250"/>
      <c r="O544" s="250"/>
      <c r="P544" s="250"/>
      <c r="Q544" s="250"/>
      <c r="R544" s="250"/>
      <c r="S544" s="250"/>
      <c r="T544" s="39"/>
      <c r="U544" s="39"/>
      <c r="V544" s="39"/>
    </row>
    <row r="545" spans="1:22" customFormat="1" x14ac:dyDescent="0.25">
      <c r="A545" s="54"/>
      <c r="C545" s="65"/>
      <c r="D545" s="66"/>
      <c r="E545" s="67"/>
      <c r="F545" s="68"/>
      <c r="G545" s="66"/>
      <c r="H545" s="66"/>
      <c r="I545" s="298" t="str">
        <f t="shared" ca="1" si="8"/>
        <v/>
      </c>
      <c r="J545" s="126"/>
      <c r="K545" s="250"/>
      <c r="L545" s="250"/>
      <c r="M545" s="250"/>
      <c r="N545" s="250"/>
      <c r="O545" s="250"/>
      <c r="P545" s="250"/>
      <c r="Q545" s="250"/>
      <c r="R545" s="250"/>
      <c r="S545" s="250"/>
      <c r="T545" s="39"/>
      <c r="U545" s="39"/>
      <c r="V545" s="39"/>
    </row>
    <row r="546" spans="1:22" customFormat="1" x14ac:dyDescent="0.25">
      <c r="A546" s="54"/>
      <c r="C546" s="65"/>
      <c r="D546" s="66"/>
      <c r="E546" s="67"/>
      <c r="F546" s="68"/>
      <c r="G546" s="66"/>
      <c r="H546" s="66"/>
      <c r="I546" s="298" t="str">
        <f t="shared" ca="1" si="8"/>
        <v/>
      </c>
      <c r="J546" s="126"/>
      <c r="K546" s="250"/>
      <c r="L546" s="250"/>
      <c r="M546" s="250"/>
      <c r="N546" s="250"/>
      <c r="O546" s="250"/>
      <c r="P546" s="250"/>
      <c r="Q546" s="250"/>
      <c r="R546" s="250"/>
      <c r="S546" s="250"/>
      <c r="T546" s="39"/>
      <c r="U546" s="39"/>
      <c r="V546" s="39"/>
    </row>
    <row r="547" spans="1:22" customFormat="1" x14ac:dyDescent="0.25">
      <c r="A547" s="54"/>
      <c r="C547" s="65"/>
      <c r="D547" s="66"/>
      <c r="E547" s="67"/>
      <c r="F547" s="68"/>
      <c r="G547" s="66"/>
      <c r="H547" s="66"/>
      <c r="I547" s="298" t="str">
        <f t="shared" ca="1" si="8"/>
        <v/>
      </c>
      <c r="J547" s="126"/>
      <c r="K547" s="250"/>
      <c r="L547" s="250"/>
      <c r="M547" s="250"/>
      <c r="N547" s="250"/>
      <c r="O547" s="250"/>
      <c r="P547" s="250"/>
      <c r="Q547" s="250"/>
      <c r="R547" s="250"/>
      <c r="S547" s="250"/>
      <c r="T547" s="39"/>
      <c r="U547" s="39"/>
      <c r="V547" s="39"/>
    </row>
    <row r="548" spans="1:22" customFormat="1" x14ac:dyDescent="0.25">
      <c r="A548" s="54"/>
      <c r="C548" s="65"/>
      <c r="D548" s="66"/>
      <c r="E548" s="67"/>
      <c r="F548" s="68"/>
      <c r="G548" s="66"/>
      <c r="H548" s="66"/>
      <c r="I548" s="298" t="str">
        <f t="shared" ca="1" si="8"/>
        <v/>
      </c>
      <c r="J548" s="126"/>
      <c r="K548" s="250"/>
      <c r="L548" s="250"/>
      <c r="M548" s="250"/>
      <c r="N548" s="250"/>
      <c r="O548" s="250"/>
      <c r="P548" s="250"/>
      <c r="Q548" s="250"/>
      <c r="R548" s="250"/>
      <c r="S548" s="250"/>
      <c r="T548" s="39"/>
      <c r="U548" s="39"/>
      <c r="V548" s="39"/>
    </row>
    <row r="549" spans="1:22" customFormat="1" x14ac:dyDescent="0.25">
      <c r="A549" s="54"/>
      <c r="C549" s="65"/>
      <c r="D549" s="66"/>
      <c r="E549" s="67"/>
      <c r="F549" s="68"/>
      <c r="G549" s="66"/>
      <c r="H549" s="66"/>
      <c r="I549" s="298" t="str">
        <f t="shared" ca="1" si="8"/>
        <v/>
      </c>
      <c r="J549" s="126"/>
      <c r="K549" s="250"/>
      <c r="L549" s="250"/>
      <c r="M549" s="250"/>
      <c r="N549" s="250"/>
      <c r="O549" s="250"/>
      <c r="P549" s="250"/>
      <c r="Q549" s="250"/>
      <c r="R549" s="250"/>
      <c r="S549" s="250"/>
      <c r="T549" s="39"/>
      <c r="U549" s="39"/>
      <c r="V549" s="39"/>
    </row>
    <row r="550" spans="1:22" customFormat="1" x14ac:dyDescent="0.25">
      <c r="A550" s="54"/>
      <c r="C550" s="65"/>
      <c r="D550" s="66"/>
      <c r="E550" s="67"/>
      <c r="F550" s="68"/>
      <c r="G550" s="66"/>
      <c r="H550" s="66"/>
      <c r="I550" s="298" t="str">
        <f t="shared" ca="1" si="8"/>
        <v/>
      </c>
      <c r="J550" s="126"/>
      <c r="K550" s="250"/>
      <c r="L550" s="250"/>
      <c r="M550" s="250"/>
      <c r="N550" s="250"/>
      <c r="O550" s="250"/>
      <c r="P550" s="250"/>
      <c r="Q550" s="250"/>
      <c r="R550" s="250"/>
      <c r="S550" s="250"/>
      <c r="T550" s="39"/>
      <c r="U550" s="39"/>
      <c r="V550" s="39"/>
    </row>
    <row r="551" spans="1:22" customFormat="1" x14ac:dyDescent="0.25">
      <c r="A551" s="54"/>
      <c r="C551" s="65"/>
      <c r="D551" s="66"/>
      <c r="E551" s="67"/>
      <c r="F551" s="68"/>
      <c r="G551" s="66"/>
      <c r="H551" s="66"/>
      <c r="I551" s="298" t="str">
        <f t="shared" ca="1" si="8"/>
        <v/>
      </c>
      <c r="J551" s="126"/>
      <c r="K551" s="250"/>
      <c r="L551" s="250"/>
      <c r="M551" s="250"/>
      <c r="N551" s="250"/>
      <c r="O551" s="250"/>
      <c r="P551" s="250"/>
      <c r="Q551" s="250"/>
      <c r="R551" s="250"/>
      <c r="S551" s="250"/>
      <c r="T551" s="39"/>
      <c r="U551" s="39"/>
      <c r="V551" s="39"/>
    </row>
    <row r="552" spans="1:22" customFormat="1" x14ac:dyDescent="0.25">
      <c r="A552" s="54"/>
      <c r="C552" s="65"/>
      <c r="D552" s="66"/>
      <c r="E552" s="67"/>
      <c r="F552" s="68"/>
      <c r="G552" s="66"/>
      <c r="H552" s="66"/>
      <c r="I552" s="298" t="str">
        <f t="shared" ca="1" si="8"/>
        <v/>
      </c>
      <c r="J552" s="126"/>
      <c r="K552" s="250"/>
      <c r="L552" s="250"/>
      <c r="M552" s="250"/>
      <c r="N552" s="250"/>
      <c r="O552" s="250"/>
      <c r="P552" s="250"/>
      <c r="Q552" s="250"/>
      <c r="R552" s="250"/>
      <c r="S552" s="250"/>
      <c r="T552" s="39"/>
      <c r="U552" s="39"/>
      <c r="V552" s="39"/>
    </row>
    <row r="553" spans="1:22" customFormat="1" x14ac:dyDescent="0.25">
      <c r="A553" s="54"/>
      <c r="C553" s="65"/>
      <c r="D553" s="66"/>
      <c r="E553" s="67"/>
      <c r="F553" s="68"/>
      <c r="G553" s="66"/>
      <c r="H553" s="66"/>
      <c r="I553" s="298" t="str">
        <f t="shared" ca="1" si="8"/>
        <v/>
      </c>
      <c r="J553" s="126"/>
      <c r="K553" s="250"/>
      <c r="L553" s="250"/>
      <c r="M553" s="250"/>
      <c r="N553" s="250"/>
      <c r="O553" s="250"/>
      <c r="P553" s="250"/>
      <c r="Q553" s="250"/>
      <c r="R553" s="250"/>
      <c r="S553" s="250"/>
      <c r="T553" s="39"/>
      <c r="U553" s="39"/>
      <c r="V553" s="39"/>
    </row>
    <row r="554" spans="1:22" customFormat="1" x14ac:dyDescent="0.25">
      <c r="A554" s="54"/>
      <c r="C554" s="65"/>
      <c r="D554" s="66"/>
      <c r="E554" s="67"/>
      <c r="F554" s="68"/>
      <c r="G554" s="66"/>
      <c r="H554" s="66"/>
      <c r="I554" s="298" t="str">
        <f t="shared" ca="1" si="8"/>
        <v/>
      </c>
      <c r="J554" s="126"/>
      <c r="K554" s="250"/>
      <c r="L554" s="250"/>
      <c r="M554" s="250"/>
      <c r="N554" s="250"/>
      <c r="O554" s="250"/>
      <c r="P554" s="250"/>
      <c r="Q554" s="250"/>
      <c r="R554" s="250"/>
      <c r="S554" s="250"/>
      <c r="T554" s="39"/>
      <c r="U554" s="39"/>
      <c r="V554" s="39"/>
    </row>
    <row r="555" spans="1:22" customFormat="1" x14ac:dyDescent="0.25">
      <c r="A555" s="54"/>
      <c r="C555" s="65"/>
      <c r="D555" s="66"/>
      <c r="E555" s="67"/>
      <c r="F555" s="68"/>
      <c r="G555" s="66"/>
      <c r="H555" s="66"/>
      <c r="I555" s="298" t="str">
        <f t="shared" ca="1" si="8"/>
        <v/>
      </c>
      <c r="J555" s="126"/>
      <c r="K555" s="250"/>
      <c r="L555" s="250"/>
      <c r="M555" s="250"/>
      <c r="N555" s="250"/>
      <c r="O555" s="250"/>
      <c r="P555" s="250"/>
      <c r="Q555" s="250"/>
      <c r="R555" s="250"/>
      <c r="S555" s="250"/>
      <c r="T555" s="39"/>
      <c r="U555" s="39"/>
      <c r="V555" s="39"/>
    </row>
    <row r="556" spans="1:22" customFormat="1" x14ac:dyDescent="0.25">
      <c r="A556" s="54"/>
      <c r="C556" s="65"/>
      <c r="D556" s="66"/>
      <c r="E556" s="67"/>
      <c r="F556" s="68"/>
      <c r="G556" s="66"/>
      <c r="H556" s="66"/>
      <c r="I556" s="298" t="str">
        <f t="shared" ca="1" si="8"/>
        <v/>
      </c>
      <c r="J556" s="126"/>
      <c r="K556" s="250"/>
      <c r="L556" s="250"/>
      <c r="M556" s="250"/>
      <c r="N556" s="250"/>
      <c r="O556" s="250"/>
      <c r="P556" s="250"/>
      <c r="Q556" s="250"/>
      <c r="R556" s="250"/>
      <c r="S556" s="250"/>
      <c r="T556" s="39"/>
      <c r="U556" s="39"/>
      <c r="V556" s="39"/>
    </row>
    <row r="557" spans="1:22" customFormat="1" x14ac:dyDescent="0.25">
      <c r="A557" s="54"/>
      <c r="C557" s="65"/>
      <c r="D557" s="66"/>
      <c r="E557" s="67"/>
      <c r="F557" s="68"/>
      <c r="G557" s="66"/>
      <c r="H557" s="66"/>
      <c r="I557" s="298" t="str">
        <f t="shared" ca="1" si="8"/>
        <v/>
      </c>
      <c r="J557" s="126"/>
      <c r="K557" s="250"/>
      <c r="L557" s="250"/>
      <c r="M557" s="250"/>
      <c r="N557" s="250"/>
      <c r="O557" s="250"/>
      <c r="P557" s="250"/>
      <c r="Q557" s="250"/>
      <c r="R557" s="250"/>
      <c r="S557" s="250"/>
      <c r="T557" s="39"/>
      <c r="U557" s="39"/>
      <c r="V557" s="39"/>
    </row>
    <row r="558" spans="1:22" customFormat="1" x14ac:dyDescent="0.25">
      <c r="A558" s="54"/>
      <c r="C558" s="65"/>
      <c r="D558" s="66"/>
      <c r="E558" s="67"/>
      <c r="F558" s="68"/>
      <c r="G558" s="66"/>
      <c r="H558" s="66"/>
      <c r="I558" s="298" t="str">
        <f t="shared" ca="1" si="8"/>
        <v/>
      </c>
      <c r="J558" s="126"/>
      <c r="K558" s="250"/>
      <c r="L558" s="250"/>
      <c r="M558" s="250"/>
      <c r="N558" s="250"/>
      <c r="O558" s="250"/>
      <c r="P558" s="250"/>
      <c r="Q558" s="250"/>
      <c r="R558" s="250"/>
      <c r="S558" s="250"/>
      <c r="T558" s="39"/>
      <c r="U558" s="39"/>
      <c r="V558" s="39"/>
    </row>
    <row r="559" spans="1:22" customFormat="1" x14ac:dyDescent="0.25">
      <c r="A559" s="54"/>
      <c r="C559" s="65"/>
      <c r="D559" s="66"/>
      <c r="E559" s="67"/>
      <c r="F559" s="68"/>
      <c r="G559" s="66"/>
      <c r="H559" s="66"/>
      <c r="I559" s="298" t="str">
        <f t="shared" ca="1" si="8"/>
        <v/>
      </c>
      <c r="J559" s="126"/>
      <c r="K559" s="250"/>
      <c r="L559" s="250"/>
      <c r="M559" s="250"/>
      <c r="N559" s="250"/>
      <c r="O559" s="250"/>
      <c r="P559" s="250"/>
      <c r="Q559" s="250"/>
      <c r="R559" s="250"/>
      <c r="S559" s="250"/>
      <c r="T559" s="39"/>
      <c r="U559" s="39"/>
      <c r="V559" s="39"/>
    </row>
    <row r="560" spans="1:22" customFormat="1" x14ac:dyDescent="0.25">
      <c r="A560" s="54"/>
      <c r="C560" s="65"/>
      <c r="D560" s="66"/>
      <c r="E560" s="67"/>
      <c r="F560" s="68"/>
      <c r="G560" s="66"/>
      <c r="H560" s="66"/>
      <c r="I560" s="298" t="str">
        <f t="shared" ca="1" si="8"/>
        <v/>
      </c>
      <c r="J560" s="126"/>
      <c r="K560" s="250"/>
      <c r="L560" s="250"/>
      <c r="M560" s="250"/>
      <c r="N560" s="250"/>
      <c r="O560" s="250"/>
      <c r="P560" s="250"/>
      <c r="Q560" s="250"/>
      <c r="R560" s="250"/>
      <c r="S560" s="250"/>
      <c r="T560" s="39"/>
      <c r="U560" s="39"/>
      <c r="V560" s="39"/>
    </row>
    <row r="561" spans="1:22" customFormat="1" x14ac:dyDescent="0.25">
      <c r="A561" s="54"/>
      <c r="C561" s="65"/>
      <c r="D561" s="66"/>
      <c r="E561" s="67"/>
      <c r="F561" s="68"/>
      <c r="G561" s="66"/>
      <c r="H561" s="66"/>
      <c r="I561" s="298" t="str">
        <f t="shared" ca="1" si="8"/>
        <v/>
      </c>
      <c r="J561" s="126"/>
      <c r="K561" s="250"/>
      <c r="L561" s="250"/>
      <c r="M561" s="250"/>
      <c r="N561" s="250"/>
      <c r="O561" s="250"/>
      <c r="P561" s="250"/>
      <c r="Q561" s="250"/>
      <c r="R561" s="250"/>
      <c r="S561" s="250"/>
      <c r="T561" s="39"/>
      <c r="U561" s="39"/>
      <c r="V561" s="39"/>
    </row>
    <row r="562" spans="1:22" customFormat="1" x14ac:dyDescent="0.25">
      <c r="A562" s="54"/>
      <c r="C562" s="65"/>
      <c r="D562" s="66"/>
      <c r="E562" s="67"/>
      <c r="F562" s="68"/>
      <c r="G562" s="66"/>
      <c r="H562" s="66"/>
      <c r="I562" s="298" t="str">
        <f t="shared" ca="1" si="8"/>
        <v/>
      </c>
      <c r="J562" s="126"/>
      <c r="K562" s="250"/>
      <c r="L562" s="250"/>
      <c r="M562" s="250"/>
      <c r="N562" s="250"/>
      <c r="O562" s="250"/>
      <c r="P562" s="250"/>
      <c r="Q562" s="250"/>
      <c r="R562" s="250"/>
      <c r="S562" s="250"/>
      <c r="T562" s="39"/>
      <c r="U562" s="39"/>
      <c r="V562" s="39"/>
    </row>
    <row r="563" spans="1:22" customFormat="1" x14ac:dyDescent="0.25">
      <c r="A563" s="54"/>
      <c r="C563" s="65"/>
      <c r="D563" s="66"/>
      <c r="E563" s="67"/>
      <c r="F563" s="68"/>
      <c r="G563" s="66"/>
      <c r="H563" s="66"/>
      <c r="I563" s="298" t="str">
        <f t="shared" ca="1" si="8"/>
        <v/>
      </c>
      <c r="J563" s="126"/>
      <c r="K563" s="250"/>
      <c r="L563" s="250"/>
      <c r="M563" s="250"/>
      <c r="N563" s="250"/>
      <c r="O563" s="250"/>
      <c r="P563" s="250"/>
      <c r="Q563" s="250"/>
      <c r="R563" s="250"/>
      <c r="S563" s="250"/>
      <c r="T563" s="39"/>
      <c r="U563" s="39"/>
      <c r="V563" s="39"/>
    </row>
    <row r="564" spans="1:22" customFormat="1" x14ac:dyDescent="0.25">
      <c r="A564" s="54"/>
      <c r="C564" s="65"/>
      <c r="D564" s="66"/>
      <c r="E564" s="67"/>
      <c r="F564" s="68"/>
      <c r="G564" s="66"/>
      <c r="H564" s="66"/>
      <c r="I564" s="298" t="str">
        <f t="shared" ca="1" si="8"/>
        <v/>
      </c>
      <c r="J564" s="126"/>
      <c r="K564" s="250"/>
      <c r="L564" s="250"/>
      <c r="M564" s="250"/>
      <c r="N564" s="250"/>
      <c r="O564" s="250"/>
      <c r="P564" s="250"/>
      <c r="Q564" s="250"/>
      <c r="R564" s="250"/>
      <c r="S564" s="250"/>
      <c r="T564" s="39"/>
      <c r="U564" s="39"/>
      <c r="V564" s="39"/>
    </row>
    <row r="565" spans="1:22" customFormat="1" x14ac:dyDescent="0.25">
      <c r="A565" s="54"/>
      <c r="C565" s="65"/>
      <c r="D565" s="66"/>
      <c r="E565" s="67"/>
      <c r="F565" s="68"/>
      <c r="G565" s="66"/>
      <c r="H565" s="66"/>
      <c r="I565" s="298" t="str">
        <f t="shared" ca="1" si="8"/>
        <v/>
      </c>
      <c r="J565" s="126"/>
      <c r="K565" s="250"/>
      <c r="L565" s="250"/>
      <c r="M565" s="250"/>
      <c r="N565" s="250"/>
      <c r="O565" s="250"/>
      <c r="P565" s="250"/>
      <c r="Q565" s="250"/>
      <c r="R565" s="250"/>
      <c r="S565" s="250"/>
      <c r="T565" s="39"/>
      <c r="U565" s="39"/>
      <c r="V565" s="39"/>
    </row>
    <row r="566" spans="1:22" customFormat="1" x14ac:dyDescent="0.25">
      <c r="A566" s="54"/>
      <c r="C566" s="65"/>
      <c r="D566" s="66"/>
      <c r="E566" s="67"/>
      <c r="F566" s="68"/>
      <c r="G566" s="66"/>
      <c r="H566" s="66"/>
      <c r="I566" s="298" t="str">
        <f t="shared" ca="1" si="8"/>
        <v/>
      </c>
      <c r="J566" s="126"/>
      <c r="K566" s="250"/>
      <c r="L566" s="250"/>
      <c r="M566" s="250"/>
      <c r="N566" s="250"/>
      <c r="O566" s="250"/>
      <c r="P566" s="250"/>
      <c r="Q566" s="250"/>
      <c r="R566" s="250"/>
      <c r="S566" s="250"/>
      <c r="T566" s="39"/>
      <c r="U566" s="39"/>
      <c r="V566" s="39"/>
    </row>
    <row r="567" spans="1:22" customFormat="1" x14ac:dyDescent="0.25">
      <c r="A567" s="54"/>
      <c r="C567" s="65"/>
      <c r="D567" s="66"/>
      <c r="E567" s="67"/>
      <c r="F567" s="68"/>
      <c r="G567" s="66"/>
      <c r="H567" s="66"/>
      <c r="I567" s="298" t="str">
        <f t="shared" ca="1" si="8"/>
        <v/>
      </c>
      <c r="J567" s="126"/>
      <c r="K567" s="250"/>
      <c r="L567" s="250"/>
      <c r="M567" s="250"/>
      <c r="N567" s="250"/>
      <c r="O567" s="250"/>
      <c r="P567" s="250"/>
      <c r="Q567" s="250"/>
      <c r="R567" s="250"/>
      <c r="S567" s="250"/>
      <c r="T567" s="39"/>
      <c r="U567" s="39"/>
      <c r="V567" s="39"/>
    </row>
    <row r="568" spans="1:22" customFormat="1" x14ac:dyDescent="0.25">
      <c r="A568" s="54"/>
      <c r="C568" s="65"/>
      <c r="D568" s="66"/>
      <c r="E568" s="67"/>
      <c r="F568" s="68"/>
      <c r="G568" s="66"/>
      <c r="H568" s="66"/>
      <c r="I568" s="298" t="str">
        <f t="shared" ca="1" si="8"/>
        <v/>
      </c>
      <c r="J568" s="126"/>
      <c r="K568" s="250"/>
      <c r="L568" s="250"/>
      <c r="M568" s="250"/>
      <c r="N568" s="250"/>
      <c r="O568" s="250"/>
      <c r="P568" s="250"/>
      <c r="Q568" s="250"/>
      <c r="R568" s="250"/>
      <c r="S568" s="250"/>
      <c r="T568" s="39"/>
      <c r="U568" s="39"/>
      <c r="V568" s="39"/>
    </row>
    <row r="569" spans="1:22" customFormat="1" x14ac:dyDescent="0.25">
      <c r="A569" s="54"/>
      <c r="C569" s="65"/>
      <c r="D569" s="66"/>
      <c r="E569" s="67"/>
      <c r="F569" s="68"/>
      <c r="G569" s="66"/>
      <c r="H569" s="66"/>
      <c r="I569" s="298" t="str">
        <f t="shared" ca="1" si="8"/>
        <v/>
      </c>
      <c r="J569" s="126"/>
      <c r="K569" s="250"/>
      <c r="L569" s="250"/>
      <c r="M569" s="250"/>
      <c r="N569" s="250"/>
      <c r="O569" s="250"/>
      <c r="P569" s="250"/>
      <c r="Q569" s="250"/>
      <c r="R569" s="250"/>
      <c r="S569" s="250"/>
      <c r="T569" s="39"/>
      <c r="U569" s="39"/>
      <c r="V569" s="39"/>
    </row>
    <row r="570" spans="1:22" customFormat="1" x14ac:dyDescent="0.25">
      <c r="A570" s="54"/>
      <c r="C570" s="65"/>
      <c r="D570" s="66"/>
      <c r="E570" s="67"/>
      <c r="F570" s="68"/>
      <c r="G570" s="66"/>
      <c r="H570" s="66"/>
      <c r="I570" s="298" t="str">
        <f t="shared" ca="1" si="8"/>
        <v/>
      </c>
      <c r="J570" s="126"/>
      <c r="K570" s="250"/>
      <c r="L570" s="250"/>
      <c r="M570" s="250"/>
      <c r="N570" s="250"/>
      <c r="O570" s="250"/>
      <c r="P570" s="250"/>
      <c r="Q570" s="250"/>
      <c r="R570" s="250"/>
      <c r="S570" s="250"/>
      <c r="T570" s="39"/>
      <c r="U570" s="39"/>
      <c r="V570" s="39"/>
    </row>
    <row r="571" spans="1:22" customFormat="1" x14ac:dyDescent="0.25">
      <c r="A571" s="54"/>
      <c r="C571" s="65"/>
      <c r="D571" s="66"/>
      <c r="E571" s="67"/>
      <c r="F571" s="68"/>
      <c r="G571" s="66"/>
      <c r="H571" s="66"/>
      <c r="I571" s="298" t="str">
        <f t="shared" ca="1" si="8"/>
        <v/>
      </c>
      <c r="J571" s="126"/>
      <c r="K571" s="250"/>
      <c r="L571" s="250"/>
      <c r="M571" s="250"/>
      <c r="N571" s="250"/>
      <c r="O571" s="250"/>
      <c r="P571" s="250"/>
      <c r="Q571" s="250"/>
      <c r="R571" s="250"/>
      <c r="S571" s="250"/>
      <c r="T571" s="39"/>
      <c r="U571" s="39"/>
      <c r="V571" s="39"/>
    </row>
    <row r="572" spans="1:22" customFormat="1" x14ac:dyDescent="0.25">
      <c r="A572" s="54"/>
      <c r="C572" s="65"/>
      <c r="D572" s="66"/>
      <c r="E572" s="67"/>
      <c r="F572" s="68"/>
      <c r="G572" s="66"/>
      <c r="H572" s="66"/>
      <c r="I572" s="298" t="str">
        <f t="shared" ca="1" si="8"/>
        <v/>
      </c>
      <c r="J572" s="126"/>
      <c r="K572" s="250"/>
      <c r="L572" s="250"/>
      <c r="M572" s="250"/>
      <c r="N572" s="250"/>
      <c r="O572" s="250"/>
      <c r="P572" s="250"/>
      <c r="Q572" s="250"/>
      <c r="R572" s="250"/>
      <c r="S572" s="250"/>
      <c r="T572" s="39"/>
      <c r="U572" s="39"/>
      <c r="V572" s="39"/>
    </row>
    <row r="573" spans="1:22" customFormat="1" x14ac:dyDescent="0.25">
      <c r="A573" s="54"/>
      <c r="C573" s="65"/>
      <c r="D573" s="66"/>
      <c r="E573" s="67"/>
      <c r="F573" s="68"/>
      <c r="G573" s="66"/>
      <c r="H573" s="66"/>
      <c r="I573" s="298" t="str">
        <f t="shared" ca="1" si="8"/>
        <v/>
      </c>
      <c r="J573" s="126"/>
      <c r="K573" s="250"/>
      <c r="L573" s="250"/>
      <c r="M573" s="250"/>
      <c r="N573" s="250"/>
      <c r="O573" s="250"/>
      <c r="P573" s="250"/>
      <c r="Q573" s="250"/>
      <c r="R573" s="250"/>
      <c r="S573" s="250"/>
      <c r="T573" s="39"/>
      <c r="U573" s="39"/>
      <c r="V573" s="39"/>
    </row>
    <row r="574" spans="1:22" customFormat="1" x14ac:dyDescent="0.25">
      <c r="A574" s="54"/>
      <c r="C574" s="65"/>
      <c r="D574" s="66"/>
      <c r="E574" s="67"/>
      <c r="F574" s="68"/>
      <c r="G574" s="66"/>
      <c r="H574" s="66"/>
      <c r="I574" s="298" t="str">
        <f t="shared" ca="1" si="8"/>
        <v/>
      </c>
      <c r="J574" s="126"/>
      <c r="K574" s="250"/>
      <c r="L574" s="250"/>
      <c r="M574" s="250"/>
      <c r="N574" s="250"/>
      <c r="O574" s="250"/>
      <c r="P574" s="250"/>
      <c r="Q574" s="250"/>
      <c r="R574" s="250"/>
      <c r="S574" s="250"/>
      <c r="T574" s="39"/>
      <c r="U574" s="39"/>
      <c r="V574" s="39"/>
    </row>
    <row r="575" spans="1:22" customFormat="1" x14ac:dyDescent="0.25">
      <c r="A575" s="54"/>
      <c r="C575" s="65"/>
      <c r="D575" s="66"/>
      <c r="E575" s="67"/>
      <c r="F575" s="68"/>
      <c r="G575" s="66"/>
      <c r="H575" s="66"/>
      <c r="I575" s="298" t="str">
        <f t="shared" ca="1" si="8"/>
        <v/>
      </c>
      <c r="J575" s="126"/>
      <c r="K575" s="250"/>
      <c r="L575" s="250"/>
      <c r="M575" s="250"/>
      <c r="N575" s="250"/>
      <c r="O575" s="250"/>
      <c r="P575" s="250"/>
      <c r="Q575" s="250"/>
      <c r="R575" s="250"/>
      <c r="S575" s="250"/>
      <c r="T575" s="39"/>
      <c r="U575" s="39"/>
      <c r="V575" s="39"/>
    </row>
    <row r="576" spans="1:22" customFormat="1" x14ac:dyDescent="0.25">
      <c r="A576" s="54"/>
      <c r="C576" s="65"/>
      <c r="D576" s="66"/>
      <c r="E576" s="67"/>
      <c r="F576" s="68"/>
      <c r="G576" s="66"/>
      <c r="H576" s="66"/>
      <c r="I576" s="298" t="str">
        <f t="shared" ca="1" si="8"/>
        <v/>
      </c>
      <c r="J576" s="126"/>
      <c r="K576" s="250"/>
      <c r="L576" s="250"/>
      <c r="M576" s="250"/>
      <c r="N576" s="250"/>
      <c r="O576" s="250"/>
      <c r="P576" s="250"/>
      <c r="Q576" s="250"/>
      <c r="R576" s="250"/>
      <c r="S576" s="250"/>
      <c r="T576" s="39"/>
      <c r="U576" s="39"/>
      <c r="V576" s="39"/>
    </row>
    <row r="577" spans="1:22" customFormat="1" x14ac:dyDescent="0.25">
      <c r="A577" s="54"/>
      <c r="C577" s="65"/>
      <c r="D577" s="66"/>
      <c r="E577" s="67"/>
      <c r="F577" s="68"/>
      <c r="G577" s="66"/>
      <c r="H577" s="66"/>
      <c r="I577" s="298" t="str">
        <f t="shared" ca="1" si="8"/>
        <v/>
      </c>
      <c r="J577" s="126"/>
      <c r="K577" s="250"/>
      <c r="L577" s="250"/>
      <c r="M577" s="250"/>
      <c r="N577" s="250"/>
      <c r="O577" s="250"/>
      <c r="P577" s="250"/>
      <c r="Q577" s="250"/>
      <c r="R577" s="250"/>
      <c r="S577" s="250"/>
      <c r="T577" s="39"/>
      <c r="U577" s="39"/>
      <c r="V577" s="39"/>
    </row>
    <row r="578" spans="1:22" customFormat="1" x14ac:dyDescent="0.25">
      <c r="A578" s="54"/>
      <c r="C578" s="65"/>
      <c r="D578" s="66"/>
      <c r="E578" s="67"/>
      <c r="F578" s="68"/>
      <c r="G578" s="66"/>
      <c r="H578" s="66"/>
      <c r="I578" s="298" t="str">
        <f t="shared" ca="1" si="8"/>
        <v/>
      </c>
      <c r="J578" s="126"/>
      <c r="K578" s="250"/>
      <c r="L578" s="250"/>
      <c r="M578" s="250"/>
      <c r="N578" s="250"/>
      <c r="O578" s="250"/>
      <c r="P578" s="250"/>
      <c r="Q578" s="250"/>
      <c r="R578" s="250"/>
      <c r="S578" s="250"/>
      <c r="T578" s="39"/>
      <c r="U578" s="39"/>
      <c r="V578" s="39"/>
    </row>
    <row r="579" spans="1:22" customFormat="1" x14ac:dyDescent="0.25">
      <c r="A579" s="54"/>
      <c r="C579" s="65"/>
      <c r="D579" s="66"/>
      <c r="E579" s="67"/>
      <c r="F579" s="68"/>
      <c r="G579" s="66"/>
      <c r="H579" s="66"/>
      <c r="I579" s="298" t="str">
        <f t="shared" ca="1" si="8"/>
        <v/>
      </c>
      <c r="J579" s="126"/>
      <c r="K579" s="250"/>
      <c r="L579" s="250"/>
      <c r="M579" s="250"/>
      <c r="N579" s="250"/>
      <c r="O579" s="250"/>
      <c r="P579" s="250"/>
      <c r="Q579" s="250"/>
      <c r="R579" s="250"/>
      <c r="S579" s="250"/>
      <c r="T579" s="39"/>
      <c r="U579" s="39"/>
      <c r="V579" s="39"/>
    </row>
    <row r="580" spans="1:22" customFormat="1" x14ac:dyDescent="0.25">
      <c r="A580" s="54"/>
      <c r="C580" s="65"/>
      <c r="D580" s="66"/>
      <c r="E580" s="67"/>
      <c r="F580" s="68"/>
      <c r="G580" s="66"/>
      <c r="H580" s="66"/>
      <c r="I580" s="298" t="str">
        <f t="shared" ca="1" si="8"/>
        <v/>
      </c>
      <c r="J580" s="126"/>
      <c r="K580" s="250"/>
      <c r="L580" s="250"/>
      <c r="M580" s="250"/>
      <c r="N580" s="250"/>
      <c r="O580" s="250"/>
      <c r="P580" s="250"/>
      <c r="Q580" s="250"/>
      <c r="R580" s="250"/>
      <c r="S580" s="250"/>
      <c r="T580" s="39"/>
      <c r="U580" s="39"/>
      <c r="V580" s="39"/>
    </row>
    <row r="581" spans="1:22" customFormat="1" x14ac:dyDescent="0.25">
      <c r="A581" s="54"/>
      <c r="C581" s="65"/>
      <c r="D581" s="66"/>
      <c r="E581" s="67"/>
      <c r="F581" s="68"/>
      <c r="G581" s="66"/>
      <c r="H581" s="66"/>
      <c r="I581" s="298" t="str">
        <f t="shared" ca="1" si="8"/>
        <v/>
      </c>
      <c r="J581" s="126"/>
      <c r="K581" s="250"/>
      <c r="L581" s="250"/>
      <c r="M581" s="250"/>
      <c r="N581" s="250"/>
      <c r="O581" s="250"/>
      <c r="P581" s="250"/>
      <c r="Q581" s="250"/>
      <c r="R581" s="250"/>
      <c r="S581" s="250"/>
      <c r="T581" s="39"/>
      <c r="U581" s="39"/>
      <c r="V581" s="39"/>
    </row>
    <row r="582" spans="1:22" customFormat="1" x14ac:dyDescent="0.25">
      <c r="A582" s="54"/>
      <c r="C582" s="65"/>
      <c r="D582" s="66"/>
      <c r="E582" s="67"/>
      <c r="F582" s="68"/>
      <c r="G582" s="66"/>
      <c r="H582" s="66"/>
      <c r="I582" s="298" t="str">
        <f t="shared" ca="1" si="8"/>
        <v/>
      </c>
      <c r="J582" s="126"/>
      <c r="K582" s="250"/>
      <c r="L582" s="250"/>
      <c r="M582" s="250"/>
      <c r="N582" s="250"/>
      <c r="O582" s="250"/>
      <c r="P582" s="250"/>
      <c r="Q582" s="250"/>
      <c r="R582" s="250"/>
      <c r="S582" s="250"/>
      <c r="T582" s="39"/>
      <c r="U582" s="39"/>
      <c r="V582" s="39"/>
    </row>
    <row r="583" spans="1:22" customFormat="1" x14ac:dyDescent="0.25">
      <c r="A583" s="54"/>
      <c r="C583" s="65"/>
      <c r="D583" s="66"/>
      <c r="E583" s="67"/>
      <c r="F583" s="68"/>
      <c r="G583" s="66"/>
      <c r="H583" s="66"/>
      <c r="I583" s="298" t="str">
        <f t="shared" ca="1" si="8"/>
        <v/>
      </c>
      <c r="J583" s="126"/>
      <c r="K583" s="250"/>
      <c r="L583" s="250"/>
      <c r="M583" s="250"/>
      <c r="N583" s="250"/>
      <c r="O583" s="250"/>
      <c r="P583" s="250"/>
      <c r="Q583" s="250"/>
      <c r="R583" s="250"/>
      <c r="S583" s="250"/>
      <c r="T583" s="39"/>
      <c r="U583" s="39"/>
      <c r="V583" s="39"/>
    </row>
    <row r="584" spans="1:22" customFormat="1" x14ac:dyDescent="0.25">
      <c r="A584" s="54"/>
      <c r="C584" s="65"/>
      <c r="D584" s="66"/>
      <c r="E584" s="67"/>
      <c r="F584" s="68"/>
      <c r="G584" s="66"/>
      <c r="H584" s="66"/>
      <c r="I584" s="298" t="str">
        <f t="shared" ca="1" si="8"/>
        <v/>
      </c>
      <c r="J584" s="126"/>
      <c r="K584" s="250"/>
      <c r="L584" s="250"/>
      <c r="M584" s="250"/>
      <c r="N584" s="250"/>
      <c r="O584" s="250"/>
      <c r="P584" s="250"/>
      <c r="Q584" s="250"/>
      <c r="R584" s="250"/>
      <c r="S584" s="250"/>
      <c r="T584" s="39"/>
      <c r="U584" s="39"/>
      <c r="V584" s="39"/>
    </row>
    <row r="585" spans="1:22" customFormat="1" x14ac:dyDescent="0.25">
      <c r="A585" s="54"/>
      <c r="C585" s="65"/>
      <c r="D585" s="66"/>
      <c r="E585" s="67"/>
      <c r="F585" s="68"/>
      <c r="G585" s="66"/>
      <c r="H585" s="66"/>
      <c r="I585" s="298" t="str">
        <f t="shared" ref="I585:I648" ca="1" si="9">IF(H585="","",(IF(H585="Efetivado","",IF(C585="","",IF(C585=TODAY(),"Vence Hoje",IF(C585&lt;TODAY(),"Atrasado",C585-TODAY()&amp;" Dias para Vencer"))))))</f>
        <v/>
      </c>
      <c r="J585" s="126"/>
      <c r="K585" s="250"/>
      <c r="L585" s="250"/>
      <c r="M585" s="250"/>
      <c r="N585" s="250"/>
      <c r="O585" s="250"/>
      <c r="P585" s="250"/>
      <c r="Q585" s="250"/>
      <c r="R585" s="250"/>
      <c r="S585" s="250"/>
      <c r="T585" s="39"/>
      <c r="U585" s="39"/>
      <c r="V585" s="39"/>
    </row>
    <row r="586" spans="1:22" customFormat="1" x14ac:dyDescent="0.25">
      <c r="A586" s="54"/>
      <c r="C586" s="65"/>
      <c r="D586" s="66"/>
      <c r="E586" s="67"/>
      <c r="F586" s="68"/>
      <c r="G586" s="66"/>
      <c r="H586" s="66"/>
      <c r="I586" s="298" t="str">
        <f t="shared" ca="1" si="9"/>
        <v/>
      </c>
      <c r="J586" s="126"/>
      <c r="K586" s="250"/>
      <c r="L586" s="250"/>
      <c r="M586" s="250"/>
      <c r="N586" s="250"/>
      <c r="O586" s="250"/>
      <c r="P586" s="250"/>
      <c r="Q586" s="250"/>
      <c r="R586" s="250"/>
      <c r="S586" s="250"/>
      <c r="T586" s="39"/>
      <c r="U586" s="39"/>
      <c r="V586" s="39"/>
    </row>
    <row r="587" spans="1:22" customFormat="1" x14ac:dyDescent="0.25">
      <c r="A587" s="54"/>
      <c r="C587" s="65"/>
      <c r="D587" s="66"/>
      <c r="E587" s="67"/>
      <c r="F587" s="68"/>
      <c r="G587" s="66"/>
      <c r="H587" s="66"/>
      <c r="I587" s="298" t="str">
        <f t="shared" ca="1" si="9"/>
        <v/>
      </c>
      <c r="J587" s="126"/>
      <c r="K587" s="250"/>
      <c r="L587" s="250"/>
      <c r="M587" s="250"/>
      <c r="N587" s="250"/>
      <c r="O587" s="250"/>
      <c r="P587" s="250"/>
      <c r="Q587" s="250"/>
      <c r="R587" s="250"/>
      <c r="S587" s="250"/>
      <c r="T587" s="39"/>
      <c r="U587" s="39"/>
      <c r="V587" s="39"/>
    </row>
    <row r="588" spans="1:22" customFormat="1" x14ac:dyDescent="0.25">
      <c r="A588" s="54"/>
      <c r="C588" s="65"/>
      <c r="D588" s="66"/>
      <c r="E588" s="67"/>
      <c r="F588" s="68"/>
      <c r="G588" s="66"/>
      <c r="H588" s="66"/>
      <c r="I588" s="298" t="str">
        <f t="shared" ca="1" si="9"/>
        <v/>
      </c>
      <c r="J588" s="126"/>
      <c r="K588" s="250"/>
      <c r="L588" s="250"/>
      <c r="M588" s="250"/>
      <c r="N588" s="250"/>
      <c r="O588" s="250"/>
      <c r="P588" s="250"/>
      <c r="Q588" s="250"/>
      <c r="R588" s="250"/>
      <c r="S588" s="250"/>
      <c r="T588" s="39"/>
      <c r="U588" s="39"/>
      <c r="V588" s="39"/>
    </row>
    <row r="589" spans="1:22" customFormat="1" x14ac:dyDescent="0.25">
      <c r="A589" s="54"/>
      <c r="C589" s="65"/>
      <c r="D589" s="66"/>
      <c r="E589" s="67"/>
      <c r="F589" s="68"/>
      <c r="G589" s="66"/>
      <c r="H589" s="66"/>
      <c r="I589" s="298" t="str">
        <f t="shared" ca="1" si="9"/>
        <v/>
      </c>
      <c r="J589" s="126"/>
      <c r="K589" s="250"/>
      <c r="L589" s="250"/>
      <c r="M589" s="250"/>
      <c r="N589" s="250"/>
      <c r="O589" s="250"/>
      <c r="P589" s="250"/>
      <c r="Q589" s="250"/>
      <c r="R589" s="250"/>
      <c r="S589" s="250"/>
      <c r="T589" s="39"/>
      <c r="U589" s="39"/>
      <c r="V589" s="39"/>
    </row>
    <row r="590" spans="1:22" customFormat="1" x14ac:dyDescent="0.25">
      <c r="A590" s="54"/>
      <c r="C590" s="65"/>
      <c r="D590" s="66"/>
      <c r="E590" s="67"/>
      <c r="F590" s="68"/>
      <c r="G590" s="66"/>
      <c r="H590" s="66"/>
      <c r="I590" s="298" t="str">
        <f t="shared" ca="1" si="9"/>
        <v/>
      </c>
      <c r="J590" s="126"/>
      <c r="K590" s="250"/>
      <c r="L590" s="250"/>
      <c r="M590" s="250"/>
      <c r="N590" s="250"/>
      <c r="O590" s="250"/>
      <c r="P590" s="250"/>
      <c r="Q590" s="250"/>
      <c r="R590" s="250"/>
      <c r="S590" s="250"/>
      <c r="T590" s="39"/>
      <c r="U590" s="39"/>
      <c r="V590" s="39"/>
    </row>
    <row r="591" spans="1:22" customFormat="1" x14ac:dyDescent="0.25">
      <c r="A591" s="54"/>
      <c r="C591" s="65"/>
      <c r="D591" s="66"/>
      <c r="E591" s="67"/>
      <c r="F591" s="68"/>
      <c r="G591" s="66"/>
      <c r="H591" s="66"/>
      <c r="I591" s="298" t="str">
        <f t="shared" ca="1" si="9"/>
        <v/>
      </c>
      <c r="J591" s="126"/>
      <c r="K591" s="250"/>
      <c r="L591" s="250"/>
      <c r="M591" s="250"/>
      <c r="N591" s="250"/>
      <c r="O591" s="250"/>
      <c r="P591" s="250"/>
      <c r="Q591" s="250"/>
      <c r="R591" s="250"/>
      <c r="S591" s="250"/>
      <c r="T591" s="39"/>
      <c r="U591" s="39"/>
      <c r="V591" s="39"/>
    </row>
    <row r="592" spans="1:22" customFormat="1" x14ac:dyDescent="0.25">
      <c r="A592" s="54"/>
      <c r="C592" s="65"/>
      <c r="D592" s="66"/>
      <c r="E592" s="67"/>
      <c r="F592" s="68"/>
      <c r="G592" s="66"/>
      <c r="H592" s="66"/>
      <c r="I592" s="298" t="str">
        <f t="shared" ca="1" si="9"/>
        <v/>
      </c>
      <c r="J592" s="126"/>
      <c r="K592" s="250"/>
      <c r="L592" s="250"/>
      <c r="M592" s="250"/>
      <c r="N592" s="250"/>
      <c r="O592" s="250"/>
      <c r="P592" s="250"/>
      <c r="Q592" s="250"/>
      <c r="R592" s="250"/>
      <c r="S592" s="250"/>
      <c r="T592" s="39"/>
      <c r="U592" s="39"/>
      <c r="V592" s="39"/>
    </row>
    <row r="593" spans="1:22" customFormat="1" x14ac:dyDescent="0.25">
      <c r="A593" s="54"/>
      <c r="C593" s="65"/>
      <c r="D593" s="66"/>
      <c r="E593" s="67"/>
      <c r="F593" s="68"/>
      <c r="G593" s="66"/>
      <c r="H593" s="66"/>
      <c r="I593" s="298" t="str">
        <f t="shared" ca="1" si="9"/>
        <v/>
      </c>
      <c r="J593" s="126"/>
      <c r="K593" s="250"/>
      <c r="L593" s="250"/>
      <c r="M593" s="250"/>
      <c r="N593" s="250"/>
      <c r="O593" s="250"/>
      <c r="P593" s="250"/>
      <c r="Q593" s="250"/>
      <c r="R593" s="250"/>
      <c r="S593" s="250"/>
      <c r="T593" s="39"/>
      <c r="U593" s="39"/>
      <c r="V593" s="39"/>
    </row>
    <row r="594" spans="1:22" customFormat="1" x14ac:dyDescent="0.25">
      <c r="A594" s="54"/>
      <c r="C594" s="65"/>
      <c r="D594" s="66"/>
      <c r="E594" s="67"/>
      <c r="F594" s="68"/>
      <c r="G594" s="66"/>
      <c r="H594" s="66"/>
      <c r="I594" s="298" t="str">
        <f t="shared" ca="1" si="9"/>
        <v/>
      </c>
      <c r="J594" s="126"/>
      <c r="K594" s="250"/>
      <c r="L594" s="250"/>
      <c r="M594" s="250"/>
      <c r="N594" s="250"/>
      <c r="O594" s="250"/>
      <c r="P594" s="250"/>
      <c r="Q594" s="250"/>
      <c r="R594" s="250"/>
      <c r="S594" s="250"/>
      <c r="T594" s="39"/>
      <c r="U594" s="39"/>
      <c r="V594" s="39"/>
    </row>
    <row r="595" spans="1:22" customFormat="1" x14ac:dyDescent="0.25">
      <c r="A595" s="54"/>
      <c r="C595" s="65"/>
      <c r="D595" s="66"/>
      <c r="E595" s="67"/>
      <c r="F595" s="68"/>
      <c r="G595" s="66"/>
      <c r="H595" s="66"/>
      <c r="I595" s="298" t="str">
        <f t="shared" ca="1" si="9"/>
        <v/>
      </c>
      <c r="J595" s="126"/>
      <c r="K595" s="250"/>
      <c r="L595" s="250"/>
      <c r="M595" s="250"/>
      <c r="N595" s="250"/>
      <c r="O595" s="250"/>
      <c r="P595" s="250"/>
      <c r="Q595" s="250"/>
      <c r="R595" s="250"/>
      <c r="S595" s="250"/>
      <c r="T595" s="39"/>
      <c r="U595" s="39"/>
      <c r="V595" s="39"/>
    </row>
    <row r="596" spans="1:22" customFormat="1" x14ac:dyDescent="0.25">
      <c r="A596" s="54"/>
      <c r="C596" s="65"/>
      <c r="D596" s="66"/>
      <c r="E596" s="67"/>
      <c r="F596" s="68"/>
      <c r="G596" s="66"/>
      <c r="H596" s="66"/>
      <c r="I596" s="298" t="str">
        <f t="shared" ca="1" si="9"/>
        <v/>
      </c>
      <c r="J596" s="126"/>
      <c r="K596" s="250"/>
      <c r="L596" s="250"/>
      <c r="M596" s="250"/>
      <c r="N596" s="250"/>
      <c r="O596" s="250"/>
      <c r="P596" s="250"/>
      <c r="Q596" s="250"/>
      <c r="R596" s="250"/>
      <c r="S596" s="250"/>
      <c r="T596" s="39"/>
      <c r="U596" s="39"/>
      <c r="V596" s="39"/>
    </row>
    <row r="597" spans="1:22" customFormat="1" x14ac:dyDescent="0.25">
      <c r="A597" s="54"/>
      <c r="C597" s="65"/>
      <c r="D597" s="66"/>
      <c r="E597" s="67"/>
      <c r="F597" s="68"/>
      <c r="G597" s="66"/>
      <c r="H597" s="66"/>
      <c r="I597" s="298" t="str">
        <f t="shared" ca="1" si="9"/>
        <v/>
      </c>
      <c r="J597" s="126"/>
      <c r="K597" s="250"/>
      <c r="L597" s="250"/>
      <c r="M597" s="250"/>
      <c r="N597" s="250"/>
      <c r="O597" s="250"/>
      <c r="P597" s="250"/>
      <c r="Q597" s="250"/>
      <c r="R597" s="250"/>
      <c r="S597" s="250"/>
      <c r="T597" s="39"/>
      <c r="U597" s="39"/>
      <c r="V597" s="39"/>
    </row>
    <row r="598" spans="1:22" customFormat="1" x14ac:dyDescent="0.25">
      <c r="A598" s="54"/>
      <c r="C598" s="65"/>
      <c r="D598" s="66"/>
      <c r="E598" s="67"/>
      <c r="F598" s="68"/>
      <c r="G598" s="66"/>
      <c r="H598" s="66"/>
      <c r="I598" s="298" t="str">
        <f t="shared" ca="1" si="9"/>
        <v/>
      </c>
      <c r="J598" s="126"/>
      <c r="K598" s="250"/>
      <c r="L598" s="250"/>
      <c r="M598" s="250"/>
      <c r="N598" s="250"/>
      <c r="O598" s="250"/>
      <c r="P598" s="250"/>
      <c r="Q598" s="250"/>
      <c r="R598" s="250"/>
      <c r="S598" s="250"/>
      <c r="T598" s="39"/>
      <c r="U598" s="39"/>
      <c r="V598" s="39"/>
    </row>
    <row r="599" spans="1:22" customFormat="1" x14ac:dyDescent="0.25">
      <c r="A599" s="54"/>
      <c r="C599" s="65"/>
      <c r="D599" s="66"/>
      <c r="E599" s="67"/>
      <c r="F599" s="68"/>
      <c r="G599" s="66"/>
      <c r="H599" s="66"/>
      <c r="I599" s="298" t="str">
        <f t="shared" ca="1" si="9"/>
        <v/>
      </c>
      <c r="J599" s="126"/>
      <c r="K599" s="250"/>
      <c r="L599" s="250"/>
      <c r="M599" s="250"/>
      <c r="N599" s="250"/>
      <c r="O599" s="250"/>
      <c r="P599" s="250"/>
      <c r="Q599" s="250"/>
      <c r="R599" s="250"/>
      <c r="S599" s="250"/>
      <c r="T599" s="39"/>
      <c r="U599" s="39"/>
      <c r="V599" s="39"/>
    </row>
    <row r="600" spans="1:22" customFormat="1" x14ac:dyDescent="0.25">
      <c r="A600" s="54"/>
      <c r="C600" s="65"/>
      <c r="D600" s="66"/>
      <c r="E600" s="67"/>
      <c r="F600" s="68"/>
      <c r="G600" s="66"/>
      <c r="H600" s="66"/>
      <c r="I600" s="298" t="str">
        <f t="shared" ca="1" si="9"/>
        <v/>
      </c>
      <c r="J600" s="126"/>
      <c r="K600" s="250"/>
      <c r="L600" s="250"/>
      <c r="M600" s="250"/>
      <c r="N600" s="250"/>
      <c r="O600" s="250"/>
      <c r="P600" s="250"/>
      <c r="Q600" s="250"/>
      <c r="R600" s="250"/>
      <c r="S600" s="250"/>
      <c r="T600" s="39"/>
      <c r="U600" s="39"/>
      <c r="V600" s="39"/>
    </row>
    <row r="601" spans="1:22" customFormat="1" x14ac:dyDescent="0.25">
      <c r="A601" s="54"/>
      <c r="C601" s="65"/>
      <c r="D601" s="66"/>
      <c r="E601" s="67"/>
      <c r="F601" s="68"/>
      <c r="G601" s="66"/>
      <c r="H601" s="66"/>
      <c r="I601" s="298" t="str">
        <f t="shared" ca="1" si="9"/>
        <v/>
      </c>
      <c r="J601" s="126"/>
      <c r="K601" s="250"/>
      <c r="L601" s="250"/>
      <c r="M601" s="250"/>
      <c r="N601" s="250"/>
      <c r="O601" s="250"/>
      <c r="P601" s="250"/>
      <c r="Q601" s="250"/>
      <c r="R601" s="250"/>
      <c r="S601" s="250"/>
      <c r="T601" s="39"/>
      <c r="U601" s="39"/>
      <c r="V601" s="39"/>
    </row>
    <row r="602" spans="1:22" customFormat="1" x14ac:dyDescent="0.25">
      <c r="A602" s="54"/>
      <c r="C602" s="65"/>
      <c r="D602" s="66"/>
      <c r="E602" s="67"/>
      <c r="F602" s="68"/>
      <c r="G602" s="66"/>
      <c r="H602" s="66"/>
      <c r="I602" s="298" t="str">
        <f t="shared" ca="1" si="9"/>
        <v/>
      </c>
      <c r="J602" s="126"/>
      <c r="K602" s="250"/>
      <c r="L602" s="250"/>
      <c r="M602" s="250"/>
      <c r="N602" s="250"/>
      <c r="O602" s="250"/>
      <c r="P602" s="250"/>
      <c r="Q602" s="250"/>
      <c r="R602" s="250"/>
      <c r="S602" s="250"/>
      <c r="T602" s="39"/>
      <c r="U602" s="39"/>
      <c r="V602" s="39"/>
    </row>
    <row r="603" spans="1:22" customFormat="1" x14ac:dyDescent="0.25">
      <c r="A603" s="54"/>
      <c r="C603" s="65"/>
      <c r="D603" s="66"/>
      <c r="E603" s="67"/>
      <c r="F603" s="68"/>
      <c r="G603" s="66"/>
      <c r="H603" s="66"/>
      <c r="I603" s="298" t="str">
        <f t="shared" ca="1" si="9"/>
        <v/>
      </c>
      <c r="J603" s="126"/>
      <c r="K603" s="250"/>
      <c r="L603" s="250"/>
      <c r="M603" s="250"/>
      <c r="N603" s="250"/>
      <c r="O603" s="250"/>
      <c r="P603" s="250"/>
      <c r="Q603" s="250"/>
      <c r="R603" s="250"/>
      <c r="S603" s="250"/>
      <c r="T603" s="39"/>
      <c r="U603" s="39"/>
      <c r="V603" s="39"/>
    </row>
    <row r="604" spans="1:22" customFormat="1" x14ac:dyDescent="0.25">
      <c r="A604" s="54"/>
      <c r="C604" s="65"/>
      <c r="D604" s="66"/>
      <c r="E604" s="67"/>
      <c r="F604" s="68"/>
      <c r="G604" s="66"/>
      <c r="H604" s="66"/>
      <c r="I604" s="298" t="str">
        <f t="shared" ca="1" si="9"/>
        <v/>
      </c>
      <c r="J604" s="126"/>
      <c r="K604" s="250"/>
      <c r="L604" s="250"/>
      <c r="M604" s="250"/>
      <c r="N604" s="250"/>
      <c r="O604" s="250"/>
      <c r="P604" s="250"/>
      <c r="Q604" s="250"/>
      <c r="R604" s="250"/>
      <c r="S604" s="250"/>
      <c r="T604" s="39"/>
      <c r="U604" s="39"/>
      <c r="V604" s="39"/>
    </row>
    <row r="605" spans="1:22" customFormat="1" x14ac:dyDescent="0.25">
      <c r="A605" s="54"/>
      <c r="C605" s="65"/>
      <c r="D605" s="66"/>
      <c r="E605" s="67"/>
      <c r="F605" s="68"/>
      <c r="G605" s="66"/>
      <c r="H605" s="66"/>
      <c r="I605" s="298" t="str">
        <f t="shared" ca="1" si="9"/>
        <v/>
      </c>
      <c r="J605" s="126"/>
      <c r="K605" s="250"/>
      <c r="L605" s="250"/>
      <c r="M605" s="250"/>
      <c r="N605" s="250"/>
      <c r="O605" s="250"/>
      <c r="P605" s="250"/>
      <c r="Q605" s="250"/>
      <c r="R605" s="250"/>
      <c r="S605" s="250"/>
      <c r="T605" s="39"/>
      <c r="U605" s="39"/>
      <c r="V605" s="39"/>
    </row>
    <row r="606" spans="1:22" customFormat="1" x14ac:dyDescent="0.25">
      <c r="A606" s="54"/>
      <c r="C606" s="65"/>
      <c r="D606" s="66"/>
      <c r="E606" s="67"/>
      <c r="F606" s="68"/>
      <c r="G606" s="66"/>
      <c r="H606" s="66"/>
      <c r="I606" s="298" t="str">
        <f t="shared" ca="1" si="9"/>
        <v/>
      </c>
      <c r="J606" s="126"/>
      <c r="K606" s="250"/>
      <c r="L606" s="250"/>
      <c r="M606" s="250"/>
      <c r="N606" s="250"/>
      <c r="O606" s="250"/>
      <c r="P606" s="250"/>
      <c r="Q606" s="250"/>
      <c r="R606" s="250"/>
      <c r="S606" s="250"/>
      <c r="T606" s="39"/>
      <c r="U606" s="39"/>
      <c r="V606" s="39"/>
    </row>
    <row r="607" spans="1:22" customFormat="1" x14ac:dyDescent="0.25">
      <c r="A607" s="54"/>
      <c r="C607" s="65"/>
      <c r="D607" s="66"/>
      <c r="E607" s="67"/>
      <c r="F607" s="68"/>
      <c r="G607" s="66"/>
      <c r="H607" s="66"/>
      <c r="I607" s="298" t="str">
        <f t="shared" ca="1" si="9"/>
        <v/>
      </c>
      <c r="J607" s="126"/>
      <c r="K607" s="250"/>
      <c r="L607" s="250"/>
      <c r="M607" s="250"/>
      <c r="N607" s="250"/>
      <c r="O607" s="250"/>
      <c r="P607" s="250"/>
      <c r="Q607" s="250"/>
      <c r="R607" s="250"/>
      <c r="S607" s="250"/>
      <c r="T607" s="39"/>
      <c r="U607" s="39"/>
      <c r="V607" s="39"/>
    </row>
    <row r="608" spans="1:22" customFormat="1" x14ac:dyDescent="0.25">
      <c r="A608" s="54"/>
      <c r="C608" s="65"/>
      <c r="D608" s="66"/>
      <c r="E608" s="67"/>
      <c r="F608" s="68"/>
      <c r="G608" s="66"/>
      <c r="H608" s="66"/>
      <c r="I608" s="298" t="str">
        <f t="shared" ca="1" si="9"/>
        <v/>
      </c>
      <c r="J608" s="126"/>
      <c r="K608" s="250"/>
      <c r="L608" s="250"/>
      <c r="M608" s="250"/>
      <c r="N608" s="250"/>
      <c r="O608" s="250"/>
      <c r="P608" s="250"/>
      <c r="Q608" s="250"/>
      <c r="R608" s="250"/>
      <c r="S608" s="250"/>
      <c r="T608" s="39"/>
      <c r="U608" s="39"/>
      <c r="V608" s="39"/>
    </row>
    <row r="609" spans="1:22" customFormat="1" x14ac:dyDescent="0.25">
      <c r="A609" s="54"/>
      <c r="C609" s="65"/>
      <c r="D609" s="66"/>
      <c r="E609" s="67"/>
      <c r="F609" s="68"/>
      <c r="G609" s="66"/>
      <c r="H609" s="66"/>
      <c r="I609" s="298" t="str">
        <f t="shared" ca="1" si="9"/>
        <v/>
      </c>
      <c r="J609" s="126"/>
      <c r="K609" s="250"/>
      <c r="L609" s="250"/>
      <c r="M609" s="250"/>
      <c r="N609" s="250"/>
      <c r="O609" s="250"/>
      <c r="P609" s="250"/>
      <c r="Q609" s="250"/>
      <c r="R609" s="250"/>
      <c r="S609" s="250"/>
      <c r="T609" s="39"/>
      <c r="U609" s="39"/>
      <c r="V609" s="39"/>
    </row>
    <row r="610" spans="1:22" customFormat="1" x14ac:dyDescent="0.25">
      <c r="A610" s="54"/>
      <c r="C610" s="65"/>
      <c r="D610" s="66"/>
      <c r="E610" s="67"/>
      <c r="F610" s="68"/>
      <c r="G610" s="66"/>
      <c r="H610" s="66"/>
      <c r="I610" s="298" t="str">
        <f t="shared" ca="1" si="9"/>
        <v/>
      </c>
      <c r="J610" s="126"/>
      <c r="K610" s="250"/>
      <c r="L610" s="250"/>
      <c r="M610" s="250"/>
      <c r="N610" s="250"/>
      <c r="O610" s="250"/>
      <c r="P610" s="250"/>
      <c r="Q610" s="250"/>
      <c r="R610" s="250"/>
      <c r="S610" s="250"/>
      <c r="T610" s="39"/>
      <c r="U610" s="39"/>
      <c r="V610" s="39"/>
    </row>
    <row r="611" spans="1:22" customFormat="1" x14ac:dyDescent="0.25">
      <c r="A611" s="54"/>
      <c r="C611" s="65"/>
      <c r="D611" s="66"/>
      <c r="E611" s="67"/>
      <c r="F611" s="68"/>
      <c r="G611" s="66"/>
      <c r="H611" s="66"/>
      <c r="I611" s="298" t="str">
        <f t="shared" ca="1" si="9"/>
        <v/>
      </c>
      <c r="J611" s="126"/>
      <c r="K611" s="250"/>
      <c r="L611" s="250"/>
      <c r="M611" s="250"/>
      <c r="N611" s="250"/>
      <c r="O611" s="250"/>
      <c r="P611" s="250"/>
      <c r="Q611" s="250"/>
      <c r="R611" s="250"/>
      <c r="S611" s="250"/>
      <c r="T611" s="39"/>
      <c r="U611" s="39"/>
      <c r="V611" s="39"/>
    </row>
    <row r="612" spans="1:22" customFormat="1" x14ac:dyDescent="0.25">
      <c r="A612" s="54"/>
      <c r="C612" s="65"/>
      <c r="D612" s="66"/>
      <c r="E612" s="67"/>
      <c r="F612" s="68"/>
      <c r="G612" s="66"/>
      <c r="H612" s="66"/>
      <c r="I612" s="298" t="str">
        <f t="shared" ca="1" si="9"/>
        <v/>
      </c>
      <c r="J612" s="126"/>
      <c r="K612" s="250"/>
      <c r="L612" s="250"/>
      <c r="M612" s="250"/>
      <c r="N612" s="250"/>
      <c r="O612" s="250"/>
      <c r="P612" s="250"/>
      <c r="Q612" s="250"/>
      <c r="R612" s="250"/>
      <c r="S612" s="250"/>
      <c r="T612" s="39"/>
      <c r="U612" s="39"/>
      <c r="V612" s="39"/>
    </row>
    <row r="613" spans="1:22" customFormat="1" x14ac:dyDescent="0.25">
      <c r="A613" s="54"/>
      <c r="C613" s="65"/>
      <c r="D613" s="66"/>
      <c r="E613" s="67"/>
      <c r="F613" s="68"/>
      <c r="G613" s="66"/>
      <c r="H613" s="66"/>
      <c r="I613" s="298" t="str">
        <f t="shared" ca="1" si="9"/>
        <v/>
      </c>
      <c r="J613" s="126"/>
      <c r="K613" s="250"/>
      <c r="L613" s="250"/>
      <c r="M613" s="250"/>
      <c r="N613" s="250"/>
      <c r="O613" s="250"/>
      <c r="P613" s="250"/>
      <c r="Q613" s="250"/>
      <c r="R613" s="250"/>
      <c r="S613" s="250"/>
      <c r="T613" s="39"/>
      <c r="U613" s="39"/>
      <c r="V613" s="39"/>
    </row>
    <row r="614" spans="1:22" customFormat="1" x14ac:dyDescent="0.25">
      <c r="A614" s="54"/>
      <c r="C614" s="65"/>
      <c r="D614" s="66"/>
      <c r="E614" s="67"/>
      <c r="F614" s="68"/>
      <c r="G614" s="66"/>
      <c r="H614" s="66"/>
      <c r="I614" s="298" t="str">
        <f t="shared" ca="1" si="9"/>
        <v/>
      </c>
      <c r="J614" s="126"/>
      <c r="K614" s="250"/>
      <c r="L614" s="250"/>
      <c r="M614" s="250"/>
      <c r="N614" s="250"/>
      <c r="O614" s="250"/>
      <c r="P614" s="250"/>
      <c r="Q614" s="250"/>
      <c r="R614" s="250"/>
      <c r="S614" s="250"/>
      <c r="T614" s="39"/>
      <c r="U614" s="39"/>
      <c r="V614" s="39"/>
    </row>
    <row r="615" spans="1:22" customFormat="1" x14ac:dyDescent="0.25">
      <c r="A615" s="54"/>
      <c r="C615" s="65"/>
      <c r="D615" s="66"/>
      <c r="E615" s="67"/>
      <c r="F615" s="68"/>
      <c r="G615" s="66"/>
      <c r="H615" s="66"/>
      <c r="I615" s="298" t="str">
        <f t="shared" ca="1" si="9"/>
        <v/>
      </c>
      <c r="J615" s="126"/>
      <c r="K615" s="250"/>
      <c r="L615" s="250"/>
      <c r="M615" s="250"/>
      <c r="N615" s="250"/>
      <c r="O615" s="250"/>
      <c r="P615" s="250"/>
      <c r="Q615" s="250"/>
      <c r="R615" s="250"/>
      <c r="S615" s="250"/>
      <c r="T615" s="39"/>
      <c r="U615" s="39"/>
      <c r="V615" s="39"/>
    </row>
    <row r="616" spans="1:22" customFormat="1" x14ac:dyDescent="0.25">
      <c r="A616" s="54"/>
      <c r="C616" s="65"/>
      <c r="D616" s="66"/>
      <c r="E616" s="67"/>
      <c r="F616" s="68"/>
      <c r="G616" s="66"/>
      <c r="H616" s="66"/>
      <c r="I616" s="298" t="str">
        <f t="shared" ca="1" si="9"/>
        <v/>
      </c>
      <c r="J616" s="126"/>
      <c r="K616" s="250"/>
      <c r="L616" s="250"/>
      <c r="M616" s="250"/>
      <c r="N616" s="250"/>
      <c r="O616" s="250"/>
      <c r="P616" s="250"/>
      <c r="Q616" s="250"/>
      <c r="R616" s="250"/>
      <c r="S616" s="250"/>
      <c r="T616" s="39"/>
      <c r="U616" s="39"/>
      <c r="V616" s="39"/>
    </row>
    <row r="617" spans="1:22" customFormat="1" x14ac:dyDescent="0.25">
      <c r="A617" s="54"/>
      <c r="C617" s="65"/>
      <c r="D617" s="66"/>
      <c r="E617" s="67"/>
      <c r="F617" s="68"/>
      <c r="G617" s="66"/>
      <c r="H617" s="66"/>
      <c r="I617" s="298" t="str">
        <f t="shared" ca="1" si="9"/>
        <v/>
      </c>
      <c r="J617" s="126"/>
      <c r="K617" s="250"/>
      <c r="L617" s="250"/>
      <c r="M617" s="250"/>
      <c r="N617" s="250"/>
      <c r="O617" s="250"/>
      <c r="P617" s="250"/>
      <c r="Q617" s="250"/>
      <c r="R617" s="250"/>
      <c r="S617" s="250"/>
      <c r="T617" s="39"/>
      <c r="U617" s="39"/>
      <c r="V617" s="39"/>
    </row>
    <row r="618" spans="1:22" customFormat="1" x14ac:dyDescent="0.25">
      <c r="A618" s="54"/>
      <c r="C618" s="65"/>
      <c r="D618" s="66"/>
      <c r="E618" s="67"/>
      <c r="F618" s="68"/>
      <c r="G618" s="66"/>
      <c r="H618" s="66"/>
      <c r="I618" s="298" t="str">
        <f t="shared" ca="1" si="9"/>
        <v/>
      </c>
      <c r="J618" s="126"/>
      <c r="K618" s="250"/>
      <c r="L618" s="250"/>
      <c r="M618" s="250"/>
      <c r="N618" s="250"/>
      <c r="O618" s="250"/>
      <c r="P618" s="250"/>
      <c r="Q618" s="250"/>
      <c r="R618" s="250"/>
      <c r="S618" s="250"/>
      <c r="T618" s="39"/>
      <c r="U618" s="39"/>
      <c r="V618" s="39"/>
    </row>
    <row r="619" spans="1:22" customFormat="1" x14ac:dyDescent="0.25">
      <c r="A619" s="54"/>
      <c r="C619" s="65"/>
      <c r="D619" s="66"/>
      <c r="E619" s="67"/>
      <c r="F619" s="68"/>
      <c r="G619" s="66"/>
      <c r="H619" s="66"/>
      <c r="I619" s="298" t="str">
        <f t="shared" ca="1" si="9"/>
        <v/>
      </c>
      <c r="J619" s="126"/>
      <c r="K619" s="250"/>
      <c r="L619" s="250"/>
      <c r="M619" s="250"/>
      <c r="N619" s="250"/>
      <c r="O619" s="250"/>
      <c r="P619" s="250"/>
      <c r="Q619" s="250"/>
      <c r="R619" s="250"/>
      <c r="S619" s="250"/>
      <c r="T619" s="39"/>
      <c r="U619" s="39"/>
      <c r="V619" s="39"/>
    </row>
    <row r="620" spans="1:22" customFormat="1" x14ac:dyDescent="0.25">
      <c r="A620" s="54"/>
      <c r="C620" s="65"/>
      <c r="D620" s="66"/>
      <c r="E620" s="67"/>
      <c r="F620" s="68"/>
      <c r="G620" s="66"/>
      <c r="H620" s="66"/>
      <c r="I620" s="298" t="str">
        <f t="shared" ca="1" si="9"/>
        <v/>
      </c>
      <c r="J620" s="126"/>
      <c r="K620" s="250"/>
      <c r="L620" s="250"/>
      <c r="M620" s="250"/>
      <c r="N620" s="250"/>
      <c r="O620" s="250"/>
      <c r="P620" s="250"/>
      <c r="Q620" s="250"/>
      <c r="R620" s="250"/>
      <c r="S620" s="250"/>
      <c r="T620" s="39"/>
      <c r="U620" s="39"/>
      <c r="V620" s="39"/>
    </row>
    <row r="621" spans="1:22" customFormat="1" x14ac:dyDescent="0.25">
      <c r="A621" s="54"/>
      <c r="C621" s="65"/>
      <c r="D621" s="66"/>
      <c r="E621" s="67"/>
      <c r="F621" s="68"/>
      <c r="G621" s="66"/>
      <c r="H621" s="66"/>
      <c r="I621" s="298" t="str">
        <f t="shared" ca="1" si="9"/>
        <v/>
      </c>
      <c r="J621" s="126"/>
      <c r="K621" s="250"/>
      <c r="L621" s="250"/>
      <c r="M621" s="250"/>
      <c r="N621" s="250"/>
      <c r="O621" s="250"/>
      <c r="P621" s="250"/>
      <c r="Q621" s="250"/>
      <c r="R621" s="250"/>
      <c r="S621" s="250"/>
      <c r="T621" s="39"/>
      <c r="U621" s="39"/>
      <c r="V621" s="39"/>
    </row>
    <row r="622" spans="1:22" customFormat="1" x14ac:dyDescent="0.25">
      <c r="A622" s="54"/>
      <c r="C622" s="65"/>
      <c r="D622" s="66"/>
      <c r="E622" s="67"/>
      <c r="F622" s="68"/>
      <c r="G622" s="66"/>
      <c r="H622" s="66"/>
      <c r="I622" s="298" t="str">
        <f t="shared" ca="1" si="9"/>
        <v/>
      </c>
      <c r="J622" s="126"/>
      <c r="K622" s="250"/>
      <c r="L622" s="250"/>
      <c r="M622" s="250"/>
      <c r="N622" s="250"/>
      <c r="O622" s="250"/>
      <c r="P622" s="250"/>
      <c r="Q622" s="250"/>
      <c r="R622" s="250"/>
      <c r="S622" s="250"/>
      <c r="T622" s="39"/>
      <c r="U622" s="39"/>
      <c r="V622" s="39"/>
    </row>
    <row r="623" spans="1:22" customFormat="1" x14ac:dyDescent="0.25">
      <c r="A623" s="54"/>
      <c r="C623" s="65"/>
      <c r="D623" s="66"/>
      <c r="E623" s="67"/>
      <c r="F623" s="68"/>
      <c r="G623" s="66"/>
      <c r="H623" s="66"/>
      <c r="I623" s="298" t="str">
        <f t="shared" ca="1" si="9"/>
        <v/>
      </c>
      <c r="J623" s="126"/>
      <c r="K623" s="250"/>
      <c r="L623" s="250"/>
      <c r="M623" s="250"/>
      <c r="N623" s="250"/>
      <c r="O623" s="250"/>
      <c r="P623" s="250"/>
      <c r="Q623" s="250"/>
      <c r="R623" s="250"/>
      <c r="S623" s="250"/>
      <c r="T623" s="39"/>
      <c r="U623" s="39"/>
      <c r="V623" s="39"/>
    </row>
    <row r="624" spans="1:22" customFormat="1" x14ac:dyDescent="0.25">
      <c r="A624" s="54"/>
      <c r="C624" s="65"/>
      <c r="D624" s="66"/>
      <c r="E624" s="67"/>
      <c r="F624" s="68"/>
      <c r="G624" s="66"/>
      <c r="H624" s="66"/>
      <c r="I624" s="298" t="str">
        <f t="shared" ca="1" si="9"/>
        <v/>
      </c>
      <c r="J624" s="126"/>
      <c r="K624" s="250"/>
      <c r="L624" s="250"/>
      <c r="M624" s="250"/>
      <c r="N624" s="250"/>
      <c r="O624" s="250"/>
      <c r="P624" s="250"/>
      <c r="Q624" s="250"/>
      <c r="R624" s="250"/>
      <c r="S624" s="250"/>
      <c r="T624" s="39"/>
      <c r="U624" s="39"/>
      <c r="V624" s="39"/>
    </row>
    <row r="625" spans="1:22" customFormat="1" x14ac:dyDescent="0.25">
      <c r="A625" s="54"/>
      <c r="C625" s="65"/>
      <c r="D625" s="66"/>
      <c r="E625" s="67"/>
      <c r="F625" s="68"/>
      <c r="G625" s="66"/>
      <c r="H625" s="66"/>
      <c r="I625" s="298" t="str">
        <f t="shared" ca="1" si="9"/>
        <v/>
      </c>
      <c r="J625" s="126"/>
      <c r="K625" s="250"/>
      <c r="L625" s="250"/>
      <c r="M625" s="250"/>
      <c r="N625" s="250"/>
      <c r="O625" s="250"/>
      <c r="P625" s="250"/>
      <c r="Q625" s="250"/>
      <c r="R625" s="250"/>
      <c r="S625" s="250"/>
      <c r="T625" s="39"/>
      <c r="U625" s="39"/>
      <c r="V625" s="39"/>
    </row>
    <row r="626" spans="1:22" customFormat="1" x14ac:dyDescent="0.25">
      <c r="A626" s="54"/>
      <c r="C626" s="65"/>
      <c r="D626" s="66"/>
      <c r="E626" s="67"/>
      <c r="F626" s="68"/>
      <c r="G626" s="66"/>
      <c r="H626" s="66"/>
      <c r="I626" s="298" t="str">
        <f t="shared" ca="1" si="9"/>
        <v/>
      </c>
      <c r="J626" s="126"/>
      <c r="K626" s="250"/>
      <c r="L626" s="250"/>
      <c r="M626" s="250"/>
      <c r="N626" s="250"/>
      <c r="O626" s="250"/>
      <c r="P626" s="250"/>
      <c r="Q626" s="250"/>
      <c r="R626" s="250"/>
      <c r="S626" s="250"/>
      <c r="T626" s="39"/>
      <c r="U626" s="39"/>
      <c r="V626" s="39"/>
    </row>
    <row r="627" spans="1:22" customFormat="1" x14ac:dyDescent="0.25">
      <c r="A627" s="54"/>
      <c r="C627" s="65"/>
      <c r="D627" s="66"/>
      <c r="E627" s="67"/>
      <c r="F627" s="68"/>
      <c r="G627" s="66"/>
      <c r="H627" s="66"/>
      <c r="I627" s="298" t="str">
        <f t="shared" ca="1" si="9"/>
        <v/>
      </c>
      <c r="J627" s="126"/>
      <c r="K627" s="250"/>
      <c r="L627" s="250"/>
      <c r="M627" s="250"/>
      <c r="N627" s="250"/>
      <c r="O627" s="250"/>
      <c r="P627" s="250"/>
      <c r="Q627" s="250"/>
      <c r="R627" s="250"/>
      <c r="S627" s="250"/>
      <c r="T627" s="39"/>
      <c r="U627" s="39"/>
      <c r="V627" s="39"/>
    </row>
    <row r="628" spans="1:22" customFormat="1" x14ac:dyDescent="0.25">
      <c r="A628" s="54"/>
      <c r="C628" s="65"/>
      <c r="D628" s="66"/>
      <c r="E628" s="67"/>
      <c r="F628" s="68"/>
      <c r="G628" s="66"/>
      <c r="H628" s="66"/>
      <c r="I628" s="298" t="str">
        <f t="shared" ca="1" si="9"/>
        <v/>
      </c>
      <c r="J628" s="126"/>
      <c r="K628" s="250"/>
      <c r="L628" s="250"/>
      <c r="M628" s="250"/>
      <c r="N628" s="250"/>
      <c r="O628" s="250"/>
      <c r="P628" s="250"/>
      <c r="Q628" s="250"/>
      <c r="R628" s="250"/>
      <c r="S628" s="250"/>
      <c r="T628" s="39"/>
      <c r="U628" s="39"/>
      <c r="V628" s="39"/>
    </row>
    <row r="629" spans="1:22" customFormat="1" x14ac:dyDescent="0.25">
      <c r="A629" s="54"/>
      <c r="C629" s="65"/>
      <c r="D629" s="66"/>
      <c r="E629" s="67"/>
      <c r="F629" s="68"/>
      <c r="G629" s="66"/>
      <c r="H629" s="66"/>
      <c r="I629" s="298" t="str">
        <f t="shared" ca="1" si="9"/>
        <v/>
      </c>
      <c r="J629" s="126"/>
      <c r="K629" s="250"/>
      <c r="L629" s="250"/>
      <c r="M629" s="250"/>
      <c r="N629" s="250"/>
      <c r="O629" s="250"/>
      <c r="P629" s="250"/>
      <c r="Q629" s="250"/>
      <c r="R629" s="250"/>
      <c r="S629" s="250"/>
      <c r="T629" s="39"/>
      <c r="U629" s="39"/>
      <c r="V629" s="39"/>
    </row>
    <row r="630" spans="1:22" customFormat="1" x14ac:dyDescent="0.25">
      <c r="A630" s="54"/>
      <c r="C630" s="65"/>
      <c r="D630" s="66"/>
      <c r="E630" s="67"/>
      <c r="F630" s="68"/>
      <c r="G630" s="66"/>
      <c r="H630" s="66"/>
      <c r="I630" s="298" t="str">
        <f t="shared" ca="1" si="9"/>
        <v/>
      </c>
      <c r="J630" s="126"/>
      <c r="K630" s="250"/>
      <c r="L630" s="250"/>
      <c r="M630" s="250"/>
      <c r="N630" s="250"/>
      <c r="O630" s="250"/>
      <c r="P630" s="250"/>
      <c r="Q630" s="250"/>
      <c r="R630" s="250"/>
      <c r="S630" s="250"/>
      <c r="T630" s="39"/>
      <c r="U630" s="39"/>
      <c r="V630" s="39"/>
    </row>
    <row r="631" spans="1:22" customFormat="1" x14ac:dyDescent="0.25">
      <c r="A631" s="54"/>
      <c r="C631" s="65"/>
      <c r="D631" s="66"/>
      <c r="E631" s="67"/>
      <c r="F631" s="68"/>
      <c r="G631" s="66"/>
      <c r="H631" s="66"/>
      <c r="I631" s="298" t="str">
        <f t="shared" ca="1" si="9"/>
        <v/>
      </c>
      <c r="J631" s="126"/>
      <c r="K631" s="250"/>
      <c r="L631" s="250"/>
      <c r="M631" s="250"/>
      <c r="N631" s="250"/>
      <c r="O631" s="250"/>
      <c r="P631" s="250"/>
      <c r="Q631" s="250"/>
      <c r="R631" s="250"/>
      <c r="S631" s="250"/>
      <c r="T631" s="39"/>
      <c r="U631" s="39"/>
      <c r="V631" s="39"/>
    </row>
    <row r="632" spans="1:22" customFormat="1" x14ac:dyDescent="0.25">
      <c r="A632" s="54"/>
      <c r="C632" s="65"/>
      <c r="D632" s="66"/>
      <c r="E632" s="67"/>
      <c r="F632" s="68"/>
      <c r="G632" s="66"/>
      <c r="H632" s="66"/>
      <c r="I632" s="298" t="str">
        <f t="shared" ca="1" si="9"/>
        <v/>
      </c>
      <c r="J632" s="126"/>
      <c r="K632" s="250"/>
      <c r="L632" s="250"/>
      <c r="M632" s="250"/>
      <c r="N632" s="250"/>
      <c r="O632" s="250"/>
      <c r="P632" s="250"/>
      <c r="Q632" s="250"/>
      <c r="R632" s="250"/>
      <c r="S632" s="250"/>
      <c r="T632" s="39"/>
      <c r="U632" s="39"/>
      <c r="V632" s="39"/>
    </row>
    <row r="633" spans="1:22" customFormat="1" x14ac:dyDescent="0.25">
      <c r="A633" s="54"/>
      <c r="C633" s="65"/>
      <c r="D633" s="66"/>
      <c r="E633" s="67"/>
      <c r="F633" s="68"/>
      <c r="G633" s="66"/>
      <c r="H633" s="66"/>
      <c r="I633" s="298" t="str">
        <f t="shared" ca="1" si="9"/>
        <v/>
      </c>
      <c r="J633" s="126"/>
      <c r="K633" s="250"/>
      <c r="L633" s="250"/>
      <c r="M633" s="250"/>
      <c r="N633" s="250"/>
      <c r="O633" s="250"/>
      <c r="P633" s="250"/>
      <c r="Q633" s="250"/>
      <c r="R633" s="250"/>
      <c r="S633" s="250"/>
      <c r="T633" s="39"/>
      <c r="U633" s="39"/>
      <c r="V633" s="39"/>
    </row>
    <row r="634" spans="1:22" customFormat="1" x14ac:dyDescent="0.25">
      <c r="A634" s="54"/>
      <c r="C634" s="65"/>
      <c r="D634" s="66"/>
      <c r="E634" s="67"/>
      <c r="F634" s="68"/>
      <c r="G634" s="66"/>
      <c r="H634" s="66"/>
      <c r="I634" s="298" t="str">
        <f t="shared" ca="1" si="9"/>
        <v/>
      </c>
      <c r="J634" s="126"/>
      <c r="K634" s="250"/>
      <c r="L634" s="250"/>
      <c r="M634" s="250"/>
      <c r="N634" s="250"/>
      <c r="O634" s="250"/>
      <c r="P634" s="250"/>
      <c r="Q634" s="250"/>
      <c r="R634" s="250"/>
      <c r="S634" s="250"/>
      <c r="T634" s="39"/>
      <c r="U634" s="39"/>
      <c r="V634" s="39"/>
    </row>
    <row r="635" spans="1:22" customFormat="1" x14ac:dyDescent="0.25">
      <c r="A635" s="54"/>
      <c r="C635" s="65"/>
      <c r="D635" s="66"/>
      <c r="E635" s="67"/>
      <c r="F635" s="68"/>
      <c r="G635" s="66"/>
      <c r="H635" s="66"/>
      <c r="I635" s="298" t="str">
        <f t="shared" ca="1" si="9"/>
        <v/>
      </c>
      <c r="J635" s="126"/>
      <c r="K635" s="250"/>
      <c r="L635" s="250"/>
      <c r="M635" s="250"/>
      <c r="N635" s="250"/>
      <c r="O635" s="250"/>
      <c r="P635" s="250"/>
      <c r="Q635" s="250"/>
      <c r="R635" s="250"/>
      <c r="S635" s="250"/>
      <c r="T635" s="39"/>
      <c r="U635" s="39"/>
      <c r="V635" s="39"/>
    </row>
    <row r="636" spans="1:22" customFormat="1" x14ac:dyDescent="0.25">
      <c r="A636" s="54"/>
      <c r="C636" s="65"/>
      <c r="D636" s="66"/>
      <c r="E636" s="67"/>
      <c r="F636" s="68"/>
      <c r="G636" s="66"/>
      <c r="H636" s="66"/>
      <c r="I636" s="298" t="str">
        <f t="shared" ca="1" si="9"/>
        <v/>
      </c>
      <c r="J636" s="126"/>
      <c r="K636" s="250"/>
      <c r="L636" s="250"/>
      <c r="M636" s="250"/>
      <c r="N636" s="250"/>
      <c r="O636" s="250"/>
      <c r="P636" s="250"/>
      <c r="Q636" s="250"/>
      <c r="R636" s="250"/>
      <c r="S636" s="250"/>
      <c r="T636" s="39"/>
      <c r="U636" s="39"/>
      <c r="V636" s="39"/>
    </row>
    <row r="637" spans="1:22" customFormat="1" x14ac:dyDescent="0.25">
      <c r="A637" s="54"/>
      <c r="C637" s="65"/>
      <c r="D637" s="66"/>
      <c r="E637" s="67"/>
      <c r="F637" s="68"/>
      <c r="G637" s="66"/>
      <c r="H637" s="66"/>
      <c r="I637" s="298" t="str">
        <f t="shared" ca="1" si="9"/>
        <v/>
      </c>
      <c r="J637" s="126"/>
      <c r="K637" s="250"/>
      <c r="L637" s="250"/>
      <c r="M637" s="250"/>
      <c r="N637" s="250"/>
      <c r="O637" s="250"/>
      <c r="P637" s="250"/>
      <c r="Q637" s="250"/>
      <c r="R637" s="250"/>
      <c r="S637" s="250"/>
      <c r="T637" s="39"/>
      <c r="U637" s="39"/>
      <c r="V637" s="39"/>
    </row>
    <row r="638" spans="1:22" customFormat="1" x14ac:dyDescent="0.25">
      <c r="A638" s="54"/>
      <c r="C638" s="65"/>
      <c r="D638" s="66"/>
      <c r="E638" s="67"/>
      <c r="F638" s="68"/>
      <c r="G638" s="66"/>
      <c r="H638" s="66"/>
      <c r="I638" s="298" t="str">
        <f t="shared" ca="1" si="9"/>
        <v/>
      </c>
      <c r="J638" s="126"/>
      <c r="K638" s="250"/>
      <c r="L638" s="250"/>
      <c r="M638" s="250"/>
      <c r="N638" s="250"/>
      <c r="O638" s="250"/>
      <c r="P638" s="250"/>
      <c r="Q638" s="250"/>
      <c r="R638" s="250"/>
      <c r="S638" s="250"/>
      <c r="T638" s="39"/>
      <c r="U638" s="39"/>
      <c r="V638" s="39"/>
    </row>
    <row r="639" spans="1:22" customFormat="1" x14ac:dyDescent="0.25">
      <c r="A639" s="54"/>
      <c r="C639" s="65"/>
      <c r="D639" s="66"/>
      <c r="E639" s="67"/>
      <c r="F639" s="68"/>
      <c r="G639" s="66"/>
      <c r="H639" s="66"/>
      <c r="I639" s="298" t="str">
        <f t="shared" ca="1" si="9"/>
        <v/>
      </c>
      <c r="J639" s="126"/>
      <c r="K639" s="250"/>
      <c r="L639" s="250"/>
      <c r="M639" s="250"/>
      <c r="N639" s="250"/>
      <c r="O639" s="250"/>
      <c r="P639" s="250"/>
      <c r="Q639" s="250"/>
      <c r="R639" s="250"/>
      <c r="S639" s="250"/>
      <c r="T639" s="39"/>
      <c r="U639" s="39"/>
      <c r="V639" s="39"/>
    </row>
    <row r="640" spans="1:22" customFormat="1" x14ac:dyDescent="0.25">
      <c r="A640" s="54"/>
      <c r="C640" s="65"/>
      <c r="D640" s="66"/>
      <c r="E640" s="67"/>
      <c r="F640" s="68"/>
      <c r="G640" s="66"/>
      <c r="H640" s="66"/>
      <c r="I640" s="298" t="str">
        <f t="shared" ca="1" si="9"/>
        <v/>
      </c>
      <c r="J640" s="126"/>
      <c r="K640" s="250"/>
      <c r="L640" s="250"/>
      <c r="M640" s="250"/>
      <c r="N640" s="250"/>
      <c r="O640" s="250"/>
      <c r="P640" s="250"/>
      <c r="Q640" s="250"/>
      <c r="R640" s="250"/>
      <c r="S640" s="250"/>
      <c r="T640" s="39"/>
      <c r="U640" s="39"/>
      <c r="V640" s="39"/>
    </row>
    <row r="641" spans="1:22" customFormat="1" x14ac:dyDescent="0.25">
      <c r="A641" s="54"/>
      <c r="C641" s="65"/>
      <c r="D641" s="66"/>
      <c r="E641" s="67"/>
      <c r="F641" s="68"/>
      <c r="G641" s="66"/>
      <c r="H641" s="66"/>
      <c r="I641" s="298" t="str">
        <f t="shared" ca="1" si="9"/>
        <v/>
      </c>
      <c r="J641" s="126"/>
      <c r="K641" s="250"/>
      <c r="L641" s="250"/>
      <c r="M641" s="250"/>
      <c r="N641" s="250"/>
      <c r="O641" s="250"/>
      <c r="P641" s="250"/>
      <c r="Q641" s="250"/>
      <c r="R641" s="250"/>
      <c r="S641" s="250"/>
      <c r="T641" s="39"/>
      <c r="U641" s="39"/>
      <c r="V641" s="39"/>
    </row>
    <row r="642" spans="1:22" customFormat="1" x14ac:dyDescent="0.25">
      <c r="A642" s="54"/>
      <c r="C642" s="65"/>
      <c r="D642" s="66"/>
      <c r="E642" s="67"/>
      <c r="F642" s="68"/>
      <c r="G642" s="66"/>
      <c r="H642" s="66"/>
      <c r="I642" s="298" t="str">
        <f t="shared" ca="1" si="9"/>
        <v/>
      </c>
      <c r="J642" s="126"/>
      <c r="K642" s="250"/>
      <c r="L642" s="250"/>
      <c r="M642" s="250"/>
      <c r="N642" s="250"/>
      <c r="O642" s="250"/>
      <c r="P642" s="250"/>
      <c r="Q642" s="250"/>
      <c r="R642" s="250"/>
      <c r="S642" s="250"/>
      <c r="T642" s="39"/>
      <c r="U642" s="39"/>
      <c r="V642" s="39"/>
    </row>
    <row r="643" spans="1:22" customFormat="1" x14ac:dyDescent="0.25">
      <c r="A643" s="54"/>
      <c r="C643" s="65"/>
      <c r="D643" s="66"/>
      <c r="E643" s="67"/>
      <c r="F643" s="68"/>
      <c r="G643" s="66"/>
      <c r="H643" s="66"/>
      <c r="I643" s="298" t="str">
        <f t="shared" ca="1" si="9"/>
        <v/>
      </c>
      <c r="J643" s="126"/>
      <c r="K643" s="250"/>
      <c r="L643" s="250"/>
      <c r="M643" s="250"/>
      <c r="N643" s="250"/>
      <c r="O643" s="250"/>
      <c r="P643" s="250"/>
      <c r="Q643" s="250"/>
      <c r="R643" s="250"/>
      <c r="S643" s="250"/>
      <c r="T643" s="39"/>
      <c r="U643" s="39"/>
      <c r="V643" s="39"/>
    </row>
    <row r="644" spans="1:22" customFormat="1" x14ac:dyDescent="0.25">
      <c r="A644" s="54"/>
      <c r="C644" s="65"/>
      <c r="D644" s="66"/>
      <c r="E644" s="67"/>
      <c r="F644" s="68"/>
      <c r="G644" s="66"/>
      <c r="H644" s="66"/>
      <c r="I644" s="298" t="str">
        <f t="shared" ca="1" si="9"/>
        <v/>
      </c>
      <c r="J644" s="126"/>
      <c r="K644" s="250"/>
      <c r="L644" s="250"/>
      <c r="M644" s="250"/>
      <c r="N644" s="250"/>
      <c r="O644" s="250"/>
      <c r="P644" s="250"/>
      <c r="Q644" s="250"/>
      <c r="R644" s="250"/>
      <c r="S644" s="250"/>
      <c r="T644" s="39"/>
      <c r="U644" s="39"/>
      <c r="V644" s="39"/>
    </row>
    <row r="645" spans="1:22" customFormat="1" x14ac:dyDescent="0.25">
      <c r="A645" s="54"/>
      <c r="C645" s="65"/>
      <c r="D645" s="66"/>
      <c r="E645" s="67"/>
      <c r="F645" s="68"/>
      <c r="G645" s="66"/>
      <c r="H645" s="66"/>
      <c r="I645" s="298" t="str">
        <f t="shared" ca="1" si="9"/>
        <v/>
      </c>
      <c r="J645" s="126"/>
      <c r="K645" s="250"/>
      <c r="L645" s="250"/>
      <c r="M645" s="250"/>
      <c r="N645" s="250"/>
      <c r="O645" s="250"/>
      <c r="P645" s="250"/>
      <c r="Q645" s="250"/>
      <c r="R645" s="250"/>
      <c r="S645" s="250"/>
      <c r="T645" s="39"/>
      <c r="U645" s="39"/>
      <c r="V645" s="39"/>
    </row>
    <row r="646" spans="1:22" customFormat="1" x14ac:dyDescent="0.25">
      <c r="A646" s="54"/>
      <c r="C646" s="65"/>
      <c r="D646" s="66"/>
      <c r="E646" s="67"/>
      <c r="F646" s="68"/>
      <c r="G646" s="66"/>
      <c r="H646" s="66"/>
      <c r="I646" s="298" t="str">
        <f t="shared" ca="1" si="9"/>
        <v/>
      </c>
      <c r="J646" s="126"/>
      <c r="K646" s="250"/>
      <c r="L646" s="250"/>
      <c r="M646" s="250"/>
      <c r="N646" s="250"/>
      <c r="O646" s="250"/>
      <c r="P646" s="250"/>
      <c r="Q646" s="250"/>
      <c r="R646" s="250"/>
      <c r="S646" s="250"/>
      <c r="T646" s="39"/>
      <c r="U646" s="39"/>
      <c r="V646" s="39"/>
    </row>
    <row r="647" spans="1:22" customFormat="1" x14ac:dyDescent="0.25">
      <c r="A647" s="54"/>
      <c r="C647" s="65"/>
      <c r="D647" s="66"/>
      <c r="E647" s="67"/>
      <c r="F647" s="68"/>
      <c r="G647" s="66"/>
      <c r="H647" s="66"/>
      <c r="I647" s="298" t="str">
        <f t="shared" ca="1" si="9"/>
        <v/>
      </c>
      <c r="J647" s="126"/>
      <c r="K647" s="250"/>
      <c r="L647" s="250"/>
      <c r="M647" s="250"/>
      <c r="N647" s="250"/>
      <c r="O647" s="250"/>
      <c r="P647" s="250"/>
      <c r="Q647" s="250"/>
      <c r="R647" s="250"/>
      <c r="S647" s="250"/>
      <c r="T647" s="39"/>
      <c r="U647" s="39"/>
      <c r="V647" s="39"/>
    </row>
    <row r="648" spans="1:22" customFormat="1" x14ac:dyDescent="0.25">
      <c r="A648" s="54"/>
      <c r="C648" s="65"/>
      <c r="D648" s="66"/>
      <c r="E648" s="67"/>
      <c r="F648" s="68"/>
      <c r="G648" s="66"/>
      <c r="H648" s="66"/>
      <c r="I648" s="298" t="str">
        <f t="shared" ca="1" si="9"/>
        <v/>
      </c>
      <c r="J648" s="126"/>
      <c r="K648" s="250"/>
      <c r="L648" s="250"/>
      <c r="M648" s="250"/>
      <c r="N648" s="250"/>
      <c r="O648" s="250"/>
      <c r="P648" s="250"/>
      <c r="Q648" s="250"/>
      <c r="R648" s="250"/>
      <c r="S648" s="250"/>
      <c r="T648" s="39"/>
      <c r="U648" s="39"/>
      <c r="V648" s="39"/>
    </row>
    <row r="649" spans="1:22" customFormat="1" x14ac:dyDescent="0.25">
      <c r="A649" s="54"/>
      <c r="C649" s="65"/>
      <c r="D649" s="66"/>
      <c r="E649" s="67"/>
      <c r="F649" s="68"/>
      <c r="G649" s="66"/>
      <c r="H649" s="66"/>
      <c r="I649" s="298" t="str">
        <f t="shared" ref="I649:I712" ca="1" si="10">IF(H649="","",(IF(H649="Efetivado","",IF(C649="","",IF(C649=TODAY(),"Vence Hoje",IF(C649&lt;TODAY(),"Atrasado",C649-TODAY()&amp;" Dias para Vencer"))))))</f>
        <v/>
      </c>
      <c r="J649" s="126"/>
      <c r="K649" s="250"/>
      <c r="L649" s="250"/>
      <c r="M649" s="250"/>
      <c r="N649" s="250"/>
      <c r="O649" s="250"/>
      <c r="P649" s="250"/>
      <c r="Q649" s="250"/>
      <c r="R649" s="250"/>
      <c r="S649" s="250"/>
      <c r="T649" s="39"/>
      <c r="U649" s="39"/>
      <c r="V649" s="39"/>
    </row>
    <row r="650" spans="1:22" customFormat="1" x14ac:dyDescent="0.25">
      <c r="A650" s="54"/>
      <c r="C650" s="65"/>
      <c r="D650" s="66"/>
      <c r="E650" s="67"/>
      <c r="F650" s="68"/>
      <c r="G650" s="66"/>
      <c r="H650" s="66"/>
      <c r="I650" s="298" t="str">
        <f t="shared" ca="1" si="10"/>
        <v/>
      </c>
      <c r="J650" s="126"/>
      <c r="K650" s="250"/>
      <c r="L650" s="250"/>
      <c r="M650" s="250"/>
      <c r="N650" s="250"/>
      <c r="O650" s="250"/>
      <c r="P650" s="250"/>
      <c r="Q650" s="250"/>
      <c r="R650" s="250"/>
      <c r="S650" s="250"/>
      <c r="T650" s="39"/>
      <c r="U650" s="39"/>
      <c r="V650" s="39"/>
    </row>
    <row r="651" spans="1:22" customFormat="1" x14ac:dyDescent="0.25">
      <c r="A651" s="54"/>
      <c r="C651" s="65"/>
      <c r="D651" s="66"/>
      <c r="E651" s="67"/>
      <c r="F651" s="68"/>
      <c r="G651" s="66"/>
      <c r="H651" s="66"/>
      <c r="I651" s="298" t="str">
        <f t="shared" ca="1" si="10"/>
        <v/>
      </c>
      <c r="J651" s="126"/>
      <c r="K651" s="250"/>
      <c r="L651" s="250"/>
      <c r="M651" s="250"/>
      <c r="N651" s="250"/>
      <c r="O651" s="250"/>
      <c r="P651" s="250"/>
      <c r="Q651" s="250"/>
      <c r="R651" s="250"/>
      <c r="S651" s="250"/>
      <c r="T651" s="39"/>
      <c r="U651" s="39"/>
      <c r="V651" s="39"/>
    </row>
    <row r="652" spans="1:22" customFormat="1" x14ac:dyDescent="0.25">
      <c r="A652" s="54"/>
      <c r="C652" s="65"/>
      <c r="D652" s="66"/>
      <c r="E652" s="67"/>
      <c r="F652" s="68"/>
      <c r="G652" s="66"/>
      <c r="H652" s="66"/>
      <c r="I652" s="298" t="str">
        <f t="shared" ca="1" si="10"/>
        <v/>
      </c>
      <c r="J652" s="126"/>
      <c r="K652" s="250"/>
      <c r="L652" s="250"/>
      <c r="M652" s="250"/>
      <c r="N652" s="250"/>
      <c r="O652" s="250"/>
      <c r="P652" s="250"/>
      <c r="Q652" s="250"/>
      <c r="R652" s="250"/>
      <c r="S652" s="250"/>
      <c r="T652" s="39"/>
      <c r="U652" s="39"/>
      <c r="V652" s="39"/>
    </row>
    <row r="653" spans="1:22" customFormat="1" x14ac:dyDescent="0.25">
      <c r="A653" s="54"/>
      <c r="C653" s="65"/>
      <c r="D653" s="66"/>
      <c r="E653" s="67"/>
      <c r="F653" s="68"/>
      <c r="G653" s="66"/>
      <c r="H653" s="66"/>
      <c r="I653" s="298" t="str">
        <f t="shared" ca="1" si="10"/>
        <v/>
      </c>
      <c r="J653" s="126"/>
      <c r="K653" s="250"/>
      <c r="L653" s="250"/>
      <c r="M653" s="250"/>
      <c r="N653" s="250"/>
      <c r="O653" s="250"/>
      <c r="P653" s="250"/>
      <c r="Q653" s="250"/>
      <c r="R653" s="250"/>
      <c r="S653" s="250"/>
      <c r="T653" s="39"/>
      <c r="U653" s="39"/>
      <c r="V653" s="39"/>
    </row>
    <row r="654" spans="1:22" customFormat="1" x14ac:dyDescent="0.25">
      <c r="A654" s="54"/>
      <c r="C654" s="65"/>
      <c r="D654" s="66"/>
      <c r="E654" s="67"/>
      <c r="F654" s="68"/>
      <c r="G654" s="66"/>
      <c r="H654" s="66"/>
      <c r="I654" s="298" t="str">
        <f t="shared" ca="1" si="10"/>
        <v/>
      </c>
      <c r="J654" s="126"/>
      <c r="K654" s="250"/>
      <c r="L654" s="250"/>
      <c r="M654" s="250"/>
      <c r="N654" s="250"/>
      <c r="O654" s="250"/>
      <c r="P654" s="250"/>
      <c r="Q654" s="250"/>
      <c r="R654" s="250"/>
      <c r="S654" s="250"/>
      <c r="T654" s="39"/>
      <c r="U654" s="39"/>
      <c r="V654" s="39"/>
    </row>
    <row r="655" spans="1:22" customFormat="1" x14ac:dyDescent="0.25">
      <c r="A655" s="54"/>
      <c r="C655" s="65"/>
      <c r="D655" s="66"/>
      <c r="E655" s="67"/>
      <c r="F655" s="68"/>
      <c r="G655" s="66"/>
      <c r="H655" s="66"/>
      <c r="I655" s="298" t="str">
        <f t="shared" ca="1" si="10"/>
        <v/>
      </c>
      <c r="J655" s="126"/>
      <c r="K655" s="250"/>
      <c r="L655" s="250"/>
      <c r="M655" s="250"/>
      <c r="N655" s="250"/>
      <c r="O655" s="250"/>
      <c r="P655" s="250"/>
      <c r="Q655" s="250"/>
      <c r="R655" s="250"/>
      <c r="S655" s="250"/>
      <c r="T655" s="39"/>
      <c r="U655" s="39"/>
      <c r="V655" s="39"/>
    </row>
    <row r="656" spans="1:22" customFormat="1" x14ac:dyDescent="0.25">
      <c r="A656" s="54"/>
      <c r="C656" s="65"/>
      <c r="D656" s="66"/>
      <c r="E656" s="67"/>
      <c r="F656" s="68"/>
      <c r="G656" s="66"/>
      <c r="H656" s="66"/>
      <c r="I656" s="299" t="str">
        <f t="shared" ca="1" si="10"/>
        <v/>
      </c>
      <c r="J656" s="126"/>
      <c r="K656" s="250"/>
      <c r="L656" s="250"/>
      <c r="M656" s="250"/>
      <c r="N656" s="250"/>
      <c r="O656" s="250"/>
      <c r="P656" s="250"/>
      <c r="Q656" s="250"/>
      <c r="R656" s="250"/>
      <c r="S656" s="250"/>
      <c r="T656" s="39"/>
      <c r="U656" s="39"/>
      <c r="V656" s="39"/>
    </row>
    <row r="657" spans="1:22" customFormat="1" x14ac:dyDescent="0.25">
      <c r="A657" s="54"/>
      <c r="C657" s="65"/>
      <c r="D657" s="66"/>
      <c r="E657" s="67"/>
      <c r="F657" s="68"/>
      <c r="G657" s="66"/>
      <c r="H657" s="66"/>
      <c r="I657" s="299" t="str">
        <f t="shared" ca="1" si="10"/>
        <v/>
      </c>
      <c r="J657" s="126"/>
      <c r="K657" s="250"/>
      <c r="L657" s="250"/>
      <c r="M657" s="250"/>
      <c r="N657" s="250"/>
      <c r="O657" s="250"/>
      <c r="P657" s="250"/>
      <c r="Q657" s="250"/>
      <c r="R657" s="250"/>
      <c r="S657" s="250"/>
      <c r="T657" s="39"/>
      <c r="U657" s="39"/>
      <c r="V657" s="39"/>
    </row>
    <row r="658" spans="1:22" customFormat="1" x14ac:dyDescent="0.25">
      <c r="A658" s="54"/>
      <c r="C658" s="65"/>
      <c r="D658" s="66"/>
      <c r="E658" s="67"/>
      <c r="F658" s="68"/>
      <c r="G658" s="66"/>
      <c r="H658" s="66"/>
      <c r="I658" s="299" t="str">
        <f t="shared" ca="1" si="10"/>
        <v/>
      </c>
      <c r="J658" s="126"/>
      <c r="K658" s="250"/>
      <c r="L658" s="250"/>
      <c r="M658" s="250"/>
      <c r="N658" s="250"/>
      <c r="O658" s="250"/>
      <c r="P658" s="250"/>
      <c r="Q658" s="250"/>
      <c r="R658" s="250"/>
      <c r="S658" s="250"/>
      <c r="T658" s="39"/>
      <c r="U658" s="39"/>
      <c r="V658" s="39"/>
    </row>
    <row r="659" spans="1:22" customFormat="1" x14ac:dyDescent="0.25">
      <c r="A659" s="54"/>
      <c r="C659" s="65"/>
      <c r="D659" s="66"/>
      <c r="E659" s="67"/>
      <c r="F659" s="68"/>
      <c r="G659" s="66"/>
      <c r="H659" s="66"/>
      <c r="I659" s="299" t="str">
        <f t="shared" ca="1" si="10"/>
        <v/>
      </c>
      <c r="J659" s="126"/>
      <c r="K659" s="250"/>
      <c r="L659" s="250"/>
      <c r="M659" s="250"/>
      <c r="N659" s="250"/>
      <c r="O659" s="250"/>
      <c r="P659" s="250"/>
      <c r="Q659" s="250"/>
      <c r="R659" s="250"/>
      <c r="S659" s="250"/>
      <c r="T659" s="39"/>
      <c r="U659" s="39"/>
      <c r="V659" s="39"/>
    </row>
    <row r="660" spans="1:22" customFormat="1" x14ac:dyDescent="0.25">
      <c r="A660" s="54"/>
      <c r="C660" s="65"/>
      <c r="D660" s="66"/>
      <c r="E660" s="67"/>
      <c r="F660" s="68"/>
      <c r="G660" s="66"/>
      <c r="H660" s="66"/>
      <c r="I660" s="299" t="str">
        <f t="shared" ca="1" si="10"/>
        <v/>
      </c>
      <c r="J660" s="126"/>
      <c r="K660" s="250"/>
      <c r="L660" s="250"/>
      <c r="M660" s="250"/>
      <c r="N660" s="250"/>
      <c r="O660" s="250"/>
      <c r="P660" s="250"/>
      <c r="Q660" s="250"/>
      <c r="R660" s="250"/>
      <c r="S660" s="250"/>
      <c r="T660" s="39"/>
      <c r="U660" s="39"/>
      <c r="V660" s="39"/>
    </row>
    <row r="661" spans="1:22" customFormat="1" x14ac:dyDescent="0.25">
      <c r="A661" s="54"/>
      <c r="C661" s="65"/>
      <c r="D661" s="66"/>
      <c r="E661" s="67"/>
      <c r="F661" s="68"/>
      <c r="G661" s="66"/>
      <c r="H661" s="66"/>
      <c r="I661" s="299" t="str">
        <f t="shared" ca="1" si="10"/>
        <v/>
      </c>
      <c r="J661" s="126"/>
      <c r="K661" s="250"/>
      <c r="L661" s="250"/>
      <c r="M661" s="250"/>
      <c r="N661" s="250"/>
      <c r="O661" s="250"/>
      <c r="P661" s="250"/>
      <c r="Q661" s="250"/>
      <c r="R661" s="250"/>
      <c r="S661" s="250"/>
      <c r="T661" s="39"/>
      <c r="U661" s="39"/>
      <c r="V661" s="39"/>
    </row>
    <row r="662" spans="1:22" customFormat="1" x14ac:dyDescent="0.25">
      <c r="A662" s="54"/>
      <c r="C662" s="65"/>
      <c r="D662" s="66"/>
      <c r="E662" s="67"/>
      <c r="F662" s="68"/>
      <c r="G662" s="66"/>
      <c r="H662" s="66"/>
      <c r="I662" s="299" t="str">
        <f t="shared" ca="1" si="10"/>
        <v/>
      </c>
      <c r="J662" s="126"/>
      <c r="K662" s="250"/>
      <c r="L662" s="250"/>
      <c r="M662" s="250"/>
      <c r="N662" s="250"/>
      <c r="O662" s="250"/>
      <c r="P662" s="250"/>
      <c r="Q662" s="250"/>
      <c r="R662" s="250"/>
      <c r="S662" s="250"/>
      <c r="T662" s="39"/>
      <c r="U662" s="39"/>
      <c r="V662" s="39"/>
    </row>
    <row r="663" spans="1:22" customFormat="1" x14ac:dyDescent="0.25">
      <c r="A663" s="54"/>
      <c r="C663" s="65"/>
      <c r="D663" s="66"/>
      <c r="E663" s="67"/>
      <c r="F663" s="68"/>
      <c r="G663" s="66"/>
      <c r="H663" s="66"/>
      <c r="I663" s="299" t="str">
        <f t="shared" ca="1" si="10"/>
        <v/>
      </c>
      <c r="J663" s="126"/>
      <c r="K663" s="250"/>
      <c r="L663" s="250"/>
      <c r="M663" s="250"/>
      <c r="N663" s="250"/>
      <c r="O663" s="250"/>
      <c r="P663" s="250"/>
      <c r="Q663" s="250"/>
      <c r="R663" s="250"/>
      <c r="S663" s="250"/>
      <c r="T663" s="39"/>
      <c r="U663" s="39"/>
      <c r="V663" s="39"/>
    </row>
    <row r="664" spans="1:22" customFormat="1" x14ac:dyDescent="0.25">
      <c r="A664" s="54"/>
      <c r="C664" s="65"/>
      <c r="D664" s="66"/>
      <c r="E664" s="67"/>
      <c r="F664" s="68"/>
      <c r="G664" s="66"/>
      <c r="H664" s="66"/>
      <c r="I664" s="299" t="str">
        <f t="shared" ca="1" si="10"/>
        <v/>
      </c>
      <c r="J664" s="126"/>
      <c r="K664" s="250"/>
      <c r="L664" s="250"/>
      <c r="M664" s="250"/>
      <c r="N664" s="250"/>
      <c r="O664" s="250"/>
      <c r="P664" s="250"/>
      <c r="Q664" s="250"/>
      <c r="R664" s="250"/>
      <c r="S664" s="250"/>
      <c r="T664" s="39"/>
      <c r="U664" s="39"/>
      <c r="V664" s="39"/>
    </row>
    <row r="665" spans="1:22" customFormat="1" x14ac:dyDescent="0.25">
      <c r="A665" s="54"/>
      <c r="C665" s="65"/>
      <c r="D665" s="66"/>
      <c r="E665" s="67"/>
      <c r="F665" s="68"/>
      <c r="G665" s="66"/>
      <c r="H665" s="66"/>
      <c r="I665" s="299" t="str">
        <f t="shared" ca="1" si="10"/>
        <v/>
      </c>
      <c r="J665" s="126"/>
      <c r="K665" s="250"/>
      <c r="L665" s="250"/>
      <c r="M665" s="250"/>
      <c r="N665" s="250"/>
      <c r="O665" s="250"/>
      <c r="P665" s="250"/>
      <c r="Q665" s="250"/>
      <c r="R665" s="250"/>
      <c r="S665" s="250"/>
      <c r="T665" s="39"/>
      <c r="U665" s="39"/>
      <c r="V665" s="39"/>
    </row>
    <row r="666" spans="1:22" customFormat="1" x14ac:dyDescent="0.25">
      <c r="A666" s="54"/>
      <c r="C666" s="65"/>
      <c r="D666" s="66"/>
      <c r="E666" s="67"/>
      <c r="F666" s="68"/>
      <c r="G666" s="66"/>
      <c r="H666" s="66"/>
      <c r="I666" s="299" t="str">
        <f t="shared" ca="1" si="10"/>
        <v/>
      </c>
      <c r="J666" s="126"/>
      <c r="K666" s="250"/>
      <c r="L666" s="250"/>
      <c r="M666" s="250"/>
      <c r="N666" s="250"/>
      <c r="O666" s="250"/>
      <c r="P666" s="250"/>
      <c r="Q666" s="250"/>
      <c r="R666" s="250"/>
      <c r="S666" s="250"/>
      <c r="T666" s="39"/>
      <c r="U666" s="39"/>
      <c r="V666" s="39"/>
    </row>
    <row r="667" spans="1:22" customFormat="1" x14ac:dyDescent="0.25">
      <c r="A667" s="54"/>
      <c r="C667" s="65"/>
      <c r="D667" s="66"/>
      <c r="E667" s="67"/>
      <c r="F667" s="68"/>
      <c r="G667" s="66"/>
      <c r="H667" s="66"/>
      <c r="I667" s="299" t="str">
        <f t="shared" ca="1" si="10"/>
        <v/>
      </c>
      <c r="J667" s="126"/>
      <c r="K667" s="250"/>
      <c r="L667" s="250"/>
      <c r="M667" s="250"/>
      <c r="N667" s="250"/>
      <c r="O667" s="250"/>
      <c r="P667" s="250"/>
      <c r="Q667" s="250"/>
      <c r="R667" s="250"/>
      <c r="S667" s="250"/>
      <c r="T667" s="39"/>
      <c r="U667" s="39"/>
      <c r="V667" s="39"/>
    </row>
    <row r="668" spans="1:22" customFormat="1" x14ac:dyDescent="0.25">
      <c r="A668" s="54"/>
      <c r="C668" s="65"/>
      <c r="D668" s="66"/>
      <c r="E668" s="67"/>
      <c r="F668" s="68"/>
      <c r="G668" s="66"/>
      <c r="H668" s="66"/>
      <c r="I668" s="299" t="str">
        <f t="shared" ca="1" si="10"/>
        <v/>
      </c>
      <c r="J668" s="126"/>
      <c r="K668" s="250"/>
      <c r="L668" s="250"/>
      <c r="M668" s="250"/>
      <c r="N668" s="250"/>
      <c r="O668" s="250"/>
      <c r="P668" s="250"/>
      <c r="Q668" s="250"/>
      <c r="R668" s="250"/>
      <c r="S668" s="250"/>
      <c r="T668" s="39"/>
      <c r="U668" s="39"/>
      <c r="V668" s="39"/>
    </row>
    <row r="669" spans="1:22" customFormat="1" x14ac:dyDescent="0.25">
      <c r="A669" s="54"/>
      <c r="C669" s="65"/>
      <c r="D669" s="66"/>
      <c r="E669" s="67"/>
      <c r="F669" s="68"/>
      <c r="G669" s="66"/>
      <c r="H669" s="66"/>
      <c r="I669" s="299" t="str">
        <f t="shared" ca="1" si="10"/>
        <v/>
      </c>
      <c r="J669" s="126"/>
      <c r="K669" s="250"/>
      <c r="L669" s="250"/>
      <c r="M669" s="250"/>
      <c r="N669" s="250"/>
      <c r="O669" s="250"/>
      <c r="P669" s="250"/>
      <c r="Q669" s="250"/>
      <c r="R669" s="250"/>
      <c r="S669" s="250"/>
      <c r="T669" s="39"/>
      <c r="U669" s="39"/>
      <c r="V669" s="39"/>
    </row>
    <row r="670" spans="1:22" customFormat="1" x14ac:dyDescent="0.25">
      <c r="A670" s="54"/>
      <c r="C670" s="65"/>
      <c r="D670" s="66"/>
      <c r="E670" s="67"/>
      <c r="F670" s="68"/>
      <c r="G670" s="66"/>
      <c r="H670" s="66"/>
      <c r="I670" s="299" t="str">
        <f t="shared" ca="1" si="10"/>
        <v/>
      </c>
      <c r="J670" s="126"/>
      <c r="K670" s="250"/>
      <c r="L670" s="250"/>
      <c r="M670" s="250"/>
      <c r="N670" s="250"/>
      <c r="O670" s="250"/>
      <c r="P670" s="250"/>
      <c r="Q670" s="250"/>
      <c r="R670" s="250"/>
      <c r="S670" s="250"/>
      <c r="T670" s="39"/>
      <c r="U670" s="39"/>
      <c r="V670" s="39"/>
    </row>
    <row r="671" spans="1:22" customFormat="1" x14ac:dyDescent="0.25">
      <c r="A671" s="54"/>
      <c r="C671" s="65"/>
      <c r="D671" s="66"/>
      <c r="E671" s="67"/>
      <c r="F671" s="68"/>
      <c r="G671" s="66"/>
      <c r="H671" s="66"/>
      <c r="I671" s="299" t="str">
        <f t="shared" ca="1" si="10"/>
        <v/>
      </c>
      <c r="J671" s="126"/>
      <c r="K671" s="250"/>
      <c r="L671" s="250"/>
      <c r="M671" s="250"/>
      <c r="N671" s="250"/>
      <c r="O671" s="250"/>
      <c r="P671" s="250"/>
      <c r="Q671" s="250"/>
      <c r="R671" s="250"/>
      <c r="S671" s="250"/>
      <c r="T671" s="39"/>
      <c r="U671" s="39"/>
      <c r="V671" s="39"/>
    </row>
    <row r="672" spans="1:22" customFormat="1" x14ac:dyDescent="0.25">
      <c r="A672" s="54"/>
      <c r="C672" s="65"/>
      <c r="D672" s="66"/>
      <c r="E672" s="67"/>
      <c r="F672" s="68"/>
      <c r="G672" s="66"/>
      <c r="H672" s="66"/>
      <c r="I672" s="299" t="str">
        <f t="shared" ca="1" si="10"/>
        <v/>
      </c>
      <c r="J672" s="126"/>
      <c r="K672" s="250"/>
      <c r="L672" s="250"/>
      <c r="M672" s="250"/>
      <c r="N672" s="250"/>
      <c r="O672" s="250"/>
      <c r="P672" s="250"/>
      <c r="Q672" s="250"/>
      <c r="R672" s="250"/>
      <c r="S672" s="250"/>
      <c r="T672" s="39"/>
      <c r="U672" s="39"/>
      <c r="V672" s="39"/>
    </row>
    <row r="673" spans="1:22" customFormat="1" x14ac:dyDescent="0.25">
      <c r="A673" s="54"/>
      <c r="C673" s="65"/>
      <c r="D673" s="66"/>
      <c r="E673" s="67"/>
      <c r="F673" s="68"/>
      <c r="G673" s="66"/>
      <c r="H673" s="66"/>
      <c r="I673" s="299" t="str">
        <f t="shared" ca="1" si="10"/>
        <v/>
      </c>
      <c r="J673" s="126"/>
      <c r="K673" s="250"/>
      <c r="L673" s="250"/>
      <c r="M673" s="250"/>
      <c r="N673" s="250"/>
      <c r="O673" s="250"/>
      <c r="P673" s="250"/>
      <c r="Q673" s="250"/>
      <c r="R673" s="250"/>
      <c r="S673" s="250"/>
      <c r="T673" s="39"/>
      <c r="U673" s="39"/>
      <c r="V673" s="39"/>
    </row>
    <row r="674" spans="1:22" customFormat="1" x14ac:dyDescent="0.25">
      <c r="A674" s="54"/>
      <c r="C674" s="65"/>
      <c r="D674" s="66"/>
      <c r="E674" s="67"/>
      <c r="F674" s="68"/>
      <c r="G674" s="66"/>
      <c r="H674" s="66"/>
      <c r="I674" s="299" t="str">
        <f t="shared" ca="1" si="10"/>
        <v/>
      </c>
      <c r="J674" s="126"/>
      <c r="K674" s="250"/>
      <c r="L674" s="250"/>
      <c r="M674" s="250"/>
      <c r="N674" s="250"/>
      <c r="O674" s="250"/>
      <c r="P674" s="250"/>
      <c r="Q674" s="250"/>
      <c r="R674" s="250"/>
      <c r="S674" s="250"/>
      <c r="T674" s="39"/>
      <c r="U674" s="39"/>
      <c r="V674" s="39"/>
    </row>
    <row r="675" spans="1:22" customFormat="1" x14ac:dyDescent="0.25">
      <c r="A675" s="54"/>
      <c r="C675" s="65"/>
      <c r="D675" s="66"/>
      <c r="E675" s="67"/>
      <c r="F675" s="68"/>
      <c r="G675" s="66"/>
      <c r="H675" s="66"/>
      <c r="I675" s="299" t="str">
        <f t="shared" ca="1" si="10"/>
        <v/>
      </c>
      <c r="J675" s="126"/>
      <c r="K675" s="250"/>
      <c r="L675" s="250"/>
      <c r="M675" s="250"/>
      <c r="N675" s="250"/>
      <c r="O675" s="250"/>
      <c r="P675" s="250"/>
      <c r="Q675" s="250"/>
      <c r="R675" s="250"/>
      <c r="S675" s="250"/>
      <c r="T675" s="39"/>
      <c r="U675" s="39"/>
      <c r="V675" s="39"/>
    </row>
    <row r="676" spans="1:22" customFormat="1" x14ac:dyDescent="0.25">
      <c r="A676" s="54"/>
      <c r="C676" s="65"/>
      <c r="D676" s="66"/>
      <c r="E676" s="67"/>
      <c r="F676" s="68"/>
      <c r="G676" s="66"/>
      <c r="H676" s="66"/>
      <c r="I676" s="299" t="str">
        <f t="shared" ca="1" si="10"/>
        <v/>
      </c>
      <c r="J676" s="126"/>
      <c r="K676" s="250"/>
      <c r="L676" s="250"/>
      <c r="M676" s="250"/>
      <c r="N676" s="250"/>
      <c r="O676" s="250"/>
      <c r="P676" s="250"/>
      <c r="Q676" s="250"/>
      <c r="R676" s="250"/>
      <c r="S676" s="250"/>
      <c r="T676" s="39"/>
      <c r="U676" s="39"/>
      <c r="V676" s="39"/>
    </row>
    <row r="677" spans="1:22" customFormat="1" x14ac:dyDescent="0.25">
      <c r="A677" s="54"/>
      <c r="C677" s="65"/>
      <c r="D677" s="66"/>
      <c r="E677" s="67"/>
      <c r="F677" s="68"/>
      <c r="G677" s="66"/>
      <c r="H677" s="66"/>
      <c r="I677" s="299" t="str">
        <f t="shared" ca="1" si="10"/>
        <v/>
      </c>
      <c r="J677" s="126"/>
      <c r="K677" s="250"/>
      <c r="L677" s="250"/>
      <c r="M677" s="250"/>
      <c r="N677" s="250"/>
      <c r="O677" s="250"/>
      <c r="P677" s="250"/>
      <c r="Q677" s="250"/>
      <c r="R677" s="250"/>
      <c r="S677" s="250"/>
      <c r="T677" s="39"/>
      <c r="U677" s="39"/>
      <c r="V677" s="39"/>
    </row>
    <row r="678" spans="1:22" customFormat="1" x14ac:dyDescent="0.25">
      <c r="A678" s="54"/>
      <c r="C678" s="65"/>
      <c r="D678" s="66"/>
      <c r="E678" s="67"/>
      <c r="F678" s="68"/>
      <c r="G678" s="66"/>
      <c r="H678" s="66"/>
      <c r="I678" s="299" t="str">
        <f t="shared" ca="1" si="10"/>
        <v/>
      </c>
      <c r="J678" s="126"/>
      <c r="K678" s="250"/>
      <c r="L678" s="250"/>
      <c r="M678" s="250"/>
      <c r="N678" s="250"/>
      <c r="O678" s="250"/>
      <c r="P678" s="250"/>
      <c r="Q678" s="250"/>
      <c r="R678" s="250"/>
      <c r="S678" s="250"/>
      <c r="T678" s="39"/>
      <c r="U678" s="39"/>
      <c r="V678" s="39"/>
    </row>
    <row r="679" spans="1:22" customFormat="1" x14ac:dyDescent="0.25">
      <c r="A679" s="54"/>
      <c r="C679" s="65"/>
      <c r="D679" s="66"/>
      <c r="E679" s="67"/>
      <c r="F679" s="68"/>
      <c r="G679" s="66"/>
      <c r="H679" s="66"/>
      <c r="I679" s="299" t="str">
        <f t="shared" ca="1" si="10"/>
        <v/>
      </c>
      <c r="J679" s="126"/>
      <c r="K679" s="250"/>
      <c r="L679" s="250"/>
      <c r="M679" s="250"/>
      <c r="N679" s="250"/>
      <c r="O679" s="250"/>
      <c r="P679" s="250"/>
      <c r="Q679" s="250"/>
      <c r="R679" s="250"/>
      <c r="S679" s="250"/>
      <c r="T679" s="39"/>
      <c r="U679" s="39"/>
      <c r="V679" s="39"/>
    </row>
    <row r="680" spans="1:22" customFormat="1" x14ac:dyDescent="0.25">
      <c r="A680" s="54"/>
      <c r="C680" s="65"/>
      <c r="D680" s="66"/>
      <c r="E680" s="67"/>
      <c r="F680" s="68"/>
      <c r="G680" s="66"/>
      <c r="H680" s="66"/>
      <c r="I680" s="299" t="str">
        <f t="shared" ca="1" si="10"/>
        <v/>
      </c>
      <c r="J680" s="126"/>
      <c r="K680" s="250"/>
      <c r="L680" s="250"/>
      <c r="M680" s="250"/>
      <c r="N680" s="250"/>
      <c r="O680" s="250"/>
      <c r="P680" s="250"/>
      <c r="Q680" s="250"/>
      <c r="R680" s="250"/>
      <c r="S680" s="250"/>
      <c r="T680" s="39"/>
      <c r="U680" s="39"/>
      <c r="V680" s="39"/>
    </row>
    <row r="681" spans="1:22" customFormat="1" x14ac:dyDescent="0.25">
      <c r="A681" s="54"/>
      <c r="C681" s="65"/>
      <c r="D681" s="66"/>
      <c r="E681" s="67"/>
      <c r="F681" s="68"/>
      <c r="G681" s="66"/>
      <c r="H681" s="66"/>
      <c r="I681" s="299" t="str">
        <f t="shared" ca="1" si="10"/>
        <v/>
      </c>
      <c r="J681" s="126"/>
      <c r="K681" s="250"/>
      <c r="L681" s="250"/>
      <c r="M681" s="250"/>
      <c r="N681" s="250"/>
      <c r="O681" s="250"/>
      <c r="P681" s="250"/>
      <c r="Q681" s="250"/>
      <c r="R681" s="250"/>
      <c r="S681" s="250"/>
      <c r="T681" s="39"/>
      <c r="U681" s="39"/>
      <c r="V681" s="39"/>
    </row>
    <row r="682" spans="1:22" customFormat="1" x14ac:dyDescent="0.25">
      <c r="A682" s="54"/>
      <c r="C682" s="65"/>
      <c r="D682" s="66"/>
      <c r="E682" s="67"/>
      <c r="F682" s="68"/>
      <c r="G682" s="66"/>
      <c r="H682" s="66"/>
      <c r="I682" s="299" t="str">
        <f t="shared" ca="1" si="10"/>
        <v/>
      </c>
      <c r="J682" s="126"/>
      <c r="K682" s="250"/>
      <c r="L682" s="250"/>
      <c r="M682" s="250"/>
      <c r="N682" s="250"/>
      <c r="O682" s="250"/>
      <c r="P682" s="250"/>
      <c r="Q682" s="250"/>
      <c r="R682" s="250"/>
      <c r="S682" s="250"/>
      <c r="T682" s="39"/>
      <c r="U682" s="39"/>
      <c r="V682" s="39"/>
    </row>
    <row r="683" spans="1:22" customFormat="1" x14ac:dyDescent="0.25">
      <c r="A683" s="54"/>
      <c r="C683" s="65"/>
      <c r="D683" s="66"/>
      <c r="E683" s="67"/>
      <c r="F683" s="68"/>
      <c r="G683" s="66"/>
      <c r="H683" s="66"/>
      <c r="I683" s="299" t="str">
        <f t="shared" ca="1" si="10"/>
        <v/>
      </c>
      <c r="J683" s="126"/>
      <c r="K683" s="250"/>
      <c r="L683" s="250"/>
      <c r="M683" s="250"/>
      <c r="N683" s="250"/>
      <c r="O683" s="250"/>
      <c r="P683" s="250"/>
      <c r="Q683" s="250"/>
      <c r="R683" s="250"/>
      <c r="S683" s="250"/>
      <c r="T683" s="39"/>
      <c r="U683" s="39"/>
      <c r="V683" s="39"/>
    </row>
    <row r="684" spans="1:22" customFormat="1" x14ac:dyDescent="0.25">
      <c r="A684" s="54"/>
      <c r="C684" s="65"/>
      <c r="D684" s="66"/>
      <c r="E684" s="67"/>
      <c r="F684" s="68"/>
      <c r="G684" s="66"/>
      <c r="H684" s="66"/>
      <c r="I684" s="299" t="str">
        <f t="shared" ca="1" si="10"/>
        <v/>
      </c>
      <c r="J684" s="126"/>
      <c r="K684" s="250"/>
      <c r="L684" s="250"/>
      <c r="M684" s="250"/>
      <c r="N684" s="250"/>
      <c r="O684" s="250"/>
      <c r="P684" s="250"/>
      <c r="Q684" s="250"/>
      <c r="R684" s="250"/>
      <c r="S684" s="250"/>
      <c r="T684" s="39"/>
      <c r="U684" s="39"/>
      <c r="V684" s="39"/>
    </row>
    <row r="685" spans="1:22" customFormat="1" x14ac:dyDescent="0.25">
      <c r="A685" s="54"/>
      <c r="C685" s="65"/>
      <c r="D685" s="66"/>
      <c r="E685" s="67"/>
      <c r="F685" s="68"/>
      <c r="G685" s="66"/>
      <c r="H685" s="66"/>
      <c r="I685" s="299" t="str">
        <f t="shared" ca="1" si="10"/>
        <v/>
      </c>
      <c r="J685" s="126"/>
      <c r="K685" s="250"/>
      <c r="L685" s="250"/>
      <c r="M685" s="250"/>
      <c r="N685" s="250"/>
      <c r="O685" s="250"/>
      <c r="P685" s="250"/>
      <c r="Q685" s="250"/>
      <c r="R685" s="250"/>
      <c r="S685" s="250"/>
      <c r="T685" s="39"/>
      <c r="U685" s="39"/>
      <c r="V685" s="39"/>
    </row>
    <row r="686" spans="1:22" customFormat="1" x14ac:dyDescent="0.25">
      <c r="A686" s="54"/>
      <c r="C686" s="65"/>
      <c r="D686" s="66"/>
      <c r="E686" s="67"/>
      <c r="F686" s="68"/>
      <c r="G686" s="66"/>
      <c r="H686" s="66"/>
      <c r="I686" s="299" t="str">
        <f t="shared" ca="1" si="10"/>
        <v/>
      </c>
      <c r="J686" s="126"/>
      <c r="K686" s="250"/>
      <c r="L686" s="250"/>
      <c r="M686" s="250"/>
      <c r="N686" s="250"/>
      <c r="O686" s="250"/>
      <c r="P686" s="250"/>
      <c r="Q686" s="250"/>
      <c r="R686" s="250"/>
      <c r="S686" s="250"/>
      <c r="T686" s="39"/>
      <c r="U686" s="39"/>
      <c r="V686" s="39"/>
    </row>
    <row r="687" spans="1:22" customFormat="1" x14ac:dyDescent="0.25">
      <c r="A687" s="54"/>
      <c r="C687" s="65"/>
      <c r="D687" s="66"/>
      <c r="E687" s="67"/>
      <c r="F687" s="68"/>
      <c r="G687" s="66"/>
      <c r="H687" s="66"/>
      <c r="I687" s="299" t="str">
        <f t="shared" ca="1" si="10"/>
        <v/>
      </c>
      <c r="J687" s="126"/>
      <c r="K687" s="250"/>
      <c r="L687" s="250"/>
      <c r="M687" s="250"/>
      <c r="N687" s="250"/>
      <c r="O687" s="250"/>
      <c r="P687" s="250"/>
      <c r="Q687" s="250"/>
      <c r="R687" s="250"/>
      <c r="S687" s="250"/>
      <c r="T687" s="39"/>
      <c r="U687" s="39"/>
      <c r="V687" s="39"/>
    </row>
    <row r="688" spans="1:22" customFormat="1" x14ac:dyDescent="0.25">
      <c r="A688" s="54"/>
      <c r="C688" s="65"/>
      <c r="D688" s="66"/>
      <c r="E688" s="67"/>
      <c r="F688" s="68"/>
      <c r="G688" s="66"/>
      <c r="H688" s="66"/>
      <c r="I688" s="299" t="str">
        <f t="shared" ca="1" si="10"/>
        <v/>
      </c>
      <c r="J688" s="126"/>
      <c r="K688" s="250"/>
      <c r="L688" s="250"/>
      <c r="M688" s="250"/>
      <c r="N688" s="250"/>
      <c r="O688" s="250"/>
      <c r="P688" s="250"/>
      <c r="Q688" s="250"/>
      <c r="R688" s="250"/>
      <c r="S688" s="250"/>
      <c r="T688" s="39"/>
      <c r="U688" s="39"/>
      <c r="V688" s="39"/>
    </row>
    <row r="689" spans="1:22" customFormat="1" x14ac:dyDescent="0.25">
      <c r="A689" s="54"/>
      <c r="C689" s="65"/>
      <c r="D689" s="66"/>
      <c r="E689" s="67"/>
      <c r="F689" s="68"/>
      <c r="G689" s="66"/>
      <c r="H689" s="66"/>
      <c r="I689" s="299" t="str">
        <f t="shared" ca="1" si="10"/>
        <v/>
      </c>
      <c r="J689" s="126"/>
      <c r="K689" s="250"/>
      <c r="L689" s="250"/>
      <c r="M689" s="250"/>
      <c r="N689" s="250"/>
      <c r="O689" s="250"/>
      <c r="P689" s="250"/>
      <c r="Q689" s="250"/>
      <c r="R689" s="250"/>
      <c r="S689" s="250"/>
      <c r="T689" s="39"/>
      <c r="U689" s="39"/>
      <c r="V689" s="39"/>
    </row>
    <row r="690" spans="1:22" customFormat="1" x14ac:dyDescent="0.25">
      <c r="A690" s="54"/>
      <c r="C690" s="65"/>
      <c r="D690" s="66"/>
      <c r="E690" s="67"/>
      <c r="F690" s="68"/>
      <c r="G690" s="66"/>
      <c r="H690" s="66"/>
      <c r="I690" s="299" t="str">
        <f t="shared" ca="1" si="10"/>
        <v/>
      </c>
      <c r="J690" s="126"/>
      <c r="K690" s="250"/>
      <c r="L690" s="250"/>
      <c r="M690" s="250"/>
      <c r="N690" s="250"/>
      <c r="O690" s="250"/>
      <c r="P690" s="250"/>
      <c r="Q690" s="250"/>
      <c r="R690" s="250"/>
      <c r="S690" s="250"/>
      <c r="T690" s="39"/>
      <c r="U690" s="39"/>
      <c r="V690" s="39"/>
    </row>
    <row r="691" spans="1:22" customFormat="1" x14ac:dyDescent="0.25">
      <c r="A691" s="54"/>
      <c r="C691" s="65"/>
      <c r="D691" s="66"/>
      <c r="E691" s="67"/>
      <c r="F691" s="68"/>
      <c r="G691" s="66"/>
      <c r="H691" s="66"/>
      <c r="I691" s="299" t="str">
        <f t="shared" ca="1" si="10"/>
        <v/>
      </c>
      <c r="J691" s="126"/>
      <c r="K691" s="250"/>
      <c r="L691" s="250"/>
      <c r="M691" s="250"/>
      <c r="N691" s="250"/>
      <c r="O691" s="250"/>
      <c r="P691" s="250"/>
      <c r="Q691" s="250"/>
      <c r="R691" s="250"/>
      <c r="S691" s="250"/>
      <c r="T691" s="39"/>
      <c r="U691" s="39"/>
      <c r="V691" s="39"/>
    </row>
    <row r="692" spans="1:22" customFormat="1" x14ac:dyDescent="0.25">
      <c r="A692" s="54"/>
      <c r="C692" s="65"/>
      <c r="D692" s="66"/>
      <c r="E692" s="67"/>
      <c r="F692" s="68"/>
      <c r="G692" s="66"/>
      <c r="H692" s="66"/>
      <c r="I692" s="299" t="str">
        <f t="shared" ca="1" si="10"/>
        <v/>
      </c>
      <c r="J692" s="126"/>
      <c r="K692" s="250"/>
      <c r="L692" s="250"/>
      <c r="M692" s="250"/>
      <c r="N692" s="250"/>
      <c r="O692" s="250"/>
      <c r="P692" s="250"/>
      <c r="Q692" s="250"/>
      <c r="R692" s="250"/>
      <c r="S692" s="250"/>
      <c r="T692" s="39"/>
      <c r="U692" s="39"/>
      <c r="V692" s="39"/>
    </row>
    <row r="693" spans="1:22" customFormat="1" x14ac:dyDescent="0.25">
      <c r="A693" s="54"/>
      <c r="C693" s="65"/>
      <c r="D693" s="66"/>
      <c r="E693" s="67"/>
      <c r="F693" s="68"/>
      <c r="G693" s="66"/>
      <c r="H693" s="66"/>
      <c r="I693" s="299" t="str">
        <f t="shared" ca="1" si="10"/>
        <v/>
      </c>
      <c r="J693" s="126"/>
      <c r="K693" s="250"/>
      <c r="L693" s="250"/>
      <c r="M693" s="250"/>
      <c r="N693" s="250"/>
      <c r="O693" s="250"/>
      <c r="P693" s="250"/>
      <c r="Q693" s="250"/>
      <c r="R693" s="250"/>
      <c r="S693" s="250"/>
      <c r="T693" s="39"/>
      <c r="U693" s="39"/>
      <c r="V693" s="39"/>
    </row>
    <row r="694" spans="1:22" customFormat="1" x14ac:dyDescent="0.25">
      <c r="A694" s="54"/>
      <c r="C694" s="65"/>
      <c r="D694" s="66"/>
      <c r="E694" s="67"/>
      <c r="F694" s="68"/>
      <c r="G694" s="66"/>
      <c r="H694" s="66"/>
      <c r="I694" s="299" t="str">
        <f t="shared" ca="1" si="10"/>
        <v/>
      </c>
      <c r="J694" s="126"/>
      <c r="K694" s="250"/>
      <c r="L694" s="250"/>
      <c r="M694" s="250"/>
      <c r="N694" s="250"/>
      <c r="O694" s="250"/>
      <c r="P694" s="250"/>
      <c r="Q694" s="250"/>
      <c r="R694" s="250"/>
      <c r="S694" s="250"/>
      <c r="T694" s="39"/>
      <c r="U694" s="39"/>
      <c r="V694" s="39"/>
    </row>
    <row r="695" spans="1:22" customFormat="1" x14ac:dyDescent="0.25">
      <c r="A695" s="54"/>
      <c r="C695" s="65"/>
      <c r="D695" s="66"/>
      <c r="E695" s="67"/>
      <c r="F695" s="68"/>
      <c r="G695" s="66"/>
      <c r="H695" s="66"/>
      <c r="I695" s="299" t="str">
        <f t="shared" ca="1" si="10"/>
        <v/>
      </c>
      <c r="J695" s="126"/>
      <c r="K695" s="250"/>
      <c r="L695" s="250"/>
      <c r="M695" s="250"/>
      <c r="N695" s="250"/>
      <c r="O695" s="250"/>
      <c r="P695" s="250"/>
      <c r="Q695" s="250"/>
      <c r="R695" s="250"/>
      <c r="S695" s="250"/>
      <c r="T695" s="39"/>
      <c r="U695" s="39"/>
      <c r="V695" s="39"/>
    </row>
    <row r="696" spans="1:22" customFormat="1" x14ac:dyDescent="0.25">
      <c r="A696" s="54"/>
      <c r="C696" s="65"/>
      <c r="D696" s="66"/>
      <c r="E696" s="67"/>
      <c r="F696" s="68"/>
      <c r="G696" s="66"/>
      <c r="H696" s="66"/>
      <c r="I696" s="299" t="str">
        <f t="shared" ca="1" si="10"/>
        <v/>
      </c>
      <c r="J696" s="126"/>
      <c r="K696" s="250"/>
      <c r="L696" s="250"/>
      <c r="M696" s="250"/>
      <c r="N696" s="250"/>
      <c r="O696" s="250"/>
      <c r="P696" s="250"/>
      <c r="Q696" s="250"/>
      <c r="R696" s="250"/>
      <c r="S696" s="250"/>
      <c r="T696" s="39"/>
      <c r="U696" s="39"/>
      <c r="V696" s="39"/>
    </row>
    <row r="697" spans="1:22" customFormat="1" x14ac:dyDescent="0.25">
      <c r="A697" s="54"/>
      <c r="C697" s="65"/>
      <c r="D697" s="66"/>
      <c r="E697" s="67"/>
      <c r="F697" s="68"/>
      <c r="G697" s="66"/>
      <c r="H697" s="66"/>
      <c r="I697" s="299" t="str">
        <f t="shared" ca="1" si="10"/>
        <v/>
      </c>
      <c r="J697" s="126"/>
      <c r="K697" s="250"/>
      <c r="L697" s="250"/>
      <c r="M697" s="250"/>
      <c r="N697" s="250"/>
      <c r="O697" s="250"/>
      <c r="P697" s="250"/>
      <c r="Q697" s="250"/>
      <c r="R697" s="250"/>
      <c r="S697" s="250"/>
      <c r="T697" s="39"/>
      <c r="U697" s="39"/>
      <c r="V697" s="39"/>
    </row>
    <row r="698" spans="1:22" customFormat="1" x14ac:dyDescent="0.25">
      <c r="A698" s="54"/>
      <c r="C698" s="65"/>
      <c r="D698" s="66"/>
      <c r="E698" s="67"/>
      <c r="F698" s="68"/>
      <c r="G698" s="66"/>
      <c r="H698" s="66"/>
      <c r="I698" s="299" t="str">
        <f t="shared" ca="1" si="10"/>
        <v/>
      </c>
      <c r="J698" s="126"/>
      <c r="K698" s="250"/>
      <c r="L698" s="250"/>
      <c r="M698" s="250"/>
      <c r="N698" s="250"/>
      <c r="O698" s="250"/>
      <c r="P698" s="250"/>
      <c r="Q698" s="250"/>
      <c r="R698" s="250"/>
      <c r="S698" s="250"/>
      <c r="T698" s="39"/>
      <c r="U698" s="39"/>
      <c r="V698" s="39"/>
    </row>
    <row r="699" spans="1:22" customFormat="1" x14ac:dyDescent="0.25">
      <c r="A699" s="54"/>
      <c r="C699" s="65"/>
      <c r="D699" s="66"/>
      <c r="E699" s="67"/>
      <c r="F699" s="68"/>
      <c r="G699" s="66"/>
      <c r="H699" s="66"/>
      <c r="I699" s="299" t="str">
        <f t="shared" ca="1" si="10"/>
        <v/>
      </c>
      <c r="J699" s="126"/>
      <c r="K699" s="250"/>
      <c r="L699" s="250"/>
      <c r="M699" s="250"/>
      <c r="N699" s="250"/>
      <c r="O699" s="250"/>
      <c r="P699" s="250"/>
      <c r="Q699" s="250"/>
      <c r="R699" s="250"/>
      <c r="S699" s="250"/>
      <c r="T699" s="39"/>
      <c r="U699" s="39"/>
      <c r="V699" s="39"/>
    </row>
    <row r="700" spans="1:22" customFormat="1" x14ac:dyDescent="0.25">
      <c r="A700" s="54"/>
      <c r="C700" s="65"/>
      <c r="D700" s="66"/>
      <c r="E700" s="67"/>
      <c r="F700" s="68"/>
      <c r="G700" s="66"/>
      <c r="H700" s="66"/>
      <c r="I700" s="299" t="str">
        <f t="shared" ca="1" si="10"/>
        <v/>
      </c>
      <c r="J700" s="126"/>
      <c r="K700" s="250"/>
      <c r="L700" s="250"/>
      <c r="M700" s="250"/>
      <c r="N700" s="250"/>
      <c r="O700" s="250"/>
      <c r="P700" s="250"/>
      <c r="Q700" s="250"/>
      <c r="R700" s="250"/>
      <c r="S700" s="250"/>
      <c r="T700" s="39"/>
      <c r="U700" s="39"/>
      <c r="V700" s="39"/>
    </row>
    <row r="701" spans="1:22" customFormat="1" x14ac:dyDescent="0.25">
      <c r="A701" s="54"/>
      <c r="C701" s="65"/>
      <c r="D701" s="66"/>
      <c r="E701" s="67"/>
      <c r="F701" s="68"/>
      <c r="G701" s="66"/>
      <c r="H701" s="66"/>
      <c r="I701" s="299" t="str">
        <f t="shared" ca="1" si="10"/>
        <v/>
      </c>
      <c r="J701" s="126"/>
      <c r="K701" s="250"/>
      <c r="L701" s="250"/>
      <c r="M701" s="250"/>
      <c r="N701" s="250"/>
      <c r="O701" s="250"/>
      <c r="P701" s="250"/>
      <c r="Q701" s="250"/>
      <c r="R701" s="250"/>
      <c r="S701" s="250"/>
      <c r="T701" s="39"/>
      <c r="U701" s="39"/>
      <c r="V701" s="39"/>
    </row>
    <row r="702" spans="1:22" customFormat="1" x14ac:dyDescent="0.25">
      <c r="A702" s="54"/>
      <c r="C702" s="65"/>
      <c r="D702" s="66"/>
      <c r="E702" s="67"/>
      <c r="F702" s="68"/>
      <c r="G702" s="66"/>
      <c r="H702" s="66"/>
      <c r="I702" s="299" t="str">
        <f t="shared" ca="1" si="10"/>
        <v/>
      </c>
      <c r="J702" s="126"/>
      <c r="K702" s="250"/>
      <c r="L702" s="250"/>
      <c r="M702" s="250"/>
      <c r="N702" s="250"/>
      <c r="O702" s="250"/>
      <c r="P702" s="250"/>
      <c r="Q702" s="250"/>
      <c r="R702" s="250"/>
      <c r="S702" s="250"/>
      <c r="T702" s="39"/>
      <c r="U702" s="39"/>
      <c r="V702" s="39"/>
    </row>
    <row r="703" spans="1:22" customFormat="1" x14ac:dyDescent="0.25">
      <c r="A703" s="54"/>
      <c r="C703" s="65"/>
      <c r="D703" s="66"/>
      <c r="E703" s="67"/>
      <c r="F703" s="68"/>
      <c r="G703" s="66"/>
      <c r="H703" s="66"/>
      <c r="I703" s="299" t="str">
        <f t="shared" ca="1" si="10"/>
        <v/>
      </c>
      <c r="J703" s="126"/>
      <c r="K703" s="250"/>
      <c r="L703" s="250"/>
      <c r="M703" s="250"/>
      <c r="N703" s="250"/>
      <c r="O703" s="250"/>
      <c r="P703" s="250"/>
      <c r="Q703" s="250"/>
      <c r="R703" s="250"/>
      <c r="S703" s="250"/>
      <c r="T703" s="39"/>
      <c r="U703" s="39"/>
      <c r="V703" s="39"/>
    </row>
    <row r="704" spans="1:22" customFormat="1" x14ac:dyDescent="0.25">
      <c r="A704" s="54"/>
      <c r="C704" s="65"/>
      <c r="D704" s="66"/>
      <c r="E704" s="67"/>
      <c r="F704" s="68"/>
      <c r="G704" s="66"/>
      <c r="H704" s="66"/>
      <c r="I704" s="299" t="str">
        <f t="shared" ca="1" si="10"/>
        <v/>
      </c>
      <c r="J704" s="126"/>
      <c r="K704" s="250"/>
      <c r="L704" s="250"/>
      <c r="M704" s="250"/>
      <c r="N704" s="250"/>
      <c r="O704" s="250"/>
      <c r="P704" s="250"/>
      <c r="Q704" s="250"/>
      <c r="R704" s="250"/>
      <c r="S704" s="250"/>
      <c r="T704" s="39"/>
      <c r="U704" s="39"/>
      <c r="V704" s="39"/>
    </row>
    <row r="705" spans="1:22" customFormat="1" x14ac:dyDescent="0.25">
      <c r="A705" s="54"/>
      <c r="C705" s="65"/>
      <c r="D705" s="66"/>
      <c r="E705" s="67"/>
      <c r="F705" s="68"/>
      <c r="G705" s="66"/>
      <c r="H705" s="66"/>
      <c r="I705" s="299" t="str">
        <f t="shared" ca="1" si="10"/>
        <v/>
      </c>
      <c r="J705" s="126"/>
      <c r="K705" s="250"/>
      <c r="L705" s="250"/>
      <c r="M705" s="250"/>
      <c r="N705" s="250"/>
      <c r="O705" s="250"/>
      <c r="P705" s="250"/>
      <c r="Q705" s="250"/>
      <c r="R705" s="250"/>
      <c r="S705" s="250"/>
      <c r="T705" s="39"/>
      <c r="U705" s="39"/>
      <c r="V705" s="39"/>
    </row>
    <row r="706" spans="1:22" customFormat="1" x14ac:dyDescent="0.25">
      <c r="A706" s="54"/>
      <c r="C706" s="65"/>
      <c r="D706" s="66"/>
      <c r="E706" s="67"/>
      <c r="F706" s="68"/>
      <c r="G706" s="66"/>
      <c r="H706" s="66"/>
      <c r="I706" s="299" t="str">
        <f t="shared" ca="1" si="10"/>
        <v/>
      </c>
      <c r="J706" s="126"/>
      <c r="K706" s="250"/>
      <c r="L706" s="250"/>
      <c r="M706" s="250"/>
      <c r="N706" s="250"/>
      <c r="O706" s="250"/>
      <c r="P706" s="250"/>
      <c r="Q706" s="250"/>
      <c r="R706" s="250"/>
      <c r="S706" s="250"/>
      <c r="T706" s="39"/>
      <c r="U706" s="39"/>
      <c r="V706" s="39"/>
    </row>
    <row r="707" spans="1:22" customFormat="1" x14ac:dyDescent="0.25">
      <c r="A707" s="54"/>
      <c r="C707" s="65"/>
      <c r="D707" s="66"/>
      <c r="E707" s="67"/>
      <c r="F707" s="68"/>
      <c r="G707" s="66"/>
      <c r="H707" s="66"/>
      <c r="I707" s="299" t="str">
        <f t="shared" ca="1" si="10"/>
        <v/>
      </c>
      <c r="J707" s="126"/>
      <c r="K707" s="250"/>
      <c r="L707" s="250"/>
      <c r="M707" s="250"/>
      <c r="N707" s="250"/>
      <c r="O707" s="250"/>
      <c r="P707" s="250"/>
      <c r="Q707" s="250"/>
      <c r="R707" s="250"/>
      <c r="S707" s="250"/>
      <c r="T707" s="39"/>
      <c r="U707" s="39"/>
      <c r="V707" s="39"/>
    </row>
    <row r="708" spans="1:22" customFormat="1" x14ac:dyDescent="0.25">
      <c r="A708" s="54"/>
      <c r="C708" s="65"/>
      <c r="D708" s="66"/>
      <c r="E708" s="67"/>
      <c r="F708" s="68"/>
      <c r="G708" s="66"/>
      <c r="H708" s="66"/>
      <c r="I708" s="299" t="str">
        <f t="shared" ca="1" si="10"/>
        <v/>
      </c>
      <c r="J708" s="126"/>
      <c r="K708" s="250"/>
      <c r="L708" s="250"/>
      <c r="M708" s="250"/>
      <c r="N708" s="250"/>
      <c r="O708" s="250"/>
      <c r="P708" s="250"/>
      <c r="Q708" s="250"/>
      <c r="R708" s="250"/>
      <c r="S708" s="250"/>
      <c r="T708" s="39"/>
      <c r="U708" s="39"/>
      <c r="V708" s="39"/>
    </row>
    <row r="709" spans="1:22" customFormat="1" x14ac:dyDescent="0.25">
      <c r="A709" s="54"/>
      <c r="C709" s="65"/>
      <c r="D709" s="66"/>
      <c r="E709" s="67"/>
      <c r="F709" s="68"/>
      <c r="G709" s="66"/>
      <c r="H709" s="66"/>
      <c r="I709" s="299" t="str">
        <f t="shared" ca="1" si="10"/>
        <v/>
      </c>
      <c r="J709" s="126"/>
      <c r="K709" s="250"/>
      <c r="L709" s="250"/>
      <c r="M709" s="250"/>
      <c r="N709" s="250"/>
      <c r="O709" s="250"/>
      <c r="P709" s="250"/>
      <c r="Q709" s="250"/>
      <c r="R709" s="250"/>
      <c r="S709" s="250"/>
      <c r="T709" s="39"/>
      <c r="U709" s="39"/>
      <c r="V709" s="39"/>
    </row>
    <row r="710" spans="1:22" customFormat="1" x14ac:dyDescent="0.25">
      <c r="A710" s="54"/>
      <c r="C710" s="65"/>
      <c r="D710" s="66"/>
      <c r="E710" s="67"/>
      <c r="F710" s="68"/>
      <c r="G710" s="66"/>
      <c r="H710" s="66"/>
      <c r="I710" s="299" t="str">
        <f t="shared" ca="1" si="10"/>
        <v/>
      </c>
      <c r="J710" s="126"/>
      <c r="K710" s="250"/>
      <c r="L710" s="250"/>
      <c r="M710" s="250"/>
      <c r="N710" s="250"/>
      <c r="O710" s="250"/>
      <c r="P710" s="250"/>
      <c r="Q710" s="250"/>
      <c r="R710" s="250"/>
      <c r="S710" s="250"/>
      <c r="T710" s="39"/>
      <c r="U710" s="39"/>
      <c r="V710" s="39"/>
    </row>
    <row r="711" spans="1:22" customFormat="1" x14ac:dyDescent="0.25">
      <c r="A711" s="54"/>
      <c r="C711" s="65"/>
      <c r="D711" s="66"/>
      <c r="E711" s="67"/>
      <c r="F711" s="68"/>
      <c r="G711" s="66"/>
      <c r="H711" s="66"/>
      <c r="I711" s="299" t="str">
        <f t="shared" ca="1" si="10"/>
        <v/>
      </c>
      <c r="J711" s="126"/>
      <c r="K711" s="250"/>
      <c r="L711" s="250"/>
      <c r="M711" s="250"/>
      <c r="N711" s="250"/>
      <c r="O711" s="250"/>
      <c r="P711" s="250"/>
      <c r="Q711" s="250"/>
      <c r="R711" s="250"/>
      <c r="S711" s="250"/>
      <c r="T711" s="39"/>
      <c r="U711" s="39"/>
      <c r="V711" s="39"/>
    </row>
    <row r="712" spans="1:22" customFormat="1" x14ac:dyDescent="0.25">
      <c r="A712" s="54"/>
      <c r="C712" s="65"/>
      <c r="D712" s="66"/>
      <c r="E712" s="67"/>
      <c r="F712" s="68"/>
      <c r="G712" s="66"/>
      <c r="H712" s="66"/>
      <c r="I712" s="299" t="str">
        <f t="shared" ca="1" si="10"/>
        <v/>
      </c>
      <c r="J712" s="126"/>
      <c r="K712" s="250"/>
      <c r="L712" s="250"/>
      <c r="M712" s="250"/>
      <c r="N712" s="250"/>
      <c r="O712" s="250"/>
      <c r="P712" s="250"/>
      <c r="Q712" s="250"/>
      <c r="R712" s="250"/>
      <c r="S712" s="250"/>
      <c r="T712" s="39"/>
      <c r="U712" s="39"/>
      <c r="V712" s="39"/>
    </row>
    <row r="713" spans="1:22" customFormat="1" x14ac:dyDescent="0.25">
      <c r="A713" s="54"/>
      <c r="C713" s="65"/>
      <c r="D713" s="66"/>
      <c r="E713" s="67"/>
      <c r="F713" s="68"/>
      <c r="G713" s="66"/>
      <c r="H713" s="66"/>
      <c r="I713" s="299" t="str">
        <f t="shared" ref="I713:I776" ca="1" si="11">IF(H713="","",(IF(H713="Efetivado","",IF(C713="","",IF(C713=TODAY(),"Vence Hoje",IF(C713&lt;TODAY(),"Atrasado",C713-TODAY()&amp;" Dias para Vencer"))))))</f>
        <v/>
      </c>
      <c r="J713" s="126"/>
      <c r="K713" s="250"/>
      <c r="L713" s="250"/>
      <c r="M713" s="250"/>
      <c r="N713" s="250"/>
      <c r="O713" s="250"/>
      <c r="P713" s="250"/>
      <c r="Q713" s="250"/>
      <c r="R713" s="250"/>
      <c r="S713" s="250"/>
      <c r="T713" s="39"/>
      <c r="U713" s="39"/>
      <c r="V713" s="39"/>
    </row>
    <row r="714" spans="1:22" customFormat="1" x14ac:dyDescent="0.25">
      <c r="A714" s="54"/>
      <c r="C714" s="65"/>
      <c r="D714" s="66"/>
      <c r="E714" s="67"/>
      <c r="F714" s="68"/>
      <c r="G714" s="66"/>
      <c r="H714" s="66"/>
      <c r="I714" s="299" t="str">
        <f t="shared" ca="1" si="11"/>
        <v/>
      </c>
      <c r="J714" s="126"/>
      <c r="K714" s="250"/>
      <c r="L714" s="250"/>
      <c r="M714" s="250"/>
      <c r="N714" s="250"/>
      <c r="O714" s="250"/>
      <c r="P714" s="250"/>
      <c r="Q714" s="250"/>
      <c r="R714" s="250"/>
      <c r="S714" s="250"/>
      <c r="T714" s="39"/>
      <c r="U714" s="39"/>
      <c r="V714" s="39"/>
    </row>
    <row r="715" spans="1:22" customFormat="1" x14ac:dyDescent="0.25">
      <c r="A715" s="54"/>
      <c r="C715" s="65"/>
      <c r="D715" s="66"/>
      <c r="E715" s="67"/>
      <c r="F715" s="68"/>
      <c r="G715" s="66"/>
      <c r="H715" s="66"/>
      <c r="I715" s="299" t="str">
        <f t="shared" ca="1" si="11"/>
        <v/>
      </c>
      <c r="J715" s="126"/>
      <c r="K715" s="250"/>
      <c r="L715" s="250"/>
      <c r="M715" s="250"/>
      <c r="N715" s="250"/>
      <c r="O715" s="250"/>
      <c r="P715" s="250"/>
      <c r="Q715" s="250"/>
      <c r="R715" s="250"/>
      <c r="S715" s="250"/>
      <c r="T715" s="39"/>
      <c r="U715" s="39"/>
      <c r="V715" s="39"/>
    </row>
    <row r="716" spans="1:22" customFormat="1" x14ac:dyDescent="0.25">
      <c r="A716" s="54"/>
      <c r="C716" s="65"/>
      <c r="D716" s="66"/>
      <c r="E716" s="67"/>
      <c r="F716" s="68"/>
      <c r="G716" s="66"/>
      <c r="H716" s="66"/>
      <c r="I716" s="299" t="str">
        <f t="shared" ca="1" si="11"/>
        <v/>
      </c>
      <c r="J716" s="126"/>
      <c r="K716" s="250"/>
      <c r="L716" s="250"/>
      <c r="M716" s="250"/>
      <c r="N716" s="250"/>
      <c r="O716" s="250"/>
      <c r="P716" s="250"/>
      <c r="Q716" s="250"/>
      <c r="R716" s="250"/>
      <c r="S716" s="250"/>
      <c r="T716" s="39"/>
      <c r="U716" s="39"/>
      <c r="V716" s="39"/>
    </row>
    <row r="717" spans="1:22" customFormat="1" x14ac:dyDescent="0.25">
      <c r="A717" s="54"/>
      <c r="C717" s="65"/>
      <c r="D717" s="66"/>
      <c r="E717" s="67"/>
      <c r="F717" s="68"/>
      <c r="G717" s="66"/>
      <c r="H717" s="66"/>
      <c r="I717" s="299" t="str">
        <f t="shared" ca="1" si="11"/>
        <v/>
      </c>
      <c r="J717" s="126"/>
      <c r="K717" s="250"/>
      <c r="L717" s="250"/>
      <c r="M717" s="250"/>
      <c r="N717" s="250"/>
      <c r="O717" s="250"/>
      <c r="P717" s="250"/>
      <c r="Q717" s="250"/>
      <c r="R717" s="250"/>
      <c r="S717" s="250"/>
      <c r="T717" s="39"/>
      <c r="U717" s="39"/>
      <c r="V717" s="39"/>
    </row>
    <row r="718" spans="1:22" customFormat="1" x14ac:dyDescent="0.25">
      <c r="A718" s="54"/>
      <c r="C718" s="65"/>
      <c r="D718" s="66"/>
      <c r="E718" s="67"/>
      <c r="F718" s="68"/>
      <c r="G718" s="66"/>
      <c r="H718" s="66"/>
      <c r="I718" s="299" t="str">
        <f t="shared" ca="1" si="11"/>
        <v/>
      </c>
      <c r="J718" s="126"/>
      <c r="K718" s="250"/>
      <c r="L718" s="250"/>
      <c r="M718" s="250"/>
      <c r="N718" s="250"/>
      <c r="O718" s="250"/>
      <c r="P718" s="250"/>
      <c r="Q718" s="250"/>
      <c r="R718" s="250"/>
      <c r="S718" s="250"/>
      <c r="T718" s="39"/>
      <c r="U718" s="39"/>
      <c r="V718" s="39"/>
    </row>
    <row r="719" spans="1:22" customFormat="1" x14ac:dyDescent="0.25">
      <c r="A719" s="54"/>
      <c r="C719" s="65"/>
      <c r="D719" s="66"/>
      <c r="E719" s="67"/>
      <c r="F719" s="68"/>
      <c r="G719" s="66"/>
      <c r="H719" s="66"/>
      <c r="I719" s="299" t="str">
        <f t="shared" ca="1" si="11"/>
        <v/>
      </c>
      <c r="J719" s="126"/>
      <c r="K719" s="250"/>
      <c r="L719" s="250"/>
      <c r="M719" s="250"/>
      <c r="N719" s="250"/>
      <c r="O719" s="250"/>
      <c r="P719" s="250"/>
      <c r="Q719" s="250"/>
      <c r="R719" s="250"/>
      <c r="S719" s="250"/>
      <c r="T719" s="39"/>
      <c r="U719" s="39"/>
      <c r="V719" s="39"/>
    </row>
    <row r="720" spans="1:22" customFormat="1" x14ac:dyDescent="0.25">
      <c r="A720" s="54"/>
      <c r="C720" s="65"/>
      <c r="D720" s="66"/>
      <c r="E720" s="67"/>
      <c r="F720" s="68"/>
      <c r="G720" s="66"/>
      <c r="H720" s="66"/>
      <c r="I720" s="299" t="str">
        <f t="shared" ca="1" si="11"/>
        <v/>
      </c>
      <c r="J720" s="126"/>
      <c r="K720" s="250"/>
      <c r="L720" s="250"/>
      <c r="M720" s="250"/>
      <c r="N720" s="250"/>
      <c r="O720" s="250"/>
      <c r="P720" s="250"/>
      <c r="Q720" s="250"/>
      <c r="R720" s="250"/>
      <c r="S720" s="250"/>
      <c r="T720" s="39"/>
      <c r="U720" s="39"/>
      <c r="V720" s="39"/>
    </row>
    <row r="721" spans="1:22" customFormat="1" x14ac:dyDescent="0.25">
      <c r="A721" s="54"/>
      <c r="C721" s="65"/>
      <c r="D721" s="66"/>
      <c r="E721" s="67"/>
      <c r="F721" s="68"/>
      <c r="G721" s="66"/>
      <c r="H721" s="66"/>
      <c r="I721" s="299" t="str">
        <f t="shared" ca="1" si="11"/>
        <v/>
      </c>
      <c r="J721" s="126"/>
      <c r="K721" s="250"/>
      <c r="L721" s="250"/>
      <c r="M721" s="250"/>
      <c r="N721" s="250"/>
      <c r="O721" s="250"/>
      <c r="P721" s="250"/>
      <c r="Q721" s="250"/>
      <c r="R721" s="250"/>
      <c r="S721" s="250"/>
      <c r="T721" s="39"/>
      <c r="U721" s="39"/>
      <c r="V721" s="39"/>
    </row>
    <row r="722" spans="1:22" customFormat="1" x14ac:dyDescent="0.25">
      <c r="A722" s="54"/>
      <c r="C722" s="65"/>
      <c r="D722" s="66"/>
      <c r="E722" s="67"/>
      <c r="F722" s="68"/>
      <c r="G722" s="66"/>
      <c r="H722" s="66"/>
      <c r="I722" s="299" t="str">
        <f t="shared" ca="1" si="11"/>
        <v/>
      </c>
      <c r="J722" s="126"/>
      <c r="K722" s="250"/>
      <c r="L722" s="250"/>
      <c r="M722" s="250"/>
      <c r="N722" s="250"/>
      <c r="O722" s="250"/>
      <c r="P722" s="250"/>
      <c r="Q722" s="250"/>
      <c r="R722" s="250"/>
      <c r="S722" s="250"/>
      <c r="T722" s="39"/>
      <c r="U722" s="39"/>
      <c r="V722" s="39"/>
    </row>
    <row r="723" spans="1:22" customFormat="1" x14ac:dyDescent="0.25">
      <c r="A723" s="54"/>
      <c r="C723" s="65"/>
      <c r="D723" s="66"/>
      <c r="E723" s="67"/>
      <c r="F723" s="68"/>
      <c r="G723" s="66"/>
      <c r="H723" s="66"/>
      <c r="I723" s="299" t="str">
        <f t="shared" ca="1" si="11"/>
        <v/>
      </c>
      <c r="J723" s="126"/>
      <c r="K723" s="250"/>
      <c r="L723" s="250"/>
      <c r="M723" s="250"/>
      <c r="N723" s="250"/>
      <c r="O723" s="250"/>
      <c r="P723" s="250"/>
      <c r="Q723" s="250"/>
      <c r="R723" s="250"/>
      <c r="S723" s="250"/>
      <c r="T723" s="39"/>
      <c r="U723" s="39"/>
      <c r="V723" s="39"/>
    </row>
    <row r="724" spans="1:22" customFormat="1" x14ac:dyDescent="0.25">
      <c r="A724" s="54"/>
      <c r="C724" s="65"/>
      <c r="D724" s="66"/>
      <c r="E724" s="67"/>
      <c r="F724" s="68"/>
      <c r="G724" s="66"/>
      <c r="H724" s="66"/>
      <c r="I724" s="299" t="str">
        <f t="shared" ca="1" si="11"/>
        <v/>
      </c>
      <c r="J724" s="126"/>
      <c r="K724" s="250"/>
      <c r="L724" s="250"/>
      <c r="M724" s="250"/>
      <c r="N724" s="250"/>
      <c r="O724" s="250"/>
      <c r="P724" s="250"/>
      <c r="Q724" s="250"/>
      <c r="R724" s="250"/>
      <c r="S724" s="250"/>
      <c r="T724" s="39"/>
      <c r="U724" s="39"/>
      <c r="V724" s="39"/>
    </row>
    <row r="725" spans="1:22" customFormat="1" x14ac:dyDescent="0.25">
      <c r="A725" s="54"/>
      <c r="C725" s="65"/>
      <c r="D725" s="66"/>
      <c r="E725" s="67"/>
      <c r="F725" s="68"/>
      <c r="G725" s="66"/>
      <c r="H725" s="66"/>
      <c r="I725" s="299" t="str">
        <f t="shared" ca="1" si="11"/>
        <v/>
      </c>
      <c r="J725" s="126"/>
      <c r="K725" s="250"/>
      <c r="L725" s="250"/>
      <c r="M725" s="250"/>
      <c r="N725" s="250"/>
      <c r="O725" s="250"/>
      <c r="P725" s="250"/>
      <c r="Q725" s="250"/>
      <c r="R725" s="250"/>
      <c r="S725" s="250"/>
      <c r="T725" s="39"/>
      <c r="U725" s="39"/>
      <c r="V725" s="39"/>
    </row>
    <row r="726" spans="1:22" customFormat="1" x14ac:dyDescent="0.25">
      <c r="A726" s="54"/>
      <c r="C726" s="65"/>
      <c r="D726" s="66"/>
      <c r="E726" s="67"/>
      <c r="F726" s="68"/>
      <c r="G726" s="66"/>
      <c r="H726" s="66"/>
      <c r="I726" s="299" t="str">
        <f t="shared" ca="1" si="11"/>
        <v/>
      </c>
      <c r="J726" s="126"/>
      <c r="K726" s="250"/>
      <c r="L726" s="250"/>
      <c r="M726" s="250"/>
      <c r="N726" s="250"/>
      <c r="O726" s="250"/>
      <c r="P726" s="250"/>
      <c r="Q726" s="250"/>
      <c r="R726" s="250"/>
      <c r="S726" s="250"/>
      <c r="T726" s="39"/>
      <c r="U726" s="39"/>
      <c r="V726" s="39"/>
    </row>
    <row r="727" spans="1:22" customFormat="1" x14ac:dyDescent="0.25">
      <c r="A727" s="54"/>
      <c r="C727" s="65"/>
      <c r="D727" s="66"/>
      <c r="E727" s="67"/>
      <c r="F727" s="68"/>
      <c r="G727" s="66"/>
      <c r="H727" s="66"/>
      <c r="I727" s="299" t="str">
        <f t="shared" ca="1" si="11"/>
        <v/>
      </c>
      <c r="J727" s="126"/>
      <c r="K727" s="250"/>
      <c r="L727" s="250"/>
      <c r="M727" s="250"/>
      <c r="N727" s="250"/>
      <c r="O727" s="250"/>
      <c r="P727" s="250"/>
      <c r="Q727" s="250"/>
      <c r="R727" s="250"/>
      <c r="S727" s="250"/>
      <c r="T727" s="39"/>
      <c r="U727" s="39"/>
      <c r="V727" s="39"/>
    </row>
    <row r="728" spans="1:22" customFormat="1" x14ac:dyDescent="0.25">
      <c r="A728" s="54"/>
      <c r="C728" s="65"/>
      <c r="D728" s="66"/>
      <c r="E728" s="67"/>
      <c r="F728" s="68"/>
      <c r="G728" s="66"/>
      <c r="H728" s="66"/>
      <c r="I728" s="299" t="str">
        <f t="shared" ca="1" si="11"/>
        <v/>
      </c>
      <c r="J728" s="126"/>
      <c r="K728" s="250"/>
      <c r="L728" s="250"/>
      <c r="M728" s="250"/>
      <c r="N728" s="250"/>
      <c r="O728" s="250"/>
      <c r="P728" s="250"/>
      <c r="Q728" s="250"/>
      <c r="R728" s="250"/>
      <c r="S728" s="250"/>
      <c r="T728" s="39"/>
      <c r="U728" s="39"/>
      <c r="V728" s="39"/>
    </row>
    <row r="729" spans="1:22" customFormat="1" x14ac:dyDescent="0.25">
      <c r="A729" s="54"/>
      <c r="C729" s="65"/>
      <c r="D729" s="66"/>
      <c r="E729" s="67"/>
      <c r="F729" s="68"/>
      <c r="G729" s="66"/>
      <c r="H729" s="66"/>
      <c r="I729" s="299" t="str">
        <f t="shared" ca="1" si="11"/>
        <v/>
      </c>
      <c r="J729" s="126"/>
      <c r="K729" s="250"/>
      <c r="L729" s="250"/>
      <c r="M729" s="250"/>
      <c r="N729" s="250"/>
      <c r="O729" s="250"/>
      <c r="P729" s="250"/>
      <c r="Q729" s="250"/>
      <c r="R729" s="250"/>
      <c r="S729" s="250"/>
      <c r="T729" s="39"/>
      <c r="U729" s="39"/>
      <c r="V729" s="39"/>
    </row>
    <row r="730" spans="1:22" customFormat="1" x14ac:dyDescent="0.25">
      <c r="A730" s="54"/>
      <c r="C730" s="65"/>
      <c r="D730" s="66"/>
      <c r="E730" s="67"/>
      <c r="F730" s="68"/>
      <c r="G730" s="66"/>
      <c r="H730" s="66"/>
      <c r="I730" s="299" t="str">
        <f t="shared" ca="1" si="11"/>
        <v/>
      </c>
      <c r="J730" s="126"/>
      <c r="K730" s="250"/>
      <c r="L730" s="250"/>
      <c r="M730" s="250"/>
      <c r="N730" s="250"/>
      <c r="O730" s="250"/>
      <c r="P730" s="250"/>
      <c r="Q730" s="250"/>
      <c r="R730" s="250"/>
      <c r="S730" s="250"/>
      <c r="T730" s="39"/>
      <c r="U730" s="39"/>
      <c r="V730" s="39"/>
    </row>
    <row r="731" spans="1:22" customFormat="1" x14ac:dyDescent="0.25">
      <c r="A731" s="54"/>
      <c r="C731" s="65"/>
      <c r="D731" s="66"/>
      <c r="E731" s="67"/>
      <c r="F731" s="68"/>
      <c r="G731" s="66"/>
      <c r="H731" s="66"/>
      <c r="I731" s="299" t="str">
        <f t="shared" ca="1" si="11"/>
        <v/>
      </c>
      <c r="J731" s="126"/>
      <c r="K731" s="250"/>
      <c r="L731" s="250"/>
      <c r="M731" s="250"/>
      <c r="N731" s="250"/>
      <c r="O731" s="250"/>
      <c r="P731" s="250"/>
      <c r="Q731" s="250"/>
      <c r="R731" s="250"/>
      <c r="S731" s="250"/>
      <c r="T731" s="39"/>
      <c r="U731" s="39"/>
      <c r="V731" s="39"/>
    </row>
    <row r="732" spans="1:22" customFormat="1" x14ac:dyDescent="0.25">
      <c r="A732" s="54"/>
      <c r="C732" s="65"/>
      <c r="D732" s="66"/>
      <c r="E732" s="67"/>
      <c r="F732" s="68"/>
      <c r="G732" s="66"/>
      <c r="H732" s="66"/>
      <c r="I732" s="299" t="str">
        <f t="shared" ca="1" si="11"/>
        <v/>
      </c>
      <c r="J732" s="126"/>
      <c r="K732" s="250"/>
      <c r="L732" s="250"/>
      <c r="M732" s="250"/>
      <c r="N732" s="250"/>
      <c r="O732" s="250"/>
      <c r="P732" s="250"/>
      <c r="Q732" s="250"/>
      <c r="R732" s="250"/>
      <c r="S732" s="250"/>
      <c r="T732" s="39"/>
      <c r="U732" s="39"/>
      <c r="V732" s="39"/>
    </row>
    <row r="733" spans="1:22" customFormat="1" x14ac:dyDescent="0.25">
      <c r="A733" s="54"/>
      <c r="C733" s="65"/>
      <c r="D733" s="66"/>
      <c r="E733" s="67"/>
      <c r="F733" s="68"/>
      <c r="G733" s="66"/>
      <c r="H733" s="66"/>
      <c r="I733" s="299" t="str">
        <f t="shared" ca="1" si="11"/>
        <v/>
      </c>
      <c r="J733" s="126"/>
      <c r="K733" s="250"/>
      <c r="L733" s="250"/>
      <c r="M733" s="250"/>
      <c r="N733" s="250"/>
      <c r="O733" s="250"/>
      <c r="P733" s="250"/>
      <c r="Q733" s="250"/>
      <c r="R733" s="250"/>
      <c r="S733" s="250"/>
      <c r="T733" s="39"/>
      <c r="U733" s="39"/>
      <c r="V733" s="39"/>
    </row>
    <row r="734" spans="1:22" customFormat="1" x14ac:dyDescent="0.25">
      <c r="A734" s="54"/>
      <c r="C734" s="65"/>
      <c r="D734" s="66"/>
      <c r="E734" s="67"/>
      <c r="F734" s="68"/>
      <c r="G734" s="66"/>
      <c r="H734" s="66"/>
      <c r="I734" s="299" t="str">
        <f t="shared" ca="1" si="11"/>
        <v/>
      </c>
      <c r="J734" s="126"/>
      <c r="K734" s="250"/>
      <c r="L734" s="250"/>
      <c r="M734" s="250"/>
      <c r="N734" s="250"/>
      <c r="O734" s="250"/>
      <c r="P734" s="250"/>
      <c r="Q734" s="250"/>
      <c r="R734" s="250"/>
      <c r="S734" s="250"/>
      <c r="T734" s="39"/>
      <c r="U734" s="39"/>
      <c r="V734" s="39"/>
    </row>
    <row r="735" spans="1:22" customFormat="1" x14ac:dyDescent="0.25">
      <c r="A735" s="54"/>
      <c r="C735" s="65"/>
      <c r="D735" s="66"/>
      <c r="E735" s="67"/>
      <c r="F735" s="68"/>
      <c r="G735" s="66"/>
      <c r="H735" s="66"/>
      <c r="I735" s="299" t="str">
        <f t="shared" ca="1" si="11"/>
        <v/>
      </c>
      <c r="J735" s="126"/>
      <c r="K735" s="250"/>
      <c r="L735" s="250"/>
      <c r="M735" s="250"/>
      <c r="N735" s="250"/>
      <c r="O735" s="250"/>
      <c r="P735" s="250"/>
      <c r="Q735" s="250"/>
      <c r="R735" s="250"/>
      <c r="S735" s="250"/>
      <c r="T735" s="39"/>
      <c r="U735" s="39"/>
      <c r="V735" s="39"/>
    </row>
    <row r="736" spans="1:22" customFormat="1" x14ac:dyDescent="0.25">
      <c r="A736" s="54"/>
      <c r="C736" s="65"/>
      <c r="D736" s="66"/>
      <c r="E736" s="67"/>
      <c r="F736" s="68"/>
      <c r="G736" s="66"/>
      <c r="H736" s="66"/>
      <c r="I736" s="299" t="str">
        <f t="shared" ca="1" si="11"/>
        <v/>
      </c>
      <c r="J736" s="126"/>
      <c r="K736" s="250"/>
      <c r="L736" s="250"/>
      <c r="M736" s="250"/>
      <c r="N736" s="250"/>
      <c r="O736" s="250"/>
      <c r="P736" s="250"/>
      <c r="Q736" s="250"/>
      <c r="R736" s="250"/>
      <c r="S736" s="250"/>
      <c r="T736" s="39"/>
      <c r="U736" s="39"/>
      <c r="V736" s="39"/>
    </row>
    <row r="737" spans="1:22" customFormat="1" x14ac:dyDescent="0.25">
      <c r="A737" s="54"/>
      <c r="C737" s="65"/>
      <c r="D737" s="66"/>
      <c r="E737" s="67"/>
      <c r="F737" s="68"/>
      <c r="G737" s="66"/>
      <c r="H737" s="66"/>
      <c r="I737" s="299" t="str">
        <f t="shared" ca="1" si="11"/>
        <v/>
      </c>
      <c r="J737" s="126"/>
      <c r="K737" s="250"/>
      <c r="L737" s="250"/>
      <c r="M737" s="250"/>
      <c r="N737" s="250"/>
      <c r="O737" s="250"/>
      <c r="P737" s="250"/>
      <c r="Q737" s="250"/>
      <c r="R737" s="250"/>
      <c r="S737" s="250"/>
      <c r="T737" s="39"/>
      <c r="U737" s="39"/>
      <c r="V737" s="39"/>
    </row>
    <row r="738" spans="1:22" customFormat="1" x14ac:dyDescent="0.25">
      <c r="A738" s="54"/>
      <c r="C738" s="65"/>
      <c r="D738" s="66"/>
      <c r="E738" s="67"/>
      <c r="F738" s="68"/>
      <c r="G738" s="66"/>
      <c r="H738" s="66"/>
      <c r="I738" s="299" t="str">
        <f t="shared" ca="1" si="11"/>
        <v/>
      </c>
      <c r="J738" s="126"/>
      <c r="K738" s="250"/>
      <c r="L738" s="250"/>
      <c r="M738" s="250"/>
      <c r="N738" s="250"/>
      <c r="O738" s="250"/>
      <c r="P738" s="250"/>
      <c r="Q738" s="250"/>
      <c r="R738" s="250"/>
      <c r="S738" s="250"/>
      <c r="T738" s="39"/>
      <c r="U738" s="39"/>
      <c r="V738" s="39"/>
    </row>
    <row r="739" spans="1:22" customFormat="1" x14ac:dyDescent="0.25">
      <c r="A739" s="54"/>
      <c r="C739" s="65"/>
      <c r="D739" s="66"/>
      <c r="E739" s="67"/>
      <c r="F739" s="68"/>
      <c r="G739" s="66"/>
      <c r="H739" s="66"/>
      <c r="I739" s="299" t="str">
        <f t="shared" ca="1" si="11"/>
        <v/>
      </c>
      <c r="J739" s="126"/>
      <c r="K739" s="250"/>
      <c r="L739" s="250"/>
      <c r="M739" s="250"/>
      <c r="N739" s="250"/>
      <c r="O739" s="250"/>
      <c r="P739" s="250"/>
      <c r="Q739" s="250"/>
      <c r="R739" s="250"/>
      <c r="S739" s="250"/>
      <c r="T739" s="39"/>
      <c r="U739" s="39"/>
      <c r="V739" s="39"/>
    </row>
    <row r="740" spans="1:22" customFormat="1" x14ac:dyDescent="0.25">
      <c r="A740" s="54"/>
      <c r="C740" s="65"/>
      <c r="D740" s="66"/>
      <c r="E740" s="67"/>
      <c r="F740" s="68"/>
      <c r="G740" s="66"/>
      <c r="H740" s="66"/>
      <c r="I740" s="299" t="str">
        <f t="shared" ca="1" si="11"/>
        <v/>
      </c>
      <c r="J740" s="126"/>
      <c r="K740" s="250"/>
      <c r="L740" s="250"/>
      <c r="M740" s="250"/>
      <c r="N740" s="250"/>
      <c r="O740" s="250"/>
      <c r="P740" s="250"/>
      <c r="Q740" s="250"/>
      <c r="R740" s="250"/>
      <c r="S740" s="250"/>
      <c r="T740" s="39"/>
      <c r="U740" s="39"/>
      <c r="V740" s="39"/>
    </row>
    <row r="741" spans="1:22" customFormat="1" x14ac:dyDescent="0.25">
      <c r="A741" s="54"/>
      <c r="C741" s="65"/>
      <c r="D741" s="66"/>
      <c r="E741" s="67"/>
      <c r="F741" s="68"/>
      <c r="G741" s="66"/>
      <c r="H741" s="66"/>
      <c r="I741" s="299" t="str">
        <f t="shared" ca="1" si="11"/>
        <v/>
      </c>
      <c r="J741" s="126"/>
      <c r="K741" s="250"/>
      <c r="L741" s="250"/>
      <c r="M741" s="250"/>
      <c r="N741" s="250"/>
      <c r="O741" s="250"/>
      <c r="P741" s="250"/>
      <c r="Q741" s="250"/>
      <c r="R741" s="250"/>
      <c r="S741" s="250"/>
      <c r="T741" s="39"/>
      <c r="U741" s="39"/>
      <c r="V741" s="39"/>
    </row>
    <row r="742" spans="1:22" customFormat="1" x14ac:dyDescent="0.25">
      <c r="A742" s="54"/>
      <c r="C742" s="65"/>
      <c r="D742" s="66"/>
      <c r="E742" s="67"/>
      <c r="F742" s="68"/>
      <c r="G742" s="66"/>
      <c r="H742" s="66"/>
      <c r="I742" s="299" t="str">
        <f t="shared" ca="1" si="11"/>
        <v/>
      </c>
      <c r="J742" s="126"/>
      <c r="K742" s="250"/>
      <c r="L742" s="250"/>
      <c r="M742" s="250"/>
      <c r="N742" s="250"/>
      <c r="O742" s="250"/>
      <c r="P742" s="250"/>
      <c r="Q742" s="250"/>
      <c r="R742" s="250"/>
      <c r="S742" s="250"/>
      <c r="T742" s="39"/>
      <c r="U742" s="39"/>
      <c r="V742" s="39"/>
    </row>
    <row r="743" spans="1:22" customFormat="1" x14ac:dyDescent="0.25">
      <c r="A743" s="54"/>
      <c r="C743" s="65"/>
      <c r="D743" s="66"/>
      <c r="E743" s="67"/>
      <c r="F743" s="68"/>
      <c r="G743" s="66"/>
      <c r="H743" s="66"/>
      <c r="I743" s="299" t="str">
        <f t="shared" ca="1" si="11"/>
        <v/>
      </c>
      <c r="J743" s="126"/>
      <c r="K743" s="250"/>
      <c r="L743" s="250"/>
      <c r="M743" s="250"/>
      <c r="N743" s="250"/>
      <c r="O743" s="250"/>
      <c r="P743" s="250"/>
      <c r="Q743" s="250"/>
      <c r="R743" s="250"/>
      <c r="S743" s="250"/>
      <c r="T743" s="39"/>
      <c r="U743" s="39"/>
      <c r="V743" s="39"/>
    </row>
    <row r="744" spans="1:22" customFormat="1" x14ac:dyDescent="0.25">
      <c r="A744" s="54"/>
      <c r="C744" s="65"/>
      <c r="D744" s="66"/>
      <c r="E744" s="67"/>
      <c r="F744" s="68"/>
      <c r="G744" s="66"/>
      <c r="H744" s="66"/>
      <c r="I744" s="299" t="str">
        <f t="shared" ca="1" si="11"/>
        <v/>
      </c>
      <c r="J744" s="126"/>
      <c r="K744" s="250"/>
      <c r="L744" s="250"/>
      <c r="M744" s="250"/>
      <c r="N744" s="250"/>
      <c r="O744" s="250"/>
      <c r="P744" s="250"/>
      <c r="Q744" s="250"/>
      <c r="R744" s="250"/>
      <c r="S744" s="250"/>
      <c r="T744" s="39"/>
      <c r="U744" s="39"/>
      <c r="V744" s="39"/>
    </row>
    <row r="745" spans="1:22" customFormat="1" x14ac:dyDescent="0.25">
      <c r="A745" s="54"/>
      <c r="C745" s="65"/>
      <c r="D745" s="66"/>
      <c r="E745" s="67"/>
      <c r="F745" s="68"/>
      <c r="G745" s="66"/>
      <c r="H745" s="66"/>
      <c r="I745" s="299" t="str">
        <f t="shared" ca="1" si="11"/>
        <v/>
      </c>
      <c r="J745" s="126"/>
      <c r="K745" s="250"/>
      <c r="L745" s="250"/>
      <c r="M745" s="250"/>
      <c r="N745" s="250"/>
      <c r="O745" s="250"/>
      <c r="P745" s="250"/>
      <c r="Q745" s="250"/>
      <c r="R745" s="250"/>
      <c r="S745" s="250"/>
      <c r="T745" s="39"/>
      <c r="U745" s="39"/>
      <c r="V745" s="39"/>
    </row>
    <row r="746" spans="1:22" customFormat="1" x14ac:dyDescent="0.25">
      <c r="A746" s="54"/>
      <c r="C746" s="65"/>
      <c r="D746" s="66"/>
      <c r="E746" s="67"/>
      <c r="F746" s="68"/>
      <c r="G746" s="66"/>
      <c r="H746" s="66"/>
      <c r="I746" s="299" t="str">
        <f t="shared" ca="1" si="11"/>
        <v/>
      </c>
      <c r="J746" s="126"/>
      <c r="K746" s="250"/>
      <c r="L746" s="250"/>
      <c r="M746" s="250"/>
      <c r="N746" s="250"/>
      <c r="O746" s="250"/>
      <c r="P746" s="250"/>
      <c r="Q746" s="250"/>
      <c r="R746" s="250"/>
      <c r="S746" s="250"/>
      <c r="T746" s="39"/>
      <c r="U746" s="39"/>
      <c r="V746" s="39"/>
    </row>
    <row r="747" spans="1:22" customFormat="1" x14ac:dyDescent="0.25">
      <c r="A747" s="54"/>
      <c r="C747" s="65"/>
      <c r="D747" s="66"/>
      <c r="E747" s="67"/>
      <c r="F747" s="68"/>
      <c r="G747" s="66"/>
      <c r="H747" s="66"/>
      <c r="I747" s="299" t="str">
        <f t="shared" ca="1" si="11"/>
        <v/>
      </c>
      <c r="J747" s="126"/>
      <c r="K747" s="250"/>
      <c r="L747" s="250"/>
      <c r="M747" s="250"/>
      <c r="N747" s="250"/>
      <c r="O747" s="250"/>
      <c r="P747" s="250"/>
      <c r="Q747" s="250"/>
      <c r="R747" s="250"/>
      <c r="S747" s="250"/>
      <c r="T747" s="39"/>
      <c r="U747" s="39"/>
      <c r="V747" s="39"/>
    </row>
    <row r="748" spans="1:22" customFormat="1" x14ac:dyDescent="0.25">
      <c r="A748" s="54"/>
      <c r="C748" s="65"/>
      <c r="D748" s="66"/>
      <c r="E748" s="67"/>
      <c r="F748" s="68"/>
      <c r="G748" s="66"/>
      <c r="H748" s="66"/>
      <c r="I748" s="299" t="str">
        <f t="shared" ca="1" si="11"/>
        <v/>
      </c>
      <c r="J748" s="126"/>
      <c r="K748" s="250"/>
      <c r="L748" s="250"/>
      <c r="M748" s="250"/>
      <c r="N748" s="250"/>
      <c r="O748" s="250"/>
      <c r="P748" s="250"/>
      <c r="Q748" s="250"/>
      <c r="R748" s="250"/>
      <c r="S748" s="250"/>
      <c r="T748" s="39"/>
      <c r="U748" s="39"/>
      <c r="V748" s="39"/>
    </row>
    <row r="749" spans="1:22" customFormat="1" x14ac:dyDescent="0.25">
      <c r="A749" s="54"/>
      <c r="C749" s="65"/>
      <c r="D749" s="66"/>
      <c r="E749" s="67"/>
      <c r="F749" s="68"/>
      <c r="G749" s="66"/>
      <c r="H749" s="66"/>
      <c r="I749" s="299" t="str">
        <f t="shared" ca="1" si="11"/>
        <v/>
      </c>
      <c r="J749" s="126"/>
      <c r="K749" s="250"/>
      <c r="L749" s="250"/>
      <c r="M749" s="250"/>
      <c r="N749" s="250"/>
      <c r="O749" s="250"/>
      <c r="P749" s="250"/>
      <c r="Q749" s="250"/>
      <c r="R749" s="250"/>
      <c r="S749" s="250"/>
      <c r="T749" s="39"/>
      <c r="U749" s="39"/>
      <c r="V749" s="39"/>
    </row>
    <row r="750" spans="1:22" customFormat="1" x14ac:dyDescent="0.25">
      <c r="A750" s="54"/>
      <c r="C750" s="65"/>
      <c r="D750" s="66"/>
      <c r="E750" s="67"/>
      <c r="F750" s="68"/>
      <c r="G750" s="66"/>
      <c r="H750" s="66"/>
      <c r="I750" s="299" t="str">
        <f t="shared" ca="1" si="11"/>
        <v/>
      </c>
      <c r="J750" s="126"/>
      <c r="K750" s="250"/>
      <c r="L750" s="250"/>
      <c r="M750" s="250"/>
      <c r="N750" s="250"/>
      <c r="O750" s="250"/>
      <c r="P750" s="250"/>
      <c r="Q750" s="250"/>
      <c r="R750" s="250"/>
      <c r="S750" s="250"/>
      <c r="T750" s="39"/>
      <c r="U750" s="39"/>
      <c r="V750" s="39"/>
    </row>
    <row r="751" spans="1:22" customFormat="1" x14ac:dyDescent="0.25">
      <c r="A751" s="54"/>
      <c r="C751" s="65"/>
      <c r="D751" s="66"/>
      <c r="E751" s="67"/>
      <c r="F751" s="68"/>
      <c r="G751" s="66"/>
      <c r="H751" s="66"/>
      <c r="I751" s="299" t="str">
        <f t="shared" ca="1" si="11"/>
        <v/>
      </c>
      <c r="J751" s="126"/>
      <c r="K751" s="250"/>
      <c r="L751" s="250"/>
      <c r="M751" s="250"/>
      <c r="N751" s="250"/>
      <c r="O751" s="250"/>
      <c r="P751" s="250"/>
      <c r="Q751" s="250"/>
      <c r="R751" s="250"/>
      <c r="S751" s="250"/>
      <c r="T751" s="39"/>
      <c r="U751" s="39"/>
      <c r="V751" s="39"/>
    </row>
    <row r="752" spans="1:22" customFormat="1" x14ac:dyDescent="0.25">
      <c r="A752" s="54"/>
      <c r="C752" s="65"/>
      <c r="D752" s="66"/>
      <c r="E752" s="67"/>
      <c r="F752" s="68"/>
      <c r="G752" s="66"/>
      <c r="H752" s="66"/>
      <c r="I752" s="299" t="str">
        <f t="shared" ca="1" si="11"/>
        <v/>
      </c>
      <c r="J752" s="126"/>
      <c r="K752" s="250"/>
      <c r="L752" s="250"/>
      <c r="M752" s="250"/>
      <c r="N752" s="250"/>
      <c r="O752" s="250"/>
      <c r="P752" s="250"/>
      <c r="Q752" s="250"/>
      <c r="R752" s="250"/>
      <c r="S752" s="250"/>
      <c r="T752" s="39"/>
      <c r="U752" s="39"/>
      <c r="V752" s="39"/>
    </row>
    <row r="753" spans="1:22" customFormat="1" x14ac:dyDescent="0.25">
      <c r="A753" s="54"/>
      <c r="C753" s="65"/>
      <c r="D753" s="66"/>
      <c r="E753" s="67"/>
      <c r="F753" s="68"/>
      <c r="G753" s="66"/>
      <c r="H753" s="66"/>
      <c r="I753" s="299" t="str">
        <f t="shared" ca="1" si="11"/>
        <v/>
      </c>
      <c r="J753" s="126"/>
      <c r="K753" s="250"/>
      <c r="L753" s="250"/>
      <c r="M753" s="250"/>
      <c r="N753" s="250"/>
      <c r="O753" s="250"/>
      <c r="P753" s="250"/>
      <c r="Q753" s="250"/>
      <c r="R753" s="250"/>
      <c r="S753" s="250"/>
      <c r="T753" s="39"/>
      <c r="U753" s="39"/>
      <c r="V753" s="39"/>
    </row>
    <row r="754" spans="1:22" customFormat="1" x14ac:dyDescent="0.25">
      <c r="A754" s="54"/>
      <c r="C754" s="65"/>
      <c r="D754" s="66"/>
      <c r="E754" s="67"/>
      <c r="F754" s="68"/>
      <c r="G754" s="66"/>
      <c r="H754" s="66"/>
      <c r="I754" s="299" t="str">
        <f t="shared" ca="1" si="11"/>
        <v/>
      </c>
      <c r="J754" s="126"/>
      <c r="K754" s="250"/>
      <c r="L754" s="250"/>
      <c r="M754" s="250"/>
      <c r="N754" s="250"/>
      <c r="O754" s="250"/>
      <c r="P754" s="250"/>
      <c r="Q754" s="250"/>
      <c r="R754" s="250"/>
      <c r="S754" s="250"/>
      <c r="T754" s="39"/>
      <c r="U754" s="39"/>
      <c r="V754" s="39"/>
    </row>
    <row r="755" spans="1:22" customFormat="1" x14ac:dyDescent="0.25">
      <c r="A755" s="54"/>
      <c r="C755" s="65"/>
      <c r="D755" s="66"/>
      <c r="E755" s="67"/>
      <c r="F755" s="68"/>
      <c r="G755" s="66"/>
      <c r="H755" s="66"/>
      <c r="I755" s="299" t="str">
        <f t="shared" ca="1" si="11"/>
        <v/>
      </c>
      <c r="J755" s="126"/>
      <c r="K755" s="250"/>
      <c r="L755" s="250"/>
      <c r="M755" s="250"/>
      <c r="N755" s="250"/>
      <c r="O755" s="250"/>
      <c r="P755" s="250"/>
      <c r="Q755" s="250"/>
      <c r="R755" s="250"/>
      <c r="S755" s="250"/>
      <c r="T755" s="39"/>
      <c r="U755" s="39"/>
      <c r="V755" s="39"/>
    </row>
    <row r="756" spans="1:22" customFormat="1" x14ac:dyDescent="0.25">
      <c r="A756" s="54"/>
      <c r="C756" s="65"/>
      <c r="D756" s="66"/>
      <c r="E756" s="67"/>
      <c r="F756" s="68"/>
      <c r="G756" s="66"/>
      <c r="H756" s="66"/>
      <c r="I756" s="299" t="str">
        <f t="shared" ca="1" si="11"/>
        <v/>
      </c>
      <c r="J756" s="126"/>
      <c r="K756" s="250"/>
      <c r="L756" s="250"/>
      <c r="M756" s="250"/>
      <c r="N756" s="250"/>
      <c r="O756" s="250"/>
      <c r="P756" s="250"/>
      <c r="Q756" s="250"/>
      <c r="R756" s="250"/>
      <c r="S756" s="250"/>
      <c r="T756" s="39"/>
      <c r="U756" s="39"/>
      <c r="V756" s="39"/>
    </row>
    <row r="757" spans="1:22" customFormat="1" x14ac:dyDescent="0.25">
      <c r="A757" s="54"/>
      <c r="C757" s="65"/>
      <c r="D757" s="66"/>
      <c r="E757" s="67"/>
      <c r="F757" s="68"/>
      <c r="G757" s="66"/>
      <c r="H757" s="66"/>
      <c r="I757" s="299" t="str">
        <f t="shared" ca="1" si="11"/>
        <v/>
      </c>
      <c r="J757" s="126"/>
      <c r="K757" s="250"/>
      <c r="L757" s="250"/>
      <c r="M757" s="250"/>
      <c r="N757" s="250"/>
      <c r="O757" s="250"/>
      <c r="P757" s="250"/>
      <c r="Q757" s="250"/>
      <c r="R757" s="250"/>
      <c r="S757" s="250"/>
      <c r="T757" s="39"/>
      <c r="U757" s="39"/>
      <c r="V757" s="39"/>
    </row>
    <row r="758" spans="1:22" customFormat="1" x14ac:dyDescent="0.25">
      <c r="A758" s="54"/>
      <c r="C758" s="65"/>
      <c r="D758" s="66"/>
      <c r="E758" s="67"/>
      <c r="F758" s="68"/>
      <c r="G758" s="66"/>
      <c r="H758" s="66"/>
      <c r="I758" s="299" t="str">
        <f t="shared" ca="1" si="11"/>
        <v/>
      </c>
      <c r="J758" s="126"/>
      <c r="K758" s="250"/>
      <c r="L758" s="250"/>
      <c r="M758" s="250"/>
      <c r="N758" s="250"/>
      <c r="O758" s="250"/>
      <c r="P758" s="250"/>
      <c r="Q758" s="250"/>
      <c r="R758" s="250"/>
      <c r="S758" s="250"/>
      <c r="T758" s="39"/>
      <c r="U758" s="39"/>
      <c r="V758" s="39"/>
    </row>
    <row r="759" spans="1:22" customFormat="1" x14ac:dyDescent="0.25">
      <c r="A759" s="54"/>
      <c r="C759" s="65"/>
      <c r="D759" s="66"/>
      <c r="E759" s="67"/>
      <c r="F759" s="68"/>
      <c r="G759" s="66"/>
      <c r="H759" s="66"/>
      <c r="I759" s="299" t="str">
        <f t="shared" ca="1" si="11"/>
        <v/>
      </c>
      <c r="J759" s="126"/>
      <c r="K759" s="250"/>
      <c r="L759" s="250"/>
      <c r="M759" s="250"/>
      <c r="N759" s="250"/>
      <c r="O759" s="250"/>
      <c r="P759" s="250"/>
      <c r="Q759" s="250"/>
      <c r="R759" s="250"/>
      <c r="S759" s="250"/>
      <c r="T759" s="39"/>
      <c r="U759" s="39"/>
      <c r="V759" s="39"/>
    </row>
    <row r="760" spans="1:22" customFormat="1" x14ac:dyDescent="0.25">
      <c r="A760" s="54"/>
      <c r="C760" s="65"/>
      <c r="D760" s="66"/>
      <c r="E760" s="67"/>
      <c r="F760" s="68"/>
      <c r="G760" s="66"/>
      <c r="H760" s="66"/>
      <c r="I760" s="299" t="str">
        <f t="shared" ca="1" si="11"/>
        <v/>
      </c>
      <c r="J760" s="126"/>
      <c r="K760" s="250"/>
      <c r="L760" s="250"/>
      <c r="M760" s="250"/>
      <c r="N760" s="250"/>
      <c r="O760" s="250"/>
      <c r="P760" s="250"/>
      <c r="Q760" s="250"/>
      <c r="R760" s="250"/>
      <c r="S760" s="250"/>
      <c r="T760" s="39"/>
      <c r="U760" s="39"/>
      <c r="V760" s="39"/>
    </row>
    <row r="761" spans="1:22" customFormat="1" x14ac:dyDescent="0.25">
      <c r="A761" s="54"/>
      <c r="C761" s="65"/>
      <c r="D761" s="66"/>
      <c r="E761" s="67"/>
      <c r="F761" s="68"/>
      <c r="G761" s="66"/>
      <c r="H761" s="66"/>
      <c r="I761" s="299" t="str">
        <f t="shared" ca="1" si="11"/>
        <v/>
      </c>
      <c r="J761" s="126"/>
      <c r="K761" s="250"/>
      <c r="L761" s="250"/>
      <c r="M761" s="250"/>
      <c r="N761" s="250"/>
      <c r="O761" s="250"/>
      <c r="P761" s="250"/>
      <c r="Q761" s="250"/>
      <c r="R761" s="250"/>
      <c r="S761" s="250"/>
      <c r="T761" s="39"/>
      <c r="U761" s="39"/>
      <c r="V761" s="39"/>
    </row>
    <row r="762" spans="1:22" customFormat="1" x14ac:dyDescent="0.25">
      <c r="A762" s="54"/>
      <c r="C762" s="65"/>
      <c r="D762" s="66"/>
      <c r="E762" s="67"/>
      <c r="F762" s="68"/>
      <c r="G762" s="66"/>
      <c r="H762" s="66"/>
      <c r="I762" s="299" t="str">
        <f t="shared" ca="1" si="11"/>
        <v/>
      </c>
      <c r="J762" s="126"/>
      <c r="K762" s="250"/>
      <c r="L762" s="250"/>
      <c r="M762" s="250"/>
      <c r="N762" s="250"/>
      <c r="O762" s="250"/>
      <c r="P762" s="250"/>
      <c r="Q762" s="250"/>
      <c r="R762" s="250"/>
      <c r="S762" s="250"/>
      <c r="T762" s="39"/>
      <c r="U762" s="39"/>
      <c r="V762" s="39"/>
    </row>
    <row r="763" spans="1:22" customFormat="1" x14ac:dyDescent="0.25">
      <c r="A763" s="54"/>
      <c r="C763" s="65"/>
      <c r="D763" s="66"/>
      <c r="E763" s="67"/>
      <c r="F763" s="68"/>
      <c r="G763" s="66"/>
      <c r="H763" s="66"/>
      <c r="I763" s="299" t="str">
        <f t="shared" ca="1" si="11"/>
        <v/>
      </c>
      <c r="J763" s="126"/>
      <c r="K763" s="250"/>
      <c r="L763" s="250"/>
      <c r="M763" s="250"/>
      <c r="N763" s="250"/>
      <c r="O763" s="250"/>
      <c r="P763" s="250"/>
      <c r="Q763" s="250"/>
      <c r="R763" s="250"/>
      <c r="S763" s="250"/>
      <c r="T763" s="39"/>
      <c r="U763" s="39"/>
      <c r="V763" s="39"/>
    </row>
    <row r="764" spans="1:22" customFormat="1" x14ac:dyDescent="0.25">
      <c r="A764" s="54"/>
      <c r="C764" s="65"/>
      <c r="D764" s="66"/>
      <c r="E764" s="67"/>
      <c r="F764" s="68"/>
      <c r="G764" s="66"/>
      <c r="H764" s="66"/>
      <c r="I764" s="299" t="str">
        <f t="shared" ca="1" si="11"/>
        <v/>
      </c>
      <c r="J764" s="126"/>
      <c r="K764" s="250"/>
      <c r="L764" s="250"/>
      <c r="M764" s="250"/>
      <c r="N764" s="250"/>
      <c r="O764" s="250"/>
      <c r="P764" s="250"/>
      <c r="Q764" s="250"/>
      <c r="R764" s="250"/>
      <c r="S764" s="250"/>
      <c r="T764" s="39"/>
      <c r="U764" s="39"/>
      <c r="V764" s="39"/>
    </row>
    <row r="765" spans="1:22" customFormat="1" x14ac:dyDescent="0.25">
      <c r="A765" s="54"/>
      <c r="C765" s="65"/>
      <c r="D765" s="66"/>
      <c r="E765" s="67"/>
      <c r="F765" s="68"/>
      <c r="G765" s="66"/>
      <c r="H765" s="66"/>
      <c r="I765" s="299" t="str">
        <f t="shared" ca="1" si="11"/>
        <v/>
      </c>
      <c r="J765" s="126"/>
      <c r="K765" s="250"/>
      <c r="L765" s="250"/>
      <c r="M765" s="250"/>
      <c r="N765" s="250"/>
      <c r="O765" s="250"/>
      <c r="P765" s="250"/>
      <c r="Q765" s="250"/>
      <c r="R765" s="250"/>
      <c r="S765" s="250"/>
      <c r="T765" s="39"/>
      <c r="U765" s="39"/>
      <c r="V765" s="39"/>
    </row>
    <row r="766" spans="1:22" customFormat="1" x14ac:dyDescent="0.25">
      <c r="A766" s="54"/>
      <c r="C766" s="65"/>
      <c r="D766" s="66"/>
      <c r="E766" s="67"/>
      <c r="F766" s="68"/>
      <c r="G766" s="66"/>
      <c r="H766" s="66"/>
      <c r="I766" s="299" t="str">
        <f t="shared" ca="1" si="11"/>
        <v/>
      </c>
      <c r="J766" s="126"/>
      <c r="K766" s="250"/>
      <c r="L766" s="250"/>
      <c r="M766" s="250"/>
      <c r="N766" s="250"/>
      <c r="O766" s="250"/>
      <c r="P766" s="250"/>
      <c r="Q766" s="250"/>
      <c r="R766" s="250"/>
      <c r="S766" s="250"/>
      <c r="T766" s="39"/>
      <c r="U766" s="39"/>
      <c r="V766" s="39"/>
    </row>
    <row r="767" spans="1:22" customFormat="1" x14ac:dyDescent="0.25">
      <c r="A767" s="54"/>
      <c r="C767" s="65"/>
      <c r="D767" s="66"/>
      <c r="E767" s="67"/>
      <c r="F767" s="68"/>
      <c r="G767" s="66"/>
      <c r="H767" s="66"/>
      <c r="I767" s="299" t="str">
        <f t="shared" ca="1" si="11"/>
        <v/>
      </c>
      <c r="J767" s="126"/>
      <c r="K767" s="250"/>
      <c r="L767" s="250"/>
      <c r="M767" s="250"/>
      <c r="N767" s="250"/>
      <c r="O767" s="250"/>
      <c r="P767" s="250"/>
      <c r="Q767" s="250"/>
      <c r="R767" s="250"/>
      <c r="S767" s="250"/>
      <c r="T767" s="39"/>
      <c r="U767" s="39"/>
      <c r="V767" s="39"/>
    </row>
    <row r="768" spans="1:22" customFormat="1" x14ac:dyDescent="0.25">
      <c r="A768" s="54"/>
      <c r="C768" s="65"/>
      <c r="D768" s="66"/>
      <c r="E768" s="67"/>
      <c r="F768" s="68"/>
      <c r="G768" s="66"/>
      <c r="H768" s="66"/>
      <c r="I768" s="299" t="str">
        <f t="shared" ca="1" si="11"/>
        <v/>
      </c>
      <c r="J768" s="126"/>
      <c r="K768" s="250"/>
      <c r="L768" s="250"/>
      <c r="M768" s="250"/>
      <c r="N768" s="250"/>
      <c r="O768" s="250"/>
      <c r="P768" s="250"/>
      <c r="Q768" s="250"/>
      <c r="R768" s="250"/>
      <c r="S768" s="250"/>
      <c r="T768" s="39"/>
      <c r="U768" s="39"/>
      <c r="V768" s="39"/>
    </row>
    <row r="769" spans="1:22" customFormat="1" x14ac:dyDescent="0.25">
      <c r="A769" s="54"/>
      <c r="C769" s="65"/>
      <c r="D769" s="66"/>
      <c r="E769" s="67"/>
      <c r="F769" s="68"/>
      <c r="G769" s="66"/>
      <c r="H769" s="66"/>
      <c r="I769" s="299" t="str">
        <f t="shared" ca="1" si="11"/>
        <v/>
      </c>
      <c r="J769" s="126"/>
      <c r="K769" s="250"/>
      <c r="L769" s="250"/>
      <c r="M769" s="250"/>
      <c r="N769" s="250"/>
      <c r="O769" s="250"/>
      <c r="P769" s="250"/>
      <c r="Q769" s="250"/>
      <c r="R769" s="250"/>
      <c r="S769" s="250"/>
      <c r="T769" s="39"/>
      <c r="U769" s="39"/>
      <c r="V769" s="39"/>
    </row>
    <row r="770" spans="1:22" customFormat="1" x14ac:dyDescent="0.25">
      <c r="A770" s="54"/>
      <c r="C770" s="65"/>
      <c r="D770" s="66"/>
      <c r="E770" s="67"/>
      <c r="F770" s="68"/>
      <c r="G770" s="66"/>
      <c r="H770" s="66"/>
      <c r="I770" s="299" t="str">
        <f t="shared" ca="1" si="11"/>
        <v/>
      </c>
      <c r="J770" s="126"/>
      <c r="K770" s="250"/>
      <c r="L770" s="250"/>
      <c r="M770" s="250"/>
      <c r="N770" s="250"/>
      <c r="O770" s="250"/>
      <c r="P770" s="250"/>
      <c r="Q770" s="250"/>
      <c r="R770" s="250"/>
      <c r="S770" s="250"/>
      <c r="T770" s="39"/>
      <c r="U770" s="39"/>
      <c r="V770" s="39"/>
    </row>
    <row r="771" spans="1:22" customFormat="1" x14ac:dyDescent="0.25">
      <c r="A771" s="54"/>
      <c r="C771" s="65"/>
      <c r="D771" s="66"/>
      <c r="E771" s="67"/>
      <c r="F771" s="68"/>
      <c r="G771" s="66"/>
      <c r="H771" s="66"/>
      <c r="I771" s="299" t="str">
        <f t="shared" ca="1" si="11"/>
        <v/>
      </c>
      <c r="J771" s="126"/>
      <c r="K771" s="250"/>
      <c r="L771" s="250"/>
      <c r="M771" s="250"/>
      <c r="N771" s="250"/>
      <c r="O771" s="250"/>
      <c r="P771" s="250"/>
      <c r="Q771" s="250"/>
      <c r="R771" s="250"/>
      <c r="S771" s="250"/>
      <c r="T771" s="39"/>
      <c r="U771" s="39"/>
      <c r="V771" s="39"/>
    </row>
    <row r="772" spans="1:22" customFormat="1" x14ac:dyDescent="0.25">
      <c r="A772" s="54"/>
      <c r="C772" s="65"/>
      <c r="D772" s="66"/>
      <c r="E772" s="67"/>
      <c r="F772" s="68"/>
      <c r="G772" s="66"/>
      <c r="H772" s="66"/>
      <c r="I772" s="299" t="str">
        <f t="shared" ca="1" si="11"/>
        <v/>
      </c>
      <c r="J772" s="126"/>
      <c r="K772" s="250"/>
      <c r="L772" s="250"/>
      <c r="M772" s="250"/>
      <c r="N772" s="250"/>
      <c r="O772" s="250"/>
      <c r="P772" s="250"/>
      <c r="Q772" s="250"/>
      <c r="R772" s="250"/>
      <c r="S772" s="250"/>
      <c r="T772" s="39"/>
      <c r="U772" s="39"/>
      <c r="V772" s="39"/>
    </row>
    <row r="773" spans="1:22" customFormat="1" x14ac:dyDescent="0.25">
      <c r="A773" s="54"/>
      <c r="C773" s="65"/>
      <c r="D773" s="66"/>
      <c r="E773" s="67"/>
      <c r="F773" s="68"/>
      <c r="G773" s="66"/>
      <c r="H773" s="66"/>
      <c r="I773" s="299" t="str">
        <f t="shared" ca="1" si="11"/>
        <v/>
      </c>
      <c r="J773" s="126"/>
      <c r="K773" s="250"/>
      <c r="L773" s="250"/>
      <c r="M773" s="250"/>
      <c r="N773" s="250"/>
      <c r="O773" s="250"/>
      <c r="P773" s="250"/>
      <c r="Q773" s="250"/>
      <c r="R773" s="250"/>
      <c r="S773" s="250"/>
      <c r="T773" s="39"/>
      <c r="U773" s="39"/>
      <c r="V773" s="39"/>
    </row>
    <row r="774" spans="1:22" customFormat="1" x14ac:dyDescent="0.25">
      <c r="A774" s="54"/>
      <c r="C774" s="65"/>
      <c r="D774" s="66"/>
      <c r="E774" s="67"/>
      <c r="F774" s="68"/>
      <c r="G774" s="66"/>
      <c r="H774" s="66"/>
      <c r="I774" s="299" t="str">
        <f t="shared" ca="1" si="11"/>
        <v/>
      </c>
      <c r="J774" s="126"/>
      <c r="K774" s="250"/>
      <c r="L774" s="250"/>
      <c r="M774" s="250"/>
      <c r="N774" s="250"/>
      <c r="O774" s="250"/>
      <c r="P774" s="250"/>
      <c r="Q774" s="250"/>
      <c r="R774" s="250"/>
      <c r="S774" s="250"/>
      <c r="T774" s="39"/>
      <c r="U774" s="39"/>
      <c r="V774" s="39"/>
    </row>
    <row r="775" spans="1:22" customFormat="1" x14ac:dyDescent="0.25">
      <c r="A775" s="54"/>
      <c r="C775" s="65"/>
      <c r="D775" s="66"/>
      <c r="E775" s="67"/>
      <c r="F775" s="68"/>
      <c r="G775" s="66"/>
      <c r="H775" s="66"/>
      <c r="I775" s="299" t="str">
        <f t="shared" ca="1" si="11"/>
        <v/>
      </c>
      <c r="J775" s="126"/>
      <c r="K775" s="250"/>
      <c r="L775" s="250"/>
      <c r="M775" s="250"/>
      <c r="N775" s="250"/>
      <c r="O775" s="250"/>
      <c r="P775" s="250"/>
      <c r="Q775" s="250"/>
      <c r="R775" s="250"/>
      <c r="S775" s="250"/>
      <c r="T775" s="39"/>
      <c r="U775" s="39"/>
      <c r="V775" s="39"/>
    </row>
    <row r="776" spans="1:22" customFormat="1" x14ac:dyDescent="0.25">
      <c r="A776" s="54"/>
      <c r="C776" s="65"/>
      <c r="D776" s="66"/>
      <c r="E776" s="67"/>
      <c r="F776" s="68"/>
      <c r="G776" s="66"/>
      <c r="H776" s="66"/>
      <c r="I776" s="299" t="str">
        <f t="shared" ca="1" si="11"/>
        <v/>
      </c>
      <c r="J776" s="126"/>
      <c r="K776" s="250"/>
      <c r="L776" s="250"/>
      <c r="M776" s="250"/>
      <c r="N776" s="250"/>
      <c r="O776" s="250"/>
      <c r="P776" s="250"/>
      <c r="Q776" s="250"/>
      <c r="R776" s="250"/>
      <c r="S776" s="250"/>
      <c r="T776" s="39"/>
      <c r="U776" s="39"/>
      <c r="V776" s="39"/>
    </row>
    <row r="777" spans="1:22" customFormat="1" x14ac:dyDescent="0.25">
      <c r="A777" s="54"/>
      <c r="C777" s="65"/>
      <c r="D777" s="66"/>
      <c r="E777" s="67"/>
      <c r="F777" s="68"/>
      <c r="G777" s="66"/>
      <c r="H777" s="66"/>
      <c r="I777" s="299" t="str">
        <f t="shared" ref="I777:I840" ca="1" si="12">IF(H777="","",(IF(H777="Efetivado","",IF(C777="","",IF(C777=TODAY(),"Vence Hoje",IF(C777&lt;TODAY(),"Atrasado",C777-TODAY()&amp;" Dias para Vencer"))))))</f>
        <v/>
      </c>
      <c r="J777" s="126"/>
      <c r="K777" s="250"/>
      <c r="L777" s="250"/>
      <c r="M777" s="250"/>
      <c r="N777" s="250"/>
      <c r="O777" s="250"/>
      <c r="P777" s="250"/>
      <c r="Q777" s="250"/>
      <c r="R777" s="250"/>
      <c r="S777" s="250"/>
      <c r="T777" s="39"/>
      <c r="U777" s="39"/>
      <c r="V777" s="39"/>
    </row>
    <row r="778" spans="1:22" customFormat="1" x14ac:dyDescent="0.25">
      <c r="A778" s="54"/>
      <c r="C778" s="65"/>
      <c r="D778" s="66"/>
      <c r="E778" s="67"/>
      <c r="F778" s="68"/>
      <c r="G778" s="66"/>
      <c r="H778" s="66"/>
      <c r="I778" s="299" t="str">
        <f t="shared" ca="1" si="12"/>
        <v/>
      </c>
      <c r="J778" s="126"/>
      <c r="K778" s="250"/>
      <c r="L778" s="250"/>
      <c r="M778" s="250"/>
      <c r="N778" s="250"/>
      <c r="O778" s="250"/>
      <c r="P778" s="250"/>
      <c r="Q778" s="250"/>
      <c r="R778" s="250"/>
      <c r="S778" s="250"/>
      <c r="T778" s="39"/>
      <c r="U778" s="39"/>
      <c r="V778" s="39"/>
    </row>
    <row r="779" spans="1:22" customFormat="1" x14ac:dyDescent="0.25">
      <c r="A779" s="54"/>
      <c r="C779" s="65"/>
      <c r="D779" s="66"/>
      <c r="E779" s="67"/>
      <c r="F779" s="68"/>
      <c r="G779" s="66"/>
      <c r="H779" s="66"/>
      <c r="I779" s="299" t="str">
        <f t="shared" ca="1" si="12"/>
        <v/>
      </c>
      <c r="J779" s="126"/>
      <c r="K779" s="250"/>
      <c r="L779" s="250"/>
      <c r="M779" s="250"/>
      <c r="N779" s="250"/>
      <c r="O779" s="250"/>
      <c r="P779" s="250"/>
      <c r="Q779" s="250"/>
      <c r="R779" s="250"/>
      <c r="S779" s="250"/>
      <c r="T779" s="39"/>
      <c r="U779" s="39"/>
      <c r="V779" s="39"/>
    </row>
    <row r="780" spans="1:22" customFormat="1" x14ac:dyDescent="0.25">
      <c r="A780" s="54"/>
      <c r="C780" s="65"/>
      <c r="D780" s="66"/>
      <c r="E780" s="67"/>
      <c r="F780" s="68"/>
      <c r="G780" s="66"/>
      <c r="H780" s="66"/>
      <c r="I780" s="299" t="str">
        <f t="shared" ca="1" si="12"/>
        <v/>
      </c>
      <c r="J780" s="126"/>
      <c r="K780" s="250"/>
      <c r="L780" s="250"/>
      <c r="M780" s="250"/>
      <c r="N780" s="250"/>
      <c r="O780" s="250"/>
      <c r="P780" s="250"/>
      <c r="Q780" s="250"/>
      <c r="R780" s="250"/>
      <c r="S780" s="250"/>
      <c r="T780" s="39"/>
      <c r="U780" s="39"/>
      <c r="V780" s="39"/>
    </row>
    <row r="781" spans="1:22" customFormat="1" x14ac:dyDescent="0.25">
      <c r="A781" s="54"/>
      <c r="C781" s="65"/>
      <c r="D781" s="66"/>
      <c r="E781" s="67"/>
      <c r="F781" s="68"/>
      <c r="G781" s="66"/>
      <c r="H781" s="66"/>
      <c r="I781" s="299" t="str">
        <f t="shared" ca="1" si="12"/>
        <v/>
      </c>
      <c r="J781" s="126"/>
      <c r="K781" s="250"/>
      <c r="L781" s="250"/>
      <c r="M781" s="250"/>
      <c r="N781" s="250"/>
      <c r="O781" s="250"/>
      <c r="P781" s="250"/>
      <c r="Q781" s="250"/>
      <c r="R781" s="250"/>
      <c r="S781" s="250"/>
      <c r="T781" s="39"/>
      <c r="U781" s="39"/>
      <c r="V781" s="39"/>
    </row>
    <row r="782" spans="1:22" customFormat="1" x14ac:dyDescent="0.25">
      <c r="A782" s="54"/>
      <c r="C782" s="65"/>
      <c r="D782" s="66"/>
      <c r="E782" s="67"/>
      <c r="F782" s="68"/>
      <c r="G782" s="66"/>
      <c r="H782" s="66"/>
      <c r="I782" s="299" t="str">
        <f t="shared" ca="1" si="12"/>
        <v/>
      </c>
      <c r="J782" s="126"/>
      <c r="K782" s="250"/>
      <c r="L782" s="250"/>
      <c r="M782" s="250"/>
      <c r="N782" s="250"/>
      <c r="O782" s="250"/>
      <c r="P782" s="250"/>
      <c r="Q782" s="250"/>
      <c r="R782" s="250"/>
      <c r="S782" s="250"/>
      <c r="T782" s="39"/>
      <c r="U782" s="39"/>
      <c r="V782" s="39"/>
    </row>
    <row r="783" spans="1:22" customFormat="1" x14ac:dyDescent="0.25">
      <c r="A783" s="54"/>
      <c r="C783" s="65"/>
      <c r="D783" s="66"/>
      <c r="E783" s="67"/>
      <c r="F783" s="68"/>
      <c r="G783" s="66"/>
      <c r="H783" s="66"/>
      <c r="I783" s="299" t="str">
        <f t="shared" ca="1" si="12"/>
        <v/>
      </c>
      <c r="J783" s="126"/>
      <c r="K783" s="250"/>
      <c r="L783" s="250"/>
      <c r="M783" s="250"/>
      <c r="N783" s="250"/>
      <c r="O783" s="250"/>
      <c r="P783" s="250"/>
      <c r="Q783" s="250"/>
      <c r="R783" s="250"/>
      <c r="S783" s="250"/>
      <c r="T783" s="39"/>
      <c r="U783" s="39"/>
      <c r="V783" s="39"/>
    </row>
    <row r="784" spans="1:22" customFormat="1" x14ac:dyDescent="0.25">
      <c r="A784" s="54"/>
      <c r="C784" s="65"/>
      <c r="D784" s="66"/>
      <c r="E784" s="67"/>
      <c r="F784" s="68"/>
      <c r="G784" s="66"/>
      <c r="H784" s="66"/>
      <c r="I784" s="299" t="str">
        <f t="shared" ca="1" si="12"/>
        <v/>
      </c>
      <c r="J784" s="126"/>
      <c r="K784" s="250"/>
      <c r="L784" s="250"/>
      <c r="M784" s="250"/>
      <c r="N784" s="250"/>
      <c r="O784" s="250"/>
      <c r="P784" s="250"/>
      <c r="Q784" s="250"/>
      <c r="R784" s="250"/>
      <c r="S784" s="250"/>
      <c r="T784" s="39"/>
      <c r="U784" s="39"/>
      <c r="V784" s="39"/>
    </row>
    <row r="785" spans="1:22" customFormat="1" x14ac:dyDescent="0.25">
      <c r="A785" s="54"/>
      <c r="C785" s="65"/>
      <c r="D785" s="66"/>
      <c r="E785" s="67"/>
      <c r="F785" s="68"/>
      <c r="G785" s="66"/>
      <c r="H785" s="66"/>
      <c r="I785" s="299" t="str">
        <f t="shared" ca="1" si="12"/>
        <v/>
      </c>
      <c r="J785" s="126"/>
      <c r="K785" s="250"/>
      <c r="L785" s="250"/>
      <c r="M785" s="250"/>
      <c r="N785" s="250"/>
      <c r="O785" s="250"/>
      <c r="P785" s="250"/>
      <c r="Q785" s="250"/>
      <c r="R785" s="250"/>
      <c r="S785" s="250"/>
      <c r="T785" s="39"/>
      <c r="U785" s="39"/>
      <c r="V785" s="39"/>
    </row>
    <row r="786" spans="1:22" customFormat="1" x14ac:dyDescent="0.25">
      <c r="A786" s="54"/>
      <c r="C786" s="65"/>
      <c r="D786" s="66"/>
      <c r="E786" s="67"/>
      <c r="F786" s="68"/>
      <c r="G786" s="66"/>
      <c r="H786" s="66"/>
      <c r="I786" s="299" t="str">
        <f t="shared" ca="1" si="12"/>
        <v/>
      </c>
      <c r="J786" s="126"/>
      <c r="K786" s="250"/>
      <c r="L786" s="250"/>
      <c r="M786" s="250"/>
      <c r="N786" s="250"/>
      <c r="O786" s="250"/>
      <c r="P786" s="250"/>
      <c r="Q786" s="250"/>
      <c r="R786" s="250"/>
      <c r="S786" s="250"/>
      <c r="T786" s="39"/>
      <c r="U786" s="39"/>
      <c r="V786" s="39"/>
    </row>
    <row r="787" spans="1:22" customFormat="1" x14ac:dyDescent="0.25">
      <c r="A787" s="54"/>
      <c r="C787" s="65"/>
      <c r="D787" s="66"/>
      <c r="E787" s="67"/>
      <c r="F787" s="68"/>
      <c r="G787" s="66"/>
      <c r="H787" s="66"/>
      <c r="I787" s="299" t="str">
        <f t="shared" ca="1" si="12"/>
        <v/>
      </c>
      <c r="J787" s="126"/>
      <c r="K787" s="250"/>
      <c r="L787" s="250"/>
      <c r="M787" s="250"/>
      <c r="N787" s="250"/>
      <c r="O787" s="250"/>
      <c r="P787" s="250"/>
      <c r="Q787" s="250"/>
      <c r="R787" s="250"/>
      <c r="S787" s="250"/>
      <c r="T787" s="39"/>
      <c r="U787" s="39"/>
      <c r="V787" s="39"/>
    </row>
    <row r="788" spans="1:22" customFormat="1" x14ac:dyDescent="0.25">
      <c r="A788" s="54"/>
      <c r="C788" s="65"/>
      <c r="D788" s="66"/>
      <c r="E788" s="67"/>
      <c r="F788" s="68"/>
      <c r="G788" s="66"/>
      <c r="H788" s="66"/>
      <c r="I788" s="299" t="str">
        <f t="shared" ca="1" si="12"/>
        <v/>
      </c>
      <c r="J788" s="126"/>
      <c r="K788" s="250"/>
      <c r="L788" s="250"/>
      <c r="M788" s="250"/>
      <c r="N788" s="250"/>
      <c r="O788" s="250"/>
      <c r="P788" s="250"/>
      <c r="Q788" s="250"/>
      <c r="R788" s="250"/>
      <c r="S788" s="250"/>
      <c r="T788" s="39"/>
      <c r="U788" s="39"/>
      <c r="V788" s="39"/>
    </row>
    <row r="789" spans="1:22" customFormat="1" x14ac:dyDescent="0.25">
      <c r="A789" s="54"/>
      <c r="C789" s="65"/>
      <c r="D789" s="66"/>
      <c r="E789" s="67"/>
      <c r="F789" s="68"/>
      <c r="G789" s="66"/>
      <c r="H789" s="66"/>
      <c r="I789" s="299" t="str">
        <f t="shared" ca="1" si="12"/>
        <v/>
      </c>
      <c r="J789" s="126"/>
      <c r="K789" s="250"/>
      <c r="L789" s="250"/>
      <c r="M789" s="250"/>
      <c r="N789" s="250"/>
      <c r="O789" s="250"/>
      <c r="P789" s="250"/>
      <c r="Q789" s="250"/>
      <c r="R789" s="250"/>
      <c r="S789" s="250"/>
      <c r="T789" s="39"/>
      <c r="U789" s="39"/>
      <c r="V789" s="39"/>
    </row>
    <row r="790" spans="1:22" customFormat="1" x14ac:dyDescent="0.25">
      <c r="A790" s="54"/>
      <c r="C790" s="65"/>
      <c r="D790" s="66"/>
      <c r="E790" s="67"/>
      <c r="F790" s="68"/>
      <c r="G790" s="66"/>
      <c r="H790" s="66"/>
      <c r="I790" s="299" t="str">
        <f t="shared" ca="1" si="12"/>
        <v/>
      </c>
      <c r="J790" s="126"/>
      <c r="K790" s="250"/>
      <c r="L790" s="250"/>
      <c r="M790" s="250"/>
      <c r="N790" s="250"/>
      <c r="O790" s="250"/>
      <c r="P790" s="250"/>
      <c r="Q790" s="250"/>
      <c r="R790" s="250"/>
      <c r="S790" s="250"/>
      <c r="T790" s="39"/>
      <c r="U790" s="39"/>
      <c r="V790" s="39"/>
    </row>
    <row r="791" spans="1:22" customFormat="1" x14ac:dyDescent="0.25">
      <c r="A791" s="54"/>
      <c r="C791" s="65"/>
      <c r="D791" s="66"/>
      <c r="E791" s="67"/>
      <c r="F791" s="68"/>
      <c r="G791" s="66"/>
      <c r="H791" s="66"/>
      <c r="I791" s="299" t="str">
        <f t="shared" ca="1" si="12"/>
        <v/>
      </c>
      <c r="J791" s="126"/>
      <c r="K791" s="250"/>
      <c r="L791" s="250"/>
      <c r="M791" s="250"/>
      <c r="N791" s="250"/>
      <c r="O791" s="250"/>
      <c r="P791" s="250"/>
      <c r="Q791" s="250"/>
      <c r="R791" s="250"/>
      <c r="S791" s="250"/>
      <c r="T791" s="39"/>
      <c r="U791" s="39"/>
      <c r="V791" s="39"/>
    </row>
    <row r="792" spans="1:22" customFormat="1" x14ac:dyDescent="0.25">
      <c r="A792" s="54"/>
      <c r="C792" s="65"/>
      <c r="D792" s="66"/>
      <c r="E792" s="67"/>
      <c r="F792" s="68"/>
      <c r="G792" s="66"/>
      <c r="H792" s="66"/>
      <c r="I792" s="299" t="str">
        <f t="shared" ca="1" si="12"/>
        <v/>
      </c>
      <c r="J792" s="126"/>
      <c r="K792" s="250"/>
      <c r="L792" s="250"/>
      <c r="M792" s="250"/>
      <c r="N792" s="250"/>
      <c r="O792" s="250"/>
      <c r="P792" s="250"/>
      <c r="Q792" s="250"/>
      <c r="R792" s="250"/>
      <c r="S792" s="250"/>
      <c r="T792" s="39"/>
      <c r="U792" s="39"/>
      <c r="V792" s="39"/>
    </row>
    <row r="793" spans="1:22" customFormat="1" x14ac:dyDescent="0.25">
      <c r="A793" s="54"/>
      <c r="C793" s="65"/>
      <c r="D793" s="66"/>
      <c r="E793" s="67"/>
      <c r="F793" s="68"/>
      <c r="G793" s="66"/>
      <c r="H793" s="66"/>
      <c r="I793" s="299" t="str">
        <f t="shared" ca="1" si="12"/>
        <v/>
      </c>
      <c r="J793" s="126"/>
      <c r="K793" s="250"/>
      <c r="L793" s="250"/>
      <c r="M793" s="250"/>
      <c r="N793" s="250"/>
      <c r="O793" s="250"/>
      <c r="P793" s="250"/>
      <c r="Q793" s="250"/>
      <c r="R793" s="250"/>
      <c r="S793" s="250"/>
      <c r="T793" s="39"/>
      <c r="U793" s="39"/>
      <c r="V793" s="39"/>
    </row>
    <row r="794" spans="1:22" customFormat="1" x14ac:dyDescent="0.25">
      <c r="A794" s="54"/>
      <c r="C794" s="65"/>
      <c r="D794" s="66"/>
      <c r="E794" s="67"/>
      <c r="F794" s="68"/>
      <c r="G794" s="66"/>
      <c r="H794" s="66"/>
      <c r="I794" s="299" t="str">
        <f t="shared" ca="1" si="12"/>
        <v/>
      </c>
      <c r="J794" s="126"/>
      <c r="K794" s="250"/>
      <c r="L794" s="250"/>
      <c r="M794" s="250"/>
      <c r="N794" s="250"/>
      <c r="O794" s="250"/>
      <c r="P794" s="250"/>
      <c r="Q794" s="250"/>
      <c r="R794" s="250"/>
      <c r="S794" s="250"/>
      <c r="T794" s="39"/>
      <c r="U794" s="39"/>
      <c r="V794" s="39"/>
    </row>
    <row r="795" spans="1:22" customFormat="1" x14ac:dyDescent="0.25">
      <c r="A795" s="54"/>
      <c r="C795" s="65"/>
      <c r="D795" s="66"/>
      <c r="E795" s="67"/>
      <c r="F795" s="68"/>
      <c r="G795" s="66"/>
      <c r="H795" s="66"/>
      <c r="I795" s="299" t="str">
        <f t="shared" ca="1" si="12"/>
        <v/>
      </c>
      <c r="J795" s="126"/>
      <c r="K795" s="250"/>
      <c r="L795" s="250"/>
      <c r="M795" s="250"/>
      <c r="N795" s="250"/>
      <c r="O795" s="250"/>
      <c r="P795" s="250"/>
      <c r="Q795" s="250"/>
      <c r="R795" s="250"/>
      <c r="S795" s="250"/>
      <c r="T795" s="39"/>
      <c r="U795" s="39"/>
      <c r="V795" s="39"/>
    </row>
    <row r="796" spans="1:22" customFormat="1" x14ac:dyDescent="0.25">
      <c r="A796" s="54"/>
      <c r="C796" s="65"/>
      <c r="D796" s="66"/>
      <c r="E796" s="67"/>
      <c r="F796" s="68"/>
      <c r="G796" s="66"/>
      <c r="H796" s="66"/>
      <c r="I796" s="299" t="str">
        <f t="shared" ca="1" si="12"/>
        <v/>
      </c>
      <c r="J796" s="126"/>
      <c r="K796" s="250"/>
      <c r="L796" s="250"/>
      <c r="M796" s="250"/>
      <c r="N796" s="250"/>
      <c r="O796" s="250"/>
      <c r="P796" s="250"/>
      <c r="Q796" s="250"/>
      <c r="R796" s="250"/>
      <c r="S796" s="250"/>
      <c r="T796" s="39"/>
      <c r="U796" s="39"/>
      <c r="V796" s="39"/>
    </row>
    <row r="797" spans="1:22" customFormat="1" x14ac:dyDescent="0.25">
      <c r="A797" s="54"/>
      <c r="C797" s="65"/>
      <c r="D797" s="66"/>
      <c r="E797" s="67"/>
      <c r="F797" s="68"/>
      <c r="G797" s="66"/>
      <c r="H797" s="66"/>
      <c r="I797" s="299" t="str">
        <f t="shared" ca="1" si="12"/>
        <v/>
      </c>
      <c r="J797" s="126"/>
      <c r="K797" s="250"/>
      <c r="L797" s="250"/>
      <c r="M797" s="250"/>
      <c r="N797" s="250"/>
      <c r="O797" s="250"/>
      <c r="P797" s="250"/>
      <c r="Q797" s="250"/>
      <c r="R797" s="250"/>
      <c r="S797" s="250"/>
      <c r="T797" s="39"/>
      <c r="U797" s="39"/>
      <c r="V797" s="39"/>
    </row>
    <row r="798" spans="1:22" customFormat="1" x14ac:dyDescent="0.25">
      <c r="A798" s="54"/>
      <c r="C798" s="65"/>
      <c r="D798" s="66"/>
      <c r="E798" s="67"/>
      <c r="F798" s="68"/>
      <c r="G798" s="66"/>
      <c r="H798" s="66"/>
      <c r="I798" s="299" t="str">
        <f t="shared" ca="1" si="12"/>
        <v/>
      </c>
      <c r="J798" s="126"/>
      <c r="K798" s="250"/>
      <c r="L798" s="250"/>
      <c r="M798" s="250"/>
      <c r="N798" s="250"/>
      <c r="O798" s="250"/>
      <c r="P798" s="250"/>
      <c r="Q798" s="250"/>
      <c r="R798" s="250"/>
      <c r="S798" s="250"/>
      <c r="T798" s="39"/>
      <c r="U798" s="39"/>
      <c r="V798" s="39"/>
    </row>
    <row r="799" spans="1:22" customFormat="1" x14ac:dyDescent="0.25">
      <c r="A799" s="54"/>
      <c r="C799" s="65"/>
      <c r="D799" s="66"/>
      <c r="E799" s="67"/>
      <c r="F799" s="68"/>
      <c r="G799" s="66"/>
      <c r="H799" s="66"/>
      <c r="I799" s="299" t="str">
        <f t="shared" ca="1" si="12"/>
        <v/>
      </c>
      <c r="J799" s="126"/>
      <c r="K799" s="250"/>
      <c r="L799" s="250"/>
      <c r="M799" s="250"/>
      <c r="N799" s="250"/>
      <c r="O799" s="250"/>
      <c r="P799" s="250"/>
      <c r="Q799" s="250"/>
      <c r="R799" s="250"/>
      <c r="S799" s="250"/>
      <c r="T799" s="39"/>
      <c r="U799" s="39"/>
      <c r="V799" s="39"/>
    </row>
    <row r="800" spans="1:22" customFormat="1" x14ac:dyDescent="0.25">
      <c r="A800" s="54"/>
      <c r="C800" s="65"/>
      <c r="D800" s="66"/>
      <c r="E800" s="67"/>
      <c r="F800" s="68"/>
      <c r="G800" s="66"/>
      <c r="H800" s="66"/>
      <c r="I800" s="299" t="str">
        <f t="shared" ca="1" si="12"/>
        <v/>
      </c>
      <c r="J800" s="126"/>
      <c r="K800" s="250"/>
      <c r="L800" s="250"/>
      <c r="M800" s="250"/>
      <c r="N800" s="250"/>
      <c r="O800" s="250"/>
      <c r="P800" s="250"/>
      <c r="Q800" s="250"/>
      <c r="R800" s="250"/>
      <c r="S800" s="250"/>
      <c r="T800" s="39"/>
      <c r="U800" s="39"/>
      <c r="V800" s="39"/>
    </row>
    <row r="801" spans="1:22" customFormat="1" x14ac:dyDescent="0.25">
      <c r="A801" s="54"/>
      <c r="C801" s="65"/>
      <c r="D801" s="66"/>
      <c r="E801" s="67"/>
      <c r="F801" s="68"/>
      <c r="G801" s="66"/>
      <c r="H801" s="66"/>
      <c r="I801" s="299" t="str">
        <f t="shared" ca="1" si="12"/>
        <v/>
      </c>
      <c r="J801" s="126"/>
      <c r="K801" s="250"/>
      <c r="L801" s="250"/>
      <c r="M801" s="250"/>
      <c r="N801" s="250"/>
      <c r="O801" s="250"/>
      <c r="P801" s="250"/>
      <c r="Q801" s="250"/>
      <c r="R801" s="250"/>
      <c r="S801" s="250"/>
      <c r="T801" s="39"/>
      <c r="U801" s="39"/>
      <c r="V801" s="39"/>
    </row>
    <row r="802" spans="1:22" customFormat="1" x14ac:dyDescent="0.25">
      <c r="A802" s="54"/>
      <c r="C802" s="65"/>
      <c r="D802" s="66"/>
      <c r="E802" s="67"/>
      <c r="F802" s="68"/>
      <c r="G802" s="66"/>
      <c r="H802" s="66"/>
      <c r="I802" s="299" t="str">
        <f t="shared" ca="1" si="12"/>
        <v/>
      </c>
      <c r="J802" s="126"/>
      <c r="K802" s="250"/>
      <c r="L802" s="250"/>
      <c r="M802" s="250"/>
      <c r="N802" s="250"/>
      <c r="O802" s="250"/>
      <c r="P802" s="250"/>
      <c r="Q802" s="250"/>
      <c r="R802" s="250"/>
      <c r="S802" s="250"/>
      <c r="T802" s="39"/>
      <c r="U802" s="39"/>
      <c r="V802" s="39"/>
    </row>
    <row r="803" spans="1:22" customFormat="1" x14ac:dyDescent="0.25">
      <c r="A803" s="54"/>
      <c r="C803" s="65"/>
      <c r="D803" s="66"/>
      <c r="E803" s="67"/>
      <c r="F803" s="68"/>
      <c r="G803" s="66"/>
      <c r="H803" s="66"/>
      <c r="I803" s="299" t="str">
        <f t="shared" ca="1" si="12"/>
        <v/>
      </c>
      <c r="J803" s="126"/>
      <c r="K803" s="250"/>
      <c r="L803" s="250"/>
      <c r="M803" s="250"/>
      <c r="N803" s="250"/>
      <c r="O803" s="250"/>
      <c r="P803" s="250"/>
      <c r="Q803" s="250"/>
      <c r="R803" s="250"/>
      <c r="S803" s="250"/>
      <c r="T803" s="39"/>
      <c r="U803" s="39"/>
      <c r="V803" s="39"/>
    </row>
    <row r="804" spans="1:22" customFormat="1" x14ac:dyDescent="0.25">
      <c r="A804" s="54"/>
      <c r="C804" s="65"/>
      <c r="D804" s="66"/>
      <c r="E804" s="67"/>
      <c r="F804" s="68"/>
      <c r="G804" s="66"/>
      <c r="H804" s="66"/>
      <c r="I804" s="299" t="str">
        <f t="shared" ca="1" si="12"/>
        <v/>
      </c>
      <c r="J804" s="126"/>
      <c r="K804" s="250"/>
      <c r="L804" s="250"/>
      <c r="M804" s="250"/>
      <c r="N804" s="250"/>
      <c r="O804" s="250"/>
      <c r="P804" s="250"/>
      <c r="Q804" s="250"/>
      <c r="R804" s="250"/>
      <c r="S804" s="250"/>
      <c r="T804" s="39"/>
      <c r="U804" s="39"/>
      <c r="V804" s="39"/>
    </row>
    <row r="805" spans="1:22" customFormat="1" x14ac:dyDescent="0.25">
      <c r="A805" s="54"/>
      <c r="C805" s="65"/>
      <c r="D805" s="66"/>
      <c r="E805" s="67"/>
      <c r="F805" s="68"/>
      <c r="G805" s="66"/>
      <c r="H805" s="66"/>
      <c r="I805" s="299" t="str">
        <f t="shared" ca="1" si="12"/>
        <v/>
      </c>
      <c r="J805" s="126"/>
      <c r="K805" s="250"/>
      <c r="L805" s="250"/>
      <c r="M805" s="250"/>
      <c r="N805" s="250"/>
      <c r="O805" s="250"/>
      <c r="P805" s="250"/>
      <c r="Q805" s="250"/>
      <c r="R805" s="250"/>
      <c r="S805" s="250"/>
      <c r="T805" s="39"/>
      <c r="U805" s="39"/>
      <c r="V805" s="39"/>
    </row>
    <row r="806" spans="1:22" customFormat="1" x14ac:dyDescent="0.25">
      <c r="A806" s="54"/>
      <c r="C806" s="65"/>
      <c r="D806" s="66"/>
      <c r="E806" s="67"/>
      <c r="F806" s="68"/>
      <c r="G806" s="66"/>
      <c r="H806" s="66"/>
      <c r="I806" s="299" t="str">
        <f t="shared" ca="1" si="12"/>
        <v/>
      </c>
      <c r="J806" s="126"/>
      <c r="K806" s="250"/>
      <c r="L806" s="250"/>
      <c r="M806" s="250"/>
      <c r="N806" s="250"/>
      <c r="O806" s="250"/>
      <c r="P806" s="250"/>
      <c r="Q806" s="250"/>
      <c r="R806" s="250"/>
      <c r="S806" s="250"/>
      <c r="T806" s="39"/>
      <c r="U806" s="39"/>
      <c r="V806" s="39"/>
    </row>
    <row r="807" spans="1:22" customFormat="1" x14ac:dyDescent="0.25">
      <c r="A807" s="54"/>
      <c r="C807" s="65"/>
      <c r="D807" s="66"/>
      <c r="E807" s="67"/>
      <c r="F807" s="68"/>
      <c r="G807" s="66"/>
      <c r="H807" s="66"/>
      <c r="I807" s="299" t="str">
        <f t="shared" ca="1" si="12"/>
        <v/>
      </c>
      <c r="J807" s="126"/>
      <c r="K807" s="250"/>
      <c r="L807" s="250"/>
      <c r="M807" s="250"/>
      <c r="N807" s="250"/>
      <c r="O807" s="250"/>
      <c r="P807" s="250"/>
      <c r="Q807" s="250"/>
      <c r="R807" s="250"/>
      <c r="S807" s="250"/>
      <c r="T807" s="39"/>
      <c r="U807" s="39"/>
      <c r="V807" s="39"/>
    </row>
    <row r="808" spans="1:22" customFormat="1" x14ac:dyDescent="0.25">
      <c r="A808" s="54"/>
      <c r="C808" s="65"/>
      <c r="D808" s="66"/>
      <c r="E808" s="67"/>
      <c r="F808" s="68"/>
      <c r="G808" s="66"/>
      <c r="H808" s="66"/>
      <c r="I808" s="299" t="str">
        <f t="shared" ca="1" si="12"/>
        <v/>
      </c>
      <c r="J808" s="126"/>
      <c r="K808" s="250"/>
      <c r="L808" s="250"/>
      <c r="M808" s="250"/>
      <c r="N808" s="250"/>
      <c r="O808" s="250"/>
      <c r="P808" s="250"/>
      <c r="Q808" s="250"/>
      <c r="R808" s="250"/>
      <c r="S808" s="250"/>
      <c r="T808" s="39"/>
      <c r="U808" s="39"/>
      <c r="V808" s="39"/>
    </row>
    <row r="809" spans="1:22" customFormat="1" x14ac:dyDescent="0.25">
      <c r="A809" s="54"/>
      <c r="C809" s="65"/>
      <c r="D809" s="66"/>
      <c r="E809" s="67"/>
      <c r="F809" s="68"/>
      <c r="G809" s="66"/>
      <c r="H809" s="66"/>
      <c r="I809" s="299" t="str">
        <f t="shared" ca="1" si="12"/>
        <v/>
      </c>
      <c r="J809" s="126"/>
      <c r="K809" s="250"/>
      <c r="L809" s="250"/>
      <c r="M809" s="250"/>
      <c r="N809" s="250"/>
      <c r="O809" s="250"/>
      <c r="P809" s="250"/>
      <c r="Q809" s="250"/>
      <c r="R809" s="250"/>
      <c r="S809" s="250"/>
      <c r="T809" s="39"/>
      <c r="U809" s="39"/>
      <c r="V809" s="39"/>
    </row>
    <row r="810" spans="1:22" customFormat="1" x14ac:dyDescent="0.25">
      <c r="A810" s="54"/>
      <c r="C810" s="65"/>
      <c r="D810" s="66"/>
      <c r="E810" s="67"/>
      <c r="F810" s="68"/>
      <c r="G810" s="66"/>
      <c r="H810" s="66"/>
      <c r="I810" s="299" t="str">
        <f t="shared" ca="1" si="12"/>
        <v/>
      </c>
      <c r="J810" s="126"/>
      <c r="K810" s="250"/>
      <c r="L810" s="250"/>
      <c r="M810" s="250"/>
      <c r="N810" s="250"/>
      <c r="O810" s="250"/>
      <c r="P810" s="250"/>
      <c r="Q810" s="250"/>
      <c r="R810" s="250"/>
      <c r="S810" s="250"/>
      <c r="T810" s="39"/>
      <c r="U810" s="39"/>
      <c r="V810" s="39"/>
    </row>
    <row r="811" spans="1:22" customFormat="1" x14ac:dyDescent="0.25">
      <c r="A811" s="54"/>
      <c r="C811" s="65"/>
      <c r="D811" s="66"/>
      <c r="E811" s="67"/>
      <c r="F811" s="68"/>
      <c r="G811" s="66"/>
      <c r="H811" s="66"/>
      <c r="I811" s="299" t="str">
        <f t="shared" ca="1" si="12"/>
        <v/>
      </c>
      <c r="J811" s="126"/>
      <c r="K811" s="250"/>
      <c r="L811" s="250"/>
      <c r="M811" s="250"/>
      <c r="N811" s="250"/>
      <c r="O811" s="250"/>
      <c r="P811" s="250"/>
      <c r="Q811" s="250"/>
      <c r="R811" s="250"/>
      <c r="S811" s="250"/>
      <c r="T811" s="39"/>
      <c r="U811" s="39"/>
      <c r="V811" s="39"/>
    </row>
    <row r="812" spans="1:22" customFormat="1" x14ac:dyDescent="0.25">
      <c r="A812" s="54"/>
      <c r="C812" s="65"/>
      <c r="D812" s="66"/>
      <c r="E812" s="67"/>
      <c r="F812" s="68"/>
      <c r="G812" s="66"/>
      <c r="H812" s="66"/>
      <c r="I812" s="299" t="str">
        <f t="shared" ca="1" si="12"/>
        <v/>
      </c>
      <c r="J812" s="126"/>
      <c r="K812" s="250"/>
      <c r="L812" s="250"/>
      <c r="M812" s="250"/>
      <c r="N812" s="250"/>
      <c r="O812" s="250"/>
      <c r="P812" s="250"/>
      <c r="Q812" s="250"/>
      <c r="R812" s="250"/>
      <c r="S812" s="250"/>
      <c r="T812" s="39"/>
      <c r="U812" s="39"/>
      <c r="V812" s="39"/>
    </row>
    <row r="813" spans="1:22" customFormat="1" x14ac:dyDescent="0.25">
      <c r="A813" s="54"/>
      <c r="C813" s="65"/>
      <c r="D813" s="66"/>
      <c r="E813" s="67"/>
      <c r="F813" s="68"/>
      <c r="G813" s="66"/>
      <c r="H813" s="66"/>
      <c r="I813" s="299" t="str">
        <f t="shared" ca="1" si="12"/>
        <v/>
      </c>
      <c r="J813" s="126"/>
      <c r="K813" s="250"/>
      <c r="L813" s="250"/>
      <c r="M813" s="250"/>
      <c r="N813" s="250"/>
      <c r="O813" s="250"/>
      <c r="P813" s="250"/>
      <c r="Q813" s="250"/>
      <c r="R813" s="250"/>
      <c r="S813" s="250"/>
      <c r="T813" s="39"/>
      <c r="U813" s="39"/>
      <c r="V813" s="39"/>
    </row>
    <row r="814" spans="1:22" customFormat="1" x14ac:dyDescent="0.25">
      <c r="A814" s="54"/>
      <c r="C814" s="65"/>
      <c r="D814" s="66"/>
      <c r="E814" s="67"/>
      <c r="F814" s="68"/>
      <c r="G814" s="66"/>
      <c r="H814" s="66"/>
      <c r="I814" s="299" t="str">
        <f t="shared" ca="1" si="12"/>
        <v/>
      </c>
      <c r="J814" s="126"/>
      <c r="K814" s="250"/>
      <c r="L814" s="250"/>
      <c r="M814" s="250"/>
      <c r="N814" s="250"/>
      <c r="O814" s="250"/>
      <c r="P814" s="250"/>
      <c r="Q814" s="250"/>
      <c r="R814" s="250"/>
      <c r="S814" s="250"/>
      <c r="T814" s="39"/>
      <c r="U814" s="39"/>
      <c r="V814" s="39"/>
    </row>
    <row r="815" spans="1:22" customFormat="1" x14ac:dyDescent="0.25">
      <c r="A815" s="54"/>
      <c r="C815" s="65"/>
      <c r="D815" s="66"/>
      <c r="E815" s="67"/>
      <c r="F815" s="68"/>
      <c r="G815" s="66"/>
      <c r="H815" s="66"/>
      <c r="I815" s="299" t="str">
        <f t="shared" ca="1" si="12"/>
        <v/>
      </c>
      <c r="J815" s="126"/>
      <c r="K815" s="250"/>
      <c r="L815" s="250"/>
      <c r="M815" s="250"/>
      <c r="N815" s="250"/>
      <c r="O815" s="250"/>
      <c r="P815" s="250"/>
      <c r="Q815" s="250"/>
      <c r="R815" s="250"/>
      <c r="S815" s="250"/>
      <c r="T815" s="39"/>
      <c r="U815" s="39"/>
      <c r="V815" s="39"/>
    </row>
    <row r="816" spans="1:22" customFormat="1" x14ac:dyDescent="0.25">
      <c r="A816" s="54"/>
      <c r="C816" s="65"/>
      <c r="D816" s="66"/>
      <c r="E816" s="67"/>
      <c r="F816" s="68"/>
      <c r="G816" s="66"/>
      <c r="H816" s="66"/>
      <c r="I816" s="299" t="str">
        <f t="shared" ca="1" si="12"/>
        <v/>
      </c>
      <c r="J816" s="126"/>
      <c r="K816" s="250"/>
      <c r="L816" s="250"/>
      <c r="M816" s="250"/>
      <c r="N816" s="250"/>
      <c r="O816" s="250"/>
      <c r="P816" s="250"/>
      <c r="Q816" s="250"/>
      <c r="R816" s="250"/>
      <c r="S816" s="250"/>
      <c r="T816" s="39"/>
      <c r="U816" s="39"/>
      <c r="V816" s="39"/>
    </row>
    <row r="817" spans="1:22" customFormat="1" x14ac:dyDescent="0.25">
      <c r="A817" s="54"/>
      <c r="C817" s="65"/>
      <c r="D817" s="66"/>
      <c r="E817" s="67"/>
      <c r="F817" s="68"/>
      <c r="G817" s="66"/>
      <c r="H817" s="66"/>
      <c r="I817" s="299" t="str">
        <f t="shared" ca="1" si="12"/>
        <v/>
      </c>
      <c r="J817" s="126"/>
      <c r="K817" s="250"/>
      <c r="L817" s="250"/>
      <c r="M817" s="250"/>
      <c r="N817" s="250"/>
      <c r="O817" s="250"/>
      <c r="P817" s="250"/>
      <c r="Q817" s="250"/>
      <c r="R817" s="250"/>
      <c r="S817" s="250"/>
      <c r="T817" s="39"/>
      <c r="U817" s="39"/>
      <c r="V817" s="39"/>
    </row>
    <row r="818" spans="1:22" customFormat="1" x14ac:dyDescent="0.25">
      <c r="A818" s="54"/>
      <c r="C818" s="65"/>
      <c r="D818" s="66"/>
      <c r="E818" s="67"/>
      <c r="F818" s="68"/>
      <c r="G818" s="66"/>
      <c r="H818" s="66"/>
      <c r="I818" s="299" t="str">
        <f t="shared" ca="1" si="12"/>
        <v/>
      </c>
      <c r="J818" s="126"/>
      <c r="K818" s="250"/>
      <c r="L818" s="250"/>
      <c r="M818" s="250"/>
      <c r="N818" s="250"/>
      <c r="O818" s="250"/>
      <c r="P818" s="250"/>
      <c r="Q818" s="250"/>
      <c r="R818" s="250"/>
      <c r="S818" s="250"/>
      <c r="T818" s="39"/>
      <c r="U818" s="39"/>
      <c r="V818" s="39"/>
    </row>
    <row r="819" spans="1:22" customFormat="1" x14ac:dyDescent="0.25">
      <c r="A819" s="54"/>
      <c r="C819" s="65"/>
      <c r="D819" s="66"/>
      <c r="E819" s="67"/>
      <c r="F819" s="68"/>
      <c r="G819" s="66"/>
      <c r="H819" s="66"/>
      <c r="I819" s="299" t="str">
        <f t="shared" ca="1" si="12"/>
        <v/>
      </c>
      <c r="J819" s="126"/>
      <c r="K819" s="250"/>
      <c r="L819" s="250"/>
      <c r="M819" s="250"/>
      <c r="N819" s="250"/>
      <c r="O819" s="250"/>
      <c r="P819" s="250"/>
      <c r="Q819" s="250"/>
      <c r="R819" s="250"/>
      <c r="S819" s="250"/>
      <c r="T819" s="39"/>
      <c r="U819" s="39"/>
      <c r="V819" s="39"/>
    </row>
    <row r="820" spans="1:22" customFormat="1" x14ac:dyDescent="0.25">
      <c r="A820" s="54"/>
      <c r="C820" s="65"/>
      <c r="D820" s="66"/>
      <c r="E820" s="67"/>
      <c r="F820" s="68"/>
      <c r="G820" s="66"/>
      <c r="H820" s="66"/>
      <c r="I820" s="299" t="str">
        <f t="shared" ca="1" si="12"/>
        <v/>
      </c>
      <c r="J820" s="126"/>
      <c r="K820" s="250"/>
      <c r="L820" s="250"/>
      <c r="M820" s="250"/>
      <c r="N820" s="250"/>
      <c r="O820" s="250"/>
      <c r="P820" s="250"/>
      <c r="Q820" s="250"/>
      <c r="R820" s="250"/>
      <c r="S820" s="250"/>
      <c r="T820" s="39"/>
      <c r="U820" s="39"/>
      <c r="V820" s="39"/>
    </row>
    <row r="821" spans="1:22" customFormat="1" x14ac:dyDescent="0.25">
      <c r="A821" s="54"/>
      <c r="C821" s="65"/>
      <c r="D821" s="66"/>
      <c r="E821" s="67"/>
      <c r="F821" s="68"/>
      <c r="G821" s="66"/>
      <c r="H821" s="66"/>
      <c r="I821" s="299" t="str">
        <f t="shared" ca="1" si="12"/>
        <v/>
      </c>
      <c r="J821" s="126"/>
      <c r="K821" s="250"/>
      <c r="L821" s="250"/>
      <c r="M821" s="250"/>
      <c r="N821" s="250"/>
      <c r="O821" s="250"/>
      <c r="P821" s="250"/>
      <c r="Q821" s="250"/>
      <c r="R821" s="250"/>
      <c r="S821" s="250"/>
      <c r="T821" s="39"/>
      <c r="U821" s="39"/>
      <c r="V821" s="39"/>
    </row>
    <row r="822" spans="1:22" customFormat="1" x14ac:dyDescent="0.25">
      <c r="A822" s="54"/>
      <c r="C822" s="65"/>
      <c r="D822" s="66"/>
      <c r="E822" s="67"/>
      <c r="F822" s="68"/>
      <c r="G822" s="66"/>
      <c r="H822" s="66"/>
      <c r="I822" s="299" t="str">
        <f t="shared" ca="1" si="12"/>
        <v/>
      </c>
      <c r="J822" s="126"/>
      <c r="K822" s="250"/>
      <c r="L822" s="250"/>
      <c r="M822" s="250"/>
      <c r="N822" s="250"/>
      <c r="O822" s="250"/>
      <c r="P822" s="250"/>
      <c r="Q822" s="250"/>
      <c r="R822" s="250"/>
      <c r="S822" s="250"/>
      <c r="T822" s="39"/>
      <c r="U822" s="39"/>
      <c r="V822" s="39"/>
    </row>
    <row r="823" spans="1:22" customFormat="1" x14ac:dyDescent="0.25">
      <c r="A823" s="54"/>
      <c r="C823" s="65"/>
      <c r="D823" s="66"/>
      <c r="E823" s="67"/>
      <c r="F823" s="68"/>
      <c r="G823" s="66"/>
      <c r="H823" s="66"/>
      <c r="I823" s="299" t="str">
        <f t="shared" ca="1" si="12"/>
        <v/>
      </c>
      <c r="J823" s="126"/>
      <c r="K823" s="250"/>
      <c r="L823" s="250"/>
      <c r="M823" s="250"/>
      <c r="N823" s="250"/>
      <c r="O823" s="250"/>
      <c r="P823" s="250"/>
      <c r="Q823" s="250"/>
      <c r="R823" s="250"/>
      <c r="S823" s="250"/>
      <c r="T823" s="39"/>
      <c r="U823" s="39"/>
      <c r="V823" s="39"/>
    </row>
    <row r="824" spans="1:22" customFormat="1" x14ac:dyDescent="0.25">
      <c r="A824" s="54"/>
      <c r="C824" s="65"/>
      <c r="D824" s="66"/>
      <c r="E824" s="67"/>
      <c r="F824" s="68"/>
      <c r="G824" s="66"/>
      <c r="H824" s="66"/>
      <c r="I824" s="299" t="str">
        <f t="shared" ca="1" si="12"/>
        <v/>
      </c>
      <c r="J824" s="126"/>
      <c r="K824" s="250"/>
      <c r="L824" s="250"/>
      <c r="M824" s="250"/>
      <c r="N824" s="250"/>
      <c r="O824" s="250"/>
      <c r="P824" s="250"/>
      <c r="Q824" s="250"/>
      <c r="R824" s="250"/>
      <c r="S824" s="250"/>
      <c r="T824" s="39"/>
      <c r="U824" s="39"/>
      <c r="V824" s="39"/>
    </row>
    <row r="825" spans="1:22" customFormat="1" x14ac:dyDescent="0.25">
      <c r="A825" s="54"/>
      <c r="C825" s="65"/>
      <c r="D825" s="66"/>
      <c r="E825" s="67"/>
      <c r="F825" s="68"/>
      <c r="G825" s="66"/>
      <c r="H825" s="66"/>
      <c r="I825" s="299" t="str">
        <f t="shared" ca="1" si="12"/>
        <v/>
      </c>
      <c r="J825" s="126"/>
      <c r="K825" s="250"/>
      <c r="L825" s="250"/>
      <c r="M825" s="250"/>
      <c r="N825" s="250"/>
      <c r="O825" s="250"/>
      <c r="P825" s="250"/>
      <c r="Q825" s="250"/>
      <c r="R825" s="250"/>
      <c r="S825" s="250"/>
      <c r="T825" s="39"/>
      <c r="U825" s="39"/>
      <c r="V825" s="39"/>
    </row>
    <row r="826" spans="1:22" customFormat="1" x14ac:dyDescent="0.25">
      <c r="A826" s="54"/>
      <c r="C826" s="65"/>
      <c r="D826" s="66"/>
      <c r="E826" s="67"/>
      <c r="F826" s="68"/>
      <c r="G826" s="66"/>
      <c r="H826" s="66"/>
      <c r="I826" s="299" t="str">
        <f t="shared" ca="1" si="12"/>
        <v/>
      </c>
      <c r="J826" s="126"/>
      <c r="K826" s="250"/>
      <c r="L826" s="250"/>
      <c r="M826" s="250"/>
      <c r="N826" s="250"/>
      <c r="O826" s="250"/>
      <c r="P826" s="250"/>
      <c r="Q826" s="250"/>
      <c r="R826" s="250"/>
      <c r="S826" s="250"/>
      <c r="T826" s="39"/>
      <c r="U826" s="39"/>
      <c r="V826" s="39"/>
    </row>
    <row r="827" spans="1:22" customFormat="1" x14ac:dyDescent="0.25">
      <c r="A827" s="54"/>
      <c r="C827" s="65"/>
      <c r="D827" s="66"/>
      <c r="E827" s="67"/>
      <c r="F827" s="68"/>
      <c r="G827" s="66"/>
      <c r="H827" s="66"/>
      <c r="I827" s="299" t="str">
        <f t="shared" ca="1" si="12"/>
        <v/>
      </c>
      <c r="J827" s="126"/>
      <c r="K827" s="250"/>
      <c r="L827" s="250"/>
      <c r="M827" s="250"/>
      <c r="N827" s="250"/>
      <c r="O827" s="250"/>
      <c r="P827" s="250"/>
      <c r="Q827" s="250"/>
      <c r="R827" s="250"/>
      <c r="S827" s="250"/>
      <c r="T827" s="39"/>
      <c r="U827" s="39"/>
      <c r="V827" s="39"/>
    </row>
    <row r="828" spans="1:22" customFormat="1" x14ac:dyDescent="0.25">
      <c r="A828" s="54"/>
      <c r="C828" s="65"/>
      <c r="D828" s="66"/>
      <c r="E828" s="67"/>
      <c r="F828" s="68"/>
      <c r="G828" s="66"/>
      <c r="H828" s="66"/>
      <c r="I828" s="299" t="str">
        <f t="shared" ca="1" si="12"/>
        <v/>
      </c>
      <c r="J828" s="126"/>
      <c r="K828" s="250"/>
      <c r="L828" s="250"/>
      <c r="M828" s="250"/>
      <c r="N828" s="250"/>
      <c r="O828" s="250"/>
      <c r="P828" s="250"/>
      <c r="Q828" s="250"/>
      <c r="R828" s="250"/>
      <c r="S828" s="250"/>
      <c r="T828" s="39"/>
      <c r="U828" s="39"/>
      <c r="V828" s="39"/>
    </row>
    <row r="829" spans="1:22" customFormat="1" x14ac:dyDescent="0.25">
      <c r="A829" s="54"/>
      <c r="C829" s="65"/>
      <c r="D829" s="66"/>
      <c r="E829" s="67"/>
      <c r="F829" s="68"/>
      <c r="G829" s="66"/>
      <c r="H829" s="66"/>
      <c r="I829" s="299" t="str">
        <f t="shared" ca="1" si="12"/>
        <v/>
      </c>
      <c r="J829" s="126"/>
      <c r="K829" s="250"/>
      <c r="L829" s="250"/>
      <c r="M829" s="250"/>
      <c r="N829" s="250"/>
      <c r="O829" s="250"/>
      <c r="P829" s="250"/>
      <c r="Q829" s="250"/>
      <c r="R829" s="250"/>
      <c r="S829" s="250"/>
      <c r="T829" s="39"/>
      <c r="U829" s="39"/>
      <c r="V829" s="39"/>
    </row>
    <row r="830" spans="1:22" customFormat="1" x14ac:dyDescent="0.25">
      <c r="A830" s="54"/>
      <c r="C830" s="65"/>
      <c r="D830" s="66"/>
      <c r="E830" s="67"/>
      <c r="F830" s="68"/>
      <c r="G830" s="66"/>
      <c r="H830" s="66"/>
      <c r="I830" s="299" t="str">
        <f t="shared" ca="1" si="12"/>
        <v/>
      </c>
      <c r="J830" s="126"/>
      <c r="K830" s="250"/>
      <c r="L830" s="250"/>
      <c r="M830" s="250"/>
      <c r="N830" s="250"/>
      <c r="O830" s="250"/>
      <c r="P830" s="250"/>
      <c r="Q830" s="250"/>
      <c r="R830" s="250"/>
      <c r="S830" s="250"/>
      <c r="T830" s="39"/>
      <c r="U830" s="39"/>
      <c r="V830" s="39"/>
    </row>
    <row r="831" spans="1:22" customFormat="1" x14ac:dyDescent="0.25">
      <c r="A831" s="54"/>
      <c r="C831" s="65"/>
      <c r="D831" s="66"/>
      <c r="E831" s="67"/>
      <c r="F831" s="68"/>
      <c r="G831" s="66"/>
      <c r="H831" s="66"/>
      <c r="I831" s="299" t="str">
        <f t="shared" ca="1" si="12"/>
        <v/>
      </c>
      <c r="J831" s="126"/>
      <c r="K831" s="250"/>
      <c r="L831" s="250"/>
      <c r="M831" s="250"/>
      <c r="N831" s="250"/>
      <c r="O831" s="250"/>
      <c r="P831" s="250"/>
      <c r="Q831" s="250"/>
      <c r="R831" s="250"/>
      <c r="S831" s="250"/>
      <c r="T831" s="39"/>
      <c r="U831" s="39"/>
      <c r="V831" s="39"/>
    </row>
    <row r="832" spans="1:22" customFormat="1" x14ac:dyDescent="0.25">
      <c r="A832" s="54"/>
      <c r="C832" s="65"/>
      <c r="D832" s="66"/>
      <c r="E832" s="67"/>
      <c r="F832" s="68"/>
      <c r="G832" s="66"/>
      <c r="H832" s="66"/>
      <c r="I832" s="299" t="str">
        <f t="shared" ca="1" si="12"/>
        <v/>
      </c>
      <c r="J832" s="126"/>
      <c r="K832" s="250"/>
      <c r="L832" s="250"/>
      <c r="M832" s="250"/>
      <c r="N832" s="250"/>
      <c r="O832" s="250"/>
      <c r="P832" s="250"/>
      <c r="Q832" s="250"/>
      <c r="R832" s="250"/>
      <c r="S832" s="250"/>
      <c r="T832" s="39"/>
      <c r="U832" s="39"/>
      <c r="V832" s="39"/>
    </row>
    <row r="833" spans="1:22" customFormat="1" x14ac:dyDescent="0.25">
      <c r="A833" s="54"/>
      <c r="C833" s="65"/>
      <c r="D833" s="66"/>
      <c r="E833" s="67"/>
      <c r="F833" s="68"/>
      <c r="G833" s="66"/>
      <c r="H833" s="66"/>
      <c r="I833" s="299" t="str">
        <f t="shared" ca="1" si="12"/>
        <v/>
      </c>
      <c r="J833" s="126"/>
      <c r="K833" s="250"/>
      <c r="L833" s="250"/>
      <c r="M833" s="250"/>
      <c r="N833" s="250"/>
      <c r="O833" s="250"/>
      <c r="P833" s="250"/>
      <c r="Q833" s="250"/>
      <c r="R833" s="250"/>
      <c r="S833" s="250"/>
      <c r="T833" s="39"/>
      <c r="U833" s="39"/>
      <c r="V833" s="39"/>
    </row>
    <row r="834" spans="1:22" customFormat="1" x14ac:dyDescent="0.25">
      <c r="A834" s="54"/>
      <c r="C834" s="65"/>
      <c r="D834" s="66"/>
      <c r="E834" s="67"/>
      <c r="F834" s="68"/>
      <c r="G834" s="66"/>
      <c r="H834" s="66"/>
      <c r="I834" s="299" t="str">
        <f t="shared" ca="1" si="12"/>
        <v/>
      </c>
      <c r="J834" s="126"/>
      <c r="K834" s="250"/>
      <c r="L834" s="250"/>
      <c r="M834" s="250"/>
      <c r="N834" s="250"/>
      <c r="O834" s="250"/>
      <c r="P834" s="250"/>
      <c r="Q834" s="250"/>
      <c r="R834" s="250"/>
      <c r="S834" s="250"/>
      <c r="T834" s="39"/>
      <c r="U834" s="39"/>
      <c r="V834" s="39"/>
    </row>
    <row r="835" spans="1:22" customFormat="1" x14ac:dyDescent="0.25">
      <c r="A835" s="54"/>
      <c r="C835" s="65"/>
      <c r="D835" s="66"/>
      <c r="E835" s="67"/>
      <c r="F835" s="68"/>
      <c r="G835" s="66"/>
      <c r="H835" s="66"/>
      <c r="I835" s="299" t="str">
        <f t="shared" ca="1" si="12"/>
        <v/>
      </c>
      <c r="J835" s="126"/>
      <c r="K835" s="250"/>
      <c r="L835" s="250"/>
      <c r="M835" s="250"/>
      <c r="N835" s="250"/>
      <c r="O835" s="250"/>
      <c r="P835" s="250"/>
      <c r="Q835" s="250"/>
      <c r="R835" s="250"/>
      <c r="S835" s="250"/>
      <c r="T835" s="39"/>
      <c r="U835" s="39"/>
      <c r="V835" s="39"/>
    </row>
    <row r="836" spans="1:22" customFormat="1" x14ac:dyDescent="0.25">
      <c r="A836" s="54"/>
      <c r="C836" s="65"/>
      <c r="D836" s="66"/>
      <c r="E836" s="67"/>
      <c r="F836" s="68"/>
      <c r="G836" s="66"/>
      <c r="H836" s="66"/>
      <c r="I836" s="299" t="str">
        <f t="shared" ca="1" si="12"/>
        <v/>
      </c>
      <c r="J836" s="126"/>
      <c r="K836" s="250"/>
      <c r="L836" s="250"/>
      <c r="M836" s="250"/>
      <c r="N836" s="250"/>
      <c r="O836" s="250"/>
      <c r="P836" s="250"/>
      <c r="Q836" s="250"/>
      <c r="R836" s="250"/>
      <c r="S836" s="250"/>
      <c r="T836" s="39"/>
      <c r="U836" s="39"/>
      <c r="V836" s="39"/>
    </row>
    <row r="837" spans="1:22" customFormat="1" x14ac:dyDescent="0.25">
      <c r="A837" s="54"/>
      <c r="C837" s="65"/>
      <c r="D837" s="66"/>
      <c r="E837" s="67"/>
      <c r="F837" s="68"/>
      <c r="G837" s="66"/>
      <c r="H837" s="66"/>
      <c r="I837" s="299" t="str">
        <f t="shared" ca="1" si="12"/>
        <v/>
      </c>
      <c r="J837" s="126"/>
      <c r="K837" s="250"/>
      <c r="L837" s="250"/>
      <c r="M837" s="250"/>
      <c r="N837" s="250"/>
      <c r="O837" s="250"/>
      <c r="P837" s="250"/>
      <c r="Q837" s="250"/>
      <c r="R837" s="250"/>
      <c r="S837" s="250"/>
      <c r="T837" s="39"/>
      <c r="U837" s="39"/>
      <c r="V837" s="39"/>
    </row>
    <row r="838" spans="1:22" customFormat="1" x14ac:dyDescent="0.25">
      <c r="A838" s="54"/>
      <c r="C838" s="65"/>
      <c r="D838" s="66"/>
      <c r="E838" s="67"/>
      <c r="F838" s="68"/>
      <c r="G838" s="66"/>
      <c r="H838" s="66"/>
      <c r="I838" s="299" t="str">
        <f t="shared" ca="1" si="12"/>
        <v/>
      </c>
      <c r="J838" s="126"/>
      <c r="K838" s="250"/>
      <c r="L838" s="250"/>
      <c r="M838" s="250"/>
      <c r="N838" s="250"/>
      <c r="O838" s="250"/>
      <c r="P838" s="250"/>
      <c r="Q838" s="250"/>
      <c r="R838" s="250"/>
      <c r="S838" s="250"/>
      <c r="T838" s="39"/>
      <c r="U838" s="39"/>
      <c r="V838" s="39"/>
    </row>
    <row r="839" spans="1:22" customFormat="1" x14ac:dyDescent="0.25">
      <c r="A839" s="54"/>
      <c r="C839" s="65"/>
      <c r="D839" s="66"/>
      <c r="E839" s="67"/>
      <c r="F839" s="68"/>
      <c r="G839" s="66"/>
      <c r="H839" s="66"/>
      <c r="I839" s="299" t="str">
        <f t="shared" ca="1" si="12"/>
        <v/>
      </c>
      <c r="J839" s="126"/>
      <c r="K839" s="250"/>
      <c r="L839" s="250"/>
      <c r="M839" s="250"/>
      <c r="N839" s="250"/>
      <c r="O839" s="250"/>
      <c r="P839" s="250"/>
      <c r="Q839" s="250"/>
      <c r="R839" s="250"/>
      <c r="S839" s="250"/>
      <c r="T839" s="39"/>
      <c r="U839" s="39"/>
      <c r="V839" s="39"/>
    </row>
    <row r="840" spans="1:22" customFormat="1" x14ac:dyDescent="0.25">
      <c r="A840" s="54"/>
      <c r="C840" s="65"/>
      <c r="D840" s="66"/>
      <c r="E840" s="67"/>
      <c r="F840" s="68"/>
      <c r="G840" s="66"/>
      <c r="H840" s="66"/>
      <c r="I840" s="299" t="str">
        <f t="shared" ca="1" si="12"/>
        <v/>
      </c>
      <c r="J840" s="126"/>
      <c r="K840" s="250"/>
      <c r="L840" s="250"/>
      <c r="M840" s="250"/>
      <c r="N840" s="250"/>
      <c r="O840" s="250"/>
      <c r="P840" s="250"/>
      <c r="Q840" s="250"/>
      <c r="R840" s="250"/>
      <c r="S840" s="250"/>
      <c r="T840" s="39"/>
      <c r="U840" s="39"/>
      <c r="V840" s="39"/>
    </row>
    <row r="841" spans="1:22" customFormat="1" x14ac:dyDescent="0.25">
      <c r="A841" s="54"/>
      <c r="C841" s="65"/>
      <c r="D841" s="66"/>
      <c r="E841" s="67"/>
      <c r="F841" s="68"/>
      <c r="G841" s="66"/>
      <c r="H841" s="66"/>
      <c r="I841" s="299" t="str">
        <f t="shared" ref="I841:I904" ca="1" si="13">IF(H841="","",(IF(H841="Efetivado","",IF(C841="","",IF(C841=TODAY(),"Vence Hoje",IF(C841&lt;TODAY(),"Atrasado",C841-TODAY()&amp;" Dias para Vencer"))))))</f>
        <v/>
      </c>
      <c r="J841" s="126"/>
      <c r="K841" s="250"/>
      <c r="L841" s="250"/>
      <c r="M841" s="250"/>
      <c r="N841" s="250"/>
      <c r="O841" s="250"/>
      <c r="P841" s="250"/>
      <c r="Q841" s="250"/>
      <c r="R841" s="250"/>
      <c r="S841" s="250"/>
      <c r="T841" s="39"/>
      <c r="U841" s="39"/>
      <c r="V841" s="39"/>
    </row>
    <row r="842" spans="1:22" customFormat="1" x14ac:dyDescent="0.25">
      <c r="A842" s="54"/>
      <c r="C842" s="65"/>
      <c r="D842" s="66"/>
      <c r="E842" s="67"/>
      <c r="F842" s="68"/>
      <c r="G842" s="66"/>
      <c r="H842" s="66"/>
      <c r="I842" s="299" t="str">
        <f t="shared" ca="1" si="13"/>
        <v/>
      </c>
      <c r="J842" s="126"/>
      <c r="K842" s="250"/>
      <c r="L842" s="250"/>
      <c r="M842" s="250"/>
      <c r="N842" s="250"/>
      <c r="O842" s="250"/>
      <c r="P842" s="250"/>
      <c r="Q842" s="250"/>
      <c r="R842" s="250"/>
      <c r="S842" s="250"/>
      <c r="T842" s="39"/>
      <c r="U842" s="39"/>
      <c r="V842" s="39"/>
    </row>
    <row r="843" spans="1:22" customFormat="1" x14ac:dyDescent="0.25">
      <c r="A843" s="54"/>
      <c r="C843" s="65"/>
      <c r="D843" s="66"/>
      <c r="E843" s="67"/>
      <c r="F843" s="68"/>
      <c r="G843" s="66"/>
      <c r="H843" s="66"/>
      <c r="I843" s="299" t="str">
        <f t="shared" ca="1" si="13"/>
        <v/>
      </c>
      <c r="J843" s="126"/>
      <c r="K843" s="250"/>
      <c r="L843" s="250"/>
      <c r="M843" s="250"/>
      <c r="N843" s="250"/>
      <c r="O843" s="250"/>
      <c r="P843" s="250"/>
      <c r="Q843" s="250"/>
      <c r="R843" s="250"/>
      <c r="S843" s="250"/>
      <c r="T843" s="39"/>
      <c r="U843" s="39"/>
      <c r="V843" s="39"/>
    </row>
    <row r="844" spans="1:22" customFormat="1" x14ac:dyDescent="0.25">
      <c r="A844" s="54"/>
      <c r="C844" s="65"/>
      <c r="D844" s="66"/>
      <c r="E844" s="67"/>
      <c r="F844" s="68"/>
      <c r="G844" s="66"/>
      <c r="H844" s="66"/>
      <c r="I844" s="299" t="str">
        <f t="shared" ca="1" si="13"/>
        <v/>
      </c>
      <c r="J844" s="126"/>
      <c r="K844" s="250"/>
      <c r="L844" s="250"/>
      <c r="M844" s="250"/>
      <c r="N844" s="250"/>
      <c r="O844" s="250"/>
      <c r="P844" s="250"/>
      <c r="Q844" s="250"/>
      <c r="R844" s="250"/>
      <c r="S844" s="250"/>
      <c r="T844" s="39"/>
      <c r="U844" s="39"/>
      <c r="V844" s="39"/>
    </row>
    <row r="845" spans="1:22" customFormat="1" x14ac:dyDescent="0.25">
      <c r="A845" s="54"/>
      <c r="C845" s="65"/>
      <c r="D845" s="66"/>
      <c r="E845" s="67"/>
      <c r="F845" s="68"/>
      <c r="G845" s="66"/>
      <c r="H845" s="66"/>
      <c r="I845" s="299" t="str">
        <f t="shared" ca="1" si="13"/>
        <v/>
      </c>
      <c r="J845" s="126"/>
      <c r="K845" s="250"/>
      <c r="L845" s="250"/>
      <c r="M845" s="250"/>
      <c r="N845" s="250"/>
      <c r="O845" s="250"/>
      <c r="P845" s="250"/>
      <c r="Q845" s="250"/>
      <c r="R845" s="250"/>
      <c r="S845" s="250"/>
      <c r="T845" s="39"/>
      <c r="U845" s="39"/>
      <c r="V845" s="39"/>
    </row>
    <row r="846" spans="1:22" customFormat="1" x14ac:dyDescent="0.25">
      <c r="A846" s="54"/>
      <c r="C846" s="65"/>
      <c r="D846" s="66"/>
      <c r="E846" s="67"/>
      <c r="F846" s="68"/>
      <c r="G846" s="66"/>
      <c r="H846" s="66"/>
      <c r="I846" s="299" t="str">
        <f t="shared" ca="1" si="13"/>
        <v/>
      </c>
      <c r="J846" s="126"/>
      <c r="K846" s="250"/>
      <c r="L846" s="250"/>
      <c r="M846" s="250"/>
      <c r="N846" s="250"/>
      <c r="O846" s="250"/>
      <c r="P846" s="250"/>
      <c r="Q846" s="250"/>
      <c r="R846" s="250"/>
      <c r="S846" s="250"/>
      <c r="T846" s="39"/>
      <c r="U846" s="39"/>
      <c r="V846" s="39"/>
    </row>
    <row r="847" spans="1:22" customFormat="1" x14ac:dyDescent="0.25">
      <c r="A847" s="54"/>
      <c r="C847" s="65"/>
      <c r="D847" s="66"/>
      <c r="E847" s="67"/>
      <c r="F847" s="68"/>
      <c r="G847" s="66"/>
      <c r="H847" s="66"/>
      <c r="I847" s="299" t="str">
        <f t="shared" ca="1" si="13"/>
        <v/>
      </c>
      <c r="J847" s="126"/>
      <c r="K847" s="250"/>
      <c r="L847" s="250"/>
      <c r="M847" s="250"/>
      <c r="N847" s="250"/>
      <c r="O847" s="250"/>
      <c r="P847" s="250"/>
      <c r="Q847" s="250"/>
      <c r="R847" s="250"/>
      <c r="S847" s="250"/>
      <c r="T847" s="39"/>
      <c r="U847" s="39"/>
      <c r="V847" s="39"/>
    </row>
    <row r="848" spans="1:22" customFormat="1" x14ac:dyDescent="0.25">
      <c r="A848" s="54"/>
      <c r="C848" s="65"/>
      <c r="D848" s="66"/>
      <c r="E848" s="67"/>
      <c r="F848" s="68"/>
      <c r="G848" s="66"/>
      <c r="H848" s="66"/>
      <c r="I848" s="299" t="str">
        <f t="shared" ca="1" si="13"/>
        <v/>
      </c>
      <c r="J848" s="126"/>
      <c r="K848" s="250"/>
      <c r="L848" s="250"/>
      <c r="M848" s="250"/>
      <c r="N848" s="250"/>
      <c r="O848" s="250"/>
      <c r="P848" s="250"/>
      <c r="Q848" s="250"/>
      <c r="R848" s="250"/>
      <c r="S848" s="250"/>
      <c r="T848" s="39"/>
      <c r="U848" s="39"/>
      <c r="V848" s="39"/>
    </row>
    <row r="849" spans="1:22" customFormat="1" x14ac:dyDescent="0.25">
      <c r="A849" s="54"/>
      <c r="C849" s="65"/>
      <c r="D849" s="66"/>
      <c r="E849" s="67"/>
      <c r="F849" s="68"/>
      <c r="G849" s="66"/>
      <c r="H849" s="66"/>
      <c r="I849" s="299" t="str">
        <f t="shared" ca="1" si="13"/>
        <v/>
      </c>
      <c r="J849" s="126"/>
      <c r="K849" s="250"/>
      <c r="L849" s="250"/>
      <c r="M849" s="250"/>
      <c r="N849" s="250"/>
      <c r="O849" s="250"/>
      <c r="P849" s="250"/>
      <c r="Q849" s="250"/>
      <c r="R849" s="250"/>
      <c r="S849" s="250"/>
      <c r="T849" s="39"/>
      <c r="U849" s="39"/>
      <c r="V849" s="39"/>
    </row>
    <row r="850" spans="1:22" customFormat="1" x14ac:dyDescent="0.25">
      <c r="A850" s="54"/>
      <c r="C850" s="65"/>
      <c r="D850" s="66"/>
      <c r="E850" s="67"/>
      <c r="F850" s="68"/>
      <c r="G850" s="66"/>
      <c r="H850" s="66"/>
      <c r="I850" s="299" t="str">
        <f t="shared" ca="1" si="13"/>
        <v/>
      </c>
      <c r="J850" s="126"/>
      <c r="K850" s="250"/>
      <c r="L850" s="250"/>
      <c r="M850" s="250"/>
      <c r="N850" s="250"/>
      <c r="O850" s="250"/>
      <c r="P850" s="250"/>
      <c r="Q850" s="250"/>
      <c r="R850" s="250"/>
      <c r="S850" s="250"/>
      <c r="T850" s="39"/>
      <c r="U850" s="39"/>
      <c r="V850" s="39"/>
    </row>
    <row r="851" spans="1:22" customFormat="1" x14ac:dyDescent="0.25">
      <c r="A851" s="54"/>
      <c r="C851" s="65"/>
      <c r="D851" s="66"/>
      <c r="E851" s="67"/>
      <c r="F851" s="68"/>
      <c r="G851" s="66"/>
      <c r="H851" s="66"/>
      <c r="I851" s="299" t="str">
        <f t="shared" ca="1" si="13"/>
        <v/>
      </c>
      <c r="J851" s="126"/>
      <c r="K851" s="250"/>
      <c r="L851" s="250"/>
      <c r="M851" s="250"/>
      <c r="N851" s="250"/>
      <c r="O851" s="250"/>
      <c r="P851" s="250"/>
      <c r="Q851" s="250"/>
      <c r="R851" s="250"/>
      <c r="S851" s="250"/>
      <c r="T851" s="39"/>
      <c r="U851" s="39"/>
      <c r="V851" s="39"/>
    </row>
    <row r="852" spans="1:22" customFormat="1" x14ac:dyDescent="0.25">
      <c r="A852" s="54"/>
      <c r="C852" s="65"/>
      <c r="D852" s="66"/>
      <c r="E852" s="67"/>
      <c r="F852" s="68"/>
      <c r="G852" s="66"/>
      <c r="H852" s="66"/>
      <c r="I852" s="299" t="str">
        <f t="shared" ca="1" si="13"/>
        <v/>
      </c>
      <c r="J852" s="126"/>
      <c r="K852" s="250"/>
      <c r="L852" s="250"/>
      <c r="M852" s="250"/>
      <c r="N852" s="250"/>
      <c r="O852" s="250"/>
      <c r="P852" s="250"/>
      <c r="Q852" s="250"/>
      <c r="R852" s="250"/>
      <c r="S852" s="250"/>
      <c r="T852" s="39"/>
      <c r="U852" s="39"/>
      <c r="V852" s="39"/>
    </row>
    <row r="853" spans="1:22" customFormat="1" x14ac:dyDescent="0.25">
      <c r="A853" s="54"/>
      <c r="C853" s="65"/>
      <c r="D853" s="66"/>
      <c r="E853" s="67"/>
      <c r="F853" s="68"/>
      <c r="G853" s="66"/>
      <c r="H853" s="66"/>
      <c r="I853" s="299" t="str">
        <f t="shared" ca="1" si="13"/>
        <v/>
      </c>
      <c r="J853" s="126"/>
      <c r="K853" s="250"/>
      <c r="L853" s="250"/>
      <c r="M853" s="250"/>
      <c r="N853" s="250"/>
      <c r="O853" s="250"/>
      <c r="P853" s="250"/>
      <c r="Q853" s="250"/>
      <c r="R853" s="250"/>
      <c r="S853" s="250"/>
      <c r="T853" s="39"/>
      <c r="U853" s="39"/>
      <c r="V853" s="39"/>
    </row>
    <row r="854" spans="1:22" customFormat="1" x14ac:dyDescent="0.25">
      <c r="A854" s="54"/>
      <c r="C854" s="65"/>
      <c r="D854" s="66"/>
      <c r="E854" s="67"/>
      <c r="F854" s="68"/>
      <c r="G854" s="66"/>
      <c r="H854" s="66"/>
      <c r="I854" s="299" t="str">
        <f t="shared" ca="1" si="13"/>
        <v/>
      </c>
      <c r="J854" s="126"/>
      <c r="K854" s="250"/>
      <c r="L854" s="250"/>
      <c r="M854" s="250"/>
      <c r="N854" s="250"/>
      <c r="O854" s="250"/>
      <c r="P854" s="250"/>
      <c r="Q854" s="250"/>
      <c r="R854" s="250"/>
      <c r="S854" s="250"/>
      <c r="T854" s="39"/>
      <c r="U854" s="39"/>
      <c r="V854" s="39"/>
    </row>
    <row r="855" spans="1:22" customFormat="1" x14ac:dyDescent="0.25">
      <c r="A855" s="54"/>
      <c r="C855" s="65"/>
      <c r="D855" s="66"/>
      <c r="E855" s="67"/>
      <c r="F855" s="68"/>
      <c r="G855" s="66"/>
      <c r="H855" s="66"/>
      <c r="I855" s="299" t="str">
        <f t="shared" ca="1" si="13"/>
        <v/>
      </c>
      <c r="J855" s="126"/>
      <c r="K855" s="250"/>
      <c r="L855" s="250"/>
      <c r="M855" s="250"/>
      <c r="N855" s="250"/>
      <c r="O855" s="250"/>
      <c r="P855" s="250"/>
      <c r="Q855" s="250"/>
      <c r="R855" s="250"/>
      <c r="S855" s="250"/>
      <c r="T855" s="39"/>
      <c r="U855" s="39"/>
      <c r="V855" s="39"/>
    </row>
    <row r="856" spans="1:22" customFormat="1" x14ac:dyDescent="0.25">
      <c r="A856" s="54"/>
      <c r="C856" s="65"/>
      <c r="D856" s="66"/>
      <c r="E856" s="67"/>
      <c r="F856" s="68"/>
      <c r="G856" s="66"/>
      <c r="H856" s="66"/>
      <c r="I856" s="299" t="str">
        <f t="shared" ca="1" si="13"/>
        <v/>
      </c>
      <c r="J856" s="126"/>
      <c r="K856" s="250"/>
      <c r="L856" s="250"/>
      <c r="M856" s="250"/>
      <c r="N856" s="250"/>
      <c r="O856" s="250"/>
      <c r="P856" s="250"/>
      <c r="Q856" s="250"/>
      <c r="R856" s="250"/>
      <c r="S856" s="250"/>
      <c r="T856" s="39"/>
      <c r="U856" s="39"/>
      <c r="V856" s="39"/>
    </row>
    <row r="857" spans="1:22" customFormat="1" x14ac:dyDescent="0.25">
      <c r="A857" s="54"/>
      <c r="C857" s="65"/>
      <c r="D857" s="66"/>
      <c r="E857" s="67"/>
      <c r="F857" s="68"/>
      <c r="G857" s="66"/>
      <c r="H857" s="66"/>
      <c r="I857" s="299" t="str">
        <f t="shared" ca="1" si="13"/>
        <v/>
      </c>
      <c r="J857" s="126"/>
      <c r="K857" s="250"/>
      <c r="L857" s="250"/>
      <c r="M857" s="250"/>
      <c r="N857" s="250"/>
      <c r="O857" s="250"/>
      <c r="P857" s="250"/>
      <c r="Q857" s="250"/>
      <c r="R857" s="250"/>
      <c r="S857" s="250"/>
      <c r="T857" s="39"/>
      <c r="U857" s="39"/>
      <c r="V857" s="39"/>
    </row>
    <row r="858" spans="1:22" customFormat="1" x14ac:dyDescent="0.25">
      <c r="A858" s="54"/>
      <c r="C858" s="65"/>
      <c r="D858" s="66"/>
      <c r="E858" s="67"/>
      <c r="F858" s="68"/>
      <c r="G858" s="66"/>
      <c r="H858" s="66"/>
      <c r="I858" s="299" t="str">
        <f t="shared" ca="1" si="13"/>
        <v/>
      </c>
      <c r="J858" s="126"/>
      <c r="K858" s="250"/>
      <c r="L858" s="250"/>
      <c r="M858" s="250"/>
      <c r="N858" s="250"/>
      <c r="O858" s="250"/>
      <c r="P858" s="250"/>
      <c r="Q858" s="250"/>
      <c r="R858" s="250"/>
      <c r="S858" s="250"/>
      <c r="T858" s="39"/>
      <c r="U858" s="39"/>
      <c r="V858" s="39"/>
    </row>
    <row r="859" spans="1:22" customFormat="1" x14ac:dyDescent="0.25">
      <c r="A859" s="54"/>
      <c r="C859" s="65"/>
      <c r="D859" s="66"/>
      <c r="E859" s="67"/>
      <c r="F859" s="68"/>
      <c r="G859" s="66"/>
      <c r="H859" s="66"/>
      <c r="I859" s="299" t="str">
        <f t="shared" ca="1" si="13"/>
        <v/>
      </c>
      <c r="J859" s="126"/>
      <c r="K859" s="250"/>
      <c r="L859" s="250"/>
      <c r="M859" s="250"/>
      <c r="N859" s="250"/>
      <c r="O859" s="250"/>
      <c r="P859" s="250"/>
      <c r="Q859" s="250"/>
      <c r="R859" s="250"/>
      <c r="S859" s="250"/>
      <c r="T859" s="39"/>
      <c r="U859" s="39"/>
      <c r="V859" s="39"/>
    </row>
    <row r="860" spans="1:22" customFormat="1" x14ac:dyDescent="0.25">
      <c r="A860" s="54"/>
      <c r="C860" s="65"/>
      <c r="D860" s="66"/>
      <c r="E860" s="67"/>
      <c r="F860" s="68"/>
      <c r="G860" s="66"/>
      <c r="H860" s="66"/>
      <c r="I860" s="299" t="str">
        <f t="shared" ca="1" si="13"/>
        <v/>
      </c>
      <c r="J860" s="126"/>
      <c r="K860" s="250"/>
      <c r="L860" s="250"/>
      <c r="M860" s="250"/>
      <c r="N860" s="250"/>
      <c r="O860" s="250"/>
      <c r="P860" s="250"/>
      <c r="Q860" s="250"/>
      <c r="R860" s="250"/>
      <c r="S860" s="250"/>
      <c r="T860" s="39"/>
      <c r="U860" s="39"/>
      <c r="V860" s="39"/>
    </row>
    <row r="861" spans="1:22" customFormat="1" x14ac:dyDescent="0.25">
      <c r="A861" s="54"/>
      <c r="C861" s="65"/>
      <c r="D861" s="66"/>
      <c r="E861" s="67"/>
      <c r="F861" s="68"/>
      <c r="G861" s="66"/>
      <c r="H861" s="66"/>
      <c r="I861" s="299" t="str">
        <f t="shared" ca="1" si="13"/>
        <v/>
      </c>
      <c r="J861" s="126"/>
      <c r="K861" s="250"/>
      <c r="L861" s="250"/>
      <c r="M861" s="250"/>
      <c r="N861" s="250"/>
      <c r="O861" s="250"/>
      <c r="P861" s="250"/>
      <c r="Q861" s="250"/>
      <c r="R861" s="250"/>
      <c r="S861" s="250"/>
      <c r="T861" s="39"/>
      <c r="U861" s="39"/>
      <c r="V861" s="39"/>
    </row>
    <row r="862" spans="1:22" customFormat="1" x14ac:dyDescent="0.25">
      <c r="A862" s="54"/>
      <c r="C862" s="65"/>
      <c r="D862" s="66"/>
      <c r="E862" s="67"/>
      <c r="F862" s="68"/>
      <c r="G862" s="66"/>
      <c r="H862" s="66"/>
      <c r="I862" s="299" t="str">
        <f t="shared" ca="1" si="13"/>
        <v/>
      </c>
      <c r="J862" s="126"/>
      <c r="K862" s="250"/>
      <c r="L862" s="250"/>
      <c r="M862" s="250"/>
      <c r="N862" s="250"/>
      <c r="O862" s="250"/>
      <c r="P862" s="250"/>
      <c r="Q862" s="250"/>
      <c r="R862" s="250"/>
      <c r="S862" s="250"/>
      <c r="T862" s="39"/>
      <c r="U862" s="39"/>
      <c r="V862" s="39"/>
    </row>
    <row r="863" spans="1:22" customFormat="1" x14ac:dyDescent="0.25">
      <c r="A863" s="54"/>
      <c r="C863" s="65"/>
      <c r="D863" s="66"/>
      <c r="E863" s="67"/>
      <c r="F863" s="68"/>
      <c r="G863" s="66"/>
      <c r="H863" s="66"/>
      <c r="I863" s="299" t="str">
        <f t="shared" ca="1" si="13"/>
        <v/>
      </c>
      <c r="J863" s="126"/>
      <c r="K863" s="250"/>
      <c r="L863" s="250"/>
      <c r="M863" s="250"/>
      <c r="N863" s="250"/>
      <c r="O863" s="250"/>
      <c r="P863" s="250"/>
      <c r="Q863" s="250"/>
      <c r="R863" s="250"/>
      <c r="S863" s="250"/>
      <c r="T863" s="39"/>
      <c r="U863" s="39"/>
      <c r="V863" s="39"/>
    </row>
    <row r="864" spans="1:22" customFormat="1" x14ac:dyDescent="0.25">
      <c r="A864" s="54"/>
      <c r="C864" s="65"/>
      <c r="D864" s="66"/>
      <c r="E864" s="67"/>
      <c r="F864" s="68"/>
      <c r="G864" s="66"/>
      <c r="H864" s="66"/>
      <c r="I864" s="299" t="str">
        <f t="shared" ca="1" si="13"/>
        <v/>
      </c>
      <c r="J864" s="126"/>
      <c r="K864" s="250"/>
      <c r="L864" s="250"/>
      <c r="M864" s="250"/>
      <c r="N864" s="250"/>
      <c r="O864" s="250"/>
      <c r="P864" s="250"/>
      <c r="Q864" s="250"/>
      <c r="R864" s="250"/>
      <c r="S864" s="250"/>
      <c r="T864" s="39"/>
      <c r="U864" s="39"/>
      <c r="V864" s="39"/>
    </row>
    <row r="865" spans="1:22" customFormat="1" x14ac:dyDescent="0.25">
      <c r="A865" s="54"/>
      <c r="C865" s="65"/>
      <c r="D865" s="66"/>
      <c r="E865" s="67"/>
      <c r="F865" s="68"/>
      <c r="G865" s="66"/>
      <c r="H865" s="66"/>
      <c r="I865" s="299" t="str">
        <f t="shared" ca="1" si="13"/>
        <v/>
      </c>
      <c r="J865" s="126"/>
      <c r="K865" s="250"/>
      <c r="L865" s="250"/>
      <c r="M865" s="250"/>
      <c r="N865" s="250"/>
      <c r="O865" s="250"/>
      <c r="P865" s="250"/>
      <c r="Q865" s="250"/>
      <c r="R865" s="250"/>
      <c r="S865" s="250"/>
      <c r="T865" s="39"/>
      <c r="U865" s="39"/>
      <c r="V865" s="39"/>
    </row>
    <row r="866" spans="1:22" customFormat="1" x14ac:dyDescent="0.25">
      <c r="A866" s="54"/>
      <c r="C866" s="65"/>
      <c r="D866" s="66"/>
      <c r="E866" s="67"/>
      <c r="F866" s="68"/>
      <c r="G866" s="66"/>
      <c r="H866" s="66"/>
      <c r="I866" s="299" t="str">
        <f t="shared" ca="1" si="13"/>
        <v/>
      </c>
      <c r="J866" s="126"/>
      <c r="K866" s="250"/>
      <c r="L866" s="250"/>
      <c r="M866" s="250"/>
      <c r="N866" s="250"/>
      <c r="O866" s="250"/>
      <c r="P866" s="250"/>
      <c r="Q866" s="250"/>
      <c r="R866" s="250"/>
      <c r="S866" s="250"/>
      <c r="T866" s="39"/>
      <c r="U866" s="39"/>
      <c r="V866" s="39"/>
    </row>
    <row r="867" spans="1:22" customFormat="1" x14ac:dyDescent="0.25">
      <c r="A867" s="54"/>
      <c r="C867" s="65"/>
      <c r="D867" s="66"/>
      <c r="E867" s="67"/>
      <c r="F867" s="68"/>
      <c r="G867" s="66"/>
      <c r="H867" s="66"/>
      <c r="I867" s="299" t="str">
        <f t="shared" ca="1" si="13"/>
        <v/>
      </c>
      <c r="J867" s="126"/>
      <c r="K867" s="250"/>
      <c r="L867" s="250"/>
      <c r="M867" s="250"/>
      <c r="N867" s="250"/>
      <c r="O867" s="250"/>
      <c r="P867" s="250"/>
      <c r="Q867" s="250"/>
      <c r="R867" s="250"/>
      <c r="S867" s="250"/>
      <c r="T867" s="39"/>
      <c r="U867" s="39"/>
      <c r="V867" s="39"/>
    </row>
    <row r="868" spans="1:22" customFormat="1" x14ac:dyDescent="0.25">
      <c r="A868" s="54"/>
      <c r="C868" s="65"/>
      <c r="D868" s="66"/>
      <c r="E868" s="67"/>
      <c r="F868" s="68"/>
      <c r="G868" s="66"/>
      <c r="H868" s="66"/>
      <c r="I868" s="299" t="str">
        <f t="shared" ca="1" si="13"/>
        <v/>
      </c>
      <c r="J868" s="126"/>
      <c r="K868" s="250"/>
      <c r="L868" s="250"/>
      <c r="M868" s="250"/>
      <c r="N868" s="250"/>
      <c r="O868" s="250"/>
      <c r="P868" s="250"/>
      <c r="Q868" s="250"/>
      <c r="R868" s="250"/>
      <c r="S868" s="250"/>
      <c r="T868" s="39"/>
      <c r="U868" s="39"/>
      <c r="V868" s="39"/>
    </row>
    <row r="869" spans="1:22" customFormat="1" x14ac:dyDescent="0.25">
      <c r="A869" s="54"/>
      <c r="C869" s="65"/>
      <c r="D869" s="66"/>
      <c r="E869" s="67"/>
      <c r="F869" s="68"/>
      <c r="G869" s="66"/>
      <c r="H869" s="66"/>
      <c r="I869" s="299" t="str">
        <f t="shared" ca="1" si="13"/>
        <v/>
      </c>
      <c r="J869" s="126"/>
      <c r="K869" s="250"/>
      <c r="L869" s="250"/>
      <c r="M869" s="250"/>
      <c r="N869" s="250"/>
      <c r="O869" s="250"/>
      <c r="P869" s="250"/>
      <c r="Q869" s="250"/>
      <c r="R869" s="250"/>
      <c r="S869" s="250"/>
      <c r="T869" s="39"/>
      <c r="U869" s="39"/>
      <c r="V869" s="39"/>
    </row>
    <row r="870" spans="1:22" customFormat="1" x14ac:dyDescent="0.25">
      <c r="A870" s="54"/>
      <c r="C870" s="65"/>
      <c r="D870" s="66"/>
      <c r="E870" s="67"/>
      <c r="F870" s="68"/>
      <c r="G870" s="66"/>
      <c r="H870" s="66"/>
      <c r="I870" s="299" t="str">
        <f t="shared" ca="1" si="13"/>
        <v/>
      </c>
      <c r="J870" s="126"/>
      <c r="K870" s="250"/>
      <c r="L870" s="250"/>
      <c r="M870" s="250"/>
      <c r="N870" s="250"/>
      <c r="O870" s="250"/>
      <c r="P870" s="250"/>
      <c r="Q870" s="250"/>
      <c r="R870" s="250"/>
      <c r="S870" s="250"/>
      <c r="T870" s="39"/>
      <c r="U870" s="39"/>
      <c r="V870" s="39"/>
    </row>
    <row r="871" spans="1:22" customFormat="1" x14ac:dyDescent="0.25">
      <c r="A871" s="54"/>
      <c r="C871" s="65"/>
      <c r="D871" s="66"/>
      <c r="E871" s="67"/>
      <c r="F871" s="68"/>
      <c r="G871" s="66"/>
      <c r="H871" s="66"/>
      <c r="I871" s="299" t="str">
        <f t="shared" ca="1" si="13"/>
        <v/>
      </c>
      <c r="J871" s="126"/>
      <c r="K871" s="250"/>
      <c r="L871" s="250"/>
      <c r="M871" s="250"/>
      <c r="N871" s="250"/>
      <c r="O871" s="250"/>
      <c r="P871" s="250"/>
      <c r="Q871" s="250"/>
      <c r="R871" s="250"/>
      <c r="S871" s="250"/>
      <c r="T871" s="39"/>
      <c r="U871" s="39"/>
      <c r="V871" s="39"/>
    </row>
    <row r="872" spans="1:22" customFormat="1" x14ac:dyDescent="0.25">
      <c r="A872" s="54"/>
      <c r="C872" s="65"/>
      <c r="D872" s="66"/>
      <c r="E872" s="67"/>
      <c r="F872" s="68"/>
      <c r="G872" s="66"/>
      <c r="H872" s="66"/>
      <c r="I872" s="299" t="str">
        <f t="shared" ca="1" si="13"/>
        <v/>
      </c>
      <c r="J872" s="126"/>
      <c r="K872" s="250"/>
      <c r="L872" s="250"/>
      <c r="M872" s="250"/>
      <c r="N872" s="250"/>
      <c r="O872" s="250"/>
      <c r="P872" s="250"/>
      <c r="Q872" s="250"/>
      <c r="R872" s="250"/>
      <c r="S872" s="250"/>
      <c r="T872" s="39"/>
      <c r="U872" s="39"/>
      <c r="V872" s="39"/>
    </row>
    <row r="873" spans="1:22" customFormat="1" x14ac:dyDescent="0.25">
      <c r="A873" s="54"/>
      <c r="C873" s="65"/>
      <c r="D873" s="66"/>
      <c r="E873" s="67"/>
      <c r="F873" s="68"/>
      <c r="G873" s="66"/>
      <c r="H873" s="66"/>
      <c r="I873" s="299" t="str">
        <f t="shared" ca="1" si="13"/>
        <v/>
      </c>
      <c r="J873" s="126"/>
      <c r="K873" s="250"/>
      <c r="L873" s="250"/>
      <c r="M873" s="250"/>
      <c r="N873" s="250"/>
      <c r="O873" s="250"/>
      <c r="P873" s="250"/>
      <c r="Q873" s="250"/>
      <c r="R873" s="250"/>
      <c r="S873" s="250"/>
      <c r="T873" s="39"/>
      <c r="U873" s="39"/>
      <c r="V873" s="39"/>
    </row>
    <row r="874" spans="1:22" customFormat="1" x14ac:dyDescent="0.25">
      <c r="A874" s="54"/>
      <c r="C874" s="65"/>
      <c r="D874" s="66"/>
      <c r="E874" s="67"/>
      <c r="F874" s="68"/>
      <c r="G874" s="66"/>
      <c r="H874" s="66"/>
      <c r="I874" s="299" t="str">
        <f t="shared" ca="1" si="13"/>
        <v/>
      </c>
      <c r="J874" s="126"/>
      <c r="K874" s="250"/>
      <c r="L874" s="250"/>
      <c r="M874" s="250"/>
      <c r="N874" s="250"/>
      <c r="O874" s="250"/>
      <c r="P874" s="250"/>
      <c r="Q874" s="250"/>
      <c r="R874" s="250"/>
      <c r="S874" s="250"/>
      <c r="T874" s="39"/>
      <c r="U874" s="39"/>
      <c r="V874" s="39"/>
    </row>
    <row r="875" spans="1:22" customFormat="1" x14ac:dyDescent="0.25">
      <c r="A875" s="54"/>
      <c r="C875" s="65"/>
      <c r="D875" s="66"/>
      <c r="E875" s="67"/>
      <c r="F875" s="68"/>
      <c r="G875" s="66"/>
      <c r="H875" s="66"/>
      <c r="I875" s="299" t="str">
        <f t="shared" ca="1" si="13"/>
        <v/>
      </c>
      <c r="J875" s="126"/>
      <c r="K875" s="250"/>
      <c r="L875" s="250"/>
      <c r="M875" s="250"/>
      <c r="N875" s="250"/>
      <c r="O875" s="250"/>
      <c r="P875" s="250"/>
      <c r="Q875" s="250"/>
      <c r="R875" s="250"/>
      <c r="S875" s="250"/>
      <c r="T875" s="39"/>
      <c r="U875" s="39"/>
      <c r="V875" s="39"/>
    </row>
    <row r="876" spans="1:22" customFormat="1" x14ac:dyDescent="0.25">
      <c r="A876" s="54"/>
      <c r="C876" s="65"/>
      <c r="D876" s="66"/>
      <c r="E876" s="67"/>
      <c r="F876" s="68"/>
      <c r="G876" s="66"/>
      <c r="H876" s="66"/>
      <c r="I876" s="299" t="str">
        <f t="shared" ca="1" si="13"/>
        <v/>
      </c>
      <c r="J876" s="126"/>
      <c r="K876" s="250"/>
      <c r="L876" s="250"/>
      <c r="M876" s="250"/>
      <c r="N876" s="250"/>
      <c r="O876" s="250"/>
      <c r="P876" s="250"/>
      <c r="Q876" s="250"/>
      <c r="R876" s="250"/>
      <c r="S876" s="250"/>
      <c r="T876" s="39"/>
      <c r="U876" s="39"/>
      <c r="V876" s="39"/>
    </row>
    <row r="877" spans="1:22" customFormat="1" x14ac:dyDescent="0.25">
      <c r="A877" s="54"/>
      <c r="C877" s="65"/>
      <c r="D877" s="66"/>
      <c r="E877" s="67"/>
      <c r="F877" s="68"/>
      <c r="G877" s="66"/>
      <c r="H877" s="66"/>
      <c r="I877" s="299" t="str">
        <f t="shared" ca="1" si="13"/>
        <v/>
      </c>
      <c r="J877" s="126"/>
      <c r="K877" s="250"/>
      <c r="L877" s="250"/>
      <c r="M877" s="250"/>
      <c r="N877" s="250"/>
      <c r="O877" s="250"/>
      <c r="P877" s="250"/>
      <c r="Q877" s="250"/>
      <c r="R877" s="250"/>
      <c r="S877" s="250"/>
      <c r="T877" s="39"/>
      <c r="U877" s="39"/>
      <c r="V877" s="39"/>
    </row>
    <row r="878" spans="1:22" customFormat="1" x14ac:dyDescent="0.25">
      <c r="A878" s="54"/>
      <c r="C878" s="65"/>
      <c r="D878" s="66"/>
      <c r="E878" s="67"/>
      <c r="F878" s="68"/>
      <c r="G878" s="66"/>
      <c r="H878" s="66"/>
      <c r="I878" s="299" t="str">
        <f t="shared" ca="1" si="13"/>
        <v/>
      </c>
      <c r="J878" s="126"/>
      <c r="K878" s="250"/>
      <c r="L878" s="250"/>
      <c r="M878" s="250"/>
      <c r="N878" s="250"/>
      <c r="O878" s="250"/>
      <c r="P878" s="250"/>
      <c r="Q878" s="250"/>
      <c r="R878" s="250"/>
      <c r="S878" s="250"/>
      <c r="T878" s="39"/>
      <c r="U878" s="39"/>
      <c r="V878" s="39"/>
    </row>
    <row r="879" spans="1:22" customFormat="1" x14ac:dyDescent="0.25">
      <c r="A879" s="54"/>
      <c r="C879" s="65"/>
      <c r="D879" s="66"/>
      <c r="E879" s="67"/>
      <c r="F879" s="68"/>
      <c r="G879" s="66"/>
      <c r="H879" s="66"/>
      <c r="I879" s="299" t="str">
        <f t="shared" ca="1" si="13"/>
        <v/>
      </c>
      <c r="J879" s="126"/>
      <c r="K879" s="250"/>
      <c r="L879" s="250"/>
      <c r="M879" s="250"/>
      <c r="N879" s="250"/>
      <c r="O879" s="250"/>
      <c r="P879" s="250"/>
      <c r="Q879" s="250"/>
      <c r="R879" s="250"/>
      <c r="S879" s="250"/>
      <c r="T879" s="39"/>
      <c r="U879" s="39"/>
      <c r="V879" s="39"/>
    </row>
    <row r="880" spans="1:22" customFormat="1" x14ac:dyDescent="0.25">
      <c r="A880" s="54"/>
      <c r="C880" s="65"/>
      <c r="D880" s="66"/>
      <c r="E880" s="67"/>
      <c r="F880" s="68"/>
      <c r="G880" s="66"/>
      <c r="H880" s="66"/>
      <c r="I880" s="299" t="str">
        <f t="shared" ca="1" si="13"/>
        <v/>
      </c>
      <c r="J880" s="126"/>
      <c r="K880" s="250"/>
      <c r="L880" s="250"/>
      <c r="M880" s="250"/>
      <c r="N880" s="250"/>
      <c r="O880" s="250"/>
      <c r="P880" s="250"/>
      <c r="Q880" s="250"/>
      <c r="R880" s="250"/>
      <c r="S880" s="250"/>
      <c r="T880" s="39"/>
      <c r="U880" s="39"/>
      <c r="V880" s="39"/>
    </row>
    <row r="881" spans="1:22" customFormat="1" x14ac:dyDescent="0.25">
      <c r="A881" s="54"/>
      <c r="C881" s="65"/>
      <c r="D881" s="66"/>
      <c r="E881" s="67"/>
      <c r="F881" s="68"/>
      <c r="G881" s="66"/>
      <c r="H881" s="66"/>
      <c r="I881" s="299" t="str">
        <f t="shared" ca="1" si="13"/>
        <v/>
      </c>
      <c r="J881" s="126"/>
      <c r="K881" s="250"/>
      <c r="L881" s="250"/>
      <c r="M881" s="250"/>
      <c r="N881" s="250"/>
      <c r="O881" s="250"/>
      <c r="P881" s="250"/>
      <c r="Q881" s="250"/>
      <c r="R881" s="250"/>
      <c r="S881" s="250"/>
      <c r="T881" s="39"/>
      <c r="U881" s="39"/>
      <c r="V881" s="39"/>
    </row>
    <row r="882" spans="1:22" customFormat="1" x14ac:dyDescent="0.25">
      <c r="A882" s="54"/>
      <c r="C882" s="65"/>
      <c r="D882" s="66"/>
      <c r="E882" s="67"/>
      <c r="F882" s="68"/>
      <c r="G882" s="66"/>
      <c r="H882" s="66"/>
      <c r="I882" s="299" t="str">
        <f t="shared" ca="1" si="13"/>
        <v/>
      </c>
      <c r="J882" s="126"/>
      <c r="K882" s="250"/>
      <c r="L882" s="250"/>
      <c r="M882" s="250"/>
      <c r="N882" s="250"/>
      <c r="O882" s="250"/>
      <c r="P882" s="250"/>
      <c r="Q882" s="250"/>
      <c r="R882" s="250"/>
      <c r="S882" s="250"/>
      <c r="T882" s="39"/>
      <c r="U882" s="39"/>
      <c r="V882" s="39"/>
    </row>
    <row r="883" spans="1:22" customFormat="1" x14ac:dyDescent="0.25">
      <c r="A883" s="54"/>
      <c r="C883" s="65"/>
      <c r="D883" s="66"/>
      <c r="E883" s="67"/>
      <c r="F883" s="68"/>
      <c r="G883" s="66"/>
      <c r="H883" s="66"/>
      <c r="I883" s="299" t="str">
        <f t="shared" ca="1" si="13"/>
        <v/>
      </c>
      <c r="J883" s="126"/>
      <c r="K883" s="250"/>
      <c r="L883" s="250"/>
      <c r="M883" s="250"/>
      <c r="N883" s="250"/>
      <c r="O883" s="250"/>
      <c r="P883" s="250"/>
      <c r="Q883" s="250"/>
      <c r="R883" s="250"/>
      <c r="S883" s="250"/>
      <c r="T883" s="39"/>
      <c r="U883" s="39"/>
      <c r="V883" s="39"/>
    </row>
    <row r="884" spans="1:22" customFormat="1" x14ac:dyDescent="0.25">
      <c r="A884" s="54"/>
      <c r="C884" s="65"/>
      <c r="D884" s="66"/>
      <c r="E884" s="67"/>
      <c r="F884" s="68"/>
      <c r="G884" s="66"/>
      <c r="H884" s="66"/>
      <c r="I884" s="299" t="str">
        <f t="shared" ca="1" si="13"/>
        <v/>
      </c>
      <c r="J884" s="126"/>
      <c r="K884" s="250"/>
      <c r="L884" s="250"/>
      <c r="M884" s="250"/>
      <c r="N884" s="250"/>
      <c r="O884" s="250"/>
      <c r="P884" s="250"/>
      <c r="Q884" s="250"/>
      <c r="R884" s="250"/>
      <c r="S884" s="250"/>
      <c r="T884" s="39"/>
      <c r="U884" s="39"/>
      <c r="V884" s="39"/>
    </row>
    <row r="885" spans="1:22" customFormat="1" x14ac:dyDescent="0.25">
      <c r="A885" s="54"/>
      <c r="C885" s="65"/>
      <c r="D885" s="66"/>
      <c r="E885" s="67"/>
      <c r="F885" s="68"/>
      <c r="G885" s="66"/>
      <c r="H885" s="66"/>
      <c r="I885" s="299" t="str">
        <f t="shared" ca="1" si="13"/>
        <v/>
      </c>
      <c r="J885" s="126"/>
      <c r="K885" s="250"/>
      <c r="L885" s="250"/>
      <c r="M885" s="250"/>
      <c r="N885" s="250"/>
      <c r="O885" s="250"/>
      <c r="P885" s="250"/>
      <c r="Q885" s="250"/>
      <c r="R885" s="250"/>
      <c r="S885" s="250"/>
      <c r="T885" s="39"/>
      <c r="U885" s="39"/>
      <c r="V885" s="39"/>
    </row>
    <row r="886" spans="1:22" customFormat="1" x14ac:dyDescent="0.25">
      <c r="A886" s="54"/>
      <c r="C886" s="65"/>
      <c r="D886" s="66"/>
      <c r="E886" s="67"/>
      <c r="F886" s="68"/>
      <c r="G886" s="66"/>
      <c r="H886" s="66"/>
      <c r="I886" s="299" t="str">
        <f t="shared" ca="1" si="13"/>
        <v/>
      </c>
      <c r="J886" s="126"/>
      <c r="K886" s="250"/>
      <c r="L886" s="250"/>
      <c r="M886" s="250"/>
      <c r="N886" s="250"/>
      <c r="O886" s="250"/>
      <c r="P886" s="250"/>
      <c r="Q886" s="250"/>
      <c r="R886" s="250"/>
      <c r="S886" s="250"/>
      <c r="T886" s="39"/>
      <c r="U886" s="39"/>
      <c r="V886" s="39"/>
    </row>
    <row r="887" spans="1:22" customFormat="1" x14ac:dyDescent="0.25">
      <c r="A887" s="54"/>
      <c r="C887" s="65"/>
      <c r="D887" s="66"/>
      <c r="E887" s="67"/>
      <c r="F887" s="68"/>
      <c r="G887" s="66"/>
      <c r="H887" s="66"/>
      <c r="I887" s="299" t="str">
        <f t="shared" ca="1" si="13"/>
        <v/>
      </c>
      <c r="J887" s="126"/>
      <c r="K887" s="250"/>
      <c r="L887" s="250"/>
      <c r="M887" s="250"/>
      <c r="N887" s="250"/>
      <c r="O887" s="250"/>
      <c r="P887" s="250"/>
      <c r="Q887" s="250"/>
      <c r="R887" s="250"/>
      <c r="S887" s="250"/>
      <c r="T887" s="39"/>
      <c r="U887" s="39"/>
      <c r="V887" s="39"/>
    </row>
    <row r="888" spans="1:22" customFormat="1" x14ac:dyDescent="0.25">
      <c r="A888" s="54"/>
      <c r="C888" s="65"/>
      <c r="D888" s="66"/>
      <c r="E888" s="67"/>
      <c r="F888" s="68"/>
      <c r="G888" s="66"/>
      <c r="H888" s="66"/>
      <c r="I888" s="299" t="str">
        <f t="shared" ca="1" si="13"/>
        <v/>
      </c>
      <c r="J888" s="126"/>
      <c r="K888" s="250"/>
      <c r="L888" s="250"/>
      <c r="M888" s="250"/>
      <c r="N888" s="250"/>
      <c r="O888" s="250"/>
      <c r="P888" s="250"/>
      <c r="Q888" s="250"/>
      <c r="R888" s="250"/>
      <c r="S888" s="250"/>
      <c r="T888" s="39"/>
      <c r="U888" s="39"/>
      <c r="V888" s="39"/>
    </row>
    <row r="889" spans="1:22" customFormat="1" x14ac:dyDescent="0.25">
      <c r="A889" s="54"/>
      <c r="C889" s="65"/>
      <c r="D889" s="66"/>
      <c r="E889" s="67"/>
      <c r="F889" s="68"/>
      <c r="G889" s="66"/>
      <c r="H889" s="66"/>
      <c r="I889" s="299" t="str">
        <f t="shared" ca="1" si="13"/>
        <v/>
      </c>
      <c r="J889" s="126"/>
      <c r="K889" s="250"/>
      <c r="L889" s="250"/>
      <c r="M889" s="250"/>
      <c r="N889" s="250"/>
      <c r="O889" s="250"/>
      <c r="P889" s="250"/>
      <c r="Q889" s="250"/>
      <c r="R889" s="250"/>
      <c r="S889" s="250"/>
      <c r="T889" s="39"/>
      <c r="U889" s="39"/>
      <c r="V889" s="39"/>
    </row>
    <row r="890" spans="1:22" customFormat="1" x14ac:dyDescent="0.25">
      <c r="A890" s="54"/>
      <c r="C890" s="65"/>
      <c r="D890" s="66"/>
      <c r="E890" s="67"/>
      <c r="F890" s="68"/>
      <c r="G890" s="66"/>
      <c r="H890" s="66"/>
      <c r="I890" s="299" t="str">
        <f t="shared" ca="1" si="13"/>
        <v/>
      </c>
      <c r="J890" s="126"/>
      <c r="K890" s="250"/>
      <c r="L890" s="250"/>
      <c r="M890" s="250"/>
      <c r="N890" s="250"/>
      <c r="O890" s="250"/>
      <c r="P890" s="250"/>
      <c r="Q890" s="250"/>
      <c r="R890" s="250"/>
      <c r="S890" s="250"/>
      <c r="T890" s="39"/>
      <c r="U890" s="39"/>
      <c r="V890" s="39"/>
    </row>
    <row r="891" spans="1:22" customFormat="1" x14ac:dyDescent="0.25">
      <c r="A891" s="54"/>
      <c r="C891" s="65"/>
      <c r="D891" s="66"/>
      <c r="E891" s="67"/>
      <c r="F891" s="68"/>
      <c r="G891" s="66"/>
      <c r="H891" s="66"/>
      <c r="I891" s="299" t="str">
        <f t="shared" ca="1" si="13"/>
        <v/>
      </c>
      <c r="J891" s="126"/>
      <c r="K891" s="250"/>
      <c r="L891" s="250"/>
      <c r="M891" s="250"/>
      <c r="N891" s="250"/>
      <c r="O891" s="250"/>
      <c r="P891" s="250"/>
      <c r="Q891" s="250"/>
      <c r="R891" s="250"/>
      <c r="S891" s="250"/>
      <c r="T891" s="39"/>
      <c r="U891" s="39"/>
      <c r="V891" s="39"/>
    </row>
    <row r="892" spans="1:22" customFormat="1" x14ac:dyDescent="0.25">
      <c r="A892" s="54"/>
      <c r="C892" s="65"/>
      <c r="D892" s="66"/>
      <c r="E892" s="67"/>
      <c r="F892" s="68"/>
      <c r="G892" s="66"/>
      <c r="H892" s="66"/>
      <c r="I892" s="299" t="str">
        <f t="shared" ca="1" si="13"/>
        <v/>
      </c>
      <c r="J892" s="126"/>
      <c r="K892" s="250"/>
      <c r="L892" s="250"/>
      <c r="M892" s="250"/>
      <c r="N892" s="250"/>
      <c r="O892" s="250"/>
      <c r="P892" s="250"/>
      <c r="Q892" s="250"/>
      <c r="R892" s="250"/>
      <c r="S892" s="250"/>
      <c r="T892" s="39"/>
      <c r="U892" s="39"/>
      <c r="V892" s="39"/>
    </row>
    <row r="893" spans="1:22" customFormat="1" x14ac:dyDescent="0.25">
      <c r="A893" s="54"/>
      <c r="C893" s="65"/>
      <c r="D893" s="66"/>
      <c r="E893" s="67"/>
      <c r="F893" s="68"/>
      <c r="G893" s="66"/>
      <c r="H893" s="66"/>
      <c r="I893" s="299" t="str">
        <f t="shared" ca="1" si="13"/>
        <v/>
      </c>
      <c r="J893" s="126"/>
      <c r="K893" s="250"/>
      <c r="L893" s="250"/>
      <c r="M893" s="250"/>
      <c r="N893" s="250"/>
      <c r="O893" s="250"/>
      <c r="P893" s="250"/>
      <c r="Q893" s="250"/>
      <c r="R893" s="250"/>
      <c r="S893" s="250"/>
      <c r="T893" s="39"/>
      <c r="U893" s="39"/>
      <c r="V893" s="39"/>
    </row>
    <row r="894" spans="1:22" customFormat="1" x14ac:dyDescent="0.25">
      <c r="A894" s="54"/>
      <c r="C894" s="65"/>
      <c r="D894" s="66"/>
      <c r="E894" s="67"/>
      <c r="F894" s="68"/>
      <c r="G894" s="66"/>
      <c r="H894" s="66"/>
      <c r="I894" s="299" t="str">
        <f t="shared" ca="1" si="13"/>
        <v/>
      </c>
      <c r="J894" s="126"/>
      <c r="K894" s="250"/>
      <c r="L894" s="250"/>
      <c r="M894" s="250"/>
      <c r="N894" s="250"/>
      <c r="O894" s="250"/>
      <c r="P894" s="250"/>
      <c r="Q894" s="250"/>
      <c r="R894" s="250"/>
      <c r="S894" s="250"/>
      <c r="T894" s="39"/>
      <c r="U894" s="39"/>
      <c r="V894" s="39"/>
    </row>
    <row r="895" spans="1:22" customFormat="1" x14ac:dyDescent="0.25">
      <c r="A895" s="54"/>
      <c r="C895" s="65"/>
      <c r="D895" s="66"/>
      <c r="E895" s="67"/>
      <c r="F895" s="68"/>
      <c r="G895" s="66"/>
      <c r="H895" s="66"/>
      <c r="I895" s="299" t="str">
        <f t="shared" ca="1" si="13"/>
        <v/>
      </c>
      <c r="J895" s="126"/>
      <c r="K895" s="250"/>
      <c r="L895" s="250"/>
      <c r="M895" s="250"/>
      <c r="N895" s="250"/>
      <c r="O895" s="250"/>
      <c r="P895" s="250"/>
      <c r="Q895" s="250"/>
      <c r="R895" s="250"/>
      <c r="S895" s="250"/>
      <c r="T895" s="39"/>
      <c r="U895" s="39"/>
      <c r="V895" s="39"/>
    </row>
    <row r="896" spans="1:22" customFormat="1" x14ac:dyDescent="0.25">
      <c r="A896" s="54"/>
      <c r="C896" s="65"/>
      <c r="D896" s="66"/>
      <c r="E896" s="67"/>
      <c r="F896" s="68"/>
      <c r="G896" s="66"/>
      <c r="H896" s="66"/>
      <c r="I896" s="299" t="str">
        <f t="shared" ca="1" si="13"/>
        <v/>
      </c>
      <c r="J896" s="126"/>
      <c r="K896" s="250"/>
      <c r="L896" s="250"/>
      <c r="M896" s="250"/>
      <c r="N896" s="250"/>
      <c r="O896" s="250"/>
      <c r="P896" s="250"/>
      <c r="Q896" s="250"/>
      <c r="R896" s="250"/>
      <c r="S896" s="250"/>
      <c r="T896" s="39"/>
      <c r="U896" s="39"/>
      <c r="V896" s="39"/>
    </row>
    <row r="897" spans="1:22" customFormat="1" x14ac:dyDescent="0.25">
      <c r="A897" s="54"/>
      <c r="C897" s="65"/>
      <c r="D897" s="66"/>
      <c r="E897" s="67"/>
      <c r="F897" s="68"/>
      <c r="G897" s="66"/>
      <c r="H897" s="66"/>
      <c r="I897" s="299" t="str">
        <f t="shared" ca="1" si="13"/>
        <v/>
      </c>
      <c r="J897" s="126"/>
      <c r="K897" s="250"/>
      <c r="L897" s="250"/>
      <c r="M897" s="250"/>
      <c r="N897" s="250"/>
      <c r="O897" s="250"/>
      <c r="P897" s="250"/>
      <c r="Q897" s="250"/>
      <c r="R897" s="250"/>
      <c r="S897" s="250"/>
      <c r="T897" s="39"/>
      <c r="U897" s="39"/>
      <c r="V897" s="39"/>
    </row>
    <row r="898" spans="1:22" customFormat="1" x14ac:dyDescent="0.25">
      <c r="A898" s="54"/>
      <c r="C898" s="65"/>
      <c r="D898" s="66"/>
      <c r="E898" s="67"/>
      <c r="F898" s="68"/>
      <c r="G898" s="66"/>
      <c r="H898" s="66"/>
      <c r="I898" s="299" t="str">
        <f t="shared" ca="1" si="13"/>
        <v/>
      </c>
      <c r="J898" s="126"/>
      <c r="K898" s="250"/>
      <c r="L898" s="250"/>
      <c r="M898" s="250"/>
      <c r="N898" s="250"/>
      <c r="O898" s="250"/>
      <c r="P898" s="250"/>
      <c r="Q898" s="250"/>
      <c r="R898" s="250"/>
      <c r="S898" s="250"/>
      <c r="T898" s="39"/>
      <c r="U898" s="39"/>
      <c r="V898" s="39"/>
    </row>
    <row r="899" spans="1:22" customFormat="1" x14ac:dyDescent="0.25">
      <c r="A899" s="54"/>
      <c r="C899" s="65"/>
      <c r="D899" s="66"/>
      <c r="E899" s="67"/>
      <c r="F899" s="68"/>
      <c r="G899" s="66"/>
      <c r="H899" s="66"/>
      <c r="I899" s="299" t="str">
        <f t="shared" ca="1" si="13"/>
        <v/>
      </c>
      <c r="J899" s="126"/>
      <c r="K899" s="250"/>
      <c r="L899" s="250"/>
      <c r="M899" s="250"/>
      <c r="N899" s="250"/>
      <c r="O899" s="250"/>
      <c r="P899" s="250"/>
      <c r="Q899" s="250"/>
      <c r="R899" s="250"/>
      <c r="S899" s="250"/>
      <c r="T899" s="39"/>
      <c r="U899" s="39"/>
      <c r="V899" s="39"/>
    </row>
    <row r="900" spans="1:22" customFormat="1" x14ac:dyDescent="0.25">
      <c r="A900" s="54"/>
      <c r="C900" s="65"/>
      <c r="D900" s="66"/>
      <c r="E900" s="67"/>
      <c r="F900" s="68"/>
      <c r="G900" s="66"/>
      <c r="H900" s="66"/>
      <c r="I900" s="299" t="str">
        <f t="shared" ca="1" si="13"/>
        <v/>
      </c>
      <c r="J900" s="126"/>
      <c r="K900" s="250"/>
      <c r="L900" s="250"/>
      <c r="M900" s="250"/>
      <c r="N900" s="250"/>
      <c r="O900" s="250"/>
      <c r="P900" s="250"/>
      <c r="Q900" s="250"/>
      <c r="R900" s="250"/>
      <c r="S900" s="250"/>
      <c r="T900" s="39"/>
      <c r="U900" s="39"/>
      <c r="V900" s="39"/>
    </row>
    <row r="901" spans="1:22" customFormat="1" x14ac:dyDescent="0.25">
      <c r="A901" s="54"/>
      <c r="C901" s="65"/>
      <c r="D901" s="66"/>
      <c r="E901" s="67"/>
      <c r="F901" s="68"/>
      <c r="G901" s="66"/>
      <c r="H901" s="66"/>
      <c r="I901" s="299" t="str">
        <f t="shared" ca="1" si="13"/>
        <v/>
      </c>
      <c r="J901" s="126"/>
      <c r="K901" s="250"/>
      <c r="L901" s="250"/>
      <c r="M901" s="250"/>
      <c r="N901" s="250"/>
      <c r="O901" s="250"/>
      <c r="P901" s="250"/>
      <c r="Q901" s="250"/>
      <c r="R901" s="250"/>
      <c r="S901" s="250"/>
      <c r="T901" s="39"/>
      <c r="U901" s="39"/>
      <c r="V901" s="39"/>
    </row>
    <row r="902" spans="1:22" customFormat="1" x14ac:dyDescent="0.25">
      <c r="A902" s="54"/>
      <c r="C902" s="65"/>
      <c r="D902" s="66"/>
      <c r="E902" s="67"/>
      <c r="F902" s="68"/>
      <c r="G902" s="66"/>
      <c r="H902" s="66"/>
      <c r="I902" s="299" t="str">
        <f t="shared" ca="1" si="13"/>
        <v/>
      </c>
      <c r="J902" s="126"/>
      <c r="K902" s="250"/>
      <c r="L902" s="250"/>
      <c r="M902" s="250"/>
      <c r="N902" s="250"/>
      <c r="O902" s="250"/>
      <c r="P902" s="250"/>
      <c r="Q902" s="250"/>
      <c r="R902" s="250"/>
      <c r="S902" s="250"/>
      <c r="T902" s="39"/>
      <c r="U902" s="39"/>
      <c r="V902" s="39"/>
    </row>
    <row r="903" spans="1:22" customFormat="1" x14ac:dyDescent="0.25">
      <c r="A903" s="54"/>
      <c r="C903" s="65"/>
      <c r="D903" s="66"/>
      <c r="E903" s="67"/>
      <c r="F903" s="68"/>
      <c r="G903" s="66"/>
      <c r="H903" s="66"/>
      <c r="I903" s="299" t="str">
        <f t="shared" ca="1" si="13"/>
        <v/>
      </c>
      <c r="J903" s="126"/>
      <c r="K903" s="250"/>
      <c r="L903" s="250"/>
      <c r="M903" s="250"/>
      <c r="N903" s="250"/>
      <c r="O903" s="250"/>
      <c r="P903" s="250"/>
      <c r="Q903" s="250"/>
      <c r="R903" s="250"/>
      <c r="S903" s="250"/>
      <c r="T903" s="39"/>
      <c r="U903" s="39"/>
      <c r="V903" s="39"/>
    </row>
    <row r="904" spans="1:22" customFormat="1" x14ac:dyDescent="0.25">
      <c r="A904" s="54"/>
      <c r="C904" s="65"/>
      <c r="D904" s="66"/>
      <c r="E904" s="67"/>
      <c r="F904" s="68"/>
      <c r="G904" s="66"/>
      <c r="H904" s="66"/>
      <c r="I904" s="299" t="str">
        <f t="shared" ca="1" si="13"/>
        <v/>
      </c>
      <c r="J904" s="126"/>
      <c r="K904" s="250"/>
      <c r="L904" s="250"/>
      <c r="M904" s="250"/>
      <c r="N904" s="250"/>
      <c r="O904" s="250"/>
      <c r="P904" s="250"/>
      <c r="Q904" s="250"/>
      <c r="R904" s="250"/>
      <c r="S904" s="250"/>
      <c r="T904" s="39"/>
      <c r="U904" s="39"/>
      <c r="V904" s="39"/>
    </row>
    <row r="905" spans="1:22" customFormat="1" x14ac:dyDescent="0.25">
      <c r="A905" s="54"/>
      <c r="C905" s="65"/>
      <c r="D905" s="66"/>
      <c r="E905" s="67"/>
      <c r="F905" s="68"/>
      <c r="G905" s="66"/>
      <c r="H905" s="66"/>
      <c r="I905" s="299" t="str">
        <f t="shared" ref="I905:I968" ca="1" si="14">IF(H905="","",(IF(H905="Efetivado","",IF(C905="","",IF(C905=TODAY(),"Vence Hoje",IF(C905&lt;TODAY(),"Atrasado",C905-TODAY()&amp;" Dias para Vencer"))))))</f>
        <v/>
      </c>
      <c r="J905" s="126"/>
      <c r="K905" s="250"/>
      <c r="L905" s="250"/>
      <c r="M905" s="250"/>
      <c r="N905" s="250"/>
      <c r="O905" s="250"/>
      <c r="P905" s="250"/>
      <c r="Q905" s="250"/>
      <c r="R905" s="250"/>
      <c r="S905" s="250"/>
      <c r="T905" s="39"/>
      <c r="U905" s="39"/>
      <c r="V905" s="39"/>
    </row>
    <row r="906" spans="1:22" customFormat="1" x14ac:dyDescent="0.25">
      <c r="A906" s="54"/>
      <c r="C906" s="65"/>
      <c r="D906" s="66"/>
      <c r="E906" s="67"/>
      <c r="F906" s="68"/>
      <c r="G906" s="66"/>
      <c r="H906" s="66"/>
      <c r="I906" s="299" t="str">
        <f t="shared" ca="1" si="14"/>
        <v/>
      </c>
      <c r="J906" s="126"/>
      <c r="K906" s="250"/>
      <c r="L906" s="250"/>
      <c r="M906" s="250"/>
      <c r="N906" s="250"/>
      <c r="O906" s="250"/>
      <c r="P906" s="250"/>
      <c r="Q906" s="250"/>
      <c r="R906" s="250"/>
      <c r="S906" s="250"/>
      <c r="T906" s="39"/>
      <c r="U906" s="39"/>
      <c r="V906" s="39"/>
    </row>
    <row r="907" spans="1:22" customFormat="1" x14ac:dyDescent="0.25">
      <c r="A907" s="54"/>
      <c r="C907" s="65"/>
      <c r="D907" s="66"/>
      <c r="E907" s="67"/>
      <c r="F907" s="68"/>
      <c r="G907" s="66"/>
      <c r="H907" s="66"/>
      <c r="I907" s="299" t="str">
        <f t="shared" ca="1" si="14"/>
        <v/>
      </c>
      <c r="J907" s="126"/>
      <c r="K907" s="250"/>
      <c r="L907" s="250"/>
      <c r="M907" s="250"/>
      <c r="N907" s="250"/>
      <c r="O907" s="250"/>
      <c r="P907" s="250"/>
      <c r="Q907" s="250"/>
      <c r="R907" s="250"/>
      <c r="S907" s="250"/>
      <c r="T907" s="39"/>
      <c r="U907" s="39"/>
      <c r="V907" s="39"/>
    </row>
    <row r="908" spans="1:22" customFormat="1" x14ac:dyDescent="0.25">
      <c r="A908" s="54"/>
      <c r="C908" s="65"/>
      <c r="D908" s="66"/>
      <c r="E908" s="67"/>
      <c r="F908" s="68"/>
      <c r="G908" s="66"/>
      <c r="H908" s="66"/>
      <c r="I908" s="299" t="str">
        <f t="shared" ca="1" si="14"/>
        <v/>
      </c>
      <c r="J908" s="126"/>
      <c r="K908" s="250"/>
      <c r="L908" s="250"/>
      <c r="M908" s="250"/>
      <c r="N908" s="250"/>
      <c r="O908" s="250"/>
      <c r="P908" s="250"/>
      <c r="Q908" s="250"/>
      <c r="R908" s="250"/>
      <c r="S908" s="250"/>
      <c r="T908" s="39"/>
      <c r="U908" s="39"/>
      <c r="V908" s="39"/>
    </row>
    <row r="909" spans="1:22" customFormat="1" x14ac:dyDescent="0.25">
      <c r="A909" s="54"/>
      <c r="C909" s="65"/>
      <c r="D909" s="66"/>
      <c r="E909" s="67"/>
      <c r="F909" s="68"/>
      <c r="G909" s="66"/>
      <c r="H909" s="66"/>
      <c r="I909" s="299" t="str">
        <f t="shared" ca="1" si="14"/>
        <v/>
      </c>
      <c r="J909" s="126"/>
      <c r="K909" s="250"/>
      <c r="L909" s="250"/>
      <c r="M909" s="250"/>
      <c r="N909" s="250"/>
      <c r="O909" s="250"/>
      <c r="P909" s="250"/>
      <c r="Q909" s="250"/>
      <c r="R909" s="250"/>
      <c r="S909" s="250"/>
      <c r="T909" s="39"/>
      <c r="U909" s="39"/>
      <c r="V909" s="39"/>
    </row>
    <row r="910" spans="1:22" customFormat="1" x14ac:dyDescent="0.25">
      <c r="A910" s="54"/>
      <c r="C910" s="65"/>
      <c r="D910" s="66"/>
      <c r="E910" s="67"/>
      <c r="F910" s="68"/>
      <c r="G910" s="66"/>
      <c r="H910" s="66"/>
      <c r="I910" s="299" t="str">
        <f t="shared" ca="1" si="14"/>
        <v/>
      </c>
      <c r="J910" s="126"/>
      <c r="K910" s="250"/>
      <c r="L910" s="250"/>
      <c r="M910" s="250"/>
      <c r="N910" s="250"/>
      <c r="O910" s="250"/>
      <c r="P910" s="250"/>
      <c r="Q910" s="250"/>
      <c r="R910" s="250"/>
      <c r="S910" s="250"/>
      <c r="T910" s="39"/>
      <c r="U910" s="39"/>
      <c r="V910" s="39"/>
    </row>
    <row r="911" spans="1:22" customFormat="1" x14ac:dyDescent="0.25">
      <c r="A911" s="54"/>
      <c r="C911" s="65"/>
      <c r="D911" s="66"/>
      <c r="E911" s="67"/>
      <c r="F911" s="68"/>
      <c r="G911" s="66"/>
      <c r="H911" s="66"/>
      <c r="I911" s="299" t="str">
        <f t="shared" ca="1" si="14"/>
        <v/>
      </c>
      <c r="J911" s="126"/>
      <c r="K911" s="250"/>
      <c r="L911" s="250"/>
      <c r="M911" s="250"/>
      <c r="N911" s="250"/>
      <c r="O911" s="250"/>
      <c r="P911" s="250"/>
      <c r="Q911" s="250"/>
      <c r="R911" s="250"/>
      <c r="S911" s="250"/>
      <c r="T911" s="39"/>
      <c r="U911" s="39"/>
      <c r="V911" s="39"/>
    </row>
    <row r="912" spans="1:22" customFormat="1" x14ac:dyDescent="0.25">
      <c r="A912" s="54"/>
      <c r="C912" s="65"/>
      <c r="D912" s="66"/>
      <c r="E912" s="67"/>
      <c r="F912" s="68"/>
      <c r="G912" s="66"/>
      <c r="H912" s="66"/>
      <c r="I912" s="299" t="str">
        <f t="shared" ca="1" si="14"/>
        <v/>
      </c>
      <c r="J912" s="126"/>
      <c r="K912" s="250"/>
      <c r="L912" s="250"/>
      <c r="M912" s="250"/>
      <c r="N912" s="250"/>
      <c r="O912" s="250"/>
      <c r="P912" s="250"/>
      <c r="Q912" s="250"/>
      <c r="R912" s="250"/>
      <c r="S912" s="250"/>
      <c r="T912" s="39"/>
      <c r="U912" s="39"/>
      <c r="V912" s="39"/>
    </row>
    <row r="913" spans="1:22" customFormat="1" x14ac:dyDescent="0.25">
      <c r="A913" s="54"/>
      <c r="C913" s="65"/>
      <c r="D913" s="66"/>
      <c r="E913" s="67"/>
      <c r="F913" s="68"/>
      <c r="G913" s="66"/>
      <c r="H913" s="66"/>
      <c r="I913" s="299" t="str">
        <f t="shared" ca="1" si="14"/>
        <v/>
      </c>
      <c r="J913" s="126"/>
      <c r="K913" s="250"/>
      <c r="L913" s="250"/>
      <c r="M913" s="250"/>
      <c r="N913" s="250"/>
      <c r="O913" s="250"/>
      <c r="P913" s="250"/>
      <c r="Q913" s="250"/>
      <c r="R913" s="250"/>
      <c r="S913" s="250"/>
      <c r="T913" s="39"/>
      <c r="U913" s="39"/>
      <c r="V913" s="39"/>
    </row>
    <row r="914" spans="1:22" customFormat="1" x14ac:dyDescent="0.25">
      <c r="A914" s="54"/>
      <c r="C914" s="65"/>
      <c r="D914" s="66"/>
      <c r="E914" s="67"/>
      <c r="F914" s="68"/>
      <c r="G914" s="66"/>
      <c r="H914" s="66"/>
      <c r="I914" s="299" t="str">
        <f t="shared" ca="1" si="14"/>
        <v/>
      </c>
      <c r="J914" s="126"/>
      <c r="K914" s="250"/>
      <c r="L914" s="250"/>
      <c r="M914" s="250"/>
      <c r="N914" s="250"/>
      <c r="O914" s="250"/>
      <c r="P914" s="250"/>
      <c r="Q914" s="250"/>
      <c r="R914" s="250"/>
      <c r="S914" s="250"/>
      <c r="T914" s="39"/>
      <c r="U914" s="39"/>
      <c r="V914" s="39"/>
    </row>
    <row r="915" spans="1:22" customFormat="1" x14ac:dyDescent="0.25">
      <c r="A915" s="54"/>
      <c r="C915" s="65"/>
      <c r="D915" s="66"/>
      <c r="E915" s="67"/>
      <c r="F915" s="68"/>
      <c r="G915" s="66"/>
      <c r="H915" s="66"/>
      <c r="I915" s="299" t="str">
        <f t="shared" ca="1" si="14"/>
        <v/>
      </c>
      <c r="J915" s="126"/>
      <c r="K915" s="250"/>
      <c r="L915" s="250"/>
      <c r="M915" s="250"/>
      <c r="N915" s="250"/>
      <c r="O915" s="250"/>
      <c r="P915" s="250"/>
      <c r="Q915" s="250"/>
      <c r="R915" s="250"/>
      <c r="S915" s="250"/>
      <c r="T915" s="39"/>
      <c r="U915" s="39"/>
      <c r="V915" s="39"/>
    </row>
    <row r="916" spans="1:22" customFormat="1" x14ac:dyDescent="0.25">
      <c r="A916" s="54"/>
      <c r="C916" s="65"/>
      <c r="D916" s="66"/>
      <c r="E916" s="67"/>
      <c r="F916" s="68"/>
      <c r="G916" s="66"/>
      <c r="H916" s="66"/>
      <c r="I916" s="299" t="str">
        <f t="shared" ca="1" si="14"/>
        <v/>
      </c>
      <c r="J916" s="126"/>
      <c r="K916" s="250"/>
      <c r="L916" s="250"/>
      <c r="M916" s="250"/>
      <c r="N916" s="250"/>
      <c r="O916" s="250"/>
      <c r="P916" s="250"/>
      <c r="Q916" s="250"/>
      <c r="R916" s="250"/>
      <c r="S916" s="250"/>
      <c r="T916" s="39"/>
      <c r="U916" s="39"/>
      <c r="V916" s="39"/>
    </row>
    <row r="917" spans="1:22" customFormat="1" x14ac:dyDescent="0.25">
      <c r="A917" s="54"/>
      <c r="C917" s="65"/>
      <c r="D917" s="66"/>
      <c r="E917" s="67"/>
      <c r="F917" s="68"/>
      <c r="G917" s="66"/>
      <c r="H917" s="66"/>
      <c r="I917" s="299" t="str">
        <f t="shared" ca="1" si="14"/>
        <v/>
      </c>
      <c r="J917" s="126"/>
      <c r="K917" s="250"/>
      <c r="L917" s="250"/>
      <c r="M917" s="250"/>
      <c r="N917" s="250"/>
      <c r="O917" s="250"/>
      <c r="P917" s="250"/>
      <c r="Q917" s="250"/>
      <c r="R917" s="250"/>
      <c r="S917" s="250"/>
      <c r="T917" s="39"/>
      <c r="U917" s="39"/>
      <c r="V917" s="39"/>
    </row>
    <row r="918" spans="1:22" customFormat="1" x14ac:dyDescent="0.25">
      <c r="A918" s="54"/>
      <c r="C918" s="65"/>
      <c r="D918" s="66"/>
      <c r="E918" s="67"/>
      <c r="F918" s="68"/>
      <c r="G918" s="66"/>
      <c r="H918" s="66"/>
      <c r="I918" s="299" t="str">
        <f t="shared" ca="1" si="14"/>
        <v/>
      </c>
      <c r="J918" s="126"/>
      <c r="K918" s="250"/>
      <c r="L918" s="250"/>
      <c r="M918" s="250"/>
      <c r="N918" s="250"/>
      <c r="O918" s="250"/>
      <c r="P918" s="250"/>
      <c r="Q918" s="250"/>
      <c r="R918" s="250"/>
      <c r="S918" s="250"/>
      <c r="T918" s="39"/>
      <c r="U918" s="39"/>
      <c r="V918" s="39"/>
    </row>
    <row r="919" spans="1:22" customFormat="1" x14ac:dyDescent="0.25">
      <c r="A919" s="54"/>
      <c r="C919" s="65"/>
      <c r="D919" s="66"/>
      <c r="E919" s="67"/>
      <c r="F919" s="68"/>
      <c r="G919" s="66"/>
      <c r="H919" s="66"/>
      <c r="I919" s="299" t="str">
        <f t="shared" ca="1" si="14"/>
        <v/>
      </c>
      <c r="J919" s="126"/>
      <c r="K919" s="250"/>
      <c r="L919" s="250"/>
      <c r="M919" s="250"/>
      <c r="N919" s="250"/>
      <c r="O919" s="250"/>
      <c r="P919" s="250"/>
      <c r="Q919" s="250"/>
      <c r="R919" s="250"/>
      <c r="S919" s="250"/>
      <c r="T919" s="39"/>
      <c r="U919" s="39"/>
      <c r="V919" s="39"/>
    </row>
    <row r="920" spans="1:22" customFormat="1" x14ac:dyDescent="0.25">
      <c r="A920" s="54"/>
      <c r="C920" s="65"/>
      <c r="D920" s="66"/>
      <c r="E920" s="67"/>
      <c r="F920" s="68"/>
      <c r="G920" s="66"/>
      <c r="H920" s="66"/>
      <c r="I920" s="299" t="str">
        <f t="shared" ca="1" si="14"/>
        <v/>
      </c>
      <c r="J920" s="126"/>
      <c r="K920" s="250"/>
      <c r="L920" s="250"/>
      <c r="M920" s="250"/>
      <c r="N920" s="250"/>
      <c r="O920" s="250"/>
      <c r="P920" s="250"/>
      <c r="Q920" s="250"/>
      <c r="R920" s="250"/>
      <c r="S920" s="250"/>
      <c r="T920" s="39"/>
      <c r="U920" s="39"/>
      <c r="V920" s="39"/>
    </row>
    <row r="921" spans="1:22" customFormat="1" x14ac:dyDescent="0.25">
      <c r="A921" s="54"/>
      <c r="C921" s="65"/>
      <c r="D921" s="66"/>
      <c r="E921" s="67"/>
      <c r="F921" s="68"/>
      <c r="G921" s="66"/>
      <c r="H921" s="66"/>
      <c r="I921" s="299" t="str">
        <f t="shared" ca="1" si="14"/>
        <v/>
      </c>
      <c r="J921" s="126"/>
      <c r="K921" s="250"/>
      <c r="L921" s="250"/>
      <c r="M921" s="250"/>
      <c r="N921" s="250"/>
      <c r="O921" s="250"/>
      <c r="P921" s="250"/>
      <c r="Q921" s="250"/>
      <c r="R921" s="250"/>
      <c r="S921" s="250"/>
      <c r="T921" s="39"/>
      <c r="U921" s="39"/>
      <c r="V921" s="39"/>
    </row>
    <row r="922" spans="1:22" customFormat="1" x14ac:dyDescent="0.25">
      <c r="A922" s="54"/>
      <c r="C922" s="65"/>
      <c r="D922" s="66"/>
      <c r="E922" s="67"/>
      <c r="F922" s="68"/>
      <c r="G922" s="66"/>
      <c r="H922" s="66"/>
      <c r="I922" s="299" t="str">
        <f t="shared" ca="1" si="14"/>
        <v/>
      </c>
      <c r="J922" s="126"/>
      <c r="K922" s="250"/>
      <c r="L922" s="250"/>
      <c r="M922" s="250"/>
      <c r="N922" s="250"/>
      <c r="O922" s="250"/>
      <c r="P922" s="250"/>
      <c r="Q922" s="250"/>
      <c r="R922" s="250"/>
      <c r="S922" s="250"/>
      <c r="T922" s="39"/>
      <c r="U922" s="39"/>
      <c r="V922" s="39"/>
    </row>
    <row r="923" spans="1:22" customFormat="1" x14ac:dyDescent="0.25">
      <c r="A923" s="54"/>
      <c r="C923" s="65"/>
      <c r="D923" s="66"/>
      <c r="E923" s="67"/>
      <c r="F923" s="68"/>
      <c r="G923" s="66"/>
      <c r="H923" s="66"/>
      <c r="I923" s="299" t="str">
        <f t="shared" ca="1" si="14"/>
        <v/>
      </c>
      <c r="J923" s="126"/>
      <c r="K923" s="250"/>
      <c r="L923" s="250"/>
      <c r="M923" s="250"/>
      <c r="N923" s="250"/>
      <c r="O923" s="250"/>
      <c r="P923" s="250"/>
      <c r="Q923" s="250"/>
      <c r="R923" s="250"/>
      <c r="S923" s="250"/>
      <c r="T923" s="39"/>
      <c r="U923" s="39"/>
      <c r="V923" s="39"/>
    </row>
    <row r="924" spans="1:22" customFormat="1" x14ac:dyDescent="0.25">
      <c r="A924" s="54"/>
      <c r="C924" s="65"/>
      <c r="D924" s="66"/>
      <c r="E924" s="67"/>
      <c r="F924" s="68"/>
      <c r="G924" s="66"/>
      <c r="H924" s="66"/>
      <c r="I924" s="299" t="str">
        <f t="shared" ca="1" si="14"/>
        <v/>
      </c>
      <c r="J924" s="126"/>
      <c r="K924" s="250"/>
      <c r="L924" s="250"/>
      <c r="M924" s="250"/>
      <c r="N924" s="250"/>
      <c r="O924" s="250"/>
      <c r="P924" s="250"/>
      <c r="Q924" s="250"/>
      <c r="R924" s="250"/>
      <c r="S924" s="250"/>
      <c r="T924" s="39"/>
      <c r="U924" s="39"/>
      <c r="V924" s="39"/>
    </row>
    <row r="925" spans="1:22" customFormat="1" x14ac:dyDescent="0.25">
      <c r="A925" s="54"/>
      <c r="C925" s="65"/>
      <c r="D925" s="66"/>
      <c r="E925" s="67"/>
      <c r="F925" s="68"/>
      <c r="G925" s="66"/>
      <c r="H925" s="66"/>
      <c r="I925" s="299" t="str">
        <f t="shared" ca="1" si="14"/>
        <v/>
      </c>
      <c r="J925" s="126"/>
      <c r="K925" s="250"/>
      <c r="L925" s="250"/>
      <c r="M925" s="250"/>
      <c r="N925" s="250"/>
      <c r="O925" s="250"/>
      <c r="P925" s="250"/>
      <c r="Q925" s="250"/>
      <c r="R925" s="250"/>
      <c r="S925" s="250"/>
      <c r="T925" s="39"/>
      <c r="U925" s="39"/>
      <c r="V925" s="39"/>
    </row>
    <row r="926" spans="1:22" customFormat="1" x14ac:dyDescent="0.25">
      <c r="A926" s="54"/>
      <c r="C926" s="65"/>
      <c r="D926" s="66"/>
      <c r="E926" s="67"/>
      <c r="F926" s="68"/>
      <c r="G926" s="66"/>
      <c r="H926" s="66"/>
      <c r="I926" s="299" t="str">
        <f t="shared" ca="1" si="14"/>
        <v/>
      </c>
      <c r="J926" s="126"/>
      <c r="K926" s="250"/>
      <c r="L926" s="250"/>
      <c r="M926" s="250"/>
      <c r="N926" s="250"/>
      <c r="O926" s="250"/>
      <c r="P926" s="250"/>
      <c r="Q926" s="250"/>
      <c r="R926" s="250"/>
      <c r="S926" s="250"/>
      <c r="T926" s="39"/>
      <c r="U926" s="39"/>
      <c r="V926" s="39"/>
    </row>
    <row r="927" spans="1:22" customFormat="1" x14ac:dyDescent="0.25">
      <c r="A927" s="54"/>
      <c r="C927" s="65"/>
      <c r="D927" s="66"/>
      <c r="E927" s="67"/>
      <c r="F927" s="68"/>
      <c r="G927" s="66"/>
      <c r="H927" s="66"/>
      <c r="I927" s="299" t="str">
        <f t="shared" ca="1" si="14"/>
        <v/>
      </c>
      <c r="J927" s="126"/>
      <c r="K927" s="250"/>
      <c r="L927" s="250"/>
      <c r="M927" s="250"/>
      <c r="N927" s="250"/>
      <c r="O927" s="250"/>
      <c r="P927" s="250"/>
      <c r="Q927" s="250"/>
      <c r="R927" s="250"/>
      <c r="S927" s="250"/>
      <c r="T927" s="39"/>
      <c r="U927" s="39"/>
      <c r="V927" s="39"/>
    </row>
    <row r="928" spans="1:22" customFormat="1" x14ac:dyDescent="0.25">
      <c r="A928" s="54"/>
      <c r="C928" s="65"/>
      <c r="D928" s="66"/>
      <c r="E928" s="67"/>
      <c r="F928" s="68"/>
      <c r="G928" s="66"/>
      <c r="H928" s="66"/>
      <c r="I928" s="299" t="str">
        <f t="shared" ca="1" si="14"/>
        <v/>
      </c>
      <c r="J928" s="126"/>
      <c r="K928" s="250"/>
      <c r="L928" s="250"/>
      <c r="M928" s="250"/>
      <c r="N928" s="250"/>
      <c r="O928" s="250"/>
      <c r="P928" s="250"/>
      <c r="Q928" s="250"/>
      <c r="R928" s="250"/>
      <c r="S928" s="250"/>
      <c r="T928" s="39"/>
      <c r="U928" s="39"/>
      <c r="V928" s="39"/>
    </row>
    <row r="929" spans="1:22" customFormat="1" x14ac:dyDescent="0.25">
      <c r="A929" s="54"/>
      <c r="C929" s="65"/>
      <c r="D929" s="66"/>
      <c r="E929" s="67"/>
      <c r="F929" s="68"/>
      <c r="G929" s="66"/>
      <c r="H929" s="66"/>
      <c r="I929" s="299" t="str">
        <f t="shared" ca="1" si="14"/>
        <v/>
      </c>
      <c r="J929" s="126"/>
      <c r="K929" s="250"/>
      <c r="L929" s="250"/>
      <c r="M929" s="250"/>
      <c r="N929" s="250"/>
      <c r="O929" s="250"/>
      <c r="P929" s="250"/>
      <c r="Q929" s="250"/>
      <c r="R929" s="250"/>
      <c r="S929" s="250"/>
      <c r="T929" s="39"/>
      <c r="U929" s="39"/>
      <c r="V929" s="39"/>
    </row>
    <row r="930" spans="1:22" customFormat="1" x14ac:dyDescent="0.25">
      <c r="A930" s="54"/>
      <c r="C930" s="65"/>
      <c r="D930" s="66"/>
      <c r="E930" s="67"/>
      <c r="F930" s="68"/>
      <c r="G930" s="66"/>
      <c r="H930" s="66"/>
      <c r="I930" s="299" t="str">
        <f t="shared" ca="1" si="14"/>
        <v/>
      </c>
      <c r="J930" s="126"/>
      <c r="K930" s="250"/>
      <c r="L930" s="250"/>
      <c r="M930" s="250"/>
      <c r="N930" s="250"/>
      <c r="O930" s="250"/>
      <c r="P930" s="250"/>
      <c r="Q930" s="250"/>
      <c r="R930" s="250"/>
      <c r="S930" s="250"/>
      <c r="T930" s="39"/>
      <c r="U930" s="39"/>
      <c r="V930" s="39"/>
    </row>
    <row r="931" spans="1:22" customFormat="1" x14ac:dyDescent="0.25">
      <c r="A931" s="54"/>
      <c r="C931" s="65"/>
      <c r="D931" s="66"/>
      <c r="E931" s="67"/>
      <c r="F931" s="68"/>
      <c r="G931" s="66"/>
      <c r="H931" s="66"/>
      <c r="I931" s="299" t="str">
        <f t="shared" ca="1" si="14"/>
        <v/>
      </c>
      <c r="J931" s="126"/>
      <c r="K931" s="250"/>
      <c r="L931" s="250"/>
      <c r="M931" s="250"/>
      <c r="N931" s="250"/>
      <c r="O931" s="250"/>
      <c r="P931" s="250"/>
      <c r="Q931" s="250"/>
      <c r="R931" s="250"/>
      <c r="S931" s="250"/>
      <c r="T931" s="39"/>
      <c r="U931" s="39"/>
      <c r="V931" s="39"/>
    </row>
    <row r="932" spans="1:22" customFormat="1" x14ac:dyDescent="0.25">
      <c r="A932" s="54"/>
      <c r="C932" s="65"/>
      <c r="D932" s="66"/>
      <c r="E932" s="67"/>
      <c r="F932" s="68"/>
      <c r="G932" s="66"/>
      <c r="H932" s="66"/>
      <c r="I932" s="299" t="str">
        <f t="shared" ca="1" si="14"/>
        <v/>
      </c>
      <c r="J932" s="126"/>
      <c r="K932" s="250"/>
      <c r="L932" s="250"/>
      <c r="M932" s="250"/>
      <c r="N932" s="250"/>
      <c r="O932" s="250"/>
      <c r="P932" s="250"/>
      <c r="Q932" s="250"/>
      <c r="R932" s="250"/>
      <c r="S932" s="250"/>
      <c r="T932" s="39"/>
      <c r="U932" s="39"/>
      <c r="V932" s="39"/>
    </row>
    <row r="933" spans="1:22" customFormat="1" x14ac:dyDescent="0.25">
      <c r="A933" s="54"/>
      <c r="C933" s="65"/>
      <c r="D933" s="66"/>
      <c r="E933" s="67"/>
      <c r="F933" s="68"/>
      <c r="G933" s="66"/>
      <c r="H933" s="66"/>
      <c r="I933" s="299" t="str">
        <f t="shared" ca="1" si="14"/>
        <v/>
      </c>
      <c r="J933" s="126"/>
      <c r="K933" s="250"/>
      <c r="L933" s="250"/>
      <c r="M933" s="250"/>
      <c r="N933" s="250"/>
      <c r="O933" s="250"/>
      <c r="P933" s="250"/>
      <c r="Q933" s="250"/>
      <c r="R933" s="250"/>
      <c r="S933" s="250"/>
      <c r="T933" s="39"/>
      <c r="U933" s="39"/>
      <c r="V933" s="39"/>
    </row>
    <row r="934" spans="1:22" customFormat="1" x14ac:dyDescent="0.25">
      <c r="A934" s="54"/>
      <c r="C934" s="65"/>
      <c r="D934" s="66"/>
      <c r="E934" s="67"/>
      <c r="F934" s="68"/>
      <c r="G934" s="66"/>
      <c r="H934" s="66"/>
      <c r="I934" s="299" t="str">
        <f t="shared" ca="1" si="14"/>
        <v/>
      </c>
      <c r="J934" s="126"/>
      <c r="K934" s="250"/>
      <c r="L934" s="250"/>
      <c r="M934" s="250"/>
      <c r="N934" s="250"/>
      <c r="O934" s="250"/>
      <c r="P934" s="250"/>
      <c r="Q934" s="250"/>
      <c r="R934" s="250"/>
      <c r="S934" s="250"/>
      <c r="T934" s="39"/>
      <c r="U934" s="39"/>
      <c r="V934" s="39"/>
    </row>
    <row r="935" spans="1:22" customFormat="1" x14ac:dyDescent="0.25">
      <c r="A935" s="54"/>
      <c r="C935" s="65"/>
      <c r="D935" s="66"/>
      <c r="E935" s="67"/>
      <c r="F935" s="68"/>
      <c r="G935" s="66"/>
      <c r="H935" s="66"/>
      <c r="I935" s="299" t="str">
        <f t="shared" ca="1" si="14"/>
        <v/>
      </c>
      <c r="J935" s="126"/>
      <c r="K935" s="250"/>
      <c r="L935" s="250"/>
      <c r="M935" s="250"/>
      <c r="N935" s="250"/>
      <c r="O935" s="250"/>
      <c r="P935" s="250"/>
      <c r="Q935" s="250"/>
      <c r="R935" s="250"/>
      <c r="S935" s="250"/>
      <c r="T935" s="39"/>
      <c r="U935" s="39"/>
      <c r="V935" s="39"/>
    </row>
    <row r="936" spans="1:22" customFormat="1" x14ac:dyDescent="0.25">
      <c r="A936" s="54"/>
      <c r="C936" s="65"/>
      <c r="D936" s="66"/>
      <c r="E936" s="67"/>
      <c r="F936" s="68"/>
      <c r="G936" s="66"/>
      <c r="H936" s="66"/>
      <c r="I936" s="299" t="str">
        <f t="shared" ca="1" si="14"/>
        <v/>
      </c>
      <c r="J936" s="126"/>
      <c r="K936" s="250"/>
      <c r="L936" s="250"/>
      <c r="M936" s="250"/>
      <c r="N936" s="250"/>
      <c r="O936" s="250"/>
      <c r="P936" s="250"/>
      <c r="Q936" s="250"/>
      <c r="R936" s="250"/>
      <c r="S936" s="250"/>
      <c r="T936" s="39"/>
      <c r="U936" s="39"/>
      <c r="V936" s="39"/>
    </row>
    <row r="937" spans="1:22" customFormat="1" x14ac:dyDescent="0.25">
      <c r="A937" s="54"/>
      <c r="C937" s="65"/>
      <c r="D937" s="66"/>
      <c r="E937" s="67"/>
      <c r="F937" s="68"/>
      <c r="G937" s="66"/>
      <c r="H937" s="66"/>
      <c r="I937" s="299" t="str">
        <f t="shared" ca="1" si="14"/>
        <v/>
      </c>
      <c r="J937" s="126"/>
      <c r="K937" s="250"/>
      <c r="L937" s="250"/>
      <c r="M937" s="250"/>
      <c r="N937" s="250"/>
      <c r="O937" s="250"/>
      <c r="P937" s="250"/>
      <c r="Q937" s="250"/>
      <c r="R937" s="250"/>
      <c r="S937" s="250"/>
      <c r="T937" s="39"/>
      <c r="U937" s="39"/>
      <c r="V937" s="39"/>
    </row>
    <row r="938" spans="1:22" customFormat="1" x14ac:dyDescent="0.25">
      <c r="A938" s="54"/>
      <c r="C938" s="65"/>
      <c r="D938" s="66"/>
      <c r="E938" s="67"/>
      <c r="F938" s="68"/>
      <c r="G938" s="66"/>
      <c r="H938" s="66"/>
      <c r="I938" s="299" t="str">
        <f t="shared" ca="1" si="14"/>
        <v/>
      </c>
      <c r="J938" s="126"/>
      <c r="K938" s="250"/>
      <c r="L938" s="250"/>
      <c r="M938" s="250"/>
      <c r="N938" s="250"/>
      <c r="O938" s="250"/>
      <c r="P938" s="250"/>
      <c r="Q938" s="250"/>
      <c r="R938" s="250"/>
      <c r="S938" s="250"/>
      <c r="T938" s="39"/>
      <c r="U938" s="39"/>
      <c r="V938" s="39"/>
    </row>
    <row r="939" spans="1:22" customFormat="1" x14ac:dyDescent="0.25">
      <c r="A939" s="54"/>
      <c r="C939" s="65"/>
      <c r="D939" s="66"/>
      <c r="E939" s="67"/>
      <c r="F939" s="68"/>
      <c r="G939" s="66"/>
      <c r="H939" s="66"/>
      <c r="I939" s="299" t="str">
        <f t="shared" ca="1" si="14"/>
        <v/>
      </c>
      <c r="J939" s="126"/>
      <c r="K939" s="250"/>
      <c r="L939" s="250"/>
      <c r="M939" s="250"/>
      <c r="N939" s="250"/>
      <c r="O939" s="250"/>
      <c r="P939" s="250"/>
      <c r="Q939" s="250"/>
      <c r="R939" s="250"/>
      <c r="S939" s="250"/>
      <c r="T939" s="39"/>
      <c r="U939" s="39"/>
      <c r="V939" s="39"/>
    </row>
    <row r="940" spans="1:22" customFormat="1" x14ac:dyDescent="0.25">
      <c r="A940" s="54"/>
      <c r="C940" s="65"/>
      <c r="D940" s="66"/>
      <c r="E940" s="67"/>
      <c r="F940" s="68"/>
      <c r="G940" s="66"/>
      <c r="H940" s="66"/>
      <c r="I940" s="299" t="str">
        <f t="shared" ca="1" si="14"/>
        <v/>
      </c>
      <c r="J940" s="126"/>
      <c r="K940" s="250"/>
      <c r="L940" s="250"/>
      <c r="M940" s="250"/>
      <c r="N940" s="250"/>
      <c r="O940" s="250"/>
      <c r="P940" s="250"/>
      <c r="Q940" s="250"/>
      <c r="R940" s="250"/>
      <c r="S940" s="250"/>
      <c r="T940" s="39"/>
      <c r="U940" s="39"/>
      <c r="V940" s="39"/>
    </row>
    <row r="941" spans="1:22" customFormat="1" x14ac:dyDescent="0.25">
      <c r="A941" s="54"/>
      <c r="C941" s="65"/>
      <c r="D941" s="66"/>
      <c r="E941" s="67"/>
      <c r="F941" s="68"/>
      <c r="G941" s="66"/>
      <c r="H941" s="66"/>
      <c r="I941" s="299" t="str">
        <f t="shared" ca="1" si="14"/>
        <v/>
      </c>
      <c r="J941" s="126"/>
      <c r="K941" s="250"/>
      <c r="L941" s="250"/>
      <c r="M941" s="250"/>
      <c r="N941" s="250"/>
      <c r="O941" s="250"/>
      <c r="P941" s="250"/>
      <c r="Q941" s="250"/>
      <c r="R941" s="250"/>
      <c r="S941" s="250"/>
      <c r="T941" s="39"/>
      <c r="U941" s="39"/>
      <c r="V941" s="39"/>
    </row>
    <row r="942" spans="1:22" customFormat="1" x14ac:dyDescent="0.25">
      <c r="A942" s="54"/>
      <c r="C942" s="65"/>
      <c r="D942" s="66"/>
      <c r="E942" s="67"/>
      <c r="F942" s="68"/>
      <c r="G942" s="66"/>
      <c r="H942" s="66"/>
      <c r="I942" s="299" t="str">
        <f t="shared" ca="1" si="14"/>
        <v/>
      </c>
      <c r="J942" s="126"/>
      <c r="K942" s="250"/>
      <c r="L942" s="250"/>
      <c r="M942" s="250"/>
      <c r="N942" s="250"/>
      <c r="O942" s="250"/>
      <c r="P942" s="250"/>
      <c r="Q942" s="250"/>
      <c r="R942" s="250"/>
      <c r="S942" s="250"/>
      <c r="T942" s="39"/>
      <c r="U942" s="39"/>
      <c r="V942" s="39"/>
    </row>
    <row r="943" spans="1:22" customFormat="1" x14ac:dyDescent="0.25">
      <c r="A943" s="54"/>
      <c r="C943" s="65"/>
      <c r="D943" s="66"/>
      <c r="E943" s="67"/>
      <c r="F943" s="68"/>
      <c r="G943" s="66"/>
      <c r="H943" s="66"/>
      <c r="I943" s="299" t="str">
        <f t="shared" ca="1" si="14"/>
        <v/>
      </c>
      <c r="J943" s="126"/>
      <c r="K943" s="250"/>
      <c r="L943" s="250"/>
      <c r="M943" s="250"/>
      <c r="N943" s="250"/>
      <c r="O943" s="250"/>
      <c r="P943" s="250"/>
      <c r="Q943" s="250"/>
      <c r="R943" s="250"/>
      <c r="S943" s="250"/>
      <c r="T943" s="39"/>
      <c r="U943" s="39"/>
      <c r="V943" s="39"/>
    </row>
    <row r="944" spans="1:22" customFormat="1" x14ac:dyDescent="0.25">
      <c r="A944" s="54"/>
      <c r="C944" s="65"/>
      <c r="D944" s="66"/>
      <c r="E944" s="67"/>
      <c r="F944" s="68"/>
      <c r="G944" s="66"/>
      <c r="H944" s="66"/>
      <c r="I944" s="299" t="str">
        <f t="shared" ca="1" si="14"/>
        <v/>
      </c>
      <c r="J944" s="126"/>
      <c r="K944" s="250"/>
      <c r="L944" s="250"/>
      <c r="M944" s="250"/>
      <c r="N944" s="250"/>
      <c r="O944" s="250"/>
      <c r="P944" s="250"/>
      <c r="Q944" s="250"/>
      <c r="R944" s="250"/>
      <c r="S944" s="250"/>
      <c r="T944" s="39"/>
      <c r="U944" s="39"/>
      <c r="V944" s="39"/>
    </row>
    <row r="945" spans="1:22" customFormat="1" x14ac:dyDescent="0.25">
      <c r="A945" s="54"/>
      <c r="C945" s="65"/>
      <c r="D945" s="66"/>
      <c r="E945" s="67"/>
      <c r="F945" s="68"/>
      <c r="G945" s="66"/>
      <c r="H945" s="66"/>
      <c r="I945" s="299" t="str">
        <f t="shared" ca="1" si="14"/>
        <v/>
      </c>
      <c r="J945" s="126"/>
      <c r="K945" s="250"/>
      <c r="L945" s="250"/>
      <c r="M945" s="250"/>
      <c r="N945" s="250"/>
      <c r="O945" s="250"/>
      <c r="P945" s="250"/>
      <c r="Q945" s="250"/>
      <c r="R945" s="250"/>
      <c r="S945" s="250"/>
      <c r="T945" s="39"/>
      <c r="U945" s="39"/>
      <c r="V945" s="39"/>
    </row>
    <row r="946" spans="1:22" customFormat="1" x14ac:dyDescent="0.25">
      <c r="A946" s="54"/>
      <c r="C946" s="65"/>
      <c r="D946" s="66"/>
      <c r="E946" s="67"/>
      <c r="F946" s="68"/>
      <c r="G946" s="66"/>
      <c r="H946" s="66"/>
      <c r="I946" s="299" t="str">
        <f t="shared" ca="1" si="14"/>
        <v/>
      </c>
      <c r="J946" s="126"/>
      <c r="K946" s="250"/>
      <c r="L946" s="250"/>
      <c r="M946" s="250"/>
      <c r="N946" s="250"/>
      <c r="O946" s="250"/>
      <c r="P946" s="250"/>
      <c r="Q946" s="250"/>
      <c r="R946" s="250"/>
      <c r="S946" s="250"/>
      <c r="T946" s="39"/>
      <c r="U946" s="39"/>
      <c r="V946" s="39"/>
    </row>
    <row r="947" spans="1:22" customFormat="1" x14ac:dyDescent="0.25">
      <c r="A947" s="54"/>
      <c r="C947" s="65"/>
      <c r="D947" s="66"/>
      <c r="E947" s="67"/>
      <c r="F947" s="68"/>
      <c r="G947" s="66"/>
      <c r="H947" s="66"/>
      <c r="I947" s="299" t="str">
        <f t="shared" ca="1" si="14"/>
        <v/>
      </c>
      <c r="J947" s="126"/>
      <c r="K947" s="250"/>
      <c r="L947" s="250"/>
      <c r="M947" s="250"/>
      <c r="N947" s="250"/>
      <c r="O947" s="250"/>
      <c r="P947" s="250"/>
      <c r="Q947" s="250"/>
      <c r="R947" s="250"/>
      <c r="S947" s="250"/>
      <c r="T947" s="39"/>
      <c r="U947" s="39"/>
      <c r="V947" s="39"/>
    </row>
    <row r="948" spans="1:22" customFormat="1" x14ac:dyDescent="0.25">
      <c r="A948" s="54"/>
      <c r="C948" s="65"/>
      <c r="D948" s="66"/>
      <c r="E948" s="67"/>
      <c r="F948" s="68"/>
      <c r="G948" s="66"/>
      <c r="H948" s="66"/>
      <c r="I948" s="299" t="str">
        <f t="shared" ca="1" si="14"/>
        <v/>
      </c>
      <c r="J948" s="126"/>
      <c r="K948" s="250"/>
      <c r="L948" s="250"/>
      <c r="M948" s="250"/>
      <c r="N948" s="250"/>
      <c r="O948" s="250"/>
      <c r="P948" s="250"/>
      <c r="Q948" s="250"/>
      <c r="R948" s="250"/>
      <c r="S948" s="250"/>
      <c r="T948" s="39"/>
      <c r="U948" s="39"/>
      <c r="V948" s="39"/>
    </row>
    <row r="949" spans="1:22" customFormat="1" x14ac:dyDescent="0.25">
      <c r="A949" s="54"/>
      <c r="C949" s="65"/>
      <c r="D949" s="66"/>
      <c r="E949" s="67"/>
      <c r="F949" s="68"/>
      <c r="G949" s="66"/>
      <c r="H949" s="66"/>
      <c r="I949" s="299" t="str">
        <f t="shared" ca="1" si="14"/>
        <v/>
      </c>
      <c r="J949" s="126"/>
      <c r="K949" s="250"/>
      <c r="L949" s="250"/>
      <c r="M949" s="250"/>
      <c r="N949" s="250"/>
      <c r="O949" s="250"/>
      <c r="P949" s="250"/>
      <c r="Q949" s="250"/>
      <c r="R949" s="250"/>
      <c r="S949" s="250"/>
      <c r="T949" s="39"/>
      <c r="U949" s="39"/>
      <c r="V949" s="39"/>
    </row>
    <row r="950" spans="1:22" customFormat="1" x14ac:dyDescent="0.25">
      <c r="A950" s="54"/>
      <c r="C950" s="65"/>
      <c r="D950" s="66"/>
      <c r="E950" s="67"/>
      <c r="F950" s="68"/>
      <c r="G950" s="66"/>
      <c r="H950" s="66"/>
      <c r="I950" s="299" t="str">
        <f t="shared" ca="1" si="14"/>
        <v/>
      </c>
      <c r="J950" s="126"/>
      <c r="K950" s="250"/>
      <c r="L950" s="250"/>
      <c r="M950" s="250"/>
      <c r="N950" s="250"/>
      <c r="O950" s="250"/>
      <c r="P950" s="250"/>
      <c r="Q950" s="250"/>
      <c r="R950" s="250"/>
      <c r="S950" s="250"/>
      <c r="T950" s="39"/>
      <c r="U950" s="39"/>
      <c r="V950" s="39"/>
    </row>
    <row r="951" spans="1:22" customFormat="1" x14ac:dyDescent="0.25">
      <c r="A951" s="54"/>
      <c r="C951" s="65"/>
      <c r="D951" s="66"/>
      <c r="E951" s="67"/>
      <c r="F951" s="68"/>
      <c r="G951" s="66"/>
      <c r="H951" s="66"/>
      <c r="I951" s="299" t="str">
        <f t="shared" ca="1" si="14"/>
        <v/>
      </c>
      <c r="J951" s="126"/>
      <c r="K951" s="250"/>
      <c r="L951" s="250"/>
      <c r="M951" s="250"/>
      <c r="N951" s="250"/>
      <c r="O951" s="250"/>
      <c r="P951" s="250"/>
      <c r="Q951" s="250"/>
      <c r="R951" s="250"/>
      <c r="S951" s="250"/>
      <c r="T951" s="39"/>
      <c r="U951" s="39"/>
      <c r="V951" s="39"/>
    </row>
    <row r="952" spans="1:22" customFormat="1" x14ac:dyDescent="0.25">
      <c r="A952" s="54"/>
      <c r="C952" s="65"/>
      <c r="D952" s="66"/>
      <c r="E952" s="67"/>
      <c r="F952" s="68"/>
      <c r="G952" s="66"/>
      <c r="H952" s="66"/>
      <c r="I952" s="299" t="str">
        <f t="shared" ca="1" si="14"/>
        <v/>
      </c>
      <c r="J952" s="126"/>
      <c r="K952" s="250"/>
      <c r="L952" s="250"/>
      <c r="M952" s="250"/>
      <c r="N952" s="250"/>
      <c r="O952" s="250"/>
      <c r="P952" s="250"/>
      <c r="Q952" s="250"/>
      <c r="R952" s="250"/>
      <c r="S952" s="250"/>
      <c r="T952" s="39"/>
      <c r="U952" s="39"/>
      <c r="V952" s="39"/>
    </row>
    <row r="953" spans="1:22" customFormat="1" x14ac:dyDescent="0.25">
      <c r="A953" s="54"/>
      <c r="C953" s="65"/>
      <c r="D953" s="66"/>
      <c r="E953" s="67"/>
      <c r="F953" s="68"/>
      <c r="G953" s="66"/>
      <c r="H953" s="66"/>
      <c r="I953" s="299" t="str">
        <f t="shared" ca="1" si="14"/>
        <v/>
      </c>
      <c r="J953" s="126"/>
      <c r="K953" s="250"/>
      <c r="L953" s="250"/>
      <c r="M953" s="250"/>
      <c r="N953" s="250"/>
      <c r="O953" s="250"/>
      <c r="P953" s="250"/>
      <c r="Q953" s="250"/>
      <c r="R953" s="250"/>
      <c r="S953" s="250"/>
      <c r="T953" s="39"/>
      <c r="U953" s="39"/>
      <c r="V953" s="39"/>
    </row>
    <row r="954" spans="1:22" customFormat="1" x14ac:dyDescent="0.25">
      <c r="A954" s="54"/>
      <c r="C954" s="65"/>
      <c r="D954" s="66"/>
      <c r="E954" s="67"/>
      <c r="F954" s="68"/>
      <c r="G954" s="66"/>
      <c r="H954" s="66"/>
      <c r="I954" s="299" t="str">
        <f t="shared" ca="1" si="14"/>
        <v/>
      </c>
      <c r="J954" s="126"/>
      <c r="K954" s="250"/>
      <c r="L954" s="250"/>
      <c r="M954" s="250"/>
      <c r="N954" s="250"/>
      <c r="O954" s="250"/>
      <c r="P954" s="250"/>
      <c r="Q954" s="250"/>
      <c r="R954" s="250"/>
      <c r="S954" s="250"/>
      <c r="T954" s="39"/>
      <c r="U954" s="39"/>
      <c r="V954" s="39"/>
    </row>
    <row r="955" spans="1:22" customFormat="1" x14ac:dyDescent="0.25">
      <c r="A955" s="54"/>
      <c r="C955" s="65"/>
      <c r="D955" s="66"/>
      <c r="E955" s="67"/>
      <c r="F955" s="68"/>
      <c r="G955" s="66"/>
      <c r="H955" s="66"/>
      <c r="I955" s="299" t="str">
        <f t="shared" ca="1" si="14"/>
        <v/>
      </c>
      <c r="J955" s="126"/>
      <c r="K955" s="250"/>
      <c r="L955" s="250"/>
      <c r="M955" s="250"/>
      <c r="N955" s="250"/>
      <c r="O955" s="250"/>
      <c r="P955" s="250"/>
      <c r="Q955" s="250"/>
      <c r="R955" s="250"/>
      <c r="S955" s="250"/>
      <c r="T955" s="39"/>
      <c r="U955" s="39"/>
      <c r="V955" s="39"/>
    </row>
    <row r="956" spans="1:22" customFormat="1" x14ac:dyDescent="0.25">
      <c r="A956" s="54"/>
      <c r="C956" s="65"/>
      <c r="D956" s="66"/>
      <c r="E956" s="67"/>
      <c r="F956" s="68"/>
      <c r="G956" s="66"/>
      <c r="H956" s="66"/>
      <c r="I956" s="299" t="str">
        <f t="shared" ca="1" si="14"/>
        <v/>
      </c>
      <c r="J956" s="126"/>
      <c r="K956" s="250"/>
      <c r="L956" s="250"/>
      <c r="M956" s="250"/>
      <c r="N956" s="250"/>
      <c r="O956" s="250"/>
      <c r="P956" s="250"/>
      <c r="Q956" s="250"/>
      <c r="R956" s="250"/>
      <c r="S956" s="250"/>
      <c r="T956" s="39"/>
      <c r="U956" s="39"/>
      <c r="V956" s="39"/>
    </row>
    <row r="957" spans="1:22" customFormat="1" x14ac:dyDescent="0.25">
      <c r="A957" s="54"/>
      <c r="C957" s="65"/>
      <c r="D957" s="66"/>
      <c r="E957" s="67"/>
      <c r="F957" s="68"/>
      <c r="G957" s="66"/>
      <c r="H957" s="66"/>
      <c r="I957" s="299" t="str">
        <f t="shared" ca="1" si="14"/>
        <v/>
      </c>
      <c r="J957" s="126"/>
      <c r="K957" s="250"/>
      <c r="L957" s="250"/>
      <c r="M957" s="250"/>
      <c r="N957" s="250"/>
      <c r="O957" s="250"/>
      <c r="P957" s="250"/>
      <c r="Q957" s="250"/>
      <c r="R957" s="250"/>
      <c r="S957" s="250"/>
      <c r="T957" s="39"/>
      <c r="U957" s="39"/>
      <c r="V957" s="39"/>
    </row>
    <row r="958" spans="1:22" customFormat="1" x14ac:dyDescent="0.25">
      <c r="A958" s="54"/>
      <c r="C958" s="65"/>
      <c r="D958" s="66"/>
      <c r="E958" s="67"/>
      <c r="F958" s="68"/>
      <c r="G958" s="66"/>
      <c r="H958" s="66"/>
      <c r="I958" s="299" t="str">
        <f t="shared" ca="1" si="14"/>
        <v/>
      </c>
      <c r="J958" s="126"/>
      <c r="K958" s="250"/>
      <c r="L958" s="250"/>
      <c r="M958" s="250"/>
      <c r="N958" s="250"/>
      <c r="O958" s="250"/>
      <c r="P958" s="250"/>
      <c r="Q958" s="250"/>
      <c r="R958" s="250"/>
      <c r="S958" s="250"/>
      <c r="T958" s="39"/>
      <c r="U958" s="39"/>
      <c r="V958" s="39"/>
    </row>
    <row r="959" spans="1:22" customFormat="1" x14ac:dyDescent="0.25">
      <c r="A959" s="54"/>
      <c r="C959" s="65"/>
      <c r="D959" s="66"/>
      <c r="E959" s="67"/>
      <c r="F959" s="68"/>
      <c r="G959" s="66"/>
      <c r="H959" s="66"/>
      <c r="I959" s="299" t="str">
        <f t="shared" ca="1" si="14"/>
        <v/>
      </c>
      <c r="J959" s="126"/>
      <c r="K959" s="250"/>
      <c r="L959" s="250"/>
      <c r="M959" s="250"/>
      <c r="N959" s="250"/>
      <c r="O959" s="250"/>
      <c r="P959" s="250"/>
      <c r="Q959" s="250"/>
      <c r="R959" s="250"/>
      <c r="S959" s="250"/>
      <c r="T959" s="39"/>
      <c r="U959" s="39"/>
      <c r="V959" s="39"/>
    </row>
    <row r="960" spans="1:22" customFormat="1" x14ac:dyDescent="0.25">
      <c r="A960" s="54"/>
      <c r="C960" s="65"/>
      <c r="D960" s="66"/>
      <c r="E960" s="67"/>
      <c r="F960" s="68"/>
      <c r="G960" s="66"/>
      <c r="H960" s="66"/>
      <c r="I960" s="299" t="str">
        <f t="shared" ca="1" si="14"/>
        <v/>
      </c>
      <c r="J960" s="126"/>
      <c r="K960" s="250"/>
      <c r="L960" s="250"/>
      <c r="M960" s="250"/>
      <c r="N960" s="250"/>
      <c r="O960" s="250"/>
      <c r="P960" s="250"/>
      <c r="Q960" s="250"/>
      <c r="R960" s="250"/>
      <c r="S960" s="250"/>
      <c r="T960" s="39"/>
      <c r="U960" s="39"/>
      <c r="V960" s="39"/>
    </row>
    <row r="961" spans="1:22" customFormat="1" x14ac:dyDescent="0.25">
      <c r="A961" s="54"/>
      <c r="C961" s="65"/>
      <c r="D961" s="66"/>
      <c r="E961" s="67"/>
      <c r="F961" s="68"/>
      <c r="G961" s="66"/>
      <c r="H961" s="66"/>
      <c r="I961" s="299" t="str">
        <f t="shared" ca="1" si="14"/>
        <v/>
      </c>
      <c r="J961" s="126"/>
      <c r="K961" s="250"/>
      <c r="L961" s="250"/>
      <c r="M961" s="250"/>
      <c r="N961" s="250"/>
      <c r="O961" s="250"/>
      <c r="P961" s="250"/>
      <c r="Q961" s="250"/>
      <c r="R961" s="250"/>
      <c r="S961" s="250"/>
      <c r="T961" s="39"/>
      <c r="U961" s="39"/>
      <c r="V961" s="39"/>
    </row>
    <row r="962" spans="1:22" customFormat="1" x14ac:dyDescent="0.25">
      <c r="A962" s="54"/>
      <c r="C962" s="65"/>
      <c r="D962" s="66"/>
      <c r="E962" s="67"/>
      <c r="F962" s="68"/>
      <c r="G962" s="66"/>
      <c r="H962" s="66"/>
      <c r="I962" s="299" t="str">
        <f t="shared" ca="1" si="14"/>
        <v/>
      </c>
      <c r="J962" s="126"/>
      <c r="K962" s="250"/>
      <c r="L962" s="250"/>
      <c r="M962" s="250"/>
      <c r="N962" s="250"/>
      <c r="O962" s="250"/>
      <c r="P962" s="250"/>
      <c r="Q962" s="250"/>
      <c r="R962" s="250"/>
      <c r="S962" s="250"/>
      <c r="T962" s="39"/>
      <c r="U962" s="39"/>
      <c r="V962" s="39"/>
    </row>
    <row r="963" spans="1:22" customFormat="1" x14ac:dyDescent="0.25">
      <c r="A963" s="54"/>
      <c r="C963" s="65"/>
      <c r="D963" s="66"/>
      <c r="E963" s="67"/>
      <c r="F963" s="68"/>
      <c r="G963" s="66"/>
      <c r="H963" s="66"/>
      <c r="I963" s="299" t="str">
        <f t="shared" ca="1" si="14"/>
        <v/>
      </c>
      <c r="J963" s="126"/>
      <c r="K963" s="250"/>
      <c r="L963" s="250"/>
      <c r="M963" s="250"/>
      <c r="N963" s="250"/>
      <c r="O963" s="250"/>
      <c r="P963" s="250"/>
      <c r="Q963" s="250"/>
      <c r="R963" s="250"/>
      <c r="S963" s="250"/>
      <c r="T963" s="39"/>
      <c r="U963" s="39"/>
      <c r="V963" s="39"/>
    </row>
    <row r="964" spans="1:22" customFormat="1" x14ac:dyDescent="0.25">
      <c r="A964" s="54"/>
      <c r="C964" s="65"/>
      <c r="D964" s="66"/>
      <c r="E964" s="67"/>
      <c r="F964" s="68"/>
      <c r="G964" s="66"/>
      <c r="H964" s="66"/>
      <c r="I964" s="299" t="str">
        <f t="shared" ca="1" si="14"/>
        <v/>
      </c>
      <c r="J964" s="126"/>
      <c r="K964" s="250"/>
      <c r="L964" s="250"/>
      <c r="M964" s="250"/>
      <c r="N964" s="250"/>
      <c r="O964" s="250"/>
      <c r="P964" s="250"/>
      <c r="Q964" s="250"/>
      <c r="R964" s="250"/>
      <c r="S964" s="250"/>
      <c r="T964" s="39"/>
      <c r="U964" s="39"/>
      <c r="V964" s="39"/>
    </row>
    <row r="965" spans="1:22" customFormat="1" x14ac:dyDescent="0.25">
      <c r="A965" s="54"/>
      <c r="C965" s="65"/>
      <c r="D965" s="66"/>
      <c r="E965" s="67"/>
      <c r="F965" s="68"/>
      <c r="G965" s="66"/>
      <c r="H965" s="66"/>
      <c r="I965" s="299" t="str">
        <f t="shared" ca="1" si="14"/>
        <v/>
      </c>
      <c r="J965" s="126"/>
      <c r="K965" s="250"/>
      <c r="L965" s="250"/>
      <c r="M965" s="250"/>
      <c r="N965" s="250"/>
      <c r="O965" s="250"/>
      <c r="P965" s="250"/>
      <c r="Q965" s="250"/>
      <c r="R965" s="250"/>
      <c r="S965" s="250"/>
      <c r="T965" s="39"/>
      <c r="U965" s="39"/>
      <c r="V965" s="39"/>
    </row>
    <row r="966" spans="1:22" customFormat="1" x14ac:dyDescent="0.25">
      <c r="A966" s="54"/>
      <c r="C966" s="65"/>
      <c r="D966" s="66"/>
      <c r="E966" s="67"/>
      <c r="F966" s="68"/>
      <c r="G966" s="66"/>
      <c r="H966" s="66"/>
      <c r="I966" s="299" t="str">
        <f t="shared" ca="1" si="14"/>
        <v/>
      </c>
      <c r="J966" s="126"/>
      <c r="K966" s="250"/>
      <c r="L966" s="250"/>
      <c r="M966" s="250"/>
      <c r="N966" s="250"/>
      <c r="O966" s="250"/>
      <c r="P966" s="250"/>
      <c r="Q966" s="250"/>
      <c r="R966" s="250"/>
      <c r="S966" s="250"/>
      <c r="T966" s="39"/>
      <c r="U966" s="39"/>
      <c r="V966" s="39"/>
    </row>
    <row r="967" spans="1:22" customFormat="1" x14ac:dyDescent="0.25">
      <c r="A967" s="54"/>
      <c r="C967" s="65"/>
      <c r="D967" s="66"/>
      <c r="E967" s="67"/>
      <c r="F967" s="68"/>
      <c r="G967" s="66"/>
      <c r="H967" s="66"/>
      <c r="I967" s="299" t="str">
        <f t="shared" ca="1" si="14"/>
        <v/>
      </c>
      <c r="J967" s="126"/>
      <c r="K967" s="250"/>
      <c r="L967" s="250"/>
      <c r="M967" s="250"/>
      <c r="N967" s="250"/>
      <c r="O967" s="250"/>
      <c r="P967" s="250"/>
      <c r="Q967" s="250"/>
      <c r="R967" s="250"/>
      <c r="S967" s="250"/>
      <c r="T967" s="39"/>
      <c r="U967" s="39"/>
      <c r="V967" s="39"/>
    </row>
    <row r="968" spans="1:22" customFormat="1" x14ac:dyDescent="0.25">
      <c r="A968" s="54"/>
      <c r="C968" s="65"/>
      <c r="D968" s="66"/>
      <c r="E968" s="67"/>
      <c r="F968" s="68"/>
      <c r="G968" s="66"/>
      <c r="H968" s="66"/>
      <c r="I968" s="299" t="str">
        <f t="shared" ca="1" si="14"/>
        <v/>
      </c>
      <c r="J968" s="126"/>
      <c r="K968" s="250"/>
      <c r="L968" s="250"/>
      <c r="M968" s="250"/>
      <c r="N968" s="250"/>
      <c r="O968" s="250"/>
      <c r="P968" s="250"/>
      <c r="Q968" s="250"/>
      <c r="R968" s="250"/>
      <c r="S968" s="250"/>
      <c r="T968" s="39"/>
      <c r="U968" s="39"/>
      <c r="V968" s="39"/>
    </row>
    <row r="969" spans="1:22" customFormat="1" x14ac:dyDescent="0.25">
      <c r="A969" s="54"/>
      <c r="C969" s="65"/>
      <c r="D969" s="66"/>
      <c r="E969" s="67"/>
      <c r="F969" s="68"/>
      <c r="G969" s="66"/>
      <c r="H969" s="66"/>
      <c r="I969" s="299" t="str">
        <f t="shared" ref="I969:I1032" ca="1" si="15">IF(H969="","",(IF(H969="Efetivado","",IF(C969="","",IF(C969=TODAY(),"Vence Hoje",IF(C969&lt;TODAY(),"Atrasado",C969-TODAY()&amp;" Dias para Vencer"))))))</f>
        <v/>
      </c>
      <c r="J969" s="126"/>
      <c r="K969" s="250"/>
      <c r="L969" s="250"/>
      <c r="M969" s="250"/>
      <c r="N969" s="250"/>
      <c r="O969" s="250"/>
      <c r="P969" s="250"/>
      <c r="Q969" s="250"/>
      <c r="R969" s="250"/>
      <c r="S969" s="250"/>
      <c r="T969" s="39"/>
      <c r="U969" s="39"/>
      <c r="V969" s="39"/>
    </row>
    <row r="970" spans="1:22" customFormat="1" x14ac:dyDescent="0.25">
      <c r="A970" s="54"/>
      <c r="C970" s="65"/>
      <c r="D970" s="66"/>
      <c r="E970" s="67"/>
      <c r="F970" s="68"/>
      <c r="G970" s="66"/>
      <c r="H970" s="66"/>
      <c r="I970" s="299" t="str">
        <f t="shared" ca="1" si="15"/>
        <v/>
      </c>
      <c r="J970" s="126"/>
      <c r="K970" s="250"/>
      <c r="L970" s="250"/>
      <c r="M970" s="250"/>
      <c r="N970" s="250"/>
      <c r="O970" s="250"/>
      <c r="P970" s="250"/>
      <c r="Q970" s="250"/>
      <c r="R970" s="250"/>
      <c r="S970" s="250"/>
      <c r="T970" s="39"/>
      <c r="U970" s="39"/>
      <c r="V970" s="39"/>
    </row>
    <row r="971" spans="1:22" customFormat="1" x14ac:dyDescent="0.25">
      <c r="A971" s="54"/>
      <c r="C971" s="65"/>
      <c r="D971" s="66"/>
      <c r="E971" s="67"/>
      <c r="F971" s="68"/>
      <c r="G971" s="66"/>
      <c r="H971" s="66"/>
      <c r="I971" s="299" t="str">
        <f t="shared" ca="1" si="15"/>
        <v/>
      </c>
      <c r="J971" s="126"/>
      <c r="K971" s="250"/>
      <c r="L971" s="250"/>
      <c r="M971" s="250"/>
      <c r="N971" s="250"/>
      <c r="O971" s="250"/>
      <c r="P971" s="250"/>
      <c r="Q971" s="250"/>
      <c r="R971" s="250"/>
      <c r="S971" s="250"/>
      <c r="T971" s="39"/>
      <c r="U971" s="39"/>
      <c r="V971" s="39"/>
    </row>
    <row r="972" spans="1:22" customFormat="1" x14ac:dyDescent="0.25">
      <c r="A972" s="54"/>
      <c r="C972" s="65"/>
      <c r="D972" s="66"/>
      <c r="E972" s="67"/>
      <c r="F972" s="68"/>
      <c r="G972" s="66"/>
      <c r="H972" s="66"/>
      <c r="I972" s="299" t="str">
        <f t="shared" ca="1" si="15"/>
        <v/>
      </c>
      <c r="J972" s="126"/>
      <c r="K972" s="250"/>
      <c r="L972" s="250"/>
      <c r="M972" s="250"/>
      <c r="N972" s="250"/>
      <c r="O972" s="250"/>
      <c r="P972" s="250"/>
      <c r="Q972" s="250"/>
      <c r="R972" s="250"/>
      <c r="S972" s="250"/>
      <c r="T972" s="39"/>
      <c r="U972" s="39"/>
      <c r="V972" s="39"/>
    </row>
    <row r="973" spans="1:22" customFormat="1" x14ac:dyDescent="0.25">
      <c r="A973" s="54"/>
      <c r="C973" s="65"/>
      <c r="D973" s="66"/>
      <c r="E973" s="67"/>
      <c r="F973" s="68"/>
      <c r="G973" s="66"/>
      <c r="H973" s="66"/>
      <c r="I973" s="299" t="str">
        <f t="shared" ca="1" si="15"/>
        <v/>
      </c>
      <c r="J973" s="126"/>
      <c r="K973" s="250"/>
      <c r="L973" s="250"/>
      <c r="M973" s="250"/>
      <c r="N973" s="250"/>
      <c r="O973" s="250"/>
      <c r="P973" s="250"/>
      <c r="Q973" s="250"/>
      <c r="R973" s="250"/>
      <c r="S973" s="250"/>
      <c r="T973" s="39"/>
      <c r="U973" s="39"/>
      <c r="V973" s="39"/>
    </row>
    <row r="974" spans="1:22" customFormat="1" x14ac:dyDescent="0.25">
      <c r="A974" s="54"/>
      <c r="C974" s="65"/>
      <c r="D974" s="66"/>
      <c r="E974" s="67"/>
      <c r="F974" s="68"/>
      <c r="G974" s="66"/>
      <c r="H974" s="66"/>
      <c r="I974" s="299" t="str">
        <f t="shared" ca="1" si="15"/>
        <v/>
      </c>
      <c r="J974" s="126"/>
      <c r="K974" s="250"/>
      <c r="L974" s="250"/>
      <c r="M974" s="250"/>
      <c r="N974" s="250"/>
      <c r="O974" s="250"/>
      <c r="P974" s="250"/>
      <c r="Q974" s="250"/>
      <c r="R974" s="250"/>
      <c r="S974" s="250"/>
      <c r="T974" s="39"/>
      <c r="U974" s="39"/>
      <c r="V974" s="39"/>
    </row>
    <row r="975" spans="1:22" customFormat="1" x14ac:dyDescent="0.25">
      <c r="A975" s="54"/>
      <c r="C975" s="65"/>
      <c r="D975" s="66"/>
      <c r="E975" s="67"/>
      <c r="F975" s="68"/>
      <c r="G975" s="66"/>
      <c r="H975" s="66"/>
      <c r="I975" s="299" t="str">
        <f t="shared" ca="1" si="15"/>
        <v/>
      </c>
      <c r="J975" s="126"/>
      <c r="K975" s="250"/>
      <c r="L975" s="250"/>
      <c r="M975" s="250"/>
      <c r="N975" s="250"/>
      <c r="O975" s="250"/>
      <c r="P975" s="250"/>
      <c r="Q975" s="250"/>
      <c r="R975" s="250"/>
      <c r="S975" s="250"/>
      <c r="T975" s="39"/>
      <c r="U975" s="39"/>
      <c r="V975" s="39"/>
    </row>
    <row r="976" spans="1:22" customFormat="1" x14ac:dyDescent="0.25">
      <c r="A976" s="54"/>
      <c r="C976" s="65"/>
      <c r="D976" s="66"/>
      <c r="E976" s="67"/>
      <c r="F976" s="68"/>
      <c r="G976" s="66"/>
      <c r="H976" s="66"/>
      <c r="I976" s="299" t="str">
        <f t="shared" ca="1" si="15"/>
        <v/>
      </c>
      <c r="J976" s="126"/>
      <c r="K976" s="250"/>
      <c r="L976" s="250"/>
      <c r="M976" s="250"/>
      <c r="N976" s="250"/>
      <c r="O976" s="250"/>
      <c r="P976" s="250"/>
      <c r="Q976" s="250"/>
      <c r="R976" s="250"/>
      <c r="S976" s="250"/>
      <c r="T976" s="39"/>
      <c r="U976" s="39"/>
      <c r="V976" s="39"/>
    </row>
    <row r="977" spans="1:22" customFormat="1" x14ac:dyDescent="0.25">
      <c r="A977" s="54"/>
      <c r="C977" s="65"/>
      <c r="D977" s="66"/>
      <c r="E977" s="67"/>
      <c r="F977" s="68"/>
      <c r="G977" s="66"/>
      <c r="H977" s="66"/>
      <c r="I977" s="299" t="str">
        <f t="shared" ca="1" si="15"/>
        <v/>
      </c>
      <c r="J977" s="126"/>
      <c r="K977" s="250"/>
      <c r="L977" s="250"/>
      <c r="M977" s="250"/>
      <c r="N977" s="250"/>
      <c r="O977" s="250"/>
      <c r="P977" s="250"/>
      <c r="Q977" s="250"/>
      <c r="R977" s="250"/>
      <c r="S977" s="250"/>
      <c r="T977" s="39"/>
      <c r="U977" s="39"/>
      <c r="V977" s="39"/>
    </row>
    <row r="978" spans="1:22" customFormat="1" x14ac:dyDescent="0.25">
      <c r="A978" s="54"/>
      <c r="C978" s="65"/>
      <c r="D978" s="66"/>
      <c r="E978" s="67"/>
      <c r="F978" s="68"/>
      <c r="G978" s="66"/>
      <c r="H978" s="66"/>
      <c r="I978" s="299" t="str">
        <f t="shared" ca="1" si="15"/>
        <v/>
      </c>
      <c r="J978" s="126"/>
      <c r="K978" s="250"/>
      <c r="L978" s="250"/>
      <c r="M978" s="250"/>
      <c r="N978" s="250"/>
      <c r="O978" s="250"/>
      <c r="P978" s="250"/>
      <c r="Q978" s="250"/>
      <c r="R978" s="250"/>
      <c r="S978" s="250"/>
      <c r="T978" s="39"/>
      <c r="U978" s="39"/>
      <c r="V978" s="39"/>
    </row>
    <row r="979" spans="1:22" customFormat="1" x14ac:dyDescent="0.25">
      <c r="A979" s="54"/>
      <c r="C979" s="65"/>
      <c r="D979" s="66"/>
      <c r="E979" s="67"/>
      <c r="F979" s="68"/>
      <c r="G979" s="66"/>
      <c r="H979" s="66"/>
      <c r="I979" s="299" t="str">
        <f t="shared" ca="1" si="15"/>
        <v/>
      </c>
      <c r="J979" s="126"/>
      <c r="K979" s="250"/>
      <c r="L979" s="250"/>
      <c r="M979" s="250"/>
      <c r="N979" s="250"/>
      <c r="O979" s="250"/>
      <c r="P979" s="250"/>
      <c r="Q979" s="250"/>
      <c r="R979" s="250"/>
      <c r="S979" s="250"/>
      <c r="T979" s="39"/>
      <c r="U979" s="39"/>
      <c r="V979" s="39"/>
    </row>
    <row r="980" spans="1:22" customFormat="1" x14ac:dyDescent="0.25">
      <c r="A980" s="54"/>
      <c r="C980" s="65"/>
      <c r="D980" s="66"/>
      <c r="E980" s="67"/>
      <c r="F980" s="68"/>
      <c r="G980" s="66"/>
      <c r="H980" s="66"/>
      <c r="I980" s="299" t="str">
        <f t="shared" ca="1" si="15"/>
        <v/>
      </c>
      <c r="J980" s="126"/>
      <c r="K980" s="250"/>
      <c r="L980" s="250"/>
      <c r="M980" s="250"/>
      <c r="N980" s="250"/>
      <c r="O980" s="250"/>
      <c r="P980" s="250"/>
      <c r="Q980" s="250"/>
      <c r="R980" s="250"/>
      <c r="S980" s="250"/>
      <c r="T980" s="39"/>
      <c r="U980" s="39"/>
      <c r="V980" s="39"/>
    </row>
    <row r="981" spans="1:22" customFormat="1" x14ac:dyDescent="0.25">
      <c r="A981" s="54"/>
      <c r="C981" s="65"/>
      <c r="D981" s="66"/>
      <c r="E981" s="67"/>
      <c r="F981" s="68"/>
      <c r="G981" s="66"/>
      <c r="H981" s="66"/>
      <c r="I981" s="299" t="str">
        <f t="shared" ca="1" si="15"/>
        <v/>
      </c>
      <c r="J981" s="126"/>
      <c r="K981" s="250"/>
      <c r="L981" s="250"/>
      <c r="M981" s="250"/>
      <c r="N981" s="250"/>
      <c r="O981" s="250"/>
      <c r="P981" s="250"/>
      <c r="Q981" s="250"/>
      <c r="R981" s="250"/>
      <c r="S981" s="250"/>
      <c r="T981" s="39"/>
      <c r="U981" s="39"/>
      <c r="V981" s="39"/>
    </row>
    <row r="982" spans="1:22" customFormat="1" x14ac:dyDescent="0.25">
      <c r="A982" s="54"/>
      <c r="C982" s="65"/>
      <c r="D982" s="66"/>
      <c r="E982" s="67"/>
      <c r="F982" s="68"/>
      <c r="G982" s="66"/>
      <c r="H982" s="66"/>
      <c r="I982" s="299" t="str">
        <f t="shared" ca="1" si="15"/>
        <v/>
      </c>
      <c r="J982" s="126"/>
      <c r="K982" s="250"/>
      <c r="L982" s="250"/>
      <c r="M982" s="250"/>
      <c r="N982" s="250"/>
      <c r="O982" s="250"/>
      <c r="P982" s="250"/>
      <c r="Q982" s="250"/>
      <c r="R982" s="250"/>
      <c r="S982" s="250"/>
      <c r="T982" s="39"/>
      <c r="U982" s="39"/>
      <c r="V982" s="39"/>
    </row>
    <row r="983" spans="1:22" customFormat="1" x14ac:dyDescent="0.25">
      <c r="A983" s="54"/>
      <c r="C983" s="65"/>
      <c r="D983" s="66"/>
      <c r="E983" s="67"/>
      <c r="F983" s="68"/>
      <c r="G983" s="66"/>
      <c r="H983" s="66"/>
      <c r="I983" s="299" t="str">
        <f t="shared" ca="1" si="15"/>
        <v/>
      </c>
      <c r="J983" s="126"/>
      <c r="K983" s="250"/>
      <c r="L983" s="250"/>
      <c r="M983" s="250"/>
      <c r="N983" s="250"/>
      <c r="O983" s="250"/>
      <c r="P983" s="250"/>
      <c r="Q983" s="250"/>
      <c r="R983" s="250"/>
      <c r="S983" s="250"/>
      <c r="T983" s="39"/>
      <c r="U983" s="39"/>
      <c r="V983" s="39"/>
    </row>
    <row r="984" spans="1:22" customFormat="1" x14ac:dyDescent="0.25">
      <c r="A984" s="54"/>
      <c r="C984" s="65"/>
      <c r="D984" s="66"/>
      <c r="E984" s="67"/>
      <c r="F984" s="68"/>
      <c r="G984" s="66"/>
      <c r="H984" s="66"/>
      <c r="I984" s="299" t="str">
        <f t="shared" ca="1" si="15"/>
        <v/>
      </c>
      <c r="J984" s="126"/>
      <c r="K984" s="250"/>
      <c r="L984" s="250"/>
      <c r="M984" s="250"/>
      <c r="N984" s="250"/>
      <c r="O984" s="250"/>
      <c r="P984" s="250"/>
      <c r="Q984" s="250"/>
      <c r="R984" s="250"/>
      <c r="S984" s="250"/>
      <c r="T984" s="39"/>
      <c r="U984" s="39"/>
      <c r="V984" s="39"/>
    </row>
    <row r="985" spans="1:22" customFormat="1" x14ac:dyDescent="0.25">
      <c r="A985" s="54"/>
      <c r="C985" s="65"/>
      <c r="D985" s="66"/>
      <c r="E985" s="67"/>
      <c r="F985" s="68"/>
      <c r="G985" s="66"/>
      <c r="H985" s="66"/>
      <c r="I985" s="299" t="str">
        <f t="shared" ca="1" si="15"/>
        <v/>
      </c>
      <c r="J985" s="126"/>
      <c r="K985" s="250"/>
      <c r="L985" s="250"/>
      <c r="M985" s="250"/>
      <c r="N985" s="250"/>
      <c r="O985" s="250"/>
      <c r="P985" s="250"/>
      <c r="Q985" s="250"/>
      <c r="R985" s="250"/>
      <c r="S985" s="250"/>
      <c r="T985" s="39"/>
      <c r="U985" s="39"/>
      <c r="V985" s="39"/>
    </row>
    <row r="986" spans="1:22" customFormat="1" x14ac:dyDescent="0.25">
      <c r="A986" s="54"/>
      <c r="C986" s="65"/>
      <c r="D986" s="66"/>
      <c r="E986" s="67"/>
      <c r="F986" s="68"/>
      <c r="G986" s="66"/>
      <c r="H986" s="66"/>
      <c r="I986" s="299" t="str">
        <f t="shared" ca="1" si="15"/>
        <v/>
      </c>
      <c r="J986" s="126"/>
      <c r="K986" s="250"/>
      <c r="L986" s="250"/>
      <c r="M986" s="250"/>
      <c r="N986" s="250"/>
      <c r="O986" s="250"/>
      <c r="P986" s="250"/>
      <c r="Q986" s="250"/>
      <c r="R986" s="250"/>
      <c r="S986" s="250"/>
      <c r="T986" s="39"/>
      <c r="U986" s="39"/>
      <c r="V986" s="39"/>
    </row>
    <row r="987" spans="1:22" customFormat="1" x14ac:dyDescent="0.25">
      <c r="A987" s="54"/>
      <c r="C987" s="65"/>
      <c r="D987" s="66"/>
      <c r="E987" s="67"/>
      <c r="F987" s="68"/>
      <c r="G987" s="66"/>
      <c r="H987" s="66"/>
      <c r="I987" s="299" t="str">
        <f t="shared" ca="1" si="15"/>
        <v/>
      </c>
      <c r="J987" s="126"/>
      <c r="K987" s="250"/>
      <c r="L987" s="250"/>
      <c r="M987" s="250"/>
      <c r="N987" s="250"/>
      <c r="O987" s="250"/>
      <c r="P987" s="250"/>
      <c r="Q987" s="250"/>
      <c r="R987" s="250"/>
      <c r="S987" s="250"/>
      <c r="T987" s="39"/>
      <c r="U987" s="39"/>
      <c r="V987" s="39"/>
    </row>
    <row r="988" spans="1:22" customFormat="1" x14ac:dyDescent="0.25">
      <c r="A988" s="54"/>
      <c r="C988" s="65"/>
      <c r="D988" s="66"/>
      <c r="E988" s="67"/>
      <c r="F988" s="68"/>
      <c r="G988" s="66"/>
      <c r="H988" s="66"/>
      <c r="I988" s="299" t="str">
        <f t="shared" ca="1" si="15"/>
        <v/>
      </c>
      <c r="J988" s="126"/>
      <c r="K988" s="250"/>
      <c r="L988" s="250"/>
      <c r="M988" s="250"/>
      <c r="N988" s="250"/>
      <c r="O988" s="250"/>
      <c r="P988" s="250"/>
      <c r="Q988" s="250"/>
      <c r="R988" s="250"/>
      <c r="S988" s="250"/>
      <c r="T988" s="39"/>
      <c r="U988" s="39"/>
      <c r="V988" s="39"/>
    </row>
    <row r="989" spans="1:22" customFormat="1" x14ac:dyDescent="0.25">
      <c r="A989" s="54"/>
      <c r="C989" s="65"/>
      <c r="D989" s="66"/>
      <c r="E989" s="67"/>
      <c r="F989" s="68"/>
      <c r="G989" s="66"/>
      <c r="H989" s="66"/>
      <c r="I989" s="299" t="str">
        <f t="shared" ca="1" si="15"/>
        <v/>
      </c>
      <c r="J989" s="126"/>
      <c r="K989" s="250"/>
      <c r="L989" s="250"/>
      <c r="M989" s="250"/>
      <c r="N989" s="250"/>
      <c r="O989" s="250"/>
      <c r="P989" s="250"/>
      <c r="Q989" s="250"/>
      <c r="R989" s="250"/>
      <c r="S989" s="250"/>
      <c r="T989" s="39"/>
      <c r="U989" s="39"/>
      <c r="V989" s="39"/>
    </row>
    <row r="990" spans="1:22" customFormat="1" x14ac:dyDescent="0.25">
      <c r="A990" s="54"/>
      <c r="C990" s="65"/>
      <c r="D990" s="66"/>
      <c r="E990" s="67"/>
      <c r="F990" s="68"/>
      <c r="G990" s="66"/>
      <c r="H990" s="66"/>
      <c r="I990" s="299" t="str">
        <f t="shared" ca="1" si="15"/>
        <v/>
      </c>
      <c r="J990" s="126"/>
      <c r="K990" s="250"/>
      <c r="L990" s="250"/>
      <c r="M990" s="250"/>
      <c r="N990" s="250"/>
      <c r="O990" s="250"/>
      <c r="P990" s="250"/>
      <c r="Q990" s="250"/>
      <c r="R990" s="250"/>
      <c r="S990" s="250"/>
      <c r="T990" s="39"/>
      <c r="U990" s="39"/>
      <c r="V990" s="39"/>
    </row>
    <row r="991" spans="1:22" customFormat="1" x14ac:dyDescent="0.25">
      <c r="A991" s="54"/>
      <c r="C991" s="65"/>
      <c r="D991" s="66"/>
      <c r="E991" s="67"/>
      <c r="F991" s="68"/>
      <c r="G991" s="66"/>
      <c r="H991" s="66"/>
      <c r="I991" s="299" t="str">
        <f t="shared" ca="1" si="15"/>
        <v/>
      </c>
      <c r="J991" s="126"/>
      <c r="K991" s="250"/>
      <c r="L991" s="250"/>
      <c r="M991" s="250"/>
      <c r="N991" s="250"/>
      <c r="O991" s="250"/>
      <c r="P991" s="250"/>
      <c r="Q991" s="250"/>
      <c r="R991" s="250"/>
      <c r="S991" s="250"/>
      <c r="T991" s="39"/>
      <c r="U991" s="39"/>
      <c r="V991" s="39"/>
    </row>
    <row r="992" spans="1:22" customFormat="1" x14ac:dyDescent="0.25">
      <c r="A992" s="54"/>
      <c r="C992" s="65"/>
      <c r="D992" s="66"/>
      <c r="E992" s="67"/>
      <c r="F992" s="68"/>
      <c r="G992" s="66"/>
      <c r="H992" s="66"/>
      <c r="I992" s="299" t="str">
        <f t="shared" ca="1" si="15"/>
        <v/>
      </c>
      <c r="J992" s="126"/>
      <c r="K992" s="250"/>
      <c r="L992" s="250"/>
      <c r="M992" s="250"/>
      <c r="N992" s="250"/>
      <c r="O992" s="250"/>
      <c r="P992" s="250"/>
      <c r="Q992" s="250"/>
      <c r="R992" s="250"/>
      <c r="S992" s="250"/>
      <c r="T992" s="39"/>
      <c r="U992" s="39"/>
      <c r="V992" s="39"/>
    </row>
    <row r="993" spans="1:22" customFormat="1" x14ac:dyDescent="0.25">
      <c r="A993" s="54"/>
      <c r="C993" s="65"/>
      <c r="D993" s="66"/>
      <c r="E993" s="67"/>
      <c r="F993" s="68"/>
      <c r="G993" s="66"/>
      <c r="H993" s="66"/>
      <c r="I993" s="299" t="str">
        <f t="shared" ca="1" si="15"/>
        <v/>
      </c>
      <c r="J993" s="126"/>
      <c r="K993" s="250"/>
      <c r="L993" s="250"/>
      <c r="M993" s="250"/>
      <c r="N993" s="250"/>
      <c r="O993" s="250"/>
      <c r="P993" s="250"/>
      <c r="Q993" s="250"/>
      <c r="R993" s="250"/>
      <c r="S993" s="250"/>
      <c r="T993" s="39"/>
      <c r="U993" s="39"/>
      <c r="V993" s="39"/>
    </row>
    <row r="994" spans="1:22" customFormat="1" x14ac:dyDescent="0.25">
      <c r="A994" s="54"/>
      <c r="C994" s="65"/>
      <c r="D994" s="66"/>
      <c r="E994" s="67"/>
      <c r="F994" s="68"/>
      <c r="G994" s="66"/>
      <c r="H994" s="66"/>
      <c r="I994" s="299" t="str">
        <f t="shared" ca="1" si="15"/>
        <v/>
      </c>
      <c r="J994" s="126"/>
      <c r="K994" s="250"/>
      <c r="L994" s="250"/>
      <c r="M994" s="250"/>
      <c r="N994" s="250"/>
      <c r="O994" s="250"/>
      <c r="P994" s="250"/>
      <c r="Q994" s="250"/>
      <c r="R994" s="250"/>
      <c r="S994" s="250"/>
      <c r="T994" s="39"/>
      <c r="U994" s="39"/>
      <c r="V994" s="39"/>
    </row>
    <row r="995" spans="1:22" customFormat="1" x14ac:dyDescent="0.25">
      <c r="A995" s="54"/>
      <c r="C995" s="65"/>
      <c r="D995" s="66"/>
      <c r="E995" s="67"/>
      <c r="F995" s="68"/>
      <c r="G995" s="66"/>
      <c r="H995" s="66"/>
      <c r="I995" s="299" t="str">
        <f t="shared" ca="1" si="15"/>
        <v/>
      </c>
      <c r="J995" s="126"/>
      <c r="K995" s="250"/>
      <c r="L995" s="250"/>
      <c r="M995" s="250"/>
      <c r="N995" s="250"/>
      <c r="O995" s="250"/>
      <c r="P995" s="250"/>
      <c r="Q995" s="250"/>
      <c r="R995" s="250"/>
      <c r="S995" s="250"/>
      <c r="T995" s="39"/>
      <c r="U995" s="39"/>
      <c r="V995" s="39"/>
    </row>
    <row r="996" spans="1:22" customFormat="1" x14ac:dyDescent="0.25">
      <c r="A996" s="54"/>
      <c r="C996" s="65"/>
      <c r="D996" s="66"/>
      <c r="E996" s="67"/>
      <c r="F996" s="68"/>
      <c r="G996" s="66"/>
      <c r="H996" s="66"/>
      <c r="I996" s="299" t="str">
        <f t="shared" ca="1" si="15"/>
        <v/>
      </c>
      <c r="J996" s="126"/>
      <c r="K996" s="250"/>
      <c r="L996" s="250"/>
      <c r="M996" s="250"/>
      <c r="N996" s="250"/>
      <c r="O996" s="250"/>
      <c r="P996" s="250"/>
      <c r="Q996" s="250"/>
      <c r="R996" s="250"/>
      <c r="S996" s="250"/>
      <c r="T996" s="39"/>
      <c r="U996" s="39"/>
      <c r="V996" s="39"/>
    </row>
    <row r="997" spans="1:22" customFormat="1" x14ac:dyDescent="0.25">
      <c r="A997" s="54"/>
      <c r="C997" s="65"/>
      <c r="D997" s="66"/>
      <c r="E997" s="67"/>
      <c r="F997" s="68"/>
      <c r="G997" s="66"/>
      <c r="H997" s="66"/>
      <c r="I997" s="299" t="str">
        <f t="shared" ca="1" si="15"/>
        <v/>
      </c>
      <c r="J997" s="126"/>
      <c r="K997" s="250"/>
      <c r="L997" s="250"/>
      <c r="M997" s="250"/>
      <c r="N997" s="250"/>
      <c r="O997" s="250"/>
      <c r="P997" s="250"/>
      <c r="Q997" s="250"/>
      <c r="R997" s="250"/>
      <c r="S997" s="250"/>
      <c r="T997" s="39"/>
      <c r="U997" s="39"/>
      <c r="V997" s="39"/>
    </row>
    <row r="998" spans="1:22" customFormat="1" x14ac:dyDescent="0.25">
      <c r="A998" s="54"/>
      <c r="C998" s="65"/>
      <c r="D998" s="66"/>
      <c r="E998" s="67"/>
      <c r="F998" s="68"/>
      <c r="G998" s="66"/>
      <c r="H998" s="66"/>
      <c r="I998" s="299" t="str">
        <f t="shared" ca="1" si="15"/>
        <v/>
      </c>
      <c r="J998" s="126"/>
      <c r="K998" s="250"/>
      <c r="L998" s="250"/>
      <c r="M998" s="250"/>
      <c r="N998" s="250"/>
      <c r="O998" s="250"/>
      <c r="P998" s="250"/>
      <c r="Q998" s="250"/>
      <c r="R998" s="250"/>
      <c r="S998" s="250"/>
      <c r="T998" s="39"/>
      <c r="U998" s="39"/>
      <c r="V998" s="39"/>
    </row>
    <row r="999" spans="1:22" customFormat="1" x14ac:dyDescent="0.25">
      <c r="A999" s="54"/>
      <c r="C999" s="65"/>
      <c r="D999" s="66"/>
      <c r="E999" s="67"/>
      <c r="F999" s="68"/>
      <c r="G999" s="66"/>
      <c r="H999" s="66"/>
      <c r="I999" s="299" t="str">
        <f t="shared" ca="1" si="15"/>
        <v/>
      </c>
      <c r="J999" s="126"/>
      <c r="K999" s="250"/>
      <c r="L999" s="250"/>
      <c r="M999" s="250"/>
      <c r="N999" s="250"/>
      <c r="O999" s="250"/>
      <c r="P999" s="250"/>
      <c r="Q999" s="250"/>
      <c r="R999" s="250"/>
      <c r="S999" s="250"/>
      <c r="T999" s="39"/>
      <c r="U999" s="39"/>
      <c r="V999" s="39"/>
    </row>
    <row r="1000" spans="1:22" customFormat="1" x14ac:dyDescent="0.25">
      <c r="A1000" s="54"/>
      <c r="C1000" s="65"/>
      <c r="D1000" s="66"/>
      <c r="E1000" s="67"/>
      <c r="F1000" s="68"/>
      <c r="G1000" s="66"/>
      <c r="H1000" s="66"/>
      <c r="I1000" s="299" t="str">
        <f t="shared" ca="1" si="15"/>
        <v/>
      </c>
      <c r="J1000" s="126"/>
      <c r="K1000" s="250"/>
      <c r="L1000" s="250"/>
      <c r="M1000" s="250"/>
      <c r="N1000" s="250"/>
      <c r="O1000" s="250"/>
      <c r="P1000" s="250"/>
      <c r="Q1000" s="250"/>
      <c r="R1000" s="250"/>
      <c r="S1000" s="250"/>
      <c r="T1000" s="39"/>
      <c r="U1000" s="39"/>
      <c r="V1000" s="39"/>
    </row>
    <row r="1001" spans="1:22" customFormat="1" x14ac:dyDescent="0.25">
      <c r="A1001" s="54"/>
      <c r="C1001" s="65"/>
      <c r="D1001" s="66"/>
      <c r="E1001" s="67"/>
      <c r="F1001" s="68"/>
      <c r="G1001" s="66"/>
      <c r="H1001" s="66"/>
      <c r="I1001" s="299" t="str">
        <f t="shared" ca="1" si="15"/>
        <v/>
      </c>
      <c r="J1001" s="126"/>
      <c r="K1001" s="250"/>
      <c r="L1001" s="250"/>
      <c r="M1001" s="250"/>
      <c r="N1001" s="250"/>
      <c r="O1001" s="250"/>
      <c r="P1001" s="250"/>
      <c r="Q1001" s="250"/>
      <c r="R1001" s="250"/>
      <c r="S1001" s="250"/>
      <c r="T1001" s="39"/>
      <c r="U1001" s="39"/>
      <c r="V1001" s="39"/>
    </row>
    <row r="1002" spans="1:22" customFormat="1" x14ac:dyDescent="0.25">
      <c r="A1002" s="54"/>
      <c r="C1002" s="65"/>
      <c r="D1002" s="66"/>
      <c r="E1002" s="67"/>
      <c r="F1002" s="68"/>
      <c r="G1002" s="66"/>
      <c r="H1002" s="66"/>
      <c r="I1002" s="299" t="str">
        <f t="shared" ca="1" si="15"/>
        <v/>
      </c>
      <c r="J1002" s="126"/>
      <c r="K1002" s="250"/>
      <c r="L1002" s="250"/>
      <c r="M1002" s="250"/>
      <c r="N1002" s="250"/>
      <c r="O1002" s="250"/>
      <c r="P1002" s="250"/>
      <c r="Q1002" s="250"/>
      <c r="R1002" s="250"/>
      <c r="S1002" s="250"/>
      <c r="T1002" s="39"/>
      <c r="U1002" s="39"/>
      <c r="V1002" s="39"/>
    </row>
    <row r="1003" spans="1:22" customFormat="1" x14ac:dyDescent="0.25">
      <c r="A1003" s="54"/>
      <c r="C1003" s="65"/>
      <c r="D1003" s="66"/>
      <c r="E1003" s="67"/>
      <c r="F1003" s="68"/>
      <c r="G1003" s="66"/>
      <c r="H1003" s="66"/>
      <c r="I1003" s="299" t="str">
        <f t="shared" ca="1" si="15"/>
        <v/>
      </c>
      <c r="J1003" s="126"/>
      <c r="K1003" s="250"/>
      <c r="L1003" s="250"/>
      <c r="M1003" s="250"/>
      <c r="N1003" s="250"/>
      <c r="O1003" s="250"/>
      <c r="P1003" s="250"/>
      <c r="Q1003" s="250"/>
      <c r="R1003" s="250"/>
      <c r="S1003" s="250"/>
      <c r="T1003" s="39"/>
      <c r="U1003" s="39"/>
      <c r="V1003" s="39"/>
    </row>
    <row r="1004" spans="1:22" customFormat="1" x14ac:dyDescent="0.25">
      <c r="A1004" s="54"/>
      <c r="C1004" s="65"/>
      <c r="D1004" s="66"/>
      <c r="E1004" s="67"/>
      <c r="F1004" s="68"/>
      <c r="G1004" s="66"/>
      <c r="H1004" s="66"/>
      <c r="I1004" s="299" t="str">
        <f t="shared" ca="1" si="15"/>
        <v/>
      </c>
      <c r="J1004" s="126"/>
      <c r="K1004" s="250"/>
      <c r="L1004" s="250"/>
      <c r="M1004" s="250"/>
      <c r="N1004" s="250"/>
      <c r="O1004" s="250"/>
      <c r="P1004" s="250"/>
      <c r="Q1004" s="250"/>
      <c r="R1004" s="250"/>
      <c r="S1004" s="250"/>
      <c r="T1004" s="39"/>
      <c r="U1004" s="39"/>
      <c r="V1004" s="39"/>
    </row>
    <row r="1005" spans="1:22" customFormat="1" x14ac:dyDescent="0.25">
      <c r="A1005" s="54"/>
      <c r="C1005" s="65"/>
      <c r="D1005" s="66"/>
      <c r="E1005" s="67"/>
      <c r="F1005" s="68"/>
      <c r="G1005" s="66"/>
      <c r="H1005" s="66"/>
      <c r="I1005" s="299" t="str">
        <f t="shared" ca="1" si="15"/>
        <v/>
      </c>
      <c r="J1005" s="126"/>
      <c r="K1005" s="250"/>
      <c r="L1005" s="250"/>
      <c r="M1005" s="250"/>
      <c r="N1005" s="250"/>
      <c r="O1005" s="250"/>
      <c r="P1005" s="250"/>
      <c r="Q1005" s="250"/>
      <c r="R1005" s="250"/>
      <c r="S1005" s="250"/>
      <c r="T1005" s="39"/>
      <c r="U1005" s="39"/>
      <c r="V1005" s="39"/>
    </row>
    <row r="1006" spans="1:22" customFormat="1" x14ac:dyDescent="0.25">
      <c r="A1006" s="54"/>
      <c r="C1006" s="65"/>
      <c r="D1006" s="66"/>
      <c r="E1006" s="67"/>
      <c r="F1006" s="68"/>
      <c r="G1006" s="66"/>
      <c r="H1006" s="66"/>
      <c r="I1006" s="299" t="str">
        <f t="shared" ca="1" si="15"/>
        <v/>
      </c>
      <c r="J1006" s="126"/>
      <c r="K1006" s="250"/>
      <c r="L1006" s="250"/>
      <c r="M1006" s="250"/>
      <c r="N1006" s="250"/>
      <c r="O1006" s="250"/>
      <c r="P1006" s="250"/>
      <c r="Q1006" s="250"/>
      <c r="R1006" s="250"/>
      <c r="S1006" s="250"/>
      <c r="T1006" s="39"/>
      <c r="U1006" s="39"/>
      <c r="V1006" s="39"/>
    </row>
    <row r="1007" spans="1:22" customFormat="1" x14ac:dyDescent="0.25">
      <c r="A1007" s="54"/>
      <c r="C1007" s="65"/>
      <c r="D1007" s="66"/>
      <c r="E1007" s="67"/>
      <c r="F1007" s="68"/>
      <c r="G1007" s="66"/>
      <c r="H1007" s="66"/>
      <c r="I1007" s="299" t="str">
        <f t="shared" ca="1" si="15"/>
        <v/>
      </c>
      <c r="J1007" s="126"/>
      <c r="K1007" s="250"/>
      <c r="L1007" s="250"/>
      <c r="M1007" s="250"/>
      <c r="N1007" s="250"/>
      <c r="O1007" s="250"/>
      <c r="P1007" s="250"/>
      <c r="Q1007" s="250"/>
      <c r="R1007" s="250"/>
      <c r="S1007" s="250"/>
      <c r="T1007" s="39"/>
      <c r="U1007" s="39"/>
      <c r="V1007" s="39"/>
    </row>
    <row r="1008" spans="1:22" customFormat="1" x14ac:dyDescent="0.25">
      <c r="A1008" s="54"/>
      <c r="C1008" s="65"/>
      <c r="D1008" s="66"/>
      <c r="E1008" s="67"/>
      <c r="F1008" s="68"/>
      <c r="G1008" s="66"/>
      <c r="H1008" s="66"/>
      <c r="I1008" s="299" t="str">
        <f t="shared" ca="1" si="15"/>
        <v/>
      </c>
      <c r="J1008" s="126"/>
      <c r="K1008" s="250"/>
      <c r="L1008" s="250"/>
      <c r="M1008" s="250"/>
      <c r="N1008" s="250"/>
      <c r="O1008" s="250"/>
      <c r="P1008" s="250"/>
      <c r="Q1008" s="250"/>
      <c r="R1008" s="250"/>
      <c r="S1008" s="250"/>
      <c r="T1008" s="39"/>
      <c r="U1008" s="39"/>
      <c r="V1008" s="39"/>
    </row>
    <row r="1009" spans="1:22" customFormat="1" x14ac:dyDescent="0.25">
      <c r="A1009" s="54"/>
      <c r="C1009" s="65"/>
      <c r="D1009" s="66"/>
      <c r="E1009" s="67"/>
      <c r="F1009" s="68"/>
      <c r="G1009" s="66"/>
      <c r="H1009" s="66"/>
      <c r="I1009" s="299" t="str">
        <f t="shared" ca="1" si="15"/>
        <v/>
      </c>
      <c r="J1009" s="126"/>
      <c r="K1009" s="250"/>
      <c r="L1009" s="250"/>
      <c r="M1009" s="250"/>
      <c r="N1009" s="250"/>
      <c r="O1009" s="250"/>
      <c r="P1009" s="250"/>
      <c r="Q1009" s="250"/>
      <c r="R1009" s="250"/>
      <c r="S1009" s="250"/>
      <c r="T1009" s="39"/>
      <c r="U1009" s="39"/>
      <c r="V1009" s="39"/>
    </row>
    <row r="1010" spans="1:22" customFormat="1" x14ac:dyDescent="0.25">
      <c r="A1010" s="54"/>
      <c r="C1010" s="65"/>
      <c r="D1010" s="66"/>
      <c r="E1010" s="67"/>
      <c r="F1010" s="68"/>
      <c r="G1010" s="66"/>
      <c r="H1010" s="66"/>
      <c r="I1010" s="299" t="str">
        <f t="shared" ca="1" si="15"/>
        <v/>
      </c>
      <c r="J1010" s="126"/>
      <c r="K1010" s="250"/>
      <c r="L1010" s="250"/>
      <c r="M1010" s="250"/>
      <c r="N1010" s="250"/>
      <c r="O1010" s="250"/>
      <c r="P1010" s="250"/>
      <c r="Q1010" s="250"/>
      <c r="R1010" s="250"/>
      <c r="S1010" s="250"/>
      <c r="T1010" s="39"/>
      <c r="U1010" s="39"/>
      <c r="V1010" s="39"/>
    </row>
    <row r="1011" spans="1:22" customFormat="1" x14ac:dyDescent="0.25">
      <c r="A1011" s="54"/>
      <c r="C1011" s="65"/>
      <c r="D1011" s="66"/>
      <c r="E1011" s="67"/>
      <c r="F1011" s="68"/>
      <c r="G1011" s="66"/>
      <c r="H1011" s="66"/>
      <c r="I1011" s="299" t="str">
        <f t="shared" ca="1" si="15"/>
        <v/>
      </c>
      <c r="J1011" s="126"/>
      <c r="K1011" s="250"/>
      <c r="L1011" s="250"/>
      <c r="M1011" s="250"/>
      <c r="N1011" s="250"/>
      <c r="O1011" s="250"/>
      <c r="P1011" s="250"/>
      <c r="Q1011" s="250"/>
      <c r="R1011" s="250"/>
      <c r="S1011" s="250"/>
      <c r="T1011" s="39"/>
      <c r="U1011" s="39"/>
      <c r="V1011" s="39"/>
    </row>
    <row r="1012" spans="1:22" customFormat="1" x14ac:dyDescent="0.25">
      <c r="A1012" s="54"/>
      <c r="C1012" s="65"/>
      <c r="D1012" s="66"/>
      <c r="E1012" s="67"/>
      <c r="F1012" s="68"/>
      <c r="G1012" s="66"/>
      <c r="H1012" s="66"/>
      <c r="I1012" s="299" t="str">
        <f t="shared" ca="1" si="15"/>
        <v/>
      </c>
      <c r="J1012" s="126"/>
      <c r="K1012" s="250"/>
      <c r="L1012" s="250"/>
      <c r="M1012" s="250"/>
      <c r="N1012" s="250"/>
      <c r="O1012" s="250"/>
      <c r="P1012" s="250"/>
      <c r="Q1012" s="250"/>
      <c r="R1012" s="250"/>
      <c r="S1012" s="250"/>
      <c r="T1012" s="39"/>
      <c r="U1012" s="39"/>
      <c r="V1012" s="39"/>
    </row>
    <row r="1013" spans="1:22" customFormat="1" x14ac:dyDescent="0.25">
      <c r="A1013" s="54"/>
      <c r="C1013" s="65"/>
      <c r="D1013" s="66"/>
      <c r="E1013" s="67"/>
      <c r="F1013" s="68"/>
      <c r="G1013" s="66"/>
      <c r="H1013" s="66"/>
      <c r="I1013" s="299" t="str">
        <f t="shared" ca="1" si="15"/>
        <v/>
      </c>
      <c r="J1013" s="126"/>
      <c r="K1013" s="250"/>
      <c r="L1013" s="250"/>
      <c r="M1013" s="250"/>
      <c r="N1013" s="250"/>
      <c r="O1013" s="250"/>
      <c r="P1013" s="250"/>
      <c r="Q1013" s="250"/>
      <c r="R1013" s="250"/>
      <c r="S1013" s="250"/>
      <c r="T1013" s="39"/>
      <c r="U1013" s="39"/>
      <c r="V1013" s="39"/>
    </row>
    <row r="1014" spans="1:22" customFormat="1" x14ac:dyDescent="0.25">
      <c r="A1014" s="54"/>
      <c r="C1014" s="65"/>
      <c r="D1014" s="66"/>
      <c r="E1014" s="67"/>
      <c r="F1014" s="68"/>
      <c r="G1014" s="66"/>
      <c r="H1014" s="66"/>
      <c r="I1014" s="299" t="str">
        <f t="shared" ca="1" si="15"/>
        <v/>
      </c>
      <c r="J1014" s="126"/>
      <c r="K1014" s="250"/>
      <c r="L1014" s="250"/>
      <c r="M1014" s="250"/>
      <c r="N1014" s="250"/>
      <c r="O1014" s="250"/>
      <c r="P1014" s="250"/>
      <c r="Q1014" s="250"/>
      <c r="R1014" s="250"/>
      <c r="S1014" s="250"/>
      <c r="T1014" s="39"/>
      <c r="U1014" s="39"/>
      <c r="V1014" s="39"/>
    </row>
    <row r="1015" spans="1:22" customFormat="1" x14ac:dyDescent="0.25">
      <c r="A1015" s="54"/>
      <c r="C1015" s="65"/>
      <c r="D1015" s="66"/>
      <c r="E1015" s="67"/>
      <c r="F1015" s="68"/>
      <c r="G1015" s="66"/>
      <c r="H1015" s="66"/>
      <c r="I1015" s="299" t="str">
        <f t="shared" ca="1" si="15"/>
        <v/>
      </c>
      <c r="J1015" s="126"/>
      <c r="K1015" s="250"/>
      <c r="L1015" s="250"/>
      <c r="M1015" s="250"/>
      <c r="N1015" s="250"/>
      <c r="O1015" s="250"/>
      <c r="P1015" s="250"/>
      <c r="Q1015" s="250"/>
      <c r="R1015" s="250"/>
      <c r="S1015" s="250"/>
      <c r="T1015" s="39"/>
      <c r="U1015" s="39"/>
      <c r="V1015" s="39"/>
    </row>
    <row r="1016" spans="1:22" customFormat="1" x14ac:dyDescent="0.25">
      <c r="A1016" s="54"/>
      <c r="C1016" s="65"/>
      <c r="D1016" s="66"/>
      <c r="E1016" s="67"/>
      <c r="F1016" s="68"/>
      <c r="G1016" s="66"/>
      <c r="H1016" s="66"/>
      <c r="I1016" s="299" t="str">
        <f t="shared" ca="1" si="15"/>
        <v/>
      </c>
      <c r="J1016" s="126"/>
      <c r="K1016" s="250"/>
      <c r="L1016" s="250"/>
      <c r="M1016" s="250"/>
      <c r="N1016" s="250"/>
      <c r="O1016" s="250"/>
      <c r="P1016" s="250"/>
      <c r="Q1016" s="250"/>
      <c r="R1016" s="250"/>
      <c r="S1016" s="250"/>
      <c r="T1016" s="39"/>
      <c r="U1016" s="39"/>
      <c r="V1016" s="39"/>
    </row>
    <row r="1017" spans="1:22" customFormat="1" x14ac:dyDescent="0.25">
      <c r="A1017" s="54"/>
      <c r="C1017" s="65"/>
      <c r="D1017" s="66"/>
      <c r="E1017" s="67"/>
      <c r="F1017" s="68"/>
      <c r="G1017" s="66"/>
      <c r="H1017" s="66"/>
      <c r="I1017" s="299" t="str">
        <f t="shared" ca="1" si="15"/>
        <v/>
      </c>
      <c r="J1017" s="126"/>
      <c r="K1017" s="250"/>
      <c r="L1017" s="250"/>
      <c r="M1017" s="250"/>
      <c r="N1017" s="250"/>
      <c r="O1017" s="250"/>
      <c r="P1017" s="250"/>
      <c r="Q1017" s="250"/>
      <c r="R1017" s="250"/>
      <c r="S1017" s="250"/>
      <c r="T1017" s="39"/>
      <c r="U1017" s="39"/>
      <c r="V1017" s="39"/>
    </row>
    <row r="1018" spans="1:22" customFormat="1" x14ac:dyDescent="0.25">
      <c r="A1018" s="54"/>
      <c r="C1018" s="65"/>
      <c r="D1018" s="66"/>
      <c r="E1018" s="67"/>
      <c r="F1018" s="68"/>
      <c r="G1018" s="66"/>
      <c r="H1018" s="66"/>
      <c r="I1018" s="299" t="str">
        <f t="shared" ca="1" si="15"/>
        <v/>
      </c>
      <c r="J1018" s="126"/>
      <c r="K1018" s="250"/>
      <c r="L1018" s="250"/>
      <c r="M1018" s="250"/>
      <c r="N1018" s="250"/>
      <c r="O1018" s="250"/>
      <c r="P1018" s="250"/>
      <c r="Q1018" s="250"/>
      <c r="R1018" s="250"/>
      <c r="S1018" s="250"/>
      <c r="T1018" s="39"/>
      <c r="U1018" s="39"/>
      <c r="V1018" s="39"/>
    </row>
    <row r="1019" spans="1:22" customFormat="1" x14ac:dyDescent="0.25">
      <c r="A1019" s="54"/>
      <c r="C1019" s="65"/>
      <c r="D1019" s="66"/>
      <c r="E1019" s="67"/>
      <c r="F1019" s="68"/>
      <c r="G1019" s="66"/>
      <c r="H1019" s="66"/>
      <c r="I1019" s="299" t="str">
        <f t="shared" ca="1" si="15"/>
        <v/>
      </c>
      <c r="J1019" s="126"/>
      <c r="K1019" s="250"/>
      <c r="L1019" s="250"/>
      <c r="M1019" s="250"/>
      <c r="N1019" s="250"/>
      <c r="O1019" s="250"/>
      <c r="P1019" s="250"/>
      <c r="Q1019" s="250"/>
      <c r="R1019" s="250"/>
      <c r="S1019" s="250"/>
      <c r="T1019" s="39"/>
      <c r="U1019" s="39"/>
      <c r="V1019" s="39"/>
    </row>
    <row r="1020" spans="1:22" customFormat="1" x14ac:dyDescent="0.25">
      <c r="A1020" s="54"/>
      <c r="C1020" s="65"/>
      <c r="D1020" s="66"/>
      <c r="E1020" s="67"/>
      <c r="F1020" s="68"/>
      <c r="G1020" s="66"/>
      <c r="H1020" s="66"/>
      <c r="I1020" s="299" t="str">
        <f t="shared" ca="1" si="15"/>
        <v/>
      </c>
      <c r="J1020" s="126"/>
      <c r="K1020" s="250"/>
      <c r="L1020" s="250"/>
      <c r="M1020" s="250"/>
      <c r="N1020" s="250"/>
      <c r="O1020" s="250"/>
      <c r="P1020" s="250"/>
      <c r="Q1020" s="250"/>
      <c r="R1020" s="250"/>
      <c r="S1020" s="250"/>
      <c r="T1020" s="39"/>
      <c r="U1020" s="39"/>
      <c r="V1020" s="39"/>
    </row>
    <row r="1021" spans="1:22" customFormat="1" x14ac:dyDescent="0.25">
      <c r="A1021" s="54"/>
      <c r="C1021" s="65"/>
      <c r="D1021" s="66"/>
      <c r="E1021" s="67"/>
      <c r="F1021" s="68"/>
      <c r="G1021" s="66"/>
      <c r="H1021" s="66"/>
      <c r="I1021" s="299" t="str">
        <f t="shared" ca="1" si="15"/>
        <v/>
      </c>
      <c r="J1021" s="126"/>
      <c r="K1021" s="250"/>
      <c r="L1021" s="250"/>
      <c r="M1021" s="250"/>
      <c r="N1021" s="250"/>
      <c r="O1021" s="250"/>
      <c r="P1021" s="250"/>
      <c r="Q1021" s="250"/>
      <c r="R1021" s="250"/>
      <c r="S1021" s="250"/>
      <c r="T1021" s="39"/>
      <c r="U1021" s="39"/>
      <c r="V1021" s="39"/>
    </row>
    <row r="1022" spans="1:22" customFormat="1" x14ac:dyDescent="0.25">
      <c r="A1022" s="54"/>
      <c r="C1022" s="65"/>
      <c r="D1022" s="66"/>
      <c r="E1022" s="67"/>
      <c r="F1022" s="68"/>
      <c r="G1022" s="66"/>
      <c r="H1022" s="66"/>
      <c r="I1022" s="299" t="str">
        <f t="shared" ca="1" si="15"/>
        <v/>
      </c>
      <c r="J1022" s="126"/>
      <c r="K1022" s="250"/>
      <c r="L1022" s="250"/>
      <c r="M1022" s="250"/>
      <c r="N1022" s="250"/>
      <c r="O1022" s="250"/>
      <c r="P1022" s="250"/>
      <c r="Q1022" s="250"/>
      <c r="R1022" s="250"/>
      <c r="S1022" s="250"/>
      <c r="T1022" s="39"/>
      <c r="U1022" s="39"/>
      <c r="V1022" s="39"/>
    </row>
    <row r="1023" spans="1:22" customFormat="1" x14ac:dyDescent="0.25">
      <c r="A1023" s="54"/>
      <c r="C1023" s="65"/>
      <c r="D1023" s="66"/>
      <c r="E1023" s="67"/>
      <c r="F1023" s="68"/>
      <c r="G1023" s="66"/>
      <c r="H1023" s="66"/>
      <c r="I1023" s="299" t="str">
        <f t="shared" ca="1" si="15"/>
        <v/>
      </c>
      <c r="J1023" s="126"/>
      <c r="K1023" s="250"/>
      <c r="L1023" s="250"/>
      <c r="M1023" s="250"/>
      <c r="N1023" s="250"/>
      <c r="O1023" s="250"/>
      <c r="P1023" s="250"/>
      <c r="Q1023" s="250"/>
      <c r="R1023" s="250"/>
      <c r="S1023" s="250"/>
      <c r="T1023" s="39"/>
      <c r="U1023" s="39"/>
      <c r="V1023" s="39"/>
    </row>
    <row r="1024" spans="1:22" customFormat="1" x14ac:dyDescent="0.25">
      <c r="A1024" s="54"/>
      <c r="C1024" s="65"/>
      <c r="D1024" s="66"/>
      <c r="E1024" s="67"/>
      <c r="F1024" s="68"/>
      <c r="G1024" s="66"/>
      <c r="H1024" s="66"/>
      <c r="I1024" s="299" t="str">
        <f t="shared" ca="1" si="15"/>
        <v/>
      </c>
      <c r="J1024" s="126"/>
      <c r="K1024" s="250"/>
      <c r="L1024" s="250"/>
      <c r="M1024" s="250"/>
      <c r="N1024" s="250"/>
      <c r="O1024" s="250"/>
      <c r="P1024" s="250"/>
      <c r="Q1024" s="250"/>
      <c r="R1024" s="250"/>
      <c r="S1024" s="250"/>
      <c r="T1024" s="39"/>
      <c r="U1024" s="39"/>
      <c r="V1024" s="39"/>
    </row>
    <row r="1025" spans="1:22" customFormat="1" x14ac:dyDescent="0.25">
      <c r="A1025" s="54"/>
      <c r="C1025" s="65"/>
      <c r="D1025" s="66"/>
      <c r="E1025" s="67"/>
      <c r="F1025" s="68"/>
      <c r="G1025" s="66"/>
      <c r="H1025" s="66"/>
      <c r="I1025" s="299" t="str">
        <f t="shared" ca="1" si="15"/>
        <v/>
      </c>
      <c r="J1025" s="126"/>
      <c r="K1025" s="250"/>
      <c r="L1025" s="250"/>
      <c r="M1025" s="250"/>
      <c r="N1025" s="250"/>
      <c r="O1025" s="250"/>
      <c r="P1025" s="250"/>
      <c r="Q1025" s="250"/>
      <c r="R1025" s="250"/>
      <c r="S1025" s="250"/>
      <c r="T1025" s="39"/>
      <c r="U1025" s="39"/>
      <c r="V1025" s="39"/>
    </row>
    <row r="1026" spans="1:22" customFormat="1" x14ac:dyDescent="0.25">
      <c r="A1026" s="54"/>
      <c r="C1026" s="65"/>
      <c r="D1026" s="66"/>
      <c r="E1026" s="67"/>
      <c r="F1026" s="68"/>
      <c r="G1026" s="66"/>
      <c r="H1026" s="66"/>
      <c r="I1026" s="299" t="str">
        <f t="shared" ca="1" si="15"/>
        <v/>
      </c>
      <c r="J1026" s="126"/>
      <c r="K1026" s="250"/>
      <c r="L1026" s="250"/>
      <c r="M1026" s="250"/>
      <c r="N1026" s="250"/>
      <c r="O1026" s="250"/>
      <c r="P1026" s="250"/>
      <c r="Q1026" s="250"/>
      <c r="R1026" s="250"/>
      <c r="S1026" s="250"/>
      <c r="T1026" s="39"/>
      <c r="U1026" s="39"/>
      <c r="V1026" s="39"/>
    </row>
    <row r="1027" spans="1:22" customFormat="1" x14ac:dyDescent="0.25">
      <c r="A1027" s="54"/>
      <c r="C1027" s="65"/>
      <c r="D1027" s="66"/>
      <c r="E1027" s="67"/>
      <c r="F1027" s="68"/>
      <c r="G1027" s="66"/>
      <c r="H1027" s="66"/>
      <c r="I1027" s="299" t="str">
        <f t="shared" ca="1" si="15"/>
        <v/>
      </c>
      <c r="J1027" s="126"/>
      <c r="K1027" s="250"/>
      <c r="L1027" s="250"/>
      <c r="M1027" s="250"/>
      <c r="N1027" s="250"/>
      <c r="O1027" s="250"/>
      <c r="P1027" s="250"/>
      <c r="Q1027" s="250"/>
      <c r="R1027" s="250"/>
      <c r="S1027" s="250"/>
      <c r="T1027" s="39"/>
      <c r="U1027" s="39"/>
      <c r="V1027" s="39"/>
    </row>
    <row r="1028" spans="1:22" customFormat="1" x14ac:dyDescent="0.25">
      <c r="A1028" s="54"/>
      <c r="C1028" s="65"/>
      <c r="D1028" s="66"/>
      <c r="E1028" s="67"/>
      <c r="F1028" s="68"/>
      <c r="G1028" s="66"/>
      <c r="H1028" s="66"/>
      <c r="I1028" s="299" t="str">
        <f t="shared" ca="1" si="15"/>
        <v/>
      </c>
      <c r="J1028" s="126"/>
      <c r="K1028" s="250"/>
      <c r="L1028" s="250"/>
      <c r="M1028" s="250"/>
      <c r="N1028" s="250"/>
      <c r="O1028" s="250"/>
      <c r="P1028" s="250"/>
      <c r="Q1028" s="250"/>
      <c r="R1028" s="250"/>
      <c r="S1028" s="250"/>
      <c r="T1028" s="39"/>
      <c r="U1028" s="39"/>
      <c r="V1028" s="39"/>
    </row>
    <row r="1029" spans="1:22" customFormat="1" x14ac:dyDescent="0.25">
      <c r="A1029" s="54"/>
      <c r="C1029" s="65"/>
      <c r="D1029" s="66"/>
      <c r="E1029" s="67"/>
      <c r="F1029" s="68"/>
      <c r="G1029" s="66"/>
      <c r="H1029" s="66"/>
      <c r="I1029" s="299" t="str">
        <f t="shared" ca="1" si="15"/>
        <v/>
      </c>
      <c r="J1029" s="126"/>
      <c r="K1029" s="250"/>
      <c r="L1029" s="250"/>
      <c r="M1029" s="250"/>
      <c r="N1029" s="250"/>
      <c r="O1029" s="250"/>
      <c r="P1029" s="250"/>
      <c r="Q1029" s="250"/>
      <c r="R1029" s="250"/>
      <c r="S1029" s="250"/>
      <c r="T1029" s="39"/>
      <c r="U1029" s="39"/>
      <c r="V1029" s="39"/>
    </row>
    <row r="1030" spans="1:22" customFormat="1" x14ac:dyDescent="0.25">
      <c r="A1030" s="54"/>
      <c r="C1030" s="65"/>
      <c r="D1030" s="66"/>
      <c r="E1030" s="67"/>
      <c r="F1030" s="68"/>
      <c r="G1030" s="66"/>
      <c r="H1030" s="66"/>
      <c r="I1030" s="299" t="str">
        <f t="shared" ca="1" si="15"/>
        <v/>
      </c>
      <c r="J1030" s="126"/>
      <c r="K1030" s="250"/>
      <c r="L1030" s="250"/>
      <c r="M1030" s="250"/>
      <c r="N1030" s="250"/>
      <c r="O1030" s="250"/>
      <c r="P1030" s="250"/>
      <c r="Q1030" s="250"/>
      <c r="R1030" s="250"/>
      <c r="S1030" s="250"/>
      <c r="T1030" s="39"/>
      <c r="U1030" s="39"/>
      <c r="V1030" s="39"/>
    </row>
    <row r="1031" spans="1:22" customFormat="1" x14ac:dyDescent="0.25">
      <c r="A1031" s="54"/>
      <c r="C1031" s="65"/>
      <c r="D1031" s="66"/>
      <c r="E1031" s="67"/>
      <c r="F1031" s="68"/>
      <c r="G1031" s="66"/>
      <c r="H1031" s="66"/>
      <c r="I1031" s="299" t="str">
        <f t="shared" ca="1" si="15"/>
        <v/>
      </c>
      <c r="J1031" s="126"/>
      <c r="K1031" s="250"/>
      <c r="L1031" s="250"/>
      <c r="M1031" s="250"/>
      <c r="N1031" s="250"/>
      <c r="O1031" s="250"/>
      <c r="P1031" s="250"/>
      <c r="Q1031" s="250"/>
      <c r="R1031" s="250"/>
      <c r="S1031" s="250"/>
      <c r="T1031" s="39"/>
      <c r="U1031" s="39"/>
      <c r="V1031" s="39"/>
    </row>
    <row r="1032" spans="1:22" customFormat="1" x14ac:dyDescent="0.25">
      <c r="A1032" s="54"/>
      <c r="C1032" s="65"/>
      <c r="D1032" s="66"/>
      <c r="E1032" s="67"/>
      <c r="F1032" s="68"/>
      <c r="G1032" s="66"/>
      <c r="H1032" s="66"/>
      <c r="I1032" s="299" t="str">
        <f t="shared" ca="1" si="15"/>
        <v/>
      </c>
      <c r="J1032" s="126"/>
      <c r="K1032" s="250"/>
      <c r="L1032" s="250"/>
      <c r="M1032" s="250"/>
      <c r="N1032" s="250"/>
      <c r="O1032" s="250"/>
      <c r="P1032" s="250"/>
      <c r="Q1032" s="250"/>
      <c r="R1032" s="250"/>
      <c r="S1032" s="250"/>
      <c r="T1032" s="39"/>
      <c r="U1032" s="39"/>
      <c r="V1032" s="39"/>
    </row>
    <row r="1033" spans="1:22" customFormat="1" x14ac:dyDescent="0.25">
      <c r="A1033" s="54"/>
      <c r="C1033" s="65"/>
      <c r="D1033" s="66"/>
      <c r="E1033" s="67"/>
      <c r="F1033" s="68"/>
      <c r="G1033" s="66"/>
      <c r="H1033" s="66"/>
      <c r="I1033" s="299" t="str">
        <f t="shared" ref="I1033:I1096" ca="1" si="16">IF(H1033="","",(IF(H1033="Efetivado","",IF(C1033="","",IF(C1033=TODAY(),"Vence Hoje",IF(C1033&lt;TODAY(),"Atrasado",C1033-TODAY()&amp;" Dias para Vencer"))))))</f>
        <v/>
      </c>
      <c r="J1033" s="126"/>
      <c r="K1033" s="250"/>
      <c r="L1033" s="250"/>
      <c r="M1033" s="250"/>
      <c r="N1033" s="250"/>
      <c r="O1033" s="250"/>
      <c r="P1033" s="250"/>
      <c r="Q1033" s="250"/>
      <c r="R1033" s="250"/>
      <c r="S1033" s="250"/>
      <c r="T1033" s="39"/>
      <c r="U1033" s="39"/>
      <c r="V1033" s="39"/>
    </row>
    <row r="1034" spans="1:22" customFormat="1" x14ac:dyDescent="0.25">
      <c r="A1034" s="54"/>
      <c r="C1034" s="65"/>
      <c r="D1034" s="66"/>
      <c r="E1034" s="67"/>
      <c r="F1034" s="68"/>
      <c r="G1034" s="66"/>
      <c r="H1034" s="66"/>
      <c r="I1034" s="299" t="str">
        <f t="shared" ca="1" si="16"/>
        <v/>
      </c>
      <c r="J1034" s="126"/>
      <c r="K1034" s="250"/>
      <c r="L1034" s="250"/>
      <c r="M1034" s="250"/>
      <c r="N1034" s="250"/>
      <c r="O1034" s="250"/>
      <c r="P1034" s="250"/>
      <c r="Q1034" s="250"/>
      <c r="R1034" s="250"/>
      <c r="S1034" s="250"/>
      <c r="T1034" s="39"/>
      <c r="U1034" s="39"/>
      <c r="V1034" s="39"/>
    </row>
    <row r="1035" spans="1:22" customFormat="1" x14ac:dyDescent="0.25">
      <c r="A1035" s="54"/>
      <c r="C1035" s="65"/>
      <c r="D1035" s="66"/>
      <c r="E1035" s="67"/>
      <c r="F1035" s="68"/>
      <c r="G1035" s="66"/>
      <c r="H1035" s="66"/>
      <c r="I1035" s="299" t="str">
        <f t="shared" ca="1" si="16"/>
        <v/>
      </c>
      <c r="J1035" s="126"/>
      <c r="K1035" s="250"/>
      <c r="L1035" s="250"/>
      <c r="M1035" s="250"/>
      <c r="N1035" s="250"/>
      <c r="O1035" s="250"/>
      <c r="P1035" s="250"/>
      <c r="Q1035" s="250"/>
      <c r="R1035" s="250"/>
      <c r="S1035" s="250"/>
      <c r="T1035" s="39"/>
      <c r="U1035" s="39"/>
      <c r="V1035" s="39"/>
    </row>
    <row r="1036" spans="1:22" customFormat="1" x14ac:dyDescent="0.25">
      <c r="A1036" s="54"/>
      <c r="C1036" s="65"/>
      <c r="D1036" s="66"/>
      <c r="E1036" s="67"/>
      <c r="F1036" s="68"/>
      <c r="G1036" s="66"/>
      <c r="H1036" s="66"/>
      <c r="I1036" s="299" t="str">
        <f t="shared" ca="1" si="16"/>
        <v/>
      </c>
      <c r="J1036" s="126"/>
      <c r="K1036" s="250"/>
      <c r="L1036" s="250"/>
      <c r="M1036" s="250"/>
      <c r="N1036" s="250"/>
      <c r="O1036" s="250"/>
      <c r="P1036" s="250"/>
      <c r="Q1036" s="250"/>
      <c r="R1036" s="250"/>
      <c r="S1036" s="250"/>
      <c r="T1036" s="39"/>
      <c r="U1036" s="39"/>
      <c r="V1036" s="39"/>
    </row>
    <row r="1037" spans="1:22" customFormat="1" x14ac:dyDescent="0.25">
      <c r="A1037" s="54"/>
      <c r="C1037" s="65"/>
      <c r="D1037" s="66"/>
      <c r="E1037" s="67"/>
      <c r="F1037" s="68"/>
      <c r="G1037" s="66"/>
      <c r="H1037" s="66"/>
      <c r="I1037" s="299" t="str">
        <f t="shared" ca="1" si="16"/>
        <v/>
      </c>
      <c r="J1037" s="126"/>
      <c r="K1037" s="250"/>
      <c r="L1037" s="250"/>
      <c r="M1037" s="250"/>
      <c r="N1037" s="250"/>
      <c r="O1037" s="250"/>
      <c r="P1037" s="250"/>
      <c r="Q1037" s="250"/>
      <c r="R1037" s="250"/>
      <c r="S1037" s="250"/>
      <c r="T1037" s="39"/>
      <c r="U1037" s="39"/>
      <c r="V1037" s="39"/>
    </row>
    <row r="1038" spans="1:22" customFormat="1" x14ac:dyDescent="0.25">
      <c r="A1038" s="54"/>
      <c r="C1038" s="65"/>
      <c r="D1038" s="66"/>
      <c r="E1038" s="67"/>
      <c r="F1038" s="68"/>
      <c r="G1038" s="66"/>
      <c r="H1038" s="66"/>
      <c r="I1038" s="299" t="str">
        <f t="shared" ca="1" si="16"/>
        <v/>
      </c>
      <c r="J1038" s="126"/>
      <c r="K1038" s="250"/>
      <c r="L1038" s="250"/>
      <c r="M1038" s="250"/>
      <c r="N1038" s="250"/>
      <c r="O1038" s="250"/>
      <c r="P1038" s="250"/>
      <c r="Q1038" s="250"/>
      <c r="R1038" s="250"/>
      <c r="S1038" s="250"/>
      <c r="T1038" s="39"/>
      <c r="U1038" s="39"/>
      <c r="V1038" s="39"/>
    </row>
    <row r="1039" spans="1:22" customFormat="1" x14ac:dyDescent="0.25">
      <c r="A1039" s="54"/>
      <c r="C1039" s="65"/>
      <c r="D1039" s="66"/>
      <c r="E1039" s="67"/>
      <c r="F1039" s="68"/>
      <c r="G1039" s="66"/>
      <c r="H1039" s="66"/>
      <c r="I1039" s="299" t="str">
        <f t="shared" ca="1" si="16"/>
        <v/>
      </c>
      <c r="J1039" s="126"/>
      <c r="K1039" s="250"/>
      <c r="L1039" s="250"/>
      <c r="M1039" s="250"/>
      <c r="N1039" s="250"/>
      <c r="O1039" s="250"/>
      <c r="P1039" s="250"/>
      <c r="Q1039" s="250"/>
      <c r="R1039" s="250"/>
      <c r="S1039" s="250"/>
      <c r="T1039" s="39"/>
      <c r="U1039" s="39"/>
      <c r="V1039" s="39"/>
    </row>
    <row r="1040" spans="1:22" customFormat="1" x14ac:dyDescent="0.25">
      <c r="A1040" s="54"/>
      <c r="C1040" s="65"/>
      <c r="D1040" s="66"/>
      <c r="E1040" s="67"/>
      <c r="F1040" s="68"/>
      <c r="G1040" s="66"/>
      <c r="H1040" s="66"/>
      <c r="I1040" s="299" t="str">
        <f t="shared" ca="1" si="16"/>
        <v/>
      </c>
      <c r="J1040" s="126"/>
      <c r="K1040" s="250"/>
      <c r="L1040" s="250"/>
      <c r="M1040" s="250"/>
      <c r="N1040" s="250"/>
      <c r="O1040" s="250"/>
      <c r="P1040" s="250"/>
      <c r="Q1040" s="250"/>
      <c r="R1040" s="250"/>
      <c r="S1040" s="250"/>
      <c r="T1040" s="39"/>
      <c r="U1040" s="39"/>
      <c r="V1040" s="39"/>
    </row>
    <row r="1041" spans="1:22" customFormat="1" x14ac:dyDescent="0.25">
      <c r="A1041" s="54"/>
      <c r="C1041" s="65"/>
      <c r="D1041" s="66"/>
      <c r="E1041" s="67"/>
      <c r="F1041" s="68"/>
      <c r="G1041" s="66"/>
      <c r="H1041" s="66"/>
      <c r="I1041" s="299" t="str">
        <f t="shared" ca="1" si="16"/>
        <v/>
      </c>
      <c r="J1041" s="126"/>
      <c r="K1041" s="250"/>
      <c r="L1041" s="250"/>
      <c r="M1041" s="250"/>
      <c r="N1041" s="250"/>
      <c r="O1041" s="250"/>
      <c r="P1041" s="250"/>
      <c r="Q1041" s="250"/>
      <c r="R1041" s="250"/>
      <c r="S1041" s="250"/>
      <c r="T1041" s="39"/>
      <c r="U1041" s="39"/>
      <c r="V1041" s="39"/>
    </row>
    <row r="1042" spans="1:22" customFormat="1" x14ac:dyDescent="0.25">
      <c r="A1042" s="54"/>
      <c r="C1042" s="65"/>
      <c r="D1042" s="66"/>
      <c r="E1042" s="67"/>
      <c r="F1042" s="68"/>
      <c r="G1042" s="66"/>
      <c r="H1042" s="66"/>
      <c r="I1042" s="299" t="str">
        <f t="shared" ca="1" si="16"/>
        <v/>
      </c>
      <c r="J1042" s="126"/>
      <c r="K1042" s="250"/>
      <c r="L1042" s="250"/>
      <c r="M1042" s="250"/>
      <c r="N1042" s="250"/>
      <c r="O1042" s="250"/>
      <c r="P1042" s="250"/>
      <c r="Q1042" s="250"/>
      <c r="R1042" s="250"/>
      <c r="S1042" s="250"/>
      <c r="T1042" s="39"/>
      <c r="U1042" s="39"/>
      <c r="V1042" s="39"/>
    </row>
    <row r="1043" spans="1:22" customFormat="1" x14ac:dyDescent="0.25">
      <c r="A1043" s="54"/>
      <c r="C1043" s="65"/>
      <c r="D1043" s="66"/>
      <c r="E1043" s="67"/>
      <c r="F1043" s="68"/>
      <c r="G1043" s="66"/>
      <c r="H1043" s="66"/>
      <c r="I1043" s="299" t="str">
        <f t="shared" ca="1" si="16"/>
        <v/>
      </c>
      <c r="J1043" s="126"/>
      <c r="K1043" s="250"/>
      <c r="L1043" s="250"/>
      <c r="M1043" s="250"/>
      <c r="N1043" s="250"/>
      <c r="O1043" s="250"/>
      <c r="P1043" s="250"/>
      <c r="Q1043" s="250"/>
      <c r="R1043" s="250"/>
      <c r="S1043" s="250"/>
      <c r="T1043" s="39"/>
      <c r="U1043" s="39"/>
      <c r="V1043" s="39"/>
    </row>
    <row r="1044" spans="1:22" customFormat="1" x14ac:dyDescent="0.25">
      <c r="A1044" s="54"/>
      <c r="C1044" s="65"/>
      <c r="D1044" s="66"/>
      <c r="E1044" s="67"/>
      <c r="F1044" s="68"/>
      <c r="G1044" s="66"/>
      <c r="H1044" s="66"/>
      <c r="I1044" s="299" t="str">
        <f t="shared" ca="1" si="16"/>
        <v/>
      </c>
      <c r="J1044" s="126"/>
      <c r="K1044" s="250"/>
      <c r="L1044" s="250"/>
      <c r="M1044" s="250"/>
      <c r="N1044" s="250"/>
      <c r="O1044" s="250"/>
      <c r="P1044" s="250"/>
      <c r="Q1044" s="250"/>
      <c r="R1044" s="250"/>
      <c r="S1044" s="250"/>
      <c r="T1044" s="39"/>
      <c r="U1044" s="39"/>
      <c r="V1044" s="39"/>
    </row>
    <row r="1045" spans="1:22" customFormat="1" x14ac:dyDescent="0.25">
      <c r="A1045" s="54"/>
      <c r="C1045" s="65"/>
      <c r="D1045" s="66"/>
      <c r="E1045" s="67"/>
      <c r="F1045" s="68"/>
      <c r="G1045" s="66"/>
      <c r="H1045" s="66"/>
      <c r="I1045" s="299" t="str">
        <f t="shared" ca="1" si="16"/>
        <v/>
      </c>
      <c r="J1045" s="126"/>
      <c r="K1045" s="250"/>
      <c r="L1045" s="250"/>
      <c r="M1045" s="250"/>
      <c r="N1045" s="250"/>
      <c r="O1045" s="250"/>
      <c r="P1045" s="250"/>
      <c r="Q1045" s="250"/>
      <c r="R1045" s="250"/>
      <c r="S1045" s="250"/>
      <c r="T1045" s="39"/>
      <c r="U1045" s="39"/>
      <c r="V1045" s="39"/>
    </row>
    <row r="1046" spans="1:22" customFormat="1" x14ac:dyDescent="0.25">
      <c r="A1046" s="54"/>
      <c r="C1046" s="65"/>
      <c r="D1046" s="66"/>
      <c r="E1046" s="67"/>
      <c r="F1046" s="68"/>
      <c r="G1046" s="66"/>
      <c r="H1046" s="66"/>
      <c r="I1046" s="299" t="str">
        <f t="shared" ca="1" si="16"/>
        <v/>
      </c>
      <c r="J1046" s="126"/>
      <c r="K1046" s="250"/>
      <c r="L1046" s="250"/>
      <c r="M1046" s="250"/>
      <c r="N1046" s="250"/>
      <c r="O1046" s="250"/>
      <c r="P1046" s="250"/>
      <c r="Q1046" s="250"/>
      <c r="R1046" s="250"/>
      <c r="S1046" s="250"/>
      <c r="T1046" s="39"/>
      <c r="U1046" s="39"/>
      <c r="V1046" s="39"/>
    </row>
    <row r="1047" spans="1:22" customFormat="1" x14ac:dyDescent="0.25">
      <c r="A1047" s="54"/>
      <c r="C1047" s="65"/>
      <c r="D1047" s="66"/>
      <c r="E1047" s="67"/>
      <c r="F1047" s="68"/>
      <c r="G1047" s="66"/>
      <c r="H1047" s="66"/>
      <c r="I1047" s="299" t="str">
        <f t="shared" ca="1" si="16"/>
        <v/>
      </c>
      <c r="J1047" s="126"/>
      <c r="K1047" s="250"/>
      <c r="L1047" s="250"/>
      <c r="M1047" s="250"/>
      <c r="N1047" s="250"/>
      <c r="O1047" s="250"/>
      <c r="P1047" s="250"/>
      <c r="Q1047" s="250"/>
      <c r="R1047" s="250"/>
      <c r="S1047" s="250"/>
      <c r="T1047" s="39"/>
      <c r="U1047" s="39"/>
      <c r="V1047" s="39"/>
    </row>
    <row r="1048" spans="1:22" customFormat="1" x14ac:dyDescent="0.25">
      <c r="A1048" s="54"/>
      <c r="C1048" s="65"/>
      <c r="D1048" s="66"/>
      <c r="E1048" s="67"/>
      <c r="F1048" s="68"/>
      <c r="G1048" s="66"/>
      <c r="H1048" s="66"/>
      <c r="I1048" s="299" t="str">
        <f t="shared" ca="1" si="16"/>
        <v/>
      </c>
      <c r="J1048" s="126"/>
      <c r="K1048" s="250"/>
      <c r="L1048" s="250"/>
      <c r="M1048" s="250"/>
      <c r="N1048" s="250"/>
      <c r="O1048" s="250"/>
      <c r="P1048" s="250"/>
      <c r="Q1048" s="250"/>
      <c r="R1048" s="250"/>
      <c r="S1048" s="250"/>
      <c r="T1048" s="39"/>
      <c r="U1048" s="39"/>
      <c r="V1048" s="39"/>
    </row>
    <row r="1049" spans="1:22" customFormat="1" x14ac:dyDescent="0.25">
      <c r="A1049" s="54"/>
      <c r="C1049" s="65"/>
      <c r="D1049" s="66"/>
      <c r="E1049" s="67"/>
      <c r="F1049" s="68"/>
      <c r="G1049" s="66"/>
      <c r="H1049" s="66"/>
      <c r="I1049" s="299" t="str">
        <f t="shared" ca="1" si="16"/>
        <v/>
      </c>
      <c r="J1049" s="126"/>
      <c r="K1049" s="250"/>
      <c r="L1049" s="250"/>
      <c r="M1049" s="250"/>
      <c r="N1049" s="250"/>
      <c r="O1049" s="250"/>
      <c r="P1049" s="250"/>
      <c r="Q1049" s="250"/>
      <c r="R1049" s="250"/>
      <c r="S1049" s="250"/>
      <c r="T1049" s="39"/>
      <c r="U1049" s="39"/>
      <c r="V1049" s="39"/>
    </row>
    <row r="1050" spans="1:22" customFormat="1" x14ac:dyDescent="0.25">
      <c r="A1050" s="54"/>
      <c r="C1050" s="65"/>
      <c r="D1050" s="66"/>
      <c r="E1050" s="67"/>
      <c r="F1050" s="68"/>
      <c r="G1050" s="66"/>
      <c r="H1050" s="66"/>
      <c r="I1050" s="299" t="str">
        <f t="shared" ca="1" si="16"/>
        <v/>
      </c>
      <c r="J1050" s="126"/>
      <c r="K1050" s="250"/>
      <c r="L1050" s="250"/>
      <c r="M1050" s="250"/>
      <c r="N1050" s="250"/>
      <c r="O1050" s="250"/>
      <c r="P1050" s="250"/>
      <c r="Q1050" s="250"/>
      <c r="R1050" s="250"/>
      <c r="S1050" s="250"/>
      <c r="T1050" s="39"/>
      <c r="U1050" s="39"/>
      <c r="V1050" s="39"/>
    </row>
    <row r="1051" spans="1:22" customFormat="1" x14ac:dyDescent="0.25">
      <c r="A1051" s="54"/>
      <c r="C1051" s="65"/>
      <c r="D1051" s="66"/>
      <c r="E1051" s="67"/>
      <c r="F1051" s="68"/>
      <c r="G1051" s="66"/>
      <c r="H1051" s="66"/>
      <c r="I1051" s="299" t="str">
        <f t="shared" ca="1" si="16"/>
        <v/>
      </c>
      <c r="J1051" s="126"/>
      <c r="K1051" s="250"/>
      <c r="L1051" s="250"/>
      <c r="M1051" s="250"/>
      <c r="N1051" s="250"/>
      <c r="O1051" s="250"/>
      <c r="P1051" s="250"/>
      <c r="Q1051" s="250"/>
      <c r="R1051" s="250"/>
      <c r="S1051" s="250"/>
      <c r="T1051" s="39"/>
      <c r="U1051" s="39"/>
      <c r="V1051" s="39"/>
    </row>
    <row r="1052" spans="1:22" customFormat="1" x14ac:dyDescent="0.25">
      <c r="A1052" s="54"/>
      <c r="C1052" s="65"/>
      <c r="D1052" s="66"/>
      <c r="E1052" s="67"/>
      <c r="F1052" s="68"/>
      <c r="G1052" s="66"/>
      <c r="H1052" s="66"/>
      <c r="I1052" s="299" t="str">
        <f t="shared" ca="1" si="16"/>
        <v/>
      </c>
      <c r="J1052" s="126"/>
      <c r="K1052" s="250"/>
      <c r="L1052" s="250"/>
      <c r="M1052" s="250"/>
      <c r="N1052" s="250"/>
      <c r="O1052" s="250"/>
      <c r="P1052" s="250"/>
      <c r="Q1052" s="250"/>
      <c r="R1052" s="250"/>
      <c r="S1052" s="250"/>
      <c r="T1052" s="39"/>
      <c r="U1052" s="39"/>
      <c r="V1052" s="39"/>
    </row>
    <row r="1053" spans="1:22" customFormat="1" x14ac:dyDescent="0.25">
      <c r="A1053" s="54"/>
      <c r="C1053" s="65"/>
      <c r="D1053" s="66"/>
      <c r="E1053" s="67"/>
      <c r="F1053" s="68"/>
      <c r="G1053" s="66"/>
      <c r="H1053" s="66"/>
      <c r="I1053" s="299" t="str">
        <f t="shared" ca="1" si="16"/>
        <v/>
      </c>
      <c r="J1053" s="126"/>
      <c r="K1053" s="250"/>
      <c r="L1053" s="250"/>
      <c r="M1053" s="250"/>
      <c r="N1053" s="250"/>
      <c r="O1053" s="250"/>
      <c r="P1053" s="250"/>
      <c r="Q1053" s="250"/>
      <c r="R1053" s="250"/>
      <c r="S1053" s="250"/>
      <c r="T1053" s="39"/>
      <c r="U1053" s="39"/>
      <c r="V1053" s="39"/>
    </row>
    <row r="1054" spans="1:22" customFormat="1" x14ac:dyDescent="0.25">
      <c r="A1054" s="54"/>
      <c r="C1054" s="65"/>
      <c r="D1054" s="66"/>
      <c r="E1054" s="67"/>
      <c r="F1054" s="68"/>
      <c r="G1054" s="66"/>
      <c r="H1054" s="66"/>
      <c r="I1054" s="299" t="str">
        <f t="shared" ca="1" si="16"/>
        <v/>
      </c>
      <c r="J1054" s="126"/>
      <c r="K1054" s="250"/>
      <c r="L1054" s="250"/>
      <c r="M1054" s="250"/>
      <c r="N1054" s="250"/>
      <c r="O1054" s="250"/>
      <c r="P1054" s="250"/>
      <c r="Q1054" s="250"/>
      <c r="R1054" s="250"/>
      <c r="S1054" s="250"/>
      <c r="T1054" s="39"/>
      <c r="U1054" s="39"/>
      <c r="V1054" s="39"/>
    </row>
    <row r="1055" spans="1:22" customFormat="1" x14ac:dyDescent="0.25">
      <c r="A1055" s="54"/>
      <c r="C1055" s="65"/>
      <c r="D1055" s="66"/>
      <c r="E1055" s="67"/>
      <c r="F1055" s="68"/>
      <c r="G1055" s="66"/>
      <c r="H1055" s="66"/>
      <c r="I1055" s="299" t="str">
        <f t="shared" ca="1" si="16"/>
        <v/>
      </c>
      <c r="J1055" s="126"/>
      <c r="K1055" s="250"/>
      <c r="L1055" s="250"/>
      <c r="M1055" s="250"/>
      <c r="N1055" s="250"/>
      <c r="O1055" s="250"/>
      <c r="P1055" s="250"/>
      <c r="Q1055" s="250"/>
      <c r="R1055" s="250"/>
      <c r="S1055" s="250"/>
      <c r="T1055" s="39"/>
      <c r="U1055" s="39"/>
      <c r="V1055" s="39"/>
    </row>
    <row r="1056" spans="1:22" customFormat="1" x14ac:dyDescent="0.25">
      <c r="A1056" s="54"/>
      <c r="C1056" s="65"/>
      <c r="D1056" s="66"/>
      <c r="E1056" s="67"/>
      <c r="F1056" s="68"/>
      <c r="G1056" s="66"/>
      <c r="H1056" s="66"/>
      <c r="I1056" s="299" t="str">
        <f t="shared" ca="1" si="16"/>
        <v/>
      </c>
      <c r="J1056" s="126"/>
      <c r="K1056" s="250"/>
      <c r="L1056" s="250"/>
      <c r="M1056" s="250"/>
      <c r="N1056" s="250"/>
      <c r="O1056" s="250"/>
      <c r="P1056" s="250"/>
      <c r="Q1056" s="250"/>
      <c r="R1056" s="250"/>
      <c r="S1056" s="250"/>
      <c r="T1056" s="39"/>
      <c r="U1056" s="39"/>
      <c r="V1056" s="39"/>
    </row>
    <row r="1057" spans="1:22" customFormat="1" x14ac:dyDescent="0.25">
      <c r="A1057" s="54"/>
      <c r="C1057" s="65"/>
      <c r="D1057" s="66"/>
      <c r="E1057" s="67"/>
      <c r="F1057" s="68"/>
      <c r="G1057" s="66"/>
      <c r="H1057" s="66"/>
      <c r="I1057" s="299" t="str">
        <f t="shared" ca="1" si="16"/>
        <v/>
      </c>
      <c r="J1057" s="126"/>
      <c r="K1057" s="250"/>
      <c r="L1057" s="250"/>
      <c r="M1057" s="250"/>
      <c r="N1057" s="250"/>
      <c r="O1057" s="250"/>
      <c r="P1057" s="250"/>
      <c r="Q1057" s="250"/>
      <c r="R1057" s="250"/>
      <c r="S1057" s="250"/>
      <c r="T1057" s="39"/>
      <c r="U1057" s="39"/>
      <c r="V1057" s="39"/>
    </row>
    <row r="1058" spans="1:22" customFormat="1" x14ac:dyDescent="0.25">
      <c r="A1058" s="54"/>
      <c r="C1058" s="65"/>
      <c r="D1058" s="66"/>
      <c r="E1058" s="67"/>
      <c r="F1058" s="68"/>
      <c r="G1058" s="66"/>
      <c r="H1058" s="66"/>
      <c r="I1058" s="299" t="str">
        <f t="shared" ca="1" si="16"/>
        <v/>
      </c>
      <c r="J1058" s="126"/>
      <c r="K1058" s="250"/>
      <c r="L1058" s="250"/>
      <c r="M1058" s="250"/>
      <c r="N1058" s="250"/>
      <c r="O1058" s="250"/>
      <c r="P1058" s="250"/>
      <c r="Q1058" s="250"/>
      <c r="R1058" s="250"/>
      <c r="S1058" s="250"/>
      <c r="T1058" s="39"/>
      <c r="U1058" s="39"/>
      <c r="V1058" s="39"/>
    </row>
    <row r="1059" spans="1:22" customFormat="1" x14ac:dyDescent="0.25">
      <c r="A1059" s="54"/>
      <c r="C1059" s="65"/>
      <c r="D1059" s="66"/>
      <c r="E1059" s="67"/>
      <c r="F1059" s="68"/>
      <c r="G1059" s="66"/>
      <c r="H1059" s="66"/>
      <c r="I1059" s="299" t="str">
        <f t="shared" ca="1" si="16"/>
        <v/>
      </c>
      <c r="J1059" s="126"/>
      <c r="K1059" s="250"/>
      <c r="L1059" s="250"/>
      <c r="M1059" s="250"/>
      <c r="N1059" s="250"/>
      <c r="O1059" s="250"/>
      <c r="P1059" s="250"/>
      <c r="Q1059" s="250"/>
      <c r="R1059" s="250"/>
      <c r="S1059" s="250"/>
      <c r="T1059" s="39"/>
      <c r="U1059" s="39"/>
      <c r="V1059" s="39"/>
    </row>
    <row r="1060" spans="1:22" customFormat="1" x14ac:dyDescent="0.25">
      <c r="A1060" s="54"/>
      <c r="C1060" s="65"/>
      <c r="D1060" s="66"/>
      <c r="E1060" s="67"/>
      <c r="F1060" s="68"/>
      <c r="G1060" s="66"/>
      <c r="H1060" s="66"/>
      <c r="I1060" s="299" t="str">
        <f t="shared" ca="1" si="16"/>
        <v/>
      </c>
      <c r="J1060" s="126"/>
      <c r="K1060" s="250"/>
      <c r="L1060" s="250"/>
      <c r="M1060" s="250"/>
      <c r="N1060" s="250"/>
      <c r="O1060" s="250"/>
      <c r="P1060" s="250"/>
      <c r="Q1060" s="250"/>
      <c r="R1060" s="250"/>
      <c r="S1060" s="250"/>
      <c r="T1060" s="39"/>
      <c r="U1060" s="39"/>
      <c r="V1060" s="39"/>
    </row>
    <row r="1061" spans="1:22" customFormat="1" x14ac:dyDescent="0.25">
      <c r="A1061" s="54"/>
      <c r="C1061" s="65"/>
      <c r="D1061" s="66"/>
      <c r="E1061" s="67"/>
      <c r="F1061" s="68"/>
      <c r="G1061" s="66"/>
      <c r="H1061" s="66"/>
      <c r="I1061" s="299" t="str">
        <f t="shared" ca="1" si="16"/>
        <v/>
      </c>
      <c r="J1061" s="126"/>
      <c r="K1061" s="250"/>
      <c r="L1061" s="250"/>
      <c r="M1061" s="250"/>
      <c r="N1061" s="250"/>
      <c r="O1061" s="250"/>
      <c r="P1061" s="250"/>
      <c r="Q1061" s="250"/>
      <c r="R1061" s="250"/>
      <c r="S1061" s="250"/>
      <c r="T1061" s="39"/>
      <c r="U1061" s="39"/>
      <c r="V1061" s="39"/>
    </row>
    <row r="1062" spans="1:22" customFormat="1" x14ac:dyDescent="0.25">
      <c r="A1062" s="54"/>
      <c r="C1062" s="65"/>
      <c r="D1062" s="66"/>
      <c r="E1062" s="67"/>
      <c r="F1062" s="68"/>
      <c r="G1062" s="66"/>
      <c r="H1062" s="66"/>
      <c r="I1062" s="299" t="str">
        <f t="shared" ca="1" si="16"/>
        <v/>
      </c>
      <c r="J1062" s="126"/>
      <c r="K1062" s="250"/>
      <c r="L1062" s="250"/>
      <c r="M1062" s="250"/>
      <c r="N1062" s="250"/>
      <c r="O1062" s="250"/>
      <c r="P1062" s="250"/>
      <c r="Q1062" s="250"/>
      <c r="R1062" s="250"/>
      <c r="S1062" s="250"/>
      <c r="T1062" s="39"/>
      <c r="U1062" s="39"/>
      <c r="V1062" s="39"/>
    </row>
    <row r="1063" spans="1:22" customFormat="1" x14ac:dyDescent="0.25">
      <c r="A1063" s="54"/>
      <c r="C1063" s="65"/>
      <c r="D1063" s="66"/>
      <c r="E1063" s="67"/>
      <c r="F1063" s="68"/>
      <c r="G1063" s="66"/>
      <c r="H1063" s="66"/>
      <c r="I1063" s="299" t="str">
        <f t="shared" ca="1" si="16"/>
        <v/>
      </c>
      <c r="J1063" s="126"/>
      <c r="K1063" s="250"/>
      <c r="L1063" s="250"/>
      <c r="M1063" s="250"/>
      <c r="N1063" s="250"/>
      <c r="O1063" s="250"/>
      <c r="P1063" s="250"/>
      <c r="Q1063" s="250"/>
      <c r="R1063" s="250"/>
      <c r="S1063" s="250"/>
      <c r="T1063" s="39"/>
      <c r="U1063" s="39"/>
      <c r="V1063" s="39"/>
    </row>
    <row r="1064" spans="1:22" customFormat="1" x14ac:dyDescent="0.25">
      <c r="A1064" s="54"/>
      <c r="C1064" s="65"/>
      <c r="D1064" s="66"/>
      <c r="E1064" s="67"/>
      <c r="F1064" s="68"/>
      <c r="G1064" s="66"/>
      <c r="H1064" s="66"/>
      <c r="I1064" s="299" t="str">
        <f t="shared" ca="1" si="16"/>
        <v/>
      </c>
      <c r="J1064" s="126"/>
      <c r="K1064" s="250"/>
      <c r="L1064" s="250"/>
      <c r="M1064" s="250"/>
      <c r="N1064" s="250"/>
      <c r="O1064" s="250"/>
      <c r="P1064" s="250"/>
      <c r="Q1064" s="250"/>
      <c r="R1064" s="250"/>
      <c r="S1064" s="250"/>
      <c r="T1064" s="39"/>
      <c r="U1064" s="39"/>
      <c r="V1064" s="39"/>
    </row>
    <row r="1065" spans="1:22" customFormat="1" x14ac:dyDescent="0.25">
      <c r="A1065" s="54"/>
      <c r="C1065" s="65"/>
      <c r="D1065" s="66"/>
      <c r="E1065" s="67"/>
      <c r="F1065" s="68"/>
      <c r="G1065" s="66"/>
      <c r="H1065" s="66"/>
      <c r="I1065" s="299" t="str">
        <f t="shared" ca="1" si="16"/>
        <v/>
      </c>
      <c r="J1065" s="126"/>
      <c r="K1065" s="250"/>
      <c r="L1065" s="250"/>
      <c r="M1065" s="250"/>
      <c r="N1065" s="250"/>
      <c r="O1065" s="250"/>
      <c r="P1065" s="250"/>
      <c r="Q1065" s="250"/>
      <c r="R1065" s="250"/>
      <c r="S1065" s="250"/>
      <c r="T1065" s="39"/>
      <c r="U1065" s="39"/>
      <c r="V1065" s="39"/>
    </row>
    <row r="1066" spans="1:22" customFormat="1" x14ac:dyDescent="0.25">
      <c r="A1066" s="54"/>
      <c r="C1066" s="65"/>
      <c r="D1066" s="66"/>
      <c r="E1066" s="67"/>
      <c r="F1066" s="68"/>
      <c r="G1066" s="66"/>
      <c r="H1066" s="66"/>
      <c r="I1066" s="299" t="str">
        <f t="shared" ca="1" si="16"/>
        <v/>
      </c>
      <c r="J1066" s="126"/>
      <c r="K1066" s="250"/>
      <c r="L1066" s="250"/>
      <c r="M1066" s="250"/>
      <c r="N1066" s="250"/>
      <c r="O1066" s="250"/>
      <c r="P1066" s="250"/>
      <c r="Q1066" s="250"/>
      <c r="R1066" s="250"/>
      <c r="S1066" s="250"/>
      <c r="T1066" s="39"/>
      <c r="U1066" s="39"/>
      <c r="V1066" s="39"/>
    </row>
    <row r="1067" spans="1:22" customFormat="1" x14ac:dyDescent="0.25">
      <c r="A1067" s="54"/>
      <c r="C1067" s="65"/>
      <c r="D1067" s="66"/>
      <c r="E1067" s="67"/>
      <c r="F1067" s="68"/>
      <c r="G1067" s="66"/>
      <c r="H1067" s="66"/>
      <c r="I1067" s="299" t="str">
        <f t="shared" ca="1" si="16"/>
        <v/>
      </c>
      <c r="J1067" s="126"/>
      <c r="K1067" s="250"/>
      <c r="L1067" s="250"/>
      <c r="M1067" s="250"/>
      <c r="N1067" s="250"/>
      <c r="O1067" s="250"/>
      <c r="P1067" s="250"/>
      <c r="Q1067" s="250"/>
      <c r="R1067" s="250"/>
      <c r="S1067" s="250"/>
      <c r="T1067" s="39"/>
      <c r="U1067" s="39"/>
      <c r="V1067" s="39"/>
    </row>
    <row r="1068" spans="1:22" customFormat="1" x14ac:dyDescent="0.25">
      <c r="A1068" s="54"/>
      <c r="C1068" s="65"/>
      <c r="D1068" s="66"/>
      <c r="E1068" s="67"/>
      <c r="F1068" s="68"/>
      <c r="G1068" s="66"/>
      <c r="H1068" s="66"/>
      <c r="I1068" s="299" t="str">
        <f t="shared" ca="1" si="16"/>
        <v/>
      </c>
      <c r="J1068" s="126"/>
      <c r="K1068" s="250"/>
      <c r="L1068" s="250"/>
      <c r="M1068" s="250"/>
      <c r="N1068" s="250"/>
      <c r="O1068" s="250"/>
      <c r="P1068" s="250"/>
      <c r="Q1068" s="250"/>
      <c r="R1068" s="250"/>
      <c r="S1068" s="250"/>
      <c r="T1068" s="39"/>
      <c r="U1068" s="39"/>
      <c r="V1068" s="39"/>
    </row>
    <row r="1069" spans="1:22" customFormat="1" x14ac:dyDescent="0.25">
      <c r="A1069" s="54"/>
      <c r="C1069" s="65"/>
      <c r="D1069" s="66"/>
      <c r="E1069" s="67"/>
      <c r="F1069" s="68"/>
      <c r="G1069" s="66"/>
      <c r="H1069" s="66"/>
      <c r="I1069" s="299" t="str">
        <f t="shared" ca="1" si="16"/>
        <v/>
      </c>
      <c r="J1069" s="126"/>
      <c r="K1069" s="250"/>
      <c r="L1069" s="250"/>
      <c r="M1069" s="250"/>
      <c r="N1069" s="250"/>
      <c r="O1069" s="250"/>
      <c r="P1069" s="250"/>
      <c r="Q1069" s="250"/>
      <c r="R1069" s="250"/>
      <c r="S1069" s="250"/>
      <c r="T1069" s="39"/>
      <c r="U1069" s="39"/>
      <c r="V1069" s="39"/>
    </row>
    <row r="1070" spans="1:22" customFormat="1" x14ac:dyDescent="0.25">
      <c r="A1070" s="54"/>
      <c r="C1070" s="65"/>
      <c r="D1070" s="66"/>
      <c r="E1070" s="67"/>
      <c r="F1070" s="68"/>
      <c r="G1070" s="66"/>
      <c r="H1070" s="66"/>
      <c r="I1070" s="299" t="str">
        <f t="shared" ca="1" si="16"/>
        <v/>
      </c>
      <c r="J1070" s="126"/>
      <c r="K1070" s="250"/>
      <c r="L1070" s="250"/>
      <c r="M1070" s="250"/>
      <c r="N1070" s="250"/>
      <c r="O1070" s="250"/>
      <c r="P1070" s="250"/>
      <c r="Q1070" s="250"/>
      <c r="R1070" s="250"/>
      <c r="S1070" s="250"/>
      <c r="T1070" s="39"/>
      <c r="U1070" s="39"/>
      <c r="V1070" s="39"/>
    </row>
    <row r="1071" spans="1:22" customFormat="1" x14ac:dyDescent="0.25">
      <c r="A1071" s="54"/>
      <c r="C1071" s="65"/>
      <c r="D1071" s="66"/>
      <c r="E1071" s="67"/>
      <c r="F1071" s="68"/>
      <c r="G1071" s="66"/>
      <c r="H1071" s="66"/>
      <c r="I1071" s="299" t="str">
        <f t="shared" ca="1" si="16"/>
        <v/>
      </c>
      <c r="J1071" s="126"/>
      <c r="K1071" s="250"/>
      <c r="L1071" s="250"/>
      <c r="M1071" s="250"/>
      <c r="N1071" s="250"/>
      <c r="O1071" s="250"/>
      <c r="P1071" s="250"/>
      <c r="Q1071" s="250"/>
      <c r="R1071" s="250"/>
      <c r="S1071" s="250"/>
      <c r="T1071" s="39"/>
      <c r="U1071" s="39"/>
      <c r="V1071" s="39"/>
    </row>
    <row r="1072" spans="1:22" customFormat="1" x14ac:dyDescent="0.25">
      <c r="A1072" s="54"/>
      <c r="C1072" s="65"/>
      <c r="D1072" s="66"/>
      <c r="E1072" s="67"/>
      <c r="F1072" s="68"/>
      <c r="G1072" s="66"/>
      <c r="H1072" s="66"/>
      <c r="I1072" s="299" t="str">
        <f t="shared" ca="1" si="16"/>
        <v/>
      </c>
      <c r="J1072" s="126"/>
      <c r="K1072" s="250"/>
      <c r="L1072" s="250"/>
      <c r="M1072" s="250"/>
      <c r="N1072" s="250"/>
      <c r="O1072" s="250"/>
      <c r="P1072" s="250"/>
      <c r="Q1072" s="250"/>
      <c r="R1072" s="250"/>
      <c r="S1072" s="250"/>
      <c r="T1072" s="39"/>
      <c r="U1072" s="39"/>
      <c r="V1072" s="39"/>
    </row>
    <row r="1073" spans="1:22" customFormat="1" x14ac:dyDescent="0.25">
      <c r="A1073" s="54"/>
      <c r="C1073" s="65"/>
      <c r="D1073" s="66"/>
      <c r="E1073" s="67"/>
      <c r="F1073" s="68"/>
      <c r="G1073" s="66"/>
      <c r="H1073" s="66"/>
      <c r="I1073" s="299" t="str">
        <f t="shared" ca="1" si="16"/>
        <v/>
      </c>
      <c r="J1073" s="126"/>
      <c r="K1073" s="250"/>
      <c r="L1073" s="250"/>
      <c r="M1073" s="250"/>
      <c r="N1073" s="250"/>
      <c r="O1073" s="250"/>
      <c r="P1073" s="250"/>
      <c r="Q1073" s="250"/>
      <c r="R1073" s="250"/>
      <c r="S1073" s="250"/>
      <c r="T1073" s="39"/>
      <c r="U1073" s="39"/>
      <c r="V1073" s="39"/>
    </row>
    <row r="1074" spans="1:22" customFormat="1" x14ac:dyDescent="0.25">
      <c r="A1074" s="54"/>
      <c r="C1074" s="65"/>
      <c r="D1074" s="66"/>
      <c r="E1074" s="67"/>
      <c r="F1074" s="68"/>
      <c r="G1074" s="66"/>
      <c r="H1074" s="66"/>
      <c r="I1074" s="299" t="str">
        <f t="shared" ca="1" si="16"/>
        <v/>
      </c>
      <c r="J1074" s="126"/>
      <c r="K1074" s="250"/>
      <c r="L1074" s="250"/>
      <c r="M1074" s="250"/>
      <c r="N1074" s="250"/>
      <c r="O1074" s="250"/>
      <c r="P1074" s="250"/>
      <c r="Q1074" s="250"/>
      <c r="R1074" s="250"/>
      <c r="S1074" s="250"/>
      <c r="T1074" s="39"/>
      <c r="U1074" s="39"/>
      <c r="V1074" s="39"/>
    </row>
    <row r="1075" spans="1:22" customFormat="1" x14ac:dyDescent="0.25">
      <c r="A1075" s="54"/>
      <c r="C1075" s="65"/>
      <c r="D1075" s="66"/>
      <c r="E1075" s="67"/>
      <c r="F1075" s="68"/>
      <c r="G1075" s="66"/>
      <c r="H1075" s="66"/>
      <c r="I1075" s="299" t="str">
        <f t="shared" ca="1" si="16"/>
        <v/>
      </c>
      <c r="J1075" s="126"/>
      <c r="K1075" s="250"/>
      <c r="L1075" s="250"/>
      <c r="M1075" s="250"/>
      <c r="N1075" s="250"/>
      <c r="O1075" s="250"/>
      <c r="P1075" s="250"/>
      <c r="Q1075" s="250"/>
      <c r="R1075" s="250"/>
      <c r="S1075" s="250"/>
      <c r="T1075" s="39"/>
      <c r="U1075" s="39"/>
      <c r="V1075" s="39"/>
    </row>
    <row r="1076" spans="1:22" customFormat="1" x14ac:dyDescent="0.25">
      <c r="A1076" s="54"/>
      <c r="C1076" s="65"/>
      <c r="D1076" s="66"/>
      <c r="E1076" s="67"/>
      <c r="F1076" s="68"/>
      <c r="G1076" s="66"/>
      <c r="H1076" s="66"/>
      <c r="I1076" s="299" t="str">
        <f t="shared" ca="1" si="16"/>
        <v/>
      </c>
      <c r="J1076" s="126"/>
      <c r="K1076" s="250"/>
      <c r="L1076" s="250"/>
      <c r="M1076" s="250"/>
      <c r="N1076" s="250"/>
      <c r="O1076" s="250"/>
      <c r="P1076" s="250"/>
      <c r="Q1076" s="250"/>
      <c r="R1076" s="250"/>
      <c r="S1076" s="250"/>
      <c r="T1076" s="39"/>
      <c r="U1076" s="39"/>
      <c r="V1076" s="39"/>
    </row>
    <row r="1077" spans="1:22" customFormat="1" x14ac:dyDescent="0.25">
      <c r="A1077" s="54"/>
      <c r="C1077" s="65"/>
      <c r="D1077" s="66"/>
      <c r="E1077" s="67"/>
      <c r="F1077" s="68"/>
      <c r="G1077" s="66"/>
      <c r="H1077" s="66"/>
      <c r="I1077" s="299" t="str">
        <f t="shared" ca="1" si="16"/>
        <v/>
      </c>
      <c r="J1077" s="126"/>
      <c r="K1077" s="250"/>
      <c r="L1077" s="250"/>
      <c r="M1077" s="250"/>
      <c r="N1077" s="250"/>
      <c r="O1077" s="250"/>
      <c r="P1077" s="250"/>
      <c r="Q1077" s="250"/>
      <c r="R1077" s="250"/>
      <c r="S1077" s="250"/>
      <c r="T1077" s="39"/>
      <c r="U1077" s="39"/>
      <c r="V1077" s="39"/>
    </row>
    <row r="1078" spans="1:22" customFormat="1" x14ac:dyDescent="0.25">
      <c r="A1078" s="54"/>
      <c r="C1078" s="65"/>
      <c r="D1078" s="66"/>
      <c r="E1078" s="67"/>
      <c r="F1078" s="68"/>
      <c r="G1078" s="66"/>
      <c r="H1078" s="66"/>
      <c r="I1078" s="299" t="str">
        <f t="shared" ca="1" si="16"/>
        <v/>
      </c>
      <c r="J1078" s="126"/>
      <c r="K1078" s="250"/>
      <c r="L1078" s="250"/>
      <c r="M1078" s="250"/>
      <c r="N1078" s="250"/>
      <c r="O1078" s="250"/>
      <c r="P1078" s="250"/>
      <c r="Q1078" s="250"/>
      <c r="R1078" s="250"/>
      <c r="S1078" s="250"/>
      <c r="T1078" s="39"/>
      <c r="U1078" s="39"/>
      <c r="V1078" s="39"/>
    </row>
    <row r="1079" spans="1:22" customFormat="1" x14ac:dyDescent="0.25">
      <c r="A1079" s="54"/>
      <c r="C1079" s="65"/>
      <c r="D1079" s="66"/>
      <c r="E1079" s="67"/>
      <c r="F1079" s="68"/>
      <c r="G1079" s="66"/>
      <c r="H1079" s="66"/>
      <c r="I1079" s="299" t="str">
        <f t="shared" ca="1" si="16"/>
        <v/>
      </c>
      <c r="J1079" s="126"/>
      <c r="K1079" s="250"/>
      <c r="L1079" s="250"/>
      <c r="M1079" s="250"/>
      <c r="N1079" s="250"/>
      <c r="O1079" s="250"/>
      <c r="P1079" s="250"/>
      <c r="Q1079" s="250"/>
      <c r="R1079" s="250"/>
      <c r="S1079" s="250"/>
      <c r="T1079" s="39"/>
      <c r="U1079" s="39"/>
      <c r="V1079" s="39"/>
    </row>
    <row r="1080" spans="1:22" customFormat="1" x14ac:dyDescent="0.25">
      <c r="A1080" s="54"/>
      <c r="C1080" s="65"/>
      <c r="D1080" s="66"/>
      <c r="E1080" s="67"/>
      <c r="F1080" s="68"/>
      <c r="G1080" s="66"/>
      <c r="H1080" s="66"/>
      <c r="I1080" s="299" t="str">
        <f t="shared" ca="1" si="16"/>
        <v/>
      </c>
      <c r="J1080" s="126"/>
      <c r="K1080" s="250"/>
      <c r="L1080" s="250"/>
      <c r="M1080" s="250"/>
      <c r="N1080" s="250"/>
      <c r="O1080" s="250"/>
      <c r="P1080" s="250"/>
      <c r="Q1080" s="250"/>
      <c r="R1080" s="250"/>
      <c r="S1080" s="250"/>
      <c r="T1080" s="39"/>
      <c r="U1080" s="39"/>
      <c r="V1080" s="39"/>
    </row>
    <row r="1081" spans="1:22" customFormat="1" x14ac:dyDescent="0.25">
      <c r="A1081" s="54"/>
      <c r="C1081" s="65"/>
      <c r="D1081" s="66"/>
      <c r="E1081" s="67"/>
      <c r="F1081" s="68"/>
      <c r="G1081" s="66"/>
      <c r="H1081" s="66"/>
      <c r="I1081" s="299" t="str">
        <f t="shared" ca="1" si="16"/>
        <v/>
      </c>
      <c r="J1081" s="126"/>
      <c r="K1081" s="250"/>
      <c r="L1081" s="250"/>
      <c r="M1081" s="250"/>
      <c r="N1081" s="250"/>
      <c r="O1081" s="250"/>
      <c r="P1081" s="250"/>
      <c r="Q1081" s="250"/>
      <c r="R1081" s="250"/>
      <c r="S1081" s="250"/>
      <c r="T1081" s="39"/>
      <c r="U1081" s="39"/>
      <c r="V1081" s="39"/>
    </row>
    <row r="1082" spans="1:22" customFormat="1" x14ac:dyDescent="0.25">
      <c r="A1082" s="54"/>
      <c r="C1082" s="65"/>
      <c r="D1082" s="66"/>
      <c r="E1082" s="67"/>
      <c r="F1082" s="68"/>
      <c r="G1082" s="66"/>
      <c r="H1082" s="66"/>
      <c r="I1082" s="299" t="str">
        <f t="shared" ca="1" si="16"/>
        <v/>
      </c>
      <c r="J1082" s="126"/>
      <c r="K1082" s="250"/>
      <c r="L1082" s="250"/>
      <c r="M1082" s="250"/>
      <c r="N1082" s="250"/>
      <c r="O1082" s="250"/>
      <c r="P1082" s="250"/>
      <c r="Q1082" s="250"/>
      <c r="R1082" s="250"/>
      <c r="S1082" s="250"/>
      <c r="T1082" s="39"/>
      <c r="U1082" s="39"/>
      <c r="V1082" s="39"/>
    </row>
    <row r="1083" spans="1:22" customFormat="1" x14ac:dyDescent="0.25">
      <c r="A1083" s="54"/>
      <c r="C1083" s="65"/>
      <c r="D1083" s="66"/>
      <c r="E1083" s="67"/>
      <c r="F1083" s="68"/>
      <c r="G1083" s="66"/>
      <c r="H1083" s="66"/>
      <c r="I1083" s="299" t="str">
        <f t="shared" ca="1" si="16"/>
        <v/>
      </c>
      <c r="J1083" s="126"/>
      <c r="K1083" s="250"/>
      <c r="L1083" s="250"/>
      <c r="M1083" s="250"/>
      <c r="N1083" s="250"/>
      <c r="O1083" s="250"/>
      <c r="P1083" s="250"/>
      <c r="Q1083" s="250"/>
      <c r="R1083" s="250"/>
      <c r="S1083" s="250"/>
      <c r="T1083" s="39"/>
      <c r="U1083" s="39"/>
      <c r="V1083" s="39"/>
    </row>
    <row r="1084" spans="1:22" customFormat="1" x14ac:dyDescent="0.25">
      <c r="A1084" s="54"/>
      <c r="C1084" s="65"/>
      <c r="D1084" s="66"/>
      <c r="E1084" s="67"/>
      <c r="F1084" s="68"/>
      <c r="G1084" s="66"/>
      <c r="H1084" s="66"/>
      <c r="I1084" s="299" t="str">
        <f t="shared" ca="1" si="16"/>
        <v/>
      </c>
      <c r="J1084" s="126"/>
      <c r="K1084" s="250"/>
      <c r="L1084" s="250"/>
      <c r="M1084" s="250"/>
      <c r="N1084" s="250"/>
      <c r="O1084" s="250"/>
      <c r="P1084" s="250"/>
      <c r="Q1084" s="250"/>
      <c r="R1084" s="250"/>
      <c r="S1084" s="250"/>
      <c r="T1084" s="39"/>
      <c r="U1084" s="39"/>
      <c r="V1084" s="39"/>
    </row>
    <row r="1085" spans="1:22" customFormat="1" x14ac:dyDescent="0.25">
      <c r="A1085" s="54"/>
      <c r="C1085" s="65"/>
      <c r="D1085" s="66"/>
      <c r="E1085" s="67"/>
      <c r="F1085" s="68"/>
      <c r="G1085" s="66"/>
      <c r="H1085" s="66"/>
      <c r="I1085" s="299" t="str">
        <f t="shared" ca="1" si="16"/>
        <v/>
      </c>
      <c r="J1085" s="126"/>
      <c r="K1085" s="250"/>
      <c r="L1085" s="250"/>
      <c r="M1085" s="250"/>
      <c r="N1085" s="250"/>
      <c r="O1085" s="250"/>
      <c r="P1085" s="250"/>
      <c r="Q1085" s="250"/>
      <c r="R1085" s="250"/>
      <c r="S1085" s="250"/>
      <c r="T1085" s="39"/>
      <c r="U1085" s="39"/>
      <c r="V1085" s="39"/>
    </row>
    <row r="1086" spans="1:22" customFormat="1" x14ac:dyDescent="0.25">
      <c r="A1086" s="54"/>
      <c r="C1086" s="65"/>
      <c r="D1086" s="66"/>
      <c r="E1086" s="67"/>
      <c r="F1086" s="68"/>
      <c r="G1086" s="66"/>
      <c r="H1086" s="66"/>
      <c r="I1086" s="299" t="str">
        <f t="shared" ca="1" si="16"/>
        <v/>
      </c>
      <c r="J1086" s="126"/>
      <c r="K1086" s="250"/>
      <c r="L1086" s="250"/>
      <c r="M1086" s="250"/>
      <c r="N1086" s="250"/>
      <c r="O1086" s="250"/>
      <c r="P1086" s="250"/>
      <c r="Q1086" s="250"/>
      <c r="R1086" s="250"/>
      <c r="S1086" s="250"/>
      <c r="T1086" s="39"/>
      <c r="U1086" s="39"/>
      <c r="V1086" s="39"/>
    </row>
    <row r="1087" spans="1:22" customFormat="1" x14ac:dyDescent="0.25">
      <c r="A1087" s="54"/>
      <c r="C1087" s="65"/>
      <c r="D1087" s="66"/>
      <c r="E1087" s="67"/>
      <c r="F1087" s="68"/>
      <c r="G1087" s="66"/>
      <c r="H1087" s="66"/>
      <c r="I1087" s="299" t="str">
        <f t="shared" ca="1" si="16"/>
        <v/>
      </c>
      <c r="J1087" s="126"/>
      <c r="K1087" s="250"/>
      <c r="L1087" s="250"/>
      <c r="M1087" s="250"/>
      <c r="N1087" s="250"/>
      <c r="O1087" s="250"/>
      <c r="P1087" s="250"/>
      <c r="Q1087" s="250"/>
      <c r="R1087" s="250"/>
      <c r="S1087" s="250"/>
      <c r="T1087" s="39"/>
      <c r="U1087" s="39"/>
      <c r="V1087" s="39"/>
    </row>
    <row r="1088" spans="1:22" customFormat="1" x14ac:dyDescent="0.25">
      <c r="A1088" s="54"/>
      <c r="C1088" s="65"/>
      <c r="D1088" s="66"/>
      <c r="E1088" s="67"/>
      <c r="F1088" s="68"/>
      <c r="G1088" s="66"/>
      <c r="H1088" s="66"/>
      <c r="I1088" s="299" t="str">
        <f t="shared" ca="1" si="16"/>
        <v/>
      </c>
      <c r="J1088" s="126"/>
      <c r="K1088" s="250"/>
      <c r="L1088" s="250"/>
      <c r="M1088" s="250"/>
      <c r="N1088" s="250"/>
      <c r="O1088" s="250"/>
      <c r="P1088" s="250"/>
      <c r="Q1088" s="250"/>
      <c r="R1088" s="250"/>
      <c r="S1088" s="250"/>
      <c r="T1088" s="39"/>
      <c r="U1088" s="39"/>
      <c r="V1088" s="39"/>
    </row>
    <row r="1089" spans="1:22" customFormat="1" x14ac:dyDescent="0.25">
      <c r="A1089" s="54"/>
      <c r="C1089" s="65"/>
      <c r="D1089" s="66"/>
      <c r="E1089" s="67"/>
      <c r="F1089" s="68"/>
      <c r="G1089" s="66"/>
      <c r="H1089" s="66"/>
      <c r="I1089" s="299" t="str">
        <f t="shared" ca="1" si="16"/>
        <v/>
      </c>
      <c r="J1089" s="126"/>
      <c r="K1089" s="250"/>
      <c r="L1089" s="250"/>
      <c r="M1089" s="250"/>
      <c r="N1089" s="250"/>
      <c r="O1089" s="250"/>
      <c r="P1089" s="250"/>
      <c r="Q1089" s="250"/>
      <c r="R1089" s="250"/>
      <c r="S1089" s="250"/>
      <c r="T1089" s="39"/>
      <c r="U1089" s="39"/>
      <c r="V1089" s="39"/>
    </row>
    <row r="1090" spans="1:22" customFormat="1" x14ac:dyDescent="0.25">
      <c r="A1090" s="54"/>
      <c r="C1090" s="65"/>
      <c r="D1090" s="66"/>
      <c r="E1090" s="67"/>
      <c r="F1090" s="68"/>
      <c r="G1090" s="66"/>
      <c r="H1090" s="66"/>
      <c r="I1090" s="299" t="str">
        <f t="shared" ca="1" si="16"/>
        <v/>
      </c>
      <c r="J1090" s="126"/>
      <c r="K1090" s="250"/>
      <c r="L1090" s="250"/>
      <c r="M1090" s="250"/>
      <c r="N1090" s="250"/>
      <c r="O1090" s="250"/>
      <c r="P1090" s="250"/>
      <c r="Q1090" s="250"/>
      <c r="R1090" s="250"/>
      <c r="S1090" s="250"/>
      <c r="T1090" s="39"/>
      <c r="U1090" s="39"/>
      <c r="V1090" s="39"/>
    </row>
    <row r="1091" spans="1:22" customFormat="1" x14ac:dyDescent="0.25">
      <c r="A1091" s="54"/>
      <c r="C1091" s="65"/>
      <c r="D1091" s="66"/>
      <c r="E1091" s="67"/>
      <c r="F1091" s="68"/>
      <c r="G1091" s="66"/>
      <c r="H1091" s="66"/>
      <c r="I1091" s="299" t="str">
        <f t="shared" ca="1" si="16"/>
        <v/>
      </c>
      <c r="J1091" s="126"/>
      <c r="K1091" s="250"/>
      <c r="L1091" s="250"/>
      <c r="M1091" s="250"/>
      <c r="N1091" s="250"/>
      <c r="O1091" s="250"/>
      <c r="P1091" s="250"/>
      <c r="Q1091" s="250"/>
      <c r="R1091" s="250"/>
      <c r="S1091" s="250"/>
      <c r="T1091" s="39"/>
      <c r="U1091" s="39"/>
      <c r="V1091" s="39"/>
    </row>
    <row r="1092" spans="1:22" customFormat="1" x14ac:dyDescent="0.25">
      <c r="A1092" s="54"/>
      <c r="C1092" s="65"/>
      <c r="D1092" s="66"/>
      <c r="E1092" s="67"/>
      <c r="F1092" s="68"/>
      <c r="G1092" s="66"/>
      <c r="H1092" s="66"/>
      <c r="I1092" s="299" t="str">
        <f t="shared" ca="1" si="16"/>
        <v/>
      </c>
      <c r="J1092" s="126"/>
      <c r="K1092" s="250"/>
      <c r="L1092" s="250"/>
      <c r="M1092" s="250"/>
      <c r="N1092" s="250"/>
      <c r="O1092" s="250"/>
      <c r="P1092" s="250"/>
      <c r="Q1092" s="250"/>
      <c r="R1092" s="250"/>
      <c r="S1092" s="250"/>
      <c r="T1092" s="39"/>
      <c r="U1092" s="39"/>
      <c r="V1092" s="39"/>
    </row>
    <row r="1093" spans="1:22" customFormat="1" x14ac:dyDescent="0.25">
      <c r="A1093" s="54"/>
      <c r="C1093" s="65"/>
      <c r="D1093" s="66"/>
      <c r="E1093" s="67"/>
      <c r="F1093" s="68"/>
      <c r="G1093" s="66"/>
      <c r="H1093" s="66"/>
      <c r="I1093" s="299" t="str">
        <f t="shared" ca="1" si="16"/>
        <v/>
      </c>
      <c r="J1093" s="126"/>
      <c r="K1093" s="250"/>
      <c r="L1093" s="250"/>
      <c r="M1093" s="250"/>
      <c r="N1093" s="250"/>
      <c r="O1093" s="250"/>
      <c r="P1093" s="250"/>
      <c r="Q1093" s="250"/>
      <c r="R1093" s="250"/>
      <c r="S1093" s="250"/>
      <c r="T1093" s="39"/>
      <c r="U1093" s="39"/>
      <c r="V1093" s="39"/>
    </row>
    <row r="1094" spans="1:22" customFormat="1" x14ac:dyDescent="0.25">
      <c r="A1094" s="54"/>
      <c r="C1094" s="65"/>
      <c r="D1094" s="66"/>
      <c r="E1094" s="67"/>
      <c r="F1094" s="68"/>
      <c r="G1094" s="66"/>
      <c r="H1094" s="66"/>
      <c r="I1094" s="299" t="str">
        <f t="shared" ca="1" si="16"/>
        <v/>
      </c>
      <c r="J1094" s="126"/>
      <c r="K1094" s="250"/>
      <c r="L1094" s="250"/>
      <c r="M1094" s="250"/>
      <c r="N1094" s="250"/>
      <c r="O1094" s="250"/>
      <c r="P1094" s="250"/>
      <c r="Q1094" s="250"/>
      <c r="R1094" s="250"/>
      <c r="S1094" s="250"/>
      <c r="T1094" s="39"/>
      <c r="U1094" s="39"/>
      <c r="V1094" s="39"/>
    </row>
    <row r="1095" spans="1:22" customFormat="1" x14ac:dyDescent="0.25">
      <c r="A1095" s="54"/>
      <c r="C1095" s="65"/>
      <c r="D1095" s="66"/>
      <c r="E1095" s="67"/>
      <c r="F1095" s="68"/>
      <c r="G1095" s="66"/>
      <c r="H1095" s="66"/>
      <c r="I1095" s="299" t="str">
        <f t="shared" ca="1" si="16"/>
        <v/>
      </c>
      <c r="J1095" s="126"/>
      <c r="K1095" s="250"/>
      <c r="L1095" s="250"/>
      <c r="M1095" s="250"/>
      <c r="N1095" s="250"/>
      <c r="O1095" s="250"/>
      <c r="P1095" s="250"/>
      <c r="Q1095" s="250"/>
      <c r="R1095" s="250"/>
      <c r="S1095" s="250"/>
      <c r="T1095" s="39"/>
      <c r="U1095" s="39"/>
      <c r="V1095" s="39"/>
    </row>
    <row r="1096" spans="1:22" customFormat="1" x14ac:dyDescent="0.25">
      <c r="A1096" s="54"/>
      <c r="C1096" s="65"/>
      <c r="D1096" s="66"/>
      <c r="E1096" s="67"/>
      <c r="F1096" s="68"/>
      <c r="G1096" s="66"/>
      <c r="H1096" s="66"/>
      <c r="I1096" s="299" t="str">
        <f t="shared" ca="1" si="16"/>
        <v/>
      </c>
      <c r="J1096" s="126"/>
      <c r="K1096" s="250"/>
      <c r="L1096" s="250"/>
      <c r="M1096" s="250"/>
      <c r="N1096" s="250"/>
      <c r="O1096" s="250"/>
      <c r="P1096" s="250"/>
      <c r="Q1096" s="250"/>
      <c r="R1096" s="250"/>
      <c r="S1096" s="250"/>
      <c r="T1096" s="39"/>
      <c r="U1096" s="39"/>
      <c r="V1096" s="39"/>
    </row>
    <row r="1097" spans="1:22" customFormat="1" x14ac:dyDescent="0.25">
      <c r="A1097" s="54"/>
      <c r="C1097" s="65"/>
      <c r="D1097" s="66"/>
      <c r="E1097" s="67"/>
      <c r="F1097" s="68"/>
      <c r="G1097" s="66"/>
      <c r="H1097" s="66"/>
      <c r="I1097" s="299" t="str">
        <f t="shared" ref="I1097:I1160" ca="1" si="17">IF(H1097="","",(IF(H1097="Efetivado","",IF(C1097="","",IF(C1097=TODAY(),"Vence Hoje",IF(C1097&lt;TODAY(),"Atrasado",C1097-TODAY()&amp;" Dias para Vencer"))))))</f>
        <v/>
      </c>
      <c r="J1097" s="126"/>
      <c r="K1097" s="250"/>
      <c r="L1097" s="250"/>
      <c r="M1097" s="250"/>
      <c r="N1097" s="250"/>
      <c r="O1097" s="250"/>
      <c r="P1097" s="250"/>
      <c r="Q1097" s="250"/>
      <c r="R1097" s="250"/>
      <c r="S1097" s="250"/>
      <c r="T1097" s="39"/>
      <c r="U1097" s="39"/>
      <c r="V1097" s="39"/>
    </row>
    <row r="1098" spans="1:22" customFormat="1" x14ac:dyDescent="0.25">
      <c r="A1098" s="54"/>
      <c r="C1098" s="65"/>
      <c r="D1098" s="66"/>
      <c r="E1098" s="67"/>
      <c r="F1098" s="68"/>
      <c r="G1098" s="66"/>
      <c r="H1098" s="66"/>
      <c r="I1098" s="299" t="str">
        <f t="shared" ca="1" si="17"/>
        <v/>
      </c>
      <c r="J1098" s="126"/>
      <c r="K1098" s="250"/>
      <c r="L1098" s="250"/>
      <c r="M1098" s="250"/>
      <c r="N1098" s="250"/>
      <c r="O1098" s="250"/>
      <c r="P1098" s="250"/>
      <c r="Q1098" s="250"/>
      <c r="R1098" s="250"/>
      <c r="S1098" s="250"/>
      <c r="T1098" s="39"/>
      <c r="U1098" s="39"/>
      <c r="V1098" s="39"/>
    </row>
    <row r="1099" spans="1:22" customFormat="1" x14ac:dyDescent="0.25">
      <c r="A1099" s="54"/>
      <c r="C1099" s="65"/>
      <c r="D1099" s="66"/>
      <c r="E1099" s="67"/>
      <c r="F1099" s="68"/>
      <c r="G1099" s="66"/>
      <c r="H1099" s="66"/>
      <c r="I1099" s="299" t="str">
        <f t="shared" ca="1" si="17"/>
        <v/>
      </c>
      <c r="J1099" s="126"/>
      <c r="K1099" s="250"/>
      <c r="L1099" s="250"/>
      <c r="M1099" s="250"/>
      <c r="N1099" s="250"/>
      <c r="O1099" s="250"/>
      <c r="P1099" s="250"/>
      <c r="Q1099" s="250"/>
      <c r="R1099" s="250"/>
      <c r="S1099" s="250"/>
      <c r="T1099" s="39"/>
      <c r="U1099" s="39"/>
      <c r="V1099" s="39"/>
    </row>
    <row r="1100" spans="1:22" customFormat="1" x14ac:dyDescent="0.25">
      <c r="A1100" s="54"/>
      <c r="C1100" s="65"/>
      <c r="D1100" s="66"/>
      <c r="E1100" s="67"/>
      <c r="F1100" s="68"/>
      <c r="G1100" s="66"/>
      <c r="H1100" s="66"/>
      <c r="I1100" s="299" t="str">
        <f t="shared" ca="1" si="17"/>
        <v/>
      </c>
      <c r="J1100" s="126"/>
      <c r="K1100" s="250"/>
      <c r="L1100" s="250"/>
      <c r="M1100" s="250"/>
      <c r="N1100" s="250"/>
      <c r="O1100" s="250"/>
      <c r="P1100" s="250"/>
      <c r="Q1100" s="250"/>
      <c r="R1100" s="250"/>
      <c r="S1100" s="250"/>
      <c r="T1100" s="39"/>
      <c r="U1100" s="39"/>
      <c r="V1100" s="39"/>
    </row>
    <row r="1101" spans="1:22" customFormat="1" x14ac:dyDescent="0.25">
      <c r="A1101" s="54"/>
      <c r="C1101" s="65"/>
      <c r="D1101" s="66"/>
      <c r="E1101" s="67"/>
      <c r="F1101" s="68"/>
      <c r="G1101" s="66"/>
      <c r="H1101" s="66"/>
      <c r="I1101" s="299" t="str">
        <f t="shared" ca="1" si="17"/>
        <v/>
      </c>
      <c r="J1101" s="126"/>
      <c r="K1101" s="250"/>
      <c r="L1101" s="250"/>
      <c r="M1101" s="250"/>
      <c r="N1101" s="250"/>
      <c r="O1101" s="250"/>
      <c r="P1101" s="250"/>
      <c r="Q1101" s="250"/>
      <c r="R1101" s="250"/>
      <c r="S1101" s="250"/>
      <c r="T1101" s="39"/>
      <c r="U1101" s="39"/>
      <c r="V1101" s="39"/>
    </row>
    <row r="1102" spans="1:22" customFormat="1" x14ac:dyDescent="0.25">
      <c r="A1102" s="54"/>
      <c r="C1102" s="65"/>
      <c r="D1102" s="66"/>
      <c r="E1102" s="67"/>
      <c r="F1102" s="68"/>
      <c r="G1102" s="66"/>
      <c r="H1102" s="66"/>
      <c r="I1102" s="299" t="str">
        <f t="shared" ca="1" si="17"/>
        <v/>
      </c>
      <c r="J1102" s="126"/>
      <c r="K1102" s="250"/>
      <c r="L1102" s="250"/>
      <c r="M1102" s="250"/>
      <c r="N1102" s="250"/>
      <c r="O1102" s="250"/>
      <c r="P1102" s="250"/>
      <c r="Q1102" s="250"/>
      <c r="R1102" s="250"/>
      <c r="S1102" s="250"/>
      <c r="T1102" s="39"/>
      <c r="U1102" s="39"/>
      <c r="V1102" s="39"/>
    </row>
    <row r="1103" spans="1:22" customFormat="1" x14ac:dyDescent="0.25">
      <c r="A1103" s="54"/>
      <c r="C1103" s="65"/>
      <c r="D1103" s="66"/>
      <c r="E1103" s="67"/>
      <c r="F1103" s="68"/>
      <c r="G1103" s="66"/>
      <c r="H1103" s="66"/>
      <c r="I1103" s="299" t="str">
        <f t="shared" ca="1" si="17"/>
        <v/>
      </c>
      <c r="J1103" s="126"/>
      <c r="K1103" s="250"/>
      <c r="L1103" s="250"/>
      <c r="M1103" s="250"/>
      <c r="N1103" s="250"/>
      <c r="O1103" s="250"/>
      <c r="P1103" s="250"/>
      <c r="Q1103" s="250"/>
      <c r="R1103" s="250"/>
      <c r="S1103" s="250"/>
      <c r="T1103" s="39"/>
      <c r="U1103" s="39"/>
      <c r="V1103" s="39"/>
    </row>
    <row r="1104" spans="1:22" customFormat="1" x14ac:dyDescent="0.25">
      <c r="A1104" s="54"/>
      <c r="C1104" s="65"/>
      <c r="D1104" s="66"/>
      <c r="E1104" s="67"/>
      <c r="F1104" s="68"/>
      <c r="G1104" s="66"/>
      <c r="H1104" s="66"/>
      <c r="I1104" s="299" t="str">
        <f t="shared" ca="1" si="17"/>
        <v/>
      </c>
      <c r="J1104" s="126"/>
      <c r="K1104" s="250"/>
      <c r="L1104" s="250"/>
      <c r="M1104" s="250"/>
      <c r="N1104" s="250"/>
      <c r="O1104" s="250"/>
      <c r="P1104" s="250"/>
      <c r="Q1104" s="250"/>
      <c r="R1104" s="250"/>
      <c r="S1104" s="250"/>
      <c r="T1104" s="39"/>
      <c r="U1104" s="39"/>
      <c r="V1104" s="39"/>
    </row>
    <row r="1105" spans="1:22" customFormat="1" x14ac:dyDescent="0.25">
      <c r="A1105" s="54"/>
      <c r="C1105" s="65"/>
      <c r="D1105" s="66"/>
      <c r="E1105" s="67"/>
      <c r="F1105" s="68"/>
      <c r="G1105" s="66"/>
      <c r="H1105" s="66"/>
      <c r="I1105" s="299" t="str">
        <f t="shared" ca="1" si="17"/>
        <v/>
      </c>
      <c r="J1105" s="126"/>
      <c r="K1105" s="250"/>
      <c r="L1105" s="250"/>
      <c r="M1105" s="250"/>
      <c r="N1105" s="250"/>
      <c r="O1105" s="250"/>
      <c r="P1105" s="250"/>
      <c r="Q1105" s="250"/>
      <c r="R1105" s="250"/>
      <c r="S1105" s="250"/>
      <c r="T1105" s="39"/>
      <c r="U1105" s="39"/>
      <c r="V1105" s="39"/>
    </row>
    <row r="1106" spans="1:22" customFormat="1" x14ac:dyDescent="0.25">
      <c r="A1106" s="54"/>
      <c r="C1106" s="65"/>
      <c r="D1106" s="66"/>
      <c r="E1106" s="67"/>
      <c r="F1106" s="68"/>
      <c r="G1106" s="66"/>
      <c r="H1106" s="66"/>
      <c r="I1106" s="299" t="str">
        <f t="shared" ca="1" si="17"/>
        <v/>
      </c>
      <c r="J1106" s="126"/>
      <c r="K1106" s="250"/>
      <c r="L1106" s="250"/>
      <c r="M1106" s="250"/>
      <c r="N1106" s="250"/>
      <c r="O1106" s="250"/>
      <c r="P1106" s="250"/>
      <c r="Q1106" s="250"/>
      <c r="R1106" s="250"/>
      <c r="S1106" s="250"/>
      <c r="T1106" s="39"/>
      <c r="U1106" s="39"/>
      <c r="V1106" s="39"/>
    </row>
    <row r="1107" spans="1:22" customFormat="1" x14ac:dyDescent="0.25">
      <c r="A1107" s="54"/>
      <c r="C1107" s="65"/>
      <c r="D1107" s="66"/>
      <c r="E1107" s="67"/>
      <c r="F1107" s="68"/>
      <c r="G1107" s="66"/>
      <c r="H1107" s="66"/>
      <c r="I1107" s="299" t="str">
        <f t="shared" ca="1" si="17"/>
        <v/>
      </c>
      <c r="J1107" s="126"/>
      <c r="K1107" s="250"/>
      <c r="L1107" s="250"/>
      <c r="M1107" s="250"/>
      <c r="N1107" s="250"/>
      <c r="O1107" s="250"/>
      <c r="P1107" s="250"/>
      <c r="Q1107" s="250"/>
      <c r="R1107" s="250"/>
      <c r="S1107" s="250"/>
      <c r="T1107" s="39"/>
      <c r="U1107" s="39"/>
      <c r="V1107" s="39"/>
    </row>
    <row r="1108" spans="1:22" customFormat="1" x14ac:dyDescent="0.25">
      <c r="A1108" s="54"/>
      <c r="C1108" s="65"/>
      <c r="D1108" s="66"/>
      <c r="E1108" s="67"/>
      <c r="F1108" s="68"/>
      <c r="G1108" s="66"/>
      <c r="H1108" s="66"/>
      <c r="I1108" s="299" t="str">
        <f t="shared" ca="1" si="17"/>
        <v/>
      </c>
      <c r="J1108" s="126"/>
      <c r="K1108" s="250"/>
      <c r="L1108" s="250"/>
      <c r="M1108" s="250"/>
      <c r="N1108" s="250"/>
      <c r="O1108" s="250"/>
      <c r="P1108" s="250"/>
      <c r="Q1108" s="250"/>
      <c r="R1108" s="250"/>
      <c r="S1108" s="250"/>
      <c r="T1108" s="39"/>
      <c r="U1108" s="39"/>
      <c r="V1108" s="39"/>
    </row>
    <row r="1109" spans="1:22" customFormat="1" x14ac:dyDescent="0.25">
      <c r="A1109" s="54"/>
      <c r="C1109" s="65"/>
      <c r="D1109" s="66"/>
      <c r="E1109" s="67"/>
      <c r="F1109" s="68"/>
      <c r="G1109" s="66"/>
      <c r="H1109" s="66"/>
      <c r="I1109" s="299" t="str">
        <f t="shared" ca="1" si="17"/>
        <v/>
      </c>
      <c r="J1109" s="126"/>
      <c r="K1109" s="250"/>
      <c r="L1109" s="250"/>
      <c r="M1109" s="250"/>
      <c r="N1109" s="250"/>
      <c r="O1109" s="250"/>
      <c r="P1109" s="250"/>
      <c r="Q1109" s="250"/>
      <c r="R1109" s="250"/>
      <c r="S1109" s="250"/>
      <c r="T1109" s="39"/>
      <c r="U1109" s="39"/>
      <c r="V1109" s="39"/>
    </row>
    <row r="1110" spans="1:22" customFormat="1" x14ac:dyDescent="0.25">
      <c r="A1110" s="54"/>
      <c r="C1110" s="65"/>
      <c r="D1110" s="66"/>
      <c r="E1110" s="67"/>
      <c r="F1110" s="68"/>
      <c r="G1110" s="66"/>
      <c r="H1110" s="66"/>
      <c r="I1110" s="299" t="str">
        <f t="shared" ca="1" si="17"/>
        <v/>
      </c>
      <c r="J1110" s="126"/>
      <c r="K1110" s="250"/>
      <c r="L1110" s="250"/>
      <c r="M1110" s="250"/>
      <c r="N1110" s="250"/>
      <c r="O1110" s="250"/>
      <c r="P1110" s="250"/>
      <c r="Q1110" s="250"/>
      <c r="R1110" s="250"/>
      <c r="S1110" s="250"/>
      <c r="T1110" s="39"/>
      <c r="U1110" s="39"/>
      <c r="V1110" s="39"/>
    </row>
    <row r="1111" spans="1:22" customFormat="1" x14ac:dyDescent="0.25">
      <c r="A1111" s="54"/>
      <c r="C1111" s="65"/>
      <c r="D1111" s="66"/>
      <c r="E1111" s="67"/>
      <c r="F1111" s="68"/>
      <c r="G1111" s="66"/>
      <c r="H1111" s="66"/>
      <c r="I1111" s="299" t="str">
        <f t="shared" ca="1" si="17"/>
        <v/>
      </c>
      <c r="J1111" s="126"/>
      <c r="K1111" s="250"/>
      <c r="L1111" s="250"/>
      <c r="M1111" s="250"/>
      <c r="N1111" s="250"/>
      <c r="O1111" s="250"/>
      <c r="P1111" s="250"/>
      <c r="Q1111" s="250"/>
      <c r="R1111" s="250"/>
      <c r="S1111" s="250"/>
      <c r="T1111" s="39"/>
      <c r="U1111" s="39"/>
      <c r="V1111" s="39"/>
    </row>
    <row r="1112" spans="1:22" customFormat="1" x14ac:dyDescent="0.25">
      <c r="A1112" s="54"/>
      <c r="C1112" s="65"/>
      <c r="D1112" s="66"/>
      <c r="E1112" s="67"/>
      <c r="F1112" s="68"/>
      <c r="G1112" s="66"/>
      <c r="H1112" s="66"/>
      <c r="I1112" s="299" t="str">
        <f t="shared" ca="1" si="17"/>
        <v/>
      </c>
      <c r="J1112" s="126"/>
      <c r="K1112" s="250"/>
      <c r="L1112" s="250"/>
      <c r="M1112" s="250"/>
      <c r="N1112" s="250"/>
      <c r="O1112" s="250"/>
      <c r="P1112" s="250"/>
      <c r="Q1112" s="250"/>
      <c r="R1112" s="250"/>
      <c r="S1112" s="250"/>
      <c r="T1112" s="39"/>
      <c r="U1112" s="39"/>
      <c r="V1112" s="39"/>
    </row>
    <row r="1113" spans="1:22" customFormat="1" x14ac:dyDescent="0.25">
      <c r="A1113" s="54"/>
      <c r="C1113" s="65"/>
      <c r="D1113" s="66"/>
      <c r="E1113" s="67"/>
      <c r="F1113" s="68"/>
      <c r="G1113" s="66"/>
      <c r="H1113" s="66"/>
      <c r="I1113" s="299" t="str">
        <f t="shared" ca="1" si="17"/>
        <v/>
      </c>
      <c r="J1113" s="126"/>
      <c r="K1113" s="250"/>
      <c r="L1113" s="250"/>
      <c r="M1113" s="250"/>
      <c r="N1113" s="250"/>
      <c r="O1113" s="250"/>
      <c r="P1113" s="250"/>
      <c r="Q1113" s="250"/>
      <c r="R1113" s="250"/>
      <c r="S1113" s="250"/>
      <c r="T1113" s="39"/>
      <c r="U1113" s="39"/>
      <c r="V1113" s="39"/>
    </row>
    <row r="1114" spans="1:22" customFormat="1" x14ac:dyDescent="0.25">
      <c r="A1114" s="54"/>
      <c r="C1114" s="65"/>
      <c r="D1114" s="66"/>
      <c r="E1114" s="67"/>
      <c r="F1114" s="68"/>
      <c r="G1114" s="66"/>
      <c r="H1114" s="66"/>
      <c r="I1114" s="299" t="str">
        <f t="shared" ca="1" si="17"/>
        <v/>
      </c>
      <c r="J1114" s="126"/>
      <c r="K1114" s="250"/>
      <c r="L1114" s="250"/>
      <c r="M1114" s="250"/>
      <c r="N1114" s="250"/>
      <c r="O1114" s="250"/>
      <c r="P1114" s="250"/>
      <c r="Q1114" s="250"/>
      <c r="R1114" s="250"/>
      <c r="S1114" s="250"/>
      <c r="T1114" s="39"/>
      <c r="U1114" s="39"/>
      <c r="V1114" s="39"/>
    </row>
    <row r="1115" spans="1:22" customFormat="1" x14ac:dyDescent="0.25">
      <c r="A1115" s="54"/>
      <c r="C1115" s="65"/>
      <c r="D1115" s="66"/>
      <c r="E1115" s="67"/>
      <c r="F1115" s="68"/>
      <c r="G1115" s="66"/>
      <c r="H1115" s="66"/>
      <c r="I1115" s="299" t="str">
        <f t="shared" ca="1" si="17"/>
        <v/>
      </c>
      <c r="J1115" s="126"/>
      <c r="K1115" s="250"/>
      <c r="L1115" s="250"/>
      <c r="M1115" s="250"/>
      <c r="N1115" s="250"/>
      <c r="O1115" s="250"/>
      <c r="P1115" s="250"/>
      <c r="Q1115" s="250"/>
      <c r="R1115" s="250"/>
      <c r="S1115" s="250"/>
      <c r="T1115" s="39"/>
      <c r="U1115" s="39"/>
      <c r="V1115" s="39"/>
    </row>
    <row r="1116" spans="1:22" customFormat="1" x14ac:dyDescent="0.25">
      <c r="A1116" s="54"/>
      <c r="C1116" s="65"/>
      <c r="D1116" s="66"/>
      <c r="E1116" s="67"/>
      <c r="F1116" s="68"/>
      <c r="G1116" s="66"/>
      <c r="H1116" s="66"/>
      <c r="I1116" s="299" t="str">
        <f t="shared" ca="1" si="17"/>
        <v/>
      </c>
      <c r="J1116" s="126"/>
      <c r="K1116" s="250"/>
      <c r="L1116" s="250"/>
      <c r="M1116" s="250"/>
      <c r="N1116" s="250"/>
      <c r="O1116" s="250"/>
      <c r="P1116" s="250"/>
      <c r="Q1116" s="250"/>
      <c r="R1116" s="250"/>
      <c r="S1116" s="250"/>
      <c r="T1116" s="39"/>
      <c r="U1116" s="39"/>
      <c r="V1116" s="39"/>
    </row>
    <row r="1117" spans="1:22" customFormat="1" x14ac:dyDescent="0.25">
      <c r="A1117" s="54"/>
      <c r="C1117" s="65"/>
      <c r="D1117" s="66"/>
      <c r="E1117" s="67"/>
      <c r="F1117" s="68"/>
      <c r="G1117" s="66"/>
      <c r="H1117" s="66"/>
      <c r="I1117" s="299" t="str">
        <f t="shared" ca="1" si="17"/>
        <v/>
      </c>
      <c r="J1117" s="126"/>
      <c r="K1117" s="250"/>
      <c r="L1117" s="250"/>
      <c r="M1117" s="250"/>
      <c r="N1117" s="250"/>
      <c r="O1117" s="250"/>
      <c r="P1117" s="250"/>
      <c r="Q1117" s="250"/>
      <c r="R1117" s="250"/>
      <c r="S1117" s="250"/>
      <c r="T1117" s="39"/>
      <c r="U1117" s="39"/>
      <c r="V1117" s="39"/>
    </row>
    <row r="1118" spans="1:22" customFormat="1" x14ac:dyDescent="0.25">
      <c r="A1118" s="54"/>
      <c r="C1118" s="65"/>
      <c r="D1118" s="66"/>
      <c r="E1118" s="67"/>
      <c r="F1118" s="68"/>
      <c r="G1118" s="66"/>
      <c r="H1118" s="66"/>
      <c r="I1118" s="299" t="str">
        <f t="shared" ca="1" si="17"/>
        <v/>
      </c>
      <c r="J1118" s="126"/>
      <c r="K1118" s="250"/>
      <c r="L1118" s="250"/>
      <c r="M1118" s="250"/>
      <c r="N1118" s="250"/>
      <c r="O1118" s="250"/>
      <c r="P1118" s="250"/>
      <c r="Q1118" s="250"/>
      <c r="R1118" s="250"/>
      <c r="S1118" s="250"/>
      <c r="T1118" s="39"/>
      <c r="U1118" s="39"/>
      <c r="V1118" s="39"/>
    </row>
    <row r="1119" spans="1:22" customFormat="1" x14ac:dyDescent="0.25">
      <c r="A1119" s="54"/>
      <c r="C1119" s="65"/>
      <c r="D1119" s="66"/>
      <c r="E1119" s="67"/>
      <c r="F1119" s="68"/>
      <c r="G1119" s="66"/>
      <c r="H1119" s="66"/>
      <c r="I1119" s="299" t="str">
        <f t="shared" ca="1" si="17"/>
        <v/>
      </c>
      <c r="J1119" s="126"/>
      <c r="K1119" s="250"/>
      <c r="L1119" s="250"/>
      <c r="M1119" s="250"/>
      <c r="N1119" s="250"/>
      <c r="O1119" s="250"/>
      <c r="P1119" s="250"/>
      <c r="Q1119" s="250"/>
      <c r="R1119" s="250"/>
      <c r="S1119" s="250"/>
      <c r="T1119" s="39"/>
      <c r="U1119" s="39"/>
      <c r="V1119" s="39"/>
    </row>
    <row r="1120" spans="1:22" customFormat="1" x14ac:dyDescent="0.25">
      <c r="A1120" s="54"/>
      <c r="C1120" s="65"/>
      <c r="D1120" s="66"/>
      <c r="E1120" s="67"/>
      <c r="F1120" s="68"/>
      <c r="G1120" s="66"/>
      <c r="H1120" s="66"/>
      <c r="I1120" s="299" t="str">
        <f t="shared" ca="1" si="17"/>
        <v/>
      </c>
      <c r="J1120" s="126"/>
      <c r="K1120" s="250"/>
      <c r="L1120" s="250"/>
      <c r="M1120" s="250"/>
      <c r="N1120" s="250"/>
      <c r="O1120" s="250"/>
      <c r="P1120" s="250"/>
      <c r="Q1120" s="250"/>
      <c r="R1120" s="250"/>
      <c r="S1120" s="250"/>
      <c r="T1120" s="39"/>
      <c r="U1120" s="39"/>
      <c r="V1120" s="39"/>
    </row>
    <row r="1121" spans="1:22" customFormat="1" x14ac:dyDescent="0.25">
      <c r="A1121" s="54"/>
      <c r="C1121" s="65"/>
      <c r="D1121" s="66"/>
      <c r="E1121" s="67"/>
      <c r="F1121" s="68"/>
      <c r="G1121" s="66"/>
      <c r="H1121" s="66"/>
      <c r="I1121" s="299" t="str">
        <f t="shared" ca="1" si="17"/>
        <v/>
      </c>
      <c r="J1121" s="126"/>
      <c r="K1121" s="250"/>
      <c r="L1121" s="250"/>
      <c r="M1121" s="250"/>
      <c r="N1121" s="250"/>
      <c r="O1121" s="250"/>
      <c r="P1121" s="250"/>
      <c r="Q1121" s="250"/>
      <c r="R1121" s="250"/>
      <c r="S1121" s="250"/>
      <c r="T1121" s="39"/>
      <c r="U1121" s="39"/>
      <c r="V1121" s="39"/>
    </row>
    <row r="1122" spans="1:22" customFormat="1" x14ac:dyDescent="0.25">
      <c r="A1122" s="54"/>
      <c r="C1122" s="65"/>
      <c r="D1122" s="66"/>
      <c r="E1122" s="67"/>
      <c r="F1122" s="68"/>
      <c r="G1122" s="66"/>
      <c r="H1122" s="66"/>
      <c r="I1122" s="299" t="str">
        <f t="shared" ca="1" si="17"/>
        <v/>
      </c>
      <c r="J1122" s="126"/>
      <c r="K1122" s="250"/>
      <c r="L1122" s="250"/>
      <c r="M1122" s="250"/>
      <c r="N1122" s="250"/>
      <c r="O1122" s="250"/>
      <c r="P1122" s="250"/>
      <c r="Q1122" s="250"/>
      <c r="R1122" s="250"/>
      <c r="S1122" s="250"/>
      <c r="T1122" s="39"/>
      <c r="U1122" s="39"/>
      <c r="V1122" s="39"/>
    </row>
    <row r="1123" spans="1:22" customFormat="1" x14ac:dyDescent="0.25">
      <c r="A1123" s="54"/>
      <c r="C1123" s="65"/>
      <c r="D1123" s="66"/>
      <c r="E1123" s="67"/>
      <c r="F1123" s="68"/>
      <c r="G1123" s="66"/>
      <c r="H1123" s="66"/>
      <c r="I1123" s="299" t="str">
        <f t="shared" ca="1" si="17"/>
        <v/>
      </c>
      <c r="J1123" s="126"/>
      <c r="K1123" s="250"/>
      <c r="L1123" s="250"/>
      <c r="M1123" s="250"/>
      <c r="N1123" s="250"/>
      <c r="O1123" s="250"/>
      <c r="P1123" s="250"/>
      <c r="Q1123" s="250"/>
      <c r="R1123" s="250"/>
      <c r="S1123" s="250"/>
      <c r="T1123" s="39"/>
      <c r="U1123" s="39"/>
      <c r="V1123" s="39"/>
    </row>
    <row r="1124" spans="1:22" customFormat="1" x14ac:dyDescent="0.25">
      <c r="A1124" s="54"/>
      <c r="C1124" s="65"/>
      <c r="D1124" s="66"/>
      <c r="E1124" s="67"/>
      <c r="F1124" s="68"/>
      <c r="G1124" s="66"/>
      <c r="H1124" s="66"/>
      <c r="I1124" s="299" t="str">
        <f t="shared" ca="1" si="17"/>
        <v/>
      </c>
      <c r="J1124" s="126"/>
      <c r="K1124" s="250"/>
      <c r="L1124" s="250"/>
      <c r="M1124" s="250"/>
      <c r="N1124" s="250"/>
      <c r="O1124" s="250"/>
      <c r="P1124" s="250"/>
      <c r="Q1124" s="250"/>
      <c r="R1124" s="250"/>
      <c r="S1124" s="250"/>
      <c r="T1124" s="39"/>
      <c r="U1124" s="39"/>
      <c r="V1124" s="39"/>
    </row>
    <row r="1125" spans="1:22" customFormat="1" x14ac:dyDescent="0.25">
      <c r="A1125" s="54"/>
      <c r="C1125" s="65"/>
      <c r="D1125" s="66"/>
      <c r="E1125" s="67"/>
      <c r="F1125" s="68"/>
      <c r="G1125" s="66"/>
      <c r="H1125" s="66"/>
      <c r="I1125" s="299" t="str">
        <f t="shared" ca="1" si="17"/>
        <v/>
      </c>
      <c r="J1125" s="126"/>
      <c r="K1125" s="250"/>
      <c r="L1125" s="250"/>
      <c r="M1125" s="250"/>
      <c r="N1125" s="250"/>
      <c r="O1125" s="250"/>
      <c r="P1125" s="250"/>
      <c r="Q1125" s="250"/>
      <c r="R1125" s="250"/>
      <c r="S1125" s="250"/>
      <c r="T1125" s="39"/>
      <c r="U1125" s="39"/>
      <c r="V1125" s="39"/>
    </row>
    <row r="1126" spans="1:22" customFormat="1" x14ac:dyDescent="0.25">
      <c r="A1126" s="54"/>
      <c r="C1126" s="65"/>
      <c r="D1126" s="66"/>
      <c r="E1126" s="67"/>
      <c r="F1126" s="68"/>
      <c r="G1126" s="66"/>
      <c r="H1126" s="66"/>
      <c r="I1126" s="299" t="str">
        <f t="shared" ca="1" si="17"/>
        <v/>
      </c>
      <c r="J1126" s="126"/>
      <c r="K1126" s="250"/>
      <c r="L1126" s="250"/>
      <c r="M1126" s="250"/>
      <c r="N1126" s="250"/>
      <c r="O1126" s="250"/>
      <c r="P1126" s="250"/>
      <c r="Q1126" s="250"/>
      <c r="R1126" s="250"/>
      <c r="S1126" s="250"/>
      <c r="T1126" s="39"/>
      <c r="U1126" s="39"/>
      <c r="V1126" s="39"/>
    </row>
    <row r="1127" spans="1:22" customFormat="1" x14ac:dyDescent="0.25">
      <c r="A1127" s="54"/>
      <c r="C1127" s="65"/>
      <c r="D1127" s="66"/>
      <c r="E1127" s="67"/>
      <c r="F1127" s="68"/>
      <c r="G1127" s="66"/>
      <c r="H1127" s="66"/>
      <c r="I1127" s="299" t="str">
        <f t="shared" ca="1" si="17"/>
        <v/>
      </c>
      <c r="J1127" s="126"/>
      <c r="K1127" s="250"/>
      <c r="L1127" s="250"/>
      <c r="M1127" s="250"/>
      <c r="N1127" s="250"/>
      <c r="O1127" s="250"/>
      <c r="P1127" s="250"/>
      <c r="Q1127" s="250"/>
      <c r="R1127" s="250"/>
      <c r="S1127" s="250"/>
      <c r="T1127" s="39"/>
      <c r="U1127" s="39"/>
      <c r="V1127" s="39"/>
    </row>
    <row r="1128" spans="1:22" customFormat="1" x14ac:dyDescent="0.25">
      <c r="A1128" s="54"/>
      <c r="C1128" s="65"/>
      <c r="D1128" s="66"/>
      <c r="E1128" s="67"/>
      <c r="F1128" s="68"/>
      <c r="G1128" s="66"/>
      <c r="H1128" s="66"/>
      <c r="I1128" s="299" t="str">
        <f t="shared" ca="1" si="17"/>
        <v/>
      </c>
      <c r="J1128" s="126"/>
      <c r="K1128" s="250"/>
      <c r="L1128" s="250"/>
      <c r="M1128" s="250"/>
      <c r="N1128" s="250"/>
      <c r="O1128" s="250"/>
      <c r="P1128" s="250"/>
      <c r="Q1128" s="250"/>
      <c r="R1128" s="250"/>
      <c r="S1128" s="250"/>
      <c r="T1128" s="39"/>
      <c r="U1128" s="39"/>
      <c r="V1128" s="39"/>
    </row>
    <row r="1129" spans="1:22" customFormat="1" x14ac:dyDescent="0.25">
      <c r="A1129" s="54"/>
      <c r="C1129" s="65"/>
      <c r="D1129" s="66"/>
      <c r="E1129" s="67"/>
      <c r="F1129" s="68"/>
      <c r="G1129" s="66"/>
      <c r="H1129" s="66"/>
      <c r="I1129" s="299" t="str">
        <f t="shared" ca="1" si="17"/>
        <v/>
      </c>
      <c r="J1129" s="126"/>
      <c r="K1129" s="250"/>
      <c r="L1129" s="250"/>
      <c r="M1129" s="250"/>
      <c r="N1129" s="250"/>
      <c r="O1129" s="250"/>
      <c r="P1129" s="250"/>
      <c r="Q1129" s="250"/>
      <c r="R1129" s="250"/>
      <c r="S1129" s="250"/>
      <c r="T1129" s="39"/>
      <c r="U1129" s="39"/>
      <c r="V1129" s="39"/>
    </row>
    <row r="1130" spans="1:22" customFormat="1" x14ac:dyDescent="0.25">
      <c r="A1130" s="54"/>
      <c r="C1130" s="65"/>
      <c r="D1130" s="66"/>
      <c r="E1130" s="67"/>
      <c r="F1130" s="68"/>
      <c r="G1130" s="66"/>
      <c r="H1130" s="66"/>
      <c r="I1130" s="299" t="str">
        <f t="shared" ca="1" si="17"/>
        <v/>
      </c>
      <c r="J1130" s="126"/>
      <c r="K1130" s="250"/>
      <c r="L1130" s="250"/>
      <c r="M1130" s="250"/>
      <c r="N1130" s="250"/>
      <c r="O1130" s="250"/>
      <c r="P1130" s="250"/>
      <c r="Q1130" s="250"/>
      <c r="R1130" s="250"/>
      <c r="S1130" s="250"/>
      <c r="T1130" s="39"/>
      <c r="U1130" s="39"/>
      <c r="V1130" s="39"/>
    </row>
    <row r="1131" spans="1:22" customFormat="1" x14ac:dyDescent="0.25">
      <c r="A1131" s="54"/>
      <c r="C1131" s="65"/>
      <c r="D1131" s="66"/>
      <c r="E1131" s="67"/>
      <c r="F1131" s="68"/>
      <c r="G1131" s="66"/>
      <c r="H1131" s="66"/>
      <c r="I1131" s="299" t="str">
        <f t="shared" ca="1" si="17"/>
        <v/>
      </c>
      <c r="J1131" s="126"/>
      <c r="K1131" s="250"/>
      <c r="L1131" s="250"/>
      <c r="M1131" s="250"/>
      <c r="N1131" s="250"/>
      <c r="O1131" s="250"/>
      <c r="P1131" s="250"/>
      <c r="Q1131" s="250"/>
      <c r="R1131" s="250"/>
      <c r="S1131" s="250"/>
      <c r="T1131" s="39"/>
      <c r="U1131" s="39"/>
      <c r="V1131" s="39"/>
    </row>
    <row r="1132" spans="1:22" customFormat="1" x14ac:dyDescent="0.25">
      <c r="A1132" s="54"/>
      <c r="C1132" s="65"/>
      <c r="D1132" s="66"/>
      <c r="E1132" s="67"/>
      <c r="F1132" s="68"/>
      <c r="G1132" s="66"/>
      <c r="H1132" s="66"/>
      <c r="I1132" s="299" t="str">
        <f t="shared" ca="1" si="17"/>
        <v/>
      </c>
      <c r="J1132" s="126"/>
      <c r="K1132" s="250"/>
      <c r="L1132" s="250"/>
      <c r="M1132" s="250"/>
      <c r="N1132" s="250"/>
      <c r="O1132" s="250"/>
      <c r="P1132" s="250"/>
      <c r="Q1132" s="250"/>
      <c r="R1132" s="250"/>
      <c r="S1132" s="250"/>
      <c r="T1132" s="39"/>
      <c r="U1132" s="39"/>
      <c r="V1132" s="39"/>
    </row>
    <row r="1133" spans="1:22" customFormat="1" x14ac:dyDescent="0.25">
      <c r="A1133" s="54"/>
      <c r="C1133" s="65"/>
      <c r="D1133" s="66"/>
      <c r="E1133" s="67"/>
      <c r="F1133" s="68"/>
      <c r="G1133" s="66"/>
      <c r="H1133" s="66"/>
      <c r="I1133" s="299" t="str">
        <f t="shared" ca="1" si="17"/>
        <v/>
      </c>
      <c r="J1133" s="126"/>
      <c r="K1133" s="250"/>
      <c r="L1133" s="250"/>
      <c r="M1133" s="250"/>
      <c r="N1133" s="250"/>
      <c r="O1133" s="250"/>
      <c r="P1133" s="250"/>
      <c r="Q1133" s="250"/>
      <c r="R1133" s="250"/>
      <c r="S1133" s="250"/>
      <c r="T1133" s="39"/>
      <c r="U1133" s="39"/>
      <c r="V1133" s="39"/>
    </row>
    <row r="1134" spans="1:22" customFormat="1" x14ac:dyDescent="0.25">
      <c r="A1134" s="54"/>
      <c r="C1134" s="65"/>
      <c r="D1134" s="66"/>
      <c r="E1134" s="67"/>
      <c r="F1134" s="68"/>
      <c r="G1134" s="66"/>
      <c r="H1134" s="66"/>
      <c r="I1134" s="299" t="str">
        <f t="shared" ca="1" si="17"/>
        <v/>
      </c>
      <c r="J1134" s="126"/>
      <c r="K1134" s="250"/>
      <c r="L1134" s="250"/>
      <c r="M1134" s="250"/>
      <c r="N1134" s="250"/>
      <c r="O1134" s="250"/>
      <c r="P1134" s="250"/>
      <c r="Q1134" s="250"/>
      <c r="R1134" s="250"/>
      <c r="S1134" s="250"/>
      <c r="T1134" s="39"/>
      <c r="U1134" s="39"/>
      <c r="V1134" s="39"/>
    </row>
    <row r="1135" spans="1:22" customFormat="1" x14ac:dyDescent="0.25">
      <c r="A1135" s="54"/>
      <c r="C1135" s="65"/>
      <c r="D1135" s="66"/>
      <c r="E1135" s="67"/>
      <c r="F1135" s="68"/>
      <c r="G1135" s="66"/>
      <c r="H1135" s="66"/>
      <c r="I1135" s="299" t="str">
        <f t="shared" ca="1" si="17"/>
        <v/>
      </c>
      <c r="J1135" s="126"/>
      <c r="K1135" s="250"/>
      <c r="L1135" s="250"/>
      <c r="M1135" s="250"/>
      <c r="N1135" s="250"/>
      <c r="O1135" s="250"/>
      <c r="P1135" s="250"/>
      <c r="Q1135" s="250"/>
      <c r="R1135" s="250"/>
      <c r="S1135" s="250"/>
      <c r="T1135" s="39"/>
      <c r="U1135" s="39"/>
      <c r="V1135" s="39"/>
    </row>
    <row r="1136" spans="1:22" customFormat="1" x14ac:dyDescent="0.25">
      <c r="A1136" s="54"/>
      <c r="C1136" s="65"/>
      <c r="D1136" s="66"/>
      <c r="E1136" s="67"/>
      <c r="F1136" s="68"/>
      <c r="G1136" s="66"/>
      <c r="H1136" s="66"/>
      <c r="I1136" s="299" t="str">
        <f t="shared" ca="1" si="17"/>
        <v/>
      </c>
      <c r="J1136" s="126"/>
      <c r="K1136" s="250"/>
      <c r="L1136" s="250"/>
      <c r="M1136" s="250"/>
      <c r="N1136" s="250"/>
      <c r="O1136" s="250"/>
      <c r="P1136" s="250"/>
      <c r="Q1136" s="250"/>
      <c r="R1136" s="250"/>
      <c r="S1136" s="250"/>
      <c r="T1136" s="39"/>
      <c r="U1136" s="39"/>
      <c r="V1136" s="39"/>
    </row>
    <row r="1137" spans="1:22" customFormat="1" x14ac:dyDescent="0.25">
      <c r="A1137" s="54"/>
      <c r="C1137" s="65"/>
      <c r="D1137" s="66"/>
      <c r="E1137" s="67"/>
      <c r="F1137" s="68"/>
      <c r="G1137" s="66"/>
      <c r="H1137" s="66"/>
      <c r="I1137" s="299" t="str">
        <f t="shared" ca="1" si="17"/>
        <v/>
      </c>
      <c r="J1137" s="126"/>
      <c r="K1137" s="250"/>
      <c r="L1137" s="250"/>
      <c r="M1137" s="250"/>
      <c r="N1137" s="250"/>
      <c r="O1137" s="250"/>
      <c r="P1137" s="250"/>
      <c r="Q1137" s="250"/>
      <c r="R1137" s="250"/>
      <c r="S1137" s="250"/>
      <c r="T1137" s="39"/>
      <c r="U1137" s="39"/>
      <c r="V1137" s="39"/>
    </row>
    <row r="1138" spans="1:22" customFormat="1" x14ac:dyDescent="0.25">
      <c r="A1138" s="54"/>
      <c r="C1138" s="65"/>
      <c r="D1138" s="66"/>
      <c r="E1138" s="67"/>
      <c r="F1138" s="68"/>
      <c r="G1138" s="66"/>
      <c r="H1138" s="66"/>
      <c r="I1138" s="299" t="str">
        <f t="shared" ca="1" si="17"/>
        <v/>
      </c>
      <c r="J1138" s="126"/>
      <c r="K1138" s="250"/>
      <c r="L1138" s="250"/>
      <c r="M1138" s="250"/>
      <c r="N1138" s="250"/>
      <c r="O1138" s="250"/>
      <c r="P1138" s="250"/>
      <c r="Q1138" s="250"/>
      <c r="R1138" s="250"/>
      <c r="S1138" s="250"/>
      <c r="T1138" s="39"/>
      <c r="U1138" s="39"/>
      <c r="V1138" s="39"/>
    </row>
    <row r="1139" spans="1:22" customFormat="1" x14ac:dyDescent="0.25">
      <c r="A1139" s="54"/>
      <c r="C1139" s="65"/>
      <c r="D1139" s="66"/>
      <c r="E1139" s="67"/>
      <c r="F1139" s="68"/>
      <c r="G1139" s="66"/>
      <c r="H1139" s="66"/>
      <c r="I1139" s="299" t="str">
        <f t="shared" ca="1" si="17"/>
        <v/>
      </c>
      <c r="J1139" s="126"/>
      <c r="K1139" s="250"/>
      <c r="L1139" s="250"/>
      <c r="M1139" s="250"/>
      <c r="N1139" s="250"/>
      <c r="O1139" s="250"/>
      <c r="P1139" s="250"/>
      <c r="Q1139" s="250"/>
      <c r="R1139" s="250"/>
      <c r="S1139" s="250"/>
      <c r="T1139" s="39"/>
      <c r="U1139" s="39"/>
      <c r="V1139" s="39"/>
    </row>
    <row r="1140" spans="1:22" customFormat="1" x14ac:dyDescent="0.25">
      <c r="A1140" s="54"/>
      <c r="C1140" s="65"/>
      <c r="D1140" s="66"/>
      <c r="E1140" s="67"/>
      <c r="F1140" s="68"/>
      <c r="G1140" s="66"/>
      <c r="H1140" s="66"/>
      <c r="I1140" s="299" t="str">
        <f t="shared" ca="1" si="17"/>
        <v/>
      </c>
      <c r="J1140" s="126"/>
      <c r="K1140" s="250"/>
      <c r="L1140" s="250"/>
      <c r="M1140" s="250"/>
      <c r="N1140" s="250"/>
      <c r="O1140" s="250"/>
      <c r="P1140" s="250"/>
      <c r="Q1140" s="250"/>
      <c r="R1140" s="250"/>
      <c r="S1140" s="250"/>
      <c r="T1140" s="39"/>
      <c r="U1140" s="39"/>
      <c r="V1140" s="39"/>
    </row>
    <row r="1141" spans="1:22" customFormat="1" x14ac:dyDescent="0.25">
      <c r="A1141" s="54"/>
      <c r="C1141" s="65"/>
      <c r="D1141" s="66"/>
      <c r="E1141" s="67"/>
      <c r="F1141" s="68"/>
      <c r="G1141" s="66"/>
      <c r="H1141" s="66"/>
      <c r="I1141" s="299" t="str">
        <f t="shared" ca="1" si="17"/>
        <v/>
      </c>
      <c r="J1141" s="126"/>
      <c r="K1141" s="250"/>
      <c r="L1141" s="250"/>
      <c r="M1141" s="250"/>
      <c r="N1141" s="250"/>
      <c r="O1141" s="250"/>
      <c r="P1141" s="250"/>
      <c r="Q1141" s="250"/>
      <c r="R1141" s="250"/>
      <c r="S1141" s="250"/>
      <c r="T1141" s="39"/>
      <c r="U1141" s="39"/>
      <c r="V1141" s="39"/>
    </row>
    <row r="1142" spans="1:22" customFormat="1" x14ac:dyDescent="0.25">
      <c r="A1142" s="54"/>
      <c r="C1142" s="65"/>
      <c r="D1142" s="66"/>
      <c r="E1142" s="67"/>
      <c r="F1142" s="68"/>
      <c r="G1142" s="66"/>
      <c r="H1142" s="66"/>
      <c r="I1142" s="299" t="str">
        <f t="shared" ca="1" si="17"/>
        <v/>
      </c>
      <c r="J1142" s="126"/>
      <c r="K1142" s="250"/>
      <c r="L1142" s="250"/>
      <c r="M1142" s="250"/>
      <c r="N1142" s="250"/>
      <c r="O1142" s="250"/>
      <c r="P1142" s="250"/>
      <c r="Q1142" s="250"/>
      <c r="R1142" s="250"/>
      <c r="S1142" s="250"/>
      <c r="T1142" s="39"/>
      <c r="U1142" s="39"/>
      <c r="V1142" s="39"/>
    </row>
    <row r="1143" spans="1:22" customFormat="1" x14ac:dyDescent="0.25">
      <c r="A1143" s="54"/>
      <c r="C1143" s="65"/>
      <c r="D1143" s="66"/>
      <c r="E1143" s="67"/>
      <c r="F1143" s="68"/>
      <c r="G1143" s="66"/>
      <c r="H1143" s="66"/>
      <c r="I1143" s="299" t="str">
        <f t="shared" ca="1" si="17"/>
        <v/>
      </c>
      <c r="J1143" s="126"/>
      <c r="K1143" s="250"/>
      <c r="L1143" s="250"/>
      <c r="M1143" s="250"/>
      <c r="N1143" s="250"/>
      <c r="O1143" s="250"/>
      <c r="P1143" s="250"/>
      <c r="Q1143" s="250"/>
      <c r="R1143" s="250"/>
      <c r="S1143" s="250"/>
      <c r="T1143" s="39"/>
      <c r="U1143" s="39"/>
      <c r="V1143" s="39"/>
    </row>
    <row r="1144" spans="1:22" customFormat="1" x14ac:dyDescent="0.25">
      <c r="A1144" s="54"/>
      <c r="C1144" s="65"/>
      <c r="D1144" s="66"/>
      <c r="E1144" s="67"/>
      <c r="F1144" s="68"/>
      <c r="G1144" s="66"/>
      <c r="H1144" s="66"/>
      <c r="I1144" s="299" t="str">
        <f t="shared" ca="1" si="17"/>
        <v/>
      </c>
      <c r="J1144" s="126"/>
      <c r="K1144" s="250"/>
      <c r="L1144" s="250"/>
      <c r="M1144" s="250"/>
      <c r="N1144" s="250"/>
      <c r="O1144" s="250"/>
      <c r="P1144" s="250"/>
      <c r="Q1144" s="250"/>
      <c r="R1144" s="250"/>
      <c r="S1144" s="250"/>
      <c r="T1144" s="39"/>
      <c r="U1144" s="39"/>
      <c r="V1144" s="39"/>
    </row>
    <row r="1145" spans="1:22" customFormat="1" x14ac:dyDescent="0.25">
      <c r="A1145" s="54"/>
      <c r="C1145" s="65"/>
      <c r="D1145" s="66"/>
      <c r="E1145" s="67"/>
      <c r="F1145" s="68"/>
      <c r="G1145" s="66"/>
      <c r="H1145" s="66"/>
      <c r="I1145" s="299" t="str">
        <f t="shared" ca="1" si="17"/>
        <v/>
      </c>
      <c r="J1145" s="126"/>
      <c r="K1145" s="250"/>
      <c r="L1145" s="250"/>
      <c r="M1145" s="250"/>
      <c r="N1145" s="250"/>
      <c r="O1145" s="250"/>
      <c r="P1145" s="250"/>
      <c r="Q1145" s="250"/>
      <c r="R1145" s="250"/>
      <c r="S1145" s="250"/>
      <c r="T1145" s="39"/>
      <c r="U1145" s="39"/>
      <c r="V1145" s="39"/>
    </row>
    <row r="1146" spans="1:22" customFormat="1" x14ac:dyDescent="0.25">
      <c r="A1146" s="54"/>
      <c r="C1146" s="65"/>
      <c r="D1146" s="66"/>
      <c r="E1146" s="67"/>
      <c r="F1146" s="68"/>
      <c r="G1146" s="66"/>
      <c r="H1146" s="66"/>
      <c r="I1146" s="299" t="str">
        <f t="shared" ca="1" si="17"/>
        <v/>
      </c>
      <c r="J1146" s="126"/>
      <c r="K1146" s="250"/>
      <c r="L1146" s="250"/>
      <c r="M1146" s="250"/>
      <c r="N1146" s="250"/>
      <c r="O1146" s="250"/>
      <c r="P1146" s="250"/>
      <c r="Q1146" s="250"/>
      <c r="R1146" s="250"/>
      <c r="S1146" s="250"/>
      <c r="T1146" s="39"/>
      <c r="U1146" s="39"/>
      <c r="V1146" s="39"/>
    </row>
    <row r="1147" spans="1:22" customFormat="1" x14ac:dyDescent="0.25">
      <c r="A1147" s="54"/>
      <c r="C1147" s="65"/>
      <c r="D1147" s="66"/>
      <c r="E1147" s="67"/>
      <c r="F1147" s="68"/>
      <c r="G1147" s="66"/>
      <c r="H1147" s="66"/>
      <c r="I1147" s="299" t="str">
        <f t="shared" ca="1" si="17"/>
        <v/>
      </c>
      <c r="J1147" s="126"/>
      <c r="K1147" s="250"/>
      <c r="L1147" s="250"/>
      <c r="M1147" s="250"/>
      <c r="N1147" s="250"/>
      <c r="O1147" s="250"/>
      <c r="P1147" s="250"/>
      <c r="Q1147" s="250"/>
      <c r="R1147" s="250"/>
      <c r="S1147" s="250"/>
      <c r="T1147" s="39"/>
      <c r="U1147" s="39"/>
      <c r="V1147" s="39"/>
    </row>
    <row r="1148" spans="1:22" customFormat="1" x14ac:dyDescent="0.25">
      <c r="A1148" s="54"/>
      <c r="C1148" s="65"/>
      <c r="D1148" s="66"/>
      <c r="E1148" s="67"/>
      <c r="F1148" s="68"/>
      <c r="G1148" s="66"/>
      <c r="H1148" s="66"/>
      <c r="I1148" s="299" t="str">
        <f t="shared" ca="1" si="17"/>
        <v/>
      </c>
      <c r="J1148" s="126"/>
      <c r="K1148" s="250"/>
      <c r="L1148" s="250"/>
      <c r="M1148" s="250"/>
      <c r="N1148" s="250"/>
      <c r="O1148" s="250"/>
      <c r="P1148" s="250"/>
      <c r="Q1148" s="250"/>
      <c r="R1148" s="250"/>
      <c r="S1148" s="250"/>
      <c r="T1148" s="39"/>
      <c r="U1148" s="39"/>
      <c r="V1148" s="39"/>
    </row>
    <row r="1149" spans="1:22" customFormat="1" x14ac:dyDescent="0.25">
      <c r="A1149" s="54"/>
      <c r="C1149" s="65"/>
      <c r="D1149" s="66"/>
      <c r="E1149" s="67"/>
      <c r="F1149" s="68"/>
      <c r="G1149" s="66"/>
      <c r="H1149" s="66"/>
      <c r="I1149" s="299" t="str">
        <f t="shared" ca="1" si="17"/>
        <v/>
      </c>
      <c r="J1149" s="126"/>
      <c r="K1149" s="250"/>
      <c r="L1149" s="250"/>
      <c r="M1149" s="250"/>
      <c r="N1149" s="250"/>
      <c r="O1149" s="250"/>
      <c r="P1149" s="250"/>
      <c r="Q1149" s="250"/>
      <c r="R1149" s="250"/>
      <c r="S1149" s="250"/>
      <c r="T1149" s="39"/>
      <c r="U1149" s="39"/>
      <c r="V1149" s="39"/>
    </row>
    <row r="1150" spans="1:22" customFormat="1" x14ac:dyDescent="0.25">
      <c r="A1150" s="54"/>
      <c r="C1150" s="65"/>
      <c r="D1150" s="66"/>
      <c r="E1150" s="67"/>
      <c r="F1150" s="68"/>
      <c r="G1150" s="66"/>
      <c r="H1150" s="66"/>
      <c r="I1150" s="299" t="str">
        <f t="shared" ca="1" si="17"/>
        <v/>
      </c>
      <c r="J1150" s="126"/>
      <c r="K1150" s="250"/>
      <c r="L1150" s="250"/>
      <c r="M1150" s="250"/>
      <c r="N1150" s="250"/>
      <c r="O1150" s="250"/>
      <c r="P1150" s="250"/>
      <c r="Q1150" s="250"/>
      <c r="R1150" s="250"/>
      <c r="S1150" s="250"/>
      <c r="T1150" s="39"/>
      <c r="U1150" s="39"/>
      <c r="V1150" s="39"/>
    </row>
    <row r="1151" spans="1:22" customFormat="1" x14ac:dyDescent="0.25">
      <c r="A1151" s="54"/>
      <c r="C1151" s="65"/>
      <c r="D1151" s="66"/>
      <c r="E1151" s="67"/>
      <c r="F1151" s="68"/>
      <c r="G1151" s="66"/>
      <c r="H1151" s="66"/>
      <c r="I1151" s="299" t="str">
        <f t="shared" ca="1" si="17"/>
        <v/>
      </c>
      <c r="J1151" s="126"/>
      <c r="K1151" s="250"/>
      <c r="L1151" s="250"/>
      <c r="M1151" s="250"/>
      <c r="N1151" s="250"/>
      <c r="O1151" s="250"/>
      <c r="P1151" s="250"/>
      <c r="Q1151" s="250"/>
      <c r="R1151" s="250"/>
      <c r="S1151" s="250"/>
      <c r="T1151" s="39"/>
      <c r="U1151" s="39"/>
      <c r="V1151" s="39"/>
    </row>
    <row r="1152" spans="1:22" customFormat="1" x14ac:dyDescent="0.25">
      <c r="A1152" s="54"/>
      <c r="C1152" s="65"/>
      <c r="D1152" s="66"/>
      <c r="E1152" s="67"/>
      <c r="F1152" s="68"/>
      <c r="G1152" s="66"/>
      <c r="H1152" s="66"/>
      <c r="I1152" s="299" t="str">
        <f t="shared" ca="1" si="17"/>
        <v/>
      </c>
      <c r="J1152" s="126"/>
      <c r="K1152" s="250"/>
      <c r="L1152" s="250"/>
      <c r="M1152" s="250"/>
      <c r="N1152" s="250"/>
      <c r="O1152" s="250"/>
      <c r="P1152" s="250"/>
      <c r="Q1152" s="250"/>
      <c r="R1152" s="250"/>
      <c r="S1152" s="250"/>
      <c r="T1152" s="39"/>
      <c r="U1152" s="39"/>
      <c r="V1152" s="39"/>
    </row>
    <row r="1153" spans="1:22" customFormat="1" x14ac:dyDescent="0.25">
      <c r="A1153" s="54"/>
      <c r="C1153" s="65"/>
      <c r="D1153" s="66"/>
      <c r="E1153" s="67"/>
      <c r="F1153" s="68"/>
      <c r="G1153" s="66"/>
      <c r="H1153" s="66"/>
      <c r="I1153" s="299" t="str">
        <f t="shared" ca="1" si="17"/>
        <v/>
      </c>
      <c r="J1153" s="126"/>
      <c r="K1153" s="250"/>
      <c r="L1153" s="250"/>
      <c r="M1153" s="250"/>
      <c r="N1153" s="250"/>
      <c r="O1153" s="250"/>
      <c r="P1153" s="250"/>
      <c r="Q1153" s="250"/>
      <c r="R1153" s="250"/>
      <c r="S1153" s="250"/>
      <c r="T1153" s="39"/>
      <c r="U1153" s="39"/>
      <c r="V1153" s="39"/>
    </row>
    <row r="1154" spans="1:22" customFormat="1" x14ac:dyDescent="0.25">
      <c r="A1154" s="54"/>
      <c r="C1154" s="65"/>
      <c r="D1154" s="66"/>
      <c r="E1154" s="67"/>
      <c r="F1154" s="68"/>
      <c r="G1154" s="66"/>
      <c r="H1154" s="66"/>
      <c r="I1154" s="299" t="str">
        <f t="shared" ca="1" si="17"/>
        <v/>
      </c>
      <c r="J1154" s="126"/>
      <c r="K1154" s="250"/>
      <c r="L1154" s="250"/>
      <c r="M1154" s="250"/>
      <c r="N1154" s="250"/>
      <c r="O1154" s="250"/>
      <c r="P1154" s="250"/>
      <c r="Q1154" s="250"/>
      <c r="R1154" s="250"/>
      <c r="S1154" s="250"/>
      <c r="T1154" s="39"/>
      <c r="U1154" s="39"/>
      <c r="V1154" s="39"/>
    </row>
    <row r="1155" spans="1:22" customFormat="1" x14ac:dyDescent="0.25">
      <c r="A1155" s="54"/>
      <c r="C1155" s="65"/>
      <c r="D1155" s="66"/>
      <c r="E1155" s="67"/>
      <c r="F1155" s="68"/>
      <c r="G1155" s="66"/>
      <c r="H1155" s="66"/>
      <c r="I1155" s="299" t="str">
        <f t="shared" ca="1" si="17"/>
        <v/>
      </c>
      <c r="J1155" s="126"/>
      <c r="K1155" s="250"/>
      <c r="L1155" s="250"/>
      <c r="M1155" s="250"/>
      <c r="N1155" s="250"/>
      <c r="O1155" s="250"/>
      <c r="P1155" s="250"/>
      <c r="Q1155" s="250"/>
      <c r="R1155" s="250"/>
      <c r="S1155" s="250"/>
      <c r="T1155" s="39"/>
      <c r="U1155" s="39"/>
      <c r="V1155" s="39"/>
    </row>
    <row r="1156" spans="1:22" customFormat="1" x14ac:dyDescent="0.25">
      <c r="A1156" s="54"/>
      <c r="C1156" s="65"/>
      <c r="D1156" s="66"/>
      <c r="E1156" s="67"/>
      <c r="F1156" s="68"/>
      <c r="G1156" s="66"/>
      <c r="H1156" s="66"/>
      <c r="I1156" s="299" t="str">
        <f t="shared" ca="1" si="17"/>
        <v/>
      </c>
      <c r="J1156" s="126"/>
      <c r="K1156" s="250"/>
      <c r="L1156" s="250"/>
      <c r="M1156" s="250"/>
      <c r="N1156" s="250"/>
      <c r="O1156" s="250"/>
      <c r="P1156" s="250"/>
      <c r="Q1156" s="250"/>
      <c r="R1156" s="250"/>
      <c r="S1156" s="250"/>
      <c r="T1156" s="39"/>
      <c r="U1156" s="39"/>
      <c r="V1156" s="39"/>
    </row>
    <row r="1157" spans="1:22" customFormat="1" x14ac:dyDescent="0.25">
      <c r="A1157" s="54"/>
      <c r="C1157" s="65"/>
      <c r="D1157" s="66"/>
      <c r="E1157" s="67"/>
      <c r="F1157" s="68"/>
      <c r="G1157" s="66"/>
      <c r="H1157" s="66"/>
      <c r="I1157" s="299" t="str">
        <f t="shared" ca="1" si="17"/>
        <v/>
      </c>
      <c r="J1157" s="126"/>
      <c r="K1157" s="250"/>
      <c r="L1157" s="250"/>
      <c r="M1157" s="250"/>
      <c r="N1157" s="250"/>
      <c r="O1157" s="250"/>
      <c r="P1157" s="250"/>
      <c r="Q1157" s="250"/>
      <c r="R1157" s="250"/>
      <c r="S1157" s="250"/>
      <c r="T1157" s="39"/>
      <c r="U1157" s="39"/>
      <c r="V1157" s="39"/>
    </row>
    <row r="1158" spans="1:22" customFormat="1" x14ac:dyDescent="0.25">
      <c r="A1158" s="54"/>
      <c r="C1158" s="65"/>
      <c r="D1158" s="66"/>
      <c r="E1158" s="67"/>
      <c r="F1158" s="68"/>
      <c r="G1158" s="66"/>
      <c r="H1158" s="66"/>
      <c r="I1158" s="299" t="str">
        <f t="shared" ca="1" si="17"/>
        <v/>
      </c>
      <c r="J1158" s="126"/>
      <c r="K1158" s="250"/>
      <c r="L1158" s="250"/>
      <c r="M1158" s="250"/>
      <c r="N1158" s="250"/>
      <c r="O1158" s="250"/>
      <c r="P1158" s="250"/>
      <c r="Q1158" s="250"/>
      <c r="R1158" s="250"/>
      <c r="S1158" s="250"/>
      <c r="T1158" s="39"/>
      <c r="U1158" s="39"/>
      <c r="V1158" s="39"/>
    </row>
    <row r="1159" spans="1:22" customFormat="1" x14ac:dyDescent="0.25">
      <c r="A1159" s="54"/>
      <c r="C1159" s="65"/>
      <c r="D1159" s="66"/>
      <c r="E1159" s="67"/>
      <c r="F1159" s="68"/>
      <c r="G1159" s="66"/>
      <c r="H1159" s="66"/>
      <c r="I1159" s="299" t="str">
        <f t="shared" ca="1" si="17"/>
        <v/>
      </c>
      <c r="J1159" s="126"/>
      <c r="K1159" s="250"/>
      <c r="L1159" s="250"/>
      <c r="M1159" s="250"/>
      <c r="N1159" s="250"/>
      <c r="O1159" s="250"/>
      <c r="P1159" s="250"/>
      <c r="Q1159" s="250"/>
      <c r="R1159" s="250"/>
      <c r="S1159" s="250"/>
      <c r="T1159" s="39"/>
      <c r="U1159" s="39"/>
      <c r="V1159" s="39"/>
    </row>
    <row r="1160" spans="1:22" customFormat="1" x14ac:dyDescent="0.25">
      <c r="A1160" s="54"/>
      <c r="C1160" s="65"/>
      <c r="D1160" s="66"/>
      <c r="E1160" s="67"/>
      <c r="F1160" s="68"/>
      <c r="G1160" s="66"/>
      <c r="H1160" s="66"/>
      <c r="I1160" s="299" t="str">
        <f t="shared" ca="1" si="17"/>
        <v/>
      </c>
      <c r="J1160" s="126"/>
      <c r="K1160" s="250"/>
      <c r="L1160" s="250"/>
      <c r="M1160" s="250"/>
      <c r="N1160" s="250"/>
      <c r="O1160" s="250"/>
      <c r="P1160" s="250"/>
      <c r="Q1160" s="250"/>
      <c r="R1160" s="250"/>
      <c r="S1160" s="250"/>
      <c r="T1160" s="39"/>
      <c r="U1160" s="39"/>
      <c r="V1160" s="39"/>
    </row>
    <row r="1161" spans="1:22" customFormat="1" x14ac:dyDescent="0.25">
      <c r="A1161" s="54"/>
      <c r="C1161" s="65"/>
      <c r="D1161" s="66"/>
      <c r="E1161" s="67"/>
      <c r="F1161" s="68"/>
      <c r="G1161" s="66"/>
      <c r="H1161" s="66"/>
      <c r="I1161" s="299" t="str">
        <f t="shared" ref="I1161:I1224" ca="1" si="18">IF(H1161="","",(IF(H1161="Efetivado","",IF(C1161="","",IF(C1161=TODAY(),"Vence Hoje",IF(C1161&lt;TODAY(),"Atrasado",C1161-TODAY()&amp;" Dias para Vencer"))))))</f>
        <v/>
      </c>
      <c r="J1161" s="126"/>
      <c r="K1161" s="250"/>
      <c r="L1161" s="250"/>
      <c r="M1161" s="250"/>
      <c r="N1161" s="250"/>
      <c r="O1161" s="250"/>
      <c r="P1161" s="250"/>
      <c r="Q1161" s="250"/>
      <c r="R1161" s="250"/>
      <c r="S1161" s="250"/>
      <c r="T1161" s="39"/>
      <c r="U1161" s="39"/>
      <c r="V1161" s="39"/>
    </row>
    <row r="1162" spans="1:22" customFormat="1" x14ac:dyDescent="0.25">
      <c r="A1162" s="54"/>
      <c r="C1162" s="65"/>
      <c r="D1162" s="66"/>
      <c r="E1162" s="67"/>
      <c r="F1162" s="68"/>
      <c r="G1162" s="66"/>
      <c r="H1162" s="66"/>
      <c r="I1162" s="299" t="str">
        <f t="shared" ca="1" si="18"/>
        <v/>
      </c>
      <c r="J1162" s="126"/>
      <c r="K1162" s="250"/>
      <c r="L1162" s="250"/>
      <c r="M1162" s="250"/>
      <c r="N1162" s="250"/>
      <c r="O1162" s="250"/>
      <c r="P1162" s="250"/>
      <c r="Q1162" s="250"/>
      <c r="R1162" s="250"/>
      <c r="S1162" s="250"/>
      <c r="T1162" s="39"/>
      <c r="U1162" s="39"/>
      <c r="V1162" s="39"/>
    </row>
    <row r="1163" spans="1:22" customFormat="1" x14ac:dyDescent="0.25">
      <c r="A1163" s="54"/>
      <c r="C1163" s="65"/>
      <c r="D1163" s="66"/>
      <c r="E1163" s="67"/>
      <c r="F1163" s="68"/>
      <c r="G1163" s="66"/>
      <c r="H1163" s="66"/>
      <c r="I1163" s="299" t="str">
        <f t="shared" ca="1" si="18"/>
        <v/>
      </c>
      <c r="J1163" s="126"/>
      <c r="K1163" s="250"/>
      <c r="L1163" s="250"/>
      <c r="M1163" s="250"/>
      <c r="N1163" s="250"/>
      <c r="O1163" s="250"/>
      <c r="P1163" s="250"/>
      <c r="Q1163" s="250"/>
      <c r="R1163" s="250"/>
      <c r="S1163" s="250"/>
      <c r="T1163" s="39"/>
      <c r="U1163" s="39"/>
      <c r="V1163" s="39"/>
    </row>
    <row r="1164" spans="1:22" customFormat="1" x14ac:dyDescent="0.25">
      <c r="A1164" s="54"/>
      <c r="C1164" s="65"/>
      <c r="D1164" s="66"/>
      <c r="E1164" s="67"/>
      <c r="F1164" s="68"/>
      <c r="G1164" s="66"/>
      <c r="H1164" s="66"/>
      <c r="I1164" s="299" t="str">
        <f t="shared" ca="1" si="18"/>
        <v/>
      </c>
      <c r="J1164" s="126"/>
      <c r="K1164" s="250"/>
      <c r="L1164" s="250"/>
      <c r="M1164" s="250"/>
      <c r="N1164" s="250"/>
      <c r="O1164" s="250"/>
      <c r="P1164" s="250"/>
      <c r="Q1164" s="250"/>
      <c r="R1164" s="250"/>
      <c r="S1164" s="250"/>
      <c r="T1164" s="39"/>
      <c r="U1164" s="39"/>
      <c r="V1164" s="39"/>
    </row>
    <row r="1165" spans="1:22" customFormat="1" x14ac:dyDescent="0.25">
      <c r="A1165" s="54"/>
      <c r="C1165" s="65"/>
      <c r="D1165" s="66"/>
      <c r="E1165" s="67"/>
      <c r="F1165" s="68"/>
      <c r="G1165" s="66"/>
      <c r="H1165" s="66"/>
      <c r="I1165" s="299" t="str">
        <f t="shared" ca="1" si="18"/>
        <v/>
      </c>
      <c r="J1165" s="126"/>
      <c r="K1165" s="250"/>
      <c r="L1165" s="250"/>
      <c r="M1165" s="250"/>
      <c r="N1165" s="250"/>
      <c r="O1165" s="250"/>
      <c r="P1165" s="250"/>
      <c r="Q1165" s="250"/>
      <c r="R1165" s="250"/>
      <c r="S1165" s="250"/>
      <c r="T1165" s="39"/>
      <c r="U1165" s="39"/>
      <c r="V1165" s="39"/>
    </row>
    <row r="1166" spans="1:22" customFormat="1" x14ac:dyDescent="0.25">
      <c r="A1166" s="54"/>
      <c r="C1166" s="65"/>
      <c r="D1166" s="66"/>
      <c r="E1166" s="67"/>
      <c r="F1166" s="68"/>
      <c r="G1166" s="66"/>
      <c r="H1166" s="66"/>
      <c r="I1166" s="299" t="str">
        <f t="shared" ca="1" si="18"/>
        <v/>
      </c>
      <c r="J1166" s="126"/>
      <c r="K1166" s="250"/>
      <c r="L1166" s="250"/>
      <c r="M1166" s="250"/>
      <c r="N1166" s="250"/>
      <c r="O1166" s="250"/>
      <c r="P1166" s="250"/>
      <c r="Q1166" s="250"/>
      <c r="R1166" s="250"/>
      <c r="S1166" s="250"/>
      <c r="T1166" s="39"/>
      <c r="U1166" s="39"/>
      <c r="V1166" s="39"/>
    </row>
    <row r="1167" spans="1:22" customFormat="1" x14ac:dyDescent="0.25">
      <c r="A1167" s="54"/>
      <c r="C1167" s="65"/>
      <c r="D1167" s="66"/>
      <c r="E1167" s="67"/>
      <c r="F1167" s="68"/>
      <c r="G1167" s="66"/>
      <c r="H1167" s="66"/>
      <c r="I1167" s="299" t="str">
        <f t="shared" ca="1" si="18"/>
        <v/>
      </c>
      <c r="J1167" s="126"/>
      <c r="K1167" s="250"/>
      <c r="L1167" s="250"/>
      <c r="M1167" s="250"/>
      <c r="N1167" s="250"/>
      <c r="O1167" s="250"/>
      <c r="P1167" s="250"/>
      <c r="Q1167" s="250"/>
      <c r="R1167" s="250"/>
      <c r="S1167" s="250"/>
      <c r="T1167" s="39"/>
      <c r="U1167" s="39"/>
      <c r="V1167" s="39"/>
    </row>
    <row r="1168" spans="1:22" customFormat="1" x14ac:dyDescent="0.25">
      <c r="A1168" s="54"/>
      <c r="C1168" s="65"/>
      <c r="D1168" s="66"/>
      <c r="E1168" s="67"/>
      <c r="F1168" s="68"/>
      <c r="G1168" s="66"/>
      <c r="H1168" s="66"/>
      <c r="I1168" s="299" t="str">
        <f t="shared" ca="1" si="18"/>
        <v/>
      </c>
      <c r="J1168" s="126"/>
      <c r="K1168" s="250"/>
      <c r="L1168" s="250"/>
      <c r="M1168" s="250"/>
      <c r="N1168" s="250"/>
      <c r="O1168" s="250"/>
      <c r="P1168" s="250"/>
      <c r="Q1168" s="250"/>
      <c r="R1168" s="250"/>
      <c r="S1168" s="250"/>
      <c r="T1168" s="39"/>
      <c r="U1168" s="39"/>
      <c r="V1168" s="39"/>
    </row>
    <row r="1169" spans="1:22" customFormat="1" x14ac:dyDescent="0.25">
      <c r="A1169" s="54"/>
      <c r="C1169" s="65"/>
      <c r="D1169" s="66"/>
      <c r="E1169" s="67"/>
      <c r="F1169" s="68"/>
      <c r="G1169" s="66"/>
      <c r="H1169" s="66"/>
      <c r="I1169" s="299" t="str">
        <f t="shared" ca="1" si="18"/>
        <v/>
      </c>
      <c r="J1169" s="126"/>
      <c r="K1169" s="250"/>
      <c r="L1169" s="250"/>
      <c r="M1169" s="250"/>
      <c r="N1169" s="250"/>
      <c r="O1169" s="250"/>
      <c r="P1169" s="250"/>
      <c r="Q1169" s="250"/>
      <c r="R1169" s="250"/>
      <c r="S1169" s="250"/>
      <c r="T1169" s="39"/>
      <c r="U1169" s="39"/>
      <c r="V1169" s="39"/>
    </row>
    <row r="1170" spans="1:22" customFormat="1" x14ac:dyDescent="0.25">
      <c r="A1170" s="54"/>
      <c r="C1170" s="65"/>
      <c r="D1170" s="66"/>
      <c r="E1170" s="67"/>
      <c r="F1170" s="68"/>
      <c r="G1170" s="66"/>
      <c r="H1170" s="66"/>
      <c r="I1170" s="299" t="str">
        <f t="shared" ca="1" si="18"/>
        <v/>
      </c>
      <c r="J1170" s="126"/>
      <c r="K1170" s="250"/>
      <c r="L1170" s="250"/>
      <c r="M1170" s="250"/>
      <c r="N1170" s="250"/>
      <c r="O1170" s="250"/>
      <c r="P1170" s="250"/>
      <c r="Q1170" s="250"/>
      <c r="R1170" s="250"/>
      <c r="S1170" s="250"/>
      <c r="T1170" s="39"/>
      <c r="U1170" s="39"/>
      <c r="V1170" s="39"/>
    </row>
    <row r="1171" spans="1:22" customFormat="1" x14ac:dyDescent="0.25">
      <c r="A1171" s="54"/>
      <c r="C1171" s="65"/>
      <c r="D1171" s="66"/>
      <c r="E1171" s="67"/>
      <c r="F1171" s="68"/>
      <c r="G1171" s="66"/>
      <c r="H1171" s="66"/>
      <c r="I1171" s="299" t="str">
        <f t="shared" ca="1" si="18"/>
        <v/>
      </c>
      <c r="J1171" s="126"/>
      <c r="K1171" s="250"/>
      <c r="L1171" s="250"/>
      <c r="M1171" s="250"/>
      <c r="N1171" s="250"/>
      <c r="O1171" s="250"/>
      <c r="P1171" s="250"/>
      <c r="Q1171" s="250"/>
      <c r="R1171" s="250"/>
      <c r="S1171" s="250"/>
      <c r="T1171" s="39"/>
      <c r="U1171" s="39"/>
      <c r="V1171" s="39"/>
    </row>
    <row r="1172" spans="1:22" customFormat="1" x14ac:dyDescent="0.25">
      <c r="A1172" s="54"/>
      <c r="C1172" s="65"/>
      <c r="D1172" s="66"/>
      <c r="E1172" s="67"/>
      <c r="F1172" s="68"/>
      <c r="G1172" s="66"/>
      <c r="H1172" s="66"/>
      <c r="I1172" s="299" t="str">
        <f t="shared" ca="1" si="18"/>
        <v/>
      </c>
      <c r="J1172" s="126"/>
      <c r="K1172" s="250"/>
      <c r="L1172" s="250"/>
      <c r="M1172" s="250"/>
      <c r="N1172" s="250"/>
      <c r="O1172" s="250"/>
      <c r="P1172" s="250"/>
      <c r="Q1172" s="250"/>
      <c r="R1172" s="250"/>
      <c r="S1172" s="250"/>
      <c r="T1172" s="39"/>
      <c r="U1172" s="39"/>
      <c r="V1172" s="39"/>
    </row>
    <row r="1173" spans="1:22" customFormat="1" x14ac:dyDescent="0.25">
      <c r="A1173" s="54"/>
      <c r="C1173" s="65"/>
      <c r="D1173" s="66"/>
      <c r="E1173" s="67"/>
      <c r="F1173" s="68"/>
      <c r="G1173" s="66"/>
      <c r="H1173" s="66"/>
      <c r="I1173" s="299" t="str">
        <f t="shared" ca="1" si="18"/>
        <v/>
      </c>
      <c r="J1173" s="126"/>
      <c r="K1173" s="250"/>
      <c r="L1173" s="250"/>
      <c r="M1173" s="250"/>
      <c r="N1173" s="250"/>
      <c r="O1173" s="250"/>
      <c r="P1173" s="250"/>
      <c r="Q1173" s="250"/>
      <c r="R1173" s="250"/>
      <c r="S1173" s="250"/>
      <c r="T1173" s="39"/>
      <c r="U1173" s="39"/>
      <c r="V1173" s="39"/>
    </row>
    <row r="1174" spans="1:22" customFormat="1" x14ac:dyDescent="0.25">
      <c r="A1174" s="54"/>
      <c r="C1174" s="65"/>
      <c r="D1174" s="66"/>
      <c r="E1174" s="67"/>
      <c r="F1174" s="68"/>
      <c r="G1174" s="66"/>
      <c r="H1174" s="66"/>
      <c r="I1174" s="299" t="str">
        <f t="shared" ca="1" si="18"/>
        <v/>
      </c>
      <c r="J1174" s="126"/>
      <c r="K1174" s="250"/>
      <c r="L1174" s="250"/>
      <c r="M1174" s="250"/>
      <c r="N1174" s="250"/>
      <c r="O1174" s="250"/>
      <c r="P1174" s="250"/>
      <c r="Q1174" s="250"/>
      <c r="R1174" s="250"/>
      <c r="S1174" s="250"/>
      <c r="T1174" s="39"/>
      <c r="U1174" s="39"/>
      <c r="V1174" s="39"/>
    </row>
    <row r="1175" spans="1:22" customFormat="1" x14ac:dyDescent="0.25">
      <c r="A1175" s="54"/>
      <c r="C1175" s="65"/>
      <c r="D1175" s="66"/>
      <c r="E1175" s="67"/>
      <c r="F1175" s="68"/>
      <c r="G1175" s="66"/>
      <c r="H1175" s="66"/>
      <c r="I1175" s="299" t="str">
        <f t="shared" ca="1" si="18"/>
        <v/>
      </c>
      <c r="J1175" s="126"/>
      <c r="K1175" s="250"/>
      <c r="L1175" s="250"/>
      <c r="M1175" s="250"/>
      <c r="N1175" s="250"/>
      <c r="O1175" s="250"/>
      <c r="P1175" s="250"/>
      <c r="Q1175" s="250"/>
      <c r="R1175" s="250"/>
      <c r="S1175" s="250"/>
      <c r="T1175" s="39"/>
      <c r="U1175" s="39"/>
      <c r="V1175" s="39"/>
    </row>
    <row r="1176" spans="1:22" customFormat="1" x14ac:dyDescent="0.25">
      <c r="A1176" s="54"/>
      <c r="C1176" s="65"/>
      <c r="D1176" s="66"/>
      <c r="E1176" s="67"/>
      <c r="F1176" s="68"/>
      <c r="G1176" s="66"/>
      <c r="H1176" s="66"/>
      <c r="I1176" s="299" t="str">
        <f t="shared" ca="1" si="18"/>
        <v/>
      </c>
      <c r="J1176" s="126"/>
      <c r="K1176" s="250"/>
      <c r="L1176" s="250"/>
      <c r="M1176" s="250"/>
      <c r="N1176" s="250"/>
      <c r="O1176" s="250"/>
      <c r="P1176" s="250"/>
      <c r="Q1176" s="250"/>
      <c r="R1176" s="250"/>
      <c r="S1176" s="250"/>
      <c r="T1176" s="39"/>
      <c r="U1176" s="39"/>
      <c r="V1176" s="39"/>
    </row>
    <row r="1177" spans="1:22" customFormat="1" x14ac:dyDescent="0.25">
      <c r="A1177" s="54"/>
      <c r="C1177" s="65"/>
      <c r="D1177" s="66"/>
      <c r="E1177" s="67"/>
      <c r="F1177" s="68"/>
      <c r="G1177" s="66"/>
      <c r="H1177" s="66"/>
      <c r="I1177" s="299" t="str">
        <f t="shared" ca="1" si="18"/>
        <v/>
      </c>
      <c r="J1177" s="126"/>
      <c r="K1177" s="250"/>
      <c r="L1177" s="250"/>
      <c r="M1177" s="250"/>
      <c r="N1177" s="250"/>
      <c r="O1177" s="250"/>
      <c r="P1177" s="250"/>
      <c r="Q1177" s="250"/>
      <c r="R1177" s="250"/>
      <c r="S1177" s="250"/>
      <c r="T1177" s="39"/>
      <c r="U1177" s="39"/>
      <c r="V1177" s="39"/>
    </row>
    <row r="1178" spans="1:22" customFormat="1" x14ac:dyDescent="0.25">
      <c r="A1178" s="54"/>
      <c r="C1178" s="65"/>
      <c r="D1178" s="66"/>
      <c r="E1178" s="67"/>
      <c r="F1178" s="68"/>
      <c r="G1178" s="66"/>
      <c r="H1178" s="66"/>
      <c r="I1178" s="299" t="str">
        <f t="shared" ca="1" si="18"/>
        <v/>
      </c>
      <c r="J1178" s="126"/>
      <c r="K1178" s="250"/>
      <c r="L1178" s="250"/>
      <c r="M1178" s="250"/>
      <c r="N1178" s="250"/>
      <c r="O1178" s="250"/>
      <c r="P1178" s="250"/>
      <c r="Q1178" s="250"/>
      <c r="R1178" s="250"/>
      <c r="S1178" s="250"/>
      <c r="T1178" s="39"/>
      <c r="U1178" s="39"/>
      <c r="V1178" s="39"/>
    </row>
    <row r="1179" spans="1:22" customFormat="1" x14ac:dyDescent="0.25">
      <c r="A1179" s="54"/>
      <c r="C1179" s="65"/>
      <c r="D1179" s="66"/>
      <c r="E1179" s="67"/>
      <c r="F1179" s="68"/>
      <c r="G1179" s="66"/>
      <c r="H1179" s="66"/>
      <c r="I1179" s="299" t="str">
        <f t="shared" ca="1" si="18"/>
        <v/>
      </c>
      <c r="J1179" s="126"/>
      <c r="K1179" s="250"/>
      <c r="L1179" s="250"/>
      <c r="M1179" s="250"/>
      <c r="N1179" s="250"/>
      <c r="O1179" s="250"/>
      <c r="P1179" s="250"/>
      <c r="Q1179" s="250"/>
      <c r="R1179" s="250"/>
      <c r="S1179" s="250"/>
      <c r="T1179" s="39"/>
      <c r="U1179" s="39"/>
      <c r="V1179" s="39"/>
    </row>
    <row r="1180" spans="1:22" customFormat="1" x14ac:dyDescent="0.25">
      <c r="A1180" s="54"/>
      <c r="C1180" s="65"/>
      <c r="D1180" s="66"/>
      <c r="E1180" s="67"/>
      <c r="F1180" s="68"/>
      <c r="G1180" s="66"/>
      <c r="H1180" s="66"/>
      <c r="I1180" s="299" t="str">
        <f t="shared" ca="1" si="18"/>
        <v/>
      </c>
      <c r="J1180" s="126"/>
      <c r="K1180" s="250"/>
      <c r="L1180" s="250"/>
      <c r="M1180" s="250"/>
      <c r="N1180" s="250"/>
      <c r="O1180" s="250"/>
      <c r="P1180" s="250"/>
      <c r="Q1180" s="250"/>
      <c r="R1180" s="250"/>
      <c r="S1180" s="250"/>
      <c r="T1180" s="39"/>
      <c r="U1180" s="39"/>
      <c r="V1180" s="39"/>
    </row>
    <row r="1181" spans="1:22" customFormat="1" x14ac:dyDescent="0.25">
      <c r="A1181" s="54"/>
      <c r="C1181" s="65"/>
      <c r="D1181" s="66"/>
      <c r="E1181" s="67"/>
      <c r="F1181" s="68"/>
      <c r="G1181" s="66"/>
      <c r="H1181" s="66"/>
      <c r="I1181" s="299" t="str">
        <f t="shared" ca="1" si="18"/>
        <v/>
      </c>
      <c r="J1181" s="126"/>
      <c r="K1181" s="250"/>
      <c r="L1181" s="250"/>
      <c r="M1181" s="250"/>
      <c r="N1181" s="250"/>
      <c r="O1181" s="250"/>
      <c r="P1181" s="250"/>
      <c r="Q1181" s="250"/>
      <c r="R1181" s="250"/>
      <c r="S1181" s="250"/>
      <c r="T1181" s="39"/>
      <c r="U1181" s="39"/>
      <c r="V1181" s="39"/>
    </row>
    <row r="1182" spans="1:22" customFormat="1" x14ac:dyDescent="0.25">
      <c r="A1182" s="54"/>
      <c r="C1182" s="65"/>
      <c r="D1182" s="66"/>
      <c r="E1182" s="67"/>
      <c r="F1182" s="68"/>
      <c r="G1182" s="66"/>
      <c r="H1182" s="66"/>
      <c r="I1182" s="299" t="str">
        <f t="shared" ca="1" si="18"/>
        <v/>
      </c>
      <c r="J1182" s="126"/>
      <c r="K1182" s="250"/>
      <c r="L1182" s="250"/>
      <c r="M1182" s="250"/>
      <c r="N1182" s="250"/>
      <c r="O1182" s="250"/>
      <c r="P1182" s="250"/>
      <c r="Q1182" s="250"/>
      <c r="R1182" s="250"/>
      <c r="S1182" s="250"/>
      <c r="T1182" s="39"/>
      <c r="U1182" s="39"/>
      <c r="V1182" s="39"/>
    </row>
    <row r="1183" spans="1:22" customFormat="1" x14ac:dyDescent="0.25">
      <c r="A1183" s="54"/>
      <c r="C1183" s="65"/>
      <c r="D1183" s="66"/>
      <c r="E1183" s="67"/>
      <c r="F1183" s="68"/>
      <c r="G1183" s="66"/>
      <c r="H1183" s="66"/>
      <c r="I1183" s="299" t="str">
        <f t="shared" ca="1" si="18"/>
        <v/>
      </c>
      <c r="J1183" s="126"/>
      <c r="K1183" s="250"/>
      <c r="L1183" s="250"/>
      <c r="M1183" s="250"/>
      <c r="N1183" s="250"/>
      <c r="O1183" s="250"/>
      <c r="P1183" s="250"/>
      <c r="Q1183" s="250"/>
      <c r="R1183" s="250"/>
      <c r="S1183" s="250"/>
      <c r="T1183" s="39"/>
      <c r="U1183" s="39"/>
      <c r="V1183" s="39"/>
    </row>
    <row r="1184" spans="1:22" customFormat="1" x14ac:dyDescent="0.25">
      <c r="A1184" s="54"/>
      <c r="C1184" s="65"/>
      <c r="D1184" s="66"/>
      <c r="E1184" s="67"/>
      <c r="F1184" s="68"/>
      <c r="G1184" s="66"/>
      <c r="H1184" s="66"/>
      <c r="I1184" s="299" t="str">
        <f t="shared" ca="1" si="18"/>
        <v/>
      </c>
      <c r="J1184" s="126"/>
      <c r="K1184" s="250"/>
      <c r="L1184" s="250"/>
      <c r="M1184" s="250"/>
      <c r="N1184" s="250"/>
      <c r="O1184" s="250"/>
      <c r="P1184" s="250"/>
      <c r="Q1184" s="250"/>
      <c r="R1184" s="250"/>
      <c r="S1184" s="250"/>
      <c r="T1184" s="39"/>
      <c r="U1184" s="39"/>
      <c r="V1184" s="39"/>
    </row>
    <row r="1185" spans="1:22" customFormat="1" x14ac:dyDescent="0.25">
      <c r="A1185" s="54"/>
      <c r="C1185" s="65"/>
      <c r="D1185" s="66"/>
      <c r="E1185" s="67"/>
      <c r="F1185" s="68"/>
      <c r="G1185" s="66"/>
      <c r="H1185" s="66"/>
      <c r="I1185" s="299" t="str">
        <f t="shared" ca="1" si="18"/>
        <v/>
      </c>
      <c r="J1185" s="126"/>
      <c r="K1185" s="250"/>
      <c r="L1185" s="250"/>
      <c r="M1185" s="250"/>
      <c r="N1185" s="250"/>
      <c r="O1185" s="250"/>
      <c r="P1185" s="250"/>
      <c r="Q1185" s="250"/>
      <c r="R1185" s="250"/>
      <c r="S1185" s="250"/>
      <c r="T1185" s="39"/>
      <c r="U1185" s="39"/>
      <c r="V1185" s="39"/>
    </row>
    <row r="1186" spans="1:22" customFormat="1" x14ac:dyDescent="0.25">
      <c r="A1186" s="54"/>
      <c r="C1186" s="65"/>
      <c r="D1186" s="66"/>
      <c r="E1186" s="67"/>
      <c r="F1186" s="68"/>
      <c r="G1186" s="66"/>
      <c r="H1186" s="66"/>
      <c r="I1186" s="299" t="str">
        <f t="shared" ca="1" si="18"/>
        <v/>
      </c>
      <c r="J1186" s="126"/>
      <c r="K1186" s="250"/>
      <c r="L1186" s="250"/>
      <c r="M1186" s="250"/>
      <c r="N1186" s="250"/>
      <c r="O1186" s="250"/>
      <c r="P1186" s="250"/>
      <c r="Q1186" s="250"/>
      <c r="R1186" s="250"/>
      <c r="S1186" s="250"/>
      <c r="T1186" s="39"/>
      <c r="U1186" s="39"/>
      <c r="V1186" s="39"/>
    </row>
    <row r="1187" spans="1:22" customFormat="1" x14ac:dyDescent="0.25">
      <c r="A1187" s="54"/>
      <c r="C1187" s="65"/>
      <c r="D1187" s="66"/>
      <c r="E1187" s="67"/>
      <c r="F1187" s="68"/>
      <c r="G1187" s="66"/>
      <c r="H1187" s="66"/>
      <c r="I1187" s="299" t="str">
        <f t="shared" ca="1" si="18"/>
        <v/>
      </c>
      <c r="J1187" s="126"/>
      <c r="K1187" s="250"/>
      <c r="L1187" s="250"/>
      <c r="M1187" s="250"/>
      <c r="N1187" s="250"/>
      <c r="O1187" s="250"/>
      <c r="P1187" s="250"/>
      <c r="Q1187" s="250"/>
      <c r="R1187" s="250"/>
      <c r="S1187" s="250"/>
      <c r="T1187" s="39"/>
      <c r="U1187" s="39"/>
      <c r="V1187" s="39"/>
    </row>
    <row r="1188" spans="1:22" customFormat="1" x14ac:dyDescent="0.25">
      <c r="A1188" s="54"/>
      <c r="C1188" s="65"/>
      <c r="D1188" s="66"/>
      <c r="E1188" s="67"/>
      <c r="F1188" s="68"/>
      <c r="G1188" s="66"/>
      <c r="H1188" s="66"/>
      <c r="I1188" s="299" t="str">
        <f t="shared" ca="1" si="18"/>
        <v/>
      </c>
      <c r="J1188" s="126"/>
      <c r="K1188" s="250"/>
      <c r="L1188" s="250"/>
      <c r="M1188" s="250"/>
      <c r="N1188" s="250"/>
      <c r="O1188" s="250"/>
      <c r="P1188" s="250"/>
      <c r="Q1188" s="250"/>
      <c r="R1188" s="250"/>
      <c r="S1188" s="250"/>
      <c r="T1188" s="39"/>
      <c r="U1188" s="39"/>
      <c r="V1188" s="39"/>
    </row>
    <row r="1189" spans="1:22" customFormat="1" x14ac:dyDescent="0.25">
      <c r="A1189" s="54"/>
      <c r="C1189" s="65"/>
      <c r="D1189" s="66"/>
      <c r="E1189" s="67"/>
      <c r="F1189" s="68"/>
      <c r="G1189" s="66"/>
      <c r="H1189" s="66"/>
      <c r="I1189" s="299" t="str">
        <f t="shared" ca="1" si="18"/>
        <v/>
      </c>
      <c r="J1189" s="126"/>
      <c r="K1189" s="250"/>
      <c r="L1189" s="250"/>
      <c r="M1189" s="250"/>
      <c r="N1189" s="250"/>
      <c r="O1189" s="250"/>
      <c r="P1189" s="250"/>
      <c r="Q1189" s="250"/>
      <c r="R1189" s="250"/>
      <c r="S1189" s="250"/>
      <c r="T1189" s="39"/>
      <c r="U1189" s="39"/>
      <c r="V1189" s="39"/>
    </row>
    <row r="1190" spans="1:22" customFormat="1" x14ac:dyDescent="0.25">
      <c r="A1190" s="54"/>
      <c r="C1190" s="65"/>
      <c r="D1190" s="66"/>
      <c r="E1190" s="67"/>
      <c r="F1190" s="68"/>
      <c r="G1190" s="66"/>
      <c r="H1190" s="66"/>
      <c r="I1190" s="299" t="str">
        <f t="shared" ca="1" si="18"/>
        <v/>
      </c>
      <c r="J1190" s="126"/>
      <c r="K1190" s="250"/>
      <c r="L1190" s="250"/>
      <c r="M1190" s="250"/>
      <c r="N1190" s="250"/>
      <c r="O1190" s="250"/>
      <c r="P1190" s="250"/>
      <c r="Q1190" s="250"/>
      <c r="R1190" s="250"/>
      <c r="S1190" s="250"/>
      <c r="T1190" s="39"/>
      <c r="U1190" s="39"/>
      <c r="V1190" s="39"/>
    </row>
    <row r="1191" spans="1:22" customFormat="1" x14ac:dyDescent="0.25">
      <c r="A1191" s="54"/>
      <c r="C1191" s="65"/>
      <c r="D1191" s="66"/>
      <c r="E1191" s="67"/>
      <c r="F1191" s="68"/>
      <c r="G1191" s="66"/>
      <c r="H1191" s="66"/>
      <c r="I1191" s="299" t="str">
        <f t="shared" ca="1" si="18"/>
        <v/>
      </c>
      <c r="J1191" s="126"/>
      <c r="K1191" s="250"/>
      <c r="L1191" s="250"/>
      <c r="M1191" s="250"/>
      <c r="N1191" s="250"/>
      <c r="O1191" s="250"/>
      <c r="P1191" s="250"/>
      <c r="Q1191" s="250"/>
      <c r="R1191" s="250"/>
      <c r="S1191" s="250"/>
      <c r="T1191" s="39"/>
      <c r="U1191" s="39"/>
      <c r="V1191" s="39"/>
    </row>
    <row r="1192" spans="1:22" customFormat="1" x14ac:dyDescent="0.25">
      <c r="A1192" s="54"/>
      <c r="C1192" s="65"/>
      <c r="D1192" s="66"/>
      <c r="E1192" s="67"/>
      <c r="F1192" s="68"/>
      <c r="G1192" s="66"/>
      <c r="H1192" s="66"/>
      <c r="I1192" s="299" t="str">
        <f t="shared" ca="1" si="18"/>
        <v/>
      </c>
      <c r="J1192" s="126"/>
      <c r="K1192" s="250"/>
      <c r="L1192" s="250"/>
      <c r="M1192" s="250"/>
      <c r="N1192" s="250"/>
      <c r="O1192" s="250"/>
      <c r="P1192" s="250"/>
      <c r="Q1192" s="250"/>
      <c r="R1192" s="250"/>
      <c r="S1192" s="250"/>
      <c r="T1192" s="39"/>
      <c r="U1192" s="39"/>
      <c r="V1192" s="39"/>
    </row>
    <row r="1193" spans="1:22" customFormat="1" x14ac:dyDescent="0.25">
      <c r="A1193" s="54"/>
      <c r="C1193" s="65"/>
      <c r="D1193" s="66"/>
      <c r="E1193" s="67"/>
      <c r="F1193" s="68"/>
      <c r="G1193" s="66"/>
      <c r="H1193" s="66"/>
      <c r="I1193" s="299" t="str">
        <f t="shared" ca="1" si="18"/>
        <v/>
      </c>
      <c r="J1193" s="126"/>
      <c r="K1193" s="250"/>
      <c r="L1193" s="250"/>
      <c r="M1193" s="250"/>
      <c r="N1193" s="250"/>
      <c r="O1193" s="250"/>
      <c r="P1193" s="250"/>
      <c r="Q1193" s="250"/>
      <c r="R1193" s="250"/>
      <c r="S1193" s="250"/>
      <c r="T1193" s="39"/>
      <c r="U1193" s="39"/>
      <c r="V1193" s="39"/>
    </row>
    <row r="1194" spans="1:22" customFormat="1" x14ac:dyDescent="0.25">
      <c r="A1194" s="54"/>
      <c r="C1194" s="65"/>
      <c r="D1194" s="66"/>
      <c r="E1194" s="67"/>
      <c r="F1194" s="68"/>
      <c r="G1194" s="66"/>
      <c r="H1194" s="66"/>
      <c r="I1194" s="299" t="str">
        <f t="shared" ca="1" si="18"/>
        <v/>
      </c>
      <c r="J1194" s="126"/>
      <c r="K1194" s="250"/>
      <c r="L1194" s="250"/>
      <c r="M1194" s="250"/>
      <c r="N1194" s="250"/>
      <c r="O1194" s="250"/>
      <c r="P1194" s="250"/>
      <c r="Q1194" s="250"/>
      <c r="R1194" s="250"/>
      <c r="S1194" s="250"/>
      <c r="T1194" s="39"/>
      <c r="U1194" s="39"/>
      <c r="V1194" s="39"/>
    </row>
    <row r="1195" spans="1:22" customFormat="1" x14ac:dyDescent="0.25">
      <c r="A1195" s="54"/>
      <c r="C1195" s="65"/>
      <c r="D1195" s="66"/>
      <c r="E1195" s="67"/>
      <c r="F1195" s="68"/>
      <c r="G1195" s="66"/>
      <c r="H1195" s="66"/>
      <c r="I1195" s="299" t="str">
        <f t="shared" ca="1" si="18"/>
        <v/>
      </c>
      <c r="J1195" s="126"/>
      <c r="K1195" s="250"/>
      <c r="L1195" s="250"/>
      <c r="M1195" s="250"/>
      <c r="N1195" s="250"/>
      <c r="O1195" s="250"/>
      <c r="P1195" s="250"/>
      <c r="Q1195" s="250"/>
      <c r="R1195" s="250"/>
      <c r="S1195" s="250"/>
      <c r="T1195" s="39"/>
      <c r="U1195" s="39"/>
      <c r="V1195" s="39"/>
    </row>
    <row r="1196" spans="1:22" customFormat="1" x14ac:dyDescent="0.25">
      <c r="A1196" s="54"/>
      <c r="C1196" s="65"/>
      <c r="D1196" s="66"/>
      <c r="E1196" s="67"/>
      <c r="F1196" s="68"/>
      <c r="G1196" s="66"/>
      <c r="H1196" s="66"/>
      <c r="I1196" s="299" t="str">
        <f t="shared" ca="1" si="18"/>
        <v/>
      </c>
      <c r="J1196" s="126"/>
      <c r="K1196" s="250"/>
      <c r="L1196" s="250"/>
      <c r="M1196" s="250"/>
      <c r="N1196" s="250"/>
      <c r="O1196" s="250"/>
      <c r="P1196" s="250"/>
      <c r="Q1196" s="250"/>
      <c r="R1196" s="250"/>
      <c r="S1196" s="250"/>
      <c r="T1196" s="39"/>
      <c r="U1196" s="39"/>
      <c r="V1196" s="39"/>
    </row>
    <row r="1197" spans="1:22" customFormat="1" x14ac:dyDescent="0.25">
      <c r="A1197" s="54"/>
      <c r="C1197" s="65"/>
      <c r="D1197" s="66"/>
      <c r="E1197" s="67"/>
      <c r="F1197" s="68"/>
      <c r="G1197" s="66"/>
      <c r="H1197" s="66"/>
      <c r="I1197" s="299" t="str">
        <f t="shared" ca="1" si="18"/>
        <v/>
      </c>
      <c r="J1197" s="126"/>
      <c r="K1197" s="250"/>
      <c r="L1197" s="250"/>
      <c r="M1197" s="250"/>
      <c r="N1197" s="250"/>
      <c r="O1197" s="250"/>
      <c r="P1197" s="250"/>
      <c r="Q1197" s="250"/>
      <c r="R1197" s="250"/>
      <c r="S1197" s="250"/>
      <c r="T1197" s="39"/>
      <c r="U1197" s="39"/>
      <c r="V1197" s="39"/>
    </row>
    <row r="1198" spans="1:22" customFormat="1" x14ac:dyDescent="0.25">
      <c r="A1198" s="54"/>
      <c r="C1198" s="65"/>
      <c r="D1198" s="66"/>
      <c r="E1198" s="67"/>
      <c r="F1198" s="68"/>
      <c r="G1198" s="66"/>
      <c r="H1198" s="66"/>
      <c r="I1198" s="299" t="str">
        <f t="shared" ca="1" si="18"/>
        <v/>
      </c>
      <c r="J1198" s="126"/>
      <c r="K1198" s="250"/>
      <c r="L1198" s="250"/>
      <c r="M1198" s="250"/>
      <c r="N1198" s="250"/>
      <c r="O1198" s="250"/>
      <c r="P1198" s="250"/>
      <c r="Q1198" s="250"/>
      <c r="R1198" s="250"/>
      <c r="S1198" s="250"/>
      <c r="T1198" s="39"/>
      <c r="U1198" s="39"/>
      <c r="V1198" s="39"/>
    </row>
    <row r="1199" spans="1:22" customFormat="1" x14ac:dyDescent="0.25">
      <c r="A1199" s="54"/>
      <c r="C1199" s="65"/>
      <c r="D1199" s="66"/>
      <c r="E1199" s="67"/>
      <c r="F1199" s="68"/>
      <c r="G1199" s="66"/>
      <c r="H1199" s="66"/>
      <c r="I1199" s="299" t="str">
        <f t="shared" ca="1" si="18"/>
        <v/>
      </c>
      <c r="J1199" s="126"/>
      <c r="K1199" s="250"/>
      <c r="L1199" s="250"/>
      <c r="M1199" s="250"/>
      <c r="N1199" s="250"/>
      <c r="O1199" s="250"/>
      <c r="P1199" s="250"/>
      <c r="Q1199" s="250"/>
      <c r="R1199" s="250"/>
      <c r="S1199" s="250"/>
      <c r="T1199" s="39"/>
      <c r="U1199" s="39"/>
      <c r="V1199" s="39"/>
    </row>
    <row r="1200" spans="1:22" customFormat="1" x14ac:dyDescent="0.25">
      <c r="A1200" s="54"/>
      <c r="C1200" s="65"/>
      <c r="D1200" s="66"/>
      <c r="E1200" s="67"/>
      <c r="F1200" s="68"/>
      <c r="G1200" s="66"/>
      <c r="H1200" s="66"/>
      <c r="I1200" s="299" t="str">
        <f t="shared" ca="1" si="18"/>
        <v/>
      </c>
      <c r="J1200" s="126"/>
      <c r="K1200" s="250"/>
      <c r="L1200" s="250"/>
      <c r="M1200" s="250"/>
      <c r="N1200" s="250"/>
      <c r="O1200" s="250"/>
      <c r="P1200" s="250"/>
      <c r="Q1200" s="250"/>
      <c r="R1200" s="250"/>
      <c r="S1200" s="250"/>
      <c r="T1200" s="39"/>
      <c r="U1200" s="39"/>
      <c r="V1200" s="39"/>
    </row>
    <row r="1201" spans="1:22" customFormat="1" x14ac:dyDescent="0.25">
      <c r="A1201" s="54"/>
      <c r="C1201" s="65"/>
      <c r="D1201" s="66"/>
      <c r="E1201" s="67"/>
      <c r="F1201" s="68"/>
      <c r="G1201" s="66"/>
      <c r="H1201" s="66"/>
      <c r="I1201" s="299" t="str">
        <f t="shared" ca="1" si="18"/>
        <v/>
      </c>
      <c r="J1201" s="126"/>
      <c r="K1201" s="250"/>
      <c r="L1201" s="250"/>
      <c r="M1201" s="250"/>
      <c r="N1201" s="250"/>
      <c r="O1201" s="250"/>
      <c r="P1201" s="250"/>
      <c r="Q1201" s="250"/>
      <c r="R1201" s="250"/>
      <c r="S1201" s="250"/>
      <c r="T1201" s="39"/>
      <c r="U1201" s="39"/>
      <c r="V1201" s="39"/>
    </row>
    <row r="1202" spans="1:22" customFormat="1" x14ac:dyDescent="0.25">
      <c r="A1202" s="54"/>
      <c r="C1202" s="65"/>
      <c r="D1202" s="66"/>
      <c r="E1202" s="67"/>
      <c r="F1202" s="68"/>
      <c r="G1202" s="66"/>
      <c r="H1202" s="66"/>
      <c r="I1202" s="299" t="str">
        <f t="shared" ca="1" si="18"/>
        <v/>
      </c>
      <c r="J1202" s="126"/>
      <c r="K1202" s="250"/>
      <c r="L1202" s="250"/>
      <c r="M1202" s="250"/>
      <c r="N1202" s="250"/>
      <c r="O1202" s="250"/>
      <c r="P1202" s="250"/>
      <c r="Q1202" s="250"/>
      <c r="R1202" s="250"/>
      <c r="S1202" s="250"/>
      <c r="T1202" s="39"/>
      <c r="U1202" s="39"/>
      <c r="V1202" s="39"/>
    </row>
    <row r="1203" spans="1:22" customFormat="1" x14ac:dyDescent="0.25">
      <c r="A1203" s="54"/>
      <c r="C1203" s="65"/>
      <c r="D1203" s="66"/>
      <c r="E1203" s="67"/>
      <c r="F1203" s="68"/>
      <c r="G1203" s="66"/>
      <c r="H1203" s="66"/>
      <c r="I1203" s="299" t="str">
        <f t="shared" ca="1" si="18"/>
        <v/>
      </c>
      <c r="J1203" s="126"/>
      <c r="K1203" s="250"/>
      <c r="L1203" s="250"/>
      <c r="M1203" s="250"/>
      <c r="N1203" s="250"/>
      <c r="O1203" s="250"/>
      <c r="P1203" s="250"/>
      <c r="Q1203" s="250"/>
      <c r="R1203" s="250"/>
      <c r="S1203" s="250"/>
      <c r="T1203" s="39"/>
      <c r="U1203" s="39"/>
      <c r="V1203" s="39"/>
    </row>
    <row r="1204" spans="1:22" customFormat="1" x14ac:dyDescent="0.25">
      <c r="A1204" s="54"/>
      <c r="C1204" s="65"/>
      <c r="D1204" s="66"/>
      <c r="E1204" s="67"/>
      <c r="F1204" s="68"/>
      <c r="G1204" s="66"/>
      <c r="H1204" s="66"/>
      <c r="I1204" s="299" t="str">
        <f t="shared" ca="1" si="18"/>
        <v/>
      </c>
      <c r="J1204" s="126"/>
      <c r="K1204" s="250"/>
      <c r="L1204" s="250"/>
      <c r="M1204" s="250"/>
      <c r="N1204" s="250"/>
      <c r="O1204" s="250"/>
      <c r="P1204" s="250"/>
      <c r="Q1204" s="250"/>
      <c r="R1204" s="250"/>
      <c r="S1204" s="250"/>
      <c r="T1204" s="39"/>
      <c r="U1204" s="39"/>
      <c r="V1204" s="39"/>
    </row>
    <row r="1205" spans="1:22" customFormat="1" x14ac:dyDescent="0.25">
      <c r="A1205" s="54"/>
      <c r="C1205" s="65"/>
      <c r="D1205" s="66"/>
      <c r="E1205" s="67"/>
      <c r="F1205" s="68"/>
      <c r="G1205" s="66"/>
      <c r="H1205" s="66"/>
      <c r="I1205" s="299" t="str">
        <f t="shared" ca="1" si="18"/>
        <v/>
      </c>
      <c r="J1205" s="126"/>
      <c r="K1205" s="250"/>
      <c r="L1205" s="250"/>
      <c r="M1205" s="250"/>
      <c r="N1205" s="250"/>
      <c r="O1205" s="250"/>
      <c r="P1205" s="250"/>
      <c r="Q1205" s="250"/>
      <c r="R1205" s="250"/>
      <c r="S1205" s="250"/>
      <c r="T1205" s="39"/>
      <c r="U1205" s="39"/>
      <c r="V1205" s="39"/>
    </row>
    <row r="1206" spans="1:22" customFormat="1" x14ac:dyDescent="0.25">
      <c r="A1206" s="54"/>
      <c r="C1206" s="65"/>
      <c r="D1206" s="66"/>
      <c r="E1206" s="67"/>
      <c r="F1206" s="68"/>
      <c r="G1206" s="66"/>
      <c r="H1206" s="66"/>
      <c r="I1206" s="299" t="str">
        <f t="shared" ca="1" si="18"/>
        <v/>
      </c>
      <c r="J1206" s="126"/>
      <c r="K1206" s="250"/>
      <c r="L1206" s="250"/>
      <c r="M1206" s="250"/>
      <c r="N1206" s="250"/>
      <c r="O1206" s="250"/>
      <c r="P1206" s="250"/>
      <c r="Q1206" s="250"/>
      <c r="R1206" s="250"/>
      <c r="S1206" s="250"/>
      <c r="T1206" s="39"/>
      <c r="U1206" s="39"/>
      <c r="V1206" s="39"/>
    </row>
    <row r="1207" spans="1:22" customFormat="1" x14ac:dyDescent="0.25">
      <c r="A1207" s="54"/>
      <c r="C1207" s="65"/>
      <c r="D1207" s="66"/>
      <c r="E1207" s="67"/>
      <c r="F1207" s="68"/>
      <c r="G1207" s="66"/>
      <c r="H1207" s="66"/>
      <c r="I1207" s="299" t="str">
        <f t="shared" ca="1" si="18"/>
        <v/>
      </c>
      <c r="J1207" s="126"/>
      <c r="K1207" s="250"/>
      <c r="L1207" s="250"/>
      <c r="M1207" s="250"/>
      <c r="N1207" s="250"/>
      <c r="O1207" s="250"/>
      <c r="P1207" s="250"/>
      <c r="Q1207" s="250"/>
      <c r="R1207" s="250"/>
      <c r="S1207" s="250"/>
      <c r="T1207" s="39"/>
      <c r="U1207" s="39"/>
      <c r="V1207" s="39"/>
    </row>
    <row r="1208" spans="1:22" customFormat="1" x14ac:dyDescent="0.25">
      <c r="A1208" s="54"/>
      <c r="C1208" s="65"/>
      <c r="D1208" s="66"/>
      <c r="E1208" s="67"/>
      <c r="F1208" s="68"/>
      <c r="G1208" s="66"/>
      <c r="H1208" s="66"/>
      <c r="I1208" s="299" t="str">
        <f t="shared" ca="1" si="18"/>
        <v/>
      </c>
      <c r="J1208" s="126"/>
      <c r="K1208" s="250"/>
      <c r="L1208" s="250"/>
      <c r="M1208" s="250"/>
      <c r="N1208" s="250"/>
      <c r="O1208" s="250"/>
      <c r="P1208" s="250"/>
      <c r="Q1208" s="250"/>
      <c r="R1208" s="250"/>
      <c r="S1208" s="250"/>
      <c r="T1208" s="39"/>
      <c r="U1208" s="39"/>
      <c r="V1208" s="39"/>
    </row>
    <row r="1209" spans="1:22" customFormat="1" x14ac:dyDescent="0.25">
      <c r="A1209" s="54"/>
      <c r="C1209" s="65"/>
      <c r="D1209" s="66"/>
      <c r="E1209" s="67"/>
      <c r="F1209" s="68"/>
      <c r="G1209" s="66"/>
      <c r="H1209" s="66"/>
      <c r="I1209" s="299" t="str">
        <f t="shared" ca="1" si="18"/>
        <v/>
      </c>
      <c r="J1209" s="126"/>
      <c r="K1209" s="250"/>
      <c r="L1209" s="250"/>
      <c r="M1209" s="250"/>
      <c r="N1209" s="250"/>
      <c r="O1209" s="250"/>
      <c r="P1209" s="250"/>
      <c r="Q1209" s="250"/>
      <c r="R1209" s="250"/>
      <c r="S1209" s="250"/>
      <c r="T1209" s="39"/>
      <c r="U1209" s="39"/>
      <c r="V1209" s="39"/>
    </row>
    <row r="1210" spans="1:22" customFormat="1" x14ac:dyDescent="0.25">
      <c r="A1210" s="54"/>
      <c r="C1210" s="65"/>
      <c r="D1210" s="66"/>
      <c r="E1210" s="67"/>
      <c r="F1210" s="68"/>
      <c r="G1210" s="66"/>
      <c r="H1210" s="66"/>
      <c r="I1210" s="299" t="str">
        <f t="shared" ca="1" si="18"/>
        <v/>
      </c>
      <c r="J1210" s="126"/>
      <c r="K1210" s="250"/>
      <c r="L1210" s="250"/>
      <c r="M1210" s="250"/>
      <c r="N1210" s="250"/>
      <c r="O1210" s="250"/>
      <c r="P1210" s="250"/>
      <c r="Q1210" s="250"/>
      <c r="R1210" s="250"/>
      <c r="S1210" s="250"/>
      <c r="T1210" s="39"/>
      <c r="U1210" s="39"/>
      <c r="V1210" s="39"/>
    </row>
    <row r="1211" spans="1:22" customFormat="1" x14ac:dyDescent="0.25">
      <c r="A1211" s="54"/>
      <c r="C1211" s="65"/>
      <c r="D1211" s="66"/>
      <c r="E1211" s="67"/>
      <c r="F1211" s="68"/>
      <c r="G1211" s="66"/>
      <c r="H1211" s="66"/>
      <c r="I1211" s="299" t="str">
        <f t="shared" ca="1" si="18"/>
        <v/>
      </c>
      <c r="J1211" s="126"/>
      <c r="K1211" s="250"/>
      <c r="L1211" s="250"/>
      <c r="M1211" s="250"/>
      <c r="N1211" s="250"/>
      <c r="O1211" s="250"/>
      <c r="P1211" s="250"/>
      <c r="Q1211" s="250"/>
      <c r="R1211" s="250"/>
      <c r="S1211" s="250"/>
      <c r="T1211" s="39"/>
      <c r="U1211" s="39"/>
      <c r="V1211" s="39"/>
    </row>
    <row r="1212" spans="1:22" customFormat="1" x14ac:dyDescent="0.25">
      <c r="A1212" s="54"/>
      <c r="C1212" s="65"/>
      <c r="D1212" s="66"/>
      <c r="E1212" s="67"/>
      <c r="F1212" s="68"/>
      <c r="G1212" s="66"/>
      <c r="H1212" s="66"/>
      <c r="I1212" s="299" t="str">
        <f t="shared" ca="1" si="18"/>
        <v/>
      </c>
      <c r="J1212" s="126"/>
      <c r="K1212" s="250"/>
      <c r="L1212" s="250"/>
      <c r="M1212" s="250"/>
      <c r="N1212" s="250"/>
      <c r="O1212" s="250"/>
      <c r="P1212" s="250"/>
      <c r="Q1212" s="250"/>
      <c r="R1212" s="250"/>
      <c r="S1212" s="250"/>
      <c r="T1212" s="39"/>
      <c r="U1212" s="39"/>
      <c r="V1212" s="39"/>
    </row>
    <row r="1213" spans="1:22" customFormat="1" x14ac:dyDescent="0.25">
      <c r="A1213" s="54"/>
      <c r="C1213" s="65"/>
      <c r="D1213" s="66"/>
      <c r="E1213" s="67"/>
      <c r="F1213" s="68"/>
      <c r="G1213" s="66"/>
      <c r="H1213" s="66"/>
      <c r="I1213" s="299" t="str">
        <f t="shared" ca="1" si="18"/>
        <v/>
      </c>
      <c r="J1213" s="126"/>
      <c r="K1213" s="250"/>
      <c r="L1213" s="250"/>
      <c r="M1213" s="250"/>
      <c r="N1213" s="250"/>
      <c r="O1213" s="250"/>
      <c r="P1213" s="250"/>
      <c r="Q1213" s="250"/>
      <c r="R1213" s="250"/>
      <c r="S1213" s="250"/>
      <c r="T1213" s="39"/>
      <c r="U1213" s="39"/>
      <c r="V1213" s="39"/>
    </row>
    <row r="1214" spans="1:22" customFormat="1" x14ac:dyDescent="0.25">
      <c r="A1214" s="54"/>
      <c r="C1214" s="65"/>
      <c r="D1214" s="66"/>
      <c r="E1214" s="67"/>
      <c r="F1214" s="68"/>
      <c r="G1214" s="66"/>
      <c r="H1214" s="66"/>
      <c r="I1214" s="299" t="str">
        <f t="shared" ca="1" si="18"/>
        <v/>
      </c>
      <c r="J1214" s="126"/>
      <c r="K1214" s="250"/>
      <c r="L1214" s="250"/>
      <c r="M1214" s="250"/>
      <c r="N1214" s="250"/>
      <c r="O1214" s="250"/>
      <c r="P1214" s="250"/>
      <c r="Q1214" s="250"/>
      <c r="R1214" s="250"/>
      <c r="S1214" s="250"/>
      <c r="T1214" s="39"/>
      <c r="U1214" s="39"/>
      <c r="V1214" s="39"/>
    </row>
    <row r="1215" spans="1:22" customFormat="1" x14ac:dyDescent="0.25">
      <c r="A1215" s="54"/>
      <c r="C1215" s="65"/>
      <c r="D1215" s="66"/>
      <c r="E1215" s="67"/>
      <c r="F1215" s="68"/>
      <c r="G1215" s="66"/>
      <c r="H1215" s="66"/>
      <c r="I1215" s="299" t="str">
        <f t="shared" ca="1" si="18"/>
        <v/>
      </c>
      <c r="J1215" s="126"/>
      <c r="K1215" s="250"/>
      <c r="L1215" s="250"/>
      <c r="M1215" s="250"/>
      <c r="N1215" s="250"/>
      <c r="O1215" s="250"/>
      <c r="P1215" s="250"/>
      <c r="Q1215" s="250"/>
      <c r="R1215" s="250"/>
      <c r="S1215" s="250"/>
      <c r="T1215" s="39"/>
      <c r="U1215" s="39"/>
      <c r="V1215" s="39"/>
    </row>
    <row r="1216" spans="1:22" customFormat="1" x14ac:dyDescent="0.25">
      <c r="A1216" s="54"/>
      <c r="C1216" s="65"/>
      <c r="D1216" s="66"/>
      <c r="E1216" s="67"/>
      <c r="F1216" s="68"/>
      <c r="G1216" s="66"/>
      <c r="H1216" s="66"/>
      <c r="I1216" s="299" t="str">
        <f t="shared" ca="1" si="18"/>
        <v/>
      </c>
      <c r="J1216" s="126"/>
      <c r="K1216" s="250"/>
      <c r="L1216" s="250"/>
      <c r="M1216" s="250"/>
      <c r="N1216" s="250"/>
      <c r="O1216" s="250"/>
      <c r="P1216" s="250"/>
      <c r="Q1216" s="250"/>
      <c r="R1216" s="250"/>
      <c r="S1216" s="250"/>
      <c r="T1216" s="39"/>
      <c r="U1216" s="39"/>
      <c r="V1216" s="39"/>
    </row>
    <row r="1217" spans="1:22" customFormat="1" x14ac:dyDescent="0.25">
      <c r="A1217" s="54"/>
      <c r="C1217" s="65"/>
      <c r="D1217" s="66"/>
      <c r="E1217" s="67"/>
      <c r="F1217" s="68"/>
      <c r="G1217" s="66"/>
      <c r="H1217" s="66"/>
      <c r="I1217" s="299" t="str">
        <f t="shared" ca="1" si="18"/>
        <v/>
      </c>
      <c r="J1217" s="126"/>
      <c r="K1217" s="250"/>
      <c r="L1217" s="250"/>
      <c r="M1217" s="250"/>
      <c r="N1217" s="250"/>
      <c r="O1217" s="250"/>
      <c r="P1217" s="250"/>
      <c r="Q1217" s="250"/>
      <c r="R1217" s="250"/>
      <c r="S1217" s="250"/>
      <c r="T1217" s="39"/>
      <c r="U1217" s="39"/>
      <c r="V1217" s="39"/>
    </row>
    <row r="1218" spans="1:22" customFormat="1" x14ac:dyDescent="0.25">
      <c r="A1218" s="54"/>
      <c r="C1218" s="65"/>
      <c r="D1218" s="66"/>
      <c r="E1218" s="67"/>
      <c r="F1218" s="68"/>
      <c r="G1218" s="66"/>
      <c r="H1218" s="66"/>
      <c r="I1218" s="299" t="str">
        <f t="shared" ca="1" si="18"/>
        <v/>
      </c>
      <c r="J1218" s="126"/>
      <c r="K1218" s="250"/>
      <c r="L1218" s="250"/>
      <c r="M1218" s="250"/>
      <c r="N1218" s="250"/>
      <c r="O1218" s="250"/>
      <c r="P1218" s="250"/>
      <c r="Q1218" s="250"/>
      <c r="R1218" s="250"/>
      <c r="S1218" s="250"/>
      <c r="T1218" s="39"/>
      <c r="U1218" s="39"/>
      <c r="V1218" s="39"/>
    </row>
    <row r="1219" spans="1:22" customFormat="1" x14ac:dyDescent="0.25">
      <c r="A1219" s="54"/>
      <c r="C1219" s="65"/>
      <c r="D1219" s="66"/>
      <c r="E1219" s="67"/>
      <c r="F1219" s="68"/>
      <c r="G1219" s="66"/>
      <c r="H1219" s="66"/>
      <c r="I1219" s="299" t="str">
        <f t="shared" ca="1" si="18"/>
        <v/>
      </c>
      <c r="J1219" s="126"/>
      <c r="K1219" s="250"/>
      <c r="L1219" s="250"/>
      <c r="M1219" s="250"/>
      <c r="N1219" s="250"/>
      <c r="O1219" s="250"/>
      <c r="P1219" s="250"/>
      <c r="Q1219" s="250"/>
      <c r="R1219" s="250"/>
      <c r="S1219" s="250"/>
      <c r="T1219" s="39"/>
      <c r="U1219" s="39"/>
      <c r="V1219" s="39"/>
    </row>
    <row r="1220" spans="1:22" customFormat="1" x14ac:dyDescent="0.25">
      <c r="A1220" s="54"/>
      <c r="C1220" s="65"/>
      <c r="D1220" s="66"/>
      <c r="E1220" s="67"/>
      <c r="F1220" s="68"/>
      <c r="G1220" s="66"/>
      <c r="H1220" s="66"/>
      <c r="I1220" s="299" t="str">
        <f t="shared" ca="1" si="18"/>
        <v/>
      </c>
      <c r="J1220" s="126"/>
      <c r="K1220" s="250"/>
      <c r="L1220" s="250"/>
      <c r="M1220" s="250"/>
      <c r="N1220" s="250"/>
      <c r="O1220" s="250"/>
      <c r="P1220" s="250"/>
      <c r="Q1220" s="250"/>
      <c r="R1220" s="250"/>
      <c r="S1220" s="250"/>
      <c r="T1220" s="39"/>
      <c r="U1220" s="39"/>
      <c r="V1220" s="39"/>
    </row>
    <row r="1221" spans="1:22" customFormat="1" x14ac:dyDescent="0.25">
      <c r="A1221" s="54"/>
      <c r="C1221" s="65"/>
      <c r="D1221" s="66"/>
      <c r="E1221" s="67"/>
      <c r="F1221" s="68"/>
      <c r="G1221" s="66"/>
      <c r="H1221" s="66"/>
      <c r="I1221" s="299" t="str">
        <f t="shared" ca="1" si="18"/>
        <v/>
      </c>
      <c r="J1221" s="126"/>
      <c r="K1221" s="250"/>
      <c r="L1221" s="250"/>
      <c r="M1221" s="250"/>
      <c r="N1221" s="250"/>
      <c r="O1221" s="250"/>
      <c r="P1221" s="250"/>
      <c r="Q1221" s="250"/>
      <c r="R1221" s="250"/>
      <c r="S1221" s="250"/>
      <c r="T1221" s="39"/>
      <c r="U1221" s="39"/>
      <c r="V1221" s="39"/>
    </row>
    <row r="1222" spans="1:22" customFormat="1" x14ac:dyDescent="0.25">
      <c r="A1222" s="54"/>
      <c r="C1222" s="65"/>
      <c r="D1222" s="66"/>
      <c r="E1222" s="67"/>
      <c r="F1222" s="68"/>
      <c r="G1222" s="66"/>
      <c r="H1222" s="66"/>
      <c r="I1222" s="299" t="str">
        <f t="shared" ca="1" si="18"/>
        <v/>
      </c>
      <c r="J1222" s="126"/>
      <c r="K1222" s="250"/>
      <c r="L1222" s="250"/>
      <c r="M1222" s="250"/>
      <c r="N1222" s="250"/>
      <c r="O1222" s="250"/>
      <c r="P1222" s="250"/>
      <c r="Q1222" s="250"/>
      <c r="R1222" s="250"/>
      <c r="S1222" s="250"/>
      <c r="T1222" s="39"/>
      <c r="U1222" s="39"/>
      <c r="V1222" s="39"/>
    </row>
    <row r="1223" spans="1:22" customFormat="1" x14ac:dyDescent="0.25">
      <c r="A1223" s="54"/>
      <c r="C1223" s="65"/>
      <c r="D1223" s="66"/>
      <c r="E1223" s="67"/>
      <c r="F1223" s="68"/>
      <c r="G1223" s="66"/>
      <c r="H1223" s="66"/>
      <c r="I1223" s="299" t="str">
        <f t="shared" ca="1" si="18"/>
        <v/>
      </c>
      <c r="J1223" s="126"/>
      <c r="K1223" s="250"/>
      <c r="L1223" s="250"/>
      <c r="M1223" s="250"/>
      <c r="N1223" s="250"/>
      <c r="O1223" s="250"/>
      <c r="P1223" s="250"/>
      <c r="Q1223" s="250"/>
      <c r="R1223" s="250"/>
      <c r="S1223" s="250"/>
      <c r="T1223" s="39"/>
      <c r="U1223" s="39"/>
      <c r="V1223" s="39"/>
    </row>
    <row r="1224" spans="1:22" customFormat="1" x14ac:dyDescent="0.25">
      <c r="A1224" s="54"/>
      <c r="C1224" s="65"/>
      <c r="D1224" s="66"/>
      <c r="E1224" s="67"/>
      <c r="F1224" s="68"/>
      <c r="G1224" s="66"/>
      <c r="H1224" s="66"/>
      <c r="I1224" s="299" t="str">
        <f t="shared" ca="1" si="18"/>
        <v/>
      </c>
      <c r="J1224" s="126"/>
      <c r="K1224" s="250"/>
      <c r="L1224" s="250"/>
      <c r="M1224" s="250"/>
      <c r="N1224" s="250"/>
      <c r="O1224" s="250"/>
      <c r="P1224" s="250"/>
      <c r="Q1224" s="250"/>
      <c r="R1224" s="250"/>
      <c r="S1224" s="250"/>
      <c r="T1224" s="39"/>
      <c r="U1224" s="39"/>
      <c r="V1224" s="39"/>
    </row>
    <row r="1225" spans="1:22" customFormat="1" x14ac:dyDescent="0.25">
      <c r="A1225" s="54"/>
      <c r="C1225" s="65"/>
      <c r="D1225" s="66"/>
      <c r="E1225" s="67"/>
      <c r="F1225" s="68"/>
      <c r="G1225" s="66"/>
      <c r="H1225" s="66"/>
      <c r="I1225" s="299" t="str">
        <f t="shared" ref="I1225:I1288" ca="1" si="19">IF(H1225="","",(IF(H1225="Efetivado","",IF(C1225="","",IF(C1225=TODAY(),"Vence Hoje",IF(C1225&lt;TODAY(),"Atrasado",C1225-TODAY()&amp;" Dias para Vencer"))))))</f>
        <v/>
      </c>
      <c r="J1225" s="126"/>
      <c r="K1225" s="250"/>
      <c r="L1225" s="250"/>
      <c r="M1225" s="250"/>
      <c r="N1225" s="250"/>
      <c r="O1225" s="250"/>
      <c r="P1225" s="250"/>
      <c r="Q1225" s="250"/>
      <c r="R1225" s="250"/>
      <c r="S1225" s="250"/>
      <c r="T1225" s="39"/>
      <c r="U1225" s="39"/>
      <c r="V1225" s="39"/>
    </row>
    <row r="1226" spans="1:22" customFormat="1" x14ac:dyDescent="0.25">
      <c r="A1226" s="54"/>
      <c r="C1226" s="65"/>
      <c r="D1226" s="66"/>
      <c r="E1226" s="67"/>
      <c r="F1226" s="68"/>
      <c r="G1226" s="66"/>
      <c r="H1226" s="66"/>
      <c r="I1226" s="299" t="str">
        <f t="shared" ca="1" si="19"/>
        <v/>
      </c>
      <c r="J1226" s="126"/>
      <c r="K1226" s="250"/>
      <c r="L1226" s="250"/>
      <c r="M1226" s="250"/>
      <c r="N1226" s="250"/>
      <c r="O1226" s="250"/>
      <c r="P1226" s="250"/>
      <c r="Q1226" s="250"/>
      <c r="R1226" s="250"/>
      <c r="S1226" s="250"/>
      <c r="T1226" s="39"/>
      <c r="U1226" s="39"/>
      <c r="V1226" s="39"/>
    </row>
    <row r="1227" spans="1:22" customFormat="1" x14ac:dyDescent="0.25">
      <c r="A1227" s="54"/>
      <c r="C1227" s="65"/>
      <c r="D1227" s="66"/>
      <c r="E1227" s="67"/>
      <c r="F1227" s="68"/>
      <c r="G1227" s="66"/>
      <c r="H1227" s="66"/>
      <c r="I1227" s="299" t="str">
        <f t="shared" ca="1" si="19"/>
        <v/>
      </c>
      <c r="J1227" s="126"/>
      <c r="K1227" s="250"/>
      <c r="L1227" s="250"/>
      <c r="M1227" s="250"/>
      <c r="N1227" s="250"/>
      <c r="O1227" s="250"/>
      <c r="P1227" s="250"/>
      <c r="Q1227" s="250"/>
      <c r="R1227" s="250"/>
      <c r="S1227" s="250"/>
      <c r="T1227" s="39"/>
      <c r="U1227" s="39"/>
      <c r="V1227" s="39"/>
    </row>
    <row r="1228" spans="1:22" customFormat="1" x14ac:dyDescent="0.25">
      <c r="A1228" s="54"/>
      <c r="C1228" s="65"/>
      <c r="D1228" s="66"/>
      <c r="E1228" s="67"/>
      <c r="F1228" s="68"/>
      <c r="G1228" s="66"/>
      <c r="H1228" s="66"/>
      <c r="I1228" s="299" t="str">
        <f t="shared" ca="1" si="19"/>
        <v/>
      </c>
      <c r="J1228" s="126"/>
      <c r="K1228" s="250"/>
      <c r="L1228" s="250"/>
      <c r="M1228" s="250"/>
      <c r="N1228" s="250"/>
      <c r="O1228" s="250"/>
      <c r="P1228" s="250"/>
      <c r="Q1228" s="250"/>
      <c r="R1228" s="250"/>
      <c r="S1228" s="250"/>
      <c r="T1228" s="39"/>
      <c r="U1228" s="39"/>
      <c r="V1228" s="39"/>
    </row>
    <row r="1229" spans="1:22" customFormat="1" x14ac:dyDescent="0.25">
      <c r="A1229" s="54"/>
      <c r="C1229" s="65"/>
      <c r="D1229" s="66"/>
      <c r="E1229" s="67"/>
      <c r="F1229" s="68"/>
      <c r="G1229" s="66"/>
      <c r="H1229" s="66"/>
      <c r="I1229" s="299" t="str">
        <f t="shared" ca="1" si="19"/>
        <v/>
      </c>
      <c r="J1229" s="126"/>
      <c r="K1229" s="250"/>
      <c r="L1229" s="250"/>
      <c r="M1229" s="250"/>
      <c r="N1229" s="250"/>
      <c r="O1229" s="250"/>
      <c r="P1229" s="250"/>
      <c r="Q1229" s="250"/>
      <c r="R1229" s="250"/>
      <c r="S1229" s="250"/>
      <c r="T1229" s="39"/>
      <c r="U1229" s="39"/>
      <c r="V1229" s="39"/>
    </row>
    <row r="1230" spans="1:22" customFormat="1" x14ac:dyDescent="0.25">
      <c r="A1230" s="54"/>
      <c r="C1230" s="65"/>
      <c r="D1230" s="66"/>
      <c r="E1230" s="67"/>
      <c r="F1230" s="68"/>
      <c r="G1230" s="66"/>
      <c r="H1230" s="66"/>
      <c r="I1230" s="299" t="str">
        <f t="shared" ca="1" si="19"/>
        <v/>
      </c>
      <c r="J1230" s="126"/>
      <c r="K1230" s="250"/>
      <c r="L1230" s="250"/>
      <c r="M1230" s="250"/>
      <c r="N1230" s="250"/>
      <c r="O1230" s="250"/>
      <c r="P1230" s="250"/>
      <c r="Q1230" s="250"/>
      <c r="R1230" s="250"/>
      <c r="S1230" s="250"/>
      <c r="T1230" s="39"/>
      <c r="U1230" s="39"/>
      <c r="V1230" s="39"/>
    </row>
    <row r="1231" spans="1:22" customFormat="1" x14ac:dyDescent="0.25">
      <c r="A1231" s="54"/>
      <c r="C1231" s="65"/>
      <c r="D1231" s="66"/>
      <c r="E1231" s="67"/>
      <c r="F1231" s="68"/>
      <c r="G1231" s="66"/>
      <c r="H1231" s="66"/>
      <c r="I1231" s="299" t="str">
        <f t="shared" ca="1" si="19"/>
        <v/>
      </c>
      <c r="J1231" s="126"/>
      <c r="K1231" s="250"/>
      <c r="L1231" s="250"/>
      <c r="M1231" s="250"/>
      <c r="N1231" s="250"/>
      <c r="O1231" s="250"/>
      <c r="P1231" s="250"/>
      <c r="Q1231" s="250"/>
      <c r="R1231" s="250"/>
      <c r="S1231" s="250"/>
      <c r="T1231" s="39"/>
      <c r="U1231" s="39"/>
      <c r="V1231" s="39"/>
    </row>
    <row r="1232" spans="1:22" customFormat="1" x14ac:dyDescent="0.25">
      <c r="A1232" s="54"/>
      <c r="C1232" s="65"/>
      <c r="D1232" s="66"/>
      <c r="E1232" s="67"/>
      <c r="F1232" s="68"/>
      <c r="G1232" s="66"/>
      <c r="H1232" s="66"/>
      <c r="I1232" s="299" t="str">
        <f t="shared" ca="1" si="19"/>
        <v/>
      </c>
      <c r="J1232" s="126"/>
      <c r="K1232" s="250"/>
      <c r="L1232" s="250"/>
      <c r="M1232" s="250"/>
      <c r="N1232" s="250"/>
      <c r="O1232" s="250"/>
      <c r="P1232" s="250"/>
      <c r="Q1232" s="250"/>
      <c r="R1232" s="250"/>
      <c r="S1232" s="250"/>
      <c r="T1232" s="39"/>
      <c r="U1232" s="39"/>
      <c r="V1232" s="39"/>
    </row>
    <row r="1233" spans="1:22" customFormat="1" x14ac:dyDescent="0.25">
      <c r="A1233" s="54"/>
      <c r="C1233" s="65"/>
      <c r="D1233" s="66"/>
      <c r="E1233" s="67"/>
      <c r="F1233" s="68"/>
      <c r="G1233" s="66"/>
      <c r="H1233" s="66"/>
      <c r="I1233" s="299" t="str">
        <f t="shared" ca="1" si="19"/>
        <v/>
      </c>
      <c r="J1233" s="126"/>
      <c r="K1233" s="250"/>
      <c r="L1233" s="250"/>
      <c r="M1233" s="250"/>
      <c r="N1233" s="250"/>
      <c r="O1233" s="250"/>
      <c r="P1233" s="250"/>
      <c r="Q1233" s="250"/>
      <c r="R1233" s="250"/>
      <c r="S1233" s="250"/>
      <c r="T1233" s="39"/>
      <c r="U1233" s="39"/>
      <c r="V1233" s="39"/>
    </row>
    <row r="1234" spans="1:22" customFormat="1" x14ac:dyDescent="0.25">
      <c r="A1234" s="54"/>
      <c r="C1234" s="65"/>
      <c r="D1234" s="66"/>
      <c r="E1234" s="67"/>
      <c r="F1234" s="68"/>
      <c r="G1234" s="66"/>
      <c r="H1234" s="66"/>
      <c r="I1234" s="299" t="str">
        <f t="shared" ca="1" si="19"/>
        <v/>
      </c>
      <c r="J1234" s="126"/>
      <c r="K1234" s="250"/>
      <c r="L1234" s="250"/>
      <c r="M1234" s="250"/>
      <c r="N1234" s="250"/>
      <c r="O1234" s="250"/>
      <c r="P1234" s="250"/>
      <c r="Q1234" s="250"/>
      <c r="R1234" s="250"/>
      <c r="S1234" s="250"/>
      <c r="T1234" s="39"/>
      <c r="U1234" s="39"/>
      <c r="V1234" s="39"/>
    </row>
    <row r="1235" spans="1:22" customFormat="1" x14ac:dyDescent="0.25">
      <c r="A1235" s="54"/>
      <c r="C1235" s="65"/>
      <c r="D1235" s="66"/>
      <c r="E1235" s="67"/>
      <c r="F1235" s="68"/>
      <c r="G1235" s="66"/>
      <c r="H1235" s="66"/>
      <c r="I1235" s="299" t="str">
        <f t="shared" ca="1" si="19"/>
        <v/>
      </c>
      <c r="J1235" s="126"/>
      <c r="K1235" s="250"/>
      <c r="L1235" s="250"/>
      <c r="M1235" s="250"/>
      <c r="N1235" s="250"/>
      <c r="O1235" s="250"/>
      <c r="P1235" s="250"/>
      <c r="Q1235" s="250"/>
      <c r="R1235" s="250"/>
      <c r="S1235" s="250"/>
      <c r="T1235" s="39"/>
      <c r="U1235" s="39"/>
      <c r="V1235" s="39"/>
    </row>
    <row r="1236" spans="1:22" customFormat="1" x14ac:dyDescent="0.25">
      <c r="A1236" s="54"/>
      <c r="C1236" s="65"/>
      <c r="D1236" s="66"/>
      <c r="E1236" s="67"/>
      <c r="F1236" s="68"/>
      <c r="G1236" s="66"/>
      <c r="H1236" s="66"/>
      <c r="I1236" s="299" t="str">
        <f t="shared" ca="1" si="19"/>
        <v/>
      </c>
      <c r="J1236" s="126"/>
      <c r="K1236" s="250"/>
      <c r="L1236" s="250"/>
      <c r="M1236" s="250"/>
      <c r="N1236" s="250"/>
      <c r="O1236" s="250"/>
      <c r="P1236" s="250"/>
      <c r="Q1236" s="250"/>
      <c r="R1236" s="250"/>
      <c r="S1236" s="250"/>
      <c r="T1236" s="39"/>
      <c r="U1236" s="39"/>
      <c r="V1236" s="39"/>
    </row>
    <row r="1237" spans="1:22" customFormat="1" x14ac:dyDescent="0.25">
      <c r="A1237" s="54"/>
      <c r="C1237" s="65"/>
      <c r="D1237" s="66"/>
      <c r="E1237" s="67"/>
      <c r="F1237" s="68"/>
      <c r="G1237" s="66"/>
      <c r="H1237" s="66"/>
      <c r="I1237" s="299" t="str">
        <f t="shared" ca="1" si="19"/>
        <v/>
      </c>
      <c r="J1237" s="126"/>
      <c r="K1237" s="250"/>
      <c r="L1237" s="250"/>
      <c r="M1237" s="250"/>
      <c r="N1237" s="250"/>
      <c r="O1237" s="250"/>
      <c r="P1237" s="250"/>
      <c r="Q1237" s="250"/>
      <c r="R1237" s="250"/>
      <c r="S1237" s="250"/>
      <c r="T1237" s="39"/>
      <c r="U1237" s="39"/>
      <c r="V1237" s="39"/>
    </row>
    <row r="1238" spans="1:22" customFormat="1" x14ac:dyDescent="0.25">
      <c r="A1238" s="54"/>
      <c r="C1238" s="65"/>
      <c r="D1238" s="66"/>
      <c r="E1238" s="67"/>
      <c r="F1238" s="68"/>
      <c r="G1238" s="66"/>
      <c r="H1238" s="66"/>
      <c r="I1238" s="299" t="str">
        <f t="shared" ca="1" si="19"/>
        <v/>
      </c>
      <c r="J1238" s="126"/>
      <c r="K1238" s="250"/>
      <c r="L1238" s="250"/>
      <c r="M1238" s="250"/>
      <c r="N1238" s="250"/>
      <c r="O1238" s="250"/>
      <c r="P1238" s="250"/>
      <c r="Q1238" s="250"/>
      <c r="R1238" s="250"/>
      <c r="S1238" s="250"/>
      <c r="T1238" s="39"/>
      <c r="U1238" s="39"/>
      <c r="V1238" s="39"/>
    </row>
    <row r="1239" spans="1:22" customFormat="1" x14ac:dyDescent="0.25">
      <c r="A1239" s="54"/>
      <c r="C1239" s="65"/>
      <c r="D1239" s="66"/>
      <c r="E1239" s="67"/>
      <c r="F1239" s="68"/>
      <c r="G1239" s="66"/>
      <c r="H1239" s="66"/>
      <c r="I1239" s="299" t="str">
        <f t="shared" ca="1" si="19"/>
        <v/>
      </c>
      <c r="J1239" s="126"/>
      <c r="K1239" s="250"/>
      <c r="L1239" s="250"/>
      <c r="M1239" s="250"/>
      <c r="N1239" s="250"/>
      <c r="O1239" s="250"/>
      <c r="P1239" s="250"/>
      <c r="Q1239" s="250"/>
      <c r="R1239" s="250"/>
      <c r="S1239" s="250"/>
      <c r="T1239" s="39"/>
      <c r="U1239" s="39"/>
      <c r="V1239" s="39"/>
    </row>
    <row r="1240" spans="1:22" customFormat="1" x14ac:dyDescent="0.25">
      <c r="A1240" s="54"/>
      <c r="C1240" s="65"/>
      <c r="D1240" s="66"/>
      <c r="E1240" s="67"/>
      <c r="F1240" s="68"/>
      <c r="G1240" s="66"/>
      <c r="H1240" s="66"/>
      <c r="I1240" s="299" t="str">
        <f t="shared" ca="1" si="19"/>
        <v/>
      </c>
      <c r="J1240" s="126"/>
      <c r="K1240" s="250"/>
      <c r="L1240" s="250"/>
      <c r="M1240" s="250"/>
      <c r="N1240" s="250"/>
      <c r="O1240" s="250"/>
      <c r="P1240" s="250"/>
      <c r="Q1240" s="250"/>
      <c r="R1240" s="250"/>
      <c r="S1240" s="250"/>
      <c r="T1240" s="39"/>
      <c r="U1240" s="39"/>
      <c r="V1240" s="39"/>
    </row>
    <row r="1241" spans="1:22" customFormat="1" x14ac:dyDescent="0.25">
      <c r="A1241" s="54"/>
      <c r="C1241" s="65"/>
      <c r="D1241" s="66"/>
      <c r="E1241" s="67"/>
      <c r="F1241" s="68"/>
      <c r="G1241" s="66"/>
      <c r="H1241" s="66"/>
      <c r="I1241" s="299" t="str">
        <f t="shared" ca="1" si="19"/>
        <v/>
      </c>
      <c r="J1241" s="126"/>
      <c r="K1241" s="250"/>
      <c r="L1241" s="250"/>
      <c r="M1241" s="250"/>
      <c r="N1241" s="250"/>
      <c r="O1241" s="250"/>
      <c r="P1241" s="250"/>
      <c r="Q1241" s="250"/>
      <c r="R1241" s="250"/>
      <c r="S1241" s="250"/>
      <c r="T1241" s="39"/>
      <c r="U1241" s="39"/>
      <c r="V1241" s="39"/>
    </row>
    <row r="1242" spans="1:22" customFormat="1" x14ac:dyDescent="0.25">
      <c r="A1242" s="54"/>
      <c r="C1242" s="65"/>
      <c r="D1242" s="66"/>
      <c r="E1242" s="67"/>
      <c r="F1242" s="68"/>
      <c r="G1242" s="66"/>
      <c r="H1242" s="66"/>
      <c r="I1242" s="299" t="str">
        <f t="shared" ca="1" si="19"/>
        <v/>
      </c>
      <c r="J1242" s="126"/>
      <c r="K1242" s="250"/>
      <c r="L1242" s="250"/>
      <c r="M1242" s="250"/>
      <c r="N1242" s="250"/>
      <c r="O1242" s="250"/>
      <c r="P1242" s="250"/>
      <c r="Q1242" s="250"/>
      <c r="R1242" s="250"/>
      <c r="S1242" s="250"/>
      <c r="T1242" s="39"/>
      <c r="U1242" s="39"/>
      <c r="V1242" s="39"/>
    </row>
    <row r="1243" spans="1:22" customFormat="1" x14ac:dyDescent="0.25">
      <c r="A1243" s="54"/>
      <c r="C1243" s="65"/>
      <c r="D1243" s="66"/>
      <c r="E1243" s="67"/>
      <c r="F1243" s="68"/>
      <c r="G1243" s="66"/>
      <c r="H1243" s="66"/>
      <c r="I1243" s="299" t="str">
        <f t="shared" ca="1" si="19"/>
        <v/>
      </c>
      <c r="J1243" s="126"/>
      <c r="K1243" s="250"/>
      <c r="L1243" s="250"/>
      <c r="M1243" s="250"/>
      <c r="N1243" s="250"/>
      <c r="O1243" s="250"/>
      <c r="P1243" s="250"/>
      <c r="Q1243" s="250"/>
      <c r="R1243" s="250"/>
      <c r="S1243" s="250"/>
      <c r="T1243" s="39"/>
      <c r="U1243" s="39"/>
      <c r="V1243" s="39"/>
    </row>
    <row r="1244" spans="1:22" customFormat="1" x14ac:dyDescent="0.25">
      <c r="A1244" s="54"/>
      <c r="C1244" s="65"/>
      <c r="D1244" s="66"/>
      <c r="E1244" s="67"/>
      <c r="F1244" s="68"/>
      <c r="G1244" s="66"/>
      <c r="H1244" s="66"/>
      <c r="I1244" s="299" t="str">
        <f t="shared" ca="1" si="19"/>
        <v/>
      </c>
      <c r="J1244" s="126"/>
      <c r="K1244" s="250"/>
      <c r="L1244" s="250"/>
      <c r="M1244" s="250"/>
      <c r="N1244" s="250"/>
      <c r="O1244" s="250"/>
      <c r="P1244" s="250"/>
      <c r="Q1244" s="250"/>
      <c r="R1244" s="250"/>
      <c r="S1244" s="250"/>
      <c r="T1244" s="39"/>
      <c r="U1244" s="39"/>
      <c r="V1244" s="39"/>
    </row>
    <row r="1245" spans="1:22" customFormat="1" x14ac:dyDescent="0.25">
      <c r="A1245" s="54"/>
      <c r="C1245" s="65"/>
      <c r="D1245" s="66"/>
      <c r="E1245" s="67"/>
      <c r="F1245" s="68"/>
      <c r="G1245" s="66"/>
      <c r="H1245" s="66"/>
      <c r="I1245" s="299" t="str">
        <f t="shared" ca="1" si="19"/>
        <v/>
      </c>
      <c r="J1245" s="126"/>
      <c r="K1245" s="250"/>
      <c r="L1245" s="250"/>
      <c r="M1245" s="250"/>
      <c r="N1245" s="250"/>
      <c r="O1245" s="250"/>
      <c r="P1245" s="250"/>
      <c r="Q1245" s="250"/>
      <c r="R1245" s="250"/>
      <c r="S1245" s="250"/>
      <c r="T1245" s="39"/>
      <c r="U1245" s="39"/>
      <c r="V1245" s="39"/>
    </row>
    <row r="1246" spans="1:22" customFormat="1" x14ac:dyDescent="0.25">
      <c r="A1246" s="54"/>
      <c r="C1246" s="65"/>
      <c r="D1246" s="66"/>
      <c r="E1246" s="67"/>
      <c r="F1246" s="68"/>
      <c r="G1246" s="66"/>
      <c r="H1246" s="66"/>
      <c r="I1246" s="299" t="str">
        <f t="shared" ca="1" si="19"/>
        <v/>
      </c>
      <c r="J1246" s="126"/>
      <c r="K1246" s="250"/>
      <c r="L1246" s="250"/>
      <c r="M1246" s="250"/>
      <c r="N1246" s="250"/>
      <c r="O1246" s="250"/>
      <c r="P1246" s="250"/>
      <c r="Q1246" s="250"/>
      <c r="R1246" s="250"/>
      <c r="S1246" s="250"/>
      <c r="T1246" s="39"/>
      <c r="U1246" s="39"/>
      <c r="V1246" s="39"/>
    </row>
    <row r="1247" spans="1:22" customFormat="1" x14ac:dyDescent="0.25">
      <c r="A1247" s="54"/>
      <c r="C1247" s="65"/>
      <c r="D1247" s="66"/>
      <c r="E1247" s="67"/>
      <c r="F1247" s="68"/>
      <c r="G1247" s="66"/>
      <c r="H1247" s="66"/>
      <c r="I1247" s="299" t="str">
        <f t="shared" ca="1" si="19"/>
        <v/>
      </c>
      <c r="J1247" s="126"/>
      <c r="K1247" s="250"/>
      <c r="L1247" s="250"/>
      <c r="M1247" s="250"/>
      <c r="N1247" s="250"/>
      <c r="O1247" s="250"/>
      <c r="P1247" s="250"/>
      <c r="Q1247" s="250"/>
      <c r="R1247" s="250"/>
      <c r="S1247" s="250"/>
      <c r="T1247" s="39"/>
      <c r="U1247" s="39"/>
      <c r="V1247" s="39"/>
    </row>
    <row r="1248" spans="1:22" customFormat="1" x14ac:dyDescent="0.25">
      <c r="A1248" s="54"/>
      <c r="C1248" s="65"/>
      <c r="D1248" s="66"/>
      <c r="E1248" s="67"/>
      <c r="F1248" s="68"/>
      <c r="G1248" s="66"/>
      <c r="H1248" s="66"/>
      <c r="I1248" s="299" t="str">
        <f t="shared" ca="1" si="19"/>
        <v/>
      </c>
      <c r="J1248" s="126"/>
      <c r="K1248" s="250"/>
      <c r="L1248" s="250"/>
      <c r="M1248" s="250"/>
      <c r="N1248" s="250"/>
      <c r="O1248" s="250"/>
      <c r="P1248" s="250"/>
      <c r="Q1248" s="250"/>
      <c r="R1248" s="250"/>
      <c r="S1248" s="250"/>
      <c r="T1248" s="39"/>
      <c r="U1248" s="39"/>
      <c r="V1248" s="39"/>
    </row>
    <row r="1249" spans="1:22" customFormat="1" x14ac:dyDescent="0.25">
      <c r="A1249" s="54"/>
      <c r="C1249" s="65"/>
      <c r="D1249" s="66"/>
      <c r="E1249" s="67"/>
      <c r="F1249" s="68"/>
      <c r="G1249" s="66"/>
      <c r="H1249" s="66"/>
      <c r="I1249" s="299" t="str">
        <f t="shared" ca="1" si="19"/>
        <v/>
      </c>
      <c r="J1249" s="126"/>
      <c r="K1249" s="250"/>
      <c r="L1249" s="250"/>
      <c r="M1249" s="250"/>
      <c r="N1249" s="250"/>
      <c r="O1249" s="250"/>
      <c r="P1249" s="250"/>
      <c r="Q1249" s="250"/>
      <c r="R1249" s="250"/>
      <c r="S1249" s="250"/>
      <c r="T1249" s="39"/>
      <c r="U1249" s="39"/>
      <c r="V1249" s="39"/>
    </row>
    <row r="1250" spans="1:22" customFormat="1" x14ac:dyDescent="0.25">
      <c r="A1250" s="54"/>
      <c r="C1250" s="65"/>
      <c r="D1250" s="66"/>
      <c r="E1250" s="67"/>
      <c r="F1250" s="68"/>
      <c r="G1250" s="66"/>
      <c r="H1250" s="66"/>
      <c r="I1250" s="299" t="str">
        <f t="shared" ca="1" si="19"/>
        <v/>
      </c>
      <c r="J1250" s="126"/>
      <c r="K1250" s="250"/>
      <c r="L1250" s="250"/>
      <c r="M1250" s="250"/>
      <c r="N1250" s="250"/>
      <c r="O1250" s="250"/>
      <c r="P1250" s="250"/>
      <c r="Q1250" s="250"/>
      <c r="R1250" s="250"/>
      <c r="S1250" s="250"/>
      <c r="T1250" s="39"/>
      <c r="U1250" s="39"/>
      <c r="V1250" s="39"/>
    </row>
    <row r="1251" spans="1:22" customFormat="1" x14ac:dyDescent="0.25">
      <c r="A1251" s="54"/>
      <c r="C1251" s="65"/>
      <c r="D1251" s="66"/>
      <c r="E1251" s="67"/>
      <c r="F1251" s="68"/>
      <c r="G1251" s="66"/>
      <c r="H1251" s="66"/>
      <c r="I1251" s="299" t="str">
        <f t="shared" ca="1" si="19"/>
        <v/>
      </c>
      <c r="J1251" s="126"/>
      <c r="K1251" s="250"/>
      <c r="L1251" s="250"/>
      <c r="M1251" s="250"/>
      <c r="N1251" s="250"/>
      <c r="O1251" s="250"/>
      <c r="P1251" s="250"/>
      <c r="Q1251" s="250"/>
      <c r="R1251" s="250"/>
      <c r="S1251" s="250"/>
      <c r="T1251" s="39"/>
      <c r="U1251" s="39"/>
      <c r="V1251" s="39"/>
    </row>
    <row r="1252" spans="1:22" customFormat="1" x14ac:dyDescent="0.25">
      <c r="A1252" s="54"/>
      <c r="C1252" s="65"/>
      <c r="D1252" s="66"/>
      <c r="E1252" s="67"/>
      <c r="F1252" s="68"/>
      <c r="G1252" s="66"/>
      <c r="H1252" s="66"/>
      <c r="I1252" s="299" t="str">
        <f t="shared" ca="1" si="19"/>
        <v/>
      </c>
      <c r="J1252" s="126"/>
      <c r="K1252" s="250"/>
      <c r="L1252" s="250"/>
      <c r="M1252" s="250"/>
      <c r="N1252" s="250"/>
      <c r="O1252" s="250"/>
      <c r="P1252" s="250"/>
      <c r="Q1252" s="250"/>
      <c r="R1252" s="250"/>
      <c r="S1252" s="250"/>
      <c r="T1252" s="39"/>
      <c r="U1252" s="39"/>
      <c r="V1252" s="39"/>
    </row>
    <row r="1253" spans="1:22" customFormat="1" x14ac:dyDescent="0.25">
      <c r="A1253" s="54"/>
      <c r="C1253" s="65"/>
      <c r="D1253" s="66"/>
      <c r="E1253" s="67"/>
      <c r="F1253" s="68"/>
      <c r="G1253" s="66"/>
      <c r="H1253" s="66"/>
      <c r="I1253" s="299" t="str">
        <f t="shared" ca="1" si="19"/>
        <v/>
      </c>
      <c r="J1253" s="126"/>
      <c r="K1253" s="250"/>
      <c r="L1253" s="250"/>
      <c r="M1253" s="250"/>
      <c r="N1253" s="250"/>
      <c r="O1253" s="250"/>
      <c r="P1253" s="250"/>
      <c r="Q1253" s="250"/>
      <c r="R1253" s="250"/>
      <c r="S1253" s="250"/>
      <c r="T1253" s="39"/>
      <c r="U1253" s="39"/>
      <c r="V1253" s="39"/>
    </row>
    <row r="1254" spans="1:22" customFormat="1" x14ac:dyDescent="0.25">
      <c r="A1254" s="54"/>
      <c r="C1254" s="65"/>
      <c r="D1254" s="66"/>
      <c r="E1254" s="67"/>
      <c r="F1254" s="68"/>
      <c r="G1254" s="66"/>
      <c r="H1254" s="66"/>
      <c r="I1254" s="299" t="str">
        <f t="shared" ca="1" si="19"/>
        <v/>
      </c>
      <c r="J1254" s="126"/>
      <c r="K1254" s="250"/>
      <c r="L1254" s="250"/>
      <c r="M1254" s="250"/>
      <c r="N1254" s="250"/>
      <c r="O1254" s="250"/>
      <c r="P1254" s="250"/>
      <c r="Q1254" s="250"/>
      <c r="R1254" s="250"/>
      <c r="S1254" s="250"/>
      <c r="T1254" s="39"/>
      <c r="U1254" s="39"/>
      <c r="V1254" s="39"/>
    </row>
    <row r="1255" spans="1:22" customFormat="1" x14ac:dyDescent="0.25">
      <c r="A1255" s="54"/>
      <c r="C1255" s="65"/>
      <c r="D1255" s="66"/>
      <c r="E1255" s="67"/>
      <c r="F1255" s="68"/>
      <c r="G1255" s="66"/>
      <c r="H1255" s="66"/>
      <c r="I1255" s="299" t="str">
        <f t="shared" ca="1" si="19"/>
        <v/>
      </c>
      <c r="J1255" s="126"/>
      <c r="K1255" s="250"/>
      <c r="L1255" s="250"/>
      <c r="M1255" s="250"/>
      <c r="N1255" s="250"/>
      <c r="O1255" s="250"/>
      <c r="P1255" s="250"/>
      <c r="Q1255" s="250"/>
      <c r="R1255" s="250"/>
      <c r="S1255" s="250"/>
      <c r="T1255" s="39"/>
      <c r="U1255" s="39"/>
      <c r="V1255" s="39"/>
    </row>
    <row r="1256" spans="1:22" customFormat="1" x14ac:dyDescent="0.25">
      <c r="A1256" s="54"/>
      <c r="C1256" s="65"/>
      <c r="D1256" s="66"/>
      <c r="E1256" s="67"/>
      <c r="F1256" s="68"/>
      <c r="G1256" s="66"/>
      <c r="H1256" s="66"/>
      <c r="I1256" s="299" t="str">
        <f t="shared" ca="1" si="19"/>
        <v/>
      </c>
      <c r="J1256" s="126"/>
      <c r="K1256" s="250"/>
      <c r="L1256" s="250"/>
      <c r="M1256" s="250"/>
      <c r="N1256" s="250"/>
      <c r="O1256" s="250"/>
      <c r="P1256" s="250"/>
      <c r="Q1256" s="250"/>
      <c r="R1256" s="250"/>
      <c r="S1256" s="250"/>
      <c r="T1256" s="39"/>
      <c r="U1256" s="39"/>
      <c r="V1256" s="39"/>
    </row>
    <row r="1257" spans="1:22" customFormat="1" x14ac:dyDescent="0.25">
      <c r="A1257" s="54"/>
      <c r="C1257" s="65"/>
      <c r="D1257" s="66"/>
      <c r="E1257" s="67"/>
      <c r="F1257" s="68"/>
      <c r="G1257" s="66"/>
      <c r="H1257" s="66"/>
      <c r="I1257" s="299" t="str">
        <f t="shared" ca="1" si="19"/>
        <v/>
      </c>
      <c r="J1257" s="126"/>
      <c r="K1257" s="250"/>
      <c r="L1257" s="250"/>
      <c r="M1257" s="250"/>
      <c r="N1257" s="250"/>
      <c r="O1257" s="250"/>
      <c r="P1257" s="250"/>
      <c r="Q1257" s="250"/>
      <c r="R1257" s="250"/>
      <c r="S1257" s="250"/>
      <c r="T1257" s="39"/>
      <c r="U1257" s="39"/>
      <c r="V1257" s="39"/>
    </row>
    <row r="1258" spans="1:22" customFormat="1" x14ac:dyDescent="0.25">
      <c r="A1258" s="54"/>
      <c r="C1258" s="65"/>
      <c r="D1258" s="66"/>
      <c r="E1258" s="67"/>
      <c r="F1258" s="68"/>
      <c r="G1258" s="66"/>
      <c r="H1258" s="66"/>
      <c r="I1258" s="299" t="str">
        <f t="shared" ca="1" si="19"/>
        <v/>
      </c>
      <c r="J1258" s="126"/>
      <c r="K1258" s="250"/>
      <c r="L1258" s="250"/>
      <c r="M1258" s="250"/>
      <c r="N1258" s="250"/>
      <c r="O1258" s="250"/>
      <c r="P1258" s="250"/>
      <c r="Q1258" s="250"/>
      <c r="R1258" s="250"/>
      <c r="S1258" s="250"/>
      <c r="T1258" s="39"/>
      <c r="U1258" s="39"/>
      <c r="V1258" s="39"/>
    </row>
    <row r="1259" spans="1:22" customFormat="1" x14ac:dyDescent="0.25">
      <c r="A1259" s="54"/>
      <c r="C1259" s="65"/>
      <c r="D1259" s="66"/>
      <c r="E1259" s="67"/>
      <c r="F1259" s="68"/>
      <c r="G1259" s="66"/>
      <c r="H1259" s="66"/>
      <c r="I1259" s="299" t="str">
        <f t="shared" ca="1" si="19"/>
        <v/>
      </c>
      <c r="J1259" s="126"/>
      <c r="K1259" s="250"/>
      <c r="L1259" s="250"/>
      <c r="M1259" s="250"/>
      <c r="N1259" s="250"/>
      <c r="O1259" s="250"/>
      <c r="P1259" s="250"/>
      <c r="Q1259" s="250"/>
      <c r="R1259" s="250"/>
      <c r="S1259" s="250"/>
      <c r="T1259" s="39"/>
      <c r="U1259" s="39"/>
      <c r="V1259" s="39"/>
    </row>
    <row r="1260" spans="1:22" customFormat="1" x14ac:dyDescent="0.25">
      <c r="A1260" s="54"/>
      <c r="C1260" s="65"/>
      <c r="D1260" s="66"/>
      <c r="E1260" s="67"/>
      <c r="F1260" s="68"/>
      <c r="G1260" s="66"/>
      <c r="H1260" s="66"/>
      <c r="I1260" s="299" t="str">
        <f t="shared" ca="1" si="19"/>
        <v/>
      </c>
      <c r="J1260" s="126"/>
      <c r="K1260" s="250"/>
      <c r="L1260" s="250"/>
      <c r="M1260" s="250"/>
      <c r="N1260" s="250"/>
      <c r="O1260" s="250"/>
      <c r="P1260" s="250"/>
      <c r="Q1260" s="250"/>
      <c r="R1260" s="250"/>
      <c r="S1260" s="250"/>
      <c r="T1260" s="39"/>
      <c r="U1260" s="39"/>
      <c r="V1260" s="39"/>
    </row>
    <row r="1261" spans="1:22" customFormat="1" x14ac:dyDescent="0.25">
      <c r="A1261" s="54"/>
      <c r="C1261" s="65"/>
      <c r="D1261" s="66"/>
      <c r="E1261" s="67"/>
      <c r="F1261" s="68"/>
      <c r="G1261" s="66"/>
      <c r="H1261" s="66"/>
      <c r="I1261" s="299" t="str">
        <f t="shared" ca="1" si="19"/>
        <v/>
      </c>
      <c r="J1261" s="126"/>
      <c r="K1261" s="250"/>
      <c r="L1261" s="250"/>
      <c r="M1261" s="250"/>
      <c r="N1261" s="250"/>
      <c r="O1261" s="250"/>
      <c r="P1261" s="250"/>
      <c r="Q1261" s="250"/>
      <c r="R1261" s="250"/>
      <c r="S1261" s="250"/>
      <c r="T1261" s="39"/>
      <c r="U1261" s="39"/>
      <c r="V1261" s="39"/>
    </row>
    <row r="1262" spans="1:22" customFormat="1" x14ac:dyDescent="0.25">
      <c r="A1262" s="54"/>
      <c r="C1262" s="65"/>
      <c r="D1262" s="66"/>
      <c r="E1262" s="67"/>
      <c r="F1262" s="68"/>
      <c r="G1262" s="66"/>
      <c r="H1262" s="66"/>
      <c r="I1262" s="299" t="str">
        <f t="shared" ca="1" si="19"/>
        <v/>
      </c>
      <c r="J1262" s="126"/>
      <c r="K1262" s="250"/>
      <c r="L1262" s="250"/>
      <c r="M1262" s="250"/>
      <c r="N1262" s="250"/>
      <c r="O1262" s="250"/>
      <c r="P1262" s="250"/>
      <c r="Q1262" s="250"/>
      <c r="R1262" s="250"/>
      <c r="S1262" s="250"/>
      <c r="T1262" s="39"/>
      <c r="U1262" s="39"/>
      <c r="V1262" s="39"/>
    </row>
    <row r="1263" spans="1:22" customFormat="1" x14ac:dyDescent="0.25">
      <c r="A1263" s="54"/>
      <c r="C1263" s="65"/>
      <c r="D1263" s="66"/>
      <c r="E1263" s="67"/>
      <c r="F1263" s="68"/>
      <c r="G1263" s="66"/>
      <c r="H1263" s="66"/>
      <c r="I1263" s="299" t="str">
        <f t="shared" ca="1" si="19"/>
        <v/>
      </c>
      <c r="J1263" s="126"/>
      <c r="K1263" s="250"/>
      <c r="L1263" s="250"/>
      <c r="M1263" s="250"/>
      <c r="N1263" s="250"/>
      <c r="O1263" s="250"/>
      <c r="P1263" s="250"/>
      <c r="Q1263" s="250"/>
      <c r="R1263" s="250"/>
      <c r="S1263" s="250"/>
      <c r="T1263" s="39"/>
      <c r="U1263" s="39"/>
      <c r="V1263" s="39"/>
    </row>
    <row r="1264" spans="1:22" customFormat="1" x14ac:dyDescent="0.25">
      <c r="A1264" s="54"/>
      <c r="C1264" s="65"/>
      <c r="D1264" s="66"/>
      <c r="E1264" s="67"/>
      <c r="F1264" s="68"/>
      <c r="G1264" s="66"/>
      <c r="H1264" s="66"/>
      <c r="I1264" s="299" t="str">
        <f t="shared" ca="1" si="19"/>
        <v/>
      </c>
      <c r="J1264" s="126"/>
      <c r="K1264" s="250"/>
      <c r="L1264" s="250"/>
      <c r="M1264" s="250"/>
      <c r="N1264" s="250"/>
      <c r="O1264" s="250"/>
      <c r="P1264" s="250"/>
      <c r="Q1264" s="250"/>
      <c r="R1264" s="250"/>
      <c r="S1264" s="250"/>
      <c r="T1264" s="39"/>
      <c r="U1264" s="39"/>
      <c r="V1264" s="39"/>
    </row>
    <row r="1265" spans="1:22" customFormat="1" x14ac:dyDescent="0.25">
      <c r="A1265" s="54"/>
      <c r="C1265" s="65"/>
      <c r="D1265" s="66"/>
      <c r="E1265" s="67"/>
      <c r="F1265" s="68"/>
      <c r="G1265" s="66"/>
      <c r="H1265" s="66"/>
      <c r="I1265" s="299" t="str">
        <f t="shared" ca="1" si="19"/>
        <v/>
      </c>
      <c r="J1265" s="126"/>
      <c r="K1265" s="250"/>
      <c r="L1265" s="250"/>
      <c r="M1265" s="250"/>
      <c r="N1265" s="250"/>
      <c r="O1265" s="250"/>
      <c r="P1265" s="250"/>
      <c r="Q1265" s="250"/>
      <c r="R1265" s="250"/>
      <c r="S1265" s="250"/>
      <c r="T1265" s="39"/>
      <c r="U1265" s="39"/>
      <c r="V1265" s="39"/>
    </row>
    <row r="1266" spans="1:22" customFormat="1" x14ac:dyDescent="0.25">
      <c r="A1266" s="54"/>
      <c r="C1266" s="65"/>
      <c r="D1266" s="66"/>
      <c r="E1266" s="67"/>
      <c r="F1266" s="68"/>
      <c r="G1266" s="66"/>
      <c r="H1266" s="66"/>
      <c r="I1266" s="299" t="str">
        <f t="shared" ca="1" si="19"/>
        <v/>
      </c>
      <c r="J1266" s="126"/>
      <c r="K1266" s="250"/>
      <c r="L1266" s="250"/>
      <c r="M1266" s="250"/>
      <c r="N1266" s="250"/>
      <c r="O1266" s="250"/>
      <c r="P1266" s="250"/>
      <c r="Q1266" s="250"/>
      <c r="R1266" s="250"/>
      <c r="S1266" s="250"/>
      <c r="T1266" s="39"/>
      <c r="U1266" s="39"/>
      <c r="V1266" s="39"/>
    </row>
    <row r="1267" spans="1:22" customFormat="1" x14ac:dyDescent="0.25">
      <c r="A1267" s="54"/>
      <c r="C1267" s="65"/>
      <c r="D1267" s="66"/>
      <c r="E1267" s="67"/>
      <c r="F1267" s="68"/>
      <c r="G1267" s="66"/>
      <c r="H1267" s="66"/>
      <c r="I1267" s="299" t="str">
        <f t="shared" ca="1" si="19"/>
        <v/>
      </c>
      <c r="J1267" s="126"/>
      <c r="K1267" s="250"/>
      <c r="L1267" s="250"/>
      <c r="M1267" s="250"/>
      <c r="N1267" s="250"/>
      <c r="O1267" s="250"/>
      <c r="P1267" s="250"/>
      <c r="Q1267" s="250"/>
      <c r="R1267" s="250"/>
      <c r="S1267" s="250"/>
      <c r="T1267" s="39"/>
      <c r="U1267" s="39"/>
      <c r="V1267" s="39"/>
    </row>
    <row r="1268" spans="1:22" customFormat="1" x14ac:dyDescent="0.25">
      <c r="A1268" s="54"/>
      <c r="C1268" s="65"/>
      <c r="D1268" s="66"/>
      <c r="E1268" s="67"/>
      <c r="F1268" s="68"/>
      <c r="G1268" s="66"/>
      <c r="H1268" s="66"/>
      <c r="I1268" s="299" t="str">
        <f t="shared" ca="1" si="19"/>
        <v/>
      </c>
      <c r="J1268" s="126"/>
      <c r="K1268" s="250"/>
      <c r="L1268" s="250"/>
      <c r="M1268" s="250"/>
      <c r="N1268" s="250"/>
      <c r="O1268" s="250"/>
      <c r="P1268" s="250"/>
      <c r="Q1268" s="250"/>
      <c r="R1268" s="250"/>
      <c r="S1268" s="250"/>
      <c r="T1268" s="39"/>
      <c r="U1268" s="39"/>
      <c r="V1268" s="39"/>
    </row>
    <row r="1269" spans="1:22" customFormat="1" x14ac:dyDescent="0.25">
      <c r="A1269" s="54"/>
      <c r="C1269" s="65"/>
      <c r="D1269" s="66"/>
      <c r="E1269" s="67"/>
      <c r="F1269" s="68"/>
      <c r="G1269" s="66"/>
      <c r="H1269" s="66"/>
      <c r="I1269" s="299" t="str">
        <f t="shared" ca="1" si="19"/>
        <v/>
      </c>
      <c r="J1269" s="126"/>
      <c r="K1269" s="250"/>
      <c r="L1269" s="250"/>
      <c r="M1269" s="250"/>
      <c r="N1269" s="250"/>
      <c r="O1269" s="250"/>
      <c r="P1269" s="250"/>
      <c r="Q1269" s="250"/>
      <c r="R1269" s="250"/>
      <c r="S1269" s="250"/>
      <c r="T1269" s="39"/>
      <c r="U1269" s="39"/>
      <c r="V1269" s="39"/>
    </row>
    <row r="1270" spans="1:22" customFormat="1" x14ac:dyDescent="0.25">
      <c r="A1270" s="54"/>
      <c r="C1270" s="65"/>
      <c r="D1270" s="66"/>
      <c r="E1270" s="67"/>
      <c r="F1270" s="68"/>
      <c r="G1270" s="66"/>
      <c r="H1270" s="66"/>
      <c r="I1270" s="299" t="str">
        <f t="shared" ca="1" si="19"/>
        <v/>
      </c>
      <c r="J1270" s="126"/>
      <c r="K1270" s="250"/>
      <c r="L1270" s="250"/>
      <c r="M1270" s="250"/>
      <c r="N1270" s="250"/>
      <c r="O1270" s="250"/>
      <c r="P1270" s="250"/>
      <c r="Q1270" s="250"/>
      <c r="R1270" s="250"/>
      <c r="S1270" s="250"/>
      <c r="T1270" s="39"/>
      <c r="U1270" s="39"/>
      <c r="V1270" s="39"/>
    </row>
    <row r="1271" spans="1:22" customFormat="1" x14ac:dyDescent="0.25">
      <c r="A1271" s="54"/>
      <c r="C1271" s="65"/>
      <c r="D1271" s="66"/>
      <c r="E1271" s="67"/>
      <c r="F1271" s="68"/>
      <c r="G1271" s="66"/>
      <c r="H1271" s="66"/>
      <c r="I1271" s="299" t="str">
        <f t="shared" ca="1" si="19"/>
        <v/>
      </c>
      <c r="J1271" s="126"/>
      <c r="K1271" s="250"/>
      <c r="L1271" s="250"/>
      <c r="M1271" s="250"/>
      <c r="N1271" s="250"/>
      <c r="O1271" s="250"/>
      <c r="P1271" s="250"/>
      <c r="Q1271" s="250"/>
      <c r="R1271" s="250"/>
      <c r="S1271" s="250"/>
      <c r="T1271" s="39"/>
      <c r="U1271" s="39"/>
      <c r="V1271" s="39"/>
    </row>
    <row r="1272" spans="1:22" customFormat="1" x14ac:dyDescent="0.25">
      <c r="A1272" s="54"/>
      <c r="C1272" s="65"/>
      <c r="D1272" s="66"/>
      <c r="E1272" s="67"/>
      <c r="F1272" s="68"/>
      <c r="G1272" s="66"/>
      <c r="H1272" s="66"/>
      <c r="I1272" s="298" t="str">
        <f t="shared" ca="1" si="19"/>
        <v/>
      </c>
      <c r="J1272" s="126"/>
      <c r="K1272" s="250"/>
      <c r="L1272" s="250"/>
      <c r="M1272" s="250"/>
      <c r="N1272" s="250"/>
      <c r="O1272" s="250"/>
      <c r="P1272" s="250"/>
      <c r="Q1272" s="250"/>
      <c r="R1272" s="250"/>
      <c r="S1272" s="250"/>
      <c r="T1272" s="39"/>
      <c r="U1272" s="39"/>
      <c r="V1272" s="39"/>
    </row>
    <row r="1273" spans="1:22" customFormat="1" x14ac:dyDescent="0.25">
      <c r="A1273" s="54"/>
      <c r="C1273" s="65"/>
      <c r="D1273" s="66"/>
      <c r="E1273" s="67"/>
      <c r="F1273" s="68"/>
      <c r="G1273" s="66"/>
      <c r="H1273" s="66"/>
      <c r="I1273" s="299" t="str">
        <f t="shared" ca="1" si="19"/>
        <v/>
      </c>
      <c r="J1273" s="126"/>
      <c r="K1273" s="250"/>
      <c r="L1273" s="250"/>
      <c r="M1273" s="250"/>
      <c r="N1273" s="250"/>
      <c r="O1273" s="250"/>
      <c r="P1273" s="250"/>
      <c r="Q1273" s="250"/>
      <c r="R1273" s="250"/>
      <c r="S1273" s="250"/>
      <c r="T1273" s="39"/>
      <c r="U1273" s="39"/>
      <c r="V1273" s="39"/>
    </row>
    <row r="1274" spans="1:22" customFormat="1" x14ac:dyDescent="0.25">
      <c r="A1274" s="54"/>
      <c r="C1274" s="65"/>
      <c r="D1274" s="66"/>
      <c r="E1274" s="67"/>
      <c r="F1274" s="68"/>
      <c r="G1274" s="66"/>
      <c r="H1274" s="66"/>
      <c r="I1274" s="299" t="str">
        <f t="shared" ca="1" si="19"/>
        <v/>
      </c>
      <c r="J1274" s="126"/>
      <c r="K1274" s="250"/>
      <c r="L1274" s="250"/>
      <c r="M1274" s="250"/>
      <c r="N1274" s="250"/>
      <c r="O1274" s="250"/>
      <c r="P1274" s="250"/>
      <c r="Q1274" s="250"/>
      <c r="R1274" s="250"/>
      <c r="S1274" s="250"/>
      <c r="T1274" s="39"/>
      <c r="U1274" s="39"/>
      <c r="V1274" s="39"/>
    </row>
    <row r="1275" spans="1:22" customFormat="1" x14ac:dyDescent="0.25">
      <c r="A1275" s="54"/>
      <c r="C1275" s="65"/>
      <c r="D1275" s="66"/>
      <c r="E1275" s="67"/>
      <c r="F1275" s="68"/>
      <c r="G1275" s="66"/>
      <c r="H1275" s="66"/>
      <c r="I1275" s="299" t="str">
        <f t="shared" ca="1" si="19"/>
        <v/>
      </c>
      <c r="J1275" s="126"/>
      <c r="K1275" s="250"/>
      <c r="L1275" s="250"/>
      <c r="M1275" s="250"/>
      <c r="N1275" s="250"/>
      <c r="O1275" s="250"/>
      <c r="P1275" s="250"/>
      <c r="Q1275" s="250"/>
      <c r="R1275" s="250"/>
      <c r="S1275" s="250"/>
      <c r="T1275" s="39"/>
      <c r="U1275" s="39"/>
      <c r="V1275" s="39"/>
    </row>
    <row r="1276" spans="1:22" customFormat="1" x14ac:dyDescent="0.25">
      <c r="A1276" s="54"/>
      <c r="C1276" s="65"/>
      <c r="D1276" s="66"/>
      <c r="E1276" s="67"/>
      <c r="F1276" s="68"/>
      <c r="G1276" s="66"/>
      <c r="H1276" s="66"/>
      <c r="I1276" s="299" t="str">
        <f t="shared" ca="1" si="19"/>
        <v/>
      </c>
      <c r="J1276" s="126"/>
      <c r="K1276" s="250"/>
      <c r="L1276" s="250"/>
      <c r="M1276" s="250"/>
      <c r="N1276" s="250"/>
      <c r="O1276" s="250"/>
      <c r="P1276" s="250"/>
      <c r="Q1276" s="250"/>
      <c r="R1276" s="250"/>
      <c r="S1276" s="250"/>
      <c r="T1276" s="39"/>
      <c r="U1276" s="39"/>
      <c r="V1276" s="39"/>
    </row>
    <row r="1277" spans="1:22" customFormat="1" x14ac:dyDescent="0.25">
      <c r="A1277" s="54"/>
      <c r="C1277" s="65"/>
      <c r="D1277" s="66"/>
      <c r="E1277" s="67"/>
      <c r="F1277" s="68"/>
      <c r="G1277" s="66"/>
      <c r="H1277" s="66"/>
      <c r="I1277" s="299" t="str">
        <f t="shared" ca="1" si="19"/>
        <v/>
      </c>
      <c r="J1277" s="126"/>
      <c r="K1277" s="250"/>
      <c r="L1277" s="250"/>
      <c r="M1277" s="250"/>
      <c r="N1277" s="250"/>
      <c r="O1277" s="250"/>
      <c r="P1277" s="250"/>
      <c r="Q1277" s="250"/>
      <c r="R1277" s="250"/>
      <c r="S1277" s="250"/>
      <c r="T1277" s="39"/>
      <c r="U1277" s="39"/>
      <c r="V1277" s="39"/>
    </row>
    <row r="1278" spans="1:22" customFormat="1" x14ac:dyDescent="0.25">
      <c r="A1278" s="54"/>
      <c r="C1278" s="65"/>
      <c r="D1278" s="66"/>
      <c r="E1278" s="67"/>
      <c r="F1278" s="68"/>
      <c r="G1278" s="66"/>
      <c r="H1278" s="66"/>
      <c r="I1278" s="299" t="str">
        <f t="shared" ca="1" si="19"/>
        <v/>
      </c>
      <c r="J1278" s="126"/>
      <c r="K1278" s="250"/>
      <c r="L1278" s="250"/>
      <c r="M1278" s="250"/>
      <c r="N1278" s="250"/>
      <c r="O1278" s="250"/>
      <c r="P1278" s="250"/>
      <c r="Q1278" s="250"/>
      <c r="R1278" s="250"/>
      <c r="S1278" s="250"/>
      <c r="T1278" s="39"/>
      <c r="U1278" s="39"/>
      <c r="V1278" s="39"/>
    </row>
    <row r="1279" spans="1:22" customFormat="1" x14ac:dyDescent="0.25">
      <c r="A1279" s="54"/>
      <c r="C1279" s="65"/>
      <c r="D1279" s="66"/>
      <c r="E1279" s="67"/>
      <c r="F1279" s="68"/>
      <c r="G1279" s="66"/>
      <c r="H1279" s="66"/>
      <c r="I1279" s="299" t="str">
        <f t="shared" ca="1" si="19"/>
        <v/>
      </c>
      <c r="J1279" s="126"/>
      <c r="K1279" s="250"/>
      <c r="L1279" s="250"/>
      <c r="M1279" s="250"/>
      <c r="N1279" s="250"/>
      <c r="O1279" s="250"/>
      <c r="P1279" s="250"/>
      <c r="Q1279" s="250"/>
      <c r="R1279" s="250"/>
      <c r="S1279" s="250"/>
      <c r="T1279" s="39"/>
      <c r="U1279" s="39"/>
      <c r="V1279" s="39"/>
    </row>
    <row r="1280" spans="1:22" customFormat="1" x14ac:dyDescent="0.25">
      <c r="A1280" s="54"/>
      <c r="C1280" s="65"/>
      <c r="D1280" s="66"/>
      <c r="E1280" s="67"/>
      <c r="F1280" s="68"/>
      <c r="G1280" s="66"/>
      <c r="H1280" s="66"/>
      <c r="I1280" s="299" t="str">
        <f t="shared" ca="1" si="19"/>
        <v/>
      </c>
      <c r="J1280" s="126"/>
      <c r="K1280" s="250"/>
      <c r="L1280" s="250"/>
      <c r="M1280" s="250"/>
      <c r="N1280" s="250"/>
      <c r="O1280" s="250"/>
      <c r="P1280" s="250"/>
      <c r="Q1280" s="250"/>
      <c r="R1280" s="250"/>
      <c r="S1280" s="250"/>
      <c r="T1280" s="39"/>
      <c r="U1280" s="39"/>
      <c r="V1280" s="39"/>
    </row>
    <row r="1281" spans="1:22" customFormat="1" x14ac:dyDescent="0.25">
      <c r="A1281" s="54"/>
      <c r="C1281" s="65"/>
      <c r="D1281" s="66"/>
      <c r="E1281" s="67"/>
      <c r="F1281" s="68"/>
      <c r="G1281" s="66"/>
      <c r="H1281" s="66"/>
      <c r="I1281" s="299" t="str">
        <f t="shared" ca="1" si="19"/>
        <v/>
      </c>
      <c r="J1281" s="126"/>
      <c r="K1281" s="250"/>
      <c r="L1281" s="250"/>
      <c r="M1281" s="250"/>
      <c r="N1281" s="250"/>
      <c r="O1281" s="250"/>
      <c r="P1281" s="250"/>
      <c r="Q1281" s="250"/>
      <c r="R1281" s="250"/>
      <c r="S1281" s="250"/>
      <c r="T1281" s="39"/>
      <c r="U1281" s="39"/>
      <c r="V1281" s="39"/>
    </row>
    <row r="1282" spans="1:22" customFormat="1" x14ac:dyDescent="0.25">
      <c r="A1282" s="54"/>
      <c r="C1282" s="65"/>
      <c r="D1282" s="66"/>
      <c r="E1282" s="67"/>
      <c r="F1282" s="68"/>
      <c r="G1282" s="66"/>
      <c r="H1282" s="66"/>
      <c r="I1282" s="299" t="str">
        <f t="shared" ca="1" si="19"/>
        <v/>
      </c>
      <c r="J1282" s="126"/>
      <c r="K1282" s="250"/>
      <c r="L1282" s="250"/>
      <c r="M1282" s="250"/>
      <c r="N1282" s="250"/>
      <c r="O1282" s="250"/>
      <c r="P1282" s="250"/>
      <c r="Q1282" s="250"/>
      <c r="R1282" s="250"/>
      <c r="S1282" s="250"/>
      <c r="T1282" s="39"/>
      <c r="U1282" s="39"/>
      <c r="V1282" s="39"/>
    </row>
    <row r="1283" spans="1:22" customFormat="1" x14ac:dyDescent="0.25">
      <c r="A1283" s="54"/>
      <c r="C1283" s="65"/>
      <c r="D1283" s="66"/>
      <c r="E1283" s="67"/>
      <c r="F1283" s="68"/>
      <c r="G1283" s="66"/>
      <c r="H1283" s="66"/>
      <c r="I1283" s="299" t="str">
        <f t="shared" ca="1" si="19"/>
        <v/>
      </c>
      <c r="J1283" s="126"/>
      <c r="K1283" s="250"/>
      <c r="L1283" s="250"/>
      <c r="M1283" s="250"/>
      <c r="N1283" s="250"/>
      <c r="O1283" s="250"/>
      <c r="P1283" s="250"/>
      <c r="Q1283" s="250"/>
      <c r="R1283" s="250"/>
      <c r="S1283" s="250"/>
      <c r="T1283" s="39"/>
      <c r="U1283" s="39"/>
      <c r="V1283" s="39"/>
    </row>
    <row r="1284" spans="1:22" customFormat="1" x14ac:dyDescent="0.25">
      <c r="A1284" s="54"/>
      <c r="C1284" s="65"/>
      <c r="D1284" s="66"/>
      <c r="E1284" s="67"/>
      <c r="F1284" s="68"/>
      <c r="G1284" s="66"/>
      <c r="H1284" s="66"/>
      <c r="I1284" s="299" t="str">
        <f t="shared" ca="1" si="19"/>
        <v/>
      </c>
      <c r="J1284" s="126"/>
      <c r="K1284" s="250"/>
      <c r="L1284" s="250"/>
      <c r="M1284" s="250"/>
      <c r="N1284" s="250"/>
      <c r="O1284" s="250"/>
      <c r="P1284" s="250"/>
      <c r="Q1284" s="250"/>
      <c r="R1284" s="250"/>
      <c r="S1284" s="250"/>
      <c r="T1284" s="39"/>
      <c r="U1284" s="39"/>
      <c r="V1284" s="39"/>
    </row>
    <row r="1285" spans="1:22" customFormat="1" x14ac:dyDescent="0.25">
      <c r="A1285" s="54"/>
      <c r="C1285" s="65"/>
      <c r="D1285" s="66"/>
      <c r="E1285" s="67"/>
      <c r="F1285" s="68"/>
      <c r="G1285" s="66"/>
      <c r="H1285" s="66"/>
      <c r="I1285" s="299" t="str">
        <f t="shared" ca="1" si="19"/>
        <v/>
      </c>
      <c r="J1285" s="126"/>
      <c r="K1285" s="250"/>
      <c r="L1285" s="250"/>
      <c r="M1285" s="250"/>
      <c r="N1285" s="250"/>
      <c r="O1285" s="250"/>
      <c r="P1285" s="250"/>
      <c r="Q1285" s="250"/>
      <c r="R1285" s="250"/>
      <c r="S1285" s="250"/>
      <c r="T1285" s="39"/>
      <c r="U1285" s="39"/>
      <c r="V1285" s="39"/>
    </row>
    <row r="1286" spans="1:22" customFormat="1" x14ac:dyDescent="0.25">
      <c r="A1286" s="54"/>
      <c r="C1286" s="65"/>
      <c r="D1286" s="66"/>
      <c r="E1286" s="67"/>
      <c r="F1286" s="68"/>
      <c r="G1286" s="66"/>
      <c r="H1286" s="66"/>
      <c r="I1286" s="299" t="str">
        <f t="shared" ca="1" si="19"/>
        <v/>
      </c>
      <c r="J1286" s="126"/>
      <c r="K1286" s="250"/>
      <c r="L1286" s="250"/>
      <c r="M1286" s="250"/>
      <c r="N1286" s="250"/>
      <c r="O1286" s="250"/>
      <c r="P1286" s="250"/>
      <c r="Q1286" s="250"/>
      <c r="R1286" s="250"/>
      <c r="S1286" s="250"/>
      <c r="T1286" s="39"/>
      <c r="U1286" s="39"/>
      <c r="V1286" s="39"/>
    </row>
    <row r="1287" spans="1:22" customFormat="1" x14ac:dyDescent="0.25">
      <c r="A1287" s="54"/>
      <c r="C1287" s="65"/>
      <c r="D1287" s="66"/>
      <c r="E1287" s="67"/>
      <c r="F1287" s="68"/>
      <c r="G1287" s="66"/>
      <c r="H1287" s="66"/>
      <c r="I1287" s="299" t="str">
        <f t="shared" ca="1" si="19"/>
        <v/>
      </c>
      <c r="J1287" s="126"/>
      <c r="K1287" s="250"/>
      <c r="L1287" s="250"/>
      <c r="M1287" s="250"/>
      <c r="N1287" s="250"/>
      <c r="O1287" s="250"/>
      <c r="P1287" s="250"/>
      <c r="Q1287" s="250"/>
      <c r="R1287" s="250"/>
      <c r="S1287" s="250"/>
      <c r="T1287" s="39"/>
      <c r="U1287" s="39"/>
      <c r="V1287" s="39"/>
    </row>
    <row r="1288" spans="1:22" customFormat="1" x14ac:dyDescent="0.25">
      <c r="A1288" s="54"/>
      <c r="C1288" s="65"/>
      <c r="D1288" s="66"/>
      <c r="E1288" s="67"/>
      <c r="F1288" s="68"/>
      <c r="G1288" s="66"/>
      <c r="H1288" s="66"/>
      <c r="I1288" s="299" t="str">
        <f t="shared" ca="1" si="19"/>
        <v/>
      </c>
      <c r="J1288" s="126"/>
      <c r="K1288" s="250"/>
      <c r="L1288" s="250"/>
      <c r="M1288" s="250"/>
      <c r="N1288" s="250"/>
      <c r="O1288" s="250"/>
      <c r="P1288" s="250"/>
      <c r="Q1288" s="250"/>
      <c r="R1288" s="250"/>
      <c r="S1288" s="250"/>
      <c r="T1288" s="39"/>
      <c r="U1288" s="39"/>
      <c r="V1288" s="39"/>
    </row>
    <row r="1289" spans="1:22" customFormat="1" x14ac:dyDescent="0.25">
      <c r="A1289" s="54"/>
      <c r="C1289" s="65"/>
      <c r="D1289" s="66"/>
      <c r="E1289" s="67"/>
      <c r="F1289" s="68"/>
      <c r="G1289" s="66"/>
      <c r="H1289" s="66"/>
      <c r="I1289" s="299" t="str">
        <f t="shared" ref="I1289:I1352" ca="1" si="20">IF(H1289="","",(IF(H1289="Efetivado","",IF(C1289="","",IF(C1289=TODAY(),"Vence Hoje",IF(C1289&lt;TODAY(),"Atrasado",C1289-TODAY()&amp;" Dias para Vencer"))))))</f>
        <v/>
      </c>
      <c r="J1289" s="126"/>
      <c r="K1289" s="250"/>
      <c r="L1289" s="250"/>
      <c r="M1289" s="250"/>
      <c r="N1289" s="250"/>
      <c r="O1289" s="250"/>
      <c r="P1289" s="250"/>
      <c r="Q1289" s="250"/>
      <c r="R1289" s="250"/>
      <c r="S1289" s="250"/>
      <c r="T1289" s="39"/>
      <c r="U1289" s="39"/>
      <c r="V1289" s="39"/>
    </row>
    <row r="1290" spans="1:22" customFormat="1" x14ac:dyDescent="0.25">
      <c r="A1290" s="54"/>
      <c r="C1290" s="65"/>
      <c r="D1290" s="66"/>
      <c r="E1290" s="67"/>
      <c r="F1290" s="68"/>
      <c r="G1290" s="66"/>
      <c r="H1290" s="66"/>
      <c r="I1290" s="299" t="str">
        <f t="shared" ca="1" si="20"/>
        <v/>
      </c>
      <c r="J1290" s="126"/>
      <c r="K1290" s="250"/>
      <c r="L1290" s="250"/>
      <c r="M1290" s="250"/>
      <c r="N1290" s="250"/>
      <c r="O1290" s="250"/>
      <c r="P1290" s="250"/>
      <c r="Q1290" s="250"/>
      <c r="R1290" s="250"/>
      <c r="S1290" s="250"/>
      <c r="T1290" s="39"/>
      <c r="U1290" s="39"/>
      <c r="V1290" s="39"/>
    </row>
    <row r="1291" spans="1:22" customFormat="1" x14ac:dyDescent="0.25">
      <c r="A1291" s="54"/>
      <c r="C1291" s="65"/>
      <c r="D1291" s="66"/>
      <c r="E1291" s="67"/>
      <c r="F1291" s="68"/>
      <c r="G1291" s="66"/>
      <c r="H1291" s="66"/>
      <c r="I1291" s="299" t="str">
        <f t="shared" ca="1" si="20"/>
        <v/>
      </c>
      <c r="J1291" s="126"/>
      <c r="K1291" s="250"/>
      <c r="L1291" s="250"/>
      <c r="M1291" s="250"/>
      <c r="N1291" s="250"/>
      <c r="O1291" s="250"/>
      <c r="P1291" s="250"/>
      <c r="Q1291" s="250"/>
      <c r="R1291" s="250"/>
      <c r="S1291" s="250"/>
      <c r="T1291" s="39"/>
      <c r="U1291" s="39"/>
      <c r="V1291" s="39"/>
    </row>
    <row r="1292" spans="1:22" customFormat="1" x14ac:dyDescent="0.25">
      <c r="A1292" s="54"/>
      <c r="C1292" s="65"/>
      <c r="D1292" s="66"/>
      <c r="E1292" s="67"/>
      <c r="F1292" s="68"/>
      <c r="G1292" s="66"/>
      <c r="H1292" s="66"/>
      <c r="I1292" s="299" t="str">
        <f t="shared" ca="1" si="20"/>
        <v/>
      </c>
      <c r="J1292" s="126"/>
      <c r="K1292" s="250"/>
      <c r="L1292" s="250"/>
      <c r="M1292" s="250"/>
      <c r="N1292" s="250"/>
      <c r="O1292" s="250"/>
      <c r="P1292" s="250"/>
      <c r="Q1292" s="250"/>
      <c r="R1292" s="250"/>
      <c r="S1292" s="250"/>
      <c r="T1292" s="39"/>
      <c r="U1292" s="39"/>
      <c r="V1292" s="39"/>
    </row>
    <row r="1293" spans="1:22" customFormat="1" x14ac:dyDescent="0.25">
      <c r="A1293" s="54"/>
      <c r="C1293" s="65"/>
      <c r="D1293" s="66"/>
      <c r="E1293" s="67"/>
      <c r="F1293" s="68"/>
      <c r="G1293" s="66"/>
      <c r="H1293" s="66"/>
      <c r="I1293" s="299" t="str">
        <f t="shared" ca="1" si="20"/>
        <v/>
      </c>
      <c r="J1293" s="126"/>
      <c r="K1293" s="250"/>
      <c r="L1293" s="250"/>
      <c r="M1293" s="250"/>
      <c r="N1293" s="250"/>
      <c r="O1293" s="250"/>
      <c r="P1293" s="250"/>
      <c r="Q1293" s="250"/>
      <c r="R1293" s="250"/>
      <c r="S1293" s="250"/>
      <c r="T1293" s="39"/>
      <c r="U1293" s="39"/>
      <c r="V1293" s="39"/>
    </row>
    <row r="1294" spans="1:22" customFormat="1" x14ac:dyDescent="0.25">
      <c r="A1294" s="54"/>
      <c r="C1294" s="65"/>
      <c r="D1294" s="66"/>
      <c r="E1294" s="67"/>
      <c r="F1294" s="68"/>
      <c r="G1294" s="66"/>
      <c r="H1294" s="66"/>
      <c r="I1294" s="299" t="str">
        <f t="shared" ca="1" si="20"/>
        <v/>
      </c>
      <c r="J1294" s="126"/>
      <c r="K1294" s="250"/>
      <c r="L1294" s="250"/>
      <c r="M1294" s="250"/>
      <c r="N1294" s="250"/>
      <c r="O1294" s="250"/>
      <c r="P1294" s="250"/>
      <c r="Q1294" s="250"/>
      <c r="R1294" s="250"/>
      <c r="S1294" s="250"/>
      <c r="T1294" s="39"/>
      <c r="U1294" s="39"/>
      <c r="V1294" s="39"/>
    </row>
    <row r="1295" spans="1:22" customFormat="1" x14ac:dyDescent="0.25">
      <c r="A1295" s="54"/>
      <c r="C1295" s="65"/>
      <c r="D1295" s="66"/>
      <c r="E1295" s="67"/>
      <c r="F1295" s="68"/>
      <c r="G1295" s="66"/>
      <c r="H1295" s="66"/>
      <c r="I1295" s="299" t="str">
        <f t="shared" ca="1" si="20"/>
        <v/>
      </c>
      <c r="J1295" s="126"/>
      <c r="K1295" s="250"/>
      <c r="L1295" s="250"/>
      <c r="M1295" s="250"/>
      <c r="N1295" s="250"/>
      <c r="O1295" s="250"/>
      <c r="P1295" s="250"/>
      <c r="Q1295" s="250"/>
      <c r="R1295" s="250"/>
      <c r="S1295" s="250"/>
      <c r="T1295" s="39"/>
      <c r="U1295" s="39"/>
      <c r="V1295" s="39"/>
    </row>
    <row r="1296" spans="1:22" customFormat="1" x14ac:dyDescent="0.25">
      <c r="A1296" s="54"/>
      <c r="C1296" s="65"/>
      <c r="D1296" s="66"/>
      <c r="E1296" s="67"/>
      <c r="F1296" s="68"/>
      <c r="G1296" s="66"/>
      <c r="H1296" s="66"/>
      <c r="I1296" s="299" t="str">
        <f t="shared" ca="1" si="20"/>
        <v/>
      </c>
      <c r="J1296" s="126"/>
      <c r="K1296" s="250"/>
      <c r="L1296" s="250"/>
      <c r="M1296" s="250"/>
      <c r="N1296" s="250"/>
      <c r="O1296" s="250"/>
      <c r="P1296" s="250"/>
      <c r="Q1296" s="250"/>
      <c r="R1296" s="250"/>
      <c r="S1296" s="250"/>
      <c r="T1296" s="39"/>
      <c r="U1296" s="39"/>
      <c r="V1296" s="39"/>
    </row>
    <row r="1297" spans="1:22" customFormat="1" x14ac:dyDescent="0.25">
      <c r="A1297" s="54"/>
      <c r="C1297" s="65"/>
      <c r="D1297" s="66"/>
      <c r="E1297" s="67"/>
      <c r="F1297" s="68"/>
      <c r="G1297" s="66"/>
      <c r="H1297" s="66"/>
      <c r="I1297" s="299" t="str">
        <f t="shared" ca="1" si="20"/>
        <v/>
      </c>
      <c r="J1297" s="126"/>
      <c r="K1297" s="250"/>
      <c r="L1297" s="250"/>
      <c r="M1297" s="250"/>
      <c r="N1297" s="250"/>
      <c r="O1297" s="250"/>
      <c r="P1297" s="250"/>
      <c r="Q1297" s="250"/>
      <c r="R1297" s="250"/>
      <c r="S1297" s="250"/>
      <c r="T1297" s="39"/>
      <c r="U1297" s="39"/>
      <c r="V1297" s="39"/>
    </row>
    <row r="1298" spans="1:22" customFormat="1" x14ac:dyDescent="0.25">
      <c r="A1298" s="54"/>
      <c r="C1298" s="65"/>
      <c r="D1298" s="66"/>
      <c r="E1298" s="67"/>
      <c r="F1298" s="68"/>
      <c r="G1298" s="66"/>
      <c r="H1298" s="66"/>
      <c r="I1298" s="299" t="str">
        <f t="shared" ca="1" si="20"/>
        <v/>
      </c>
      <c r="J1298" s="126"/>
      <c r="K1298" s="250"/>
      <c r="L1298" s="250"/>
      <c r="M1298" s="250"/>
      <c r="N1298" s="250"/>
      <c r="O1298" s="250"/>
      <c r="P1298" s="250"/>
      <c r="Q1298" s="250"/>
      <c r="R1298" s="250"/>
      <c r="S1298" s="250"/>
      <c r="T1298" s="39"/>
      <c r="U1298" s="39"/>
      <c r="V1298" s="39"/>
    </row>
    <row r="1299" spans="1:22" customFormat="1" x14ac:dyDescent="0.25">
      <c r="A1299" s="54"/>
      <c r="C1299" s="65"/>
      <c r="D1299" s="66"/>
      <c r="E1299" s="67"/>
      <c r="F1299" s="68"/>
      <c r="G1299" s="66"/>
      <c r="H1299" s="66"/>
      <c r="I1299" s="299" t="str">
        <f t="shared" ca="1" si="20"/>
        <v/>
      </c>
      <c r="J1299" s="126"/>
      <c r="K1299" s="250"/>
      <c r="L1299" s="250"/>
      <c r="M1299" s="250"/>
      <c r="N1299" s="250"/>
      <c r="O1299" s="250"/>
      <c r="P1299" s="250"/>
      <c r="Q1299" s="250"/>
      <c r="R1299" s="250"/>
      <c r="S1299" s="250"/>
      <c r="T1299" s="39"/>
      <c r="U1299" s="39"/>
      <c r="V1299" s="39"/>
    </row>
    <row r="1300" spans="1:22" customFormat="1" x14ac:dyDescent="0.25">
      <c r="A1300" s="54"/>
      <c r="C1300" s="65"/>
      <c r="D1300" s="66"/>
      <c r="E1300" s="67"/>
      <c r="F1300" s="68"/>
      <c r="G1300" s="66"/>
      <c r="H1300" s="66"/>
      <c r="I1300" s="299" t="str">
        <f t="shared" ca="1" si="20"/>
        <v/>
      </c>
      <c r="J1300" s="126"/>
      <c r="K1300" s="250"/>
      <c r="L1300" s="250"/>
      <c r="M1300" s="250"/>
      <c r="N1300" s="250"/>
      <c r="O1300" s="250"/>
      <c r="P1300" s="250"/>
      <c r="Q1300" s="250"/>
      <c r="R1300" s="250"/>
      <c r="S1300" s="250"/>
      <c r="T1300" s="39"/>
      <c r="U1300" s="39"/>
      <c r="V1300" s="39"/>
    </row>
    <row r="1301" spans="1:22" customFormat="1" x14ac:dyDescent="0.25">
      <c r="A1301" s="54"/>
      <c r="C1301" s="65"/>
      <c r="D1301" s="66"/>
      <c r="E1301" s="67"/>
      <c r="F1301" s="68"/>
      <c r="G1301" s="66"/>
      <c r="H1301" s="66"/>
      <c r="I1301" s="299" t="str">
        <f t="shared" ca="1" si="20"/>
        <v/>
      </c>
      <c r="J1301" s="126"/>
      <c r="K1301" s="250"/>
      <c r="L1301" s="250"/>
      <c r="M1301" s="250"/>
      <c r="N1301" s="250"/>
      <c r="O1301" s="250"/>
      <c r="P1301" s="250"/>
      <c r="Q1301" s="250"/>
      <c r="R1301" s="250"/>
      <c r="S1301" s="250"/>
      <c r="T1301" s="39"/>
      <c r="U1301" s="39"/>
      <c r="V1301" s="39"/>
    </row>
    <row r="1302" spans="1:22" customFormat="1" x14ac:dyDescent="0.25">
      <c r="A1302" s="54"/>
      <c r="C1302" s="65"/>
      <c r="D1302" s="66"/>
      <c r="E1302" s="67"/>
      <c r="F1302" s="68"/>
      <c r="G1302" s="66"/>
      <c r="H1302" s="66"/>
      <c r="I1302" s="299" t="str">
        <f t="shared" ca="1" si="20"/>
        <v/>
      </c>
      <c r="J1302" s="126"/>
      <c r="K1302" s="250"/>
      <c r="L1302" s="250"/>
      <c r="M1302" s="250"/>
      <c r="N1302" s="250"/>
      <c r="O1302" s="250"/>
      <c r="P1302" s="250"/>
      <c r="Q1302" s="250"/>
      <c r="R1302" s="250"/>
      <c r="S1302" s="250"/>
      <c r="T1302" s="39"/>
      <c r="U1302" s="39"/>
      <c r="V1302" s="39"/>
    </row>
    <row r="1303" spans="1:22" customFormat="1" x14ac:dyDescent="0.25">
      <c r="A1303" s="54"/>
      <c r="C1303" s="65"/>
      <c r="D1303" s="66"/>
      <c r="E1303" s="67"/>
      <c r="F1303" s="68"/>
      <c r="G1303" s="66"/>
      <c r="H1303" s="66"/>
      <c r="I1303" s="299" t="str">
        <f t="shared" ca="1" si="20"/>
        <v/>
      </c>
      <c r="J1303" s="126"/>
      <c r="K1303" s="250"/>
      <c r="L1303" s="250"/>
      <c r="M1303" s="250"/>
      <c r="N1303" s="250"/>
      <c r="O1303" s="250"/>
      <c r="P1303" s="250"/>
      <c r="Q1303" s="250"/>
      <c r="R1303" s="250"/>
      <c r="S1303" s="250"/>
      <c r="T1303" s="39"/>
      <c r="U1303" s="39"/>
      <c r="V1303" s="39"/>
    </row>
    <row r="1304" spans="1:22" customFormat="1" x14ac:dyDescent="0.25">
      <c r="A1304" s="54"/>
      <c r="C1304" s="65"/>
      <c r="D1304" s="66"/>
      <c r="E1304" s="67"/>
      <c r="F1304" s="68"/>
      <c r="G1304" s="66"/>
      <c r="H1304" s="66"/>
      <c r="I1304" s="299" t="str">
        <f t="shared" ca="1" si="20"/>
        <v/>
      </c>
      <c r="J1304" s="126"/>
      <c r="K1304" s="250"/>
      <c r="L1304" s="250"/>
      <c r="M1304" s="250"/>
      <c r="N1304" s="250"/>
      <c r="O1304" s="250"/>
      <c r="P1304" s="250"/>
      <c r="Q1304" s="250"/>
      <c r="R1304" s="250"/>
      <c r="S1304" s="250"/>
      <c r="T1304" s="39"/>
      <c r="U1304" s="39"/>
      <c r="V1304" s="39"/>
    </row>
    <row r="1305" spans="1:22" customFormat="1" x14ac:dyDescent="0.25">
      <c r="A1305" s="54"/>
      <c r="C1305" s="65"/>
      <c r="D1305" s="66"/>
      <c r="E1305" s="67"/>
      <c r="F1305" s="68"/>
      <c r="G1305" s="66"/>
      <c r="H1305" s="66"/>
      <c r="I1305" s="299" t="str">
        <f t="shared" ca="1" si="20"/>
        <v/>
      </c>
      <c r="J1305" s="126"/>
      <c r="K1305" s="250"/>
      <c r="L1305" s="250"/>
      <c r="M1305" s="250"/>
      <c r="N1305" s="250"/>
      <c r="O1305" s="250"/>
      <c r="P1305" s="250"/>
      <c r="Q1305" s="250"/>
      <c r="R1305" s="250"/>
      <c r="S1305" s="250"/>
      <c r="T1305" s="39"/>
      <c r="U1305" s="39"/>
      <c r="V1305" s="39"/>
    </row>
    <row r="1306" spans="1:22" customFormat="1" x14ac:dyDescent="0.25">
      <c r="A1306" s="54"/>
      <c r="C1306" s="65"/>
      <c r="D1306" s="66"/>
      <c r="E1306" s="67"/>
      <c r="F1306" s="68"/>
      <c r="G1306" s="66"/>
      <c r="H1306" s="66"/>
      <c r="I1306" s="299" t="str">
        <f t="shared" ca="1" si="20"/>
        <v/>
      </c>
      <c r="J1306" s="126"/>
      <c r="K1306" s="250"/>
      <c r="L1306" s="250"/>
      <c r="M1306" s="250"/>
      <c r="N1306" s="250"/>
      <c r="O1306" s="250"/>
      <c r="P1306" s="250"/>
      <c r="Q1306" s="250"/>
      <c r="R1306" s="250"/>
      <c r="S1306" s="250"/>
      <c r="T1306" s="39"/>
      <c r="U1306" s="39"/>
      <c r="V1306" s="39"/>
    </row>
    <row r="1307" spans="1:22" customFormat="1" x14ac:dyDescent="0.25">
      <c r="A1307" s="54"/>
      <c r="C1307" s="65"/>
      <c r="D1307" s="66"/>
      <c r="E1307" s="67"/>
      <c r="F1307" s="68"/>
      <c r="G1307" s="66"/>
      <c r="H1307" s="66"/>
      <c r="I1307" s="299" t="str">
        <f t="shared" ca="1" si="20"/>
        <v/>
      </c>
      <c r="J1307" s="126"/>
      <c r="K1307" s="250"/>
      <c r="L1307" s="250"/>
      <c r="M1307" s="250"/>
      <c r="N1307" s="250"/>
      <c r="O1307" s="250"/>
      <c r="P1307" s="250"/>
      <c r="Q1307" s="250"/>
      <c r="R1307" s="250"/>
      <c r="S1307" s="250"/>
      <c r="T1307" s="39"/>
      <c r="U1307" s="39"/>
      <c r="V1307" s="39"/>
    </row>
    <row r="1308" spans="1:22" customFormat="1" x14ac:dyDescent="0.25">
      <c r="A1308" s="54"/>
      <c r="C1308" s="65"/>
      <c r="D1308" s="66"/>
      <c r="E1308" s="67"/>
      <c r="F1308" s="68"/>
      <c r="G1308" s="66"/>
      <c r="H1308" s="66"/>
      <c r="I1308" s="299" t="str">
        <f t="shared" ca="1" si="20"/>
        <v/>
      </c>
      <c r="J1308" s="126"/>
      <c r="K1308" s="250"/>
      <c r="L1308" s="250"/>
      <c r="M1308" s="250"/>
      <c r="N1308" s="250"/>
      <c r="O1308" s="250"/>
      <c r="P1308" s="250"/>
      <c r="Q1308" s="250"/>
      <c r="R1308" s="250"/>
      <c r="S1308" s="250"/>
      <c r="T1308" s="39"/>
      <c r="U1308" s="39"/>
      <c r="V1308" s="39"/>
    </row>
    <row r="1309" spans="1:22" customFormat="1" x14ac:dyDescent="0.25">
      <c r="A1309" s="54"/>
      <c r="C1309" s="65"/>
      <c r="D1309" s="66"/>
      <c r="E1309" s="67"/>
      <c r="F1309" s="68"/>
      <c r="G1309" s="66"/>
      <c r="H1309" s="66"/>
      <c r="I1309" s="299" t="str">
        <f t="shared" ca="1" si="20"/>
        <v/>
      </c>
      <c r="J1309" s="126"/>
      <c r="K1309" s="250"/>
      <c r="L1309" s="250"/>
      <c r="M1309" s="250"/>
      <c r="N1309" s="250"/>
      <c r="O1309" s="250"/>
      <c r="P1309" s="250"/>
      <c r="Q1309" s="250"/>
      <c r="R1309" s="250"/>
      <c r="S1309" s="250"/>
      <c r="T1309" s="39"/>
      <c r="U1309" s="39"/>
      <c r="V1309" s="39"/>
    </row>
    <row r="1310" spans="1:22" customFormat="1" x14ac:dyDescent="0.25">
      <c r="A1310" s="54"/>
      <c r="C1310" s="65"/>
      <c r="D1310" s="66"/>
      <c r="E1310" s="67"/>
      <c r="F1310" s="68"/>
      <c r="G1310" s="66"/>
      <c r="H1310" s="66"/>
      <c r="I1310" s="299" t="str">
        <f t="shared" ca="1" si="20"/>
        <v/>
      </c>
      <c r="J1310" s="126"/>
      <c r="K1310" s="250"/>
      <c r="L1310" s="250"/>
      <c r="M1310" s="250"/>
      <c r="N1310" s="250"/>
      <c r="O1310" s="250"/>
      <c r="P1310" s="250"/>
      <c r="Q1310" s="250"/>
      <c r="R1310" s="250"/>
      <c r="S1310" s="250"/>
      <c r="T1310" s="39"/>
      <c r="U1310" s="39"/>
      <c r="V1310" s="39"/>
    </row>
    <row r="1311" spans="1:22" customFormat="1" x14ac:dyDescent="0.25">
      <c r="A1311" s="54"/>
      <c r="C1311" s="65"/>
      <c r="D1311" s="66"/>
      <c r="E1311" s="67"/>
      <c r="F1311" s="68"/>
      <c r="G1311" s="66"/>
      <c r="H1311" s="66"/>
      <c r="I1311" s="299" t="str">
        <f t="shared" ca="1" si="20"/>
        <v/>
      </c>
      <c r="J1311" s="126"/>
      <c r="K1311" s="250"/>
      <c r="L1311" s="250"/>
      <c r="M1311" s="250"/>
      <c r="N1311" s="250"/>
      <c r="O1311" s="250"/>
      <c r="P1311" s="250"/>
      <c r="Q1311" s="250"/>
      <c r="R1311" s="250"/>
      <c r="S1311" s="250"/>
      <c r="T1311" s="39"/>
      <c r="U1311" s="39"/>
      <c r="V1311" s="39"/>
    </row>
    <row r="1312" spans="1:22" customFormat="1" x14ac:dyDescent="0.25">
      <c r="A1312" s="54"/>
      <c r="C1312" s="65"/>
      <c r="D1312" s="66"/>
      <c r="E1312" s="67"/>
      <c r="F1312" s="68"/>
      <c r="G1312" s="66"/>
      <c r="H1312" s="66"/>
      <c r="I1312" s="299" t="str">
        <f t="shared" ca="1" si="20"/>
        <v/>
      </c>
      <c r="J1312" s="126"/>
      <c r="K1312" s="250"/>
      <c r="L1312" s="250"/>
      <c r="M1312" s="250"/>
      <c r="N1312" s="250"/>
      <c r="O1312" s="250"/>
      <c r="P1312" s="250"/>
      <c r="Q1312" s="250"/>
      <c r="R1312" s="250"/>
      <c r="S1312" s="250"/>
      <c r="T1312" s="39"/>
      <c r="U1312" s="39"/>
      <c r="V1312" s="39"/>
    </row>
    <row r="1313" spans="1:22" customFormat="1" x14ac:dyDescent="0.25">
      <c r="A1313" s="54"/>
      <c r="C1313" s="65"/>
      <c r="D1313" s="66"/>
      <c r="E1313" s="67"/>
      <c r="F1313" s="68"/>
      <c r="G1313" s="66"/>
      <c r="H1313" s="66"/>
      <c r="I1313" s="299" t="str">
        <f t="shared" ca="1" si="20"/>
        <v/>
      </c>
      <c r="J1313" s="126"/>
      <c r="K1313" s="250"/>
      <c r="L1313" s="250"/>
      <c r="M1313" s="250"/>
      <c r="N1313" s="250"/>
      <c r="O1313" s="250"/>
      <c r="P1313" s="250"/>
      <c r="Q1313" s="250"/>
      <c r="R1313" s="250"/>
      <c r="S1313" s="250"/>
      <c r="T1313" s="39"/>
      <c r="U1313" s="39"/>
      <c r="V1313" s="39"/>
    </row>
    <row r="1314" spans="1:22" customFormat="1" x14ac:dyDescent="0.25">
      <c r="A1314" s="54"/>
      <c r="C1314" s="65"/>
      <c r="D1314" s="66"/>
      <c r="E1314" s="67"/>
      <c r="F1314" s="68"/>
      <c r="G1314" s="66"/>
      <c r="H1314" s="66"/>
      <c r="I1314" s="299" t="str">
        <f t="shared" ca="1" si="20"/>
        <v/>
      </c>
      <c r="J1314" s="126"/>
      <c r="K1314" s="250"/>
      <c r="L1314" s="250"/>
      <c r="M1314" s="250"/>
      <c r="N1314" s="250"/>
      <c r="O1314" s="250"/>
      <c r="P1314" s="250"/>
      <c r="Q1314" s="250"/>
      <c r="R1314" s="250"/>
      <c r="S1314" s="250"/>
      <c r="T1314" s="39"/>
      <c r="U1314" s="39"/>
      <c r="V1314" s="39"/>
    </row>
    <row r="1315" spans="1:22" customFormat="1" x14ac:dyDescent="0.25">
      <c r="A1315" s="54"/>
      <c r="C1315" s="65"/>
      <c r="D1315" s="66"/>
      <c r="E1315" s="67"/>
      <c r="F1315" s="68"/>
      <c r="G1315" s="66"/>
      <c r="H1315" s="66"/>
      <c r="I1315" s="299" t="str">
        <f t="shared" ca="1" si="20"/>
        <v/>
      </c>
      <c r="J1315" s="126"/>
      <c r="K1315" s="250"/>
      <c r="L1315" s="250"/>
      <c r="M1315" s="250"/>
      <c r="N1315" s="250"/>
      <c r="O1315" s="250"/>
      <c r="P1315" s="250"/>
      <c r="Q1315" s="250"/>
      <c r="R1315" s="250"/>
      <c r="S1315" s="250"/>
      <c r="T1315" s="39"/>
      <c r="U1315" s="39"/>
      <c r="V1315" s="39"/>
    </row>
    <row r="1316" spans="1:22" customFormat="1" x14ac:dyDescent="0.25">
      <c r="A1316" s="54"/>
      <c r="C1316" s="65"/>
      <c r="D1316" s="66"/>
      <c r="E1316" s="67"/>
      <c r="F1316" s="68"/>
      <c r="G1316" s="66"/>
      <c r="H1316" s="66"/>
      <c r="I1316" s="299" t="str">
        <f t="shared" ca="1" si="20"/>
        <v/>
      </c>
      <c r="J1316" s="126"/>
      <c r="K1316" s="250"/>
      <c r="L1316" s="250"/>
      <c r="M1316" s="250"/>
      <c r="N1316" s="250"/>
      <c r="O1316" s="250"/>
      <c r="P1316" s="250"/>
      <c r="Q1316" s="250"/>
      <c r="R1316" s="250"/>
      <c r="S1316" s="250"/>
      <c r="T1316" s="39"/>
      <c r="U1316" s="39"/>
      <c r="V1316" s="39"/>
    </row>
    <row r="1317" spans="1:22" customFormat="1" x14ac:dyDescent="0.25">
      <c r="A1317" s="54"/>
      <c r="C1317" s="65"/>
      <c r="D1317" s="66"/>
      <c r="E1317" s="67"/>
      <c r="F1317" s="68"/>
      <c r="G1317" s="66"/>
      <c r="H1317" s="66"/>
      <c r="I1317" s="299" t="str">
        <f t="shared" ca="1" si="20"/>
        <v/>
      </c>
      <c r="J1317" s="126"/>
      <c r="K1317" s="250"/>
      <c r="L1317" s="250"/>
      <c r="M1317" s="250"/>
      <c r="N1317" s="250"/>
      <c r="O1317" s="250"/>
      <c r="P1317" s="250"/>
      <c r="Q1317" s="250"/>
      <c r="R1317" s="250"/>
      <c r="S1317" s="250"/>
      <c r="T1317" s="39"/>
      <c r="U1317" s="39"/>
      <c r="V1317" s="39"/>
    </row>
    <row r="1318" spans="1:22" customFormat="1" x14ac:dyDescent="0.25">
      <c r="A1318" s="54"/>
      <c r="C1318" s="65"/>
      <c r="D1318" s="66"/>
      <c r="E1318" s="67"/>
      <c r="F1318" s="68"/>
      <c r="G1318" s="66"/>
      <c r="H1318" s="66"/>
      <c r="I1318" s="299" t="str">
        <f t="shared" ca="1" si="20"/>
        <v/>
      </c>
      <c r="J1318" s="126"/>
      <c r="K1318" s="250"/>
      <c r="L1318" s="250"/>
      <c r="M1318" s="250"/>
      <c r="N1318" s="250"/>
      <c r="O1318" s="250"/>
      <c r="P1318" s="250"/>
      <c r="Q1318" s="250"/>
      <c r="R1318" s="250"/>
      <c r="S1318" s="250"/>
      <c r="T1318" s="39"/>
      <c r="U1318" s="39"/>
      <c r="V1318" s="39"/>
    </row>
    <row r="1319" spans="1:22" customFormat="1" x14ac:dyDescent="0.25">
      <c r="A1319" s="54"/>
      <c r="C1319" s="65"/>
      <c r="D1319" s="66"/>
      <c r="E1319" s="67"/>
      <c r="F1319" s="68"/>
      <c r="G1319" s="66"/>
      <c r="H1319" s="66"/>
      <c r="I1319" s="299" t="str">
        <f t="shared" ca="1" si="20"/>
        <v/>
      </c>
      <c r="J1319" s="126"/>
      <c r="K1319" s="250"/>
      <c r="L1319" s="250"/>
      <c r="M1319" s="250"/>
      <c r="N1319" s="250"/>
      <c r="O1319" s="250"/>
      <c r="P1319" s="250"/>
      <c r="Q1319" s="250"/>
      <c r="R1319" s="250"/>
      <c r="S1319" s="250"/>
      <c r="T1319" s="39"/>
      <c r="U1319" s="39"/>
      <c r="V1319" s="39"/>
    </row>
    <row r="1320" spans="1:22" customFormat="1" x14ac:dyDescent="0.25">
      <c r="A1320" s="54"/>
      <c r="C1320" s="65"/>
      <c r="D1320" s="66"/>
      <c r="E1320" s="67"/>
      <c r="F1320" s="68"/>
      <c r="G1320" s="66"/>
      <c r="H1320" s="66"/>
      <c r="I1320" s="299" t="str">
        <f t="shared" ca="1" si="20"/>
        <v/>
      </c>
      <c r="J1320" s="126"/>
      <c r="K1320" s="250"/>
      <c r="L1320" s="250"/>
      <c r="M1320" s="250"/>
      <c r="N1320" s="250"/>
      <c r="O1320" s="250"/>
      <c r="P1320" s="250"/>
      <c r="Q1320" s="250"/>
      <c r="R1320" s="250"/>
      <c r="S1320" s="250"/>
      <c r="T1320" s="39"/>
      <c r="U1320" s="39"/>
      <c r="V1320" s="39"/>
    </row>
    <row r="1321" spans="1:22" customFormat="1" x14ac:dyDescent="0.25">
      <c r="A1321" s="54"/>
      <c r="C1321" s="65"/>
      <c r="D1321" s="66"/>
      <c r="E1321" s="67"/>
      <c r="F1321" s="68"/>
      <c r="G1321" s="66"/>
      <c r="H1321" s="66"/>
      <c r="I1321" s="299" t="str">
        <f t="shared" ca="1" si="20"/>
        <v/>
      </c>
      <c r="J1321" s="126"/>
      <c r="K1321" s="250"/>
      <c r="L1321" s="250"/>
      <c r="M1321" s="250"/>
      <c r="N1321" s="250"/>
      <c r="O1321" s="250"/>
      <c r="P1321" s="250"/>
      <c r="Q1321" s="250"/>
      <c r="R1321" s="250"/>
      <c r="S1321" s="250"/>
      <c r="T1321" s="39"/>
      <c r="U1321" s="39"/>
      <c r="V1321" s="39"/>
    </row>
    <row r="1322" spans="1:22" customFormat="1" x14ac:dyDescent="0.25">
      <c r="A1322" s="54"/>
      <c r="C1322" s="65"/>
      <c r="D1322" s="66"/>
      <c r="E1322" s="67"/>
      <c r="F1322" s="68"/>
      <c r="G1322" s="66"/>
      <c r="H1322" s="66"/>
      <c r="I1322" s="299" t="str">
        <f t="shared" ca="1" si="20"/>
        <v/>
      </c>
      <c r="J1322" s="126"/>
      <c r="K1322" s="250"/>
      <c r="L1322" s="250"/>
      <c r="M1322" s="250"/>
      <c r="N1322" s="250"/>
      <c r="O1322" s="250"/>
      <c r="P1322" s="250"/>
      <c r="Q1322" s="250"/>
      <c r="R1322" s="250"/>
      <c r="S1322" s="250"/>
      <c r="T1322" s="39"/>
      <c r="U1322" s="39"/>
      <c r="V1322" s="39"/>
    </row>
    <row r="1323" spans="1:22" customFormat="1" x14ac:dyDescent="0.25">
      <c r="A1323" s="54"/>
      <c r="C1323" s="65"/>
      <c r="D1323" s="66"/>
      <c r="E1323" s="67"/>
      <c r="F1323" s="68"/>
      <c r="G1323" s="66"/>
      <c r="H1323" s="66"/>
      <c r="I1323" s="299" t="str">
        <f t="shared" ca="1" si="20"/>
        <v/>
      </c>
      <c r="J1323" s="126"/>
      <c r="K1323" s="250"/>
      <c r="L1323" s="250"/>
      <c r="M1323" s="250"/>
      <c r="N1323" s="250"/>
      <c r="O1323" s="250"/>
      <c r="P1323" s="250"/>
      <c r="Q1323" s="250"/>
      <c r="R1323" s="250"/>
      <c r="S1323" s="250"/>
      <c r="T1323" s="39"/>
      <c r="U1323" s="39"/>
      <c r="V1323" s="39"/>
    </row>
    <row r="1324" spans="1:22" customFormat="1" x14ac:dyDescent="0.25">
      <c r="A1324" s="54"/>
      <c r="C1324" s="65"/>
      <c r="D1324" s="66"/>
      <c r="E1324" s="67"/>
      <c r="F1324" s="68"/>
      <c r="G1324" s="66"/>
      <c r="H1324" s="66"/>
      <c r="I1324" s="299" t="str">
        <f t="shared" ca="1" si="20"/>
        <v/>
      </c>
      <c r="J1324" s="126"/>
      <c r="K1324" s="250"/>
      <c r="L1324" s="250"/>
      <c r="M1324" s="250"/>
      <c r="N1324" s="250"/>
      <c r="O1324" s="250"/>
      <c r="P1324" s="250"/>
      <c r="Q1324" s="250"/>
      <c r="R1324" s="250"/>
      <c r="S1324" s="250"/>
      <c r="T1324" s="39"/>
      <c r="U1324" s="39"/>
      <c r="V1324" s="39"/>
    </row>
    <row r="1325" spans="1:22" customFormat="1" x14ac:dyDescent="0.25">
      <c r="A1325" s="54"/>
      <c r="C1325" s="65"/>
      <c r="D1325" s="66"/>
      <c r="E1325" s="67"/>
      <c r="F1325" s="68"/>
      <c r="G1325" s="66"/>
      <c r="H1325" s="66"/>
      <c r="I1325" s="299" t="str">
        <f t="shared" ca="1" si="20"/>
        <v/>
      </c>
      <c r="J1325" s="126"/>
      <c r="K1325" s="250"/>
      <c r="L1325" s="250"/>
      <c r="M1325" s="250"/>
      <c r="N1325" s="250"/>
      <c r="O1325" s="250"/>
      <c r="P1325" s="250"/>
      <c r="Q1325" s="250"/>
      <c r="R1325" s="250"/>
      <c r="S1325" s="250"/>
      <c r="T1325" s="39"/>
      <c r="U1325" s="39"/>
      <c r="V1325" s="39"/>
    </row>
    <row r="1326" spans="1:22" customFormat="1" x14ac:dyDescent="0.25">
      <c r="A1326" s="54"/>
      <c r="C1326" s="65"/>
      <c r="D1326" s="66"/>
      <c r="E1326" s="67"/>
      <c r="F1326" s="68"/>
      <c r="G1326" s="66"/>
      <c r="H1326" s="66"/>
      <c r="I1326" s="299" t="str">
        <f t="shared" ca="1" si="20"/>
        <v/>
      </c>
      <c r="J1326" s="126"/>
      <c r="K1326" s="250"/>
      <c r="L1326" s="250"/>
      <c r="M1326" s="250"/>
      <c r="N1326" s="250"/>
      <c r="O1326" s="250"/>
      <c r="P1326" s="250"/>
      <c r="Q1326" s="250"/>
      <c r="R1326" s="250"/>
      <c r="S1326" s="250"/>
      <c r="T1326" s="39"/>
      <c r="U1326" s="39"/>
      <c r="V1326" s="39"/>
    </row>
    <row r="1327" spans="1:22" customFormat="1" x14ac:dyDescent="0.25">
      <c r="A1327" s="54"/>
      <c r="C1327" s="65"/>
      <c r="D1327" s="66"/>
      <c r="E1327" s="67"/>
      <c r="F1327" s="68"/>
      <c r="G1327" s="66"/>
      <c r="H1327" s="66"/>
      <c r="I1327" s="299" t="str">
        <f t="shared" ca="1" si="20"/>
        <v/>
      </c>
      <c r="J1327" s="126"/>
      <c r="K1327" s="250"/>
      <c r="L1327" s="250"/>
      <c r="M1327" s="250"/>
      <c r="N1327" s="250"/>
      <c r="O1327" s="250"/>
      <c r="P1327" s="250"/>
      <c r="Q1327" s="250"/>
      <c r="R1327" s="250"/>
      <c r="S1327" s="250"/>
      <c r="T1327" s="39"/>
      <c r="U1327" s="39"/>
      <c r="V1327" s="39"/>
    </row>
    <row r="1328" spans="1:22" customFormat="1" x14ac:dyDescent="0.25">
      <c r="A1328" s="54"/>
      <c r="C1328" s="65"/>
      <c r="D1328" s="66"/>
      <c r="E1328" s="67"/>
      <c r="F1328" s="68"/>
      <c r="G1328" s="66"/>
      <c r="H1328" s="66"/>
      <c r="I1328" s="299" t="str">
        <f t="shared" ca="1" si="20"/>
        <v/>
      </c>
      <c r="J1328" s="126"/>
      <c r="K1328" s="250"/>
      <c r="L1328" s="250"/>
      <c r="M1328" s="250"/>
      <c r="N1328" s="250"/>
      <c r="O1328" s="250"/>
      <c r="P1328" s="250"/>
      <c r="Q1328" s="250"/>
      <c r="R1328" s="250"/>
      <c r="S1328" s="250"/>
      <c r="T1328" s="39"/>
      <c r="U1328" s="39"/>
      <c r="V1328" s="39"/>
    </row>
    <row r="1329" spans="1:22" customFormat="1" x14ac:dyDescent="0.25">
      <c r="A1329" s="54"/>
      <c r="C1329" s="65"/>
      <c r="D1329" s="66"/>
      <c r="E1329" s="67"/>
      <c r="F1329" s="68"/>
      <c r="G1329" s="66"/>
      <c r="H1329" s="66"/>
      <c r="I1329" s="299" t="str">
        <f t="shared" ca="1" si="20"/>
        <v/>
      </c>
      <c r="J1329" s="126"/>
      <c r="K1329" s="250"/>
      <c r="L1329" s="250"/>
      <c r="M1329" s="250"/>
      <c r="N1329" s="250"/>
      <c r="O1329" s="250"/>
      <c r="P1329" s="250"/>
      <c r="Q1329" s="250"/>
      <c r="R1329" s="250"/>
      <c r="S1329" s="250"/>
      <c r="T1329" s="39"/>
      <c r="U1329" s="39"/>
      <c r="V1329" s="39"/>
    </row>
    <row r="1330" spans="1:22" customFormat="1" x14ac:dyDescent="0.25">
      <c r="A1330" s="54"/>
      <c r="C1330" s="65"/>
      <c r="D1330" s="66"/>
      <c r="E1330" s="67"/>
      <c r="F1330" s="68"/>
      <c r="G1330" s="66"/>
      <c r="H1330" s="66"/>
      <c r="I1330" s="299" t="str">
        <f t="shared" ca="1" si="20"/>
        <v/>
      </c>
      <c r="J1330" s="126"/>
      <c r="K1330" s="250"/>
      <c r="L1330" s="250"/>
      <c r="M1330" s="250"/>
      <c r="N1330" s="250"/>
      <c r="O1330" s="250"/>
      <c r="P1330" s="250"/>
      <c r="Q1330" s="250"/>
      <c r="R1330" s="250"/>
      <c r="S1330" s="250"/>
      <c r="T1330" s="39"/>
      <c r="U1330" s="39"/>
      <c r="V1330" s="39"/>
    </row>
    <row r="1331" spans="1:22" customFormat="1" x14ac:dyDescent="0.25">
      <c r="A1331" s="54"/>
      <c r="C1331" s="65"/>
      <c r="D1331" s="66"/>
      <c r="E1331" s="67"/>
      <c r="F1331" s="68"/>
      <c r="G1331" s="66"/>
      <c r="H1331" s="66"/>
      <c r="I1331" s="299" t="str">
        <f t="shared" ca="1" si="20"/>
        <v/>
      </c>
      <c r="J1331" s="126"/>
      <c r="K1331" s="250"/>
      <c r="L1331" s="250"/>
      <c r="M1331" s="250"/>
      <c r="N1331" s="250"/>
      <c r="O1331" s="250"/>
      <c r="P1331" s="250"/>
      <c r="Q1331" s="250"/>
      <c r="R1331" s="250"/>
      <c r="S1331" s="250"/>
      <c r="T1331" s="39"/>
      <c r="U1331" s="39"/>
      <c r="V1331" s="39"/>
    </row>
    <row r="1332" spans="1:22" customFormat="1" x14ac:dyDescent="0.25">
      <c r="A1332" s="54"/>
      <c r="C1332" s="65"/>
      <c r="D1332" s="66"/>
      <c r="E1332" s="67"/>
      <c r="F1332" s="68"/>
      <c r="G1332" s="66"/>
      <c r="H1332" s="66"/>
      <c r="I1332" s="299" t="str">
        <f t="shared" ca="1" si="20"/>
        <v/>
      </c>
      <c r="J1332" s="126"/>
      <c r="K1332" s="250"/>
      <c r="L1332" s="250"/>
      <c r="M1332" s="250"/>
      <c r="N1332" s="250"/>
      <c r="O1332" s="250"/>
      <c r="P1332" s="250"/>
      <c r="Q1332" s="250"/>
      <c r="R1332" s="250"/>
      <c r="S1332" s="250"/>
      <c r="T1332" s="39"/>
      <c r="U1332" s="39"/>
      <c r="V1332" s="39"/>
    </row>
    <row r="1333" spans="1:22" customFormat="1" x14ac:dyDescent="0.25">
      <c r="A1333" s="54"/>
      <c r="C1333" s="65"/>
      <c r="D1333" s="66"/>
      <c r="E1333" s="67"/>
      <c r="F1333" s="68"/>
      <c r="G1333" s="66"/>
      <c r="H1333" s="66"/>
      <c r="I1333" s="299" t="str">
        <f t="shared" ca="1" si="20"/>
        <v/>
      </c>
      <c r="J1333" s="126"/>
      <c r="K1333" s="250"/>
      <c r="L1333" s="250"/>
      <c r="M1333" s="250"/>
      <c r="N1333" s="250"/>
      <c r="O1333" s="250"/>
      <c r="P1333" s="250"/>
      <c r="Q1333" s="250"/>
      <c r="R1333" s="250"/>
      <c r="S1333" s="250"/>
      <c r="T1333" s="39"/>
      <c r="U1333" s="39"/>
      <c r="V1333" s="39"/>
    </row>
    <row r="1334" spans="1:22" customFormat="1" x14ac:dyDescent="0.25">
      <c r="A1334" s="54"/>
      <c r="C1334" s="65"/>
      <c r="D1334" s="66"/>
      <c r="E1334" s="67"/>
      <c r="F1334" s="68"/>
      <c r="G1334" s="66"/>
      <c r="H1334" s="66"/>
      <c r="I1334" s="299" t="str">
        <f t="shared" ca="1" si="20"/>
        <v/>
      </c>
      <c r="J1334" s="126"/>
      <c r="K1334" s="250"/>
      <c r="L1334" s="250"/>
      <c r="M1334" s="250"/>
      <c r="N1334" s="250"/>
      <c r="O1334" s="250"/>
      <c r="P1334" s="250"/>
      <c r="Q1334" s="250"/>
      <c r="R1334" s="250"/>
      <c r="S1334" s="250"/>
      <c r="T1334" s="39"/>
      <c r="U1334" s="39"/>
      <c r="V1334" s="39"/>
    </row>
    <row r="1335" spans="1:22" customFormat="1" x14ac:dyDescent="0.25">
      <c r="A1335" s="54"/>
      <c r="C1335" s="65"/>
      <c r="D1335" s="66"/>
      <c r="E1335" s="67"/>
      <c r="F1335" s="68"/>
      <c r="G1335" s="66"/>
      <c r="H1335" s="66"/>
      <c r="I1335" s="299" t="str">
        <f t="shared" ca="1" si="20"/>
        <v/>
      </c>
      <c r="J1335" s="126"/>
      <c r="K1335" s="250"/>
      <c r="L1335" s="250"/>
      <c r="M1335" s="250"/>
      <c r="N1335" s="250"/>
      <c r="O1335" s="250"/>
      <c r="P1335" s="250"/>
      <c r="Q1335" s="250"/>
      <c r="R1335" s="250"/>
      <c r="S1335" s="250"/>
      <c r="T1335" s="39"/>
      <c r="U1335" s="39"/>
      <c r="V1335" s="39"/>
    </row>
    <row r="1336" spans="1:22" customFormat="1" x14ac:dyDescent="0.25">
      <c r="A1336" s="54"/>
      <c r="C1336" s="65"/>
      <c r="D1336" s="66"/>
      <c r="E1336" s="67"/>
      <c r="F1336" s="68"/>
      <c r="G1336" s="66"/>
      <c r="H1336" s="66"/>
      <c r="I1336" s="299" t="str">
        <f t="shared" ca="1" si="20"/>
        <v/>
      </c>
      <c r="J1336" s="126"/>
      <c r="K1336" s="250"/>
      <c r="L1336" s="250"/>
      <c r="M1336" s="250"/>
      <c r="N1336" s="250"/>
      <c r="O1336" s="250"/>
      <c r="P1336" s="250"/>
      <c r="Q1336" s="250"/>
      <c r="R1336" s="250"/>
      <c r="S1336" s="250"/>
      <c r="T1336" s="39"/>
      <c r="U1336" s="39"/>
      <c r="V1336" s="39"/>
    </row>
    <row r="1337" spans="1:22" customFormat="1" x14ac:dyDescent="0.25">
      <c r="A1337" s="54"/>
      <c r="C1337" s="65"/>
      <c r="D1337" s="66"/>
      <c r="E1337" s="67"/>
      <c r="F1337" s="68"/>
      <c r="G1337" s="66"/>
      <c r="H1337" s="66"/>
      <c r="I1337" s="299" t="str">
        <f t="shared" ca="1" si="20"/>
        <v/>
      </c>
      <c r="J1337" s="126"/>
      <c r="K1337" s="250"/>
      <c r="L1337" s="250"/>
      <c r="M1337" s="250"/>
      <c r="N1337" s="250"/>
      <c r="O1337" s="250"/>
      <c r="P1337" s="250"/>
      <c r="Q1337" s="250"/>
      <c r="R1337" s="250"/>
      <c r="S1337" s="250"/>
      <c r="T1337" s="39"/>
      <c r="U1337" s="39"/>
      <c r="V1337" s="39"/>
    </row>
    <row r="1338" spans="1:22" customFormat="1" x14ac:dyDescent="0.25">
      <c r="A1338" s="54"/>
      <c r="C1338" s="65"/>
      <c r="D1338" s="66"/>
      <c r="E1338" s="67"/>
      <c r="F1338" s="68"/>
      <c r="G1338" s="66"/>
      <c r="H1338" s="66"/>
      <c r="I1338" s="299" t="str">
        <f t="shared" ca="1" si="20"/>
        <v/>
      </c>
      <c r="J1338" s="126"/>
      <c r="K1338" s="250"/>
      <c r="L1338" s="250"/>
      <c r="M1338" s="250"/>
      <c r="N1338" s="250"/>
      <c r="O1338" s="250"/>
      <c r="P1338" s="250"/>
      <c r="Q1338" s="250"/>
      <c r="R1338" s="250"/>
      <c r="S1338" s="250"/>
      <c r="T1338" s="39"/>
      <c r="U1338" s="39"/>
      <c r="V1338" s="39"/>
    </row>
    <row r="1339" spans="1:22" customFormat="1" x14ac:dyDescent="0.25">
      <c r="A1339" s="54"/>
      <c r="C1339" s="65"/>
      <c r="D1339" s="66"/>
      <c r="E1339" s="67"/>
      <c r="F1339" s="68"/>
      <c r="G1339" s="66"/>
      <c r="H1339" s="66"/>
      <c r="I1339" s="299" t="str">
        <f t="shared" ca="1" si="20"/>
        <v/>
      </c>
      <c r="J1339" s="126"/>
      <c r="K1339" s="250"/>
      <c r="L1339" s="250"/>
      <c r="M1339" s="250"/>
      <c r="N1339" s="250"/>
      <c r="O1339" s="250"/>
      <c r="P1339" s="250"/>
      <c r="Q1339" s="250"/>
      <c r="R1339" s="250"/>
      <c r="S1339" s="250"/>
      <c r="T1339" s="39"/>
      <c r="U1339" s="39"/>
      <c r="V1339" s="39"/>
    </row>
    <row r="1340" spans="1:22" customFormat="1" x14ac:dyDescent="0.25">
      <c r="A1340" s="54"/>
      <c r="C1340" s="65"/>
      <c r="D1340" s="66"/>
      <c r="E1340" s="67"/>
      <c r="F1340" s="68"/>
      <c r="G1340" s="66"/>
      <c r="H1340" s="66"/>
      <c r="I1340" s="299" t="str">
        <f t="shared" ca="1" si="20"/>
        <v/>
      </c>
      <c r="J1340" s="126"/>
      <c r="K1340" s="250"/>
      <c r="L1340" s="250"/>
      <c r="M1340" s="250"/>
      <c r="N1340" s="250"/>
      <c r="O1340" s="250"/>
      <c r="P1340" s="250"/>
      <c r="Q1340" s="250"/>
      <c r="R1340" s="250"/>
      <c r="S1340" s="250"/>
      <c r="T1340" s="39"/>
      <c r="U1340" s="39"/>
      <c r="V1340" s="39"/>
    </row>
    <row r="1341" spans="1:22" customFormat="1" x14ac:dyDescent="0.25">
      <c r="A1341" s="54"/>
      <c r="C1341" s="65"/>
      <c r="D1341" s="66"/>
      <c r="E1341" s="67"/>
      <c r="F1341" s="68"/>
      <c r="G1341" s="66"/>
      <c r="H1341" s="66"/>
      <c r="I1341" s="299" t="str">
        <f t="shared" ca="1" si="20"/>
        <v/>
      </c>
      <c r="J1341" s="126"/>
      <c r="K1341" s="250"/>
      <c r="L1341" s="250"/>
      <c r="M1341" s="250"/>
      <c r="N1341" s="250"/>
      <c r="O1341" s="250"/>
      <c r="P1341" s="250"/>
      <c r="Q1341" s="250"/>
      <c r="R1341" s="250"/>
      <c r="S1341" s="250"/>
      <c r="T1341" s="39"/>
      <c r="U1341" s="39"/>
      <c r="V1341" s="39"/>
    </row>
    <row r="1342" spans="1:22" customFormat="1" x14ac:dyDescent="0.25">
      <c r="A1342" s="54"/>
      <c r="C1342" s="65"/>
      <c r="D1342" s="66"/>
      <c r="E1342" s="67"/>
      <c r="F1342" s="68"/>
      <c r="G1342" s="66"/>
      <c r="H1342" s="66"/>
      <c r="I1342" s="299" t="str">
        <f t="shared" ca="1" si="20"/>
        <v/>
      </c>
      <c r="J1342" s="126"/>
      <c r="K1342" s="250"/>
      <c r="L1342" s="250"/>
      <c r="M1342" s="250"/>
      <c r="N1342" s="250"/>
      <c r="O1342" s="250"/>
      <c r="P1342" s="250"/>
      <c r="Q1342" s="250"/>
      <c r="R1342" s="250"/>
      <c r="S1342" s="250"/>
      <c r="T1342" s="39"/>
      <c r="U1342" s="39"/>
      <c r="V1342" s="39"/>
    </row>
    <row r="1343" spans="1:22" customFormat="1" x14ac:dyDescent="0.25">
      <c r="A1343" s="54"/>
      <c r="C1343" s="65"/>
      <c r="D1343" s="66"/>
      <c r="E1343" s="67"/>
      <c r="F1343" s="68"/>
      <c r="G1343" s="66"/>
      <c r="H1343" s="66"/>
      <c r="I1343" s="299" t="str">
        <f t="shared" ca="1" si="20"/>
        <v/>
      </c>
      <c r="J1343" s="126"/>
      <c r="K1343" s="250"/>
      <c r="L1343" s="250"/>
      <c r="M1343" s="250"/>
      <c r="N1343" s="250"/>
      <c r="O1343" s="250"/>
      <c r="P1343" s="250"/>
      <c r="Q1343" s="250"/>
      <c r="R1343" s="250"/>
      <c r="S1343" s="250"/>
      <c r="T1343" s="39"/>
      <c r="U1343" s="39"/>
      <c r="V1343" s="39"/>
    </row>
    <row r="1344" spans="1:22" customFormat="1" x14ac:dyDescent="0.25">
      <c r="A1344" s="54"/>
      <c r="C1344" s="65"/>
      <c r="D1344" s="66"/>
      <c r="E1344" s="67"/>
      <c r="F1344" s="68"/>
      <c r="G1344" s="66"/>
      <c r="H1344" s="66"/>
      <c r="I1344" s="299" t="str">
        <f t="shared" ca="1" si="20"/>
        <v/>
      </c>
      <c r="J1344" s="126"/>
      <c r="K1344" s="250"/>
      <c r="L1344" s="250"/>
      <c r="M1344" s="250"/>
      <c r="N1344" s="250"/>
      <c r="O1344" s="250"/>
      <c r="P1344" s="250"/>
      <c r="Q1344" s="250"/>
      <c r="R1344" s="250"/>
      <c r="S1344" s="250"/>
      <c r="T1344" s="39"/>
      <c r="U1344" s="39"/>
      <c r="V1344" s="39"/>
    </row>
    <row r="1345" spans="1:22" customFormat="1" x14ac:dyDescent="0.25">
      <c r="A1345" s="54"/>
      <c r="C1345" s="65"/>
      <c r="D1345" s="66"/>
      <c r="E1345" s="67"/>
      <c r="F1345" s="68"/>
      <c r="G1345" s="66"/>
      <c r="H1345" s="66"/>
      <c r="I1345" s="299" t="str">
        <f t="shared" ca="1" si="20"/>
        <v/>
      </c>
      <c r="J1345" s="126"/>
      <c r="K1345" s="250"/>
      <c r="L1345" s="250"/>
      <c r="M1345" s="250"/>
      <c r="N1345" s="250"/>
      <c r="O1345" s="250"/>
      <c r="P1345" s="250"/>
      <c r="Q1345" s="250"/>
      <c r="R1345" s="250"/>
      <c r="S1345" s="250"/>
      <c r="T1345" s="39"/>
      <c r="U1345" s="39"/>
      <c r="V1345" s="39"/>
    </row>
    <row r="1346" spans="1:22" customFormat="1" x14ac:dyDescent="0.25">
      <c r="A1346" s="54"/>
      <c r="C1346" s="65"/>
      <c r="D1346" s="66"/>
      <c r="E1346" s="67"/>
      <c r="F1346" s="68"/>
      <c r="G1346" s="66"/>
      <c r="H1346" s="66"/>
      <c r="I1346" s="299" t="str">
        <f t="shared" ca="1" si="20"/>
        <v/>
      </c>
      <c r="J1346" s="126"/>
      <c r="K1346" s="250"/>
      <c r="L1346" s="250"/>
      <c r="M1346" s="250"/>
      <c r="N1346" s="250"/>
      <c r="O1346" s="250"/>
      <c r="P1346" s="250"/>
      <c r="Q1346" s="250"/>
      <c r="R1346" s="250"/>
      <c r="S1346" s="250"/>
      <c r="T1346" s="39"/>
      <c r="U1346" s="39"/>
      <c r="V1346" s="39"/>
    </row>
    <row r="1347" spans="1:22" customFormat="1" x14ac:dyDescent="0.25">
      <c r="A1347" s="54"/>
      <c r="C1347" s="65"/>
      <c r="D1347" s="66"/>
      <c r="E1347" s="67"/>
      <c r="F1347" s="68"/>
      <c r="G1347" s="66"/>
      <c r="H1347" s="66"/>
      <c r="I1347" s="299" t="str">
        <f t="shared" ca="1" si="20"/>
        <v/>
      </c>
      <c r="J1347" s="126"/>
      <c r="K1347" s="250"/>
      <c r="L1347" s="250"/>
      <c r="M1347" s="250"/>
      <c r="N1347" s="250"/>
      <c r="O1347" s="250"/>
      <c r="P1347" s="250"/>
      <c r="Q1347" s="250"/>
      <c r="R1347" s="250"/>
      <c r="S1347" s="250"/>
      <c r="T1347" s="39"/>
      <c r="U1347" s="39"/>
      <c r="V1347" s="39"/>
    </row>
    <row r="1348" spans="1:22" customFormat="1" x14ac:dyDescent="0.25">
      <c r="A1348" s="54"/>
      <c r="C1348" s="65"/>
      <c r="D1348" s="66"/>
      <c r="E1348" s="67"/>
      <c r="F1348" s="68"/>
      <c r="G1348" s="66"/>
      <c r="H1348" s="66"/>
      <c r="I1348" s="299" t="str">
        <f t="shared" ca="1" si="20"/>
        <v/>
      </c>
      <c r="J1348" s="126"/>
      <c r="K1348" s="250"/>
      <c r="L1348" s="250"/>
      <c r="M1348" s="250"/>
      <c r="N1348" s="250"/>
      <c r="O1348" s="250"/>
      <c r="P1348" s="250"/>
      <c r="Q1348" s="250"/>
      <c r="R1348" s="250"/>
      <c r="S1348" s="250"/>
      <c r="T1348" s="39"/>
      <c r="U1348" s="39"/>
      <c r="V1348" s="39"/>
    </row>
    <row r="1349" spans="1:22" customFormat="1" x14ac:dyDescent="0.25">
      <c r="A1349" s="54"/>
      <c r="C1349" s="65"/>
      <c r="D1349" s="66"/>
      <c r="E1349" s="67"/>
      <c r="F1349" s="68"/>
      <c r="G1349" s="66"/>
      <c r="H1349" s="66"/>
      <c r="I1349" s="299" t="str">
        <f t="shared" ca="1" si="20"/>
        <v/>
      </c>
      <c r="J1349" s="126"/>
      <c r="K1349" s="250"/>
      <c r="L1349" s="250"/>
      <c r="M1349" s="250"/>
      <c r="N1349" s="250"/>
      <c r="O1349" s="250"/>
      <c r="P1349" s="250"/>
      <c r="Q1349" s="250"/>
      <c r="R1349" s="250"/>
      <c r="S1349" s="250"/>
      <c r="T1349" s="39"/>
      <c r="U1349" s="39"/>
      <c r="V1349" s="39"/>
    </row>
    <row r="1350" spans="1:22" customFormat="1" x14ac:dyDescent="0.25">
      <c r="A1350" s="54"/>
      <c r="C1350" s="65"/>
      <c r="D1350" s="66"/>
      <c r="E1350" s="67"/>
      <c r="F1350" s="68"/>
      <c r="G1350" s="66"/>
      <c r="H1350" s="66"/>
      <c r="I1350" s="299" t="str">
        <f t="shared" ca="1" si="20"/>
        <v/>
      </c>
      <c r="J1350" s="126"/>
      <c r="K1350" s="250"/>
      <c r="L1350" s="250"/>
      <c r="M1350" s="250"/>
      <c r="N1350" s="250"/>
      <c r="O1350" s="250"/>
      <c r="P1350" s="250"/>
      <c r="Q1350" s="250"/>
      <c r="R1350" s="250"/>
      <c r="S1350" s="250"/>
      <c r="T1350" s="39"/>
      <c r="U1350" s="39"/>
      <c r="V1350" s="39"/>
    </row>
    <row r="1351" spans="1:22" customFormat="1" x14ac:dyDescent="0.25">
      <c r="A1351" s="54"/>
      <c r="C1351" s="65"/>
      <c r="D1351" s="66"/>
      <c r="E1351" s="67"/>
      <c r="F1351" s="68"/>
      <c r="G1351" s="66"/>
      <c r="H1351" s="66"/>
      <c r="I1351" s="299" t="str">
        <f t="shared" ca="1" si="20"/>
        <v/>
      </c>
      <c r="J1351" s="126"/>
      <c r="K1351" s="250"/>
      <c r="L1351" s="250"/>
      <c r="M1351" s="250"/>
      <c r="N1351" s="250"/>
      <c r="O1351" s="250"/>
      <c r="P1351" s="250"/>
      <c r="Q1351" s="250"/>
      <c r="R1351" s="250"/>
      <c r="S1351" s="250"/>
      <c r="T1351" s="39"/>
      <c r="U1351" s="39"/>
      <c r="V1351" s="39"/>
    </row>
    <row r="1352" spans="1:22" customFormat="1" x14ac:dyDescent="0.25">
      <c r="A1352" s="54"/>
      <c r="C1352" s="65"/>
      <c r="D1352" s="66"/>
      <c r="E1352" s="67"/>
      <c r="F1352" s="68"/>
      <c r="G1352" s="66"/>
      <c r="H1352" s="66"/>
      <c r="I1352" s="299" t="str">
        <f t="shared" ca="1" si="20"/>
        <v/>
      </c>
      <c r="J1352" s="126"/>
      <c r="K1352" s="250"/>
      <c r="L1352" s="250"/>
      <c r="M1352" s="250"/>
      <c r="N1352" s="250"/>
      <c r="O1352" s="250"/>
      <c r="P1352" s="250"/>
      <c r="Q1352" s="250"/>
      <c r="R1352" s="250"/>
      <c r="S1352" s="250"/>
      <c r="T1352" s="39"/>
      <c r="U1352" s="39"/>
      <c r="V1352" s="39"/>
    </row>
    <row r="1353" spans="1:22" customFormat="1" x14ac:dyDescent="0.25">
      <c r="A1353" s="54"/>
      <c r="C1353" s="65"/>
      <c r="D1353" s="66"/>
      <c r="E1353" s="67"/>
      <c r="F1353" s="68"/>
      <c r="G1353" s="66"/>
      <c r="H1353" s="66"/>
      <c r="I1353" s="299" t="str">
        <f t="shared" ref="I1353:I1416" ca="1" si="21">IF(H1353="","",(IF(H1353="Efetivado","",IF(C1353="","",IF(C1353=TODAY(),"Vence Hoje",IF(C1353&lt;TODAY(),"Atrasado",C1353-TODAY()&amp;" Dias para Vencer"))))))</f>
        <v/>
      </c>
      <c r="J1353" s="126"/>
      <c r="K1353" s="250"/>
      <c r="L1353" s="250"/>
      <c r="M1353" s="250"/>
      <c r="N1353" s="250"/>
      <c r="O1353" s="250"/>
      <c r="P1353" s="250"/>
      <c r="Q1353" s="250"/>
      <c r="R1353" s="250"/>
      <c r="S1353" s="250"/>
      <c r="T1353" s="39"/>
      <c r="U1353" s="39"/>
      <c r="V1353" s="39"/>
    </row>
    <row r="1354" spans="1:22" customFormat="1" x14ac:dyDescent="0.25">
      <c r="A1354" s="54"/>
      <c r="C1354" s="65"/>
      <c r="D1354" s="66"/>
      <c r="E1354" s="67"/>
      <c r="F1354" s="68"/>
      <c r="G1354" s="66"/>
      <c r="H1354" s="66"/>
      <c r="I1354" s="299" t="str">
        <f t="shared" ca="1" si="21"/>
        <v/>
      </c>
      <c r="J1354" s="126"/>
      <c r="K1354" s="250"/>
      <c r="L1354" s="250"/>
      <c r="M1354" s="250"/>
      <c r="N1354" s="250"/>
      <c r="O1354" s="250"/>
      <c r="P1354" s="250"/>
      <c r="Q1354" s="250"/>
      <c r="R1354" s="250"/>
      <c r="S1354" s="250"/>
      <c r="T1354" s="39"/>
      <c r="U1354" s="39"/>
      <c r="V1354" s="39"/>
    </row>
    <row r="1355" spans="1:22" customFormat="1" x14ac:dyDescent="0.25">
      <c r="A1355" s="54"/>
      <c r="C1355" s="65"/>
      <c r="D1355" s="66"/>
      <c r="E1355" s="67"/>
      <c r="F1355" s="68"/>
      <c r="G1355" s="66"/>
      <c r="H1355" s="66"/>
      <c r="I1355" s="299" t="str">
        <f t="shared" ca="1" si="21"/>
        <v/>
      </c>
      <c r="J1355" s="126"/>
      <c r="K1355" s="250"/>
      <c r="L1355" s="250"/>
      <c r="M1355" s="250"/>
      <c r="N1355" s="250"/>
      <c r="O1355" s="250"/>
      <c r="P1355" s="250"/>
      <c r="Q1355" s="250"/>
      <c r="R1355" s="250"/>
      <c r="S1355" s="250"/>
      <c r="T1355" s="39"/>
      <c r="U1355" s="39"/>
      <c r="V1355" s="39"/>
    </row>
    <row r="1356" spans="1:22" customFormat="1" x14ac:dyDescent="0.25">
      <c r="A1356" s="54"/>
      <c r="C1356" s="65"/>
      <c r="D1356" s="66"/>
      <c r="E1356" s="67"/>
      <c r="F1356" s="68"/>
      <c r="G1356" s="66"/>
      <c r="H1356" s="66"/>
      <c r="I1356" s="299" t="str">
        <f t="shared" ca="1" si="21"/>
        <v/>
      </c>
      <c r="J1356" s="126"/>
      <c r="K1356" s="250"/>
      <c r="L1356" s="250"/>
      <c r="M1356" s="250"/>
      <c r="N1356" s="250"/>
      <c r="O1356" s="250"/>
      <c r="P1356" s="250"/>
      <c r="Q1356" s="250"/>
      <c r="R1356" s="250"/>
      <c r="S1356" s="250"/>
      <c r="T1356" s="39"/>
      <c r="U1356" s="39"/>
      <c r="V1356" s="39"/>
    </row>
    <row r="1357" spans="1:22" customFormat="1" x14ac:dyDescent="0.25">
      <c r="A1357" s="54"/>
      <c r="C1357" s="65"/>
      <c r="D1357" s="66"/>
      <c r="E1357" s="67"/>
      <c r="F1357" s="68"/>
      <c r="G1357" s="66"/>
      <c r="H1357" s="66"/>
      <c r="I1357" s="299" t="str">
        <f t="shared" ca="1" si="21"/>
        <v/>
      </c>
      <c r="J1357" s="126"/>
      <c r="K1357" s="250"/>
      <c r="L1357" s="250"/>
      <c r="M1357" s="250"/>
      <c r="N1357" s="250"/>
      <c r="O1357" s="250"/>
      <c r="P1357" s="250"/>
      <c r="Q1357" s="250"/>
      <c r="R1357" s="250"/>
      <c r="S1357" s="250"/>
      <c r="T1357" s="39"/>
      <c r="U1357" s="39"/>
      <c r="V1357" s="39"/>
    </row>
    <row r="1358" spans="1:22" customFormat="1" x14ac:dyDescent="0.25">
      <c r="A1358" s="54"/>
      <c r="C1358" s="65"/>
      <c r="D1358" s="66"/>
      <c r="E1358" s="67"/>
      <c r="F1358" s="68"/>
      <c r="G1358" s="66"/>
      <c r="H1358" s="66"/>
      <c r="I1358" s="299" t="str">
        <f t="shared" ca="1" si="21"/>
        <v/>
      </c>
      <c r="J1358" s="126"/>
      <c r="K1358" s="250"/>
      <c r="L1358" s="250"/>
      <c r="M1358" s="250"/>
      <c r="N1358" s="250"/>
      <c r="O1358" s="250"/>
      <c r="P1358" s="250"/>
      <c r="Q1358" s="250"/>
      <c r="R1358" s="250"/>
      <c r="S1358" s="250"/>
      <c r="T1358" s="39"/>
      <c r="U1358" s="39"/>
      <c r="V1358" s="39"/>
    </row>
    <row r="1359" spans="1:22" customFormat="1" x14ac:dyDescent="0.25">
      <c r="A1359" s="54"/>
      <c r="C1359" s="65"/>
      <c r="D1359" s="66"/>
      <c r="E1359" s="67"/>
      <c r="F1359" s="68"/>
      <c r="G1359" s="66"/>
      <c r="H1359" s="66"/>
      <c r="I1359" s="299" t="str">
        <f t="shared" ca="1" si="21"/>
        <v/>
      </c>
      <c r="J1359" s="126"/>
      <c r="K1359" s="250"/>
      <c r="L1359" s="250"/>
      <c r="M1359" s="250"/>
      <c r="N1359" s="250"/>
      <c r="O1359" s="250"/>
      <c r="P1359" s="250"/>
      <c r="Q1359" s="250"/>
      <c r="R1359" s="250"/>
      <c r="S1359" s="250"/>
      <c r="T1359" s="39"/>
      <c r="U1359" s="39"/>
      <c r="V1359" s="39"/>
    </row>
    <row r="1360" spans="1:22" customFormat="1" x14ac:dyDescent="0.25">
      <c r="A1360" s="54"/>
      <c r="C1360" s="65"/>
      <c r="D1360" s="66"/>
      <c r="E1360" s="67"/>
      <c r="F1360" s="68"/>
      <c r="G1360" s="66"/>
      <c r="H1360" s="66"/>
      <c r="I1360" s="299" t="str">
        <f t="shared" ca="1" si="21"/>
        <v/>
      </c>
      <c r="J1360" s="126"/>
      <c r="K1360" s="250"/>
      <c r="L1360" s="250"/>
      <c r="M1360" s="250"/>
      <c r="N1360" s="250"/>
      <c r="O1360" s="250"/>
      <c r="P1360" s="250"/>
      <c r="Q1360" s="250"/>
      <c r="R1360" s="250"/>
      <c r="S1360" s="250"/>
      <c r="T1360" s="39"/>
      <c r="U1360" s="39"/>
      <c r="V1360" s="39"/>
    </row>
    <row r="1361" spans="1:22" customFormat="1" x14ac:dyDescent="0.25">
      <c r="A1361" s="54"/>
      <c r="C1361" s="65"/>
      <c r="D1361" s="66"/>
      <c r="E1361" s="67"/>
      <c r="F1361" s="68"/>
      <c r="G1361" s="66"/>
      <c r="H1361" s="66"/>
      <c r="I1361" s="299" t="str">
        <f t="shared" ca="1" si="21"/>
        <v/>
      </c>
      <c r="J1361" s="126"/>
      <c r="K1361" s="250"/>
      <c r="L1361" s="250"/>
      <c r="M1361" s="250"/>
      <c r="N1361" s="250"/>
      <c r="O1361" s="250"/>
      <c r="P1361" s="250"/>
      <c r="Q1361" s="250"/>
      <c r="R1361" s="250"/>
      <c r="S1361" s="250"/>
      <c r="T1361" s="39"/>
      <c r="U1361" s="39"/>
      <c r="V1361" s="39"/>
    </row>
    <row r="1362" spans="1:22" customFormat="1" x14ac:dyDescent="0.25">
      <c r="A1362" s="54"/>
      <c r="C1362" s="65"/>
      <c r="D1362" s="66"/>
      <c r="E1362" s="67"/>
      <c r="F1362" s="68"/>
      <c r="G1362" s="66"/>
      <c r="H1362" s="66"/>
      <c r="I1362" s="299" t="str">
        <f t="shared" ca="1" si="21"/>
        <v/>
      </c>
      <c r="J1362" s="126"/>
      <c r="K1362" s="250"/>
      <c r="L1362" s="250"/>
      <c r="M1362" s="250"/>
      <c r="N1362" s="250"/>
      <c r="O1362" s="250"/>
      <c r="P1362" s="250"/>
      <c r="Q1362" s="250"/>
      <c r="R1362" s="250"/>
      <c r="S1362" s="250"/>
      <c r="T1362" s="39"/>
      <c r="U1362" s="39"/>
      <c r="V1362" s="39"/>
    </row>
    <row r="1363" spans="1:22" customFormat="1" x14ac:dyDescent="0.25">
      <c r="A1363" s="54"/>
      <c r="C1363" s="65"/>
      <c r="D1363" s="66"/>
      <c r="E1363" s="67"/>
      <c r="F1363" s="68"/>
      <c r="G1363" s="66"/>
      <c r="H1363" s="66"/>
      <c r="I1363" s="299" t="str">
        <f t="shared" ca="1" si="21"/>
        <v/>
      </c>
      <c r="J1363" s="126"/>
      <c r="K1363" s="250"/>
      <c r="L1363" s="250"/>
      <c r="M1363" s="250"/>
      <c r="N1363" s="250"/>
      <c r="O1363" s="250"/>
      <c r="P1363" s="250"/>
      <c r="Q1363" s="250"/>
      <c r="R1363" s="250"/>
      <c r="S1363" s="250"/>
      <c r="T1363" s="39"/>
      <c r="U1363" s="39"/>
      <c r="V1363" s="39"/>
    </row>
    <row r="1364" spans="1:22" customFormat="1" x14ac:dyDescent="0.25">
      <c r="A1364" s="54"/>
      <c r="C1364" s="65"/>
      <c r="D1364" s="66"/>
      <c r="E1364" s="67"/>
      <c r="F1364" s="68"/>
      <c r="G1364" s="66"/>
      <c r="H1364" s="66"/>
      <c r="I1364" s="299" t="str">
        <f t="shared" ca="1" si="21"/>
        <v/>
      </c>
      <c r="J1364" s="126"/>
      <c r="K1364" s="250"/>
      <c r="L1364" s="250"/>
      <c r="M1364" s="250"/>
      <c r="N1364" s="250"/>
      <c r="O1364" s="250"/>
      <c r="P1364" s="250"/>
      <c r="Q1364" s="250"/>
      <c r="R1364" s="250"/>
      <c r="S1364" s="250"/>
      <c r="T1364" s="39"/>
      <c r="U1364" s="39"/>
      <c r="V1364" s="39"/>
    </row>
    <row r="1365" spans="1:22" customFormat="1" x14ac:dyDescent="0.25">
      <c r="A1365" s="54"/>
      <c r="C1365" s="65"/>
      <c r="D1365" s="66"/>
      <c r="E1365" s="67"/>
      <c r="F1365" s="68"/>
      <c r="G1365" s="66"/>
      <c r="H1365" s="66"/>
      <c r="I1365" s="299" t="str">
        <f t="shared" ca="1" si="21"/>
        <v/>
      </c>
      <c r="J1365" s="126"/>
      <c r="K1365" s="250"/>
      <c r="L1365" s="250"/>
      <c r="M1365" s="250"/>
      <c r="N1365" s="250"/>
      <c r="O1365" s="250"/>
      <c r="P1365" s="250"/>
      <c r="Q1365" s="250"/>
      <c r="R1365" s="250"/>
      <c r="S1365" s="250"/>
      <c r="T1365" s="39"/>
      <c r="U1365" s="39"/>
      <c r="V1365" s="39"/>
    </row>
    <row r="1366" spans="1:22" customFormat="1" x14ac:dyDescent="0.25">
      <c r="A1366" s="54"/>
      <c r="C1366" s="65"/>
      <c r="D1366" s="66"/>
      <c r="E1366" s="67"/>
      <c r="F1366" s="68"/>
      <c r="G1366" s="66"/>
      <c r="H1366" s="66"/>
      <c r="I1366" s="299" t="str">
        <f t="shared" ca="1" si="21"/>
        <v/>
      </c>
      <c r="J1366" s="126"/>
      <c r="K1366" s="250"/>
      <c r="L1366" s="250"/>
      <c r="M1366" s="250"/>
      <c r="N1366" s="250"/>
      <c r="O1366" s="250"/>
      <c r="P1366" s="250"/>
      <c r="Q1366" s="250"/>
      <c r="R1366" s="250"/>
      <c r="S1366" s="250"/>
      <c r="T1366" s="39"/>
      <c r="U1366" s="39"/>
      <c r="V1366" s="39"/>
    </row>
    <row r="1367" spans="1:22" customFormat="1" x14ac:dyDescent="0.25">
      <c r="A1367" s="54"/>
      <c r="C1367" s="65"/>
      <c r="D1367" s="66"/>
      <c r="E1367" s="67"/>
      <c r="F1367" s="68"/>
      <c r="G1367" s="66"/>
      <c r="H1367" s="66"/>
      <c r="I1367" s="299" t="str">
        <f t="shared" ca="1" si="21"/>
        <v/>
      </c>
      <c r="J1367" s="126"/>
      <c r="K1367" s="250"/>
      <c r="L1367" s="250"/>
      <c r="M1367" s="250"/>
      <c r="N1367" s="250"/>
      <c r="O1367" s="250"/>
      <c r="P1367" s="250"/>
      <c r="Q1367" s="250"/>
      <c r="R1367" s="250"/>
      <c r="S1367" s="250"/>
      <c r="T1367" s="39"/>
      <c r="U1367" s="39"/>
      <c r="V1367" s="39"/>
    </row>
    <row r="1368" spans="1:22" customFormat="1" x14ac:dyDescent="0.25">
      <c r="A1368" s="54"/>
      <c r="C1368" s="65"/>
      <c r="D1368" s="66"/>
      <c r="E1368" s="67"/>
      <c r="F1368" s="68"/>
      <c r="G1368" s="66"/>
      <c r="H1368" s="66"/>
      <c r="I1368" s="299" t="str">
        <f t="shared" ca="1" si="21"/>
        <v/>
      </c>
      <c r="J1368" s="126"/>
      <c r="K1368" s="250"/>
      <c r="L1368" s="250"/>
      <c r="M1368" s="250"/>
      <c r="N1368" s="250"/>
      <c r="O1368" s="250"/>
      <c r="P1368" s="250"/>
      <c r="Q1368" s="250"/>
      <c r="R1368" s="250"/>
      <c r="S1368" s="250"/>
      <c r="T1368" s="39"/>
      <c r="U1368" s="39"/>
      <c r="V1368" s="39"/>
    </row>
    <row r="1369" spans="1:22" customFormat="1" x14ac:dyDescent="0.25">
      <c r="A1369" s="54"/>
      <c r="C1369" s="65"/>
      <c r="D1369" s="66"/>
      <c r="E1369" s="67"/>
      <c r="F1369" s="68"/>
      <c r="G1369" s="66"/>
      <c r="H1369" s="66"/>
      <c r="I1369" s="299" t="str">
        <f t="shared" ca="1" si="21"/>
        <v/>
      </c>
      <c r="J1369" s="126"/>
      <c r="K1369" s="250"/>
      <c r="L1369" s="250"/>
      <c r="M1369" s="250"/>
      <c r="N1369" s="250"/>
      <c r="O1369" s="250"/>
      <c r="P1369" s="250"/>
      <c r="Q1369" s="250"/>
      <c r="R1369" s="250"/>
      <c r="S1369" s="250"/>
      <c r="T1369" s="39"/>
      <c r="U1369" s="39"/>
      <c r="V1369" s="39"/>
    </row>
    <row r="1370" spans="1:22" customFormat="1" x14ac:dyDescent="0.25">
      <c r="A1370" s="54"/>
      <c r="C1370" s="65"/>
      <c r="D1370" s="66"/>
      <c r="E1370" s="67"/>
      <c r="F1370" s="68"/>
      <c r="G1370" s="66"/>
      <c r="H1370" s="66"/>
      <c r="I1370" s="299" t="str">
        <f t="shared" ca="1" si="21"/>
        <v/>
      </c>
      <c r="J1370" s="126"/>
      <c r="K1370" s="250"/>
      <c r="L1370" s="250"/>
      <c r="M1370" s="250"/>
      <c r="N1370" s="250"/>
      <c r="O1370" s="250"/>
      <c r="P1370" s="250"/>
      <c r="Q1370" s="250"/>
      <c r="R1370" s="250"/>
      <c r="S1370" s="250"/>
      <c r="T1370" s="39"/>
      <c r="U1370" s="39"/>
      <c r="V1370" s="39"/>
    </row>
    <row r="1371" spans="1:22" customFormat="1" x14ac:dyDescent="0.25">
      <c r="A1371" s="54"/>
      <c r="C1371" s="65"/>
      <c r="D1371" s="66"/>
      <c r="E1371" s="67"/>
      <c r="F1371" s="68"/>
      <c r="G1371" s="66"/>
      <c r="H1371" s="66"/>
      <c r="I1371" s="299" t="str">
        <f t="shared" ca="1" si="21"/>
        <v/>
      </c>
      <c r="J1371" s="126"/>
      <c r="K1371" s="250"/>
      <c r="L1371" s="250"/>
      <c r="M1371" s="250"/>
      <c r="N1371" s="250"/>
      <c r="O1371" s="250"/>
      <c r="P1371" s="250"/>
      <c r="Q1371" s="250"/>
      <c r="R1371" s="250"/>
      <c r="S1371" s="250"/>
      <c r="T1371" s="39"/>
      <c r="U1371" s="39"/>
      <c r="V1371" s="39"/>
    </row>
    <row r="1372" spans="1:22" customFormat="1" x14ac:dyDescent="0.25">
      <c r="A1372" s="54"/>
      <c r="C1372" s="65"/>
      <c r="D1372" s="66"/>
      <c r="E1372" s="67"/>
      <c r="F1372" s="68"/>
      <c r="G1372" s="66"/>
      <c r="H1372" s="66"/>
      <c r="I1372" s="299" t="str">
        <f t="shared" ca="1" si="21"/>
        <v/>
      </c>
      <c r="J1372" s="126"/>
      <c r="K1372" s="250"/>
      <c r="L1372" s="250"/>
      <c r="M1372" s="250"/>
      <c r="N1372" s="250"/>
      <c r="O1372" s="250"/>
      <c r="P1372" s="250"/>
      <c r="Q1372" s="250"/>
      <c r="R1372" s="250"/>
      <c r="S1372" s="250"/>
      <c r="T1372" s="39"/>
      <c r="U1372" s="39"/>
      <c r="V1372" s="39"/>
    </row>
    <row r="1373" spans="1:22" customFormat="1" x14ac:dyDescent="0.25">
      <c r="A1373" s="54"/>
      <c r="C1373" s="65"/>
      <c r="D1373" s="66"/>
      <c r="E1373" s="67"/>
      <c r="F1373" s="68"/>
      <c r="G1373" s="66"/>
      <c r="H1373" s="66"/>
      <c r="I1373" s="299" t="str">
        <f t="shared" ca="1" si="21"/>
        <v/>
      </c>
      <c r="J1373" s="126"/>
      <c r="K1373" s="250"/>
      <c r="L1373" s="250"/>
      <c r="M1373" s="250"/>
      <c r="N1373" s="250"/>
      <c r="O1373" s="250"/>
      <c r="P1373" s="250"/>
      <c r="Q1373" s="250"/>
      <c r="R1373" s="250"/>
      <c r="S1373" s="250"/>
      <c r="T1373" s="39"/>
      <c r="U1373" s="39"/>
      <c r="V1373" s="39"/>
    </row>
    <row r="1374" spans="1:22" customFormat="1" x14ac:dyDescent="0.25">
      <c r="A1374" s="54"/>
      <c r="C1374" s="65"/>
      <c r="D1374" s="66"/>
      <c r="E1374" s="67"/>
      <c r="F1374" s="68"/>
      <c r="G1374" s="66"/>
      <c r="H1374" s="66"/>
      <c r="I1374" s="299" t="str">
        <f t="shared" ca="1" si="21"/>
        <v/>
      </c>
      <c r="J1374" s="126"/>
      <c r="K1374" s="250"/>
      <c r="L1374" s="250"/>
      <c r="M1374" s="250"/>
      <c r="N1374" s="250"/>
      <c r="O1374" s="250"/>
      <c r="P1374" s="250"/>
      <c r="Q1374" s="250"/>
      <c r="R1374" s="250"/>
      <c r="S1374" s="250"/>
      <c r="T1374" s="39"/>
      <c r="U1374" s="39"/>
      <c r="V1374" s="39"/>
    </row>
    <row r="1375" spans="1:22" customFormat="1" x14ac:dyDescent="0.25">
      <c r="A1375" s="54"/>
      <c r="C1375" s="65"/>
      <c r="D1375" s="66"/>
      <c r="E1375" s="67"/>
      <c r="F1375" s="68"/>
      <c r="G1375" s="66"/>
      <c r="H1375" s="66"/>
      <c r="I1375" s="299" t="str">
        <f t="shared" ca="1" si="21"/>
        <v/>
      </c>
      <c r="J1375" s="126"/>
      <c r="K1375" s="250"/>
      <c r="L1375" s="250"/>
      <c r="M1375" s="250"/>
      <c r="N1375" s="250"/>
      <c r="O1375" s="250"/>
      <c r="P1375" s="250"/>
      <c r="Q1375" s="250"/>
      <c r="R1375" s="250"/>
      <c r="S1375" s="250"/>
      <c r="T1375" s="39"/>
      <c r="U1375" s="39"/>
      <c r="V1375" s="39"/>
    </row>
    <row r="1376" spans="1:22" customFormat="1" x14ac:dyDescent="0.25">
      <c r="A1376" s="54"/>
      <c r="C1376" s="65"/>
      <c r="D1376" s="66"/>
      <c r="E1376" s="67"/>
      <c r="F1376" s="68"/>
      <c r="G1376" s="66"/>
      <c r="H1376" s="66"/>
      <c r="I1376" s="299" t="str">
        <f t="shared" ca="1" si="21"/>
        <v/>
      </c>
      <c r="J1376" s="126"/>
      <c r="K1376" s="250"/>
      <c r="L1376" s="250"/>
      <c r="M1376" s="250"/>
      <c r="N1376" s="250"/>
      <c r="O1376" s="250"/>
      <c r="P1376" s="250"/>
      <c r="Q1376" s="250"/>
      <c r="R1376" s="250"/>
      <c r="S1376" s="250"/>
      <c r="T1376" s="39"/>
      <c r="U1376" s="39"/>
      <c r="V1376" s="39"/>
    </row>
    <row r="1377" spans="1:22" customFormat="1" x14ac:dyDescent="0.25">
      <c r="A1377" s="54"/>
      <c r="C1377" s="65"/>
      <c r="D1377" s="66"/>
      <c r="E1377" s="67"/>
      <c r="F1377" s="68"/>
      <c r="G1377" s="66"/>
      <c r="H1377" s="66"/>
      <c r="I1377" s="299" t="str">
        <f t="shared" ca="1" si="21"/>
        <v/>
      </c>
      <c r="J1377" s="126"/>
      <c r="K1377" s="250"/>
      <c r="L1377" s="250"/>
      <c r="M1377" s="250"/>
      <c r="N1377" s="250"/>
      <c r="O1377" s="250"/>
      <c r="P1377" s="250"/>
      <c r="Q1377" s="250"/>
      <c r="R1377" s="250"/>
      <c r="S1377" s="250"/>
      <c r="T1377" s="39"/>
      <c r="U1377" s="39"/>
      <c r="V1377" s="39"/>
    </row>
    <row r="1378" spans="1:22" customFormat="1" x14ac:dyDescent="0.25">
      <c r="A1378" s="54"/>
      <c r="C1378" s="65"/>
      <c r="D1378" s="66"/>
      <c r="E1378" s="67"/>
      <c r="F1378" s="68"/>
      <c r="G1378" s="66"/>
      <c r="H1378" s="66"/>
      <c r="I1378" s="299" t="str">
        <f t="shared" ca="1" si="21"/>
        <v/>
      </c>
      <c r="J1378" s="126"/>
      <c r="K1378" s="250"/>
      <c r="L1378" s="250"/>
      <c r="M1378" s="250"/>
      <c r="N1378" s="250"/>
      <c r="O1378" s="250"/>
      <c r="P1378" s="250"/>
      <c r="Q1378" s="250"/>
      <c r="R1378" s="250"/>
      <c r="S1378" s="250"/>
      <c r="T1378" s="39"/>
      <c r="U1378" s="39"/>
      <c r="V1378" s="39"/>
    </row>
    <row r="1379" spans="1:22" customFormat="1" x14ac:dyDescent="0.25">
      <c r="A1379" s="54"/>
      <c r="C1379" s="65"/>
      <c r="D1379" s="66"/>
      <c r="E1379" s="67"/>
      <c r="F1379" s="68"/>
      <c r="G1379" s="66"/>
      <c r="H1379" s="66"/>
      <c r="I1379" s="299" t="str">
        <f t="shared" ca="1" si="21"/>
        <v/>
      </c>
      <c r="J1379" s="126"/>
      <c r="K1379" s="250"/>
      <c r="L1379" s="250"/>
      <c r="M1379" s="250"/>
      <c r="N1379" s="250"/>
      <c r="O1379" s="250"/>
      <c r="P1379" s="250"/>
      <c r="Q1379" s="250"/>
      <c r="R1379" s="250"/>
      <c r="S1379" s="250"/>
      <c r="T1379" s="39"/>
      <c r="U1379" s="39"/>
      <c r="V1379" s="39"/>
    </row>
    <row r="1380" spans="1:22" customFormat="1" x14ac:dyDescent="0.25">
      <c r="A1380" s="54"/>
      <c r="C1380" s="65"/>
      <c r="D1380" s="66"/>
      <c r="E1380" s="67"/>
      <c r="F1380" s="68"/>
      <c r="G1380" s="66"/>
      <c r="H1380" s="66"/>
      <c r="I1380" s="299" t="str">
        <f t="shared" ca="1" si="21"/>
        <v/>
      </c>
      <c r="J1380" s="126"/>
      <c r="K1380" s="250"/>
      <c r="L1380" s="250"/>
      <c r="M1380" s="250"/>
      <c r="N1380" s="250"/>
      <c r="O1380" s="250"/>
      <c r="P1380" s="250"/>
      <c r="Q1380" s="250"/>
      <c r="R1380" s="250"/>
      <c r="S1380" s="250"/>
      <c r="T1380" s="39"/>
      <c r="U1380" s="39"/>
      <c r="V1380" s="39"/>
    </row>
    <row r="1381" spans="1:22" customFormat="1" x14ac:dyDescent="0.25">
      <c r="A1381" s="54"/>
      <c r="C1381" s="65"/>
      <c r="D1381" s="66"/>
      <c r="E1381" s="67"/>
      <c r="F1381" s="68"/>
      <c r="G1381" s="66"/>
      <c r="H1381" s="66"/>
      <c r="I1381" s="299" t="str">
        <f t="shared" ca="1" si="21"/>
        <v/>
      </c>
      <c r="J1381" s="126"/>
      <c r="K1381" s="250"/>
      <c r="L1381" s="250"/>
      <c r="M1381" s="250"/>
      <c r="N1381" s="250"/>
      <c r="O1381" s="250"/>
      <c r="P1381" s="250"/>
      <c r="Q1381" s="250"/>
      <c r="R1381" s="250"/>
      <c r="S1381" s="250"/>
      <c r="T1381" s="39"/>
      <c r="U1381" s="39"/>
      <c r="V1381" s="39"/>
    </row>
    <row r="1382" spans="1:22" customFormat="1" x14ac:dyDescent="0.25">
      <c r="A1382" s="54"/>
      <c r="C1382" s="65"/>
      <c r="D1382" s="66"/>
      <c r="E1382" s="67"/>
      <c r="F1382" s="68"/>
      <c r="G1382" s="66"/>
      <c r="H1382" s="66"/>
      <c r="I1382" s="299" t="str">
        <f t="shared" ca="1" si="21"/>
        <v/>
      </c>
      <c r="J1382" s="126"/>
      <c r="K1382" s="250"/>
      <c r="L1382" s="250"/>
      <c r="M1382" s="250"/>
      <c r="N1382" s="250"/>
      <c r="O1382" s="250"/>
      <c r="P1382" s="250"/>
      <c r="Q1382" s="250"/>
      <c r="R1382" s="250"/>
      <c r="S1382" s="250"/>
      <c r="T1382" s="39"/>
      <c r="U1382" s="39"/>
      <c r="V1382" s="39"/>
    </row>
    <row r="1383" spans="1:22" customFormat="1" x14ac:dyDescent="0.25">
      <c r="A1383" s="54"/>
      <c r="C1383" s="65"/>
      <c r="D1383" s="66"/>
      <c r="E1383" s="67"/>
      <c r="F1383" s="68"/>
      <c r="G1383" s="66"/>
      <c r="H1383" s="66"/>
      <c r="I1383" s="299" t="str">
        <f t="shared" ca="1" si="21"/>
        <v/>
      </c>
      <c r="J1383" s="126"/>
      <c r="K1383" s="250"/>
      <c r="L1383" s="250"/>
      <c r="M1383" s="250"/>
      <c r="N1383" s="250"/>
      <c r="O1383" s="250"/>
      <c r="P1383" s="250"/>
      <c r="Q1383" s="250"/>
      <c r="R1383" s="250"/>
      <c r="S1383" s="250"/>
      <c r="T1383" s="39"/>
      <c r="U1383" s="39"/>
      <c r="V1383" s="39"/>
    </row>
    <row r="1384" spans="1:22" customFormat="1" x14ac:dyDescent="0.25">
      <c r="A1384" s="54"/>
      <c r="C1384" s="65"/>
      <c r="D1384" s="66"/>
      <c r="E1384" s="67"/>
      <c r="F1384" s="68"/>
      <c r="G1384" s="66"/>
      <c r="H1384" s="66"/>
      <c r="I1384" s="299" t="str">
        <f t="shared" ca="1" si="21"/>
        <v/>
      </c>
      <c r="J1384" s="126"/>
      <c r="K1384" s="250"/>
      <c r="L1384" s="250"/>
      <c r="M1384" s="250"/>
      <c r="N1384" s="250"/>
      <c r="O1384" s="250"/>
      <c r="P1384" s="250"/>
      <c r="Q1384" s="250"/>
      <c r="R1384" s="250"/>
      <c r="S1384" s="250"/>
      <c r="T1384" s="39"/>
      <c r="U1384" s="39"/>
      <c r="V1384" s="39"/>
    </row>
    <row r="1385" spans="1:22" customFormat="1" x14ac:dyDescent="0.25">
      <c r="A1385" s="54"/>
      <c r="C1385" s="65"/>
      <c r="D1385" s="66"/>
      <c r="E1385" s="67"/>
      <c r="F1385" s="68"/>
      <c r="G1385" s="66"/>
      <c r="H1385" s="66"/>
      <c r="I1385" s="299" t="str">
        <f t="shared" ca="1" si="21"/>
        <v/>
      </c>
      <c r="J1385" s="126"/>
      <c r="K1385" s="250"/>
      <c r="L1385" s="250"/>
      <c r="M1385" s="250"/>
      <c r="N1385" s="250"/>
      <c r="O1385" s="250"/>
      <c r="P1385" s="250"/>
      <c r="Q1385" s="250"/>
      <c r="R1385" s="250"/>
      <c r="S1385" s="250"/>
      <c r="T1385" s="39"/>
      <c r="U1385" s="39"/>
      <c r="V1385" s="39"/>
    </row>
    <row r="1386" spans="1:22" customFormat="1" x14ac:dyDescent="0.25">
      <c r="A1386" s="54"/>
      <c r="C1386" s="65"/>
      <c r="D1386" s="66"/>
      <c r="E1386" s="67"/>
      <c r="F1386" s="68"/>
      <c r="G1386" s="66"/>
      <c r="H1386" s="66"/>
      <c r="I1386" s="299" t="str">
        <f t="shared" ca="1" si="21"/>
        <v/>
      </c>
      <c r="J1386" s="126"/>
      <c r="K1386" s="250"/>
      <c r="L1386" s="250"/>
      <c r="M1386" s="250"/>
      <c r="N1386" s="250"/>
      <c r="O1386" s="250"/>
      <c r="P1386" s="250"/>
      <c r="Q1386" s="250"/>
      <c r="R1386" s="250"/>
      <c r="S1386" s="250"/>
      <c r="T1386" s="39"/>
      <c r="U1386" s="39"/>
      <c r="V1386" s="39"/>
    </row>
    <row r="1387" spans="1:22" customFormat="1" x14ac:dyDescent="0.25">
      <c r="A1387" s="54"/>
      <c r="C1387" s="65"/>
      <c r="D1387" s="66"/>
      <c r="E1387" s="67"/>
      <c r="F1387" s="68"/>
      <c r="G1387" s="66"/>
      <c r="H1387" s="66"/>
      <c r="I1387" s="299" t="str">
        <f t="shared" ca="1" si="21"/>
        <v/>
      </c>
      <c r="J1387" s="126"/>
      <c r="K1387" s="250"/>
      <c r="L1387" s="250"/>
      <c r="M1387" s="250"/>
      <c r="N1387" s="250"/>
      <c r="O1387" s="250"/>
      <c r="P1387" s="250"/>
      <c r="Q1387" s="250"/>
      <c r="R1387" s="250"/>
      <c r="S1387" s="250"/>
      <c r="T1387" s="39"/>
      <c r="U1387" s="39"/>
      <c r="V1387" s="39"/>
    </row>
    <row r="1388" spans="1:22" customFormat="1" x14ac:dyDescent="0.25">
      <c r="A1388" s="54"/>
      <c r="C1388" s="65"/>
      <c r="D1388" s="66"/>
      <c r="E1388" s="67"/>
      <c r="F1388" s="68"/>
      <c r="G1388" s="66"/>
      <c r="H1388" s="66"/>
      <c r="I1388" s="299" t="str">
        <f t="shared" ca="1" si="21"/>
        <v/>
      </c>
      <c r="J1388" s="126"/>
      <c r="K1388" s="250"/>
      <c r="L1388" s="250"/>
      <c r="M1388" s="250"/>
      <c r="N1388" s="250"/>
      <c r="O1388" s="250"/>
      <c r="P1388" s="250"/>
      <c r="Q1388" s="250"/>
      <c r="R1388" s="250"/>
      <c r="S1388" s="250"/>
      <c r="T1388" s="39"/>
      <c r="U1388" s="39"/>
      <c r="V1388" s="39"/>
    </row>
    <row r="1389" spans="1:22" customFormat="1" x14ac:dyDescent="0.25">
      <c r="A1389" s="54"/>
      <c r="C1389" s="65"/>
      <c r="D1389" s="66"/>
      <c r="E1389" s="67"/>
      <c r="F1389" s="68"/>
      <c r="G1389" s="66"/>
      <c r="H1389" s="66"/>
      <c r="I1389" s="299" t="str">
        <f t="shared" ca="1" si="21"/>
        <v/>
      </c>
      <c r="J1389" s="126"/>
      <c r="K1389" s="250"/>
      <c r="L1389" s="250"/>
      <c r="M1389" s="250"/>
      <c r="N1389" s="250"/>
      <c r="O1389" s="250"/>
      <c r="P1389" s="250"/>
      <c r="Q1389" s="250"/>
      <c r="R1389" s="250"/>
      <c r="S1389" s="250"/>
      <c r="T1389" s="39"/>
      <c r="U1389" s="39"/>
      <c r="V1389" s="39"/>
    </row>
    <row r="1390" spans="1:22" customFormat="1" x14ac:dyDescent="0.25">
      <c r="A1390" s="54"/>
      <c r="C1390" s="65"/>
      <c r="D1390" s="66"/>
      <c r="E1390" s="67"/>
      <c r="F1390" s="68"/>
      <c r="G1390" s="66"/>
      <c r="H1390" s="66"/>
      <c r="I1390" s="299" t="str">
        <f t="shared" ca="1" si="21"/>
        <v/>
      </c>
      <c r="J1390" s="126"/>
      <c r="K1390" s="250"/>
      <c r="L1390" s="250"/>
      <c r="M1390" s="250"/>
      <c r="N1390" s="250"/>
      <c r="O1390" s="250"/>
      <c r="P1390" s="250"/>
      <c r="Q1390" s="250"/>
      <c r="R1390" s="250"/>
      <c r="S1390" s="250"/>
      <c r="T1390" s="39"/>
      <c r="U1390" s="39"/>
      <c r="V1390" s="39"/>
    </row>
    <row r="1391" spans="1:22" customFormat="1" x14ac:dyDescent="0.25">
      <c r="A1391" s="54"/>
      <c r="C1391" s="65"/>
      <c r="D1391" s="66"/>
      <c r="E1391" s="67"/>
      <c r="F1391" s="68"/>
      <c r="G1391" s="66"/>
      <c r="H1391" s="66"/>
      <c r="I1391" s="299" t="str">
        <f t="shared" ca="1" si="21"/>
        <v/>
      </c>
      <c r="J1391" s="126"/>
      <c r="K1391" s="250"/>
      <c r="L1391" s="250"/>
      <c r="M1391" s="250"/>
      <c r="N1391" s="250"/>
      <c r="O1391" s="250"/>
      <c r="P1391" s="250"/>
      <c r="Q1391" s="250"/>
      <c r="R1391" s="250"/>
      <c r="S1391" s="250"/>
      <c r="T1391" s="39"/>
      <c r="U1391" s="39"/>
      <c r="V1391" s="39"/>
    </row>
    <row r="1392" spans="1:22" customFormat="1" x14ac:dyDescent="0.25">
      <c r="A1392" s="54"/>
      <c r="C1392" s="65"/>
      <c r="D1392" s="66"/>
      <c r="E1392" s="67"/>
      <c r="F1392" s="68"/>
      <c r="G1392" s="66"/>
      <c r="H1392" s="66"/>
      <c r="I1392" s="299" t="str">
        <f t="shared" ca="1" si="21"/>
        <v/>
      </c>
      <c r="J1392" s="126"/>
      <c r="K1392" s="250"/>
      <c r="L1392" s="250"/>
      <c r="M1392" s="250"/>
      <c r="N1392" s="250"/>
      <c r="O1392" s="250"/>
      <c r="P1392" s="250"/>
      <c r="Q1392" s="250"/>
      <c r="R1392" s="250"/>
      <c r="S1392" s="250"/>
      <c r="T1392" s="39"/>
      <c r="U1392" s="39"/>
      <c r="V1392" s="39"/>
    </row>
    <row r="1393" spans="1:22" customFormat="1" x14ac:dyDescent="0.25">
      <c r="A1393" s="54"/>
      <c r="C1393" s="65"/>
      <c r="D1393" s="66"/>
      <c r="E1393" s="67"/>
      <c r="F1393" s="68"/>
      <c r="G1393" s="66"/>
      <c r="H1393" s="66"/>
      <c r="I1393" s="299" t="str">
        <f t="shared" ca="1" si="21"/>
        <v/>
      </c>
      <c r="J1393" s="126"/>
      <c r="K1393" s="250"/>
      <c r="L1393" s="250"/>
      <c r="M1393" s="250"/>
      <c r="N1393" s="250"/>
      <c r="O1393" s="250"/>
      <c r="P1393" s="250"/>
      <c r="Q1393" s="250"/>
      <c r="R1393" s="250"/>
      <c r="S1393" s="250"/>
      <c r="T1393" s="39"/>
      <c r="U1393" s="39"/>
      <c r="V1393" s="39"/>
    </row>
    <row r="1394" spans="1:22" customFormat="1" x14ac:dyDescent="0.25">
      <c r="A1394" s="54"/>
      <c r="C1394" s="65"/>
      <c r="D1394" s="66"/>
      <c r="E1394" s="67"/>
      <c r="F1394" s="68"/>
      <c r="G1394" s="66"/>
      <c r="H1394" s="66"/>
      <c r="I1394" s="299" t="str">
        <f t="shared" ca="1" si="21"/>
        <v/>
      </c>
      <c r="J1394" s="126"/>
      <c r="K1394" s="250"/>
      <c r="L1394" s="250"/>
      <c r="M1394" s="250"/>
      <c r="N1394" s="250"/>
      <c r="O1394" s="250"/>
      <c r="P1394" s="250"/>
      <c r="Q1394" s="250"/>
      <c r="R1394" s="250"/>
      <c r="S1394" s="250"/>
      <c r="T1394" s="39"/>
      <c r="U1394" s="39"/>
      <c r="V1394" s="39"/>
    </row>
    <row r="1395" spans="1:22" customFormat="1" x14ac:dyDescent="0.25">
      <c r="A1395" s="54"/>
      <c r="C1395" s="65"/>
      <c r="D1395" s="66"/>
      <c r="E1395" s="67"/>
      <c r="F1395" s="68"/>
      <c r="G1395" s="66"/>
      <c r="H1395" s="66"/>
      <c r="I1395" s="299" t="str">
        <f t="shared" ca="1" si="21"/>
        <v/>
      </c>
      <c r="J1395" s="126"/>
      <c r="K1395" s="250"/>
      <c r="L1395" s="250"/>
      <c r="M1395" s="250"/>
      <c r="N1395" s="250"/>
      <c r="O1395" s="250"/>
      <c r="P1395" s="250"/>
      <c r="Q1395" s="250"/>
      <c r="R1395" s="250"/>
      <c r="S1395" s="250"/>
      <c r="T1395" s="39"/>
      <c r="U1395" s="39"/>
      <c r="V1395" s="39"/>
    </row>
    <row r="1396" spans="1:22" customFormat="1" x14ac:dyDescent="0.25">
      <c r="A1396" s="54"/>
      <c r="C1396" s="65"/>
      <c r="D1396" s="66"/>
      <c r="E1396" s="67"/>
      <c r="F1396" s="68"/>
      <c r="G1396" s="66"/>
      <c r="H1396" s="66"/>
      <c r="I1396" s="299" t="str">
        <f t="shared" ca="1" si="21"/>
        <v/>
      </c>
      <c r="J1396" s="126"/>
      <c r="K1396" s="250"/>
      <c r="L1396" s="250"/>
      <c r="M1396" s="250"/>
      <c r="N1396" s="250"/>
      <c r="O1396" s="250"/>
      <c r="P1396" s="250"/>
      <c r="Q1396" s="250"/>
      <c r="R1396" s="250"/>
      <c r="S1396" s="250"/>
      <c r="T1396" s="39"/>
      <c r="U1396" s="39"/>
      <c r="V1396" s="39"/>
    </row>
    <row r="1397" spans="1:22" customFormat="1" x14ac:dyDescent="0.25">
      <c r="A1397" s="54"/>
      <c r="C1397" s="65"/>
      <c r="D1397" s="66"/>
      <c r="E1397" s="67"/>
      <c r="F1397" s="68"/>
      <c r="G1397" s="66"/>
      <c r="H1397" s="66"/>
      <c r="I1397" s="299" t="str">
        <f t="shared" ca="1" si="21"/>
        <v/>
      </c>
      <c r="J1397" s="126"/>
      <c r="K1397" s="250"/>
      <c r="L1397" s="250"/>
      <c r="M1397" s="250"/>
      <c r="N1397" s="250"/>
      <c r="O1397" s="250"/>
      <c r="P1397" s="250"/>
      <c r="Q1397" s="250"/>
      <c r="R1397" s="250"/>
      <c r="S1397" s="250"/>
      <c r="T1397" s="39"/>
      <c r="U1397" s="39"/>
      <c r="V1397" s="39"/>
    </row>
    <row r="1398" spans="1:22" customFormat="1" x14ac:dyDescent="0.25">
      <c r="A1398" s="54"/>
      <c r="C1398" s="65"/>
      <c r="D1398" s="66"/>
      <c r="E1398" s="67"/>
      <c r="F1398" s="68"/>
      <c r="G1398" s="66"/>
      <c r="H1398" s="66"/>
      <c r="I1398" s="299" t="str">
        <f t="shared" ca="1" si="21"/>
        <v/>
      </c>
      <c r="J1398" s="126"/>
      <c r="K1398" s="250"/>
      <c r="L1398" s="250"/>
      <c r="M1398" s="250"/>
      <c r="N1398" s="250"/>
      <c r="O1398" s="250"/>
      <c r="P1398" s="250"/>
      <c r="Q1398" s="250"/>
      <c r="R1398" s="250"/>
      <c r="S1398" s="250"/>
      <c r="T1398" s="39"/>
      <c r="U1398" s="39"/>
      <c r="V1398" s="39"/>
    </row>
    <row r="1399" spans="1:22" customFormat="1" x14ac:dyDescent="0.25">
      <c r="A1399" s="54"/>
      <c r="C1399" s="65"/>
      <c r="D1399" s="66"/>
      <c r="E1399" s="67"/>
      <c r="F1399" s="68"/>
      <c r="G1399" s="66"/>
      <c r="H1399" s="66"/>
      <c r="I1399" s="299" t="str">
        <f t="shared" ca="1" si="21"/>
        <v/>
      </c>
      <c r="J1399" s="126"/>
      <c r="K1399" s="250"/>
      <c r="L1399" s="250"/>
      <c r="M1399" s="250"/>
      <c r="N1399" s="250"/>
      <c r="O1399" s="250"/>
      <c r="P1399" s="250"/>
      <c r="Q1399" s="250"/>
      <c r="R1399" s="250"/>
      <c r="S1399" s="250"/>
      <c r="T1399" s="39"/>
      <c r="U1399" s="39"/>
      <c r="V1399" s="39"/>
    </row>
    <row r="1400" spans="1:22" customFormat="1" x14ac:dyDescent="0.25">
      <c r="A1400" s="54"/>
      <c r="C1400" s="65"/>
      <c r="D1400" s="66"/>
      <c r="E1400" s="67"/>
      <c r="F1400" s="68"/>
      <c r="G1400" s="66"/>
      <c r="H1400" s="66"/>
      <c r="I1400" s="299" t="str">
        <f t="shared" ca="1" si="21"/>
        <v/>
      </c>
      <c r="J1400" s="126"/>
      <c r="K1400" s="250"/>
      <c r="L1400" s="250"/>
      <c r="M1400" s="250"/>
      <c r="N1400" s="250"/>
      <c r="O1400" s="250"/>
      <c r="P1400" s="250"/>
      <c r="Q1400" s="250"/>
      <c r="R1400" s="250"/>
      <c r="S1400" s="250"/>
      <c r="T1400" s="39"/>
      <c r="U1400" s="39"/>
      <c r="V1400" s="39"/>
    </row>
    <row r="1401" spans="1:22" customFormat="1" x14ac:dyDescent="0.25">
      <c r="A1401" s="54"/>
      <c r="C1401" s="65"/>
      <c r="D1401" s="66"/>
      <c r="E1401" s="67"/>
      <c r="F1401" s="68"/>
      <c r="G1401" s="66"/>
      <c r="H1401" s="66"/>
      <c r="I1401" s="299" t="str">
        <f t="shared" ca="1" si="21"/>
        <v/>
      </c>
      <c r="J1401" s="126"/>
      <c r="K1401" s="250"/>
      <c r="L1401" s="250"/>
      <c r="M1401" s="250"/>
      <c r="N1401" s="250"/>
      <c r="O1401" s="250"/>
      <c r="P1401" s="250"/>
      <c r="Q1401" s="250"/>
      <c r="R1401" s="250"/>
      <c r="S1401" s="250"/>
      <c r="T1401" s="39"/>
      <c r="U1401" s="39"/>
      <c r="V1401" s="39"/>
    </row>
    <row r="1402" spans="1:22" customFormat="1" x14ac:dyDescent="0.25">
      <c r="A1402" s="54"/>
      <c r="C1402" s="65"/>
      <c r="D1402" s="66"/>
      <c r="E1402" s="67"/>
      <c r="F1402" s="68"/>
      <c r="G1402" s="66"/>
      <c r="H1402" s="66"/>
      <c r="I1402" s="299" t="str">
        <f t="shared" ca="1" si="21"/>
        <v/>
      </c>
      <c r="J1402" s="126"/>
      <c r="K1402" s="250"/>
      <c r="L1402" s="250"/>
      <c r="M1402" s="250"/>
      <c r="N1402" s="250"/>
      <c r="O1402" s="250"/>
      <c r="P1402" s="250"/>
      <c r="Q1402" s="250"/>
      <c r="R1402" s="250"/>
      <c r="S1402" s="250"/>
      <c r="T1402" s="39"/>
      <c r="U1402" s="39"/>
      <c r="V1402" s="39"/>
    </row>
    <row r="1403" spans="1:22" customFormat="1" x14ac:dyDescent="0.25">
      <c r="A1403" s="54"/>
      <c r="C1403" s="65"/>
      <c r="D1403" s="66"/>
      <c r="E1403" s="67"/>
      <c r="F1403" s="68"/>
      <c r="G1403" s="66"/>
      <c r="H1403" s="66"/>
      <c r="I1403" s="299" t="str">
        <f t="shared" ca="1" si="21"/>
        <v/>
      </c>
      <c r="J1403" s="126"/>
      <c r="K1403" s="250"/>
      <c r="L1403" s="250"/>
      <c r="M1403" s="250"/>
      <c r="N1403" s="250"/>
      <c r="O1403" s="250"/>
      <c r="P1403" s="250"/>
      <c r="Q1403" s="250"/>
      <c r="R1403" s="250"/>
      <c r="S1403" s="250"/>
      <c r="T1403" s="39"/>
      <c r="U1403" s="39"/>
      <c r="V1403" s="39"/>
    </row>
    <row r="1404" spans="1:22" customFormat="1" x14ac:dyDescent="0.25">
      <c r="A1404" s="54"/>
      <c r="C1404" s="65"/>
      <c r="D1404" s="66"/>
      <c r="E1404" s="67"/>
      <c r="F1404" s="68"/>
      <c r="G1404" s="66"/>
      <c r="H1404" s="66"/>
      <c r="I1404" s="299" t="str">
        <f t="shared" ca="1" si="21"/>
        <v/>
      </c>
      <c r="J1404" s="126"/>
      <c r="K1404" s="250"/>
      <c r="L1404" s="250"/>
      <c r="M1404" s="250"/>
      <c r="N1404" s="250"/>
      <c r="O1404" s="250"/>
      <c r="P1404" s="250"/>
      <c r="Q1404" s="250"/>
      <c r="R1404" s="250"/>
      <c r="S1404" s="250"/>
      <c r="T1404" s="39"/>
      <c r="U1404" s="39"/>
      <c r="V1404" s="39"/>
    </row>
    <row r="1405" spans="1:22" customFormat="1" x14ac:dyDescent="0.25">
      <c r="A1405" s="54"/>
      <c r="C1405" s="65"/>
      <c r="D1405" s="66"/>
      <c r="E1405" s="67"/>
      <c r="F1405" s="68"/>
      <c r="G1405" s="66"/>
      <c r="H1405" s="66"/>
      <c r="I1405" s="299" t="str">
        <f t="shared" ca="1" si="21"/>
        <v/>
      </c>
      <c r="J1405" s="126"/>
      <c r="K1405" s="250"/>
      <c r="L1405" s="250"/>
      <c r="M1405" s="250"/>
      <c r="N1405" s="250"/>
      <c r="O1405" s="250"/>
      <c r="P1405" s="250"/>
      <c r="Q1405" s="250"/>
      <c r="R1405" s="250"/>
      <c r="S1405" s="250"/>
      <c r="T1405" s="39"/>
      <c r="U1405" s="39"/>
      <c r="V1405" s="39"/>
    </row>
    <row r="1406" spans="1:22" customFormat="1" x14ac:dyDescent="0.25">
      <c r="A1406" s="54"/>
      <c r="C1406" s="65"/>
      <c r="D1406" s="66"/>
      <c r="E1406" s="67"/>
      <c r="F1406" s="68"/>
      <c r="G1406" s="66"/>
      <c r="H1406" s="66"/>
      <c r="I1406" s="299" t="str">
        <f t="shared" ca="1" si="21"/>
        <v/>
      </c>
      <c r="J1406" s="126"/>
      <c r="K1406" s="250"/>
      <c r="L1406" s="250"/>
      <c r="M1406" s="250"/>
      <c r="N1406" s="250"/>
      <c r="O1406" s="250"/>
      <c r="P1406" s="250"/>
      <c r="Q1406" s="250"/>
      <c r="R1406" s="250"/>
      <c r="S1406" s="250"/>
      <c r="T1406" s="39"/>
      <c r="U1406" s="39"/>
      <c r="V1406" s="39"/>
    </row>
    <row r="1407" spans="1:22" customFormat="1" x14ac:dyDescent="0.25">
      <c r="A1407" s="54"/>
      <c r="C1407" s="65"/>
      <c r="D1407" s="66"/>
      <c r="E1407" s="67"/>
      <c r="F1407" s="68"/>
      <c r="G1407" s="66"/>
      <c r="H1407" s="66"/>
      <c r="I1407" s="299" t="str">
        <f t="shared" ca="1" si="21"/>
        <v/>
      </c>
      <c r="J1407" s="126"/>
      <c r="K1407" s="250"/>
      <c r="L1407" s="250"/>
      <c r="M1407" s="250"/>
      <c r="N1407" s="250"/>
      <c r="O1407" s="250"/>
      <c r="P1407" s="250"/>
      <c r="Q1407" s="250"/>
      <c r="R1407" s="250"/>
      <c r="S1407" s="250"/>
      <c r="T1407" s="39"/>
      <c r="U1407" s="39"/>
      <c r="V1407" s="39"/>
    </row>
    <row r="1408" spans="1:22" customFormat="1" x14ac:dyDescent="0.25">
      <c r="A1408" s="54"/>
      <c r="C1408" s="65"/>
      <c r="D1408" s="66"/>
      <c r="E1408" s="67"/>
      <c r="F1408" s="68"/>
      <c r="G1408" s="66"/>
      <c r="H1408" s="66"/>
      <c r="I1408" s="299" t="str">
        <f t="shared" ca="1" si="21"/>
        <v/>
      </c>
      <c r="J1408" s="126"/>
      <c r="K1408" s="250"/>
      <c r="L1408" s="250"/>
      <c r="M1408" s="250"/>
      <c r="N1408" s="250"/>
      <c r="O1408" s="250"/>
      <c r="P1408" s="250"/>
      <c r="Q1408" s="250"/>
      <c r="R1408" s="250"/>
      <c r="S1408" s="250"/>
      <c r="T1408" s="39"/>
      <c r="U1408" s="39"/>
      <c r="V1408" s="39"/>
    </row>
    <row r="1409" spans="1:22" customFormat="1" x14ac:dyDescent="0.25">
      <c r="A1409" s="54"/>
      <c r="C1409" s="65"/>
      <c r="D1409" s="66"/>
      <c r="E1409" s="67"/>
      <c r="F1409" s="68"/>
      <c r="G1409" s="66"/>
      <c r="H1409" s="66"/>
      <c r="I1409" s="299" t="str">
        <f t="shared" ca="1" si="21"/>
        <v/>
      </c>
      <c r="J1409" s="126"/>
      <c r="K1409" s="250"/>
      <c r="L1409" s="250"/>
      <c r="M1409" s="250"/>
      <c r="N1409" s="250"/>
      <c r="O1409" s="250"/>
      <c r="P1409" s="250"/>
      <c r="Q1409" s="250"/>
      <c r="R1409" s="250"/>
      <c r="S1409" s="250"/>
      <c r="T1409" s="39"/>
      <c r="U1409" s="39"/>
      <c r="V1409" s="39"/>
    </row>
    <row r="1410" spans="1:22" customFormat="1" x14ac:dyDescent="0.25">
      <c r="A1410" s="54"/>
      <c r="C1410" s="65"/>
      <c r="D1410" s="66"/>
      <c r="E1410" s="67"/>
      <c r="F1410" s="68"/>
      <c r="G1410" s="66"/>
      <c r="H1410" s="66"/>
      <c r="I1410" s="299" t="str">
        <f t="shared" ca="1" si="21"/>
        <v/>
      </c>
      <c r="J1410" s="126"/>
      <c r="K1410" s="250"/>
      <c r="L1410" s="250"/>
      <c r="M1410" s="250"/>
      <c r="N1410" s="250"/>
      <c r="O1410" s="250"/>
      <c r="P1410" s="250"/>
      <c r="Q1410" s="250"/>
      <c r="R1410" s="250"/>
      <c r="S1410" s="250"/>
      <c r="T1410" s="39"/>
      <c r="U1410" s="39"/>
      <c r="V1410" s="39"/>
    </row>
    <row r="1411" spans="1:22" customFormat="1" x14ac:dyDescent="0.25">
      <c r="A1411" s="54"/>
      <c r="C1411" s="65"/>
      <c r="D1411" s="66"/>
      <c r="E1411" s="67"/>
      <c r="F1411" s="68"/>
      <c r="G1411" s="66"/>
      <c r="H1411" s="66"/>
      <c r="I1411" s="299" t="str">
        <f t="shared" ca="1" si="21"/>
        <v/>
      </c>
      <c r="J1411" s="126"/>
      <c r="K1411" s="250"/>
      <c r="L1411" s="250"/>
      <c r="M1411" s="250"/>
      <c r="N1411" s="250"/>
      <c r="O1411" s="250"/>
      <c r="P1411" s="250"/>
      <c r="Q1411" s="250"/>
      <c r="R1411" s="250"/>
      <c r="S1411" s="250"/>
      <c r="T1411" s="39"/>
      <c r="U1411" s="39"/>
      <c r="V1411" s="39"/>
    </row>
    <row r="1412" spans="1:22" customFormat="1" x14ac:dyDescent="0.25">
      <c r="A1412" s="54"/>
      <c r="C1412" s="65"/>
      <c r="D1412" s="66"/>
      <c r="E1412" s="67"/>
      <c r="F1412" s="68"/>
      <c r="G1412" s="66"/>
      <c r="H1412" s="66"/>
      <c r="I1412" s="299" t="str">
        <f t="shared" ca="1" si="21"/>
        <v/>
      </c>
      <c r="J1412" s="126"/>
      <c r="K1412" s="250"/>
      <c r="L1412" s="250"/>
      <c r="M1412" s="250"/>
      <c r="N1412" s="250"/>
      <c r="O1412" s="250"/>
      <c r="P1412" s="250"/>
      <c r="Q1412" s="250"/>
      <c r="R1412" s="250"/>
      <c r="S1412" s="250"/>
      <c r="T1412" s="39"/>
      <c r="U1412" s="39"/>
      <c r="V1412" s="39"/>
    </row>
    <row r="1413" spans="1:22" customFormat="1" x14ac:dyDescent="0.25">
      <c r="A1413" s="54"/>
      <c r="C1413" s="65"/>
      <c r="D1413" s="66"/>
      <c r="E1413" s="67"/>
      <c r="F1413" s="68"/>
      <c r="G1413" s="66"/>
      <c r="H1413" s="66"/>
      <c r="I1413" s="299" t="str">
        <f t="shared" ca="1" si="21"/>
        <v/>
      </c>
      <c r="J1413" s="126"/>
      <c r="K1413" s="250"/>
      <c r="L1413" s="250"/>
      <c r="M1413" s="250"/>
      <c r="N1413" s="250"/>
      <c r="O1413" s="250"/>
      <c r="P1413" s="250"/>
      <c r="Q1413" s="250"/>
      <c r="R1413" s="250"/>
      <c r="S1413" s="250"/>
      <c r="T1413" s="39"/>
      <c r="U1413" s="39"/>
      <c r="V1413" s="39"/>
    </row>
    <row r="1414" spans="1:22" customFormat="1" x14ac:dyDescent="0.25">
      <c r="A1414" s="54"/>
      <c r="C1414" s="65"/>
      <c r="D1414" s="66"/>
      <c r="E1414" s="67"/>
      <c r="F1414" s="68"/>
      <c r="G1414" s="66"/>
      <c r="H1414" s="66"/>
      <c r="I1414" s="299" t="str">
        <f t="shared" ca="1" si="21"/>
        <v/>
      </c>
      <c r="J1414" s="126"/>
      <c r="K1414" s="250"/>
      <c r="L1414" s="250"/>
      <c r="M1414" s="250"/>
      <c r="N1414" s="250"/>
      <c r="O1414" s="250"/>
      <c r="P1414" s="250"/>
      <c r="Q1414" s="250"/>
      <c r="R1414" s="250"/>
      <c r="S1414" s="250"/>
      <c r="T1414" s="39"/>
      <c r="U1414" s="39"/>
      <c r="V1414" s="39"/>
    </row>
    <row r="1415" spans="1:22" customFormat="1" x14ac:dyDescent="0.25">
      <c r="A1415" s="54"/>
      <c r="C1415" s="65"/>
      <c r="D1415" s="66"/>
      <c r="E1415" s="67"/>
      <c r="F1415" s="68"/>
      <c r="G1415" s="66"/>
      <c r="H1415" s="66"/>
      <c r="I1415" s="299" t="str">
        <f t="shared" ca="1" si="21"/>
        <v/>
      </c>
      <c r="J1415" s="126"/>
      <c r="K1415" s="250"/>
      <c r="L1415" s="250"/>
      <c r="M1415" s="250"/>
      <c r="N1415" s="250"/>
      <c r="O1415" s="250"/>
      <c r="P1415" s="250"/>
      <c r="Q1415" s="250"/>
      <c r="R1415" s="250"/>
      <c r="S1415" s="250"/>
      <c r="T1415" s="39"/>
      <c r="U1415" s="39"/>
      <c r="V1415" s="39"/>
    </row>
    <row r="1416" spans="1:22" customFormat="1" x14ac:dyDescent="0.25">
      <c r="A1416" s="54"/>
      <c r="C1416" s="65"/>
      <c r="D1416" s="66"/>
      <c r="E1416" s="67"/>
      <c r="F1416" s="68"/>
      <c r="G1416" s="66"/>
      <c r="H1416" s="66"/>
      <c r="I1416" s="299" t="str">
        <f t="shared" ca="1" si="21"/>
        <v/>
      </c>
      <c r="J1416" s="126"/>
      <c r="K1416" s="250"/>
      <c r="L1416" s="250"/>
      <c r="M1416" s="250"/>
      <c r="N1416" s="250"/>
      <c r="O1416" s="250"/>
      <c r="P1416" s="250"/>
      <c r="Q1416" s="250"/>
      <c r="R1416" s="250"/>
      <c r="S1416" s="250"/>
      <c r="T1416" s="39"/>
      <c r="U1416" s="39"/>
      <c r="V1416" s="39"/>
    </row>
    <row r="1417" spans="1:22" customFormat="1" x14ac:dyDescent="0.25">
      <c r="A1417" s="54"/>
      <c r="C1417" s="65"/>
      <c r="D1417" s="66"/>
      <c r="E1417" s="67"/>
      <c r="F1417" s="68"/>
      <c r="G1417" s="66"/>
      <c r="H1417" s="66"/>
      <c r="I1417" s="299" t="str">
        <f t="shared" ref="I1417:I1480" ca="1" si="22">IF(H1417="","",(IF(H1417="Efetivado","",IF(C1417="","",IF(C1417=TODAY(),"Vence Hoje",IF(C1417&lt;TODAY(),"Atrasado",C1417-TODAY()&amp;" Dias para Vencer"))))))</f>
        <v/>
      </c>
      <c r="J1417" s="126"/>
      <c r="K1417" s="250"/>
      <c r="L1417" s="250"/>
      <c r="M1417" s="250"/>
      <c r="N1417" s="250"/>
      <c r="O1417" s="250"/>
      <c r="P1417" s="250"/>
      <c r="Q1417" s="250"/>
      <c r="R1417" s="250"/>
      <c r="S1417" s="250"/>
      <c r="T1417" s="39"/>
      <c r="U1417" s="39"/>
      <c r="V1417" s="39"/>
    </row>
    <row r="1418" spans="1:22" customFormat="1" x14ac:dyDescent="0.25">
      <c r="A1418" s="54"/>
      <c r="C1418" s="65"/>
      <c r="D1418" s="66"/>
      <c r="E1418" s="67"/>
      <c r="F1418" s="68"/>
      <c r="G1418" s="66"/>
      <c r="H1418" s="66"/>
      <c r="I1418" s="299" t="str">
        <f t="shared" ca="1" si="22"/>
        <v/>
      </c>
      <c r="J1418" s="126"/>
      <c r="K1418" s="250"/>
      <c r="L1418" s="250"/>
      <c r="M1418" s="250"/>
      <c r="N1418" s="250"/>
      <c r="O1418" s="250"/>
      <c r="P1418" s="250"/>
      <c r="Q1418" s="250"/>
      <c r="R1418" s="250"/>
      <c r="S1418" s="250"/>
      <c r="T1418" s="39"/>
      <c r="U1418" s="39"/>
      <c r="V1418" s="39"/>
    </row>
    <row r="1419" spans="1:22" customFormat="1" x14ac:dyDescent="0.25">
      <c r="A1419" s="54"/>
      <c r="C1419" s="65"/>
      <c r="D1419" s="66"/>
      <c r="E1419" s="67"/>
      <c r="F1419" s="68"/>
      <c r="G1419" s="66"/>
      <c r="H1419" s="66"/>
      <c r="I1419" s="299" t="str">
        <f t="shared" ca="1" si="22"/>
        <v/>
      </c>
      <c r="J1419" s="126"/>
      <c r="K1419" s="250"/>
      <c r="L1419" s="250"/>
      <c r="M1419" s="250"/>
      <c r="N1419" s="250"/>
      <c r="O1419" s="250"/>
      <c r="P1419" s="250"/>
      <c r="Q1419" s="250"/>
      <c r="R1419" s="250"/>
      <c r="S1419" s="250"/>
      <c r="T1419" s="39"/>
      <c r="U1419" s="39"/>
      <c r="V1419" s="39"/>
    </row>
    <row r="1420" spans="1:22" customFormat="1" x14ac:dyDescent="0.25">
      <c r="A1420" s="54"/>
      <c r="C1420" s="65"/>
      <c r="D1420" s="66"/>
      <c r="E1420" s="67"/>
      <c r="F1420" s="68"/>
      <c r="G1420" s="66"/>
      <c r="H1420" s="66"/>
      <c r="I1420" s="299" t="str">
        <f t="shared" ca="1" si="22"/>
        <v/>
      </c>
      <c r="J1420" s="126"/>
      <c r="K1420" s="250"/>
      <c r="L1420" s="250"/>
      <c r="M1420" s="250"/>
      <c r="N1420" s="250"/>
      <c r="O1420" s="250"/>
      <c r="P1420" s="250"/>
      <c r="Q1420" s="250"/>
      <c r="R1420" s="250"/>
      <c r="S1420" s="250"/>
      <c r="T1420" s="39"/>
      <c r="U1420" s="39"/>
      <c r="V1420" s="39"/>
    </row>
    <row r="1421" spans="1:22" customFormat="1" x14ac:dyDescent="0.25">
      <c r="A1421" s="54"/>
      <c r="C1421" s="65"/>
      <c r="D1421" s="66"/>
      <c r="E1421" s="67"/>
      <c r="F1421" s="68"/>
      <c r="G1421" s="66"/>
      <c r="H1421" s="66"/>
      <c r="I1421" s="299" t="str">
        <f t="shared" ca="1" si="22"/>
        <v/>
      </c>
      <c r="J1421" s="126"/>
      <c r="K1421" s="250"/>
      <c r="L1421" s="250"/>
      <c r="M1421" s="250"/>
      <c r="N1421" s="250"/>
      <c r="O1421" s="250"/>
      <c r="P1421" s="250"/>
      <c r="Q1421" s="250"/>
      <c r="R1421" s="250"/>
      <c r="S1421" s="250"/>
      <c r="T1421" s="39"/>
      <c r="U1421" s="39"/>
      <c r="V1421" s="39"/>
    </row>
    <row r="1422" spans="1:22" customFormat="1" x14ac:dyDescent="0.25">
      <c r="A1422" s="54"/>
      <c r="C1422" s="65"/>
      <c r="D1422" s="66"/>
      <c r="E1422" s="67"/>
      <c r="F1422" s="68"/>
      <c r="G1422" s="66"/>
      <c r="H1422" s="66"/>
      <c r="I1422" s="299" t="str">
        <f t="shared" ca="1" si="22"/>
        <v/>
      </c>
      <c r="J1422" s="126"/>
      <c r="K1422" s="250"/>
      <c r="L1422" s="250"/>
      <c r="M1422" s="250"/>
      <c r="N1422" s="250"/>
      <c r="O1422" s="250"/>
      <c r="P1422" s="250"/>
      <c r="Q1422" s="250"/>
      <c r="R1422" s="250"/>
      <c r="S1422" s="250"/>
      <c r="T1422" s="39"/>
      <c r="U1422" s="39"/>
      <c r="V1422" s="39"/>
    </row>
    <row r="1423" spans="1:22" customFormat="1" x14ac:dyDescent="0.25">
      <c r="A1423" s="54"/>
      <c r="C1423" s="65"/>
      <c r="D1423" s="66"/>
      <c r="E1423" s="67"/>
      <c r="F1423" s="68"/>
      <c r="G1423" s="66"/>
      <c r="H1423" s="66"/>
      <c r="I1423" s="299" t="str">
        <f t="shared" ca="1" si="22"/>
        <v/>
      </c>
      <c r="J1423" s="126"/>
      <c r="K1423" s="250"/>
      <c r="L1423" s="250"/>
      <c r="M1423" s="250"/>
      <c r="N1423" s="250"/>
      <c r="O1423" s="250"/>
      <c r="P1423" s="250"/>
      <c r="Q1423" s="250"/>
      <c r="R1423" s="250"/>
      <c r="S1423" s="250"/>
      <c r="T1423" s="39"/>
      <c r="U1423" s="39"/>
      <c r="V1423" s="39"/>
    </row>
    <row r="1424" spans="1:22" customFormat="1" x14ac:dyDescent="0.25">
      <c r="A1424" s="54"/>
      <c r="C1424" s="65"/>
      <c r="D1424" s="66"/>
      <c r="E1424" s="67"/>
      <c r="F1424" s="68"/>
      <c r="G1424" s="66"/>
      <c r="H1424" s="66"/>
      <c r="I1424" s="299" t="str">
        <f t="shared" ca="1" si="22"/>
        <v/>
      </c>
      <c r="J1424" s="126"/>
      <c r="K1424" s="250"/>
      <c r="L1424" s="250"/>
      <c r="M1424" s="250"/>
      <c r="N1424" s="250"/>
      <c r="O1424" s="250"/>
      <c r="P1424" s="250"/>
      <c r="Q1424" s="250"/>
      <c r="R1424" s="250"/>
      <c r="S1424" s="250"/>
      <c r="T1424" s="39"/>
      <c r="U1424" s="39"/>
      <c r="V1424" s="39"/>
    </row>
    <row r="1425" spans="1:22" customFormat="1" x14ac:dyDescent="0.25">
      <c r="A1425" s="54"/>
      <c r="C1425" s="65"/>
      <c r="D1425" s="66"/>
      <c r="E1425" s="67"/>
      <c r="F1425" s="68"/>
      <c r="G1425" s="66"/>
      <c r="H1425" s="66"/>
      <c r="I1425" s="299" t="str">
        <f t="shared" ca="1" si="22"/>
        <v/>
      </c>
      <c r="J1425" s="126"/>
      <c r="K1425" s="250"/>
      <c r="L1425" s="250"/>
      <c r="M1425" s="250"/>
      <c r="N1425" s="250"/>
      <c r="O1425" s="250"/>
      <c r="P1425" s="250"/>
      <c r="Q1425" s="250"/>
      <c r="R1425" s="250"/>
      <c r="S1425" s="250"/>
      <c r="T1425" s="39"/>
      <c r="U1425" s="39"/>
      <c r="V1425" s="39"/>
    </row>
    <row r="1426" spans="1:22" customFormat="1" x14ac:dyDescent="0.25">
      <c r="A1426" s="54"/>
      <c r="C1426" s="65"/>
      <c r="D1426" s="66"/>
      <c r="E1426" s="67"/>
      <c r="F1426" s="68"/>
      <c r="G1426" s="66"/>
      <c r="H1426" s="66"/>
      <c r="I1426" s="299" t="str">
        <f t="shared" ca="1" si="22"/>
        <v/>
      </c>
      <c r="J1426" s="126"/>
      <c r="K1426" s="250"/>
      <c r="L1426" s="250"/>
      <c r="M1426" s="250"/>
      <c r="N1426" s="250"/>
      <c r="O1426" s="250"/>
      <c r="P1426" s="250"/>
      <c r="Q1426" s="250"/>
      <c r="R1426" s="250"/>
      <c r="S1426" s="250"/>
      <c r="T1426" s="39"/>
      <c r="U1426" s="39"/>
      <c r="V1426" s="39"/>
    </row>
    <row r="1427" spans="1:22" customFormat="1" x14ac:dyDescent="0.25">
      <c r="A1427" s="54"/>
      <c r="C1427" s="65"/>
      <c r="D1427" s="66"/>
      <c r="E1427" s="67"/>
      <c r="F1427" s="68"/>
      <c r="G1427" s="66"/>
      <c r="H1427" s="66"/>
      <c r="I1427" s="299" t="str">
        <f t="shared" ca="1" si="22"/>
        <v/>
      </c>
      <c r="J1427" s="126"/>
      <c r="K1427" s="250"/>
      <c r="L1427" s="250"/>
      <c r="M1427" s="250"/>
      <c r="N1427" s="250"/>
      <c r="O1427" s="250"/>
      <c r="P1427" s="250"/>
      <c r="Q1427" s="250"/>
      <c r="R1427" s="250"/>
      <c r="S1427" s="250"/>
      <c r="T1427" s="39"/>
      <c r="U1427" s="39"/>
      <c r="V1427" s="39"/>
    </row>
    <row r="1428" spans="1:22" customFormat="1" x14ac:dyDescent="0.25">
      <c r="A1428" s="54"/>
      <c r="C1428" s="65"/>
      <c r="D1428" s="66"/>
      <c r="E1428" s="67"/>
      <c r="F1428" s="68"/>
      <c r="G1428" s="66"/>
      <c r="H1428" s="66"/>
      <c r="I1428" s="299" t="str">
        <f t="shared" ca="1" si="22"/>
        <v/>
      </c>
      <c r="J1428" s="126"/>
      <c r="K1428" s="250"/>
      <c r="L1428" s="250"/>
      <c r="M1428" s="250"/>
      <c r="N1428" s="250"/>
      <c r="O1428" s="250"/>
      <c r="P1428" s="250"/>
      <c r="Q1428" s="250"/>
      <c r="R1428" s="250"/>
      <c r="S1428" s="250"/>
      <c r="T1428" s="39"/>
      <c r="U1428" s="39"/>
      <c r="V1428" s="39"/>
    </row>
    <row r="1429" spans="1:22" customFormat="1" x14ac:dyDescent="0.25">
      <c r="A1429" s="54"/>
      <c r="C1429" s="65"/>
      <c r="D1429" s="66"/>
      <c r="E1429" s="67"/>
      <c r="F1429" s="68"/>
      <c r="G1429" s="66"/>
      <c r="H1429" s="66"/>
      <c r="I1429" s="299" t="str">
        <f t="shared" ca="1" si="22"/>
        <v/>
      </c>
      <c r="J1429" s="126"/>
      <c r="K1429" s="250"/>
      <c r="L1429" s="250"/>
      <c r="M1429" s="250"/>
      <c r="N1429" s="250"/>
      <c r="O1429" s="250"/>
      <c r="P1429" s="250"/>
      <c r="Q1429" s="250"/>
      <c r="R1429" s="250"/>
      <c r="S1429" s="250"/>
      <c r="T1429" s="39"/>
      <c r="U1429" s="39"/>
      <c r="V1429" s="39"/>
    </row>
    <row r="1430" spans="1:22" customFormat="1" x14ac:dyDescent="0.25">
      <c r="A1430" s="54"/>
      <c r="C1430" s="65"/>
      <c r="D1430" s="66"/>
      <c r="E1430" s="67"/>
      <c r="F1430" s="68"/>
      <c r="G1430" s="66"/>
      <c r="H1430" s="66"/>
      <c r="I1430" s="299" t="str">
        <f t="shared" ca="1" si="22"/>
        <v/>
      </c>
      <c r="J1430" s="126"/>
      <c r="K1430" s="250"/>
      <c r="L1430" s="250"/>
      <c r="M1430" s="250"/>
      <c r="N1430" s="250"/>
      <c r="O1430" s="250"/>
      <c r="P1430" s="250"/>
      <c r="Q1430" s="250"/>
      <c r="R1430" s="250"/>
      <c r="S1430" s="250"/>
      <c r="T1430" s="39"/>
      <c r="U1430" s="39"/>
      <c r="V1430" s="39"/>
    </row>
    <row r="1431" spans="1:22" customFormat="1" x14ac:dyDescent="0.25">
      <c r="A1431" s="54"/>
      <c r="C1431" s="65"/>
      <c r="D1431" s="66"/>
      <c r="E1431" s="67"/>
      <c r="F1431" s="68"/>
      <c r="G1431" s="66"/>
      <c r="H1431" s="66"/>
      <c r="I1431" s="299" t="str">
        <f t="shared" ca="1" si="22"/>
        <v/>
      </c>
      <c r="J1431" s="126"/>
      <c r="K1431" s="250"/>
      <c r="L1431" s="250"/>
      <c r="M1431" s="250"/>
      <c r="N1431" s="250"/>
      <c r="O1431" s="250"/>
      <c r="P1431" s="250"/>
      <c r="Q1431" s="250"/>
      <c r="R1431" s="250"/>
      <c r="S1431" s="250"/>
      <c r="T1431" s="39"/>
      <c r="U1431" s="39"/>
      <c r="V1431" s="39"/>
    </row>
    <row r="1432" spans="1:22" customFormat="1" x14ac:dyDescent="0.25">
      <c r="A1432" s="54"/>
      <c r="C1432" s="65"/>
      <c r="D1432" s="66"/>
      <c r="E1432" s="67"/>
      <c r="F1432" s="68"/>
      <c r="G1432" s="66"/>
      <c r="H1432" s="66"/>
      <c r="I1432" s="299" t="str">
        <f t="shared" ca="1" si="22"/>
        <v/>
      </c>
      <c r="J1432" s="126"/>
      <c r="K1432" s="250"/>
      <c r="L1432" s="250"/>
      <c r="M1432" s="250"/>
      <c r="N1432" s="250"/>
      <c r="O1432" s="250"/>
      <c r="P1432" s="250"/>
      <c r="Q1432" s="250"/>
      <c r="R1432" s="250"/>
      <c r="S1432" s="250"/>
      <c r="T1432" s="39"/>
      <c r="U1432" s="39"/>
      <c r="V1432" s="39"/>
    </row>
    <row r="1433" spans="1:22" customFormat="1" x14ac:dyDescent="0.25">
      <c r="A1433" s="54"/>
      <c r="C1433" s="65"/>
      <c r="D1433" s="66"/>
      <c r="E1433" s="67"/>
      <c r="F1433" s="68"/>
      <c r="G1433" s="66"/>
      <c r="H1433" s="66"/>
      <c r="I1433" s="299" t="str">
        <f t="shared" ca="1" si="22"/>
        <v/>
      </c>
      <c r="J1433" s="126"/>
      <c r="K1433" s="250"/>
      <c r="L1433" s="250"/>
      <c r="M1433" s="250"/>
      <c r="N1433" s="250"/>
      <c r="O1433" s="250"/>
      <c r="P1433" s="250"/>
      <c r="Q1433" s="250"/>
      <c r="R1433" s="250"/>
      <c r="S1433" s="250"/>
      <c r="T1433" s="39"/>
      <c r="U1433" s="39"/>
      <c r="V1433" s="39"/>
    </row>
    <row r="1434" spans="1:22" customFormat="1" x14ac:dyDescent="0.25">
      <c r="A1434" s="54"/>
      <c r="C1434" s="65"/>
      <c r="D1434" s="66"/>
      <c r="E1434" s="67"/>
      <c r="F1434" s="68"/>
      <c r="G1434" s="66"/>
      <c r="H1434" s="66"/>
      <c r="I1434" s="299" t="str">
        <f t="shared" ca="1" si="22"/>
        <v/>
      </c>
      <c r="J1434" s="126"/>
      <c r="K1434" s="250"/>
      <c r="L1434" s="250"/>
      <c r="M1434" s="250"/>
      <c r="N1434" s="250"/>
      <c r="O1434" s="250"/>
      <c r="P1434" s="250"/>
      <c r="Q1434" s="250"/>
      <c r="R1434" s="250"/>
      <c r="S1434" s="250"/>
      <c r="T1434" s="39"/>
      <c r="U1434" s="39"/>
      <c r="V1434" s="39"/>
    </row>
    <row r="1435" spans="1:22" customFormat="1" x14ac:dyDescent="0.25">
      <c r="A1435" s="54"/>
      <c r="C1435" s="65"/>
      <c r="D1435" s="66"/>
      <c r="E1435" s="67"/>
      <c r="F1435" s="68"/>
      <c r="G1435" s="66"/>
      <c r="H1435" s="66"/>
      <c r="I1435" s="299" t="str">
        <f t="shared" ca="1" si="22"/>
        <v/>
      </c>
      <c r="J1435" s="126"/>
      <c r="K1435" s="250"/>
      <c r="L1435" s="250"/>
      <c r="M1435" s="250"/>
      <c r="N1435" s="250"/>
      <c r="O1435" s="250"/>
      <c r="P1435" s="250"/>
      <c r="Q1435" s="250"/>
      <c r="R1435" s="250"/>
      <c r="S1435" s="250"/>
      <c r="T1435" s="39"/>
      <c r="U1435" s="39"/>
      <c r="V1435" s="39"/>
    </row>
    <row r="1436" spans="1:22" customFormat="1" x14ac:dyDescent="0.25">
      <c r="A1436" s="54"/>
      <c r="C1436" s="65"/>
      <c r="D1436" s="66"/>
      <c r="E1436" s="67"/>
      <c r="F1436" s="68"/>
      <c r="G1436" s="66"/>
      <c r="H1436" s="66"/>
      <c r="I1436" s="299" t="str">
        <f t="shared" ca="1" si="22"/>
        <v/>
      </c>
      <c r="J1436" s="126"/>
      <c r="K1436" s="250"/>
      <c r="L1436" s="250"/>
      <c r="M1436" s="250"/>
      <c r="N1436" s="250"/>
      <c r="O1436" s="250"/>
      <c r="P1436" s="250"/>
      <c r="Q1436" s="250"/>
      <c r="R1436" s="250"/>
      <c r="S1436" s="250"/>
      <c r="T1436" s="39"/>
      <c r="U1436" s="39"/>
      <c r="V1436" s="39"/>
    </row>
    <row r="1437" spans="1:22" customFormat="1" x14ac:dyDescent="0.25">
      <c r="A1437" s="54"/>
      <c r="C1437" s="65"/>
      <c r="D1437" s="66"/>
      <c r="E1437" s="67"/>
      <c r="F1437" s="68"/>
      <c r="G1437" s="66"/>
      <c r="H1437" s="66"/>
      <c r="I1437" s="299" t="str">
        <f t="shared" ca="1" si="22"/>
        <v/>
      </c>
      <c r="J1437" s="126"/>
      <c r="K1437" s="250"/>
      <c r="L1437" s="250"/>
      <c r="M1437" s="250"/>
      <c r="N1437" s="250"/>
      <c r="O1437" s="250"/>
      <c r="P1437" s="250"/>
      <c r="Q1437" s="250"/>
      <c r="R1437" s="250"/>
      <c r="S1437" s="250"/>
      <c r="T1437" s="39"/>
      <c r="U1437" s="39"/>
      <c r="V1437" s="39"/>
    </row>
    <row r="1438" spans="1:22" customFormat="1" x14ac:dyDescent="0.25">
      <c r="A1438" s="54"/>
      <c r="C1438" s="65"/>
      <c r="D1438" s="66"/>
      <c r="E1438" s="67"/>
      <c r="F1438" s="68"/>
      <c r="G1438" s="66"/>
      <c r="H1438" s="66"/>
      <c r="I1438" s="299" t="str">
        <f t="shared" ca="1" si="22"/>
        <v/>
      </c>
      <c r="J1438" s="126"/>
      <c r="K1438" s="250"/>
      <c r="L1438" s="250"/>
      <c r="M1438" s="250"/>
      <c r="N1438" s="250"/>
      <c r="O1438" s="250"/>
      <c r="P1438" s="250"/>
      <c r="Q1438" s="250"/>
      <c r="R1438" s="250"/>
      <c r="S1438" s="250"/>
      <c r="T1438" s="39"/>
      <c r="U1438" s="39"/>
      <c r="V1438" s="39"/>
    </row>
    <row r="1439" spans="1:22" customFormat="1" x14ac:dyDescent="0.25">
      <c r="A1439" s="54"/>
      <c r="C1439" s="65"/>
      <c r="D1439" s="66"/>
      <c r="E1439" s="67"/>
      <c r="F1439" s="68"/>
      <c r="G1439" s="66"/>
      <c r="H1439" s="66"/>
      <c r="I1439" s="299" t="str">
        <f t="shared" ca="1" si="22"/>
        <v/>
      </c>
      <c r="J1439" s="126"/>
      <c r="K1439" s="250"/>
      <c r="L1439" s="250"/>
      <c r="M1439" s="250"/>
      <c r="N1439" s="250"/>
      <c r="O1439" s="250"/>
      <c r="P1439" s="250"/>
      <c r="Q1439" s="250"/>
      <c r="R1439" s="250"/>
      <c r="S1439" s="250"/>
      <c r="T1439" s="39"/>
      <c r="U1439" s="39"/>
      <c r="V1439" s="39"/>
    </row>
    <row r="1440" spans="1:22" customFormat="1" x14ac:dyDescent="0.25">
      <c r="A1440" s="54"/>
      <c r="C1440" s="65"/>
      <c r="D1440" s="66"/>
      <c r="E1440" s="67"/>
      <c r="F1440" s="68"/>
      <c r="G1440" s="66"/>
      <c r="H1440" s="66"/>
      <c r="I1440" s="299" t="str">
        <f t="shared" ca="1" si="22"/>
        <v/>
      </c>
      <c r="J1440" s="126"/>
      <c r="K1440" s="250"/>
      <c r="L1440" s="250"/>
      <c r="M1440" s="250"/>
      <c r="N1440" s="250"/>
      <c r="O1440" s="250"/>
      <c r="P1440" s="250"/>
      <c r="Q1440" s="250"/>
      <c r="R1440" s="250"/>
      <c r="S1440" s="250"/>
      <c r="T1440" s="39"/>
      <c r="U1440" s="39"/>
      <c r="V1440" s="39"/>
    </row>
    <row r="1441" spans="1:22" customFormat="1" x14ac:dyDescent="0.25">
      <c r="A1441" s="54"/>
      <c r="C1441" s="65"/>
      <c r="D1441" s="66"/>
      <c r="E1441" s="67"/>
      <c r="F1441" s="68"/>
      <c r="G1441" s="66"/>
      <c r="H1441" s="66"/>
      <c r="I1441" s="299" t="str">
        <f t="shared" ca="1" si="22"/>
        <v/>
      </c>
      <c r="J1441" s="126"/>
      <c r="K1441" s="250"/>
      <c r="L1441" s="250"/>
      <c r="M1441" s="250"/>
      <c r="N1441" s="250"/>
      <c r="O1441" s="250"/>
      <c r="P1441" s="250"/>
      <c r="Q1441" s="250"/>
      <c r="R1441" s="250"/>
      <c r="S1441" s="250"/>
      <c r="T1441" s="39"/>
      <c r="U1441" s="39"/>
      <c r="V1441" s="39"/>
    </row>
    <row r="1442" spans="1:22" customFormat="1" x14ac:dyDescent="0.25">
      <c r="A1442" s="54"/>
      <c r="C1442" s="65"/>
      <c r="D1442" s="66"/>
      <c r="E1442" s="67"/>
      <c r="F1442" s="68"/>
      <c r="G1442" s="66"/>
      <c r="H1442" s="66"/>
      <c r="I1442" s="299" t="str">
        <f t="shared" ca="1" si="22"/>
        <v/>
      </c>
      <c r="J1442" s="126"/>
      <c r="K1442" s="250"/>
      <c r="L1442" s="250"/>
      <c r="M1442" s="250"/>
      <c r="N1442" s="250"/>
      <c r="O1442" s="250"/>
      <c r="P1442" s="250"/>
      <c r="Q1442" s="250"/>
      <c r="R1442" s="250"/>
      <c r="S1442" s="250"/>
      <c r="T1442" s="39"/>
      <c r="U1442" s="39"/>
      <c r="V1442" s="39"/>
    </row>
    <row r="1443" spans="1:22" customFormat="1" x14ac:dyDescent="0.25">
      <c r="A1443" s="54"/>
      <c r="C1443" s="65"/>
      <c r="D1443" s="66"/>
      <c r="E1443" s="67"/>
      <c r="F1443" s="68"/>
      <c r="G1443" s="66"/>
      <c r="H1443" s="66"/>
      <c r="I1443" s="299" t="str">
        <f t="shared" ca="1" si="22"/>
        <v/>
      </c>
      <c r="J1443" s="126"/>
      <c r="K1443" s="250"/>
      <c r="L1443" s="250"/>
      <c r="M1443" s="250"/>
      <c r="N1443" s="250"/>
      <c r="O1443" s="250"/>
      <c r="P1443" s="250"/>
      <c r="Q1443" s="250"/>
      <c r="R1443" s="250"/>
      <c r="S1443" s="250"/>
      <c r="T1443" s="39"/>
      <c r="U1443" s="39"/>
      <c r="V1443" s="39"/>
    </row>
    <row r="1444" spans="1:22" customFormat="1" x14ac:dyDescent="0.25">
      <c r="A1444" s="54"/>
      <c r="C1444" s="65"/>
      <c r="D1444" s="66"/>
      <c r="E1444" s="67"/>
      <c r="F1444" s="68"/>
      <c r="G1444" s="66"/>
      <c r="H1444" s="66"/>
      <c r="I1444" s="299" t="str">
        <f t="shared" ca="1" si="22"/>
        <v/>
      </c>
      <c r="J1444" s="126"/>
      <c r="K1444" s="250"/>
      <c r="L1444" s="250"/>
      <c r="M1444" s="250"/>
      <c r="N1444" s="250"/>
      <c r="O1444" s="250"/>
      <c r="P1444" s="250"/>
      <c r="Q1444" s="250"/>
      <c r="R1444" s="250"/>
      <c r="S1444" s="250"/>
      <c r="T1444" s="39"/>
      <c r="U1444" s="39"/>
      <c r="V1444" s="39"/>
    </row>
    <row r="1445" spans="1:22" customFormat="1" x14ac:dyDescent="0.25">
      <c r="A1445" s="54"/>
      <c r="C1445" s="65"/>
      <c r="D1445" s="66"/>
      <c r="E1445" s="67"/>
      <c r="F1445" s="68"/>
      <c r="G1445" s="66"/>
      <c r="H1445" s="66"/>
      <c r="I1445" s="299" t="str">
        <f t="shared" ca="1" si="22"/>
        <v/>
      </c>
      <c r="J1445" s="126"/>
      <c r="K1445" s="250"/>
      <c r="L1445" s="250"/>
      <c r="M1445" s="250"/>
      <c r="N1445" s="250"/>
      <c r="O1445" s="250"/>
      <c r="P1445" s="250"/>
      <c r="Q1445" s="250"/>
      <c r="R1445" s="250"/>
      <c r="S1445" s="250"/>
      <c r="T1445" s="39"/>
      <c r="U1445" s="39"/>
      <c r="V1445" s="39"/>
    </row>
    <row r="1446" spans="1:22" customFormat="1" x14ac:dyDescent="0.25">
      <c r="A1446" s="54"/>
      <c r="C1446" s="65"/>
      <c r="D1446" s="66"/>
      <c r="E1446" s="67"/>
      <c r="F1446" s="68"/>
      <c r="G1446" s="66"/>
      <c r="H1446" s="66"/>
      <c r="I1446" s="299" t="str">
        <f t="shared" ca="1" si="22"/>
        <v/>
      </c>
      <c r="J1446" s="126"/>
      <c r="K1446" s="250"/>
      <c r="L1446" s="250"/>
      <c r="M1446" s="250"/>
      <c r="N1446" s="250"/>
      <c r="O1446" s="250"/>
      <c r="P1446" s="250"/>
      <c r="Q1446" s="250"/>
      <c r="R1446" s="250"/>
      <c r="S1446" s="250"/>
      <c r="T1446" s="39"/>
      <c r="U1446" s="39"/>
      <c r="V1446" s="39"/>
    </row>
    <row r="1447" spans="1:22" customFormat="1" x14ac:dyDescent="0.25">
      <c r="A1447" s="54"/>
      <c r="C1447" s="65"/>
      <c r="D1447" s="66"/>
      <c r="E1447" s="67"/>
      <c r="F1447" s="68"/>
      <c r="G1447" s="66"/>
      <c r="H1447" s="66"/>
      <c r="I1447" s="299" t="str">
        <f t="shared" ca="1" si="22"/>
        <v/>
      </c>
      <c r="J1447" s="126"/>
      <c r="K1447" s="250"/>
      <c r="L1447" s="250"/>
      <c r="M1447" s="250"/>
      <c r="N1447" s="250"/>
      <c r="O1447" s="250"/>
      <c r="P1447" s="250"/>
      <c r="Q1447" s="250"/>
      <c r="R1447" s="250"/>
      <c r="S1447" s="250"/>
      <c r="T1447" s="39"/>
      <c r="U1447" s="39"/>
      <c r="V1447" s="39"/>
    </row>
    <row r="1448" spans="1:22" customFormat="1" x14ac:dyDescent="0.25">
      <c r="A1448" s="54"/>
      <c r="C1448" s="65"/>
      <c r="D1448" s="66"/>
      <c r="E1448" s="67"/>
      <c r="F1448" s="68"/>
      <c r="G1448" s="66"/>
      <c r="H1448" s="66"/>
      <c r="I1448" s="299" t="str">
        <f t="shared" ca="1" si="22"/>
        <v/>
      </c>
      <c r="J1448" s="126"/>
      <c r="K1448" s="250"/>
      <c r="L1448" s="250"/>
      <c r="M1448" s="250"/>
      <c r="N1448" s="250"/>
      <c r="O1448" s="250"/>
      <c r="P1448" s="250"/>
      <c r="Q1448" s="250"/>
      <c r="R1448" s="250"/>
      <c r="S1448" s="250"/>
      <c r="T1448" s="39"/>
      <c r="U1448" s="39"/>
      <c r="V1448" s="39"/>
    </row>
    <row r="1449" spans="1:22" customFormat="1" x14ac:dyDescent="0.25">
      <c r="A1449" s="54"/>
      <c r="C1449" s="65"/>
      <c r="D1449" s="66"/>
      <c r="E1449" s="67"/>
      <c r="F1449" s="68"/>
      <c r="G1449" s="66"/>
      <c r="H1449" s="66"/>
      <c r="I1449" s="299" t="str">
        <f t="shared" ca="1" si="22"/>
        <v/>
      </c>
      <c r="J1449" s="126"/>
      <c r="K1449" s="250"/>
      <c r="L1449" s="250"/>
      <c r="M1449" s="250"/>
      <c r="N1449" s="250"/>
      <c r="O1449" s="250"/>
      <c r="P1449" s="250"/>
      <c r="Q1449" s="250"/>
      <c r="R1449" s="250"/>
      <c r="S1449" s="250"/>
      <c r="T1449" s="39"/>
      <c r="U1449" s="39"/>
      <c r="V1449" s="39"/>
    </row>
    <row r="1450" spans="1:22" customFormat="1" x14ac:dyDescent="0.25">
      <c r="A1450" s="54"/>
      <c r="C1450" s="65"/>
      <c r="D1450" s="66"/>
      <c r="E1450" s="67"/>
      <c r="F1450" s="68"/>
      <c r="G1450" s="66"/>
      <c r="H1450" s="66"/>
      <c r="I1450" s="299" t="str">
        <f t="shared" ca="1" si="22"/>
        <v/>
      </c>
      <c r="J1450" s="126"/>
      <c r="K1450" s="250"/>
      <c r="L1450" s="250"/>
      <c r="M1450" s="250"/>
      <c r="N1450" s="250"/>
      <c r="O1450" s="250"/>
      <c r="P1450" s="250"/>
      <c r="Q1450" s="250"/>
      <c r="R1450" s="250"/>
      <c r="S1450" s="250"/>
      <c r="T1450" s="39"/>
      <c r="U1450" s="39"/>
      <c r="V1450" s="39"/>
    </row>
    <row r="1451" spans="1:22" customFormat="1" x14ac:dyDescent="0.25">
      <c r="A1451" s="54"/>
      <c r="C1451" s="65"/>
      <c r="D1451" s="66"/>
      <c r="E1451" s="67"/>
      <c r="F1451" s="68"/>
      <c r="G1451" s="66"/>
      <c r="H1451" s="66"/>
      <c r="I1451" s="299" t="str">
        <f t="shared" ca="1" si="22"/>
        <v/>
      </c>
      <c r="J1451" s="126"/>
      <c r="K1451" s="250"/>
      <c r="L1451" s="250"/>
      <c r="M1451" s="250"/>
      <c r="N1451" s="250"/>
      <c r="O1451" s="250"/>
      <c r="P1451" s="250"/>
      <c r="Q1451" s="250"/>
      <c r="R1451" s="250"/>
      <c r="S1451" s="250"/>
      <c r="T1451" s="39"/>
      <c r="U1451" s="39"/>
      <c r="V1451" s="39"/>
    </row>
    <row r="1452" spans="1:22" customFormat="1" x14ac:dyDescent="0.25">
      <c r="A1452" s="54"/>
      <c r="C1452" s="65"/>
      <c r="D1452" s="66"/>
      <c r="E1452" s="67"/>
      <c r="F1452" s="68"/>
      <c r="G1452" s="66"/>
      <c r="H1452" s="66"/>
      <c r="I1452" s="299" t="str">
        <f t="shared" ca="1" si="22"/>
        <v/>
      </c>
      <c r="J1452" s="126"/>
      <c r="K1452" s="250"/>
      <c r="L1452" s="250"/>
      <c r="M1452" s="250"/>
      <c r="N1452" s="250"/>
      <c r="O1452" s="250"/>
      <c r="P1452" s="250"/>
      <c r="Q1452" s="250"/>
      <c r="R1452" s="250"/>
      <c r="S1452" s="250"/>
      <c r="T1452" s="39"/>
      <c r="U1452" s="39"/>
      <c r="V1452" s="39"/>
    </row>
    <row r="1453" spans="1:22" customFormat="1" x14ac:dyDescent="0.25">
      <c r="A1453" s="54"/>
      <c r="C1453" s="65"/>
      <c r="D1453" s="66"/>
      <c r="E1453" s="67"/>
      <c r="F1453" s="68"/>
      <c r="G1453" s="66"/>
      <c r="H1453" s="66"/>
      <c r="I1453" s="299" t="str">
        <f t="shared" ca="1" si="22"/>
        <v/>
      </c>
      <c r="J1453" s="126"/>
      <c r="K1453" s="250"/>
      <c r="L1453" s="250"/>
      <c r="M1453" s="250"/>
      <c r="N1453" s="250"/>
      <c r="O1453" s="250"/>
      <c r="P1453" s="250"/>
      <c r="Q1453" s="250"/>
      <c r="R1453" s="250"/>
      <c r="S1453" s="250"/>
      <c r="T1453" s="39"/>
      <c r="U1453" s="39"/>
      <c r="V1453" s="39"/>
    </row>
    <row r="1454" spans="1:22" customFormat="1" x14ac:dyDescent="0.25">
      <c r="A1454" s="54"/>
      <c r="C1454" s="65"/>
      <c r="D1454" s="66"/>
      <c r="E1454" s="67"/>
      <c r="F1454" s="68"/>
      <c r="G1454" s="66"/>
      <c r="H1454" s="66"/>
      <c r="I1454" s="299" t="str">
        <f t="shared" ca="1" si="22"/>
        <v/>
      </c>
      <c r="J1454" s="126"/>
      <c r="K1454" s="250"/>
      <c r="L1454" s="250"/>
      <c r="M1454" s="250"/>
      <c r="N1454" s="250"/>
      <c r="O1454" s="250"/>
      <c r="P1454" s="250"/>
      <c r="Q1454" s="250"/>
      <c r="R1454" s="250"/>
      <c r="S1454" s="250"/>
      <c r="T1454" s="39"/>
      <c r="U1454" s="39"/>
      <c r="V1454" s="39"/>
    </row>
    <row r="1455" spans="1:22" customFormat="1" x14ac:dyDescent="0.25">
      <c r="A1455" s="54"/>
      <c r="C1455" s="65"/>
      <c r="D1455" s="66"/>
      <c r="E1455" s="67"/>
      <c r="F1455" s="68"/>
      <c r="G1455" s="66"/>
      <c r="H1455" s="66"/>
      <c r="I1455" s="299" t="str">
        <f t="shared" ca="1" si="22"/>
        <v/>
      </c>
      <c r="J1455" s="126"/>
      <c r="K1455" s="250"/>
      <c r="L1455" s="250"/>
      <c r="M1455" s="250"/>
      <c r="N1455" s="250"/>
      <c r="O1455" s="250"/>
      <c r="P1455" s="250"/>
      <c r="Q1455" s="250"/>
      <c r="R1455" s="250"/>
      <c r="S1455" s="250"/>
      <c r="T1455" s="39"/>
      <c r="U1455" s="39"/>
      <c r="V1455" s="39"/>
    </row>
    <row r="1456" spans="1:22" customFormat="1" x14ac:dyDescent="0.25">
      <c r="A1456" s="54"/>
      <c r="C1456" s="65"/>
      <c r="D1456" s="66"/>
      <c r="E1456" s="67"/>
      <c r="F1456" s="68"/>
      <c r="G1456" s="66"/>
      <c r="H1456" s="66"/>
      <c r="I1456" s="299" t="str">
        <f t="shared" ca="1" si="22"/>
        <v/>
      </c>
      <c r="J1456" s="126"/>
      <c r="K1456" s="250"/>
      <c r="L1456" s="250"/>
      <c r="M1456" s="250"/>
      <c r="N1456" s="250"/>
      <c r="O1456" s="250"/>
      <c r="P1456" s="250"/>
      <c r="Q1456" s="250"/>
      <c r="R1456" s="250"/>
      <c r="S1456" s="250"/>
      <c r="T1456" s="39"/>
      <c r="U1456" s="39"/>
      <c r="V1456" s="39"/>
    </row>
    <row r="1457" spans="1:22" customFormat="1" x14ac:dyDescent="0.25">
      <c r="A1457" s="54"/>
      <c r="C1457" s="65"/>
      <c r="D1457" s="66"/>
      <c r="E1457" s="67"/>
      <c r="F1457" s="68"/>
      <c r="G1457" s="66"/>
      <c r="H1457" s="66"/>
      <c r="I1457" s="299" t="str">
        <f t="shared" ca="1" si="22"/>
        <v/>
      </c>
      <c r="J1457" s="126"/>
      <c r="K1457" s="250"/>
      <c r="L1457" s="250"/>
      <c r="M1457" s="250"/>
      <c r="N1457" s="250"/>
      <c r="O1457" s="250"/>
      <c r="P1457" s="250"/>
      <c r="Q1457" s="250"/>
      <c r="R1457" s="250"/>
      <c r="S1457" s="250"/>
      <c r="T1457" s="39"/>
      <c r="U1457" s="39"/>
      <c r="V1457" s="39"/>
    </row>
    <row r="1458" spans="1:22" customFormat="1" x14ac:dyDescent="0.25">
      <c r="A1458" s="54"/>
      <c r="C1458" s="65"/>
      <c r="D1458" s="66"/>
      <c r="E1458" s="67"/>
      <c r="F1458" s="68"/>
      <c r="G1458" s="66"/>
      <c r="H1458" s="66"/>
      <c r="I1458" s="299" t="str">
        <f t="shared" ca="1" si="22"/>
        <v/>
      </c>
      <c r="J1458" s="126"/>
      <c r="K1458" s="250"/>
      <c r="L1458" s="250"/>
      <c r="M1458" s="250"/>
      <c r="N1458" s="250"/>
      <c r="O1458" s="250"/>
      <c r="P1458" s="250"/>
      <c r="Q1458" s="250"/>
      <c r="R1458" s="250"/>
      <c r="S1458" s="250"/>
      <c r="T1458" s="39"/>
      <c r="U1458" s="39"/>
      <c r="V1458" s="39"/>
    </row>
    <row r="1459" spans="1:22" customFormat="1" x14ac:dyDescent="0.25">
      <c r="A1459" s="54"/>
      <c r="C1459" s="65"/>
      <c r="D1459" s="66"/>
      <c r="E1459" s="67"/>
      <c r="F1459" s="68"/>
      <c r="G1459" s="66"/>
      <c r="H1459" s="66"/>
      <c r="I1459" s="299" t="str">
        <f t="shared" ca="1" si="22"/>
        <v/>
      </c>
      <c r="J1459" s="126"/>
      <c r="K1459" s="250"/>
      <c r="L1459" s="250"/>
      <c r="M1459" s="250"/>
      <c r="N1459" s="250"/>
      <c r="O1459" s="250"/>
      <c r="P1459" s="250"/>
      <c r="Q1459" s="250"/>
      <c r="R1459" s="250"/>
      <c r="S1459" s="250"/>
      <c r="T1459" s="39"/>
      <c r="U1459" s="39"/>
      <c r="V1459" s="39"/>
    </row>
    <row r="1460" spans="1:22" customFormat="1" x14ac:dyDescent="0.25">
      <c r="A1460" s="54"/>
      <c r="C1460" s="65"/>
      <c r="D1460" s="66"/>
      <c r="E1460" s="67"/>
      <c r="F1460" s="68"/>
      <c r="G1460" s="66"/>
      <c r="H1460" s="66"/>
      <c r="I1460" s="299" t="str">
        <f t="shared" ca="1" si="22"/>
        <v/>
      </c>
      <c r="J1460" s="126"/>
      <c r="K1460" s="250"/>
      <c r="L1460" s="250"/>
      <c r="M1460" s="250"/>
      <c r="N1460" s="250"/>
      <c r="O1460" s="250"/>
      <c r="P1460" s="250"/>
      <c r="Q1460" s="250"/>
      <c r="R1460" s="250"/>
      <c r="S1460" s="250"/>
      <c r="T1460" s="39"/>
      <c r="U1460" s="39"/>
      <c r="V1460" s="39"/>
    </row>
    <row r="1461" spans="1:22" customFormat="1" x14ac:dyDescent="0.25">
      <c r="A1461" s="54"/>
      <c r="C1461" s="65"/>
      <c r="D1461" s="66"/>
      <c r="E1461" s="67"/>
      <c r="F1461" s="68"/>
      <c r="G1461" s="66"/>
      <c r="H1461" s="66"/>
      <c r="I1461" s="299" t="str">
        <f t="shared" ca="1" si="22"/>
        <v/>
      </c>
      <c r="J1461" s="126"/>
      <c r="K1461" s="250"/>
      <c r="L1461" s="250"/>
      <c r="M1461" s="250"/>
      <c r="N1461" s="250"/>
      <c r="O1461" s="250"/>
      <c r="P1461" s="250"/>
      <c r="Q1461" s="250"/>
      <c r="R1461" s="250"/>
      <c r="S1461" s="250"/>
      <c r="T1461" s="39"/>
      <c r="U1461" s="39"/>
      <c r="V1461" s="39"/>
    </row>
    <row r="1462" spans="1:22" customFormat="1" x14ac:dyDescent="0.25">
      <c r="A1462" s="54"/>
      <c r="C1462" s="65"/>
      <c r="D1462" s="66"/>
      <c r="E1462" s="67"/>
      <c r="F1462" s="68"/>
      <c r="G1462" s="66"/>
      <c r="H1462" s="66"/>
      <c r="I1462" s="299" t="str">
        <f t="shared" ca="1" si="22"/>
        <v/>
      </c>
      <c r="J1462" s="126"/>
      <c r="K1462" s="250"/>
      <c r="L1462" s="250"/>
      <c r="M1462" s="250"/>
      <c r="N1462" s="250"/>
      <c r="O1462" s="250"/>
      <c r="P1462" s="250"/>
      <c r="Q1462" s="250"/>
      <c r="R1462" s="250"/>
      <c r="S1462" s="250"/>
      <c r="T1462" s="39"/>
      <c r="U1462" s="39"/>
      <c r="V1462" s="39"/>
    </row>
    <row r="1463" spans="1:22" customFormat="1" x14ac:dyDescent="0.25">
      <c r="A1463" s="54"/>
      <c r="C1463" s="65"/>
      <c r="D1463" s="66"/>
      <c r="E1463" s="67"/>
      <c r="F1463" s="68"/>
      <c r="G1463" s="66"/>
      <c r="H1463" s="66"/>
      <c r="I1463" s="299" t="str">
        <f t="shared" ca="1" si="22"/>
        <v/>
      </c>
      <c r="J1463" s="126"/>
      <c r="K1463" s="250"/>
      <c r="L1463" s="250"/>
      <c r="M1463" s="250"/>
      <c r="N1463" s="250"/>
      <c r="O1463" s="250"/>
      <c r="P1463" s="250"/>
      <c r="Q1463" s="250"/>
      <c r="R1463" s="250"/>
      <c r="S1463" s="250"/>
      <c r="T1463" s="39"/>
      <c r="U1463" s="39"/>
      <c r="V1463" s="39"/>
    </row>
    <row r="1464" spans="1:22" customFormat="1" x14ac:dyDescent="0.25">
      <c r="A1464" s="54"/>
      <c r="C1464" s="65"/>
      <c r="D1464" s="66"/>
      <c r="E1464" s="67"/>
      <c r="F1464" s="68"/>
      <c r="G1464" s="66"/>
      <c r="H1464" s="66"/>
      <c r="I1464" s="299" t="str">
        <f t="shared" ca="1" si="22"/>
        <v/>
      </c>
      <c r="J1464" s="126"/>
      <c r="K1464" s="250"/>
      <c r="L1464" s="250"/>
      <c r="M1464" s="250"/>
      <c r="N1464" s="250"/>
      <c r="O1464" s="250"/>
      <c r="P1464" s="250"/>
      <c r="Q1464" s="250"/>
      <c r="R1464" s="250"/>
      <c r="S1464" s="250"/>
      <c r="T1464" s="39"/>
      <c r="U1464" s="39"/>
      <c r="V1464" s="39"/>
    </row>
    <row r="1465" spans="1:22" customFormat="1" x14ac:dyDescent="0.25">
      <c r="A1465" s="54"/>
      <c r="C1465" s="65"/>
      <c r="D1465" s="66"/>
      <c r="E1465" s="67"/>
      <c r="F1465" s="68"/>
      <c r="G1465" s="66"/>
      <c r="H1465" s="66"/>
      <c r="I1465" s="299" t="str">
        <f t="shared" ca="1" si="22"/>
        <v/>
      </c>
      <c r="J1465" s="126"/>
      <c r="K1465" s="250"/>
      <c r="L1465" s="250"/>
      <c r="M1465" s="250"/>
      <c r="N1465" s="250"/>
      <c r="O1465" s="250"/>
      <c r="P1465" s="250"/>
      <c r="Q1465" s="250"/>
      <c r="R1465" s="250"/>
      <c r="S1465" s="250"/>
      <c r="T1465" s="39"/>
      <c r="U1465" s="39"/>
      <c r="V1465" s="39"/>
    </row>
    <row r="1466" spans="1:22" customFormat="1" x14ac:dyDescent="0.25">
      <c r="A1466" s="54"/>
      <c r="C1466" s="65"/>
      <c r="D1466" s="66"/>
      <c r="E1466" s="67"/>
      <c r="F1466" s="68"/>
      <c r="G1466" s="66"/>
      <c r="H1466" s="66"/>
      <c r="I1466" s="299" t="str">
        <f t="shared" ca="1" si="22"/>
        <v/>
      </c>
      <c r="J1466" s="126"/>
      <c r="K1466" s="250"/>
      <c r="L1466" s="250"/>
      <c r="M1466" s="250"/>
      <c r="N1466" s="250"/>
      <c r="O1466" s="250"/>
      <c r="P1466" s="250"/>
      <c r="Q1466" s="250"/>
      <c r="R1466" s="250"/>
      <c r="S1466" s="250"/>
      <c r="T1466" s="39"/>
      <c r="U1466" s="39"/>
      <c r="V1466" s="39"/>
    </row>
    <row r="1467" spans="1:22" customFormat="1" x14ac:dyDescent="0.25">
      <c r="A1467" s="54"/>
      <c r="C1467" s="65"/>
      <c r="D1467" s="66"/>
      <c r="E1467" s="67"/>
      <c r="F1467" s="68"/>
      <c r="G1467" s="66"/>
      <c r="H1467" s="66"/>
      <c r="I1467" s="299" t="str">
        <f t="shared" ca="1" si="22"/>
        <v/>
      </c>
      <c r="J1467" s="126"/>
      <c r="K1467" s="250"/>
      <c r="L1467" s="250"/>
      <c r="M1467" s="250"/>
      <c r="N1467" s="250"/>
      <c r="O1467" s="250"/>
      <c r="P1467" s="250"/>
      <c r="Q1467" s="250"/>
      <c r="R1467" s="250"/>
      <c r="S1467" s="250"/>
      <c r="T1467" s="39"/>
      <c r="U1467" s="39"/>
      <c r="V1467" s="39"/>
    </row>
    <row r="1468" spans="1:22" customFormat="1" x14ac:dyDescent="0.25">
      <c r="A1468" s="54"/>
      <c r="C1468" s="65"/>
      <c r="D1468" s="66"/>
      <c r="E1468" s="67"/>
      <c r="F1468" s="68"/>
      <c r="G1468" s="66"/>
      <c r="H1468" s="66"/>
      <c r="I1468" s="299" t="str">
        <f t="shared" ca="1" si="22"/>
        <v/>
      </c>
      <c r="J1468" s="126"/>
      <c r="K1468" s="250"/>
      <c r="L1468" s="250"/>
      <c r="M1468" s="250"/>
      <c r="N1468" s="250"/>
      <c r="O1468" s="250"/>
      <c r="P1468" s="250"/>
      <c r="Q1468" s="250"/>
      <c r="R1468" s="250"/>
      <c r="S1468" s="250"/>
      <c r="T1468" s="39"/>
      <c r="U1468" s="39"/>
      <c r="V1468" s="39"/>
    </row>
    <row r="1469" spans="1:22" customFormat="1" x14ac:dyDescent="0.25">
      <c r="A1469" s="54"/>
      <c r="C1469" s="65"/>
      <c r="D1469" s="66"/>
      <c r="E1469" s="67"/>
      <c r="F1469" s="68"/>
      <c r="G1469" s="66"/>
      <c r="H1469" s="66"/>
      <c r="I1469" s="299" t="str">
        <f t="shared" ca="1" si="22"/>
        <v/>
      </c>
      <c r="J1469" s="126"/>
      <c r="K1469" s="250"/>
      <c r="L1469" s="250"/>
      <c r="M1469" s="250"/>
      <c r="N1469" s="250"/>
      <c r="O1469" s="250"/>
      <c r="P1469" s="250"/>
      <c r="Q1469" s="250"/>
      <c r="R1469" s="250"/>
      <c r="S1469" s="250"/>
      <c r="T1469" s="39"/>
      <c r="U1469" s="39"/>
      <c r="V1469" s="39"/>
    </row>
    <row r="1470" spans="1:22" customFormat="1" x14ac:dyDescent="0.25">
      <c r="A1470" s="54"/>
      <c r="C1470" s="65"/>
      <c r="D1470" s="66"/>
      <c r="E1470" s="67"/>
      <c r="F1470" s="68"/>
      <c r="G1470" s="66"/>
      <c r="H1470" s="66"/>
      <c r="I1470" s="299" t="str">
        <f t="shared" ca="1" si="22"/>
        <v/>
      </c>
      <c r="J1470" s="126"/>
      <c r="K1470" s="250"/>
      <c r="L1470" s="250"/>
      <c r="M1470" s="250"/>
      <c r="N1470" s="250"/>
      <c r="O1470" s="250"/>
      <c r="P1470" s="250"/>
      <c r="Q1470" s="250"/>
      <c r="R1470" s="250"/>
      <c r="S1470" s="250"/>
      <c r="T1470" s="39"/>
      <c r="U1470" s="39"/>
      <c r="V1470" s="39"/>
    </row>
    <row r="1471" spans="1:22" customFormat="1" x14ac:dyDescent="0.25">
      <c r="A1471" s="54"/>
      <c r="C1471" s="65"/>
      <c r="D1471" s="66"/>
      <c r="E1471" s="67"/>
      <c r="F1471" s="68"/>
      <c r="G1471" s="66"/>
      <c r="H1471" s="66"/>
      <c r="I1471" s="299" t="str">
        <f t="shared" ca="1" si="22"/>
        <v/>
      </c>
      <c r="J1471" s="126"/>
      <c r="K1471" s="250"/>
      <c r="L1471" s="250"/>
      <c r="M1471" s="250"/>
      <c r="N1471" s="250"/>
      <c r="O1471" s="250"/>
      <c r="P1471" s="250"/>
      <c r="Q1471" s="250"/>
      <c r="R1471" s="250"/>
      <c r="S1471" s="250"/>
      <c r="T1471" s="39"/>
      <c r="U1471" s="39"/>
      <c r="V1471" s="39"/>
    </row>
    <row r="1472" spans="1:22" customFormat="1" x14ac:dyDescent="0.25">
      <c r="A1472" s="54"/>
      <c r="C1472" s="65"/>
      <c r="D1472" s="66"/>
      <c r="E1472" s="67"/>
      <c r="F1472" s="68"/>
      <c r="G1472" s="66"/>
      <c r="H1472" s="66"/>
      <c r="I1472" s="299" t="str">
        <f t="shared" ca="1" si="22"/>
        <v/>
      </c>
      <c r="J1472" s="126"/>
      <c r="K1472" s="250"/>
      <c r="L1472" s="250"/>
      <c r="M1472" s="250"/>
      <c r="N1472" s="250"/>
      <c r="O1472" s="250"/>
      <c r="P1472" s="250"/>
      <c r="Q1472" s="250"/>
      <c r="R1472" s="250"/>
      <c r="S1472" s="250"/>
      <c r="T1472" s="39"/>
      <c r="U1472" s="39"/>
      <c r="V1472" s="39"/>
    </row>
    <row r="1473" spans="1:22" customFormat="1" x14ac:dyDescent="0.25">
      <c r="A1473" s="54"/>
      <c r="C1473" s="65"/>
      <c r="D1473" s="66"/>
      <c r="E1473" s="67"/>
      <c r="F1473" s="68"/>
      <c r="G1473" s="66"/>
      <c r="H1473" s="66"/>
      <c r="I1473" s="299" t="str">
        <f t="shared" ca="1" si="22"/>
        <v/>
      </c>
      <c r="J1473" s="126"/>
      <c r="K1473" s="250"/>
      <c r="L1473" s="250"/>
      <c r="M1473" s="250"/>
      <c r="N1473" s="250"/>
      <c r="O1473" s="250"/>
      <c r="P1473" s="250"/>
      <c r="Q1473" s="250"/>
      <c r="R1473" s="250"/>
      <c r="S1473" s="250"/>
      <c r="T1473" s="39"/>
      <c r="U1473" s="39"/>
      <c r="V1473" s="39"/>
    </row>
    <row r="1474" spans="1:22" customFormat="1" x14ac:dyDescent="0.25">
      <c r="A1474" s="54"/>
      <c r="C1474" s="65"/>
      <c r="D1474" s="66"/>
      <c r="E1474" s="67"/>
      <c r="F1474" s="68"/>
      <c r="G1474" s="66"/>
      <c r="H1474" s="66"/>
      <c r="I1474" s="299" t="str">
        <f t="shared" ca="1" si="22"/>
        <v/>
      </c>
      <c r="J1474" s="126"/>
      <c r="K1474" s="250"/>
      <c r="L1474" s="250"/>
      <c r="M1474" s="250"/>
      <c r="N1474" s="250"/>
      <c r="O1474" s="250"/>
      <c r="P1474" s="250"/>
      <c r="Q1474" s="250"/>
      <c r="R1474" s="250"/>
      <c r="S1474" s="250"/>
      <c r="T1474" s="39"/>
      <c r="U1474" s="39"/>
      <c r="V1474" s="39"/>
    </row>
    <row r="1475" spans="1:22" customFormat="1" x14ac:dyDescent="0.25">
      <c r="A1475" s="54"/>
      <c r="C1475" s="65"/>
      <c r="D1475" s="66"/>
      <c r="E1475" s="67"/>
      <c r="F1475" s="68"/>
      <c r="G1475" s="66"/>
      <c r="H1475" s="66"/>
      <c r="I1475" s="299" t="str">
        <f t="shared" ca="1" si="22"/>
        <v/>
      </c>
      <c r="J1475" s="126"/>
      <c r="K1475" s="250"/>
      <c r="L1475" s="250"/>
      <c r="M1475" s="250"/>
      <c r="N1475" s="250"/>
      <c r="O1475" s="250"/>
      <c r="P1475" s="250"/>
      <c r="Q1475" s="250"/>
      <c r="R1475" s="250"/>
      <c r="S1475" s="250"/>
      <c r="T1475" s="39"/>
      <c r="U1475" s="39"/>
      <c r="V1475" s="39"/>
    </row>
    <row r="1476" spans="1:22" customFormat="1" x14ac:dyDescent="0.25">
      <c r="A1476" s="54"/>
      <c r="C1476" s="65"/>
      <c r="D1476" s="66"/>
      <c r="E1476" s="67"/>
      <c r="F1476" s="68"/>
      <c r="G1476" s="66"/>
      <c r="H1476" s="66"/>
      <c r="I1476" s="299" t="str">
        <f t="shared" ca="1" si="22"/>
        <v/>
      </c>
      <c r="J1476" s="126"/>
      <c r="K1476" s="250"/>
      <c r="L1476" s="250"/>
      <c r="M1476" s="250"/>
      <c r="N1476" s="250"/>
      <c r="O1476" s="250"/>
      <c r="P1476" s="250"/>
      <c r="Q1476" s="250"/>
      <c r="R1476" s="250"/>
      <c r="S1476" s="250"/>
      <c r="T1476" s="39"/>
      <c r="U1476" s="39"/>
      <c r="V1476" s="39"/>
    </row>
    <row r="1477" spans="1:22" customFormat="1" x14ac:dyDescent="0.25">
      <c r="A1477" s="54"/>
      <c r="C1477" s="65"/>
      <c r="D1477" s="66"/>
      <c r="E1477" s="67"/>
      <c r="F1477" s="68"/>
      <c r="G1477" s="66"/>
      <c r="H1477" s="66"/>
      <c r="I1477" s="299" t="str">
        <f t="shared" ca="1" si="22"/>
        <v/>
      </c>
      <c r="J1477" s="126"/>
      <c r="K1477" s="250"/>
      <c r="L1477" s="250"/>
      <c r="M1477" s="250"/>
      <c r="N1477" s="250"/>
      <c r="O1477" s="250"/>
      <c r="P1477" s="250"/>
      <c r="Q1477" s="250"/>
      <c r="R1477" s="250"/>
      <c r="S1477" s="250"/>
      <c r="T1477" s="39"/>
      <c r="U1477" s="39"/>
      <c r="V1477" s="39"/>
    </row>
    <row r="1478" spans="1:22" customFormat="1" x14ac:dyDescent="0.25">
      <c r="A1478" s="54"/>
      <c r="C1478" s="65"/>
      <c r="D1478" s="66"/>
      <c r="E1478" s="67"/>
      <c r="F1478" s="68"/>
      <c r="G1478" s="66"/>
      <c r="H1478" s="66"/>
      <c r="I1478" s="299" t="str">
        <f t="shared" ca="1" si="22"/>
        <v/>
      </c>
      <c r="J1478" s="126"/>
      <c r="K1478" s="250"/>
      <c r="L1478" s="250"/>
      <c r="M1478" s="250"/>
      <c r="N1478" s="250"/>
      <c r="O1478" s="250"/>
      <c r="P1478" s="250"/>
      <c r="Q1478" s="250"/>
      <c r="R1478" s="250"/>
      <c r="S1478" s="250"/>
      <c r="T1478" s="39"/>
      <c r="U1478" s="39"/>
      <c r="V1478" s="39"/>
    </row>
    <row r="1479" spans="1:22" customFormat="1" x14ac:dyDescent="0.25">
      <c r="A1479" s="54"/>
      <c r="C1479" s="65"/>
      <c r="D1479" s="66"/>
      <c r="E1479" s="67"/>
      <c r="F1479" s="68"/>
      <c r="G1479" s="66"/>
      <c r="H1479" s="66"/>
      <c r="I1479" s="299" t="str">
        <f t="shared" ca="1" si="22"/>
        <v/>
      </c>
      <c r="J1479" s="126"/>
      <c r="K1479" s="250"/>
      <c r="L1479" s="250"/>
      <c r="M1479" s="250"/>
      <c r="N1479" s="250"/>
      <c r="O1479" s="250"/>
      <c r="P1479" s="250"/>
      <c r="Q1479" s="250"/>
      <c r="R1479" s="250"/>
      <c r="S1479" s="250"/>
      <c r="T1479" s="39"/>
      <c r="U1479" s="39"/>
      <c r="V1479" s="39"/>
    </row>
    <row r="1480" spans="1:22" customFormat="1" x14ac:dyDescent="0.25">
      <c r="A1480" s="54"/>
      <c r="C1480" s="65"/>
      <c r="D1480" s="66"/>
      <c r="E1480" s="67"/>
      <c r="F1480" s="68"/>
      <c r="G1480" s="66"/>
      <c r="H1480" s="66"/>
      <c r="I1480" s="299" t="str">
        <f t="shared" ca="1" si="22"/>
        <v/>
      </c>
      <c r="J1480" s="126"/>
      <c r="K1480" s="250"/>
      <c r="L1480" s="250"/>
      <c r="M1480" s="250"/>
      <c r="N1480" s="250"/>
      <c r="O1480" s="250"/>
      <c r="P1480" s="250"/>
      <c r="Q1480" s="250"/>
      <c r="R1480" s="250"/>
      <c r="S1480" s="250"/>
      <c r="T1480" s="39"/>
      <c r="U1480" s="39"/>
      <c r="V1480" s="39"/>
    </row>
    <row r="1481" spans="1:22" customFormat="1" x14ac:dyDescent="0.25">
      <c r="A1481" s="54"/>
      <c r="C1481" s="65"/>
      <c r="D1481" s="66"/>
      <c r="E1481" s="67"/>
      <c r="F1481" s="68"/>
      <c r="G1481" s="66"/>
      <c r="H1481" s="66"/>
      <c r="I1481" s="299" t="str">
        <f t="shared" ref="I1481:I1544" ca="1" si="23">IF(H1481="","",(IF(H1481="Efetivado","",IF(C1481="","",IF(C1481=TODAY(),"Vence Hoje",IF(C1481&lt;TODAY(),"Atrasado",C1481-TODAY()&amp;" Dias para Vencer"))))))</f>
        <v/>
      </c>
      <c r="J1481" s="126"/>
      <c r="K1481" s="250"/>
      <c r="L1481" s="250"/>
      <c r="M1481" s="250"/>
      <c r="N1481" s="250"/>
      <c r="O1481" s="250"/>
      <c r="P1481" s="250"/>
      <c r="Q1481" s="250"/>
      <c r="R1481" s="250"/>
      <c r="S1481" s="250"/>
      <c r="T1481" s="39"/>
      <c r="U1481" s="39"/>
      <c r="V1481" s="39"/>
    </row>
    <row r="1482" spans="1:22" customFormat="1" x14ac:dyDescent="0.25">
      <c r="A1482" s="54"/>
      <c r="C1482" s="65"/>
      <c r="D1482" s="66"/>
      <c r="E1482" s="67"/>
      <c r="F1482" s="68"/>
      <c r="G1482" s="66"/>
      <c r="H1482" s="66"/>
      <c r="I1482" s="299" t="str">
        <f t="shared" ca="1" si="23"/>
        <v/>
      </c>
      <c r="J1482" s="126"/>
      <c r="K1482" s="250"/>
      <c r="L1482" s="250"/>
      <c r="M1482" s="250"/>
      <c r="N1482" s="250"/>
      <c r="O1482" s="250"/>
      <c r="P1482" s="250"/>
      <c r="Q1482" s="250"/>
      <c r="R1482" s="250"/>
      <c r="S1482" s="250"/>
      <c r="T1482" s="39"/>
      <c r="U1482" s="39"/>
      <c r="V1482" s="39"/>
    </row>
    <row r="1483" spans="1:22" customFormat="1" x14ac:dyDescent="0.25">
      <c r="A1483" s="54"/>
      <c r="C1483" s="65"/>
      <c r="D1483" s="66"/>
      <c r="E1483" s="67"/>
      <c r="F1483" s="68"/>
      <c r="G1483" s="66"/>
      <c r="H1483" s="66"/>
      <c r="I1483" s="299" t="str">
        <f t="shared" ca="1" si="23"/>
        <v/>
      </c>
      <c r="J1483" s="126"/>
      <c r="K1483" s="250"/>
      <c r="L1483" s="250"/>
      <c r="M1483" s="250"/>
      <c r="N1483" s="250"/>
      <c r="O1483" s="250"/>
      <c r="P1483" s="250"/>
      <c r="Q1483" s="250"/>
      <c r="R1483" s="250"/>
      <c r="S1483" s="250"/>
      <c r="T1483" s="39"/>
      <c r="U1483" s="39"/>
      <c r="V1483" s="39"/>
    </row>
    <row r="1484" spans="1:22" customFormat="1" x14ac:dyDescent="0.25">
      <c r="A1484" s="54"/>
      <c r="C1484" s="65"/>
      <c r="D1484" s="66"/>
      <c r="E1484" s="67"/>
      <c r="F1484" s="68"/>
      <c r="G1484" s="66"/>
      <c r="H1484" s="66"/>
      <c r="I1484" s="299" t="str">
        <f t="shared" ca="1" si="23"/>
        <v/>
      </c>
      <c r="J1484" s="126"/>
      <c r="K1484" s="250"/>
      <c r="L1484" s="250"/>
      <c r="M1484" s="250"/>
      <c r="N1484" s="250"/>
      <c r="O1484" s="250"/>
      <c r="P1484" s="250"/>
      <c r="Q1484" s="250"/>
      <c r="R1484" s="250"/>
      <c r="S1484" s="250"/>
      <c r="T1484" s="39"/>
      <c r="U1484" s="39"/>
      <c r="V1484" s="39"/>
    </row>
    <row r="1485" spans="1:22" customFormat="1" x14ac:dyDescent="0.25">
      <c r="A1485" s="54"/>
      <c r="C1485" s="65"/>
      <c r="D1485" s="66"/>
      <c r="E1485" s="67"/>
      <c r="F1485" s="68"/>
      <c r="G1485" s="66"/>
      <c r="H1485" s="66"/>
      <c r="I1485" s="299" t="str">
        <f t="shared" ca="1" si="23"/>
        <v/>
      </c>
      <c r="J1485" s="126"/>
      <c r="K1485" s="250"/>
      <c r="L1485" s="250"/>
      <c r="M1485" s="250"/>
      <c r="N1485" s="250"/>
      <c r="O1485" s="250"/>
      <c r="P1485" s="250"/>
      <c r="Q1485" s="250"/>
      <c r="R1485" s="250"/>
      <c r="S1485" s="250"/>
      <c r="T1485" s="39"/>
      <c r="U1485" s="39"/>
      <c r="V1485" s="39"/>
    </row>
    <row r="1486" spans="1:22" customFormat="1" x14ac:dyDescent="0.25">
      <c r="A1486" s="54"/>
      <c r="C1486" s="65"/>
      <c r="D1486" s="66"/>
      <c r="E1486" s="67"/>
      <c r="F1486" s="68"/>
      <c r="G1486" s="66"/>
      <c r="H1486" s="66"/>
      <c r="I1486" s="299" t="str">
        <f t="shared" ca="1" si="23"/>
        <v/>
      </c>
      <c r="J1486" s="126"/>
      <c r="K1486" s="250"/>
      <c r="L1486" s="250"/>
      <c r="M1486" s="250"/>
      <c r="N1486" s="250"/>
      <c r="O1486" s="250"/>
      <c r="P1486" s="250"/>
      <c r="Q1486" s="250"/>
      <c r="R1486" s="250"/>
      <c r="S1486" s="250"/>
      <c r="T1486" s="39"/>
      <c r="U1486" s="39"/>
      <c r="V1486" s="39"/>
    </row>
    <row r="1487" spans="1:22" customFormat="1" x14ac:dyDescent="0.25">
      <c r="A1487" s="54"/>
      <c r="C1487" s="65"/>
      <c r="D1487" s="66"/>
      <c r="E1487" s="67"/>
      <c r="F1487" s="68"/>
      <c r="G1487" s="66"/>
      <c r="H1487" s="66"/>
      <c r="I1487" s="299" t="str">
        <f t="shared" ca="1" si="23"/>
        <v/>
      </c>
      <c r="J1487" s="126"/>
      <c r="K1487" s="250"/>
      <c r="L1487" s="250"/>
      <c r="M1487" s="250"/>
      <c r="N1487" s="250"/>
      <c r="O1487" s="250"/>
      <c r="P1487" s="250"/>
      <c r="Q1487" s="250"/>
      <c r="R1487" s="250"/>
      <c r="S1487" s="250"/>
      <c r="T1487" s="39"/>
      <c r="U1487" s="39"/>
      <c r="V1487" s="39"/>
    </row>
    <row r="1488" spans="1:22" customFormat="1" x14ac:dyDescent="0.25">
      <c r="A1488" s="54"/>
      <c r="C1488" s="65"/>
      <c r="D1488" s="66"/>
      <c r="E1488" s="67"/>
      <c r="F1488" s="68"/>
      <c r="G1488" s="66"/>
      <c r="H1488" s="66"/>
      <c r="I1488" s="299" t="str">
        <f t="shared" ca="1" si="23"/>
        <v/>
      </c>
      <c r="J1488" s="126"/>
      <c r="K1488" s="250"/>
      <c r="L1488" s="250"/>
      <c r="M1488" s="250"/>
      <c r="N1488" s="250"/>
      <c r="O1488" s="250"/>
      <c r="P1488" s="250"/>
      <c r="Q1488" s="250"/>
      <c r="R1488" s="250"/>
      <c r="S1488" s="250"/>
      <c r="T1488" s="39"/>
      <c r="U1488" s="39"/>
      <c r="V1488" s="39"/>
    </row>
    <row r="1489" spans="1:22" customFormat="1" x14ac:dyDescent="0.25">
      <c r="A1489" s="54"/>
      <c r="C1489" s="65"/>
      <c r="D1489" s="66"/>
      <c r="E1489" s="67"/>
      <c r="F1489" s="68"/>
      <c r="G1489" s="66"/>
      <c r="H1489" s="66"/>
      <c r="I1489" s="299" t="str">
        <f t="shared" ca="1" si="23"/>
        <v/>
      </c>
      <c r="J1489" s="126"/>
      <c r="K1489" s="250"/>
      <c r="L1489" s="250"/>
      <c r="M1489" s="250"/>
      <c r="N1489" s="250"/>
      <c r="O1489" s="250"/>
      <c r="P1489" s="250"/>
      <c r="Q1489" s="250"/>
      <c r="R1489" s="250"/>
      <c r="S1489" s="250"/>
      <c r="T1489" s="39"/>
      <c r="U1489" s="39"/>
      <c r="V1489" s="39"/>
    </row>
    <row r="1490" spans="1:22" customFormat="1" x14ac:dyDescent="0.25">
      <c r="A1490" s="54"/>
      <c r="C1490" s="65"/>
      <c r="D1490" s="66"/>
      <c r="E1490" s="67"/>
      <c r="F1490" s="68"/>
      <c r="G1490" s="66"/>
      <c r="H1490" s="66"/>
      <c r="I1490" s="299" t="str">
        <f t="shared" ca="1" si="23"/>
        <v/>
      </c>
      <c r="J1490" s="126"/>
      <c r="K1490" s="250"/>
      <c r="L1490" s="250"/>
      <c r="M1490" s="250"/>
      <c r="N1490" s="250"/>
      <c r="O1490" s="250"/>
      <c r="P1490" s="250"/>
      <c r="Q1490" s="250"/>
      <c r="R1490" s="250"/>
      <c r="S1490" s="250"/>
      <c r="T1490" s="39"/>
      <c r="U1490" s="39"/>
      <c r="V1490" s="39"/>
    </row>
    <row r="1491" spans="1:22" customFormat="1" x14ac:dyDescent="0.25">
      <c r="A1491" s="54"/>
      <c r="C1491" s="65"/>
      <c r="D1491" s="66"/>
      <c r="E1491" s="67"/>
      <c r="F1491" s="68"/>
      <c r="G1491" s="66"/>
      <c r="H1491" s="66"/>
      <c r="I1491" s="299" t="str">
        <f t="shared" ca="1" si="23"/>
        <v/>
      </c>
      <c r="J1491" s="126"/>
      <c r="K1491" s="250"/>
      <c r="L1491" s="250"/>
      <c r="M1491" s="250"/>
      <c r="N1491" s="250"/>
      <c r="O1491" s="250"/>
      <c r="P1491" s="250"/>
      <c r="Q1491" s="250"/>
      <c r="R1491" s="250"/>
      <c r="S1491" s="250"/>
      <c r="T1491" s="39"/>
      <c r="U1491" s="39"/>
      <c r="V1491" s="39"/>
    </row>
    <row r="1492" spans="1:22" customFormat="1" x14ac:dyDescent="0.25">
      <c r="A1492" s="54"/>
      <c r="C1492" s="65"/>
      <c r="D1492" s="66"/>
      <c r="E1492" s="67"/>
      <c r="F1492" s="68"/>
      <c r="G1492" s="66"/>
      <c r="H1492" s="66"/>
      <c r="I1492" s="299" t="str">
        <f t="shared" ca="1" si="23"/>
        <v/>
      </c>
      <c r="J1492" s="126"/>
      <c r="K1492" s="250"/>
      <c r="L1492" s="250"/>
      <c r="M1492" s="250"/>
      <c r="N1492" s="250"/>
      <c r="O1492" s="250"/>
      <c r="P1492" s="250"/>
      <c r="Q1492" s="250"/>
      <c r="R1492" s="250"/>
      <c r="S1492" s="250"/>
      <c r="T1492" s="39"/>
      <c r="U1492" s="39"/>
      <c r="V1492" s="39"/>
    </row>
    <row r="1493" spans="1:22" customFormat="1" x14ac:dyDescent="0.25">
      <c r="A1493" s="54"/>
      <c r="C1493" s="65"/>
      <c r="D1493" s="66"/>
      <c r="E1493" s="67"/>
      <c r="F1493" s="68"/>
      <c r="G1493" s="66"/>
      <c r="H1493" s="66"/>
      <c r="I1493" s="299" t="str">
        <f t="shared" ca="1" si="23"/>
        <v/>
      </c>
      <c r="J1493" s="126"/>
      <c r="K1493" s="250"/>
      <c r="L1493" s="250"/>
      <c r="M1493" s="250"/>
      <c r="N1493" s="250"/>
      <c r="O1493" s="250"/>
      <c r="P1493" s="250"/>
      <c r="Q1493" s="250"/>
      <c r="R1493" s="250"/>
      <c r="S1493" s="250"/>
      <c r="T1493" s="39"/>
      <c r="U1493" s="39"/>
      <c r="V1493" s="39"/>
    </row>
    <row r="1494" spans="1:22" customFormat="1" x14ac:dyDescent="0.25">
      <c r="A1494" s="54"/>
      <c r="C1494" s="65"/>
      <c r="D1494" s="66"/>
      <c r="E1494" s="67"/>
      <c r="F1494" s="68"/>
      <c r="G1494" s="66"/>
      <c r="H1494" s="66"/>
      <c r="I1494" s="299" t="str">
        <f t="shared" ca="1" si="23"/>
        <v/>
      </c>
      <c r="J1494" s="126"/>
      <c r="K1494" s="250"/>
      <c r="L1494" s="250"/>
      <c r="M1494" s="250"/>
      <c r="N1494" s="250"/>
      <c r="O1494" s="250"/>
      <c r="P1494" s="250"/>
      <c r="Q1494" s="250"/>
      <c r="R1494" s="250"/>
      <c r="S1494" s="250"/>
      <c r="T1494" s="39"/>
      <c r="U1494" s="39"/>
      <c r="V1494" s="39"/>
    </row>
    <row r="1495" spans="1:22" customFormat="1" x14ac:dyDescent="0.25">
      <c r="A1495" s="54"/>
      <c r="C1495" s="65"/>
      <c r="D1495" s="66"/>
      <c r="E1495" s="67"/>
      <c r="F1495" s="68"/>
      <c r="G1495" s="66"/>
      <c r="H1495" s="66"/>
      <c r="I1495" s="299" t="str">
        <f t="shared" ca="1" si="23"/>
        <v/>
      </c>
      <c r="J1495" s="126"/>
      <c r="K1495" s="250"/>
      <c r="L1495" s="250"/>
      <c r="M1495" s="250"/>
      <c r="N1495" s="250"/>
      <c r="O1495" s="250"/>
      <c r="P1495" s="250"/>
      <c r="Q1495" s="250"/>
      <c r="R1495" s="250"/>
      <c r="S1495" s="250"/>
      <c r="T1495" s="39"/>
      <c r="U1495" s="39"/>
      <c r="V1495" s="39"/>
    </row>
    <row r="1496" spans="1:22" customFormat="1" x14ac:dyDescent="0.25">
      <c r="A1496" s="54"/>
      <c r="C1496" s="65"/>
      <c r="D1496" s="66"/>
      <c r="E1496" s="67"/>
      <c r="F1496" s="68"/>
      <c r="G1496" s="66"/>
      <c r="H1496" s="66"/>
      <c r="I1496" s="299" t="str">
        <f t="shared" ca="1" si="23"/>
        <v/>
      </c>
      <c r="J1496" s="126"/>
      <c r="K1496" s="250"/>
      <c r="L1496" s="250"/>
      <c r="M1496" s="250"/>
      <c r="N1496" s="250"/>
      <c r="O1496" s="250"/>
      <c r="P1496" s="250"/>
      <c r="Q1496" s="250"/>
      <c r="R1496" s="250"/>
      <c r="S1496" s="250"/>
      <c r="T1496" s="39"/>
      <c r="U1496" s="39"/>
      <c r="V1496" s="39"/>
    </row>
    <row r="1497" spans="1:22" customFormat="1" x14ac:dyDescent="0.25">
      <c r="A1497" s="54"/>
      <c r="C1497" s="65"/>
      <c r="D1497" s="66"/>
      <c r="E1497" s="67"/>
      <c r="F1497" s="68"/>
      <c r="G1497" s="66"/>
      <c r="H1497" s="66"/>
      <c r="I1497" s="299" t="str">
        <f t="shared" ca="1" si="23"/>
        <v/>
      </c>
      <c r="J1497" s="126"/>
      <c r="K1497" s="250"/>
      <c r="L1497" s="250"/>
      <c r="M1497" s="250"/>
      <c r="N1497" s="250"/>
      <c r="O1497" s="250"/>
      <c r="P1497" s="250"/>
      <c r="Q1497" s="250"/>
      <c r="R1497" s="250"/>
      <c r="S1497" s="250"/>
      <c r="T1497" s="39"/>
      <c r="U1497" s="39"/>
      <c r="V1497" s="39"/>
    </row>
    <row r="1498" spans="1:22" customFormat="1" x14ac:dyDescent="0.25">
      <c r="A1498" s="54"/>
      <c r="C1498" s="65"/>
      <c r="D1498" s="66"/>
      <c r="E1498" s="67"/>
      <c r="F1498" s="68"/>
      <c r="G1498" s="66"/>
      <c r="H1498" s="66"/>
      <c r="I1498" s="299" t="str">
        <f t="shared" ca="1" si="23"/>
        <v/>
      </c>
      <c r="J1498" s="126"/>
      <c r="K1498" s="250"/>
      <c r="L1498" s="250"/>
      <c r="M1498" s="250"/>
      <c r="N1498" s="250"/>
      <c r="O1498" s="250"/>
      <c r="P1498" s="250"/>
      <c r="Q1498" s="250"/>
      <c r="R1498" s="250"/>
      <c r="S1498" s="250"/>
      <c r="T1498" s="39"/>
      <c r="U1498" s="39"/>
      <c r="V1498" s="39"/>
    </row>
    <row r="1499" spans="1:22" customFormat="1" x14ac:dyDescent="0.25">
      <c r="A1499" s="54"/>
      <c r="C1499" s="65"/>
      <c r="D1499" s="66"/>
      <c r="E1499" s="67"/>
      <c r="F1499" s="68"/>
      <c r="G1499" s="66"/>
      <c r="H1499" s="66"/>
      <c r="I1499" s="299" t="str">
        <f t="shared" ca="1" si="23"/>
        <v/>
      </c>
      <c r="J1499" s="126"/>
      <c r="K1499" s="250"/>
      <c r="L1499" s="250"/>
      <c r="M1499" s="250"/>
      <c r="N1499" s="250"/>
      <c r="O1499" s="250"/>
      <c r="P1499" s="250"/>
      <c r="Q1499" s="250"/>
      <c r="R1499" s="250"/>
      <c r="S1499" s="250"/>
      <c r="T1499" s="39"/>
      <c r="U1499" s="39"/>
      <c r="V1499" s="39"/>
    </row>
    <row r="1500" spans="1:22" customFormat="1" x14ac:dyDescent="0.25">
      <c r="A1500" s="54"/>
      <c r="C1500" s="65"/>
      <c r="D1500" s="66"/>
      <c r="E1500" s="67"/>
      <c r="F1500" s="68"/>
      <c r="G1500" s="66"/>
      <c r="H1500" s="66"/>
      <c r="I1500" s="299" t="str">
        <f t="shared" ca="1" si="23"/>
        <v/>
      </c>
      <c r="J1500" s="126"/>
      <c r="K1500" s="250"/>
      <c r="L1500" s="250"/>
      <c r="M1500" s="250"/>
      <c r="N1500" s="250"/>
      <c r="O1500" s="250"/>
      <c r="P1500" s="250"/>
      <c r="Q1500" s="250"/>
      <c r="R1500" s="250"/>
      <c r="S1500" s="250"/>
      <c r="T1500" s="39"/>
      <c r="U1500" s="39"/>
      <c r="V1500" s="39"/>
    </row>
    <row r="1501" spans="1:22" customFormat="1" x14ac:dyDescent="0.25">
      <c r="A1501" s="54"/>
      <c r="C1501" s="65"/>
      <c r="D1501" s="66"/>
      <c r="E1501" s="67"/>
      <c r="F1501" s="68"/>
      <c r="G1501" s="66"/>
      <c r="H1501" s="66"/>
      <c r="I1501" s="299" t="str">
        <f t="shared" ca="1" si="23"/>
        <v/>
      </c>
      <c r="J1501" s="126"/>
      <c r="K1501" s="250"/>
      <c r="L1501" s="250"/>
      <c r="M1501" s="250"/>
      <c r="N1501" s="250"/>
      <c r="O1501" s="250"/>
      <c r="P1501" s="250"/>
      <c r="Q1501" s="250"/>
      <c r="R1501" s="250"/>
      <c r="S1501" s="250"/>
      <c r="T1501" s="39"/>
      <c r="U1501" s="39"/>
      <c r="V1501" s="39"/>
    </row>
    <row r="1502" spans="1:22" customFormat="1" x14ac:dyDescent="0.25">
      <c r="A1502" s="54"/>
      <c r="C1502" s="65"/>
      <c r="D1502" s="66"/>
      <c r="E1502" s="67"/>
      <c r="F1502" s="68"/>
      <c r="G1502" s="66"/>
      <c r="H1502" s="66"/>
      <c r="I1502" s="299" t="str">
        <f t="shared" ca="1" si="23"/>
        <v/>
      </c>
      <c r="J1502" s="126"/>
      <c r="K1502" s="250"/>
      <c r="L1502" s="250"/>
      <c r="M1502" s="250"/>
      <c r="N1502" s="250"/>
      <c r="O1502" s="250"/>
      <c r="P1502" s="250"/>
      <c r="Q1502" s="250"/>
      <c r="R1502" s="250"/>
      <c r="S1502" s="250"/>
      <c r="T1502" s="39"/>
      <c r="U1502" s="39"/>
      <c r="V1502" s="39"/>
    </row>
    <row r="1503" spans="1:22" customFormat="1" x14ac:dyDescent="0.25">
      <c r="A1503" s="54"/>
      <c r="C1503" s="65"/>
      <c r="D1503" s="66"/>
      <c r="E1503" s="67"/>
      <c r="F1503" s="68"/>
      <c r="G1503" s="66"/>
      <c r="H1503" s="66"/>
      <c r="I1503" s="299" t="str">
        <f t="shared" ca="1" si="23"/>
        <v/>
      </c>
      <c r="J1503" s="126"/>
      <c r="K1503" s="250"/>
      <c r="L1503" s="250"/>
      <c r="M1503" s="250"/>
      <c r="N1503" s="250"/>
      <c r="O1503" s="250"/>
      <c r="P1503" s="250"/>
      <c r="Q1503" s="250"/>
      <c r="R1503" s="250"/>
      <c r="S1503" s="250"/>
      <c r="T1503" s="39"/>
      <c r="U1503" s="39"/>
      <c r="V1503" s="39"/>
    </row>
    <row r="1504" spans="1:22" customFormat="1" x14ac:dyDescent="0.25">
      <c r="A1504" s="54"/>
      <c r="C1504" s="65"/>
      <c r="D1504" s="66"/>
      <c r="E1504" s="67"/>
      <c r="F1504" s="68"/>
      <c r="G1504" s="66"/>
      <c r="H1504" s="66"/>
      <c r="I1504" s="299" t="str">
        <f t="shared" ca="1" si="23"/>
        <v/>
      </c>
      <c r="J1504" s="126"/>
      <c r="K1504" s="250"/>
      <c r="L1504" s="250"/>
      <c r="M1504" s="250"/>
      <c r="N1504" s="250"/>
      <c r="O1504" s="250"/>
      <c r="P1504" s="250"/>
      <c r="Q1504" s="250"/>
      <c r="R1504" s="250"/>
      <c r="S1504" s="250"/>
      <c r="T1504" s="39"/>
      <c r="U1504" s="39"/>
      <c r="V1504" s="39"/>
    </row>
    <row r="1505" spans="1:22" customFormat="1" x14ac:dyDescent="0.25">
      <c r="A1505" s="54"/>
      <c r="C1505" s="65"/>
      <c r="D1505" s="66"/>
      <c r="E1505" s="67"/>
      <c r="F1505" s="68"/>
      <c r="G1505" s="66"/>
      <c r="H1505" s="66"/>
      <c r="I1505" s="299" t="str">
        <f t="shared" ca="1" si="23"/>
        <v/>
      </c>
      <c r="J1505" s="126"/>
      <c r="K1505" s="250"/>
      <c r="L1505" s="250"/>
      <c r="M1505" s="250"/>
      <c r="N1505" s="250"/>
      <c r="O1505" s="250"/>
      <c r="P1505" s="250"/>
      <c r="Q1505" s="250"/>
      <c r="R1505" s="250"/>
      <c r="S1505" s="250"/>
      <c r="T1505" s="39"/>
      <c r="U1505" s="39"/>
      <c r="V1505" s="39"/>
    </row>
    <row r="1506" spans="1:22" customFormat="1" x14ac:dyDescent="0.25">
      <c r="A1506" s="54"/>
      <c r="C1506" s="65"/>
      <c r="D1506" s="66"/>
      <c r="E1506" s="67"/>
      <c r="F1506" s="68"/>
      <c r="G1506" s="66"/>
      <c r="H1506" s="66"/>
      <c r="I1506" s="299" t="str">
        <f t="shared" ca="1" si="23"/>
        <v/>
      </c>
      <c r="J1506" s="126"/>
      <c r="K1506" s="250"/>
      <c r="L1506" s="250"/>
      <c r="M1506" s="250"/>
      <c r="N1506" s="250"/>
      <c r="O1506" s="250"/>
      <c r="P1506" s="250"/>
      <c r="Q1506" s="250"/>
      <c r="R1506" s="250"/>
      <c r="S1506" s="250"/>
      <c r="T1506" s="39"/>
      <c r="U1506" s="39"/>
      <c r="V1506" s="39"/>
    </row>
    <row r="1507" spans="1:22" customFormat="1" x14ac:dyDescent="0.25">
      <c r="A1507" s="54"/>
      <c r="C1507" s="65"/>
      <c r="D1507" s="66"/>
      <c r="E1507" s="67"/>
      <c r="F1507" s="68"/>
      <c r="G1507" s="66"/>
      <c r="H1507" s="66"/>
      <c r="I1507" s="299" t="str">
        <f t="shared" ca="1" si="23"/>
        <v/>
      </c>
      <c r="J1507" s="126"/>
      <c r="K1507" s="250"/>
      <c r="L1507" s="250"/>
      <c r="M1507" s="250"/>
      <c r="N1507" s="250"/>
      <c r="O1507" s="250"/>
      <c r="P1507" s="250"/>
      <c r="Q1507" s="250"/>
      <c r="R1507" s="250"/>
      <c r="S1507" s="250"/>
      <c r="T1507" s="39"/>
      <c r="U1507" s="39"/>
      <c r="V1507" s="39"/>
    </row>
    <row r="1508" spans="1:22" customFormat="1" x14ac:dyDescent="0.25">
      <c r="A1508" s="54"/>
      <c r="C1508" s="65"/>
      <c r="D1508" s="66"/>
      <c r="E1508" s="67"/>
      <c r="F1508" s="68"/>
      <c r="G1508" s="66"/>
      <c r="H1508" s="66"/>
      <c r="I1508" s="299" t="str">
        <f t="shared" ca="1" si="23"/>
        <v/>
      </c>
      <c r="J1508" s="126"/>
      <c r="K1508" s="250"/>
      <c r="L1508" s="250"/>
      <c r="M1508" s="250"/>
      <c r="N1508" s="250"/>
      <c r="O1508" s="250"/>
      <c r="P1508" s="250"/>
      <c r="Q1508" s="250"/>
      <c r="R1508" s="250"/>
      <c r="S1508" s="250"/>
      <c r="T1508" s="39"/>
      <c r="U1508" s="39"/>
      <c r="V1508" s="39"/>
    </row>
    <row r="1509" spans="1:22" customFormat="1" x14ac:dyDescent="0.25">
      <c r="A1509" s="54"/>
      <c r="C1509" s="65"/>
      <c r="D1509" s="66"/>
      <c r="E1509" s="67"/>
      <c r="F1509" s="68"/>
      <c r="G1509" s="66"/>
      <c r="H1509" s="66"/>
      <c r="I1509" s="299" t="str">
        <f t="shared" ca="1" si="23"/>
        <v/>
      </c>
      <c r="J1509" s="126"/>
      <c r="K1509" s="250"/>
      <c r="L1509" s="250"/>
      <c r="M1509" s="250"/>
      <c r="N1509" s="250"/>
      <c r="O1509" s="250"/>
      <c r="P1509" s="250"/>
      <c r="Q1509" s="250"/>
      <c r="R1509" s="250"/>
      <c r="S1509" s="250"/>
      <c r="T1509" s="39"/>
      <c r="U1509" s="39"/>
      <c r="V1509" s="39"/>
    </row>
    <row r="1510" spans="1:22" x14ac:dyDescent="0.25">
      <c r="C1510" s="436"/>
    </row>
    <row r="1511" spans="1:22" x14ac:dyDescent="0.25">
      <c r="C1511" s="436"/>
    </row>
  </sheetData>
  <sheetProtection password="A6B6" sheet="1" objects="1" scenarios="1" selectLockedCells="1" sort="0" autoFilter="0"/>
  <mergeCells count="2">
    <mergeCell ref="C6:D6"/>
    <mergeCell ref="U6:V6"/>
  </mergeCells>
  <conditionalFormatting sqref="C9:I1509">
    <cfRule type="expression" dxfId="151" priority="4">
      <formula>$H9="Pendente"</formula>
    </cfRule>
  </conditionalFormatting>
  <conditionalFormatting sqref="C59:I1048576">
    <cfRule type="expression" dxfId="150" priority="2">
      <formula>$U$8&gt;49</formula>
    </cfRule>
  </conditionalFormatting>
  <conditionalFormatting sqref="A1:XFD1048576">
    <cfRule type="expression" priority="1">
      <formula>$U$8&gt;50</formula>
    </cfRule>
  </conditionalFormatting>
  <dataValidations count="4">
    <dataValidation type="list" allowBlank="1" showErrorMessage="1" sqref="H9:H1509">
      <formula1>$R$9:$R$10</formula1>
    </dataValidation>
    <dataValidation type="list" allowBlank="1" showInputMessage="1" showErrorMessage="1" promptTitle="Conta Bancária" prompt="_x000a_Escolha a Conta Bancária de Pagamento da Despesa." sqref="G9:G1509">
      <formula1>$L$9:$L$28</formula1>
    </dataValidation>
    <dataValidation type="list" allowBlank="1" showInputMessage="1" showErrorMessage="1" sqref="D9:D1509">
      <formula1>$P$9:$P$58</formula1>
    </dataValidation>
    <dataValidation allowBlank="1" showInputMessage="1" showErrorMessage="1" promptTitle="Observação" prompt="_x000a_Essa cédula é preenchida automaticamente quando o &quot;STATUS&quot; do lançamento está na opção &quot;PENDENTE&quot;." sqref="I9:I1509"/>
  </dataValidations>
  <pageMargins left="0.511811024" right="0.511811024" top="0.78740157499999996" bottom="0.78740157499999996" header="0.31496062000000002" footer="0.31496062000000002"/>
  <pageSetup paperSize="9" scale="44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LTIMALINHA">
                <anchor moveWithCells="1" sizeWithCells="1">
                  <from>
                    <xdr:col>4</xdr:col>
                    <xdr:colOff>2638425</xdr:colOff>
                    <xdr:row>4</xdr:row>
                    <xdr:rowOff>171450</xdr:rowOff>
                  </from>
                  <to>
                    <xdr:col>5</xdr:col>
                    <xdr:colOff>438150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A_DES">
                <anchor moveWithCells="1" sizeWithCells="1">
                  <from>
                    <xdr:col>5</xdr:col>
                    <xdr:colOff>628650</xdr:colOff>
                    <xdr:row>4</xdr:row>
                    <xdr:rowOff>171450</xdr:rowOff>
                  </from>
                  <to>
                    <xdr:col>6</xdr:col>
                    <xdr:colOff>1447800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rgb="FF00B050"/>
  </sheetPr>
  <dimension ref="A1:W877"/>
  <sheetViews>
    <sheetView showGridLines="0" showRowColHeaders="0" zoomScaleNormal="100" workbookViewId="0">
      <pane ySplit="8" topLeftCell="A9" activePane="bottomLeft" state="frozen"/>
      <selection pane="bottomLeft" activeCell="F9" sqref="F9"/>
    </sheetView>
  </sheetViews>
  <sheetFormatPr defaultRowHeight="15" x14ac:dyDescent="0.25"/>
  <cols>
    <col min="1" max="1" width="11.7109375" style="69" customWidth="1"/>
    <col min="2" max="2" width="2.7109375" style="43" customWidth="1"/>
    <col min="3" max="3" width="10.85546875" style="43" customWidth="1"/>
    <col min="4" max="4" width="26.7109375" style="43" customWidth="1"/>
    <col min="5" max="5" width="11.85546875" style="435" customWidth="1"/>
    <col min="6" max="6" width="11.85546875" style="43" customWidth="1"/>
    <col min="7" max="7" width="36.28515625" style="43" customWidth="1"/>
    <col min="8" max="8" width="13.7109375" style="43" customWidth="1"/>
    <col min="9" max="9" width="25.7109375" style="43" customWidth="1"/>
    <col min="10" max="10" width="15.85546875" style="43" customWidth="1"/>
    <col min="11" max="11" width="20.28515625" style="43" customWidth="1"/>
    <col min="12" max="12" width="9.140625" style="330" customWidth="1"/>
    <col min="13" max="13" width="9.140625" style="330" hidden="1" customWidth="1"/>
    <col min="14" max="14" width="13.140625" style="330" hidden="1" customWidth="1"/>
    <col min="15" max="15" width="4.140625" style="330" hidden="1" customWidth="1"/>
    <col min="16" max="16" width="7.140625" style="330" hidden="1" customWidth="1"/>
    <col min="17" max="17" width="13.140625" style="330" hidden="1" customWidth="1"/>
    <col min="18" max="18" width="4.140625" style="330" hidden="1" customWidth="1"/>
    <col min="19" max="19" width="11.42578125" style="330" hidden="1" customWidth="1"/>
    <col min="20" max="20" width="6.42578125" style="330" hidden="1" customWidth="1"/>
    <col min="21" max="22" width="9.140625" style="330" hidden="1" customWidth="1"/>
    <col min="23" max="23" width="9.140625" style="332" customWidth="1"/>
    <col min="24" max="16384" width="9.140625" style="43"/>
  </cols>
  <sheetData>
    <row r="1" spans="1:23" x14ac:dyDescent="0.25">
      <c r="E1" s="76"/>
    </row>
    <row r="2" spans="1:23" x14ac:dyDescent="0.25">
      <c r="E2" s="76"/>
    </row>
    <row r="3" spans="1:23" x14ac:dyDescent="0.25">
      <c r="E3" s="76"/>
    </row>
    <row r="4" spans="1:23" x14ac:dyDescent="0.25">
      <c r="E4" s="76"/>
    </row>
    <row r="5" spans="1:23" x14ac:dyDescent="0.25">
      <c r="E5" s="76"/>
    </row>
    <row r="6" spans="1:23" ht="17.100000000000001" customHeight="1" x14ac:dyDescent="0.25">
      <c r="C6" s="247" t="s">
        <v>208</v>
      </c>
      <c r="D6" s="247"/>
      <c r="E6" s="247"/>
      <c r="F6" s="247"/>
      <c r="G6" s="247"/>
      <c r="J6" s="77" t="s">
        <v>151</v>
      </c>
      <c r="K6" s="325">
        <f>SUBTOTAL(9,H:H)</f>
        <v>0</v>
      </c>
    </row>
    <row r="7" spans="1:23" ht="3" customHeight="1" x14ac:dyDescent="0.25">
      <c r="E7" s="76"/>
    </row>
    <row r="8" spans="1:23" ht="30" customHeight="1" x14ac:dyDescent="0.25">
      <c r="C8" s="78" t="s">
        <v>0</v>
      </c>
      <c r="D8" s="78" t="s">
        <v>1</v>
      </c>
      <c r="E8" s="79" t="s">
        <v>95</v>
      </c>
      <c r="F8" s="79" t="s">
        <v>96</v>
      </c>
      <c r="G8" s="80" t="s">
        <v>2</v>
      </c>
      <c r="H8" s="80" t="s">
        <v>63</v>
      </c>
      <c r="I8" s="80" t="s">
        <v>9</v>
      </c>
      <c r="J8" s="80" t="s">
        <v>3</v>
      </c>
      <c r="K8" s="80" t="s">
        <v>4</v>
      </c>
    </row>
    <row r="9" spans="1:23" customFormat="1" x14ac:dyDescent="0.25">
      <c r="A9" s="54"/>
      <c r="C9" s="65"/>
      <c r="D9" s="66"/>
      <c r="E9" s="66"/>
      <c r="F9" s="66"/>
      <c r="G9" s="67"/>
      <c r="H9" s="68"/>
      <c r="I9" s="66"/>
      <c r="J9" s="66"/>
      <c r="K9" s="298" t="str">
        <f t="shared" ref="K9:K72" ca="1" si="0">IF(J9="","",(IF(J9="Efetivado","",IF(C9="","",IF(C9=TODAY(),"Vence Hoje",IF(C9&lt;TODAY(),"Atrasado",C9-TODAY()&amp;" Dias para Vencer"))))))</f>
        <v/>
      </c>
      <c r="L9" s="126"/>
      <c r="M9" s="126" t="s">
        <v>152</v>
      </c>
      <c r="N9" s="129">
        <f>VLOOKUP(M9,'CAD2'!G7:H7,2,0)</f>
        <v>0</v>
      </c>
      <c r="O9" s="126"/>
      <c r="P9" s="126" t="s">
        <v>152</v>
      </c>
      <c r="Q9" s="129">
        <f>VLOOKUP(P9,CAD!H7:I7,2,0)</f>
        <v>0</v>
      </c>
      <c r="R9" s="126"/>
      <c r="S9" s="303" t="s">
        <v>60</v>
      </c>
      <c r="T9" s="334">
        <v>1</v>
      </c>
      <c r="U9" s="126"/>
      <c r="V9" s="127">
        <f>CAD!M10</f>
        <v>2020</v>
      </c>
      <c r="W9" s="305"/>
    </row>
    <row r="10" spans="1:23" customFormat="1" x14ac:dyDescent="0.25">
      <c r="A10" s="54"/>
      <c r="C10" s="65"/>
      <c r="D10" s="66"/>
      <c r="E10" s="66"/>
      <c r="F10" s="66"/>
      <c r="G10" s="67"/>
      <c r="H10" s="68"/>
      <c r="I10" s="66"/>
      <c r="J10" s="66"/>
      <c r="K10" s="298" t="str">
        <f t="shared" ca="1" si="0"/>
        <v/>
      </c>
      <c r="L10" s="126"/>
      <c r="M10" s="126" t="s">
        <v>153</v>
      </c>
      <c r="N10" s="129">
        <f>VLOOKUP(M10,'CAD2'!G8:H8,2,0)</f>
        <v>0</v>
      </c>
      <c r="O10" s="126"/>
      <c r="P10" s="126" t="s">
        <v>153</v>
      </c>
      <c r="Q10" s="129">
        <f>VLOOKUP(P10,CAD!H8:I8,2,0)</f>
        <v>0</v>
      </c>
      <c r="R10" s="126"/>
      <c r="S10" s="303" t="s">
        <v>61</v>
      </c>
      <c r="T10" s="334">
        <v>2</v>
      </c>
      <c r="U10" s="126"/>
      <c r="V10" s="127">
        <f>V9+1</f>
        <v>2021</v>
      </c>
      <c r="W10" s="305"/>
    </row>
    <row r="11" spans="1:23" customFormat="1" x14ac:dyDescent="0.25">
      <c r="A11" s="54"/>
      <c r="C11" s="65"/>
      <c r="D11" s="66"/>
      <c r="E11" s="66"/>
      <c r="F11" s="66"/>
      <c r="G11" s="67"/>
      <c r="H11" s="68"/>
      <c r="I11" s="66"/>
      <c r="J11" s="66"/>
      <c r="K11" s="298" t="str">
        <f t="shared" ca="1" si="0"/>
        <v/>
      </c>
      <c r="L11" s="126"/>
      <c r="M11" s="126" t="s">
        <v>154</v>
      </c>
      <c r="N11" s="129">
        <f>VLOOKUP(M11,'CAD2'!G9:H9,2,0)</f>
        <v>0</v>
      </c>
      <c r="O11" s="126"/>
      <c r="P11" s="126" t="s">
        <v>154</v>
      </c>
      <c r="Q11" s="129">
        <f>VLOOKUP(P11,CAD!H9:I9,2,0)</f>
        <v>0</v>
      </c>
      <c r="R11" s="126"/>
      <c r="S11" s="126"/>
      <c r="T11" s="126"/>
      <c r="U11" s="126"/>
      <c r="V11" s="127">
        <f t="shared" ref="V11:V59" si="1">V10+1</f>
        <v>2022</v>
      </c>
      <c r="W11" s="305"/>
    </row>
    <row r="12" spans="1:23" customFormat="1" x14ac:dyDescent="0.25">
      <c r="A12" s="54"/>
      <c r="C12" s="65"/>
      <c r="D12" s="66"/>
      <c r="E12" s="66"/>
      <c r="F12" s="66"/>
      <c r="G12" s="67"/>
      <c r="H12" s="68"/>
      <c r="I12" s="66"/>
      <c r="J12" s="66"/>
      <c r="K12" s="298" t="str">
        <f t="shared" ca="1" si="0"/>
        <v/>
      </c>
      <c r="L12" s="126"/>
      <c r="M12" s="126" t="s">
        <v>155</v>
      </c>
      <c r="N12" s="129">
        <f>VLOOKUP(M12,'CAD2'!G10:H10,2,0)</f>
        <v>0</v>
      </c>
      <c r="O12" s="126"/>
      <c r="P12" s="126" t="s">
        <v>155</v>
      </c>
      <c r="Q12" s="129">
        <f>VLOOKUP(P12,CAD!H10:I10,2,0)</f>
        <v>0</v>
      </c>
      <c r="R12" s="126"/>
      <c r="S12" s="126" t="s">
        <v>34</v>
      </c>
      <c r="T12" s="127">
        <v>1</v>
      </c>
      <c r="U12" s="126"/>
      <c r="V12" s="127">
        <f t="shared" si="1"/>
        <v>2023</v>
      </c>
      <c r="W12" s="305"/>
    </row>
    <row r="13" spans="1:23" customFormat="1" x14ac:dyDescent="0.25">
      <c r="A13" s="54"/>
      <c r="C13" s="65"/>
      <c r="D13" s="66"/>
      <c r="E13" s="66"/>
      <c r="F13" s="66"/>
      <c r="G13" s="67"/>
      <c r="H13" s="68"/>
      <c r="I13" s="66"/>
      <c r="J13" s="66"/>
      <c r="K13" s="298" t="str">
        <f t="shared" ca="1" si="0"/>
        <v/>
      </c>
      <c r="L13" s="126"/>
      <c r="M13" s="126" t="s">
        <v>156</v>
      </c>
      <c r="N13" s="129">
        <f>VLOOKUP(M13,'CAD2'!G11:H11,2,0)</f>
        <v>0</v>
      </c>
      <c r="O13" s="126"/>
      <c r="P13" s="126" t="s">
        <v>156</v>
      </c>
      <c r="Q13" s="129">
        <f>VLOOKUP(P13,CAD!H11:I11,2,0)</f>
        <v>0</v>
      </c>
      <c r="R13" s="126"/>
      <c r="S13" s="126" t="s">
        <v>35</v>
      </c>
      <c r="T13" s="127">
        <v>2</v>
      </c>
      <c r="U13" s="126"/>
      <c r="V13" s="127">
        <f t="shared" si="1"/>
        <v>2024</v>
      </c>
      <c r="W13" s="305"/>
    </row>
    <row r="14" spans="1:23" customFormat="1" x14ac:dyDescent="0.25">
      <c r="A14" s="54"/>
      <c r="C14" s="65"/>
      <c r="D14" s="66"/>
      <c r="E14" s="66"/>
      <c r="F14" s="66"/>
      <c r="G14" s="67"/>
      <c r="H14" s="68"/>
      <c r="I14" s="66"/>
      <c r="J14" s="66"/>
      <c r="K14" s="298" t="str">
        <f t="shared" ca="1" si="0"/>
        <v/>
      </c>
      <c r="L14" s="126"/>
      <c r="M14" s="126" t="s">
        <v>157</v>
      </c>
      <c r="N14" s="129">
        <f>VLOOKUP(M14,'CAD2'!G12:H12,2,0)</f>
        <v>0</v>
      </c>
      <c r="O14" s="126"/>
      <c r="P14" s="126" t="s">
        <v>157</v>
      </c>
      <c r="Q14" s="129">
        <f>VLOOKUP(P14,CAD!H12:I12,2,0)</f>
        <v>0</v>
      </c>
      <c r="R14" s="126"/>
      <c r="S14" s="126" t="s">
        <v>36</v>
      </c>
      <c r="T14" s="127">
        <v>3</v>
      </c>
      <c r="U14" s="126"/>
      <c r="V14" s="127">
        <f t="shared" si="1"/>
        <v>2025</v>
      </c>
      <c r="W14" s="305"/>
    </row>
    <row r="15" spans="1:23" customFormat="1" x14ac:dyDescent="0.25">
      <c r="A15" s="54"/>
      <c r="C15" s="65"/>
      <c r="D15" s="66"/>
      <c r="E15" s="66"/>
      <c r="F15" s="66"/>
      <c r="G15" s="67"/>
      <c r="H15" s="68"/>
      <c r="I15" s="66"/>
      <c r="J15" s="66"/>
      <c r="K15" s="298" t="str">
        <f t="shared" ca="1" si="0"/>
        <v/>
      </c>
      <c r="L15" s="126"/>
      <c r="M15" s="126" t="s">
        <v>158</v>
      </c>
      <c r="N15" s="129">
        <f>VLOOKUP(M15,'CAD2'!G13:H13,2,0)</f>
        <v>0</v>
      </c>
      <c r="O15" s="126"/>
      <c r="P15" s="126" t="s">
        <v>158</v>
      </c>
      <c r="Q15" s="129">
        <f>VLOOKUP(P15,CAD!H13:I13,2,0)</f>
        <v>0</v>
      </c>
      <c r="R15" s="126"/>
      <c r="S15" s="126" t="s">
        <v>37</v>
      </c>
      <c r="T15" s="127">
        <v>4</v>
      </c>
      <c r="U15" s="126"/>
      <c r="V15" s="127">
        <f t="shared" si="1"/>
        <v>2026</v>
      </c>
      <c r="W15" s="305"/>
    </row>
    <row r="16" spans="1:23" customFormat="1" x14ac:dyDescent="0.25">
      <c r="A16" s="54"/>
      <c r="C16" s="65"/>
      <c r="D16" s="66"/>
      <c r="E16" s="66"/>
      <c r="F16" s="66"/>
      <c r="G16" s="67"/>
      <c r="H16" s="68"/>
      <c r="I16" s="66"/>
      <c r="J16" s="66"/>
      <c r="K16" s="298" t="str">
        <f t="shared" ca="1" si="0"/>
        <v/>
      </c>
      <c r="L16" s="126"/>
      <c r="M16" s="126" t="s">
        <v>159</v>
      </c>
      <c r="N16" s="129">
        <f>VLOOKUP(M16,'CAD2'!G14:H14,2,0)</f>
        <v>0</v>
      </c>
      <c r="O16" s="126"/>
      <c r="P16" s="126" t="s">
        <v>159</v>
      </c>
      <c r="Q16" s="129">
        <f>VLOOKUP(P16,CAD!H14:I14,2,0)</f>
        <v>0</v>
      </c>
      <c r="R16" s="126"/>
      <c r="S16" s="126" t="s">
        <v>38</v>
      </c>
      <c r="T16" s="127">
        <v>5</v>
      </c>
      <c r="U16" s="126"/>
      <c r="V16" s="127">
        <f t="shared" si="1"/>
        <v>2027</v>
      </c>
      <c r="W16" s="305"/>
    </row>
    <row r="17" spans="1:23" customFormat="1" x14ac:dyDescent="0.25">
      <c r="A17" s="54"/>
      <c r="C17" s="65"/>
      <c r="D17" s="66"/>
      <c r="E17" s="66"/>
      <c r="F17" s="66"/>
      <c r="G17" s="67"/>
      <c r="H17" s="68"/>
      <c r="I17" s="66"/>
      <c r="J17" s="66"/>
      <c r="K17" s="298" t="str">
        <f t="shared" ca="1" si="0"/>
        <v/>
      </c>
      <c r="L17" s="126"/>
      <c r="M17" s="126" t="s">
        <v>160</v>
      </c>
      <c r="N17" s="129">
        <f>VLOOKUP(M17,'CAD2'!G15:H15,2,0)</f>
        <v>0</v>
      </c>
      <c r="O17" s="126"/>
      <c r="P17" s="126" t="s">
        <v>160</v>
      </c>
      <c r="Q17" s="129">
        <f>VLOOKUP(P17,CAD!H15:I15,2,0)</f>
        <v>0</v>
      </c>
      <c r="R17" s="126"/>
      <c r="S17" s="126" t="s">
        <v>39</v>
      </c>
      <c r="T17" s="127">
        <v>6</v>
      </c>
      <c r="U17" s="126"/>
      <c r="V17" s="127">
        <f t="shared" si="1"/>
        <v>2028</v>
      </c>
      <c r="W17" s="305"/>
    </row>
    <row r="18" spans="1:23" customFormat="1" x14ac:dyDescent="0.25">
      <c r="A18" s="54"/>
      <c r="C18" s="65"/>
      <c r="D18" s="66"/>
      <c r="E18" s="66"/>
      <c r="F18" s="66"/>
      <c r="G18" s="67"/>
      <c r="H18" s="68"/>
      <c r="I18" s="66"/>
      <c r="J18" s="66"/>
      <c r="K18" s="298" t="str">
        <f t="shared" ca="1" si="0"/>
        <v/>
      </c>
      <c r="L18" s="126"/>
      <c r="M18" s="126" t="s">
        <v>161</v>
      </c>
      <c r="N18" s="129">
        <f>VLOOKUP(M18,'CAD2'!G16:H16,2,0)</f>
        <v>0</v>
      </c>
      <c r="O18" s="126"/>
      <c r="P18" s="126" t="s">
        <v>161</v>
      </c>
      <c r="Q18" s="129">
        <f>VLOOKUP(P18,CAD!H16:I16,2,0)</f>
        <v>0</v>
      </c>
      <c r="R18" s="126"/>
      <c r="S18" s="126" t="s">
        <v>40</v>
      </c>
      <c r="T18" s="127">
        <v>7</v>
      </c>
      <c r="U18" s="126"/>
      <c r="V18" s="127">
        <f t="shared" si="1"/>
        <v>2029</v>
      </c>
      <c r="W18" s="305"/>
    </row>
    <row r="19" spans="1:23" customFormat="1" x14ac:dyDescent="0.25">
      <c r="A19" s="54"/>
      <c r="C19" s="65"/>
      <c r="D19" s="66"/>
      <c r="E19" s="66"/>
      <c r="F19" s="66"/>
      <c r="G19" s="67"/>
      <c r="H19" s="68"/>
      <c r="I19" s="66"/>
      <c r="J19" s="66"/>
      <c r="K19" s="298" t="str">
        <f t="shared" ca="1" si="0"/>
        <v/>
      </c>
      <c r="L19" s="126"/>
      <c r="M19" s="126" t="s">
        <v>162</v>
      </c>
      <c r="N19" s="129">
        <f>VLOOKUP(M19,'CAD2'!G17:H17,2,0)</f>
        <v>0</v>
      </c>
      <c r="O19" s="126"/>
      <c r="P19" s="126" t="s">
        <v>162</v>
      </c>
      <c r="Q19" s="129">
        <f>VLOOKUP(P19,CAD!H17:I17,2,0)</f>
        <v>0</v>
      </c>
      <c r="R19" s="126"/>
      <c r="S19" s="126" t="s">
        <v>41</v>
      </c>
      <c r="T19" s="127">
        <v>8</v>
      </c>
      <c r="U19" s="126"/>
      <c r="V19" s="127">
        <f t="shared" si="1"/>
        <v>2030</v>
      </c>
      <c r="W19" s="305"/>
    </row>
    <row r="20" spans="1:23" customFormat="1" x14ac:dyDescent="0.25">
      <c r="A20" s="54"/>
      <c r="C20" s="65"/>
      <c r="D20" s="66"/>
      <c r="E20" s="66"/>
      <c r="F20" s="66"/>
      <c r="G20" s="67"/>
      <c r="H20" s="68"/>
      <c r="I20" s="66"/>
      <c r="J20" s="66"/>
      <c r="K20" s="298" t="str">
        <f t="shared" ca="1" si="0"/>
        <v/>
      </c>
      <c r="L20" s="126"/>
      <c r="M20" s="126" t="s">
        <v>163</v>
      </c>
      <c r="N20" s="129">
        <f>VLOOKUP(M20,'CAD2'!G18:H18,2,0)</f>
        <v>0</v>
      </c>
      <c r="O20" s="126"/>
      <c r="P20" s="126" t="s">
        <v>163</v>
      </c>
      <c r="Q20" s="129">
        <f>VLOOKUP(P20,CAD!H18:I18,2,0)</f>
        <v>0</v>
      </c>
      <c r="R20" s="126"/>
      <c r="S20" s="126" t="s">
        <v>42</v>
      </c>
      <c r="T20" s="127">
        <v>9</v>
      </c>
      <c r="U20" s="126"/>
      <c r="V20" s="127">
        <f t="shared" si="1"/>
        <v>2031</v>
      </c>
      <c r="W20" s="305"/>
    </row>
    <row r="21" spans="1:23" customFormat="1" x14ac:dyDescent="0.25">
      <c r="A21" s="54"/>
      <c r="C21" s="65"/>
      <c r="D21" s="66"/>
      <c r="E21" s="66"/>
      <c r="F21" s="66"/>
      <c r="G21" s="67"/>
      <c r="H21" s="68"/>
      <c r="I21" s="66"/>
      <c r="J21" s="66"/>
      <c r="K21" s="298" t="str">
        <f t="shared" ca="1" si="0"/>
        <v/>
      </c>
      <c r="L21" s="126"/>
      <c r="M21" s="126" t="s">
        <v>164</v>
      </c>
      <c r="N21" s="129">
        <f>VLOOKUP(M21,'CAD2'!G19:H19,2,0)</f>
        <v>0</v>
      </c>
      <c r="O21" s="126"/>
      <c r="P21" s="126" t="s">
        <v>164</v>
      </c>
      <c r="Q21" s="129">
        <f>VLOOKUP(P21,CAD!H19:I19,2,0)</f>
        <v>0</v>
      </c>
      <c r="R21" s="126"/>
      <c r="S21" s="126" t="s">
        <v>43</v>
      </c>
      <c r="T21" s="127">
        <v>10</v>
      </c>
      <c r="U21" s="126"/>
      <c r="V21" s="127">
        <f t="shared" si="1"/>
        <v>2032</v>
      </c>
      <c r="W21" s="305"/>
    </row>
    <row r="22" spans="1:23" customFormat="1" x14ac:dyDescent="0.25">
      <c r="A22" s="54"/>
      <c r="C22" s="65"/>
      <c r="D22" s="66"/>
      <c r="E22" s="66"/>
      <c r="F22" s="66"/>
      <c r="G22" s="67"/>
      <c r="H22" s="68"/>
      <c r="I22" s="66"/>
      <c r="J22" s="66"/>
      <c r="K22" s="298" t="str">
        <f t="shared" ca="1" si="0"/>
        <v/>
      </c>
      <c r="L22" s="126"/>
      <c r="M22" s="126" t="s">
        <v>165</v>
      </c>
      <c r="N22" s="129">
        <f>VLOOKUP(M22,'CAD2'!G20:H20,2,0)</f>
        <v>0</v>
      </c>
      <c r="O22" s="126"/>
      <c r="P22" s="126" t="s">
        <v>165</v>
      </c>
      <c r="Q22" s="129">
        <f>VLOOKUP(P22,CAD!H20:I20,2,0)</f>
        <v>0</v>
      </c>
      <c r="R22" s="126"/>
      <c r="S22" s="126" t="s">
        <v>44</v>
      </c>
      <c r="T22" s="127">
        <v>11</v>
      </c>
      <c r="U22" s="126"/>
      <c r="V22" s="127">
        <f t="shared" si="1"/>
        <v>2033</v>
      </c>
      <c r="W22" s="305"/>
    </row>
    <row r="23" spans="1:23" customFormat="1" x14ac:dyDescent="0.25">
      <c r="A23" s="54"/>
      <c r="C23" s="65"/>
      <c r="D23" s="66"/>
      <c r="E23" s="66"/>
      <c r="F23" s="66"/>
      <c r="G23" s="67"/>
      <c r="H23" s="68"/>
      <c r="I23" s="66"/>
      <c r="J23" s="66"/>
      <c r="K23" s="298" t="str">
        <f t="shared" ca="1" si="0"/>
        <v/>
      </c>
      <c r="L23" s="126"/>
      <c r="M23" s="126" t="s">
        <v>166</v>
      </c>
      <c r="N23" s="129">
        <f>VLOOKUP(M23,'CAD2'!G21:H21,2,0)</f>
        <v>0</v>
      </c>
      <c r="O23" s="126"/>
      <c r="P23" s="126" t="s">
        <v>166</v>
      </c>
      <c r="Q23" s="129">
        <f>VLOOKUP(P23,CAD!H21:I21,2,0)</f>
        <v>0</v>
      </c>
      <c r="R23" s="126"/>
      <c r="S23" s="126" t="s">
        <v>45</v>
      </c>
      <c r="T23" s="127">
        <v>12</v>
      </c>
      <c r="U23" s="126"/>
      <c r="V23" s="127">
        <f t="shared" si="1"/>
        <v>2034</v>
      </c>
      <c r="W23" s="305"/>
    </row>
    <row r="24" spans="1:23" customFormat="1" x14ac:dyDescent="0.25">
      <c r="A24" s="54"/>
      <c r="C24" s="65"/>
      <c r="D24" s="66"/>
      <c r="E24" s="66"/>
      <c r="F24" s="66"/>
      <c r="G24" s="67"/>
      <c r="H24" s="68"/>
      <c r="I24" s="66"/>
      <c r="J24" s="66"/>
      <c r="K24" s="298" t="str">
        <f t="shared" ca="1" si="0"/>
        <v/>
      </c>
      <c r="L24" s="126"/>
      <c r="M24" s="126" t="s">
        <v>167</v>
      </c>
      <c r="N24" s="129">
        <f>VLOOKUP(M24,'CAD2'!G22:H22,2,0)</f>
        <v>0</v>
      </c>
      <c r="O24" s="126"/>
      <c r="P24" s="126" t="s">
        <v>167</v>
      </c>
      <c r="Q24" s="129">
        <f>VLOOKUP(P24,CAD!H22:I22,2,0)</f>
        <v>0</v>
      </c>
      <c r="R24" s="126"/>
      <c r="S24" s="126"/>
      <c r="T24" s="127"/>
      <c r="U24" s="126"/>
      <c r="V24" s="127">
        <f t="shared" si="1"/>
        <v>2035</v>
      </c>
      <c r="W24" s="305"/>
    </row>
    <row r="25" spans="1:23" customFormat="1" x14ac:dyDescent="0.25">
      <c r="A25" s="54"/>
      <c r="C25" s="65"/>
      <c r="D25" s="66"/>
      <c r="E25" s="66"/>
      <c r="F25" s="66"/>
      <c r="G25" s="67"/>
      <c r="H25" s="68"/>
      <c r="I25" s="66"/>
      <c r="J25" s="66"/>
      <c r="K25" s="298" t="str">
        <f t="shared" ca="1" si="0"/>
        <v/>
      </c>
      <c r="L25" s="126"/>
      <c r="M25" s="126" t="s">
        <v>168</v>
      </c>
      <c r="N25" s="129">
        <f>VLOOKUP(M25,'CAD2'!G23:H23,2,0)</f>
        <v>0</v>
      </c>
      <c r="O25" s="126"/>
      <c r="P25" s="126" t="s">
        <v>168</v>
      </c>
      <c r="Q25" s="129">
        <f>VLOOKUP(P25,CAD!H23:I23,2,0)</f>
        <v>0</v>
      </c>
      <c r="R25" s="126"/>
      <c r="S25" s="126"/>
      <c r="T25" s="127"/>
      <c r="U25" s="126"/>
      <c r="V25" s="127">
        <f t="shared" si="1"/>
        <v>2036</v>
      </c>
      <c r="W25" s="305"/>
    </row>
    <row r="26" spans="1:23" customFormat="1" x14ac:dyDescent="0.25">
      <c r="A26" s="54"/>
      <c r="C26" s="65"/>
      <c r="D26" s="66"/>
      <c r="E26" s="66"/>
      <c r="F26" s="66"/>
      <c r="G26" s="67"/>
      <c r="H26" s="68"/>
      <c r="I26" s="66"/>
      <c r="J26" s="66"/>
      <c r="K26" s="298" t="str">
        <f t="shared" ca="1" si="0"/>
        <v/>
      </c>
      <c r="L26" s="126"/>
      <c r="M26" s="126" t="s">
        <v>169</v>
      </c>
      <c r="N26" s="129">
        <f>VLOOKUP(M26,'CAD2'!G24:H24,2,0)</f>
        <v>0</v>
      </c>
      <c r="O26" s="126"/>
      <c r="P26" s="126" t="s">
        <v>169</v>
      </c>
      <c r="Q26" s="129">
        <f>VLOOKUP(P26,CAD!H24:I24,2,0)</f>
        <v>0</v>
      </c>
      <c r="R26" s="126"/>
      <c r="S26" s="126"/>
      <c r="T26" s="127"/>
      <c r="U26" s="126"/>
      <c r="V26" s="127">
        <f t="shared" si="1"/>
        <v>2037</v>
      </c>
      <c r="W26" s="305"/>
    </row>
    <row r="27" spans="1:23" customFormat="1" x14ac:dyDescent="0.25">
      <c r="A27" s="54"/>
      <c r="C27" s="65"/>
      <c r="D27" s="66"/>
      <c r="E27" s="66"/>
      <c r="F27" s="66"/>
      <c r="G27" s="67"/>
      <c r="H27" s="68"/>
      <c r="I27" s="66"/>
      <c r="J27" s="66"/>
      <c r="K27" s="298" t="str">
        <f t="shared" ca="1" si="0"/>
        <v/>
      </c>
      <c r="L27" s="126"/>
      <c r="M27" s="126" t="s">
        <v>170</v>
      </c>
      <c r="N27" s="129">
        <f>VLOOKUP(M27,'CAD2'!G25:H25,2,0)</f>
        <v>0</v>
      </c>
      <c r="O27" s="126"/>
      <c r="P27" s="126" t="s">
        <v>170</v>
      </c>
      <c r="Q27" s="129">
        <f>VLOOKUP(P27,CAD!H25:I25,2,0)</f>
        <v>0</v>
      </c>
      <c r="R27" s="126"/>
      <c r="S27" s="126"/>
      <c r="T27" s="127"/>
      <c r="U27" s="126"/>
      <c r="V27" s="127">
        <f t="shared" si="1"/>
        <v>2038</v>
      </c>
      <c r="W27" s="305"/>
    </row>
    <row r="28" spans="1:23" customFormat="1" x14ac:dyDescent="0.25">
      <c r="A28" s="54"/>
      <c r="C28" s="65"/>
      <c r="D28" s="66"/>
      <c r="E28" s="66"/>
      <c r="F28" s="66"/>
      <c r="G28" s="67"/>
      <c r="H28" s="68"/>
      <c r="I28" s="66"/>
      <c r="J28" s="66"/>
      <c r="K28" s="298" t="str">
        <f t="shared" ca="1" si="0"/>
        <v/>
      </c>
      <c r="L28" s="126"/>
      <c r="M28" s="126" t="s">
        <v>171</v>
      </c>
      <c r="N28" s="129">
        <f>VLOOKUP(M28,'CAD2'!G26:H26,2,0)</f>
        <v>0</v>
      </c>
      <c r="O28" s="126"/>
      <c r="P28" s="126" t="s">
        <v>171</v>
      </c>
      <c r="Q28" s="129">
        <f>VLOOKUP(P28,CAD!H26:I26,2,0)</f>
        <v>0</v>
      </c>
      <c r="R28" s="126"/>
      <c r="S28" s="126"/>
      <c r="T28" s="127"/>
      <c r="U28" s="126"/>
      <c r="V28" s="127">
        <f t="shared" si="1"/>
        <v>2039</v>
      </c>
      <c r="W28" s="305"/>
    </row>
    <row r="29" spans="1:23" customFormat="1" x14ac:dyDescent="0.25">
      <c r="A29" s="54"/>
      <c r="C29" s="65"/>
      <c r="D29" s="66"/>
      <c r="E29" s="66"/>
      <c r="F29" s="66"/>
      <c r="G29" s="67"/>
      <c r="H29" s="68"/>
      <c r="I29" s="66"/>
      <c r="J29" s="66"/>
      <c r="K29" s="298" t="str">
        <f t="shared" ca="1" si="0"/>
        <v/>
      </c>
      <c r="L29" s="126"/>
      <c r="M29" s="126"/>
      <c r="N29" s="129"/>
      <c r="O29" s="126"/>
      <c r="P29" s="126" t="s">
        <v>172</v>
      </c>
      <c r="Q29" s="129">
        <f>VLOOKUP(P29,CAD!H27:I27,2,0)</f>
        <v>0</v>
      </c>
      <c r="R29" s="126"/>
      <c r="S29" s="126"/>
      <c r="T29" s="127"/>
      <c r="U29" s="126"/>
      <c r="V29" s="127">
        <f t="shared" si="1"/>
        <v>2040</v>
      </c>
      <c r="W29" s="305"/>
    </row>
    <row r="30" spans="1:23" customFormat="1" x14ac:dyDescent="0.25">
      <c r="A30" s="54"/>
      <c r="C30" s="65"/>
      <c r="D30" s="66"/>
      <c r="E30" s="66"/>
      <c r="F30" s="66"/>
      <c r="G30" s="67"/>
      <c r="H30" s="68"/>
      <c r="I30" s="66"/>
      <c r="J30" s="66"/>
      <c r="K30" s="298" t="str">
        <f t="shared" ca="1" si="0"/>
        <v/>
      </c>
      <c r="L30" s="126"/>
      <c r="M30" s="126"/>
      <c r="N30" s="129"/>
      <c r="O30" s="126"/>
      <c r="P30" s="126" t="s">
        <v>173</v>
      </c>
      <c r="Q30" s="129">
        <f>VLOOKUP(P30,CAD!H28:I28,2,0)</f>
        <v>0</v>
      </c>
      <c r="R30" s="126"/>
      <c r="S30" s="126"/>
      <c r="T30" s="127"/>
      <c r="U30" s="126"/>
      <c r="V30" s="127">
        <f t="shared" si="1"/>
        <v>2041</v>
      </c>
      <c r="W30" s="305"/>
    </row>
    <row r="31" spans="1:23" customFormat="1" x14ac:dyDescent="0.25">
      <c r="A31" s="54"/>
      <c r="C31" s="65"/>
      <c r="D31" s="66"/>
      <c r="E31" s="66"/>
      <c r="F31" s="66"/>
      <c r="G31" s="67"/>
      <c r="H31" s="68"/>
      <c r="I31" s="66"/>
      <c r="J31" s="66"/>
      <c r="K31" s="298" t="str">
        <f t="shared" ca="1" si="0"/>
        <v/>
      </c>
      <c r="L31" s="126"/>
      <c r="M31" s="126"/>
      <c r="N31" s="129"/>
      <c r="O31" s="126"/>
      <c r="P31" s="126" t="s">
        <v>174</v>
      </c>
      <c r="Q31" s="129">
        <f>VLOOKUP(P31,CAD!H29:I29,2,0)</f>
        <v>0</v>
      </c>
      <c r="R31" s="126"/>
      <c r="S31" s="126"/>
      <c r="T31" s="127"/>
      <c r="U31" s="126"/>
      <c r="V31" s="127">
        <f t="shared" si="1"/>
        <v>2042</v>
      </c>
      <c r="W31" s="305"/>
    </row>
    <row r="32" spans="1:23" customFormat="1" x14ac:dyDescent="0.25">
      <c r="A32" s="54"/>
      <c r="C32" s="65"/>
      <c r="D32" s="66"/>
      <c r="E32" s="66"/>
      <c r="F32" s="66"/>
      <c r="G32" s="67"/>
      <c r="H32" s="68"/>
      <c r="I32" s="66"/>
      <c r="J32" s="66"/>
      <c r="K32" s="298" t="str">
        <f t="shared" ca="1" si="0"/>
        <v/>
      </c>
      <c r="L32" s="126"/>
      <c r="M32" s="126"/>
      <c r="N32" s="129"/>
      <c r="O32" s="126"/>
      <c r="P32" s="126" t="s">
        <v>175</v>
      </c>
      <c r="Q32" s="129">
        <f>VLOOKUP(P32,CAD!H30:I30,2,0)</f>
        <v>0</v>
      </c>
      <c r="R32" s="126"/>
      <c r="S32" s="126"/>
      <c r="T32" s="127"/>
      <c r="U32" s="126"/>
      <c r="V32" s="127">
        <f t="shared" si="1"/>
        <v>2043</v>
      </c>
      <c r="W32" s="305"/>
    </row>
    <row r="33" spans="1:23" customFormat="1" x14ac:dyDescent="0.25">
      <c r="A33" s="54"/>
      <c r="C33" s="65"/>
      <c r="D33" s="66"/>
      <c r="E33" s="66"/>
      <c r="F33" s="66"/>
      <c r="G33" s="67"/>
      <c r="H33" s="68"/>
      <c r="I33" s="66"/>
      <c r="J33" s="66"/>
      <c r="K33" s="298" t="str">
        <f t="shared" ca="1" si="0"/>
        <v/>
      </c>
      <c r="L33" s="126"/>
      <c r="M33" s="126"/>
      <c r="N33" s="129"/>
      <c r="O33" s="126"/>
      <c r="P33" s="126" t="s">
        <v>176</v>
      </c>
      <c r="Q33" s="129">
        <f>VLOOKUP(P33,CAD!H31:I31,2,0)</f>
        <v>0</v>
      </c>
      <c r="R33" s="126"/>
      <c r="S33" s="126"/>
      <c r="T33" s="127"/>
      <c r="U33" s="126"/>
      <c r="V33" s="127">
        <f t="shared" si="1"/>
        <v>2044</v>
      </c>
      <c r="W33" s="305"/>
    </row>
    <row r="34" spans="1:23" customFormat="1" x14ac:dyDescent="0.25">
      <c r="A34" s="54"/>
      <c r="C34" s="65"/>
      <c r="D34" s="66"/>
      <c r="E34" s="66"/>
      <c r="F34" s="66"/>
      <c r="G34" s="67"/>
      <c r="H34" s="68"/>
      <c r="I34" s="66"/>
      <c r="J34" s="66"/>
      <c r="K34" s="298" t="str">
        <f t="shared" ca="1" si="0"/>
        <v/>
      </c>
      <c r="L34" s="126"/>
      <c r="M34" s="126"/>
      <c r="N34" s="129"/>
      <c r="O34" s="126"/>
      <c r="P34" s="126" t="s">
        <v>177</v>
      </c>
      <c r="Q34" s="129">
        <f>VLOOKUP(P34,CAD!J7:K7,2,0)</f>
        <v>0</v>
      </c>
      <c r="R34" s="126"/>
      <c r="S34" s="126"/>
      <c r="T34" s="127"/>
      <c r="U34" s="126"/>
      <c r="V34" s="127">
        <f t="shared" si="1"/>
        <v>2045</v>
      </c>
      <c r="W34" s="305"/>
    </row>
    <row r="35" spans="1:23" customFormat="1" x14ac:dyDescent="0.25">
      <c r="A35" s="54"/>
      <c r="C35" s="65"/>
      <c r="D35" s="66"/>
      <c r="E35" s="66"/>
      <c r="F35" s="66"/>
      <c r="G35" s="67"/>
      <c r="H35" s="68"/>
      <c r="I35" s="66"/>
      <c r="J35" s="66"/>
      <c r="K35" s="298" t="str">
        <f t="shared" ca="1" si="0"/>
        <v/>
      </c>
      <c r="L35" s="126"/>
      <c r="M35" s="126"/>
      <c r="N35" s="129"/>
      <c r="O35" s="126"/>
      <c r="P35" s="126" t="s">
        <v>178</v>
      </c>
      <c r="Q35" s="129">
        <f>VLOOKUP(P35,CAD!J8:K8,2,0)</f>
        <v>0</v>
      </c>
      <c r="R35" s="126"/>
      <c r="S35" s="126"/>
      <c r="T35" s="127"/>
      <c r="U35" s="126"/>
      <c r="V35" s="127">
        <f t="shared" si="1"/>
        <v>2046</v>
      </c>
      <c r="W35" s="305"/>
    </row>
    <row r="36" spans="1:23" customFormat="1" x14ac:dyDescent="0.25">
      <c r="A36" s="54"/>
      <c r="C36" s="65"/>
      <c r="D36" s="66"/>
      <c r="E36" s="66"/>
      <c r="F36" s="66"/>
      <c r="G36" s="67"/>
      <c r="H36" s="68"/>
      <c r="I36" s="66"/>
      <c r="J36" s="66"/>
      <c r="K36" s="298" t="str">
        <f t="shared" ca="1" si="0"/>
        <v/>
      </c>
      <c r="L36" s="126"/>
      <c r="M36" s="126"/>
      <c r="N36" s="129"/>
      <c r="O36" s="126"/>
      <c r="P36" s="126" t="s">
        <v>179</v>
      </c>
      <c r="Q36" s="129">
        <f>VLOOKUP(P36,CAD!J9:K9,2,0)</f>
        <v>0</v>
      </c>
      <c r="R36" s="126"/>
      <c r="S36" s="126"/>
      <c r="T36" s="127"/>
      <c r="U36" s="126"/>
      <c r="V36" s="127">
        <f t="shared" si="1"/>
        <v>2047</v>
      </c>
      <c r="W36" s="305"/>
    </row>
    <row r="37" spans="1:23" customFormat="1" x14ac:dyDescent="0.25">
      <c r="A37" s="54"/>
      <c r="C37" s="65"/>
      <c r="D37" s="66"/>
      <c r="E37" s="66"/>
      <c r="F37" s="66"/>
      <c r="G37" s="67"/>
      <c r="H37" s="68"/>
      <c r="I37" s="66"/>
      <c r="J37" s="66"/>
      <c r="K37" s="298" t="str">
        <f t="shared" ca="1" si="0"/>
        <v/>
      </c>
      <c r="L37" s="126"/>
      <c r="M37" s="126"/>
      <c r="N37" s="129"/>
      <c r="O37" s="126"/>
      <c r="P37" s="126" t="s">
        <v>180</v>
      </c>
      <c r="Q37" s="129">
        <f>VLOOKUP(P37,CAD!J10:K10,2,0)</f>
        <v>0</v>
      </c>
      <c r="R37" s="126"/>
      <c r="S37" s="126"/>
      <c r="T37" s="127"/>
      <c r="U37" s="126"/>
      <c r="V37" s="127">
        <f t="shared" si="1"/>
        <v>2048</v>
      </c>
      <c r="W37" s="305"/>
    </row>
    <row r="38" spans="1:23" customFormat="1" x14ac:dyDescent="0.25">
      <c r="A38" s="54"/>
      <c r="C38" s="65"/>
      <c r="D38" s="66"/>
      <c r="E38" s="66"/>
      <c r="F38" s="66"/>
      <c r="G38" s="67"/>
      <c r="H38" s="68"/>
      <c r="I38" s="66"/>
      <c r="J38" s="66"/>
      <c r="K38" s="298" t="str">
        <f t="shared" ca="1" si="0"/>
        <v/>
      </c>
      <c r="L38" s="126"/>
      <c r="M38" s="126"/>
      <c r="N38" s="129"/>
      <c r="O38" s="126"/>
      <c r="P38" s="126" t="s">
        <v>181</v>
      </c>
      <c r="Q38" s="129">
        <f>VLOOKUP(P38,CAD!J11:K11,2,0)</f>
        <v>0</v>
      </c>
      <c r="R38" s="126"/>
      <c r="S38" s="126"/>
      <c r="T38" s="127"/>
      <c r="U38" s="126"/>
      <c r="V38" s="127">
        <f t="shared" si="1"/>
        <v>2049</v>
      </c>
      <c r="W38" s="305"/>
    </row>
    <row r="39" spans="1:23" customFormat="1" x14ac:dyDescent="0.25">
      <c r="A39" s="54"/>
      <c r="C39" s="65"/>
      <c r="D39" s="66"/>
      <c r="E39" s="66"/>
      <c r="F39" s="66"/>
      <c r="G39" s="67"/>
      <c r="H39" s="68"/>
      <c r="I39" s="66"/>
      <c r="J39" s="66"/>
      <c r="K39" s="298" t="str">
        <f t="shared" ca="1" si="0"/>
        <v/>
      </c>
      <c r="L39" s="126"/>
      <c r="M39" s="126"/>
      <c r="N39" s="129"/>
      <c r="O39" s="126"/>
      <c r="P39" s="126" t="s">
        <v>182</v>
      </c>
      <c r="Q39" s="129">
        <f>VLOOKUP(P39,CAD!J12:K12,2,0)</f>
        <v>0</v>
      </c>
      <c r="R39" s="126"/>
      <c r="S39" s="126"/>
      <c r="T39" s="127"/>
      <c r="U39" s="126"/>
      <c r="V39" s="127">
        <f t="shared" si="1"/>
        <v>2050</v>
      </c>
      <c r="W39" s="305"/>
    </row>
    <row r="40" spans="1:23" customFormat="1" x14ac:dyDescent="0.25">
      <c r="A40" s="54"/>
      <c r="C40" s="65"/>
      <c r="D40" s="66"/>
      <c r="E40" s="66"/>
      <c r="F40" s="66"/>
      <c r="G40" s="67"/>
      <c r="H40" s="68"/>
      <c r="I40" s="66"/>
      <c r="J40" s="66"/>
      <c r="K40" s="298" t="str">
        <f t="shared" ca="1" si="0"/>
        <v/>
      </c>
      <c r="L40" s="126"/>
      <c r="M40" s="126"/>
      <c r="N40" s="129"/>
      <c r="O40" s="126"/>
      <c r="P40" s="126" t="s">
        <v>183</v>
      </c>
      <c r="Q40" s="129">
        <f>VLOOKUP(P40,CAD!J13:K13,2,0)</f>
        <v>0</v>
      </c>
      <c r="R40" s="126"/>
      <c r="S40" s="126"/>
      <c r="T40" s="127"/>
      <c r="U40" s="126"/>
      <c r="V40" s="127">
        <f t="shared" si="1"/>
        <v>2051</v>
      </c>
      <c r="W40" s="305"/>
    </row>
    <row r="41" spans="1:23" customFormat="1" x14ac:dyDescent="0.25">
      <c r="A41" s="54"/>
      <c r="C41" s="65"/>
      <c r="D41" s="66"/>
      <c r="E41" s="66"/>
      <c r="F41" s="66"/>
      <c r="G41" s="67"/>
      <c r="H41" s="68"/>
      <c r="I41" s="66"/>
      <c r="J41" s="66"/>
      <c r="K41" s="298" t="str">
        <f t="shared" ca="1" si="0"/>
        <v/>
      </c>
      <c r="L41" s="126"/>
      <c r="M41" s="126"/>
      <c r="N41" s="129"/>
      <c r="O41" s="126"/>
      <c r="P41" s="126" t="s">
        <v>184</v>
      </c>
      <c r="Q41" s="129">
        <f>VLOOKUP(P41,CAD!J14:K14,2,0)</f>
        <v>0</v>
      </c>
      <c r="R41" s="126"/>
      <c r="S41" s="126"/>
      <c r="T41" s="127"/>
      <c r="U41" s="126"/>
      <c r="V41" s="127">
        <f t="shared" si="1"/>
        <v>2052</v>
      </c>
      <c r="W41" s="305"/>
    </row>
    <row r="42" spans="1:23" customFormat="1" x14ac:dyDescent="0.25">
      <c r="A42" s="54"/>
      <c r="C42" s="65"/>
      <c r="D42" s="66"/>
      <c r="E42" s="66"/>
      <c r="F42" s="66"/>
      <c r="G42" s="67"/>
      <c r="H42" s="68"/>
      <c r="I42" s="66"/>
      <c r="J42" s="66"/>
      <c r="K42" s="298" t="str">
        <f t="shared" ca="1" si="0"/>
        <v/>
      </c>
      <c r="L42" s="126"/>
      <c r="M42" s="126"/>
      <c r="N42" s="129"/>
      <c r="O42" s="126"/>
      <c r="P42" s="126" t="s">
        <v>185</v>
      </c>
      <c r="Q42" s="129">
        <f>VLOOKUP(P42,CAD!J15:K15,2,0)</f>
        <v>0</v>
      </c>
      <c r="R42" s="126"/>
      <c r="S42" s="126"/>
      <c r="T42" s="127"/>
      <c r="U42" s="126"/>
      <c r="V42" s="127">
        <f t="shared" si="1"/>
        <v>2053</v>
      </c>
      <c r="W42" s="305"/>
    </row>
    <row r="43" spans="1:23" customFormat="1" x14ac:dyDescent="0.25">
      <c r="A43" s="54"/>
      <c r="C43" s="65"/>
      <c r="D43" s="66"/>
      <c r="E43" s="66"/>
      <c r="F43" s="66"/>
      <c r="G43" s="67"/>
      <c r="H43" s="68"/>
      <c r="I43" s="66"/>
      <c r="J43" s="66"/>
      <c r="K43" s="298" t="str">
        <f t="shared" ca="1" si="0"/>
        <v/>
      </c>
      <c r="L43" s="126"/>
      <c r="M43" s="126"/>
      <c r="N43" s="129"/>
      <c r="O43" s="126"/>
      <c r="P43" s="126" t="s">
        <v>186</v>
      </c>
      <c r="Q43" s="129">
        <f>VLOOKUP(P43,CAD!J16:K16,2,0)</f>
        <v>0</v>
      </c>
      <c r="R43" s="126"/>
      <c r="S43" s="126"/>
      <c r="T43" s="127"/>
      <c r="U43" s="126"/>
      <c r="V43" s="127">
        <f t="shared" si="1"/>
        <v>2054</v>
      </c>
      <c r="W43" s="305"/>
    </row>
    <row r="44" spans="1:23" customFormat="1" x14ac:dyDescent="0.25">
      <c r="A44" s="54"/>
      <c r="C44" s="65"/>
      <c r="D44" s="66"/>
      <c r="E44" s="66"/>
      <c r="F44" s="66"/>
      <c r="G44" s="67"/>
      <c r="H44" s="68"/>
      <c r="I44" s="66"/>
      <c r="J44" s="66"/>
      <c r="K44" s="298" t="str">
        <f t="shared" ca="1" si="0"/>
        <v/>
      </c>
      <c r="L44" s="126"/>
      <c r="M44" s="126"/>
      <c r="N44" s="129"/>
      <c r="O44" s="126"/>
      <c r="P44" s="126" t="s">
        <v>187</v>
      </c>
      <c r="Q44" s="129">
        <f>VLOOKUP(P44,CAD!J17:K17,2,0)</f>
        <v>0</v>
      </c>
      <c r="R44" s="126"/>
      <c r="S44" s="126"/>
      <c r="T44" s="127"/>
      <c r="U44" s="126"/>
      <c r="V44" s="127">
        <f t="shared" si="1"/>
        <v>2055</v>
      </c>
      <c r="W44" s="305"/>
    </row>
    <row r="45" spans="1:23" customFormat="1" x14ac:dyDescent="0.25">
      <c r="A45" s="54"/>
      <c r="C45" s="65"/>
      <c r="D45" s="66"/>
      <c r="E45" s="66"/>
      <c r="F45" s="66"/>
      <c r="G45" s="67"/>
      <c r="H45" s="68"/>
      <c r="I45" s="66"/>
      <c r="J45" s="66"/>
      <c r="K45" s="298" t="str">
        <f t="shared" ca="1" si="0"/>
        <v/>
      </c>
      <c r="L45" s="126"/>
      <c r="M45" s="126"/>
      <c r="N45" s="129"/>
      <c r="O45" s="126"/>
      <c r="P45" s="126" t="s">
        <v>188</v>
      </c>
      <c r="Q45" s="129">
        <f>VLOOKUP(P45,CAD!J18:K18,2,0)</f>
        <v>0</v>
      </c>
      <c r="R45" s="126"/>
      <c r="S45" s="126"/>
      <c r="T45" s="127"/>
      <c r="U45" s="126"/>
      <c r="V45" s="127">
        <f t="shared" si="1"/>
        <v>2056</v>
      </c>
      <c r="W45" s="305"/>
    </row>
    <row r="46" spans="1:23" customFormat="1" x14ac:dyDescent="0.25">
      <c r="A46" s="54"/>
      <c r="C46" s="65"/>
      <c r="D46" s="66"/>
      <c r="E46" s="66"/>
      <c r="F46" s="66"/>
      <c r="G46" s="67"/>
      <c r="H46" s="68"/>
      <c r="I46" s="66"/>
      <c r="J46" s="66"/>
      <c r="K46" s="298" t="str">
        <f t="shared" ca="1" si="0"/>
        <v/>
      </c>
      <c r="L46" s="126"/>
      <c r="M46" s="126"/>
      <c r="N46" s="129"/>
      <c r="O46" s="126"/>
      <c r="P46" s="126" t="s">
        <v>189</v>
      </c>
      <c r="Q46" s="129">
        <f>VLOOKUP(P46,CAD!J19:K19,2,0)</f>
        <v>0</v>
      </c>
      <c r="R46" s="126"/>
      <c r="S46" s="126"/>
      <c r="T46" s="127"/>
      <c r="U46" s="126"/>
      <c r="V46" s="127">
        <f t="shared" si="1"/>
        <v>2057</v>
      </c>
      <c r="W46" s="305"/>
    </row>
    <row r="47" spans="1:23" customFormat="1" x14ac:dyDescent="0.25">
      <c r="A47" s="54"/>
      <c r="C47" s="65"/>
      <c r="D47" s="66"/>
      <c r="E47" s="66"/>
      <c r="F47" s="66"/>
      <c r="G47" s="67"/>
      <c r="H47" s="68"/>
      <c r="I47" s="66"/>
      <c r="J47" s="66"/>
      <c r="K47" s="298" t="str">
        <f t="shared" ca="1" si="0"/>
        <v/>
      </c>
      <c r="L47" s="126"/>
      <c r="M47" s="126"/>
      <c r="N47" s="129"/>
      <c r="O47" s="126"/>
      <c r="P47" s="126" t="s">
        <v>190</v>
      </c>
      <c r="Q47" s="129">
        <f>VLOOKUP(P47,CAD!J20:K20,2,0)</f>
        <v>0</v>
      </c>
      <c r="R47" s="126"/>
      <c r="S47" s="126"/>
      <c r="T47" s="127"/>
      <c r="U47" s="126"/>
      <c r="V47" s="127">
        <f t="shared" si="1"/>
        <v>2058</v>
      </c>
      <c r="W47" s="305"/>
    </row>
    <row r="48" spans="1:23" customFormat="1" x14ac:dyDescent="0.25">
      <c r="A48" s="54"/>
      <c r="C48" s="65"/>
      <c r="D48" s="66"/>
      <c r="E48" s="66"/>
      <c r="F48" s="66"/>
      <c r="G48" s="67"/>
      <c r="H48" s="68"/>
      <c r="I48" s="66"/>
      <c r="J48" s="66"/>
      <c r="K48" s="298" t="str">
        <f t="shared" ca="1" si="0"/>
        <v/>
      </c>
      <c r="L48" s="126"/>
      <c r="M48" s="126"/>
      <c r="N48" s="129"/>
      <c r="O48" s="126"/>
      <c r="P48" s="126" t="s">
        <v>191</v>
      </c>
      <c r="Q48" s="129">
        <f>VLOOKUP(P48,CAD!J21:K21,2,0)</f>
        <v>0</v>
      </c>
      <c r="R48" s="126"/>
      <c r="S48" s="126"/>
      <c r="T48" s="127"/>
      <c r="U48" s="126"/>
      <c r="V48" s="127">
        <f t="shared" si="1"/>
        <v>2059</v>
      </c>
      <c r="W48" s="305"/>
    </row>
    <row r="49" spans="1:23" customFormat="1" x14ac:dyDescent="0.25">
      <c r="A49" s="54"/>
      <c r="C49" s="65"/>
      <c r="D49" s="66"/>
      <c r="E49" s="66"/>
      <c r="F49" s="66"/>
      <c r="G49" s="67"/>
      <c r="H49" s="68"/>
      <c r="I49" s="66"/>
      <c r="J49" s="66"/>
      <c r="K49" s="298" t="str">
        <f t="shared" ca="1" si="0"/>
        <v/>
      </c>
      <c r="L49" s="126"/>
      <c r="M49" s="126"/>
      <c r="N49" s="129"/>
      <c r="O49" s="126"/>
      <c r="P49" s="126" t="s">
        <v>192</v>
      </c>
      <c r="Q49" s="129">
        <f>VLOOKUP(P49,CAD!J22:K22,2,0)</f>
        <v>0</v>
      </c>
      <c r="R49" s="126"/>
      <c r="S49" s="126"/>
      <c r="T49" s="127"/>
      <c r="U49" s="126"/>
      <c r="V49" s="127">
        <f t="shared" si="1"/>
        <v>2060</v>
      </c>
      <c r="W49" s="305"/>
    </row>
    <row r="50" spans="1:23" customFormat="1" x14ac:dyDescent="0.25">
      <c r="A50" s="54"/>
      <c r="C50" s="65"/>
      <c r="D50" s="66"/>
      <c r="E50" s="66"/>
      <c r="F50" s="66"/>
      <c r="G50" s="67"/>
      <c r="H50" s="68"/>
      <c r="I50" s="66"/>
      <c r="J50" s="66"/>
      <c r="K50" s="298" t="str">
        <f t="shared" ca="1" si="0"/>
        <v/>
      </c>
      <c r="L50" s="126"/>
      <c r="M50" s="126"/>
      <c r="N50" s="129"/>
      <c r="O50" s="126"/>
      <c r="P50" s="126" t="s">
        <v>193</v>
      </c>
      <c r="Q50" s="129">
        <f>VLOOKUP(P50,CAD!J23:K23,2,0)</f>
        <v>0</v>
      </c>
      <c r="R50" s="126"/>
      <c r="S50" s="126"/>
      <c r="T50" s="127"/>
      <c r="U50" s="126"/>
      <c r="V50" s="127">
        <f t="shared" si="1"/>
        <v>2061</v>
      </c>
      <c r="W50" s="305"/>
    </row>
    <row r="51" spans="1:23" customFormat="1" x14ac:dyDescent="0.25">
      <c r="A51" s="54"/>
      <c r="C51" s="65"/>
      <c r="D51" s="66"/>
      <c r="E51" s="66"/>
      <c r="F51" s="66"/>
      <c r="G51" s="67"/>
      <c r="H51" s="68"/>
      <c r="I51" s="66"/>
      <c r="J51" s="66"/>
      <c r="K51" s="298" t="str">
        <f t="shared" ca="1" si="0"/>
        <v/>
      </c>
      <c r="L51" s="126"/>
      <c r="M51" s="126"/>
      <c r="N51" s="129"/>
      <c r="O51" s="126"/>
      <c r="P51" s="126" t="s">
        <v>194</v>
      </c>
      <c r="Q51" s="129">
        <f>VLOOKUP(P51,CAD!J24:K24,2,0)</f>
        <v>0</v>
      </c>
      <c r="R51" s="126"/>
      <c r="S51" s="126"/>
      <c r="T51" s="127"/>
      <c r="U51" s="126"/>
      <c r="V51" s="127">
        <f t="shared" si="1"/>
        <v>2062</v>
      </c>
      <c r="W51" s="305"/>
    </row>
    <row r="52" spans="1:23" customFormat="1" x14ac:dyDescent="0.25">
      <c r="A52" s="54"/>
      <c r="C52" s="65"/>
      <c r="D52" s="66"/>
      <c r="E52" s="66"/>
      <c r="F52" s="66"/>
      <c r="G52" s="67"/>
      <c r="H52" s="68"/>
      <c r="I52" s="66"/>
      <c r="J52" s="66"/>
      <c r="K52" s="298" t="str">
        <f t="shared" ca="1" si="0"/>
        <v/>
      </c>
      <c r="L52" s="126"/>
      <c r="M52" s="126"/>
      <c r="N52" s="129"/>
      <c r="O52" s="126"/>
      <c r="P52" s="126" t="s">
        <v>195</v>
      </c>
      <c r="Q52" s="129">
        <f>VLOOKUP(P52,CAD!J25:K25,2,0)</f>
        <v>0</v>
      </c>
      <c r="R52" s="126"/>
      <c r="S52" s="126"/>
      <c r="T52" s="127"/>
      <c r="U52" s="126"/>
      <c r="V52" s="127">
        <f t="shared" si="1"/>
        <v>2063</v>
      </c>
      <c r="W52" s="305"/>
    </row>
    <row r="53" spans="1:23" customFormat="1" x14ac:dyDescent="0.25">
      <c r="A53" s="54"/>
      <c r="C53" s="65"/>
      <c r="D53" s="66"/>
      <c r="E53" s="66"/>
      <c r="F53" s="66"/>
      <c r="G53" s="67"/>
      <c r="H53" s="68"/>
      <c r="I53" s="66"/>
      <c r="J53" s="66"/>
      <c r="K53" s="298" t="str">
        <f t="shared" ca="1" si="0"/>
        <v/>
      </c>
      <c r="L53" s="126"/>
      <c r="M53" s="126"/>
      <c r="N53" s="129"/>
      <c r="O53" s="126"/>
      <c r="P53" s="126" t="s">
        <v>196</v>
      </c>
      <c r="Q53" s="129">
        <f>VLOOKUP(P53,CAD!J26:K26,2,0)</f>
        <v>0</v>
      </c>
      <c r="R53" s="126"/>
      <c r="S53" s="126"/>
      <c r="T53" s="127"/>
      <c r="U53" s="126"/>
      <c r="V53" s="127">
        <f t="shared" si="1"/>
        <v>2064</v>
      </c>
      <c r="W53" s="305"/>
    </row>
    <row r="54" spans="1:23" customFormat="1" x14ac:dyDescent="0.25">
      <c r="A54" s="54"/>
      <c r="C54" s="65"/>
      <c r="D54" s="66"/>
      <c r="E54" s="66"/>
      <c r="F54" s="66"/>
      <c r="G54" s="67"/>
      <c r="H54" s="68"/>
      <c r="I54" s="66"/>
      <c r="J54" s="66"/>
      <c r="K54" s="298" t="str">
        <f t="shared" ca="1" si="0"/>
        <v/>
      </c>
      <c r="L54" s="126"/>
      <c r="M54" s="126"/>
      <c r="N54" s="129"/>
      <c r="O54" s="126"/>
      <c r="P54" s="126" t="s">
        <v>197</v>
      </c>
      <c r="Q54" s="129">
        <f>VLOOKUP(P54,CAD!J27:K27,2,0)</f>
        <v>0</v>
      </c>
      <c r="R54" s="126"/>
      <c r="S54" s="126"/>
      <c r="T54" s="127"/>
      <c r="U54" s="126"/>
      <c r="V54" s="127">
        <f t="shared" si="1"/>
        <v>2065</v>
      </c>
      <c r="W54" s="305"/>
    </row>
    <row r="55" spans="1:23" customFormat="1" x14ac:dyDescent="0.25">
      <c r="A55" s="54"/>
      <c r="C55" s="65"/>
      <c r="D55" s="66"/>
      <c r="E55" s="66"/>
      <c r="F55" s="66"/>
      <c r="G55" s="67"/>
      <c r="H55" s="68"/>
      <c r="I55" s="66"/>
      <c r="J55" s="66"/>
      <c r="K55" s="298" t="str">
        <f t="shared" ca="1" si="0"/>
        <v/>
      </c>
      <c r="L55" s="126"/>
      <c r="M55" s="126"/>
      <c r="N55" s="129"/>
      <c r="O55" s="126"/>
      <c r="P55" s="126" t="s">
        <v>198</v>
      </c>
      <c r="Q55" s="129">
        <f>VLOOKUP(P55,CAD!J28:K28,2,0)</f>
        <v>0</v>
      </c>
      <c r="R55" s="126"/>
      <c r="S55" s="126"/>
      <c r="T55" s="127"/>
      <c r="U55" s="126"/>
      <c r="V55" s="127">
        <f t="shared" si="1"/>
        <v>2066</v>
      </c>
      <c r="W55" s="305"/>
    </row>
    <row r="56" spans="1:23" customFormat="1" x14ac:dyDescent="0.25">
      <c r="A56" s="54"/>
      <c r="C56" s="65"/>
      <c r="D56" s="66"/>
      <c r="E56" s="66"/>
      <c r="F56" s="66"/>
      <c r="G56" s="67"/>
      <c r="H56" s="68"/>
      <c r="I56" s="66"/>
      <c r="J56" s="66"/>
      <c r="K56" s="298" t="str">
        <f t="shared" ca="1" si="0"/>
        <v/>
      </c>
      <c r="L56" s="126"/>
      <c r="M56" s="126"/>
      <c r="N56" s="129"/>
      <c r="O56" s="126"/>
      <c r="P56" s="126" t="s">
        <v>199</v>
      </c>
      <c r="Q56" s="129">
        <f>VLOOKUP(P56,CAD!J29:K29,2,0)</f>
        <v>0</v>
      </c>
      <c r="R56" s="126"/>
      <c r="S56" s="126"/>
      <c r="T56" s="127"/>
      <c r="U56" s="126"/>
      <c r="V56" s="127">
        <f t="shared" si="1"/>
        <v>2067</v>
      </c>
      <c r="W56" s="305"/>
    </row>
    <row r="57" spans="1:23" customFormat="1" x14ac:dyDescent="0.25">
      <c r="A57" s="54"/>
      <c r="C57" s="65"/>
      <c r="D57" s="66"/>
      <c r="E57" s="66"/>
      <c r="F57" s="66"/>
      <c r="G57" s="67"/>
      <c r="H57" s="68"/>
      <c r="I57" s="66"/>
      <c r="J57" s="66"/>
      <c r="K57" s="298" t="str">
        <f t="shared" ca="1" si="0"/>
        <v/>
      </c>
      <c r="L57" s="126"/>
      <c r="M57" s="126"/>
      <c r="N57" s="129"/>
      <c r="O57" s="126"/>
      <c r="P57" s="126" t="s">
        <v>200</v>
      </c>
      <c r="Q57" s="129">
        <f>VLOOKUP(P57,CAD!J30:K30,2,0)</f>
        <v>0</v>
      </c>
      <c r="R57" s="126"/>
      <c r="S57" s="126"/>
      <c r="T57" s="127"/>
      <c r="U57" s="126"/>
      <c r="V57" s="127">
        <f t="shared" si="1"/>
        <v>2068</v>
      </c>
      <c r="W57" s="305"/>
    </row>
    <row r="58" spans="1:23" customFormat="1" x14ac:dyDescent="0.25">
      <c r="A58" s="54"/>
      <c r="C58" s="65"/>
      <c r="D58" s="66"/>
      <c r="E58" s="66"/>
      <c r="F58" s="66"/>
      <c r="G58" s="67"/>
      <c r="H58" s="68"/>
      <c r="I58" s="66"/>
      <c r="J58" s="66"/>
      <c r="K58" s="298" t="str">
        <f t="shared" ca="1" si="0"/>
        <v/>
      </c>
      <c r="L58" s="126"/>
      <c r="M58" s="126"/>
      <c r="N58" s="129"/>
      <c r="O58" s="126"/>
      <c r="P58" s="126" t="s">
        <v>201</v>
      </c>
      <c r="Q58" s="129">
        <f>VLOOKUP(P58,CAD!J31:K31,2,0)</f>
        <v>0</v>
      </c>
      <c r="R58" s="126"/>
      <c r="S58" s="126"/>
      <c r="T58" s="127"/>
      <c r="U58" s="126"/>
      <c r="V58" s="127">
        <f t="shared" si="1"/>
        <v>2069</v>
      </c>
      <c r="W58" s="305"/>
    </row>
    <row r="59" spans="1:23" customFormat="1" x14ac:dyDescent="0.25">
      <c r="A59" s="54"/>
      <c r="C59" s="65"/>
      <c r="D59" s="66"/>
      <c r="E59" s="66"/>
      <c r="F59" s="66"/>
      <c r="G59" s="67"/>
      <c r="H59" s="68"/>
      <c r="I59" s="66"/>
      <c r="J59" s="66"/>
      <c r="K59" s="298" t="str">
        <f t="shared" ca="1" si="0"/>
        <v/>
      </c>
      <c r="L59" s="126"/>
      <c r="M59" s="126"/>
      <c r="N59" s="129"/>
      <c r="O59" s="126"/>
      <c r="P59" s="126"/>
      <c r="Q59" s="129"/>
      <c r="R59" s="126"/>
      <c r="S59" s="126"/>
      <c r="T59" s="127"/>
      <c r="U59" s="126"/>
      <c r="V59" s="127">
        <f t="shared" si="1"/>
        <v>2070</v>
      </c>
      <c r="W59" s="305"/>
    </row>
    <row r="60" spans="1:23" customFormat="1" x14ac:dyDescent="0.25">
      <c r="A60" s="54"/>
      <c r="C60" s="65"/>
      <c r="D60" s="66"/>
      <c r="E60" s="66"/>
      <c r="F60" s="66"/>
      <c r="G60" s="67"/>
      <c r="H60" s="68"/>
      <c r="I60" s="66"/>
      <c r="J60" s="66"/>
      <c r="K60" s="298" t="str">
        <f t="shared" ca="1" si="0"/>
        <v/>
      </c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305"/>
    </row>
    <row r="61" spans="1:23" customFormat="1" x14ac:dyDescent="0.25">
      <c r="A61" s="54"/>
      <c r="C61" s="65"/>
      <c r="D61" s="66"/>
      <c r="E61" s="66"/>
      <c r="F61" s="66"/>
      <c r="G61" s="67"/>
      <c r="H61" s="68"/>
      <c r="I61" s="66"/>
      <c r="J61" s="66"/>
      <c r="K61" s="298" t="str">
        <f t="shared" ca="1" si="0"/>
        <v/>
      </c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305"/>
    </row>
    <row r="62" spans="1:23" customFormat="1" x14ac:dyDescent="0.25">
      <c r="A62" s="54"/>
      <c r="C62" s="65"/>
      <c r="D62" s="66"/>
      <c r="E62" s="66"/>
      <c r="F62" s="66"/>
      <c r="G62" s="67"/>
      <c r="H62" s="68"/>
      <c r="I62" s="66"/>
      <c r="J62" s="66"/>
      <c r="K62" s="298" t="str">
        <f t="shared" ca="1" si="0"/>
        <v/>
      </c>
      <c r="L62" s="126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305"/>
    </row>
    <row r="63" spans="1:23" customFormat="1" x14ac:dyDescent="0.25">
      <c r="A63" s="54"/>
      <c r="C63" s="65"/>
      <c r="D63" s="66"/>
      <c r="E63" s="66"/>
      <c r="F63" s="66"/>
      <c r="G63" s="67"/>
      <c r="H63" s="68"/>
      <c r="I63" s="66"/>
      <c r="J63" s="66"/>
      <c r="K63" s="298" t="str">
        <f t="shared" ca="1" si="0"/>
        <v/>
      </c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305"/>
    </row>
    <row r="64" spans="1:23" customFormat="1" x14ac:dyDescent="0.25">
      <c r="A64" s="54"/>
      <c r="C64" s="65"/>
      <c r="D64" s="66"/>
      <c r="E64" s="66"/>
      <c r="F64" s="66"/>
      <c r="G64" s="67"/>
      <c r="H64" s="68"/>
      <c r="I64" s="66"/>
      <c r="J64" s="66"/>
      <c r="K64" s="298" t="str">
        <f t="shared" ca="1" si="0"/>
        <v/>
      </c>
      <c r="L64" s="126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305"/>
    </row>
    <row r="65" spans="1:23" customFormat="1" x14ac:dyDescent="0.25">
      <c r="A65" s="54"/>
      <c r="C65" s="65"/>
      <c r="D65" s="66"/>
      <c r="E65" s="66"/>
      <c r="F65" s="66"/>
      <c r="G65" s="67"/>
      <c r="H65" s="68"/>
      <c r="I65" s="66"/>
      <c r="J65" s="66"/>
      <c r="K65" s="298" t="str">
        <f t="shared" ca="1" si="0"/>
        <v/>
      </c>
      <c r="L65" s="126"/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305"/>
    </row>
    <row r="66" spans="1:23" customFormat="1" x14ac:dyDescent="0.25">
      <c r="A66" s="54"/>
      <c r="C66" s="65"/>
      <c r="D66" s="66"/>
      <c r="E66" s="66"/>
      <c r="F66" s="66"/>
      <c r="G66" s="67"/>
      <c r="H66" s="68"/>
      <c r="I66" s="66"/>
      <c r="J66" s="66"/>
      <c r="K66" s="298" t="str">
        <f t="shared" ca="1" si="0"/>
        <v/>
      </c>
      <c r="L66" s="126"/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305"/>
    </row>
    <row r="67" spans="1:23" customFormat="1" x14ac:dyDescent="0.25">
      <c r="A67" s="54"/>
      <c r="C67" s="65"/>
      <c r="D67" s="66"/>
      <c r="E67" s="66"/>
      <c r="F67" s="66"/>
      <c r="G67" s="67"/>
      <c r="H67" s="68"/>
      <c r="I67" s="66"/>
      <c r="J67" s="66"/>
      <c r="K67" s="298" t="str">
        <f t="shared" ca="1" si="0"/>
        <v/>
      </c>
      <c r="L67" s="126"/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305"/>
    </row>
    <row r="68" spans="1:23" customFormat="1" x14ac:dyDescent="0.25">
      <c r="A68" s="54"/>
      <c r="C68" s="65"/>
      <c r="D68" s="66"/>
      <c r="E68" s="66"/>
      <c r="F68" s="66"/>
      <c r="G68" s="67"/>
      <c r="H68" s="68"/>
      <c r="I68" s="66"/>
      <c r="J68" s="66"/>
      <c r="K68" s="298" t="str">
        <f t="shared" ca="1" si="0"/>
        <v/>
      </c>
      <c r="L68" s="126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305"/>
    </row>
    <row r="69" spans="1:23" customFormat="1" x14ac:dyDescent="0.25">
      <c r="A69" s="54"/>
      <c r="C69" s="65"/>
      <c r="D69" s="66"/>
      <c r="E69" s="66"/>
      <c r="F69" s="66"/>
      <c r="G69" s="67"/>
      <c r="H69" s="68"/>
      <c r="I69" s="66"/>
      <c r="J69" s="66"/>
      <c r="K69" s="298" t="str">
        <f t="shared" ca="1" si="0"/>
        <v/>
      </c>
      <c r="L69" s="126"/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305"/>
    </row>
    <row r="70" spans="1:23" customFormat="1" x14ac:dyDescent="0.25">
      <c r="A70" s="54"/>
      <c r="C70" s="65"/>
      <c r="D70" s="66"/>
      <c r="E70" s="66"/>
      <c r="F70" s="66"/>
      <c r="G70" s="67"/>
      <c r="H70" s="68"/>
      <c r="I70" s="66"/>
      <c r="J70" s="66"/>
      <c r="K70" s="298" t="str">
        <f t="shared" ca="1" si="0"/>
        <v/>
      </c>
      <c r="L70" s="126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305"/>
    </row>
    <row r="71" spans="1:23" customFormat="1" x14ac:dyDescent="0.25">
      <c r="A71" s="54"/>
      <c r="C71" s="65"/>
      <c r="D71" s="66"/>
      <c r="E71" s="66"/>
      <c r="F71" s="66"/>
      <c r="G71" s="67"/>
      <c r="H71" s="68"/>
      <c r="I71" s="66"/>
      <c r="J71" s="66"/>
      <c r="K71" s="298" t="str">
        <f t="shared" ca="1" si="0"/>
        <v/>
      </c>
      <c r="L71" s="126"/>
      <c r="M71" s="126"/>
      <c r="N71" s="126"/>
      <c r="O71" s="126"/>
      <c r="P71" s="126"/>
      <c r="Q71" s="126"/>
      <c r="R71" s="126"/>
      <c r="S71" s="126"/>
      <c r="T71" s="126"/>
      <c r="U71" s="126"/>
      <c r="V71" s="126"/>
      <c r="W71" s="305"/>
    </row>
    <row r="72" spans="1:23" customFormat="1" x14ac:dyDescent="0.25">
      <c r="A72" s="54"/>
      <c r="C72" s="65"/>
      <c r="D72" s="66"/>
      <c r="E72" s="66"/>
      <c r="F72" s="66"/>
      <c r="G72" s="67"/>
      <c r="H72" s="68"/>
      <c r="I72" s="66"/>
      <c r="J72" s="66"/>
      <c r="K72" s="298" t="str">
        <f t="shared" ca="1" si="0"/>
        <v/>
      </c>
      <c r="L72" s="126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305"/>
    </row>
    <row r="73" spans="1:23" customFormat="1" x14ac:dyDescent="0.25">
      <c r="A73" s="54"/>
      <c r="C73" s="65"/>
      <c r="D73" s="66"/>
      <c r="E73" s="66"/>
      <c r="F73" s="66"/>
      <c r="G73" s="67"/>
      <c r="H73" s="68"/>
      <c r="I73" s="66"/>
      <c r="J73" s="66"/>
      <c r="K73" s="298" t="str">
        <f t="shared" ref="K73:K136" ca="1" si="2">IF(J73="","",(IF(J73="Efetivado","",IF(C73="","",IF(C73=TODAY(),"Vence Hoje",IF(C73&lt;TODAY(),"Atrasado",C73-TODAY()&amp;" Dias para Vencer"))))))</f>
        <v/>
      </c>
      <c r="L73" s="126"/>
      <c r="M73" s="126"/>
      <c r="N73" s="126"/>
      <c r="O73" s="126"/>
      <c r="P73" s="126"/>
      <c r="Q73" s="126"/>
      <c r="R73" s="126"/>
      <c r="S73" s="126"/>
      <c r="T73" s="126"/>
      <c r="U73" s="126"/>
      <c r="V73" s="126"/>
      <c r="W73" s="305"/>
    </row>
    <row r="74" spans="1:23" customFormat="1" x14ac:dyDescent="0.25">
      <c r="A74" s="54"/>
      <c r="C74" s="65"/>
      <c r="D74" s="66"/>
      <c r="E74" s="66"/>
      <c r="F74" s="66"/>
      <c r="G74" s="67"/>
      <c r="H74" s="68"/>
      <c r="I74" s="66"/>
      <c r="J74" s="66"/>
      <c r="K74" s="298" t="str">
        <f t="shared" ca="1" si="2"/>
        <v/>
      </c>
      <c r="L74" s="126"/>
      <c r="M74" s="126"/>
      <c r="N74" s="126"/>
      <c r="O74" s="126"/>
      <c r="P74" s="126"/>
      <c r="Q74" s="126"/>
      <c r="R74" s="126"/>
      <c r="S74" s="126"/>
      <c r="T74" s="126"/>
      <c r="U74" s="126"/>
      <c r="V74" s="126"/>
      <c r="W74" s="305"/>
    </row>
    <row r="75" spans="1:23" customFormat="1" x14ac:dyDescent="0.25">
      <c r="A75" s="54"/>
      <c r="C75" s="65"/>
      <c r="D75" s="66"/>
      <c r="E75" s="66"/>
      <c r="F75" s="66"/>
      <c r="G75" s="67"/>
      <c r="H75" s="68"/>
      <c r="I75" s="66"/>
      <c r="J75" s="66"/>
      <c r="K75" s="298" t="str">
        <f t="shared" ca="1" si="2"/>
        <v/>
      </c>
      <c r="L75" s="126"/>
      <c r="M75" s="126"/>
      <c r="N75" s="126"/>
      <c r="O75" s="126"/>
      <c r="P75" s="126"/>
      <c r="Q75" s="126"/>
      <c r="R75" s="126"/>
      <c r="S75" s="126"/>
      <c r="T75" s="126"/>
      <c r="U75" s="126"/>
      <c r="V75" s="126"/>
      <c r="W75" s="305"/>
    </row>
    <row r="76" spans="1:23" customFormat="1" x14ac:dyDescent="0.25">
      <c r="A76" s="54"/>
      <c r="C76" s="65"/>
      <c r="D76" s="66"/>
      <c r="E76" s="66"/>
      <c r="F76" s="66"/>
      <c r="G76" s="67"/>
      <c r="H76" s="68"/>
      <c r="I76" s="66"/>
      <c r="J76" s="66"/>
      <c r="K76" s="298" t="str">
        <f t="shared" ca="1" si="2"/>
        <v/>
      </c>
      <c r="L76" s="126"/>
      <c r="M76" s="126"/>
      <c r="N76" s="126"/>
      <c r="O76" s="126"/>
      <c r="P76" s="126"/>
      <c r="Q76" s="126"/>
      <c r="R76" s="126"/>
      <c r="S76" s="126"/>
      <c r="T76" s="126"/>
      <c r="U76" s="126"/>
      <c r="V76" s="126"/>
      <c r="W76" s="305"/>
    </row>
    <row r="77" spans="1:23" customFormat="1" x14ac:dyDescent="0.25">
      <c r="A77" s="54"/>
      <c r="C77" s="65"/>
      <c r="D77" s="66"/>
      <c r="E77" s="66"/>
      <c r="F77" s="66"/>
      <c r="G77" s="67"/>
      <c r="H77" s="68"/>
      <c r="I77" s="66"/>
      <c r="J77" s="66"/>
      <c r="K77" s="298" t="str">
        <f t="shared" ca="1" si="2"/>
        <v/>
      </c>
      <c r="L77" s="126"/>
      <c r="M77" s="126"/>
      <c r="N77" s="126"/>
      <c r="O77" s="126"/>
      <c r="P77" s="126"/>
      <c r="Q77" s="126"/>
      <c r="R77" s="126"/>
      <c r="S77" s="126"/>
      <c r="T77" s="126"/>
      <c r="U77" s="126"/>
      <c r="V77" s="126"/>
      <c r="W77" s="305"/>
    </row>
    <row r="78" spans="1:23" customFormat="1" x14ac:dyDescent="0.25">
      <c r="A78" s="54"/>
      <c r="C78" s="65"/>
      <c r="D78" s="66"/>
      <c r="E78" s="66"/>
      <c r="F78" s="66"/>
      <c r="G78" s="67"/>
      <c r="H78" s="68"/>
      <c r="I78" s="66"/>
      <c r="J78" s="66"/>
      <c r="K78" s="298" t="str">
        <f t="shared" ca="1" si="2"/>
        <v/>
      </c>
      <c r="L78" s="126"/>
      <c r="M78" s="126"/>
      <c r="N78" s="126"/>
      <c r="O78" s="126"/>
      <c r="P78" s="126"/>
      <c r="Q78" s="126"/>
      <c r="R78" s="126"/>
      <c r="S78" s="126"/>
      <c r="T78" s="126"/>
      <c r="U78" s="126"/>
      <c r="V78" s="126"/>
      <c r="W78" s="305"/>
    </row>
    <row r="79" spans="1:23" customFormat="1" x14ac:dyDescent="0.25">
      <c r="A79" s="54"/>
      <c r="C79" s="65"/>
      <c r="D79" s="66"/>
      <c r="E79" s="66"/>
      <c r="F79" s="66"/>
      <c r="G79" s="67"/>
      <c r="H79" s="68"/>
      <c r="I79" s="66"/>
      <c r="J79" s="66"/>
      <c r="K79" s="298" t="str">
        <f t="shared" ca="1" si="2"/>
        <v/>
      </c>
      <c r="L79" s="126"/>
      <c r="M79" s="126"/>
      <c r="N79" s="126"/>
      <c r="O79" s="126"/>
      <c r="P79" s="126"/>
      <c r="Q79" s="126"/>
      <c r="R79" s="126"/>
      <c r="S79" s="126"/>
      <c r="T79" s="126"/>
      <c r="U79" s="126"/>
      <c r="V79" s="126"/>
      <c r="W79" s="305"/>
    </row>
    <row r="80" spans="1:23" customFormat="1" x14ac:dyDescent="0.25">
      <c r="A80" s="54"/>
      <c r="C80" s="65"/>
      <c r="D80" s="66"/>
      <c r="E80" s="66"/>
      <c r="F80" s="66"/>
      <c r="G80" s="67"/>
      <c r="H80" s="68"/>
      <c r="I80" s="66"/>
      <c r="J80" s="66"/>
      <c r="K80" s="298" t="str">
        <f t="shared" ca="1" si="2"/>
        <v/>
      </c>
      <c r="L80" s="126"/>
      <c r="M80" s="126"/>
      <c r="N80" s="126"/>
      <c r="O80" s="126"/>
      <c r="P80" s="126"/>
      <c r="Q80" s="126"/>
      <c r="R80" s="126"/>
      <c r="S80" s="126"/>
      <c r="T80" s="126"/>
      <c r="U80" s="126"/>
      <c r="V80" s="126"/>
      <c r="W80" s="305"/>
    </row>
    <row r="81" spans="1:23" customFormat="1" x14ac:dyDescent="0.25">
      <c r="A81" s="54"/>
      <c r="C81" s="65"/>
      <c r="D81" s="66"/>
      <c r="E81" s="66"/>
      <c r="F81" s="66"/>
      <c r="G81" s="67"/>
      <c r="H81" s="68"/>
      <c r="I81" s="66"/>
      <c r="J81" s="66"/>
      <c r="K81" s="298" t="str">
        <f t="shared" ca="1" si="2"/>
        <v/>
      </c>
      <c r="L81" s="126"/>
      <c r="M81" s="126"/>
      <c r="N81" s="126"/>
      <c r="O81" s="126"/>
      <c r="P81" s="126"/>
      <c r="Q81" s="126"/>
      <c r="R81" s="126"/>
      <c r="S81" s="126"/>
      <c r="T81" s="126"/>
      <c r="U81" s="126"/>
      <c r="V81" s="126"/>
      <c r="W81" s="305"/>
    </row>
    <row r="82" spans="1:23" customFormat="1" x14ac:dyDescent="0.25">
      <c r="A82" s="54"/>
      <c r="C82" s="65"/>
      <c r="D82" s="66"/>
      <c r="E82" s="66"/>
      <c r="F82" s="66"/>
      <c r="G82" s="67"/>
      <c r="H82" s="68"/>
      <c r="I82" s="66"/>
      <c r="J82" s="66"/>
      <c r="K82" s="298" t="str">
        <f t="shared" ca="1" si="2"/>
        <v/>
      </c>
      <c r="L82" s="126"/>
      <c r="M82" s="126"/>
      <c r="N82" s="126"/>
      <c r="O82" s="126"/>
      <c r="P82" s="126"/>
      <c r="Q82" s="126"/>
      <c r="R82" s="126"/>
      <c r="S82" s="126"/>
      <c r="T82" s="126"/>
      <c r="U82" s="126"/>
      <c r="V82" s="126"/>
      <c r="W82" s="305"/>
    </row>
    <row r="83" spans="1:23" customFormat="1" x14ac:dyDescent="0.25">
      <c r="A83" s="54"/>
      <c r="C83" s="65"/>
      <c r="D83" s="66"/>
      <c r="E83" s="66"/>
      <c r="F83" s="66"/>
      <c r="G83" s="67"/>
      <c r="H83" s="68"/>
      <c r="I83" s="66"/>
      <c r="J83" s="66"/>
      <c r="K83" s="298" t="str">
        <f t="shared" ca="1" si="2"/>
        <v/>
      </c>
      <c r="L83" s="126"/>
      <c r="M83" s="126"/>
      <c r="N83" s="126"/>
      <c r="O83" s="126"/>
      <c r="P83" s="126"/>
      <c r="Q83" s="126"/>
      <c r="R83" s="126"/>
      <c r="S83" s="126"/>
      <c r="T83" s="126"/>
      <c r="U83" s="126"/>
      <c r="V83" s="126"/>
      <c r="W83" s="305"/>
    </row>
    <row r="84" spans="1:23" customFormat="1" x14ac:dyDescent="0.25">
      <c r="A84" s="54"/>
      <c r="C84" s="65"/>
      <c r="D84" s="66"/>
      <c r="E84" s="66"/>
      <c r="F84" s="66"/>
      <c r="G84" s="67"/>
      <c r="H84" s="68"/>
      <c r="I84" s="66"/>
      <c r="J84" s="66"/>
      <c r="K84" s="298" t="str">
        <f t="shared" ca="1" si="2"/>
        <v/>
      </c>
      <c r="L84" s="126"/>
      <c r="M84" s="126"/>
      <c r="N84" s="126"/>
      <c r="O84" s="126"/>
      <c r="P84" s="126"/>
      <c r="Q84" s="126"/>
      <c r="R84" s="126"/>
      <c r="S84" s="126"/>
      <c r="T84" s="126"/>
      <c r="U84" s="126"/>
      <c r="V84" s="126"/>
      <c r="W84" s="305"/>
    </row>
    <row r="85" spans="1:23" customFormat="1" x14ac:dyDescent="0.25">
      <c r="A85" s="54"/>
      <c r="C85" s="65"/>
      <c r="D85" s="66"/>
      <c r="E85" s="66"/>
      <c r="F85" s="66"/>
      <c r="G85" s="67"/>
      <c r="H85" s="68"/>
      <c r="I85" s="66"/>
      <c r="J85" s="66"/>
      <c r="K85" s="298" t="str">
        <f t="shared" ca="1" si="2"/>
        <v/>
      </c>
      <c r="L85" s="126"/>
      <c r="M85" s="126"/>
      <c r="N85" s="126"/>
      <c r="O85" s="126"/>
      <c r="P85" s="126"/>
      <c r="Q85" s="126"/>
      <c r="R85" s="126"/>
      <c r="S85" s="126"/>
      <c r="T85" s="126"/>
      <c r="U85" s="126"/>
      <c r="V85" s="126"/>
      <c r="W85" s="305"/>
    </row>
    <row r="86" spans="1:23" customFormat="1" x14ac:dyDescent="0.25">
      <c r="A86" s="54"/>
      <c r="C86" s="65"/>
      <c r="D86" s="66"/>
      <c r="E86" s="66"/>
      <c r="F86" s="66"/>
      <c r="G86" s="67"/>
      <c r="H86" s="68"/>
      <c r="I86" s="66"/>
      <c r="J86" s="66"/>
      <c r="K86" s="298" t="str">
        <f t="shared" ca="1" si="2"/>
        <v/>
      </c>
      <c r="L86" s="126"/>
      <c r="M86" s="126"/>
      <c r="N86" s="126"/>
      <c r="O86" s="126"/>
      <c r="P86" s="126"/>
      <c r="Q86" s="126"/>
      <c r="R86" s="126"/>
      <c r="S86" s="126"/>
      <c r="T86" s="126"/>
      <c r="U86" s="126"/>
      <c r="V86" s="126"/>
      <c r="W86" s="305"/>
    </row>
    <row r="87" spans="1:23" customFormat="1" x14ac:dyDescent="0.25">
      <c r="A87" s="54"/>
      <c r="C87" s="65"/>
      <c r="D87" s="66"/>
      <c r="E87" s="66"/>
      <c r="F87" s="66"/>
      <c r="G87" s="67"/>
      <c r="H87" s="68"/>
      <c r="I87" s="66"/>
      <c r="J87" s="66"/>
      <c r="K87" s="298" t="str">
        <f t="shared" ca="1" si="2"/>
        <v/>
      </c>
      <c r="L87" s="126"/>
      <c r="M87" s="126"/>
      <c r="N87" s="126"/>
      <c r="O87" s="126"/>
      <c r="P87" s="126"/>
      <c r="Q87" s="126"/>
      <c r="R87" s="126"/>
      <c r="S87" s="126"/>
      <c r="T87" s="126"/>
      <c r="U87" s="126"/>
      <c r="V87" s="126"/>
      <c r="W87" s="305"/>
    </row>
    <row r="88" spans="1:23" customFormat="1" x14ac:dyDescent="0.25">
      <c r="A88" s="54"/>
      <c r="C88" s="65"/>
      <c r="D88" s="66"/>
      <c r="E88" s="66"/>
      <c r="F88" s="66"/>
      <c r="G88" s="67"/>
      <c r="H88" s="68"/>
      <c r="I88" s="66"/>
      <c r="J88" s="66"/>
      <c r="K88" s="298" t="str">
        <f t="shared" ca="1" si="2"/>
        <v/>
      </c>
      <c r="L88" s="126"/>
      <c r="M88" s="126"/>
      <c r="N88" s="126"/>
      <c r="O88" s="126"/>
      <c r="P88" s="126"/>
      <c r="Q88" s="126"/>
      <c r="R88" s="126"/>
      <c r="S88" s="126"/>
      <c r="T88" s="126"/>
      <c r="U88" s="126"/>
      <c r="V88" s="126"/>
      <c r="W88" s="305"/>
    </row>
    <row r="89" spans="1:23" customFormat="1" x14ac:dyDescent="0.25">
      <c r="A89" s="54"/>
      <c r="C89" s="65"/>
      <c r="D89" s="66"/>
      <c r="E89" s="66"/>
      <c r="F89" s="66"/>
      <c r="G89" s="67"/>
      <c r="H89" s="68"/>
      <c r="I89" s="66"/>
      <c r="J89" s="66"/>
      <c r="K89" s="298" t="str">
        <f t="shared" ca="1" si="2"/>
        <v/>
      </c>
      <c r="L89" s="126"/>
      <c r="M89" s="126"/>
      <c r="N89" s="126"/>
      <c r="O89" s="126"/>
      <c r="P89" s="126"/>
      <c r="Q89" s="126"/>
      <c r="R89" s="126"/>
      <c r="S89" s="126"/>
      <c r="T89" s="126"/>
      <c r="U89" s="126"/>
      <c r="V89" s="126"/>
      <c r="W89" s="305"/>
    </row>
    <row r="90" spans="1:23" customFormat="1" x14ac:dyDescent="0.25">
      <c r="A90" s="54"/>
      <c r="C90" s="65"/>
      <c r="D90" s="66"/>
      <c r="E90" s="66"/>
      <c r="F90" s="66"/>
      <c r="G90" s="67"/>
      <c r="H90" s="68"/>
      <c r="I90" s="66"/>
      <c r="J90" s="66"/>
      <c r="K90" s="298" t="str">
        <f t="shared" ca="1" si="2"/>
        <v/>
      </c>
      <c r="L90" s="126"/>
      <c r="M90" s="126"/>
      <c r="N90" s="126"/>
      <c r="O90" s="126"/>
      <c r="P90" s="126"/>
      <c r="Q90" s="126"/>
      <c r="R90" s="126"/>
      <c r="S90" s="126"/>
      <c r="T90" s="126"/>
      <c r="U90" s="126"/>
      <c r="V90" s="126"/>
      <c r="W90" s="305"/>
    </row>
    <row r="91" spans="1:23" customFormat="1" x14ac:dyDescent="0.25">
      <c r="A91" s="54"/>
      <c r="C91" s="65"/>
      <c r="D91" s="66"/>
      <c r="E91" s="66"/>
      <c r="F91" s="66"/>
      <c r="G91" s="67"/>
      <c r="H91" s="68"/>
      <c r="I91" s="66"/>
      <c r="J91" s="66"/>
      <c r="K91" s="298" t="str">
        <f t="shared" ca="1" si="2"/>
        <v/>
      </c>
      <c r="L91" s="126"/>
      <c r="M91" s="126"/>
      <c r="N91" s="126"/>
      <c r="O91" s="126"/>
      <c r="P91" s="126"/>
      <c r="Q91" s="126"/>
      <c r="R91" s="126"/>
      <c r="S91" s="126"/>
      <c r="T91" s="126"/>
      <c r="U91" s="126"/>
      <c r="V91" s="126"/>
      <c r="W91" s="305"/>
    </row>
    <row r="92" spans="1:23" customFormat="1" x14ac:dyDescent="0.25">
      <c r="A92" s="54"/>
      <c r="C92" s="65"/>
      <c r="D92" s="66"/>
      <c r="E92" s="66"/>
      <c r="F92" s="66"/>
      <c r="G92" s="67"/>
      <c r="H92" s="68"/>
      <c r="I92" s="66"/>
      <c r="J92" s="66"/>
      <c r="K92" s="298" t="str">
        <f t="shared" ca="1" si="2"/>
        <v/>
      </c>
      <c r="L92" s="126"/>
      <c r="M92" s="126"/>
      <c r="N92" s="126"/>
      <c r="O92" s="126"/>
      <c r="P92" s="126"/>
      <c r="Q92" s="126"/>
      <c r="R92" s="126"/>
      <c r="S92" s="126"/>
      <c r="T92" s="126"/>
      <c r="U92" s="126"/>
      <c r="V92" s="126"/>
      <c r="W92" s="305"/>
    </row>
    <row r="93" spans="1:23" customFormat="1" x14ac:dyDescent="0.25">
      <c r="A93" s="54"/>
      <c r="C93" s="65"/>
      <c r="D93" s="66"/>
      <c r="E93" s="66"/>
      <c r="F93" s="66"/>
      <c r="G93" s="67"/>
      <c r="H93" s="68"/>
      <c r="I93" s="66"/>
      <c r="J93" s="66"/>
      <c r="K93" s="298" t="str">
        <f t="shared" ca="1" si="2"/>
        <v/>
      </c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305"/>
    </row>
    <row r="94" spans="1:23" customFormat="1" x14ac:dyDescent="0.25">
      <c r="A94" s="54"/>
      <c r="C94" s="65"/>
      <c r="D94" s="66"/>
      <c r="E94" s="66"/>
      <c r="F94" s="66"/>
      <c r="G94" s="67"/>
      <c r="H94" s="68"/>
      <c r="I94" s="66"/>
      <c r="J94" s="66"/>
      <c r="K94" s="298" t="str">
        <f t="shared" ca="1" si="2"/>
        <v/>
      </c>
      <c r="L94" s="126"/>
      <c r="M94" s="126"/>
      <c r="N94" s="126"/>
      <c r="O94" s="126"/>
      <c r="P94" s="126"/>
      <c r="Q94" s="126"/>
      <c r="R94" s="126"/>
      <c r="S94" s="126"/>
      <c r="T94" s="126"/>
      <c r="U94" s="126"/>
      <c r="V94" s="126"/>
      <c r="W94" s="305"/>
    </row>
    <row r="95" spans="1:23" customFormat="1" x14ac:dyDescent="0.25">
      <c r="A95" s="54"/>
      <c r="C95" s="65"/>
      <c r="D95" s="66"/>
      <c r="E95" s="66"/>
      <c r="F95" s="66"/>
      <c r="G95" s="67"/>
      <c r="H95" s="68"/>
      <c r="I95" s="66"/>
      <c r="J95" s="66"/>
      <c r="K95" s="298" t="str">
        <f t="shared" ca="1" si="2"/>
        <v/>
      </c>
      <c r="L95" s="126"/>
      <c r="M95" s="126"/>
      <c r="N95" s="126"/>
      <c r="O95" s="126"/>
      <c r="P95" s="126"/>
      <c r="Q95" s="126"/>
      <c r="R95" s="126"/>
      <c r="S95" s="126"/>
      <c r="T95" s="126"/>
      <c r="U95" s="126"/>
      <c r="V95" s="126"/>
      <c r="W95" s="305"/>
    </row>
    <row r="96" spans="1:23" customFormat="1" x14ac:dyDescent="0.25">
      <c r="A96" s="54"/>
      <c r="C96" s="65"/>
      <c r="D96" s="66"/>
      <c r="E96" s="66"/>
      <c r="F96" s="66"/>
      <c r="G96" s="67"/>
      <c r="H96" s="68"/>
      <c r="I96" s="66"/>
      <c r="J96" s="66"/>
      <c r="K96" s="298" t="str">
        <f t="shared" ca="1" si="2"/>
        <v/>
      </c>
      <c r="L96" s="126"/>
      <c r="M96" s="126"/>
      <c r="N96" s="126"/>
      <c r="O96" s="126"/>
      <c r="P96" s="126"/>
      <c r="Q96" s="126"/>
      <c r="R96" s="126"/>
      <c r="S96" s="126"/>
      <c r="T96" s="126"/>
      <c r="U96" s="126"/>
      <c r="V96" s="126"/>
      <c r="W96" s="305"/>
    </row>
    <row r="97" spans="1:23" customFormat="1" x14ac:dyDescent="0.25">
      <c r="A97" s="54"/>
      <c r="C97" s="65"/>
      <c r="D97" s="66"/>
      <c r="E97" s="66"/>
      <c r="F97" s="66"/>
      <c r="G97" s="67"/>
      <c r="H97" s="68"/>
      <c r="I97" s="66"/>
      <c r="J97" s="66"/>
      <c r="K97" s="298" t="str">
        <f t="shared" ca="1" si="2"/>
        <v/>
      </c>
      <c r="L97" s="126"/>
      <c r="M97" s="126"/>
      <c r="N97" s="126"/>
      <c r="O97" s="126"/>
      <c r="P97" s="126"/>
      <c r="Q97" s="126"/>
      <c r="R97" s="126"/>
      <c r="S97" s="126"/>
      <c r="T97" s="126"/>
      <c r="U97" s="126"/>
      <c r="V97" s="126"/>
      <c r="W97" s="305"/>
    </row>
    <row r="98" spans="1:23" customFormat="1" x14ac:dyDescent="0.25">
      <c r="A98" s="54"/>
      <c r="C98" s="65"/>
      <c r="D98" s="66"/>
      <c r="E98" s="66"/>
      <c r="F98" s="66"/>
      <c r="G98" s="67"/>
      <c r="H98" s="68"/>
      <c r="I98" s="66"/>
      <c r="J98" s="66"/>
      <c r="K98" s="298" t="str">
        <f t="shared" ca="1" si="2"/>
        <v/>
      </c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305"/>
    </row>
    <row r="99" spans="1:23" customFormat="1" x14ac:dyDescent="0.25">
      <c r="A99" s="54"/>
      <c r="C99" s="65"/>
      <c r="D99" s="66"/>
      <c r="E99" s="66"/>
      <c r="F99" s="66"/>
      <c r="G99" s="67"/>
      <c r="H99" s="68"/>
      <c r="I99" s="66"/>
      <c r="J99" s="66"/>
      <c r="K99" s="298" t="str">
        <f t="shared" ca="1" si="2"/>
        <v/>
      </c>
      <c r="L99" s="126"/>
      <c r="M99" s="126"/>
      <c r="N99" s="126"/>
      <c r="O99" s="126"/>
      <c r="P99" s="126"/>
      <c r="Q99" s="126"/>
      <c r="R99" s="126"/>
      <c r="S99" s="126"/>
      <c r="T99" s="126"/>
      <c r="U99" s="126"/>
      <c r="V99" s="126"/>
      <c r="W99" s="305"/>
    </row>
    <row r="100" spans="1:23" customFormat="1" x14ac:dyDescent="0.25">
      <c r="A100" s="54"/>
      <c r="C100" s="65"/>
      <c r="D100" s="66"/>
      <c r="E100" s="66"/>
      <c r="F100" s="66"/>
      <c r="G100" s="67"/>
      <c r="H100" s="68"/>
      <c r="I100" s="66"/>
      <c r="J100" s="66"/>
      <c r="K100" s="298" t="str">
        <f t="shared" ca="1" si="2"/>
        <v/>
      </c>
      <c r="L100" s="126"/>
      <c r="M100" s="126"/>
      <c r="N100" s="126"/>
      <c r="O100" s="126"/>
      <c r="P100" s="126"/>
      <c r="Q100" s="126"/>
      <c r="R100" s="126"/>
      <c r="S100" s="126"/>
      <c r="T100" s="126"/>
      <c r="U100" s="126"/>
      <c r="V100" s="126"/>
      <c r="W100" s="305"/>
    </row>
    <row r="101" spans="1:23" customFormat="1" x14ac:dyDescent="0.25">
      <c r="A101" s="54"/>
      <c r="C101" s="65"/>
      <c r="D101" s="66"/>
      <c r="E101" s="66"/>
      <c r="F101" s="66"/>
      <c r="G101" s="67"/>
      <c r="H101" s="68"/>
      <c r="I101" s="66"/>
      <c r="J101" s="66"/>
      <c r="K101" s="298" t="str">
        <f t="shared" ca="1" si="2"/>
        <v/>
      </c>
      <c r="L101" s="126"/>
      <c r="M101" s="126"/>
      <c r="N101" s="126"/>
      <c r="O101" s="126"/>
      <c r="P101" s="126"/>
      <c r="Q101" s="126"/>
      <c r="R101" s="126"/>
      <c r="S101" s="126"/>
      <c r="T101" s="126"/>
      <c r="U101" s="126"/>
      <c r="V101" s="126"/>
      <c r="W101" s="305"/>
    </row>
    <row r="102" spans="1:23" customFormat="1" x14ac:dyDescent="0.25">
      <c r="A102" s="54"/>
      <c r="C102" s="65"/>
      <c r="D102" s="66"/>
      <c r="E102" s="66"/>
      <c r="F102" s="66"/>
      <c r="G102" s="67"/>
      <c r="H102" s="68"/>
      <c r="I102" s="66"/>
      <c r="J102" s="66"/>
      <c r="K102" s="298" t="str">
        <f t="shared" ca="1" si="2"/>
        <v/>
      </c>
      <c r="L102" s="126"/>
      <c r="M102" s="126"/>
      <c r="N102" s="126"/>
      <c r="O102" s="126"/>
      <c r="P102" s="126"/>
      <c r="Q102" s="126"/>
      <c r="R102" s="126"/>
      <c r="S102" s="126"/>
      <c r="T102" s="126"/>
      <c r="U102" s="126"/>
      <c r="V102" s="126"/>
      <c r="W102" s="305"/>
    </row>
    <row r="103" spans="1:23" customFormat="1" x14ac:dyDescent="0.25">
      <c r="A103" s="54"/>
      <c r="C103" s="65"/>
      <c r="D103" s="66"/>
      <c r="E103" s="66"/>
      <c r="F103" s="66"/>
      <c r="G103" s="67"/>
      <c r="H103" s="68"/>
      <c r="I103" s="66"/>
      <c r="J103" s="66"/>
      <c r="K103" s="298" t="str">
        <f t="shared" ca="1" si="2"/>
        <v/>
      </c>
      <c r="L103" s="126"/>
      <c r="M103" s="126"/>
      <c r="N103" s="126"/>
      <c r="O103" s="126"/>
      <c r="P103" s="126"/>
      <c r="Q103" s="126"/>
      <c r="R103" s="126"/>
      <c r="S103" s="126"/>
      <c r="T103" s="126"/>
      <c r="U103" s="126"/>
      <c r="V103" s="126"/>
      <c r="W103" s="305"/>
    </row>
    <row r="104" spans="1:23" customFormat="1" x14ac:dyDescent="0.25">
      <c r="A104" s="54"/>
      <c r="C104" s="65"/>
      <c r="D104" s="66"/>
      <c r="E104" s="66"/>
      <c r="F104" s="66"/>
      <c r="G104" s="67"/>
      <c r="H104" s="68"/>
      <c r="I104" s="66"/>
      <c r="J104" s="66"/>
      <c r="K104" s="298" t="str">
        <f t="shared" ca="1" si="2"/>
        <v/>
      </c>
      <c r="L104" s="126"/>
      <c r="M104" s="126"/>
      <c r="N104" s="126"/>
      <c r="O104" s="126"/>
      <c r="P104" s="126"/>
      <c r="Q104" s="126"/>
      <c r="R104" s="126"/>
      <c r="S104" s="126"/>
      <c r="T104" s="126"/>
      <c r="U104" s="126"/>
      <c r="V104" s="126"/>
      <c r="W104" s="305"/>
    </row>
    <row r="105" spans="1:23" customFormat="1" x14ac:dyDescent="0.25">
      <c r="A105" s="54"/>
      <c r="C105" s="65"/>
      <c r="D105" s="66"/>
      <c r="E105" s="66"/>
      <c r="F105" s="66"/>
      <c r="G105" s="67"/>
      <c r="H105" s="68"/>
      <c r="I105" s="66"/>
      <c r="J105" s="66"/>
      <c r="K105" s="298" t="str">
        <f t="shared" ca="1" si="2"/>
        <v/>
      </c>
      <c r="L105" s="126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305"/>
    </row>
    <row r="106" spans="1:23" customFormat="1" x14ac:dyDescent="0.25">
      <c r="A106" s="54"/>
      <c r="C106" s="65"/>
      <c r="D106" s="66"/>
      <c r="E106" s="66"/>
      <c r="F106" s="66"/>
      <c r="G106" s="67"/>
      <c r="H106" s="68"/>
      <c r="I106" s="66"/>
      <c r="J106" s="66"/>
      <c r="K106" s="298" t="str">
        <f t="shared" ca="1" si="2"/>
        <v/>
      </c>
      <c r="L106" s="126"/>
      <c r="M106" s="126"/>
      <c r="N106" s="126"/>
      <c r="O106" s="126"/>
      <c r="P106" s="126"/>
      <c r="Q106" s="126"/>
      <c r="R106" s="126"/>
      <c r="S106" s="126"/>
      <c r="T106" s="126"/>
      <c r="U106" s="126"/>
      <c r="V106" s="126"/>
      <c r="W106" s="305"/>
    </row>
    <row r="107" spans="1:23" customFormat="1" x14ac:dyDescent="0.25">
      <c r="A107" s="54"/>
      <c r="C107" s="65"/>
      <c r="D107" s="66"/>
      <c r="E107" s="66"/>
      <c r="F107" s="66"/>
      <c r="G107" s="67"/>
      <c r="H107" s="68"/>
      <c r="I107" s="66"/>
      <c r="J107" s="66"/>
      <c r="K107" s="298" t="str">
        <f t="shared" ca="1" si="2"/>
        <v/>
      </c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305"/>
    </row>
    <row r="108" spans="1:23" customFormat="1" x14ac:dyDescent="0.25">
      <c r="A108" s="54"/>
      <c r="C108" s="65"/>
      <c r="D108" s="66"/>
      <c r="E108" s="66"/>
      <c r="F108" s="66"/>
      <c r="G108" s="67"/>
      <c r="H108" s="68"/>
      <c r="I108" s="66"/>
      <c r="J108" s="66"/>
      <c r="K108" s="298" t="str">
        <f t="shared" ca="1" si="2"/>
        <v/>
      </c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305"/>
    </row>
    <row r="109" spans="1:23" customFormat="1" x14ac:dyDescent="0.25">
      <c r="A109" s="54"/>
      <c r="C109" s="65"/>
      <c r="D109" s="66"/>
      <c r="E109" s="66"/>
      <c r="F109" s="66"/>
      <c r="G109" s="67"/>
      <c r="H109" s="68"/>
      <c r="I109" s="66"/>
      <c r="J109" s="66"/>
      <c r="K109" s="298" t="str">
        <f t="shared" ca="1" si="2"/>
        <v/>
      </c>
      <c r="L109" s="126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305"/>
    </row>
    <row r="110" spans="1:23" customFormat="1" x14ac:dyDescent="0.25">
      <c r="A110" s="54"/>
      <c r="C110" s="65"/>
      <c r="D110" s="66"/>
      <c r="E110" s="66"/>
      <c r="F110" s="66"/>
      <c r="G110" s="67"/>
      <c r="H110" s="68"/>
      <c r="I110" s="66"/>
      <c r="J110" s="66"/>
      <c r="K110" s="298" t="str">
        <f t="shared" ca="1" si="2"/>
        <v/>
      </c>
      <c r="L110" s="126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305"/>
    </row>
    <row r="111" spans="1:23" customFormat="1" x14ac:dyDescent="0.25">
      <c r="A111" s="54"/>
      <c r="C111" s="65"/>
      <c r="D111" s="66"/>
      <c r="E111" s="66"/>
      <c r="F111" s="66"/>
      <c r="G111" s="67"/>
      <c r="H111" s="68"/>
      <c r="I111" s="66"/>
      <c r="J111" s="66"/>
      <c r="K111" s="298" t="str">
        <f t="shared" ca="1" si="2"/>
        <v/>
      </c>
      <c r="L111" s="126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305"/>
    </row>
    <row r="112" spans="1:23" customFormat="1" x14ac:dyDescent="0.25">
      <c r="A112" s="54"/>
      <c r="C112" s="65"/>
      <c r="D112" s="66"/>
      <c r="E112" s="66"/>
      <c r="F112" s="66"/>
      <c r="G112" s="67"/>
      <c r="H112" s="68"/>
      <c r="I112" s="66"/>
      <c r="J112" s="66"/>
      <c r="K112" s="298" t="str">
        <f t="shared" ca="1" si="2"/>
        <v/>
      </c>
      <c r="L112" s="126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305"/>
    </row>
    <row r="113" spans="1:23" customFormat="1" x14ac:dyDescent="0.25">
      <c r="A113" s="54"/>
      <c r="C113" s="65"/>
      <c r="D113" s="66"/>
      <c r="E113" s="66"/>
      <c r="F113" s="66"/>
      <c r="G113" s="67"/>
      <c r="H113" s="68"/>
      <c r="I113" s="66"/>
      <c r="J113" s="66"/>
      <c r="K113" s="298" t="str">
        <f t="shared" ca="1" si="2"/>
        <v/>
      </c>
      <c r="L113" s="126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305"/>
    </row>
    <row r="114" spans="1:23" customFormat="1" x14ac:dyDescent="0.25">
      <c r="A114" s="54"/>
      <c r="C114" s="65"/>
      <c r="D114" s="66"/>
      <c r="E114" s="66"/>
      <c r="F114" s="66"/>
      <c r="G114" s="67"/>
      <c r="H114" s="68"/>
      <c r="I114" s="66"/>
      <c r="J114" s="66"/>
      <c r="K114" s="298" t="str">
        <f t="shared" ca="1" si="2"/>
        <v/>
      </c>
      <c r="L114" s="126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305"/>
    </row>
    <row r="115" spans="1:23" customFormat="1" x14ac:dyDescent="0.25">
      <c r="A115" s="54"/>
      <c r="C115" s="65"/>
      <c r="D115" s="66"/>
      <c r="E115" s="66"/>
      <c r="F115" s="66"/>
      <c r="G115" s="67"/>
      <c r="H115" s="68"/>
      <c r="I115" s="66"/>
      <c r="J115" s="66"/>
      <c r="K115" s="298" t="str">
        <f t="shared" ca="1" si="2"/>
        <v/>
      </c>
      <c r="L115" s="126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305"/>
    </row>
    <row r="116" spans="1:23" customFormat="1" x14ac:dyDescent="0.25">
      <c r="A116" s="54"/>
      <c r="C116" s="65"/>
      <c r="D116" s="66"/>
      <c r="E116" s="66"/>
      <c r="F116" s="66"/>
      <c r="G116" s="67"/>
      <c r="H116" s="68"/>
      <c r="I116" s="66"/>
      <c r="J116" s="66"/>
      <c r="K116" s="298" t="str">
        <f t="shared" ca="1" si="2"/>
        <v/>
      </c>
      <c r="L116" s="126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305"/>
    </row>
    <row r="117" spans="1:23" customFormat="1" x14ac:dyDescent="0.25">
      <c r="A117" s="54"/>
      <c r="C117" s="65"/>
      <c r="D117" s="66"/>
      <c r="E117" s="66"/>
      <c r="F117" s="66"/>
      <c r="G117" s="67"/>
      <c r="H117" s="68"/>
      <c r="I117" s="66"/>
      <c r="J117" s="66"/>
      <c r="K117" s="298" t="str">
        <f t="shared" ca="1" si="2"/>
        <v/>
      </c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305"/>
    </row>
    <row r="118" spans="1:23" customFormat="1" x14ac:dyDescent="0.25">
      <c r="A118" s="54"/>
      <c r="C118" s="65"/>
      <c r="D118" s="66"/>
      <c r="E118" s="66"/>
      <c r="F118" s="66"/>
      <c r="G118" s="67"/>
      <c r="H118" s="68"/>
      <c r="I118" s="66"/>
      <c r="J118" s="66"/>
      <c r="K118" s="298" t="str">
        <f t="shared" ca="1" si="2"/>
        <v/>
      </c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305"/>
    </row>
    <row r="119" spans="1:23" customFormat="1" x14ac:dyDescent="0.25">
      <c r="A119" s="54"/>
      <c r="C119" s="65"/>
      <c r="D119" s="66"/>
      <c r="E119" s="66"/>
      <c r="F119" s="66"/>
      <c r="G119" s="67"/>
      <c r="H119" s="68"/>
      <c r="I119" s="66"/>
      <c r="J119" s="66"/>
      <c r="K119" s="298" t="str">
        <f t="shared" ca="1" si="2"/>
        <v/>
      </c>
      <c r="L119" s="126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305"/>
    </row>
    <row r="120" spans="1:23" customFormat="1" x14ac:dyDescent="0.25">
      <c r="A120" s="54"/>
      <c r="C120" s="65"/>
      <c r="D120" s="66"/>
      <c r="E120" s="66"/>
      <c r="F120" s="66"/>
      <c r="G120" s="67"/>
      <c r="H120" s="68"/>
      <c r="I120" s="66"/>
      <c r="J120" s="66"/>
      <c r="K120" s="298" t="str">
        <f t="shared" ca="1" si="2"/>
        <v/>
      </c>
      <c r="L120" s="126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305"/>
    </row>
    <row r="121" spans="1:23" customFormat="1" x14ac:dyDescent="0.25">
      <c r="A121" s="54"/>
      <c r="C121" s="65"/>
      <c r="D121" s="66"/>
      <c r="E121" s="66"/>
      <c r="F121" s="66"/>
      <c r="G121" s="67"/>
      <c r="H121" s="68"/>
      <c r="I121" s="66"/>
      <c r="J121" s="66"/>
      <c r="K121" s="298" t="str">
        <f t="shared" ca="1" si="2"/>
        <v/>
      </c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305"/>
    </row>
    <row r="122" spans="1:23" customFormat="1" x14ac:dyDescent="0.25">
      <c r="A122" s="54"/>
      <c r="C122" s="65"/>
      <c r="D122" s="66"/>
      <c r="E122" s="66"/>
      <c r="F122" s="66"/>
      <c r="G122" s="67"/>
      <c r="H122" s="68"/>
      <c r="I122" s="66"/>
      <c r="J122" s="66"/>
      <c r="K122" s="298" t="str">
        <f t="shared" ca="1" si="2"/>
        <v/>
      </c>
      <c r="L122" s="126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305"/>
    </row>
    <row r="123" spans="1:23" customFormat="1" x14ac:dyDescent="0.25">
      <c r="A123" s="54"/>
      <c r="C123" s="65"/>
      <c r="D123" s="66"/>
      <c r="E123" s="66"/>
      <c r="F123" s="66"/>
      <c r="G123" s="67"/>
      <c r="H123" s="68"/>
      <c r="I123" s="66"/>
      <c r="J123" s="66"/>
      <c r="K123" s="298" t="str">
        <f t="shared" ca="1" si="2"/>
        <v/>
      </c>
      <c r="L123" s="126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305"/>
    </row>
    <row r="124" spans="1:23" customFormat="1" x14ac:dyDescent="0.25">
      <c r="A124" s="54"/>
      <c r="C124" s="65"/>
      <c r="D124" s="66"/>
      <c r="E124" s="66"/>
      <c r="F124" s="66"/>
      <c r="G124" s="67"/>
      <c r="H124" s="68"/>
      <c r="I124" s="66"/>
      <c r="J124" s="66"/>
      <c r="K124" s="298" t="str">
        <f t="shared" ca="1" si="2"/>
        <v/>
      </c>
      <c r="L124" s="126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305"/>
    </row>
    <row r="125" spans="1:23" customFormat="1" x14ac:dyDescent="0.25">
      <c r="A125" s="54"/>
      <c r="C125" s="65"/>
      <c r="D125" s="66"/>
      <c r="E125" s="66"/>
      <c r="F125" s="66"/>
      <c r="G125" s="67"/>
      <c r="H125" s="68"/>
      <c r="I125" s="66"/>
      <c r="J125" s="66"/>
      <c r="K125" s="298" t="str">
        <f t="shared" ca="1" si="2"/>
        <v/>
      </c>
      <c r="L125" s="126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305"/>
    </row>
    <row r="126" spans="1:23" customFormat="1" x14ac:dyDescent="0.25">
      <c r="A126" s="54"/>
      <c r="C126" s="65"/>
      <c r="D126" s="66"/>
      <c r="E126" s="66"/>
      <c r="F126" s="66"/>
      <c r="G126" s="67"/>
      <c r="H126" s="68"/>
      <c r="I126" s="66"/>
      <c r="J126" s="66"/>
      <c r="K126" s="298" t="str">
        <f t="shared" ca="1" si="2"/>
        <v/>
      </c>
      <c r="L126" s="126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305"/>
    </row>
    <row r="127" spans="1:23" customFormat="1" x14ac:dyDescent="0.25">
      <c r="A127" s="54"/>
      <c r="C127" s="65"/>
      <c r="D127" s="66"/>
      <c r="E127" s="66"/>
      <c r="F127" s="66"/>
      <c r="G127" s="67"/>
      <c r="H127" s="68"/>
      <c r="I127" s="66"/>
      <c r="J127" s="66"/>
      <c r="K127" s="298" t="str">
        <f t="shared" ca="1" si="2"/>
        <v/>
      </c>
      <c r="L127" s="126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305"/>
    </row>
    <row r="128" spans="1:23" customFormat="1" x14ac:dyDescent="0.25">
      <c r="A128" s="54"/>
      <c r="C128" s="65"/>
      <c r="D128" s="66"/>
      <c r="E128" s="66"/>
      <c r="F128" s="66"/>
      <c r="G128" s="67"/>
      <c r="H128" s="68"/>
      <c r="I128" s="66"/>
      <c r="J128" s="66"/>
      <c r="K128" s="298" t="str">
        <f t="shared" ca="1" si="2"/>
        <v/>
      </c>
      <c r="L128" s="126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305"/>
    </row>
    <row r="129" spans="1:23" customFormat="1" x14ac:dyDescent="0.25">
      <c r="A129" s="54"/>
      <c r="C129" s="65"/>
      <c r="D129" s="66"/>
      <c r="E129" s="66"/>
      <c r="F129" s="66"/>
      <c r="G129" s="67"/>
      <c r="H129" s="68"/>
      <c r="I129" s="66"/>
      <c r="J129" s="66"/>
      <c r="K129" s="298" t="str">
        <f t="shared" ca="1" si="2"/>
        <v/>
      </c>
      <c r="L129" s="126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305"/>
    </row>
    <row r="130" spans="1:23" customFormat="1" x14ac:dyDescent="0.25">
      <c r="A130" s="54"/>
      <c r="C130" s="65"/>
      <c r="D130" s="66"/>
      <c r="E130" s="66"/>
      <c r="F130" s="66"/>
      <c r="G130" s="67"/>
      <c r="H130" s="68"/>
      <c r="I130" s="66"/>
      <c r="J130" s="66"/>
      <c r="K130" s="298" t="str">
        <f t="shared" ca="1" si="2"/>
        <v/>
      </c>
      <c r="L130" s="126"/>
      <c r="M130" s="126"/>
      <c r="N130" s="126"/>
      <c r="O130" s="126"/>
      <c r="P130" s="126"/>
      <c r="Q130" s="126"/>
      <c r="R130" s="126"/>
      <c r="S130" s="126"/>
      <c r="T130" s="126"/>
      <c r="U130" s="126"/>
      <c r="V130" s="126"/>
      <c r="W130" s="305"/>
    </row>
    <row r="131" spans="1:23" customFormat="1" x14ac:dyDescent="0.25">
      <c r="A131" s="54"/>
      <c r="C131" s="65"/>
      <c r="D131" s="66"/>
      <c r="E131" s="66"/>
      <c r="F131" s="66"/>
      <c r="G131" s="67"/>
      <c r="H131" s="68"/>
      <c r="I131" s="66"/>
      <c r="J131" s="66"/>
      <c r="K131" s="298" t="str">
        <f t="shared" ca="1" si="2"/>
        <v/>
      </c>
      <c r="L131" s="126"/>
      <c r="M131" s="126"/>
      <c r="N131" s="126"/>
      <c r="O131" s="126"/>
      <c r="P131" s="126"/>
      <c r="Q131" s="126"/>
      <c r="R131" s="126"/>
      <c r="S131" s="126"/>
      <c r="T131" s="126"/>
      <c r="U131" s="126"/>
      <c r="V131" s="126"/>
      <c r="W131" s="305"/>
    </row>
    <row r="132" spans="1:23" customFormat="1" x14ac:dyDescent="0.25">
      <c r="A132" s="54"/>
      <c r="C132" s="65"/>
      <c r="D132" s="66"/>
      <c r="E132" s="66"/>
      <c r="F132" s="66"/>
      <c r="G132" s="67"/>
      <c r="H132" s="68"/>
      <c r="I132" s="66"/>
      <c r="J132" s="66"/>
      <c r="K132" s="298" t="str">
        <f t="shared" ca="1" si="2"/>
        <v/>
      </c>
      <c r="L132" s="126"/>
      <c r="M132" s="126"/>
      <c r="N132" s="126"/>
      <c r="O132" s="126"/>
      <c r="P132" s="126"/>
      <c r="Q132" s="126"/>
      <c r="R132" s="126"/>
      <c r="S132" s="126"/>
      <c r="T132" s="126"/>
      <c r="U132" s="126"/>
      <c r="V132" s="126"/>
      <c r="W132" s="305"/>
    </row>
    <row r="133" spans="1:23" customFormat="1" x14ac:dyDescent="0.25">
      <c r="A133" s="54"/>
      <c r="C133" s="65"/>
      <c r="D133" s="66"/>
      <c r="E133" s="66"/>
      <c r="F133" s="66"/>
      <c r="G133" s="67"/>
      <c r="H133" s="68"/>
      <c r="I133" s="66"/>
      <c r="J133" s="66"/>
      <c r="K133" s="298" t="str">
        <f t="shared" ca="1" si="2"/>
        <v/>
      </c>
      <c r="L133" s="126"/>
      <c r="M133" s="126"/>
      <c r="N133" s="126"/>
      <c r="O133" s="126"/>
      <c r="P133" s="126"/>
      <c r="Q133" s="126"/>
      <c r="R133" s="126"/>
      <c r="S133" s="126"/>
      <c r="T133" s="126"/>
      <c r="U133" s="126"/>
      <c r="V133" s="126"/>
      <c r="W133" s="305"/>
    </row>
    <row r="134" spans="1:23" customFormat="1" x14ac:dyDescent="0.25">
      <c r="A134" s="54"/>
      <c r="C134" s="65"/>
      <c r="D134" s="66"/>
      <c r="E134" s="66"/>
      <c r="F134" s="66"/>
      <c r="G134" s="67"/>
      <c r="H134" s="68"/>
      <c r="I134" s="66"/>
      <c r="J134" s="66"/>
      <c r="K134" s="298" t="str">
        <f t="shared" ca="1" si="2"/>
        <v/>
      </c>
      <c r="L134" s="126"/>
      <c r="M134" s="126"/>
      <c r="N134" s="126"/>
      <c r="O134" s="126"/>
      <c r="P134" s="126"/>
      <c r="Q134" s="126"/>
      <c r="R134" s="126"/>
      <c r="S134" s="126"/>
      <c r="T134" s="126"/>
      <c r="U134" s="126"/>
      <c r="V134" s="126"/>
      <c r="W134" s="305"/>
    </row>
    <row r="135" spans="1:23" customFormat="1" x14ac:dyDescent="0.25">
      <c r="A135" s="54"/>
      <c r="C135" s="65"/>
      <c r="D135" s="66"/>
      <c r="E135" s="66"/>
      <c r="F135" s="66"/>
      <c r="G135" s="67"/>
      <c r="H135" s="68"/>
      <c r="I135" s="66"/>
      <c r="J135" s="66"/>
      <c r="K135" s="298" t="str">
        <f t="shared" ca="1" si="2"/>
        <v/>
      </c>
      <c r="L135" s="126"/>
      <c r="M135" s="126"/>
      <c r="N135" s="126"/>
      <c r="O135" s="126"/>
      <c r="P135" s="126"/>
      <c r="Q135" s="126"/>
      <c r="R135" s="126"/>
      <c r="S135" s="126"/>
      <c r="T135" s="126"/>
      <c r="U135" s="126"/>
      <c r="V135" s="126"/>
      <c r="W135" s="305"/>
    </row>
    <row r="136" spans="1:23" customFormat="1" x14ac:dyDescent="0.25">
      <c r="A136" s="54"/>
      <c r="C136" s="65"/>
      <c r="D136" s="66"/>
      <c r="E136" s="66"/>
      <c r="F136" s="66"/>
      <c r="G136" s="67"/>
      <c r="H136" s="68"/>
      <c r="I136" s="66"/>
      <c r="J136" s="66"/>
      <c r="K136" s="298" t="str">
        <f t="shared" ca="1" si="2"/>
        <v/>
      </c>
      <c r="L136" s="126"/>
      <c r="M136" s="126"/>
      <c r="N136" s="126"/>
      <c r="O136" s="126"/>
      <c r="P136" s="126"/>
      <c r="Q136" s="126"/>
      <c r="R136" s="126"/>
      <c r="S136" s="126"/>
      <c r="T136" s="126"/>
      <c r="U136" s="126"/>
      <c r="V136" s="126"/>
      <c r="W136" s="305"/>
    </row>
    <row r="137" spans="1:23" customFormat="1" x14ac:dyDescent="0.25">
      <c r="A137" s="54"/>
      <c r="C137" s="65"/>
      <c r="D137" s="66"/>
      <c r="E137" s="66"/>
      <c r="F137" s="66"/>
      <c r="G137" s="67"/>
      <c r="H137" s="68"/>
      <c r="I137" s="66"/>
      <c r="J137" s="66"/>
      <c r="K137" s="298" t="str">
        <f t="shared" ref="K137:K200" ca="1" si="3">IF(J137="","",(IF(J137="Efetivado","",IF(C137="","",IF(C137=TODAY(),"Vence Hoje",IF(C137&lt;TODAY(),"Atrasado",C137-TODAY()&amp;" Dias para Vencer"))))))</f>
        <v/>
      </c>
      <c r="L137" s="126"/>
      <c r="M137" s="126"/>
      <c r="N137" s="126"/>
      <c r="O137" s="126"/>
      <c r="P137" s="126"/>
      <c r="Q137" s="126"/>
      <c r="R137" s="126"/>
      <c r="S137" s="126"/>
      <c r="T137" s="126"/>
      <c r="U137" s="126"/>
      <c r="V137" s="126"/>
      <c r="W137" s="305"/>
    </row>
    <row r="138" spans="1:23" customFormat="1" x14ac:dyDescent="0.25">
      <c r="A138" s="54"/>
      <c r="C138" s="65"/>
      <c r="D138" s="66"/>
      <c r="E138" s="66"/>
      <c r="F138" s="66"/>
      <c r="G138" s="67"/>
      <c r="H138" s="68"/>
      <c r="I138" s="66"/>
      <c r="J138" s="66"/>
      <c r="K138" s="298" t="str">
        <f t="shared" ca="1" si="3"/>
        <v/>
      </c>
      <c r="L138" s="126"/>
      <c r="M138" s="126"/>
      <c r="N138" s="126"/>
      <c r="O138" s="126"/>
      <c r="P138" s="126"/>
      <c r="Q138" s="126"/>
      <c r="R138" s="126"/>
      <c r="S138" s="126"/>
      <c r="T138" s="126"/>
      <c r="U138" s="126"/>
      <c r="V138" s="126"/>
      <c r="W138" s="305"/>
    </row>
    <row r="139" spans="1:23" customFormat="1" x14ac:dyDescent="0.25">
      <c r="A139" s="54"/>
      <c r="C139" s="65"/>
      <c r="D139" s="66"/>
      <c r="E139" s="66"/>
      <c r="F139" s="66"/>
      <c r="G139" s="67"/>
      <c r="H139" s="68"/>
      <c r="I139" s="66"/>
      <c r="J139" s="66"/>
      <c r="K139" s="298" t="str">
        <f t="shared" ca="1" si="3"/>
        <v/>
      </c>
      <c r="L139" s="126"/>
      <c r="M139" s="126"/>
      <c r="N139" s="126"/>
      <c r="O139" s="126"/>
      <c r="P139" s="126"/>
      <c r="Q139" s="126"/>
      <c r="R139" s="126"/>
      <c r="S139" s="126"/>
      <c r="T139" s="126"/>
      <c r="U139" s="126"/>
      <c r="V139" s="126"/>
      <c r="W139" s="305"/>
    </row>
    <row r="140" spans="1:23" customFormat="1" x14ac:dyDescent="0.25">
      <c r="A140" s="54"/>
      <c r="C140" s="65"/>
      <c r="D140" s="66"/>
      <c r="E140" s="66"/>
      <c r="F140" s="66"/>
      <c r="G140" s="67"/>
      <c r="H140" s="68"/>
      <c r="I140" s="66"/>
      <c r="J140" s="66"/>
      <c r="K140" s="298" t="str">
        <f t="shared" ca="1" si="3"/>
        <v/>
      </c>
      <c r="L140" s="126"/>
      <c r="M140" s="126"/>
      <c r="N140" s="126"/>
      <c r="O140" s="126"/>
      <c r="P140" s="126"/>
      <c r="Q140" s="126"/>
      <c r="R140" s="126"/>
      <c r="S140" s="126"/>
      <c r="T140" s="126"/>
      <c r="U140" s="126"/>
      <c r="V140" s="126"/>
      <c r="W140" s="305"/>
    </row>
    <row r="141" spans="1:23" customFormat="1" x14ac:dyDescent="0.25">
      <c r="A141" s="54"/>
      <c r="C141" s="65"/>
      <c r="D141" s="66"/>
      <c r="E141" s="66"/>
      <c r="F141" s="66"/>
      <c r="G141" s="67"/>
      <c r="H141" s="68"/>
      <c r="I141" s="66"/>
      <c r="J141" s="66"/>
      <c r="K141" s="298" t="str">
        <f t="shared" ca="1" si="3"/>
        <v/>
      </c>
      <c r="L141" s="126"/>
      <c r="M141" s="126"/>
      <c r="N141" s="126"/>
      <c r="O141" s="126"/>
      <c r="P141" s="126"/>
      <c r="Q141" s="126"/>
      <c r="R141" s="126"/>
      <c r="S141" s="126"/>
      <c r="T141" s="126"/>
      <c r="U141" s="126"/>
      <c r="V141" s="126"/>
      <c r="W141" s="305"/>
    </row>
    <row r="142" spans="1:23" customFormat="1" x14ac:dyDescent="0.25">
      <c r="A142" s="54"/>
      <c r="C142" s="65"/>
      <c r="D142" s="66"/>
      <c r="E142" s="66"/>
      <c r="F142" s="66"/>
      <c r="G142" s="67"/>
      <c r="H142" s="68"/>
      <c r="I142" s="66"/>
      <c r="J142" s="66"/>
      <c r="K142" s="298" t="str">
        <f t="shared" ca="1" si="3"/>
        <v/>
      </c>
      <c r="L142" s="126"/>
      <c r="M142" s="126"/>
      <c r="N142" s="126"/>
      <c r="O142" s="126"/>
      <c r="P142" s="126"/>
      <c r="Q142" s="126"/>
      <c r="R142" s="126"/>
      <c r="S142" s="126"/>
      <c r="T142" s="126"/>
      <c r="U142" s="126"/>
      <c r="V142" s="126"/>
      <c r="W142" s="305"/>
    </row>
    <row r="143" spans="1:23" customFormat="1" x14ac:dyDescent="0.25">
      <c r="A143" s="54"/>
      <c r="C143" s="65"/>
      <c r="D143" s="66"/>
      <c r="E143" s="66"/>
      <c r="F143" s="66"/>
      <c r="G143" s="67"/>
      <c r="H143" s="68"/>
      <c r="I143" s="66"/>
      <c r="J143" s="66"/>
      <c r="K143" s="298" t="str">
        <f t="shared" ca="1" si="3"/>
        <v/>
      </c>
      <c r="L143" s="126"/>
      <c r="M143" s="126"/>
      <c r="N143" s="126"/>
      <c r="O143" s="126"/>
      <c r="P143" s="126"/>
      <c r="Q143" s="126"/>
      <c r="R143" s="126"/>
      <c r="S143" s="126"/>
      <c r="T143" s="126"/>
      <c r="U143" s="126"/>
      <c r="V143" s="126"/>
      <c r="W143" s="305"/>
    </row>
    <row r="144" spans="1:23" customFormat="1" x14ac:dyDescent="0.25">
      <c r="A144" s="54"/>
      <c r="C144" s="65"/>
      <c r="D144" s="66"/>
      <c r="E144" s="66"/>
      <c r="F144" s="66"/>
      <c r="G144" s="67"/>
      <c r="H144" s="68"/>
      <c r="I144" s="66"/>
      <c r="J144" s="66"/>
      <c r="K144" s="298" t="str">
        <f t="shared" ca="1" si="3"/>
        <v/>
      </c>
      <c r="L144" s="126"/>
      <c r="M144" s="126"/>
      <c r="N144" s="126"/>
      <c r="O144" s="126"/>
      <c r="P144" s="126"/>
      <c r="Q144" s="126"/>
      <c r="R144" s="126"/>
      <c r="S144" s="126"/>
      <c r="T144" s="126"/>
      <c r="U144" s="126"/>
      <c r="V144" s="126"/>
      <c r="W144" s="305"/>
    </row>
    <row r="145" spans="1:23" customFormat="1" x14ac:dyDescent="0.25">
      <c r="A145" s="54"/>
      <c r="C145" s="65"/>
      <c r="D145" s="66"/>
      <c r="E145" s="66"/>
      <c r="F145" s="66"/>
      <c r="G145" s="67"/>
      <c r="H145" s="68"/>
      <c r="I145" s="66"/>
      <c r="J145" s="66"/>
      <c r="K145" s="298" t="str">
        <f t="shared" ca="1" si="3"/>
        <v/>
      </c>
      <c r="L145" s="126"/>
      <c r="M145" s="126"/>
      <c r="N145" s="126"/>
      <c r="O145" s="126"/>
      <c r="P145" s="126"/>
      <c r="Q145" s="126"/>
      <c r="R145" s="126"/>
      <c r="S145" s="126"/>
      <c r="T145" s="126"/>
      <c r="U145" s="126"/>
      <c r="V145" s="126"/>
      <c r="W145" s="305"/>
    </row>
    <row r="146" spans="1:23" customFormat="1" x14ac:dyDescent="0.25">
      <c r="A146" s="54"/>
      <c r="C146" s="65"/>
      <c r="D146" s="66"/>
      <c r="E146" s="66"/>
      <c r="F146" s="66"/>
      <c r="G146" s="67"/>
      <c r="H146" s="68"/>
      <c r="I146" s="66"/>
      <c r="J146" s="66"/>
      <c r="K146" s="298" t="str">
        <f t="shared" ca="1" si="3"/>
        <v/>
      </c>
      <c r="L146" s="126"/>
      <c r="M146" s="126"/>
      <c r="N146" s="126"/>
      <c r="O146" s="126"/>
      <c r="P146" s="126"/>
      <c r="Q146" s="126"/>
      <c r="R146" s="126"/>
      <c r="S146" s="126"/>
      <c r="T146" s="126"/>
      <c r="U146" s="126"/>
      <c r="V146" s="126"/>
      <c r="W146" s="305"/>
    </row>
    <row r="147" spans="1:23" customFormat="1" x14ac:dyDescent="0.25">
      <c r="A147" s="54"/>
      <c r="C147" s="65"/>
      <c r="D147" s="66"/>
      <c r="E147" s="66"/>
      <c r="F147" s="66"/>
      <c r="G147" s="67"/>
      <c r="H147" s="68"/>
      <c r="I147" s="66"/>
      <c r="J147" s="66"/>
      <c r="K147" s="298" t="str">
        <f t="shared" ca="1" si="3"/>
        <v/>
      </c>
      <c r="L147" s="126"/>
      <c r="M147" s="126"/>
      <c r="N147" s="126"/>
      <c r="O147" s="126"/>
      <c r="P147" s="126"/>
      <c r="Q147" s="126"/>
      <c r="R147" s="126"/>
      <c r="S147" s="126"/>
      <c r="T147" s="126"/>
      <c r="U147" s="126"/>
      <c r="V147" s="126"/>
      <c r="W147" s="305"/>
    </row>
    <row r="148" spans="1:23" customFormat="1" x14ac:dyDescent="0.25">
      <c r="A148" s="54"/>
      <c r="C148" s="65"/>
      <c r="D148" s="66"/>
      <c r="E148" s="66"/>
      <c r="F148" s="66"/>
      <c r="G148" s="67"/>
      <c r="H148" s="68"/>
      <c r="I148" s="66"/>
      <c r="J148" s="66"/>
      <c r="K148" s="298" t="str">
        <f t="shared" ca="1" si="3"/>
        <v/>
      </c>
      <c r="L148" s="126"/>
      <c r="M148" s="126"/>
      <c r="N148" s="126"/>
      <c r="O148" s="126"/>
      <c r="P148" s="126"/>
      <c r="Q148" s="126"/>
      <c r="R148" s="126"/>
      <c r="S148" s="126"/>
      <c r="T148" s="126"/>
      <c r="U148" s="126"/>
      <c r="V148" s="126"/>
      <c r="W148" s="305"/>
    </row>
    <row r="149" spans="1:23" customFormat="1" x14ac:dyDescent="0.25">
      <c r="A149" s="54"/>
      <c r="C149" s="65"/>
      <c r="D149" s="66"/>
      <c r="E149" s="66"/>
      <c r="F149" s="66"/>
      <c r="G149" s="67"/>
      <c r="H149" s="68"/>
      <c r="I149" s="66"/>
      <c r="J149" s="66"/>
      <c r="K149" s="298" t="str">
        <f t="shared" ca="1" si="3"/>
        <v/>
      </c>
      <c r="L149" s="126"/>
      <c r="M149" s="126"/>
      <c r="N149" s="126"/>
      <c r="O149" s="126"/>
      <c r="P149" s="126"/>
      <c r="Q149" s="126"/>
      <c r="R149" s="126"/>
      <c r="S149" s="126"/>
      <c r="T149" s="126"/>
      <c r="U149" s="126"/>
      <c r="V149" s="126"/>
      <c r="W149" s="305"/>
    </row>
    <row r="150" spans="1:23" customFormat="1" x14ac:dyDescent="0.25">
      <c r="A150" s="54"/>
      <c r="C150" s="65"/>
      <c r="D150" s="66"/>
      <c r="E150" s="66"/>
      <c r="F150" s="66"/>
      <c r="G150" s="67"/>
      <c r="H150" s="68"/>
      <c r="I150" s="66"/>
      <c r="J150" s="66"/>
      <c r="K150" s="298" t="str">
        <f t="shared" ca="1" si="3"/>
        <v/>
      </c>
      <c r="L150" s="126"/>
      <c r="M150" s="126"/>
      <c r="N150" s="126"/>
      <c r="O150" s="126"/>
      <c r="P150" s="126"/>
      <c r="Q150" s="126"/>
      <c r="R150" s="126"/>
      <c r="S150" s="126"/>
      <c r="T150" s="126"/>
      <c r="U150" s="126"/>
      <c r="V150" s="126"/>
      <c r="W150" s="305"/>
    </row>
    <row r="151" spans="1:23" customFormat="1" x14ac:dyDescent="0.25">
      <c r="A151" s="54"/>
      <c r="C151" s="65"/>
      <c r="D151" s="66"/>
      <c r="E151" s="66"/>
      <c r="F151" s="66"/>
      <c r="G151" s="67"/>
      <c r="H151" s="68"/>
      <c r="I151" s="66"/>
      <c r="J151" s="66"/>
      <c r="K151" s="298" t="str">
        <f t="shared" ca="1" si="3"/>
        <v/>
      </c>
      <c r="L151" s="126"/>
      <c r="M151" s="126"/>
      <c r="N151" s="126"/>
      <c r="O151" s="126"/>
      <c r="P151" s="126"/>
      <c r="Q151" s="126"/>
      <c r="R151" s="126"/>
      <c r="S151" s="126"/>
      <c r="T151" s="126"/>
      <c r="U151" s="126"/>
      <c r="V151" s="126"/>
      <c r="W151" s="305"/>
    </row>
    <row r="152" spans="1:23" customFormat="1" x14ac:dyDescent="0.25">
      <c r="A152" s="54"/>
      <c r="C152" s="65"/>
      <c r="D152" s="66"/>
      <c r="E152" s="66"/>
      <c r="F152" s="66"/>
      <c r="G152" s="67"/>
      <c r="H152" s="68"/>
      <c r="I152" s="66"/>
      <c r="J152" s="66"/>
      <c r="K152" s="298" t="str">
        <f t="shared" ca="1" si="3"/>
        <v/>
      </c>
      <c r="L152" s="126"/>
      <c r="M152" s="126"/>
      <c r="N152" s="126"/>
      <c r="O152" s="126"/>
      <c r="P152" s="126"/>
      <c r="Q152" s="126"/>
      <c r="R152" s="126"/>
      <c r="S152" s="126"/>
      <c r="T152" s="126"/>
      <c r="U152" s="126"/>
      <c r="V152" s="126"/>
      <c r="W152" s="305"/>
    </row>
    <row r="153" spans="1:23" customFormat="1" x14ac:dyDescent="0.25">
      <c r="A153" s="54"/>
      <c r="C153" s="65"/>
      <c r="D153" s="66"/>
      <c r="E153" s="66"/>
      <c r="F153" s="66"/>
      <c r="G153" s="67"/>
      <c r="H153" s="68"/>
      <c r="I153" s="66"/>
      <c r="J153" s="66"/>
      <c r="K153" s="298" t="str">
        <f t="shared" ca="1" si="3"/>
        <v/>
      </c>
      <c r="L153" s="126"/>
      <c r="M153" s="126"/>
      <c r="N153" s="126"/>
      <c r="O153" s="126"/>
      <c r="P153" s="126"/>
      <c r="Q153" s="126"/>
      <c r="R153" s="126"/>
      <c r="S153" s="126"/>
      <c r="T153" s="126"/>
      <c r="U153" s="126"/>
      <c r="V153" s="126"/>
      <c r="W153" s="305"/>
    </row>
    <row r="154" spans="1:23" customFormat="1" x14ac:dyDescent="0.25">
      <c r="A154" s="54"/>
      <c r="C154" s="65"/>
      <c r="D154" s="66"/>
      <c r="E154" s="66"/>
      <c r="F154" s="66"/>
      <c r="G154" s="67"/>
      <c r="H154" s="68"/>
      <c r="I154" s="66"/>
      <c r="J154" s="66"/>
      <c r="K154" s="298" t="str">
        <f t="shared" ca="1" si="3"/>
        <v/>
      </c>
      <c r="L154" s="126"/>
      <c r="M154" s="126"/>
      <c r="N154" s="126"/>
      <c r="O154" s="126"/>
      <c r="P154" s="126"/>
      <c r="Q154" s="126"/>
      <c r="R154" s="126"/>
      <c r="S154" s="126"/>
      <c r="T154" s="126"/>
      <c r="U154" s="126"/>
      <c r="V154" s="126"/>
      <c r="W154" s="305"/>
    </row>
    <row r="155" spans="1:23" customFormat="1" x14ac:dyDescent="0.25">
      <c r="A155" s="54"/>
      <c r="C155" s="65"/>
      <c r="D155" s="66"/>
      <c r="E155" s="66"/>
      <c r="F155" s="66"/>
      <c r="G155" s="67"/>
      <c r="H155" s="68"/>
      <c r="I155" s="66"/>
      <c r="J155" s="66"/>
      <c r="K155" s="298" t="str">
        <f t="shared" ca="1" si="3"/>
        <v/>
      </c>
      <c r="L155" s="126"/>
      <c r="M155" s="126"/>
      <c r="N155" s="126"/>
      <c r="O155" s="126"/>
      <c r="P155" s="126"/>
      <c r="Q155" s="126"/>
      <c r="R155" s="126"/>
      <c r="S155" s="126"/>
      <c r="T155" s="126"/>
      <c r="U155" s="126"/>
      <c r="V155" s="126"/>
      <c r="W155" s="305"/>
    </row>
    <row r="156" spans="1:23" customFormat="1" x14ac:dyDescent="0.25">
      <c r="A156" s="54"/>
      <c r="C156" s="65"/>
      <c r="D156" s="66"/>
      <c r="E156" s="66"/>
      <c r="F156" s="66"/>
      <c r="G156" s="67"/>
      <c r="H156" s="68"/>
      <c r="I156" s="66"/>
      <c r="J156" s="66"/>
      <c r="K156" s="298" t="str">
        <f t="shared" ca="1" si="3"/>
        <v/>
      </c>
      <c r="L156" s="126"/>
      <c r="M156" s="126"/>
      <c r="N156" s="126"/>
      <c r="O156" s="126"/>
      <c r="P156" s="126"/>
      <c r="Q156" s="126"/>
      <c r="R156" s="126"/>
      <c r="S156" s="126"/>
      <c r="T156" s="126"/>
      <c r="U156" s="126"/>
      <c r="V156" s="126"/>
      <c r="W156" s="305"/>
    </row>
    <row r="157" spans="1:23" customFormat="1" x14ac:dyDescent="0.25">
      <c r="A157" s="54"/>
      <c r="C157" s="65"/>
      <c r="D157" s="66"/>
      <c r="E157" s="66"/>
      <c r="F157" s="66"/>
      <c r="G157" s="67"/>
      <c r="H157" s="68"/>
      <c r="I157" s="66"/>
      <c r="J157" s="66"/>
      <c r="K157" s="298" t="str">
        <f t="shared" ca="1" si="3"/>
        <v/>
      </c>
      <c r="L157" s="126"/>
      <c r="M157" s="126"/>
      <c r="N157" s="126"/>
      <c r="O157" s="126"/>
      <c r="P157" s="126"/>
      <c r="Q157" s="126"/>
      <c r="R157" s="126"/>
      <c r="S157" s="126"/>
      <c r="T157" s="126"/>
      <c r="U157" s="126"/>
      <c r="V157" s="126"/>
      <c r="W157" s="305"/>
    </row>
    <row r="158" spans="1:23" customFormat="1" x14ac:dyDescent="0.25">
      <c r="A158" s="54"/>
      <c r="C158" s="65"/>
      <c r="D158" s="66"/>
      <c r="E158" s="66"/>
      <c r="F158" s="66"/>
      <c r="G158" s="67"/>
      <c r="H158" s="68"/>
      <c r="I158" s="66"/>
      <c r="J158" s="66"/>
      <c r="K158" s="298" t="str">
        <f t="shared" ca="1" si="3"/>
        <v/>
      </c>
      <c r="L158" s="126"/>
      <c r="M158" s="126"/>
      <c r="N158" s="126"/>
      <c r="O158" s="126"/>
      <c r="P158" s="126"/>
      <c r="Q158" s="126"/>
      <c r="R158" s="126"/>
      <c r="S158" s="126"/>
      <c r="T158" s="126"/>
      <c r="U158" s="126"/>
      <c r="V158" s="126"/>
      <c r="W158" s="305"/>
    </row>
    <row r="159" spans="1:23" customFormat="1" x14ac:dyDescent="0.25">
      <c r="A159" s="54"/>
      <c r="C159" s="65"/>
      <c r="D159" s="66"/>
      <c r="E159" s="66"/>
      <c r="F159" s="66"/>
      <c r="G159" s="67"/>
      <c r="H159" s="68"/>
      <c r="I159" s="66"/>
      <c r="J159" s="66"/>
      <c r="K159" s="298" t="str">
        <f t="shared" ca="1" si="3"/>
        <v/>
      </c>
      <c r="L159" s="126"/>
      <c r="M159" s="126"/>
      <c r="N159" s="126"/>
      <c r="O159" s="126"/>
      <c r="P159" s="126"/>
      <c r="Q159" s="126"/>
      <c r="R159" s="126"/>
      <c r="S159" s="126"/>
      <c r="T159" s="126"/>
      <c r="U159" s="126"/>
      <c r="V159" s="126"/>
      <c r="W159" s="305"/>
    </row>
    <row r="160" spans="1:23" customFormat="1" x14ac:dyDescent="0.25">
      <c r="A160" s="54"/>
      <c r="C160" s="65"/>
      <c r="D160" s="66"/>
      <c r="E160" s="66"/>
      <c r="F160" s="66"/>
      <c r="G160" s="67"/>
      <c r="H160" s="68"/>
      <c r="I160" s="66"/>
      <c r="J160" s="66"/>
      <c r="K160" s="298" t="str">
        <f t="shared" ca="1" si="3"/>
        <v/>
      </c>
      <c r="L160" s="126"/>
      <c r="M160" s="126"/>
      <c r="N160" s="126"/>
      <c r="O160" s="126"/>
      <c r="P160" s="126"/>
      <c r="Q160" s="126"/>
      <c r="R160" s="126"/>
      <c r="S160" s="126"/>
      <c r="T160" s="126"/>
      <c r="U160" s="126"/>
      <c r="V160" s="126"/>
      <c r="W160" s="305"/>
    </row>
    <row r="161" spans="1:23" customFormat="1" x14ac:dyDescent="0.25">
      <c r="A161" s="54"/>
      <c r="C161" s="65"/>
      <c r="D161" s="66"/>
      <c r="E161" s="66"/>
      <c r="F161" s="66"/>
      <c r="G161" s="67"/>
      <c r="H161" s="68"/>
      <c r="I161" s="66"/>
      <c r="J161" s="66"/>
      <c r="K161" s="298" t="str">
        <f t="shared" ca="1" si="3"/>
        <v/>
      </c>
      <c r="L161" s="126"/>
      <c r="M161" s="126"/>
      <c r="N161" s="126"/>
      <c r="O161" s="126"/>
      <c r="P161" s="126"/>
      <c r="Q161" s="126"/>
      <c r="R161" s="126"/>
      <c r="S161" s="126"/>
      <c r="T161" s="126"/>
      <c r="U161" s="126"/>
      <c r="V161" s="126"/>
      <c r="W161" s="305"/>
    </row>
    <row r="162" spans="1:23" customFormat="1" x14ac:dyDescent="0.25">
      <c r="A162" s="54"/>
      <c r="C162" s="65"/>
      <c r="D162" s="66"/>
      <c r="E162" s="66"/>
      <c r="F162" s="66"/>
      <c r="G162" s="67"/>
      <c r="H162" s="68"/>
      <c r="I162" s="66"/>
      <c r="J162" s="66"/>
      <c r="K162" s="298" t="str">
        <f t="shared" ca="1" si="3"/>
        <v/>
      </c>
      <c r="L162" s="126"/>
      <c r="M162" s="126"/>
      <c r="N162" s="126"/>
      <c r="O162" s="126"/>
      <c r="P162" s="126"/>
      <c r="Q162" s="126"/>
      <c r="R162" s="126"/>
      <c r="S162" s="126"/>
      <c r="T162" s="126"/>
      <c r="U162" s="126"/>
      <c r="V162" s="126"/>
      <c r="W162" s="305"/>
    </row>
    <row r="163" spans="1:23" customFormat="1" x14ac:dyDescent="0.25">
      <c r="A163" s="54"/>
      <c r="C163" s="65"/>
      <c r="D163" s="66"/>
      <c r="E163" s="66"/>
      <c r="F163" s="66"/>
      <c r="G163" s="67"/>
      <c r="H163" s="68"/>
      <c r="I163" s="66"/>
      <c r="J163" s="66"/>
      <c r="K163" s="298" t="str">
        <f t="shared" ca="1" si="3"/>
        <v/>
      </c>
      <c r="L163" s="126"/>
      <c r="M163" s="126"/>
      <c r="N163" s="126"/>
      <c r="O163" s="126"/>
      <c r="P163" s="126"/>
      <c r="Q163" s="126"/>
      <c r="R163" s="126"/>
      <c r="S163" s="126"/>
      <c r="T163" s="126"/>
      <c r="U163" s="126"/>
      <c r="V163" s="126"/>
      <c r="W163" s="305"/>
    </row>
    <row r="164" spans="1:23" customFormat="1" x14ac:dyDescent="0.25">
      <c r="A164" s="54"/>
      <c r="C164" s="65"/>
      <c r="D164" s="66"/>
      <c r="E164" s="66"/>
      <c r="F164" s="66"/>
      <c r="G164" s="67"/>
      <c r="H164" s="68"/>
      <c r="I164" s="66"/>
      <c r="J164" s="66"/>
      <c r="K164" s="298" t="str">
        <f t="shared" ca="1" si="3"/>
        <v/>
      </c>
      <c r="L164" s="126"/>
      <c r="M164" s="126"/>
      <c r="N164" s="126"/>
      <c r="O164" s="126"/>
      <c r="P164" s="126"/>
      <c r="Q164" s="126"/>
      <c r="R164" s="126"/>
      <c r="S164" s="126"/>
      <c r="T164" s="126"/>
      <c r="U164" s="126"/>
      <c r="V164" s="126"/>
      <c r="W164" s="305"/>
    </row>
    <row r="165" spans="1:23" customFormat="1" x14ac:dyDescent="0.25">
      <c r="A165" s="54"/>
      <c r="C165" s="65"/>
      <c r="D165" s="66"/>
      <c r="E165" s="66"/>
      <c r="F165" s="66"/>
      <c r="G165" s="67"/>
      <c r="H165" s="68"/>
      <c r="I165" s="66"/>
      <c r="J165" s="66"/>
      <c r="K165" s="298" t="str">
        <f t="shared" ca="1" si="3"/>
        <v/>
      </c>
      <c r="L165" s="126"/>
      <c r="M165" s="126"/>
      <c r="N165" s="126"/>
      <c r="O165" s="126"/>
      <c r="P165" s="126"/>
      <c r="Q165" s="126"/>
      <c r="R165" s="126"/>
      <c r="S165" s="126"/>
      <c r="T165" s="126"/>
      <c r="U165" s="126"/>
      <c r="V165" s="126"/>
      <c r="W165" s="305"/>
    </row>
    <row r="166" spans="1:23" customFormat="1" x14ac:dyDescent="0.25">
      <c r="A166" s="54"/>
      <c r="C166" s="65"/>
      <c r="D166" s="66"/>
      <c r="E166" s="66"/>
      <c r="F166" s="66"/>
      <c r="G166" s="67"/>
      <c r="H166" s="68"/>
      <c r="I166" s="66"/>
      <c r="J166" s="66"/>
      <c r="K166" s="298" t="str">
        <f t="shared" ca="1" si="3"/>
        <v/>
      </c>
      <c r="L166" s="126"/>
      <c r="M166" s="126"/>
      <c r="N166" s="126"/>
      <c r="O166" s="126"/>
      <c r="P166" s="126"/>
      <c r="Q166" s="126"/>
      <c r="R166" s="126"/>
      <c r="S166" s="126"/>
      <c r="T166" s="126"/>
      <c r="U166" s="126"/>
      <c r="V166" s="126"/>
      <c r="W166" s="305"/>
    </row>
    <row r="167" spans="1:23" customFormat="1" x14ac:dyDescent="0.25">
      <c r="A167" s="54"/>
      <c r="C167" s="65"/>
      <c r="D167" s="66"/>
      <c r="E167" s="66"/>
      <c r="F167" s="66"/>
      <c r="G167" s="67"/>
      <c r="H167" s="68"/>
      <c r="I167" s="66"/>
      <c r="J167" s="66"/>
      <c r="K167" s="298" t="str">
        <f t="shared" ca="1" si="3"/>
        <v/>
      </c>
      <c r="L167" s="126"/>
      <c r="M167" s="126"/>
      <c r="N167" s="126"/>
      <c r="O167" s="126"/>
      <c r="P167" s="126"/>
      <c r="Q167" s="126"/>
      <c r="R167" s="126"/>
      <c r="S167" s="126"/>
      <c r="T167" s="126"/>
      <c r="U167" s="126"/>
      <c r="V167" s="126"/>
      <c r="W167" s="305"/>
    </row>
    <row r="168" spans="1:23" customFormat="1" x14ac:dyDescent="0.25">
      <c r="A168" s="54"/>
      <c r="C168" s="65"/>
      <c r="D168" s="66"/>
      <c r="E168" s="66"/>
      <c r="F168" s="66"/>
      <c r="G168" s="67"/>
      <c r="H168" s="68"/>
      <c r="I168" s="66"/>
      <c r="J168" s="66"/>
      <c r="K168" s="298" t="str">
        <f t="shared" ca="1" si="3"/>
        <v/>
      </c>
      <c r="L168" s="126"/>
      <c r="M168" s="126"/>
      <c r="N168" s="126"/>
      <c r="O168" s="126"/>
      <c r="P168" s="126"/>
      <c r="Q168" s="126"/>
      <c r="R168" s="126"/>
      <c r="S168" s="126"/>
      <c r="T168" s="126"/>
      <c r="U168" s="126"/>
      <c r="V168" s="126"/>
      <c r="W168" s="305"/>
    </row>
    <row r="169" spans="1:23" customFormat="1" x14ac:dyDescent="0.25">
      <c r="A169" s="54"/>
      <c r="C169" s="65"/>
      <c r="D169" s="66"/>
      <c r="E169" s="66"/>
      <c r="F169" s="66"/>
      <c r="G169" s="67"/>
      <c r="H169" s="68"/>
      <c r="I169" s="66"/>
      <c r="J169" s="66"/>
      <c r="K169" s="298" t="str">
        <f t="shared" ca="1" si="3"/>
        <v/>
      </c>
      <c r="L169" s="126"/>
      <c r="M169" s="126"/>
      <c r="N169" s="126"/>
      <c r="O169" s="126"/>
      <c r="P169" s="126"/>
      <c r="Q169" s="126"/>
      <c r="R169" s="126"/>
      <c r="S169" s="126"/>
      <c r="T169" s="126"/>
      <c r="U169" s="126"/>
      <c r="V169" s="126"/>
      <c r="W169" s="305"/>
    </row>
    <row r="170" spans="1:23" customFormat="1" x14ac:dyDescent="0.25">
      <c r="A170" s="54"/>
      <c r="C170" s="65"/>
      <c r="D170" s="66"/>
      <c r="E170" s="66"/>
      <c r="F170" s="66"/>
      <c r="G170" s="67"/>
      <c r="H170" s="68"/>
      <c r="I170" s="66"/>
      <c r="J170" s="66"/>
      <c r="K170" s="298" t="str">
        <f t="shared" ca="1" si="3"/>
        <v/>
      </c>
      <c r="L170" s="126"/>
      <c r="M170" s="126"/>
      <c r="N170" s="126"/>
      <c r="O170" s="126"/>
      <c r="P170" s="126"/>
      <c r="Q170" s="126"/>
      <c r="R170" s="126"/>
      <c r="S170" s="126"/>
      <c r="T170" s="126"/>
      <c r="U170" s="126"/>
      <c r="V170" s="126"/>
      <c r="W170" s="305"/>
    </row>
    <row r="171" spans="1:23" customFormat="1" x14ac:dyDescent="0.25">
      <c r="A171" s="54"/>
      <c r="C171" s="65"/>
      <c r="D171" s="66"/>
      <c r="E171" s="66"/>
      <c r="F171" s="66"/>
      <c r="G171" s="67"/>
      <c r="H171" s="68"/>
      <c r="I171" s="66"/>
      <c r="J171" s="66"/>
      <c r="K171" s="298" t="str">
        <f t="shared" ca="1" si="3"/>
        <v/>
      </c>
      <c r="L171" s="126"/>
      <c r="M171" s="126"/>
      <c r="N171" s="126"/>
      <c r="O171" s="126"/>
      <c r="P171" s="126"/>
      <c r="Q171" s="126"/>
      <c r="R171" s="126"/>
      <c r="S171" s="126"/>
      <c r="T171" s="126"/>
      <c r="U171" s="126"/>
      <c r="V171" s="126"/>
      <c r="W171" s="305"/>
    </row>
    <row r="172" spans="1:23" customFormat="1" x14ac:dyDescent="0.25">
      <c r="A172" s="54"/>
      <c r="C172" s="65"/>
      <c r="D172" s="66"/>
      <c r="E172" s="66"/>
      <c r="F172" s="66"/>
      <c r="G172" s="67"/>
      <c r="H172" s="68"/>
      <c r="I172" s="66"/>
      <c r="J172" s="66"/>
      <c r="K172" s="298" t="str">
        <f t="shared" ca="1" si="3"/>
        <v/>
      </c>
      <c r="L172" s="126"/>
      <c r="M172" s="126"/>
      <c r="N172" s="126"/>
      <c r="O172" s="126"/>
      <c r="P172" s="126"/>
      <c r="Q172" s="126"/>
      <c r="R172" s="126"/>
      <c r="S172" s="126"/>
      <c r="T172" s="126"/>
      <c r="U172" s="126"/>
      <c r="V172" s="126"/>
      <c r="W172" s="305"/>
    </row>
    <row r="173" spans="1:23" customFormat="1" x14ac:dyDescent="0.25">
      <c r="A173" s="54"/>
      <c r="C173" s="65"/>
      <c r="D173" s="66"/>
      <c r="E173" s="66"/>
      <c r="F173" s="66"/>
      <c r="G173" s="67"/>
      <c r="H173" s="68"/>
      <c r="I173" s="66"/>
      <c r="J173" s="66"/>
      <c r="K173" s="298" t="str">
        <f t="shared" ca="1" si="3"/>
        <v/>
      </c>
      <c r="L173" s="126"/>
      <c r="M173" s="126"/>
      <c r="N173" s="126"/>
      <c r="O173" s="126"/>
      <c r="P173" s="126"/>
      <c r="Q173" s="126"/>
      <c r="R173" s="126"/>
      <c r="S173" s="126"/>
      <c r="T173" s="126"/>
      <c r="U173" s="126"/>
      <c r="V173" s="126"/>
      <c r="W173" s="305"/>
    </row>
    <row r="174" spans="1:23" customFormat="1" x14ac:dyDescent="0.25">
      <c r="A174" s="54"/>
      <c r="C174" s="65"/>
      <c r="D174" s="66"/>
      <c r="E174" s="66"/>
      <c r="F174" s="66"/>
      <c r="G174" s="67"/>
      <c r="H174" s="68"/>
      <c r="I174" s="66"/>
      <c r="J174" s="66"/>
      <c r="K174" s="298" t="str">
        <f t="shared" ca="1" si="3"/>
        <v/>
      </c>
      <c r="L174" s="126"/>
      <c r="M174" s="126"/>
      <c r="N174" s="126"/>
      <c r="O174" s="126"/>
      <c r="P174" s="126"/>
      <c r="Q174" s="126"/>
      <c r="R174" s="126"/>
      <c r="S174" s="126"/>
      <c r="T174" s="126"/>
      <c r="U174" s="126"/>
      <c r="V174" s="126"/>
      <c r="W174" s="305"/>
    </row>
    <row r="175" spans="1:23" customFormat="1" x14ac:dyDescent="0.25">
      <c r="A175" s="54"/>
      <c r="C175" s="65"/>
      <c r="D175" s="66"/>
      <c r="E175" s="66"/>
      <c r="F175" s="66"/>
      <c r="G175" s="67"/>
      <c r="H175" s="68"/>
      <c r="I175" s="66"/>
      <c r="J175" s="66"/>
      <c r="K175" s="298" t="str">
        <f t="shared" ca="1" si="3"/>
        <v/>
      </c>
      <c r="L175" s="126"/>
      <c r="M175" s="126"/>
      <c r="N175" s="126"/>
      <c r="O175" s="126"/>
      <c r="P175" s="126"/>
      <c r="Q175" s="126"/>
      <c r="R175" s="126"/>
      <c r="S175" s="126"/>
      <c r="T175" s="126"/>
      <c r="U175" s="126"/>
      <c r="V175" s="126"/>
      <c r="W175" s="305"/>
    </row>
    <row r="176" spans="1:23" customFormat="1" x14ac:dyDescent="0.25">
      <c r="A176" s="54"/>
      <c r="C176" s="65"/>
      <c r="D176" s="66"/>
      <c r="E176" s="66"/>
      <c r="F176" s="66"/>
      <c r="G176" s="67"/>
      <c r="H176" s="68"/>
      <c r="I176" s="66"/>
      <c r="J176" s="66"/>
      <c r="K176" s="298" t="str">
        <f t="shared" ca="1" si="3"/>
        <v/>
      </c>
      <c r="L176" s="126"/>
      <c r="M176" s="126"/>
      <c r="N176" s="126"/>
      <c r="O176" s="126"/>
      <c r="P176" s="126"/>
      <c r="Q176" s="126"/>
      <c r="R176" s="126"/>
      <c r="S176" s="126"/>
      <c r="T176" s="126"/>
      <c r="U176" s="126"/>
      <c r="V176" s="126"/>
      <c r="W176" s="305"/>
    </row>
    <row r="177" spans="1:23" customFormat="1" x14ac:dyDescent="0.25">
      <c r="A177" s="54"/>
      <c r="C177" s="65"/>
      <c r="D177" s="66"/>
      <c r="E177" s="66"/>
      <c r="F177" s="66"/>
      <c r="G177" s="67"/>
      <c r="H177" s="68"/>
      <c r="I177" s="66"/>
      <c r="J177" s="66"/>
      <c r="K177" s="298" t="str">
        <f t="shared" ca="1" si="3"/>
        <v/>
      </c>
      <c r="L177" s="126"/>
      <c r="M177" s="126"/>
      <c r="N177" s="126"/>
      <c r="O177" s="126"/>
      <c r="P177" s="126"/>
      <c r="Q177" s="126"/>
      <c r="R177" s="126"/>
      <c r="S177" s="126"/>
      <c r="T177" s="126"/>
      <c r="U177" s="126"/>
      <c r="V177" s="126"/>
      <c r="W177" s="305"/>
    </row>
    <row r="178" spans="1:23" customFormat="1" x14ac:dyDescent="0.25">
      <c r="A178" s="54"/>
      <c r="C178" s="65"/>
      <c r="D178" s="66"/>
      <c r="E178" s="66"/>
      <c r="F178" s="66"/>
      <c r="G178" s="67"/>
      <c r="H178" s="68"/>
      <c r="I178" s="66"/>
      <c r="J178" s="66"/>
      <c r="K178" s="298" t="str">
        <f t="shared" ca="1" si="3"/>
        <v/>
      </c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305"/>
    </row>
    <row r="179" spans="1:23" customFormat="1" x14ac:dyDescent="0.25">
      <c r="A179" s="54"/>
      <c r="C179" s="65"/>
      <c r="D179" s="66"/>
      <c r="E179" s="66"/>
      <c r="F179" s="66"/>
      <c r="G179" s="67"/>
      <c r="H179" s="68"/>
      <c r="I179" s="66"/>
      <c r="J179" s="66"/>
      <c r="K179" s="298" t="str">
        <f t="shared" ca="1" si="3"/>
        <v/>
      </c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305"/>
    </row>
    <row r="180" spans="1:23" customFormat="1" x14ac:dyDescent="0.25">
      <c r="A180" s="54"/>
      <c r="C180" s="65"/>
      <c r="D180" s="66"/>
      <c r="E180" s="66"/>
      <c r="F180" s="66"/>
      <c r="G180" s="67"/>
      <c r="H180" s="68"/>
      <c r="I180" s="66"/>
      <c r="J180" s="66"/>
      <c r="K180" s="298" t="str">
        <f t="shared" ca="1" si="3"/>
        <v/>
      </c>
      <c r="L180" s="126"/>
      <c r="M180" s="126"/>
      <c r="N180" s="126"/>
      <c r="O180" s="126"/>
      <c r="P180" s="126"/>
      <c r="Q180" s="126"/>
      <c r="R180" s="126"/>
      <c r="S180" s="126"/>
      <c r="T180" s="126"/>
      <c r="U180" s="126"/>
      <c r="V180" s="126"/>
      <c r="W180" s="305"/>
    </row>
    <row r="181" spans="1:23" customFormat="1" x14ac:dyDescent="0.25">
      <c r="A181" s="54"/>
      <c r="C181" s="65"/>
      <c r="D181" s="66"/>
      <c r="E181" s="66"/>
      <c r="F181" s="66"/>
      <c r="G181" s="67"/>
      <c r="H181" s="68"/>
      <c r="I181" s="66"/>
      <c r="J181" s="66"/>
      <c r="K181" s="298" t="str">
        <f t="shared" ca="1" si="3"/>
        <v/>
      </c>
      <c r="L181" s="126"/>
      <c r="M181" s="126"/>
      <c r="N181" s="126"/>
      <c r="O181" s="126"/>
      <c r="P181" s="126"/>
      <c r="Q181" s="126"/>
      <c r="R181" s="126"/>
      <c r="S181" s="126"/>
      <c r="T181" s="126"/>
      <c r="U181" s="126"/>
      <c r="V181" s="126"/>
      <c r="W181" s="305"/>
    </row>
    <row r="182" spans="1:23" customFormat="1" x14ac:dyDescent="0.25">
      <c r="A182" s="54"/>
      <c r="C182" s="65"/>
      <c r="D182" s="66"/>
      <c r="E182" s="66"/>
      <c r="F182" s="66"/>
      <c r="G182" s="67"/>
      <c r="H182" s="68"/>
      <c r="I182" s="66"/>
      <c r="J182" s="66"/>
      <c r="K182" s="298" t="str">
        <f t="shared" ca="1" si="3"/>
        <v/>
      </c>
      <c r="L182" s="126"/>
      <c r="M182" s="126"/>
      <c r="N182" s="126"/>
      <c r="O182" s="126"/>
      <c r="P182" s="126"/>
      <c r="Q182" s="126"/>
      <c r="R182" s="126"/>
      <c r="S182" s="126"/>
      <c r="T182" s="126"/>
      <c r="U182" s="126"/>
      <c r="V182" s="126"/>
      <c r="W182" s="305"/>
    </row>
    <row r="183" spans="1:23" customFormat="1" x14ac:dyDescent="0.25">
      <c r="A183" s="54"/>
      <c r="C183" s="65"/>
      <c r="D183" s="66"/>
      <c r="E183" s="66"/>
      <c r="F183" s="66"/>
      <c r="G183" s="67"/>
      <c r="H183" s="68"/>
      <c r="I183" s="66"/>
      <c r="J183" s="66"/>
      <c r="K183" s="298" t="str">
        <f t="shared" ca="1" si="3"/>
        <v/>
      </c>
      <c r="L183" s="126"/>
      <c r="M183" s="126"/>
      <c r="N183" s="126"/>
      <c r="O183" s="126"/>
      <c r="P183" s="126"/>
      <c r="Q183" s="126"/>
      <c r="R183" s="126"/>
      <c r="S183" s="126"/>
      <c r="T183" s="126"/>
      <c r="U183" s="126"/>
      <c r="V183" s="126"/>
      <c r="W183" s="305"/>
    </row>
    <row r="184" spans="1:23" customFormat="1" x14ac:dyDescent="0.25">
      <c r="A184" s="54"/>
      <c r="C184" s="65"/>
      <c r="D184" s="66"/>
      <c r="E184" s="66"/>
      <c r="F184" s="66"/>
      <c r="G184" s="67"/>
      <c r="H184" s="68"/>
      <c r="I184" s="66"/>
      <c r="J184" s="66"/>
      <c r="K184" s="298" t="str">
        <f t="shared" ca="1" si="3"/>
        <v/>
      </c>
      <c r="L184" s="126"/>
      <c r="M184" s="126"/>
      <c r="N184" s="126"/>
      <c r="O184" s="126"/>
      <c r="P184" s="126"/>
      <c r="Q184" s="126"/>
      <c r="R184" s="126"/>
      <c r="S184" s="126"/>
      <c r="T184" s="126"/>
      <c r="U184" s="126"/>
      <c r="V184" s="126"/>
      <c r="W184" s="305"/>
    </row>
    <row r="185" spans="1:23" customFormat="1" x14ac:dyDescent="0.25">
      <c r="A185" s="54"/>
      <c r="C185" s="65"/>
      <c r="D185" s="66"/>
      <c r="E185" s="66"/>
      <c r="F185" s="66"/>
      <c r="G185" s="67"/>
      <c r="H185" s="68"/>
      <c r="I185" s="66"/>
      <c r="J185" s="66"/>
      <c r="K185" s="298" t="str">
        <f t="shared" ca="1" si="3"/>
        <v/>
      </c>
      <c r="L185" s="126"/>
      <c r="M185" s="126"/>
      <c r="N185" s="126"/>
      <c r="O185" s="126"/>
      <c r="P185" s="126"/>
      <c r="Q185" s="126"/>
      <c r="R185" s="126"/>
      <c r="S185" s="126"/>
      <c r="T185" s="126"/>
      <c r="U185" s="126"/>
      <c r="V185" s="126"/>
      <c r="W185" s="305"/>
    </row>
    <row r="186" spans="1:23" customFormat="1" x14ac:dyDescent="0.25">
      <c r="A186" s="54"/>
      <c r="C186" s="65"/>
      <c r="D186" s="66"/>
      <c r="E186" s="66"/>
      <c r="F186" s="66"/>
      <c r="G186" s="67"/>
      <c r="H186" s="68"/>
      <c r="I186" s="66"/>
      <c r="J186" s="66"/>
      <c r="K186" s="298" t="str">
        <f t="shared" ca="1" si="3"/>
        <v/>
      </c>
      <c r="L186" s="126"/>
      <c r="M186" s="126"/>
      <c r="N186" s="126"/>
      <c r="O186" s="126"/>
      <c r="P186" s="126"/>
      <c r="Q186" s="126"/>
      <c r="R186" s="126"/>
      <c r="S186" s="126"/>
      <c r="T186" s="126"/>
      <c r="U186" s="126"/>
      <c r="V186" s="126"/>
      <c r="W186" s="305"/>
    </row>
    <row r="187" spans="1:23" customFormat="1" x14ac:dyDescent="0.25">
      <c r="A187" s="54"/>
      <c r="C187" s="65"/>
      <c r="D187" s="66"/>
      <c r="E187" s="66"/>
      <c r="F187" s="66"/>
      <c r="G187" s="67"/>
      <c r="H187" s="68"/>
      <c r="I187" s="66"/>
      <c r="J187" s="66"/>
      <c r="K187" s="298" t="str">
        <f t="shared" ca="1" si="3"/>
        <v/>
      </c>
      <c r="L187" s="126"/>
      <c r="M187" s="126"/>
      <c r="N187" s="126"/>
      <c r="O187" s="126"/>
      <c r="P187" s="126"/>
      <c r="Q187" s="126"/>
      <c r="R187" s="126"/>
      <c r="S187" s="126"/>
      <c r="T187" s="126"/>
      <c r="U187" s="126"/>
      <c r="V187" s="126"/>
      <c r="W187" s="305"/>
    </row>
    <row r="188" spans="1:23" customFormat="1" x14ac:dyDescent="0.25">
      <c r="A188" s="54"/>
      <c r="C188" s="65"/>
      <c r="D188" s="66"/>
      <c r="E188" s="66"/>
      <c r="F188" s="66"/>
      <c r="G188" s="67"/>
      <c r="H188" s="68"/>
      <c r="I188" s="66"/>
      <c r="J188" s="66"/>
      <c r="K188" s="298" t="str">
        <f t="shared" ca="1" si="3"/>
        <v/>
      </c>
      <c r="L188" s="126"/>
      <c r="M188" s="126"/>
      <c r="N188" s="126"/>
      <c r="O188" s="126"/>
      <c r="P188" s="126"/>
      <c r="Q188" s="126"/>
      <c r="R188" s="126"/>
      <c r="S188" s="126"/>
      <c r="T188" s="126"/>
      <c r="U188" s="126"/>
      <c r="V188" s="126"/>
      <c r="W188" s="305"/>
    </row>
    <row r="189" spans="1:23" customFormat="1" x14ac:dyDescent="0.25">
      <c r="A189" s="54"/>
      <c r="C189" s="65"/>
      <c r="D189" s="66"/>
      <c r="E189" s="66"/>
      <c r="F189" s="66"/>
      <c r="G189" s="67"/>
      <c r="H189" s="68"/>
      <c r="I189" s="66"/>
      <c r="J189" s="66"/>
      <c r="K189" s="298" t="str">
        <f t="shared" ca="1" si="3"/>
        <v/>
      </c>
      <c r="L189" s="126"/>
      <c r="M189" s="126"/>
      <c r="N189" s="126"/>
      <c r="O189" s="126"/>
      <c r="P189" s="126"/>
      <c r="Q189" s="126"/>
      <c r="R189" s="126"/>
      <c r="S189" s="126"/>
      <c r="T189" s="126"/>
      <c r="U189" s="126"/>
      <c r="V189" s="126"/>
      <c r="W189" s="305"/>
    </row>
    <row r="190" spans="1:23" customFormat="1" x14ac:dyDescent="0.25">
      <c r="A190" s="54"/>
      <c r="C190" s="65"/>
      <c r="D190" s="66"/>
      <c r="E190" s="66"/>
      <c r="F190" s="66"/>
      <c r="G190" s="67"/>
      <c r="H190" s="68"/>
      <c r="I190" s="66"/>
      <c r="J190" s="66"/>
      <c r="K190" s="298" t="str">
        <f t="shared" ca="1" si="3"/>
        <v/>
      </c>
      <c r="L190" s="126"/>
      <c r="M190" s="126"/>
      <c r="N190" s="126"/>
      <c r="O190" s="126"/>
      <c r="P190" s="126"/>
      <c r="Q190" s="126"/>
      <c r="R190" s="126"/>
      <c r="S190" s="126"/>
      <c r="T190" s="126"/>
      <c r="U190" s="126"/>
      <c r="V190" s="126"/>
      <c r="W190" s="305"/>
    </row>
    <row r="191" spans="1:23" customFormat="1" x14ac:dyDescent="0.25">
      <c r="A191" s="54"/>
      <c r="C191" s="65"/>
      <c r="D191" s="66"/>
      <c r="E191" s="66"/>
      <c r="F191" s="66"/>
      <c r="G191" s="67"/>
      <c r="H191" s="68"/>
      <c r="I191" s="66"/>
      <c r="J191" s="66"/>
      <c r="K191" s="298" t="str">
        <f t="shared" ca="1" si="3"/>
        <v/>
      </c>
      <c r="L191" s="126"/>
      <c r="M191" s="126"/>
      <c r="N191" s="126"/>
      <c r="O191" s="126"/>
      <c r="P191" s="126"/>
      <c r="Q191" s="126"/>
      <c r="R191" s="126"/>
      <c r="S191" s="126"/>
      <c r="T191" s="126"/>
      <c r="U191" s="126"/>
      <c r="V191" s="126"/>
      <c r="W191" s="305"/>
    </row>
    <row r="192" spans="1:23" customFormat="1" x14ac:dyDescent="0.25">
      <c r="A192" s="54"/>
      <c r="C192" s="65"/>
      <c r="D192" s="66"/>
      <c r="E192" s="66"/>
      <c r="F192" s="66"/>
      <c r="G192" s="67"/>
      <c r="H192" s="68"/>
      <c r="I192" s="66"/>
      <c r="J192" s="66"/>
      <c r="K192" s="298" t="str">
        <f t="shared" ca="1" si="3"/>
        <v/>
      </c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  <c r="V192" s="126"/>
      <c r="W192" s="305"/>
    </row>
    <row r="193" spans="1:23" customFormat="1" x14ac:dyDescent="0.25">
      <c r="A193" s="54"/>
      <c r="C193" s="65"/>
      <c r="D193" s="66"/>
      <c r="E193" s="66"/>
      <c r="F193" s="66"/>
      <c r="G193" s="67"/>
      <c r="H193" s="68"/>
      <c r="I193" s="66"/>
      <c r="J193" s="66"/>
      <c r="K193" s="298" t="str">
        <f t="shared" ca="1" si="3"/>
        <v/>
      </c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  <c r="V193" s="126"/>
      <c r="W193" s="305"/>
    </row>
    <row r="194" spans="1:23" customFormat="1" x14ac:dyDescent="0.25">
      <c r="A194" s="54"/>
      <c r="C194" s="65"/>
      <c r="D194" s="66"/>
      <c r="E194" s="66"/>
      <c r="F194" s="66"/>
      <c r="G194" s="67"/>
      <c r="H194" s="68"/>
      <c r="I194" s="66"/>
      <c r="J194" s="66"/>
      <c r="K194" s="298" t="str">
        <f t="shared" ca="1" si="3"/>
        <v/>
      </c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  <c r="V194" s="126"/>
      <c r="W194" s="305"/>
    </row>
    <row r="195" spans="1:23" customFormat="1" x14ac:dyDescent="0.25">
      <c r="A195" s="54"/>
      <c r="C195" s="65"/>
      <c r="D195" s="66"/>
      <c r="E195" s="66"/>
      <c r="F195" s="66"/>
      <c r="G195" s="67"/>
      <c r="H195" s="68"/>
      <c r="I195" s="66"/>
      <c r="J195" s="66"/>
      <c r="K195" s="298" t="str">
        <f t="shared" ca="1" si="3"/>
        <v/>
      </c>
      <c r="L195" s="126"/>
      <c r="M195" s="126"/>
      <c r="N195" s="126"/>
      <c r="O195" s="126"/>
      <c r="P195" s="126"/>
      <c r="Q195" s="126"/>
      <c r="R195" s="126"/>
      <c r="S195" s="126"/>
      <c r="T195" s="126"/>
      <c r="U195" s="126"/>
      <c r="V195" s="126"/>
      <c r="W195" s="305"/>
    </row>
    <row r="196" spans="1:23" customFormat="1" x14ac:dyDescent="0.25">
      <c r="A196" s="54"/>
      <c r="C196" s="65"/>
      <c r="D196" s="66"/>
      <c r="E196" s="66"/>
      <c r="F196" s="66"/>
      <c r="G196" s="67"/>
      <c r="H196" s="68"/>
      <c r="I196" s="66"/>
      <c r="J196" s="66"/>
      <c r="K196" s="298" t="str">
        <f t="shared" ca="1" si="3"/>
        <v/>
      </c>
      <c r="L196" s="126"/>
      <c r="M196" s="126"/>
      <c r="N196" s="126"/>
      <c r="O196" s="126"/>
      <c r="P196" s="126"/>
      <c r="Q196" s="126"/>
      <c r="R196" s="126"/>
      <c r="S196" s="126"/>
      <c r="T196" s="126"/>
      <c r="U196" s="126"/>
      <c r="V196" s="126"/>
      <c r="W196" s="305"/>
    </row>
    <row r="197" spans="1:23" customFormat="1" x14ac:dyDescent="0.25">
      <c r="A197" s="54"/>
      <c r="C197" s="65"/>
      <c r="D197" s="66"/>
      <c r="E197" s="66"/>
      <c r="F197" s="66"/>
      <c r="G197" s="67"/>
      <c r="H197" s="68"/>
      <c r="I197" s="66"/>
      <c r="J197" s="66"/>
      <c r="K197" s="298" t="str">
        <f t="shared" ca="1" si="3"/>
        <v/>
      </c>
      <c r="L197" s="126"/>
      <c r="M197" s="126"/>
      <c r="N197" s="126"/>
      <c r="O197" s="126"/>
      <c r="P197" s="126"/>
      <c r="Q197" s="126"/>
      <c r="R197" s="126"/>
      <c r="S197" s="126"/>
      <c r="T197" s="126"/>
      <c r="U197" s="126"/>
      <c r="V197" s="126"/>
      <c r="W197" s="305"/>
    </row>
    <row r="198" spans="1:23" customFormat="1" x14ac:dyDescent="0.25">
      <c r="A198" s="54"/>
      <c r="C198" s="65"/>
      <c r="D198" s="66"/>
      <c r="E198" s="66"/>
      <c r="F198" s="66"/>
      <c r="G198" s="67"/>
      <c r="H198" s="68"/>
      <c r="I198" s="66"/>
      <c r="J198" s="66"/>
      <c r="K198" s="298" t="str">
        <f t="shared" ca="1" si="3"/>
        <v/>
      </c>
      <c r="L198" s="126"/>
      <c r="M198" s="126"/>
      <c r="N198" s="126"/>
      <c r="O198" s="126"/>
      <c r="P198" s="126"/>
      <c r="Q198" s="126"/>
      <c r="R198" s="126"/>
      <c r="S198" s="126"/>
      <c r="T198" s="126"/>
      <c r="U198" s="126"/>
      <c r="V198" s="126"/>
      <c r="W198" s="305"/>
    </row>
    <row r="199" spans="1:23" customFormat="1" x14ac:dyDescent="0.25">
      <c r="A199" s="54"/>
      <c r="C199" s="65"/>
      <c r="D199" s="66"/>
      <c r="E199" s="66"/>
      <c r="F199" s="66"/>
      <c r="G199" s="67"/>
      <c r="H199" s="68"/>
      <c r="I199" s="66"/>
      <c r="J199" s="66"/>
      <c r="K199" s="298" t="str">
        <f t="shared" ca="1" si="3"/>
        <v/>
      </c>
      <c r="L199" s="126"/>
      <c r="M199" s="126"/>
      <c r="N199" s="126"/>
      <c r="O199" s="126"/>
      <c r="P199" s="126"/>
      <c r="Q199" s="126"/>
      <c r="R199" s="126"/>
      <c r="S199" s="126"/>
      <c r="T199" s="126"/>
      <c r="U199" s="126"/>
      <c r="V199" s="126"/>
      <c r="W199" s="305"/>
    </row>
    <row r="200" spans="1:23" customFormat="1" x14ac:dyDescent="0.25">
      <c r="A200" s="54"/>
      <c r="C200" s="65"/>
      <c r="D200" s="66"/>
      <c r="E200" s="66"/>
      <c r="F200" s="66"/>
      <c r="G200" s="67"/>
      <c r="H200" s="68"/>
      <c r="I200" s="66"/>
      <c r="J200" s="66"/>
      <c r="K200" s="298" t="str">
        <f t="shared" ca="1" si="3"/>
        <v/>
      </c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  <c r="V200" s="126"/>
      <c r="W200" s="305"/>
    </row>
    <row r="201" spans="1:23" customFormat="1" x14ac:dyDescent="0.25">
      <c r="A201" s="54"/>
      <c r="C201" s="65"/>
      <c r="D201" s="66"/>
      <c r="E201" s="66"/>
      <c r="F201" s="66"/>
      <c r="G201" s="67"/>
      <c r="H201" s="68"/>
      <c r="I201" s="66"/>
      <c r="J201" s="66"/>
      <c r="K201" s="298" t="str">
        <f t="shared" ref="K201:K264" ca="1" si="4">IF(J201="","",(IF(J201="Efetivado","",IF(C201="","",IF(C201=TODAY(),"Vence Hoje",IF(C201&lt;TODAY(),"Atrasado",C201-TODAY()&amp;" Dias para Vencer"))))))</f>
        <v/>
      </c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  <c r="V201" s="126"/>
      <c r="W201" s="305"/>
    </row>
    <row r="202" spans="1:23" customFormat="1" x14ac:dyDescent="0.25">
      <c r="A202" s="54"/>
      <c r="C202" s="65"/>
      <c r="D202" s="66"/>
      <c r="E202" s="66"/>
      <c r="F202" s="66"/>
      <c r="G202" s="67"/>
      <c r="H202" s="68"/>
      <c r="I202" s="66"/>
      <c r="J202" s="66"/>
      <c r="K202" s="298" t="str">
        <f t="shared" ca="1" si="4"/>
        <v/>
      </c>
      <c r="L202" s="126"/>
      <c r="M202" s="126"/>
      <c r="N202" s="126"/>
      <c r="O202" s="126"/>
      <c r="P202" s="126"/>
      <c r="Q202" s="126"/>
      <c r="R202" s="126"/>
      <c r="S202" s="126"/>
      <c r="T202" s="126"/>
      <c r="U202" s="126"/>
      <c r="V202" s="126"/>
      <c r="W202" s="305"/>
    </row>
    <row r="203" spans="1:23" customFormat="1" x14ac:dyDescent="0.25">
      <c r="A203" s="54"/>
      <c r="C203" s="65"/>
      <c r="D203" s="66"/>
      <c r="E203" s="66"/>
      <c r="F203" s="66"/>
      <c r="G203" s="67"/>
      <c r="H203" s="68"/>
      <c r="I203" s="66"/>
      <c r="J203" s="66"/>
      <c r="K203" s="298" t="str">
        <f t="shared" ca="1" si="4"/>
        <v/>
      </c>
      <c r="L203" s="126"/>
      <c r="M203" s="126"/>
      <c r="N203" s="126"/>
      <c r="O203" s="126"/>
      <c r="P203" s="126"/>
      <c r="Q203" s="126"/>
      <c r="R203" s="126"/>
      <c r="S203" s="126"/>
      <c r="T203" s="126"/>
      <c r="U203" s="126"/>
      <c r="V203" s="126"/>
      <c r="W203" s="305"/>
    </row>
    <row r="204" spans="1:23" customFormat="1" x14ac:dyDescent="0.25">
      <c r="A204" s="54"/>
      <c r="C204" s="65"/>
      <c r="D204" s="66"/>
      <c r="E204" s="66"/>
      <c r="F204" s="66"/>
      <c r="G204" s="67"/>
      <c r="H204" s="68"/>
      <c r="I204" s="66"/>
      <c r="J204" s="66"/>
      <c r="K204" s="298" t="str">
        <f t="shared" ca="1" si="4"/>
        <v/>
      </c>
      <c r="L204" s="126"/>
      <c r="M204" s="126"/>
      <c r="N204" s="126"/>
      <c r="O204" s="126"/>
      <c r="P204" s="126"/>
      <c r="Q204" s="126"/>
      <c r="R204" s="126"/>
      <c r="S204" s="126"/>
      <c r="T204" s="126"/>
      <c r="U204" s="126"/>
      <c r="V204" s="126"/>
      <c r="W204" s="305"/>
    </row>
    <row r="205" spans="1:23" customFormat="1" x14ac:dyDescent="0.25">
      <c r="A205" s="54"/>
      <c r="C205" s="65"/>
      <c r="D205" s="66"/>
      <c r="E205" s="66"/>
      <c r="F205" s="66"/>
      <c r="G205" s="67"/>
      <c r="H205" s="68"/>
      <c r="I205" s="66"/>
      <c r="J205" s="66"/>
      <c r="K205" s="298" t="str">
        <f t="shared" ca="1" si="4"/>
        <v/>
      </c>
      <c r="L205" s="126"/>
      <c r="M205" s="126"/>
      <c r="N205" s="126"/>
      <c r="O205" s="126"/>
      <c r="P205" s="126"/>
      <c r="Q205" s="126"/>
      <c r="R205" s="126"/>
      <c r="S205" s="126"/>
      <c r="T205" s="126"/>
      <c r="U205" s="126"/>
      <c r="V205" s="126"/>
      <c r="W205" s="305"/>
    </row>
    <row r="206" spans="1:23" customFormat="1" x14ac:dyDescent="0.25">
      <c r="A206" s="54"/>
      <c r="C206" s="65"/>
      <c r="D206" s="66"/>
      <c r="E206" s="66"/>
      <c r="F206" s="66"/>
      <c r="G206" s="67"/>
      <c r="H206" s="68"/>
      <c r="I206" s="66"/>
      <c r="J206" s="66"/>
      <c r="K206" s="298" t="str">
        <f t="shared" ca="1" si="4"/>
        <v/>
      </c>
      <c r="L206" s="126"/>
      <c r="M206" s="126"/>
      <c r="N206" s="126"/>
      <c r="O206" s="126"/>
      <c r="P206" s="126"/>
      <c r="Q206" s="126"/>
      <c r="R206" s="126"/>
      <c r="S206" s="126"/>
      <c r="T206" s="126"/>
      <c r="U206" s="126"/>
      <c r="V206" s="126"/>
      <c r="W206" s="305"/>
    </row>
    <row r="207" spans="1:23" customFormat="1" x14ac:dyDescent="0.25">
      <c r="A207" s="54"/>
      <c r="C207" s="65"/>
      <c r="D207" s="66"/>
      <c r="E207" s="66"/>
      <c r="F207" s="66"/>
      <c r="G207" s="67"/>
      <c r="H207" s="68"/>
      <c r="I207" s="66"/>
      <c r="J207" s="66"/>
      <c r="K207" s="298" t="str">
        <f t="shared" ca="1" si="4"/>
        <v/>
      </c>
      <c r="L207" s="126"/>
      <c r="M207" s="126"/>
      <c r="N207" s="126"/>
      <c r="O207" s="126"/>
      <c r="P207" s="126"/>
      <c r="Q207" s="126"/>
      <c r="R207" s="126"/>
      <c r="S207" s="126"/>
      <c r="T207" s="126"/>
      <c r="U207" s="126"/>
      <c r="V207" s="126"/>
      <c r="W207" s="305"/>
    </row>
    <row r="208" spans="1:23" customFormat="1" x14ac:dyDescent="0.25">
      <c r="A208" s="54"/>
      <c r="C208" s="65"/>
      <c r="D208" s="66"/>
      <c r="E208" s="66"/>
      <c r="F208" s="66"/>
      <c r="G208" s="67"/>
      <c r="H208" s="68"/>
      <c r="I208" s="66"/>
      <c r="J208" s="66"/>
      <c r="K208" s="298" t="str">
        <f t="shared" ca="1" si="4"/>
        <v/>
      </c>
      <c r="L208" s="126"/>
      <c r="M208" s="126"/>
      <c r="N208" s="126"/>
      <c r="O208" s="126"/>
      <c r="P208" s="126"/>
      <c r="Q208" s="126"/>
      <c r="R208" s="126"/>
      <c r="S208" s="126"/>
      <c r="T208" s="126"/>
      <c r="U208" s="126"/>
      <c r="V208" s="126"/>
      <c r="W208" s="305"/>
    </row>
    <row r="209" spans="1:23" customFormat="1" x14ac:dyDescent="0.25">
      <c r="A209" s="54"/>
      <c r="C209" s="65"/>
      <c r="D209" s="66"/>
      <c r="E209" s="66"/>
      <c r="F209" s="66"/>
      <c r="G209" s="67"/>
      <c r="H209" s="68"/>
      <c r="I209" s="66"/>
      <c r="J209" s="66"/>
      <c r="K209" s="298" t="str">
        <f t="shared" ca="1" si="4"/>
        <v/>
      </c>
      <c r="L209" s="126"/>
      <c r="M209" s="126"/>
      <c r="N209" s="126"/>
      <c r="O209" s="126"/>
      <c r="P209" s="126"/>
      <c r="Q209" s="126"/>
      <c r="R209" s="126"/>
      <c r="S209" s="126"/>
      <c r="T209" s="126"/>
      <c r="U209" s="126"/>
      <c r="V209" s="126"/>
      <c r="W209" s="305"/>
    </row>
    <row r="210" spans="1:23" customFormat="1" x14ac:dyDescent="0.25">
      <c r="A210" s="54"/>
      <c r="C210" s="65"/>
      <c r="D210" s="66"/>
      <c r="E210" s="66"/>
      <c r="F210" s="66"/>
      <c r="G210" s="67"/>
      <c r="H210" s="68"/>
      <c r="I210" s="66"/>
      <c r="J210" s="66"/>
      <c r="K210" s="298" t="str">
        <f t="shared" ca="1" si="4"/>
        <v/>
      </c>
      <c r="L210" s="126"/>
      <c r="M210" s="126"/>
      <c r="N210" s="126"/>
      <c r="O210" s="126"/>
      <c r="P210" s="126"/>
      <c r="Q210" s="126"/>
      <c r="R210" s="126"/>
      <c r="S210" s="126"/>
      <c r="T210" s="126"/>
      <c r="U210" s="126"/>
      <c r="V210" s="126"/>
      <c r="W210" s="305"/>
    </row>
    <row r="211" spans="1:23" customFormat="1" x14ac:dyDescent="0.25">
      <c r="A211" s="54"/>
      <c r="C211" s="65"/>
      <c r="D211" s="66"/>
      <c r="E211" s="66"/>
      <c r="F211" s="66"/>
      <c r="G211" s="67"/>
      <c r="H211" s="68"/>
      <c r="I211" s="66"/>
      <c r="J211" s="66"/>
      <c r="K211" s="298" t="str">
        <f t="shared" ca="1" si="4"/>
        <v/>
      </c>
      <c r="L211" s="126"/>
      <c r="M211" s="126"/>
      <c r="N211" s="126"/>
      <c r="O211" s="126"/>
      <c r="P211" s="126"/>
      <c r="Q211" s="126"/>
      <c r="R211" s="126"/>
      <c r="S211" s="126"/>
      <c r="T211" s="126"/>
      <c r="U211" s="126"/>
      <c r="V211" s="126"/>
      <c r="W211" s="305"/>
    </row>
    <row r="212" spans="1:23" customFormat="1" x14ac:dyDescent="0.25">
      <c r="A212" s="54"/>
      <c r="C212" s="65"/>
      <c r="D212" s="66"/>
      <c r="E212" s="66"/>
      <c r="F212" s="66"/>
      <c r="G212" s="67"/>
      <c r="H212" s="68"/>
      <c r="I212" s="66"/>
      <c r="J212" s="66"/>
      <c r="K212" s="298" t="str">
        <f t="shared" ca="1" si="4"/>
        <v/>
      </c>
      <c r="L212" s="126"/>
      <c r="M212" s="126"/>
      <c r="N212" s="126"/>
      <c r="O212" s="126"/>
      <c r="P212" s="126"/>
      <c r="Q212" s="126"/>
      <c r="R212" s="126"/>
      <c r="S212" s="126"/>
      <c r="T212" s="126"/>
      <c r="U212" s="126"/>
      <c r="V212" s="126"/>
      <c r="W212" s="305"/>
    </row>
    <row r="213" spans="1:23" customFormat="1" x14ac:dyDescent="0.25">
      <c r="A213" s="54"/>
      <c r="C213" s="65"/>
      <c r="D213" s="66"/>
      <c r="E213" s="66"/>
      <c r="F213" s="66"/>
      <c r="G213" s="67"/>
      <c r="H213" s="68"/>
      <c r="I213" s="66"/>
      <c r="J213" s="66"/>
      <c r="K213" s="298" t="str">
        <f t="shared" ca="1" si="4"/>
        <v/>
      </c>
      <c r="L213" s="126"/>
      <c r="M213" s="126"/>
      <c r="N213" s="126"/>
      <c r="O213" s="126"/>
      <c r="P213" s="126"/>
      <c r="Q213" s="126"/>
      <c r="R213" s="126"/>
      <c r="S213" s="126"/>
      <c r="T213" s="126"/>
      <c r="U213" s="126"/>
      <c r="V213" s="126"/>
      <c r="W213" s="305"/>
    </row>
    <row r="214" spans="1:23" customFormat="1" x14ac:dyDescent="0.25">
      <c r="A214" s="54"/>
      <c r="C214" s="65"/>
      <c r="D214" s="66"/>
      <c r="E214" s="66"/>
      <c r="F214" s="66"/>
      <c r="G214" s="67"/>
      <c r="H214" s="68"/>
      <c r="I214" s="66"/>
      <c r="J214" s="66"/>
      <c r="K214" s="298" t="str">
        <f t="shared" ca="1" si="4"/>
        <v/>
      </c>
      <c r="L214" s="126"/>
      <c r="M214" s="126"/>
      <c r="N214" s="126"/>
      <c r="O214" s="126"/>
      <c r="P214" s="126"/>
      <c r="Q214" s="126"/>
      <c r="R214" s="126"/>
      <c r="S214" s="126"/>
      <c r="T214" s="126"/>
      <c r="U214" s="126"/>
      <c r="V214" s="126"/>
      <c r="W214" s="305"/>
    </row>
    <row r="215" spans="1:23" customFormat="1" x14ac:dyDescent="0.25">
      <c r="A215" s="54"/>
      <c r="C215" s="65"/>
      <c r="D215" s="66"/>
      <c r="E215" s="66"/>
      <c r="F215" s="66"/>
      <c r="G215" s="67"/>
      <c r="H215" s="68"/>
      <c r="I215" s="66"/>
      <c r="J215" s="66"/>
      <c r="K215" s="298" t="str">
        <f t="shared" ca="1" si="4"/>
        <v/>
      </c>
      <c r="L215" s="126"/>
      <c r="M215" s="126"/>
      <c r="N215" s="126"/>
      <c r="O215" s="126"/>
      <c r="P215" s="126"/>
      <c r="Q215" s="126"/>
      <c r="R215" s="126"/>
      <c r="S215" s="126"/>
      <c r="T215" s="126"/>
      <c r="U215" s="126"/>
      <c r="V215" s="126"/>
      <c r="W215" s="305"/>
    </row>
    <row r="216" spans="1:23" customFormat="1" x14ac:dyDescent="0.25">
      <c r="A216" s="54"/>
      <c r="C216" s="65"/>
      <c r="D216" s="66"/>
      <c r="E216" s="66"/>
      <c r="F216" s="66"/>
      <c r="G216" s="67"/>
      <c r="H216" s="68"/>
      <c r="I216" s="66"/>
      <c r="J216" s="66"/>
      <c r="K216" s="298" t="str">
        <f t="shared" ca="1" si="4"/>
        <v/>
      </c>
      <c r="L216" s="126"/>
      <c r="M216" s="126"/>
      <c r="N216" s="126"/>
      <c r="O216" s="126"/>
      <c r="P216" s="126"/>
      <c r="Q216" s="126"/>
      <c r="R216" s="126"/>
      <c r="S216" s="126"/>
      <c r="T216" s="126"/>
      <c r="U216" s="126"/>
      <c r="V216" s="126"/>
      <c r="W216" s="305"/>
    </row>
    <row r="217" spans="1:23" customFormat="1" x14ac:dyDescent="0.25">
      <c r="A217" s="54"/>
      <c r="C217" s="65"/>
      <c r="D217" s="66"/>
      <c r="E217" s="66"/>
      <c r="F217" s="66"/>
      <c r="G217" s="67"/>
      <c r="H217" s="68"/>
      <c r="I217" s="66"/>
      <c r="J217" s="66"/>
      <c r="K217" s="298" t="str">
        <f t="shared" ca="1" si="4"/>
        <v/>
      </c>
      <c r="L217" s="126"/>
      <c r="M217" s="126"/>
      <c r="N217" s="126"/>
      <c r="O217" s="126"/>
      <c r="P217" s="126"/>
      <c r="Q217" s="126"/>
      <c r="R217" s="126"/>
      <c r="S217" s="126"/>
      <c r="T217" s="126"/>
      <c r="U217" s="126"/>
      <c r="V217" s="126"/>
      <c r="W217" s="305"/>
    </row>
    <row r="218" spans="1:23" customFormat="1" x14ac:dyDescent="0.25">
      <c r="A218" s="54"/>
      <c r="C218" s="65"/>
      <c r="D218" s="66"/>
      <c r="E218" s="66"/>
      <c r="F218" s="66"/>
      <c r="G218" s="67"/>
      <c r="H218" s="68"/>
      <c r="I218" s="66"/>
      <c r="J218" s="66"/>
      <c r="K218" s="298" t="str">
        <f t="shared" ca="1" si="4"/>
        <v/>
      </c>
      <c r="L218" s="126"/>
      <c r="M218" s="126"/>
      <c r="N218" s="126"/>
      <c r="O218" s="126"/>
      <c r="P218" s="126"/>
      <c r="Q218" s="126"/>
      <c r="R218" s="126"/>
      <c r="S218" s="126"/>
      <c r="T218" s="126"/>
      <c r="U218" s="126"/>
      <c r="V218" s="126"/>
      <c r="W218" s="305"/>
    </row>
    <row r="219" spans="1:23" customFormat="1" x14ac:dyDescent="0.25">
      <c r="A219" s="54"/>
      <c r="C219" s="65"/>
      <c r="D219" s="66"/>
      <c r="E219" s="66"/>
      <c r="F219" s="66"/>
      <c r="G219" s="67"/>
      <c r="H219" s="68"/>
      <c r="I219" s="66"/>
      <c r="J219" s="66"/>
      <c r="K219" s="298" t="str">
        <f t="shared" ca="1" si="4"/>
        <v/>
      </c>
      <c r="L219" s="126"/>
      <c r="M219" s="126"/>
      <c r="N219" s="126"/>
      <c r="O219" s="126"/>
      <c r="P219" s="126"/>
      <c r="Q219" s="126"/>
      <c r="R219" s="126"/>
      <c r="S219" s="126"/>
      <c r="T219" s="126"/>
      <c r="U219" s="126"/>
      <c r="V219" s="126"/>
      <c r="W219" s="305"/>
    </row>
    <row r="220" spans="1:23" customFormat="1" x14ac:dyDescent="0.25">
      <c r="A220" s="54"/>
      <c r="C220" s="65"/>
      <c r="D220" s="66"/>
      <c r="E220" s="66"/>
      <c r="F220" s="66"/>
      <c r="G220" s="67"/>
      <c r="H220" s="68"/>
      <c r="I220" s="66"/>
      <c r="J220" s="66"/>
      <c r="K220" s="298" t="str">
        <f t="shared" ca="1" si="4"/>
        <v/>
      </c>
      <c r="L220" s="126"/>
      <c r="M220" s="126"/>
      <c r="N220" s="126"/>
      <c r="O220" s="126"/>
      <c r="P220" s="126"/>
      <c r="Q220" s="126"/>
      <c r="R220" s="126"/>
      <c r="S220" s="126"/>
      <c r="T220" s="126"/>
      <c r="U220" s="126"/>
      <c r="V220" s="126"/>
      <c r="W220" s="305"/>
    </row>
    <row r="221" spans="1:23" customFormat="1" x14ac:dyDescent="0.25">
      <c r="A221" s="54"/>
      <c r="C221" s="65"/>
      <c r="D221" s="66"/>
      <c r="E221" s="66"/>
      <c r="F221" s="66"/>
      <c r="G221" s="67"/>
      <c r="H221" s="68"/>
      <c r="I221" s="66"/>
      <c r="J221" s="66"/>
      <c r="K221" s="298" t="str">
        <f t="shared" ca="1" si="4"/>
        <v/>
      </c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V221" s="126"/>
      <c r="W221" s="305"/>
    </row>
    <row r="222" spans="1:23" customFormat="1" x14ac:dyDescent="0.25">
      <c r="A222" s="54"/>
      <c r="C222" s="65"/>
      <c r="D222" s="66"/>
      <c r="E222" s="66"/>
      <c r="F222" s="66"/>
      <c r="G222" s="67"/>
      <c r="H222" s="68"/>
      <c r="I222" s="66"/>
      <c r="J222" s="66"/>
      <c r="K222" s="298" t="str">
        <f t="shared" ca="1" si="4"/>
        <v/>
      </c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305"/>
    </row>
    <row r="223" spans="1:23" customFormat="1" x14ac:dyDescent="0.25">
      <c r="A223" s="54"/>
      <c r="C223" s="65"/>
      <c r="D223" s="66"/>
      <c r="E223" s="66"/>
      <c r="F223" s="66"/>
      <c r="G223" s="67"/>
      <c r="H223" s="68"/>
      <c r="I223" s="66"/>
      <c r="J223" s="66"/>
      <c r="K223" s="298" t="str">
        <f t="shared" ca="1" si="4"/>
        <v/>
      </c>
      <c r="L223" s="126"/>
      <c r="M223" s="126"/>
      <c r="N223" s="126"/>
      <c r="O223" s="126"/>
      <c r="P223" s="126"/>
      <c r="Q223" s="126"/>
      <c r="R223" s="126"/>
      <c r="S223" s="126"/>
      <c r="T223" s="126"/>
      <c r="U223" s="126"/>
      <c r="V223" s="126"/>
      <c r="W223" s="305"/>
    </row>
    <row r="224" spans="1:23" customFormat="1" x14ac:dyDescent="0.25">
      <c r="A224" s="54"/>
      <c r="C224" s="65"/>
      <c r="D224" s="66"/>
      <c r="E224" s="66"/>
      <c r="F224" s="66"/>
      <c r="G224" s="67"/>
      <c r="H224" s="68"/>
      <c r="I224" s="66"/>
      <c r="J224" s="66"/>
      <c r="K224" s="298" t="str">
        <f t="shared" ca="1" si="4"/>
        <v/>
      </c>
      <c r="L224" s="126"/>
      <c r="M224" s="126"/>
      <c r="N224" s="126"/>
      <c r="O224" s="126"/>
      <c r="P224" s="126"/>
      <c r="Q224" s="126"/>
      <c r="R224" s="126"/>
      <c r="S224" s="126"/>
      <c r="T224" s="126"/>
      <c r="U224" s="126"/>
      <c r="V224" s="126"/>
      <c r="W224" s="305"/>
    </row>
    <row r="225" spans="1:23" customFormat="1" x14ac:dyDescent="0.25">
      <c r="A225" s="54"/>
      <c r="C225" s="65"/>
      <c r="D225" s="66"/>
      <c r="E225" s="66"/>
      <c r="F225" s="66"/>
      <c r="G225" s="67"/>
      <c r="H225" s="68"/>
      <c r="I225" s="66"/>
      <c r="J225" s="66"/>
      <c r="K225" s="298" t="str">
        <f t="shared" ca="1" si="4"/>
        <v/>
      </c>
      <c r="L225" s="126"/>
      <c r="M225" s="126"/>
      <c r="N225" s="126"/>
      <c r="O225" s="126"/>
      <c r="P225" s="126"/>
      <c r="Q225" s="126"/>
      <c r="R225" s="126"/>
      <c r="S225" s="126"/>
      <c r="T225" s="126"/>
      <c r="U225" s="126"/>
      <c r="V225" s="126"/>
      <c r="W225" s="305"/>
    </row>
    <row r="226" spans="1:23" customFormat="1" x14ac:dyDescent="0.25">
      <c r="A226" s="54"/>
      <c r="C226" s="65"/>
      <c r="D226" s="66"/>
      <c r="E226" s="66"/>
      <c r="F226" s="66"/>
      <c r="G226" s="67"/>
      <c r="H226" s="68"/>
      <c r="I226" s="66"/>
      <c r="J226" s="66"/>
      <c r="K226" s="298" t="str">
        <f t="shared" ca="1" si="4"/>
        <v/>
      </c>
      <c r="L226" s="126"/>
      <c r="M226" s="126"/>
      <c r="N226" s="126"/>
      <c r="O226" s="126"/>
      <c r="P226" s="126"/>
      <c r="Q226" s="126"/>
      <c r="R226" s="126"/>
      <c r="S226" s="126"/>
      <c r="T226" s="126"/>
      <c r="U226" s="126"/>
      <c r="V226" s="126"/>
      <c r="W226" s="305"/>
    </row>
    <row r="227" spans="1:23" customFormat="1" x14ac:dyDescent="0.25">
      <c r="A227" s="54"/>
      <c r="C227" s="65"/>
      <c r="D227" s="66"/>
      <c r="E227" s="66"/>
      <c r="F227" s="66"/>
      <c r="G227" s="67"/>
      <c r="H227" s="68"/>
      <c r="I227" s="66"/>
      <c r="J227" s="66"/>
      <c r="K227" s="298" t="str">
        <f t="shared" ca="1" si="4"/>
        <v/>
      </c>
      <c r="L227" s="126"/>
      <c r="M227" s="126"/>
      <c r="N227" s="126"/>
      <c r="O227" s="126"/>
      <c r="P227" s="126"/>
      <c r="Q227" s="126"/>
      <c r="R227" s="126"/>
      <c r="S227" s="126"/>
      <c r="T227" s="126"/>
      <c r="U227" s="126"/>
      <c r="V227" s="126"/>
      <c r="W227" s="305"/>
    </row>
    <row r="228" spans="1:23" customFormat="1" x14ac:dyDescent="0.25">
      <c r="A228" s="54"/>
      <c r="C228" s="65"/>
      <c r="D228" s="66"/>
      <c r="E228" s="66"/>
      <c r="F228" s="66"/>
      <c r="G228" s="67"/>
      <c r="H228" s="68"/>
      <c r="I228" s="66"/>
      <c r="J228" s="66"/>
      <c r="K228" s="298" t="str">
        <f t="shared" ca="1" si="4"/>
        <v/>
      </c>
      <c r="L228" s="126"/>
      <c r="M228" s="126"/>
      <c r="N228" s="126"/>
      <c r="O228" s="126"/>
      <c r="P228" s="126"/>
      <c r="Q228" s="126"/>
      <c r="R228" s="126"/>
      <c r="S228" s="126"/>
      <c r="T228" s="126"/>
      <c r="U228" s="126"/>
      <c r="V228" s="126"/>
      <c r="W228" s="305"/>
    </row>
    <row r="229" spans="1:23" customFormat="1" x14ac:dyDescent="0.25">
      <c r="A229" s="54"/>
      <c r="C229" s="65"/>
      <c r="D229" s="66"/>
      <c r="E229" s="66"/>
      <c r="F229" s="66"/>
      <c r="G229" s="67"/>
      <c r="H229" s="68"/>
      <c r="I229" s="66"/>
      <c r="J229" s="66"/>
      <c r="K229" s="298" t="str">
        <f t="shared" ca="1" si="4"/>
        <v/>
      </c>
      <c r="L229" s="126"/>
      <c r="M229" s="126"/>
      <c r="N229" s="126"/>
      <c r="O229" s="126"/>
      <c r="P229" s="126"/>
      <c r="Q229" s="126"/>
      <c r="R229" s="126"/>
      <c r="S229" s="126"/>
      <c r="T229" s="126"/>
      <c r="U229" s="126"/>
      <c r="V229" s="126"/>
      <c r="W229" s="305"/>
    </row>
    <row r="230" spans="1:23" customFormat="1" x14ac:dyDescent="0.25">
      <c r="A230" s="54"/>
      <c r="C230" s="65"/>
      <c r="D230" s="66"/>
      <c r="E230" s="66"/>
      <c r="F230" s="66"/>
      <c r="G230" s="67"/>
      <c r="H230" s="68"/>
      <c r="I230" s="66"/>
      <c r="J230" s="66"/>
      <c r="K230" s="298" t="str">
        <f t="shared" ca="1" si="4"/>
        <v/>
      </c>
      <c r="L230" s="126"/>
      <c r="M230" s="126"/>
      <c r="N230" s="126"/>
      <c r="O230" s="126"/>
      <c r="P230" s="126"/>
      <c r="Q230" s="126"/>
      <c r="R230" s="126"/>
      <c r="S230" s="126"/>
      <c r="T230" s="126"/>
      <c r="U230" s="126"/>
      <c r="V230" s="126"/>
      <c r="W230" s="305"/>
    </row>
    <row r="231" spans="1:23" customFormat="1" x14ac:dyDescent="0.25">
      <c r="A231" s="54"/>
      <c r="C231" s="65"/>
      <c r="D231" s="66"/>
      <c r="E231" s="66"/>
      <c r="F231" s="66"/>
      <c r="G231" s="67"/>
      <c r="H231" s="68"/>
      <c r="I231" s="66"/>
      <c r="J231" s="66"/>
      <c r="K231" s="298" t="str">
        <f t="shared" ca="1" si="4"/>
        <v/>
      </c>
      <c r="L231" s="126"/>
      <c r="M231" s="126"/>
      <c r="N231" s="126"/>
      <c r="O231" s="126"/>
      <c r="P231" s="126"/>
      <c r="Q231" s="126"/>
      <c r="R231" s="126"/>
      <c r="S231" s="126"/>
      <c r="T231" s="126"/>
      <c r="U231" s="126"/>
      <c r="V231" s="126"/>
      <c r="W231" s="305"/>
    </row>
    <row r="232" spans="1:23" customFormat="1" x14ac:dyDescent="0.25">
      <c r="A232" s="54"/>
      <c r="C232" s="65"/>
      <c r="D232" s="66"/>
      <c r="E232" s="66"/>
      <c r="F232" s="66"/>
      <c r="G232" s="67"/>
      <c r="H232" s="68"/>
      <c r="I232" s="66"/>
      <c r="J232" s="66"/>
      <c r="K232" s="298" t="str">
        <f t="shared" ca="1" si="4"/>
        <v/>
      </c>
      <c r="L232" s="126"/>
      <c r="M232" s="126"/>
      <c r="N232" s="126"/>
      <c r="O232" s="126"/>
      <c r="P232" s="126"/>
      <c r="Q232" s="126"/>
      <c r="R232" s="126"/>
      <c r="S232" s="126"/>
      <c r="T232" s="126"/>
      <c r="U232" s="126"/>
      <c r="V232" s="126"/>
      <c r="W232" s="305"/>
    </row>
    <row r="233" spans="1:23" customFormat="1" x14ac:dyDescent="0.25">
      <c r="A233" s="54"/>
      <c r="C233" s="65"/>
      <c r="D233" s="66"/>
      <c r="E233" s="66"/>
      <c r="F233" s="66"/>
      <c r="G233" s="67"/>
      <c r="H233" s="68"/>
      <c r="I233" s="66"/>
      <c r="J233" s="66"/>
      <c r="K233" s="298" t="str">
        <f t="shared" ca="1" si="4"/>
        <v/>
      </c>
      <c r="L233" s="126"/>
      <c r="M233" s="126"/>
      <c r="N233" s="126"/>
      <c r="O233" s="126"/>
      <c r="P233" s="126"/>
      <c r="Q233" s="126"/>
      <c r="R233" s="126"/>
      <c r="S233" s="126"/>
      <c r="T233" s="126"/>
      <c r="U233" s="126"/>
      <c r="V233" s="126"/>
      <c r="W233" s="305"/>
    </row>
    <row r="234" spans="1:23" customFormat="1" x14ac:dyDescent="0.25">
      <c r="A234" s="54"/>
      <c r="C234" s="65"/>
      <c r="D234" s="66"/>
      <c r="E234" s="66"/>
      <c r="F234" s="66"/>
      <c r="G234" s="67"/>
      <c r="H234" s="68"/>
      <c r="I234" s="66"/>
      <c r="J234" s="66"/>
      <c r="K234" s="298" t="str">
        <f t="shared" ca="1" si="4"/>
        <v/>
      </c>
      <c r="L234" s="126"/>
      <c r="M234" s="126"/>
      <c r="N234" s="126"/>
      <c r="O234" s="126"/>
      <c r="P234" s="126"/>
      <c r="Q234" s="126"/>
      <c r="R234" s="126"/>
      <c r="S234" s="126"/>
      <c r="T234" s="126"/>
      <c r="U234" s="126"/>
      <c r="V234" s="126"/>
      <c r="W234" s="305"/>
    </row>
    <row r="235" spans="1:23" customFormat="1" x14ac:dyDescent="0.25">
      <c r="A235" s="54"/>
      <c r="C235" s="65"/>
      <c r="D235" s="66"/>
      <c r="E235" s="66"/>
      <c r="F235" s="66"/>
      <c r="G235" s="67"/>
      <c r="H235" s="68"/>
      <c r="I235" s="66"/>
      <c r="J235" s="66"/>
      <c r="K235" s="298" t="str">
        <f t="shared" ca="1" si="4"/>
        <v/>
      </c>
      <c r="L235" s="126"/>
      <c r="M235" s="126"/>
      <c r="N235" s="126"/>
      <c r="O235" s="126"/>
      <c r="P235" s="126"/>
      <c r="Q235" s="126"/>
      <c r="R235" s="126"/>
      <c r="S235" s="126"/>
      <c r="T235" s="126"/>
      <c r="U235" s="126"/>
      <c r="V235" s="126"/>
      <c r="W235" s="305"/>
    </row>
    <row r="236" spans="1:23" customFormat="1" x14ac:dyDescent="0.25">
      <c r="A236" s="54"/>
      <c r="C236" s="65"/>
      <c r="D236" s="66"/>
      <c r="E236" s="66"/>
      <c r="F236" s="66"/>
      <c r="G236" s="67"/>
      <c r="H236" s="68"/>
      <c r="I236" s="66"/>
      <c r="J236" s="66"/>
      <c r="K236" s="298" t="str">
        <f t="shared" ca="1" si="4"/>
        <v/>
      </c>
      <c r="L236" s="126"/>
      <c r="M236" s="126"/>
      <c r="N236" s="126"/>
      <c r="O236" s="126"/>
      <c r="P236" s="126"/>
      <c r="Q236" s="126"/>
      <c r="R236" s="126"/>
      <c r="S236" s="126"/>
      <c r="T236" s="126"/>
      <c r="U236" s="126"/>
      <c r="V236" s="126"/>
      <c r="W236" s="305"/>
    </row>
    <row r="237" spans="1:23" customFormat="1" x14ac:dyDescent="0.25">
      <c r="A237" s="54"/>
      <c r="C237" s="65"/>
      <c r="D237" s="66"/>
      <c r="E237" s="66"/>
      <c r="F237" s="66"/>
      <c r="G237" s="67"/>
      <c r="H237" s="68"/>
      <c r="I237" s="66"/>
      <c r="J237" s="66"/>
      <c r="K237" s="298" t="str">
        <f t="shared" ca="1" si="4"/>
        <v/>
      </c>
      <c r="L237" s="126"/>
      <c r="M237" s="126"/>
      <c r="N237" s="126"/>
      <c r="O237" s="126"/>
      <c r="P237" s="126"/>
      <c r="Q237" s="126"/>
      <c r="R237" s="126"/>
      <c r="S237" s="126"/>
      <c r="T237" s="126"/>
      <c r="U237" s="126"/>
      <c r="V237" s="126"/>
      <c r="W237" s="305"/>
    </row>
    <row r="238" spans="1:23" customFormat="1" x14ac:dyDescent="0.25">
      <c r="A238" s="54"/>
      <c r="C238" s="65"/>
      <c r="D238" s="66"/>
      <c r="E238" s="66"/>
      <c r="F238" s="66"/>
      <c r="G238" s="67"/>
      <c r="H238" s="68"/>
      <c r="I238" s="66"/>
      <c r="J238" s="66"/>
      <c r="K238" s="298" t="str">
        <f t="shared" ca="1" si="4"/>
        <v/>
      </c>
      <c r="L238" s="126"/>
      <c r="M238" s="126"/>
      <c r="N238" s="126"/>
      <c r="O238" s="126"/>
      <c r="P238" s="126"/>
      <c r="Q238" s="126"/>
      <c r="R238" s="126"/>
      <c r="S238" s="126"/>
      <c r="T238" s="126"/>
      <c r="U238" s="126"/>
      <c r="V238" s="126"/>
      <c r="W238" s="305"/>
    </row>
    <row r="239" spans="1:23" customFormat="1" x14ac:dyDescent="0.25">
      <c r="A239" s="54"/>
      <c r="C239" s="65"/>
      <c r="D239" s="66"/>
      <c r="E239" s="66"/>
      <c r="F239" s="66"/>
      <c r="G239" s="67"/>
      <c r="H239" s="68"/>
      <c r="I239" s="66"/>
      <c r="J239" s="66"/>
      <c r="K239" s="298" t="str">
        <f t="shared" ca="1" si="4"/>
        <v/>
      </c>
      <c r="L239" s="126"/>
      <c r="M239" s="126"/>
      <c r="N239" s="126"/>
      <c r="O239" s="126"/>
      <c r="P239" s="126"/>
      <c r="Q239" s="126"/>
      <c r="R239" s="126"/>
      <c r="S239" s="126"/>
      <c r="T239" s="126"/>
      <c r="U239" s="126"/>
      <c r="V239" s="126"/>
      <c r="W239" s="305"/>
    </row>
    <row r="240" spans="1:23" customFormat="1" x14ac:dyDescent="0.25">
      <c r="A240" s="54"/>
      <c r="C240" s="65"/>
      <c r="D240" s="66"/>
      <c r="E240" s="66"/>
      <c r="F240" s="66"/>
      <c r="G240" s="67"/>
      <c r="H240" s="68"/>
      <c r="I240" s="66"/>
      <c r="J240" s="66"/>
      <c r="K240" s="298" t="str">
        <f t="shared" ca="1" si="4"/>
        <v/>
      </c>
      <c r="L240" s="126"/>
      <c r="M240" s="126"/>
      <c r="N240" s="126"/>
      <c r="O240" s="126"/>
      <c r="P240" s="126"/>
      <c r="Q240" s="126"/>
      <c r="R240" s="126"/>
      <c r="S240" s="126"/>
      <c r="T240" s="126"/>
      <c r="U240" s="126"/>
      <c r="V240" s="126"/>
      <c r="W240" s="305"/>
    </row>
    <row r="241" spans="1:23" customFormat="1" x14ac:dyDescent="0.25">
      <c r="A241" s="54"/>
      <c r="C241" s="65"/>
      <c r="D241" s="66"/>
      <c r="E241" s="66"/>
      <c r="F241" s="66"/>
      <c r="G241" s="67"/>
      <c r="H241" s="68"/>
      <c r="I241" s="66"/>
      <c r="J241" s="66"/>
      <c r="K241" s="298" t="str">
        <f t="shared" ca="1" si="4"/>
        <v/>
      </c>
      <c r="L241" s="126"/>
      <c r="M241" s="126"/>
      <c r="N241" s="126"/>
      <c r="O241" s="126"/>
      <c r="P241" s="126"/>
      <c r="Q241" s="126"/>
      <c r="R241" s="126"/>
      <c r="S241" s="126"/>
      <c r="T241" s="126"/>
      <c r="U241" s="126"/>
      <c r="V241" s="126"/>
      <c r="W241" s="305"/>
    </row>
    <row r="242" spans="1:23" customFormat="1" x14ac:dyDescent="0.25">
      <c r="A242" s="54"/>
      <c r="C242" s="65"/>
      <c r="D242" s="66"/>
      <c r="E242" s="66"/>
      <c r="F242" s="66"/>
      <c r="G242" s="67"/>
      <c r="H242" s="68"/>
      <c r="I242" s="66"/>
      <c r="J242" s="66"/>
      <c r="K242" s="298" t="str">
        <f t="shared" ca="1" si="4"/>
        <v/>
      </c>
      <c r="L242" s="126"/>
      <c r="M242" s="126"/>
      <c r="N242" s="126"/>
      <c r="O242" s="126"/>
      <c r="P242" s="126"/>
      <c r="Q242" s="126"/>
      <c r="R242" s="126"/>
      <c r="S242" s="126"/>
      <c r="T242" s="126"/>
      <c r="U242" s="126"/>
      <c r="V242" s="126"/>
      <c r="W242" s="305"/>
    </row>
    <row r="243" spans="1:23" customFormat="1" x14ac:dyDescent="0.25">
      <c r="A243" s="54"/>
      <c r="C243" s="65"/>
      <c r="D243" s="66"/>
      <c r="E243" s="66"/>
      <c r="F243" s="66"/>
      <c r="G243" s="67"/>
      <c r="H243" s="68"/>
      <c r="I243" s="66"/>
      <c r="J243" s="66"/>
      <c r="K243" s="298" t="str">
        <f t="shared" ca="1" si="4"/>
        <v/>
      </c>
      <c r="L243" s="126"/>
      <c r="M243" s="126"/>
      <c r="N243" s="126"/>
      <c r="O243" s="126"/>
      <c r="P243" s="126"/>
      <c r="Q243" s="126"/>
      <c r="R243" s="126"/>
      <c r="S243" s="126"/>
      <c r="T243" s="126"/>
      <c r="U243" s="126"/>
      <c r="V243" s="126"/>
      <c r="W243" s="305"/>
    </row>
    <row r="244" spans="1:23" customFormat="1" x14ac:dyDescent="0.25">
      <c r="A244" s="54"/>
      <c r="C244" s="65"/>
      <c r="D244" s="66"/>
      <c r="E244" s="66"/>
      <c r="F244" s="66"/>
      <c r="G244" s="67"/>
      <c r="H244" s="68"/>
      <c r="I244" s="66"/>
      <c r="J244" s="66"/>
      <c r="K244" s="298" t="str">
        <f t="shared" ca="1" si="4"/>
        <v/>
      </c>
      <c r="L244" s="126"/>
      <c r="M244" s="126"/>
      <c r="N244" s="126"/>
      <c r="O244" s="126"/>
      <c r="P244" s="126"/>
      <c r="Q244" s="126"/>
      <c r="R244" s="126"/>
      <c r="S244" s="126"/>
      <c r="T244" s="126"/>
      <c r="U244" s="126"/>
      <c r="V244" s="126"/>
      <c r="W244" s="305"/>
    </row>
    <row r="245" spans="1:23" customFormat="1" x14ac:dyDescent="0.25">
      <c r="A245" s="54"/>
      <c r="C245" s="65"/>
      <c r="D245" s="66"/>
      <c r="E245" s="66"/>
      <c r="F245" s="66"/>
      <c r="G245" s="67"/>
      <c r="H245" s="68"/>
      <c r="I245" s="66"/>
      <c r="J245" s="66"/>
      <c r="K245" s="298" t="str">
        <f t="shared" ca="1" si="4"/>
        <v/>
      </c>
      <c r="L245" s="126"/>
      <c r="M245" s="126"/>
      <c r="N245" s="126"/>
      <c r="O245" s="126"/>
      <c r="P245" s="126"/>
      <c r="Q245" s="126"/>
      <c r="R245" s="126"/>
      <c r="S245" s="126"/>
      <c r="T245" s="126"/>
      <c r="U245" s="126"/>
      <c r="V245" s="126"/>
      <c r="W245" s="305"/>
    </row>
    <row r="246" spans="1:23" customFormat="1" x14ac:dyDescent="0.25">
      <c r="A246" s="54"/>
      <c r="C246" s="65"/>
      <c r="D246" s="66"/>
      <c r="E246" s="66"/>
      <c r="F246" s="66"/>
      <c r="G246" s="67"/>
      <c r="H246" s="68"/>
      <c r="I246" s="66"/>
      <c r="J246" s="66"/>
      <c r="K246" s="298" t="str">
        <f t="shared" ca="1" si="4"/>
        <v/>
      </c>
      <c r="L246" s="126"/>
      <c r="M246" s="126"/>
      <c r="N246" s="126"/>
      <c r="O246" s="126"/>
      <c r="P246" s="126"/>
      <c r="Q246" s="126"/>
      <c r="R246" s="126"/>
      <c r="S246" s="126"/>
      <c r="T246" s="126"/>
      <c r="U246" s="126"/>
      <c r="V246" s="126"/>
      <c r="W246" s="305"/>
    </row>
    <row r="247" spans="1:23" customFormat="1" x14ac:dyDescent="0.25">
      <c r="A247" s="54"/>
      <c r="C247" s="65"/>
      <c r="D247" s="66"/>
      <c r="E247" s="66"/>
      <c r="F247" s="66"/>
      <c r="G247" s="67"/>
      <c r="H247" s="68"/>
      <c r="I247" s="66"/>
      <c r="J247" s="66"/>
      <c r="K247" s="298" t="str">
        <f t="shared" ca="1" si="4"/>
        <v/>
      </c>
      <c r="L247" s="126"/>
      <c r="M247" s="126"/>
      <c r="N247" s="126"/>
      <c r="O247" s="126"/>
      <c r="P247" s="126"/>
      <c r="Q247" s="126"/>
      <c r="R247" s="126"/>
      <c r="S247" s="126"/>
      <c r="T247" s="126"/>
      <c r="U247" s="126"/>
      <c r="V247" s="126"/>
      <c r="W247" s="305"/>
    </row>
    <row r="248" spans="1:23" customFormat="1" x14ac:dyDescent="0.25">
      <c r="A248" s="54"/>
      <c r="C248" s="65"/>
      <c r="D248" s="66"/>
      <c r="E248" s="66"/>
      <c r="F248" s="66"/>
      <c r="G248" s="67"/>
      <c r="H248" s="68"/>
      <c r="I248" s="66"/>
      <c r="J248" s="66"/>
      <c r="K248" s="298" t="str">
        <f t="shared" ca="1" si="4"/>
        <v/>
      </c>
      <c r="L248" s="126"/>
      <c r="M248" s="126"/>
      <c r="N248" s="126"/>
      <c r="O248" s="126"/>
      <c r="P248" s="126"/>
      <c r="Q248" s="126"/>
      <c r="R248" s="126"/>
      <c r="S248" s="126"/>
      <c r="T248" s="126"/>
      <c r="U248" s="126"/>
      <c r="V248" s="126"/>
      <c r="W248" s="305"/>
    </row>
    <row r="249" spans="1:23" customFormat="1" x14ac:dyDescent="0.25">
      <c r="A249" s="54"/>
      <c r="C249" s="65"/>
      <c r="D249" s="66"/>
      <c r="E249" s="66"/>
      <c r="F249" s="66"/>
      <c r="G249" s="67"/>
      <c r="H249" s="68"/>
      <c r="I249" s="66"/>
      <c r="J249" s="66"/>
      <c r="K249" s="298" t="str">
        <f t="shared" ca="1" si="4"/>
        <v/>
      </c>
      <c r="L249" s="126"/>
      <c r="M249" s="126"/>
      <c r="N249" s="126"/>
      <c r="O249" s="126"/>
      <c r="P249" s="126"/>
      <c r="Q249" s="126"/>
      <c r="R249" s="126"/>
      <c r="S249" s="126"/>
      <c r="T249" s="126"/>
      <c r="U249" s="126"/>
      <c r="V249" s="126"/>
      <c r="W249" s="305"/>
    </row>
    <row r="250" spans="1:23" customFormat="1" x14ac:dyDescent="0.25">
      <c r="A250" s="54"/>
      <c r="C250" s="65"/>
      <c r="D250" s="66"/>
      <c r="E250" s="66"/>
      <c r="F250" s="66"/>
      <c r="G250" s="67"/>
      <c r="H250" s="68"/>
      <c r="I250" s="66"/>
      <c r="J250" s="66"/>
      <c r="K250" s="298" t="str">
        <f t="shared" ca="1" si="4"/>
        <v/>
      </c>
      <c r="L250" s="126"/>
      <c r="M250" s="126"/>
      <c r="N250" s="126"/>
      <c r="O250" s="126"/>
      <c r="P250" s="126"/>
      <c r="Q250" s="126"/>
      <c r="R250" s="126"/>
      <c r="S250" s="126"/>
      <c r="T250" s="126"/>
      <c r="U250" s="126"/>
      <c r="V250" s="126"/>
      <c r="W250" s="305"/>
    </row>
    <row r="251" spans="1:23" customFormat="1" x14ac:dyDescent="0.25">
      <c r="A251" s="54"/>
      <c r="C251" s="65"/>
      <c r="D251" s="66"/>
      <c r="E251" s="66"/>
      <c r="F251" s="66"/>
      <c r="G251" s="67"/>
      <c r="H251" s="68"/>
      <c r="I251" s="66"/>
      <c r="J251" s="66"/>
      <c r="K251" s="298" t="str">
        <f t="shared" ca="1" si="4"/>
        <v/>
      </c>
      <c r="L251" s="126"/>
      <c r="M251" s="126"/>
      <c r="N251" s="126"/>
      <c r="O251" s="126"/>
      <c r="P251" s="126"/>
      <c r="Q251" s="126"/>
      <c r="R251" s="126"/>
      <c r="S251" s="126"/>
      <c r="T251" s="126"/>
      <c r="U251" s="126"/>
      <c r="V251" s="126"/>
      <c r="W251" s="305"/>
    </row>
    <row r="252" spans="1:23" customFormat="1" x14ac:dyDescent="0.25">
      <c r="A252" s="54"/>
      <c r="C252" s="65"/>
      <c r="D252" s="66"/>
      <c r="E252" s="66"/>
      <c r="F252" s="66"/>
      <c r="G252" s="67"/>
      <c r="H252" s="68"/>
      <c r="I252" s="66"/>
      <c r="J252" s="66"/>
      <c r="K252" s="298" t="str">
        <f t="shared" ca="1" si="4"/>
        <v/>
      </c>
      <c r="L252" s="126"/>
      <c r="M252" s="126"/>
      <c r="N252" s="126"/>
      <c r="O252" s="126"/>
      <c r="P252" s="126"/>
      <c r="Q252" s="126"/>
      <c r="R252" s="126"/>
      <c r="S252" s="126"/>
      <c r="T252" s="126"/>
      <c r="U252" s="126"/>
      <c r="V252" s="126"/>
      <c r="W252" s="305"/>
    </row>
    <row r="253" spans="1:23" customFormat="1" x14ac:dyDescent="0.25">
      <c r="A253" s="54"/>
      <c r="C253" s="65"/>
      <c r="D253" s="66"/>
      <c r="E253" s="66"/>
      <c r="F253" s="66"/>
      <c r="G253" s="67"/>
      <c r="H253" s="68"/>
      <c r="I253" s="66"/>
      <c r="J253" s="66"/>
      <c r="K253" s="298" t="str">
        <f t="shared" ca="1" si="4"/>
        <v/>
      </c>
      <c r="L253" s="126"/>
      <c r="M253" s="126"/>
      <c r="N253" s="126"/>
      <c r="O253" s="126"/>
      <c r="P253" s="126"/>
      <c r="Q253" s="126"/>
      <c r="R253" s="126"/>
      <c r="S253" s="126"/>
      <c r="T253" s="126"/>
      <c r="U253" s="126"/>
      <c r="V253" s="126"/>
      <c r="W253" s="305"/>
    </row>
    <row r="254" spans="1:23" customFormat="1" x14ac:dyDescent="0.25">
      <c r="A254" s="54"/>
      <c r="C254" s="65"/>
      <c r="D254" s="66"/>
      <c r="E254" s="66"/>
      <c r="F254" s="66"/>
      <c r="G254" s="67"/>
      <c r="H254" s="68"/>
      <c r="I254" s="66"/>
      <c r="J254" s="66"/>
      <c r="K254" s="298" t="str">
        <f t="shared" ca="1" si="4"/>
        <v/>
      </c>
      <c r="L254" s="126"/>
      <c r="M254" s="126"/>
      <c r="N254" s="126"/>
      <c r="O254" s="126"/>
      <c r="P254" s="126"/>
      <c r="Q254" s="126"/>
      <c r="R254" s="126"/>
      <c r="S254" s="126"/>
      <c r="T254" s="126"/>
      <c r="U254" s="126"/>
      <c r="V254" s="126"/>
      <c r="W254" s="305"/>
    </row>
    <row r="255" spans="1:23" customFormat="1" x14ac:dyDescent="0.25">
      <c r="A255" s="54"/>
      <c r="C255" s="65"/>
      <c r="D255" s="66"/>
      <c r="E255" s="66"/>
      <c r="F255" s="66"/>
      <c r="G255" s="67"/>
      <c r="H255" s="68"/>
      <c r="I255" s="66"/>
      <c r="J255" s="66"/>
      <c r="K255" s="298" t="str">
        <f t="shared" ca="1" si="4"/>
        <v/>
      </c>
      <c r="L255" s="126"/>
      <c r="M255" s="126"/>
      <c r="N255" s="126"/>
      <c r="O255" s="126"/>
      <c r="P255" s="126"/>
      <c r="Q255" s="126"/>
      <c r="R255" s="126"/>
      <c r="S255" s="126"/>
      <c r="T255" s="126"/>
      <c r="U255" s="126"/>
      <c r="V255" s="126"/>
      <c r="W255" s="305"/>
    </row>
    <row r="256" spans="1:23" customFormat="1" x14ac:dyDescent="0.25">
      <c r="A256" s="54"/>
      <c r="C256" s="65"/>
      <c r="D256" s="66"/>
      <c r="E256" s="66"/>
      <c r="F256" s="66"/>
      <c r="G256" s="67"/>
      <c r="H256" s="68"/>
      <c r="I256" s="66"/>
      <c r="J256" s="66"/>
      <c r="K256" s="298" t="str">
        <f t="shared" ca="1" si="4"/>
        <v/>
      </c>
      <c r="L256" s="126"/>
      <c r="M256" s="126"/>
      <c r="N256" s="126"/>
      <c r="O256" s="126"/>
      <c r="P256" s="126"/>
      <c r="Q256" s="126"/>
      <c r="R256" s="126"/>
      <c r="S256" s="126"/>
      <c r="T256" s="126"/>
      <c r="U256" s="126"/>
      <c r="V256" s="126"/>
      <c r="W256" s="305"/>
    </row>
    <row r="257" spans="1:23" customFormat="1" x14ac:dyDescent="0.25">
      <c r="A257" s="54"/>
      <c r="C257" s="65"/>
      <c r="D257" s="66"/>
      <c r="E257" s="66"/>
      <c r="F257" s="66"/>
      <c r="G257" s="67"/>
      <c r="H257" s="68"/>
      <c r="I257" s="66"/>
      <c r="J257" s="66"/>
      <c r="K257" s="298" t="str">
        <f t="shared" ca="1" si="4"/>
        <v/>
      </c>
      <c r="L257" s="126"/>
      <c r="M257" s="126"/>
      <c r="N257" s="126"/>
      <c r="O257" s="126"/>
      <c r="P257" s="126"/>
      <c r="Q257" s="126"/>
      <c r="R257" s="126"/>
      <c r="S257" s="126"/>
      <c r="T257" s="126"/>
      <c r="U257" s="126"/>
      <c r="V257" s="126"/>
      <c r="W257" s="305"/>
    </row>
    <row r="258" spans="1:23" customFormat="1" x14ac:dyDescent="0.25">
      <c r="A258" s="54"/>
      <c r="C258" s="65"/>
      <c r="D258" s="66"/>
      <c r="E258" s="66"/>
      <c r="F258" s="66"/>
      <c r="G258" s="67"/>
      <c r="H258" s="68"/>
      <c r="I258" s="66"/>
      <c r="J258" s="66"/>
      <c r="K258" s="298" t="str">
        <f t="shared" ca="1" si="4"/>
        <v/>
      </c>
      <c r="L258" s="126"/>
      <c r="M258" s="126"/>
      <c r="N258" s="126"/>
      <c r="O258" s="126"/>
      <c r="P258" s="126"/>
      <c r="Q258" s="126"/>
      <c r="R258" s="126"/>
      <c r="S258" s="126"/>
      <c r="T258" s="126"/>
      <c r="U258" s="126"/>
      <c r="V258" s="126"/>
      <c r="W258" s="305"/>
    </row>
    <row r="259" spans="1:23" customFormat="1" x14ac:dyDescent="0.25">
      <c r="A259" s="54"/>
      <c r="C259" s="65"/>
      <c r="D259" s="66"/>
      <c r="E259" s="66"/>
      <c r="F259" s="66"/>
      <c r="G259" s="67"/>
      <c r="H259" s="68"/>
      <c r="I259" s="66"/>
      <c r="J259" s="66"/>
      <c r="K259" s="298" t="str">
        <f t="shared" ca="1" si="4"/>
        <v/>
      </c>
      <c r="L259" s="126"/>
      <c r="M259" s="126"/>
      <c r="N259" s="126"/>
      <c r="O259" s="126"/>
      <c r="P259" s="126"/>
      <c r="Q259" s="126"/>
      <c r="R259" s="126"/>
      <c r="S259" s="126"/>
      <c r="T259" s="126"/>
      <c r="U259" s="126"/>
      <c r="V259" s="126"/>
      <c r="W259" s="305"/>
    </row>
    <row r="260" spans="1:23" customFormat="1" x14ac:dyDescent="0.25">
      <c r="A260" s="54"/>
      <c r="C260" s="65"/>
      <c r="D260" s="66"/>
      <c r="E260" s="66"/>
      <c r="F260" s="66"/>
      <c r="G260" s="67"/>
      <c r="H260" s="68"/>
      <c r="I260" s="66"/>
      <c r="J260" s="66"/>
      <c r="K260" s="298" t="str">
        <f t="shared" ca="1" si="4"/>
        <v/>
      </c>
      <c r="L260" s="126"/>
      <c r="M260" s="126"/>
      <c r="N260" s="126"/>
      <c r="O260" s="126"/>
      <c r="P260" s="126"/>
      <c r="Q260" s="126"/>
      <c r="R260" s="126"/>
      <c r="S260" s="126"/>
      <c r="T260" s="126"/>
      <c r="U260" s="126"/>
      <c r="V260" s="126"/>
      <c r="W260" s="305"/>
    </row>
    <row r="261" spans="1:23" customFormat="1" x14ac:dyDescent="0.25">
      <c r="A261" s="54"/>
      <c r="C261" s="65"/>
      <c r="D261" s="66"/>
      <c r="E261" s="66"/>
      <c r="F261" s="66"/>
      <c r="G261" s="67"/>
      <c r="H261" s="68"/>
      <c r="I261" s="66"/>
      <c r="J261" s="66"/>
      <c r="K261" s="298" t="str">
        <f t="shared" ca="1" si="4"/>
        <v/>
      </c>
      <c r="L261" s="126"/>
      <c r="M261" s="126"/>
      <c r="N261" s="126"/>
      <c r="O261" s="126"/>
      <c r="P261" s="126"/>
      <c r="Q261" s="126"/>
      <c r="R261" s="126"/>
      <c r="S261" s="126"/>
      <c r="T261" s="126"/>
      <c r="U261" s="126"/>
      <c r="V261" s="126"/>
      <c r="W261" s="305"/>
    </row>
    <row r="262" spans="1:23" customFormat="1" x14ac:dyDescent="0.25">
      <c r="A262" s="54"/>
      <c r="C262" s="65"/>
      <c r="D262" s="66"/>
      <c r="E262" s="66"/>
      <c r="F262" s="66"/>
      <c r="G262" s="67"/>
      <c r="H262" s="68"/>
      <c r="I262" s="66"/>
      <c r="J262" s="66"/>
      <c r="K262" s="298" t="str">
        <f t="shared" ca="1" si="4"/>
        <v/>
      </c>
      <c r="L262" s="126"/>
      <c r="M262" s="126"/>
      <c r="N262" s="126"/>
      <c r="O262" s="126"/>
      <c r="P262" s="126"/>
      <c r="Q262" s="126"/>
      <c r="R262" s="126"/>
      <c r="S262" s="126"/>
      <c r="T262" s="126"/>
      <c r="U262" s="126"/>
      <c r="V262" s="126"/>
      <c r="W262" s="305"/>
    </row>
    <row r="263" spans="1:23" customFormat="1" x14ac:dyDescent="0.25">
      <c r="A263" s="54"/>
      <c r="C263" s="65"/>
      <c r="D263" s="66"/>
      <c r="E263" s="66"/>
      <c r="F263" s="66"/>
      <c r="G263" s="67"/>
      <c r="H263" s="68"/>
      <c r="I263" s="66"/>
      <c r="J263" s="66"/>
      <c r="K263" s="298" t="str">
        <f t="shared" ca="1" si="4"/>
        <v/>
      </c>
      <c r="L263" s="126"/>
      <c r="M263" s="126"/>
      <c r="N263" s="126"/>
      <c r="O263" s="126"/>
      <c r="P263" s="126"/>
      <c r="Q263" s="126"/>
      <c r="R263" s="126"/>
      <c r="S263" s="126"/>
      <c r="T263" s="126"/>
      <c r="U263" s="126"/>
      <c r="V263" s="126"/>
      <c r="W263" s="305"/>
    </row>
    <row r="264" spans="1:23" customFormat="1" x14ac:dyDescent="0.25">
      <c r="A264" s="54"/>
      <c r="C264" s="65"/>
      <c r="D264" s="66"/>
      <c r="E264" s="66"/>
      <c r="F264" s="66"/>
      <c r="G264" s="67"/>
      <c r="H264" s="68"/>
      <c r="I264" s="66"/>
      <c r="J264" s="66"/>
      <c r="K264" s="298" t="str">
        <f t="shared" ca="1" si="4"/>
        <v/>
      </c>
      <c r="L264" s="126"/>
      <c r="M264" s="126"/>
      <c r="N264" s="126"/>
      <c r="O264" s="126"/>
      <c r="P264" s="126"/>
      <c r="Q264" s="126"/>
      <c r="R264" s="126"/>
      <c r="S264" s="126"/>
      <c r="T264" s="126"/>
      <c r="U264" s="126"/>
      <c r="V264" s="126"/>
      <c r="W264" s="305"/>
    </row>
    <row r="265" spans="1:23" customFormat="1" x14ac:dyDescent="0.25">
      <c r="A265" s="54"/>
      <c r="C265" s="65"/>
      <c r="D265" s="66"/>
      <c r="E265" s="66"/>
      <c r="F265" s="66"/>
      <c r="G265" s="67"/>
      <c r="H265" s="68"/>
      <c r="I265" s="66"/>
      <c r="J265" s="66"/>
      <c r="K265" s="298" t="str">
        <f t="shared" ref="K265:K328" ca="1" si="5">IF(J265="","",(IF(J265="Efetivado","",IF(C265="","",IF(C265=TODAY(),"Vence Hoje",IF(C265&lt;TODAY(),"Atrasado",C265-TODAY()&amp;" Dias para Vencer"))))))</f>
        <v/>
      </c>
      <c r="L265" s="126"/>
      <c r="M265" s="126"/>
      <c r="N265" s="126"/>
      <c r="O265" s="126"/>
      <c r="P265" s="126"/>
      <c r="Q265" s="126"/>
      <c r="R265" s="126"/>
      <c r="S265" s="126"/>
      <c r="T265" s="126"/>
      <c r="U265" s="126"/>
      <c r="V265" s="126"/>
      <c r="W265" s="305"/>
    </row>
    <row r="266" spans="1:23" customFormat="1" x14ac:dyDescent="0.25">
      <c r="A266" s="54"/>
      <c r="C266" s="65"/>
      <c r="D266" s="66"/>
      <c r="E266" s="66"/>
      <c r="F266" s="66"/>
      <c r="G266" s="67"/>
      <c r="H266" s="68"/>
      <c r="I266" s="66"/>
      <c r="J266" s="66"/>
      <c r="K266" s="298" t="str">
        <f t="shared" ca="1" si="5"/>
        <v/>
      </c>
      <c r="L266" s="126"/>
      <c r="M266" s="126"/>
      <c r="N266" s="126"/>
      <c r="O266" s="126"/>
      <c r="P266" s="126"/>
      <c r="Q266" s="126"/>
      <c r="R266" s="126"/>
      <c r="S266" s="126"/>
      <c r="T266" s="126"/>
      <c r="U266" s="126"/>
      <c r="V266" s="126"/>
      <c r="W266" s="305"/>
    </row>
    <row r="267" spans="1:23" customFormat="1" x14ac:dyDescent="0.25">
      <c r="A267" s="54"/>
      <c r="C267" s="65"/>
      <c r="D267" s="66"/>
      <c r="E267" s="66"/>
      <c r="F267" s="66"/>
      <c r="G267" s="67"/>
      <c r="H267" s="68"/>
      <c r="I267" s="66"/>
      <c r="J267" s="66"/>
      <c r="K267" s="298" t="str">
        <f t="shared" ca="1" si="5"/>
        <v/>
      </c>
      <c r="L267" s="126"/>
      <c r="M267" s="126"/>
      <c r="N267" s="126"/>
      <c r="O267" s="126"/>
      <c r="P267" s="126"/>
      <c r="Q267" s="126"/>
      <c r="R267" s="126"/>
      <c r="S267" s="126"/>
      <c r="T267" s="126"/>
      <c r="U267" s="126"/>
      <c r="V267" s="126"/>
      <c r="W267" s="305"/>
    </row>
    <row r="268" spans="1:23" customFormat="1" x14ac:dyDescent="0.25">
      <c r="A268" s="54"/>
      <c r="C268" s="65"/>
      <c r="D268" s="66"/>
      <c r="E268" s="66"/>
      <c r="F268" s="66"/>
      <c r="G268" s="67"/>
      <c r="H268" s="68"/>
      <c r="I268" s="66"/>
      <c r="J268" s="66"/>
      <c r="K268" s="298" t="str">
        <f t="shared" ca="1" si="5"/>
        <v/>
      </c>
      <c r="L268" s="126"/>
      <c r="M268" s="126"/>
      <c r="N268" s="126"/>
      <c r="O268" s="126"/>
      <c r="P268" s="126"/>
      <c r="Q268" s="126"/>
      <c r="R268" s="126"/>
      <c r="S268" s="126"/>
      <c r="T268" s="126"/>
      <c r="U268" s="126"/>
      <c r="V268" s="126"/>
      <c r="W268" s="305"/>
    </row>
    <row r="269" spans="1:23" customFormat="1" x14ac:dyDescent="0.25">
      <c r="A269" s="54"/>
      <c r="C269" s="65"/>
      <c r="D269" s="66"/>
      <c r="E269" s="66"/>
      <c r="F269" s="66"/>
      <c r="G269" s="67"/>
      <c r="H269" s="68"/>
      <c r="I269" s="66"/>
      <c r="J269" s="66"/>
      <c r="K269" s="298" t="str">
        <f t="shared" ca="1" si="5"/>
        <v/>
      </c>
      <c r="L269" s="126"/>
      <c r="M269" s="126"/>
      <c r="N269" s="126"/>
      <c r="O269" s="126"/>
      <c r="P269" s="126"/>
      <c r="Q269" s="126"/>
      <c r="R269" s="126"/>
      <c r="S269" s="126"/>
      <c r="T269" s="126"/>
      <c r="U269" s="126"/>
      <c r="V269" s="126"/>
      <c r="W269" s="305"/>
    </row>
    <row r="270" spans="1:23" customFormat="1" x14ac:dyDescent="0.25">
      <c r="A270" s="54"/>
      <c r="C270" s="65"/>
      <c r="D270" s="66"/>
      <c r="E270" s="66"/>
      <c r="F270" s="66"/>
      <c r="G270" s="67"/>
      <c r="H270" s="68"/>
      <c r="I270" s="66"/>
      <c r="J270" s="66"/>
      <c r="K270" s="298" t="str">
        <f t="shared" ca="1" si="5"/>
        <v/>
      </c>
      <c r="L270" s="126"/>
      <c r="M270" s="126"/>
      <c r="N270" s="126"/>
      <c r="O270" s="126"/>
      <c r="P270" s="126"/>
      <c r="Q270" s="126"/>
      <c r="R270" s="126"/>
      <c r="S270" s="126"/>
      <c r="T270" s="126"/>
      <c r="U270" s="126"/>
      <c r="V270" s="126"/>
      <c r="W270" s="305"/>
    </row>
    <row r="271" spans="1:23" customFormat="1" x14ac:dyDescent="0.25">
      <c r="A271" s="54"/>
      <c r="C271" s="65"/>
      <c r="D271" s="66"/>
      <c r="E271" s="66"/>
      <c r="F271" s="66"/>
      <c r="G271" s="67"/>
      <c r="H271" s="68"/>
      <c r="I271" s="66"/>
      <c r="J271" s="66"/>
      <c r="K271" s="298" t="str">
        <f t="shared" ca="1" si="5"/>
        <v/>
      </c>
      <c r="L271" s="126"/>
      <c r="M271" s="126"/>
      <c r="N271" s="126"/>
      <c r="O271" s="126"/>
      <c r="P271" s="126"/>
      <c r="Q271" s="126"/>
      <c r="R271" s="126"/>
      <c r="S271" s="126"/>
      <c r="T271" s="126"/>
      <c r="U271" s="126"/>
      <c r="V271" s="126"/>
      <c r="W271" s="305"/>
    </row>
    <row r="272" spans="1:23" customFormat="1" x14ac:dyDescent="0.25">
      <c r="A272" s="54"/>
      <c r="C272" s="65"/>
      <c r="D272" s="66"/>
      <c r="E272" s="66"/>
      <c r="F272" s="66"/>
      <c r="G272" s="67"/>
      <c r="H272" s="68"/>
      <c r="I272" s="66"/>
      <c r="J272" s="66"/>
      <c r="K272" s="298" t="str">
        <f t="shared" ca="1" si="5"/>
        <v/>
      </c>
      <c r="L272" s="126"/>
      <c r="M272" s="126"/>
      <c r="N272" s="126"/>
      <c r="O272" s="126"/>
      <c r="P272" s="126"/>
      <c r="Q272" s="126"/>
      <c r="R272" s="126"/>
      <c r="S272" s="126"/>
      <c r="T272" s="126"/>
      <c r="U272" s="126"/>
      <c r="V272" s="126"/>
      <c r="W272" s="305"/>
    </row>
    <row r="273" spans="1:23" customFormat="1" x14ac:dyDescent="0.25">
      <c r="A273" s="54"/>
      <c r="C273" s="65"/>
      <c r="D273" s="66"/>
      <c r="E273" s="66"/>
      <c r="F273" s="66"/>
      <c r="G273" s="67"/>
      <c r="H273" s="68"/>
      <c r="I273" s="66"/>
      <c r="J273" s="66"/>
      <c r="K273" s="298" t="str">
        <f t="shared" ca="1" si="5"/>
        <v/>
      </c>
      <c r="L273" s="126"/>
      <c r="M273" s="126"/>
      <c r="N273" s="126"/>
      <c r="O273" s="126"/>
      <c r="P273" s="126"/>
      <c r="Q273" s="126"/>
      <c r="R273" s="126"/>
      <c r="S273" s="126"/>
      <c r="T273" s="126"/>
      <c r="U273" s="126"/>
      <c r="V273" s="126"/>
      <c r="W273" s="305"/>
    </row>
    <row r="274" spans="1:23" customFormat="1" x14ac:dyDescent="0.25">
      <c r="A274" s="54"/>
      <c r="C274" s="65"/>
      <c r="D274" s="66"/>
      <c r="E274" s="66"/>
      <c r="F274" s="66"/>
      <c r="G274" s="67"/>
      <c r="H274" s="68"/>
      <c r="I274" s="66"/>
      <c r="J274" s="66"/>
      <c r="K274" s="298" t="str">
        <f t="shared" ca="1" si="5"/>
        <v/>
      </c>
      <c r="L274" s="126"/>
      <c r="M274" s="126"/>
      <c r="N274" s="126"/>
      <c r="O274" s="126"/>
      <c r="P274" s="126"/>
      <c r="Q274" s="126"/>
      <c r="R274" s="126"/>
      <c r="S274" s="126"/>
      <c r="T274" s="126"/>
      <c r="U274" s="126"/>
      <c r="V274" s="126"/>
      <c r="W274" s="305"/>
    </row>
    <row r="275" spans="1:23" customFormat="1" x14ac:dyDescent="0.25">
      <c r="A275" s="54"/>
      <c r="C275" s="65"/>
      <c r="D275" s="66"/>
      <c r="E275" s="66"/>
      <c r="F275" s="66"/>
      <c r="G275" s="67"/>
      <c r="H275" s="68"/>
      <c r="I275" s="66"/>
      <c r="J275" s="66"/>
      <c r="K275" s="298" t="str">
        <f t="shared" ca="1" si="5"/>
        <v/>
      </c>
      <c r="L275" s="126"/>
      <c r="M275" s="126"/>
      <c r="N275" s="126"/>
      <c r="O275" s="126"/>
      <c r="P275" s="126"/>
      <c r="Q275" s="126"/>
      <c r="R275" s="126"/>
      <c r="S275" s="126"/>
      <c r="T275" s="126"/>
      <c r="U275" s="126"/>
      <c r="V275" s="126"/>
      <c r="W275" s="305"/>
    </row>
    <row r="276" spans="1:23" customFormat="1" x14ac:dyDescent="0.25">
      <c r="A276" s="54"/>
      <c r="C276" s="65"/>
      <c r="D276" s="66"/>
      <c r="E276" s="66"/>
      <c r="F276" s="66"/>
      <c r="G276" s="67"/>
      <c r="H276" s="68"/>
      <c r="I276" s="66"/>
      <c r="J276" s="66"/>
      <c r="K276" s="298" t="str">
        <f t="shared" ca="1" si="5"/>
        <v/>
      </c>
      <c r="L276" s="126"/>
      <c r="M276" s="126"/>
      <c r="N276" s="126"/>
      <c r="O276" s="126"/>
      <c r="P276" s="126"/>
      <c r="Q276" s="126"/>
      <c r="R276" s="126"/>
      <c r="S276" s="126"/>
      <c r="T276" s="126"/>
      <c r="U276" s="126"/>
      <c r="V276" s="126"/>
      <c r="W276" s="305"/>
    </row>
    <row r="277" spans="1:23" customFormat="1" x14ac:dyDescent="0.25">
      <c r="A277" s="54"/>
      <c r="C277" s="65"/>
      <c r="D277" s="66"/>
      <c r="E277" s="66"/>
      <c r="F277" s="66"/>
      <c r="G277" s="67"/>
      <c r="H277" s="68"/>
      <c r="I277" s="66"/>
      <c r="J277" s="66"/>
      <c r="K277" s="298" t="str">
        <f t="shared" ca="1" si="5"/>
        <v/>
      </c>
      <c r="L277" s="126"/>
      <c r="M277" s="126"/>
      <c r="N277" s="126"/>
      <c r="O277" s="126"/>
      <c r="P277" s="126"/>
      <c r="Q277" s="126"/>
      <c r="R277" s="126"/>
      <c r="S277" s="126"/>
      <c r="T277" s="126"/>
      <c r="U277" s="126"/>
      <c r="V277" s="126"/>
      <c r="W277" s="305"/>
    </row>
    <row r="278" spans="1:23" customFormat="1" x14ac:dyDescent="0.25">
      <c r="A278" s="54"/>
      <c r="C278" s="65"/>
      <c r="D278" s="66"/>
      <c r="E278" s="66"/>
      <c r="F278" s="66"/>
      <c r="G278" s="67"/>
      <c r="H278" s="68"/>
      <c r="I278" s="66"/>
      <c r="J278" s="66"/>
      <c r="K278" s="298" t="str">
        <f t="shared" ca="1" si="5"/>
        <v/>
      </c>
      <c r="L278" s="126"/>
      <c r="M278" s="126"/>
      <c r="N278" s="126"/>
      <c r="O278" s="126"/>
      <c r="P278" s="126"/>
      <c r="Q278" s="126"/>
      <c r="R278" s="126"/>
      <c r="S278" s="126"/>
      <c r="T278" s="126"/>
      <c r="U278" s="126"/>
      <c r="V278" s="126"/>
      <c r="W278" s="305"/>
    </row>
    <row r="279" spans="1:23" customFormat="1" x14ac:dyDescent="0.25">
      <c r="A279" s="54"/>
      <c r="C279" s="65"/>
      <c r="D279" s="66"/>
      <c r="E279" s="66"/>
      <c r="F279" s="66"/>
      <c r="G279" s="67"/>
      <c r="H279" s="68"/>
      <c r="I279" s="66"/>
      <c r="J279" s="66"/>
      <c r="K279" s="298" t="str">
        <f t="shared" ca="1" si="5"/>
        <v/>
      </c>
      <c r="L279" s="126"/>
      <c r="M279" s="126"/>
      <c r="N279" s="126"/>
      <c r="O279" s="126"/>
      <c r="P279" s="126"/>
      <c r="Q279" s="126"/>
      <c r="R279" s="126"/>
      <c r="S279" s="126"/>
      <c r="T279" s="126"/>
      <c r="U279" s="126"/>
      <c r="V279" s="126"/>
      <c r="W279" s="305"/>
    </row>
    <row r="280" spans="1:23" customFormat="1" x14ac:dyDescent="0.25">
      <c r="A280" s="54"/>
      <c r="C280" s="65"/>
      <c r="D280" s="66"/>
      <c r="E280" s="66"/>
      <c r="F280" s="66"/>
      <c r="G280" s="67"/>
      <c r="H280" s="68"/>
      <c r="I280" s="66"/>
      <c r="J280" s="66"/>
      <c r="K280" s="298" t="str">
        <f t="shared" ca="1" si="5"/>
        <v/>
      </c>
      <c r="L280" s="126"/>
      <c r="M280" s="126"/>
      <c r="N280" s="126"/>
      <c r="O280" s="126"/>
      <c r="P280" s="126"/>
      <c r="Q280" s="126"/>
      <c r="R280" s="126"/>
      <c r="S280" s="126"/>
      <c r="T280" s="126"/>
      <c r="U280" s="126"/>
      <c r="V280" s="126"/>
      <c r="W280" s="305"/>
    </row>
    <row r="281" spans="1:23" customFormat="1" x14ac:dyDescent="0.25">
      <c r="A281" s="54"/>
      <c r="C281" s="65"/>
      <c r="D281" s="66"/>
      <c r="E281" s="66"/>
      <c r="F281" s="66"/>
      <c r="G281" s="67"/>
      <c r="H281" s="68"/>
      <c r="I281" s="66"/>
      <c r="J281" s="66"/>
      <c r="K281" s="298" t="str">
        <f t="shared" ca="1" si="5"/>
        <v/>
      </c>
      <c r="L281" s="126"/>
      <c r="M281" s="126"/>
      <c r="N281" s="126"/>
      <c r="O281" s="126"/>
      <c r="P281" s="126"/>
      <c r="Q281" s="126"/>
      <c r="R281" s="126"/>
      <c r="S281" s="126"/>
      <c r="T281" s="126"/>
      <c r="U281" s="126"/>
      <c r="V281" s="126"/>
      <c r="W281" s="305"/>
    </row>
    <row r="282" spans="1:23" customFormat="1" x14ac:dyDescent="0.25">
      <c r="A282" s="54"/>
      <c r="C282" s="65"/>
      <c r="D282" s="66"/>
      <c r="E282" s="66"/>
      <c r="F282" s="66"/>
      <c r="G282" s="67"/>
      <c r="H282" s="68"/>
      <c r="I282" s="66"/>
      <c r="J282" s="66"/>
      <c r="K282" s="298" t="str">
        <f t="shared" ca="1" si="5"/>
        <v/>
      </c>
      <c r="L282" s="126"/>
      <c r="M282" s="126"/>
      <c r="N282" s="126"/>
      <c r="O282" s="126"/>
      <c r="P282" s="126"/>
      <c r="Q282" s="126"/>
      <c r="R282" s="126"/>
      <c r="S282" s="126"/>
      <c r="T282" s="126"/>
      <c r="U282" s="126"/>
      <c r="V282" s="126"/>
      <c r="W282" s="305"/>
    </row>
    <row r="283" spans="1:23" customFormat="1" x14ac:dyDescent="0.25">
      <c r="A283" s="54"/>
      <c r="C283" s="65"/>
      <c r="D283" s="66"/>
      <c r="E283" s="66"/>
      <c r="F283" s="66"/>
      <c r="G283" s="67"/>
      <c r="H283" s="68"/>
      <c r="I283" s="66"/>
      <c r="J283" s="66"/>
      <c r="K283" s="298" t="str">
        <f t="shared" ca="1" si="5"/>
        <v/>
      </c>
      <c r="L283" s="126"/>
      <c r="M283" s="126"/>
      <c r="N283" s="126"/>
      <c r="O283" s="126"/>
      <c r="P283" s="126"/>
      <c r="Q283" s="126"/>
      <c r="R283" s="126"/>
      <c r="S283" s="126"/>
      <c r="T283" s="126"/>
      <c r="U283" s="126"/>
      <c r="V283" s="126"/>
      <c r="W283" s="305"/>
    </row>
    <row r="284" spans="1:23" customFormat="1" x14ac:dyDescent="0.25">
      <c r="A284" s="54"/>
      <c r="C284" s="65"/>
      <c r="D284" s="66"/>
      <c r="E284" s="66"/>
      <c r="F284" s="66"/>
      <c r="G284" s="67"/>
      <c r="H284" s="68"/>
      <c r="I284" s="66"/>
      <c r="J284" s="66"/>
      <c r="K284" s="298" t="str">
        <f t="shared" ca="1" si="5"/>
        <v/>
      </c>
      <c r="L284" s="126"/>
      <c r="M284" s="126"/>
      <c r="N284" s="126"/>
      <c r="O284" s="126"/>
      <c r="P284" s="126"/>
      <c r="Q284" s="126"/>
      <c r="R284" s="126"/>
      <c r="S284" s="126"/>
      <c r="T284" s="126"/>
      <c r="U284" s="126"/>
      <c r="V284" s="126"/>
      <c r="W284" s="305"/>
    </row>
    <row r="285" spans="1:23" customFormat="1" x14ac:dyDescent="0.25">
      <c r="A285" s="54"/>
      <c r="C285" s="65"/>
      <c r="D285" s="66"/>
      <c r="E285" s="66"/>
      <c r="F285" s="66"/>
      <c r="G285" s="67"/>
      <c r="H285" s="68"/>
      <c r="I285" s="66"/>
      <c r="J285" s="66"/>
      <c r="K285" s="298" t="str">
        <f t="shared" ca="1" si="5"/>
        <v/>
      </c>
      <c r="L285" s="126"/>
      <c r="M285" s="126"/>
      <c r="N285" s="126"/>
      <c r="O285" s="126"/>
      <c r="P285" s="126"/>
      <c r="Q285" s="126"/>
      <c r="R285" s="126"/>
      <c r="S285" s="126"/>
      <c r="T285" s="126"/>
      <c r="U285" s="126"/>
      <c r="V285" s="126"/>
      <c r="W285" s="305"/>
    </row>
    <row r="286" spans="1:23" customFormat="1" x14ac:dyDescent="0.25">
      <c r="A286" s="54"/>
      <c r="C286" s="65"/>
      <c r="D286" s="66"/>
      <c r="E286" s="66"/>
      <c r="F286" s="66"/>
      <c r="G286" s="67"/>
      <c r="H286" s="68"/>
      <c r="I286" s="66"/>
      <c r="J286" s="66"/>
      <c r="K286" s="298" t="str">
        <f t="shared" ca="1" si="5"/>
        <v/>
      </c>
      <c r="L286" s="126"/>
      <c r="M286" s="126"/>
      <c r="N286" s="126"/>
      <c r="O286" s="126"/>
      <c r="P286" s="126"/>
      <c r="Q286" s="126"/>
      <c r="R286" s="126"/>
      <c r="S286" s="126"/>
      <c r="T286" s="126"/>
      <c r="U286" s="126"/>
      <c r="V286" s="126"/>
      <c r="W286" s="305"/>
    </row>
    <row r="287" spans="1:23" customFormat="1" x14ac:dyDescent="0.25">
      <c r="A287" s="54"/>
      <c r="C287" s="65"/>
      <c r="D287" s="66"/>
      <c r="E287" s="66"/>
      <c r="F287" s="66"/>
      <c r="G287" s="67"/>
      <c r="H287" s="68"/>
      <c r="I287" s="66"/>
      <c r="J287" s="66"/>
      <c r="K287" s="298" t="str">
        <f t="shared" ca="1" si="5"/>
        <v/>
      </c>
      <c r="L287" s="126"/>
      <c r="M287" s="126"/>
      <c r="N287" s="126"/>
      <c r="O287" s="126"/>
      <c r="P287" s="126"/>
      <c r="Q287" s="126"/>
      <c r="R287" s="126"/>
      <c r="S287" s="126"/>
      <c r="T287" s="126"/>
      <c r="U287" s="126"/>
      <c r="V287" s="126"/>
      <c r="W287" s="305"/>
    </row>
    <row r="288" spans="1:23" customFormat="1" x14ac:dyDescent="0.25">
      <c r="A288" s="54"/>
      <c r="C288" s="65"/>
      <c r="D288" s="66"/>
      <c r="E288" s="66"/>
      <c r="F288" s="66"/>
      <c r="G288" s="67"/>
      <c r="H288" s="68"/>
      <c r="I288" s="66"/>
      <c r="J288" s="66"/>
      <c r="K288" s="298" t="str">
        <f t="shared" ca="1" si="5"/>
        <v/>
      </c>
      <c r="L288" s="126"/>
      <c r="M288" s="126"/>
      <c r="N288" s="126"/>
      <c r="O288" s="126"/>
      <c r="P288" s="126"/>
      <c r="Q288" s="126"/>
      <c r="R288" s="126"/>
      <c r="S288" s="126"/>
      <c r="T288" s="126"/>
      <c r="U288" s="126"/>
      <c r="V288" s="126"/>
      <c r="W288" s="305"/>
    </row>
    <row r="289" spans="1:23" customFormat="1" x14ac:dyDescent="0.25">
      <c r="A289" s="54"/>
      <c r="C289" s="65"/>
      <c r="D289" s="66"/>
      <c r="E289" s="66"/>
      <c r="F289" s="66"/>
      <c r="G289" s="67"/>
      <c r="H289" s="68"/>
      <c r="I289" s="66"/>
      <c r="J289" s="66"/>
      <c r="K289" s="298" t="str">
        <f t="shared" ca="1" si="5"/>
        <v/>
      </c>
      <c r="L289" s="126"/>
      <c r="M289" s="126"/>
      <c r="N289" s="126"/>
      <c r="O289" s="126"/>
      <c r="P289" s="126"/>
      <c r="Q289" s="126"/>
      <c r="R289" s="126"/>
      <c r="S289" s="126"/>
      <c r="T289" s="126"/>
      <c r="U289" s="126"/>
      <c r="V289" s="126"/>
      <c r="W289" s="305"/>
    </row>
    <row r="290" spans="1:23" customFormat="1" x14ac:dyDescent="0.25">
      <c r="A290" s="54"/>
      <c r="C290" s="65"/>
      <c r="D290" s="66"/>
      <c r="E290" s="66"/>
      <c r="F290" s="66"/>
      <c r="G290" s="67"/>
      <c r="H290" s="68"/>
      <c r="I290" s="66"/>
      <c r="J290" s="66"/>
      <c r="K290" s="298" t="str">
        <f t="shared" ca="1" si="5"/>
        <v/>
      </c>
      <c r="L290" s="126"/>
      <c r="M290" s="126"/>
      <c r="N290" s="126"/>
      <c r="O290" s="126"/>
      <c r="P290" s="126"/>
      <c r="Q290" s="126"/>
      <c r="R290" s="126"/>
      <c r="S290" s="126"/>
      <c r="T290" s="126"/>
      <c r="U290" s="126"/>
      <c r="V290" s="126"/>
      <c r="W290" s="305"/>
    </row>
    <row r="291" spans="1:23" customFormat="1" x14ac:dyDescent="0.25">
      <c r="A291" s="54"/>
      <c r="C291" s="65"/>
      <c r="D291" s="66"/>
      <c r="E291" s="66"/>
      <c r="F291" s="66"/>
      <c r="G291" s="67"/>
      <c r="H291" s="68"/>
      <c r="I291" s="66"/>
      <c r="J291" s="66"/>
      <c r="K291" s="298" t="str">
        <f t="shared" ca="1" si="5"/>
        <v/>
      </c>
      <c r="L291" s="126"/>
      <c r="M291" s="126"/>
      <c r="N291" s="126"/>
      <c r="O291" s="126"/>
      <c r="P291" s="126"/>
      <c r="Q291" s="126"/>
      <c r="R291" s="126"/>
      <c r="S291" s="126"/>
      <c r="T291" s="126"/>
      <c r="U291" s="126"/>
      <c r="V291" s="126"/>
      <c r="W291" s="305"/>
    </row>
    <row r="292" spans="1:23" customFormat="1" x14ac:dyDescent="0.25">
      <c r="A292" s="54"/>
      <c r="C292" s="65"/>
      <c r="D292" s="66"/>
      <c r="E292" s="66"/>
      <c r="F292" s="66"/>
      <c r="G292" s="67"/>
      <c r="H292" s="68"/>
      <c r="I292" s="66"/>
      <c r="J292" s="66"/>
      <c r="K292" s="298" t="str">
        <f t="shared" ca="1" si="5"/>
        <v/>
      </c>
      <c r="L292" s="126"/>
      <c r="M292" s="126"/>
      <c r="N292" s="126"/>
      <c r="O292" s="126"/>
      <c r="P292" s="126"/>
      <c r="Q292" s="126"/>
      <c r="R292" s="126"/>
      <c r="S292" s="126"/>
      <c r="T292" s="126"/>
      <c r="U292" s="126"/>
      <c r="V292" s="126"/>
      <c r="W292" s="305"/>
    </row>
    <row r="293" spans="1:23" customFormat="1" x14ac:dyDescent="0.25">
      <c r="A293" s="54"/>
      <c r="C293" s="65"/>
      <c r="D293" s="66"/>
      <c r="E293" s="66"/>
      <c r="F293" s="66"/>
      <c r="G293" s="67"/>
      <c r="H293" s="68"/>
      <c r="I293" s="66"/>
      <c r="J293" s="66"/>
      <c r="K293" s="298" t="str">
        <f t="shared" ca="1" si="5"/>
        <v/>
      </c>
      <c r="L293" s="126"/>
      <c r="M293" s="126"/>
      <c r="N293" s="126"/>
      <c r="O293" s="126"/>
      <c r="P293" s="126"/>
      <c r="Q293" s="126"/>
      <c r="R293" s="126"/>
      <c r="S293" s="126"/>
      <c r="T293" s="126"/>
      <c r="U293" s="126"/>
      <c r="V293" s="126"/>
      <c r="W293" s="305"/>
    </row>
    <row r="294" spans="1:23" customFormat="1" x14ac:dyDescent="0.25">
      <c r="A294" s="54"/>
      <c r="C294" s="65"/>
      <c r="D294" s="66"/>
      <c r="E294" s="66"/>
      <c r="F294" s="66"/>
      <c r="G294" s="67"/>
      <c r="H294" s="68"/>
      <c r="I294" s="66"/>
      <c r="J294" s="66"/>
      <c r="K294" s="298" t="str">
        <f t="shared" ca="1" si="5"/>
        <v/>
      </c>
      <c r="L294" s="126"/>
      <c r="M294" s="126"/>
      <c r="N294" s="126"/>
      <c r="O294" s="126"/>
      <c r="P294" s="126"/>
      <c r="Q294" s="126"/>
      <c r="R294" s="126"/>
      <c r="S294" s="126"/>
      <c r="T294" s="126"/>
      <c r="U294" s="126"/>
      <c r="V294" s="126"/>
      <c r="W294" s="305"/>
    </row>
    <row r="295" spans="1:23" customFormat="1" x14ac:dyDescent="0.25">
      <c r="A295" s="54"/>
      <c r="C295" s="65"/>
      <c r="D295" s="66"/>
      <c r="E295" s="66"/>
      <c r="F295" s="66"/>
      <c r="G295" s="67"/>
      <c r="H295" s="68"/>
      <c r="I295" s="66"/>
      <c r="J295" s="66"/>
      <c r="K295" s="298" t="str">
        <f t="shared" ca="1" si="5"/>
        <v/>
      </c>
      <c r="L295" s="126"/>
      <c r="M295" s="126"/>
      <c r="N295" s="126"/>
      <c r="O295" s="126"/>
      <c r="P295" s="126"/>
      <c r="Q295" s="126"/>
      <c r="R295" s="126"/>
      <c r="S295" s="126"/>
      <c r="T295" s="126"/>
      <c r="U295" s="126"/>
      <c r="V295" s="126"/>
      <c r="W295" s="305"/>
    </row>
    <row r="296" spans="1:23" customFormat="1" x14ac:dyDescent="0.25">
      <c r="A296" s="54"/>
      <c r="C296" s="65"/>
      <c r="D296" s="66"/>
      <c r="E296" s="66"/>
      <c r="F296" s="66"/>
      <c r="G296" s="67"/>
      <c r="H296" s="68"/>
      <c r="I296" s="66"/>
      <c r="J296" s="66"/>
      <c r="K296" s="298" t="str">
        <f t="shared" ca="1" si="5"/>
        <v/>
      </c>
      <c r="L296" s="126"/>
      <c r="M296" s="126"/>
      <c r="N296" s="126"/>
      <c r="O296" s="126"/>
      <c r="P296" s="126"/>
      <c r="Q296" s="126"/>
      <c r="R296" s="126"/>
      <c r="S296" s="126"/>
      <c r="T296" s="126"/>
      <c r="U296" s="126"/>
      <c r="V296" s="126"/>
      <c r="W296" s="305"/>
    </row>
    <row r="297" spans="1:23" customFormat="1" x14ac:dyDescent="0.25">
      <c r="A297" s="54"/>
      <c r="C297" s="65"/>
      <c r="D297" s="66"/>
      <c r="E297" s="66"/>
      <c r="F297" s="66"/>
      <c r="G297" s="67"/>
      <c r="H297" s="68"/>
      <c r="I297" s="66"/>
      <c r="J297" s="66"/>
      <c r="K297" s="298" t="str">
        <f t="shared" ca="1" si="5"/>
        <v/>
      </c>
      <c r="L297" s="126"/>
      <c r="M297" s="126"/>
      <c r="N297" s="126"/>
      <c r="O297" s="126"/>
      <c r="P297" s="126"/>
      <c r="Q297" s="126"/>
      <c r="R297" s="126"/>
      <c r="S297" s="126"/>
      <c r="T297" s="126"/>
      <c r="U297" s="126"/>
      <c r="V297" s="126"/>
      <c r="W297" s="305"/>
    </row>
    <row r="298" spans="1:23" customFormat="1" x14ac:dyDescent="0.25">
      <c r="A298" s="54"/>
      <c r="C298" s="65"/>
      <c r="D298" s="66"/>
      <c r="E298" s="66"/>
      <c r="F298" s="66"/>
      <c r="G298" s="67"/>
      <c r="H298" s="68"/>
      <c r="I298" s="66"/>
      <c r="J298" s="66"/>
      <c r="K298" s="298" t="str">
        <f t="shared" ca="1" si="5"/>
        <v/>
      </c>
      <c r="L298" s="126"/>
      <c r="M298" s="126"/>
      <c r="N298" s="126"/>
      <c r="O298" s="126"/>
      <c r="P298" s="126"/>
      <c r="Q298" s="126"/>
      <c r="R298" s="126"/>
      <c r="S298" s="126"/>
      <c r="T298" s="126"/>
      <c r="U298" s="126"/>
      <c r="V298" s="126"/>
      <c r="W298" s="305"/>
    </row>
    <row r="299" spans="1:23" customFormat="1" x14ac:dyDescent="0.25">
      <c r="A299" s="54"/>
      <c r="C299" s="65"/>
      <c r="D299" s="66"/>
      <c r="E299" s="66"/>
      <c r="F299" s="66"/>
      <c r="G299" s="67"/>
      <c r="H299" s="68"/>
      <c r="I299" s="66"/>
      <c r="J299" s="66"/>
      <c r="K299" s="298" t="str">
        <f t="shared" ca="1" si="5"/>
        <v/>
      </c>
      <c r="L299" s="126"/>
      <c r="M299" s="126"/>
      <c r="N299" s="126"/>
      <c r="O299" s="126"/>
      <c r="P299" s="126"/>
      <c r="Q299" s="126"/>
      <c r="R299" s="126"/>
      <c r="S299" s="126"/>
      <c r="T299" s="126"/>
      <c r="U299" s="126"/>
      <c r="V299" s="126"/>
      <c r="W299" s="305"/>
    </row>
    <row r="300" spans="1:23" customFormat="1" x14ac:dyDescent="0.25">
      <c r="A300" s="54"/>
      <c r="C300" s="65"/>
      <c r="D300" s="66"/>
      <c r="E300" s="66"/>
      <c r="F300" s="66"/>
      <c r="G300" s="67"/>
      <c r="H300" s="68"/>
      <c r="I300" s="66"/>
      <c r="J300" s="66"/>
      <c r="K300" s="298" t="str">
        <f t="shared" ca="1" si="5"/>
        <v/>
      </c>
      <c r="L300" s="126"/>
      <c r="M300" s="126"/>
      <c r="N300" s="126"/>
      <c r="O300" s="126"/>
      <c r="P300" s="126"/>
      <c r="Q300" s="126"/>
      <c r="R300" s="126"/>
      <c r="S300" s="126"/>
      <c r="T300" s="126"/>
      <c r="U300" s="126"/>
      <c r="V300" s="126"/>
      <c r="W300" s="305"/>
    </row>
    <row r="301" spans="1:23" customFormat="1" x14ac:dyDescent="0.25">
      <c r="A301" s="54"/>
      <c r="C301" s="65"/>
      <c r="D301" s="66"/>
      <c r="E301" s="66"/>
      <c r="F301" s="66"/>
      <c r="G301" s="67"/>
      <c r="H301" s="68"/>
      <c r="I301" s="66"/>
      <c r="J301" s="66"/>
      <c r="K301" s="298" t="str">
        <f t="shared" ca="1" si="5"/>
        <v/>
      </c>
      <c r="L301" s="126"/>
      <c r="M301" s="126"/>
      <c r="N301" s="126"/>
      <c r="O301" s="126"/>
      <c r="P301" s="126"/>
      <c r="Q301" s="126"/>
      <c r="R301" s="126"/>
      <c r="S301" s="126"/>
      <c r="T301" s="126"/>
      <c r="U301" s="126"/>
      <c r="V301" s="126"/>
      <c r="W301" s="305"/>
    </row>
    <row r="302" spans="1:23" customFormat="1" x14ac:dyDescent="0.25">
      <c r="A302" s="54"/>
      <c r="C302" s="65"/>
      <c r="D302" s="66"/>
      <c r="E302" s="66"/>
      <c r="F302" s="66"/>
      <c r="G302" s="67"/>
      <c r="H302" s="68"/>
      <c r="I302" s="66"/>
      <c r="J302" s="66"/>
      <c r="K302" s="298" t="str">
        <f t="shared" ca="1" si="5"/>
        <v/>
      </c>
      <c r="L302" s="126"/>
      <c r="M302" s="126"/>
      <c r="N302" s="126"/>
      <c r="O302" s="126"/>
      <c r="P302" s="126"/>
      <c r="Q302" s="126"/>
      <c r="R302" s="126"/>
      <c r="S302" s="126"/>
      <c r="T302" s="126"/>
      <c r="U302" s="126"/>
      <c r="V302" s="126"/>
      <c r="W302" s="305"/>
    </row>
    <row r="303" spans="1:23" customFormat="1" x14ac:dyDescent="0.25">
      <c r="A303" s="54"/>
      <c r="C303" s="65"/>
      <c r="D303" s="66"/>
      <c r="E303" s="66"/>
      <c r="F303" s="66"/>
      <c r="G303" s="67"/>
      <c r="H303" s="68"/>
      <c r="I303" s="66"/>
      <c r="J303" s="66"/>
      <c r="K303" s="298" t="str">
        <f t="shared" ca="1" si="5"/>
        <v/>
      </c>
      <c r="L303" s="126"/>
      <c r="M303" s="126"/>
      <c r="N303" s="126"/>
      <c r="O303" s="126"/>
      <c r="P303" s="126"/>
      <c r="Q303" s="126"/>
      <c r="R303" s="126"/>
      <c r="S303" s="126"/>
      <c r="T303" s="126"/>
      <c r="U303" s="126"/>
      <c r="V303" s="126"/>
      <c r="W303" s="305"/>
    </row>
    <row r="304" spans="1:23" customFormat="1" x14ac:dyDescent="0.25">
      <c r="A304" s="54"/>
      <c r="C304" s="65"/>
      <c r="D304" s="66"/>
      <c r="E304" s="66"/>
      <c r="F304" s="66"/>
      <c r="G304" s="67"/>
      <c r="H304" s="68"/>
      <c r="I304" s="66"/>
      <c r="J304" s="66"/>
      <c r="K304" s="298" t="str">
        <f t="shared" ca="1" si="5"/>
        <v/>
      </c>
      <c r="L304" s="126"/>
      <c r="M304" s="126"/>
      <c r="N304" s="126"/>
      <c r="O304" s="126"/>
      <c r="P304" s="126"/>
      <c r="Q304" s="126"/>
      <c r="R304" s="126"/>
      <c r="S304" s="126"/>
      <c r="T304" s="126"/>
      <c r="U304" s="126"/>
      <c r="V304" s="126"/>
      <c r="W304" s="305"/>
    </row>
    <row r="305" spans="1:23" customFormat="1" x14ac:dyDescent="0.25">
      <c r="A305" s="54"/>
      <c r="C305" s="65"/>
      <c r="D305" s="66"/>
      <c r="E305" s="66"/>
      <c r="F305" s="66"/>
      <c r="G305" s="67"/>
      <c r="H305" s="68"/>
      <c r="I305" s="66"/>
      <c r="J305" s="66"/>
      <c r="K305" s="298" t="str">
        <f t="shared" ca="1" si="5"/>
        <v/>
      </c>
      <c r="L305" s="126"/>
      <c r="M305" s="126"/>
      <c r="N305" s="126"/>
      <c r="O305" s="126"/>
      <c r="P305" s="126"/>
      <c r="Q305" s="126"/>
      <c r="R305" s="126"/>
      <c r="S305" s="126"/>
      <c r="T305" s="126"/>
      <c r="U305" s="126"/>
      <c r="V305" s="126"/>
      <c r="W305" s="305"/>
    </row>
    <row r="306" spans="1:23" customFormat="1" x14ac:dyDescent="0.25">
      <c r="A306" s="54"/>
      <c r="C306" s="65"/>
      <c r="D306" s="66"/>
      <c r="E306" s="66"/>
      <c r="F306" s="66"/>
      <c r="G306" s="67"/>
      <c r="H306" s="68"/>
      <c r="I306" s="66"/>
      <c r="J306" s="66"/>
      <c r="K306" s="298" t="str">
        <f t="shared" ca="1" si="5"/>
        <v/>
      </c>
      <c r="L306" s="126"/>
      <c r="M306" s="126"/>
      <c r="N306" s="126"/>
      <c r="O306" s="126"/>
      <c r="P306" s="126"/>
      <c r="Q306" s="126"/>
      <c r="R306" s="126"/>
      <c r="S306" s="126"/>
      <c r="T306" s="126"/>
      <c r="U306" s="126"/>
      <c r="V306" s="126"/>
      <c r="W306" s="305"/>
    </row>
    <row r="307" spans="1:23" customFormat="1" x14ac:dyDescent="0.25">
      <c r="A307" s="54"/>
      <c r="C307" s="65"/>
      <c r="D307" s="66"/>
      <c r="E307" s="66"/>
      <c r="F307" s="66"/>
      <c r="G307" s="67"/>
      <c r="H307" s="68"/>
      <c r="I307" s="66"/>
      <c r="J307" s="66"/>
      <c r="K307" s="298" t="str">
        <f t="shared" ca="1" si="5"/>
        <v/>
      </c>
      <c r="L307" s="126"/>
      <c r="M307" s="126"/>
      <c r="N307" s="126"/>
      <c r="O307" s="126"/>
      <c r="P307" s="126"/>
      <c r="Q307" s="126"/>
      <c r="R307" s="126"/>
      <c r="S307" s="126"/>
      <c r="T307" s="126"/>
      <c r="U307" s="126"/>
      <c r="V307" s="126"/>
      <c r="W307" s="305"/>
    </row>
    <row r="308" spans="1:23" customFormat="1" x14ac:dyDescent="0.25">
      <c r="A308" s="54"/>
      <c r="C308" s="65"/>
      <c r="D308" s="66"/>
      <c r="E308" s="66"/>
      <c r="F308" s="66"/>
      <c r="G308" s="67"/>
      <c r="H308" s="68"/>
      <c r="I308" s="66"/>
      <c r="J308" s="66"/>
      <c r="K308" s="298" t="str">
        <f t="shared" ca="1" si="5"/>
        <v/>
      </c>
      <c r="L308" s="126"/>
      <c r="M308" s="126"/>
      <c r="N308" s="126"/>
      <c r="O308" s="126"/>
      <c r="P308" s="126"/>
      <c r="Q308" s="126"/>
      <c r="R308" s="126"/>
      <c r="S308" s="126"/>
      <c r="T308" s="126"/>
      <c r="U308" s="126"/>
      <c r="V308" s="126"/>
      <c r="W308" s="305"/>
    </row>
    <row r="309" spans="1:23" customFormat="1" x14ac:dyDescent="0.25">
      <c r="A309" s="54"/>
      <c r="C309" s="65"/>
      <c r="D309" s="66"/>
      <c r="E309" s="66"/>
      <c r="F309" s="66"/>
      <c r="G309" s="67"/>
      <c r="H309" s="68"/>
      <c r="I309" s="66"/>
      <c r="J309" s="66"/>
      <c r="K309" s="298" t="str">
        <f t="shared" ca="1" si="5"/>
        <v/>
      </c>
      <c r="L309" s="126"/>
      <c r="M309" s="126"/>
      <c r="N309" s="126"/>
      <c r="O309" s="126"/>
      <c r="P309" s="126"/>
      <c r="Q309" s="126"/>
      <c r="R309" s="126"/>
      <c r="S309" s="126"/>
      <c r="T309" s="126"/>
      <c r="U309" s="126"/>
      <c r="V309" s="126"/>
      <c r="W309" s="305"/>
    </row>
    <row r="310" spans="1:23" customFormat="1" x14ac:dyDescent="0.25">
      <c r="A310" s="54"/>
      <c r="C310" s="65"/>
      <c r="D310" s="66"/>
      <c r="E310" s="66"/>
      <c r="F310" s="66"/>
      <c r="G310" s="67"/>
      <c r="H310" s="68"/>
      <c r="I310" s="66"/>
      <c r="J310" s="66"/>
      <c r="K310" s="298" t="str">
        <f t="shared" ca="1" si="5"/>
        <v/>
      </c>
      <c r="L310" s="126"/>
      <c r="M310" s="126"/>
      <c r="N310" s="126"/>
      <c r="O310" s="126"/>
      <c r="P310" s="126"/>
      <c r="Q310" s="126"/>
      <c r="R310" s="126"/>
      <c r="S310" s="126"/>
      <c r="T310" s="126"/>
      <c r="U310" s="126"/>
      <c r="V310" s="126"/>
      <c r="W310" s="305"/>
    </row>
    <row r="311" spans="1:23" customFormat="1" x14ac:dyDescent="0.25">
      <c r="A311" s="54"/>
      <c r="C311" s="65"/>
      <c r="D311" s="66"/>
      <c r="E311" s="66"/>
      <c r="F311" s="66"/>
      <c r="G311" s="67"/>
      <c r="H311" s="68"/>
      <c r="I311" s="66"/>
      <c r="J311" s="66"/>
      <c r="K311" s="298" t="str">
        <f t="shared" ca="1" si="5"/>
        <v/>
      </c>
      <c r="L311" s="126"/>
      <c r="M311" s="126"/>
      <c r="N311" s="126"/>
      <c r="O311" s="126"/>
      <c r="P311" s="126"/>
      <c r="Q311" s="126"/>
      <c r="R311" s="126"/>
      <c r="S311" s="126"/>
      <c r="T311" s="126"/>
      <c r="U311" s="126"/>
      <c r="V311" s="126"/>
      <c r="W311" s="305"/>
    </row>
    <row r="312" spans="1:23" customFormat="1" x14ac:dyDescent="0.25">
      <c r="A312" s="54"/>
      <c r="C312" s="65"/>
      <c r="D312" s="66"/>
      <c r="E312" s="66"/>
      <c r="F312" s="66"/>
      <c r="G312" s="67"/>
      <c r="H312" s="68"/>
      <c r="I312" s="66"/>
      <c r="J312" s="66"/>
      <c r="K312" s="298" t="str">
        <f t="shared" ca="1" si="5"/>
        <v/>
      </c>
      <c r="L312" s="126"/>
      <c r="M312" s="126"/>
      <c r="N312" s="126"/>
      <c r="O312" s="126"/>
      <c r="P312" s="126"/>
      <c r="Q312" s="126"/>
      <c r="R312" s="126"/>
      <c r="S312" s="126"/>
      <c r="T312" s="126"/>
      <c r="U312" s="126"/>
      <c r="V312" s="126"/>
      <c r="W312" s="305"/>
    </row>
    <row r="313" spans="1:23" customFormat="1" x14ac:dyDescent="0.25">
      <c r="A313" s="54"/>
      <c r="C313" s="65"/>
      <c r="D313" s="66"/>
      <c r="E313" s="66"/>
      <c r="F313" s="66"/>
      <c r="G313" s="67"/>
      <c r="H313" s="68"/>
      <c r="I313" s="66"/>
      <c r="J313" s="66"/>
      <c r="K313" s="298" t="str">
        <f t="shared" ca="1" si="5"/>
        <v/>
      </c>
      <c r="L313" s="126"/>
      <c r="M313" s="126"/>
      <c r="N313" s="126"/>
      <c r="O313" s="126"/>
      <c r="P313" s="126"/>
      <c r="Q313" s="126"/>
      <c r="R313" s="126"/>
      <c r="S313" s="126"/>
      <c r="T313" s="126"/>
      <c r="U313" s="126"/>
      <c r="V313" s="126"/>
      <c r="W313" s="305"/>
    </row>
    <row r="314" spans="1:23" customFormat="1" x14ac:dyDescent="0.25">
      <c r="A314" s="54"/>
      <c r="C314" s="65"/>
      <c r="D314" s="66"/>
      <c r="E314" s="66"/>
      <c r="F314" s="66"/>
      <c r="G314" s="67"/>
      <c r="H314" s="68"/>
      <c r="I314" s="66"/>
      <c r="J314" s="66"/>
      <c r="K314" s="298" t="str">
        <f t="shared" ca="1" si="5"/>
        <v/>
      </c>
      <c r="L314" s="126"/>
      <c r="M314" s="126"/>
      <c r="N314" s="126"/>
      <c r="O314" s="126"/>
      <c r="P314" s="126"/>
      <c r="Q314" s="126"/>
      <c r="R314" s="126"/>
      <c r="S314" s="126"/>
      <c r="T314" s="126"/>
      <c r="U314" s="126"/>
      <c r="V314" s="126"/>
      <c r="W314" s="305"/>
    </row>
    <row r="315" spans="1:23" customFormat="1" x14ac:dyDescent="0.25">
      <c r="A315" s="54"/>
      <c r="C315" s="65"/>
      <c r="D315" s="66"/>
      <c r="E315" s="66"/>
      <c r="F315" s="66"/>
      <c r="G315" s="67"/>
      <c r="H315" s="68"/>
      <c r="I315" s="66"/>
      <c r="J315" s="66"/>
      <c r="K315" s="298" t="str">
        <f t="shared" ca="1" si="5"/>
        <v/>
      </c>
      <c r="L315" s="126"/>
      <c r="M315" s="126"/>
      <c r="N315" s="126"/>
      <c r="O315" s="126"/>
      <c r="P315" s="126"/>
      <c r="Q315" s="126"/>
      <c r="R315" s="126"/>
      <c r="S315" s="126"/>
      <c r="T315" s="126"/>
      <c r="U315" s="126"/>
      <c r="V315" s="126"/>
      <c r="W315" s="305"/>
    </row>
    <row r="316" spans="1:23" customFormat="1" x14ac:dyDescent="0.25">
      <c r="A316" s="54"/>
      <c r="C316" s="65"/>
      <c r="D316" s="66"/>
      <c r="E316" s="66"/>
      <c r="F316" s="66"/>
      <c r="G316" s="67"/>
      <c r="H316" s="68"/>
      <c r="I316" s="66"/>
      <c r="J316" s="66"/>
      <c r="K316" s="298" t="str">
        <f t="shared" ca="1" si="5"/>
        <v/>
      </c>
      <c r="L316" s="126"/>
      <c r="M316" s="126"/>
      <c r="N316" s="126"/>
      <c r="O316" s="126"/>
      <c r="P316" s="126"/>
      <c r="Q316" s="126"/>
      <c r="R316" s="126"/>
      <c r="S316" s="126"/>
      <c r="T316" s="126"/>
      <c r="U316" s="126"/>
      <c r="V316" s="126"/>
      <c r="W316" s="305"/>
    </row>
    <row r="317" spans="1:23" customFormat="1" x14ac:dyDescent="0.25">
      <c r="A317" s="54"/>
      <c r="C317" s="65"/>
      <c r="D317" s="66"/>
      <c r="E317" s="66"/>
      <c r="F317" s="66"/>
      <c r="G317" s="67"/>
      <c r="H317" s="68"/>
      <c r="I317" s="66"/>
      <c r="J317" s="66"/>
      <c r="K317" s="298" t="str">
        <f t="shared" ca="1" si="5"/>
        <v/>
      </c>
      <c r="L317" s="126"/>
      <c r="M317" s="126"/>
      <c r="N317" s="126"/>
      <c r="O317" s="126"/>
      <c r="P317" s="126"/>
      <c r="Q317" s="126"/>
      <c r="R317" s="126"/>
      <c r="S317" s="126"/>
      <c r="T317" s="126"/>
      <c r="U317" s="126"/>
      <c r="V317" s="126"/>
      <c r="W317" s="305"/>
    </row>
    <row r="318" spans="1:23" customFormat="1" x14ac:dyDescent="0.25">
      <c r="A318" s="54"/>
      <c r="C318" s="65"/>
      <c r="D318" s="66"/>
      <c r="E318" s="66"/>
      <c r="F318" s="66"/>
      <c r="G318" s="67"/>
      <c r="H318" s="68"/>
      <c r="I318" s="66"/>
      <c r="J318" s="66"/>
      <c r="K318" s="298" t="str">
        <f t="shared" ca="1" si="5"/>
        <v/>
      </c>
      <c r="L318" s="126"/>
      <c r="M318" s="126"/>
      <c r="N318" s="126"/>
      <c r="O318" s="126"/>
      <c r="P318" s="126"/>
      <c r="Q318" s="126"/>
      <c r="R318" s="126"/>
      <c r="S318" s="126"/>
      <c r="T318" s="126"/>
      <c r="U318" s="126"/>
      <c r="V318" s="126"/>
      <c r="W318" s="305"/>
    </row>
    <row r="319" spans="1:23" customFormat="1" x14ac:dyDescent="0.25">
      <c r="A319" s="54"/>
      <c r="C319" s="65"/>
      <c r="D319" s="66"/>
      <c r="E319" s="66"/>
      <c r="F319" s="66"/>
      <c r="G319" s="67"/>
      <c r="H319" s="68"/>
      <c r="I319" s="66"/>
      <c r="J319" s="66"/>
      <c r="K319" s="298" t="str">
        <f t="shared" ca="1" si="5"/>
        <v/>
      </c>
      <c r="L319" s="126"/>
      <c r="M319" s="126"/>
      <c r="N319" s="126"/>
      <c r="O319" s="126"/>
      <c r="P319" s="126"/>
      <c r="Q319" s="126"/>
      <c r="R319" s="126"/>
      <c r="S319" s="126"/>
      <c r="T319" s="126"/>
      <c r="U319" s="126"/>
      <c r="V319" s="126"/>
      <c r="W319" s="305"/>
    </row>
    <row r="320" spans="1:23" customFormat="1" x14ac:dyDescent="0.25">
      <c r="A320" s="54"/>
      <c r="C320" s="65"/>
      <c r="D320" s="66"/>
      <c r="E320" s="66"/>
      <c r="F320" s="66"/>
      <c r="G320" s="67"/>
      <c r="H320" s="68"/>
      <c r="I320" s="66"/>
      <c r="J320" s="66"/>
      <c r="K320" s="298" t="str">
        <f t="shared" ca="1" si="5"/>
        <v/>
      </c>
      <c r="L320" s="126"/>
      <c r="M320" s="126"/>
      <c r="N320" s="126"/>
      <c r="O320" s="126"/>
      <c r="P320" s="126"/>
      <c r="Q320" s="126"/>
      <c r="R320" s="126"/>
      <c r="S320" s="126"/>
      <c r="T320" s="126"/>
      <c r="U320" s="126"/>
      <c r="V320" s="126"/>
      <c r="W320" s="305"/>
    </row>
    <row r="321" spans="1:23" customFormat="1" x14ac:dyDescent="0.25">
      <c r="A321" s="54"/>
      <c r="C321" s="65"/>
      <c r="D321" s="66"/>
      <c r="E321" s="66"/>
      <c r="F321" s="66"/>
      <c r="G321" s="67"/>
      <c r="H321" s="68"/>
      <c r="I321" s="66"/>
      <c r="J321" s="66"/>
      <c r="K321" s="298" t="str">
        <f t="shared" ca="1" si="5"/>
        <v/>
      </c>
      <c r="L321" s="126"/>
      <c r="M321" s="126"/>
      <c r="N321" s="126"/>
      <c r="O321" s="126"/>
      <c r="P321" s="126"/>
      <c r="Q321" s="126"/>
      <c r="R321" s="126"/>
      <c r="S321" s="126"/>
      <c r="T321" s="126"/>
      <c r="U321" s="126"/>
      <c r="V321" s="126"/>
      <c r="W321" s="305"/>
    </row>
    <row r="322" spans="1:23" customFormat="1" x14ac:dyDescent="0.25">
      <c r="A322" s="54"/>
      <c r="C322" s="65"/>
      <c r="D322" s="66"/>
      <c r="E322" s="66"/>
      <c r="F322" s="66"/>
      <c r="G322" s="67"/>
      <c r="H322" s="68"/>
      <c r="I322" s="66"/>
      <c r="J322" s="66"/>
      <c r="K322" s="298" t="str">
        <f t="shared" ca="1" si="5"/>
        <v/>
      </c>
      <c r="L322" s="126"/>
      <c r="M322" s="126"/>
      <c r="N322" s="126"/>
      <c r="O322" s="126"/>
      <c r="P322" s="126"/>
      <c r="Q322" s="126"/>
      <c r="R322" s="126"/>
      <c r="S322" s="126"/>
      <c r="T322" s="126"/>
      <c r="U322" s="126"/>
      <c r="V322" s="126"/>
      <c r="W322" s="305"/>
    </row>
    <row r="323" spans="1:23" customFormat="1" x14ac:dyDescent="0.25">
      <c r="A323" s="54"/>
      <c r="C323" s="65"/>
      <c r="D323" s="66"/>
      <c r="E323" s="66"/>
      <c r="F323" s="66"/>
      <c r="G323" s="67"/>
      <c r="H323" s="68"/>
      <c r="I323" s="66"/>
      <c r="J323" s="66"/>
      <c r="K323" s="298" t="str">
        <f t="shared" ca="1" si="5"/>
        <v/>
      </c>
      <c r="L323" s="126"/>
      <c r="M323" s="126"/>
      <c r="N323" s="126"/>
      <c r="O323" s="126"/>
      <c r="P323" s="126"/>
      <c r="Q323" s="126"/>
      <c r="R323" s="126"/>
      <c r="S323" s="126"/>
      <c r="T323" s="126"/>
      <c r="U323" s="126"/>
      <c r="V323" s="126"/>
      <c r="W323" s="305"/>
    </row>
    <row r="324" spans="1:23" customFormat="1" x14ac:dyDescent="0.25">
      <c r="A324" s="54"/>
      <c r="C324" s="65"/>
      <c r="D324" s="66"/>
      <c r="E324" s="66"/>
      <c r="F324" s="66"/>
      <c r="G324" s="67"/>
      <c r="H324" s="68"/>
      <c r="I324" s="66"/>
      <c r="J324" s="66"/>
      <c r="K324" s="298" t="str">
        <f t="shared" ca="1" si="5"/>
        <v/>
      </c>
      <c r="L324" s="126"/>
      <c r="M324" s="126"/>
      <c r="N324" s="126"/>
      <c r="O324" s="126"/>
      <c r="P324" s="126"/>
      <c r="Q324" s="126"/>
      <c r="R324" s="126"/>
      <c r="S324" s="126"/>
      <c r="T324" s="126"/>
      <c r="U324" s="126"/>
      <c r="V324" s="126"/>
      <c r="W324" s="305"/>
    </row>
    <row r="325" spans="1:23" customFormat="1" x14ac:dyDescent="0.25">
      <c r="A325" s="54"/>
      <c r="C325" s="65"/>
      <c r="D325" s="66"/>
      <c r="E325" s="66"/>
      <c r="F325" s="66"/>
      <c r="G325" s="67"/>
      <c r="H325" s="68"/>
      <c r="I325" s="66"/>
      <c r="J325" s="66"/>
      <c r="K325" s="298" t="str">
        <f t="shared" ca="1" si="5"/>
        <v/>
      </c>
      <c r="L325" s="126"/>
      <c r="M325" s="126"/>
      <c r="N325" s="126"/>
      <c r="O325" s="126"/>
      <c r="P325" s="126"/>
      <c r="Q325" s="126"/>
      <c r="R325" s="126"/>
      <c r="S325" s="126"/>
      <c r="T325" s="126"/>
      <c r="U325" s="126"/>
      <c r="V325" s="126"/>
      <c r="W325" s="305"/>
    </row>
    <row r="326" spans="1:23" customFormat="1" x14ac:dyDescent="0.25">
      <c r="A326" s="54"/>
      <c r="C326" s="65"/>
      <c r="D326" s="66"/>
      <c r="E326" s="66"/>
      <c r="F326" s="66"/>
      <c r="G326" s="67"/>
      <c r="H326" s="68"/>
      <c r="I326" s="66"/>
      <c r="J326" s="66"/>
      <c r="K326" s="298" t="str">
        <f t="shared" ca="1" si="5"/>
        <v/>
      </c>
      <c r="L326" s="126"/>
      <c r="M326" s="126"/>
      <c r="N326" s="126"/>
      <c r="O326" s="126"/>
      <c r="P326" s="126"/>
      <c r="Q326" s="126"/>
      <c r="R326" s="126"/>
      <c r="S326" s="126"/>
      <c r="T326" s="126"/>
      <c r="U326" s="126"/>
      <c r="V326" s="126"/>
      <c r="W326" s="305"/>
    </row>
    <row r="327" spans="1:23" customFormat="1" x14ac:dyDescent="0.25">
      <c r="A327" s="54"/>
      <c r="C327" s="65"/>
      <c r="D327" s="66"/>
      <c r="E327" s="66"/>
      <c r="F327" s="66"/>
      <c r="G327" s="67"/>
      <c r="H327" s="68"/>
      <c r="I327" s="66"/>
      <c r="J327" s="66"/>
      <c r="K327" s="298" t="str">
        <f t="shared" ca="1" si="5"/>
        <v/>
      </c>
      <c r="L327" s="126"/>
      <c r="M327" s="126"/>
      <c r="N327" s="126"/>
      <c r="O327" s="126"/>
      <c r="P327" s="126"/>
      <c r="Q327" s="126"/>
      <c r="R327" s="126"/>
      <c r="S327" s="126"/>
      <c r="T327" s="126"/>
      <c r="U327" s="126"/>
      <c r="V327" s="126"/>
      <c r="W327" s="305"/>
    </row>
    <row r="328" spans="1:23" customFormat="1" x14ac:dyDescent="0.25">
      <c r="A328" s="54"/>
      <c r="C328" s="65"/>
      <c r="D328" s="66"/>
      <c r="E328" s="66"/>
      <c r="F328" s="66"/>
      <c r="G328" s="67"/>
      <c r="H328" s="68"/>
      <c r="I328" s="66"/>
      <c r="J328" s="66"/>
      <c r="K328" s="298" t="str">
        <f t="shared" ca="1" si="5"/>
        <v/>
      </c>
      <c r="L328" s="126"/>
      <c r="M328" s="126"/>
      <c r="N328" s="126"/>
      <c r="O328" s="126"/>
      <c r="P328" s="126"/>
      <c r="Q328" s="126"/>
      <c r="R328" s="126"/>
      <c r="S328" s="126"/>
      <c r="T328" s="126"/>
      <c r="U328" s="126"/>
      <c r="V328" s="126"/>
      <c r="W328" s="305"/>
    </row>
    <row r="329" spans="1:23" customFormat="1" x14ac:dyDescent="0.25">
      <c r="A329" s="54"/>
      <c r="C329" s="65"/>
      <c r="D329" s="66"/>
      <c r="E329" s="66"/>
      <c r="F329" s="66"/>
      <c r="G329" s="67"/>
      <c r="H329" s="68"/>
      <c r="I329" s="66"/>
      <c r="J329" s="66"/>
      <c r="K329" s="298" t="str">
        <f t="shared" ref="K329:K392" ca="1" si="6">IF(J329="","",(IF(J329="Efetivado","",IF(C329="","",IF(C329=TODAY(),"Vence Hoje",IF(C329&lt;TODAY(),"Atrasado",C329-TODAY()&amp;" Dias para Vencer"))))))</f>
        <v/>
      </c>
      <c r="L329" s="126"/>
      <c r="M329" s="126"/>
      <c r="N329" s="126"/>
      <c r="O329" s="126"/>
      <c r="P329" s="126"/>
      <c r="Q329" s="126"/>
      <c r="R329" s="126"/>
      <c r="S329" s="126"/>
      <c r="T329" s="126"/>
      <c r="U329" s="126"/>
      <c r="V329" s="126"/>
      <c r="W329" s="305"/>
    </row>
    <row r="330" spans="1:23" customFormat="1" x14ac:dyDescent="0.25">
      <c r="A330" s="54"/>
      <c r="C330" s="65"/>
      <c r="D330" s="66"/>
      <c r="E330" s="66"/>
      <c r="F330" s="66"/>
      <c r="G330" s="67"/>
      <c r="H330" s="68"/>
      <c r="I330" s="66"/>
      <c r="J330" s="66"/>
      <c r="K330" s="298" t="str">
        <f t="shared" ca="1" si="6"/>
        <v/>
      </c>
      <c r="L330" s="126"/>
      <c r="M330" s="126"/>
      <c r="N330" s="126"/>
      <c r="O330" s="126"/>
      <c r="P330" s="126"/>
      <c r="Q330" s="126"/>
      <c r="R330" s="126"/>
      <c r="S330" s="126"/>
      <c r="T330" s="126"/>
      <c r="U330" s="126"/>
      <c r="V330" s="126"/>
      <c r="W330" s="305"/>
    </row>
    <row r="331" spans="1:23" customFormat="1" x14ac:dyDescent="0.25">
      <c r="A331" s="54"/>
      <c r="C331" s="65"/>
      <c r="D331" s="66"/>
      <c r="E331" s="66"/>
      <c r="F331" s="66"/>
      <c r="G331" s="67"/>
      <c r="H331" s="68"/>
      <c r="I331" s="66"/>
      <c r="J331" s="66"/>
      <c r="K331" s="298" t="str">
        <f t="shared" ca="1" si="6"/>
        <v/>
      </c>
      <c r="L331" s="126"/>
      <c r="M331" s="126"/>
      <c r="N331" s="126"/>
      <c r="O331" s="126"/>
      <c r="P331" s="126"/>
      <c r="Q331" s="126"/>
      <c r="R331" s="126"/>
      <c r="S331" s="126"/>
      <c r="T331" s="126"/>
      <c r="U331" s="126"/>
      <c r="V331" s="126"/>
      <c r="W331" s="305"/>
    </row>
    <row r="332" spans="1:23" customFormat="1" x14ac:dyDescent="0.25">
      <c r="A332" s="54"/>
      <c r="C332" s="65"/>
      <c r="D332" s="66"/>
      <c r="E332" s="66"/>
      <c r="F332" s="66"/>
      <c r="G332" s="67"/>
      <c r="H332" s="68"/>
      <c r="I332" s="66"/>
      <c r="J332" s="66"/>
      <c r="K332" s="298" t="str">
        <f t="shared" ca="1" si="6"/>
        <v/>
      </c>
      <c r="L332" s="126"/>
      <c r="M332" s="126"/>
      <c r="N332" s="126"/>
      <c r="O332" s="126"/>
      <c r="P332" s="126"/>
      <c r="Q332" s="126"/>
      <c r="R332" s="126"/>
      <c r="S332" s="126"/>
      <c r="T332" s="126"/>
      <c r="U332" s="126"/>
      <c r="V332" s="126"/>
      <c r="W332" s="305"/>
    </row>
    <row r="333" spans="1:23" customFormat="1" x14ac:dyDescent="0.25">
      <c r="A333" s="54"/>
      <c r="C333" s="65"/>
      <c r="D333" s="66"/>
      <c r="E333" s="66"/>
      <c r="F333" s="66"/>
      <c r="G333" s="67"/>
      <c r="H333" s="68"/>
      <c r="I333" s="66"/>
      <c r="J333" s="66"/>
      <c r="K333" s="298" t="str">
        <f t="shared" ca="1" si="6"/>
        <v/>
      </c>
      <c r="L333" s="126"/>
      <c r="M333" s="126"/>
      <c r="N333" s="126"/>
      <c r="O333" s="126"/>
      <c r="P333" s="126"/>
      <c r="Q333" s="126"/>
      <c r="R333" s="126"/>
      <c r="S333" s="126"/>
      <c r="T333" s="126"/>
      <c r="U333" s="126"/>
      <c r="V333" s="126"/>
      <c r="W333" s="305"/>
    </row>
    <row r="334" spans="1:23" customFormat="1" x14ac:dyDescent="0.25">
      <c r="A334" s="54"/>
      <c r="C334" s="65"/>
      <c r="D334" s="66"/>
      <c r="E334" s="66"/>
      <c r="F334" s="66"/>
      <c r="G334" s="67"/>
      <c r="H334" s="68"/>
      <c r="I334" s="66"/>
      <c r="J334" s="66"/>
      <c r="K334" s="298" t="str">
        <f t="shared" ca="1" si="6"/>
        <v/>
      </c>
      <c r="L334" s="126"/>
      <c r="M334" s="126"/>
      <c r="N334" s="126"/>
      <c r="O334" s="126"/>
      <c r="P334" s="126"/>
      <c r="Q334" s="126"/>
      <c r="R334" s="126"/>
      <c r="S334" s="126"/>
      <c r="T334" s="126"/>
      <c r="U334" s="126"/>
      <c r="V334" s="126"/>
      <c r="W334" s="305"/>
    </row>
    <row r="335" spans="1:23" customFormat="1" x14ac:dyDescent="0.25">
      <c r="A335" s="54"/>
      <c r="C335" s="65"/>
      <c r="D335" s="66"/>
      <c r="E335" s="66"/>
      <c r="F335" s="66"/>
      <c r="G335" s="67"/>
      <c r="H335" s="68"/>
      <c r="I335" s="66"/>
      <c r="J335" s="66"/>
      <c r="K335" s="298" t="str">
        <f t="shared" ca="1" si="6"/>
        <v/>
      </c>
      <c r="L335" s="126"/>
      <c r="M335" s="126"/>
      <c r="N335" s="126"/>
      <c r="O335" s="126"/>
      <c r="P335" s="126"/>
      <c r="Q335" s="126"/>
      <c r="R335" s="126"/>
      <c r="S335" s="126"/>
      <c r="T335" s="126"/>
      <c r="U335" s="126"/>
      <c r="V335" s="126"/>
      <c r="W335" s="305"/>
    </row>
    <row r="336" spans="1:23" customFormat="1" x14ac:dyDescent="0.25">
      <c r="A336" s="54"/>
      <c r="C336" s="65"/>
      <c r="D336" s="66"/>
      <c r="E336" s="66"/>
      <c r="F336" s="66"/>
      <c r="G336" s="67"/>
      <c r="H336" s="68"/>
      <c r="I336" s="66"/>
      <c r="J336" s="66"/>
      <c r="K336" s="298" t="str">
        <f t="shared" ca="1" si="6"/>
        <v/>
      </c>
      <c r="L336" s="126"/>
      <c r="M336" s="126"/>
      <c r="N336" s="126"/>
      <c r="O336" s="126"/>
      <c r="P336" s="126"/>
      <c r="Q336" s="126"/>
      <c r="R336" s="126"/>
      <c r="S336" s="126"/>
      <c r="T336" s="126"/>
      <c r="U336" s="126"/>
      <c r="V336" s="126"/>
      <c r="W336" s="305"/>
    </row>
    <row r="337" spans="1:23" customFormat="1" x14ac:dyDescent="0.25">
      <c r="A337" s="54"/>
      <c r="C337" s="65"/>
      <c r="D337" s="66"/>
      <c r="E337" s="66"/>
      <c r="F337" s="66"/>
      <c r="G337" s="67"/>
      <c r="H337" s="68"/>
      <c r="I337" s="66"/>
      <c r="J337" s="66"/>
      <c r="K337" s="298" t="str">
        <f t="shared" ca="1" si="6"/>
        <v/>
      </c>
      <c r="L337" s="126"/>
      <c r="M337" s="126"/>
      <c r="N337" s="126"/>
      <c r="O337" s="126"/>
      <c r="P337" s="126"/>
      <c r="Q337" s="126"/>
      <c r="R337" s="126"/>
      <c r="S337" s="126"/>
      <c r="T337" s="126"/>
      <c r="U337" s="126"/>
      <c r="V337" s="126"/>
      <c r="W337" s="305"/>
    </row>
    <row r="338" spans="1:23" customFormat="1" x14ac:dyDescent="0.25">
      <c r="A338" s="54"/>
      <c r="C338" s="65"/>
      <c r="D338" s="66"/>
      <c r="E338" s="66"/>
      <c r="F338" s="66"/>
      <c r="G338" s="67"/>
      <c r="H338" s="68"/>
      <c r="I338" s="66"/>
      <c r="J338" s="66"/>
      <c r="K338" s="298" t="str">
        <f t="shared" ca="1" si="6"/>
        <v/>
      </c>
      <c r="L338" s="126"/>
      <c r="M338" s="126"/>
      <c r="N338" s="126"/>
      <c r="O338" s="126"/>
      <c r="P338" s="126"/>
      <c r="Q338" s="126"/>
      <c r="R338" s="126"/>
      <c r="S338" s="126"/>
      <c r="T338" s="126"/>
      <c r="U338" s="126"/>
      <c r="V338" s="126"/>
      <c r="W338" s="305"/>
    </row>
    <row r="339" spans="1:23" customFormat="1" x14ac:dyDescent="0.25">
      <c r="A339" s="54"/>
      <c r="C339" s="65"/>
      <c r="D339" s="66"/>
      <c r="E339" s="66"/>
      <c r="F339" s="66"/>
      <c r="G339" s="67"/>
      <c r="H339" s="68"/>
      <c r="I339" s="66"/>
      <c r="J339" s="66"/>
      <c r="K339" s="298" t="str">
        <f t="shared" ca="1" si="6"/>
        <v/>
      </c>
      <c r="L339" s="126"/>
      <c r="M339" s="126"/>
      <c r="N339" s="126"/>
      <c r="O339" s="126"/>
      <c r="P339" s="126"/>
      <c r="Q339" s="126"/>
      <c r="R339" s="126"/>
      <c r="S339" s="126"/>
      <c r="T339" s="126"/>
      <c r="U339" s="126"/>
      <c r="V339" s="126"/>
      <c r="W339" s="305"/>
    </row>
    <row r="340" spans="1:23" customFormat="1" x14ac:dyDescent="0.25">
      <c r="A340" s="54"/>
      <c r="C340" s="65"/>
      <c r="D340" s="66"/>
      <c r="E340" s="66"/>
      <c r="F340" s="66"/>
      <c r="G340" s="67"/>
      <c r="H340" s="68"/>
      <c r="I340" s="66"/>
      <c r="J340" s="66"/>
      <c r="K340" s="298" t="str">
        <f t="shared" ca="1" si="6"/>
        <v/>
      </c>
      <c r="L340" s="126"/>
      <c r="M340" s="126"/>
      <c r="N340" s="126"/>
      <c r="O340" s="126"/>
      <c r="P340" s="126"/>
      <c r="Q340" s="126"/>
      <c r="R340" s="126"/>
      <c r="S340" s="126"/>
      <c r="T340" s="126"/>
      <c r="U340" s="126"/>
      <c r="V340" s="126"/>
      <c r="W340" s="305"/>
    </row>
    <row r="341" spans="1:23" customFormat="1" x14ac:dyDescent="0.25">
      <c r="A341" s="54"/>
      <c r="C341" s="65"/>
      <c r="D341" s="66"/>
      <c r="E341" s="66"/>
      <c r="F341" s="66"/>
      <c r="G341" s="67"/>
      <c r="H341" s="68"/>
      <c r="I341" s="66"/>
      <c r="J341" s="66"/>
      <c r="K341" s="298" t="str">
        <f t="shared" ca="1" si="6"/>
        <v/>
      </c>
      <c r="L341" s="126"/>
      <c r="M341" s="126"/>
      <c r="N341" s="126"/>
      <c r="O341" s="126"/>
      <c r="P341" s="126"/>
      <c r="Q341" s="126"/>
      <c r="R341" s="126"/>
      <c r="S341" s="126"/>
      <c r="T341" s="126"/>
      <c r="U341" s="126"/>
      <c r="V341" s="126"/>
      <c r="W341" s="305"/>
    </row>
    <row r="342" spans="1:23" customFormat="1" x14ac:dyDescent="0.25">
      <c r="A342" s="54"/>
      <c r="C342" s="65"/>
      <c r="D342" s="66"/>
      <c r="E342" s="66"/>
      <c r="F342" s="66"/>
      <c r="G342" s="67"/>
      <c r="H342" s="68"/>
      <c r="I342" s="66"/>
      <c r="J342" s="66"/>
      <c r="K342" s="298" t="str">
        <f t="shared" ca="1" si="6"/>
        <v/>
      </c>
      <c r="L342" s="126"/>
      <c r="M342" s="126"/>
      <c r="N342" s="126"/>
      <c r="O342" s="126"/>
      <c r="P342" s="126"/>
      <c r="Q342" s="126"/>
      <c r="R342" s="126"/>
      <c r="S342" s="126"/>
      <c r="T342" s="126"/>
      <c r="U342" s="126"/>
      <c r="V342" s="126"/>
      <c r="W342" s="305"/>
    </row>
    <row r="343" spans="1:23" customFormat="1" x14ac:dyDescent="0.25">
      <c r="A343" s="54"/>
      <c r="C343" s="65"/>
      <c r="D343" s="66"/>
      <c r="E343" s="66"/>
      <c r="F343" s="66"/>
      <c r="G343" s="67"/>
      <c r="H343" s="68"/>
      <c r="I343" s="66"/>
      <c r="J343" s="66"/>
      <c r="K343" s="298" t="str">
        <f t="shared" ca="1" si="6"/>
        <v/>
      </c>
      <c r="L343" s="126"/>
      <c r="M343" s="126"/>
      <c r="N343" s="126"/>
      <c r="O343" s="126"/>
      <c r="P343" s="126"/>
      <c r="Q343" s="126"/>
      <c r="R343" s="126"/>
      <c r="S343" s="126"/>
      <c r="T343" s="126"/>
      <c r="U343" s="126"/>
      <c r="V343" s="126"/>
      <c r="W343" s="305"/>
    </row>
    <row r="344" spans="1:23" customFormat="1" x14ac:dyDescent="0.25">
      <c r="A344" s="54"/>
      <c r="C344" s="65"/>
      <c r="D344" s="66"/>
      <c r="E344" s="66"/>
      <c r="F344" s="66"/>
      <c r="G344" s="67"/>
      <c r="H344" s="68"/>
      <c r="I344" s="66"/>
      <c r="J344" s="66"/>
      <c r="K344" s="298" t="str">
        <f t="shared" ca="1" si="6"/>
        <v/>
      </c>
      <c r="L344" s="126"/>
      <c r="M344" s="126"/>
      <c r="N344" s="126"/>
      <c r="O344" s="126"/>
      <c r="P344" s="126"/>
      <c r="Q344" s="126"/>
      <c r="R344" s="126"/>
      <c r="S344" s="126"/>
      <c r="T344" s="126"/>
      <c r="U344" s="126"/>
      <c r="V344" s="126"/>
      <c r="W344" s="305"/>
    </row>
    <row r="345" spans="1:23" customFormat="1" x14ac:dyDescent="0.25">
      <c r="A345" s="54"/>
      <c r="C345" s="65"/>
      <c r="D345" s="66"/>
      <c r="E345" s="66"/>
      <c r="F345" s="66"/>
      <c r="G345" s="67"/>
      <c r="H345" s="68"/>
      <c r="I345" s="66"/>
      <c r="J345" s="66"/>
      <c r="K345" s="298" t="str">
        <f t="shared" ca="1" si="6"/>
        <v/>
      </c>
      <c r="L345" s="126"/>
      <c r="M345" s="126"/>
      <c r="N345" s="126"/>
      <c r="O345" s="126"/>
      <c r="P345" s="126"/>
      <c r="Q345" s="126"/>
      <c r="R345" s="126"/>
      <c r="S345" s="126"/>
      <c r="T345" s="126"/>
      <c r="U345" s="126"/>
      <c r="V345" s="126"/>
      <c r="W345" s="305"/>
    </row>
    <row r="346" spans="1:23" customFormat="1" x14ac:dyDescent="0.25">
      <c r="A346" s="54"/>
      <c r="C346" s="65"/>
      <c r="D346" s="66"/>
      <c r="E346" s="66"/>
      <c r="F346" s="66"/>
      <c r="G346" s="67"/>
      <c r="H346" s="68"/>
      <c r="I346" s="66"/>
      <c r="J346" s="66"/>
      <c r="K346" s="298" t="str">
        <f t="shared" ca="1" si="6"/>
        <v/>
      </c>
      <c r="L346" s="126"/>
      <c r="M346" s="126"/>
      <c r="N346" s="126"/>
      <c r="O346" s="126"/>
      <c r="P346" s="126"/>
      <c r="Q346" s="126"/>
      <c r="R346" s="126"/>
      <c r="S346" s="126"/>
      <c r="T346" s="126"/>
      <c r="U346" s="126"/>
      <c r="V346" s="126"/>
      <c r="W346" s="305"/>
    </row>
    <row r="347" spans="1:23" customFormat="1" x14ac:dyDescent="0.25">
      <c r="A347" s="54"/>
      <c r="C347" s="65"/>
      <c r="D347" s="66"/>
      <c r="E347" s="66"/>
      <c r="F347" s="66"/>
      <c r="G347" s="67"/>
      <c r="H347" s="68"/>
      <c r="I347" s="66"/>
      <c r="J347" s="66"/>
      <c r="K347" s="298" t="str">
        <f t="shared" ca="1" si="6"/>
        <v/>
      </c>
      <c r="L347" s="126"/>
      <c r="M347" s="126"/>
      <c r="N347" s="126"/>
      <c r="O347" s="126"/>
      <c r="P347" s="126"/>
      <c r="Q347" s="126"/>
      <c r="R347" s="126"/>
      <c r="S347" s="126"/>
      <c r="T347" s="126"/>
      <c r="U347" s="126"/>
      <c r="V347" s="126"/>
      <c r="W347" s="305"/>
    </row>
    <row r="348" spans="1:23" customFormat="1" x14ac:dyDescent="0.25">
      <c r="A348" s="54"/>
      <c r="C348" s="65"/>
      <c r="D348" s="66"/>
      <c r="E348" s="66"/>
      <c r="F348" s="66"/>
      <c r="G348" s="67"/>
      <c r="H348" s="68"/>
      <c r="I348" s="66"/>
      <c r="J348" s="66"/>
      <c r="K348" s="298" t="str">
        <f t="shared" ca="1" si="6"/>
        <v/>
      </c>
      <c r="L348" s="126"/>
      <c r="M348" s="126"/>
      <c r="N348" s="126"/>
      <c r="O348" s="126"/>
      <c r="P348" s="126"/>
      <c r="Q348" s="126"/>
      <c r="R348" s="126"/>
      <c r="S348" s="126"/>
      <c r="T348" s="126"/>
      <c r="U348" s="126"/>
      <c r="V348" s="126"/>
      <c r="W348" s="305"/>
    </row>
    <row r="349" spans="1:23" customFormat="1" x14ac:dyDescent="0.25">
      <c r="A349" s="54"/>
      <c r="C349" s="65"/>
      <c r="D349" s="66"/>
      <c r="E349" s="66"/>
      <c r="F349" s="66"/>
      <c r="G349" s="67"/>
      <c r="H349" s="68"/>
      <c r="I349" s="66"/>
      <c r="J349" s="66"/>
      <c r="K349" s="298" t="str">
        <f t="shared" ca="1" si="6"/>
        <v/>
      </c>
      <c r="L349" s="126"/>
      <c r="M349" s="126"/>
      <c r="N349" s="126"/>
      <c r="O349" s="126"/>
      <c r="P349" s="126"/>
      <c r="Q349" s="126"/>
      <c r="R349" s="126"/>
      <c r="S349" s="126"/>
      <c r="T349" s="126"/>
      <c r="U349" s="126"/>
      <c r="V349" s="126"/>
      <c r="W349" s="305"/>
    </row>
    <row r="350" spans="1:23" customFormat="1" x14ac:dyDescent="0.25">
      <c r="A350" s="54"/>
      <c r="C350" s="65"/>
      <c r="D350" s="66"/>
      <c r="E350" s="66"/>
      <c r="F350" s="66"/>
      <c r="G350" s="67"/>
      <c r="H350" s="68"/>
      <c r="I350" s="66"/>
      <c r="J350" s="66"/>
      <c r="K350" s="298" t="str">
        <f t="shared" ca="1" si="6"/>
        <v/>
      </c>
      <c r="L350" s="126"/>
      <c r="M350" s="126"/>
      <c r="N350" s="126"/>
      <c r="O350" s="126"/>
      <c r="P350" s="126"/>
      <c r="Q350" s="126"/>
      <c r="R350" s="126"/>
      <c r="S350" s="126"/>
      <c r="T350" s="126"/>
      <c r="U350" s="126"/>
      <c r="V350" s="126"/>
      <c r="W350" s="305"/>
    </row>
    <row r="351" spans="1:23" customFormat="1" x14ac:dyDescent="0.25">
      <c r="A351" s="54"/>
      <c r="C351" s="65"/>
      <c r="D351" s="66"/>
      <c r="E351" s="66"/>
      <c r="F351" s="66"/>
      <c r="G351" s="67"/>
      <c r="H351" s="68"/>
      <c r="I351" s="66"/>
      <c r="J351" s="66"/>
      <c r="K351" s="298" t="str">
        <f t="shared" ca="1" si="6"/>
        <v/>
      </c>
      <c r="L351" s="126"/>
      <c r="M351" s="126"/>
      <c r="N351" s="126"/>
      <c r="O351" s="126"/>
      <c r="P351" s="126"/>
      <c r="Q351" s="126"/>
      <c r="R351" s="126"/>
      <c r="S351" s="126"/>
      <c r="T351" s="126"/>
      <c r="U351" s="126"/>
      <c r="V351" s="126"/>
      <c r="W351" s="305"/>
    </row>
    <row r="352" spans="1:23" customFormat="1" x14ac:dyDescent="0.25">
      <c r="A352" s="54"/>
      <c r="C352" s="65"/>
      <c r="D352" s="66"/>
      <c r="E352" s="66"/>
      <c r="F352" s="66"/>
      <c r="G352" s="67"/>
      <c r="H352" s="68"/>
      <c r="I352" s="66"/>
      <c r="J352" s="66"/>
      <c r="K352" s="298" t="str">
        <f t="shared" ca="1" si="6"/>
        <v/>
      </c>
      <c r="L352" s="126"/>
      <c r="M352" s="126"/>
      <c r="N352" s="126"/>
      <c r="O352" s="126"/>
      <c r="P352" s="126"/>
      <c r="Q352" s="126"/>
      <c r="R352" s="126"/>
      <c r="S352" s="126"/>
      <c r="T352" s="126"/>
      <c r="U352" s="126"/>
      <c r="V352" s="126"/>
      <c r="W352" s="305"/>
    </row>
    <row r="353" spans="1:23" customFormat="1" x14ac:dyDescent="0.25">
      <c r="A353" s="54"/>
      <c r="C353" s="65"/>
      <c r="D353" s="66"/>
      <c r="E353" s="66"/>
      <c r="F353" s="66"/>
      <c r="G353" s="67"/>
      <c r="H353" s="68"/>
      <c r="I353" s="66"/>
      <c r="J353" s="66"/>
      <c r="K353" s="298" t="str">
        <f t="shared" ca="1" si="6"/>
        <v/>
      </c>
      <c r="L353" s="126"/>
      <c r="M353" s="126"/>
      <c r="N353" s="126"/>
      <c r="O353" s="126"/>
      <c r="P353" s="126"/>
      <c r="Q353" s="126"/>
      <c r="R353" s="126"/>
      <c r="S353" s="126"/>
      <c r="T353" s="126"/>
      <c r="U353" s="126"/>
      <c r="V353" s="126"/>
      <c r="W353" s="305"/>
    </row>
    <row r="354" spans="1:23" customFormat="1" x14ac:dyDescent="0.25">
      <c r="A354" s="54"/>
      <c r="C354" s="65"/>
      <c r="D354" s="66"/>
      <c r="E354" s="66"/>
      <c r="F354" s="66"/>
      <c r="G354" s="67"/>
      <c r="H354" s="68"/>
      <c r="I354" s="66"/>
      <c r="J354" s="66"/>
      <c r="K354" s="298" t="str">
        <f t="shared" ca="1" si="6"/>
        <v/>
      </c>
      <c r="L354" s="126"/>
      <c r="M354" s="126"/>
      <c r="N354" s="126"/>
      <c r="O354" s="126"/>
      <c r="P354" s="126"/>
      <c r="Q354" s="126"/>
      <c r="R354" s="126"/>
      <c r="S354" s="126"/>
      <c r="T354" s="126"/>
      <c r="U354" s="126"/>
      <c r="V354" s="126"/>
      <c r="W354" s="305"/>
    </row>
    <row r="355" spans="1:23" customFormat="1" x14ac:dyDescent="0.25">
      <c r="A355" s="54"/>
      <c r="C355" s="65"/>
      <c r="D355" s="66"/>
      <c r="E355" s="66"/>
      <c r="F355" s="66"/>
      <c r="G355" s="67"/>
      <c r="H355" s="68"/>
      <c r="I355" s="66"/>
      <c r="J355" s="66"/>
      <c r="K355" s="298" t="str">
        <f t="shared" ca="1" si="6"/>
        <v/>
      </c>
      <c r="L355" s="126"/>
      <c r="M355" s="126"/>
      <c r="N355" s="126"/>
      <c r="O355" s="126"/>
      <c r="P355" s="126"/>
      <c r="Q355" s="126"/>
      <c r="R355" s="126"/>
      <c r="S355" s="126"/>
      <c r="T355" s="126"/>
      <c r="U355" s="126"/>
      <c r="V355" s="126"/>
      <c r="W355" s="305"/>
    </row>
    <row r="356" spans="1:23" customFormat="1" x14ac:dyDescent="0.25">
      <c r="A356" s="54"/>
      <c r="C356" s="65"/>
      <c r="D356" s="66"/>
      <c r="E356" s="66"/>
      <c r="F356" s="66"/>
      <c r="G356" s="67"/>
      <c r="H356" s="68"/>
      <c r="I356" s="66"/>
      <c r="J356" s="66"/>
      <c r="K356" s="298" t="str">
        <f t="shared" ca="1" si="6"/>
        <v/>
      </c>
      <c r="L356" s="126"/>
      <c r="M356" s="126"/>
      <c r="N356" s="126"/>
      <c r="O356" s="126"/>
      <c r="P356" s="126"/>
      <c r="Q356" s="126"/>
      <c r="R356" s="126"/>
      <c r="S356" s="126"/>
      <c r="T356" s="126"/>
      <c r="U356" s="126"/>
      <c r="V356" s="126"/>
      <c r="W356" s="305"/>
    </row>
    <row r="357" spans="1:23" customFormat="1" x14ac:dyDescent="0.25">
      <c r="A357" s="54"/>
      <c r="C357" s="65"/>
      <c r="D357" s="66"/>
      <c r="E357" s="66"/>
      <c r="F357" s="66"/>
      <c r="G357" s="67"/>
      <c r="H357" s="68"/>
      <c r="I357" s="66"/>
      <c r="J357" s="66"/>
      <c r="K357" s="298" t="str">
        <f t="shared" ca="1" si="6"/>
        <v/>
      </c>
      <c r="L357" s="126"/>
      <c r="M357" s="126"/>
      <c r="N357" s="126"/>
      <c r="O357" s="126"/>
      <c r="P357" s="126"/>
      <c r="Q357" s="126"/>
      <c r="R357" s="126"/>
      <c r="S357" s="126"/>
      <c r="T357" s="126"/>
      <c r="U357" s="126"/>
      <c r="V357" s="126"/>
      <c r="W357" s="305"/>
    </row>
    <row r="358" spans="1:23" customFormat="1" x14ac:dyDescent="0.25">
      <c r="A358" s="54"/>
      <c r="C358" s="65"/>
      <c r="D358" s="66"/>
      <c r="E358" s="66"/>
      <c r="F358" s="66"/>
      <c r="G358" s="67"/>
      <c r="H358" s="68"/>
      <c r="I358" s="66"/>
      <c r="J358" s="66"/>
      <c r="K358" s="298" t="str">
        <f t="shared" ca="1" si="6"/>
        <v/>
      </c>
      <c r="L358" s="126"/>
      <c r="M358" s="126"/>
      <c r="N358" s="126"/>
      <c r="O358" s="126"/>
      <c r="P358" s="126"/>
      <c r="Q358" s="126"/>
      <c r="R358" s="126"/>
      <c r="S358" s="126"/>
      <c r="T358" s="126"/>
      <c r="U358" s="126"/>
      <c r="V358" s="126"/>
      <c r="W358" s="305"/>
    </row>
    <row r="359" spans="1:23" customFormat="1" x14ac:dyDescent="0.25">
      <c r="A359" s="54"/>
      <c r="C359" s="65"/>
      <c r="D359" s="66"/>
      <c r="E359" s="66"/>
      <c r="F359" s="66"/>
      <c r="G359" s="67"/>
      <c r="H359" s="68"/>
      <c r="I359" s="66"/>
      <c r="J359" s="66"/>
      <c r="K359" s="298" t="str">
        <f t="shared" ca="1" si="6"/>
        <v/>
      </c>
      <c r="L359" s="126"/>
      <c r="M359" s="126"/>
      <c r="N359" s="126"/>
      <c r="O359" s="126"/>
      <c r="P359" s="126"/>
      <c r="Q359" s="126"/>
      <c r="R359" s="126"/>
      <c r="S359" s="126"/>
      <c r="T359" s="126"/>
      <c r="U359" s="126"/>
      <c r="V359" s="126"/>
      <c r="W359" s="305"/>
    </row>
    <row r="360" spans="1:23" customFormat="1" x14ac:dyDescent="0.25">
      <c r="A360" s="54"/>
      <c r="C360" s="65"/>
      <c r="D360" s="66"/>
      <c r="E360" s="66"/>
      <c r="F360" s="66"/>
      <c r="G360" s="67"/>
      <c r="H360" s="68"/>
      <c r="I360" s="66"/>
      <c r="J360" s="66"/>
      <c r="K360" s="298" t="str">
        <f t="shared" ca="1" si="6"/>
        <v/>
      </c>
      <c r="L360" s="126"/>
      <c r="M360" s="126"/>
      <c r="N360" s="126"/>
      <c r="O360" s="126"/>
      <c r="P360" s="126"/>
      <c r="Q360" s="126"/>
      <c r="R360" s="126"/>
      <c r="S360" s="126"/>
      <c r="T360" s="126"/>
      <c r="U360" s="126"/>
      <c r="V360" s="126"/>
      <c r="W360" s="305"/>
    </row>
    <row r="361" spans="1:23" customFormat="1" x14ac:dyDescent="0.25">
      <c r="A361" s="54"/>
      <c r="C361" s="65"/>
      <c r="D361" s="66"/>
      <c r="E361" s="66"/>
      <c r="F361" s="66"/>
      <c r="G361" s="67"/>
      <c r="H361" s="68"/>
      <c r="I361" s="66"/>
      <c r="J361" s="66"/>
      <c r="K361" s="298" t="str">
        <f t="shared" ca="1" si="6"/>
        <v/>
      </c>
      <c r="L361" s="126"/>
      <c r="M361" s="126"/>
      <c r="N361" s="126"/>
      <c r="O361" s="126"/>
      <c r="P361" s="126"/>
      <c r="Q361" s="126"/>
      <c r="R361" s="126"/>
      <c r="S361" s="126"/>
      <c r="T361" s="126"/>
      <c r="U361" s="126"/>
      <c r="V361" s="126"/>
      <c r="W361" s="305"/>
    </row>
    <row r="362" spans="1:23" customFormat="1" x14ac:dyDescent="0.25">
      <c r="A362" s="54"/>
      <c r="C362" s="65"/>
      <c r="D362" s="66"/>
      <c r="E362" s="66"/>
      <c r="F362" s="66"/>
      <c r="G362" s="67"/>
      <c r="H362" s="68"/>
      <c r="I362" s="66"/>
      <c r="J362" s="66"/>
      <c r="K362" s="298" t="str">
        <f t="shared" ca="1" si="6"/>
        <v/>
      </c>
      <c r="L362" s="126"/>
      <c r="M362" s="126"/>
      <c r="N362" s="126"/>
      <c r="O362" s="126"/>
      <c r="P362" s="126"/>
      <c r="Q362" s="126"/>
      <c r="R362" s="126"/>
      <c r="S362" s="126"/>
      <c r="T362" s="126"/>
      <c r="U362" s="126"/>
      <c r="V362" s="126"/>
      <c r="W362" s="305"/>
    </row>
    <row r="363" spans="1:23" customFormat="1" x14ac:dyDescent="0.25">
      <c r="A363" s="54"/>
      <c r="C363" s="65"/>
      <c r="D363" s="66"/>
      <c r="E363" s="66"/>
      <c r="F363" s="66"/>
      <c r="G363" s="67"/>
      <c r="H363" s="68"/>
      <c r="I363" s="66"/>
      <c r="J363" s="66"/>
      <c r="K363" s="298" t="str">
        <f t="shared" ca="1" si="6"/>
        <v/>
      </c>
      <c r="L363" s="126"/>
      <c r="M363" s="126"/>
      <c r="N363" s="126"/>
      <c r="O363" s="126"/>
      <c r="P363" s="126"/>
      <c r="Q363" s="126"/>
      <c r="R363" s="126"/>
      <c r="S363" s="126"/>
      <c r="T363" s="126"/>
      <c r="U363" s="126"/>
      <c r="V363" s="126"/>
      <c r="W363" s="305"/>
    </row>
    <row r="364" spans="1:23" customFormat="1" x14ac:dyDescent="0.25">
      <c r="A364" s="54"/>
      <c r="C364" s="65"/>
      <c r="D364" s="66"/>
      <c r="E364" s="66"/>
      <c r="F364" s="66"/>
      <c r="G364" s="67"/>
      <c r="H364" s="68"/>
      <c r="I364" s="66"/>
      <c r="J364" s="66"/>
      <c r="K364" s="298" t="str">
        <f t="shared" ca="1" si="6"/>
        <v/>
      </c>
      <c r="L364" s="126"/>
      <c r="M364" s="126"/>
      <c r="N364" s="126"/>
      <c r="O364" s="126"/>
      <c r="P364" s="126"/>
      <c r="Q364" s="126"/>
      <c r="R364" s="126"/>
      <c r="S364" s="126"/>
      <c r="T364" s="126"/>
      <c r="U364" s="126"/>
      <c r="V364" s="126"/>
      <c r="W364" s="305"/>
    </row>
    <row r="365" spans="1:23" customFormat="1" x14ac:dyDescent="0.25">
      <c r="A365" s="54"/>
      <c r="C365" s="65"/>
      <c r="D365" s="66"/>
      <c r="E365" s="66"/>
      <c r="F365" s="66"/>
      <c r="G365" s="67"/>
      <c r="H365" s="68"/>
      <c r="I365" s="66"/>
      <c r="J365" s="66"/>
      <c r="K365" s="298" t="str">
        <f t="shared" ca="1" si="6"/>
        <v/>
      </c>
      <c r="L365" s="126"/>
      <c r="M365" s="126"/>
      <c r="N365" s="126"/>
      <c r="O365" s="126"/>
      <c r="P365" s="126"/>
      <c r="Q365" s="126"/>
      <c r="R365" s="126"/>
      <c r="S365" s="126"/>
      <c r="T365" s="126"/>
      <c r="U365" s="126"/>
      <c r="V365" s="126"/>
      <c r="W365" s="305"/>
    </row>
    <row r="366" spans="1:23" customFormat="1" x14ac:dyDescent="0.25">
      <c r="A366" s="54"/>
      <c r="C366" s="65"/>
      <c r="D366" s="66"/>
      <c r="E366" s="66"/>
      <c r="F366" s="66"/>
      <c r="G366" s="67"/>
      <c r="H366" s="68"/>
      <c r="I366" s="66"/>
      <c r="J366" s="66"/>
      <c r="K366" s="298" t="str">
        <f t="shared" ca="1" si="6"/>
        <v/>
      </c>
      <c r="L366" s="126"/>
      <c r="M366" s="126"/>
      <c r="N366" s="126"/>
      <c r="O366" s="126"/>
      <c r="P366" s="126"/>
      <c r="Q366" s="126"/>
      <c r="R366" s="126"/>
      <c r="S366" s="126"/>
      <c r="T366" s="126"/>
      <c r="U366" s="126"/>
      <c r="V366" s="126"/>
      <c r="W366" s="305"/>
    </row>
    <row r="367" spans="1:23" customFormat="1" x14ac:dyDescent="0.25">
      <c r="A367" s="54"/>
      <c r="C367" s="65"/>
      <c r="D367" s="66"/>
      <c r="E367" s="66"/>
      <c r="F367" s="66"/>
      <c r="G367" s="67"/>
      <c r="H367" s="68"/>
      <c r="I367" s="66"/>
      <c r="J367" s="66"/>
      <c r="K367" s="298" t="str">
        <f t="shared" ca="1" si="6"/>
        <v/>
      </c>
      <c r="L367" s="126"/>
      <c r="M367" s="126"/>
      <c r="N367" s="126"/>
      <c r="O367" s="126"/>
      <c r="P367" s="126"/>
      <c r="Q367" s="126"/>
      <c r="R367" s="126"/>
      <c r="S367" s="126"/>
      <c r="T367" s="126"/>
      <c r="U367" s="126"/>
      <c r="V367" s="126"/>
      <c r="W367" s="305"/>
    </row>
    <row r="368" spans="1:23" customFormat="1" x14ac:dyDescent="0.25">
      <c r="A368" s="54"/>
      <c r="C368" s="65"/>
      <c r="D368" s="66"/>
      <c r="E368" s="66"/>
      <c r="F368" s="66"/>
      <c r="G368" s="67"/>
      <c r="H368" s="68"/>
      <c r="I368" s="66"/>
      <c r="J368" s="66"/>
      <c r="K368" s="298" t="str">
        <f t="shared" ca="1" si="6"/>
        <v/>
      </c>
      <c r="L368" s="126"/>
      <c r="M368" s="126"/>
      <c r="N368" s="126"/>
      <c r="O368" s="126"/>
      <c r="P368" s="126"/>
      <c r="Q368" s="126"/>
      <c r="R368" s="126"/>
      <c r="S368" s="126"/>
      <c r="T368" s="126"/>
      <c r="U368" s="126"/>
      <c r="V368" s="126"/>
      <c r="W368" s="305"/>
    </row>
    <row r="369" spans="1:23" customFormat="1" x14ac:dyDescent="0.25">
      <c r="A369" s="54"/>
      <c r="C369" s="65"/>
      <c r="D369" s="66"/>
      <c r="E369" s="66"/>
      <c r="F369" s="66"/>
      <c r="G369" s="67"/>
      <c r="H369" s="68"/>
      <c r="I369" s="66"/>
      <c r="J369" s="66"/>
      <c r="K369" s="298" t="str">
        <f t="shared" ca="1" si="6"/>
        <v/>
      </c>
      <c r="L369" s="126"/>
      <c r="M369" s="126"/>
      <c r="N369" s="126"/>
      <c r="O369" s="126"/>
      <c r="P369" s="126"/>
      <c r="Q369" s="126"/>
      <c r="R369" s="126"/>
      <c r="S369" s="126"/>
      <c r="T369" s="126"/>
      <c r="U369" s="126"/>
      <c r="V369" s="126"/>
      <c r="W369" s="305"/>
    </row>
    <row r="370" spans="1:23" customFormat="1" x14ac:dyDescent="0.25">
      <c r="A370" s="54"/>
      <c r="C370" s="65"/>
      <c r="D370" s="66"/>
      <c r="E370" s="66"/>
      <c r="F370" s="66"/>
      <c r="G370" s="67"/>
      <c r="H370" s="68"/>
      <c r="I370" s="66"/>
      <c r="J370" s="66"/>
      <c r="K370" s="298" t="str">
        <f t="shared" ca="1" si="6"/>
        <v/>
      </c>
      <c r="L370" s="126"/>
      <c r="M370" s="126"/>
      <c r="N370" s="126"/>
      <c r="O370" s="126"/>
      <c r="P370" s="126"/>
      <c r="Q370" s="126"/>
      <c r="R370" s="126"/>
      <c r="S370" s="126"/>
      <c r="T370" s="126"/>
      <c r="U370" s="126"/>
      <c r="V370" s="126"/>
      <c r="W370" s="305"/>
    </row>
    <row r="371" spans="1:23" customFormat="1" x14ac:dyDescent="0.25">
      <c r="A371" s="54"/>
      <c r="C371" s="65"/>
      <c r="D371" s="66"/>
      <c r="E371" s="66"/>
      <c r="F371" s="66"/>
      <c r="G371" s="67"/>
      <c r="H371" s="68"/>
      <c r="I371" s="66"/>
      <c r="J371" s="66"/>
      <c r="K371" s="298" t="str">
        <f t="shared" ca="1" si="6"/>
        <v/>
      </c>
      <c r="L371" s="126"/>
      <c r="M371" s="126"/>
      <c r="N371" s="126"/>
      <c r="O371" s="126"/>
      <c r="P371" s="126"/>
      <c r="Q371" s="126"/>
      <c r="R371" s="126"/>
      <c r="S371" s="126"/>
      <c r="T371" s="126"/>
      <c r="U371" s="126"/>
      <c r="V371" s="126"/>
      <c r="W371" s="305"/>
    </row>
    <row r="372" spans="1:23" customFormat="1" x14ac:dyDescent="0.25">
      <c r="A372" s="54"/>
      <c r="C372" s="65"/>
      <c r="D372" s="66"/>
      <c r="E372" s="66"/>
      <c r="F372" s="66"/>
      <c r="G372" s="67"/>
      <c r="H372" s="68"/>
      <c r="I372" s="66"/>
      <c r="J372" s="66"/>
      <c r="K372" s="298" t="str">
        <f t="shared" ca="1" si="6"/>
        <v/>
      </c>
      <c r="L372" s="126"/>
      <c r="M372" s="126"/>
      <c r="N372" s="126"/>
      <c r="O372" s="126"/>
      <c r="P372" s="126"/>
      <c r="Q372" s="126"/>
      <c r="R372" s="126"/>
      <c r="S372" s="126"/>
      <c r="T372" s="126"/>
      <c r="U372" s="126"/>
      <c r="V372" s="126"/>
      <c r="W372" s="305"/>
    </row>
    <row r="373" spans="1:23" customFormat="1" x14ac:dyDescent="0.25">
      <c r="A373" s="54"/>
      <c r="C373" s="65"/>
      <c r="D373" s="66"/>
      <c r="E373" s="66"/>
      <c r="F373" s="66"/>
      <c r="G373" s="67"/>
      <c r="H373" s="68"/>
      <c r="I373" s="66"/>
      <c r="J373" s="66"/>
      <c r="K373" s="298" t="str">
        <f t="shared" ca="1" si="6"/>
        <v/>
      </c>
      <c r="L373" s="126"/>
      <c r="M373" s="126"/>
      <c r="N373" s="126"/>
      <c r="O373" s="126"/>
      <c r="P373" s="126"/>
      <c r="Q373" s="126"/>
      <c r="R373" s="126"/>
      <c r="S373" s="126"/>
      <c r="T373" s="126"/>
      <c r="U373" s="126"/>
      <c r="V373" s="126"/>
      <c r="W373" s="305"/>
    </row>
    <row r="374" spans="1:23" customFormat="1" x14ac:dyDescent="0.25">
      <c r="A374" s="54"/>
      <c r="C374" s="65"/>
      <c r="D374" s="66"/>
      <c r="E374" s="66"/>
      <c r="F374" s="66"/>
      <c r="G374" s="67"/>
      <c r="H374" s="68"/>
      <c r="I374" s="66"/>
      <c r="J374" s="66"/>
      <c r="K374" s="298" t="str">
        <f t="shared" ca="1" si="6"/>
        <v/>
      </c>
      <c r="L374" s="126"/>
      <c r="M374" s="126"/>
      <c r="N374" s="126"/>
      <c r="O374" s="126"/>
      <c r="P374" s="126"/>
      <c r="Q374" s="126"/>
      <c r="R374" s="126"/>
      <c r="S374" s="126"/>
      <c r="T374" s="126"/>
      <c r="U374" s="126"/>
      <c r="V374" s="126"/>
      <c r="W374" s="305"/>
    </row>
    <row r="375" spans="1:23" customFormat="1" x14ac:dyDescent="0.25">
      <c r="A375" s="54"/>
      <c r="C375" s="65"/>
      <c r="D375" s="66"/>
      <c r="E375" s="66"/>
      <c r="F375" s="66"/>
      <c r="G375" s="67"/>
      <c r="H375" s="68"/>
      <c r="I375" s="66"/>
      <c r="J375" s="66"/>
      <c r="K375" s="298" t="str">
        <f t="shared" ca="1" si="6"/>
        <v/>
      </c>
      <c r="L375" s="126"/>
      <c r="M375" s="126"/>
      <c r="N375" s="126"/>
      <c r="O375" s="126"/>
      <c r="P375" s="126"/>
      <c r="Q375" s="126"/>
      <c r="R375" s="126"/>
      <c r="S375" s="126"/>
      <c r="T375" s="126"/>
      <c r="U375" s="126"/>
      <c r="V375" s="126"/>
      <c r="W375" s="305"/>
    </row>
    <row r="376" spans="1:23" customFormat="1" x14ac:dyDescent="0.25">
      <c r="A376" s="54"/>
      <c r="C376" s="65"/>
      <c r="D376" s="66"/>
      <c r="E376" s="66"/>
      <c r="F376" s="66"/>
      <c r="G376" s="67"/>
      <c r="H376" s="68"/>
      <c r="I376" s="66"/>
      <c r="J376" s="66"/>
      <c r="K376" s="298" t="str">
        <f t="shared" ca="1" si="6"/>
        <v/>
      </c>
      <c r="L376" s="126"/>
      <c r="M376" s="126"/>
      <c r="N376" s="126"/>
      <c r="O376" s="126"/>
      <c r="P376" s="126"/>
      <c r="Q376" s="126"/>
      <c r="R376" s="126"/>
      <c r="S376" s="126"/>
      <c r="T376" s="126"/>
      <c r="U376" s="126"/>
      <c r="V376" s="126"/>
      <c r="W376" s="305"/>
    </row>
    <row r="377" spans="1:23" customFormat="1" x14ac:dyDescent="0.25">
      <c r="A377" s="54"/>
      <c r="C377" s="65"/>
      <c r="D377" s="66"/>
      <c r="E377" s="66"/>
      <c r="F377" s="66"/>
      <c r="G377" s="67"/>
      <c r="H377" s="68"/>
      <c r="I377" s="66"/>
      <c r="J377" s="66"/>
      <c r="K377" s="298" t="str">
        <f t="shared" ca="1" si="6"/>
        <v/>
      </c>
      <c r="L377" s="126"/>
      <c r="M377" s="126"/>
      <c r="N377" s="126"/>
      <c r="O377" s="126"/>
      <c r="P377" s="126"/>
      <c r="Q377" s="126"/>
      <c r="R377" s="126"/>
      <c r="S377" s="126"/>
      <c r="T377" s="126"/>
      <c r="U377" s="126"/>
      <c r="V377" s="126"/>
      <c r="W377" s="305"/>
    </row>
    <row r="378" spans="1:23" customFormat="1" x14ac:dyDescent="0.25">
      <c r="A378" s="54"/>
      <c r="C378" s="65"/>
      <c r="D378" s="66"/>
      <c r="E378" s="66"/>
      <c r="F378" s="66"/>
      <c r="G378" s="67"/>
      <c r="H378" s="68"/>
      <c r="I378" s="66"/>
      <c r="J378" s="66"/>
      <c r="K378" s="298" t="str">
        <f t="shared" ca="1" si="6"/>
        <v/>
      </c>
      <c r="L378" s="126"/>
      <c r="M378" s="126"/>
      <c r="N378" s="126"/>
      <c r="O378" s="126"/>
      <c r="P378" s="126"/>
      <c r="Q378" s="126"/>
      <c r="R378" s="126"/>
      <c r="S378" s="126"/>
      <c r="T378" s="126"/>
      <c r="U378" s="126"/>
      <c r="V378" s="126"/>
      <c r="W378" s="305"/>
    </row>
    <row r="379" spans="1:23" customFormat="1" x14ac:dyDescent="0.25">
      <c r="A379" s="54"/>
      <c r="C379" s="65"/>
      <c r="D379" s="66"/>
      <c r="E379" s="66"/>
      <c r="F379" s="66"/>
      <c r="G379" s="67"/>
      <c r="H379" s="68"/>
      <c r="I379" s="66"/>
      <c r="J379" s="66"/>
      <c r="K379" s="298" t="str">
        <f t="shared" ca="1" si="6"/>
        <v/>
      </c>
      <c r="L379" s="126"/>
      <c r="M379" s="126"/>
      <c r="N379" s="126"/>
      <c r="O379" s="126"/>
      <c r="P379" s="126"/>
      <c r="Q379" s="126"/>
      <c r="R379" s="126"/>
      <c r="S379" s="126"/>
      <c r="T379" s="126"/>
      <c r="U379" s="126"/>
      <c r="V379" s="126"/>
      <c r="W379" s="305"/>
    </row>
    <row r="380" spans="1:23" customFormat="1" x14ac:dyDescent="0.25">
      <c r="A380" s="54"/>
      <c r="C380" s="65"/>
      <c r="D380" s="66"/>
      <c r="E380" s="66"/>
      <c r="F380" s="66"/>
      <c r="G380" s="67"/>
      <c r="H380" s="68"/>
      <c r="I380" s="66"/>
      <c r="J380" s="66"/>
      <c r="K380" s="298" t="str">
        <f t="shared" ca="1" si="6"/>
        <v/>
      </c>
      <c r="L380" s="126"/>
      <c r="M380" s="126"/>
      <c r="N380" s="126"/>
      <c r="O380" s="126"/>
      <c r="P380" s="126"/>
      <c r="Q380" s="126"/>
      <c r="R380" s="126"/>
      <c r="S380" s="126"/>
      <c r="T380" s="126"/>
      <c r="U380" s="126"/>
      <c r="V380" s="126"/>
      <c r="W380" s="305"/>
    </row>
    <row r="381" spans="1:23" customFormat="1" x14ac:dyDescent="0.25">
      <c r="A381" s="54"/>
      <c r="C381" s="65"/>
      <c r="D381" s="66"/>
      <c r="E381" s="66"/>
      <c r="F381" s="66"/>
      <c r="G381" s="67"/>
      <c r="H381" s="68"/>
      <c r="I381" s="66"/>
      <c r="J381" s="66"/>
      <c r="K381" s="298" t="str">
        <f t="shared" ca="1" si="6"/>
        <v/>
      </c>
      <c r="L381" s="126"/>
      <c r="M381" s="126"/>
      <c r="N381" s="126"/>
      <c r="O381" s="126"/>
      <c r="P381" s="126"/>
      <c r="Q381" s="126"/>
      <c r="R381" s="126"/>
      <c r="S381" s="126"/>
      <c r="T381" s="126"/>
      <c r="U381" s="126"/>
      <c r="V381" s="126"/>
      <c r="W381" s="305"/>
    </row>
    <row r="382" spans="1:23" customFormat="1" x14ac:dyDescent="0.25">
      <c r="A382" s="54"/>
      <c r="C382" s="65"/>
      <c r="D382" s="66"/>
      <c r="E382" s="66"/>
      <c r="F382" s="66"/>
      <c r="G382" s="67"/>
      <c r="H382" s="68"/>
      <c r="I382" s="66"/>
      <c r="J382" s="66"/>
      <c r="K382" s="298" t="str">
        <f t="shared" ca="1" si="6"/>
        <v/>
      </c>
      <c r="L382" s="126"/>
      <c r="M382" s="126"/>
      <c r="N382" s="126"/>
      <c r="O382" s="126"/>
      <c r="P382" s="126"/>
      <c r="Q382" s="126"/>
      <c r="R382" s="126"/>
      <c r="S382" s="126"/>
      <c r="T382" s="126"/>
      <c r="U382" s="126"/>
      <c r="V382" s="126"/>
      <c r="W382" s="305"/>
    </row>
    <row r="383" spans="1:23" customFormat="1" x14ac:dyDescent="0.25">
      <c r="A383" s="54"/>
      <c r="C383" s="65"/>
      <c r="D383" s="66"/>
      <c r="E383" s="66"/>
      <c r="F383" s="66"/>
      <c r="G383" s="67"/>
      <c r="H383" s="68"/>
      <c r="I383" s="66"/>
      <c r="J383" s="66"/>
      <c r="K383" s="298" t="str">
        <f t="shared" ca="1" si="6"/>
        <v/>
      </c>
      <c r="L383" s="126"/>
      <c r="M383" s="126"/>
      <c r="N383" s="126"/>
      <c r="O383" s="126"/>
      <c r="P383" s="126"/>
      <c r="Q383" s="126"/>
      <c r="R383" s="126"/>
      <c r="S383" s="126"/>
      <c r="T383" s="126"/>
      <c r="U383" s="126"/>
      <c r="V383" s="126"/>
      <c r="W383" s="305"/>
    </row>
    <row r="384" spans="1:23" customFormat="1" x14ac:dyDescent="0.25">
      <c r="A384" s="54"/>
      <c r="C384" s="65"/>
      <c r="D384" s="66"/>
      <c r="E384" s="66"/>
      <c r="F384" s="66"/>
      <c r="G384" s="67"/>
      <c r="H384" s="68"/>
      <c r="I384" s="66"/>
      <c r="J384" s="66"/>
      <c r="K384" s="298" t="str">
        <f t="shared" ca="1" si="6"/>
        <v/>
      </c>
      <c r="L384" s="126"/>
      <c r="M384" s="126"/>
      <c r="N384" s="126"/>
      <c r="O384" s="126"/>
      <c r="P384" s="126"/>
      <c r="Q384" s="126"/>
      <c r="R384" s="126"/>
      <c r="S384" s="126"/>
      <c r="T384" s="126"/>
      <c r="U384" s="126"/>
      <c r="V384" s="126"/>
      <c r="W384" s="305"/>
    </row>
    <row r="385" spans="1:23" customFormat="1" x14ac:dyDescent="0.25">
      <c r="A385" s="54"/>
      <c r="C385" s="65"/>
      <c r="D385" s="66"/>
      <c r="E385" s="66"/>
      <c r="F385" s="66"/>
      <c r="G385" s="67"/>
      <c r="H385" s="68"/>
      <c r="I385" s="66"/>
      <c r="J385" s="66"/>
      <c r="K385" s="298" t="str">
        <f t="shared" ca="1" si="6"/>
        <v/>
      </c>
      <c r="L385" s="126"/>
      <c r="M385" s="126"/>
      <c r="N385" s="126"/>
      <c r="O385" s="126"/>
      <c r="P385" s="126"/>
      <c r="Q385" s="126"/>
      <c r="R385" s="126"/>
      <c r="S385" s="126"/>
      <c r="T385" s="126"/>
      <c r="U385" s="126"/>
      <c r="V385" s="126"/>
      <c r="W385" s="305"/>
    </row>
    <row r="386" spans="1:23" customFormat="1" x14ac:dyDescent="0.25">
      <c r="A386" s="54"/>
      <c r="C386" s="65"/>
      <c r="D386" s="66"/>
      <c r="E386" s="66"/>
      <c r="F386" s="66"/>
      <c r="G386" s="67"/>
      <c r="H386" s="68"/>
      <c r="I386" s="66"/>
      <c r="J386" s="66"/>
      <c r="K386" s="298" t="str">
        <f t="shared" ca="1" si="6"/>
        <v/>
      </c>
      <c r="L386" s="126"/>
      <c r="M386" s="126"/>
      <c r="N386" s="126"/>
      <c r="O386" s="126"/>
      <c r="P386" s="126"/>
      <c r="Q386" s="126"/>
      <c r="R386" s="126"/>
      <c r="S386" s="126"/>
      <c r="T386" s="126"/>
      <c r="U386" s="126"/>
      <c r="V386" s="126"/>
      <c r="W386" s="305"/>
    </row>
    <row r="387" spans="1:23" customFormat="1" x14ac:dyDescent="0.25">
      <c r="A387" s="54"/>
      <c r="C387" s="65"/>
      <c r="D387" s="66"/>
      <c r="E387" s="66"/>
      <c r="F387" s="66"/>
      <c r="G387" s="67"/>
      <c r="H387" s="68"/>
      <c r="I387" s="66"/>
      <c r="J387" s="66"/>
      <c r="K387" s="298" t="str">
        <f t="shared" ca="1" si="6"/>
        <v/>
      </c>
      <c r="L387" s="126"/>
      <c r="M387" s="126"/>
      <c r="N387" s="126"/>
      <c r="O387" s="126"/>
      <c r="P387" s="126"/>
      <c r="Q387" s="126"/>
      <c r="R387" s="126"/>
      <c r="S387" s="126"/>
      <c r="T387" s="126"/>
      <c r="U387" s="126"/>
      <c r="V387" s="126"/>
      <c r="W387" s="305"/>
    </row>
    <row r="388" spans="1:23" customFormat="1" x14ac:dyDescent="0.25">
      <c r="A388" s="54"/>
      <c r="C388" s="65"/>
      <c r="D388" s="66"/>
      <c r="E388" s="66"/>
      <c r="F388" s="66"/>
      <c r="G388" s="67"/>
      <c r="H388" s="68"/>
      <c r="I388" s="66"/>
      <c r="J388" s="66"/>
      <c r="K388" s="298" t="str">
        <f t="shared" ca="1" si="6"/>
        <v/>
      </c>
      <c r="L388" s="126"/>
      <c r="M388" s="126"/>
      <c r="N388" s="126"/>
      <c r="O388" s="126"/>
      <c r="P388" s="126"/>
      <c r="Q388" s="126"/>
      <c r="R388" s="126"/>
      <c r="S388" s="126"/>
      <c r="T388" s="126"/>
      <c r="U388" s="126"/>
      <c r="V388" s="126"/>
      <c r="W388" s="305"/>
    </row>
    <row r="389" spans="1:23" customFormat="1" x14ac:dyDescent="0.25">
      <c r="A389" s="54"/>
      <c r="C389" s="65"/>
      <c r="D389" s="66"/>
      <c r="E389" s="66"/>
      <c r="F389" s="66"/>
      <c r="G389" s="67"/>
      <c r="H389" s="68"/>
      <c r="I389" s="66"/>
      <c r="J389" s="66"/>
      <c r="K389" s="298" t="str">
        <f t="shared" ca="1" si="6"/>
        <v/>
      </c>
      <c r="L389" s="126"/>
      <c r="M389" s="126"/>
      <c r="N389" s="126"/>
      <c r="O389" s="126"/>
      <c r="P389" s="126"/>
      <c r="Q389" s="126"/>
      <c r="R389" s="126"/>
      <c r="S389" s="126"/>
      <c r="T389" s="126"/>
      <c r="U389" s="126"/>
      <c r="V389" s="126"/>
      <c r="W389" s="305"/>
    </row>
    <row r="390" spans="1:23" customFormat="1" x14ac:dyDescent="0.25">
      <c r="A390" s="54"/>
      <c r="C390" s="65"/>
      <c r="D390" s="66"/>
      <c r="E390" s="66"/>
      <c r="F390" s="66"/>
      <c r="G390" s="67"/>
      <c r="H390" s="68"/>
      <c r="I390" s="66"/>
      <c r="J390" s="66"/>
      <c r="K390" s="298" t="str">
        <f t="shared" ca="1" si="6"/>
        <v/>
      </c>
      <c r="L390" s="126"/>
      <c r="M390" s="126"/>
      <c r="N390" s="126"/>
      <c r="O390" s="126"/>
      <c r="P390" s="126"/>
      <c r="Q390" s="126"/>
      <c r="R390" s="126"/>
      <c r="S390" s="126"/>
      <c r="T390" s="126"/>
      <c r="U390" s="126"/>
      <c r="V390" s="126"/>
      <c r="W390" s="305"/>
    </row>
    <row r="391" spans="1:23" customFormat="1" x14ac:dyDescent="0.25">
      <c r="A391" s="54"/>
      <c r="C391" s="65"/>
      <c r="D391" s="66"/>
      <c r="E391" s="66"/>
      <c r="F391" s="66"/>
      <c r="G391" s="67"/>
      <c r="H391" s="68"/>
      <c r="I391" s="66"/>
      <c r="J391" s="66"/>
      <c r="K391" s="298" t="str">
        <f t="shared" ca="1" si="6"/>
        <v/>
      </c>
      <c r="L391" s="126"/>
      <c r="M391" s="126"/>
      <c r="N391" s="126"/>
      <c r="O391" s="126"/>
      <c r="P391" s="126"/>
      <c r="Q391" s="126"/>
      <c r="R391" s="126"/>
      <c r="S391" s="126"/>
      <c r="T391" s="126"/>
      <c r="U391" s="126"/>
      <c r="V391" s="126"/>
      <c r="W391" s="305"/>
    </row>
    <row r="392" spans="1:23" customFormat="1" x14ac:dyDescent="0.25">
      <c r="A392" s="54"/>
      <c r="C392" s="65"/>
      <c r="D392" s="66"/>
      <c r="E392" s="66"/>
      <c r="F392" s="66"/>
      <c r="G392" s="67"/>
      <c r="H392" s="68"/>
      <c r="I392" s="66"/>
      <c r="J392" s="66"/>
      <c r="K392" s="298" t="str">
        <f t="shared" ca="1" si="6"/>
        <v/>
      </c>
      <c r="L392" s="126"/>
      <c r="M392" s="126"/>
      <c r="N392" s="126"/>
      <c r="O392" s="126"/>
      <c r="P392" s="126"/>
      <c r="Q392" s="126"/>
      <c r="R392" s="126"/>
      <c r="S392" s="126"/>
      <c r="T392" s="126"/>
      <c r="U392" s="126"/>
      <c r="V392" s="126"/>
      <c r="W392" s="305"/>
    </row>
    <row r="393" spans="1:23" customFormat="1" x14ac:dyDescent="0.25">
      <c r="A393" s="54"/>
      <c r="C393" s="65"/>
      <c r="D393" s="66"/>
      <c r="E393" s="66"/>
      <c r="F393" s="66"/>
      <c r="G393" s="67"/>
      <c r="H393" s="68"/>
      <c r="I393" s="66"/>
      <c r="J393" s="66"/>
      <c r="K393" s="298" t="str">
        <f t="shared" ref="K393:K456" ca="1" si="7">IF(J393="","",(IF(J393="Efetivado","",IF(C393="","",IF(C393=TODAY(),"Vence Hoje",IF(C393&lt;TODAY(),"Atrasado",C393-TODAY()&amp;" Dias para Vencer"))))))</f>
        <v/>
      </c>
      <c r="L393" s="126"/>
      <c r="M393" s="126"/>
      <c r="N393" s="126"/>
      <c r="O393" s="126"/>
      <c r="P393" s="126"/>
      <c r="Q393" s="126"/>
      <c r="R393" s="126"/>
      <c r="S393" s="126"/>
      <c r="T393" s="126"/>
      <c r="U393" s="126"/>
      <c r="V393" s="126"/>
      <c r="W393" s="305"/>
    </row>
    <row r="394" spans="1:23" customFormat="1" x14ac:dyDescent="0.25">
      <c r="A394" s="54"/>
      <c r="C394" s="65"/>
      <c r="D394" s="66"/>
      <c r="E394" s="66"/>
      <c r="F394" s="66"/>
      <c r="G394" s="67"/>
      <c r="H394" s="68"/>
      <c r="I394" s="66"/>
      <c r="J394" s="66"/>
      <c r="K394" s="298" t="str">
        <f t="shared" ca="1" si="7"/>
        <v/>
      </c>
      <c r="L394" s="126"/>
      <c r="M394" s="126"/>
      <c r="N394" s="126"/>
      <c r="O394" s="126"/>
      <c r="P394" s="126"/>
      <c r="Q394" s="126"/>
      <c r="R394" s="126"/>
      <c r="S394" s="126"/>
      <c r="T394" s="126"/>
      <c r="U394" s="126"/>
      <c r="V394" s="126"/>
      <c r="W394" s="305"/>
    </row>
    <row r="395" spans="1:23" customFormat="1" x14ac:dyDescent="0.25">
      <c r="A395" s="54"/>
      <c r="C395" s="65"/>
      <c r="D395" s="66"/>
      <c r="E395" s="66"/>
      <c r="F395" s="66"/>
      <c r="G395" s="67"/>
      <c r="H395" s="68"/>
      <c r="I395" s="66"/>
      <c r="J395" s="66"/>
      <c r="K395" s="298" t="str">
        <f t="shared" ca="1" si="7"/>
        <v/>
      </c>
      <c r="L395" s="126"/>
      <c r="M395" s="126"/>
      <c r="N395" s="126"/>
      <c r="O395" s="126"/>
      <c r="P395" s="126"/>
      <c r="Q395" s="126"/>
      <c r="R395" s="126"/>
      <c r="S395" s="126"/>
      <c r="T395" s="126"/>
      <c r="U395" s="126"/>
      <c r="V395" s="126"/>
      <c r="W395" s="305"/>
    </row>
    <row r="396" spans="1:23" customFormat="1" x14ac:dyDescent="0.25">
      <c r="A396" s="54"/>
      <c r="C396" s="65"/>
      <c r="D396" s="66"/>
      <c r="E396" s="66"/>
      <c r="F396" s="66"/>
      <c r="G396" s="67"/>
      <c r="H396" s="68"/>
      <c r="I396" s="66"/>
      <c r="J396" s="66"/>
      <c r="K396" s="298" t="str">
        <f t="shared" ca="1" si="7"/>
        <v/>
      </c>
      <c r="L396" s="126"/>
      <c r="M396" s="126"/>
      <c r="N396" s="126"/>
      <c r="O396" s="126"/>
      <c r="P396" s="126"/>
      <c r="Q396" s="126"/>
      <c r="R396" s="126"/>
      <c r="S396" s="126"/>
      <c r="T396" s="126"/>
      <c r="U396" s="126"/>
      <c r="V396" s="126"/>
      <c r="W396" s="305"/>
    </row>
    <row r="397" spans="1:23" customFormat="1" x14ac:dyDescent="0.25">
      <c r="A397" s="54"/>
      <c r="C397" s="65"/>
      <c r="D397" s="66"/>
      <c r="E397" s="66"/>
      <c r="F397" s="66"/>
      <c r="G397" s="67"/>
      <c r="H397" s="68"/>
      <c r="I397" s="66"/>
      <c r="J397" s="66"/>
      <c r="K397" s="298" t="str">
        <f t="shared" ca="1" si="7"/>
        <v/>
      </c>
      <c r="L397" s="126"/>
      <c r="M397" s="126"/>
      <c r="N397" s="126"/>
      <c r="O397" s="126"/>
      <c r="P397" s="126"/>
      <c r="Q397" s="126"/>
      <c r="R397" s="126"/>
      <c r="S397" s="126"/>
      <c r="T397" s="126"/>
      <c r="U397" s="126"/>
      <c r="V397" s="126"/>
      <c r="W397" s="305"/>
    </row>
    <row r="398" spans="1:23" customFormat="1" x14ac:dyDescent="0.25">
      <c r="A398" s="54"/>
      <c r="C398" s="65"/>
      <c r="D398" s="66"/>
      <c r="E398" s="66"/>
      <c r="F398" s="66"/>
      <c r="G398" s="67"/>
      <c r="H398" s="68"/>
      <c r="I398" s="66"/>
      <c r="J398" s="66"/>
      <c r="K398" s="298" t="str">
        <f t="shared" ca="1" si="7"/>
        <v/>
      </c>
      <c r="L398" s="126"/>
      <c r="M398" s="126"/>
      <c r="N398" s="126"/>
      <c r="O398" s="126"/>
      <c r="P398" s="126"/>
      <c r="Q398" s="126"/>
      <c r="R398" s="126"/>
      <c r="S398" s="126"/>
      <c r="T398" s="126"/>
      <c r="U398" s="126"/>
      <c r="V398" s="126"/>
      <c r="W398" s="305"/>
    </row>
    <row r="399" spans="1:23" customFormat="1" x14ac:dyDescent="0.25">
      <c r="A399" s="54"/>
      <c r="C399" s="65"/>
      <c r="D399" s="66"/>
      <c r="E399" s="66"/>
      <c r="F399" s="66"/>
      <c r="G399" s="67"/>
      <c r="H399" s="68"/>
      <c r="I399" s="66"/>
      <c r="J399" s="66"/>
      <c r="K399" s="298" t="str">
        <f t="shared" ca="1" si="7"/>
        <v/>
      </c>
      <c r="L399" s="126"/>
      <c r="M399" s="126"/>
      <c r="N399" s="126"/>
      <c r="O399" s="126"/>
      <c r="P399" s="126"/>
      <c r="Q399" s="126"/>
      <c r="R399" s="126"/>
      <c r="S399" s="126"/>
      <c r="T399" s="126"/>
      <c r="U399" s="126"/>
      <c r="V399" s="126"/>
      <c r="W399" s="305"/>
    </row>
    <row r="400" spans="1:23" customFormat="1" x14ac:dyDescent="0.25">
      <c r="A400" s="54"/>
      <c r="C400" s="65"/>
      <c r="D400" s="66"/>
      <c r="E400" s="66"/>
      <c r="F400" s="66"/>
      <c r="G400" s="67"/>
      <c r="H400" s="68"/>
      <c r="I400" s="66"/>
      <c r="J400" s="66"/>
      <c r="K400" s="298" t="str">
        <f t="shared" ca="1" si="7"/>
        <v/>
      </c>
      <c r="L400" s="126"/>
      <c r="M400" s="126"/>
      <c r="N400" s="126"/>
      <c r="O400" s="126"/>
      <c r="P400" s="126"/>
      <c r="Q400" s="126"/>
      <c r="R400" s="126"/>
      <c r="S400" s="126"/>
      <c r="T400" s="126"/>
      <c r="U400" s="126"/>
      <c r="V400" s="126"/>
      <c r="W400" s="305"/>
    </row>
    <row r="401" spans="1:23" customFormat="1" x14ac:dyDescent="0.25">
      <c r="A401" s="54"/>
      <c r="C401" s="65"/>
      <c r="D401" s="66"/>
      <c r="E401" s="66"/>
      <c r="F401" s="66"/>
      <c r="G401" s="67"/>
      <c r="H401" s="68"/>
      <c r="I401" s="66"/>
      <c r="J401" s="66"/>
      <c r="K401" s="298" t="str">
        <f t="shared" ca="1" si="7"/>
        <v/>
      </c>
      <c r="L401" s="126"/>
      <c r="M401" s="126"/>
      <c r="N401" s="126"/>
      <c r="O401" s="126"/>
      <c r="P401" s="126"/>
      <c r="Q401" s="126"/>
      <c r="R401" s="126"/>
      <c r="S401" s="126"/>
      <c r="T401" s="126"/>
      <c r="U401" s="126"/>
      <c r="V401" s="126"/>
      <c r="W401" s="305"/>
    </row>
    <row r="402" spans="1:23" customFormat="1" x14ac:dyDescent="0.25">
      <c r="A402" s="54"/>
      <c r="C402" s="65"/>
      <c r="D402" s="66"/>
      <c r="E402" s="66"/>
      <c r="F402" s="66"/>
      <c r="G402" s="67"/>
      <c r="H402" s="68"/>
      <c r="I402" s="66"/>
      <c r="J402" s="66"/>
      <c r="K402" s="298" t="str">
        <f t="shared" ca="1" si="7"/>
        <v/>
      </c>
      <c r="L402" s="126"/>
      <c r="M402" s="126"/>
      <c r="N402" s="126"/>
      <c r="O402" s="126"/>
      <c r="P402" s="126"/>
      <c r="Q402" s="126"/>
      <c r="R402" s="126"/>
      <c r="S402" s="126"/>
      <c r="T402" s="126"/>
      <c r="U402" s="126"/>
      <c r="V402" s="126"/>
      <c r="W402" s="305"/>
    </row>
    <row r="403" spans="1:23" customFormat="1" x14ac:dyDescent="0.25">
      <c r="A403" s="54"/>
      <c r="C403" s="65"/>
      <c r="D403" s="66"/>
      <c r="E403" s="66"/>
      <c r="F403" s="66"/>
      <c r="G403" s="67"/>
      <c r="H403" s="68"/>
      <c r="I403" s="66"/>
      <c r="J403" s="66"/>
      <c r="K403" s="298" t="str">
        <f t="shared" ca="1" si="7"/>
        <v/>
      </c>
      <c r="L403" s="126"/>
      <c r="M403" s="126"/>
      <c r="N403" s="126"/>
      <c r="O403" s="126"/>
      <c r="P403" s="126"/>
      <c r="Q403" s="126"/>
      <c r="R403" s="126"/>
      <c r="S403" s="126"/>
      <c r="T403" s="126"/>
      <c r="U403" s="126"/>
      <c r="V403" s="126"/>
      <c r="W403" s="305"/>
    </row>
    <row r="404" spans="1:23" customFormat="1" x14ac:dyDescent="0.25">
      <c r="A404" s="54"/>
      <c r="C404" s="65"/>
      <c r="D404" s="66"/>
      <c r="E404" s="66"/>
      <c r="F404" s="66"/>
      <c r="G404" s="67"/>
      <c r="H404" s="68"/>
      <c r="I404" s="66"/>
      <c r="J404" s="66"/>
      <c r="K404" s="298" t="str">
        <f t="shared" ca="1" si="7"/>
        <v/>
      </c>
      <c r="L404" s="126"/>
      <c r="M404" s="126"/>
      <c r="N404" s="126"/>
      <c r="O404" s="126"/>
      <c r="P404" s="126"/>
      <c r="Q404" s="126"/>
      <c r="R404" s="126"/>
      <c r="S404" s="126"/>
      <c r="T404" s="126"/>
      <c r="U404" s="126"/>
      <c r="V404" s="126"/>
      <c r="W404" s="305"/>
    </row>
    <row r="405" spans="1:23" customFormat="1" x14ac:dyDescent="0.25">
      <c r="A405" s="54"/>
      <c r="C405" s="65"/>
      <c r="D405" s="66"/>
      <c r="E405" s="66"/>
      <c r="F405" s="66"/>
      <c r="G405" s="67"/>
      <c r="H405" s="68"/>
      <c r="I405" s="66"/>
      <c r="J405" s="66"/>
      <c r="K405" s="298" t="str">
        <f t="shared" ca="1" si="7"/>
        <v/>
      </c>
      <c r="L405" s="126"/>
      <c r="M405" s="126"/>
      <c r="N405" s="126"/>
      <c r="O405" s="126"/>
      <c r="P405" s="126"/>
      <c r="Q405" s="126"/>
      <c r="R405" s="126"/>
      <c r="S405" s="126"/>
      <c r="T405" s="126"/>
      <c r="U405" s="126"/>
      <c r="V405" s="126"/>
      <c r="W405" s="305"/>
    </row>
    <row r="406" spans="1:23" customFormat="1" x14ac:dyDescent="0.25">
      <c r="A406" s="54"/>
      <c r="C406" s="65"/>
      <c r="D406" s="66"/>
      <c r="E406" s="66"/>
      <c r="F406" s="66"/>
      <c r="G406" s="67"/>
      <c r="H406" s="68"/>
      <c r="I406" s="66"/>
      <c r="J406" s="66"/>
      <c r="K406" s="298" t="str">
        <f t="shared" ca="1" si="7"/>
        <v/>
      </c>
      <c r="L406" s="126"/>
      <c r="M406" s="126"/>
      <c r="N406" s="126"/>
      <c r="O406" s="126"/>
      <c r="P406" s="126"/>
      <c r="Q406" s="126"/>
      <c r="R406" s="126"/>
      <c r="S406" s="126"/>
      <c r="T406" s="126"/>
      <c r="U406" s="126"/>
      <c r="V406" s="126"/>
      <c r="W406" s="305"/>
    </row>
    <row r="407" spans="1:23" customFormat="1" x14ac:dyDescent="0.25">
      <c r="A407" s="54"/>
      <c r="C407" s="65"/>
      <c r="D407" s="66"/>
      <c r="E407" s="66"/>
      <c r="F407" s="66"/>
      <c r="G407" s="67"/>
      <c r="H407" s="68"/>
      <c r="I407" s="66"/>
      <c r="J407" s="66"/>
      <c r="K407" s="298" t="str">
        <f t="shared" ca="1" si="7"/>
        <v/>
      </c>
      <c r="L407" s="126"/>
      <c r="M407" s="126"/>
      <c r="N407" s="126"/>
      <c r="O407" s="126"/>
      <c r="P407" s="126"/>
      <c r="Q407" s="126"/>
      <c r="R407" s="126"/>
      <c r="S407" s="126"/>
      <c r="T407" s="126"/>
      <c r="U407" s="126"/>
      <c r="V407" s="126"/>
      <c r="W407" s="305"/>
    </row>
    <row r="408" spans="1:23" customFormat="1" x14ac:dyDescent="0.25">
      <c r="A408" s="54"/>
      <c r="C408" s="65"/>
      <c r="D408" s="66"/>
      <c r="E408" s="66"/>
      <c r="F408" s="66"/>
      <c r="G408" s="67"/>
      <c r="H408" s="68"/>
      <c r="I408" s="66"/>
      <c r="J408" s="66"/>
      <c r="K408" s="298" t="str">
        <f t="shared" ca="1" si="7"/>
        <v/>
      </c>
      <c r="L408" s="126"/>
      <c r="M408" s="126"/>
      <c r="N408" s="126"/>
      <c r="O408" s="126"/>
      <c r="P408" s="126"/>
      <c r="Q408" s="126"/>
      <c r="R408" s="126"/>
      <c r="S408" s="126"/>
      <c r="T408" s="126"/>
      <c r="U408" s="126"/>
      <c r="V408" s="126"/>
      <c r="W408" s="305"/>
    </row>
    <row r="409" spans="1:23" customFormat="1" x14ac:dyDescent="0.25">
      <c r="A409" s="54"/>
      <c r="C409" s="65"/>
      <c r="D409" s="66"/>
      <c r="E409" s="66"/>
      <c r="F409" s="66"/>
      <c r="G409" s="67"/>
      <c r="H409" s="68"/>
      <c r="I409" s="66"/>
      <c r="J409" s="66"/>
      <c r="K409" s="298" t="str">
        <f t="shared" ca="1" si="7"/>
        <v/>
      </c>
      <c r="L409" s="126"/>
      <c r="M409" s="126"/>
      <c r="N409" s="126"/>
      <c r="O409" s="126"/>
      <c r="P409" s="126"/>
      <c r="Q409" s="126"/>
      <c r="R409" s="126"/>
      <c r="S409" s="126"/>
      <c r="T409" s="126"/>
      <c r="U409" s="126"/>
      <c r="V409" s="126"/>
      <c r="W409" s="305"/>
    </row>
    <row r="410" spans="1:23" customFormat="1" x14ac:dyDescent="0.25">
      <c r="A410" s="54"/>
      <c r="C410" s="65"/>
      <c r="D410" s="66"/>
      <c r="E410" s="66"/>
      <c r="F410" s="66"/>
      <c r="G410" s="67"/>
      <c r="H410" s="68"/>
      <c r="I410" s="66"/>
      <c r="J410" s="66"/>
      <c r="K410" s="298" t="str">
        <f t="shared" ca="1" si="7"/>
        <v/>
      </c>
      <c r="L410" s="126"/>
      <c r="M410" s="126"/>
      <c r="N410" s="126"/>
      <c r="O410" s="126"/>
      <c r="P410" s="126"/>
      <c r="Q410" s="126"/>
      <c r="R410" s="126"/>
      <c r="S410" s="126"/>
      <c r="T410" s="126"/>
      <c r="U410" s="126"/>
      <c r="V410" s="126"/>
      <c r="W410" s="305"/>
    </row>
    <row r="411" spans="1:23" customFormat="1" x14ac:dyDescent="0.25">
      <c r="A411" s="54"/>
      <c r="C411" s="65"/>
      <c r="D411" s="66"/>
      <c r="E411" s="66"/>
      <c r="F411" s="66"/>
      <c r="G411" s="67"/>
      <c r="H411" s="68"/>
      <c r="I411" s="66"/>
      <c r="J411" s="66"/>
      <c r="K411" s="298" t="str">
        <f t="shared" ca="1" si="7"/>
        <v/>
      </c>
      <c r="L411" s="126"/>
      <c r="M411" s="126"/>
      <c r="N411" s="126"/>
      <c r="O411" s="126"/>
      <c r="P411" s="126"/>
      <c r="Q411" s="126"/>
      <c r="R411" s="126"/>
      <c r="S411" s="126"/>
      <c r="T411" s="126"/>
      <c r="U411" s="126"/>
      <c r="V411" s="126"/>
      <c r="W411" s="305"/>
    </row>
    <row r="412" spans="1:23" customFormat="1" x14ac:dyDescent="0.25">
      <c r="A412" s="54"/>
      <c r="C412" s="65"/>
      <c r="D412" s="66"/>
      <c r="E412" s="66"/>
      <c r="F412" s="66"/>
      <c r="G412" s="67"/>
      <c r="H412" s="68"/>
      <c r="I412" s="66"/>
      <c r="J412" s="66"/>
      <c r="K412" s="298" t="str">
        <f t="shared" ca="1" si="7"/>
        <v/>
      </c>
      <c r="L412" s="126"/>
      <c r="M412" s="126"/>
      <c r="N412" s="126"/>
      <c r="O412" s="126"/>
      <c r="P412" s="126"/>
      <c r="Q412" s="126"/>
      <c r="R412" s="126"/>
      <c r="S412" s="126"/>
      <c r="T412" s="126"/>
      <c r="U412" s="126"/>
      <c r="V412" s="126"/>
      <c r="W412" s="305"/>
    </row>
    <row r="413" spans="1:23" customFormat="1" x14ac:dyDescent="0.25">
      <c r="A413" s="54"/>
      <c r="C413" s="65"/>
      <c r="D413" s="66"/>
      <c r="E413" s="66"/>
      <c r="F413" s="66"/>
      <c r="G413" s="67"/>
      <c r="H413" s="68"/>
      <c r="I413" s="66"/>
      <c r="J413" s="66"/>
      <c r="K413" s="298" t="str">
        <f t="shared" ca="1" si="7"/>
        <v/>
      </c>
      <c r="L413" s="126"/>
      <c r="M413" s="126"/>
      <c r="N413" s="126"/>
      <c r="O413" s="126"/>
      <c r="P413" s="126"/>
      <c r="Q413" s="126"/>
      <c r="R413" s="126"/>
      <c r="S413" s="126"/>
      <c r="T413" s="126"/>
      <c r="U413" s="126"/>
      <c r="V413" s="126"/>
      <c r="W413" s="305"/>
    </row>
    <row r="414" spans="1:23" customFormat="1" x14ac:dyDescent="0.25">
      <c r="A414" s="54"/>
      <c r="C414" s="65"/>
      <c r="D414" s="66"/>
      <c r="E414" s="66"/>
      <c r="F414" s="66"/>
      <c r="G414" s="67"/>
      <c r="H414" s="68"/>
      <c r="I414" s="66"/>
      <c r="J414" s="66"/>
      <c r="K414" s="298" t="str">
        <f t="shared" ca="1" si="7"/>
        <v/>
      </c>
      <c r="L414" s="126"/>
      <c r="M414" s="126"/>
      <c r="N414" s="126"/>
      <c r="O414" s="126"/>
      <c r="P414" s="126"/>
      <c r="Q414" s="126"/>
      <c r="R414" s="126"/>
      <c r="S414" s="126"/>
      <c r="T414" s="126"/>
      <c r="U414" s="126"/>
      <c r="V414" s="126"/>
      <c r="W414" s="305"/>
    </row>
    <row r="415" spans="1:23" customFormat="1" x14ac:dyDescent="0.25">
      <c r="A415" s="54"/>
      <c r="C415" s="65"/>
      <c r="D415" s="66"/>
      <c r="E415" s="66"/>
      <c r="F415" s="66"/>
      <c r="G415" s="67"/>
      <c r="H415" s="68"/>
      <c r="I415" s="66"/>
      <c r="J415" s="66"/>
      <c r="K415" s="298" t="str">
        <f t="shared" ca="1" si="7"/>
        <v/>
      </c>
      <c r="L415" s="126"/>
      <c r="M415" s="126"/>
      <c r="N415" s="126"/>
      <c r="O415" s="126"/>
      <c r="P415" s="126"/>
      <c r="Q415" s="126"/>
      <c r="R415" s="126"/>
      <c r="S415" s="126"/>
      <c r="T415" s="126"/>
      <c r="U415" s="126"/>
      <c r="V415" s="126"/>
      <c r="W415" s="305"/>
    </row>
    <row r="416" spans="1:23" customFormat="1" x14ac:dyDescent="0.25">
      <c r="A416" s="54"/>
      <c r="C416" s="65"/>
      <c r="D416" s="66"/>
      <c r="E416" s="66"/>
      <c r="F416" s="66"/>
      <c r="G416" s="67"/>
      <c r="H416" s="68"/>
      <c r="I416" s="66"/>
      <c r="J416" s="66"/>
      <c r="K416" s="298" t="str">
        <f t="shared" ca="1" si="7"/>
        <v/>
      </c>
      <c r="L416" s="126"/>
      <c r="M416" s="126"/>
      <c r="N416" s="126"/>
      <c r="O416" s="126"/>
      <c r="P416" s="126"/>
      <c r="Q416" s="126"/>
      <c r="R416" s="126"/>
      <c r="S416" s="126"/>
      <c r="T416" s="126"/>
      <c r="U416" s="126"/>
      <c r="V416" s="126"/>
      <c r="W416" s="305"/>
    </row>
    <row r="417" spans="1:23" customFormat="1" x14ac:dyDescent="0.25">
      <c r="A417" s="54"/>
      <c r="C417" s="65"/>
      <c r="D417" s="66"/>
      <c r="E417" s="66"/>
      <c r="F417" s="66"/>
      <c r="G417" s="67"/>
      <c r="H417" s="68"/>
      <c r="I417" s="66"/>
      <c r="J417" s="66"/>
      <c r="K417" s="298" t="str">
        <f t="shared" ca="1" si="7"/>
        <v/>
      </c>
      <c r="L417" s="126"/>
      <c r="M417" s="126"/>
      <c r="N417" s="126"/>
      <c r="O417" s="126"/>
      <c r="P417" s="126"/>
      <c r="Q417" s="126"/>
      <c r="R417" s="126"/>
      <c r="S417" s="126"/>
      <c r="T417" s="126"/>
      <c r="U417" s="126"/>
      <c r="V417" s="126"/>
      <c r="W417" s="305"/>
    </row>
    <row r="418" spans="1:23" customFormat="1" x14ac:dyDescent="0.25">
      <c r="A418" s="54"/>
      <c r="C418" s="65"/>
      <c r="D418" s="66"/>
      <c r="E418" s="66"/>
      <c r="F418" s="66"/>
      <c r="G418" s="67"/>
      <c r="H418" s="68"/>
      <c r="I418" s="66"/>
      <c r="J418" s="66"/>
      <c r="K418" s="298" t="str">
        <f t="shared" ca="1" si="7"/>
        <v/>
      </c>
      <c r="L418" s="126"/>
      <c r="M418" s="126"/>
      <c r="N418" s="126"/>
      <c r="O418" s="126"/>
      <c r="P418" s="126"/>
      <c r="Q418" s="126"/>
      <c r="R418" s="126"/>
      <c r="S418" s="126"/>
      <c r="T418" s="126"/>
      <c r="U418" s="126"/>
      <c r="V418" s="126"/>
      <c r="W418" s="305"/>
    </row>
    <row r="419" spans="1:23" customFormat="1" x14ac:dyDescent="0.25">
      <c r="A419" s="54"/>
      <c r="C419" s="65"/>
      <c r="D419" s="66"/>
      <c r="E419" s="66"/>
      <c r="F419" s="66"/>
      <c r="G419" s="67"/>
      <c r="H419" s="68"/>
      <c r="I419" s="66"/>
      <c r="J419" s="66"/>
      <c r="K419" s="298" t="str">
        <f t="shared" ca="1" si="7"/>
        <v/>
      </c>
      <c r="L419" s="126"/>
      <c r="M419" s="126"/>
      <c r="N419" s="126"/>
      <c r="O419" s="126"/>
      <c r="P419" s="126"/>
      <c r="Q419" s="126"/>
      <c r="R419" s="126"/>
      <c r="S419" s="126"/>
      <c r="T419" s="126"/>
      <c r="U419" s="126"/>
      <c r="V419" s="126"/>
      <c r="W419" s="305"/>
    </row>
    <row r="420" spans="1:23" customFormat="1" x14ac:dyDescent="0.25">
      <c r="A420" s="54"/>
      <c r="C420" s="65"/>
      <c r="D420" s="66"/>
      <c r="E420" s="66"/>
      <c r="F420" s="66"/>
      <c r="G420" s="67"/>
      <c r="H420" s="68"/>
      <c r="I420" s="66"/>
      <c r="J420" s="66"/>
      <c r="K420" s="298" t="str">
        <f t="shared" ca="1" si="7"/>
        <v/>
      </c>
      <c r="L420" s="126"/>
      <c r="M420" s="126"/>
      <c r="N420" s="126"/>
      <c r="O420" s="126"/>
      <c r="P420" s="126"/>
      <c r="Q420" s="126"/>
      <c r="R420" s="126"/>
      <c r="S420" s="126"/>
      <c r="T420" s="126"/>
      <c r="U420" s="126"/>
      <c r="V420" s="126"/>
      <c r="W420" s="305"/>
    </row>
    <row r="421" spans="1:23" customFormat="1" x14ac:dyDescent="0.25">
      <c r="A421" s="54"/>
      <c r="C421" s="65"/>
      <c r="D421" s="66"/>
      <c r="E421" s="66"/>
      <c r="F421" s="66"/>
      <c r="G421" s="67"/>
      <c r="H421" s="68"/>
      <c r="I421" s="66"/>
      <c r="J421" s="66"/>
      <c r="K421" s="298" t="str">
        <f t="shared" ca="1" si="7"/>
        <v/>
      </c>
      <c r="L421" s="126"/>
      <c r="M421" s="126"/>
      <c r="N421" s="126"/>
      <c r="O421" s="126"/>
      <c r="P421" s="126"/>
      <c r="Q421" s="126"/>
      <c r="R421" s="126"/>
      <c r="S421" s="126"/>
      <c r="T421" s="126"/>
      <c r="U421" s="126"/>
      <c r="V421" s="126"/>
      <c r="W421" s="305"/>
    </row>
    <row r="422" spans="1:23" customFormat="1" x14ac:dyDescent="0.25">
      <c r="A422" s="54"/>
      <c r="C422" s="65"/>
      <c r="D422" s="66"/>
      <c r="E422" s="66"/>
      <c r="F422" s="66"/>
      <c r="G422" s="67"/>
      <c r="H422" s="68"/>
      <c r="I422" s="66"/>
      <c r="J422" s="66"/>
      <c r="K422" s="298" t="str">
        <f t="shared" ca="1" si="7"/>
        <v/>
      </c>
      <c r="L422" s="126"/>
      <c r="M422" s="126"/>
      <c r="N422" s="126"/>
      <c r="O422" s="126"/>
      <c r="P422" s="126"/>
      <c r="Q422" s="126"/>
      <c r="R422" s="126"/>
      <c r="S422" s="126"/>
      <c r="T422" s="126"/>
      <c r="U422" s="126"/>
      <c r="V422" s="126"/>
      <c r="W422" s="305"/>
    </row>
    <row r="423" spans="1:23" customFormat="1" x14ac:dyDescent="0.25">
      <c r="A423" s="54"/>
      <c r="C423" s="65"/>
      <c r="D423" s="66"/>
      <c r="E423" s="66"/>
      <c r="F423" s="66"/>
      <c r="G423" s="67"/>
      <c r="H423" s="68"/>
      <c r="I423" s="66"/>
      <c r="J423" s="66"/>
      <c r="K423" s="298" t="str">
        <f t="shared" ca="1" si="7"/>
        <v/>
      </c>
      <c r="L423" s="126"/>
      <c r="M423" s="126"/>
      <c r="N423" s="126"/>
      <c r="O423" s="126"/>
      <c r="P423" s="126"/>
      <c r="Q423" s="126"/>
      <c r="R423" s="126"/>
      <c r="S423" s="126"/>
      <c r="T423" s="126"/>
      <c r="U423" s="126"/>
      <c r="V423" s="126"/>
      <c r="W423" s="305"/>
    </row>
    <row r="424" spans="1:23" customFormat="1" x14ac:dyDescent="0.25">
      <c r="A424" s="54"/>
      <c r="C424" s="65"/>
      <c r="D424" s="66"/>
      <c r="E424" s="66"/>
      <c r="F424" s="66"/>
      <c r="G424" s="67"/>
      <c r="H424" s="68"/>
      <c r="I424" s="66"/>
      <c r="J424" s="66"/>
      <c r="K424" s="298" t="str">
        <f t="shared" ca="1" si="7"/>
        <v/>
      </c>
      <c r="L424" s="126"/>
      <c r="M424" s="126"/>
      <c r="N424" s="126"/>
      <c r="O424" s="126"/>
      <c r="P424" s="126"/>
      <c r="Q424" s="126"/>
      <c r="R424" s="126"/>
      <c r="S424" s="126"/>
      <c r="T424" s="126"/>
      <c r="U424" s="126"/>
      <c r="V424" s="126"/>
      <c r="W424" s="305"/>
    </row>
    <row r="425" spans="1:23" customFormat="1" x14ac:dyDescent="0.25">
      <c r="A425" s="54"/>
      <c r="C425" s="65"/>
      <c r="D425" s="66"/>
      <c r="E425" s="66"/>
      <c r="F425" s="66"/>
      <c r="G425" s="67"/>
      <c r="H425" s="68"/>
      <c r="I425" s="66"/>
      <c r="J425" s="66"/>
      <c r="K425" s="298" t="str">
        <f t="shared" ca="1" si="7"/>
        <v/>
      </c>
      <c r="L425" s="126"/>
      <c r="M425" s="126"/>
      <c r="N425" s="126"/>
      <c r="O425" s="126"/>
      <c r="P425" s="126"/>
      <c r="Q425" s="126"/>
      <c r="R425" s="126"/>
      <c r="S425" s="126"/>
      <c r="T425" s="126"/>
      <c r="U425" s="126"/>
      <c r="V425" s="126"/>
      <c r="W425" s="305"/>
    </row>
    <row r="426" spans="1:23" customFormat="1" x14ac:dyDescent="0.25">
      <c r="A426" s="54"/>
      <c r="C426" s="65"/>
      <c r="D426" s="66"/>
      <c r="E426" s="66"/>
      <c r="F426" s="66"/>
      <c r="G426" s="67"/>
      <c r="H426" s="68"/>
      <c r="I426" s="66"/>
      <c r="J426" s="66"/>
      <c r="K426" s="298" t="str">
        <f t="shared" ca="1" si="7"/>
        <v/>
      </c>
      <c r="L426" s="126"/>
      <c r="M426" s="126"/>
      <c r="N426" s="126"/>
      <c r="O426" s="126"/>
      <c r="P426" s="126"/>
      <c r="Q426" s="126"/>
      <c r="R426" s="126"/>
      <c r="S426" s="126"/>
      <c r="T426" s="126"/>
      <c r="U426" s="126"/>
      <c r="V426" s="126"/>
      <c r="W426" s="305"/>
    </row>
    <row r="427" spans="1:23" customFormat="1" x14ac:dyDescent="0.25">
      <c r="A427" s="54"/>
      <c r="C427" s="65"/>
      <c r="D427" s="66"/>
      <c r="E427" s="66"/>
      <c r="F427" s="66"/>
      <c r="G427" s="67"/>
      <c r="H427" s="68"/>
      <c r="I427" s="66"/>
      <c r="J427" s="66"/>
      <c r="K427" s="298" t="str">
        <f t="shared" ca="1" si="7"/>
        <v/>
      </c>
      <c r="L427" s="126"/>
      <c r="M427" s="126"/>
      <c r="N427" s="126"/>
      <c r="O427" s="126"/>
      <c r="P427" s="126"/>
      <c r="Q427" s="126"/>
      <c r="R427" s="126"/>
      <c r="S427" s="126"/>
      <c r="T427" s="126"/>
      <c r="U427" s="126"/>
      <c r="V427" s="126"/>
      <c r="W427" s="305"/>
    </row>
    <row r="428" spans="1:23" customFormat="1" x14ac:dyDescent="0.25">
      <c r="A428" s="54"/>
      <c r="C428" s="65"/>
      <c r="D428" s="66"/>
      <c r="E428" s="66"/>
      <c r="F428" s="66"/>
      <c r="G428" s="67"/>
      <c r="H428" s="68"/>
      <c r="I428" s="66"/>
      <c r="J428" s="66"/>
      <c r="K428" s="298" t="str">
        <f t="shared" ca="1" si="7"/>
        <v/>
      </c>
      <c r="L428" s="126"/>
      <c r="M428" s="126"/>
      <c r="N428" s="126"/>
      <c r="O428" s="126"/>
      <c r="P428" s="126"/>
      <c r="Q428" s="126"/>
      <c r="R428" s="126"/>
      <c r="S428" s="126"/>
      <c r="T428" s="126"/>
      <c r="U428" s="126"/>
      <c r="V428" s="126"/>
      <c r="W428" s="305"/>
    </row>
    <row r="429" spans="1:23" customFormat="1" x14ac:dyDescent="0.25">
      <c r="A429" s="54"/>
      <c r="C429" s="65"/>
      <c r="D429" s="66"/>
      <c r="E429" s="66"/>
      <c r="F429" s="66"/>
      <c r="G429" s="67"/>
      <c r="H429" s="68"/>
      <c r="I429" s="66"/>
      <c r="J429" s="66"/>
      <c r="K429" s="298" t="str">
        <f t="shared" ca="1" si="7"/>
        <v/>
      </c>
      <c r="L429" s="126"/>
      <c r="M429" s="126"/>
      <c r="N429" s="126"/>
      <c r="O429" s="126"/>
      <c r="P429" s="126"/>
      <c r="Q429" s="126"/>
      <c r="R429" s="126"/>
      <c r="S429" s="126"/>
      <c r="T429" s="126"/>
      <c r="U429" s="126"/>
      <c r="V429" s="126"/>
      <c r="W429" s="305"/>
    </row>
    <row r="430" spans="1:23" customFormat="1" x14ac:dyDescent="0.25">
      <c r="A430" s="54"/>
      <c r="C430" s="65"/>
      <c r="D430" s="66"/>
      <c r="E430" s="66"/>
      <c r="F430" s="66"/>
      <c r="G430" s="67"/>
      <c r="H430" s="68"/>
      <c r="I430" s="66"/>
      <c r="J430" s="66"/>
      <c r="K430" s="298" t="str">
        <f t="shared" ca="1" si="7"/>
        <v/>
      </c>
      <c r="L430" s="126"/>
      <c r="M430" s="126"/>
      <c r="N430" s="126"/>
      <c r="O430" s="126"/>
      <c r="P430" s="126"/>
      <c r="Q430" s="126"/>
      <c r="R430" s="126"/>
      <c r="S430" s="126"/>
      <c r="T430" s="126"/>
      <c r="U430" s="126"/>
      <c r="V430" s="126"/>
      <c r="W430" s="305"/>
    </row>
    <row r="431" spans="1:23" customFormat="1" x14ac:dyDescent="0.25">
      <c r="A431" s="54"/>
      <c r="C431" s="65"/>
      <c r="D431" s="66"/>
      <c r="E431" s="66"/>
      <c r="F431" s="66"/>
      <c r="G431" s="67"/>
      <c r="H431" s="68"/>
      <c r="I431" s="66"/>
      <c r="J431" s="66"/>
      <c r="K431" s="298" t="str">
        <f t="shared" ca="1" si="7"/>
        <v/>
      </c>
      <c r="L431" s="126"/>
      <c r="M431" s="126"/>
      <c r="N431" s="126"/>
      <c r="O431" s="126"/>
      <c r="P431" s="126"/>
      <c r="Q431" s="126"/>
      <c r="R431" s="126"/>
      <c r="S431" s="126"/>
      <c r="T431" s="126"/>
      <c r="U431" s="126"/>
      <c r="V431" s="126"/>
      <c r="W431" s="305"/>
    </row>
    <row r="432" spans="1:23" customFormat="1" x14ac:dyDescent="0.25">
      <c r="A432" s="54"/>
      <c r="C432" s="65"/>
      <c r="D432" s="66"/>
      <c r="E432" s="66"/>
      <c r="F432" s="66"/>
      <c r="G432" s="67"/>
      <c r="H432" s="68"/>
      <c r="I432" s="66"/>
      <c r="J432" s="66"/>
      <c r="K432" s="298" t="str">
        <f t="shared" ca="1" si="7"/>
        <v/>
      </c>
      <c r="L432" s="126"/>
      <c r="M432" s="126"/>
      <c r="N432" s="126"/>
      <c r="O432" s="126"/>
      <c r="P432" s="126"/>
      <c r="Q432" s="126"/>
      <c r="R432" s="126"/>
      <c r="S432" s="126"/>
      <c r="T432" s="126"/>
      <c r="U432" s="126"/>
      <c r="V432" s="126"/>
      <c r="W432" s="305"/>
    </row>
    <row r="433" spans="1:23" customFormat="1" x14ac:dyDescent="0.25">
      <c r="A433" s="54"/>
      <c r="C433" s="65"/>
      <c r="D433" s="66"/>
      <c r="E433" s="66"/>
      <c r="F433" s="66"/>
      <c r="G433" s="67"/>
      <c r="H433" s="68"/>
      <c r="I433" s="66"/>
      <c r="J433" s="66"/>
      <c r="K433" s="298" t="str">
        <f t="shared" ca="1" si="7"/>
        <v/>
      </c>
      <c r="L433" s="126"/>
      <c r="M433" s="126"/>
      <c r="N433" s="126"/>
      <c r="O433" s="126"/>
      <c r="P433" s="126"/>
      <c r="Q433" s="126"/>
      <c r="R433" s="126"/>
      <c r="S433" s="126"/>
      <c r="T433" s="126"/>
      <c r="U433" s="126"/>
      <c r="V433" s="126"/>
      <c r="W433" s="305"/>
    </row>
    <row r="434" spans="1:23" customFormat="1" x14ac:dyDescent="0.25">
      <c r="A434" s="54"/>
      <c r="C434" s="65"/>
      <c r="D434" s="66"/>
      <c r="E434" s="66"/>
      <c r="F434" s="66"/>
      <c r="G434" s="67"/>
      <c r="H434" s="68"/>
      <c r="I434" s="66"/>
      <c r="J434" s="66"/>
      <c r="K434" s="298" t="str">
        <f t="shared" ca="1" si="7"/>
        <v/>
      </c>
      <c r="L434" s="126"/>
      <c r="M434" s="126"/>
      <c r="N434" s="126"/>
      <c r="O434" s="126"/>
      <c r="P434" s="126"/>
      <c r="Q434" s="126"/>
      <c r="R434" s="126"/>
      <c r="S434" s="126"/>
      <c r="T434" s="126"/>
      <c r="U434" s="126"/>
      <c r="V434" s="126"/>
      <c r="W434" s="305"/>
    </row>
    <row r="435" spans="1:23" customFormat="1" x14ac:dyDescent="0.25">
      <c r="A435" s="54"/>
      <c r="C435" s="65"/>
      <c r="D435" s="66"/>
      <c r="E435" s="66"/>
      <c r="F435" s="66"/>
      <c r="G435" s="67"/>
      <c r="H435" s="68"/>
      <c r="I435" s="66"/>
      <c r="J435" s="66"/>
      <c r="K435" s="298" t="str">
        <f t="shared" ca="1" si="7"/>
        <v/>
      </c>
      <c r="L435" s="126"/>
      <c r="M435" s="126"/>
      <c r="N435" s="126"/>
      <c r="O435" s="126"/>
      <c r="P435" s="126"/>
      <c r="Q435" s="126"/>
      <c r="R435" s="126"/>
      <c r="S435" s="126"/>
      <c r="T435" s="126"/>
      <c r="U435" s="126"/>
      <c r="V435" s="126"/>
      <c r="W435" s="305"/>
    </row>
    <row r="436" spans="1:23" customFormat="1" x14ac:dyDescent="0.25">
      <c r="A436" s="54"/>
      <c r="C436" s="65"/>
      <c r="D436" s="66"/>
      <c r="E436" s="66"/>
      <c r="F436" s="66"/>
      <c r="G436" s="67"/>
      <c r="H436" s="68"/>
      <c r="I436" s="66"/>
      <c r="J436" s="66"/>
      <c r="K436" s="298" t="str">
        <f t="shared" ca="1" si="7"/>
        <v/>
      </c>
      <c r="L436" s="126"/>
      <c r="M436" s="126"/>
      <c r="N436" s="126"/>
      <c r="O436" s="126"/>
      <c r="P436" s="126"/>
      <c r="Q436" s="126"/>
      <c r="R436" s="126"/>
      <c r="S436" s="126"/>
      <c r="T436" s="126"/>
      <c r="U436" s="126"/>
      <c r="V436" s="126"/>
      <c r="W436" s="305"/>
    </row>
    <row r="437" spans="1:23" customFormat="1" x14ac:dyDescent="0.25">
      <c r="A437" s="54"/>
      <c r="C437" s="65"/>
      <c r="D437" s="66"/>
      <c r="E437" s="66"/>
      <c r="F437" s="66"/>
      <c r="G437" s="67"/>
      <c r="H437" s="68"/>
      <c r="I437" s="66"/>
      <c r="J437" s="66"/>
      <c r="K437" s="298" t="str">
        <f t="shared" ca="1" si="7"/>
        <v/>
      </c>
      <c r="L437" s="126"/>
      <c r="M437" s="126"/>
      <c r="N437" s="126"/>
      <c r="O437" s="126"/>
      <c r="P437" s="126"/>
      <c r="Q437" s="126"/>
      <c r="R437" s="126"/>
      <c r="S437" s="126"/>
      <c r="T437" s="126"/>
      <c r="U437" s="126"/>
      <c r="V437" s="126"/>
      <c r="W437" s="305"/>
    </row>
    <row r="438" spans="1:23" customFormat="1" x14ac:dyDescent="0.25">
      <c r="A438" s="54"/>
      <c r="C438" s="65"/>
      <c r="D438" s="66"/>
      <c r="E438" s="66"/>
      <c r="F438" s="66"/>
      <c r="G438" s="67"/>
      <c r="H438" s="68"/>
      <c r="I438" s="66"/>
      <c r="J438" s="66"/>
      <c r="K438" s="298" t="str">
        <f t="shared" ca="1" si="7"/>
        <v/>
      </c>
      <c r="L438" s="126"/>
      <c r="M438" s="126"/>
      <c r="N438" s="126"/>
      <c r="O438" s="126"/>
      <c r="P438" s="126"/>
      <c r="Q438" s="126"/>
      <c r="R438" s="126"/>
      <c r="S438" s="126"/>
      <c r="T438" s="126"/>
      <c r="U438" s="126"/>
      <c r="V438" s="126"/>
      <c r="W438" s="305"/>
    </row>
    <row r="439" spans="1:23" customFormat="1" x14ac:dyDescent="0.25">
      <c r="A439" s="54"/>
      <c r="C439" s="65"/>
      <c r="D439" s="66"/>
      <c r="E439" s="66"/>
      <c r="F439" s="66"/>
      <c r="G439" s="67"/>
      <c r="H439" s="68"/>
      <c r="I439" s="66"/>
      <c r="J439" s="66"/>
      <c r="K439" s="298" t="str">
        <f t="shared" ca="1" si="7"/>
        <v/>
      </c>
      <c r="L439" s="126"/>
      <c r="M439" s="126"/>
      <c r="N439" s="126"/>
      <c r="O439" s="126"/>
      <c r="P439" s="126"/>
      <c r="Q439" s="126"/>
      <c r="R439" s="126"/>
      <c r="S439" s="126"/>
      <c r="T439" s="126"/>
      <c r="U439" s="126"/>
      <c r="V439" s="126"/>
      <c r="W439" s="305"/>
    </row>
    <row r="440" spans="1:23" customFormat="1" x14ac:dyDescent="0.25">
      <c r="A440" s="54"/>
      <c r="C440" s="65"/>
      <c r="D440" s="66"/>
      <c r="E440" s="66"/>
      <c r="F440" s="66"/>
      <c r="G440" s="67"/>
      <c r="H440" s="68"/>
      <c r="I440" s="66"/>
      <c r="J440" s="66"/>
      <c r="K440" s="298" t="str">
        <f t="shared" ca="1" si="7"/>
        <v/>
      </c>
      <c r="L440" s="126"/>
      <c r="M440" s="126"/>
      <c r="N440" s="126"/>
      <c r="O440" s="126"/>
      <c r="P440" s="126"/>
      <c r="Q440" s="126"/>
      <c r="R440" s="126"/>
      <c r="S440" s="126"/>
      <c r="T440" s="126"/>
      <c r="U440" s="126"/>
      <c r="V440" s="126"/>
      <c r="W440" s="305"/>
    </row>
    <row r="441" spans="1:23" customFormat="1" x14ac:dyDescent="0.25">
      <c r="A441" s="54"/>
      <c r="C441" s="65"/>
      <c r="D441" s="66"/>
      <c r="E441" s="66"/>
      <c r="F441" s="66"/>
      <c r="G441" s="67"/>
      <c r="H441" s="68"/>
      <c r="I441" s="66"/>
      <c r="J441" s="66"/>
      <c r="K441" s="298" t="str">
        <f t="shared" ca="1" si="7"/>
        <v/>
      </c>
      <c r="L441" s="126"/>
      <c r="M441" s="126"/>
      <c r="N441" s="126"/>
      <c r="O441" s="126"/>
      <c r="P441" s="126"/>
      <c r="Q441" s="126"/>
      <c r="R441" s="126"/>
      <c r="S441" s="126"/>
      <c r="T441" s="126"/>
      <c r="U441" s="126"/>
      <c r="V441" s="126"/>
      <c r="W441" s="305"/>
    </row>
    <row r="442" spans="1:23" customFormat="1" x14ac:dyDescent="0.25">
      <c r="A442" s="54"/>
      <c r="C442" s="65"/>
      <c r="D442" s="66"/>
      <c r="E442" s="66"/>
      <c r="F442" s="66"/>
      <c r="G442" s="67"/>
      <c r="H442" s="68"/>
      <c r="I442" s="66"/>
      <c r="J442" s="66"/>
      <c r="K442" s="298" t="str">
        <f t="shared" ca="1" si="7"/>
        <v/>
      </c>
      <c r="L442" s="126"/>
      <c r="M442" s="126"/>
      <c r="N442" s="126"/>
      <c r="O442" s="126"/>
      <c r="P442" s="126"/>
      <c r="Q442" s="126"/>
      <c r="R442" s="126"/>
      <c r="S442" s="126"/>
      <c r="T442" s="126"/>
      <c r="U442" s="126"/>
      <c r="V442" s="126"/>
      <c r="W442" s="305"/>
    </row>
    <row r="443" spans="1:23" customFormat="1" x14ac:dyDescent="0.25">
      <c r="A443" s="54"/>
      <c r="C443" s="65"/>
      <c r="D443" s="66"/>
      <c r="E443" s="66"/>
      <c r="F443" s="66"/>
      <c r="G443" s="67"/>
      <c r="H443" s="68"/>
      <c r="I443" s="66"/>
      <c r="J443" s="66"/>
      <c r="K443" s="298" t="str">
        <f t="shared" ca="1" si="7"/>
        <v/>
      </c>
      <c r="L443" s="126"/>
      <c r="M443" s="126"/>
      <c r="N443" s="126"/>
      <c r="O443" s="126"/>
      <c r="P443" s="126"/>
      <c r="Q443" s="126"/>
      <c r="R443" s="126"/>
      <c r="S443" s="126"/>
      <c r="T443" s="126"/>
      <c r="U443" s="126"/>
      <c r="V443" s="126"/>
      <c r="W443" s="305"/>
    </row>
    <row r="444" spans="1:23" customFormat="1" x14ac:dyDescent="0.25">
      <c r="A444" s="54"/>
      <c r="C444" s="65"/>
      <c r="D444" s="66"/>
      <c r="E444" s="66"/>
      <c r="F444" s="66"/>
      <c r="G444" s="67"/>
      <c r="H444" s="68"/>
      <c r="I444" s="66"/>
      <c r="J444" s="66"/>
      <c r="K444" s="298" t="str">
        <f t="shared" ca="1" si="7"/>
        <v/>
      </c>
      <c r="L444" s="126"/>
      <c r="M444" s="126"/>
      <c r="N444" s="126"/>
      <c r="O444" s="126"/>
      <c r="P444" s="126"/>
      <c r="Q444" s="126"/>
      <c r="R444" s="126"/>
      <c r="S444" s="126"/>
      <c r="T444" s="126"/>
      <c r="U444" s="126"/>
      <c r="V444" s="126"/>
      <c r="W444" s="305"/>
    </row>
    <row r="445" spans="1:23" customFormat="1" x14ac:dyDescent="0.25">
      <c r="A445" s="54"/>
      <c r="C445" s="65"/>
      <c r="D445" s="66"/>
      <c r="E445" s="66"/>
      <c r="F445" s="66"/>
      <c r="G445" s="67"/>
      <c r="H445" s="68"/>
      <c r="I445" s="66"/>
      <c r="J445" s="66"/>
      <c r="K445" s="298" t="str">
        <f t="shared" ca="1" si="7"/>
        <v/>
      </c>
      <c r="L445" s="126"/>
      <c r="M445" s="126"/>
      <c r="N445" s="126"/>
      <c r="O445" s="126"/>
      <c r="P445" s="126"/>
      <c r="Q445" s="126"/>
      <c r="R445" s="126"/>
      <c r="S445" s="126"/>
      <c r="T445" s="126"/>
      <c r="U445" s="126"/>
      <c r="V445" s="126"/>
      <c r="W445" s="305"/>
    </row>
    <row r="446" spans="1:23" customFormat="1" x14ac:dyDescent="0.25">
      <c r="A446" s="54"/>
      <c r="C446" s="65"/>
      <c r="D446" s="66"/>
      <c r="E446" s="66"/>
      <c r="F446" s="66"/>
      <c r="G446" s="67"/>
      <c r="H446" s="68"/>
      <c r="I446" s="66"/>
      <c r="J446" s="66"/>
      <c r="K446" s="298" t="str">
        <f t="shared" ca="1" si="7"/>
        <v/>
      </c>
      <c r="L446" s="126"/>
      <c r="M446" s="126"/>
      <c r="N446" s="126"/>
      <c r="O446" s="126"/>
      <c r="P446" s="126"/>
      <c r="Q446" s="126"/>
      <c r="R446" s="126"/>
      <c r="S446" s="126"/>
      <c r="T446" s="126"/>
      <c r="U446" s="126"/>
      <c r="V446" s="126"/>
      <c r="W446" s="305"/>
    </row>
    <row r="447" spans="1:23" customFormat="1" x14ac:dyDescent="0.25">
      <c r="A447" s="54"/>
      <c r="C447" s="65"/>
      <c r="D447" s="66"/>
      <c r="E447" s="66"/>
      <c r="F447" s="66"/>
      <c r="G447" s="67"/>
      <c r="H447" s="68"/>
      <c r="I447" s="66"/>
      <c r="J447" s="66"/>
      <c r="K447" s="298" t="str">
        <f t="shared" ca="1" si="7"/>
        <v/>
      </c>
      <c r="L447" s="126"/>
      <c r="M447" s="126"/>
      <c r="N447" s="126"/>
      <c r="O447" s="126"/>
      <c r="P447" s="126"/>
      <c r="Q447" s="126"/>
      <c r="R447" s="126"/>
      <c r="S447" s="126"/>
      <c r="T447" s="126"/>
      <c r="U447" s="126"/>
      <c r="V447" s="126"/>
      <c r="W447" s="305"/>
    </row>
    <row r="448" spans="1:23" customFormat="1" x14ac:dyDescent="0.25">
      <c r="A448" s="54"/>
      <c r="C448" s="65"/>
      <c r="D448" s="66"/>
      <c r="E448" s="66"/>
      <c r="F448" s="66"/>
      <c r="G448" s="67"/>
      <c r="H448" s="68"/>
      <c r="I448" s="66"/>
      <c r="J448" s="66"/>
      <c r="K448" s="298" t="str">
        <f t="shared" ca="1" si="7"/>
        <v/>
      </c>
      <c r="L448" s="126"/>
      <c r="M448" s="126"/>
      <c r="N448" s="126"/>
      <c r="O448" s="126"/>
      <c r="P448" s="126"/>
      <c r="Q448" s="126"/>
      <c r="R448" s="126"/>
      <c r="S448" s="126"/>
      <c r="T448" s="126"/>
      <c r="U448" s="126"/>
      <c r="V448" s="126"/>
      <c r="W448" s="305"/>
    </row>
    <row r="449" spans="1:23" customFormat="1" x14ac:dyDescent="0.25">
      <c r="A449" s="54"/>
      <c r="C449" s="65"/>
      <c r="D449" s="66"/>
      <c r="E449" s="66"/>
      <c r="F449" s="66"/>
      <c r="G449" s="67"/>
      <c r="H449" s="68"/>
      <c r="I449" s="66"/>
      <c r="J449" s="66"/>
      <c r="K449" s="298" t="str">
        <f t="shared" ca="1" si="7"/>
        <v/>
      </c>
      <c r="L449" s="126"/>
      <c r="M449" s="126"/>
      <c r="N449" s="126"/>
      <c r="O449" s="126"/>
      <c r="P449" s="126"/>
      <c r="Q449" s="126"/>
      <c r="R449" s="126"/>
      <c r="S449" s="126"/>
      <c r="T449" s="126"/>
      <c r="U449" s="126"/>
      <c r="V449" s="126"/>
      <c r="W449" s="305"/>
    </row>
    <row r="450" spans="1:23" customFormat="1" x14ac:dyDescent="0.25">
      <c r="A450" s="54"/>
      <c r="C450" s="65"/>
      <c r="D450" s="66"/>
      <c r="E450" s="66"/>
      <c r="F450" s="66"/>
      <c r="G450" s="67"/>
      <c r="H450" s="68"/>
      <c r="I450" s="66"/>
      <c r="J450" s="66"/>
      <c r="K450" s="298" t="str">
        <f t="shared" ca="1" si="7"/>
        <v/>
      </c>
      <c r="L450" s="126"/>
      <c r="M450" s="126"/>
      <c r="N450" s="126"/>
      <c r="O450" s="126"/>
      <c r="P450" s="126"/>
      <c r="Q450" s="126"/>
      <c r="R450" s="126"/>
      <c r="S450" s="126"/>
      <c r="T450" s="126"/>
      <c r="U450" s="126"/>
      <c r="V450" s="126"/>
      <c r="W450" s="305"/>
    </row>
    <row r="451" spans="1:23" customFormat="1" x14ac:dyDescent="0.25">
      <c r="A451" s="54"/>
      <c r="C451" s="65"/>
      <c r="D451" s="66"/>
      <c r="E451" s="66"/>
      <c r="F451" s="66"/>
      <c r="G451" s="67"/>
      <c r="H451" s="68"/>
      <c r="I451" s="66"/>
      <c r="J451" s="66"/>
      <c r="K451" s="298" t="str">
        <f t="shared" ca="1" si="7"/>
        <v/>
      </c>
      <c r="L451" s="126"/>
      <c r="M451" s="126"/>
      <c r="N451" s="126"/>
      <c r="O451" s="126"/>
      <c r="P451" s="126"/>
      <c r="Q451" s="126"/>
      <c r="R451" s="126"/>
      <c r="S451" s="126"/>
      <c r="T451" s="126"/>
      <c r="U451" s="126"/>
      <c r="V451" s="126"/>
      <c r="W451" s="305"/>
    </row>
    <row r="452" spans="1:23" customFormat="1" x14ac:dyDescent="0.25">
      <c r="A452" s="54"/>
      <c r="C452" s="65"/>
      <c r="D452" s="66"/>
      <c r="E452" s="66"/>
      <c r="F452" s="66"/>
      <c r="G452" s="67"/>
      <c r="H452" s="68"/>
      <c r="I452" s="66"/>
      <c r="J452" s="66"/>
      <c r="K452" s="298" t="str">
        <f t="shared" ca="1" si="7"/>
        <v/>
      </c>
      <c r="L452" s="126"/>
      <c r="M452" s="126"/>
      <c r="N452" s="126"/>
      <c r="O452" s="126"/>
      <c r="P452" s="126"/>
      <c r="Q452" s="126"/>
      <c r="R452" s="126"/>
      <c r="S452" s="126"/>
      <c r="T452" s="126"/>
      <c r="U452" s="126"/>
      <c r="V452" s="126"/>
      <c r="W452" s="305"/>
    </row>
    <row r="453" spans="1:23" customFormat="1" x14ac:dyDescent="0.25">
      <c r="A453" s="54"/>
      <c r="C453" s="65"/>
      <c r="D453" s="66"/>
      <c r="E453" s="66"/>
      <c r="F453" s="66"/>
      <c r="G453" s="67"/>
      <c r="H453" s="68"/>
      <c r="I453" s="66"/>
      <c r="J453" s="66"/>
      <c r="K453" s="298" t="str">
        <f t="shared" ca="1" si="7"/>
        <v/>
      </c>
      <c r="L453" s="126"/>
      <c r="M453" s="126"/>
      <c r="N453" s="126"/>
      <c r="O453" s="126"/>
      <c r="P453" s="126"/>
      <c r="Q453" s="126"/>
      <c r="R453" s="126"/>
      <c r="S453" s="126"/>
      <c r="T453" s="126"/>
      <c r="U453" s="126"/>
      <c r="V453" s="126"/>
      <c r="W453" s="305"/>
    </row>
    <row r="454" spans="1:23" customFormat="1" x14ac:dyDescent="0.25">
      <c r="A454" s="54"/>
      <c r="C454" s="65"/>
      <c r="D454" s="66"/>
      <c r="E454" s="66"/>
      <c r="F454" s="66"/>
      <c r="G454" s="67"/>
      <c r="H454" s="68"/>
      <c r="I454" s="66"/>
      <c r="J454" s="66"/>
      <c r="K454" s="298" t="str">
        <f t="shared" ca="1" si="7"/>
        <v/>
      </c>
      <c r="L454" s="126"/>
      <c r="M454" s="126"/>
      <c r="N454" s="126"/>
      <c r="O454" s="126"/>
      <c r="P454" s="126"/>
      <c r="Q454" s="126"/>
      <c r="R454" s="126"/>
      <c r="S454" s="126"/>
      <c r="T454" s="126"/>
      <c r="U454" s="126"/>
      <c r="V454" s="126"/>
      <c r="W454" s="305"/>
    </row>
    <row r="455" spans="1:23" customFormat="1" x14ac:dyDescent="0.25">
      <c r="A455" s="54"/>
      <c r="C455" s="65"/>
      <c r="D455" s="66"/>
      <c r="E455" s="66"/>
      <c r="F455" s="66"/>
      <c r="G455" s="67"/>
      <c r="H455" s="68"/>
      <c r="I455" s="66"/>
      <c r="J455" s="66"/>
      <c r="K455" s="298" t="str">
        <f t="shared" ca="1" si="7"/>
        <v/>
      </c>
      <c r="L455" s="126"/>
      <c r="M455" s="126"/>
      <c r="N455" s="126"/>
      <c r="O455" s="126"/>
      <c r="P455" s="126"/>
      <c r="Q455" s="126"/>
      <c r="R455" s="126"/>
      <c r="S455" s="126"/>
      <c r="T455" s="126"/>
      <c r="U455" s="126"/>
      <c r="V455" s="126"/>
      <c r="W455" s="305"/>
    </row>
    <row r="456" spans="1:23" customFormat="1" x14ac:dyDescent="0.25">
      <c r="A456" s="54"/>
      <c r="C456" s="65"/>
      <c r="D456" s="66"/>
      <c r="E456" s="66"/>
      <c r="F456" s="66"/>
      <c r="G456" s="67"/>
      <c r="H456" s="68"/>
      <c r="I456" s="66"/>
      <c r="J456" s="66"/>
      <c r="K456" s="298" t="str">
        <f t="shared" ca="1" si="7"/>
        <v/>
      </c>
      <c r="L456" s="126"/>
      <c r="M456" s="126"/>
      <c r="N456" s="126"/>
      <c r="O456" s="126"/>
      <c r="P456" s="126"/>
      <c r="Q456" s="126"/>
      <c r="R456" s="126"/>
      <c r="S456" s="126"/>
      <c r="T456" s="126"/>
      <c r="U456" s="126"/>
      <c r="V456" s="126"/>
      <c r="W456" s="305"/>
    </row>
    <row r="457" spans="1:23" customFormat="1" x14ac:dyDescent="0.25">
      <c r="A457" s="54"/>
      <c r="C457" s="65"/>
      <c r="D457" s="66"/>
      <c r="E457" s="66"/>
      <c r="F457" s="66"/>
      <c r="G457" s="67"/>
      <c r="H457" s="68"/>
      <c r="I457" s="66"/>
      <c r="J457" s="66"/>
      <c r="K457" s="298" t="str">
        <f t="shared" ref="K457:K520" ca="1" si="8">IF(J457="","",(IF(J457="Efetivado","",IF(C457="","",IF(C457=TODAY(),"Vence Hoje",IF(C457&lt;TODAY(),"Atrasado",C457-TODAY()&amp;" Dias para Vencer"))))))</f>
        <v/>
      </c>
      <c r="L457" s="126"/>
      <c r="M457" s="126"/>
      <c r="N457" s="126"/>
      <c r="O457" s="126"/>
      <c r="P457" s="126"/>
      <c r="Q457" s="126"/>
      <c r="R457" s="126"/>
      <c r="S457" s="126"/>
      <c r="T457" s="126"/>
      <c r="U457" s="126"/>
      <c r="V457" s="126"/>
      <c r="W457" s="305"/>
    </row>
    <row r="458" spans="1:23" customFormat="1" x14ac:dyDescent="0.25">
      <c r="A458" s="54"/>
      <c r="C458" s="65"/>
      <c r="D458" s="66"/>
      <c r="E458" s="66"/>
      <c r="F458" s="66"/>
      <c r="G458" s="67"/>
      <c r="H458" s="68"/>
      <c r="I458" s="66"/>
      <c r="J458" s="66"/>
      <c r="K458" s="298" t="str">
        <f t="shared" ca="1" si="8"/>
        <v/>
      </c>
      <c r="L458" s="126"/>
      <c r="M458" s="126"/>
      <c r="N458" s="126"/>
      <c r="O458" s="126"/>
      <c r="P458" s="126"/>
      <c r="Q458" s="126"/>
      <c r="R458" s="126"/>
      <c r="S458" s="126"/>
      <c r="T458" s="126"/>
      <c r="U458" s="126"/>
      <c r="V458" s="126"/>
      <c r="W458" s="305"/>
    </row>
    <row r="459" spans="1:23" customFormat="1" x14ac:dyDescent="0.25">
      <c r="A459" s="54"/>
      <c r="C459" s="65"/>
      <c r="D459" s="66"/>
      <c r="E459" s="66"/>
      <c r="F459" s="66"/>
      <c r="G459" s="67"/>
      <c r="H459" s="68"/>
      <c r="I459" s="66"/>
      <c r="J459" s="66"/>
      <c r="K459" s="298" t="str">
        <f t="shared" ca="1" si="8"/>
        <v/>
      </c>
      <c r="L459" s="126"/>
      <c r="M459" s="126"/>
      <c r="N459" s="126"/>
      <c r="O459" s="126"/>
      <c r="P459" s="126"/>
      <c r="Q459" s="126"/>
      <c r="R459" s="126"/>
      <c r="S459" s="126"/>
      <c r="T459" s="126"/>
      <c r="U459" s="126"/>
      <c r="V459" s="126"/>
      <c r="W459" s="305"/>
    </row>
    <row r="460" spans="1:23" customFormat="1" x14ac:dyDescent="0.25">
      <c r="A460" s="54"/>
      <c r="C460" s="65"/>
      <c r="D460" s="66"/>
      <c r="E460" s="66"/>
      <c r="F460" s="66"/>
      <c r="G460" s="67"/>
      <c r="H460" s="68"/>
      <c r="I460" s="66"/>
      <c r="J460" s="66"/>
      <c r="K460" s="298" t="str">
        <f t="shared" ca="1" si="8"/>
        <v/>
      </c>
      <c r="L460" s="126"/>
      <c r="M460" s="126"/>
      <c r="N460" s="126"/>
      <c r="O460" s="126"/>
      <c r="P460" s="126"/>
      <c r="Q460" s="126"/>
      <c r="R460" s="126"/>
      <c r="S460" s="126"/>
      <c r="T460" s="126"/>
      <c r="U460" s="126"/>
      <c r="V460" s="126"/>
      <c r="W460" s="305"/>
    </row>
    <row r="461" spans="1:23" customFormat="1" x14ac:dyDescent="0.25">
      <c r="A461" s="54"/>
      <c r="C461" s="65"/>
      <c r="D461" s="66"/>
      <c r="E461" s="66"/>
      <c r="F461" s="66"/>
      <c r="G461" s="67"/>
      <c r="H461" s="68"/>
      <c r="I461" s="66"/>
      <c r="J461" s="66"/>
      <c r="K461" s="298" t="str">
        <f t="shared" ca="1" si="8"/>
        <v/>
      </c>
      <c r="L461" s="126"/>
      <c r="M461" s="126"/>
      <c r="N461" s="126"/>
      <c r="O461" s="126"/>
      <c r="P461" s="126"/>
      <c r="Q461" s="126"/>
      <c r="R461" s="126"/>
      <c r="S461" s="126"/>
      <c r="T461" s="126"/>
      <c r="U461" s="126"/>
      <c r="V461" s="126"/>
      <c r="W461" s="305"/>
    </row>
    <row r="462" spans="1:23" customFormat="1" x14ac:dyDescent="0.25">
      <c r="A462" s="54"/>
      <c r="C462" s="65"/>
      <c r="D462" s="66"/>
      <c r="E462" s="66"/>
      <c r="F462" s="66"/>
      <c r="G462" s="67"/>
      <c r="H462" s="68"/>
      <c r="I462" s="66"/>
      <c r="J462" s="66"/>
      <c r="K462" s="298" t="str">
        <f t="shared" ca="1" si="8"/>
        <v/>
      </c>
      <c r="L462" s="126"/>
      <c r="M462" s="126"/>
      <c r="N462" s="126"/>
      <c r="O462" s="126"/>
      <c r="P462" s="126"/>
      <c r="Q462" s="126"/>
      <c r="R462" s="126"/>
      <c r="S462" s="126"/>
      <c r="T462" s="126"/>
      <c r="U462" s="126"/>
      <c r="V462" s="126"/>
      <c r="W462" s="305"/>
    </row>
    <row r="463" spans="1:23" customFormat="1" x14ac:dyDescent="0.25">
      <c r="A463" s="54"/>
      <c r="C463" s="65"/>
      <c r="D463" s="66"/>
      <c r="E463" s="66"/>
      <c r="F463" s="66"/>
      <c r="G463" s="67"/>
      <c r="H463" s="68"/>
      <c r="I463" s="66"/>
      <c r="J463" s="66"/>
      <c r="K463" s="298" t="str">
        <f t="shared" ca="1" si="8"/>
        <v/>
      </c>
      <c r="L463" s="126"/>
      <c r="M463" s="126"/>
      <c r="N463" s="126"/>
      <c r="O463" s="126"/>
      <c r="P463" s="126"/>
      <c r="Q463" s="126"/>
      <c r="R463" s="126"/>
      <c r="S463" s="126"/>
      <c r="T463" s="126"/>
      <c r="U463" s="126"/>
      <c r="V463" s="126"/>
      <c r="W463" s="305"/>
    </row>
    <row r="464" spans="1:23" customFormat="1" x14ac:dyDescent="0.25">
      <c r="A464" s="54"/>
      <c r="C464" s="65"/>
      <c r="D464" s="66"/>
      <c r="E464" s="66"/>
      <c r="F464" s="66"/>
      <c r="G464" s="67"/>
      <c r="H464" s="68"/>
      <c r="I464" s="66"/>
      <c r="J464" s="66"/>
      <c r="K464" s="298" t="str">
        <f t="shared" ca="1" si="8"/>
        <v/>
      </c>
      <c r="L464" s="126"/>
      <c r="M464" s="126"/>
      <c r="N464" s="126"/>
      <c r="O464" s="126"/>
      <c r="P464" s="126"/>
      <c r="Q464" s="126"/>
      <c r="R464" s="126"/>
      <c r="S464" s="126"/>
      <c r="T464" s="126"/>
      <c r="U464" s="126"/>
      <c r="V464" s="126"/>
      <c r="W464" s="305"/>
    </row>
    <row r="465" spans="1:23" customFormat="1" x14ac:dyDescent="0.25">
      <c r="A465" s="54"/>
      <c r="C465" s="65"/>
      <c r="D465" s="66"/>
      <c r="E465" s="66"/>
      <c r="F465" s="66"/>
      <c r="G465" s="67"/>
      <c r="H465" s="68"/>
      <c r="I465" s="66"/>
      <c r="J465" s="66"/>
      <c r="K465" s="298" t="str">
        <f t="shared" ca="1" si="8"/>
        <v/>
      </c>
      <c r="L465" s="126"/>
      <c r="M465" s="126"/>
      <c r="N465" s="126"/>
      <c r="O465" s="126"/>
      <c r="P465" s="126"/>
      <c r="Q465" s="126"/>
      <c r="R465" s="126"/>
      <c r="S465" s="126"/>
      <c r="T465" s="126"/>
      <c r="U465" s="126"/>
      <c r="V465" s="126"/>
      <c r="W465" s="305"/>
    </row>
    <row r="466" spans="1:23" customFormat="1" x14ac:dyDescent="0.25">
      <c r="A466" s="54"/>
      <c r="C466" s="65"/>
      <c r="D466" s="66"/>
      <c r="E466" s="66"/>
      <c r="F466" s="66"/>
      <c r="G466" s="67"/>
      <c r="H466" s="68"/>
      <c r="I466" s="66"/>
      <c r="J466" s="66"/>
      <c r="K466" s="298" t="str">
        <f t="shared" ca="1" si="8"/>
        <v/>
      </c>
      <c r="L466" s="126"/>
      <c r="M466" s="126"/>
      <c r="N466" s="126"/>
      <c r="O466" s="126"/>
      <c r="P466" s="126"/>
      <c r="Q466" s="126"/>
      <c r="R466" s="126"/>
      <c r="S466" s="126"/>
      <c r="T466" s="126"/>
      <c r="U466" s="126"/>
      <c r="V466" s="126"/>
      <c r="W466" s="305"/>
    </row>
    <row r="467" spans="1:23" customFormat="1" x14ac:dyDescent="0.25">
      <c r="A467" s="54"/>
      <c r="C467" s="65"/>
      <c r="D467" s="66"/>
      <c r="E467" s="66"/>
      <c r="F467" s="66"/>
      <c r="G467" s="67"/>
      <c r="H467" s="68"/>
      <c r="I467" s="66"/>
      <c r="J467" s="66"/>
      <c r="K467" s="298" t="str">
        <f t="shared" ca="1" si="8"/>
        <v/>
      </c>
      <c r="L467" s="126"/>
      <c r="M467" s="126"/>
      <c r="N467" s="126"/>
      <c r="O467" s="126"/>
      <c r="P467" s="126"/>
      <c r="Q467" s="126"/>
      <c r="R467" s="126"/>
      <c r="S467" s="126"/>
      <c r="T467" s="126"/>
      <c r="U467" s="126"/>
      <c r="V467" s="126"/>
      <c r="W467" s="305"/>
    </row>
    <row r="468" spans="1:23" customFormat="1" x14ac:dyDescent="0.25">
      <c r="A468" s="54"/>
      <c r="C468" s="65"/>
      <c r="D468" s="66"/>
      <c r="E468" s="66"/>
      <c r="F468" s="66"/>
      <c r="G468" s="67"/>
      <c r="H468" s="68"/>
      <c r="I468" s="66"/>
      <c r="J468" s="66"/>
      <c r="K468" s="298" t="str">
        <f t="shared" ca="1" si="8"/>
        <v/>
      </c>
      <c r="L468" s="126"/>
      <c r="M468" s="126"/>
      <c r="N468" s="126"/>
      <c r="O468" s="126"/>
      <c r="P468" s="126"/>
      <c r="Q468" s="126"/>
      <c r="R468" s="126"/>
      <c r="S468" s="126"/>
      <c r="T468" s="126"/>
      <c r="U468" s="126"/>
      <c r="V468" s="126"/>
      <c r="W468" s="305"/>
    </row>
    <row r="469" spans="1:23" customFormat="1" x14ac:dyDescent="0.25">
      <c r="A469" s="54"/>
      <c r="C469" s="65"/>
      <c r="D469" s="66"/>
      <c r="E469" s="66"/>
      <c r="F469" s="66"/>
      <c r="G469" s="67"/>
      <c r="H469" s="68"/>
      <c r="I469" s="66"/>
      <c r="J469" s="66"/>
      <c r="K469" s="298" t="str">
        <f t="shared" ca="1" si="8"/>
        <v/>
      </c>
      <c r="L469" s="126"/>
      <c r="M469" s="126"/>
      <c r="N469" s="126"/>
      <c r="O469" s="126"/>
      <c r="P469" s="126"/>
      <c r="Q469" s="126"/>
      <c r="R469" s="126"/>
      <c r="S469" s="126"/>
      <c r="T469" s="126"/>
      <c r="U469" s="126"/>
      <c r="V469" s="126"/>
      <c r="W469" s="305"/>
    </row>
    <row r="470" spans="1:23" customFormat="1" x14ac:dyDescent="0.25">
      <c r="A470" s="54"/>
      <c r="C470" s="65"/>
      <c r="D470" s="66"/>
      <c r="E470" s="66"/>
      <c r="F470" s="66"/>
      <c r="G470" s="67"/>
      <c r="H470" s="68"/>
      <c r="I470" s="66"/>
      <c r="J470" s="66"/>
      <c r="K470" s="298" t="str">
        <f t="shared" ca="1" si="8"/>
        <v/>
      </c>
      <c r="L470" s="126"/>
      <c r="M470" s="126"/>
      <c r="N470" s="126"/>
      <c r="O470" s="126"/>
      <c r="P470" s="126"/>
      <c r="Q470" s="126"/>
      <c r="R470" s="126"/>
      <c r="S470" s="126"/>
      <c r="T470" s="126"/>
      <c r="U470" s="126"/>
      <c r="V470" s="126"/>
      <c r="W470" s="305"/>
    </row>
    <row r="471" spans="1:23" customFormat="1" x14ac:dyDescent="0.25">
      <c r="A471" s="54"/>
      <c r="C471" s="65"/>
      <c r="D471" s="66"/>
      <c r="E471" s="66"/>
      <c r="F471" s="66"/>
      <c r="G471" s="67"/>
      <c r="H471" s="68"/>
      <c r="I471" s="66"/>
      <c r="J471" s="66"/>
      <c r="K471" s="298" t="str">
        <f t="shared" ca="1" si="8"/>
        <v/>
      </c>
      <c r="L471" s="126"/>
      <c r="M471" s="126"/>
      <c r="N471" s="126"/>
      <c r="O471" s="126"/>
      <c r="P471" s="126"/>
      <c r="Q471" s="126"/>
      <c r="R471" s="126"/>
      <c r="S471" s="126"/>
      <c r="T471" s="126"/>
      <c r="U471" s="126"/>
      <c r="V471" s="126"/>
      <c r="W471" s="305"/>
    </row>
    <row r="472" spans="1:23" customFormat="1" x14ac:dyDescent="0.25">
      <c r="A472" s="54"/>
      <c r="C472" s="65"/>
      <c r="D472" s="66"/>
      <c r="E472" s="66"/>
      <c r="F472" s="66"/>
      <c r="G472" s="67"/>
      <c r="H472" s="68"/>
      <c r="I472" s="66"/>
      <c r="J472" s="66"/>
      <c r="K472" s="298" t="str">
        <f t="shared" ca="1" si="8"/>
        <v/>
      </c>
      <c r="L472" s="126"/>
      <c r="M472" s="126"/>
      <c r="N472" s="126"/>
      <c r="O472" s="126"/>
      <c r="P472" s="126"/>
      <c r="Q472" s="126"/>
      <c r="R472" s="126"/>
      <c r="S472" s="126"/>
      <c r="T472" s="126"/>
      <c r="U472" s="126"/>
      <c r="V472" s="126"/>
      <c r="W472" s="305"/>
    </row>
    <row r="473" spans="1:23" customFormat="1" x14ac:dyDescent="0.25">
      <c r="A473" s="54"/>
      <c r="C473" s="65"/>
      <c r="D473" s="66"/>
      <c r="E473" s="66"/>
      <c r="F473" s="66"/>
      <c r="G473" s="67"/>
      <c r="H473" s="68"/>
      <c r="I473" s="66"/>
      <c r="J473" s="66"/>
      <c r="K473" s="298" t="str">
        <f t="shared" ca="1" si="8"/>
        <v/>
      </c>
      <c r="L473" s="126"/>
      <c r="M473" s="126"/>
      <c r="N473" s="126"/>
      <c r="O473" s="126"/>
      <c r="P473" s="126"/>
      <c r="Q473" s="126"/>
      <c r="R473" s="126"/>
      <c r="S473" s="126"/>
      <c r="T473" s="126"/>
      <c r="U473" s="126"/>
      <c r="V473" s="126"/>
      <c r="W473" s="305"/>
    </row>
    <row r="474" spans="1:23" customFormat="1" x14ac:dyDescent="0.25">
      <c r="A474" s="54"/>
      <c r="C474" s="65"/>
      <c r="D474" s="66"/>
      <c r="E474" s="66"/>
      <c r="F474" s="66"/>
      <c r="G474" s="67"/>
      <c r="H474" s="68"/>
      <c r="I474" s="66"/>
      <c r="J474" s="66"/>
      <c r="K474" s="298" t="str">
        <f t="shared" ca="1" si="8"/>
        <v/>
      </c>
      <c r="L474" s="126"/>
      <c r="M474" s="126"/>
      <c r="N474" s="126"/>
      <c r="O474" s="126"/>
      <c r="P474" s="126"/>
      <c r="Q474" s="126"/>
      <c r="R474" s="126"/>
      <c r="S474" s="126"/>
      <c r="T474" s="126"/>
      <c r="U474" s="126"/>
      <c r="V474" s="126"/>
      <c r="W474" s="305"/>
    </row>
    <row r="475" spans="1:23" customFormat="1" x14ac:dyDescent="0.25">
      <c r="A475" s="54"/>
      <c r="C475" s="65"/>
      <c r="D475" s="66"/>
      <c r="E475" s="66"/>
      <c r="F475" s="66"/>
      <c r="G475" s="67"/>
      <c r="H475" s="68"/>
      <c r="I475" s="66"/>
      <c r="J475" s="66"/>
      <c r="K475" s="298" t="str">
        <f t="shared" ca="1" si="8"/>
        <v/>
      </c>
      <c r="L475" s="126"/>
      <c r="M475" s="126"/>
      <c r="N475" s="126"/>
      <c r="O475" s="126"/>
      <c r="P475" s="126"/>
      <c r="Q475" s="126"/>
      <c r="R475" s="126"/>
      <c r="S475" s="126"/>
      <c r="T475" s="126"/>
      <c r="U475" s="126"/>
      <c r="V475" s="126"/>
      <c r="W475" s="305"/>
    </row>
    <row r="476" spans="1:23" customFormat="1" x14ac:dyDescent="0.25">
      <c r="A476" s="54"/>
      <c r="C476" s="65"/>
      <c r="D476" s="66"/>
      <c r="E476" s="66"/>
      <c r="F476" s="66"/>
      <c r="G476" s="67"/>
      <c r="H476" s="68"/>
      <c r="I476" s="66"/>
      <c r="J476" s="66"/>
      <c r="K476" s="298" t="str">
        <f t="shared" ca="1" si="8"/>
        <v/>
      </c>
      <c r="L476" s="126"/>
      <c r="M476" s="126"/>
      <c r="N476" s="126"/>
      <c r="O476" s="126"/>
      <c r="P476" s="126"/>
      <c r="Q476" s="126"/>
      <c r="R476" s="126"/>
      <c r="S476" s="126"/>
      <c r="T476" s="126"/>
      <c r="U476" s="126"/>
      <c r="V476" s="126"/>
      <c r="W476" s="305"/>
    </row>
    <row r="477" spans="1:23" customFormat="1" x14ac:dyDescent="0.25">
      <c r="A477" s="54"/>
      <c r="C477" s="65"/>
      <c r="D477" s="66"/>
      <c r="E477" s="66"/>
      <c r="F477" s="66"/>
      <c r="G477" s="67"/>
      <c r="H477" s="68"/>
      <c r="I477" s="66"/>
      <c r="J477" s="66"/>
      <c r="K477" s="298" t="str">
        <f t="shared" ca="1" si="8"/>
        <v/>
      </c>
      <c r="L477" s="126"/>
      <c r="M477" s="126"/>
      <c r="N477" s="126"/>
      <c r="O477" s="126"/>
      <c r="P477" s="126"/>
      <c r="Q477" s="126"/>
      <c r="R477" s="126"/>
      <c r="S477" s="126"/>
      <c r="T477" s="126"/>
      <c r="U477" s="126"/>
      <c r="V477" s="126"/>
      <c r="W477" s="305"/>
    </row>
    <row r="478" spans="1:23" customFormat="1" x14ac:dyDescent="0.25">
      <c r="A478" s="54"/>
      <c r="C478" s="65"/>
      <c r="D478" s="66"/>
      <c r="E478" s="66"/>
      <c r="F478" s="66"/>
      <c r="G478" s="67"/>
      <c r="H478" s="68"/>
      <c r="I478" s="66"/>
      <c r="J478" s="66"/>
      <c r="K478" s="298" t="str">
        <f t="shared" ca="1" si="8"/>
        <v/>
      </c>
      <c r="L478" s="126"/>
      <c r="M478" s="126"/>
      <c r="N478" s="126"/>
      <c r="O478" s="126"/>
      <c r="P478" s="126"/>
      <c r="Q478" s="126"/>
      <c r="R478" s="126"/>
      <c r="S478" s="126"/>
      <c r="T478" s="126"/>
      <c r="U478" s="126"/>
      <c r="V478" s="126"/>
      <c r="W478" s="305"/>
    </row>
    <row r="479" spans="1:23" customFormat="1" x14ac:dyDescent="0.25">
      <c r="A479" s="54"/>
      <c r="C479" s="65"/>
      <c r="D479" s="66"/>
      <c r="E479" s="66"/>
      <c r="F479" s="66"/>
      <c r="G479" s="67"/>
      <c r="H479" s="68"/>
      <c r="I479" s="66"/>
      <c r="J479" s="66"/>
      <c r="K479" s="298" t="str">
        <f t="shared" ca="1" si="8"/>
        <v/>
      </c>
      <c r="L479" s="126"/>
      <c r="M479" s="126"/>
      <c r="N479" s="126"/>
      <c r="O479" s="126"/>
      <c r="P479" s="126"/>
      <c r="Q479" s="126"/>
      <c r="R479" s="126"/>
      <c r="S479" s="126"/>
      <c r="T479" s="126"/>
      <c r="U479" s="126"/>
      <c r="V479" s="126"/>
      <c r="W479" s="305"/>
    </row>
    <row r="480" spans="1:23" customFormat="1" x14ac:dyDescent="0.25">
      <c r="A480" s="54"/>
      <c r="C480" s="65"/>
      <c r="D480" s="66"/>
      <c r="E480" s="66"/>
      <c r="F480" s="66"/>
      <c r="G480" s="67"/>
      <c r="H480" s="68"/>
      <c r="I480" s="66"/>
      <c r="J480" s="66"/>
      <c r="K480" s="298" t="str">
        <f t="shared" ca="1" si="8"/>
        <v/>
      </c>
      <c r="L480" s="126"/>
      <c r="M480" s="126"/>
      <c r="N480" s="126"/>
      <c r="O480" s="126"/>
      <c r="P480" s="126"/>
      <c r="Q480" s="126"/>
      <c r="R480" s="126"/>
      <c r="S480" s="126"/>
      <c r="T480" s="126"/>
      <c r="U480" s="126"/>
      <c r="V480" s="126"/>
      <c r="W480" s="305"/>
    </row>
    <row r="481" spans="1:23" customFormat="1" x14ac:dyDescent="0.25">
      <c r="A481" s="54"/>
      <c r="C481" s="65"/>
      <c r="D481" s="66"/>
      <c r="E481" s="66"/>
      <c r="F481" s="66"/>
      <c r="G481" s="67"/>
      <c r="H481" s="68"/>
      <c r="I481" s="66"/>
      <c r="J481" s="66"/>
      <c r="K481" s="298" t="str">
        <f t="shared" ca="1" si="8"/>
        <v/>
      </c>
      <c r="L481" s="126"/>
      <c r="M481" s="126"/>
      <c r="N481" s="126"/>
      <c r="O481" s="126"/>
      <c r="P481" s="126"/>
      <c r="Q481" s="126"/>
      <c r="R481" s="126"/>
      <c r="S481" s="126"/>
      <c r="T481" s="126"/>
      <c r="U481" s="126"/>
      <c r="V481" s="126"/>
      <c r="W481" s="305"/>
    </row>
    <row r="482" spans="1:23" customFormat="1" x14ac:dyDescent="0.25">
      <c r="A482" s="54"/>
      <c r="C482" s="65"/>
      <c r="D482" s="66"/>
      <c r="E482" s="66"/>
      <c r="F482" s="66"/>
      <c r="G482" s="67"/>
      <c r="H482" s="68"/>
      <c r="I482" s="66"/>
      <c r="J482" s="66"/>
      <c r="K482" s="298" t="str">
        <f t="shared" ca="1" si="8"/>
        <v/>
      </c>
      <c r="L482" s="126"/>
      <c r="M482" s="126"/>
      <c r="N482" s="126"/>
      <c r="O482" s="126"/>
      <c r="P482" s="126"/>
      <c r="Q482" s="126"/>
      <c r="R482" s="126"/>
      <c r="S482" s="126"/>
      <c r="T482" s="126"/>
      <c r="U482" s="126"/>
      <c r="V482" s="126"/>
      <c r="W482" s="305"/>
    </row>
    <row r="483" spans="1:23" customFormat="1" x14ac:dyDescent="0.25">
      <c r="A483" s="54"/>
      <c r="C483" s="65"/>
      <c r="D483" s="66"/>
      <c r="E483" s="66"/>
      <c r="F483" s="66"/>
      <c r="G483" s="67"/>
      <c r="H483" s="68"/>
      <c r="I483" s="66"/>
      <c r="J483" s="66"/>
      <c r="K483" s="298" t="str">
        <f t="shared" ca="1" si="8"/>
        <v/>
      </c>
      <c r="L483" s="126"/>
      <c r="M483" s="126"/>
      <c r="N483" s="126"/>
      <c r="O483" s="126"/>
      <c r="P483" s="126"/>
      <c r="Q483" s="126"/>
      <c r="R483" s="126"/>
      <c r="S483" s="126"/>
      <c r="T483" s="126"/>
      <c r="U483" s="126"/>
      <c r="V483" s="126"/>
      <c r="W483" s="305"/>
    </row>
    <row r="484" spans="1:23" customFormat="1" x14ac:dyDescent="0.25">
      <c r="A484" s="54"/>
      <c r="C484" s="65"/>
      <c r="D484" s="66"/>
      <c r="E484" s="66"/>
      <c r="F484" s="66"/>
      <c r="G484" s="67"/>
      <c r="H484" s="68"/>
      <c r="I484" s="66"/>
      <c r="J484" s="66"/>
      <c r="K484" s="298" t="str">
        <f t="shared" ca="1" si="8"/>
        <v/>
      </c>
      <c r="L484" s="126"/>
      <c r="M484" s="126"/>
      <c r="N484" s="126"/>
      <c r="O484" s="126"/>
      <c r="P484" s="126"/>
      <c r="Q484" s="126"/>
      <c r="R484" s="126"/>
      <c r="S484" s="126"/>
      <c r="T484" s="126"/>
      <c r="U484" s="126"/>
      <c r="V484" s="126"/>
      <c r="W484" s="305"/>
    </row>
    <row r="485" spans="1:23" customFormat="1" x14ac:dyDescent="0.25">
      <c r="A485" s="54"/>
      <c r="C485" s="65"/>
      <c r="D485" s="66"/>
      <c r="E485" s="66"/>
      <c r="F485" s="66"/>
      <c r="G485" s="67"/>
      <c r="H485" s="68"/>
      <c r="I485" s="66"/>
      <c r="J485" s="66"/>
      <c r="K485" s="298" t="str">
        <f t="shared" ca="1" si="8"/>
        <v/>
      </c>
      <c r="L485" s="126"/>
      <c r="M485" s="126"/>
      <c r="N485" s="126"/>
      <c r="O485" s="126"/>
      <c r="P485" s="126"/>
      <c r="Q485" s="126"/>
      <c r="R485" s="126"/>
      <c r="S485" s="126"/>
      <c r="T485" s="126"/>
      <c r="U485" s="126"/>
      <c r="V485" s="126"/>
      <c r="W485" s="305"/>
    </row>
    <row r="486" spans="1:23" customFormat="1" x14ac:dyDescent="0.25">
      <c r="A486" s="54"/>
      <c r="C486" s="65"/>
      <c r="D486" s="66"/>
      <c r="E486" s="66"/>
      <c r="F486" s="66"/>
      <c r="G486" s="67"/>
      <c r="H486" s="68"/>
      <c r="I486" s="66"/>
      <c r="J486" s="66"/>
      <c r="K486" s="298" t="str">
        <f t="shared" ca="1" si="8"/>
        <v/>
      </c>
      <c r="L486" s="126"/>
      <c r="M486" s="126"/>
      <c r="N486" s="126"/>
      <c r="O486" s="126"/>
      <c r="P486" s="126"/>
      <c r="Q486" s="126"/>
      <c r="R486" s="126"/>
      <c r="S486" s="126"/>
      <c r="T486" s="126"/>
      <c r="U486" s="126"/>
      <c r="V486" s="126"/>
      <c r="W486" s="305"/>
    </row>
    <row r="487" spans="1:23" customFormat="1" x14ac:dyDescent="0.25">
      <c r="A487" s="54"/>
      <c r="C487" s="65"/>
      <c r="D487" s="66"/>
      <c r="E487" s="66"/>
      <c r="F487" s="66"/>
      <c r="G487" s="67"/>
      <c r="H487" s="68"/>
      <c r="I487" s="66"/>
      <c r="J487" s="66"/>
      <c r="K487" s="298" t="str">
        <f t="shared" ca="1" si="8"/>
        <v/>
      </c>
      <c r="L487" s="126"/>
      <c r="M487" s="126"/>
      <c r="N487" s="126"/>
      <c r="O487" s="126"/>
      <c r="P487" s="126"/>
      <c r="Q487" s="126"/>
      <c r="R487" s="126"/>
      <c r="S487" s="126"/>
      <c r="T487" s="126"/>
      <c r="U487" s="126"/>
      <c r="V487" s="126"/>
      <c r="W487" s="305"/>
    </row>
    <row r="488" spans="1:23" customFormat="1" x14ac:dyDescent="0.25">
      <c r="A488" s="54"/>
      <c r="C488" s="65"/>
      <c r="D488" s="66"/>
      <c r="E488" s="66"/>
      <c r="F488" s="66"/>
      <c r="G488" s="67"/>
      <c r="H488" s="68"/>
      <c r="I488" s="66"/>
      <c r="J488" s="66"/>
      <c r="K488" s="298" t="str">
        <f t="shared" ca="1" si="8"/>
        <v/>
      </c>
      <c r="L488" s="126"/>
      <c r="M488" s="126"/>
      <c r="N488" s="126"/>
      <c r="O488" s="126"/>
      <c r="P488" s="126"/>
      <c r="Q488" s="126"/>
      <c r="R488" s="126"/>
      <c r="S488" s="126"/>
      <c r="T488" s="126"/>
      <c r="U488" s="126"/>
      <c r="V488" s="126"/>
      <c r="W488" s="305"/>
    </row>
    <row r="489" spans="1:23" customFormat="1" x14ac:dyDescent="0.25">
      <c r="A489" s="54"/>
      <c r="C489" s="65"/>
      <c r="D489" s="66"/>
      <c r="E489" s="66"/>
      <c r="F489" s="66"/>
      <c r="G489" s="67"/>
      <c r="H489" s="68"/>
      <c r="I489" s="66"/>
      <c r="J489" s="66"/>
      <c r="K489" s="298" t="str">
        <f t="shared" ca="1" si="8"/>
        <v/>
      </c>
      <c r="L489" s="126"/>
      <c r="M489" s="126"/>
      <c r="N489" s="126"/>
      <c r="O489" s="126"/>
      <c r="P489" s="126"/>
      <c r="Q489" s="126"/>
      <c r="R489" s="126"/>
      <c r="S489" s="126"/>
      <c r="T489" s="126"/>
      <c r="U489" s="126"/>
      <c r="V489" s="126"/>
      <c r="W489" s="305"/>
    </row>
    <row r="490" spans="1:23" customFormat="1" x14ac:dyDescent="0.25">
      <c r="A490" s="54"/>
      <c r="C490" s="65"/>
      <c r="D490" s="66"/>
      <c r="E490" s="66"/>
      <c r="F490" s="66"/>
      <c r="G490" s="67"/>
      <c r="H490" s="68"/>
      <c r="I490" s="66"/>
      <c r="J490" s="66"/>
      <c r="K490" s="298" t="str">
        <f t="shared" ca="1" si="8"/>
        <v/>
      </c>
      <c r="L490" s="126"/>
      <c r="M490" s="126"/>
      <c r="N490" s="126"/>
      <c r="O490" s="126"/>
      <c r="P490" s="126"/>
      <c r="Q490" s="126"/>
      <c r="R490" s="126"/>
      <c r="S490" s="126"/>
      <c r="T490" s="126"/>
      <c r="U490" s="126"/>
      <c r="V490" s="126"/>
      <c r="W490" s="305"/>
    </row>
    <row r="491" spans="1:23" customFormat="1" x14ac:dyDescent="0.25">
      <c r="A491" s="54"/>
      <c r="C491" s="65"/>
      <c r="D491" s="66"/>
      <c r="E491" s="66"/>
      <c r="F491" s="66"/>
      <c r="G491" s="67"/>
      <c r="H491" s="68"/>
      <c r="I491" s="66"/>
      <c r="J491" s="66"/>
      <c r="K491" s="298" t="str">
        <f t="shared" ca="1" si="8"/>
        <v/>
      </c>
      <c r="L491" s="126"/>
      <c r="M491" s="126"/>
      <c r="N491" s="126"/>
      <c r="O491" s="126"/>
      <c r="P491" s="126"/>
      <c r="Q491" s="126"/>
      <c r="R491" s="126"/>
      <c r="S491" s="126"/>
      <c r="T491" s="126"/>
      <c r="U491" s="126"/>
      <c r="V491" s="126"/>
      <c r="W491" s="305"/>
    </row>
    <row r="492" spans="1:23" customFormat="1" x14ac:dyDescent="0.25">
      <c r="A492" s="54"/>
      <c r="C492" s="65"/>
      <c r="D492" s="66"/>
      <c r="E492" s="66"/>
      <c r="F492" s="66"/>
      <c r="G492" s="67"/>
      <c r="H492" s="68"/>
      <c r="I492" s="66"/>
      <c r="J492" s="66"/>
      <c r="K492" s="298" t="str">
        <f t="shared" ca="1" si="8"/>
        <v/>
      </c>
      <c r="L492" s="126"/>
      <c r="M492" s="126"/>
      <c r="N492" s="126"/>
      <c r="O492" s="126"/>
      <c r="P492" s="126"/>
      <c r="Q492" s="126"/>
      <c r="R492" s="126"/>
      <c r="S492" s="126"/>
      <c r="T492" s="126"/>
      <c r="U492" s="126"/>
      <c r="V492" s="126"/>
      <c r="W492" s="305"/>
    </row>
    <row r="493" spans="1:23" customFormat="1" x14ac:dyDescent="0.25">
      <c r="A493" s="54"/>
      <c r="C493" s="65"/>
      <c r="D493" s="66"/>
      <c r="E493" s="66"/>
      <c r="F493" s="66"/>
      <c r="G493" s="67"/>
      <c r="H493" s="68"/>
      <c r="I493" s="66"/>
      <c r="J493" s="66"/>
      <c r="K493" s="298" t="str">
        <f t="shared" ca="1" si="8"/>
        <v/>
      </c>
      <c r="L493" s="126"/>
      <c r="M493" s="126"/>
      <c r="N493" s="126"/>
      <c r="O493" s="126"/>
      <c r="P493" s="126"/>
      <c r="Q493" s="126"/>
      <c r="R493" s="126"/>
      <c r="S493" s="126"/>
      <c r="T493" s="126"/>
      <c r="U493" s="126"/>
      <c r="V493" s="126"/>
      <c r="W493" s="305"/>
    </row>
    <row r="494" spans="1:23" customFormat="1" x14ac:dyDescent="0.25">
      <c r="A494" s="54"/>
      <c r="C494" s="65"/>
      <c r="D494" s="66"/>
      <c r="E494" s="66"/>
      <c r="F494" s="66"/>
      <c r="G494" s="67"/>
      <c r="H494" s="68"/>
      <c r="I494" s="66"/>
      <c r="J494" s="66"/>
      <c r="K494" s="298" t="str">
        <f t="shared" ca="1" si="8"/>
        <v/>
      </c>
      <c r="L494" s="126"/>
      <c r="M494" s="126"/>
      <c r="N494" s="126"/>
      <c r="O494" s="126"/>
      <c r="P494" s="126"/>
      <c r="Q494" s="126"/>
      <c r="R494" s="126"/>
      <c r="S494" s="126"/>
      <c r="T494" s="126"/>
      <c r="U494" s="126"/>
      <c r="V494" s="126"/>
      <c r="W494" s="305"/>
    </row>
    <row r="495" spans="1:23" customFormat="1" x14ac:dyDescent="0.25">
      <c r="A495" s="54"/>
      <c r="C495" s="65"/>
      <c r="D495" s="66"/>
      <c r="E495" s="66"/>
      <c r="F495" s="66"/>
      <c r="G495" s="67"/>
      <c r="H495" s="68"/>
      <c r="I495" s="66"/>
      <c r="J495" s="66"/>
      <c r="K495" s="298" t="str">
        <f t="shared" ca="1" si="8"/>
        <v/>
      </c>
      <c r="L495" s="126"/>
      <c r="M495" s="126"/>
      <c r="N495" s="126"/>
      <c r="O495" s="126"/>
      <c r="P495" s="126"/>
      <c r="Q495" s="126"/>
      <c r="R495" s="126"/>
      <c r="S495" s="126"/>
      <c r="T495" s="126"/>
      <c r="U495" s="126"/>
      <c r="V495" s="126"/>
      <c r="W495" s="305"/>
    </row>
    <row r="496" spans="1:23" customFormat="1" x14ac:dyDescent="0.25">
      <c r="A496" s="54"/>
      <c r="C496" s="65"/>
      <c r="D496" s="66"/>
      <c r="E496" s="66"/>
      <c r="F496" s="66"/>
      <c r="G496" s="67"/>
      <c r="H496" s="68"/>
      <c r="I496" s="66"/>
      <c r="J496" s="66"/>
      <c r="K496" s="298" t="str">
        <f t="shared" ca="1" si="8"/>
        <v/>
      </c>
      <c r="L496" s="126"/>
      <c r="M496" s="126"/>
      <c r="N496" s="126"/>
      <c r="O496" s="126"/>
      <c r="P496" s="126"/>
      <c r="Q496" s="126"/>
      <c r="R496" s="126"/>
      <c r="S496" s="126"/>
      <c r="T496" s="126"/>
      <c r="U496" s="126"/>
      <c r="V496" s="126"/>
      <c r="W496" s="305"/>
    </row>
    <row r="497" spans="1:23" customFormat="1" x14ac:dyDescent="0.25">
      <c r="A497" s="54"/>
      <c r="C497" s="65"/>
      <c r="D497" s="66"/>
      <c r="E497" s="66"/>
      <c r="F497" s="66"/>
      <c r="G497" s="67"/>
      <c r="H497" s="68"/>
      <c r="I497" s="66"/>
      <c r="J497" s="66"/>
      <c r="K497" s="298" t="str">
        <f t="shared" ca="1" si="8"/>
        <v/>
      </c>
      <c r="L497" s="126"/>
      <c r="M497" s="126"/>
      <c r="N497" s="126"/>
      <c r="O497" s="126"/>
      <c r="P497" s="126"/>
      <c r="Q497" s="126"/>
      <c r="R497" s="126"/>
      <c r="S497" s="126"/>
      <c r="T497" s="126"/>
      <c r="U497" s="126"/>
      <c r="V497" s="126"/>
      <c r="W497" s="305"/>
    </row>
    <row r="498" spans="1:23" customFormat="1" x14ac:dyDescent="0.25">
      <c r="A498" s="54"/>
      <c r="C498" s="65"/>
      <c r="D498" s="66"/>
      <c r="E498" s="66"/>
      <c r="F498" s="66"/>
      <c r="G498" s="67"/>
      <c r="H498" s="68"/>
      <c r="I498" s="66"/>
      <c r="J498" s="66"/>
      <c r="K498" s="298" t="str">
        <f t="shared" ca="1" si="8"/>
        <v/>
      </c>
      <c r="L498" s="126"/>
      <c r="M498" s="126"/>
      <c r="N498" s="126"/>
      <c r="O498" s="126"/>
      <c r="P498" s="126"/>
      <c r="Q498" s="126"/>
      <c r="R498" s="126"/>
      <c r="S498" s="126"/>
      <c r="T498" s="126"/>
      <c r="U498" s="126"/>
      <c r="V498" s="126"/>
      <c r="W498" s="305"/>
    </row>
    <row r="499" spans="1:23" customFormat="1" x14ac:dyDescent="0.25">
      <c r="A499" s="54"/>
      <c r="C499" s="65"/>
      <c r="D499" s="66"/>
      <c r="E499" s="66"/>
      <c r="F499" s="66"/>
      <c r="G499" s="67"/>
      <c r="H499" s="68"/>
      <c r="I499" s="66"/>
      <c r="J499" s="66"/>
      <c r="K499" s="298" t="str">
        <f t="shared" ca="1" si="8"/>
        <v/>
      </c>
      <c r="L499" s="126"/>
      <c r="M499" s="126"/>
      <c r="N499" s="126"/>
      <c r="O499" s="126"/>
      <c r="P499" s="126"/>
      <c r="Q499" s="126"/>
      <c r="R499" s="126"/>
      <c r="S499" s="126"/>
      <c r="T499" s="126"/>
      <c r="U499" s="126"/>
      <c r="V499" s="126"/>
      <c r="W499" s="305"/>
    </row>
    <row r="500" spans="1:23" customFormat="1" x14ac:dyDescent="0.25">
      <c r="A500" s="54"/>
      <c r="C500" s="65"/>
      <c r="D500" s="66"/>
      <c r="E500" s="66"/>
      <c r="F500" s="66"/>
      <c r="G500" s="67"/>
      <c r="H500" s="68"/>
      <c r="I500" s="66"/>
      <c r="J500" s="66"/>
      <c r="K500" s="298" t="str">
        <f t="shared" ca="1" si="8"/>
        <v/>
      </c>
      <c r="L500" s="126"/>
      <c r="M500" s="126"/>
      <c r="N500" s="126"/>
      <c r="O500" s="126"/>
      <c r="P500" s="126"/>
      <c r="Q500" s="126"/>
      <c r="R500" s="126"/>
      <c r="S500" s="126"/>
      <c r="T500" s="126"/>
      <c r="U500" s="126"/>
      <c r="V500" s="126"/>
      <c r="W500" s="305"/>
    </row>
    <row r="501" spans="1:23" customFormat="1" x14ac:dyDescent="0.25">
      <c r="A501" s="54"/>
      <c r="C501" s="65"/>
      <c r="D501" s="66"/>
      <c r="E501" s="66"/>
      <c r="F501" s="66"/>
      <c r="G501" s="67"/>
      <c r="H501" s="68"/>
      <c r="I501" s="66"/>
      <c r="J501" s="66"/>
      <c r="K501" s="298" t="str">
        <f t="shared" ca="1" si="8"/>
        <v/>
      </c>
      <c r="L501" s="126"/>
      <c r="M501" s="126"/>
      <c r="N501" s="126"/>
      <c r="O501" s="126"/>
      <c r="P501" s="126"/>
      <c r="Q501" s="126"/>
      <c r="R501" s="126"/>
      <c r="S501" s="126"/>
      <c r="T501" s="126"/>
      <c r="U501" s="126"/>
      <c r="V501" s="126"/>
      <c r="W501" s="305"/>
    </row>
    <row r="502" spans="1:23" customFormat="1" x14ac:dyDescent="0.25">
      <c r="A502" s="54"/>
      <c r="C502" s="65"/>
      <c r="D502" s="66"/>
      <c r="E502" s="66"/>
      <c r="F502" s="66"/>
      <c r="G502" s="67"/>
      <c r="H502" s="68"/>
      <c r="I502" s="66"/>
      <c r="J502" s="66"/>
      <c r="K502" s="298" t="str">
        <f t="shared" ca="1" si="8"/>
        <v/>
      </c>
      <c r="L502" s="126"/>
      <c r="M502" s="126"/>
      <c r="N502" s="126"/>
      <c r="O502" s="126"/>
      <c r="P502" s="126"/>
      <c r="Q502" s="126"/>
      <c r="R502" s="126"/>
      <c r="S502" s="126"/>
      <c r="T502" s="126"/>
      <c r="U502" s="126"/>
      <c r="V502" s="126"/>
      <c r="W502" s="305"/>
    </row>
    <row r="503" spans="1:23" customFormat="1" x14ac:dyDescent="0.25">
      <c r="A503" s="54"/>
      <c r="C503" s="65"/>
      <c r="D503" s="66"/>
      <c r="E503" s="66"/>
      <c r="F503" s="66"/>
      <c r="G503" s="67"/>
      <c r="H503" s="68"/>
      <c r="I503" s="66"/>
      <c r="J503" s="66"/>
      <c r="K503" s="298" t="str">
        <f t="shared" ca="1" si="8"/>
        <v/>
      </c>
      <c r="L503" s="126"/>
      <c r="M503" s="126"/>
      <c r="N503" s="126"/>
      <c r="O503" s="126"/>
      <c r="P503" s="126"/>
      <c r="Q503" s="126"/>
      <c r="R503" s="126"/>
      <c r="S503" s="126"/>
      <c r="T503" s="126"/>
      <c r="U503" s="126"/>
      <c r="V503" s="126"/>
      <c r="W503" s="305"/>
    </row>
    <row r="504" spans="1:23" customFormat="1" x14ac:dyDescent="0.25">
      <c r="A504" s="54"/>
      <c r="C504" s="65"/>
      <c r="D504" s="66"/>
      <c r="E504" s="66"/>
      <c r="F504" s="66"/>
      <c r="G504" s="67"/>
      <c r="H504" s="68"/>
      <c r="I504" s="66"/>
      <c r="J504" s="66"/>
      <c r="K504" s="298" t="str">
        <f t="shared" ca="1" si="8"/>
        <v/>
      </c>
      <c r="L504" s="126"/>
      <c r="M504" s="126"/>
      <c r="N504" s="126"/>
      <c r="O504" s="126"/>
      <c r="P504" s="126"/>
      <c r="Q504" s="126"/>
      <c r="R504" s="126"/>
      <c r="S504" s="126"/>
      <c r="T504" s="126"/>
      <c r="U504" s="126"/>
      <c r="V504" s="126"/>
      <c r="W504" s="305"/>
    </row>
    <row r="505" spans="1:23" customFormat="1" x14ac:dyDescent="0.25">
      <c r="A505" s="54"/>
      <c r="C505" s="65"/>
      <c r="D505" s="66"/>
      <c r="E505" s="66"/>
      <c r="F505" s="66"/>
      <c r="G505" s="67"/>
      <c r="H505" s="68"/>
      <c r="I505" s="66"/>
      <c r="J505" s="66"/>
      <c r="K505" s="298" t="str">
        <f t="shared" ca="1" si="8"/>
        <v/>
      </c>
      <c r="L505" s="126"/>
      <c r="M505" s="126"/>
      <c r="N505" s="126"/>
      <c r="O505" s="126"/>
      <c r="P505" s="126"/>
      <c r="Q505" s="126"/>
      <c r="R505" s="126"/>
      <c r="S505" s="126"/>
      <c r="T505" s="126"/>
      <c r="U505" s="126"/>
      <c r="V505" s="126"/>
      <c r="W505" s="305"/>
    </row>
    <row r="506" spans="1:23" customFormat="1" x14ac:dyDescent="0.25">
      <c r="A506" s="54"/>
      <c r="C506" s="65"/>
      <c r="D506" s="66"/>
      <c r="E506" s="66"/>
      <c r="F506" s="66"/>
      <c r="G506" s="67"/>
      <c r="H506" s="68"/>
      <c r="I506" s="66"/>
      <c r="J506" s="66"/>
      <c r="K506" s="298" t="str">
        <f t="shared" ca="1" si="8"/>
        <v/>
      </c>
      <c r="L506" s="126"/>
      <c r="M506" s="126"/>
      <c r="N506" s="126"/>
      <c r="O506" s="126"/>
      <c r="P506" s="126"/>
      <c r="Q506" s="126"/>
      <c r="R506" s="126"/>
      <c r="S506" s="126"/>
      <c r="T506" s="126"/>
      <c r="U506" s="126"/>
      <c r="V506" s="126"/>
      <c r="W506" s="305"/>
    </row>
    <row r="507" spans="1:23" customFormat="1" x14ac:dyDescent="0.25">
      <c r="A507" s="54"/>
      <c r="C507" s="65"/>
      <c r="D507" s="66"/>
      <c r="E507" s="66"/>
      <c r="F507" s="66"/>
      <c r="G507" s="67"/>
      <c r="H507" s="68"/>
      <c r="I507" s="66"/>
      <c r="J507" s="66"/>
      <c r="K507" s="298" t="str">
        <f t="shared" ca="1" si="8"/>
        <v/>
      </c>
      <c r="L507" s="126"/>
      <c r="M507" s="126"/>
      <c r="N507" s="126"/>
      <c r="O507" s="126"/>
      <c r="P507" s="126"/>
      <c r="Q507" s="126"/>
      <c r="R507" s="126"/>
      <c r="S507" s="126"/>
      <c r="T507" s="126"/>
      <c r="U507" s="126"/>
      <c r="V507" s="126"/>
      <c r="W507" s="305"/>
    </row>
    <row r="508" spans="1:23" customFormat="1" x14ac:dyDescent="0.25">
      <c r="A508" s="54"/>
      <c r="C508" s="65"/>
      <c r="D508" s="66"/>
      <c r="E508" s="66"/>
      <c r="F508" s="66"/>
      <c r="G508" s="67"/>
      <c r="H508" s="68"/>
      <c r="I508" s="66"/>
      <c r="J508" s="66"/>
      <c r="K508" s="298" t="str">
        <f t="shared" ca="1" si="8"/>
        <v/>
      </c>
      <c r="L508" s="126"/>
      <c r="M508" s="126"/>
      <c r="N508" s="126"/>
      <c r="O508" s="126"/>
      <c r="P508" s="126"/>
      <c r="Q508" s="126"/>
      <c r="R508" s="126"/>
      <c r="S508" s="126"/>
      <c r="T508" s="126"/>
      <c r="U508" s="126"/>
      <c r="V508" s="126"/>
      <c r="W508" s="305"/>
    </row>
    <row r="509" spans="1:23" customFormat="1" x14ac:dyDescent="0.25">
      <c r="A509" s="54"/>
      <c r="C509" s="65"/>
      <c r="D509" s="66"/>
      <c r="E509" s="66"/>
      <c r="F509" s="66"/>
      <c r="G509" s="67"/>
      <c r="H509" s="68"/>
      <c r="I509" s="66"/>
      <c r="J509" s="66"/>
      <c r="K509" s="298" t="str">
        <f t="shared" ca="1" si="8"/>
        <v/>
      </c>
      <c r="L509" s="126"/>
      <c r="M509" s="126"/>
      <c r="N509" s="126"/>
      <c r="O509" s="126"/>
      <c r="P509" s="126"/>
      <c r="Q509" s="126"/>
      <c r="R509" s="126"/>
      <c r="S509" s="126"/>
      <c r="T509" s="126"/>
      <c r="U509" s="126"/>
      <c r="V509" s="126"/>
      <c r="W509" s="305"/>
    </row>
    <row r="510" spans="1:23" customFormat="1" x14ac:dyDescent="0.25">
      <c r="A510" s="54"/>
      <c r="C510" s="65"/>
      <c r="D510" s="66"/>
      <c r="E510" s="66"/>
      <c r="F510" s="66"/>
      <c r="G510" s="67"/>
      <c r="H510" s="68"/>
      <c r="I510" s="66"/>
      <c r="J510" s="66"/>
      <c r="K510" s="298" t="str">
        <f t="shared" ca="1" si="8"/>
        <v/>
      </c>
      <c r="L510" s="126"/>
      <c r="M510" s="126"/>
      <c r="N510" s="126"/>
      <c r="O510" s="126"/>
      <c r="P510" s="126"/>
      <c r="Q510" s="126"/>
      <c r="R510" s="126"/>
      <c r="S510" s="126"/>
      <c r="T510" s="126"/>
      <c r="U510" s="126"/>
      <c r="V510" s="126"/>
      <c r="W510" s="305"/>
    </row>
    <row r="511" spans="1:23" customFormat="1" x14ac:dyDescent="0.25">
      <c r="A511" s="54"/>
      <c r="C511" s="65"/>
      <c r="D511" s="66"/>
      <c r="E511" s="66"/>
      <c r="F511" s="66"/>
      <c r="G511" s="67"/>
      <c r="H511" s="68"/>
      <c r="I511" s="66"/>
      <c r="J511" s="66"/>
      <c r="K511" s="298" t="str">
        <f t="shared" ca="1" si="8"/>
        <v/>
      </c>
      <c r="L511" s="126"/>
      <c r="M511" s="126"/>
      <c r="N511" s="126"/>
      <c r="O511" s="126"/>
      <c r="P511" s="126"/>
      <c r="Q511" s="126"/>
      <c r="R511" s="126"/>
      <c r="S511" s="126"/>
      <c r="T511" s="126"/>
      <c r="U511" s="126"/>
      <c r="V511" s="126"/>
      <c r="W511" s="305"/>
    </row>
    <row r="512" spans="1:23" customFormat="1" x14ac:dyDescent="0.25">
      <c r="A512" s="54"/>
      <c r="C512" s="65"/>
      <c r="D512" s="66"/>
      <c r="E512" s="66"/>
      <c r="F512" s="66"/>
      <c r="G512" s="67"/>
      <c r="H512" s="68"/>
      <c r="I512" s="66"/>
      <c r="J512" s="66"/>
      <c r="K512" s="298" t="str">
        <f t="shared" ca="1" si="8"/>
        <v/>
      </c>
      <c r="L512" s="126"/>
      <c r="M512" s="126"/>
      <c r="N512" s="126"/>
      <c r="O512" s="126"/>
      <c r="P512" s="126"/>
      <c r="Q512" s="126"/>
      <c r="R512" s="126"/>
      <c r="S512" s="126"/>
      <c r="T512" s="126"/>
      <c r="U512" s="126"/>
      <c r="V512" s="126"/>
      <c r="W512" s="305"/>
    </row>
    <row r="513" spans="1:23" customFormat="1" x14ac:dyDescent="0.25">
      <c r="A513" s="54"/>
      <c r="C513" s="65"/>
      <c r="D513" s="66"/>
      <c r="E513" s="66"/>
      <c r="F513" s="66"/>
      <c r="G513" s="67"/>
      <c r="H513" s="68"/>
      <c r="I513" s="66"/>
      <c r="J513" s="66"/>
      <c r="K513" s="298" t="str">
        <f t="shared" ca="1" si="8"/>
        <v/>
      </c>
      <c r="L513" s="126"/>
      <c r="M513" s="126"/>
      <c r="N513" s="126"/>
      <c r="O513" s="126"/>
      <c r="P513" s="126"/>
      <c r="Q513" s="126"/>
      <c r="R513" s="126"/>
      <c r="S513" s="126"/>
      <c r="T513" s="126"/>
      <c r="U513" s="126"/>
      <c r="V513" s="126"/>
      <c r="W513" s="305"/>
    </row>
    <row r="514" spans="1:23" customFormat="1" x14ac:dyDescent="0.25">
      <c r="A514" s="54"/>
      <c r="C514" s="65"/>
      <c r="D514" s="66"/>
      <c r="E514" s="66"/>
      <c r="F514" s="66"/>
      <c r="G514" s="67"/>
      <c r="H514" s="68"/>
      <c r="I514" s="66"/>
      <c r="J514" s="66"/>
      <c r="K514" s="298" t="str">
        <f t="shared" ca="1" si="8"/>
        <v/>
      </c>
      <c r="L514" s="126"/>
      <c r="M514" s="126"/>
      <c r="N514" s="126"/>
      <c r="O514" s="126"/>
      <c r="P514" s="126"/>
      <c r="Q514" s="126"/>
      <c r="R514" s="126"/>
      <c r="S514" s="126"/>
      <c r="T514" s="126"/>
      <c r="U514" s="126"/>
      <c r="V514" s="126"/>
      <c r="W514" s="305"/>
    </row>
    <row r="515" spans="1:23" customFormat="1" x14ac:dyDescent="0.25">
      <c r="A515" s="54"/>
      <c r="C515" s="65"/>
      <c r="D515" s="66"/>
      <c r="E515" s="66"/>
      <c r="F515" s="66"/>
      <c r="G515" s="67"/>
      <c r="H515" s="68"/>
      <c r="I515" s="66"/>
      <c r="J515" s="66"/>
      <c r="K515" s="298" t="str">
        <f t="shared" ca="1" si="8"/>
        <v/>
      </c>
      <c r="L515" s="126"/>
      <c r="M515" s="126"/>
      <c r="N515" s="126"/>
      <c r="O515" s="126"/>
      <c r="P515" s="126"/>
      <c r="Q515" s="126"/>
      <c r="R515" s="126"/>
      <c r="S515" s="126"/>
      <c r="T515" s="126"/>
      <c r="U515" s="126"/>
      <c r="V515" s="126"/>
      <c r="W515" s="305"/>
    </row>
    <row r="516" spans="1:23" customFormat="1" x14ac:dyDescent="0.25">
      <c r="A516" s="54"/>
      <c r="C516" s="65"/>
      <c r="D516" s="66"/>
      <c r="E516" s="66"/>
      <c r="F516" s="66"/>
      <c r="G516" s="67"/>
      <c r="H516" s="68"/>
      <c r="I516" s="66"/>
      <c r="J516" s="66"/>
      <c r="K516" s="298" t="str">
        <f t="shared" ca="1" si="8"/>
        <v/>
      </c>
      <c r="L516" s="126"/>
      <c r="M516" s="126"/>
      <c r="N516" s="126"/>
      <c r="O516" s="126"/>
      <c r="P516" s="126"/>
      <c r="Q516" s="126"/>
      <c r="R516" s="126"/>
      <c r="S516" s="126"/>
      <c r="T516" s="126"/>
      <c r="U516" s="126"/>
      <c r="V516" s="126"/>
      <c r="W516" s="305"/>
    </row>
    <row r="517" spans="1:23" customFormat="1" x14ac:dyDescent="0.25">
      <c r="A517" s="54"/>
      <c r="C517" s="65"/>
      <c r="D517" s="66"/>
      <c r="E517" s="66"/>
      <c r="F517" s="66"/>
      <c r="G517" s="67"/>
      <c r="H517" s="68"/>
      <c r="I517" s="66"/>
      <c r="J517" s="66"/>
      <c r="K517" s="298" t="str">
        <f t="shared" ca="1" si="8"/>
        <v/>
      </c>
      <c r="L517" s="126"/>
      <c r="M517" s="126"/>
      <c r="N517" s="126"/>
      <c r="O517" s="126"/>
      <c r="P517" s="126"/>
      <c r="Q517" s="126"/>
      <c r="R517" s="126"/>
      <c r="S517" s="126"/>
      <c r="T517" s="126"/>
      <c r="U517" s="126"/>
      <c r="V517" s="126"/>
      <c r="W517" s="305"/>
    </row>
    <row r="518" spans="1:23" customFormat="1" x14ac:dyDescent="0.25">
      <c r="A518" s="54"/>
      <c r="C518" s="65"/>
      <c r="D518" s="66"/>
      <c r="E518" s="66"/>
      <c r="F518" s="66"/>
      <c r="G518" s="67"/>
      <c r="H518" s="68"/>
      <c r="I518" s="66"/>
      <c r="J518" s="66"/>
      <c r="K518" s="298" t="str">
        <f t="shared" ca="1" si="8"/>
        <v/>
      </c>
      <c r="L518" s="126"/>
      <c r="M518" s="126"/>
      <c r="N518" s="126"/>
      <c r="O518" s="126"/>
      <c r="P518" s="126"/>
      <c r="Q518" s="126"/>
      <c r="R518" s="126"/>
      <c r="S518" s="126"/>
      <c r="T518" s="126"/>
      <c r="U518" s="126"/>
      <c r="V518" s="126"/>
      <c r="W518" s="305"/>
    </row>
    <row r="519" spans="1:23" customFormat="1" x14ac:dyDescent="0.25">
      <c r="A519" s="54"/>
      <c r="C519" s="65"/>
      <c r="D519" s="66"/>
      <c r="E519" s="66"/>
      <c r="F519" s="66"/>
      <c r="G519" s="67"/>
      <c r="H519" s="68"/>
      <c r="I519" s="66"/>
      <c r="J519" s="66"/>
      <c r="K519" s="298" t="str">
        <f t="shared" ca="1" si="8"/>
        <v/>
      </c>
      <c r="L519" s="126"/>
      <c r="M519" s="126"/>
      <c r="N519" s="126"/>
      <c r="O519" s="126"/>
      <c r="P519" s="126"/>
      <c r="Q519" s="126"/>
      <c r="R519" s="126"/>
      <c r="S519" s="126"/>
      <c r="T519" s="126"/>
      <c r="U519" s="126"/>
      <c r="V519" s="126"/>
      <c r="W519" s="305"/>
    </row>
    <row r="520" spans="1:23" customFormat="1" x14ac:dyDescent="0.25">
      <c r="A520" s="54"/>
      <c r="C520" s="65"/>
      <c r="D520" s="66"/>
      <c r="E520" s="66"/>
      <c r="F520" s="66"/>
      <c r="G520" s="67"/>
      <c r="H520" s="68"/>
      <c r="I520" s="66"/>
      <c r="J520" s="66"/>
      <c r="K520" s="298" t="str">
        <f t="shared" ca="1" si="8"/>
        <v/>
      </c>
      <c r="L520" s="126"/>
      <c r="M520" s="126"/>
      <c r="N520" s="126"/>
      <c r="O520" s="126"/>
      <c r="P520" s="126"/>
      <c r="Q520" s="126"/>
      <c r="R520" s="126"/>
      <c r="S520" s="126"/>
      <c r="T520" s="126"/>
      <c r="U520" s="126"/>
      <c r="V520" s="126"/>
      <c r="W520" s="305"/>
    </row>
    <row r="521" spans="1:23" customFormat="1" x14ac:dyDescent="0.25">
      <c r="A521" s="54"/>
      <c r="C521" s="65"/>
      <c r="D521" s="66"/>
      <c r="E521" s="66"/>
      <c r="F521" s="66"/>
      <c r="G521" s="67"/>
      <c r="H521" s="68"/>
      <c r="I521" s="66"/>
      <c r="J521" s="66"/>
      <c r="K521" s="298" t="str">
        <f t="shared" ref="K521:K584" ca="1" si="9">IF(J521="","",(IF(J521="Efetivado","",IF(C521="","",IF(C521=TODAY(),"Vence Hoje",IF(C521&lt;TODAY(),"Atrasado",C521-TODAY()&amp;" Dias para Vencer"))))))</f>
        <v/>
      </c>
      <c r="L521" s="126"/>
      <c r="M521" s="126"/>
      <c r="N521" s="126"/>
      <c r="O521" s="126"/>
      <c r="P521" s="126"/>
      <c r="Q521" s="126"/>
      <c r="R521" s="126"/>
      <c r="S521" s="126"/>
      <c r="T521" s="126"/>
      <c r="U521" s="126"/>
      <c r="V521" s="126"/>
      <c r="W521" s="305"/>
    </row>
    <row r="522" spans="1:23" customFormat="1" x14ac:dyDescent="0.25">
      <c r="A522" s="54"/>
      <c r="C522" s="65"/>
      <c r="D522" s="66"/>
      <c r="E522" s="66"/>
      <c r="F522" s="66"/>
      <c r="G522" s="67"/>
      <c r="H522" s="68"/>
      <c r="I522" s="66"/>
      <c r="J522" s="66"/>
      <c r="K522" s="298" t="str">
        <f t="shared" ca="1" si="9"/>
        <v/>
      </c>
      <c r="L522" s="126"/>
      <c r="M522" s="126"/>
      <c r="N522" s="126"/>
      <c r="O522" s="126"/>
      <c r="P522" s="126"/>
      <c r="Q522" s="126"/>
      <c r="R522" s="126"/>
      <c r="S522" s="126"/>
      <c r="T522" s="126"/>
      <c r="U522" s="126"/>
      <c r="V522" s="126"/>
      <c r="W522" s="305"/>
    </row>
    <row r="523" spans="1:23" customFormat="1" x14ac:dyDescent="0.25">
      <c r="A523" s="54"/>
      <c r="C523" s="65"/>
      <c r="D523" s="66"/>
      <c r="E523" s="66"/>
      <c r="F523" s="66"/>
      <c r="G523" s="67"/>
      <c r="H523" s="68"/>
      <c r="I523" s="66"/>
      <c r="J523" s="66"/>
      <c r="K523" s="298" t="str">
        <f t="shared" ca="1" si="9"/>
        <v/>
      </c>
      <c r="L523" s="126"/>
      <c r="M523" s="126"/>
      <c r="N523" s="126"/>
      <c r="O523" s="126"/>
      <c r="P523" s="126"/>
      <c r="Q523" s="126"/>
      <c r="R523" s="126"/>
      <c r="S523" s="126"/>
      <c r="T523" s="126"/>
      <c r="U523" s="126"/>
      <c r="V523" s="126"/>
      <c r="W523" s="305"/>
    </row>
    <row r="524" spans="1:23" customFormat="1" x14ac:dyDescent="0.25">
      <c r="A524" s="54"/>
      <c r="C524" s="65"/>
      <c r="D524" s="66"/>
      <c r="E524" s="66"/>
      <c r="F524" s="66"/>
      <c r="G524" s="67"/>
      <c r="H524" s="68"/>
      <c r="I524" s="66"/>
      <c r="J524" s="66"/>
      <c r="K524" s="298" t="str">
        <f t="shared" ca="1" si="9"/>
        <v/>
      </c>
      <c r="L524" s="126"/>
      <c r="M524" s="126"/>
      <c r="N524" s="126"/>
      <c r="O524" s="126"/>
      <c r="P524" s="126"/>
      <c r="Q524" s="126"/>
      <c r="R524" s="126"/>
      <c r="S524" s="126"/>
      <c r="T524" s="126"/>
      <c r="U524" s="126"/>
      <c r="V524" s="126"/>
      <c r="W524" s="305"/>
    </row>
    <row r="525" spans="1:23" customFormat="1" x14ac:dyDescent="0.25">
      <c r="A525" s="54"/>
      <c r="C525" s="65"/>
      <c r="D525" s="66"/>
      <c r="E525" s="66"/>
      <c r="F525" s="66"/>
      <c r="G525" s="67"/>
      <c r="H525" s="68"/>
      <c r="I525" s="66"/>
      <c r="J525" s="66"/>
      <c r="K525" s="298" t="str">
        <f t="shared" ca="1" si="9"/>
        <v/>
      </c>
      <c r="L525" s="126"/>
      <c r="M525" s="126"/>
      <c r="N525" s="126"/>
      <c r="O525" s="126"/>
      <c r="P525" s="126"/>
      <c r="Q525" s="126"/>
      <c r="R525" s="126"/>
      <c r="S525" s="126"/>
      <c r="T525" s="126"/>
      <c r="U525" s="126"/>
      <c r="V525" s="126"/>
      <c r="W525" s="305"/>
    </row>
    <row r="526" spans="1:23" customFormat="1" x14ac:dyDescent="0.25">
      <c r="A526" s="54"/>
      <c r="C526" s="65"/>
      <c r="D526" s="66"/>
      <c r="E526" s="66"/>
      <c r="F526" s="66"/>
      <c r="G526" s="67"/>
      <c r="H526" s="68"/>
      <c r="I526" s="66"/>
      <c r="J526" s="66"/>
      <c r="K526" s="298" t="str">
        <f t="shared" ca="1" si="9"/>
        <v/>
      </c>
      <c r="L526" s="126"/>
      <c r="M526" s="126"/>
      <c r="N526" s="126"/>
      <c r="O526" s="126"/>
      <c r="P526" s="126"/>
      <c r="Q526" s="126"/>
      <c r="R526" s="126"/>
      <c r="S526" s="126"/>
      <c r="T526" s="126"/>
      <c r="U526" s="126"/>
      <c r="V526" s="126"/>
      <c r="W526" s="305"/>
    </row>
    <row r="527" spans="1:23" customFormat="1" x14ac:dyDescent="0.25">
      <c r="A527" s="54"/>
      <c r="C527" s="65"/>
      <c r="D527" s="66"/>
      <c r="E527" s="66"/>
      <c r="F527" s="66"/>
      <c r="G527" s="67"/>
      <c r="H527" s="68"/>
      <c r="I527" s="66"/>
      <c r="J527" s="66"/>
      <c r="K527" s="298" t="str">
        <f t="shared" ca="1" si="9"/>
        <v/>
      </c>
      <c r="L527" s="126"/>
      <c r="M527" s="126"/>
      <c r="N527" s="126"/>
      <c r="O527" s="126"/>
      <c r="P527" s="126"/>
      <c r="Q527" s="126"/>
      <c r="R527" s="126"/>
      <c r="S527" s="126"/>
      <c r="T527" s="126"/>
      <c r="U527" s="126"/>
      <c r="V527" s="126"/>
      <c r="W527" s="305"/>
    </row>
    <row r="528" spans="1:23" customFormat="1" x14ac:dyDescent="0.25">
      <c r="A528" s="54"/>
      <c r="C528" s="65"/>
      <c r="D528" s="66"/>
      <c r="E528" s="66"/>
      <c r="F528" s="66"/>
      <c r="G528" s="67"/>
      <c r="H528" s="68"/>
      <c r="I528" s="66"/>
      <c r="J528" s="66"/>
      <c r="K528" s="298" t="str">
        <f t="shared" ca="1" si="9"/>
        <v/>
      </c>
      <c r="L528" s="126"/>
      <c r="M528" s="126"/>
      <c r="N528" s="126"/>
      <c r="O528" s="126"/>
      <c r="P528" s="126"/>
      <c r="Q528" s="126"/>
      <c r="R528" s="126"/>
      <c r="S528" s="126"/>
      <c r="T528" s="126"/>
      <c r="U528" s="126"/>
      <c r="V528" s="126"/>
      <c r="W528" s="305"/>
    </row>
    <row r="529" spans="1:23" customFormat="1" x14ac:dyDescent="0.25">
      <c r="A529" s="54"/>
      <c r="C529" s="65"/>
      <c r="D529" s="66"/>
      <c r="E529" s="66"/>
      <c r="F529" s="66"/>
      <c r="G529" s="67"/>
      <c r="H529" s="68"/>
      <c r="I529" s="66"/>
      <c r="J529" s="66"/>
      <c r="K529" s="298" t="str">
        <f t="shared" ca="1" si="9"/>
        <v/>
      </c>
      <c r="L529" s="126"/>
      <c r="M529" s="126"/>
      <c r="N529" s="126"/>
      <c r="O529" s="126"/>
      <c r="P529" s="126"/>
      <c r="Q529" s="126"/>
      <c r="R529" s="126"/>
      <c r="S529" s="126"/>
      <c r="T529" s="126"/>
      <c r="U529" s="126"/>
      <c r="V529" s="126"/>
      <c r="W529" s="305"/>
    </row>
    <row r="530" spans="1:23" customFormat="1" x14ac:dyDescent="0.25">
      <c r="A530" s="54"/>
      <c r="C530" s="65"/>
      <c r="D530" s="66"/>
      <c r="E530" s="66"/>
      <c r="F530" s="66"/>
      <c r="G530" s="67"/>
      <c r="H530" s="68"/>
      <c r="I530" s="66"/>
      <c r="J530" s="66"/>
      <c r="K530" s="298" t="str">
        <f t="shared" ca="1" si="9"/>
        <v/>
      </c>
      <c r="L530" s="126"/>
      <c r="M530" s="126"/>
      <c r="N530" s="126"/>
      <c r="O530" s="126"/>
      <c r="P530" s="126"/>
      <c r="Q530" s="126"/>
      <c r="R530" s="126"/>
      <c r="S530" s="126"/>
      <c r="T530" s="126"/>
      <c r="U530" s="126"/>
      <c r="V530" s="126"/>
      <c r="W530" s="305"/>
    </row>
    <row r="531" spans="1:23" customFormat="1" x14ac:dyDescent="0.25">
      <c r="A531" s="54"/>
      <c r="C531" s="65"/>
      <c r="D531" s="66"/>
      <c r="E531" s="66"/>
      <c r="F531" s="66"/>
      <c r="G531" s="67"/>
      <c r="H531" s="68"/>
      <c r="I531" s="66"/>
      <c r="J531" s="66"/>
      <c r="K531" s="298" t="str">
        <f t="shared" ca="1" si="9"/>
        <v/>
      </c>
      <c r="L531" s="126"/>
      <c r="M531" s="126"/>
      <c r="N531" s="126"/>
      <c r="O531" s="126"/>
      <c r="P531" s="126"/>
      <c r="Q531" s="126"/>
      <c r="R531" s="126"/>
      <c r="S531" s="126"/>
      <c r="T531" s="126"/>
      <c r="U531" s="126"/>
      <c r="V531" s="126"/>
      <c r="W531" s="305"/>
    </row>
    <row r="532" spans="1:23" customFormat="1" x14ac:dyDescent="0.25">
      <c r="A532" s="54"/>
      <c r="C532" s="65"/>
      <c r="D532" s="66"/>
      <c r="E532" s="66"/>
      <c r="F532" s="66"/>
      <c r="G532" s="67"/>
      <c r="H532" s="68"/>
      <c r="I532" s="66"/>
      <c r="J532" s="66"/>
      <c r="K532" s="298" t="str">
        <f t="shared" ca="1" si="9"/>
        <v/>
      </c>
      <c r="L532" s="126"/>
      <c r="M532" s="126"/>
      <c r="N532" s="126"/>
      <c r="O532" s="126"/>
      <c r="P532" s="126"/>
      <c r="Q532" s="126"/>
      <c r="R532" s="126"/>
      <c r="S532" s="126"/>
      <c r="T532" s="126"/>
      <c r="U532" s="126"/>
      <c r="V532" s="126"/>
      <c r="W532" s="305"/>
    </row>
    <row r="533" spans="1:23" customFormat="1" x14ac:dyDescent="0.25">
      <c r="A533" s="54"/>
      <c r="C533" s="65"/>
      <c r="D533" s="66"/>
      <c r="E533" s="66"/>
      <c r="F533" s="66"/>
      <c r="G533" s="67"/>
      <c r="H533" s="68"/>
      <c r="I533" s="66"/>
      <c r="J533" s="66"/>
      <c r="K533" s="298" t="str">
        <f t="shared" ca="1" si="9"/>
        <v/>
      </c>
      <c r="L533" s="126"/>
      <c r="M533" s="126"/>
      <c r="N533" s="126"/>
      <c r="O533" s="126"/>
      <c r="P533" s="126"/>
      <c r="Q533" s="126"/>
      <c r="R533" s="126"/>
      <c r="S533" s="126"/>
      <c r="T533" s="126"/>
      <c r="U533" s="126"/>
      <c r="V533" s="126"/>
      <c r="W533" s="305"/>
    </row>
    <row r="534" spans="1:23" customFormat="1" x14ac:dyDescent="0.25">
      <c r="A534" s="54"/>
      <c r="C534" s="65"/>
      <c r="D534" s="66"/>
      <c r="E534" s="66"/>
      <c r="F534" s="66"/>
      <c r="G534" s="67"/>
      <c r="H534" s="68"/>
      <c r="I534" s="66"/>
      <c r="J534" s="66"/>
      <c r="K534" s="298" t="str">
        <f t="shared" ca="1" si="9"/>
        <v/>
      </c>
      <c r="L534" s="126"/>
      <c r="M534" s="126"/>
      <c r="N534" s="126"/>
      <c r="O534" s="126"/>
      <c r="P534" s="126"/>
      <c r="Q534" s="126"/>
      <c r="R534" s="126"/>
      <c r="S534" s="126"/>
      <c r="T534" s="126"/>
      <c r="U534" s="126"/>
      <c r="V534" s="126"/>
      <c r="W534" s="305"/>
    </row>
    <row r="535" spans="1:23" customFormat="1" x14ac:dyDescent="0.25">
      <c r="A535" s="54"/>
      <c r="C535" s="65"/>
      <c r="D535" s="66"/>
      <c r="E535" s="66"/>
      <c r="F535" s="66"/>
      <c r="G535" s="67"/>
      <c r="H535" s="68"/>
      <c r="I535" s="66"/>
      <c r="J535" s="66"/>
      <c r="K535" s="298" t="str">
        <f t="shared" ca="1" si="9"/>
        <v/>
      </c>
      <c r="L535" s="126"/>
      <c r="M535" s="126"/>
      <c r="N535" s="126"/>
      <c r="O535" s="126"/>
      <c r="P535" s="126"/>
      <c r="Q535" s="126"/>
      <c r="R535" s="126"/>
      <c r="S535" s="126"/>
      <c r="T535" s="126"/>
      <c r="U535" s="126"/>
      <c r="V535" s="126"/>
      <c r="W535" s="305"/>
    </row>
    <row r="536" spans="1:23" customFormat="1" x14ac:dyDescent="0.25">
      <c r="A536" s="54"/>
      <c r="C536" s="65"/>
      <c r="D536" s="66"/>
      <c r="E536" s="66"/>
      <c r="F536" s="66"/>
      <c r="G536" s="67"/>
      <c r="H536" s="68"/>
      <c r="I536" s="66"/>
      <c r="J536" s="66"/>
      <c r="K536" s="298" t="str">
        <f t="shared" ca="1" si="9"/>
        <v/>
      </c>
      <c r="L536" s="126"/>
      <c r="M536" s="126"/>
      <c r="N536" s="126"/>
      <c r="O536" s="126"/>
      <c r="P536" s="126"/>
      <c r="Q536" s="126"/>
      <c r="R536" s="126"/>
      <c r="S536" s="126"/>
      <c r="T536" s="126"/>
      <c r="U536" s="126"/>
      <c r="V536" s="126"/>
      <c r="W536" s="305"/>
    </row>
    <row r="537" spans="1:23" customFormat="1" x14ac:dyDescent="0.25">
      <c r="A537" s="54"/>
      <c r="C537" s="65"/>
      <c r="D537" s="66"/>
      <c r="E537" s="66"/>
      <c r="F537" s="66"/>
      <c r="G537" s="67"/>
      <c r="H537" s="68"/>
      <c r="I537" s="66"/>
      <c r="J537" s="66"/>
      <c r="K537" s="298" t="str">
        <f t="shared" ca="1" si="9"/>
        <v/>
      </c>
      <c r="L537" s="126"/>
      <c r="M537" s="126"/>
      <c r="N537" s="126"/>
      <c r="O537" s="126"/>
      <c r="P537" s="126"/>
      <c r="Q537" s="126"/>
      <c r="R537" s="126"/>
      <c r="S537" s="126"/>
      <c r="T537" s="126"/>
      <c r="U537" s="126"/>
      <c r="V537" s="126"/>
      <c r="W537" s="305"/>
    </row>
    <row r="538" spans="1:23" customFormat="1" x14ac:dyDescent="0.25">
      <c r="A538" s="54"/>
      <c r="C538" s="65"/>
      <c r="D538" s="66"/>
      <c r="E538" s="66"/>
      <c r="F538" s="66"/>
      <c r="G538" s="67"/>
      <c r="H538" s="68"/>
      <c r="I538" s="66"/>
      <c r="J538" s="66"/>
      <c r="K538" s="298" t="str">
        <f t="shared" ca="1" si="9"/>
        <v/>
      </c>
      <c r="L538" s="126"/>
      <c r="M538" s="126"/>
      <c r="N538" s="126"/>
      <c r="O538" s="126"/>
      <c r="P538" s="126"/>
      <c r="Q538" s="126"/>
      <c r="R538" s="126"/>
      <c r="S538" s="126"/>
      <c r="T538" s="126"/>
      <c r="U538" s="126"/>
      <c r="V538" s="126"/>
      <c r="W538" s="305"/>
    </row>
    <row r="539" spans="1:23" customFormat="1" x14ac:dyDescent="0.25">
      <c r="A539" s="54"/>
      <c r="C539" s="65"/>
      <c r="D539" s="66"/>
      <c r="E539" s="66"/>
      <c r="F539" s="66"/>
      <c r="G539" s="67"/>
      <c r="H539" s="68"/>
      <c r="I539" s="66"/>
      <c r="J539" s="66"/>
      <c r="K539" s="298" t="str">
        <f t="shared" ca="1" si="9"/>
        <v/>
      </c>
      <c r="L539" s="126"/>
      <c r="M539" s="126"/>
      <c r="N539" s="126"/>
      <c r="O539" s="126"/>
      <c r="P539" s="126"/>
      <c r="Q539" s="126"/>
      <c r="R539" s="126"/>
      <c r="S539" s="126"/>
      <c r="T539" s="126"/>
      <c r="U539" s="126"/>
      <c r="V539" s="126"/>
      <c r="W539" s="305"/>
    </row>
    <row r="540" spans="1:23" customFormat="1" x14ac:dyDescent="0.25">
      <c r="A540" s="54"/>
      <c r="C540" s="65"/>
      <c r="D540" s="66"/>
      <c r="E540" s="66"/>
      <c r="F540" s="66"/>
      <c r="G540" s="67"/>
      <c r="H540" s="68"/>
      <c r="I540" s="66"/>
      <c r="J540" s="66"/>
      <c r="K540" s="298" t="str">
        <f t="shared" ca="1" si="9"/>
        <v/>
      </c>
      <c r="L540" s="126"/>
      <c r="M540" s="126"/>
      <c r="N540" s="126"/>
      <c r="O540" s="126"/>
      <c r="P540" s="126"/>
      <c r="Q540" s="126"/>
      <c r="R540" s="126"/>
      <c r="S540" s="126"/>
      <c r="T540" s="126"/>
      <c r="U540" s="126"/>
      <c r="V540" s="126"/>
      <c r="W540" s="305"/>
    </row>
    <row r="541" spans="1:23" customFormat="1" x14ac:dyDescent="0.25">
      <c r="A541" s="54"/>
      <c r="C541" s="65"/>
      <c r="D541" s="66"/>
      <c r="E541" s="66"/>
      <c r="F541" s="66"/>
      <c r="G541" s="67"/>
      <c r="H541" s="68"/>
      <c r="I541" s="66"/>
      <c r="J541" s="66"/>
      <c r="K541" s="298" t="str">
        <f t="shared" ca="1" si="9"/>
        <v/>
      </c>
      <c r="L541" s="126"/>
      <c r="M541" s="126"/>
      <c r="N541" s="126"/>
      <c r="O541" s="126"/>
      <c r="P541" s="126"/>
      <c r="Q541" s="126"/>
      <c r="R541" s="126"/>
      <c r="S541" s="126"/>
      <c r="T541" s="126"/>
      <c r="U541" s="126"/>
      <c r="V541" s="126"/>
      <c r="W541" s="305"/>
    </row>
    <row r="542" spans="1:23" customFormat="1" x14ac:dyDescent="0.25">
      <c r="A542" s="54"/>
      <c r="C542" s="65"/>
      <c r="D542" s="66"/>
      <c r="E542" s="66"/>
      <c r="F542" s="66"/>
      <c r="G542" s="67"/>
      <c r="H542" s="68"/>
      <c r="I542" s="66"/>
      <c r="J542" s="66"/>
      <c r="K542" s="298" t="str">
        <f t="shared" ca="1" si="9"/>
        <v/>
      </c>
      <c r="L542" s="126"/>
      <c r="M542" s="126"/>
      <c r="N542" s="126"/>
      <c r="O542" s="126"/>
      <c r="P542" s="126"/>
      <c r="Q542" s="126"/>
      <c r="R542" s="126"/>
      <c r="S542" s="126"/>
      <c r="T542" s="126"/>
      <c r="U542" s="126"/>
      <c r="V542" s="126"/>
      <c r="W542" s="305"/>
    </row>
    <row r="543" spans="1:23" customFormat="1" x14ac:dyDescent="0.25">
      <c r="A543" s="54"/>
      <c r="C543" s="65"/>
      <c r="D543" s="66"/>
      <c r="E543" s="66"/>
      <c r="F543" s="66"/>
      <c r="G543" s="67"/>
      <c r="H543" s="68"/>
      <c r="I543" s="66"/>
      <c r="J543" s="66"/>
      <c r="K543" s="298" t="str">
        <f t="shared" ca="1" si="9"/>
        <v/>
      </c>
      <c r="L543" s="126"/>
      <c r="M543" s="126"/>
      <c r="N543" s="126"/>
      <c r="O543" s="126"/>
      <c r="P543" s="126"/>
      <c r="Q543" s="126"/>
      <c r="R543" s="126"/>
      <c r="S543" s="126"/>
      <c r="T543" s="126"/>
      <c r="U543" s="126"/>
      <c r="V543" s="126"/>
      <c r="W543" s="305"/>
    </row>
    <row r="544" spans="1:23" customFormat="1" x14ac:dyDescent="0.25">
      <c r="A544" s="54"/>
      <c r="C544" s="65"/>
      <c r="D544" s="66"/>
      <c r="E544" s="66"/>
      <c r="F544" s="66"/>
      <c r="G544" s="67"/>
      <c r="H544" s="68"/>
      <c r="I544" s="66"/>
      <c r="J544" s="66"/>
      <c r="K544" s="298" t="str">
        <f t="shared" ca="1" si="9"/>
        <v/>
      </c>
      <c r="L544" s="126"/>
      <c r="M544" s="126"/>
      <c r="N544" s="126"/>
      <c r="O544" s="126"/>
      <c r="P544" s="126"/>
      <c r="Q544" s="126"/>
      <c r="R544" s="126"/>
      <c r="S544" s="126"/>
      <c r="T544" s="126"/>
      <c r="U544" s="126"/>
      <c r="V544" s="126"/>
      <c r="W544" s="305"/>
    </row>
    <row r="545" spans="1:23" customFormat="1" x14ac:dyDescent="0.25">
      <c r="A545" s="54"/>
      <c r="C545" s="65"/>
      <c r="D545" s="66"/>
      <c r="E545" s="66"/>
      <c r="F545" s="66"/>
      <c r="G545" s="67"/>
      <c r="H545" s="68"/>
      <c r="I545" s="66"/>
      <c r="J545" s="66"/>
      <c r="K545" s="298" t="str">
        <f t="shared" ca="1" si="9"/>
        <v/>
      </c>
      <c r="L545" s="126"/>
      <c r="M545" s="126"/>
      <c r="N545" s="126"/>
      <c r="O545" s="126"/>
      <c r="P545" s="126"/>
      <c r="Q545" s="126"/>
      <c r="R545" s="126"/>
      <c r="S545" s="126"/>
      <c r="T545" s="126"/>
      <c r="U545" s="126"/>
      <c r="V545" s="126"/>
      <c r="W545" s="305"/>
    </row>
    <row r="546" spans="1:23" customFormat="1" x14ac:dyDescent="0.25">
      <c r="A546" s="54"/>
      <c r="C546" s="65"/>
      <c r="D546" s="66"/>
      <c r="E546" s="66"/>
      <c r="F546" s="66"/>
      <c r="G546" s="67"/>
      <c r="H546" s="68"/>
      <c r="I546" s="66"/>
      <c r="J546" s="66"/>
      <c r="K546" s="298" t="str">
        <f t="shared" ca="1" si="9"/>
        <v/>
      </c>
      <c r="L546" s="126"/>
      <c r="M546" s="126"/>
      <c r="N546" s="126"/>
      <c r="O546" s="126"/>
      <c r="P546" s="126"/>
      <c r="Q546" s="126"/>
      <c r="R546" s="126"/>
      <c r="S546" s="126"/>
      <c r="T546" s="126"/>
      <c r="U546" s="126"/>
      <c r="V546" s="126"/>
      <c r="W546" s="305"/>
    </row>
    <row r="547" spans="1:23" customFormat="1" x14ac:dyDescent="0.25">
      <c r="A547" s="54"/>
      <c r="C547" s="65"/>
      <c r="D547" s="66"/>
      <c r="E547" s="66"/>
      <c r="F547" s="66"/>
      <c r="G547" s="67"/>
      <c r="H547" s="68"/>
      <c r="I547" s="66"/>
      <c r="J547" s="66"/>
      <c r="K547" s="298" t="str">
        <f t="shared" ca="1" si="9"/>
        <v/>
      </c>
      <c r="L547" s="126"/>
      <c r="M547" s="126"/>
      <c r="N547" s="126"/>
      <c r="O547" s="126"/>
      <c r="P547" s="126"/>
      <c r="Q547" s="126"/>
      <c r="R547" s="126"/>
      <c r="S547" s="126"/>
      <c r="T547" s="126"/>
      <c r="U547" s="126"/>
      <c r="V547" s="126"/>
      <c r="W547" s="305"/>
    </row>
    <row r="548" spans="1:23" customFormat="1" x14ac:dyDescent="0.25">
      <c r="A548" s="54"/>
      <c r="C548" s="65"/>
      <c r="D548" s="66"/>
      <c r="E548" s="66"/>
      <c r="F548" s="66"/>
      <c r="G548" s="67"/>
      <c r="H548" s="68"/>
      <c r="I548" s="66"/>
      <c r="J548" s="66"/>
      <c r="K548" s="298" t="str">
        <f t="shared" ca="1" si="9"/>
        <v/>
      </c>
      <c r="L548" s="126"/>
      <c r="M548" s="126"/>
      <c r="N548" s="126"/>
      <c r="O548" s="126"/>
      <c r="P548" s="126"/>
      <c r="Q548" s="126"/>
      <c r="R548" s="126"/>
      <c r="S548" s="126"/>
      <c r="T548" s="126"/>
      <c r="U548" s="126"/>
      <c r="V548" s="126"/>
      <c r="W548" s="305"/>
    </row>
    <row r="549" spans="1:23" customFormat="1" x14ac:dyDescent="0.25">
      <c r="A549" s="54"/>
      <c r="C549" s="65"/>
      <c r="D549" s="66"/>
      <c r="E549" s="66"/>
      <c r="F549" s="66"/>
      <c r="G549" s="67"/>
      <c r="H549" s="68"/>
      <c r="I549" s="66"/>
      <c r="J549" s="66"/>
      <c r="K549" s="298" t="str">
        <f t="shared" ca="1" si="9"/>
        <v/>
      </c>
      <c r="L549" s="126"/>
      <c r="M549" s="126"/>
      <c r="N549" s="126"/>
      <c r="O549" s="126"/>
      <c r="P549" s="126"/>
      <c r="Q549" s="126"/>
      <c r="R549" s="126"/>
      <c r="S549" s="126"/>
      <c r="T549" s="126"/>
      <c r="U549" s="126"/>
      <c r="V549" s="126"/>
      <c r="W549" s="305"/>
    </row>
    <row r="550" spans="1:23" customFormat="1" x14ac:dyDescent="0.25">
      <c r="A550" s="54"/>
      <c r="C550" s="65"/>
      <c r="D550" s="66"/>
      <c r="E550" s="66"/>
      <c r="F550" s="66"/>
      <c r="G550" s="67"/>
      <c r="H550" s="68"/>
      <c r="I550" s="66"/>
      <c r="J550" s="66"/>
      <c r="K550" s="298" t="str">
        <f t="shared" ca="1" si="9"/>
        <v/>
      </c>
      <c r="L550" s="126"/>
      <c r="M550" s="126"/>
      <c r="N550" s="126"/>
      <c r="O550" s="126"/>
      <c r="P550" s="126"/>
      <c r="Q550" s="126"/>
      <c r="R550" s="126"/>
      <c r="S550" s="126"/>
      <c r="T550" s="126"/>
      <c r="U550" s="126"/>
      <c r="V550" s="126"/>
      <c r="W550" s="305"/>
    </row>
    <row r="551" spans="1:23" customFormat="1" x14ac:dyDescent="0.25">
      <c r="A551" s="54"/>
      <c r="C551" s="65"/>
      <c r="D551" s="66"/>
      <c r="E551" s="66"/>
      <c r="F551" s="66"/>
      <c r="G551" s="67"/>
      <c r="H551" s="68"/>
      <c r="I551" s="66"/>
      <c r="J551" s="66"/>
      <c r="K551" s="298" t="str">
        <f t="shared" ca="1" si="9"/>
        <v/>
      </c>
      <c r="L551" s="126"/>
      <c r="M551" s="126"/>
      <c r="N551" s="126"/>
      <c r="O551" s="126"/>
      <c r="P551" s="126"/>
      <c r="Q551" s="126"/>
      <c r="R551" s="126"/>
      <c r="S551" s="126"/>
      <c r="T551" s="126"/>
      <c r="U551" s="126"/>
      <c r="V551" s="126"/>
      <c r="W551" s="305"/>
    </row>
    <row r="552" spans="1:23" customFormat="1" x14ac:dyDescent="0.25">
      <c r="A552" s="54"/>
      <c r="C552" s="65"/>
      <c r="D552" s="66"/>
      <c r="E552" s="66"/>
      <c r="F552" s="66"/>
      <c r="G552" s="67"/>
      <c r="H552" s="68"/>
      <c r="I552" s="66"/>
      <c r="J552" s="66"/>
      <c r="K552" s="298" t="str">
        <f t="shared" ca="1" si="9"/>
        <v/>
      </c>
      <c r="L552" s="126"/>
      <c r="M552" s="126"/>
      <c r="N552" s="126"/>
      <c r="O552" s="126"/>
      <c r="P552" s="126"/>
      <c r="Q552" s="126"/>
      <c r="R552" s="126"/>
      <c r="S552" s="126"/>
      <c r="T552" s="126"/>
      <c r="U552" s="126"/>
      <c r="V552" s="126"/>
      <c r="W552" s="305"/>
    </row>
    <row r="553" spans="1:23" customFormat="1" x14ac:dyDescent="0.25">
      <c r="A553" s="54"/>
      <c r="C553" s="65"/>
      <c r="D553" s="66"/>
      <c r="E553" s="66"/>
      <c r="F553" s="66"/>
      <c r="G553" s="67"/>
      <c r="H553" s="68"/>
      <c r="I553" s="66"/>
      <c r="J553" s="66"/>
      <c r="K553" s="298" t="str">
        <f t="shared" ca="1" si="9"/>
        <v/>
      </c>
      <c r="L553" s="126"/>
      <c r="M553" s="126"/>
      <c r="N553" s="126"/>
      <c r="O553" s="126"/>
      <c r="P553" s="126"/>
      <c r="Q553" s="126"/>
      <c r="R553" s="126"/>
      <c r="S553" s="126"/>
      <c r="T553" s="126"/>
      <c r="U553" s="126"/>
      <c r="V553" s="126"/>
      <c r="W553" s="305"/>
    </row>
    <row r="554" spans="1:23" customFormat="1" x14ac:dyDescent="0.25">
      <c r="A554" s="54"/>
      <c r="C554" s="65"/>
      <c r="D554" s="66"/>
      <c r="E554" s="66"/>
      <c r="F554" s="66"/>
      <c r="G554" s="67"/>
      <c r="H554" s="68"/>
      <c r="I554" s="66"/>
      <c r="J554" s="66"/>
      <c r="K554" s="298" t="str">
        <f t="shared" ca="1" si="9"/>
        <v/>
      </c>
      <c r="L554" s="126"/>
      <c r="M554" s="126"/>
      <c r="N554" s="126"/>
      <c r="O554" s="126"/>
      <c r="P554" s="126"/>
      <c r="Q554" s="126"/>
      <c r="R554" s="126"/>
      <c r="S554" s="126"/>
      <c r="T554" s="126"/>
      <c r="U554" s="126"/>
      <c r="V554" s="126"/>
      <c r="W554" s="305"/>
    </row>
    <row r="555" spans="1:23" customFormat="1" x14ac:dyDescent="0.25">
      <c r="A555" s="54"/>
      <c r="C555" s="65"/>
      <c r="D555" s="66"/>
      <c r="E555" s="66"/>
      <c r="F555" s="66"/>
      <c r="G555" s="67"/>
      <c r="H555" s="68"/>
      <c r="I555" s="66"/>
      <c r="J555" s="66"/>
      <c r="K555" s="298" t="str">
        <f t="shared" ca="1" si="9"/>
        <v/>
      </c>
      <c r="L555" s="126"/>
      <c r="M555" s="126"/>
      <c r="N555" s="126"/>
      <c r="O555" s="126"/>
      <c r="P555" s="126"/>
      <c r="Q555" s="126"/>
      <c r="R555" s="126"/>
      <c r="S555" s="126"/>
      <c r="T555" s="126"/>
      <c r="U555" s="126"/>
      <c r="V555" s="126"/>
      <c r="W555" s="305"/>
    </row>
    <row r="556" spans="1:23" customFormat="1" x14ac:dyDescent="0.25">
      <c r="A556" s="54"/>
      <c r="C556" s="65"/>
      <c r="D556" s="66"/>
      <c r="E556" s="66"/>
      <c r="F556" s="66"/>
      <c r="G556" s="67"/>
      <c r="H556" s="68"/>
      <c r="I556" s="66"/>
      <c r="J556" s="66"/>
      <c r="K556" s="298" t="str">
        <f t="shared" ca="1" si="9"/>
        <v/>
      </c>
      <c r="L556" s="126"/>
      <c r="M556" s="126"/>
      <c r="N556" s="126"/>
      <c r="O556" s="126"/>
      <c r="P556" s="126"/>
      <c r="Q556" s="126"/>
      <c r="R556" s="126"/>
      <c r="S556" s="126"/>
      <c r="T556" s="126"/>
      <c r="U556" s="126"/>
      <c r="V556" s="126"/>
      <c r="W556" s="305"/>
    </row>
    <row r="557" spans="1:23" customFormat="1" x14ac:dyDescent="0.25">
      <c r="A557" s="54"/>
      <c r="C557" s="65"/>
      <c r="D557" s="66"/>
      <c r="E557" s="66"/>
      <c r="F557" s="66"/>
      <c r="G557" s="67"/>
      <c r="H557" s="68"/>
      <c r="I557" s="66"/>
      <c r="J557" s="66"/>
      <c r="K557" s="298" t="str">
        <f t="shared" ca="1" si="9"/>
        <v/>
      </c>
      <c r="L557" s="126"/>
      <c r="M557" s="126"/>
      <c r="N557" s="126"/>
      <c r="O557" s="126"/>
      <c r="P557" s="126"/>
      <c r="Q557" s="126"/>
      <c r="R557" s="126"/>
      <c r="S557" s="126"/>
      <c r="T557" s="126"/>
      <c r="U557" s="126"/>
      <c r="V557" s="126"/>
      <c r="W557" s="305"/>
    </row>
    <row r="558" spans="1:23" customFormat="1" x14ac:dyDescent="0.25">
      <c r="A558" s="54"/>
      <c r="C558" s="65"/>
      <c r="D558" s="66"/>
      <c r="E558" s="66"/>
      <c r="F558" s="66"/>
      <c r="G558" s="67"/>
      <c r="H558" s="68"/>
      <c r="I558" s="66"/>
      <c r="J558" s="66"/>
      <c r="K558" s="298" t="str">
        <f t="shared" ca="1" si="9"/>
        <v/>
      </c>
      <c r="L558" s="126"/>
      <c r="M558" s="126"/>
      <c r="N558" s="126"/>
      <c r="O558" s="126"/>
      <c r="P558" s="126"/>
      <c r="Q558" s="126"/>
      <c r="R558" s="126"/>
      <c r="S558" s="126"/>
      <c r="T558" s="126"/>
      <c r="U558" s="126"/>
      <c r="V558" s="126"/>
      <c r="W558" s="305"/>
    </row>
    <row r="559" spans="1:23" customFormat="1" x14ac:dyDescent="0.25">
      <c r="A559" s="54"/>
      <c r="C559" s="65"/>
      <c r="D559" s="66"/>
      <c r="E559" s="66"/>
      <c r="F559" s="66"/>
      <c r="G559" s="67"/>
      <c r="H559" s="68"/>
      <c r="I559" s="66"/>
      <c r="J559" s="66"/>
      <c r="K559" s="298" t="str">
        <f t="shared" ca="1" si="9"/>
        <v/>
      </c>
      <c r="L559" s="126"/>
      <c r="M559" s="126"/>
      <c r="N559" s="126"/>
      <c r="O559" s="126"/>
      <c r="P559" s="126"/>
      <c r="Q559" s="126"/>
      <c r="R559" s="126"/>
      <c r="S559" s="126"/>
      <c r="T559" s="126"/>
      <c r="U559" s="126"/>
      <c r="V559" s="126"/>
      <c r="W559" s="305"/>
    </row>
    <row r="560" spans="1:23" customFormat="1" x14ac:dyDescent="0.25">
      <c r="A560" s="54"/>
      <c r="C560" s="65"/>
      <c r="D560" s="66"/>
      <c r="E560" s="66"/>
      <c r="F560" s="66"/>
      <c r="G560" s="67"/>
      <c r="H560" s="68"/>
      <c r="I560" s="66"/>
      <c r="J560" s="66"/>
      <c r="K560" s="298" t="str">
        <f t="shared" ca="1" si="9"/>
        <v/>
      </c>
      <c r="L560" s="126"/>
      <c r="M560" s="126"/>
      <c r="N560" s="126"/>
      <c r="O560" s="126"/>
      <c r="P560" s="126"/>
      <c r="Q560" s="126"/>
      <c r="R560" s="126"/>
      <c r="S560" s="126"/>
      <c r="T560" s="126"/>
      <c r="U560" s="126"/>
      <c r="V560" s="126"/>
      <c r="W560" s="305"/>
    </row>
    <row r="561" spans="1:23" customFormat="1" x14ac:dyDescent="0.25">
      <c r="A561" s="54"/>
      <c r="C561" s="65"/>
      <c r="D561" s="66"/>
      <c r="E561" s="66"/>
      <c r="F561" s="66"/>
      <c r="G561" s="67"/>
      <c r="H561" s="68"/>
      <c r="I561" s="66"/>
      <c r="J561" s="66"/>
      <c r="K561" s="298" t="str">
        <f t="shared" ca="1" si="9"/>
        <v/>
      </c>
      <c r="L561" s="126"/>
      <c r="M561" s="126"/>
      <c r="N561" s="126"/>
      <c r="O561" s="126"/>
      <c r="P561" s="126"/>
      <c r="Q561" s="126"/>
      <c r="R561" s="126"/>
      <c r="S561" s="126"/>
      <c r="T561" s="126"/>
      <c r="U561" s="126"/>
      <c r="V561" s="126"/>
      <c r="W561" s="305"/>
    </row>
    <row r="562" spans="1:23" customFormat="1" x14ac:dyDescent="0.25">
      <c r="A562" s="54"/>
      <c r="C562" s="65"/>
      <c r="D562" s="66"/>
      <c r="E562" s="66"/>
      <c r="F562" s="66"/>
      <c r="G562" s="67"/>
      <c r="H562" s="68"/>
      <c r="I562" s="66"/>
      <c r="J562" s="66"/>
      <c r="K562" s="298" t="str">
        <f t="shared" ca="1" si="9"/>
        <v/>
      </c>
      <c r="L562" s="126"/>
      <c r="M562" s="126"/>
      <c r="N562" s="126"/>
      <c r="O562" s="126"/>
      <c r="P562" s="126"/>
      <c r="Q562" s="126"/>
      <c r="R562" s="126"/>
      <c r="S562" s="126"/>
      <c r="T562" s="126"/>
      <c r="U562" s="126"/>
      <c r="V562" s="126"/>
      <c r="W562" s="305"/>
    </row>
    <row r="563" spans="1:23" customFormat="1" x14ac:dyDescent="0.25">
      <c r="A563" s="54"/>
      <c r="C563" s="65"/>
      <c r="D563" s="66"/>
      <c r="E563" s="66"/>
      <c r="F563" s="66"/>
      <c r="G563" s="67"/>
      <c r="H563" s="68"/>
      <c r="I563" s="66"/>
      <c r="J563" s="66"/>
      <c r="K563" s="298" t="str">
        <f t="shared" ca="1" si="9"/>
        <v/>
      </c>
      <c r="L563" s="126"/>
      <c r="M563" s="126"/>
      <c r="N563" s="126"/>
      <c r="O563" s="126"/>
      <c r="P563" s="126"/>
      <c r="Q563" s="126"/>
      <c r="R563" s="126"/>
      <c r="S563" s="126"/>
      <c r="T563" s="126"/>
      <c r="U563" s="126"/>
      <c r="V563" s="126"/>
      <c r="W563" s="305"/>
    </row>
    <row r="564" spans="1:23" customFormat="1" x14ac:dyDescent="0.25">
      <c r="A564" s="54"/>
      <c r="C564" s="65"/>
      <c r="D564" s="66"/>
      <c r="E564" s="66"/>
      <c r="F564" s="66"/>
      <c r="G564" s="67"/>
      <c r="H564" s="68"/>
      <c r="I564" s="66"/>
      <c r="J564" s="66"/>
      <c r="K564" s="298" t="str">
        <f t="shared" ca="1" si="9"/>
        <v/>
      </c>
      <c r="L564" s="126"/>
      <c r="M564" s="126"/>
      <c r="N564" s="126"/>
      <c r="O564" s="126"/>
      <c r="P564" s="126"/>
      <c r="Q564" s="126"/>
      <c r="R564" s="126"/>
      <c r="S564" s="126"/>
      <c r="T564" s="126"/>
      <c r="U564" s="126"/>
      <c r="V564" s="126"/>
      <c r="W564" s="305"/>
    </row>
    <row r="565" spans="1:23" customFormat="1" x14ac:dyDescent="0.25">
      <c r="A565" s="54"/>
      <c r="C565" s="65"/>
      <c r="D565" s="66"/>
      <c r="E565" s="66"/>
      <c r="F565" s="66"/>
      <c r="G565" s="67"/>
      <c r="H565" s="68"/>
      <c r="I565" s="66"/>
      <c r="J565" s="66"/>
      <c r="K565" s="298" t="str">
        <f t="shared" ca="1" si="9"/>
        <v/>
      </c>
      <c r="L565" s="126"/>
      <c r="M565" s="126"/>
      <c r="N565" s="126"/>
      <c r="O565" s="126"/>
      <c r="P565" s="126"/>
      <c r="Q565" s="126"/>
      <c r="R565" s="126"/>
      <c r="S565" s="126"/>
      <c r="T565" s="126"/>
      <c r="U565" s="126"/>
      <c r="V565" s="126"/>
      <c r="W565" s="305"/>
    </row>
    <row r="566" spans="1:23" customFormat="1" x14ac:dyDescent="0.25">
      <c r="A566" s="54"/>
      <c r="C566" s="65"/>
      <c r="D566" s="66"/>
      <c r="E566" s="66"/>
      <c r="F566" s="66"/>
      <c r="G566" s="67"/>
      <c r="H566" s="68"/>
      <c r="I566" s="66"/>
      <c r="J566" s="66"/>
      <c r="K566" s="298" t="str">
        <f t="shared" ca="1" si="9"/>
        <v/>
      </c>
      <c r="L566" s="126"/>
      <c r="M566" s="126"/>
      <c r="N566" s="126"/>
      <c r="O566" s="126"/>
      <c r="P566" s="126"/>
      <c r="Q566" s="126"/>
      <c r="R566" s="126"/>
      <c r="S566" s="126"/>
      <c r="T566" s="126"/>
      <c r="U566" s="126"/>
      <c r="V566" s="126"/>
      <c r="W566" s="305"/>
    </row>
    <row r="567" spans="1:23" customFormat="1" x14ac:dyDescent="0.25">
      <c r="A567" s="54"/>
      <c r="C567" s="65"/>
      <c r="D567" s="66"/>
      <c r="E567" s="66"/>
      <c r="F567" s="66"/>
      <c r="G567" s="67"/>
      <c r="H567" s="68"/>
      <c r="I567" s="66"/>
      <c r="J567" s="66"/>
      <c r="K567" s="298" t="str">
        <f t="shared" ca="1" si="9"/>
        <v/>
      </c>
      <c r="L567" s="126"/>
      <c r="M567" s="126"/>
      <c r="N567" s="126"/>
      <c r="O567" s="126"/>
      <c r="P567" s="126"/>
      <c r="Q567" s="126"/>
      <c r="R567" s="126"/>
      <c r="S567" s="126"/>
      <c r="T567" s="126"/>
      <c r="U567" s="126"/>
      <c r="V567" s="126"/>
      <c r="W567" s="305"/>
    </row>
    <row r="568" spans="1:23" customFormat="1" x14ac:dyDescent="0.25">
      <c r="A568" s="54"/>
      <c r="C568" s="65"/>
      <c r="D568" s="66"/>
      <c r="E568" s="66"/>
      <c r="F568" s="66"/>
      <c r="G568" s="67"/>
      <c r="H568" s="68"/>
      <c r="I568" s="66"/>
      <c r="J568" s="66"/>
      <c r="K568" s="298" t="str">
        <f t="shared" ca="1" si="9"/>
        <v/>
      </c>
      <c r="L568" s="126"/>
      <c r="M568" s="126"/>
      <c r="N568" s="126"/>
      <c r="O568" s="126"/>
      <c r="P568" s="126"/>
      <c r="Q568" s="126"/>
      <c r="R568" s="126"/>
      <c r="S568" s="126"/>
      <c r="T568" s="126"/>
      <c r="U568" s="126"/>
      <c r="V568" s="126"/>
      <c r="W568" s="305"/>
    </row>
    <row r="569" spans="1:23" customFormat="1" x14ac:dyDescent="0.25">
      <c r="A569" s="54"/>
      <c r="C569" s="65"/>
      <c r="D569" s="66"/>
      <c r="E569" s="66"/>
      <c r="F569" s="66"/>
      <c r="G569" s="67"/>
      <c r="H569" s="68"/>
      <c r="I569" s="66"/>
      <c r="J569" s="66"/>
      <c r="K569" s="298" t="str">
        <f t="shared" ca="1" si="9"/>
        <v/>
      </c>
      <c r="L569" s="126"/>
      <c r="M569" s="126"/>
      <c r="N569" s="126"/>
      <c r="O569" s="126"/>
      <c r="P569" s="126"/>
      <c r="Q569" s="126"/>
      <c r="R569" s="126"/>
      <c r="S569" s="126"/>
      <c r="T569" s="126"/>
      <c r="U569" s="126"/>
      <c r="V569" s="126"/>
      <c r="W569" s="305"/>
    </row>
    <row r="570" spans="1:23" customFormat="1" x14ac:dyDescent="0.25">
      <c r="A570" s="54"/>
      <c r="C570" s="65"/>
      <c r="D570" s="66"/>
      <c r="E570" s="66"/>
      <c r="F570" s="66"/>
      <c r="G570" s="67"/>
      <c r="H570" s="68"/>
      <c r="I570" s="66"/>
      <c r="J570" s="66"/>
      <c r="K570" s="298" t="str">
        <f t="shared" ca="1" si="9"/>
        <v/>
      </c>
      <c r="L570" s="126"/>
      <c r="M570" s="126"/>
      <c r="N570" s="126"/>
      <c r="O570" s="126"/>
      <c r="P570" s="126"/>
      <c r="Q570" s="126"/>
      <c r="R570" s="126"/>
      <c r="S570" s="126"/>
      <c r="T570" s="126"/>
      <c r="U570" s="126"/>
      <c r="V570" s="126"/>
      <c r="W570" s="305"/>
    </row>
    <row r="571" spans="1:23" customFormat="1" x14ac:dyDescent="0.25">
      <c r="A571" s="54"/>
      <c r="C571" s="65"/>
      <c r="D571" s="66"/>
      <c r="E571" s="66"/>
      <c r="F571" s="66"/>
      <c r="G571" s="67"/>
      <c r="H571" s="68"/>
      <c r="I571" s="66"/>
      <c r="J571" s="66"/>
      <c r="K571" s="298" t="str">
        <f t="shared" ca="1" si="9"/>
        <v/>
      </c>
      <c r="L571" s="126"/>
      <c r="M571" s="126"/>
      <c r="N571" s="126"/>
      <c r="O571" s="126"/>
      <c r="P571" s="126"/>
      <c r="Q571" s="126"/>
      <c r="R571" s="126"/>
      <c r="S571" s="126"/>
      <c r="T571" s="126"/>
      <c r="U571" s="126"/>
      <c r="V571" s="126"/>
      <c r="W571" s="305"/>
    </row>
    <row r="572" spans="1:23" customFormat="1" x14ac:dyDescent="0.25">
      <c r="A572" s="54"/>
      <c r="C572" s="65"/>
      <c r="D572" s="66"/>
      <c r="E572" s="66"/>
      <c r="F572" s="66"/>
      <c r="G572" s="67"/>
      <c r="H572" s="68"/>
      <c r="I572" s="66"/>
      <c r="J572" s="66"/>
      <c r="K572" s="298" t="str">
        <f t="shared" ca="1" si="9"/>
        <v/>
      </c>
      <c r="L572" s="126"/>
      <c r="M572" s="126"/>
      <c r="N572" s="126"/>
      <c r="O572" s="126"/>
      <c r="P572" s="126"/>
      <c r="Q572" s="126"/>
      <c r="R572" s="126"/>
      <c r="S572" s="126"/>
      <c r="T572" s="126"/>
      <c r="U572" s="126"/>
      <c r="V572" s="126"/>
      <c r="W572" s="305"/>
    </row>
    <row r="573" spans="1:23" customFormat="1" x14ac:dyDescent="0.25">
      <c r="A573" s="54"/>
      <c r="C573" s="65"/>
      <c r="D573" s="66"/>
      <c r="E573" s="66"/>
      <c r="F573" s="66"/>
      <c r="G573" s="67"/>
      <c r="H573" s="68"/>
      <c r="I573" s="66"/>
      <c r="J573" s="66"/>
      <c r="K573" s="298" t="str">
        <f t="shared" ca="1" si="9"/>
        <v/>
      </c>
      <c r="L573" s="126"/>
      <c r="M573" s="126"/>
      <c r="N573" s="126"/>
      <c r="O573" s="126"/>
      <c r="P573" s="126"/>
      <c r="Q573" s="126"/>
      <c r="R573" s="126"/>
      <c r="S573" s="126"/>
      <c r="T573" s="126"/>
      <c r="U573" s="126"/>
      <c r="V573" s="126"/>
      <c r="W573" s="305"/>
    </row>
    <row r="574" spans="1:23" customFormat="1" x14ac:dyDescent="0.25">
      <c r="A574" s="54"/>
      <c r="C574" s="65"/>
      <c r="D574" s="66"/>
      <c r="E574" s="66"/>
      <c r="F574" s="66"/>
      <c r="G574" s="67"/>
      <c r="H574" s="68"/>
      <c r="I574" s="66"/>
      <c r="J574" s="66"/>
      <c r="K574" s="298" t="str">
        <f t="shared" ca="1" si="9"/>
        <v/>
      </c>
      <c r="L574" s="126"/>
      <c r="M574" s="126"/>
      <c r="N574" s="126"/>
      <c r="O574" s="126"/>
      <c r="P574" s="126"/>
      <c r="Q574" s="126"/>
      <c r="R574" s="126"/>
      <c r="S574" s="126"/>
      <c r="T574" s="126"/>
      <c r="U574" s="126"/>
      <c r="V574" s="126"/>
      <c r="W574" s="305"/>
    </row>
    <row r="575" spans="1:23" customFormat="1" x14ac:dyDescent="0.25">
      <c r="A575" s="54"/>
      <c r="C575" s="65"/>
      <c r="D575" s="66"/>
      <c r="E575" s="66"/>
      <c r="F575" s="66"/>
      <c r="G575" s="67"/>
      <c r="H575" s="68"/>
      <c r="I575" s="66"/>
      <c r="J575" s="66"/>
      <c r="K575" s="298" t="str">
        <f t="shared" ca="1" si="9"/>
        <v/>
      </c>
      <c r="L575" s="126"/>
      <c r="M575" s="126"/>
      <c r="N575" s="126"/>
      <c r="O575" s="126"/>
      <c r="P575" s="126"/>
      <c r="Q575" s="126"/>
      <c r="R575" s="126"/>
      <c r="S575" s="126"/>
      <c r="T575" s="126"/>
      <c r="U575" s="126"/>
      <c r="V575" s="126"/>
      <c r="W575" s="305"/>
    </row>
    <row r="576" spans="1:23" customFormat="1" x14ac:dyDescent="0.25">
      <c r="A576" s="54"/>
      <c r="C576" s="65"/>
      <c r="D576" s="66"/>
      <c r="E576" s="66"/>
      <c r="F576" s="66"/>
      <c r="G576" s="67"/>
      <c r="H576" s="68"/>
      <c r="I576" s="66"/>
      <c r="J576" s="66"/>
      <c r="K576" s="298" t="str">
        <f t="shared" ca="1" si="9"/>
        <v/>
      </c>
      <c r="L576" s="126"/>
      <c r="M576" s="126"/>
      <c r="N576" s="126"/>
      <c r="O576" s="126"/>
      <c r="P576" s="126"/>
      <c r="Q576" s="126"/>
      <c r="R576" s="126"/>
      <c r="S576" s="126"/>
      <c r="T576" s="126"/>
      <c r="U576" s="126"/>
      <c r="V576" s="126"/>
      <c r="W576" s="305"/>
    </row>
    <row r="577" spans="1:23" customFormat="1" x14ac:dyDescent="0.25">
      <c r="A577" s="54"/>
      <c r="C577" s="65"/>
      <c r="D577" s="66"/>
      <c r="E577" s="66"/>
      <c r="F577" s="66"/>
      <c r="G577" s="67"/>
      <c r="H577" s="68"/>
      <c r="I577" s="66"/>
      <c r="J577" s="66"/>
      <c r="K577" s="298" t="str">
        <f t="shared" ca="1" si="9"/>
        <v/>
      </c>
      <c r="L577" s="126"/>
      <c r="M577" s="126"/>
      <c r="N577" s="126"/>
      <c r="O577" s="126"/>
      <c r="P577" s="126"/>
      <c r="Q577" s="126"/>
      <c r="R577" s="126"/>
      <c r="S577" s="126"/>
      <c r="T577" s="126"/>
      <c r="U577" s="126"/>
      <c r="V577" s="126"/>
      <c r="W577" s="305"/>
    </row>
    <row r="578" spans="1:23" customFormat="1" x14ac:dyDescent="0.25">
      <c r="A578" s="54"/>
      <c r="C578" s="65"/>
      <c r="D578" s="66"/>
      <c r="E578" s="66"/>
      <c r="F578" s="66"/>
      <c r="G578" s="67"/>
      <c r="H578" s="68"/>
      <c r="I578" s="66"/>
      <c r="J578" s="66"/>
      <c r="K578" s="298" t="str">
        <f t="shared" ca="1" si="9"/>
        <v/>
      </c>
      <c r="L578" s="126"/>
      <c r="M578" s="126"/>
      <c r="N578" s="126"/>
      <c r="O578" s="126"/>
      <c r="P578" s="126"/>
      <c r="Q578" s="126"/>
      <c r="R578" s="126"/>
      <c r="S578" s="126"/>
      <c r="T578" s="126"/>
      <c r="U578" s="126"/>
      <c r="V578" s="126"/>
      <c r="W578" s="305"/>
    </row>
    <row r="579" spans="1:23" customFormat="1" x14ac:dyDescent="0.25">
      <c r="A579" s="54"/>
      <c r="C579" s="65"/>
      <c r="D579" s="66"/>
      <c r="E579" s="66"/>
      <c r="F579" s="66"/>
      <c r="G579" s="67"/>
      <c r="H579" s="68"/>
      <c r="I579" s="66"/>
      <c r="J579" s="66"/>
      <c r="K579" s="298" t="str">
        <f t="shared" ca="1" si="9"/>
        <v/>
      </c>
      <c r="L579" s="126"/>
      <c r="M579" s="126"/>
      <c r="N579" s="126"/>
      <c r="O579" s="126"/>
      <c r="P579" s="126"/>
      <c r="Q579" s="126"/>
      <c r="R579" s="126"/>
      <c r="S579" s="126"/>
      <c r="T579" s="126"/>
      <c r="U579" s="126"/>
      <c r="V579" s="126"/>
      <c r="W579" s="305"/>
    </row>
    <row r="580" spans="1:23" customFormat="1" x14ac:dyDescent="0.25">
      <c r="A580" s="54"/>
      <c r="C580" s="65"/>
      <c r="D580" s="66"/>
      <c r="E580" s="66"/>
      <c r="F580" s="66"/>
      <c r="G580" s="67"/>
      <c r="H580" s="68"/>
      <c r="I580" s="66"/>
      <c r="J580" s="66"/>
      <c r="K580" s="298" t="str">
        <f t="shared" ca="1" si="9"/>
        <v/>
      </c>
      <c r="L580" s="126"/>
      <c r="M580" s="126"/>
      <c r="N580" s="126"/>
      <c r="O580" s="126"/>
      <c r="P580" s="126"/>
      <c r="Q580" s="126"/>
      <c r="R580" s="126"/>
      <c r="S580" s="126"/>
      <c r="T580" s="126"/>
      <c r="U580" s="126"/>
      <c r="V580" s="126"/>
      <c r="W580" s="305"/>
    </row>
    <row r="581" spans="1:23" customFormat="1" x14ac:dyDescent="0.25">
      <c r="A581" s="54"/>
      <c r="C581" s="65"/>
      <c r="D581" s="66"/>
      <c r="E581" s="66"/>
      <c r="F581" s="66"/>
      <c r="G581" s="67"/>
      <c r="H581" s="68"/>
      <c r="I581" s="66"/>
      <c r="J581" s="66"/>
      <c r="K581" s="298" t="str">
        <f t="shared" ca="1" si="9"/>
        <v/>
      </c>
      <c r="L581" s="126"/>
      <c r="M581" s="126"/>
      <c r="N581" s="126"/>
      <c r="O581" s="126"/>
      <c r="P581" s="126"/>
      <c r="Q581" s="126"/>
      <c r="R581" s="126"/>
      <c r="S581" s="126"/>
      <c r="T581" s="126"/>
      <c r="U581" s="126"/>
      <c r="V581" s="126"/>
      <c r="W581" s="305"/>
    </row>
    <row r="582" spans="1:23" customFormat="1" x14ac:dyDescent="0.25">
      <c r="A582" s="54"/>
      <c r="C582" s="65"/>
      <c r="D582" s="66"/>
      <c r="E582" s="66"/>
      <c r="F582" s="66"/>
      <c r="G582" s="67"/>
      <c r="H582" s="68"/>
      <c r="I582" s="66"/>
      <c r="J582" s="66"/>
      <c r="K582" s="298" t="str">
        <f t="shared" ca="1" si="9"/>
        <v/>
      </c>
      <c r="L582" s="126"/>
      <c r="M582" s="126"/>
      <c r="N582" s="126"/>
      <c r="O582" s="126"/>
      <c r="P582" s="126"/>
      <c r="Q582" s="126"/>
      <c r="R582" s="126"/>
      <c r="S582" s="126"/>
      <c r="T582" s="126"/>
      <c r="U582" s="126"/>
      <c r="V582" s="126"/>
      <c r="W582" s="305"/>
    </row>
    <row r="583" spans="1:23" customFormat="1" x14ac:dyDescent="0.25">
      <c r="A583" s="54"/>
      <c r="C583" s="65"/>
      <c r="D583" s="66"/>
      <c r="E583" s="66"/>
      <c r="F583" s="66"/>
      <c r="G583" s="67"/>
      <c r="H583" s="68"/>
      <c r="I583" s="66"/>
      <c r="J583" s="66"/>
      <c r="K583" s="298" t="str">
        <f t="shared" ca="1" si="9"/>
        <v/>
      </c>
      <c r="L583" s="126"/>
      <c r="M583" s="126"/>
      <c r="N583" s="126"/>
      <c r="O583" s="126"/>
      <c r="P583" s="126"/>
      <c r="Q583" s="126"/>
      <c r="R583" s="126"/>
      <c r="S583" s="126"/>
      <c r="T583" s="126"/>
      <c r="U583" s="126"/>
      <c r="V583" s="126"/>
      <c r="W583" s="305"/>
    </row>
    <row r="584" spans="1:23" customFormat="1" x14ac:dyDescent="0.25">
      <c r="A584" s="54"/>
      <c r="C584" s="65"/>
      <c r="D584" s="66"/>
      <c r="E584" s="66"/>
      <c r="F584" s="66"/>
      <c r="G584" s="67"/>
      <c r="H584" s="68"/>
      <c r="I584" s="66"/>
      <c r="J584" s="66"/>
      <c r="K584" s="298" t="str">
        <f t="shared" ca="1" si="9"/>
        <v/>
      </c>
      <c r="L584" s="126"/>
      <c r="M584" s="126"/>
      <c r="N584" s="126"/>
      <c r="O584" s="126"/>
      <c r="P584" s="126"/>
      <c r="Q584" s="126"/>
      <c r="R584" s="126"/>
      <c r="S584" s="126"/>
      <c r="T584" s="126"/>
      <c r="U584" s="126"/>
      <c r="V584" s="126"/>
      <c r="W584" s="305"/>
    </row>
    <row r="585" spans="1:23" customFormat="1" x14ac:dyDescent="0.25">
      <c r="A585" s="54"/>
      <c r="C585" s="65"/>
      <c r="D585" s="66"/>
      <c r="E585" s="66"/>
      <c r="F585" s="66"/>
      <c r="G585" s="67"/>
      <c r="H585" s="68"/>
      <c r="I585" s="66"/>
      <c r="J585" s="66"/>
      <c r="K585" s="298" t="str">
        <f t="shared" ref="K585:K648" ca="1" si="10">IF(J585="","",(IF(J585="Efetivado","",IF(C585="","",IF(C585=TODAY(),"Vence Hoje",IF(C585&lt;TODAY(),"Atrasado",C585-TODAY()&amp;" Dias para Vencer"))))))</f>
        <v/>
      </c>
      <c r="L585" s="126"/>
      <c r="M585" s="126"/>
      <c r="N585" s="126"/>
      <c r="O585" s="126"/>
      <c r="P585" s="126"/>
      <c r="Q585" s="126"/>
      <c r="R585" s="126"/>
      <c r="S585" s="126"/>
      <c r="T585" s="126"/>
      <c r="U585" s="126"/>
      <c r="V585" s="126"/>
      <c r="W585" s="305"/>
    </row>
    <row r="586" spans="1:23" customFormat="1" x14ac:dyDescent="0.25">
      <c r="A586" s="54"/>
      <c r="C586" s="65"/>
      <c r="D586" s="66"/>
      <c r="E586" s="66"/>
      <c r="F586" s="66"/>
      <c r="G586" s="67"/>
      <c r="H586" s="68"/>
      <c r="I586" s="66"/>
      <c r="J586" s="66"/>
      <c r="K586" s="298" t="str">
        <f t="shared" ca="1" si="10"/>
        <v/>
      </c>
      <c r="L586" s="126"/>
      <c r="M586" s="126"/>
      <c r="N586" s="126"/>
      <c r="O586" s="126"/>
      <c r="P586" s="126"/>
      <c r="Q586" s="126"/>
      <c r="R586" s="126"/>
      <c r="S586" s="126"/>
      <c r="T586" s="126"/>
      <c r="U586" s="126"/>
      <c r="V586" s="126"/>
      <c r="W586" s="305"/>
    </row>
    <row r="587" spans="1:23" customFormat="1" x14ac:dyDescent="0.25">
      <c r="A587" s="54"/>
      <c r="C587" s="65"/>
      <c r="D587" s="66"/>
      <c r="E587" s="66"/>
      <c r="F587" s="66"/>
      <c r="G587" s="67"/>
      <c r="H587" s="68"/>
      <c r="I587" s="66"/>
      <c r="J587" s="66"/>
      <c r="K587" s="298" t="str">
        <f t="shared" ca="1" si="10"/>
        <v/>
      </c>
      <c r="L587" s="126"/>
      <c r="M587" s="126"/>
      <c r="N587" s="126"/>
      <c r="O587" s="126"/>
      <c r="P587" s="126"/>
      <c r="Q587" s="126"/>
      <c r="R587" s="126"/>
      <c r="S587" s="126"/>
      <c r="T587" s="126"/>
      <c r="U587" s="126"/>
      <c r="V587" s="126"/>
      <c r="W587" s="305"/>
    </row>
    <row r="588" spans="1:23" customFormat="1" x14ac:dyDescent="0.25">
      <c r="A588" s="54"/>
      <c r="C588" s="65"/>
      <c r="D588" s="66"/>
      <c r="E588" s="66"/>
      <c r="F588" s="66"/>
      <c r="G588" s="67"/>
      <c r="H588" s="68"/>
      <c r="I588" s="66"/>
      <c r="J588" s="66"/>
      <c r="K588" s="298" t="str">
        <f t="shared" ca="1" si="10"/>
        <v/>
      </c>
      <c r="L588" s="126"/>
      <c r="M588" s="126"/>
      <c r="N588" s="126"/>
      <c r="O588" s="126"/>
      <c r="P588" s="126"/>
      <c r="Q588" s="126"/>
      <c r="R588" s="126"/>
      <c r="S588" s="126"/>
      <c r="T588" s="126"/>
      <c r="U588" s="126"/>
      <c r="V588" s="126"/>
      <c r="W588" s="305"/>
    </row>
    <row r="589" spans="1:23" customFormat="1" x14ac:dyDescent="0.25">
      <c r="A589" s="54"/>
      <c r="C589" s="65"/>
      <c r="D589" s="66"/>
      <c r="E589" s="66"/>
      <c r="F589" s="66"/>
      <c r="G589" s="67"/>
      <c r="H589" s="68"/>
      <c r="I589" s="66"/>
      <c r="J589" s="66"/>
      <c r="K589" s="298" t="str">
        <f t="shared" ca="1" si="10"/>
        <v/>
      </c>
      <c r="L589" s="126"/>
      <c r="M589" s="126"/>
      <c r="N589" s="126"/>
      <c r="O589" s="126"/>
      <c r="P589" s="126"/>
      <c r="Q589" s="126"/>
      <c r="R589" s="126"/>
      <c r="S589" s="126"/>
      <c r="T589" s="126"/>
      <c r="U589" s="126"/>
      <c r="V589" s="126"/>
      <c r="W589" s="305"/>
    </row>
    <row r="590" spans="1:23" customFormat="1" x14ac:dyDescent="0.25">
      <c r="A590" s="54"/>
      <c r="C590" s="65"/>
      <c r="D590" s="66"/>
      <c r="E590" s="66"/>
      <c r="F590" s="66"/>
      <c r="G590" s="67"/>
      <c r="H590" s="68"/>
      <c r="I590" s="66"/>
      <c r="J590" s="66"/>
      <c r="K590" s="298" t="str">
        <f t="shared" ca="1" si="10"/>
        <v/>
      </c>
      <c r="L590" s="126"/>
      <c r="M590" s="126"/>
      <c r="N590" s="126"/>
      <c r="O590" s="126"/>
      <c r="P590" s="126"/>
      <c r="Q590" s="126"/>
      <c r="R590" s="126"/>
      <c r="S590" s="126"/>
      <c r="T590" s="126"/>
      <c r="U590" s="126"/>
      <c r="V590" s="126"/>
      <c r="W590" s="305"/>
    </row>
    <row r="591" spans="1:23" customFormat="1" x14ac:dyDescent="0.25">
      <c r="A591" s="54"/>
      <c r="C591" s="65"/>
      <c r="D591" s="66"/>
      <c r="E591" s="66"/>
      <c r="F591" s="66"/>
      <c r="G591" s="67"/>
      <c r="H591" s="68"/>
      <c r="I591" s="66"/>
      <c r="J591" s="66"/>
      <c r="K591" s="298" t="str">
        <f t="shared" ca="1" si="10"/>
        <v/>
      </c>
      <c r="L591" s="126"/>
      <c r="M591" s="126"/>
      <c r="N591" s="126"/>
      <c r="O591" s="126"/>
      <c r="P591" s="126"/>
      <c r="Q591" s="126"/>
      <c r="R591" s="126"/>
      <c r="S591" s="126"/>
      <c r="T591" s="126"/>
      <c r="U591" s="126"/>
      <c r="V591" s="126"/>
      <c r="W591" s="305"/>
    </row>
    <row r="592" spans="1:23" customFormat="1" x14ac:dyDescent="0.25">
      <c r="A592" s="54"/>
      <c r="C592" s="65"/>
      <c r="D592" s="66"/>
      <c r="E592" s="66"/>
      <c r="F592" s="66"/>
      <c r="G592" s="67"/>
      <c r="H592" s="68"/>
      <c r="I592" s="66"/>
      <c r="J592" s="66"/>
      <c r="K592" s="298" t="str">
        <f t="shared" ca="1" si="10"/>
        <v/>
      </c>
      <c r="L592" s="126"/>
      <c r="M592" s="126"/>
      <c r="N592" s="126"/>
      <c r="O592" s="126"/>
      <c r="P592" s="126"/>
      <c r="Q592" s="126"/>
      <c r="R592" s="126"/>
      <c r="S592" s="126"/>
      <c r="T592" s="126"/>
      <c r="U592" s="126"/>
      <c r="V592" s="126"/>
      <c r="W592" s="305"/>
    </row>
    <row r="593" spans="1:23" customFormat="1" x14ac:dyDescent="0.25">
      <c r="A593" s="54"/>
      <c r="C593" s="65"/>
      <c r="D593" s="66"/>
      <c r="E593" s="66"/>
      <c r="F593" s="66"/>
      <c r="G593" s="67"/>
      <c r="H593" s="68"/>
      <c r="I593" s="66"/>
      <c r="J593" s="66"/>
      <c r="K593" s="298" t="str">
        <f t="shared" ca="1" si="10"/>
        <v/>
      </c>
      <c r="L593" s="126"/>
      <c r="M593" s="126"/>
      <c r="N593" s="126"/>
      <c r="O593" s="126"/>
      <c r="P593" s="126"/>
      <c r="Q593" s="126"/>
      <c r="R593" s="126"/>
      <c r="S593" s="126"/>
      <c r="T593" s="126"/>
      <c r="U593" s="126"/>
      <c r="V593" s="126"/>
      <c r="W593" s="305"/>
    </row>
    <row r="594" spans="1:23" customFormat="1" x14ac:dyDescent="0.25">
      <c r="A594" s="54"/>
      <c r="C594" s="65"/>
      <c r="D594" s="66"/>
      <c r="E594" s="66"/>
      <c r="F594" s="66"/>
      <c r="G594" s="67"/>
      <c r="H594" s="68"/>
      <c r="I594" s="66"/>
      <c r="J594" s="66"/>
      <c r="K594" s="298" t="str">
        <f t="shared" ca="1" si="10"/>
        <v/>
      </c>
      <c r="L594" s="126"/>
      <c r="M594" s="126"/>
      <c r="N594" s="126"/>
      <c r="O594" s="126"/>
      <c r="P594" s="126"/>
      <c r="Q594" s="126"/>
      <c r="R594" s="126"/>
      <c r="S594" s="126"/>
      <c r="T594" s="126"/>
      <c r="U594" s="126"/>
      <c r="V594" s="126"/>
      <c r="W594" s="305"/>
    </row>
    <row r="595" spans="1:23" customFormat="1" x14ac:dyDescent="0.25">
      <c r="A595" s="54"/>
      <c r="C595" s="65"/>
      <c r="D595" s="66"/>
      <c r="E595" s="66"/>
      <c r="F595" s="66"/>
      <c r="G595" s="67"/>
      <c r="H595" s="68"/>
      <c r="I595" s="66"/>
      <c r="J595" s="66"/>
      <c r="K595" s="298" t="str">
        <f t="shared" ca="1" si="10"/>
        <v/>
      </c>
      <c r="L595" s="126"/>
      <c r="M595" s="126"/>
      <c r="N595" s="126"/>
      <c r="O595" s="126"/>
      <c r="P595" s="126"/>
      <c r="Q595" s="126"/>
      <c r="R595" s="126"/>
      <c r="S595" s="126"/>
      <c r="T595" s="126"/>
      <c r="U595" s="126"/>
      <c r="V595" s="126"/>
      <c r="W595" s="305"/>
    </row>
    <row r="596" spans="1:23" customFormat="1" x14ac:dyDescent="0.25">
      <c r="A596" s="54"/>
      <c r="C596" s="65"/>
      <c r="D596" s="66"/>
      <c r="E596" s="66"/>
      <c r="F596" s="66"/>
      <c r="G596" s="67"/>
      <c r="H596" s="68"/>
      <c r="I596" s="66"/>
      <c r="J596" s="66"/>
      <c r="K596" s="298" t="str">
        <f t="shared" ca="1" si="10"/>
        <v/>
      </c>
      <c r="L596" s="126"/>
      <c r="M596" s="126"/>
      <c r="N596" s="126"/>
      <c r="O596" s="126"/>
      <c r="P596" s="126"/>
      <c r="Q596" s="126"/>
      <c r="R596" s="126"/>
      <c r="S596" s="126"/>
      <c r="T596" s="126"/>
      <c r="U596" s="126"/>
      <c r="V596" s="126"/>
      <c r="W596" s="305"/>
    </row>
    <row r="597" spans="1:23" customFormat="1" x14ac:dyDescent="0.25">
      <c r="A597" s="54"/>
      <c r="C597" s="65"/>
      <c r="D597" s="66"/>
      <c r="E597" s="66"/>
      <c r="F597" s="66"/>
      <c r="G597" s="67"/>
      <c r="H597" s="68"/>
      <c r="I597" s="66"/>
      <c r="J597" s="66"/>
      <c r="K597" s="298" t="str">
        <f t="shared" ca="1" si="10"/>
        <v/>
      </c>
      <c r="L597" s="126"/>
      <c r="M597" s="126"/>
      <c r="N597" s="126"/>
      <c r="O597" s="126"/>
      <c r="P597" s="126"/>
      <c r="Q597" s="126"/>
      <c r="R597" s="126"/>
      <c r="S597" s="126"/>
      <c r="T597" s="126"/>
      <c r="U597" s="126"/>
      <c r="V597" s="126"/>
      <c r="W597" s="305"/>
    </row>
    <row r="598" spans="1:23" customFormat="1" x14ac:dyDescent="0.25">
      <c r="A598" s="54"/>
      <c r="C598" s="65"/>
      <c r="D598" s="66"/>
      <c r="E598" s="66"/>
      <c r="F598" s="66"/>
      <c r="G598" s="67"/>
      <c r="H598" s="68"/>
      <c r="I598" s="66"/>
      <c r="J598" s="66"/>
      <c r="K598" s="298" t="str">
        <f t="shared" ca="1" si="10"/>
        <v/>
      </c>
      <c r="L598" s="126"/>
      <c r="M598" s="126"/>
      <c r="N598" s="126"/>
      <c r="O598" s="126"/>
      <c r="P598" s="126"/>
      <c r="Q598" s="126"/>
      <c r="R598" s="126"/>
      <c r="S598" s="126"/>
      <c r="T598" s="126"/>
      <c r="U598" s="126"/>
      <c r="V598" s="126"/>
      <c r="W598" s="305"/>
    </row>
    <row r="599" spans="1:23" customFormat="1" x14ac:dyDescent="0.25">
      <c r="A599" s="54"/>
      <c r="C599" s="65"/>
      <c r="D599" s="66"/>
      <c r="E599" s="66"/>
      <c r="F599" s="66"/>
      <c r="G599" s="67"/>
      <c r="H599" s="68"/>
      <c r="I599" s="66"/>
      <c r="J599" s="66"/>
      <c r="K599" s="298" t="str">
        <f t="shared" ca="1" si="10"/>
        <v/>
      </c>
      <c r="L599" s="126"/>
      <c r="M599" s="126"/>
      <c r="N599" s="126"/>
      <c r="O599" s="126"/>
      <c r="P599" s="126"/>
      <c r="Q599" s="126"/>
      <c r="R599" s="126"/>
      <c r="S599" s="126"/>
      <c r="T599" s="126"/>
      <c r="U599" s="126"/>
      <c r="V599" s="126"/>
      <c r="W599" s="305"/>
    </row>
    <row r="600" spans="1:23" customFormat="1" x14ac:dyDescent="0.25">
      <c r="A600" s="54"/>
      <c r="C600" s="65"/>
      <c r="D600" s="66"/>
      <c r="E600" s="66"/>
      <c r="F600" s="66"/>
      <c r="G600" s="67"/>
      <c r="H600" s="68"/>
      <c r="I600" s="66"/>
      <c r="J600" s="66"/>
      <c r="K600" s="298" t="str">
        <f t="shared" ca="1" si="10"/>
        <v/>
      </c>
      <c r="L600" s="126"/>
      <c r="M600" s="126"/>
      <c r="N600" s="126"/>
      <c r="O600" s="126"/>
      <c r="P600" s="126"/>
      <c r="Q600" s="126"/>
      <c r="R600" s="126"/>
      <c r="S600" s="126"/>
      <c r="T600" s="126"/>
      <c r="U600" s="126"/>
      <c r="V600" s="126"/>
      <c r="W600" s="305"/>
    </row>
    <row r="601" spans="1:23" customFormat="1" x14ac:dyDescent="0.25">
      <c r="A601" s="54"/>
      <c r="C601" s="65"/>
      <c r="D601" s="66"/>
      <c r="E601" s="66"/>
      <c r="F601" s="66"/>
      <c r="G601" s="67"/>
      <c r="H601" s="68"/>
      <c r="I601" s="66"/>
      <c r="J601" s="66"/>
      <c r="K601" s="298" t="str">
        <f t="shared" ca="1" si="10"/>
        <v/>
      </c>
      <c r="L601" s="126"/>
      <c r="M601" s="126"/>
      <c r="N601" s="126"/>
      <c r="O601" s="126"/>
      <c r="P601" s="126"/>
      <c r="Q601" s="126"/>
      <c r="R601" s="126"/>
      <c r="S601" s="126"/>
      <c r="T601" s="126"/>
      <c r="U601" s="126"/>
      <c r="V601" s="126"/>
      <c r="W601" s="305"/>
    </row>
    <row r="602" spans="1:23" customFormat="1" x14ac:dyDescent="0.25">
      <c r="A602" s="54"/>
      <c r="C602" s="65"/>
      <c r="D602" s="66"/>
      <c r="E602" s="66"/>
      <c r="F602" s="66"/>
      <c r="G602" s="67"/>
      <c r="H602" s="68"/>
      <c r="I602" s="66"/>
      <c r="J602" s="66"/>
      <c r="K602" s="298" t="str">
        <f t="shared" ca="1" si="10"/>
        <v/>
      </c>
      <c r="L602" s="126"/>
      <c r="M602" s="126"/>
      <c r="N602" s="126"/>
      <c r="O602" s="126"/>
      <c r="P602" s="126"/>
      <c r="Q602" s="126"/>
      <c r="R602" s="126"/>
      <c r="S602" s="126"/>
      <c r="T602" s="126"/>
      <c r="U602" s="126"/>
      <c r="V602" s="126"/>
      <c r="W602" s="305"/>
    </row>
    <row r="603" spans="1:23" customFormat="1" x14ac:dyDescent="0.25">
      <c r="A603" s="54"/>
      <c r="C603" s="65"/>
      <c r="D603" s="66"/>
      <c r="E603" s="66"/>
      <c r="F603" s="66"/>
      <c r="G603" s="67"/>
      <c r="H603" s="68"/>
      <c r="I603" s="66"/>
      <c r="J603" s="66"/>
      <c r="K603" s="298" t="str">
        <f t="shared" ca="1" si="10"/>
        <v/>
      </c>
      <c r="L603" s="126"/>
      <c r="M603" s="126"/>
      <c r="N603" s="126"/>
      <c r="O603" s="126"/>
      <c r="P603" s="126"/>
      <c r="Q603" s="126"/>
      <c r="R603" s="126"/>
      <c r="S603" s="126"/>
      <c r="T603" s="126"/>
      <c r="U603" s="126"/>
      <c r="V603" s="126"/>
      <c r="W603" s="305"/>
    </row>
    <row r="604" spans="1:23" customFormat="1" x14ac:dyDescent="0.25">
      <c r="A604" s="54"/>
      <c r="C604" s="65"/>
      <c r="D604" s="66"/>
      <c r="E604" s="66"/>
      <c r="F604" s="66"/>
      <c r="G604" s="67"/>
      <c r="H604" s="68"/>
      <c r="I604" s="66"/>
      <c r="J604" s="66"/>
      <c r="K604" s="298" t="str">
        <f t="shared" ca="1" si="10"/>
        <v/>
      </c>
      <c r="L604" s="126"/>
      <c r="M604" s="126"/>
      <c r="N604" s="126"/>
      <c r="O604" s="126"/>
      <c r="P604" s="126"/>
      <c r="Q604" s="126"/>
      <c r="R604" s="126"/>
      <c r="S604" s="126"/>
      <c r="T604" s="126"/>
      <c r="U604" s="126"/>
      <c r="V604" s="126"/>
      <c r="W604" s="305"/>
    </row>
    <row r="605" spans="1:23" customFormat="1" x14ac:dyDescent="0.25">
      <c r="A605" s="54"/>
      <c r="C605" s="65"/>
      <c r="D605" s="66"/>
      <c r="E605" s="66"/>
      <c r="F605" s="66"/>
      <c r="G605" s="67"/>
      <c r="H605" s="68"/>
      <c r="I605" s="66"/>
      <c r="J605" s="66"/>
      <c r="K605" s="298" t="str">
        <f t="shared" ca="1" si="10"/>
        <v/>
      </c>
      <c r="L605" s="126"/>
      <c r="M605" s="126"/>
      <c r="N605" s="126"/>
      <c r="O605" s="126"/>
      <c r="P605" s="126"/>
      <c r="Q605" s="126"/>
      <c r="R605" s="126"/>
      <c r="S605" s="126"/>
      <c r="T605" s="126"/>
      <c r="U605" s="126"/>
      <c r="V605" s="126"/>
      <c r="W605" s="305"/>
    </row>
    <row r="606" spans="1:23" customFormat="1" x14ac:dyDescent="0.25">
      <c r="A606" s="54"/>
      <c r="C606" s="65"/>
      <c r="D606" s="66"/>
      <c r="E606" s="66"/>
      <c r="F606" s="66"/>
      <c r="G606" s="67"/>
      <c r="H606" s="68"/>
      <c r="I606" s="66"/>
      <c r="J606" s="66"/>
      <c r="K606" s="298" t="str">
        <f t="shared" ca="1" si="10"/>
        <v/>
      </c>
      <c r="L606" s="126"/>
      <c r="M606" s="126"/>
      <c r="N606" s="126"/>
      <c r="O606" s="126"/>
      <c r="P606" s="126"/>
      <c r="Q606" s="126"/>
      <c r="R606" s="126"/>
      <c r="S606" s="126"/>
      <c r="T606" s="126"/>
      <c r="U606" s="126"/>
      <c r="V606" s="126"/>
      <c r="W606" s="305"/>
    </row>
    <row r="607" spans="1:23" customFormat="1" x14ac:dyDescent="0.25">
      <c r="A607" s="54"/>
      <c r="C607" s="65"/>
      <c r="D607" s="66"/>
      <c r="E607" s="66"/>
      <c r="F607" s="66"/>
      <c r="G607" s="67"/>
      <c r="H607" s="68"/>
      <c r="I607" s="66"/>
      <c r="J607" s="66"/>
      <c r="K607" s="298" t="str">
        <f t="shared" ca="1" si="10"/>
        <v/>
      </c>
      <c r="L607" s="126"/>
      <c r="M607" s="126"/>
      <c r="N607" s="126"/>
      <c r="O607" s="126"/>
      <c r="P607" s="126"/>
      <c r="Q607" s="126"/>
      <c r="R607" s="126"/>
      <c r="S607" s="126"/>
      <c r="T607" s="126"/>
      <c r="U607" s="126"/>
      <c r="V607" s="126"/>
      <c r="W607" s="305"/>
    </row>
    <row r="608" spans="1:23" customFormat="1" x14ac:dyDescent="0.25">
      <c r="A608" s="54"/>
      <c r="C608" s="65"/>
      <c r="D608" s="66"/>
      <c r="E608" s="66"/>
      <c r="F608" s="66"/>
      <c r="G608" s="67"/>
      <c r="H608" s="68"/>
      <c r="I608" s="66"/>
      <c r="J608" s="66"/>
      <c r="K608" s="298" t="str">
        <f t="shared" ca="1" si="10"/>
        <v/>
      </c>
      <c r="L608" s="126"/>
      <c r="M608" s="126"/>
      <c r="N608" s="126"/>
      <c r="O608" s="126"/>
      <c r="P608" s="126"/>
      <c r="Q608" s="126"/>
      <c r="R608" s="126"/>
      <c r="S608" s="126"/>
      <c r="T608" s="126"/>
      <c r="U608" s="126"/>
      <c r="V608" s="126"/>
      <c r="W608" s="305"/>
    </row>
    <row r="609" spans="1:23" customFormat="1" x14ac:dyDescent="0.25">
      <c r="A609" s="54"/>
      <c r="C609" s="65"/>
      <c r="D609" s="66"/>
      <c r="E609" s="66"/>
      <c r="F609" s="66"/>
      <c r="G609" s="67"/>
      <c r="H609" s="68"/>
      <c r="I609" s="66"/>
      <c r="J609" s="66"/>
      <c r="K609" s="298" t="str">
        <f t="shared" ca="1" si="10"/>
        <v/>
      </c>
      <c r="L609" s="126"/>
      <c r="M609" s="126"/>
      <c r="N609" s="126"/>
      <c r="O609" s="126"/>
      <c r="P609" s="126"/>
      <c r="Q609" s="126"/>
      <c r="R609" s="126"/>
      <c r="S609" s="126"/>
      <c r="T609" s="126"/>
      <c r="U609" s="126"/>
      <c r="V609" s="126"/>
      <c r="W609" s="305"/>
    </row>
    <row r="610" spans="1:23" customFormat="1" x14ac:dyDescent="0.25">
      <c r="A610" s="54"/>
      <c r="C610" s="65"/>
      <c r="D610" s="66"/>
      <c r="E610" s="66"/>
      <c r="F610" s="66"/>
      <c r="G610" s="67"/>
      <c r="H610" s="68"/>
      <c r="I610" s="66"/>
      <c r="J610" s="66"/>
      <c r="K610" s="298" t="str">
        <f t="shared" ca="1" si="10"/>
        <v/>
      </c>
      <c r="L610" s="126"/>
      <c r="M610" s="126"/>
      <c r="N610" s="126"/>
      <c r="O610" s="126"/>
      <c r="P610" s="126"/>
      <c r="Q610" s="126"/>
      <c r="R610" s="126"/>
      <c r="S610" s="126"/>
      <c r="T610" s="126"/>
      <c r="U610" s="126"/>
      <c r="V610" s="126"/>
      <c r="W610" s="305"/>
    </row>
    <row r="611" spans="1:23" customFormat="1" x14ac:dyDescent="0.25">
      <c r="A611" s="54"/>
      <c r="C611" s="65"/>
      <c r="D611" s="66"/>
      <c r="E611" s="66"/>
      <c r="F611" s="66"/>
      <c r="G611" s="67"/>
      <c r="H611" s="68"/>
      <c r="I611" s="66"/>
      <c r="J611" s="66"/>
      <c r="K611" s="298" t="str">
        <f t="shared" ca="1" si="10"/>
        <v/>
      </c>
      <c r="L611" s="126"/>
      <c r="M611" s="126"/>
      <c r="N611" s="126"/>
      <c r="O611" s="126"/>
      <c r="P611" s="126"/>
      <c r="Q611" s="126"/>
      <c r="R611" s="126"/>
      <c r="S611" s="126"/>
      <c r="T611" s="126"/>
      <c r="U611" s="126"/>
      <c r="V611" s="126"/>
      <c r="W611" s="305"/>
    </row>
    <row r="612" spans="1:23" customFormat="1" x14ac:dyDescent="0.25">
      <c r="A612" s="54"/>
      <c r="C612" s="65"/>
      <c r="D612" s="66"/>
      <c r="E612" s="66"/>
      <c r="F612" s="66"/>
      <c r="G612" s="67"/>
      <c r="H612" s="68"/>
      <c r="I612" s="66"/>
      <c r="J612" s="66"/>
      <c r="K612" s="298" t="str">
        <f t="shared" ca="1" si="10"/>
        <v/>
      </c>
      <c r="L612" s="126"/>
      <c r="M612" s="126"/>
      <c r="N612" s="126"/>
      <c r="O612" s="126"/>
      <c r="P612" s="126"/>
      <c r="Q612" s="126"/>
      <c r="R612" s="126"/>
      <c r="S612" s="126"/>
      <c r="T612" s="126"/>
      <c r="U612" s="126"/>
      <c r="V612" s="126"/>
      <c r="W612" s="305"/>
    </row>
    <row r="613" spans="1:23" customFormat="1" x14ac:dyDescent="0.25">
      <c r="A613" s="54"/>
      <c r="C613" s="65"/>
      <c r="D613" s="66"/>
      <c r="E613" s="66"/>
      <c r="F613" s="66"/>
      <c r="G613" s="67"/>
      <c r="H613" s="68"/>
      <c r="I613" s="66"/>
      <c r="J613" s="66"/>
      <c r="K613" s="298" t="str">
        <f t="shared" ca="1" si="10"/>
        <v/>
      </c>
      <c r="L613" s="126"/>
      <c r="M613" s="126"/>
      <c r="N613" s="126"/>
      <c r="O613" s="126"/>
      <c r="P613" s="126"/>
      <c r="Q613" s="126"/>
      <c r="R613" s="126"/>
      <c r="S613" s="126"/>
      <c r="T613" s="126"/>
      <c r="U613" s="126"/>
      <c r="V613" s="126"/>
      <c r="W613" s="305"/>
    </row>
    <row r="614" spans="1:23" customFormat="1" x14ac:dyDescent="0.25">
      <c r="A614" s="54"/>
      <c r="C614" s="65"/>
      <c r="D614" s="66"/>
      <c r="E614" s="66"/>
      <c r="F614" s="66"/>
      <c r="G614" s="67"/>
      <c r="H614" s="68"/>
      <c r="I614" s="66"/>
      <c r="J614" s="66"/>
      <c r="K614" s="298" t="str">
        <f t="shared" ca="1" si="10"/>
        <v/>
      </c>
      <c r="L614" s="126"/>
      <c r="M614" s="126"/>
      <c r="N614" s="126"/>
      <c r="O614" s="126"/>
      <c r="P614" s="126"/>
      <c r="Q614" s="126"/>
      <c r="R614" s="126"/>
      <c r="S614" s="126"/>
      <c r="T614" s="126"/>
      <c r="U614" s="126"/>
      <c r="V614" s="126"/>
      <c r="W614" s="305"/>
    </row>
    <row r="615" spans="1:23" customFormat="1" x14ac:dyDescent="0.25">
      <c r="A615" s="54"/>
      <c r="C615" s="65"/>
      <c r="D615" s="66"/>
      <c r="E615" s="66"/>
      <c r="F615" s="66"/>
      <c r="G615" s="67"/>
      <c r="H615" s="68"/>
      <c r="I615" s="66"/>
      <c r="J615" s="66"/>
      <c r="K615" s="298" t="str">
        <f t="shared" ca="1" si="10"/>
        <v/>
      </c>
      <c r="L615" s="126"/>
      <c r="M615" s="126"/>
      <c r="N615" s="126"/>
      <c r="O615" s="126"/>
      <c r="P615" s="126"/>
      <c r="Q615" s="126"/>
      <c r="R615" s="126"/>
      <c r="S615" s="126"/>
      <c r="T615" s="126"/>
      <c r="U615" s="126"/>
      <c r="V615" s="126"/>
      <c r="W615" s="305"/>
    </row>
    <row r="616" spans="1:23" customFormat="1" x14ac:dyDescent="0.25">
      <c r="A616" s="54"/>
      <c r="C616" s="65"/>
      <c r="D616" s="66"/>
      <c r="E616" s="66"/>
      <c r="F616" s="66"/>
      <c r="G616" s="67"/>
      <c r="H616" s="68"/>
      <c r="I616" s="66"/>
      <c r="J616" s="66"/>
      <c r="K616" s="298" t="str">
        <f t="shared" ca="1" si="10"/>
        <v/>
      </c>
      <c r="L616" s="126"/>
      <c r="M616" s="126"/>
      <c r="N616" s="126"/>
      <c r="O616" s="126"/>
      <c r="P616" s="126"/>
      <c r="Q616" s="126"/>
      <c r="R616" s="126"/>
      <c r="S616" s="126"/>
      <c r="T616" s="126"/>
      <c r="U616" s="126"/>
      <c r="V616" s="126"/>
      <c r="W616" s="305"/>
    </row>
    <row r="617" spans="1:23" customFormat="1" x14ac:dyDescent="0.25">
      <c r="A617" s="54"/>
      <c r="C617" s="65"/>
      <c r="D617" s="66"/>
      <c r="E617" s="66"/>
      <c r="F617" s="66"/>
      <c r="G617" s="67"/>
      <c r="H617" s="68"/>
      <c r="I617" s="66"/>
      <c r="J617" s="66"/>
      <c r="K617" s="298" t="str">
        <f t="shared" ca="1" si="10"/>
        <v/>
      </c>
      <c r="L617" s="126"/>
      <c r="M617" s="126"/>
      <c r="N617" s="126"/>
      <c r="O617" s="126"/>
      <c r="P617" s="126"/>
      <c r="Q617" s="126"/>
      <c r="R617" s="126"/>
      <c r="S617" s="126"/>
      <c r="T617" s="126"/>
      <c r="U617" s="126"/>
      <c r="V617" s="126"/>
      <c r="W617" s="305"/>
    </row>
    <row r="618" spans="1:23" customFormat="1" x14ac:dyDescent="0.25">
      <c r="A618" s="54"/>
      <c r="C618" s="65"/>
      <c r="D618" s="66"/>
      <c r="E618" s="66"/>
      <c r="F618" s="66"/>
      <c r="G618" s="67"/>
      <c r="H618" s="68"/>
      <c r="I618" s="66"/>
      <c r="J618" s="66"/>
      <c r="K618" s="298" t="str">
        <f t="shared" ca="1" si="10"/>
        <v/>
      </c>
      <c r="L618" s="126"/>
      <c r="M618" s="126"/>
      <c r="N618" s="126"/>
      <c r="O618" s="126"/>
      <c r="P618" s="126"/>
      <c r="Q618" s="126"/>
      <c r="R618" s="126"/>
      <c r="S618" s="126"/>
      <c r="T618" s="126"/>
      <c r="U618" s="126"/>
      <c r="V618" s="126"/>
      <c r="W618" s="305"/>
    </row>
    <row r="619" spans="1:23" customFormat="1" x14ac:dyDescent="0.25">
      <c r="A619" s="54"/>
      <c r="C619" s="65"/>
      <c r="D619" s="66"/>
      <c r="E619" s="66"/>
      <c r="F619" s="66"/>
      <c r="G619" s="67"/>
      <c r="H619" s="68"/>
      <c r="I619" s="66"/>
      <c r="J619" s="66"/>
      <c r="K619" s="298" t="str">
        <f t="shared" ca="1" si="10"/>
        <v/>
      </c>
      <c r="L619" s="126"/>
      <c r="M619" s="126"/>
      <c r="N619" s="126"/>
      <c r="O619" s="126"/>
      <c r="P619" s="126"/>
      <c r="Q619" s="126"/>
      <c r="R619" s="126"/>
      <c r="S619" s="126"/>
      <c r="T619" s="126"/>
      <c r="U619" s="126"/>
      <c r="V619" s="126"/>
      <c r="W619" s="305"/>
    </row>
    <row r="620" spans="1:23" customFormat="1" x14ac:dyDescent="0.25">
      <c r="A620" s="54"/>
      <c r="C620" s="65"/>
      <c r="D620" s="66"/>
      <c r="E620" s="66"/>
      <c r="F620" s="66"/>
      <c r="G620" s="67"/>
      <c r="H620" s="68"/>
      <c r="I620" s="66"/>
      <c r="J620" s="66"/>
      <c r="K620" s="298" t="str">
        <f t="shared" ca="1" si="10"/>
        <v/>
      </c>
      <c r="L620" s="126"/>
      <c r="M620" s="126"/>
      <c r="N620" s="126"/>
      <c r="O620" s="126"/>
      <c r="P620" s="126"/>
      <c r="Q620" s="126"/>
      <c r="R620" s="126"/>
      <c r="S620" s="126"/>
      <c r="T620" s="126"/>
      <c r="U620" s="126"/>
      <c r="V620" s="126"/>
      <c r="W620" s="305"/>
    </row>
    <row r="621" spans="1:23" customFormat="1" x14ac:dyDescent="0.25">
      <c r="A621" s="54"/>
      <c r="C621" s="65"/>
      <c r="D621" s="66"/>
      <c r="E621" s="66"/>
      <c r="F621" s="66"/>
      <c r="G621" s="67"/>
      <c r="H621" s="68"/>
      <c r="I621" s="66"/>
      <c r="J621" s="66"/>
      <c r="K621" s="298" t="str">
        <f t="shared" ca="1" si="10"/>
        <v/>
      </c>
      <c r="L621" s="126"/>
      <c r="M621" s="126"/>
      <c r="N621" s="126"/>
      <c r="O621" s="126"/>
      <c r="P621" s="126"/>
      <c r="Q621" s="126"/>
      <c r="R621" s="126"/>
      <c r="S621" s="126"/>
      <c r="T621" s="126"/>
      <c r="U621" s="126"/>
      <c r="V621" s="126"/>
      <c r="W621" s="305"/>
    </row>
    <row r="622" spans="1:23" customFormat="1" x14ac:dyDescent="0.25">
      <c r="A622" s="54"/>
      <c r="C622" s="65"/>
      <c r="D622" s="66"/>
      <c r="E622" s="66"/>
      <c r="F622" s="66"/>
      <c r="G622" s="67"/>
      <c r="H622" s="68"/>
      <c r="I622" s="66"/>
      <c r="J622" s="66"/>
      <c r="K622" s="298" t="str">
        <f t="shared" ca="1" si="10"/>
        <v/>
      </c>
      <c r="L622" s="126"/>
      <c r="M622" s="126"/>
      <c r="N622" s="126"/>
      <c r="O622" s="126"/>
      <c r="P622" s="126"/>
      <c r="Q622" s="126"/>
      <c r="R622" s="126"/>
      <c r="S622" s="126"/>
      <c r="T622" s="126"/>
      <c r="U622" s="126"/>
      <c r="V622" s="126"/>
      <c r="W622" s="305"/>
    </row>
    <row r="623" spans="1:23" customFormat="1" x14ac:dyDescent="0.25">
      <c r="A623" s="54"/>
      <c r="C623" s="65"/>
      <c r="D623" s="66"/>
      <c r="E623" s="66"/>
      <c r="F623" s="66"/>
      <c r="G623" s="67"/>
      <c r="H623" s="68"/>
      <c r="I623" s="66"/>
      <c r="J623" s="66"/>
      <c r="K623" s="298" t="str">
        <f t="shared" ca="1" si="10"/>
        <v/>
      </c>
      <c r="L623" s="126"/>
      <c r="M623" s="126"/>
      <c r="N623" s="126"/>
      <c r="O623" s="126"/>
      <c r="P623" s="126"/>
      <c r="Q623" s="126"/>
      <c r="R623" s="126"/>
      <c r="S623" s="126"/>
      <c r="T623" s="126"/>
      <c r="U623" s="126"/>
      <c r="V623" s="126"/>
      <c r="W623" s="305"/>
    </row>
    <row r="624" spans="1:23" customFormat="1" x14ac:dyDescent="0.25">
      <c r="A624" s="54"/>
      <c r="C624" s="65"/>
      <c r="D624" s="66"/>
      <c r="E624" s="66"/>
      <c r="F624" s="66"/>
      <c r="G624" s="67"/>
      <c r="H624" s="68"/>
      <c r="I624" s="66"/>
      <c r="J624" s="66"/>
      <c r="K624" s="298" t="str">
        <f t="shared" ca="1" si="10"/>
        <v/>
      </c>
      <c r="L624" s="126"/>
      <c r="M624" s="126"/>
      <c r="N624" s="126"/>
      <c r="O624" s="126"/>
      <c r="P624" s="126"/>
      <c r="Q624" s="126"/>
      <c r="R624" s="126"/>
      <c r="S624" s="126"/>
      <c r="T624" s="126"/>
      <c r="U624" s="126"/>
      <c r="V624" s="126"/>
      <c r="W624" s="305"/>
    </row>
    <row r="625" spans="1:23" customFormat="1" x14ac:dyDescent="0.25">
      <c r="A625" s="54"/>
      <c r="C625" s="65"/>
      <c r="D625" s="66"/>
      <c r="E625" s="66"/>
      <c r="F625" s="66"/>
      <c r="G625" s="67"/>
      <c r="H625" s="68"/>
      <c r="I625" s="66"/>
      <c r="J625" s="66"/>
      <c r="K625" s="298" t="str">
        <f t="shared" ca="1" si="10"/>
        <v/>
      </c>
      <c r="L625" s="126"/>
      <c r="M625" s="126"/>
      <c r="N625" s="126"/>
      <c r="O625" s="126"/>
      <c r="P625" s="126"/>
      <c r="Q625" s="126"/>
      <c r="R625" s="126"/>
      <c r="S625" s="126"/>
      <c r="T625" s="126"/>
      <c r="U625" s="126"/>
      <c r="V625" s="126"/>
      <c r="W625" s="305"/>
    </row>
    <row r="626" spans="1:23" customFormat="1" x14ac:dyDescent="0.25">
      <c r="A626" s="54"/>
      <c r="C626" s="65"/>
      <c r="D626" s="66"/>
      <c r="E626" s="66"/>
      <c r="F626" s="66"/>
      <c r="G626" s="67"/>
      <c r="H626" s="68"/>
      <c r="I626" s="66"/>
      <c r="J626" s="66"/>
      <c r="K626" s="298" t="str">
        <f t="shared" ca="1" si="10"/>
        <v/>
      </c>
      <c r="L626" s="126"/>
      <c r="M626" s="126"/>
      <c r="N626" s="126"/>
      <c r="O626" s="126"/>
      <c r="P626" s="126"/>
      <c r="Q626" s="126"/>
      <c r="R626" s="126"/>
      <c r="S626" s="126"/>
      <c r="T626" s="126"/>
      <c r="U626" s="126"/>
      <c r="V626" s="126"/>
      <c r="W626" s="305"/>
    </row>
    <row r="627" spans="1:23" customFormat="1" x14ac:dyDescent="0.25">
      <c r="A627" s="54"/>
      <c r="C627" s="65"/>
      <c r="D627" s="66"/>
      <c r="E627" s="66"/>
      <c r="F627" s="66"/>
      <c r="G627" s="67"/>
      <c r="H627" s="68"/>
      <c r="I627" s="66"/>
      <c r="J627" s="66"/>
      <c r="K627" s="298" t="str">
        <f t="shared" ca="1" si="10"/>
        <v/>
      </c>
      <c r="L627" s="126"/>
      <c r="M627" s="126"/>
      <c r="N627" s="126"/>
      <c r="O627" s="126"/>
      <c r="P627" s="126"/>
      <c r="Q627" s="126"/>
      <c r="R627" s="126"/>
      <c r="S627" s="126"/>
      <c r="T627" s="126"/>
      <c r="U627" s="126"/>
      <c r="V627" s="126"/>
      <c r="W627" s="305"/>
    </row>
    <row r="628" spans="1:23" customFormat="1" x14ac:dyDescent="0.25">
      <c r="A628" s="54"/>
      <c r="C628" s="65"/>
      <c r="D628" s="66"/>
      <c r="E628" s="66"/>
      <c r="F628" s="66"/>
      <c r="G628" s="67"/>
      <c r="H628" s="68"/>
      <c r="I628" s="66"/>
      <c r="J628" s="66"/>
      <c r="K628" s="298" t="str">
        <f t="shared" ca="1" si="10"/>
        <v/>
      </c>
      <c r="L628" s="126"/>
      <c r="M628" s="126"/>
      <c r="N628" s="126"/>
      <c r="O628" s="126"/>
      <c r="P628" s="126"/>
      <c r="Q628" s="126"/>
      <c r="R628" s="126"/>
      <c r="S628" s="126"/>
      <c r="T628" s="126"/>
      <c r="U628" s="126"/>
      <c r="V628" s="126"/>
      <c r="W628" s="305"/>
    </row>
    <row r="629" spans="1:23" customFormat="1" x14ac:dyDescent="0.25">
      <c r="A629" s="54"/>
      <c r="C629" s="65"/>
      <c r="D629" s="66"/>
      <c r="E629" s="66"/>
      <c r="F629" s="66"/>
      <c r="G629" s="67"/>
      <c r="H629" s="68"/>
      <c r="I629" s="66"/>
      <c r="J629" s="66"/>
      <c r="K629" s="298" t="str">
        <f t="shared" ca="1" si="10"/>
        <v/>
      </c>
      <c r="L629" s="126"/>
      <c r="M629" s="126"/>
      <c r="N629" s="126"/>
      <c r="O629" s="126"/>
      <c r="P629" s="126"/>
      <c r="Q629" s="126"/>
      <c r="R629" s="126"/>
      <c r="S629" s="126"/>
      <c r="T629" s="126"/>
      <c r="U629" s="126"/>
      <c r="V629" s="126"/>
      <c r="W629" s="305"/>
    </row>
    <row r="630" spans="1:23" customFormat="1" x14ac:dyDescent="0.25">
      <c r="A630" s="54"/>
      <c r="C630" s="65"/>
      <c r="D630" s="66"/>
      <c r="E630" s="66"/>
      <c r="F630" s="66"/>
      <c r="G630" s="67"/>
      <c r="H630" s="68"/>
      <c r="I630" s="66"/>
      <c r="J630" s="66"/>
      <c r="K630" s="298" t="str">
        <f t="shared" ca="1" si="10"/>
        <v/>
      </c>
      <c r="L630" s="126"/>
      <c r="M630" s="126"/>
      <c r="N630" s="126"/>
      <c r="O630" s="126"/>
      <c r="P630" s="126"/>
      <c r="Q630" s="126"/>
      <c r="R630" s="126"/>
      <c r="S630" s="126"/>
      <c r="T630" s="126"/>
      <c r="U630" s="126"/>
      <c r="V630" s="126"/>
      <c r="W630" s="305"/>
    </row>
    <row r="631" spans="1:23" customFormat="1" x14ac:dyDescent="0.25">
      <c r="A631" s="54"/>
      <c r="C631" s="65"/>
      <c r="D631" s="66"/>
      <c r="E631" s="66"/>
      <c r="F631" s="66"/>
      <c r="G631" s="67"/>
      <c r="H631" s="68"/>
      <c r="I631" s="66"/>
      <c r="J631" s="66"/>
      <c r="K631" s="298" t="str">
        <f t="shared" ca="1" si="10"/>
        <v/>
      </c>
      <c r="L631" s="126"/>
      <c r="M631" s="126"/>
      <c r="N631" s="126"/>
      <c r="O631" s="126"/>
      <c r="P631" s="126"/>
      <c r="Q631" s="126"/>
      <c r="R631" s="126"/>
      <c r="S631" s="126"/>
      <c r="T631" s="126"/>
      <c r="U631" s="126"/>
      <c r="V631" s="126"/>
      <c r="W631" s="305"/>
    </row>
    <row r="632" spans="1:23" customFormat="1" x14ac:dyDescent="0.25">
      <c r="A632" s="54"/>
      <c r="C632" s="65"/>
      <c r="D632" s="66"/>
      <c r="E632" s="66"/>
      <c r="F632" s="66"/>
      <c r="G632" s="67"/>
      <c r="H632" s="68"/>
      <c r="I632" s="66"/>
      <c r="J632" s="66"/>
      <c r="K632" s="298" t="str">
        <f t="shared" ca="1" si="10"/>
        <v/>
      </c>
      <c r="L632" s="126"/>
      <c r="M632" s="126"/>
      <c r="N632" s="126"/>
      <c r="O632" s="126"/>
      <c r="P632" s="126"/>
      <c r="Q632" s="126"/>
      <c r="R632" s="126"/>
      <c r="S632" s="126"/>
      <c r="T632" s="126"/>
      <c r="U632" s="126"/>
      <c r="V632" s="126"/>
      <c r="W632" s="305"/>
    </row>
    <row r="633" spans="1:23" customFormat="1" x14ac:dyDescent="0.25">
      <c r="A633" s="54"/>
      <c r="C633" s="65"/>
      <c r="D633" s="66"/>
      <c r="E633" s="66"/>
      <c r="F633" s="66"/>
      <c r="G633" s="67"/>
      <c r="H633" s="68"/>
      <c r="I633" s="66"/>
      <c r="J633" s="66"/>
      <c r="K633" s="298" t="str">
        <f t="shared" ca="1" si="10"/>
        <v/>
      </c>
      <c r="L633" s="126"/>
      <c r="M633" s="126"/>
      <c r="N633" s="126"/>
      <c r="O633" s="126"/>
      <c r="P633" s="126"/>
      <c r="Q633" s="126"/>
      <c r="R633" s="126"/>
      <c r="S633" s="126"/>
      <c r="T633" s="126"/>
      <c r="U633" s="126"/>
      <c r="V633" s="126"/>
      <c r="W633" s="305"/>
    </row>
    <row r="634" spans="1:23" customFormat="1" x14ac:dyDescent="0.25">
      <c r="A634" s="54"/>
      <c r="C634" s="65"/>
      <c r="D634" s="66"/>
      <c r="E634" s="66"/>
      <c r="F634" s="66"/>
      <c r="G634" s="67"/>
      <c r="H634" s="68"/>
      <c r="I634" s="66"/>
      <c r="J634" s="66"/>
      <c r="K634" s="298" t="str">
        <f t="shared" ca="1" si="10"/>
        <v/>
      </c>
      <c r="L634" s="126"/>
      <c r="M634" s="126"/>
      <c r="N634" s="126"/>
      <c r="O634" s="126"/>
      <c r="P634" s="126"/>
      <c r="Q634" s="126"/>
      <c r="R634" s="126"/>
      <c r="S634" s="126"/>
      <c r="T634" s="126"/>
      <c r="U634" s="126"/>
      <c r="V634" s="126"/>
      <c r="W634" s="305"/>
    </row>
    <row r="635" spans="1:23" customFormat="1" x14ac:dyDescent="0.25">
      <c r="A635" s="54"/>
      <c r="C635" s="65"/>
      <c r="D635" s="66"/>
      <c r="E635" s="66"/>
      <c r="F635" s="66"/>
      <c r="G635" s="67"/>
      <c r="H635" s="68"/>
      <c r="I635" s="66"/>
      <c r="J635" s="66"/>
      <c r="K635" s="298" t="str">
        <f t="shared" ca="1" si="10"/>
        <v/>
      </c>
      <c r="L635" s="126"/>
      <c r="M635" s="126"/>
      <c r="N635" s="126"/>
      <c r="O635" s="126"/>
      <c r="P635" s="126"/>
      <c r="Q635" s="126"/>
      <c r="R635" s="126"/>
      <c r="S635" s="126"/>
      <c r="T635" s="126"/>
      <c r="U635" s="126"/>
      <c r="V635" s="126"/>
      <c r="W635" s="305"/>
    </row>
    <row r="636" spans="1:23" customFormat="1" x14ac:dyDescent="0.25">
      <c r="A636" s="54"/>
      <c r="C636" s="65"/>
      <c r="D636" s="66"/>
      <c r="E636" s="66"/>
      <c r="F636" s="66"/>
      <c r="G636" s="67"/>
      <c r="H636" s="68"/>
      <c r="I636" s="66"/>
      <c r="J636" s="66"/>
      <c r="K636" s="298" t="str">
        <f t="shared" ca="1" si="10"/>
        <v/>
      </c>
      <c r="L636" s="126"/>
      <c r="M636" s="126"/>
      <c r="N636" s="126"/>
      <c r="O636" s="126"/>
      <c r="P636" s="126"/>
      <c r="Q636" s="126"/>
      <c r="R636" s="126"/>
      <c r="S636" s="126"/>
      <c r="T636" s="126"/>
      <c r="U636" s="126"/>
      <c r="V636" s="126"/>
      <c r="W636" s="305"/>
    </row>
    <row r="637" spans="1:23" customFormat="1" x14ac:dyDescent="0.25">
      <c r="A637" s="54"/>
      <c r="C637" s="65"/>
      <c r="D637" s="66"/>
      <c r="E637" s="66"/>
      <c r="F637" s="66"/>
      <c r="G637" s="67"/>
      <c r="H637" s="68"/>
      <c r="I637" s="66"/>
      <c r="J637" s="66"/>
      <c r="K637" s="298" t="str">
        <f t="shared" ca="1" si="10"/>
        <v/>
      </c>
      <c r="L637" s="126"/>
      <c r="M637" s="126"/>
      <c r="N637" s="126"/>
      <c r="O637" s="126"/>
      <c r="P637" s="126"/>
      <c r="Q637" s="126"/>
      <c r="R637" s="126"/>
      <c r="S637" s="126"/>
      <c r="T637" s="126"/>
      <c r="U637" s="126"/>
      <c r="V637" s="126"/>
      <c r="W637" s="305"/>
    </row>
    <row r="638" spans="1:23" customFormat="1" x14ac:dyDescent="0.25">
      <c r="A638" s="54"/>
      <c r="C638" s="65"/>
      <c r="D638" s="66"/>
      <c r="E638" s="66"/>
      <c r="F638" s="66"/>
      <c r="G638" s="67"/>
      <c r="H638" s="68"/>
      <c r="I638" s="66"/>
      <c r="J638" s="66"/>
      <c r="K638" s="298" t="str">
        <f t="shared" ca="1" si="10"/>
        <v/>
      </c>
      <c r="L638" s="126"/>
      <c r="M638" s="126"/>
      <c r="N638" s="126"/>
      <c r="O638" s="126"/>
      <c r="P638" s="126"/>
      <c r="Q638" s="126"/>
      <c r="R638" s="126"/>
      <c r="S638" s="126"/>
      <c r="T638" s="126"/>
      <c r="U638" s="126"/>
      <c r="V638" s="126"/>
      <c r="W638" s="305"/>
    </row>
    <row r="639" spans="1:23" customFormat="1" x14ac:dyDescent="0.25">
      <c r="A639" s="54"/>
      <c r="C639" s="65"/>
      <c r="D639" s="66"/>
      <c r="E639" s="66"/>
      <c r="F639" s="66"/>
      <c r="G639" s="67"/>
      <c r="H639" s="68"/>
      <c r="I639" s="66"/>
      <c r="J639" s="66"/>
      <c r="K639" s="298" t="str">
        <f t="shared" ca="1" si="10"/>
        <v/>
      </c>
      <c r="L639" s="126"/>
      <c r="M639" s="126"/>
      <c r="N639" s="126"/>
      <c r="O639" s="126"/>
      <c r="P639" s="126"/>
      <c r="Q639" s="126"/>
      <c r="R639" s="126"/>
      <c r="S639" s="126"/>
      <c r="T639" s="126"/>
      <c r="U639" s="126"/>
      <c r="V639" s="126"/>
      <c r="W639" s="305"/>
    </row>
    <row r="640" spans="1:23" customFormat="1" x14ac:dyDescent="0.25">
      <c r="A640" s="54"/>
      <c r="C640" s="65"/>
      <c r="D640" s="66"/>
      <c r="E640" s="66"/>
      <c r="F640" s="66"/>
      <c r="G640" s="67"/>
      <c r="H640" s="68"/>
      <c r="I640" s="66"/>
      <c r="J640" s="66"/>
      <c r="K640" s="298" t="str">
        <f t="shared" ca="1" si="10"/>
        <v/>
      </c>
      <c r="L640" s="126"/>
      <c r="M640" s="126"/>
      <c r="N640" s="126"/>
      <c r="O640" s="126"/>
      <c r="P640" s="126"/>
      <c r="Q640" s="126"/>
      <c r="R640" s="126"/>
      <c r="S640" s="126"/>
      <c r="T640" s="126"/>
      <c r="U640" s="126"/>
      <c r="V640" s="126"/>
      <c r="W640" s="305"/>
    </row>
    <row r="641" spans="1:23" customFormat="1" x14ac:dyDescent="0.25">
      <c r="A641" s="54"/>
      <c r="C641" s="65"/>
      <c r="D641" s="66"/>
      <c r="E641" s="66"/>
      <c r="F641" s="66"/>
      <c r="G641" s="67"/>
      <c r="H641" s="68"/>
      <c r="I641" s="66"/>
      <c r="J641" s="66"/>
      <c r="K641" s="298" t="str">
        <f t="shared" ca="1" si="10"/>
        <v/>
      </c>
      <c r="L641" s="126"/>
      <c r="M641" s="126"/>
      <c r="N641" s="126"/>
      <c r="O641" s="126"/>
      <c r="P641" s="126"/>
      <c r="Q641" s="126"/>
      <c r="R641" s="126"/>
      <c r="S641" s="126"/>
      <c r="T641" s="126"/>
      <c r="U641" s="126"/>
      <c r="V641" s="126"/>
      <c r="W641" s="305"/>
    </row>
    <row r="642" spans="1:23" customFormat="1" x14ac:dyDescent="0.25">
      <c r="A642" s="54"/>
      <c r="C642" s="65"/>
      <c r="D642" s="66"/>
      <c r="E642" s="66"/>
      <c r="F642" s="66"/>
      <c r="G642" s="67"/>
      <c r="H642" s="68"/>
      <c r="I642" s="66"/>
      <c r="J642" s="66"/>
      <c r="K642" s="298" t="str">
        <f t="shared" ca="1" si="10"/>
        <v/>
      </c>
      <c r="L642" s="126"/>
      <c r="M642" s="126"/>
      <c r="N642" s="126"/>
      <c r="O642" s="126"/>
      <c r="P642" s="126"/>
      <c r="Q642" s="126"/>
      <c r="R642" s="126"/>
      <c r="S642" s="126"/>
      <c r="T642" s="126"/>
      <c r="U642" s="126"/>
      <c r="V642" s="126"/>
      <c r="W642" s="305"/>
    </row>
    <row r="643" spans="1:23" customFormat="1" x14ac:dyDescent="0.25">
      <c r="A643" s="54"/>
      <c r="C643" s="65"/>
      <c r="D643" s="66"/>
      <c r="E643" s="66"/>
      <c r="F643" s="66"/>
      <c r="G643" s="67"/>
      <c r="H643" s="68"/>
      <c r="I643" s="66"/>
      <c r="J643" s="66"/>
      <c r="K643" s="298" t="str">
        <f t="shared" ca="1" si="10"/>
        <v/>
      </c>
      <c r="L643" s="126"/>
      <c r="M643" s="126"/>
      <c r="N643" s="126"/>
      <c r="O643" s="126"/>
      <c r="P643" s="126"/>
      <c r="Q643" s="126"/>
      <c r="R643" s="126"/>
      <c r="S643" s="126"/>
      <c r="T643" s="126"/>
      <c r="U643" s="126"/>
      <c r="V643" s="126"/>
      <c r="W643" s="305"/>
    </row>
    <row r="644" spans="1:23" customFormat="1" x14ac:dyDescent="0.25">
      <c r="A644" s="54"/>
      <c r="C644" s="65"/>
      <c r="D644" s="66"/>
      <c r="E644" s="66"/>
      <c r="F644" s="66"/>
      <c r="G644" s="67"/>
      <c r="H644" s="68"/>
      <c r="I644" s="66"/>
      <c r="J644" s="66"/>
      <c r="K644" s="298" t="str">
        <f t="shared" ca="1" si="10"/>
        <v/>
      </c>
      <c r="L644" s="126"/>
      <c r="M644" s="126"/>
      <c r="N644" s="126"/>
      <c r="O644" s="126"/>
      <c r="P644" s="126"/>
      <c r="Q644" s="126"/>
      <c r="R644" s="126"/>
      <c r="S644" s="126"/>
      <c r="T644" s="126"/>
      <c r="U644" s="126"/>
      <c r="V644" s="126"/>
      <c r="W644" s="305"/>
    </row>
    <row r="645" spans="1:23" customFormat="1" x14ac:dyDescent="0.25">
      <c r="A645" s="54"/>
      <c r="C645" s="65"/>
      <c r="D645" s="66"/>
      <c r="E645" s="66"/>
      <c r="F645" s="66"/>
      <c r="G645" s="67"/>
      <c r="H645" s="68"/>
      <c r="I645" s="66"/>
      <c r="J645" s="66"/>
      <c r="K645" s="298" t="str">
        <f t="shared" ca="1" si="10"/>
        <v/>
      </c>
      <c r="L645" s="126"/>
      <c r="M645" s="126"/>
      <c r="N645" s="126"/>
      <c r="O645" s="126"/>
      <c r="P645" s="126"/>
      <c r="Q645" s="126"/>
      <c r="R645" s="126"/>
      <c r="S645" s="126"/>
      <c r="T645" s="126"/>
      <c r="U645" s="126"/>
      <c r="V645" s="126"/>
      <c r="W645" s="305"/>
    </row>
    <row r="646" spans="1:23" customFormat="1" x14ac:dyDescent="0.25">
      <c r="A646" s="54"/>
      <c r="C646" s="65"/>
      <c r="D646" s="66"/>
      <c r="E646" s="66"/>
      <c r="F646" s="66"/>
      <c r="G646" s="67"/>
      <c r="H646" s="68"/>
      <c r="I646" s="66"/>
      <c r="J646" s="66"/>
      <c r="K646" s="298" t="str">
        <f t="shared" ca="1" si="10"/>
        <v/>
      </c>
      <c r="L646" s="126"/>
      <c r="M646" s="126"/>
      <c r="N646" s="126"/>
      <c r="O646" s="126"/>
      <c r="P646" s="126"/>
      <c r="Q646" s="126"/>
      <c r="R646" s="126"/>
      <c r="S646" s="126"/>
      <c r="T646" s="126"/>
      <c r="U646" s="126"/>
      <c r="V646" s="126"/>
      <c r="W646" s="305"/>
    </row>
    <row r="647" spans="1:23" customFormat="1" x14ac:dyDescent="0.25">
      <c r="A647" s="54"/>
      <c r="C647" s="65"/>
      <c r="D647" s="66"/>
      <c r="E647" s="66"/>
      <c r="F647" s="66"/>
      <c r="G647" s="67"/>
      <c r="H647" s="68"/>
      <c r="I647" s="66"/>
      <c r="J647" s="66"/>
      <c r="K647" s="298" t="str">
        <f t="shared" ca="1" si="10"/>
        <v/>
      </c>
      <c r="L647" s="126"/>
      <c r="M647" s="126"/>
      <c r="N647" s="126"/>
      <c r="O647" s="126"/>
      <c r="P647" s="126"/>
      <c r="Q647" s="126"/>
      <c r="R647" s="126"/>
      <c r="S647" s="126"/>
      <c r="T647" s="126"/>
      <c r="U647" s="126"/>
      <c r="V647" s="126"/>
      <c r="W647" s="305"/>
    </row>
    <row r="648" spans="1:23" customFormat="1" x14ac:dyDescent="0.25">
      <c r="A648" s="54"/>
      <c r="C648" s="65"/>
      <c r="D648" s="66"/>
      <c r="E648" s="66"/>
      <c r="F648" s="66"/>
      <c r="G648" s="67"/>
      <c r="H648" s="68"/>
      <c r="I648" s="66"/>
      <c r="J648" s="66"/>
      <c r="K648" s="298" t="str">
        <f t="shared" ca="1" si="10"/>
        <v/>
      </c>
      <c r="L648" s="126"/>
      <c r="M648" s="126"/>
      <c r="N648" s="126"/>
      <c r="O648" s="126"/>
      <c r="P648" s="126"/>
      <c r="Q648" s="126"/>
      <c r="R648" s="126"/>
      <c r="S648" s="126"/>
      <c r="T648" s="126"/>
      <c r="U648" s="126"/>
      <c r="V648" s="126"/>
      <c r="W648" s="305"/>
    </row>
    <row r="649" spans="1:23" customFormat="1" x14ac:dyDescent="0.25">
      <c r="A649" s="54"/>
      <c r="C649" s="65"/>
      <c r="D649" s="66"/>
      <c r="E649" s="66"/>
      <c r="F649" s="66"/>
      <c r="G649" s="67"/>
      <c r="H649" s="68"/>
      <c r="I649" s="66"/>
      <c r="J649" s="66"/>
      <c r="K649" s="298" t="str">
        <f t="shared" ref="K649:K712" ca="1" si="11">IF(J649="","",(IF(J649="Efetivado","",IF(C649="","",IF(C649=TODAY(),"Vence Hoje",IF(C649&lt;TODAY(),"Atrasado",C649-TODAY()&amp;" Dias para Vencer"))))))</f>
        <v/>
      </c>
      <c r="L649" s="126"/>
      <c r="M649" s="126"/>
      <c r="N649" s="126"/>
      <c r="O649" s="126"/>
      <c r="P649" s="126"/>
      <c r="Q649" s="126"/>
      <c r="R649" s="126"/>
      <c r="S649" s="126"/>
      <c r="T649" s="126"/>
      <c r="U649" s="126"/>
      <c r="V649" s="126"/>
      <c r="W649" s="305"/>
    </row>
    <row r="650" spans="1:23" customFormat="1" x14ac:dyDescent="0.25">
      <c r="A650" s="54"/>
      <c r="C650" s="65"/>
      <c r="D650" s="66"/>
      <c r="E650" s="66"/>
      <c r="F650" s="66"/>
      <c r="G650" s="67"/>
      <c r="H650" s="68"/>
      <c r="I650" s="66"/>
      <c r="J650" s="66"/>
      <c r="K650" s="298" t="str">
        <f t="shared" ca="1" si="11"/>
        <v/>
      </c>
      <c r="L650" s="126"/>
      <c r="M650" s="126"/>
      <c r="N650" s="126"/>
      <c r="O650" s="126"/>
      <c r="P650" s="126"/>
      <c r="Q650" s="126"/>
      <c r="R650" s="126"/>
      <c r="S650" s="126"/>
      <c r="T650" s="126"/>
      <c r="U650" s="126"/>
      <c r="V650" s="126"/>
      <c r="W650" s="305"/>
    </row>
    <row r="651" spans="1:23" customFormat="1" x14ac:dyDescent="0.25">
      <c r="A651" s="54"/>
      <c r="C651" s="65"/>
      <c r="D651" s="66"/>
      <c r="E651" s="66"/>
      <c r="F651" s="66"/>
      <c r="G651" s="67"/>
      <c r="H651" s="68"/>
      <c r="I651" s="66"/>
      <c r="J651" s="66"/>
      <c r="K651" s="298" t="str">
        <f t="shared" ca="1" si="11"/>
        <v/>
      </c>
      <c r="L651" s="126"/>
      <c r="M651" s="126"/>
      <c r="N651" s="126"/>
      <c r="O651" s="126"/>
      <c r="P651" s="126"/>
      <c r="Q651" s="126"/>
      <c r="R651" s="126"/>
      <c r="S651" s="126"/>
      <c r="T651" s="126"/>
      <c r="U651" s="126"/>
      <c r="V651" s="126"/>
      <c r="W651" s="305"/>
    </row>
    <row r="652" spans="1:23" customFormat="1" x14ac:dyDescent="0.25">
      <c r="A652" s="54"/>
      <c r="C652" s="65"/>
      <c r="D652" s="66"/>
      <c r="E652" s="66"/>
      <c r="F652" s="66"/>
      <c r="G652" s="67"/>
      <c r="H652" s="68"/>
      <c r="I652" s="66"/>
      <c r="J652" s="66"/>
      <c r="K652" s="298" t="str">
        <f t="shared" ca="1" si="11"/>
        <v/>
      </c>
      <c r="L652" s="126"/>
      <c r="M652" s="126"/>
      <c r="N652" s="126"/>
      <c r="O652" s="126"/>
      <c r="P652" s="126"/>
      <c r="Q652" s="126"/>
      <c r="R652" s="126"/>
      <c r="S652" s="126"/>
      <c r="T652" s="126"/>
      <c r="U652" s="126"/>
      <c r="V652" s="126"/>
      <c r="W652" s="305"/>
    </row>
    <row r="653" spans="1:23" customFormat="1" x14ac:dyDescent="0.25">
      <c r="A653" s="54"/>
      <c r="C653" s="65"/>
      <c r="D653" s="66"/>
      <c r="E653" s="66"/>
      <c r="F653" s="66"/>
      <c r="G653" s="67"/>
      <c r="H653" s="68"/>
      <c r="I653" s="66"/>
      <c r="J653" s="66"/>
      <c r="K653" s="298" t="str">
        <f t="shared" ca="1" si="11"/>
        <v/>
      </c>
      <c r="L653" s="126"/>
      <c r="M653" s="126"/>
      <c r="N653" s="126"/>
      <c r="O653" s="126"/>
      <c r="P653" s="126"/>
      <c r="Q653" s="126"/>
      <c r="R653" s="126"/>
      <c r="S653" s="126"/>
      <c r="T653" s="126"/>
      <c r="U653" s="126"/>
      <c r="V653" s="126"/>
      <c r="W653" s="305"/>
    </row>
    <row r="654" spans="1:23" customFormat="1" x14ac:dyDescent="0.25">
      <c r="A654" s="54"/>
      <c r="C654" s="65"/>
      <c r="D654" s="66"/>
      <c r="E654" s="66"/>
      <c r="F654" s="66"/>
      <c r="G654" s="67"/>
      <c r="H654" s="68"/>
      <c r="I654" s="66"/>
      <c r="J654" s="66"/>
      <c r="K654" s="298" t="str">
        <f t="shared" ca="1" si="11"/>
        <v/>
      </c>
      <c r="L654" s="126"/>
      <c r="M654" s="126"/>
      <c r="N654" s="126"/>
      <c r="O654" s="126"/>
      <c r="P654" s="126"/>
      <c r="Q654" s="126"/>
      <c r="R654" s="126"/>
      <c r="S654" s="126"/>
      <c r="T654" s="126"/>
      <c r="U654" s="126"/>
      <c r="V654" s="126"/>
      <c r="W654" s="305"/>
    </row>
    <row r="655" spans="1:23" customFormat="1" x14ac:dyDescent="0.25">
      <c r="A655" s="54"/>
      <c r="C655" s="65"/>
      <c r="D655" s="66"/>
      <c r="E655" s="66"/>
      <c r="F655" s="66"/>
      <c r="G655" s="67"/>
      <c r="H655" s="68"/>
      <c r="I655" s="66"/>
      <c r="J655" s="66"/>
      <c r="K655" s="298" t="str">
        <f t="shared" ca="1" si="11"/>
        <v/>
      </c>
      <c r="L655" s="126"/>
      <c r="M655" s="126"/>
      <c r="N655" s="126"/>
      <c r="O655" s="126"/>
      <c r="P655" s="126"/>
      <c r="Q655" s="126"/>
      <c r="R655" s="126"/>
      <c r="S655" s="126"/>
      <c r="T655" s="126"/>
      <c r="U655" s="126"/>
      <c r="V655" s="126"/>
      <c r="W655" s="305"/>
    </row>
    <row r="656" spans="1:23" customFormat="1" x14ac:dyDescent="0.25">
      <c r="A656" s="54"/>
      <c r="C656" s="65"/>
      <c r="D656" s="66"/>
      <c r="E656" s="66"/>
      <c r="F656" s="66"/>
      <c r="G656" s="67"/>
      <c r="H656" s="68"/>
      <c r="I656" s="66"/>
      <c r="J656" s="66"/>
      <c r="K656" s="298" t="str">
        <f t="shared" ca="1" si="11"/>
        <v/>
      </c>
      <c r="L656" s="126"/>
      <c r="M656" s="126"/>
      <c r="N656" s="126"/>
      <c r="O656" s="126"/>
      <c r="P656" s="126"/>
      <c r="Q656" s="126"/>
      <c r="R656" s="126"/>
      <c r="S656" s="126"/>
      <c r="T656" s="126"/>
      <c r="U656" s="126"/>
      <c r="V656" s="126"/>
      <c r="W656" s="305"/>
    </row>
    <row r="657" spans="1:23" customFormat="1" x14ac:dyDescent="0.25">
      <c r="A657" s="54"/>
      <c r="C657" s="65"/>
      <c r="D657" s="66"/>
      <c r="E657" s="66"/>
      <c r="F657" s="66"/>
      <c r="G657" s="67"/>
      <c r="H657" s="68"/>
      <c r="I657" s="66"/>
      <c r="J657" s="66"/>
      <c r="K657" s="298" t="str">
        <f t="shared" ca="1" si="11"/>
        <v/>
      </c>
      <c r="L657" s="126"/>
      <c r="M657" s="126"/>
      <c r="N657" s="126"/>
      <c r="O657" s="126"/>
      <c r="P657" s="126"/>
      <c r="Q657" s="126"/>
      <c r="R657" s="126"/>
      <c r="S657" s="126"/>
      <c r="T657" s="126"/>
      <c r="U657" s="126"/>
      <c r="V657" s="126"/>
      <c r="W657" s="305"/>
    </row>
    <row r="658" spans="1:23" customFormat="1" x14ac:dyDescent="0.25">
      <c r="A658" s="54"/>
      <c r="C658" s="65"/>
      <c r="D658" s="66"/>
      <c r="E658" s="66"/>
      <c r="F658" s="66"/>
      <c r="G658" s="67"/>
      <c r="H658" s="68"/>
      <c r="I658" s="66"/>
      <c r="J658" s="66"/>
      <c r="K658" s="298" t="str">
        <f t="shared" ca="1" si="11"/>
        <v/>
      </c>
      <c r="L658" s="126"/>
      <c r="M658" s="126"/>
      <c r="N658" s="126"/>
      <c r="O658" s="126"/>
      <c r="P658" s="126"/>
      <c r="Q658" s="126"/>
      <c r="R658" s="126"/>
      <c r="S658" s="126"/>
      <c r="T658" s="126"/>
      <c r="U658" s="126"/>
      <c r="V658" s="126"/>
      <c r="W658" s="305"/>
    </row>
    <row r="659" spans="1:23" customFormat="1" x14ac:dyDescent="0.25">
      <c r="A659" s="54"/>
      <c r="C659" s="65"/>
      <c r="D659" s="66"/>
      <c r="E659" s="66"/>
      <c r="F659" s="66"/>
      <c r="G659" s="67"/>
      <c r="H659" s="68"/>
      <c r="I659" s="66"/>
      <c r="J659" s="66"/>
      <c r="K659" s="298" t="str">
        <f t="shared" ca="1" si="11"/>
        <v/>
      </c>
      <c r="L659" s="126"/>
      <c r="M659" s="126"/>
      <c r="N659" s="126"/>
      <c r="O659" s="126"/>
      <c r="P659" s="126"/>
      <c r="Q659" s="126"/>
      <c r="R659" s="126"/>
      <c r="S659" s="126"/>
      <c r="T659" s="126"/>
      <c r="U659" s="126"/>
      <c r="V659" s="126"/>
      <c r="W659" s="305"/>
    </row>
    <row r="660" spans="1:23" customFormat="1" x14ac:dyDescent="0.25">
      <c r="A660" s="54"/>
      <c r="C660" s="65"/>
      <c r="D660" s="66"/>
      <c r="E660" s="66"/>
      <c r="F660" s="66"/>
      <c r="G660" s="67"/>
      <c r="H660" s="68"/>
      <c r="I660" s="66"/>
      <c r="J660" s="66"/>
      <c r="K660" s="298" t="str">
        <f t="shared" ca="1" si="11"/>
        <v/>
      </c>
      <c r="L660" s="126"/>
      <c r="M660" s="126"/>
      <c r="N660" s="126"/>
      <c r="O660" s="126"/>
      <c r="P660" s="126"/>
      <c r="Q660" s="126"/>
      <c r="R660" s="126"/>
      <c r="S660" s="126"/>
      <c r="T660" s="126"/>
      <c r="U660" s="126"/>
      <c r="V660" s="126"/>
      <c r="W660" s="305"/>
    </row>
    <row r="661" spans="1:23" customFormat="1" x14ac:dyDescent="0.25">
      <c r="A661" s="54"/>
      <c r="C661" s="65"/>
      <c r="D661" s="66"/>
      <c r="E661" s="66"/>
      <c r="F661" s="66"/>
      <c r="G661" s="67"/>
      <c r="H661" s="68"/>
      <c r="I661" s="66"/>
      <c r="J661" s="66"/>
      <c r="K661" s="298" t="str">
        <f t="shared" ca="1" si="11"/>
        <v/>
      </c>
      <c r="L661" s="126"/>
      <c r="M661" s="126"/>
      <c r="N661" s="126"/>
      <c r="O661" s="126"/>
      <c r="P661" s="126"/>
      <c r="Q661" s="126"/>
      <c r="R661" s="126"/>
      <c r="S661" s="126"/>
      <c r="T661" s="126"/>
      <c r="U661" s="126"/>
      <c r="V661" s="126"/>
      <c r="W661" s="305"/>
    </row>
    <row r="662" spans="1:23" customFormat="1" x14ac:dyDescent="0.25">
      <c r="A662" s="54"/>
      <c r="C662" s="65"/>
      <c r="D662" s="66"/>
      <c r="E662" s="66"/>
      <c r="F662" s="66"/>
      <c r="G662" s="67"/>
      <c r="H662" s="68"/>
      <c r="I662" s="66"/>
      <c r="J662" s="66"/>
      <c r="K662" s="298" t="str">
        <f t="shared" ca="1" si="11"/>
        <v/>
      </c>
      <c r="L662" s="126"/>
      <c r="M662" s="126"/>
      <c r="N662" s="126"/>
      <c r="O662" s="126"/>
      <c r="P662" s="126"/>
      <c r="Q662" s="126"/>
      <c r="R662" s="126"/>
      <c r="S662" s="126"/>
      <c r="T662" s="126"/>
      <c r="U662" s="126"/>
      <c r="V662" s="126"/>
      <c r="W662" s="305"/>
    </row>
    <row r="663" spans="1:23" customFormat="1" x14ac:dyDescent="0.25">
      <c r="A663" s="54"/>
      <c r="C663" s="65"/>
      <c r="D663" s="66"/>
      <c r="E663" s="66"/>
      <c r="F663" s="66"/>
      <c r="G663" s="67"/>
      <c r="H663" s="68"/>
      <c r="I663" s="66"/>
      <c r="J663" s="66"/>
      <c r="K663" s="298" t="str">
        <f t="shared" ca="1" si="11"/>
        <v/>
      </c>
      <c r="L663" s="126"/>
      <c r="M663" s="126"/>
      <c r="N663" s="126"/>
      <c r="O663" s="126"/>
      <c r="P663" s="126"/>
      <c r="Q663" s="126"/>
      <c r="R663" s="126"/>
      <c r="S663" s="126"/>
      <c r="T663" s="126"/>
      <c r="U663" s="126"/>
      <c r="V663" s="126"/>
      <c r="W663" s="305"/>
    </row>
    <row r="664" spans="1:23" customFormat="1" x14ac:dyDescent="0.25">
      <c r="A664" s="54"/>
      <c r="C664" s="65"/>
      <c r="D664" s="66"/>
      <c r="E664" s="66"/>
      <c r="F664" s="66"/>
      <c r="G664" s="67"/>
      <c r="H664" s="68"/>
      <c r="I664" s="66"/>
      <c r="J664" s="66"/>
      <c r="K664" s="298" t="str">
        <f t="shared" ca="1" si="11"/>
        <v/>
      </c>
      <c r="L664" s="126"/>
      <c r="M664" s="126"/>
      <c r="N664" s="126"/>
      <c r="O664" s="126"/>
      <c r="P664" s="126"/>
      <c r="Q664" s="126"/>
      <c r="R664" s="126"/>
      <c r="S664" s="126"/>
      <c r="T664" s="126"/>
      <c r="U664" s="126"/>
      <c r="V664" s="126"/>
      <c r="W664" s="305"/>
    </row>
    <row r="665" spans="1:23" customFormat="1" x14ac:dyDescent="0.25">
      <c r="A665" s="54"/>
      <c r="C665" s="65"/>
      <c r="D665" s="66"/>
      <c r="E665" s="66"/>
      <c r="F665" s="66"/>
      <c r="G665" s="67"/>
      <c r="H665" s="68"/>
      <c r="I665" s="66"/>
      <c r="J665" s="66"/>
      <c r="K665" s="298" t="str">
        <f t="shared" ca="1" si="11"/>
        <v/>
      </c>
      <c r="L665" s="126"/>
      <c r="M665" s="126"/>
      <c r="N665" s="126"/>
      <c r="O665" s="126"/>
      <c r="P665" s="126"/>
      <c r="Q665" s="126"/>
      <c r="R665" s="126"/>
      <c r="S665" s="126"/>
      <c r="T665" s="126"/>
      <c r="U665" s="126"/>
      <c r="V665" s="126"/>
      <c r="W665" s="305"/>
    </row>
    <row r="666" spans="1:23" customFormat="1" x14ac:dyDescent="0.25">
      <c r="A666" s="54"/>
      <c r="C666" s="65"/>
      <c r="D666" s="66"/>
      <c r="E666" s="66"/>
      <c r="F666" s="66"/>
      <c r="G666" s="67"/>
      <c r="H666" s="68"/>
      <c r="I666" s="66"/>
      <c r="J666" s="66"/>
      <c r="K666" s="298" t="str">
        <f t="shared" ca="1" si="11"/>
        <v/>
      </c>
      <c r="L666" s="126"/>
      <c r="M666" s="126"/>
      <c r="N666" s="126"/>
      <c r="O666" s="126"/>
      <c r="P666" s="126"/>
      <c r="Q666" s="126"/>
      <c r="R666" s="126"/>
      <c r="S666" s="126"/>
      <c r="T666" s="126"/>
      <c r="U666" s="126"/>
      <c r="V666" s="126"/>
      <c r="W666" s="305"/>
    </row>
    <row r="667" spans="1:23" customFormat="1" x14ac:dyDescent="0.25">
      <c r="A667" s="54"/>
      <c r="C667" s="65"/>
      <c r="D667" s="66"/>
      <c r="E667" s="66"/>
      <c r="F667" s="66"/>
      <c r="G667" s="67"/>
      <c r="H667" s="68"/>
      <c r="I667" s="66"/>
      <c r="J667" s="66"/>
      <c r="K667" s="298" t="str">
        <f t="shared" ca="1" si="11"/>
        <v/>
      </c>
      <c r="L667" s="126"/>
      <c r="M667" s="126"/>
      <c r="N667" s="126"/>
      <c r="O667" s="126"/>
      <c r="P667" s="126"/>
      <c r="Q667" s="126"/>
      <c r="R667" s="126"/>
      <c r="S667" s="126"/>
      <c r="T667" s="126"/>
      <c r="U667" s="126"/>
      <c r="V667" s="126"/>
      <c r="W667" s="305"/>
    </row>
    <row r="668" spans="1:23" customFormat="1" x14ac:dyDescent="0.25">
      <c r="A668" s="54"/>
      <c r="C668" s="65"/>
      <c r="D668" s="66"/>
      <c r="E668" s="66"/>
      <c r="F668" s="66"/>
      <c r="G668" s="67"/>
      <c r="H668" s="68"/>
      <c r="I668" s="66"/>
      <c r="J668" s="66"/>
      <c r="K668" s="298" t="str">
        <f t="shared" ca="1" si="11"/>
        <v/>
      </c>
      <c r="L668" s="126"/>
      <c r="M668" s="126"/>
      <c r="N668" s="126"/>
      <c r="O668" s="126"/>
      <c r="P668" s="126"/>
      <c r="Q668" s="126"/>
      <c r="R668" s="126"/>
      <c r="S668" s="126"/>
      <c r="T668" s="126"/>
      <c r="U668" s="126"/>
      <c r="V668" s="126"/>
      <c r="W668" s="305"/>
    </row>
    <row r="669" spans="1:23" customFormat="1" x14ac:dyDescent="0.25">
      <c r="A669" s="54"/>
      <c r="C669" s="65"/>
      <c r="D669" s="66"/>
      <c r="E669" s="66"/>
      <c r="F669" s="66"/>
      <c r="G669" s="67"/>
      <c r="H669" s="68"/>
      <c r="I669" s="66"/>
      <c r="J669" s="66"/>
      <c r="K669" s="298" t="str">
        <f t="shared" ca="1" si="11"/>
        <v/>
      </c>
      <c r="L669" s="126"/>
      <c r="M669" s="126"/>
      <c r="N669" s="126"/>
      <c r="O669" s="126"/>
      <c r="P669" s="126"/>
      <c r="Q669" s="126"/>
      <c r="R669" s="126"/>
      <c r="S669" s="126"/>
      <c r="T669" s="126"/>
      <c r="U669" s="126"/>
      <c r="V669" s="126"/>
      <c r="W669" s="305"/>
    </row>
    <row r="670" spans="1:23" customFormat="1" x14ac:dyDescent="0.25">
      <c r="A670" s="54"/>
      <c r="C670" s="65"/>
      <c r="D670" s="66"/>
      <c r="E670" s="66"/>
      <c r="F670" s="66"/>
      <c r="G670" s="67"/>
      <c r="H670" s="68"/>
      <c r="I670" s="66"/>
      <c r="J670" s="66"/>
      <c r="K670" s="298" t="str">
        <f t="shared" ca="1" si="11"/>
        <v/>
      </c>
      <c r="L670" s="126"/>
      <c r="M670" s="126"/>
      <c r="N670" s="126"/>
      <c r="O670" s="126"/>
      <c r="P670" s="126"/>
      <c r="Q670" s="126"/>
      <c r="R670" s="126"/>
      <c r="S670" s="126"/>
      <c r="T670" s="126"/>
      <c r="U670" s="126"/>
      <c r="V670" s="126"/>
      <c r="W670" s="305"/>
    </row>
    <row r="671" spans="1:23" customFormat="1" x14ac:dyDescent="0.25">
      <c r="A671" s="54"/>
      <c r="C671" s="65"/>
      <c r="D671" s="66"/>
      <c r="E671" s="66"/>
      <c r="F671" s="66"/>
      <c r="G671" s="67"/>
      <c r="H671" s="68"/>
      <c r="I671" s="66"/>
      <c r="J671" s="66"/>
      <c r="K671" s="298" t="str">
        <f t="shared" ca="1" si="11"/>
        <v/>
      </c>
      <c r="L671" s="126"/>
      <c r="M671" s="126"/>
      <c r="N671" s="126"/>
      <c r="O671" s="126"/>
      <c r="P671" s="126"/>
      <c r="Q671" s="126"/>
      <c r="R671" s="126"/>
      <c r="S671" s="126"/>
      <c r="T671" s="126"/>
      <c r="U671" s="126"/>
      <c r="V671" s="126"/>
      <c r="W671" s="305"/>
    </row>
    <row r="672" spans="1:23" customFormat="1" x14ac:dyDescent="0.25">
      <c r="A672" s="54"/>
      <c r="C672" s="65"/>
      <c r="D672" s="66"/>
      <c r="E672" s="66"/>
      <c r="F672" s="66"/>
      <c r="G672" s="67"/>
      <c r="H672" s="68"/>
      <c r="I672" s="66"/>
      <c r="J672" s="66"/>
      <c r="K672" s="298" t="str">
        <f t="shared" ca="1" si="11"/>
        <v/>
      </c>
      <c r="L672" s="126"/>
      <c r="M672" s="126"/>
      <c r="N672" s="126"/>
      <c r="O672" s="126"/>
      <c r="P672" s="126"/>
      <c r="Q672" s="126"/>
      <c r="R672" s="126"/>
      <c r="S672" s="126"/>
      <c r="T672" s="126"/>
      <c r="U672" s="126"/>
      <c r="V672" s="126"/>
      <c r="W672" s="305"/>
    </row>
    <row r="673" spans="1:23" customFormat="1" x14ac:dyDescent="0.25">
      <c r="A673" s="54"/>
      <c r="C673" s="65"/>
      <c r="D673" s="66"/>
      <c r="E673" s="66"/>
      <c r="F673" s="66"/>
      <c r="G673" s="67"/>
      <c r="H673" s="68"/>
      <c r="I673" s="66"/>
      <c r="J673" s="66"/>
      <c r="K673" s="298" t="str">
        <f t="shared" ca="1" si="11"/>
        <v/>
      </c>
      <c r="L673" s="126"/>
      <c r="M673" s="126"/>
      <c r="N673" s="126"/>
      <c r="O673" s="126"/>
      <c r="P673" s="126"/>
      <c r="Q673" s="126"/>
      <c r="R673" s="126"/>
      <c r="S673" s="126"/>
      <c r="T673" s="126"/>
      <c r="U673" s="126"/>
      <c r="V673" s="126"/>
      <c r="W673" s="305"/>
    </row>
    <row r="674" spans="1:23" customFormat="1" x14ac:dyDescent="0.25">
      <c r="A674" s="54"/>
      <c r="C674" s="65"/>
      <c r="D674" s="66"/>
      <c r="E674" s="66"/>
      <c r="F674" s="66"/>
      <c r="G674" s="67"/>
      <c r="H674" s="68"/>
      <c r="I674" s="66"/>
      <c r="J674" s="66"/>
      <c r="K674" s="298" t="str">
        <f t="shared" ca="1" si="11"/>
        <v/>
      </c>
      <c r="L674" s="126"/>
      <c r="M674" s="126"/>
      <c r="N674" s="126"/>
      <c r="O674" s="126"/>
      <c r="P674" s="126"/>
      <c r="Q674" s="126"/>
      <c r="R674" s="126"/>
      <c r="S674" s="126"/>
      <c r="T674" s="126"/>
      <c r="U674" s="126"/>
      <c r="V674" s="126"/>
      <c r="W674" s="305"/>
    </row>
    <row r="675" spans="1:23" customFormat="1" x14ac:dyDescent="0.25">
      <c r="A675" s="54"/>
      <c r="C675" s="65"/>
      <c r="D675" s="66"/>
      <c r="E675" s="66"/>
      <c r="F675" s="66"/>
      <c r="G675" s="67"/>
      <c r="H675" s="68"/>
      <c r="I675" s="66"/>
      <c r="J675" s="66"/>
      <c r="K675" s="298" t="str">
        <f t="shared" ca="1" si="11"/>
        <v/>
      </c>
      <c r="L675" s="126"/>
      <c r="M675" s="126"/>
      <c r="N675" s="126"/>
      <c r="O675" s="126"/>
      <c r="P675" s="126"/>
      <c r="Q675" s="126"/>
      <c r="R675" s="126"/>
      <c r="S675" s="126"/>
      <c r="T675" s="126"/>
      <c r="U675" s="126"/>
      <c r="V675" s="126"/>
      <c r="W675" s="305"/>
    </row>
    <row r="676" spans="1:23" customFormat="1" x14ac:dyDescent="0.25">
      <c r="A676" s="54"/>
      <c r="C676" s="65"/>
      <c r="D676" s="66"/>
      <c r="E676" s="66"/>
      <c r="F676" s="66"/>
      <c r="G676" s="67"/>
      <c r="H676" s="68"/>
      <c r="I676" s="66"/>
      <c r="J676" s="66"/>
      <c r="K676" s="298" t="str">
        <f t="shared" ca="1" si="11"/>
        <v/>
      </c>
      <c r="L676" s="126"/>
      <c r="M676" s="126"/>
      <c r="N676" s="126"/>
      <c r="O676" s="126"/>
      <c r="P676" s="126"/>
      <c r="Q676" s="126"/>
      <c r="R676" s="126"/>
      <c r="S676" s="126"/>
      <c r="T676" s="126"/>
      <c r="U676" s="126"/>
      <c r="V676" s="126"/>
      <c r="W676" s="305"/>
    </row>
    <row r="677" spans="1:23" customFormat="1" x14ac:dyDescent="0.25">
      <c r="A677" s="54"/>
      <c r="C677" s="65"/>
      <c r="D677" s="66"/>
      <c r="E677" s="66"/>
      <c r="F677" s="66"/>
      <c r="G677" s="67"/>
      <c r="H677" s="68"/>
      <c r="I677" s="66"/>
      <c r="J677" s="66"/>
      <c r="K677" s="298" t="str">
        <f t="shared" ca="1" si="11"/>
        <v/>
      </c>
      <c r="L677" s="126"/>
      <c r="M677" s="126"/>
      <c r="N677" s="126"/>
      <c r="O677" s="126"/>
      <c r="P677" s="126"/>
      <c r="Q677" s="126"/>
      <c r="R677" s="126"/>
      <c r="S677" s="126"/>
      <c r="T677" s="126"/>
      <c r="U677" s="126"/>
      <c r="V677" s="126"/>
      <c r="W677" s="305"/>
    </row>
    <row r="678" spans="1:23" customFormat="1" x14ac:dyDescent="0.25">
      <c r="A678" s="54"/>
      <c r="C678" s="65"/>
      <c r="D678" s="66"/>
      <c r="E678" s="66"/>
      <c r="F678" s="66"/>
      <c r="G678" s="67"/>
      <c r="H678" s="68"/>
      <c r="I678" s="66"/>
      <c r="J678" s="66"/>
      <c r="K678" s="298" t="str">
        <f t="shared" ca="1" si="11"/>
        <v/>
      </c>
      <c r="L678" s="126"/>
      <c r="M678" s="126"/>
      <c r="N678" s="126"/>
      <c r="O678" s="126"/>
      <c r="P678" s="126"/>
      <c r="Q678" s="126"/>
      <c r="R678" s="126"/>
      <c r="S678" s="126"/>
      <c r="T678" s="126"/>
      <c r="U678" s="126"/>
      <c r="V678" s="126"/>
      <c r="W678" s="305"/>
    </row>
    <row r="679" spans="1:23" customFormat="1" x14ac:dyDescent="0.25">
      <c r="A679" s="54"/>
      <c r="C679" s="65"/>
      <c r="D679" s="66"/>
      <c r="E679" s="66"/>
      <c r="F679" s="66"/>
      <c r="G679" s="67"/>
      <c r="H679" s="68"/>
      <c r="I679" s="66"/>
      <c r="J679" s="66"/>
      <c r="K679" s="298" t="str">
        <f t="shared" ca="1" si="11"/>
        <v/>
      </c>
      <c r="L679" s="126"/>
      <c r="M679" s="126"/>
      <c r="N679" s="126"/>
      <c r="O679" s="126"/>
      <c r="P679" s="126"/>
      <c r="Q679" s="126"/>
      <c r="R679" s="126"/>
      <c r="S679" s="126"/>
      <c r="T679" s="126"/>
      <c r="U679" s="126"/>
      <c r="V679" s="126"/>
      <c r="W679" s="305"/>
    </row>
    <row r="680" spans="1:23" customFormat="1" x14ac:dyDescent="0.25">
      <c r="A680" s="54"/>
      <c r="C680" s="65"/>
      <c r="D680" s="66"/>
      <c r="E680" s="66"/>
      <c r="F680" s="66"/>
      <c r="G680" s="67"/>
      <c r="H680" s="68"/>
      <c r="I680" s="66"/>
      <c r="J680" s="66"/>
      <c r="K680" s="298" t="str">
        <f t="shared" ca="1" si="11"/>
        <v/>
      </c>
      <c r="L680" s="126"/>
      <c r="M680" s="126"/>
      <c r="N680" s="126"/>
      <c r="O680" s="126"/>
      <c r="P680" s="126"/>
      <c r="Q680" s="126"/>
      <c r="R680" s="126"/>
      <c r="S680" s="126"/>
      <c r="T680" s="126"/>
      <c r="U680" s="126"/>
      <c r="V680" s="126"/>
      <c r="W680" s="305"/>
    </row>
    <row r="681" spans="1:23" customFormat="1" x14ac:dyDescent="0.25">
      <c r="A681" s="54"/>
      <c r="C681" s="65"/>
      <c r="D681" s="66"/>
      <c r="E681" s="66"/>
      <c r="F681" s="66"/>
      <c r="G681" s="67"/>
      <c r="H681" s="68"/>
      <c r="I681" s="66"/>
      <c r="J681" s="66"/>
      <c r="K681" s="298" t="str">
        <f t="shared" ca="1" si="11"/>
        <v/>
      </c>
      <c r="L681" s="126"/>
      <c r="M681" s="126"/>
      <c r="N681" s="126"/>
      <c r="O681" s="126"/>
      <c r="P681" s="126"/>
      <c r="Q681" s="126"/>
      <c r="R681" s="126"/>
      <c r="S681" s="126"/>
      <c r="T681" s="126"/>
      <c r="U681" s="126"/>
      <c r="V681" s="126"/>
      <c r="W681" s="305"/>
    </row>
    <row r="682" spans="1:23" customFormat="1" x14ac:dyDescent="0.25">
      <c r="A682" s="54"/>
      <c r="C682" s="65"/>
      <c r="D682" s="66"/>
      <c r="E682" s="66"/>
      <c r="F682" s="66"/>
      <c r="G682" s="67"/>
      <c r="H682" s="68"/>
      <c r="I682" s="66"/>
      <c r="J682" s="66"/>
      <c r="K682" s="298" t="str">
        <f t="shared" ca="1" si="11"/>
        <v/>
      </c>
      <c r="L682" s="126"/>
      <c r="M682" s="126"/>
      <c r="N682" s="126"/>
      <c r="O682" s="126"/>
      <c r="P682" s="126"/>
      <c r="Q682" s="126"/>
      <c r="R682" s="126"/>
      <c r="S682" s="126"/>
      <c r="T682" s="126"/>
      <c r="U682" s="126"/>
      <c r="V682" s="126"/>
      <c r="W682" s="305"/>
    </row>
    <row r="683" spans="1:23" customFormat="1" x14ac:dyDescent="0.25">
      <c r="A683" s="54"/>
      <c r="C683" s="65"/>
      <c r="D683" s="66"/>
      <c r="E683" s="66"/>
      <c r="F683" s="66"/>
      <c r="G683" s="67"/>
      <c r="H683" s="68"/>
      <c r="I683" s="66"/>
      <c r="J683" s="66"/>
      <c r="K683" s="298" t="str">
        <f t="shared" ca="1" si="11"/>
        <v/>
      </c>
      <c r="L683" s="126"/>
      <c r="M683" s="126"/>
      <c r="N683" s="126"/>
      <c r="O683" s="126"/>
      <c r="P683" s="126"/>
      <c r="Q683" s="126"/>
      <c r="R683" s="126"/>
      <c r="S683" s="126"/>
      <c r="T683" s="126"/>
      <c r="U683" s="126"/>
      <c r="V683" s="126"/>
      <c r="W683" s="305"/>
    </row>
    <row r="684" spans="1:23" customFormat="1" x14ac:dyDescent="0.25">
      <c r="A684" s="54"/>
      <c r="C684" s="65"/>
      <c r="D684" s="66"/>
      <c r="E684" s="66"/>
      <c r="F684" s="66"/>
      <c r="G684" s="67"/>
      <c r="H684" s="68"/>
      <c r="I684" s="66"/>
      <c r="J684" s="66"/>
      <c r="K684" s="298" t="str">
        <f t="shared" ca="1" si="11"/>
        <v/>
      </c>
      <c r="L684" s="126"/>
      <c r="M684" s="126"/>
      <c r="N684" s="126"/>
      <c r="O684" s="126"/>
      <c r="P684" s="126"/>
      <c r="Q684" s="126"/>
      <c r="R684" s="126"/>
      <c r="S684" s="126"/>
      <c r="T684" s="126"/>
      <c r="U684" s="126"/>
      <c r="V684" s="126"/>
      <c r="W684" s="305"/>
    </row>
    <row r="685" spans="1:23" customFormat="1" x14ac:dyDescent="0.25">
      <c r="A685" s="54"/>
      <c r="C685" s="65"/>
      <c r="D685" s="66"/>
      <c r="E685" s="66"/>
      <c r="F685" s="66"/>
      <c r="G685" s="67"/>
      <c r="H685" s="68"/>
      <c r="I685" s="66"/>
      <c r="J685" s="66"/>
      <c r="K685" s="298" t="str">
        <f t="shared" ca="1" si="11"/>
        <v/>
      </c>
      <c r="L685" s="126"/>
      <c r="M685" s="126"/>
      <c r="N685" s="126"/>
      <c r="O685" s="126"/>
      <c r="P685" s="126"/>
      <c r="Q685" s="126"/>
      <c r="R685" s="126"/>
      <c r="S685" s="126"/>
      <c r="T685" s="126"/>
      <c r="U685" s="126"/>
      <c r="V685" s="126"/>
      <c r="W685" s="305"/>
    </row>
    <row r="686" spans="1:23" customFormat="1" x14ac:dyDescent="0.25">
      <c r="A686" s="54"/>
      <c r="C686" s="65"/>
      <c r="D686" s="66"/>
      <c r="E686" s="66"/>
      <c r="F686" s="66"/>
      <c r="G686" s="67"/>
      <c r="H686" s="68"/>
      <c r="I686" s="66"/>
      <c r="J686" s="66"/>
      <c r="K686" s="298" t="str">
        <f t="shared" ca="1" si="11"/>
        <v/>
      </c>
      <c r="L686" s="126"/>
      <c r="M686" s="126"/>
      <c r="N686" s="126"/>
      <c r="O686" s="126"/>
      <c r="P686" s="126"/>
      <c r="Q686" s="126"/>
      <c r="R686" s="126"/>
      <c r="S686" s="126"/>
      <c r="T686" s="126"/>
      <c r="U686" s="126"/>
      <c r="V686" s="126"/>
      <c r="W686" s="305"/>
    </row>
    <row r="687" spans="1:23" customFormat="1" x14ac:dyDescent="0.25">
      <c r="A687" s="54"/>
      <c r="C687" s="65"/>
      <c r="D687" s="66"/>
      <c r="E687" s="66"/>
      <c r="F687" s="66"/>
      <c r="G687" s="67"/>
      <c r="H687" s="68"/>
      <c r="I687" s="66"/>
      <c r="J687" s="66"/>
      <c r="K687" s="298" t="str">
        <f t="shared" ca="1" si="11"/>
        <v/>
      </c>
      <c r="L687" s="126"/>
      <c r="M687" s="126"/>
      <c r="N687" s="126"/>
      <c r="O687" s="126"/>
      <c r="P687" s="126"/>
      <c r="Q687" s="126"/>
      <c r="R687" s="126"/>
      <c r="S687" s="126"/>
      <c r="T687" s="126"/>
      <c r="U687" s="126"/>
      <c r="V687" s="126"/>
      <c r="W687" s="305"/>
    </row>
    <row r="688" spans="1:23" customFormat="1" x14ac:dyDescent="0.25">
      <c r="A688" s="54"/>
      <c r="C688" s="65"/>
      <c r="D688" s="66"/>
      <c r="E688" s="66"/>
      <c r="F688" s="66"/>
      <c r="G688" s="67"/>
      <c r="H688" s="68"/>
      <c r="I688" s="66"/>
      <c r="J688" s="66"/>
      <c r="K688" s="298" t="str">
        <f t="shared" ca="1" si="11"/>
        <v/>
      </c>
      <c r="L688" s="126"/>
      <c r="M688" s="126"/>
      <c r="N688" s="126"/>
      <c r="O688" s="126"/>
      <c r="P688" s="126"/>
      <c r="Q688" s="126"/>
      <c r="R688" s="126"/>
      <c r="S688" s="126"/>
      <c r="T688" s="126"/>
      <c r="U688" s="126"/>
      <c r="V688" s="126"/>
      <c r="W688" s="305"/>
    </row>
    <row r="689" spans="1:23" customFormat="1" x14ac:dyDescent="0.25">
      <c r="A689" s="54"/>
      <c r="C689" s="65"/>
      <c r="D689" s="66"/>
      <c r="E689" s="66"/>
      <c r="F689" s="66"/>
      <c r="G689" s="67"/>
      <c r="H689" s="68"/>
      <c r="I689" s="66"/>
      <c r="J689" s="66"/>
      <c r="K689" s="298" t="str">
        <f t="shared" ca="1" si="11"/>
        <v/>
      </c>
      <c r="L689" s="126"/>
      <c r="M689" s="126"/>
      <c r="N689" s="126"/>
      <c r="O689" s="126"/>
      <c r="P689" s="126"/>
      <c r="Q689" s="126"/>
      <c r="R689" s="126"/>
      <c r="S689" s="126"/>
      <c r="T689" s="126"/>
      <c r="U689" s="126"/>
      <c r="V689" s="126"/>
      <c r="W689" s="305"/>
    </row>
    <row r="690" spans="1:23" customFormat="1" x14ac:dyDescent="0.25">
      <c r="A690" s="54"/>
      <c r="C690" s="65"/>
      <c r="D690" s="66"/>
      <c r="E690" s="66"/>
      <c r="F690" s="66"/>
      <c r="G690" s="67"/>
      <c r="H690" s="68"/>
      <c r="I690" s="66"/>
      <c r="J690" s="66"/>
      <c r="K690" s="298" t="str">
        <f t="shared" ca="1" si="11"/>
        <v/>
      </c>
      <c r="L690" s="126"/>
      <c r="M690" s="126"/>
      <c r="N690" s="126"/>
      <c r="O690" s="126"/>
      <c r="P690" s="126"/>
      <c r="Q690" s="126"/>
      <c r="R690" s="126"/>
      <c r="S690" s="126"/>
      <c r="T690" s="126"/>
      <c r="U690" s="126"/>
      <c r="V690" s="126"/>
      <c r="W690" s="305"/>
    </row>
    <row r="691" spans="1:23" customFormat="1" x14ac:dyDescent="0.25">
      <c r="A691" s="54"/>
      <c r="C691" s="65"/>
      <c r="D691" s="66"/>
      <c r="E691" s="66"/>
      <c r="F691" s="66"/>
      <c r="G691" s="67"/>
      <c r="H691" s="68"/>
      <c r="I691" s="66"/>
      <c r="J691" s="66"/>
      <c r="K691" s="298" t="str">
        <f t="shared" ca="1" si="11"/>
        <v/>
      </c>
      <c r="L691" s="126"/>
      <c r="M691" s="126"/>
      <c r="N691" s="126"/>
      <c r="O691" s="126"/>
      <c r="P691" s="126"/>
      <c r="Q691" s="126"/>
      <c r="R691" s="126"/>
      <c r="S691" s="126"/>
      <c r="T691" s="126"/>
      <c r="U691" s="126"/>
      <c r="V691" s="126"/>
      <c r="W691" s="305"/>
    </row>
    <row r="692" spans="1:23" customFormat="1" x14ac:dyDescent="0.25">
      <c r="A692" s="54"/>
      <c r="C692" s="65"/>
      <c r="D692" s="66"/>
      <c r="E692" s="66"/>
      <c r="F692" s="66"/>
      <c r="G692" s="67"/>
      <c r="H692" s="68"/>
      <c r="I692" s="66"/>
      <c r="J692" s="66"/>
      <c r="K692" s="298" t="str">
        <f t="shared" ca="1" si="11"/>
        <v/>
      </c>
      <c r="L692" s="126"/>
      <c r="M692" s="126"/>
      <c r="N692" s="126"/>
      <c r="O692" s="126"/>
      <c r="P692" s="126"/>
      <c r="Q692" s="126"/>
      <c r="R692" s="126"/>
      <c r="S692" s="126"/>
      <c r="T692" s="126"/>
      <c r="U692" s="126"/>
      <c r="V692" s="126"/>
      <c r="W692" s="305"/>
    </row>
    <row r="693" spans="1:23" customFormat="1" x14ac:dyDescent="0.25">
      <c r="A693" s="54"/>
      <c r="C693" s="65"/>
      <c r="D693" s="66"/>
      <c r="E693" s="66"/>
      <c r="F693" s="66"/>
      <c r="G693" s="67"/>
      <c r="H693" s="68"/>
      <c r="I693" s="66"/>
      <c r="J693" s="66"/>
      <c r="K693" s="298" t="str">
        <f t="shared" ca="1" si="11"/>
        <v/>
      </c>
      <c r="L693" s="126"/>
      <c r="M693" s="126"/>
      <c r="N693" s="126"/>
      <c r="O693" s="126"/>
      <c r="P693" s="126"/>
      <c r="Q693" s="126"/>
      <c r="R693" s="126"/>
      <c r="S693" s="126"/>
      <c r="T693" s="126"/>
      <c r="U693" s="126"/>
      <c r="V693" s="126"/>
      <c r="W693" s="305"/>
    </row>
    <row r="694" spans="1:23" customFormat="1" x14ac:dyDescent="0.25">
      <c r="A694" s="54"/>
      <c r="C694" s="65"/>
      <c r="D694" s="66"/>
      <c r="E694" s="66"/>
      <c r="F694" s="66"/>
      <c r="G694" s="67"/>
      <c r="H694" s="68"/>
      <c r="I694" s="66"/>
      <c r="J694" s="66"/>
      <c r="K694" s="298" t="str">
        <f t="shared" ca="1" si="11"/>
        <v/>
      </c>
      <c r="L694" s="126"/>
      <c r="M694" s="126"/>
      <c r="N694" s="126"/>
      <c r="O694" s="126"/>
      <c r="P694" s="126"/>
      <c r="Q694" s="126"/>
      <c r="R694" s="126"/>
      <c r="S694" s="126"/>
      <c r="T694" s="126"/>
      <c r="U694" s="126"/>
      <c r="V694" s="126"/>
      <c r="W694" s="305"/>
    </row>
    <row r="695" spans="1:23" customFormat="1" x14ac:dyDescent="0.25">
      <c r="A695" s="54"/>
      <c r="C695" s="65"/>
      <c r="D695" s="66"/>
      <c r="E695" s="66"/>
      <c r="F695" s="66"/>
      <c r="G695" s="67"/>
      <c r="H695" s="68"/>
      <c r="I695" s="66"/>
      <c r="J695" s="66"/>
      <c r="K695" s="298" t="str">
        <f t="shared" ca="1" si="11"/>
        <v/>
      </c>
      <c r="L695" s="126"/>
      <c r="M695" s="126"/>
      <c r="N695" s="126"/>
      <c r="O695" s="126"/>
      <c r="P695" s="126"/>
      <c r="Q695" s="126"/>
      <c r="R695" s="126"/>
      <c r="S695" s="126"/>
      <c r="T695" s="126"/>
      <c r="U695" s="126"/>
      <c r="V695" s="126"/>
      <c r="W695" s="305"/>
    </row>
    <row r="696" spans="1:23" customFormat="1" x14ac:dyDescent="0.25">
      <c r="A696" s="54"/>
      <c r="C696" s="65"/>
      <c r="D696" s="66"/>
      <c r="E696" s="66"/>
      <c r="F696" s="66"/>
      <c r="G696" s="67"/>
      <c r="H696" s="68"/>
      <c r="I696" s="66"/>
      <c r="J696" s="66"/>
      <c r="K696" s="298" t="str">
        <f t="shared" ca="1" si="11"/>
        <v/>
      </c>
      <c r="L696" s="126"/>
      <c r="M696" s="126"/>
      <c r="N696" s="126"/>
      <c r="O696" s="126"/>
      <c r="P696" s="126"/>
      <c r="Q696" s="126"/>
      <c r="R696" s="126"/>
      <c r="S696" s="126"/>
      <c r="T696" s="126"/>
      <c r="U696" s="126"/>
      <c r="V696" s="126"/>
      <c r="W696" s="305"/>
    </row>
    <row r="697" spans="1:23" customFormat="1" x14ac:dyDescent="0.25">
      <c r="A697" s="54"/>
      <c r="C697" s="65"/>
      <c r="D697" s="66"/>
      <c r="E697" s="66"/>
      <c r="F697" s="66"/>
      <c r="G697" s="67"/>
      <c r="H697" s="68"/>
      <c r="I697" s="66"/>
      <c r="J697" s="66"/>
      <c r="K697" s="298" t="str">
        <f t="shared" ca="1" si="11"/>
        <v/>
      </c>
      <c r="L697" s="126"/>
      <c r="M697" s="126"/>
      <c r="N697" s="126"/>
      <c r="O697" s="126"/>
      <c r="P697" s="126"/>
      <c r="Q697" s="126"/>
      <c r="R697" s="126"/>
      <c r="S697" s="126"/>
      <c r="T697" s="126"/>
      <c r="U697" s="126"/>
      <c r="V697" s="126"/>
      <c r="W697" s="305"/>
    </row>
    <row r="698" spans="1:23" customFormat="1" x14ac:dyDescent="0.25">
      <c r="A698" s="54"/>
      <c r="C698" s="65"/>
      <c r="D698" s="66"/>
      <c r="E698" s="66"/>
      <c r="F698" s="66"/>
      <c r="G698" s="67"/>
      <c r="H698" s="68"/>
      <c r="I698" s="66"/>
      <c r="J698" s="66"/>
      <c r="K698" s="298" t="str">
        <f t="shared" ca="1" si="11"/>
        <v/>
      </c>
      <c r="L698" s="126"/>
      <c r="M698" s="126"/>
      <c r="N698" s="126"/>
      <c r="O698" s="126"/>
      <c r="P698" s="126"/>
      <c r="Q698" s="126"/>
      <c r="R698" s="126"/>
      <c r="S698" s="126"/>
      <c r="T698" s="126"/>
      <c r="U698" s="126"/>
      <c r="V698" s="126"/>
      <c r="W698" s="305"/>
    </row>
    <row r="699" spans="1:23" customFormat="1" x14ac:dyDescent="0.25">
      <c r="A699" s="54"/>
      <c r="C699" s="65"/>
      <c r="D699" s="66"/>
      <c r="E699" s="66"/>
      <c r="F699" s="66"/>
      <c r="G699" s="67"/>
      <c r="H699" s="68"/>
      <c r="I699" s="66"/>
      <c r="J699" s="66"/>
      <c r="K699" s="298" t="str">
        <f t="shared" ca="1" si="11"/>
        <v/>
      </c>
      <c r="L699" s="126"/>
      <c r="M699" s="126"/>
      <c r="N699" s="126"/>
      <c r="O699" s="126"/>
      <c r="P699" s="126"/>
      <c r="Q699" s="126"/>
      <c r="R699" s="126"/>
      <c r="S699" s="126"/>
      <c r="T699" s="126"/>
      <c r="U699" s="126"/>
      <c r="V699" s="126"/>
      <c r="W699" s="305"/>
    </row>
    <row r="700" spans="1:23" customFormat="1" x14ac:dyDescent="0.25">
      <c r="A700" s="54"/>
      <c r="C700" s="65"/>
      <c r="D700" s="66"/>
      <c r="E700" s="66"/>
      <c r="F700" s="66"/>
      <c r="G700" s="67"/>
      <c r="H700" s="68"/>
      <c r="I700" s="66"/>
      <c r="J700" s="66"/>
      <c r="K700" s="298" t="str">
        <f t="shared" ca="1" si="11"/>
        <v/>
      </c>
      <c r="L700" s="126"/>
      <c r="M700" s="126"/>
      <c r="N700" s="126"/>
      <c r="O700" s="126"/>
      <c r="P700" s="126"/>
      <c r="Q700" s="126"/>
      <c r="R700" s="126"/>
      <c r="S700" s="126"/>
      <c r="T700" s="126"/>
      <c r="U700" s="126"/>
      <c r="V700" s="126"/>
      <c r="W700" s="305"/>
    </row>
    <row r="701" spans="1:23" customFormat="1" x14ac:dyDescent="0.25">
      <c r="A701" s="54"/>
      <c r="C701" s="65"/>
      <c r="D701" s="66"/>
      <c r="E701" s="66"/>
      <c r="F701" s="66"/>
      <c r="G701" s="67"/>
      <c r="H701" s="68"/>
      <c r="I701" s="66"/>
      <c r="J701" s="66"/>
      <c r="K701" s="298" t="str">
        <f t="shared" ca="1" si="11"/>
        <v/>
      </c>
      <c r="L701" s="126"/>
      <c r="M701" s="126"/>
      <c r="N701" s="126"/>
      <c r="O701" s="126"/>
      <c r="P701" s="126"/>
      <c r="Q701" s="126"/>
      <c r="R701" s="126"/>
      <c r="S701" s="126"/>
      <c r="T701" s="126"/>
      <c r="U701" s="126"/>
      <c r="V701" s="126"/>
      <c r="W701" s="305"/>
    </row>
    <row r="702" spans="1:23" customFormat="1" x14ac:dyDescent="0.25">
      <c r="A702" s="54"/>
      <c r="C702" s="65"/>
      <c r="D702" s="66"/>
      <c r="E702" s="66"/>
      <c r="F702" s="66"/>
      <c r="G702" s="67"/>
      <c r="H702" s="68"/>
      <c r="I702" s="66"/>
      <c r="J702" s="66"/>
      <c r="K702" s="298" t="str">
        <f t="shared" ca="1" si="11"/>
        <v/>
      </c>
      <c r="L702" s="126"/>
      <c r="M702" s="126"/>
      <c r="N702" s="126"/>
      <c r="O702" s="126"/>
      <c r="P702" s="126"/>
      <c r="Q702" s="126"/>
      <c r="R702" s="126"/>
      <c r="S702" s="126"/>
      <c r="T702" s="126"/>
      <c r="U702" s="126"/>
      <c r="V702" s="126"/>
      <c r="W702" s="305"/>
    </row>
    <row r="703" spans="1:23" customFormat="1" x14ac:dyDescent="0.25">
      <c r="A703" s="54"/>
      <c r="C703" s="65"/>
      <c r="D703" s="66"/>
      <c r="E703" s="66"/>
      <c r="F703" s="66"/>
      <c r="G703" s="67"/>
      <c r="H703" s="68"/>
      <c r="I703" s="66"/>
      <c r="J703" s="66"/>
      <c r="K703" s="298" t="str">
        <f t="shared" ca="1" si="11"/>
        <v/>
      </c>
      <c r="L703" s="126"/>
      <c r="M703" s="126"/>
      <c r="N703" s="126"/>
      <c r="O703" s="126"/>
      <c r="P703" s="126"/>
      <c r="Q703" s="126"/>
      <c r="R703" s="126"/>
      <c r="S703" s="126"/>
      <c r="T703" s="126"/>
      <c r="U703" s="126"/>
      <c r="V703" s="126"/>
      <c r="W703" s="305"/>
    </row>
    <row r="704" spans="1:23" customFormat="1" x14ac:dyDescent="0.25">
      <c r="A704" s="54"/>
      <c r="C704" s="65"/>
      <c r="D704" s="66"/>
      <c r="E704" s="66"/>
      <c r="F704" s="66"/>
      <c r="G704" s="67"/>
      <c r="H704" s="68"/>
      <c r="I704" s="66"/>
      <c r="J704" s="66"/>
      <c r="K704" s="298" t="str">
        <f t="shared" ca="1" si="11"/>
        <v/>
      </c>
      <c r="L704" s="126"/>
      <c r="M704" s="126"/>
      <c r="N704" s="126"/>
      <c r="O704" s="126"/>
      <c r="P704" s="126"/>
      <c r="Q704" s="126"/>
      <c r="R704" s="126"/>
      <c r="S704" s="126"/>
      <c r="T704" s="126"/>
      <c r="U704" s="126"/>
      <c r="V704" s="126"/>
      <c r="W704" s="305"/>
    </row>
    <row r="705" spans="1:23" customFormat="1" x14ac:dyDescent="0.25">
      <c r="A705" s="54"/>
      <c r="C705" s="65"/>
      <c r="D705" s="66"/>
      <c r="E705" s="66"/>
      <c r="F705" s="66"/>
      <c r="G705" s="67"/>
      <c r="H705" s="68"/>
      <c r="I705" s="66"/>
      <c r="J705" s="66"/>
      <c r="K705" s="298" t="str">
        <f t="shared" ca="1" si="11"/>
        <v/>
      </c>
      <c r="L705" s="126"/>
      <c r="M705" s="126"/>
      <c r="N705" s="126"/>
      <c r="O705" s="126"/>
      <c r="P705" s="126"/>
      <c r="Q705" s="126"/>
      <c r="R705" s="126"/>
      <c r="S705" s="126"/>
      <c r="T705" s="126"/>
      <c r="U705" s="126"/>
      <c r="V705" s="126"/>
      <c r="W705" s="305"/>
    </row>
    <row r="706" spans="1:23" customFormat="1" x14ac:dyDescent="0.25">
      <c r="A706" s="54"/>
      <c r="C706" s="65"/>
      <c r="D706" s="66"/>
      <c r="E706" s="66"/>
      <c r="F706" s="66"/>
      <c r="G706" s="67"/>
      <c r="H706" s="68"/>
      <c r="I706" s="66"/>
      <c r="J706" s="66"/>
      <c r="K706" s="298" t="str">
        <f t="shared" ca="1" si="11"/>
        <v/>
      </c>
      <c r="L706" s="126"/>
      <c r="M706" s="126"/>
      <c r="N706" s="126"/>
      <c r="O706" s="126"/>
      <c r="P706" s="126"/>
      <c r="Q706" s="126"/>
      <c r="R706" s="126"/>
      <c r="S706" s="126"/>
      <c r="T706" s="126"/>
      <c r="U706" s="126"/>
      <c r="V706" s="126"/>
      <c r="W706" s="305"/>
    </row>
    <row r="707" spans="1:23" customFormat="1" x14ac:dyDescent="0.25">
      <c r="A707" s="54"/>
      <c r="C707" s="65"/>
      <c r="D707" s="66"/>
      <c r="E707" s="66"/>
      <c r="F707" s="66"/>
      <c r="G707" s="67"/>
      <c r="H707" s="68"/>
      <c r="I707" s="66"/>
      <c r="J707" s="66"/>
      <c r="K707" s="298" t="str">
        <f t="shared" ca="1" si="11"/>
        <v/>
      </c>
      <c r="L707" s="126"/>
      <c r="M707" s="126"/>
      <c r="N707" s="126"/>
      <c r="O707" s="126"/>
      <c r="P707" s="126"/>
      <c r="Q707" s="126"/>
      <c r="R707" s="126"/>
      <c r="S707" s="126"/>
      <c r="T707" s="126"/>
      <c r="U707" s="126"/>
      <c r="V707" s="126"/>
      <c r="W707" s="305"/>
    </row>
    <row r="708" spans="1:23" customFormat="1" x14ac:dyDescent="0.25">
      <c r="A708" s="54"/>
      <c r="C708" s="65"/>
      <c r="D708" s="66"/>
      <c r="E708" s="66"/>
      <c r="F708" s="66"/>
      <c r="G708" s="67"/>
      <c r="H708" s="68"/>
      <c r="I708" s="66"/>
      <c r="J708" s="66"/>
      <c r="K708" s="298" t="str">
        <f t="shared" ca="1" si="11"/>
        <v/>
      </c>
      <c r="L708" s="126"/>
      <c r="M708" s="126"/>
      <c r="N708" s="126"/>
      <c r="O708" s="126"/>
      <c r="P708" s="126"/>
      <c r="Q708" s="126"/>
      <c r="R708" s="126"/>
      <c r="S708" s="126"/>
      <c r="T708" s="126"/>
      <c r="U708" s="126"/>
      <c r="V708" s="126"/>
      <c r="W708" s="305"/>
    </row>
    <row r="709" spans="1:23" customFormat="1" x14ac:dyDescent="0.25">
      <c r="A709" s="54"/>
      <c r="C709" s="65"/>
      <c r="D709" s="66"/>
      <c r="E709" s="66"/>
      <c r="F709" s="66"/>
      <c r="G709" s="67"/>
      <c r="H709" s="68"/>
      <c r="I709" s="66"/>
      <c r="J709" s="66"/>
      <c r="K709" s="298" t="str">
        <f t="shared" ca="1" si="11"/>
        <v/>
      </c>
      <c r="L709" s="126"/>
      <c r="M709" s="126"/>
      <c r="N709" s="126"/>
      <c r="O709" s="126"/>
      <c r="P709" s="126"/>
      <c r="Q709" s="126"/>
      <c r="R709" s="126"/>
      <c r="S709" s="126"/>
      <c r="T709" s="126"/>
      <c r="U709" s="126"/>
      <c r="V709" s="126"/>
      <c r="W709" s="305"/>
    </row>
    <row r="710" spans="1:23" customFormat="1" x14ac:dyDescent="0.25">
      <c r="A710" s="54"/>
      <c r="C710" s="65"/>
      <c r="D710" s="66"/>
      <c r="E710" s="66"/>
      <c r="F710" s="66"/>
      <c r="G710" s="67"/>
      <c r="H710" s="68"/>
      <c r="I710" s="66"/>
      <c r="J710" s="66"/>
      <c r="K710" s="298" t="str">
        <f t="shared" ca="1" si="11"/>
        <v/>
      </c>
      <c r="L710" s="126"/>
      <c r="M710" s="126"/>
      <c r="N710" s="126"/>
      <c r="O710" s="126"/>
      <c r="P710" s="126"/>
      <c r="Q710" s="126"/>
      <c r="R710" s="126"/>
      <c r="S710" s="126"/>
      <c r="T710" s="126"/>
      <c r="U710" s="126"/>
      <c r="V710" s="126"/>
      <c r="W710" s="305"/>
    </row>
    <row r="711" spans="1:23" customFormat="1" x14ac:dyDescent="0.25">
      <c r="A711" s="54"/>
      <c r="C711" s="65"/>
      <c r="D711" s="66"/>
      <c r="E711" s="66"/>
      <c r="F711" s="66"/>
      <c r="G711" s="67"/>
      <c r="H711" s="68"/>
      <c r="I711" s="66"/>
      <c r="J711" s="66"/>
      <c r="K711" s="298" t="str">
        <f t="shared" ca="1" si="11"/>
        <v/>
      </c>
      <c r="L711" s="126"/>
      <c r="M711" s="126"/>
      <c r="N711" s="126"/>
      <c r="O711" s="126"/>
      <c r="P711" s="126"/>
      <c r="Q711" s="126"/>
      <c r="R711" s="126"/>
      <c r="S711" s="126"/>
      <c r="T711" s="126"/>
      <c r="U711" s="126"/>
      <c r="V711" s="126"/>
      <c r="W711" s="305"/>
    </row>
    <row r="712" spans="1:23" customFormat="1" x14ac:dyDescent="0.25">
      <c r="A712" s="54"/>
      <c r="C712" s="65"/>
      <c r="D712" s="66"/>
      <c r="E712" s="66"/>
      <c r="F712" s="66"/>
      <c r="G712" s="67"/>
      <c r="H712" s="68"/>
      <c r="I712" s="66"/>
      <c r="J712" s="66"/>
      <c r="K712" s="298" t="str">
        <f t="shared" ca="1" si="11"/>
        <v/>
      </c>
      <c r="L712" s="126"/>
      <c r="M712" s="126"/>
      <c r="N712" s="126"/>
      <c r="O712" s="126"/>
      <c r="P712" s="126"/>
      <c r="Q712" s="126"/>
      <c r="R712" s="126"/>
      <c r="S712" s="126"/>
      <c r="T712" s="126"/>
      <c r="U712" s="126"/>
      <c r="V712" s="126"/>
      <c r="W712" s="305"/>
    </row>
    <row r="713" spans="1:23" customFormat="1" x14ac:dyDescent="0.25">
      <c r="A713" s="54"/>
      <c r="C713" s="65"/>
      <c r="D713" s="66"/>
      <c r="E713" s="66"/>
      <c r="F713" s="66"/>
      <c r="G713" s="67"/>
      <c r="H713" s="68"/>
      <c r="I713" s="66"/>
      <c r="J713" s="66"/>
      <c r="K713" s="298" t="str">
        <f t="shared" ref="K713:K776" ca="1" si="12">IF(J713="","",(IF(J713="Efetivado","",IF(C713="","",IF(C713=TODAY(),"Vence Hoje",IF(C713&lt;TODAY(),"Atrasado",C713-TODAY()&amp;" Dias para Vencer"))))))</f>
        <v/>
      </c>
      <c r="L713" s="126"/>
      <c r="M713" s="126"/>
      <c r="N713" s="126"/>
      <c r="O713" s="126"/>
      <c r="P713" s="126"/>
      <c r="Q713" s="126"/>
      <c r="R713" s="126"/>
      <c r="S713" s="126"/>
      <c r="T713" s="126"/>
      <c r="U713" s="126"/>
      <c r="V713" s="126"/>
      <c r="W713" s="305"/>
    </row>
    <row r="714" spans="1:23" customFormat="1" x14ac:dyDescent="0.25">
      <c r="A714" s="54"/>
      <c r="C714" s="65"/>
      <c r="D714" s="66"/>
      <c r="E714" s="66"/>
      <c r="F714" s="66"/>
      <c r="G714" s="67"/>
      <c r="H714" s="68"/>
      <c r="I714" s="66"/>
      <c r="J714" s="66"/>
      <c r="K714" s="298" t="str">
        <f t="shared" ca="1" si="12"/>
        <v/>
      </c>
      <c r="L714" s="126"/>
      <c r="M714" s="126"/>
      <c r="N714" s="126"/>
      <c r="O714" s="126"/>
      <c r="P714" s="126"/>
      <c r="Q714" s="126"/>
      <c r="R714" s="126"/>
      <c r="S714" s="126"/>
      <c r="T714" s="126"/>
      <c r="U714" s="126"/>
      <c r="V714" s="126"/>
      <c r="W714" s="305"/>
    </row>
    <row r="715" spans="1:23" customFormat="1" x14ac:dyDescent="0.25">
      <c r="A715" s="54"/>
      <c r="C715" s="65"/>
      <c r="D715" s="66"/>
      <c r="E715" s="66"/>
      <c r="F715" s="66"/>
      <c r="G715" s="67"/>
      <c r="H715" s="68"/>
      <c r="I715" s="66"/>
      <c r="J715" s="66"/>
      <c r="K715" s="298" t="str">
        <f t="shared" ca="1" si="12"/>
        <v/>
      </c>
      <c r="L715" s="126"/>
      <c r="M715" s="126"/>
      <c r="N715" s="126"/>
      <c r="O715" s="126"/>
      <c r="P715" s="126"/>
      <c r="Q715" s="126"/>
      <c r="R715" s="126"/>
      <c r="S715" s="126"/>
      <c r="T715" s="126"/>
      <c r="U715" s="126"/>
      <c r="V715" s="126"/>
      <c r="W715" s="305"/>
    </row>
    <row r="716" spans="1:23" customFormat="1" x14ac:dyDescent="0.25">
      <c r="A716" s="54"/>
      <c r="C716" s="65"/>
      <c r="D716" s="66"/>
      <c r="E716" s="66"/>
      <c r="F716" s="66"/>
      <c r="G716" s="67"/>
      <c r="H716" s="68"/>
      <c r="I716" s="66"/>
      <c r="J716" s="66"/>
      <c r="K716" s="298" t="str">
        <f t="shared" ca="1" si="12"/>
        <v/>
      </c>
      <c r="L716" s="126"/>
      <c r="M716" s="126"/>
      <c r="N716" s="126"/>
      <c r="O716" s="126"/>
      <c r="P716" s="126"/>
      <c r="Q716" s="126"/>
      <c r="R716" s="126"/>
      <c r="S716" s="126"/>
      <c r="T716" s="126"/>
      <c r="U716" s="126"/>
      <c r="V716" s="126"/>
      <c r="W716" s="305"/>
    </row>
    <row r="717" spans="1:23" customFormat="1" x14ac:dyDescent="0.25">
      <c r="A717" s="54"/>
      <c r="C717" s="65"/>
      <c r="D717" s="66"/>
      <c r="E717" s="66"/>
      <c r="F717" s="66"/>
      <c r="G717" s="67"/>
      <c r="H717" s="68"/>
      <c r="I717" s="66"/>
      <c r="J717" s="66"/>
      <c r="K717" s="298" t="str">
        <f t="shared" ca="1" si="12"/>
        <v/>
      </c>
      <c r="L717" s="126"/>
      <c r="M717" s="126"/>
      <c r="N717" s="126"/>
      <c r="O717" s="126"/>
      <c r="P717" s="126"/>
      <c r="Q717" s="126"/>
      <c r="R717" s="126"/>
      <c r="S717" s="126"/>
      <c r="T717" s="126"/>
      <c r="U717" s="126"/>
      <c r="V717" s="126"/>
      <c r="W717" s="305"/>
    </row>
    <row r="718" spans="1:23" customFormat="1" x14ac:dyDescent="0.25">
      <c r="A718" s="54"/>
      <c r="C718" s="65"/>
      <c r="D718" s="66"/>
      <c r="E718" s="66"/>
      <c r="F718" s="66"/>
      <c r="G718" s="67"/>
      <c r="H718" s="68"/>
      <c r="I718" s="66"/>
      <c r="J718" s="66"/>
      <c r="K718" s="298" t="str">
        <f t="shared" ca="1" si="12"/>
        <v/>
      </c>
      <c r="L718" s="126"/>
      <c r="M718" s="126"/>
      <c r="N718" s="126"/>
      <c r="O718" s="126"/>
      <c r="P718" s="126"/>
      <c r="Q718" s="126"/>
      <c r="R718" s="126"/>
      <c r="S718" s="126"/>
      <c r="T718" s="126"/>
      <c r="U718" s="126"/>
      <c r="V718" s="126"/>
      <c r="W718" s="305"/>
    </row>
    <row r="719" spans="1:23" customFormat="1" x14ac:dyDescent="0.25">
      <c r="A719" s="54"/>
      <c r="C719" s="65"/>
      <c r="D719" s="66"/>
      <c r="E719" s="66"/>
      <c r="F719" s="66"/>
      <c r="G719" s="67"/>
      <c r="H719" s="68"/>
      <c r="I719" s="66"/>
      <c r="J719" s="66"/>
      <c r="K719" s="298" t="str">
        <f t="shared" ca="1" si="12"/>
        <v/>
      </c>
      <c r="L719" s="126"/>
      <c r="M719" s="126"/>
      <c r="N719" s="126"/>
      <c r="O719" s="126"/>
      <c r="P719" s="126"/>
      <c r="Q719" s="126"/>
      <c r="R719" s="126"/>
      <c r="S719" s="126"/>
      <c r="T719" s="126"/>
      <c r="U719" s="126"/>
      <c r="V719" s="126"/>
      <c r="W719" s="305"/>
    </row>
    <row r="720" spans="1:23" customFormat="1" x14ac:dyDescent="0.25">
      <c r="A720" s="54"/>
      <c r="C720" s="65"/>
      <c r="D720" s="66"/>
      <c r="E720" s="66"/>
      <c r="F720" s="66"/>
      <c r="G720" s="67"/>
      <c r="H720" s="68"/>
      <c r="I720" s="66"/>
      <c r="J720" s="66"/>
      <c r="K720" s="298" t="str">
        <f t="shared" ca="1" si="12"/>
        <v/>
      </c>
      <c r="L720" s="126"/>
      <c r="M720" s="126"/>
      <c r="N720" s="126"/>
      <c r="O720" s="126"/>
      <c r="P720" s="126"/>
      <c r="Q720" s="126"/>
      <c r="R720" s="126"/>
      <c r="S720" s="126"/>
      <c r="T720" s="126"/>
      <c r="U720" s="126"/>
      <c r="V720" s="126"/>
      <c r="W720" s="305"/>
    </row>
    <row r="721" spans="1:23" customFormat="1" x14ac:dyDescent="0.25">
      <c r="A721" s="54"/>
      <c r="C721" s="65"/>
      <c r="D721" s="66"/>
      <c r="E721" s="66"/>
      <c r="F721" s="66"/>
      <c r="G721" s="67"/>
      <c r="H721" s="68"/>
      <c r="I721" s="66"/>
      <c r="J721" s="66"/>
      <c r="K721" s="298" t="str">
        <f t="shared" ca="1" si="12"/>
        <v/>
      </c>
      <c r="L721" s="126"/>
      <c r="M721" s="126"/>
      <c r="N721" s="126"/>
      <c r="O721" s="126"/>
      <c r="P721" s="126"/>
      <c r="Q721" s="126"/>
      <c r="R721" s="126"/>
      <c r="S721" s="126"/>
      <c r="T721" s="126"/>
      <c r="U721" s="126"/>
      <c r="V721" s="126"/>
      <c r="W721" s="305"/>
    </row>
    <row r="722" spans="1:23" customFormat="1" x14ac:dyDescent="0.25">
      <c r="A722" s="54"/>
      <c r="C722" s="65"/>
      <c r="D722" s="66"/>
      <c r="E722" s="66"/>
      <c r="F722" s="66"/>
      <c r="G722" s="67"/>
      <c r="H722" s="68"/>
      <c r="I722" s="66"/>
      <c r="J722" s="66"/>
      <c r="K722" s="298" t="str">
        <f t="shared" ca="1" si="12"/>
        <v/>
      </c>
      <c r="L722" s="126"/>
      <c r="M722" s="126"/>
      <c r="N722" s="126"/>
      <c r="O722" s="126"/>
      <c r="P722" s="126"/>
      <c r="Q722" s="126"/>
      <c r="R722" s="126"/>
      <c r="S722" s="126"/>
      <c r="T722" s="126"/>
      <c r="U722" s="126"/>
      <c r="V722" s="126"/>
      <c r="W722" s="305"/>
    </row>
    <row r="723" spans="1:23" customFormat="1" x14ac:dyDescent="0.25">
      <c r="A723" s="54"/>
      <c r="C723" s="65"/>
      <c r="D723" s="66"/>
      <c r="E723" s="66"/>
      <c r="F723" s="66"/>
      <c r="G723" s="67"/>
      <c r="H723" s="68"/>
      <c r="I723" s="66"/>
      <c r="J723" s="66"/>
      <c r="K723" s="298" t="str">
        <f t="shared" ca="1" si="12"/>
        <v/>
      </c>
      <c r="L723" s="126"/>
      <c r="M723" s="126"/>
      <c r="N723" s="126"/>
      <c r="O723" s="126"/>
      <c r="P723" s="126"/>
      <c r="Q723" s="126"/>
      <c r="R723" s="126"/>
      <c r="S723" s="126"/>
      <c r="T723" s="126"/>
      <c r="U723" s="126"/>
      <c r="V723" s="126"/>
      <c r="W723" s="305"/>
    </row>
    <row r="724" spans="1:23" customFormat="1" x14ac:dyDescent="0.25">
      <c r="A724" s="54"/>
      <c r="C724" s="65"/>
      <c r="D724" s="66"/>
      <c r="E724" s="66"/>
      <c r="F724" s="66"/>
      <c r="G724" s="67"/>
      <c r="H724" s="68"/>
      <c r="I724" s="66"/>
      <c r="J724" s="66"/>
      <c r="K724" s="298" t="str">
        <f t="shared" ca="1" si="12"/>
        <v/>
      </c>
      <c r="L724" s="126"/>
      <c r="M724" s="126"/>
      <c r="N724" s="126"/>
      <c r="O724" s="126"/>
      <c r="P724" s="126"/>
      <c r="Q724" s="126"/>
      <c r="R724" s="126"/>
      <c r="S724" s="126"/>
      <c r="T724" s="126"/>
      <c r="U724" s="126"/>
      <c r="V724" s="126"/>
      <c r="W724" s="305"/>
    </row>
    <row r="725" spans="1:23" customFormat="1" x14ac:dyDescent="0.25">
      <c r="A725" s="54"/>
      <c r="C725" s="65"/>
      <c r="D725" s="66"/>
      <c r="E725" s="66"/>
      <c r="F725" s="66"/>
      <c r="G725" s="67"/>
      <c r="H725" s="68"/>
      <c r="I725" s="66"/>
      <c r="J725" s="66"/>
      <c r="K725" s="298" t="str">
        <f t="shared" ca="1" si="12"/>
        <v/>
      </c>
      <c r="L725" s="126"/>
      <c r="M725" s="126"/>
      <c r="N725" s="126"/>
      <c r="O725" s="126"/>
      <c r="P725" s="126"/>
      <c r="Q725" s="126"/>
      <c r="R725" s="126"/>
      <c r="S725" s="126"/>
      <c r="T725" s="126"/>
      <c r="U725" s="126"/>
      <c r="V725" s="126"/>
      <c r="W725" s="305"/>
    </row>
    <row r="726" spans="1:23" customFormat="1" x14ac:dyDescent="0.25">
      <c r="A726" s="54"/>
      <c r="C726" s="65"/>
      <c r="D726" s="66"/>
      <c r="E726" s="66"/>
      <c r="F726" s="66"/>
      <c r="G726" s="67"/>
      <c r="H726" s="68"/>
      <c r="I726" s="66"/>
      <c r="J726" s="66"/>
      <c r="K726" s="298" t="str">
        <f t="shared" ca="1" si="12"/>
        <v/>
      </c>
      <c r="L726" s="126"/>
      <c r="M726" s="126"/>
      <c r="N726" s="126"/>
      <c r="O726" s="126"/>
      <c r="P726" s="126"/>
      <c r="Q726" s="126"/>
      <c r="R726" s="126"/>
      <c r="S726" s="126"/>
      <c r="T726" s="126"/>
      <c r="U726" s="126"/>
      <c r="V726" s="126"/>
      <c r="W726" s="305"/>
    </row>
    <row r="727" spans="1:23" customFormat="1" x14ac:dyDescent="0.25">
      <c r="A727" s="54"/>
      <c r="C727" s="65"/>
      <c r="D727" s="66"/>
      <c r="E727" s="66"/>
      <c r="F727" s="66"/>
      <c r="G727" s="67"/>
      <c r="H727" s="68"/>
      <c r="I727" s="66"/>
      <c r="J727" s="66"/>
      <c r="K727" s="298" t="str">
        <f t="shared" ca="1" si="12"/>
        <v/>
      </c>
      <c r="L727" s="126"/>
      <c r="M727" s="126"/>
      <c r="N727" s="126"/>
      <c r="O727" s="126"/>
      <c r="P727" s="126"/>
      <c r="Q727" s="126"/>
      <c r="R727" s="126"/>
      <c r="S727" s="126"/>
      <c r="T727" s="126"/>
      <c r="U727" s="126"/>
      <c r="V727" s="126"/>
      <c r="W727" s="305"/>
    </row>
    <row r="728" spans="1:23" customFormat="1" x14ac:dyDescent="0.25">
      <c r="A728" s="54"/>
      <c r="C728" s="65"/>
      <c r="D728" s="66"/>
      <c r="E728" s="66"/>
      <c r="F728" s="66"/>
      <c r="G728" s="67"/>
      <c r="H728" s="68"/>
      <c r="I728" s="66"/>
      <c r="J728" s="66"/>
      <c r="K728" s="298" t="str">
        <f t="shared" ca="1" si="12"/>
        <v/>
      </c>
      <c r="L728" s="126"/>
      <c r="M728" s="126"/>
      <c r="N728" s="126"/>
      <c r="O728" s="126"/>
      <c r="P728" s="126"/>
      <c r="Q728" s="126"/>
      <c r="R728" s="126"/>
      <c r="S728" s="126"/>
      <c r="T728" s="126"/>
      <c r="U728" s="126"/>
      <c r="V728" s="126"/>
      <c r="W728" s="305"/>
    </row>
    <row r="729" spans="1:23" customFormat="1" x14ac:dyDescent="0.25">
      <c r="A729" s="54"/>
      <c r="C729" s="65"/>
      <c r="D729" s="66"/>
      <c r="E729" s="66"/>
      <c r="F729" s="66"/>
      <c r="G729" s="67"/>
      <c r="H729" s="68"/>
      <c r="I729" s="66"/>
      <c r="J729" s="66"/>
      <c r="K729" s="298" t="str">
        <f t="shared" ca="1" si="12"/>
        <v/>
      </c>
      <c r="L729" s="126"/>
      <c r="M729" s="126"/>
      <c r="N729" s="126"/>
      <c r="O729" s="126"/>
      <c r="P729" s="126"/>
      <c r="Q729" s="126"/>
      <c r="R729" s="126"/>
      <c r="S729" s="126"/>
      <c r="T729" s="126"/>
      <c r="U729" s="126"/>
      <c r="V729" s="126"/>
      <c r="W729" s="305"/>
    </row>
    <row r="730" spans="1:23" customFormat="1" x14ac:dyDescent="0.25">
      <c r="A730" s="54"/>
      <c r="C730" s="65"/>
      <c r="D730" s="66"/>
      <c r="E730" s="66"/>
      <c r="F730" s="66"/>
      <c r="G730" s="67"/>
      <c r="H730" s="68"/>
      <c r="I730" s="66"/>
      <c r="J730" s="66"/>
      <c r="K730" s="298" t="str">
        <f t="shared" ca="1" si="12"/>
        <v/>
      </c>
      <c r="L730" s="126"/>
      <c r="M730" s="126"/>
      <c r="N730" s="126"/>
      <c r="O730" s="126"/>
      <c r="P730" s="126"/>
      <c r="Q730" s="126"/>
      <c r="R730" s="126"/>
      <c r="S730" s="126"/>
      <c r="T730" s="126"/>
      <c r="U730" s="126"/>
      <c r="V730" s="126"/>
      <c r="W730" s="305"/>
    </row>
    <row r="731" spans="1:23" customFormat="1" x14ac:dyDescent="0.25">
      <c r="A731" s="54"/>
      <c r="C731" s="65"/>
      <c r="D731" s="66"/>
      <c r="E731" s="66"/>
      <c r="F731" s="66"/>
      <c r="G731" s="67"/>
      <c r="H731" s="68"/>
      <c r="I731" s="66"/>
      <c r="J731" s="66"/>
      <c r="K731" s="298" t="str">
        <f t="shared" ca="1" si="12"/>
        <v/>
      </c>
      <c r="L731" s="126"/>
      <c r="M731" s="126"/>
      <c r="N731" s="126"/>
      <c r="O731" s="126"/>
      <c r="P731" s="126"/>
      <c r="Q731" s="126"/>
      <c r="R731" s="126"/>
      <c r="S731" s="126"/>
      <c r="T731" s="126"/>
      <c r="U731" s="126"/>
      <c r="V731" s="126"/>
      <c r="W731" s="305"/>
    </row>
    <row r="732" spans="1:23" customFormat="1" x14ac:dyDescent="0.25">
      <c r="A732" s="54"/>
      <c r="C732" s="65"/>
      <c r="D732" s="66"/>
      <c r="E732" s="66"/>
      <c r="F732" s="66"/>
      <c r="G732" s="67"/>
      <c r="H732" s="68"/>
      <c r="I732" s="66"/>
      <c r="J732" s="66"/>
      <c r="K732" s="298" t="str">
        <f t="shared" ca="1" si="12"/>
        <v/>
      </c>
      <c r="L732" s="126"/>
      <c r="M732" s="126"/>
      <c r="N732" s="126"/>
      <c r="O732" s="126"/>
      <c r="P732" s="126"/>
      <c r="Q732" s="126"/>
      <c r="R732" s="126"/>
      <c r="S732" s="126"/>
      <c r="T732" s="126"/>
      <c r="U732" s="126"/>
      <c r="V732" s="126"/>
      <c r="W732" s="305"/>
    </row>
    <row r="733" spans="1:23" customFormat="1" x14ac:dyDescent="0.25">
      <c r="A733" s="54"/>
      <c r="C733" s="65"/>
      <c r="D733" s="66"/>
      <c r="E733" s="66"/>
      <c r="F733" s="66"/>
      <c r="G733" s="67"/>
      <c r="H733" s="68"/>
      <c r="I733" s="66"/>
      <c r="J733" s="66"/>
      <c r="K733" s="298" t="str">
        <f t="shared" ca="1" si="12"/>
        <v/>
      </c>
      <c r="L733" s="126"/>
      <c r="M733" s="126"/>
      <c r="N733" s="126"/>
      <c r="O733" s="126"/>
      <c r="P733" s="126"/>
      <c r="Q733" s="126"/>
      <c r="R733" s="126"/>
      <c r="S733" s="126"/>
      <c r="T733" s="126"/>
      <c r="U733" s="126"/>
      <c r="V733" s="126"/>
      <c r="W733" s="305"/>
    </row>
    <row r="734" spans="1:23" customFormat="1" x14ac:dyDescent="0.25">
      <c r="A734" s="54"/>
      <c r="C734" s="65"/>
      <c r="D734" s="66"/>
      <c r="E734" s="66"/>
      <c r="F734" s="66"/>
      <c r="G734" s="67"/>
      <c r="H734" s="68"/>
      <c r="I734" s="66"/>
      <c r="J734" s="66"/>
      <c r="K734" s="298" t="str">
        <f t="shared" ca="1" si="12"/>
        <v/>
      </c>
      <c r="L734" s="126"/>
      <c r="M734" s="126"/>
      <c r="N734" s="126"/>
      <c r="O734" s="126"/>
      <c r="P734" s="126"/>
      <c r="Q734" s="126"/>
      <c r="R734" s="126"/>
      <c r="S734" s="126"/>
      <c r="T734" s="126"/>
      <c r="U734" s="126"/>
      <c r="V734" s="126"/>
      <c r="W734" s="305"/>
    </row>
    <row r="735" spans="1:23" customFormat="1" x14ac:dyDescent="0.25">
      <c r="A735" s="54"/>
      <c r="C735" s="65"/>
      <c r="D735" s="66"/>
      <c r="E735" s="66"/>
      <c r="F735" s="66"/>
      <c r="G735" s="67"/>
      <c r="H735" s="68"/>
      <c r="I735" s="66"/>
      <c r="J735" s="66"/>
      <c r="K735" s="298" t="str">
        <f t="shared" ca="1" si="12"/>
        <v/>
      </c>
      <c r="L735" s="126"/>
      <c r="M735" s="126"/>
      <c r="N735" s="126"/>
      <c r="O735" s="126"/>
      <c r="P735" s="126"/>
      <c r="Q735" s="126"/>
      <c r="R735" s="126"/>
      <c r="S735" s="126"/>
      <c r="T735" s="126"/>
      <c r="U735" s="126"/>
      <c r="V735" s="126"/>
      <c r="W735" s="305"/>
    </row>
    <row r="736" spans="1:23" customFormat="1" x14ac:dyDescent="0.25">
      <c r="A736" s="54"/>
      <c r="C736" s="65"/>
      <c r="D736" s="66"/>
      <c r="E736" s="66"/>
      <c r="F736" s="66"/>
      <c r="G736" s="67"/>
      <c r="H736" s="68"/>
      <c r="I736" s="66"/>
      <c r="J736" s="66"/>
      <c r="K736" s="298" t="str">
        <f t="shared" ca="1" si="12"/>
        <v/>
      </c>
      <c r="L736" s="126"/>
      <c r="M736" s="126"/>
      <c r="N736" s="126"/>
      <c r="O736" s="126"/>
      <c r="P736" s="126"/>
      <c r="Q736" s="126"/>
      <c r="R736" s="126"/>
      <c r="S736" s="126"/>
      <c r="T736" s="126"/>
      <c r="U736" s="126"/>
      <c r="V736" s="126"/>
      <c r="W736" s="305"/>
    </row>
    <row r="737" spans="1:23" customFormat="1" x14ac:dyDescent="0.25">
      <c r="A737" s="54"/>
      <c r="C737" s="65"/>
      <c r="D737" s="66"/>
      <c r="E737" s="66"/>
      <c r="F737" s="66"/>
      <c r="G737" s="67"/>
      <c r="H737" s="68"/>
      <c r="I737" s="66"/>
      <c r="J737" s="66"/>
      <c r="K737" s="298" t="str">
        <f t="shared" ca="1" si="12"/>
        <v/>
      </c>
      <c r="L737" s="126"/>
      <c r="M737" s="126"/>
      <c r="N737" s="126"/>
      <c r="O737" s="126"/>
      <c r="P737" s="126"/>
      <c r="Q737" s="126"/>
      <c r="R737" s="126"/>
      <c r="S737" s="126"/>
      <c r="T737" s="126"/>
      <c r="U737" s="126"/>
      <c r="V737" s="126"/>
      <c r="W737" s="305"/>
    </row>
    <row r="738" spans="1:23" customFormat="1" x14ac:dyDescent="0.25">
      <c r="A738" s="54"/>
      <c r="C738" s="65"/>
      <c r="D738" s="66"/>
      <c r="E738" s="66"/>
      <c r="F738" s="66"/>
      <c r="G738" s="67"/>
      <c r="H738" s="68"/>
      <c r="I738" s="66"/>
      <c r="J738" s="66"/>
      <c r="K738" s="298" t="str">
        <f t="shared" ca="1" si="12"/>
        <v/>
      </c>
      <c r="L738" s="126"/>
      <c r="M738" s="126"/>
      <c r="N738" s="126"/>
      <c r="O738" s="126"/>
      <c r="P738" s="126"/>
      <c r="Q738" s="126"/>
      <c r="R738" s="126"/>
      <c r="S738" s="126"/>
      <c r="T738" s="126"/>
      <c r="U738" s="126"/>
      <c r="V738" s="126"/>
      <c r="W738" s="305"/>
    </row>
    <row r="739" spans="1:23" customFormat="1" x14ac:dyDescent="0.25">
      <c r="A739" s="54"/>
      <c r="C739" s="65"/>
      <c r="D739" s="66"/>
      <c r="E739" s="66"/>
      <c r="F739" s="66"/>
      <c r="G739" s="67"/>
      <c r="H739" s="68"/>
      <c r="I739" s="66"/>
      <c r="J739" s="66"/>
      <c r="K739" s="298" t="str">
        <f t="shared" ca="1" si="12"/>
        <v/>
      </c>
      <c r="L739" s="126"/>
      <c r="M739" s="126"/>
      <c r="N739" s="126"/>
      <c r="O739" s="126"/>
      <c r="P739" s="126"/>
      <c r="Q739" s="126"/>
      <c r="R739" s="126"/>
      <c r="S739" s="126"/>
      <c r="T739" s="126"/>
      <c r="U739" s="126"/>
      <c r="V739" s="126"/>
      <c r="W739" s="305"/>
    </row>
    <row r="740" spans="1:23" customFormat="1" x14ac:dyDescent="0.25">
      <c r="A740" s="54"/>
      <c r="C740" s="65"/>
      <c r="D740" s="66"/>
      <c r="E740" s="66"/>
      <c r="F740" s="66"/>
      <c r="G740" s="67"/>
      <c r="H740" s="68"/>
      <c r="I740" s="66"/>
      <c r="J740" s="66"/>
      <c r="K740" s="298" t="str">
        <f t="shared" ca="1" si="12"/>
        <v/>
      </c>
      <c r="L740" s="126"/>
      <c r="M740" s="126"/>
      <c r="N740" s="126"/>
      <c r="O740" s="126"/>
      <c r="P740" s="126"/>
      <c r="Q740" s="126"/>
      <c r="R740" s="126"/>
      <c r="S740" s="126"/>
      <c r="T740" s="126"/>
      <c r="U740" s="126"/>
      <c r="V740" s="126"/>
      <c r="W740" s="305"/>
    </row>
    <row r="741" spans="1:23" customFormat="1" x14ac:dyDescent="0.25">
      <c r="A741" s="54"/>
      <c r="C741" s="65"/>
      <c r="D741" s="66"/>
      <c r="E741" s="66"/>
      <c r="F741" s="66"/>
      <c r="G741" s="67"/>
      <c r="H741" s="68"/>
      <c r="I741" s="66"/>
      <c r="J741" s="66"/>
      <c r="K741" s="298" t="str">
        <f t="shared" ca="1" si="12"/>
        <v/>
      </c>
      <c r="L741" s="126"/>
      <c r="M741" s="126"/>
      <c r="N741" s="126"/>
      <c r="O741" s="126"/>
      <c r="P741" s="126"/>
      <c r="Q741" s="126"/>
      <c r="R741" s="126"/>
      <c r="S741" s="126"/>
      <c r="T741" s="126"/>
      <c r="U741" s="126"/>
      <c r="V741" s="126"/>
      <c r="W741" s="305"/>
    </row>
    <row r="742" spans="1:23" customFormat="1" x14ac:dyDescent="0.25">
      <c r="A742" s="54"/>
      <c r="C742" s="65"/>
      <c r="D742" s="66"/>
      <c r="E742" s="66"/>
      <c r="F742" s="66"/>
      <c r="G742" s="67"/>
      <c r="H742" s="68"/>
      <c r="I742" s="66"/>
      <c r="J742" s="66"/>
      <c r="K742" s="298" t="str">
        <f t="shared" ca="1" si="12"/>
        <v/>
      </c>
      <c r="L742" s="126"/>
      <c r="M742" s="126"/>
      <c r="N742" s="126"/>
      <c r="O742" s="126"/>
      <c r="P742" s="126"/>
      <c r="Q742" s="126"/>
      <c r="R742" s="126"/>
      <c r="S742" s="126"/>
      <c r="T742" s="126"/>
      <c r="U742" s="126"/>
      <c r="V742" s="126"/>
      <c r="W742" s="305"/>
    </row>
    <row r="743" spans="1:23" customFormat="1" x14ac:dyDescent="0.25">
      <c r="A743" s="54"/>
      <c r="C743" s="65"/>
      <c r="D743" s="66"/>
      <c r="E743" s="66"/>
      <c r="F743" s="66"/>
      <c r="G743" s="67"/>
      <c r="H743" s="68"/>
      <c r="I743" s="66"/>
      <c r="J743" s="66"/>
      <c r="K743" s="298" t="str">
        <f t="shared" ca="1" si="12"/>
        <v/>
      </c>
      <c r="L743" s="126"/>
      <c r="M743" s="126"/>
      <c r="N743" s="126"/>
      <c r="O743" s="126"/>
      <c r="P743" s="126"/>
      <c r="Q743" s="126"/>
      <c r="R743" s="126"/>
      <c r="S743" s="126"/>
      <c r="T743" s="126"/>
      <c r="U743" s="126"/>
      <c r="V743" s="126"/>
      <c r="W743" s="305"/>
    </row>
    <row r="744" spans="1:23" customFormat="1" x14ac:dyDescent="0.25">
      <c r="A744" s="54"/>
      <c r="C744" s="65"/>
      <c r="D744" s="66"/>
      <c r="E744" s="66"/>
      <c r="F744" s="66"/>
      <c r="G744" s="67"/>
      <c r="H744" s="68"/>
      <c r="I744" s="66"/>
      <c r="J744" s="66"/>
      <c r="K744" s="298" t="str">
        <f t="shared" ca="1" si="12"/>
        <v/>
      </c>
      <c r="L744" s="126"/>
      <c r="M744" s="126"/>
      <c r="N744" s="126"/>
      <c r="O744" s="126"/>
      <c r="P744" s="126"/>
      <c r="Q744" s="126"/>
      <c r="R744" s="126"/>
      <c r="S744" s="126"/>
      <c r="T744" s="126"/>
      <c r="U744" s="126"/>
      <c r="V744" s="126"/>
      <c r="W744" s="305"/>
    </row>
    <row r="745" spans="1:23" customFormat="1" x14ac:dyDescent="0.25">
      <c r="A745" s="54"/>
      <c r="C745" s="65"/>
      <c r="D745" s="66"/>
      <c r="E745" s="66"/>
      <c r="F745" s="66"/>
      <c r="G745" s="67"/>
      <c r="H745" s="68"/>
      <c r="I745" s="66"/>
      <c r="J745" s="66"/>
      <c r="K745" s="298" t="str">
        <f t="shared" ca="1" si="12"/>
        <v/>
      </c>
      <c r="L745" s="126"/>
      <c r="M745" s="126"/>
      <c r="N745" s="126"/>
      <c r="O745" s="126"/>
      <c r="P745" s="126"/>
      <c r="Q745" s="126"/>
      <c r="R745" s="126"/>
      <c r="S745" s="126"/>
      <c r="T745" s="126"/>
      <c r="U745" s="126"/>
      <c r="V745" s="126"/>
      <c r="W745" s="305"/>
    </row>
    <row r="746" spans="1:23" customFormat="1" x14ac:dyDescent="0.25">
      <c r="A746" s="54"/>
      <c r="C746" s="65"/>
      <c r="D746" s="66"/>
      <c r="E746" s="66"/>
      <c r="F746" s="66"/>
      <c r="G746" s="67"/>
      <c r="H746" s="68"/>
      <c r="I746" s="66"/>
      <c r="J746" s="66"/>
      <c r="K746" s="298" t="str">
        <f t="shared" ca="1" si="12"/>
        <v/>
      </c>
      <c r="L746" s="126"/>
      <c r="M746" s="126"/>
      <c r="N746" s="126"/>
      <c r="O746" s="126"/>
      <c r="P746" s="126"/>
      <c r="Q746" s="126"/>
      <c r="R746" s="126"/>
      <c r="S746" s="126"/>
      <c r="T746" s="126"/>
      <c r="U746" s="126"/>
      <c r="V746" s="126"/>
      <c r="W746" s="305"/>
    </row>
    <row r="747" spans="1:23" customFormat="1" x14ac:dyDescent="0.25">
      <c r="A747" s="54"/>
      <c r="C747" s="65"/>
      <c r="D747" s="66"/>
      <c r="E747" s="66"/>
      <c r="F747" s="66"/>
      <c r="G747" s="67"/>
      <c r="H747" s="68"/>
      <c r="I747" s="66"/>
      <c r="J747" s="66"/>
      <c r="K747" s="298" t="str">
        <f t="shared" ca="1" si="12"/>
        <v/>
      </c>
      <c r="L747" s="126"/>
      <c r="M747" s="126"/>
      <c r="N747" s="126"/>
      <c r="O747" s="126"/>
      <c r="P747" s="126"/>
      <c r="Q747" s="126"/>
      <c r="R747" s="126"/>
      <c r="S747" s="126"/>
      <c r="T747" s="126"/>
      <c r="U747" s="126"/>
      <c r="V747" s="126"/>
      <c r="W747" s="305"/>
    </row>
    <row r="748" spans="1:23" customFormat="1" x14ac:dyDescent="0.25">
      <c r="A748" s="54"/>
      <c r="C748" s="65"/>
      <c r="D748" s="66"/>
      <c r="E748" s="66"/>
      <c r="F748" s="66"/>
      <c r="G748" s="67"/>
      <c r="H748" s="68"/>
      <c r="I748" s="66"/>
      <c r="J748" s="66"/>
      <c r="K748" s="298" t="str">
        <f t="shared" ca="1" si="12"/>
        <v/>
      </c>
      <c r="L748" s="126"/>
      <c r="M748" s="126"/>
      <c r="N748" s="126"/>
      <c r="O748" s="126"/>
      <c r="P748" s="126"/>
      <c r="Q748" s="126"/>
      <c r="R748" s="126"/>
      <c r="S748" s="126"/>
      <c r="T748" s="126"/>
      <c r="U748" s="126"/>
      <c r="V748" s="126"/>
      <c r="W748" s="305"/>
    </row>
    <row r="749" spans="1:23" customFormat="1" x14ac:dyDescent="0.25">
      <c r="A749" s="54"/>
      <c r="C749" s="65"/>
      <c r="D749" s="66"/>
      <c r="E749" s="66"/>
      <c r="F749" s="66"/>
      <c r="G749" s="67"/>
      <c r="H749" s="68"/>
      <c r="I749" s="66"/>
      <c r="J749" s="66"/>
      <c r="K749" s="298" t="str">
        <f t="shared" ca="1" si="12"/>
        <v/>
      </c>
      <c r="L749" s="126"/>
      <c r="M749" s="126"/>
      <c r="N749" s="126"/>
      <c r="O749" s="126"/>
      <c r="P749" s="126"/>
      <c r="Q749" s="126"/>
      <c r="R749" s="126"/>
      <c r="S749" s="126"/>
      <c r="T749" s="126"/>
      <c r="U749" s="126"/>
      <c r="V749" s="126"/>
      <c r="W749" s="305"/>
    </row>
    <row r="750" spans="1:23" customFormat="1" x14ac:dyDescent="0.25">
      <c r="A750" s="54"/>
      <c r="C750" s="65"/>
      <c r="D750" s="66"/>
      <c r="E750" s="66"/>
      <c r="F750" s="66"/>
      <c r="G750" s="67"/>
      <c r="H750" s="68"/>
      <c r="I750" s="66"/>
      <c r="J750" s="66"/>
      <c r="K750" s="298" t="str">
        <f t="shared" ca="1" si="12"/>
        <v/>
      </c>
      <c r="L750" s="126"/>
      <c r="M750" s="126"/>
      <c r="N750" s="126"/>
      <c r="O750" s="126"/>
      <c r="P750" s="126"/>
      <c r="Q750" s="126"/>
      <c r="R750" s="126"/>
      <c r="S750" s="126"/>
      <c r="T750" s="126"/>
      <c r="U750" s="126"/>
      <c r="V750" s="126"/>
      <c r="W750" s="305"/>
    </row>
    <row r="751" spans="1:23" customFormat="1" x14ac:dyDescent="0.25">
      <c r="A751" s="54"/>
      <c r="C751" s="65"/>
      <c r="D751" s="66"/>
      <c r="E751" s="66"/>
      <c r="F751" s="66"/>
      <c r="G751" s="67"/>
      <c r="H751" s="68"/>
      <c r="I751" s="66"/>
      <c r="J751" s="66"/>
      <c r="K751" s="298" t="str">
        <f t="shared" ca="1" si="12"/>
        <v/>
      </c>
      <c r="L751" s="126"/>
      <c r="M751" s="126"/>
      <c r="N751" s="126"/>
      <c r="O751" s="126"/>
      <c r="P751" s="126"/>
      <c r="Q751" s="126"/>
      <c r="R751" s="126"/>
      <c r="S751" s="126"/>
      <c r="T751" s="126"/>
      <c r="U751" s="126"/>
      <c r="V751" s="126"/>
      <c r="W751" s="305"/>
    </row>
    <row r="752" spans="1:23" customFormat="1" x14ac:dyDescent="0.25">
      <c r="A752" s="54"/>
      <c r="C752" s="65"/>
      <c r="D752" s="66"/>
      <c r="E752" s="66"/>
      <c r="F752" s="66"/>
      <c r="G752" s="67"/>
      <c r="H752" s="68"/>
      <c r="I752" s="66"/>
      <c r="J752" s="66"/>
      <c r="K752" s="298" t="str">
        <f t="shared" ca="1" si="12"/>
        <v/>
      </c>
      <c r="L752" s="126"/>
      <c r="M752" s="126"/>
      <c r="N752" s="126"/>
      <c r="O752" s="126"/>
      <c r="P752" s="126"/>
      <c r="Q752" s="126"/>
      <c r="R752" s="126"/>
      <c r="S752" s="126"/>
      <c r="T752" s="126"/>
      <c r="U752" s="126"/>
      <c r="V752" s="126"/>
      <c r="W752" s="305"/>
    </row>
    <row r="753" spans="1:23" customFormat="1" x14ac:dyDescent="0.25">
      <c r="A753" s="54"/>
      <c r="C753" s="65"/>
      <c r="D753" s="66"/>
      <c r="E753" s="66"/>
      <c r="F753" s="66"/>
      <c r="G753" s="67"/>
      <c r="H753" s="68"/>
      <c r="I753" s="66"/>
      <c r="J753" s="66"/>
      <c r="K753" s="298" t="str">
        <f t="shared" ca="1" si="12"/>
        <v/>
      </c>
      <c r="L753" s="126"/>
      <c r="M753" s="126"/>
      <c r="N753" s="126"/>
      <c r="O753" s="126"/>
      <c r="P753" s="126"/>
      <c r="Q753" s="126"/>
      <c r="R753" s="126"/>
      <c r="S753" s="126"/>
      <c r="T753" s="126"/>
      <c r="U753" s="126"/>
      <c r="V753" s="126"/>
      <c r="W753" s="305"/>
    </row>
    <row r="754" spans="1:23" customFormat="1" x14ac:dyDescent="0.25">
      <c r="A754" s="54"/>
      <c r="C754" s="65"/>
      <c r="D754" s="66"/>
      <c r="E754" s="66"/>
      <c r="F754" s="66"/>
      <c r="G754" s="67"/>
      <c r="H754" s="68"/>
      <c r="I754" s="66"/>
      <c r="J754" s="66"/>
      <c r="K754" s="298" t="str">
        <f t="shared" ca="1" si="12"/>
        <v/>
      </c>
      <c r="L754" s="126"/>
      <c r="M754" s="126"/>
      <c r="N754" s="126"/>
      <c r="O754" s="126"/>
      <c r="P754" s="126"/>
      <c r="Q754" s="126"/>
      <c r="R754" s="126"/>
      <c r="S754" s="126"/>
      <c r="T754" s="126"/>
      <c r="U754" s="126"/>
      <c r="V754" s="126"/>
      <c r="W754" s="305"/>
    </row>
    <row r="755" spans="1:23" customFormat="1" x14ac:dyDescent="0.25">
      <c r="A755" s="54"/>
      <c r="C755" s="65"/>
      <c r="D755" s="66"/>
      <c r="E755" s="66"/>
      <c r="F755" s="66"/>
      <c r="G755" s="67"/>
      <c r="H755" s="68"/>
      <c r="I755" s="66"/>
      <c r="J755" s="66"/>
      <c r="K755" s="298" t="str">
        <f t="shared" ca="1" si="12"/>
        <v/>
      </c>
      <c r="L755" s="126"/>
      <c r="M755" s="126"/>
      <c r="N755" s="126"/>
      <c r="O755" s="126"/>
      <c r="P755" s="126"/>
      <c r="Q755" s="126"/>
      <c r="R755" s="126"/>
      <c r="S755" s="126"/>
      <c r="T755" s="126"/>
      <c r="U755" s="126"/>
      <c r="V755" s="126"/>
      <c r="W755" s="305"/>
    </row>
    <row r="756" spans="1:23" customFormat="1" x14ac:dyDescent="0.25">
      <c r="A756" s="54"/>
      <c r="C756" s="65"/>
      <c r="D756" s="66"/>
      <c r="E756" s="66"/>
      <c r="F756" s="66"/>
      <c r="G756" s="67"/>
      <c r="H756" s="68"/>
      <c r="I756" s="66"/>
      <c r="J756" s="66"/>
      <c r="K756" s="298" t="str">
        <f t="shared" ca="1" si="12"/>
        <v/>
      </c>
      <c r="L756" s="126"/>
      <c r="M756" s="126"/>
      <c r="N756" s="126"/>
      <c r="O756" s="126"/>
      <c r="P756" s="126"/>
      <c r="Q756" s="126"/>
      <c r="R756" s="126"/>
      <c r="S756" s="126"/>
      <c r="T756" s="126"/>
      <c r="U756" s="126"/>
      <c r="V756" s="126"/>
      <c r="W756" s="305"/>
    </row>
    <row r="757" spans="1:23" customFormat="1" x14ac:dyDescent="0.25">
      <c r="A757" s="54"/>
      <c r="C757" s="65"/>
      <c r="D757" s="66"/>
      <c r="E757" s="66"/>
      <c r="F757" s="66"/>
      <c r="G757" s="67"/>
      <c r="H757" s="68"/>
      <c r="I757" s="66"/>
      <c r="J757" s="66"/>
      <c r="K757" s="298" t="str">
        <f t="shared" ca="1" si="12"/>
        <v/>
      </c>
      <c r="L757" s="126"/>
      <c r="M757" s="126"/>
      <c r="N757" s="126"/>
      <c r="O757" s="126"/>
      <c r="P757" s="126"/>
      <c r="Q757" s="126"/>
      <c r="R757" s="126"/>
      <c r="S757" s="126"/>
      <c r="T757" s="126"/>
      <c r="U757" s="126"/>
      <c r="V757" s="126"/>
      <c r="W757" s="305"/>
    </row>
    <row r="758" spans="1:23" customFormat="1" x14ac:dyDescent="0.25">
      <c r="A758" s="54"/>
      <c r="C758" s="65"/>
      <c r="D758" s="66"/>
      <c r="E758" s="66"/>
      <c r="F758" s="66"/>
      <c r="G758" s="67"/>
      <c r="H758" s="68"/>
      <c r="I758" s="66"/>
      <c r="J758" s="66"/>
      <c r="K758" s="298" t="str">
        <f t="shared" ca="1" si="12"/>
        <v/>
      </c>
      <c r="L758" s="126"/>
      <c r="M758" s="126"/>
      <c r="N758" s="126"/>
      <c r="O758" s="126"/>
      <c r="P758" s="126"/>
      <c r="Q758" s="126"/>
      <c r="R758" s="126"/>
      <c r="S758" s="126"/>
      <c r="T758" s="126"/>
      <c r="U758" s="126"/>
      <c r="V758" s="126"/>
      <c r="W758" s="305"/>
    </row>
    <row r="759" spans="1:23" customFormat="1" x14ac:dyDescent="0.25">
      <c r="A759" s="54"/>
      <c r="C759" s="65"/>
      <c r="D759" s="66"/>
      <c r="E759" s="66"/>
      <c r="F759" s="66"/>
      <c r="G759" s="67"/>
      <c r="H759" s="68"/>
      <c r="I759" s="66"/>
      <c r="J759" s="66"/>
      <c r="K759" s="298" t="str">
        <f t="shared" ca="1" si="12"/>
        <v/>
      </c>
      <c r="L759" s="126"/>
      <c r="M759" s="126"/>
      <c r="N759" s="126"/>
      <c r="O759" s="126"/>
      <c r="P759" s="126"/>
      <c r="Q759" s="126"/>
      <c r="R759" s="126"/>
      <c r="S759" s="126"/>
      <c r="T759" s="126"/>
      <c r="U759" s="126"/>
      <c r="V759" s="126"/>
      <c r="W759" s="305"/>
    </row>
    <row r="760" spans="1:23" customFormat="1" x14ac:dyDescent="0.25">
      <c r="A760" s="54"/>
      <c r="C760" s="65"/>
      <c r="D760" s="66"/>
      <c r="E760" s="66"/>
      <c r="F760" s="66"/>
      <c r="G760" s="67"/>
      <c r="H760" s="68"/>
      <c r="I760" s="66"/>
      <c r="J760" s="66"/>
      <c r="K760" s="298" t="str">
        <f t="shared" ca="1" si="12"/>
        <v/>
      </c>
      <c r="L760" s="126"/>
      <c r="M760" s="126"/>
      <c r="N760" s="126"/>
      <c r="O760" s="126"/>
      <c r="P760" s="126"/>
      <c r="Q760" s="126"/>
      <c r="R760" s="126"/>
      <c r="S760" s="126"/>
      <c r="T760" s="126"/>
      <c r="U760" s="126"/>
      <c r="V760" s="126"/>
      <c r="W760" s="305"/>
    </row>
    <row r="761" spans="1:23" customFormat="1" x14ac:dyDescent="0.25">
      <c r="A761" s="54"/>
      <c r="C761" s="65"/>
      <c r="D761" s="66"/>
      <c r="E761" s="66"/>
      <c r="F761" s="66"/>
      <c r="G761" s="67"/>
      <c r="H761" s="68"/>
      <c r="I761" s="66"/>
      <c r="J761" s="66"/>
      <c r="K761" s="298" t="str">
        <f t="shared" ca="1" si="12"/>
        <v/>
      </c>
      <c r="L761" s="126"/>
      <c r="M761" s="126"/>
      <c r="N761" s="126"/>
      <c r="O761" s="126"/>
      <c r="P761" s="126"/>
      <c r="Q761" s="126"/>
      <c r="R761" s="126"/>
      <c r="S761" s="126"/>
      <c r="T761" s="126"/>
      <c r="U761" s="126"/>
      <c r="V761" s="126"/>
      <c r="W761" s="305"/>
    </row>
    <row r="762" spans="1:23" customFormat="1" x14ac:dyDescent="0.25">
      <c r="A762" s="54"/>
      <c r="C762" s="65"/>
      <c r="D762" s="66"/>
      <c r="E762" s="66"/>
      <c r="F762" s="66"/>
      <c r="G762" s="67"/>
      <c r="H762" s="68"/>
      <c r="I762" s="66"/>
      <c r="J762" s="66"/>
      <c r="K762" s="298" t="str">
        <f t="shared" ca="1" si="12"/>
        <v/>
      </c>
      <c r="L762" s="126"/>
      <c r="M762" s="126"/>
      <c r="N762" s="126"/>
      <c r="O762" s="126"/>
      <c r="P762" s="126"/>
      <c r="Q762" s="126"/>
      <c r="R762" s="126"/>
      <c r="S762" s="126"/>
      <c r="T762" s="126"/>
      <c r="U762" s="126"/>
      <c r="V762" s="126"/>
      <c r="W762" s="305"/>
    </row>
    <row r="763" spans="1:23" customFormat="1" x14ac:dyDescent="0.25">
      <c r="A763" s="54"/>
      <c r="C763" s="65"/>
      <c r="D763" s="66"/>
      <c r="E763" s="66"/>
      <c r="F763" s="66"/>
      <c r="G763" s="67"/>
      <c r="H763" s="68"/>
      <c r="I763" s="66"/>
      <c r="J763" s="66"/>
      <c r="K763" s="298" t="str">
        <f t="shared" ca="1" si="12"/>
        <v/>
      </c>
      <c r="L763" s="126"/>
      <c r="M763" s="126"/>
      <c r="N763" s="126"/>
      <c r="O763" s="126"/>
      <c r="P763" s="126"/>
      <c r="Q763" s="126"/>
      <c r="R763" s="126"/>
      <c r="S763" s="126"/>
      <c r="T763" s="126"/>
      <c r="U763" s="126"/>
      <c r="V763" s="126"/>
      <c r="W763" s="305"/>
    </row>
    <row r="764" spans="1:23" customFormat="1" x14ac:dyDescent="0.25">
      <c r="A764" s="54"/>
      <c r="C764" s="65"/>
      <c r="D764" s="66"/>
      <c r="E764" s="66"/>
      <c r="F764" s="66"/>
      <c r="G764" s="67"/>
      <c r="H764" s="68"/>
      <c r="I764" s="66"/>
      <c r="J764" s="66"/>
      <c r="K764" s="298" t="str">
        <f t="shared" ca="1" si="12"/>
        <v/>
      </c>
      <c r="L764" s="126"/>
      <c r="M764" s="126"/>
      <c r="N764" s="126"/>
      <c r="O764" s="126"/>
      <c r="P764" s="126"/>
      <c r="Q764" s="126"/>
      <c r="R764" s="126"/>
      <c r="S764" s="126"/>
      <c r="T764" s="126"/>
      <c r="U764" s="126"/>
      <c r="V764" s="126"/>
      <c r="W764" s="305"/>
    </row>
    <row r="765" spans="1:23" customFormat="1" x14ac:dyDescent="0.25">
      <c r="A765" s="54"/>
      <c r="C765" s="65"/>
      <c r="D765" s="66"/>
      <c r="E765" s="66"/>
      <c r="F765" s="66"/>
      <c r="G765" s="67"/>
      <c r="H765" s="68"/>
      <c r="I765" s="66"/>
      <c r="J765" s="66"/>
      <c r="K765" s="298" t="str">
        <f t="shared" ca="1" si="12"/>
        <v/>
      </c>
      <c r="L765" s="126"/>
      <c r="M765" s="126"/>
      <c r="N765" s="126"/>
      <c r="O765" s="126"/>
      <c r="P765" s="126"/>
      <c r="Q765" s="126"/>
      <c r="R765" s="126"/>
      <c r="S765" s="126"/>
      <c r="T765" s="126"/>
      <c r="U765" s="126"/>
      <c r="V765" s="126"/>
      <c r="W765" s="305"/>
    </row>
    <row r="766" spans="1:23" customFormat="1" x14ac:dyDescent="0.25">
      <c r="A766" s="54"/>
      <c r="C766" s="65"/>
      <c r="D766" s="66"/>
      <c r="E766" s="66"/>
      <c r="F766" s="66"/>
      <c r="G766" s="67"/>
      <c r="H766" s="68"/>
      <c r="I766" s="66"/>
      <c r="J766" s="66"/>
      <c r="K766" s="298" t="str">
        <f t="shared" ca="1" si="12"/>
        <v/>
      </c>
      <c r="L766" s="126"/>
      <c r="M766" s="126"/>
      <c r="N766" s="126"/>
      <c r="O766" s="126"/>
      <c r="P766" s="126"/>
      <c r="Q766" s="126"/>
      <c r="R766" s="126"/>
      <c r="S766" s="126"/>
      <c r="T766" s="126"/>
      <c r="U766" s="126"/>
      <c r="V766" s="126"/>
      <c r="W766" s="305"/>
    </row>
    <row r="767" spans="1:23" customFormat="1" x14ac:dyDescent="0.25">
      <c r="A767" s="54"/>
      <c r="C767" s="65"/>
      <c r="D767" s="66"/>
      <c r="E767" s="66"/>
      <c r="F767" s="66"/>
      <c r="G767" s="67"/>
      <c r="H767" s="68"/>
      <c r="I767" s="66"/>
      <c r="J767" s="66"/>
      <c r="K767" s="298" t="str">
        <f t="shared" ca="1" si="12"/>
        <v/>
      </c>
      <c r="L767" s="126"/>
      <c r="M767" s="126"/>
      <c r="N767" s="126"/>
      <c r="O767" s="126"/>
      <c r="P767" s="126"/>
      <c r="Q767" s="126"/>
      <c r="R767" s="126"/>
      <c r="S767" s="126"/>
      <c r="T767" s="126"/>
      <c r="U767" s="126"/>
      <c r="V767" s="126"/>
      <c r="W767" s="305"/>
    </row>
    <row r="768" spans="1:23" customFormat="1" x14ac:dyDescent="0.25">
      <c r="A768" s="54"/>
      <c r="C768" s="65"/>
      <c r="D768" s="66"/>
      <c r="E768" s="66"/>
      <c r="F768" s="66"/>
      <c r="G768" s="67"/>
      <c r="H768" s="68"/>
      <c r="I768" s="66"/>
      <c r="J768" s="66"/>
      <c r="K768" s="298" t="str">
        <f t="shared" ca="1" si="12"/>
        <v/>
      </c>
      <c r="L768" s="126"/>
      <c r="M768" s="126"/>
      <c r="N768" s="126"/>
      <c r="O768" s="126"/>
      <c r="P768" s="126"/>
      <c r="Q768" s="126"/>
      <c r="R768" s="126"/>
      <c r="S768" s="126"/>
      <c r="T768" s="126"/>
      <c r="U768" s="126"/>
      <c r="V768" s="126"/>
      <c r="W768" s="305"/>
    </row>
    <row r="769" spans="1:23" customFormat="1" x14ac:dyDescent="0.25">
      <c r="A769" s="54"/>
      <c r="C769" s="65"/>
      <c r="D769" s="66"/>
      <c r="E769" s="66"/>
      <c r="F769" s="66"/>
      <c r="G769" s="67"/>
      <c r="H769" s="68"/>
      <c r="I769" s="66"/>
      <c r="J769" s="66"/>
      <c r="K769" s="298" t="str">
        <f t="shared" ca="1" si="12"/>
        <v/>
      </c>
      <c r="L769" s="126"/>
      <c r="M769" s="126"/>
      <c r="N769" s="126"/>
      <c r="O769" s="126"/>
      <c r="P769" s="126"/>
      <c r="Q769" s="126"/>
      <c r="R769" s="126"/>
      <c r="S769" s="126"/>
      <c r="T769" s="126"/>
      <c r="U769" s="126"/>
      <c r="V769" s="126"/>
      <c r="W769" s="305"/>
    </row>
    <row r="770" spans="1:23" customFormat="1" x14ac:dyDescent="0.25">
      <c r="A770" s="54"/>
      <c r="C770" s="65"/>
      <c r="D770" s="66"/>
      <c r="E770" s="66"/>
      <c r="F770" s="66"/>
      <c r="G770" s="67"/>
      <c r="H770" s="68"/>
      <c r="I770" s="66"/>
      <c r="J770" s="66"/>
      <c r="K770" s="298" t="str">
        <f t="shared" ca="1" si="12"/>
        <v/>
      </c>
      <c r="L770" s="126"/>
      <c r="M770" s="126"/>
      <c r="N770" s="126"/>
      <c r="O770" s="126"/>
      <c r="P770" s="126"/>
      <c r="Q770" s="126"/>
      <c r="R770" s="126"/>
      <c r="S770" s="126"/>
      <c r="T770" s="126"/>
      <c r="U770" s="126"/>
      <c r="V770" s="126"/>
      <c r="W770" s="305"/>
    </row>
    <row r="771" spans="1:23" customFormat="1" x14ac:dyDescent="0.25">
      <c r="A771" s="54"/>
      <c r="C771" s="65"/>
      <c r="D771" s="66"/>
      <c r="E771" s="66"/>
      <c r="F771" s="66"/>
      <c r="G771" s="67"/>
      <c r="H771" s="68"/>
      <c r="I771" s="66"/>
      <c r="J771" s="66"/>
      <c r="K771" s="298" t="str">
        <f t="shared" ca="1" si="12"/>
        <v/>
      </c>
      <c r="L771" s="126"/>
      <c r="M771" s="126"/>
      <c r="N771" s="126"/>
      <c r="O771" s="126"/>
      <c r="P771" s="126"/>
      <c r="Q771" s="126"/>
      <c r="R771" s="126"/>
      <c r="S771" s="126"/>
      <c r="T771" s="126"/>
      <c r="U771" s="126"/>
      <c r="V771" s="126"/>
      <c r="W771" s="305"/>
    </row>
    <row r="772" spans="1:23" customFormat="1" x14ac:dyDescent="0.25">
      <c r="A772" s="54"/>
      <c r="C772" s="65"/>
      <c r="D772" s="66"/>
      <c r="E772" s="66"/>
      <c r="F772" s="66"/>
      <c r="G772" s="67"/>
      <c r="H772" s="68"/>
      <c r="I772" s="66"/>
      <c r="J772" s="66"/>
      <c r="K772" s="298" t="str">
        <f t="shared" ca="1" si="12"/>
        <v/>
      </c>
      <c r="L772" s="126"/>
      <c r="M772" s="126"/>
      <c r="N772" s="126"/>
      <c r="O772" s="126"/>
      <c r="P772" s="126"/>
      <c r="Q772" s="126"/>
      <c r="R772" s="126"/>
      <c r="S772" s="126"/>
      <c r="T772" s="126"/>
      <c r="U772" s="126"/>
      <c r="V772" s="126"/>
      <c r="W772" s="305"/>
    </row>
    <row r="773" spans="1:23" customFormat="1" x14ac:dyDescent="0.25">
      <c r="A773" s="54"/>
      <c r="C773" s="65"/>
      <c r="D773" s="66"/>
      <c r="E773" s="66"/>
      <c r="F773" s="66"/>
      <c r="G773" s="67"/>
      <c r="H773" s="68"/>
      <c r="I773" s="66"/>
      <c r="J773" s="66"/>
      <c r="K773" s="298" t="str">
        <f t="shared" ca="1" si="12"/>
        <v/>
      </c>
      <c r="L773" s="126"/>
      <c r="M773" s="126"/>
      <c r="N773" s="126"/>
      <c r="O773" s="126"/>
      <c r="P773" s="126"/>
      <c r="Q773" s="126"/>
      <c r="R773" s="126"/>
      <c r="S773" s="126"/>
      <c r="T773" s="126"/>
      <c r="U773" s="126"/>
      <c r="V773" s="126"/>
      <c r="W773" s="305"/>
    </row>
    <row r="774" spans="1:23" customFormat="1" x14ac:dyDescent="0.25">
      <c r="A774" s="54"/>
      <c r="C774" s="65"/>
      <c r="D774" s="66"/>
      <c r="E774" s="66"/>
      <c r="F774" s="66"/>
      <c r="G774" s="67"/>
      <c r="H774" s="68"/>
      <c r="I774" s="66"/>
      <c r="J774" s="66"/>
      <c r="K774" s="298" t="str">
        <f t="shared" ca="1" si="12"/>
        <v/>
      </c>
      <c r="L774" s="126"/>
      <c r="M774" s="126"/>
      <c r="N774" s="126"/>
      <c r="O774" s="126"/>
      <c r="P774" s="126"/>
      <c r="Q774" s="126"/>
      <c r="R774" s="126"/>
      <c r="S774" s="126"/>
      <c r="T774" s="126"/>
      <c r="U774" s="126"/>
      <c r="V774" s="126"/>
      <c r="W774" s="305"/>
    </row>
    <row r="775" spans="1:23" customFormat="1" x14ac:dyDescent="0.25">
      <c r="A775" s="54"/>
      <c r="C775" s="65"/>
      <c r="D775" s="66"/>
      <c r="E775" s="66"/>
      <c r="F775" s="66"/>
      <c r="G775" s="67"/>
      <c r="H775" s="68"/>
      <c r="I775" s="66"/>
      <c r="J775" s="66"/>
      <c r="K775" s="298" t="str">
        <f t="shared" ca="1" si="12"/>
        <v/>
      </c>
      <c r="L775" s="126"/>
      <c r="M775" s="126"/>
      <c r="N775" s="126"/>
      <c r="O775" s="126"/>
      <c r="P775" s="126"/>
      <c r="Q775" s="126"/>
      <c r="R775" s="126"/>
      <c r="S775" s="126"/>
      <c r="T775" s="126"/>
      <c r="U775" s="126"/>
      <c r="V775" s="126"/>
      <c r="W775" s="305"/>
    </row>
    <row r="776" spans="1:23" customFormat="1" x14ac:dyDescent="0.25">
      <c r="A776" s="54"/>
      <c r="C776" s="65"/>
      <c r="D776" s="66"/>
      <c r="E776" s="66"/>
      <c r="F776" s="66"/>
      <c r="G776" s="67"/>
      <c r="H776" s="68"/>
      <c r="I776" s="66"/>
      <c r="J776" s="66"/>
      <c r="K776" s="298" t="str">
        <f t="shared" ca="1" si="12"/>
        <v/>
      </c>
      <c r="L776" s="126"/>
      <c r="M776" s="126"/>
      <c r="N776" s="126"/>
      <c r="O776" s="126"/>
      <c r="P776" s="126"/>
      <c r="Q776" s="126"/>
      <c r="R776" s="126"/>
      <c r="S776" s="126"/>
      <c r="T776" s="126"/>
      <c r="U776" s="126"/>
      <c r="V776" s="126"/>
      <c r="W776" s="305"/>
    </row>
    <row r="777" spans="1:23" customFormat="1" x14ac:dyDescent="0.25">
      <c r="A777" s="54"/>
      <c r="C777" s="65"/>
      <c r="D777" s="66"/>
      <c r="E777" s="66"/>
      <c r="F777" s="66"/>
      <c r="G777" s="67"/>
      <c r="H777" s="68"/>
      <c r="I777" s="66"/>
      <c r="J777" s="66"/>
      <c r="K777" s="298" t="str">
        <f t="shared" ref="K777:K840" ca="1" si="13">IF(J777="","",(IF(J777="Efetivado","",IF(C777="","",IF(C777=TODAY(),"Vence Hoje",IF(C777&lt;TODAY(),"Atrasado",C777-TODAY()&amp;" Dias para Vencer"))))))</f>
        <v/>
      </c>
      <c r="L777" s="126"/>
      <c r="M777" s="126"/>
      <c r="N777" s="126"/>
      <c r="O777" s="126"/>
      <c r="P777" s="126"/>
      <c r="Q777" s="126"/>
      <c r="R777" s="126"/>
      <c r="S777" s="126"/>
      <c r="T777" s="126"/>
      <c r="U777" s="126"/>
      <c r="V777" s="126"/>
      <c r="W777" s="305"/>
    </row>
    <row r="778" spans="1:23" customFormat="1" x14ac:dyDescent="0.25">
      <c r="A778" s="54"/>
      <c r="C778" s="65"/>
      <c r="D778" s="66"/>
      <c r="E778" s="66"/>
      <c r="F778" s="66"/>
      <c r="G778" s="67"/>
      <c r="H778" s="68"/>
      <c r="I778" s="66"/>
      <c r="J778" s="66"/>
      <c r="K778" s="298" t="str">
        <f t="shared" ca="1" si="13"/>
        <v/>
      </c>
      <c r="L778" s="126"/>
      <c r="M778" s="126"/>
      <c r="N778" s="126"/>
      <c r="O778" s="126"/>
      <c r="P778" s="126"/>
      <c r="Q778" s="126"/>
      <c r="R778" s="126"/>
      <c r="S778" s="126"/>
      <c r="T778" s="126"/>
      <c r="U778" s="126"/>
      <c r="V778" s="126"/>
      <c r="W778" s="305"/>
    </row>
    <row r="779" spans="1:23" customFormat="1" x14ac:dyDescent="0.25">
      <c r="A779" s="54"/>
      <c r="C779" s="65"/>
      <c r="D779" s="66"/>
      <c r="E779" s="66"/>
      <c r="F779" s="66"/>
      <c r="G779" s="67"/>
      <c r="H779" s="68"/>
      <c r="I779" s="66"/>
      <c r="J779" s="66"/>
      <c r="K779" s="298" t="str">
        <f t="shared" ca="1" si="13"/>
        <v/>
      </c>
      <c r="L779" s="126"/>
      <c r="M779" s="126"/>
      <c r="N779" s="126"/>
      <c r="O779" s="126"/>
      <c r="P779" s="126"/>
      <c r="Q779" s="126"/>
      <c r="R779" s="126"/>
      <c r="S779" s="126"/>
      <c r="T779" s="126"/>
      <c r="U779" s="126"/>
      <c r="V779" s="126"/>
      <c r="W779" s="305"/>
    </row>
    <row r="780" spans="1:23" customFormat="1" x14ac:dyDescent="0.25">
      <c r="A780" s="54"/>
      <c r="C780" s="65"/>
      <c r="D780" s="66"/>
      <c r="E780" s="66"/>
      <c r="F780" s="66"/>
      <c r="G780" s="67"/>
      <c r="H780" s="68"/>
      <c r="I780" s="66"/>
      <c r="J780" s="66"/>
      <c r="K780" s="298" t="str">
        <f t="shared" ca="1" si="13"/>
        <v/>
      </c>
      <c r="L780" s="126"/>
      <c r="M780" s="126"/>
      <c r="N780" s="126"/>
      <c r="O780" s="126"/>
      <c r="P780" s="126"/>
      <c r="Q780" s="126"/>
      <c r="R780" s="126"/>
      <c r="S780" s="126"/>
      <c r="T780" s="126"/>
      <c r="U780" s="126"/>
      <c r="V780" s="126"/>
      <c r="W780" s="305"/>
    </row>
    <row r="781" spans="1:23" customFormat="1" x14ac:dyDescent="0.25">
      <c r="A781" s="54"/>
      <c r="C781" s="65"/>
      <c r="D781" s="66"/>
      <c r="E781" s="66"/>
      <c r="F781" s="66"/>
      <c r="G781" s="67"/>
      <c r="H781" s="68"/>
      <c r="I781" s="66"/>
      <c r="J781" s="66"/>
      <c r="K781" s="298" t="str">
        <f t="shared" ca="1" si="13"/>
        <v/>
      </c>
      <c r="L781" s="126"/>
      <c r="M781" s="126"/>
      <c r="N781" s="126"/>
      <c r="O781" s="126"/>
      <c r="P781" s="126"/>
      <c r="Q781" s="126"/>
      <c r="R781" s="126"/>
      <c r="S781" s="126"/>
      <c r="T781" s="126"/>
      <c r="U781" s="126"/>
      <c r="V781" s="126"/>
      <c r="W781" s="305"/>
    </row>
    <row r="782" spans="1:23" customFormat="1" x14ac:dyDescent="0.25">
      <c r="A782" s="54"/>
      <c r="C782" s="65"/>
      <c r="D782" s="66"/>
      <c r="E782" s="66"/>
      <c r="F782" s="66"/>
      <c r="G782" s="67"/>
      <c r="H782" s="68"/>
      <c r="I782" s="66"/>
      <c r="J782" s="66"/>
      <c r="K782" s="298" t="str">
        <f t="shared" ca="1" si="13"/>
        <v/>
      </c>
      <c r="L782" s="126"/>
      <c r="M782" s="126"/>
      <c r="N782" s="126"/>
      <c r="O782" s="126"/>
      <c r="P782" s="126"/>
      <c r="Q782" s="126"/>
      <c r="R782" s="126"/>
      <c r="S782" s="126"/>
      <c r="T782" s="126"/>
      <c r="U782" s="126"/>
      <c r="V782" s="126"/>
      <c r="W782" s="305"/>
    </row>
    <row r="783" spans="1:23" customFormat="1" x14ac:dyDescent="0.25">
      <c r="A783" s="54"/>
      <c r="C783" s="65"/>
      <c r="D783" s="66"/>
      <c r="E783" s="66"/>
      <c r="F783" s="66"/>
      <c r="G783" s="67"/>
      <c r="H783" s="68"/>
      <c r="I783" s="66"/>
      <c r="J783" s="66"/>
      <c r="K783" s="298" t="str">
        <f t="shared" ca="1" si="13"/>
        <v/>
      </c>
      <c r="L783" s="126"/>
      <c r="M783" s="126"/>
      <c r="N783" s="126"/>
      <c r="O783" s="126"/>
      <c r="P783" s="126"/>
      <c r="Q783" s="126"/>
      <c r="R783" s="126"/>
      <c r="S783" s="126"/>
      <c r="T783" s="126"/>
      <c r="U783" s="126"/>
      <c r="V783" s="126"/>
      <c r="W783" s="305"/>
    </row>
    <row r="784" spans="1:23" customFormat="1" x14ac:dyDescent="0.25">
      <c r="A784" s="54"/>
      <c r="C784" s="65"/>
      <c r="D784" s="66"/>
      <c r="E784" s="66"/>
      <c r="F784" s="66"/>
      <c r="G784" s="67"/>
      <c r="H784" s="68"/>
      <c r="I784" s="66"/>
      <c r="J784" s="66"/>
      <c r="K784" s="298" t="str">
        <f t="shared" ca="1" si="13"/>
        <v/>
      </c>
      <c r="L784" s="126"/>
      <c r="M784" s="126"/>
      <c r="N784" s="126"/>
      <c r="O784" s="126"/>
      <c r="P784" s="126"/>
      <c r="Q784" s="126"/>
      <c r="R784" s="126"/>
      <c r="S784" s="126"/>
      <c r="T784" s="126"/>
      <c r="U784" s="126"/>
      <c r="V784" s="126"/>
      <c r="W784" s="305"/>
    </row>
    <row r="785" spans="1:23" customFormat="1" x14ac:dyDescent="0.25">
      <c r="A785" s="54"/>
      <c r="C785" s="65"/>
      <c r="D785" s="66"/>
      <c r="E785" s="66"/>
      <c r="F785" s="66"/>
      <c r="G785" s="67"/>
      <c r="H785" s="68"/>
      <c r="I785" s="66"/>
      <c r="J785" s="66"/>
      <c r="K785" s="298" t="str">
        <f t="shared" ca="1" si="13"/>
        <v/>
      </c>
      <c r="L785" s="126"/>
      <c r="M785" s="126"/>
      <c r="N785" s="126"/>
      <c r="O785" s="126"/>
      <c r="P785" s="126"/>
      <c r="Q785" s="126"/>
      <c r="R785" s="126"/>
      <c r="S785" s="126"/>
      <c r="T785" s="126"/>
      <c r="U785" s="126"/>
      <c r="V785" s="126"/>
      <c r="W785" s="305"/>
    </row>
    <row r="786" spans="1:23" customFormat="1" x14ac:dyDescent="0.25">
      <c r="A786" s="54"/>
      <c r="C786" s="65"/>
      <c r="D786" s="66"/>
      <c r="E786" s="66"/>
      <c r="F786" s="66"/>
      <c r="G786" s="67"/>
      <c r="H786" s="68"/>
      <c r="I786" s="66"/>
      <c r="J786" s="66"/>
      <c r="K786" s="298" t="str">
        <f t="shared" ca="1" si="13"/>
        <v/>
      </c>
      <c r="L786" s="126"/>
      <c r="M786" s="126"/>
      <c r="N786" s="126"/>
      <c r="O786" s="126"/>
      <c r="P786" s="126"/>
      <c r="Q786" s="126"/>
      <c r="R786" s="126"/>
      <c r="S786" s="126"/>
      <c r="T786" s="126"/>
      <c r="U786" s="126"/>
      <c r="V786" s="126"/>
      <c r="W786" s="305"/>
    </row>
    <row r="787" spans="1:23" customFormat="1" x14ac:dyDescent="0.25">
      <c r="A787" s="54"/>
      <c r="C787" s="65"/>
      <c r="D787" s="66"/>
      <c r="E787" s="66"/>
      <c r="F787" s="66"/>
      <c r="G787" s="67"/>
      <c r="H787" s="68"/>
      <c r="I787" s="66"/>
      <c r="J787" s="66"/>
      <c r="K787" s="298" t="str">
        <f t="shared" ca="1" si="13"/>
        <v/>
      </c>
      <c r="L787" s="126"/>
      <c r="M787" s="126"/>
      <c r="N787" s="126"/>
      <c r="O787" s="126"/>
      <c r="P787" s="126"/>
      <c r="Q787" s="126"/>
      <c r="R787" s="126"/>
      <c r="S787" s="126"/>
      <c r="T787" s="126"/>
      <c r="U787" s="126"/>
      <c r="V787" s="126"/>
      <c r="W787" s="305"/>
    </row>
    <row r="788" spans="1:23" customFormat="1" x14ac:dyDescent="0.25">
      <c r="A788" s="54"/>
      <c r="C788" s="65"/>
      <c r="D788" s="66"/>
      <c r="E788" s="66"/>
      <c r="F788" s="66"/>
      <c r="G788" s="67"/>
      <c r="H788" s="68"/>
      <c r="I788" s="66"/>
      <c r="J788" s="66"/>
      <c r="K788" s="298" t="str">
        <f t="shared" ca="1" si="13"/>
        <v/>
      </c>
      <c r="L788" s="126"/>
      <c r="M788" s="126"/>
      <c r="N788" s="126"/>
      <c r="O788" s="126"/>
      <c r="P788" s="126"/>
      <c r="Q788" s="126"/>
      <c r="R788" s="126"/>
      <c r="S788" s="126"/>
      <c r="T788" s="126"/>
      <c r="U788" s="126"/>
      <c r="V788" s="126"/>
      <c r="W788" s="305"/>
    </row>
    <row r="789" spans="1:23" customFormat="1" x14ac:dyDescent="0.25">
      <c r="A789" s="54"/>
      <c r="C789" s="65"/>
      <c r="D789" s="66"/>
      <c r="E789" s="66"/>
      <c r="F789" s="66"/>
      <c r="G789" s="67"/>
      <c r="H789" s="68"/>
      <c r="I789" s="66"/>
      <c r="J789" s="66"/>
      <c r="K789" s="298" t="str">
        <f t="shared" ca="1" si="13"/>
        <v/>
      </c>
      <c r="L789" s="126"/>
      <c r="M789" s="126"/>
      <c r="N789" s="126"/>
      <c r="O789" s="126"/>
      <c r="P789" s="126"/>
      <c r="Q789" s="126"/>
      <c r="R789" s="126"/>
      <c r="S789" s="126"/>
      <c r="T789" s="126"/>
      <c r="U789" s="126"/>
      <c r="V789" s="126"/>
      <c r="W789" s="305"/>
    </row>
    <row r="790" spans="1:23" customFormat="1" x14ac:dyDescent="0.25">
      <c r="A790" s="54"/>
      <c r="C790" s="65"/>
      <c r="D790" s="66"/>
      <c r="E790" s="66"/>
      <c r="F790" s="66"/>
      <c r="G790" s="67"/>
      <c r="H790" s="68"/>
      <c r="I790" s="66"/>
      <c r="J790" s="66"/>
      <c r="K790" s="298" t="str">
        <f t="shared" ca="1" si="13"/>
        <v/>
      </c>
      <c r="L790" s="126"/>
      <c r="M790" s="126"/>
      <c r="N790" s="126"/>
      <c r="O790" s="126"/>
      <c r="P790" s="126"/>
      <c r="Q790" s="126"/>
      <c r="R790" s="126"/>
      <c r="S790" s="126"/>
      <c r="T790" s="126"/>
      <c r="U790" s="126"/>
      <c r="V790" s="126"/>
      <c r="W790" s="305"/>
    </row>
    <row r="791" spans="1:23" customFormat="1" x14ac:dyDescent="0.25">
      <c r="A791" s="54"/>
      <c r="C791" s="65"/>
      <c r="D791" s="66"/>
      <c r="E791" s="66"/>
      <c r="F791" s="66"/>
      <c r="G791" s="67"/>
      <c r="H791" s="68"/>
      <c r="I791" s="66"/>
      <c r="J791" s="66"/>
      <c r="K791" s="298" t="str">
        <f t="shared" ca="1" si="13"/>
        <v/>
      </c>
      <c r="L791" s="126"/>
      <c r="M791" s="126"/>
      <c r="N791" s="126"/>
      <c r="O791" s="126"/>
      <c r="P791" s="126"/>
      <c r="Q791" s="126"/>
      <c r="R791" s="126"/>
      <c r="S791" s="126"/>
      <c r="T791" s="126"/>
      <c r="U791" s="126"/>
      <c r="V791" s="126"/>
      <c r="W791" s="305"/>
    </row>
    <row r="792" spans="1:23" customFormat="1" x14ac:dyDescent="0.25">
      <c r="A792" s="54"/>
      <c r="C792" s="65"/>
      <c r="D792" s="66"/>
      <c r="E792" s="66"/>
      <c r="F792" s="66"/>
      <c r="G792" s="67"/>
      <c r="H792" s="68"/>
      <c r="I792" s="66"/>
      <c r="J792" s="66"/>
      <c r="K792" s="298" t="str">
        <f t="shared" ca="1" si="13"/>
        <v/>
      </c>
      <c r="L792" s="126"/>
      <c r="M792" s="126"/>
      <c r="N792" s="126"/>
      <c r="O792" s="126"/>
      <c r="P792" s="126"/>
      <c r="Q792" s="126"/>
      <c r="R792" s="126"/>
      <c r="S792" s="126"/>
      <c r="T792" s="126"/>
      <c r="U792" s="126"/>
      <c r="V792" s="126"/>
      <c r="W792" s="305"/>
    </row>
    <row r="793" spans="1:23" customFormat="1" x14ac:dyDescent="0.25">
      <c r="A793" s="54"/>
      <c r="C793" s="65"/>
      <c r="D793" s="66"/>
      <c r="E793" s="66"/>
      <c r="F793" s="66"/>
      <c r="G793" s="67"/>
      <c r="H793" s="68"/>
      <c r="I793" s="66"/>
      <c r="J793" s="66"/>
      <c r="K793" s="298" t="str">
        <f t="shared" ca="1" si="13"/>
        <v/>
      </c>
      <c r="L793" s="126"/>
      <c r="M793" s="126"/>
      <c r="N793" s="126"/>
      <c r="O793" s="126"/>
      <c r="P793" s="126"/>
      <c r="Q793" s="126"/>
      <c r="R793" s="126"/>
      <c r="S793" s="126"/>
      <c r="T793" s="126"/>
      <c r="U793" s="126"/>
      <c r="V793" s="126"/>
      <c r="W793" s="305"/>
    </row>
    <row r="794" spans="1:23" customFormat="1" x14ac:dyDescent="0.25">
      <c r="A794" s="54"/>
      <c r="C794" s="65"/>
      <c r="D794" s="66"/>
      <c r="E794" s="66"/>
      <c r="F794" s="66"/>
      <c r="G794" s="67"/>
      <c r="H794" s="68"/>
      <c r="I794" s="66"/>
      <c r="J794" s="66"/>
      <c r="K794" s="298" t="str">
        <f t="shared" ca="1" si="13"/>
        <v/>
      </c>
      <c r="L794" s="126"/>
      <c r="M794" s="126"/>
      <c r="N794" s="126"/>
      <c r="O794" s="126"/>
      <c r="P794" s="126"/>
      <c r="Q794" s="126"/>
      <c r="R794" s="126"/>
      <c r="S794" s="126"/>
      <c r="T794" s="126"/>
      <c r="U794" s="126"/>
      <c r="V794" s="126"/>
      <c r="W794" s="305"/>
    </row>
    <row r="795" spans="1:23" customFormat="1" x14ac:dyDescent="0.25">
      <c r="A795" s="54"/>
      <c r="C795" s="65"/>
      <c r="D795" s="66"/>
      <c r="E795" s="66"/>
      <c r="F795" s="66"/>
      <c r="G795" s="67"/>
      <c r="H795" s="68"/>
      <c r="I795" s="66"/>
      <c r="J795" s="66"/>
      <c r="K795" s="298" t="str">
        <f t="shared" ca="1" si="13"/>
        <v/>
      </c>
      <c r="L795" s="126"/>
      <c r="M795" s="126"/>
      <c r="N795" s="126"/>
      <c r="O795" s="126"/>
      <c r="P795" s="126"/>
      <c r="Q795" s="126"/>
      <c r="R795" s="126"/>
      <c r="S795" s="126"/>
      <c r="T795" s="126"/>
      <c r="U795" s="126"/>
      <c r="V795" s="126"/>
      <c r="W795" s="305"/>
    </row>
    <row r="796" spans="1:23" customFormat="1" x14ac:dyDescent="0.25">
      <c r="A796" s="54"/>
      <c r="C796" s="65"/>
      <c r="D796" s="66"/>
      <c r="E796" s="66"/>
      <c r="F796" s="66"/>
      <c r="G796" s="67"/>
      <c r="H796" s="68"/>
      <c r="I796" s="66"/>
      <c r="J796" s="66"/>
      <c r="K796" s="298" t="str">
        <f t="shared" ca="1" si="13"/>
        <v/>
      </c>
      <c r="L796" s="126"/>
      <c r="M796" s="126"/>
      <c r="N796" s="126"/>
      <c r="O796" s="126"/>
      <c r="P796" s="126"/>
      <c r="Q796" s="126"/>
      <c r="R796" s="126"/>
      <c r="S796" s="126"/>
      <c r="T796" s="126"/>
      <c r="U796" s="126"/>
      <c r="V796" s="126"/>
      <c r="W796" s="305"/>
    </row>
    <row r="797" spans="1:23" customFormat="1" x14ac:dyDescent="0.25">
      <c r="A797" s="54"/>
      <c r="C797" s="65"/>
      <c r="D797" s="66"/>
      <c r="E797" s="66"/>
      <c r="F797" s="66"/>
      <c r="G797" s="67"/>
      <c r="H797" s="68"/>
      <c r="I797" s="66"/>
      <c r="J797" s="66"/>
      <c r="K797" s="298" t="str">
        <f t="shared" ca="1" si="13"/>
        <v/>
      </c>
      <c r="L797" s="126"/>
      <c r="M797" s="126"/>
      <c r="N797" s="126"/>
      <c r="O797" s="126"/>
      <c r="P797" s="126"/>
      <c r="Q797" s="126"/>
      <c r="R797" s="126"/>
      <c r="S797" s="126"/>
      <c r="T797" s="126"/>
      <c r="U797" s="126"/>
      <c r="V797" s="126"/>
      <c r="W797" s="305"/>
    </row>
    <row r="798" spans="1:23" customFormat="1" x14ac:dyDescent="0.25">
      <c r="A798" s="54"/>
      <c r="C798" s="65"/>
      <c r="D798" s="66"/>
      <c r="E798" s="66"/>
      <c r="F798" s="66"/>
      <c r="G798" s="67"/>
      <c r="H798" s="68"/>
      <c r="I798" s="66"/>
      <c r="J798" s="66"/>
      <c r="K798" s="298" t="str">
        <f t="shared" ca="1" si="13"/>
        <v/>
      </c>
      <c r="L798" s="126"/>
      <c r="M798" s="126"/>
      <c r="N798" s="126"/>
      <c r="O798" s="126"/>
      <c r="P798" s="126"/>
      <c r="Q798" s="126"/>
      <c r="R798" s="126"/>
      <c r="S798" s="126"/>
      <c r="T798" s="126"/>
      <c r="U798" s="126"/>
      <c r="V798" s="126"/>
      <c r="W798" s="305"/>
    </row>
    <row r="799" spans="1:23" customFormat="1" x14ac:dyDescent="0.25">
      <c r="A799" s="54"/>
      <c r="C799" s="65"/>
      <c r="D799" s="66"/>
      <c r="E799" s="66"/>
      <c r="F799" s="66"/>
      <c r="G799" s="67"/>
      <c r="H799" s="68"/>
      <c r="I799" s="66"/>
      <c r="J799" s="66"/>
      <c r="K799" s="298" t="str">
        <f t="shared" ca="1" si="13"/>
        <v/>
      </c>
      <c r="L799" s="126"/>
      <c r="M799" s="126"/>
      <c r="N799" s="126"/>
      <c r="O799" s="126"/>
      <c r="P799" s="126"/>
      <c r="Q799" s="126"/>
      <c r="R799" s="126"/>
      <c r="S799" s="126"/>
      <c r="T799" s="126"/>
      <c r="U799" s="126"/>
      <c r="V799" s="126"/>
      <c r="W799" s="305"/>
    </row>
    <row r="800" spans="1:23" customFormat="1" x14ac:dyDescent="0.25">
      <c r="A800" s="54"/>
      <c r="C800" s="65"/>
      <c r="D800" s="66"/>
      <c r="E800" s="66"/>
      <c r="F800" s="66"/>
      <c r="G800" s="67"/>
      <c r="H800" s="68"/>
      <c r="I800" s="66"/>
      <c r="J800" s="66"/>
      <c r="K800" s="298" t="str">
        <f t="shared" ca="1" si="13"/>
        <v/>
      </c>
      <c r="L800" s="126"/>
      <c r="M800" s="126"/>
      <c r="N800" s="126"/>
      <c r="O800" s="126"/>
      <c r="P800" s="126"/>
      <c r="Q800" s="126"/>
      <c r="R800" s="126"/>
      <c r="S800" s="126"/>
      <c r="T800" s="126"/>
      <c r="U800" s="126"/>
      <c r="V800" s="126"/>
      <c r="W800" s="305"/>
    </row>
    <row r="801" spans="1:23" customFormat="1" x14ac:dyDescent="0.25">
      <c r="A801" s="54"/>
      <c r="C801" s="65"/>
      <c r="D801" s="66"/>
      <c r="E801" s="66"/>
      <c r="F801" s="66"/>
      <c r="G801" s="67"/>
      <c r="H801" s="68"/>
      <c r="I801" s="66"/>
      <c r="J801" s="66"/>
      <c r="K801" s="298" t="str">
        <f t="shared" ca="1" si="13"/>
        <v/>
      </c>
      <c r="L801" s="126"/>
      <c r="M801" s="126"/>
      <c r="N801" s="126"/>
      <c r="O801" s="126"/>
      <c r="P801" s="126"/>
      <c r="Q801" s="126"/>
      <c r="R801" s="126"/>
      <c r="S801" s="126"/>
      <c r="T801" s="126"/>
      <c r="U801" s="126"/>
      <c r="V801" s="126"/>
      <c r="W801" s="305"/>
    </row>
    <row r="802" spans="1:23" customFormat="1" x14ac:dyDescent="0.25">
      <c r="A802" s="54"/>
      <c r="C802" s="65"/>
      <c r="D802" s="66"/>
      <c r="E802" s="66"/>
      <c r="F802" s="66"/>
      <c r="G802" s="67"/>
      <c r="H802" s="68"/>
      <c r="I802" s="66"/>
      <c r="J802" s="66"/>
      <c r="K802" s="298" t="str">
        <f t="shared" ca="1" si="13"/>
        <v/>
      </c>
      <c r="L802" s="126"/>
      <c r="M802" s="126"/>
      <c r="N802" s="126"/>
      <c r="O802" s="126"/>
      <c r="P802" s="126"/>
      <c r="Q802" s="126"/>
      <c r="R802" s="126"/>
      <c r="S802" s="126"/>
      <c r="T802" s="126"/>
      <c r="U802" s="126"/>
      <c r="V802" s="126"/>
      <c r="W802" s="305"/>
    </row>
    <row r="803" spans="1:23" customFormat="1" x14ac:dyDescent="0.25">
      <c r="A803" s="54"/>
      <c r="C803" s="65"/>
      <c r="D803" s="66"/>
      <c r="E803" s="66"/>
      <c r="F803" s="66"/>
      <c r="G803" s="67"/>
      <c r="H803" s="68"/>
      <c r="I803" s="66"/>
      <c r="J803" s="66"/>
      <c r="K803" s="298" t="str">
        <f t="shared" ca="1" si="13"/>
        <v/>
      </c>
      <c r="L803" s="126"/>
      <c r="M803" s="126"/>
      <c r="N803" s="126"/>
      <c r="O803" s="126"/>
      <c r="P803" s="126"/>
      <c r="Q803" s="126"/>
      <c r="R803" s="126"/>
      <c r="S803" s="126"/>
      <c r="T803" s="126"/>
      <c r="U803" s="126"/>
      <c r="V803" s="126"/>
      <c r="W803" s="305"/>
    </row>
    <row r="804" spans="1:23" customFormat="1" x14ac:dyDescent="0.25">
      <c r="A804" s="54"/>
      <c r="C804" s="65"/>
      <c r="D804" s="66"/>
      <c r="E804" s="66"/>
      <c r="F804" s="66"/>
      <c r="G804" s="67"/>
      <c r="H804" s="68"/>
      <c r="I804" s="66"/>
      <c r="J804" s="66"/>
      <c r="K804" s="298" t="str">
        <f t="shared" ca="1" si="13"/>
        <v/>
      </c>
      <c r="L804" s="126"/>
      <c r="M804" s="126"/>
      <c r="N804" s="126"/>
      <c r="O804" s="126"/>
      <c r="P804" s="126"/>
      <c r="Q804" s="126"/>
      <c r="R804" s="126"/>
      <c r="S804" s="126"/>
      <c r="T804" s="126"/>
      <c r="U804" s="126"/>
      <c r="V804" s="126"/>
      <c r="W804" s="305"/>
    </row>
    <row r="805" spans="1:23" customFormat="1" x14ac:dyDescent="0.25">
      <c r="A805" s="54"/>
      <c r="C805" s="65"/>
      <c r="D805" s="66"/>
      <c r="E805" s="66"/>
      <c r="F805" s="66"/>
      <c r="G805" s="67"/>
      <c r="H805" s="68"/>
      <c r="I805" s="66"/>
      <c r="J805" s="66"/>
      <c r="K805" s="298" t="str">
        <f t="shared" ca="1" si="13"/>
        <v/>
      </c>
      <c r="L805" s="126"/>
      <c r="M805" s="126"/>
      <c r="N805" s="126"/>
      <c r="O805" s="126"/>
      <c r="P805" s="126"/>
      <c r="Q805" s="126"/>
      <c r="R805" s="126"/>
      <c r="S805" s="126"/>
      <c r="T805" s="126"/>
      <c r="U805" s="126"/>
      <c r="V805" s="126"/>
      <c r="W805" s="305"/>
    </row>
    <row r="806" spans="1:23" customFormat="1" x14ac:dyDescent="0.25">
      <c r="A806" s="54"/>
      <c r="C806" s="65"/>
      <c r="D806" s="66"/>
      <c r="E806" s="66"/>
      <c r="F806" s="66"/>
      <c r="G806" s="67"/>
      <c r="H806" s="68"/>
      <c r="I806" s="66"/>
      <c r="J806" s="66"/>
      <c r="K806" s="298" t="str">
        <f t="shared" ca="1" si="13"/>
        <v/>
      </c>
      <c r="L806" s="126"/>
      <c r="M806" s="126"/>
      <c r="N806" s="126"/>
      <c r="O806" s="126"/>
      <c r="P806" s="126"/>
      <c r="Q806" s="126"/>
      <c r="R806" s="126"/>
      <c r="S806" s="126"/>
      <c r="T806" s="126"/>
      <c r="U806" s="126"/>
      <c r="V806" s="126"/>
      <c r="W806" s="305"/>
    </row>
    <row r="807" spans="1:23" customFormat="1" x14ac:dyDescent="0.25">
      <c r="A807" s="54"/>
      <c r="C807" s="65"/>
      <c r="D807" s="66"/>
      <c r="E807" s="66"/>
      <c r="F807" s="66"/>
      <c r="G807" s="67"/>
      <c r="H807" s="68"/>
      <c r="I807" s="66"/>
      <c r="J807" s="66"/>
      <c r="K807" s="298" t="str">
        <f t="shared" ca="1" si="13"/>
        <v/>
      </c>
      <c r="L807" s="126"/>
      <c r="M807" s="126"/>
      <c r="N807" s="126"/>
      <c r="O807" s="126"/>
      <c r="P807" s="126"/>
      <c r="Q807" s="126"/>
      <c r="R807" s="126"/>
      <c r="S807" s="126"/>
      <c r="T807" s="126"/>
      <c r="U807" s="126"/>
      <c r="V807" s="126"/>
      <c r="W807" s="305"/>
    </row>
    <row r="808" spans="1:23" customFormat="1" x14ac:dyDescent="0.25">
      <c r="A808" s="54"/>
      <c r="C808" s="65"/>
      <c r="D808" s="66"/>
      <c r="E808" s="66"/>
      <c r="F808" s="66"/>
      <c r="G808" s="67"/>
      <c r="H808" s="68"/>
      <c r="I808" s="66"/>
      <c r="J808" s="66"/>
      <c r="K808" s="298" t="str">
        <f t="shared" ca="1" si="13"/>
        <v/>
      </c>
      <c r="L808" s="126"/>
      <c r="M808" s="126"/>
      <c r="N808" s="126"/>
      <c r="O808" s="126"/>
      <c r="P808" s="126"/>
      <c r="Q808" s="126"/>
      <c r="R808" s="126"/>
      <c r="S808" s="126"/>
      <c r="T808" s="126"/>
      <c r="U808" s="126"/>
      <c r="V808" s="126"/>
      <c r="W808" s="305"/>
    </row>
    <row r="809" spans="1:23" customFormat="1" x14ac:dyDescent="0.25">
      <c r="A809" s="54"/>
      <c r="C809" s="65"/>
      <c r="D809" s="66"/>
      <c r="E809" s="66"/>
      <c r="F809" s="66"/>
      <c r="G809" s="67"/>
      <c r="H809" s="68"/>
      <c r="I809" s="66"/>
      <c r="J809" s="66"/>
      <c r="K809" s="298" t="str">
        <f t="shared" ca="1" si="13"/>
        <v/>
      </c>
      <c r="L809" s="126"/>
      <c r="M809" s="126"/>
      <c r="N809" s="126"/>
      <c r="O809" s="126"/>
      <c r="P809" s="126"/>
      <c r="Q809" s="126"/>
      <c r="R809" s="126"/>
      <c r="S809" s="126"/>
      <c r="T809" s="126"/>
      <c r="U809" s="126"/>
      <c r="V809" s="126"/>
      <c r="W809" s="305"/>
    </row>
    <row r="810" spans="1:23" customFormat="1" x14ac:dyDescent="0.25">
      <c r="A810" s="54"/>
      <c r="C810" s="65"/>
      <c r="D810" s="66"/>
      <c r="E810" s="66"/>
      <c r="F810" s="66"/>
      <c r="G810" s="67"/>
      <c r="H810" s="68"/>
      <c r="I810" s="66"/>
      <c r="J810" s="66"/>
      <c r="K810" s="298" t="str">
        <f t="shared" ca="1" si="13"/>
        <v/>
      </c>
      <c r="L810" s="126"/>
      <c r="M810" s="126"/>
      <c r="N810" s="126"/>
      <c r="O810" s="126"/>
      <c r="P810" s="126"/>
      <c r="Q810" s="126"/>
      <c r="R810" s="126"/>
      <c r="S810" s="126"/>
      <c r="T810" s="126"/>
      <c r="U810" s="126"/>
      <c r="V810" s="126"/>
      <c r="W810" s="305"/>
    </row>
    <row r="811" spans="1:23" customFormat="1" x14ac:dyDescent="0.25">
      <c r="A811" s="54"/>
      <c r="C811" s="65"/>
      <c r="D811" s="66"/>
      <c r="E811" s="66"/>
      <c r="F811" s="66"/>
      <c r="G811" s="67"/>
      <c r="H811" s="68"/>
      <c r="I811" s="66"/>
      <c r="J811" s="66"/>
      <c r="K811" s="298" t="str">
        <f t="shared" ca="1" si="13"/>
        <v/>
      </c>
      <c r="L811" s="126"/>
      <c r="M811" s="126"/>
      <c r="N811" s="126"/>
      <c r="O811" s="126"/>
      <c r="P811" s="126"/>
      <c r="Q811" s="126"/>
      <c r="R811" s="126"/>
      <c r="S811" s="126"/>
      <c r="T811" s="126"/>
      <c r="U811" s="126"/>
      <c r="V811" s="126"/>
      <c r="W811" s="305"/>
    </row>
    <row r="812" spans="1:23" customFormat="1" x14ac:dyDescent="0.25">
      <c r="A812" s="54"/>
      <c r="C812" s="65"/>
      <c r="D812" s="66"/>
      <c r="E812" s="66"/>
      <c r="F812" s="66"/>
      <c r="G812" s="67"/>
      <c r="H812" s="68"/>
      <c r="I812" s="66"/>
      <c r="J812" s="66"/>
      <c r="K812" s="298" t="str">
        <f t="shared" ca="1" si="13"/>
        <v/>
      </c>
      <c r="L812" s="126"/>
      <c r="M812" s="126"/>
      <c r="N812" s="126"/>
      <c r="O812" s="126"/>
      <c r="P812" s="126"/>
      <c r="Q812" s="126"/>
      <c r="R812" s="126"/>
      <c r="S812" s="126"/>
      <c r="T812" s="126"/>
      <c r="U812" s="126"/>
      <c r="V812" s="126"/>
      <c r="W812" s="305"/>
    </row>
    <row r="813" spans="1:23" customFormat="1" x14ac:dyDescent="0.25">
      <c r="A813" s="54"/>
      <c r="C813" s="65"/>
      <c r="D813" s="66"/>
      <c r="E813" s="66"/>
      <c r="F813" s="66"/>
      <c r="G813" s="67"/>
      <c r="H813" s="68"/>
      <c r="I813" s="66"/>
      <c r="J813" s="66"/>
      <c r="K813" s="298" t="str">
        <f t="shared" ca="1" si="13"/>
        <v/>
      </c>
      <c r="L813" s="126"/>
      <c r="M813" s="126"/>
      <c r="N813" s="126"/>
      <c r="O813" s="126"/>
      <c r="P813" s="126"/>
      <c r="Q813" s="126"/>
      <c r="R813" s="126"/>
      <c r="S813" s="126"/>
      <c r="T813" s="126"/>
      <c r="U813" s="126"/>
      <c r="V813" s="126"/>
      <c r="W813" s="305"/>
    </row>
    <row r="814" spans="1:23" customFormat="1" x14ac:dyDescent="0.25">
      <c r="A814" s="54"/>
      <c r="C814" s="65"/>
      <c r="D814" s="66"/>
      <c r="E814" s="66"/>
      <c r="F814" s="66"/>
      <c r="G814" s="67"/>
      <c r="H814" s="68"/>
      <c r="I814" s="66"/>
      <c r="J814" s="66"/>
      <c r="K814" s="298" t="str">
        <f t="shared" ca="1" si="13"/>
        <v/>
      </c>
      <c r="L814" s="126"/>
      <c r="M814" s="126"/>
      <c r="N814" s="126"/>
      <c r="O814" s="126"/>
      <c r="P814" s="126"/>
      <c r="Q814" s="126"/>
      <c r="R814" s="126"/>
      <c r="S814" s="126"/>
      <c r="T814" s="126"/>
      <c r="U814" s="126"/>
      <c r="V814" s="126"/>
      <c r="W814" s="305"/>
    </row>
    <row r="815" spans="1:23" customFormat="1" x14ac:dyDescent="0.25">
      <c r="A815" s="54"/>
      <c r="C815" s="65"/>
      <c r="D815" s="66"/>
      <c r="E815" s="66"/>
      <c r="F815" s="66"/>
      <c r="G815" s="67"/>
      <c r="H815" s="68"/>
      <c r="I815" s="66"/>
      <c r="J815" s="66"/>
      <c r="K815" s="298" t="str">
        <f t="shared" ca="1" si="13"/>
        <v/>
      </c>
      <c r="L815" s="126"/>
      <c r="M815" s="126"/>
      <c r="N815" s="126"/>
      <c r="O815" s="126"/>
      <c r="P815" s="126"/>
      <c r="Q815" s="126"/>
      <c r="R815" s="126"/>
      <c r="S815" s="126"/>
      <c r="T815" s="126"/>
      <c r="U815" s="126"/>
      <c r="V815" s="126"/>
      <c r="W815" s="305"/>
    </row>
    <row r="816" spans="1:23" customFormat="1" x14ac:dyDescent="0.25">
      <c r="A816" s="54"/>
      <c r="C816" s="65"/>
      <c r="D816" s="66"/>
      <c r="E816" s="66"/>
      <c r="F816" s="66"/>
      <c r="G816" s="67"/>
      <c r="H816" s="68"/>
      <c r="I816" s="66"/>
      <c r="J816" s="66"/>
      <c r="K816" s="298" t="str">
        <f t="shared" ca="1" si="13"/>
        <v/>
      </c>
      <c r="L816" s="126"/>
      <c r="M816" s="126"/>
      <c r="N816" s="126"/>
      <c r="O816" s="126"/>
      <c r="P816" s="126"/>
      <c r="Q816" s="126"/>
      <c r="R816" s="126"/>
      <c r="S816" s="126"/>
      <c r="T816" s="126"/>
      <c r="U816" s="126"/>
      <c r="V816" s="126"/>
      <c r="W816" s="305"/>
    </row>
    <row r="817" spans="1:23" customFormat="1" x14ac:dyDescent="0.25">
      <c r="A817" s="54"/>
      <c r="C817" s="65"/>
      <c r="D817" s="66"/>
      <c r="E817" s="66"/>
      <c r="F817" s="66"/>
      <c r="G817" s="67"/>
      <c r="H817" s="68"/>
      <c r="I817" s="66"/>
      <c r="J817" s="66"/>
      <c r="K817" s="298" t="str">
        <f t="shared" ca="1" si="13"/>
        <v/>
      </c>
      <c r="L817" s="126"/>
      <c r="M817" s="126"/>
      <c r="N817" s="126"/>
      <c r="O817" s="126"/>
      <c r="P817" s="126"/>
      <c r="Q817" s="126"/>
      <c r="R817" s="126"/>
      <c r="S817" s="126"/>
      <c r="T817" s="126"/>
      <c r="U817" s="126"/>
      <c r="V817" s="126"/>
      <c r="W817" s="305"/>
    </row>
    <row r="818" spans="1:23" customFormat="1" x14ac:dyDescent="0.25">
      <c r="A818" s="54"/>
      <c r="C818" s="65"/>
      <c r="D818" s="66"/>
      <c r="E818" s="66"/>
      <c r="F818" s="66"/>
      <c r="G818" s="67"/>
      <c r="H818" s="68"/>
      <c r="I818" s="66"/>
      <c r="J818" s="66"/>
      <c r="K818" s="298" t="str">
        <f t="shared" ca="1" si="13"/>
        <v/>
      </c>
      <c r="L818" s="126"/>
      <c r="M818" s="126"/>
      <c r="N818" s="126"/>
      <c r="O818" s="126"/>
      <c r="P818" s="126"/>
      <c r="Q818" s="126"/>
      <c r="R818" s="126"/>
      <c r="S818" s="126"/>
      <c r="T818" s="126"/>
      <c r="U818" s="126"/>
      <c r="V818" s="126"/>
      <c r="W818" s="305"/>
    </row>
    <row r="819" spans="1:23" customFormat="1" x14ac:dyDescent="0.25">
      <c r="A819" s="54"/>
      <c r="C819" s="65"/>
      <c r="D819" s="66"/>
      <c r="E819" s="66"/>
      <c r="F819" s="66"/>
      <c r="G819" s="67"/>
      <c r="H819" s="68"/>
      <c r="I819" s="66"/>
      <c r="J819" s="66"/>
      <c r="K819" s="298" t="str">
        <f t="shared" ca="1" si="13"/>
        <v/>
      </c>
      <c r="L819" s="126"/>
      <c r="M819" s="126"/>
      <c r="N819" s="126"/>
      <c r="O819" s="126"/>
      <c r="P819" s="126"/>
      <c r="Q819" s="126"/>
      <c r="R819" s="126"/>
      <c r="S819" s="126"/>
      <c r="T819" s="126"/>
      <c r="U819" s="126"/>
      <c r="V819" s="126"/>
      <c r="W819" s="305"/>
    </row>
    <row r="820" spans="1:23" customFormat="1" x14ac:dyDescent="0.25">
      <c r="A820" s="54"/>
      <c r="C820" s="65"/>
      <c r="D820" s="66"/>
      <c r="E820" s="66"/>
      <c r="F820" s="66"/>
      <c r="G820" s="67"/>
      <c r="H820" s="68"/>
      <c r="I820" s="66"/>
      <c r="J820" s="66"/>
      <c r="K820" s="298" t="str">
        <f t="shared" ca="1" si="13"/>
        <v/>
      </c>
      <c r="L820" s="126"/>
      <c r="M820" s="126"/>
      <c r="N820" s="126"/>
      <c r="O820" s="126"/>
      <c r="P820" s="126"/>
      <c r="Q820" s="126"/>
      <c r="R820" s="126"/>
      <c r="S820" s="126"/>
      <c r="T820" s="126"/>
      <c r="U820" s="126"/>
      <c r="V820" s="126"/>
      <c r="W820" s="305"/>
    </row>
    <row r="821" spans="1:23" customFormat="1" x14ac:dyDescent="0.25">
      <c r="A821" s="54"/>
      <c r="C821" s="65"/>
      <c r="D821" s="66"/>
      <c r="E821" s="66"/>
      <c r="F821" s="66"/>
      <c r="G821" s="67"/>
      <c r="H821" s="68"/>
      <c r="I821" s="66"/>
      <c r="J821" s="66"/>
      <c r="K821" s="298" t="str">
        <f t="shared" ca="1" si="13"/>
        <v/>
      </c>
      <c r="L821" s="126"/>
      <c r="M821" s="126"/>
      <c r="N821" s="126"/>
      <c r="O821" s="126"/>
      <c r="P821" s="126"/>
      <c r="Q821" s="126"/>
      <c r="R821" s="126"/>
      <c r="S821" s="126"/>
      <c r="T821" s="126"/>
      <c r="U821" s="126"/>
      <c r="V821" s="126"/>
      <c r="W821" s="305"/>
    </row>
    <row r="822" spans="1:23" customFormat="1" x14ac:dyDescent="0.25">
      <c r="A822" s="54"/>
      <c r="C822" s="65"/>
      <c r="D822" s="66"/>
      <c r="E822" s="66"/>
      <c r="F822" s="66"/>
      <c r="G822" s="67"/>
      <c r="H822" s="68"/>
      <c r="I822" s="66"/>
      <c r="J822" s="66"/>
      <c r="K822" s="298" t="str">
        <f t="shared" ca="1" si="13"/>
        <v/>
      </c>
      <c r="L822" s="126"/>
      <c r="M822" s="126"/>
      <c r="N822" s="126"/>
      <c r="O822" s="126"/>
      <c r="P822" s="126"/>
      <c r="Q822" s="126"/>
      <c r="R822" s="126"/>
      <c r="S822" s="126"/>
      <c r="T822" s="126"/>
      <c r="U822" s="126"/>
      <c r="V822" s="126"/>
      <c r="W822" s="305"/>
    </row>
    <row r="823" spans="1:23" customFormat="1" x14ac:dyDescent="0.25">
      <c r="A823" s="54"/>
      <c r="C823" s="65"/>
      <c r="D823" s="66"/>
      <c r="E823" s="66"/>
      <c r="F823" s="66"/>
      <c r="G823" s="67"/>
      <c r="H823" s="68"/>
      <c r="I823" s="66"/>
      <c r="J823" s="66"/>
      <c r="K823" s="298" t="str">
        <f t="shared" ca="1" si="13"/>
        <v/>
      </c>
      <c r="L823" s="126"/>
      <c r="M823" s="126"/>
      <c r="N823" s="126"/>
      <c r="O823" s="126"/>
      <c r="P823" s="126"/>
      <c r="Q823" s="126"/>
      <c r="R823" s="126"/>
      <c r="S823" s="126"/>
      <c r="T823" s="126"/>
      <c r="U823" s="126"/>
      <c r="V823" s="126"/>
      <c r="W823" s="305"/>
    </row>
    <row r="824" spans="1:23" customFormat="1" x14ac:dyDescent="0.25">
      <c r="A824" s="54"/>
      <c r="C824" s="65"/>
      <c r="D824" s="66"/>
      <c r="E824" s="66"/>
      <c r="F824" s="66"/>
      <c r="G824" s="67"/>
      <c r="H824" s="68"/>
      <c r="I824" s="66"/>
      <c r="J824" s="66"/>
      <c r="K824" s="298" t="str">
        <f t="shared" ca="1" si="13"/>
        <v/>
      </c>
      <c r="L824" s="126"/>
      <c r="M824" s="126"/>
      <c r="N824" s="126"/>
      <c r="O824" s="126"/>
      <c r="P824" s="126"/>
      <c r="Q824" s="126"/>
      <c r="R824" s="126"/>
      <c r="S824" s="126"/>
      <c r="T824" s="126"/>
      <c r="U824" s="126"/>
      <c r="V824" s="126"/>
      <c r="W824" s="305"/>
    </row>
    <row r="825" spans="1:23" customFormat="1" x14ac:dyDescent="0.25">
      <c r="A825" s="54"/>
      <c r="C825" s="65"/>
      <c r="D825" s="66"/>
      <c r="E825" s="66"/>
      <c r="F825" s="66"/>
      <c r="G825" s="67"/>
      <c r="H825" s="68"/>
      <c r="I825" s="66"/>
      <c r="J825" s="66"/>
      <c r="K825" s="298" t="str">
        <f t="shared" ca="1" si="13"/>
        <v/>
      </c>
      <c r="L825" s="126"/>
      <c r="M825" s="126"/>
      <c r="N825" s="126"/>
      <c r="O825" s="126"/>
      <c r="P825" s="126"/>
      <c r="Q825" s="126"/>
      <c r="R825" s="126"/>
      <c r="S825" s="126"/>
      <c r="T825" s="126"/>
      <c r="U825" s="126"/>
      <c r="V825" s="126"/>
      <c r="W825" s="305"/>
    </row>
    <row r="826" spans="1:23" customFormat="1" x14ac:dyDescent="0.25">
      <c r="A826" s="54"/>
      <c r="C826" s="65"/>
      <c r="D826" s="66"/>
      <c r="E826" s="66"/>
      <c r="F826" s="66"/>
      <c r="G826" s="67"/>
      <c r="H826" s="68"/>
      <c r="I826" s="66"/>
      <c r="J826" s="66"/>
      <c r="K826" s="298" t="str">
        <f t="shared" ca="1" si="13"/>
        <v/>
      </c>
      <c r="L826" s="126"/>
      <c r="M826" s="126"/>
      <c r="N826" s="126"/>
      <c r="O826" s="126"/>
      <c r="P826" s="126"/>
      <c r="Q826" s="126"/>
      <c r="R826" s="126"/>
      <c r="S826" s="126"/>
      <c r="T826" s="126"/>
      <c r="U826" s="126"/>
      <c r="V826" s="126"/>
      <c r="W826" s="305"/>
    </row>
    <row r="827" spans="1:23" customFormat="1" x14ac:dyDescent="0.25">
      <c r="A827" s="54"/>
      <c r="C827" s="65"/>
      <c r="D827" s="66"/>
      <c r="E827" s="66"/>
      <c r="F827" s="66"/>
      <c r="G827" s="67"/>
      <c r="H827" s="68"/>
      <c r="I827" s="66"/>
      <c r="J827" s="66"/>
      <c r="K827" s="298" t="str">
        <f t="shared" ca="1" si="13"/>
        <v/>
      </c>
      <c r="L827" s="126"/>
      <c r="M827" s="126"/>
      <c r="N827" s="126"/>
      <c r="O827" s="126"/>
      <c r="P827" s="126"/>
      <c r="Q827" s="126"/>
      <c r="R827" s="126"/>
      <c r="S827" s="126"/>
      <c r="T827" s="126"/>
      <c r="U827" s="126"/>
      <c r="V827" s="126"/>
      <c r="W827" s="305"/>
    </row>
    <row r="828" spans="1:23" customFormat="1" x14ac:dyDescent="0.25">
      <c r="A828" s="54"/>
      <c r="C828" s="65"/>
      <c r="D828" s="66"/>
      <c r="E828" s="66"/>
      <c r="F828" s="66"/>
      <c r="G828" s="67"/>
      <c r="H828" s="68"/>
      <c r="I828" s="66"/>
      <c r="J828" s="66"/>
      <c r="K828" s="298" t="str">
        <f t="shared" ca="1" si="13"/>
        <v/>
      </c>
      <c r="L828" s="126"/>
      <c r="M828" s="126"/>
      <c r="N828" s="126"/>
      <c r="O828" s="126"/>
      <c r="P828" s="126"/>
      <c r="Q828" s="126"/>
      <c r="R828" s="126"/>
      <c r="S828" s="126"/>
      <c r="T828" s="126"/>
      <c r="U828" s="126"/>
      <c r="V828" s="126"/>
      <c r="W828" s="305"/>
    </row>
    <row r="829" spans="1:23" customFormat="1" x14ac:dyDescent="0.25">
      <c r="A829" s="54"/>
      <c r="C829" s="65"/>
      <c r="D829" s="66"/>
      <c r="E829" s="66"/>
      <c r="F829" s="66"/>
      <c r="G829" s="67"/>
      <c r="H829" s="68"/>
      <c r="I829" s="66"/>
      <c r="J829" s="66"/>
      <c r="K829" s="298" t="str">
        <f t="shared" ca="1" si="13"/>
        <v/>
      </c>
      <c r="L829" s="126"/>
      <c r="M829" s="126"/>
      <c r="N829" s="126"/>
      <c r="O829" s="126"/>
      <c r="P829" s="126"/>
      <c r="Q829" s="126"/>
      <c r="R829" s="126"/>
      <c r="S829" s="126"/>
      <c r="T829" s="126"/>
      <c r="U829" s="126"/>
      <c r="V829" s="126"/>
      <c r="W829" s="305"/>
    </row>
    <row r="830" spans="1:23" customFormat="1" x14ac:dyDescent="0.25">
      <c r="A830" s="54"/>
      <c r="C830" s="65"/>
      <c r="D830" s="66"/>
      <c r="E830" s="66"/>
      <c r="F830" s="66"/>
      <c r="G830" s="67"/>
      <c r="H830" s="68"/>
      <c r="I830" s="66"/>
      <c r="J830" s="66"/>
      <c r="K830" s="298" t="str">
        <f t="shared" ca="1" si="13"/>
        <v/>
      </c>
      <c r="L830" s="126"/>
      <c r="M830" s="126"/>
      <c r="N830" s="126"/>
      <c r="O830" s="126"/>
      <c r="P830" s="126"/>
      <c r="Q830" s="126"/>
      <c r="R830" s="126"/>
      <c r="S830" s="126"/>
      <c r="T830" s="126"/>
      <c r="U830" s="126"/>
      <c r="V830" s="126"/>
      <c r="W830" s="305"/>
    </row>
    <row r="831" spans="1:23" customFormat="1" x14ac:dyDescent="0.25">
      <c r="A831" s="54"/>
      <c r="C831" s="65"/>
      <c r="D831" s="66"/>
      <c r="E831" s="66"/>
      <c r="F831" s="66"/>
      <c r="G831" s="67"/>
      <c r="H831" s="68"/>
      <c r="I831" s="66"/>
      <c r="J831" s="66"/>
      <c r="K831" s="298" t="str">
        <f t="shared" ca="1" si="13"/>
        <v/>
      </c>
      <c r="L831" s="126"/>
      <c r="M831" s="126"/>
      <c r="N831" s="126"/>
      <c r="O831" s="126"/>
      <c r="P831" s="126"/>
      <c r="Q831" s="126"/>
      <c r="R831" s="126"/>
      <c r="S831" s="126"/>
      <c r="T831" s="126"/>
      <c r="U831" s="126"/>
      <c r="V831" s="126"/>
      <c r="W831" s="305"/>
    </row>
    <row r="832" spans="1:23" customFormat="1" x14ac:dyDescent="0.25">
      <c r="A832" s="54"/>
      <c r="C832" s="65"/>
      <c r="D832" s="66"/>
      <c r="E832" s="66"/>
      <c r="F832" s="66"/>
      <c r="G832" s="67"/>
      <c r="H832" s="68"/>
      <c r="I832" s="66"/>
      <c r="J832" s="66"/>
      <c r="K832" s="298" t="str">
        <f t="shared" ca="1" si="13"/>
        <v/>
      </c>
      <c r="L832" s="126"/>
      <c r="M832" s="126"/>
      <c r="N832" s="126"/>
      <c r="O832" s="126"/>
      <c r="P832" s="126"/>
      <c r="Q832" s="126"/>
      <c r="R832" s="126"/>
      <c r="S832" s="126"/>
      <c r="T832" s="126"/>
      <c r="U832" s="126"/>
      <c r="V832" s="126"/>
      <c r="W832" s="305"/>
    </row>
    <row r="833" spans="1:23" customFormat="1" x14ac:dyDescent="0.25">
      <c r="A833" s="54"/>
      <c r="C833" s="65"/>
      <c r="D833" s="66"/>
      <c r="E833" s="66"/>
      <c r="F833" s="66"/>
      <c r="G833" s="67"/>
      <c r="H833" s="68"/>
      <c r="I833" s="66"/>
      <c r="J833" s="66"/>
      <c r="K833" s="298" t="str">
        <f t="shared" ca="1" si="13"/>
        <v/>
      </c>
      <c r="L833" s="126"/>
      <c r="M833" s="126"/>
      <c r="N833" s="126"/>
      <c r="O833" s="126"/>
      <c r="P833" s="126"/>
      <c r="Q833" s="126"/>
      <c r="R833" s="126"/>
      <c r="S833" s="126"/>
      <c r="T833" s="126"/>
      <c r="U833" s="126"/>
      <c r="V833" s="126"/>
      <c r="W833" s="305"/>
    </row>
    <row r="834" spans="1:23" customFormat="1" x14ac:dyDescent="0.25">
      <c r="A834" s="54"/>
      <c r="C834" s="65"/>
      <c r="D834" s="66"/>
      <c r="E834" s="66"/>
      <c r="F834" s="66"/>
      <c r="G834" s="67"/>
      <c r="H834" s="68"/>
      <c r="I834" s="66"/>
      <c r="J834" s="66"/>
      <c r="K834" s="298" t="str">
        <f t="shared" ca="1" si="13"/>
        <v/>
      </c>
      <c r="L834" s="126"/>
      <c r="M834" s="126"/>
      <c r="N834" s="126"/>
      <c r="O834" s="126"/>
      <c r="P834" s="126"/>
      <c r="Q834" s="126"/>
      <c r="R834" s="126"/>
      <c r="S834" s="126"/>
      <c r="T834" s="126"/>
      <c r="U834" s="126"/>
      <c r="V834" s="126"/>
      <c r="W834" s="305"/>
    </row>
    <row r="835" spans="1:23" customFormat="1" x14ac:dyDescent="0.25">
      <c r="A835" s="54"/>
      <c r="C835" s="65"/>
      <c r="D835" s="66"/>
      <c r="E835" s="66"/>
      <c r="F835" s="66"/>
      <c r="G835" s="67"/>
      <c r="H835" s="68"/>
      <c r="I835" s="66"/>
      <c r="J835" s="66"/>
      <c r="K835" s="298" t="str">
        <f t="shared" ca="1" si="13"/>
        <v/>
      </c>
      <c r="L835" s="126"/>
      <c r="M835" s="126"/>
      <c r="N835" s="126"/>
      <c r="O835" s="126"/>
      <c r="P835" s="126"/>
      <c r="Q835" s="126"/>
      <c r="R835" s="126"/>
      <c r="S835" s="126"/>
      <c r="T835" s="126"/>
      <c r="U835" s="126"/>
      <c r="V835" s="126"/>
      <c r="W835" s="305"/>
    </row>
    <row r="836" spans="1:23" customFormat="1" x14ac:dyDescent="0.25">
      <c r="A836" s="54"/>
      <c r="C836" s="65"/>
      <c r="D836" s="66"/>
      <c r="E836" s="66"/>
      <c r="F836" s="66"/>
      <c r="G836" s="67"/>
      <c r="H836" s="68"/>
      <c r="I836" s="66"/>
      <c r="J836" s="66"/>
      <c r="K836" s="298" t="str">
        <f t="shared" ca="1" si="13"/>
        <v/>
      </c>
      <c r="L836" s="126"/>
      <c r="M836" s="126"/>
      <c r="N836" s="126"/>
      <c r="O836" s="126"/>
      <c r="P836" s="126"/>
      <c r="Q836" s="126"/>
      <c r="R836" s="126"/>
      <c r="S836" s="126"/>
      <c r="T836" s="126"/>
      <c r="U836" s="126"/>
      <c r="V836" s="126"/>
      <c r="W836" s="305"/>
    </row>
    <row r="837" spans="1:23" customFormat="1" x14ac:dyDescent="0.25">
      <c r="A837" s="54"/>
      <c r="C837" s="65"/>
      <c r="D837" s="66"/>
      <c r="E837" s="66"/>
      <c r="F837" s="66"/>
      <c r="G837" s="67"/>
      <c r="H837" s="68"/>
      <c r="I837" s="66"/>
      <c r="J837" s="66"/>
      <c r="K837" s="298" t="str">
        <f t="shared" ca="1" si="13"/>
        <v/>
      </c>
      <c r="L837" s="126"/>
      <c r="M837" s="126"/>
      <c r="N837" s="126"/>
      <c r="O837" s="126"/>
      <c r="P837" s="126"/>
      <c r="Q837" s="126"/>
      <c r="R837" s="126"/>
      <c r="S837" s="126"/>
      <c r="T837" s="126"/>
      <c r="U837" s="126"/>
      <c r="V837" s="126"/>
      <c r="W837" s="305"/>
    </row>
    <row r="838" spans="1:23" customFormat="1" x14ac:dyDescent="0.25">
      <c r="A838" s="54"/>
      <c r="C838" s="65"/>
      <c r="D838" s="66"/>
      <c r="E838" s="66"/>
      <c r="F838" s="66"/>
      <c r="G838" s="67"/>
      <c r="H838" s="68"/>
      <c r="I838" s="66"/>
      <c r="J838" s="66"/>
      <c r="K838" s="298" t="str">
        <f t="shared" ca="1" si="13"/>
        <v/>
      </c>
      <c r="L838" s="126"/>
      <c r="M838" s="126"/>
      <c r="N838" s="126"/>
      <c r="O838" s="126"/>
      <c r="P838" s="126"/>
      <c r="Q838" s="126"/>
      <c r="R838" s="126"/>
      <c r="S838" s="126"/>
      <c r="T838" s="126"/>
      <c r="U838" s="126"/>
      <c r="V838" s="126"/>
      <c r="W838" s="305"/>
    </row>
    <row r="839" spans="1:23" customFormat="1" x14ac:dyDescent="0.25">
      <c r="A839" s="54"/>
      <c r="C839" s="65"/>
      <c r="D839" s="66"/>
      <c r="E839" s="66"/>
      <c r="F839" s="66"/>
      <c r="G839" s="67"/>
      <c r="H839" s="68"/>
      <c r="I839" s="66"/>
      <c r="J839" s="66"/>
      <c r="K839" s="298" t="str">
        <f t="shared" ca="1" si="13"/>
        <v/>
      </c>
      <c r="L839" s="126"/>
      <c r="M839" s="126"/>
      <c r="N839" s="126"/>
      <c r="O839" s="126"/>
      <c r="P839" s="126"/>
      <c r="Q839" s="126"/>
      <c r="R839" s="126"/>
      <c r="S839" s="126"/>
      <c r="T839" s="126"/>
      <c r="U839" s="126"/>
      <c r="V839" s="126"/>
      <c r="W839" s="305"/>
    </row>
    <row r="840" spans="1:23" customFormat="1" x14ac:dyDescent="0.25">
      <c r="A840" s="54"/>
      <c r="C840" s="65"/>
      <c r="D840" s="66"/>
      <c r="E840" s="66"/>
      <c r="F840" s="66"/>
      <c r="G840" s="67"/>
      <c r="H840" s="68"/>
      <c r="I840" s="66"/>
      <c r="J840" s="66"/>
      <c r="K840" s="298" t="str">
        <f t="shared" ca="1" si="13"/>
        <v/>
      </c>
      <c r="L840" s="126"/>
      <c r="M840" s="126"/>
      <c r="N840" s="126"/>
      <c r="O840" s="126"/>
      <c r="P840" s="126"/>
      <c r="Q840" s="126"/>
      <c r="R840" s="126"/>
      <c r="S840" s="126"/>
      <c r="T840" s="126"/>
      <c r="U840" s="126"/>
      <c r="V840" s="126"/>
      <c r="W840" s="305"/>
    </row>
    <row r="841" spans="1:23" customFormat="1" x14ac:dyDescent="0.25">
      <c r="A841" s="54"/>
      <c r="C841" s="65"/>
      <c r="D841" s="66"/>
      <c r="E841" s="66"/>
      <c r="F841" s="66"/>
      <c r="G841" s="67"/>
      <c r="H841" s="68"/>
      <c r="I841" s="66"/>
      <c r="J841" s="66"/>
      <c r="K841" s="298" t="str">
        <f t="shared" ref="K841:K904" ca="1" si="14">IF(J841="","",(IF(J841="Efetivado","",IF(C841="","",IF(C841=TODAY(),"Vence Hoje",IF(C841&lt;TODAY(),"Atrasado",C841-TODAY()&amp;" Dias para Vencer"))))))</f>
        <v/>
      </c>
      <c r="L841" s="126"/>
      <c r="M841" s="126"/>
      <c r="N841" s="126"/>
      <c r="O841" s="126"/>
      <c r="P841" s="126"/>
      <c r="Q841" s="126"/>
      <c r="R841" s="126"/>
      <c r="S841" s="126"/>
      <c r="T841" s="126"/>
      <c r="U841" s="126"/>
      <c r="V841" s="126"/>
      <c r="W841" s="305"/>
    </row>
    <row r="842" spans="1:23" customFormat="1" x14ac:dyDescent="0.25">
      <c r="A842" s="54"/>
      <c r="C842" s="65"/>
      <c r="D842" s="66"/>
      <c r="E842" s="66"/>
      <c r="F842" s="66"/>
      <c r="G842" s="67"/>
      <c r="H842" s="68"/>
      <c r="I842" s="66"/>
      <c r="J842" s="66"/>
      <c r="K842" s="298" t="str">
        <f t="shared" ca="1" si="14"/>
        <v/>
      </c>
      <c r="L842" s="126"/>
      <c r="M842" s="126"/>
      <c r="N842" s="126"/>
      <c r="O842" s="126"/>
      <c r="P842" s="126"/>
      <c r="Q842" s="126"/>
      <c r="R842" s="126"/>
      <c r="S842" s="126"/>
      <c r="T842" s="126"/>
      <c r="U842" s="126"/>
      <c r="V842" s="126"/>
      <c r="W842" s="305"/>
    </row>
    <row r="843" spans="1:23" customFormat="1" x14ac:dyDescent="0.25">
      <c r="A843" s="54"/>
      <c r="C843" s="65"/>
      <c r="D843" s="66"/>
      <c r="E843" s="66"/>
      <c r="F843" s="66"/>
      <c r="G843" s="67"/>
      <c r="H843" s="68"/>
      <c r="I843" s="66"/>
      <c r="J843" s="66"/>
      <c r="K843" s="298" t="str">
        <f t="shared" ca="1" si="14"/>
        <v/>
      </c>
      <c r="L843" s="126"/>
      <c r="M843" s="126"/>
      <c r="N843" s="126"/>
      <c r="O843" s="126"/>
      <c r="P843" s="126"/>
      <c r="Q843" s="126"/>
      <c r="R843" s="126"/>
      <c r="S843" s="126"/>
      <c r="T843" s="126"/>
      <c r="U843" s="126"/>
      <c r="V843" s="126"/>
      <c r="W843" s="305"/>
    </row>
    <row r="844" spans="1:23" customFormat="1" x14ac:dyDescent="0.25">
      <c r="A844" s="54"/>
      <c r="C844" s="65"/>
      <c r="D844" s="66"/>
      <c r="E844" s="66"/>
      <c r="F844" s="66"/>
      <c r="G844" s="67"/>
      <c r="H844" s="68"/>
      <c r="I844" s="66"/>
      <c r="J844" s="66"/>
      <c r="K844" s="298" t="str">
        <f t="shared" ca="1" si="14"/>
        <v/>
      </c>
      <c r="L844" s="126"/>
      <c r="M844" s="126"/>
      <c r="N844" s="126"/>
      <c r="O844" s="126"/>
      <c r="P844" s="126"/>
      <c r="Q844" s="126"/>
      <c r="R844" s="126"/>
      <c r="S844" s="126"/>
      <c r="T844" s="126"/>
      <c r="U844" s="126"/>
      <c r="V844" s="126"/>
      <c r="W844" s="305"/>
    </row>
    <row r="845" spans="1:23" customFormat="1" x14ac:dyDescent="0.25">
      <c r="A845" s="54"/>
      <c r="C845" s="65"/>
      <c r="D845" s="66"/>
      <c r="E845" s="66"/>
      <c r="F845" s="66"/>
      <c r="G845" s="67"/>
      <c r="H845" s="68"/>
      <c r="I845" s="66"/>
      <c r="J845" s="66"/>
      <c r="K845" s="298" t="str">
        <f t="shared" ca="1" si="14"/>
        <v/>
      </c>
      <c r="L845" s="126"/>
      <c r="M845" s="126"/>
      <c r="N845" s="126"/>
      <c r="O845" s="126"/>
      <c r="P845" s="126"/>
      <c r="Q845" s="126"/>
      <c r="R845" s="126"/>
      <c r="S845" s="126"/>
      <c r="T845" s="126"/>
      <c r="U845" s="126"/>
      <c r="V845" s="126"/>
      <c r="W845" s="305"/>
    </row>
    <row r="846" spans="1:23" customFormat="1" x14ac:dyDescent="0.25">
      <c r="A846" s="54"/>
      <c r="C846" s="65"/>
      <c r="D846" s="66"/>
      <c r="E846" s="66"/>
      <c r="F846" s="66"/>
      <c r="G846" s="67"/>
      <c r="H846" s="68"/>
      <c r="I846" s="66"/>
      <c r="J846" s="66"/>
      <c r="K846" s="298" t="str">
        <f t="shared" ca="1" si="14"/>
        <v/>
      </c>
      <c r="L846" s="126"/>
      <c r="M846" s="126"/>
      <c r="N846" s="126"/>
      <c r="O846" s="126"/>
      <c r="P846" s="126"/>
      <c r="Q846" s="126"/>
      <c r="R846" s="126"/>
      <c r="S846" s="126"/>
      <c r="T846" s="126"/>
      <c r="U846" s="126"/>
      <c r="V846" s="126"/>
      <c r="W846" s="305"/>
    </row>
    <row r="847" spans="1:23" customFormat="1" x14ac:dyDescent="0.25">
      <c r="A847" s="54"/>
      <c r="C847" s="65"/>
      <c r="D847" s="66"/>
      <c r="E847" s="66"/>
      <c r="F847" s="66"/>
      <c r="G847" s="67"/>
      <c r="H847" s="68"/>
      <c r="I847" s="66"/>
      <c r="J847" s="66"/>
      <c r="K847" s="298" t="str">
        <f t="shared" ca="1" si="14"/>
        <v/>
      </c>
      <c r="L847" s="126"/>
      <c r="M847" s="126"/>
      <c r="N847" s="126"/>
      <c r="O847" s="126"/>
      <c r="P847" s="126"/>
      <c r="Q847" s="126"/>
      <c r="R847" s="126"/>
      <c r="S847" s="126"/>
      <c r="T847" s="126"/>
      <c r="U847" s="126"/>
      <c r="V847" s="126"/>
      <c r="W847" s="305"/>
    </row>
    <row r="848" spans="1:23" customFormat="1" x14ac:dyDescent="0.25">
      <c r="A848" s="54"/>
      <c r="C848" s="65"/>
      <c r="D848" s="66"/>
      <c r="E848" s="66"/>
      <c r="F848" s="66"/>
      <c r="G848" s="67"/>
      <c r="H848" s="68"/>
      <c r="I848" s="66"/>
      <c r="J848" s="66"/>
      <c r="K848" s="298" t="str">
        <f t="shared" ca="1" si="14"/>
        <v/>
      </c>
      <c r="L848" s="126"/>
      <c r="M848" s="126"/>
      <c r="N848" s="126"/>
      <c r="O848" s="126"/>
      <c r="P848" s="126"/>
      <c r="Q848" s="126"/>
      <c r="R848" s="126"/>
      <c r="S848" s="126"/>
      <c r="T848" s="126"/>
      <c r="U848" s="126"/>
      <c r="V848" s="126"/>
      <c r="W848" s="305"/>
    </row>
    <row r="849" spans="1:23" customFormat="1" x14ac:dyDescent="0.25">
      <c r="A849" s="54"/>
      <c r="C849" s="65"/>
      <c r="D849" s="66"/>
      <c r="E849" s="66"/>
      <c r="F849" s="66"/>
      <c r="G849" s="67"/>
      <c r="H849" s="68"/>
      <c r="I849" s="66"/>
      <c r="J849" s="66"/>
      <c r="K849" s="298" t="str">
        <f t="shared" ca="1" si="14"/>
        <v/>
      </c>
      <c r="L849" s="126"/>
      <c r="M849" s="126"/>
      <c r="N849" s="126"/>
      <c r="O849" s="126"/>
      <c r="P849" s="126"/>
      <c r="Q849" s="126"/>
      <c r="R849" s="126"/>
      <c r="S849" s="126"/>
      <c r="T849" s="126"/>
      <c r="U849" s="126"/>
      <c r="V849" s="126"/>
      <c r="W849" s="305"/>
    </row>
    <row r="850" spans="1:23" customFormat="1" x14ac:dyDescent="0.25">
      <c r="A850" s="54"/>
      <c r="C850" s="65"/>
      <c r="D850" s="66"/>
      <c r="E850" s="66"/>
      <c r="F850" s="66"/>
      <c r="G850" s="67"/>
      <c r="H850" s="68"/>
      <c r="I850" s="66"/>
      <c r="J850" s="66"/>
      <c r="K850" s="298" t="str">
        <f t="shared" ca="1" si="14"/>
        <v/>
      </c>
      <c r="L850" s="126"/>
      <c r="M850" s="126"/>
      <c r="N850" s="126"/>
      <c r="O850" s="126"/>
      <c r="P850" s="126"/>
      <c r="Q850" s="126"/>
      <c r="R850" s="126"/>
      <c r="S850" s="126"/>
      <c r="T850" s="126"/>
      <c r="U850" s="126"/>
      <c r="V850" s="126"/>
      <c r="W850" s="305"/>
    </row>
    <row r="851" spans="1:23" customFormat="1" x14ac:dyDescent="0.25">
      <c r="A851" s="54"/>
      <c r="C851" s="65"/>
      <c r="D851" s="66"/>
      <c r="E851" s="66"/>
      <c r="F851" s="66"/>
      <c r="G851" s="67"/>
      <c r="H851" s="68"/>
      <c r="I851" s="66"/>
      <c r="J851" s="66"/>
      <c r="K851" s="298" t="str">
        <f t="shared" ca="1" si="14"/>
        <v/>
      </c>
      <c r="L851" s="126"/>
      <c r="M851" s="126"/>
      <c r="N851" s="126"/>
      <c r="O851" s="126"/>
      <c r="P851" s="126"/>
      <c r="Q851" s="126"/>
      <c r="R851" s="126"/>
      <c r="S851" s="126"/>
      <c r="T851" s="126"/>
      <c r="U851" s="126"/>
      <c r="V851" s="126"/>
      <c r="W851" s="305"/>
    </row>
    <row r="852" spans="1:23" customFormat="1" x14ac:dyDescent="0.25">
      <c r="A852" s="54"/>
      <c r="C852" s="65"/>
      <c r="D852" s="66"/>
      <c r="E852" s="66"/>
      <c r="F852" s="66"/>
      <c r="G852" s="67"/>
      <c r="H852" s="68"/>
      <c r="I852" s="66"/>
      <c r="J852" s="66"/>
      <c r="K852" s="298" t="str">
        <f t="shared" ca="1" si="14"/>
        <v/>
      </c>
      <c r="L852" s="126"/>
      <c r="M852" s="126"/>
      <c r="N852" s="126"/>
      <c r="O852" s="126"/>
      <c r="P852" s="126"/>
      <c r="Q852" s="126"/>
      <c r="R852" s="126"/>
      <c r="S852" s="126"/>
      <c r="T852" s="126"/>
      <c r="U852" s="126"/>
      <c r="V852" s="126"/>
      <c r="W852" s="305"/>
    </row>
    <row r="853" spans="1:23" customFormat="1" x14ac:dyDescent="0.25">
      <c r="A853" s="54"/>
      <c r="C853" s="65"/>
      <c r="D853" s="66"/>
      <c r="E853" s="66"/>
      <c r="F853" s="66"/>
      <c r="G853" s="67"/>
      <c r="H853" s="68"/>
      <c r="I853" s="66"/>
      <c r="J853" s="66"/>
      <c r="K853" s="298" t="str">
        <f t="shared" ca="1" si="14"/>
        <v/>
      </c>
      <c r="L853" s="126"/>
      <c r="M853" s="126"/>
      <c r="N853" s="126"/>
      <c r="O853" s="126"/>
      <c r="P853" s="126"/>
      <c r="Q853" s="126"/>
      <c r="R853" s="126"/>
      <c r="S853" s="126"/>
      <c r="T853" s="126"/>
      <c r="U853" s="126"/>
      <c r="V853" s="126"/>
      <c r="W853" s="305"/>
    </row>
    <row r="854" spans="1:23" customFormat="1" x14ac:dyDescent="0.25">
      <c r="A854" s="54"/>
      <c r="C854" s="65"/>
      <c r="D854" s="66"/>
      <c r="E854" s="66"/>
      <c r="F854" s="66"/>
      <c r="G854" s="67"/>
      <c r="H854" s="68"/>
      <c r="I854" s="66"/>
      <c r="J854" s="66"/>
      <c r="K854" s="298" t="str">
        <f t="shared" ca="1" si="14"/>
        <v/>
      </c>
      <c r="L854" s="126"/>
      <c r="M854" s="126"/>
      <c r="N854" s="126"/>
      <c r="O854" s="126"/>
      <c r="P854" s="126"/>
      <c r="Q854" s="126"/>
      <c r="R854" s="126"/>
      <c r="S854" s="126"/>
      <c r="T854" s="126"/>
      <c r="U854" s="126"/>
      <c r="V854" s="126"/>
      <c r="W854" s="305"/>
    </row>
    <row r="855" spans="1:23" customFormat="1" x14ac:dyDescent="0.25">
      <c r="A855" s="54"/>
      <c r="C855" s="65"/>
      <c r="D855" s="66"/>
      <c r="E855" s="66"/>
      <c r="F855" s="66"/>
      <c r="G855" s="67"/>
      <c r="H855" s="68"/>
      <c r="I855" s="66"/>
      <c r="J855" s="66"/>
      <c r="K855" s="298" t="str">
        <f t="shared" ca="1" si="14"/>
        <v/>
      </c>
      <c r="L855" s="126"/>
      <c r="M855" s="126"/>
      <c r="N855" s="126"/>
      <c r="O855" s="126"/>
      <c r="P855" s="126"/>
      <c r="Q855" s="126"/>
      <c r="R855" s="126"/>
      <c r="S855" s="126"/>
      <c r="T855" s="126"/>
      <c r="U855" s="126"/>
      <c r="V855" s="126"/>
      <c r="W855" s="305"/>
    </row>
    <row r="856" spans="1:23" customFormat="1" x14ac:dyDescent="0.25">
      <c r="A856" s="54"/>
      <c r="C856" s="65"/>
      <c r="D856" s="66"/>
      <c r="E856" s="66"/>
      <c r="F856" s="66"/>
      <c r="G856" s="67"/>
      <c r="H856" s="68"/>
      <c r="I856" s="66"/>
      <c r="J856" s="66"/>
      <c r="K856" s="298" t="str">
        <f t="shared" ca="1" si="14"/>
        <v/>
      </c>
      <c r="L856" s="126"/>
      <c r="M856" s="126"/>
      <c r="N856" s="126"/>
      <c r="O856" s="126"/>
      <c r="P856" s="126"/>
      <c r="Q856" s="126"/>
      <c r="R856" s="126"/>
      <c r="S856" s="126"/>
      <c r="T856" s="126"/>
      <c r="U856" s="126"/>
      <c r="V856" s="126"/>
      <c r="W856" s="305"/>
    </row>
    <row r="857" spans="1:23" customFormat="1" x14ac:dyDescent="0.25">
      <c r="A857" s="54"/>
      <c r="C857" s="65"/>
      <c r="D857" s="66"/>
      <c r="E857" s="66"/>
      <c r="F857" s="66"/>
      <c r="G857" s="67"/>
      <c r="H857" s="68"/>
      <c r="I857" s="66"/>
      <c r="J857" s="66"/>
      <c r="K857" s="298" t="str">
        <f t="shared" ca="1" si="14"/>
        <v/>
      </c>
      <c r="L857" s="126"/>
      <c r="M857" s="126"/>
      <c r="N857" s="126"/>
      <c r="O857" s="126"/>
      <c r="P857" s="126"/>
      <c r="Q857" s="126"/>
      <c r="R857" s="126"/>
      <c r="S857" s="126"/>
      <c r="T857" s="126"/>
      <c r="U857" s="126"/>
      <c r="V857" s="126"/>
      <c r="W857" s="305"/>
    </row>
    <row r="858" spans="1:23" customFormat="1" x14ac:dyDescent="0.25">
      <c r="A858" s="54"/>
      <c r="C858" s="65"/>
      <c r="D858" s="66"/>
      <c r="E858" s="66"/>
      <c r="F858" s="66"/>
      <c r="G858" s="67"/>
      <c r="H858" s="68"/>
      <c r="I858" s="66"/>
      <c r="J858" s="66"/>
      <c r="K858" s="298" t="str">
        <f t="shared" ca="1" si="14"/>
        <v/>
      </c>
      <c r="L858" s="126"/>
      <c r="M858" s="126"/>
      <c r="N858" s="126"/>
      <c r="O858" s="126"/>
      <c r="P858" s="126"/>
      <c r="Q858" s="126"/>
      <c r="R858" s="126"/>
      <c r="S858" s="126"/>
      <c r="T858" s="126"/>
      <c r="U858" s="126"/>
      <c r="V858" s="126"/>
      <c r="W858" s="305"/>
    </row>
    <row r="859" spans="1:23" customFormat="1" x14ac:dyDescent="0.25">
      <c r="A859" s="54"/>
      <c r="C859" s="65"/>
      <c r="D859" s="66"/>
      <c r="E859" s="66"/>
      <c r="F859" s="66"/>
      <c r="G859" s="67"/>
      <c r="H859" s="68"/>
      <c r="I859" s="66"/>
      <c r="J859" s="66"/>
      <c r="K859" s="298" t="str">
        <f t="shared" ca="1" si="14"/>
        <v/>
      </c>
      <c r="L859" s="126"/>
      <c r="M859" s="126"/>
      <c r="N859" s="126"/>
      <c r="O859" s="126"/>
      <c r="P859" s="126"/>
      <c r="Q859" s="126"/>
      <c r="R859" s="126"/>
      <c r="S859" s="126"/>
      <c r="T859" s="126"/>
      <c r="U859" s="126"/>
      <c r="V859" s="126"/>
      <c r="W859" s="305"/>
    </row>
    <row r="860" spans="1:23" customFormat="1" x14ac:dyDescent="0.25">
      <c r="A860" s="54"/>
      <c r="C860" s="65"/>
      <c r="D860" s="66"/>
      <c r="E860" s="66"/>
      <c r="F860" s="66"/>
      <c r="G860" s="67"/>
      <c r="H860" s="68"/>
      <c r="I860" s="66"/>
      <c r="J860" s="66"/>
      <c r="K860" s="298" t="str">
        <f t="shared" ca="1" si="14"/>
        <v/>
      </c>
      <c r="L860" s="126"/>
      <c r="M860" s="126"/>
      <c r="N860" s="126"/>
      <c r="O860" s="126"/>
      <c r="P860" s="126"/>
      <c r="Q860" s="126"/>
      <c r="R860" s="126"/>
      <c r="S860" s="126"/>
      <c r="T860" s="126"/>
      <c r="U860" s="126"/>
      <c r="V860" s="126"/>
      <c r="W860" s="305"/>
    </row>
    <row r="861" spans="1:23" customFormat="1" x14ac:dyDescent="0.25">
      <c r="A861" s="54"/>
      <c r="C861" s="65"/>
      <c r="D861" s="66"/>
      <c r="E861" s="66"/>
      <c r="F861" s="66"/>
      <c r="G861" s="67"/>
      <c r="H861" s="68"/>
      <c r="I861" s="66"/>
      <c r="J861" s="66"/>
      <c r="K861" s="298" t="str">
        <f t="shared" ca="1" si="14"/>
        <v/>
      </c>
      <c r="L861" s="126"/>
      <c r="M861" s="126"/>
      <c r="N861" s="126"/>
      <c r="O861" s="126"/>
      <c r="P861" s="126"/>
      <c r="Q861" s="126"/>
      <c r="R861" s="126"/>
      <c r="S861" s="126"/>
      <c r="T861" s="126"/>
      <c r="U861" s="126"/>
      <c r="V861" s="126"/>
      <c r="W861" s="305"/>
    </row>
    <row r="862" spans="1:23" customFormat="1" x14ac:dyDescent="0.25">
      <c r="A862" s="54"/>
      <c r="C862" s="65"/>
      <c r="D862" s="66"/>
      <c r="E862" s="66"/>
      <c r="F862" s="66"/>
      <c r="G862" s="67"/>
      <c r="H862" s="68"/>
      <c r="I862" s="66"/>
      <c r="J862" s="66"/>
      <c r="K862" s="298" t="str">
        <f t="shared" ca="1" si="14"/>
        <v/>
      </c>
      <c r="L862" s="126"/>
      <c r="M862" s="126"/>
      <c r="N862" s="126"/>
      <c r="O862" s="126"/>
      <c r="P862" s="126"/>
      <c r="Q862" s="126"/>
      <c r="R862" s="126"/>
      <c r="S862" s="126"/>
      <c r="T862" s="126"/>
      <c r="U862" s="126"/>
      <c r="V862" s="126"/>
      <c r="W862" s="305"/>
    </row>
    <row r="863" spans="1:23" customFormat="1" x14ac:dyDescent="0.25">
      <c r="A863" s="54"/>
      <c r="C863" s="65"/>
      <c r="D863" s="66"/>
      <c r="E863" s="66"/>
      <c r="F863" s="66"/>
      <c r="G863" s="67"/>
      <c r="H863" s="68"/>
      <c r="I863" s="66"/>
      <c r="J863" s="66"/>
      <c r="K863" s="298" t="str">
        <f t="shared" ca="1" si="14"/>
        <v/>
      </c>
      <c r="L863" s="126"/>
      <c r="M863" s="126"/>
      <c r="N863" s="126"/>
      <c r="O863" s="126"/>
      <c r="P863" s="126"/>
      <c r="Q863" s="126"/>
      <c r="R863" s="126"/>
      <c r="S863" s="126"/>
      <c r="T863" s="126"/>
      <c r="U863" s="126"/>
      <c r="V863" s="126"/>
      <c r="W863" s="305"/>
    </row>
    <row r="864" spans="1:23" customFormat="1" x14ac:dyDescent="0.25">
      <c r="A864" s="54"/>
      <c r="C864" s="65"/>
      <c r="D864" s="66"/>
      <c r="E864" s="66"/>
      <c r="F864" s="66"/>
      <c r="G864" s="67"/>
      <c r="H864" s="68"/>
      <c r="I864" s="66"/>
      <c r="J864" s="66"/>
      <c r="K864" s="298" t="str">
        <f t="shared" ca="1" si="14"/>
        <v/>
      </c>
      <c r="L864" s="126"/>
      <c r="M864" s="126"/>
      <c r="N864" s="126"/>
      <c r="O864" s="126"/>
      <c r="P864" s="126"/>
      <c r="Q864" s="126"/>
      <c r="R864" s="126"/>
      <c r="S864" s="126"/>
      <c r="T864" s="126"/>
      <c r="U864" s="126"/>
      <c r="V864" s="126"/>
      <c r="W864" s="305"/>
    </row>
    <row r="865" spans="1:23" customFormat="1" x14ac:dyDescent="0.25">
      <c r="A865" s="54"/>
      <c r="C865" s="65"/>
      <c r="D865" s="66"/>
      <c r="E865" s="66"/>
      <c r="F865" s="66"/>
      <c r="G865" s="67"/>
      <c r="H865" s="68"/>
      <c r="I865" s="66"/>
      <c r="J865" s="66"/>
      <c r="K865" s="298" t="str">
        <f t="shared" ca="1" si="14"/>
        <v/>
      </c>
      <c r="L865" s="126"/>
      <c r="M865" s="126"/>
      <c r="N865" s="126"/>
      <c r="O865" s="126"/>
      <c r="P865" s="126"/>
      <c r="Q865" s="126"/>
      <c r="R865" s="126"/>
      <c r="S865" s="126"/>
      <c r="T865" s="126"/>
      <c r="U865" s="126"/>
      <c r="V865" s="126"/>
      <c r="W865" s="305"/>
    </row>
    <row r="866" spans="1:23" customFormat="1" x14ac:dyDescent="0.25">
      <c r="A866" s="54"/>
      <c r="C866" s="65"/>
      <c r="D866" s="66"/>
      <c r="E866" s="66"/>
      <c r="F866" s="66"/>
      <c r="G866" s="67"/>
      <c r="H866" s="68"/>
      <c r="I866" s="66"/>
      <c r="J866" s="66"/>
      <c r="K866" s="298" t="str">
        <f t="shared" ca="1" si="14"/>
        <v/>
      </c>
      <c r="L866" s="126"/>
      <c r="M866" s="126"/>
      <c r="N866" s="126"/>
      <c r="O866" s="126"/>
      <c r="P866" s="126"/>
      <c r="Q866" s="126"/>
      <c r="R866" s="126"/>
      <c r="S866" s="126"/>
      <c r="T866" s="126"/>
      <c r="U866" s="126"/>
      <c r="V866" s="126"/>
      <c r="W866" s="305"/>
    </row>
    <row r="867" spans="1:23" customFormat="1" x14ac:dyDescent="0.25">
      <c r="A867" s="54"/>
      <c r="C867" s="65"/>
      <c r="D867" s="66"/>
      <c r="E867" s="66"/>
      <c r="F867" s="66"/>
      <c r="G867" s="67"/>
      <c r="H867" s="68"/>
      <c r="I867" s="66"/>
      <c r="J867" s="66"/>
      <c r="K867" s="298" t="str">
        <f t="shared" ca="1" si="14"/>
        <v/>
      </c>
      <c r="L867" s="126"/>
      <c r="M867" s="126"/>
      <c r="N867" s="126"/>
      <c r="O867" s="126"/>
      <c r="P867" s="126"/>
      <c r="Q867" s="126"/>
      <c r="R867" s="126"/>
      <c r="S867" s="126"/>
      <c r="T867" s="126"/>
      <c r="U867" s="126"/>
      <c r="V867" s="126"/>
      <c r="W867" s="305"/>
    </row>
    <row r="868" spans="1:23" customFormat="1" x14ac:dyDescent="0.25">
      <c r="A868" s="54"/>
      <c r="C868" s="65"/>
      <c r="D868" s="66"/>
      <c r="E868" s="66"/>
      <c r="F868" s="66"/>
      <c r="G868" s="67"/>
      <c r="H868" s="68"/>
      <c r="I868" s="66"/>
      <c r="J868" s="66"/>
      <c r="K868" s="298" t="str">
        <f t="shared" ca="1" si="14"/>
        <v/>
      </c>
      <c r="L868" s="126"/>
      <c r="M868" s="126"/>
      <c r="N868" s="126"/>
      <c r="O868" s="126"/>
      <c r="P868" s="126"/>
      <c r="Q868" s="126"/>
      <c r="R868" s="126"/>
      <c r="S868" s="126"/>
      <c r="T868" s="126"/>
      <c r="U868" s="126"/>
      <c r="V868" s="126"/>
      <c r="W868" s="305"/>
    </row>
    <row r="869" spans="1:23" customFormat="1" x14ac:dyDescent="0.25">
      <c r="A869" s="54"/>
      <c r="C869" s="65"/>
      <c r="D869" s="66"/>
      <c r="E869" s="66"/>
      <c r="F869" s="66"/>
      <c r="G869" s="67"/>
      <c r="H869" s="68"/>
      <c r="I869" s="66"/>
      <c r="J869" s="66"/>
      <c r="K869" s="298" t="str">
        <f t="shared" ca="1" si="14"/>
        <v/>
      </c>
      <c r="L869" s="126"/>
      <c r="M869" s="126"/>
      <c r="N869" s="126"/>
      <c r="O869" s="126"/>
      <c r="P869" s="126"/>
      <c r="Q869" s="126"/>
      <c r="R869" s="126"/>
      <c r="S869" s="126"/>
      <c r="T869" s="126"/>
      <c r="U869" s="126"/>
      <c r="V869" s="126"/>
      <c r="W869" s="305"/>
    </row>
    <row r="870" spans="1:23" customFormat="1" x14ac:dyDescent="0.25">
      <c r="A870" s="54"/>
      <c r="C870" s="65"/>
      <c r="D870" s="66"/>
      <c r="E870" s="66"/>
      <c r="F870" s="66"/>
      <c r="G870" s="67"/>
      <c r="H870" s="68"/>
      <c r="I870" s="66"/>
      <c r="J870" s="66"/>
      <c r="K870" s="298" t="str">
        <f t="shared" ca="1" si="14"/>
        <v/>
      </c>
      <c r="L870" s="126"/>
      <c r="M870" s="126"/>
      <c r="N870" s="126"/>
      <c r="O870" s="126"/>
      <c r="P870" s="126"/>
      <c r="Q870" s="126"/>
      <c r="R870" s="126"/>
      <c r="S870" s="126"/>
      <c r="T870" s="126"/>
      <c r="U870" s="126"/>
      <c r="V870" s="126"/>
      <c r="W870" s="305"/>
    </row>
    <row r="871" spans="1:23" customFormat="1" x14ac:dyDescent="0.25">
      <c r="A871" s="54"/>
      <c r="C871" s="65"/>
      <c r="D871" s="66"/>
      <c r="E871" s="66"/>
      <c r="F871" s="66"/>
      <c r="G871" s="67"/>
      <c r="H871" s="68"/>
      <c r="I871" s="66"/>
      <c r="J871" s="66"/>
      <c r="K871" s="298" t="str">
        <f t="shared" ca="1" si="14"/>
        <v/>
      </c>
      <c r="L871" s="126"/>
      <c r="M871" s="126"/>
      <c r="N871" s="126"/>
      <c r="O871" s="126"/>
      <c r="P871" s="126"/>
      <c r="Q871" s="126"/>
      <c r="R871" s="126"/>
      <c r="S871" s="126"/>
      <c r="T871" s="126"/>
      <c r="U871" s="126"/>
      <c r="V871" s="126"/>
      <c r="W871" s="305"/>
    </row>
    <row r="872" spans="1:23" customFormat="1" x14ac:dyDescent="0.25">
      <c r="A872" s="54"/>
      <c r="C872" s="65"/>
      <c r="D872" s="66"/>
      <c r="E872" s="66"/>
      <c r="F872" s="66"/>
      <c r="G872" s="67"/>
      <c r="H872" s="68"/>
      <c r="I872" s="66"/>
      <c r="J872" s="66"/>
      <c r="K872" s="298" t="str">
        <f t="shared" ca="1" si="14"/>
        <v/>
      </c>
      <c r="L872" s="126"/>
      <c r="M872" s="126"/>
      <c r="N872" s="126"/>
      <c r="O872" s="126"/>
      <c r="P872" s="126"/>
      <c r="Q872" s="126"/>
      <c r="R872" s="126"/>
      <c r="S872" s="126"/>
      <c r="T872" s="126"/>
      <c r="U872" s="126"/>
      <c r="V872" s="126"/>
      <c r="W872" s="305"/>
    </row>
    <row r="873" spans="1:23" customFormat="1" x14ac:dyDescent="0.25">
      <c r="A873" s="54"/>
      <c r="C873" s="65"/>
      <c r="D873" s="66"/>
      <c r="E873" s="66"/>
      <c r="F873" s="66"/>
      <c r="G873" s="67"/>
      <c r="H873" s="68"/>
      <c r="I873" s="66"/>
      <c r="J873" s="66"/>
      <c r="K873" s="298" t="str">
        <f t="shared" ca="1" si="14"/>
        <v/>
      </c>
      <c r="L873" s="126"/>
      <c r="M873" s="126"/>
      <c r="N873" s="126"/>
      <c r="O873" s="126"/>
      <c r="P873" s="126"/>
      <c r="Q873" s="126"/>
      <c r="R873" s="126"/>
      <c r="S873" s="126"/>
      <c r="T873" s="126"/>
      <c r="U873" s="126"/>
      <c r="V873" s="126"/>
      <c r="W873" s="305"/>
    </row>
    <row r="874" spans="1:23" customFormat="1" x14ac:dyDescent="0.25">
      <c r="A874" s="54"/>
      <c r="C874" s="65"/>
      <c r="D874" s="66"/>
      <c r="E874" s="66"/>
      <c r="F874" s="66"/>
      <c r="G874" s="67"/>
      <c r="H874" s="68"/>
      <c r="I874" s="66"/>
      <c r="J874" s="66"/>
      <c r="K874" s="298" t="str">
        <f t="shared" ca="1" si="14"/>
        <v/>
      </c>
      <c r="L874" s="126"/>
      <c r="M874" s="126"/>
      <c r="N874" s="126"/>
      <c r="O874" s="126"/>
      <c r="P874" s="126"/>
      <c r="Q874" s="126"/>
      <c r="R874" s="126"/>
      <c r="S874" s="126"/>
      <c r="T874" s="126"/>
      <c r="U874" s="126"/>
      <c r="V874" s="126"/>
      <c r="W874" s="305"/>
    </row>
    <row r="875" spans="1:23" customFormat="1" x14ac:dyDescent="0.25">
      <c r="A875" s="54"/>
      <c r="C875" s="65"/>
      <c r="D875" s="66"/>
      <c r="E875" s="66"/>
      <c r="F875" s="66"/>
      <c r="G875" s="67"/>
      <c r="H875" s="68"/>
      <c r="I875" s="66"/>
      <c r="J875" s="66"/>
      <c r="K875" s="298" t="str">
        <f t="shared" ca="1" si="14"/>
        <v/>
      </c>
      <c r="L875" s="126"/>
      <c r="M875" s="126"/>
      <c r="N875" s="126"/>
      <c r="O875" s="126"/>
      <c r="P875" s="126"/>
      <c r="Q875" s="126"/>
      <c r="R875" s="126"/>
      <c r="S875" s="126"/>
      <c r="T875" s="126"/>
      <c r="U875" s="126"/>
      <c r="V875" s="126"/>
      <c r="W875" s="305"/>
    </row>
    <row r="876" spans="1:23" customFormat="1" x14ac:dyDescent="0.25">
      <c r="A876" s="54"/>
      <c r="C876" s="65"/>
      <c r="D876" s="66"/>
      <c r="E876" s="66"/>
      <c r="F876" s="66"/>
      <c r="G876" s="67"/>
      <c r="H876" s="68"/>
      <c r="I876" s="66"/>
      <c r="J876" s="66"/>
      <c r="K876" s="298" t="str">
        <f t="shared" ca="1" si="14"/>
        <v/>
      </c>
      <c r="L876" s="126"/>
      <c r="M876" s="126"/>
      <c r="N876" s="126"/>
      <c r="O876" s="126"/>
      <c r="P876" s="126"/>
      <c r="Q876" s="126"/>
      <c r="R876" s="126"/>
      <c r="S876" s="126"/>
      <c r="T876" s="126"/>
      <c r="U876" s="126"/>
      <c r="V876" s="126"/>
      <c r="W876" s="305"/>
    </row>
    <row r="877" spans="1:23" customFormat="1" x14ac:dyDescent="0.25">
      <c r="A877" s="54"/>
      <c r="C877" s="65"/>
      <c r="D877" s="66"/>
      <c r="E877" s="66"/>
      <c r="F877" s="66"/>
      <c r="G877" s="67"/>
      <c r="H877" s="68"/>
      <c r="I877" s="66"/>
      <c r="J877" s="66"/>
      <c r="K877" s="298" t="str">
        <f t="shared" ca="1" si="14"/>
        <v/>
      </c>
      <c r="L877" s="126"/>
      <c r="M877" s="126"/>
      <c r="N877" s="126"/>
      <c r="O877" s="126"/>
      <c r="P877" s="126"/>
      <c r="Q877" s="126"/>
      <c r="R877" s="126"/>
      <c r="S877" s="126"/>
      <c r="T877" s="126"/>
      <c r="U877" s="126"/>
      <c r="V877" s="126"/>
      <c r="W877" s="305"/>
    </row>
  </sheetData>
  <sheetProtection password="9C80" sheet="1" objects="1" scenarios="1" selectLockedCells="1" sort="0" autoFilter="0"/>
  <conditionalFormatting sqref="E34:F37 C9:K22 C23:I33 C38:I50 K23:K50 C51:K877">
    <cfRule type="expression" dxfId="139" priority="6">
      <formula>$J9="Pendente"</formula>
    </cfRule>
  </conditionalFormatting>
  <conditionalFormatting sqref="C34:D37">
    <cfRule type="expression" dxfId="138" priority="5">
      <formula>$H34="Pendente"</formula>
    </cfRule>
  </conditionalFormatting>
  <conditionalFormatting sqref="G34:I37">
    <cfRule type="expression" dxfId="137" priority="4">
      <formula>$H34="Pendente"</formula>
    </cfRule>
  </conditionalFormatting>
  <conditionalFormatting sqref="J23:J36">
    <cfRule type="expression" dxfId="136" priority="3">
      <formula>$J23="Pendente"</formula>
    </cfRule>
  </conditionalFormatting>
  <conditionalFormatting sqref="J37:J50">
    <cfRule type="expression" dxfId="135" priority="2">
      <formula>$J37="Pendente"</formula>
    </cfRule>
  </conditionalFormatting>
  <dataValidations count="6">
    <dataValidation type="list" allowBlank="1" showInputMessage="1" showErrorMessage="1" sqref="D9:D877">
      <formula1>$Q$9:$Q$58</formula1>
    </dataValidation>
    <dataValidation type="list" allowBlank="1" showInputMessage="1" showErrorMessage="1" sqref="I9:I877">
      <formula1>$N$9:$N$28</formula1>
    </dataValidation>
    <dataValidation type="list" allowBlank="1" showInputMessage="1" showErrorMessage="1" sqref="J9:J877">
      <formula1>$S$9:$S$10</formula1>
    </dataValidation>
    <dataValidation type="list" allowBlank="1" showInputMessage="1" showErrorMessage="1" sqref="F9:F877">
      <formula1>$V$9:$V$59</formula1>
    </dataValidation>
    <dataValidation type="list" allowBlank="1" showInputMessage="1" showErrorMessage="1" sqref="E9:E877">
      <formula1>$S$12:$S$23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K9:K877"/>
  </dataValidations>
  <pageMargins left="0.511811024" right="0.511811024" top="0.78740157499999996" bottom="0.78740157499999996" header="0.31496062000000002" footer="0.31496062000000002"/>
  <pageSetup paperSize="9" scale="46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LTIMALINHA">
                <anchor moveWithCells="1" sizeWithCells="1">
                  <from>
                    <xdr:col>6</xdr:col>
                    <xdr:colOff>1057275</xdr:colOff>
                    <xdr:row>4</xdr:row>
                    <xdr:rowOff>171450</xdr:rowOff>
                  </from>
                  <to>
                    <xdr:col>7</xdr:col>
                    <xdr:colOff>371475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A_CART">
                <anchor moveWithCells="1" sizeWithCells="1">
                  <from>
                    <xdr:col>7</xdr:col>
                    <xdr:colOff>561975</xdr:colOff>
                    <xdr:row>4</xdr:row>
                    <xdr:rowOff>171450</xdr:rowOff>
                  </from>
                  <to>
                    <xdr:col>8</xdr:col>
                    <xdr:colOff>1381125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5A43822-7E4E-4AC5-A43C-36CB98DD45B7}">
            <xm:f>DES!$U$8&gt;49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B1:K1048576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rgb="FF00B050"/>
  </sheetPr>
  <dimension ref="A6:X622"/>
  <sheetViews>
    <sheetView showGridLines="0" showRowColHeaders="0" workbookViewId="0">
      <pane ySplit="8" topLeftCell="A9" activePane="bottomLeft" state="frozen"/>
      <selection pane="bottomLeft" activeCell="C9" sqref="C9"/>
    </sheetView>
  </sheetViews>
  <sheetFormatPr defaultRowHeight="15" x14ac:dyDescent="0.25"/>
  <cols>
    <col min="1" max="1" width="11.7109375" style="69" customWidth="1"/>
    <col min="2" max="2" width="2.7109375" style="43" customWidth="1"/>
    <col min="3" max="3" width="10.85546875" style="43" customWidth="1"/>
    <col min="4" max="4" width="26.7109375" style="43" customWidth="1"/>
    <col min="5" max="6" width="13.7109375" style="43" customWidth="1"/>
    <col min="7" max="7" width="31.5703125" style="43" customWidth="1"/>
    <col min="8" max="8" width="13.7109375" style="43" customWidth="1"/>
    <col min="9" max="9" width="26.7109375" style="43" customWidth="1"/>
    <col min="10" max="10" width="15.85546875" style="43" customWidth="1"/>
    <col min="11" max="11" width="20.28515625" style="43" customWidth="1"/>
    <col min="12" max="12" width="9.140625" style="323" customWidth="1"/>
    <col min="13" max="13" width="9.140625" style="330" hidden="1" customWidth="1"/>
    <col min="14" max="14" width="13.28515625" style="330" hidden="1" customWidth="1"/>
    <col min="15" max="15" width="4.140625" style="330" hidden="1" customWidth="1"/>
    <col min="16" max="16" width="5.5703125" style="330" hidden="1" customWidth="1"/>
    <col min="17" max="17" width="13.28515625" style="330" hidden="1" customWidth="1"/>
    <col min="18" max="18" width="6.42578125" style="330" hidden="1" customWidth="1"/>
    <col min="19" max="19" width="4.140625" style="330" hidden="1" customWidth="1"/>
    <col min="20" max="20" width="9.140625" style="330" hidden="1" customWidth="1"/>
    <col min="21" max="21" width="5" style="330" hidden="1" customWidth="1"/>
    <col min="22" max="23" width="9.140625" style="330" hidden="1" customWidth="1"/>
    <col min="24" max="24" width="9.140625" style="332" customWidth="1"/>
    <col min="25" max="16384" width="9.140625" style="43"/>
  </cols>
  <sheetData>
    <row r="6" spans="1:24" ht="17.100000000000001" customHeight="1" x14ac:dyDescent="0.25">
      <c r="C6" s="449" t="s">
        <v>221</v>
      </c>
      <c r="D6" s="449"/>
      <c r="E6" s="449"/>
      <c r="J6" s="77" t="s">
        <v>151</v>
      </c>
      <c r="K6" s="325">
        <f>SUBTOTAL(9,H:H)</f>
        <v>0</v>
      </c>
    </row>
    <row r="7" spans="1:24" ht="3" customHeight="1" x14ac:dyDescent="0.25"/>
    <row r="8" spans="1:24" ht="30" customHeight="1" thickBot="1" x14ac:dyDescent="0.3">
      <c r="C8" s="81" t="s">
        <v>0</v>
      </c>
      <c r="D8" s="81" t="s">
        <v>9</v>
      </c>
      <c r="E8" s="82" t="s">
        <v>95</v>
      </c>
      <c r="F8" s="82" t="s">
        <v>96</v>
      </c>
      <c r="G8" s="82" t="s">
        <v>2</v>
      </c>
      <c r="H8" s="81" t="s">
        <v>63</v>
      </c>
      <c r="I8" s="81" t="s">
        <v>5</v>
      </c>
      <c r="J8" s="81" t="s">
        <v>3</v>
      </c>
      <c r="K8" s="81" t="s">
        <v>4</v>
      </c>
    </row>
    <row r="9" spans="1:24" customFormat="1" x14ac:dyDescent="0.25">
      <c r="A9" s="54"/>
      <c r="C9" s="65"/>
      <c r="D9" s="66"/>
      <c r="E9" s="66"/>
      <c r="F9" s="66"/>
      <c r="G9" s="67"/>
      <c r="H9" s="68"/>
      <c r="I9" s="66"/>
      <c r="J9" s="66"/>
      <c r="K9" s="300" t="str">
        <f t="shared" ref="K9:K72" ca="1" si="0">IF(J9="","",(IF(J9="Efetivado","",IF(C9="","",IF(C9=TODAY(),"Vence Hoje",IF(C9&lt;TODAY(),"Atrasado",C9-TODAY()&amp;" Dias para Vencer"))))))</f>
        <v/>
      </c>
      <c r="L9" s="250"/>
      <c r="M9" s="344" t="s">
        <v>152</v>
      </c>
      <c r="N9" s="129">
        <f>VLOOKUP(M9,'CAD2'!G7:H7,2,0)</f>
        <v>0</v>
      </c>
      <c r="O9" s="126"/>
      <c r="P9" s="344" t="s">
        <v>152</v>
      </c>
      <c r="Q9" s="129">
        <f>VLOOKUP(P9,'CAD2'!C7:D7,2,0)</f>
        <v>0</v>
      </c>
      <c r="R9" s="333">
        <v>1</v>
      </c>
      <c r="S9" s="126"/>
      <c r="T9" s="303" t="s">
        <v>60</v>
      </c>
      <c r="U9" s="334">
        <v>1</v>
      </c>
      <c r="V9" s="126"/>
      <c r="W9" s="334">
        <f>CAD!M10</f>
        <v>2020</v>
      </c>
      <c r="X9" s="305"/>
    </row>
    <row r="10" spans="1:24" customFormat="1" x14ac:dyDescent="0.25">
      <c r="A10" s="54"/>
      <c r="C10" s="65"/>
      <c r="D10" s="66"/>
      <c r="E10" s="66"/>
      <c r="F10" s="66"/>
      <c r="G10" s="67"/>
      <c r="H10" s="68"/>
      <c r="I10" s="66"/>
      <c r="J10" s="66"/>
      <c r="K10" s="300" t="str">
        <f t="shared" ca="1" si="0"/>
        <v/>
      </c>
      <c r="L10" s="250"/>
      <c r="M10" s="344" t="s">
        <v>153</v>
      </c>
      <c r="N10" s="129">
        <f>VLOOKUP(M10,'CAD2'!G8:H8,2,0)</f>
        <v>0</v>
      </c>
      <c r="O10" s="126"/>
      <c r="P10" s="344" t="s">
        <v>153</v>
      </c>
      <c r="Q10" s="129">
        <f>VLOOKUP(P10,'CAD2'!C8:D8,2,0)</f>
        <v>0</v>
      </c>
      <c r="R10" s="333">
        <v>2</v>
      </c>
      <c r="S10" s="126"/>
      <c r="T10" s="303" t="s">
        <v>61</v>
      </c>
      <c r="U10" s="334">
        <v>2</v>
      </c>
      <c r="V10" s="126"/>
      <c r="W10" s="334">
        <f>W9+1</f>
        <v>2021</v>
      </c>
      <c r="X10" s="305"/>
    </row>
    <row r="11" spans="1:24" customFormat="1" x14ac:dyDescent="0.25">
      <c r="A11" s="54"/>
      <c r="C11" s="65"/>
      <c r="D11" s="66"/>
      <c r="E11" s="66"/>
      <c r="F11" s="66"/>
      <c r="G11" s="67"/>
      <c r="H11" s="68"/>
      <c r="I11" s="66"/>
      <c r="J11" s="66"/>
      <c r="K11" s="300" t="str">
        <f t="shared" ca="1" si="0"/>
        <v/>
      </c>
      <c r="L11" s="250"/>
      <c r="M11" s="344" t="s">
        <v>154</v>
      </c>
      <c r="N11" s="129">
        <f>VLOOKUP(M11,'CAD2'!G9:H9,2,0)</f>
        <v>0</v>
      </c>
      <c r="O11" s="126"/>
      <c r="P11" s="344" t="s">
        <v>154</v>
      </c>
      <c r="Q11" s="129">
        <f>VLOOKUP(P11,'CAD2'!C9:D9,2,0)</f>
        <v>0</v>
      </c>
      <c r="R11" s="333">
        <v>3</v>
      </c>
      <c r="S11" s="126"/>
      <c r="T11" s="126"/>
      <c r="U11" s="126"/>
      <c r="V11" s="126"/>
      <c r="W11" s="334">
        <f t="shared" ref="W11:W59" si="1">W10+1</f>
        <v>2022</v>
      </c>
      <c r="X11" s="305"/>
    </row>
    <row r="12" spans="1:24" customFormat="1" x14ac:dyDescent="0.25">
      <c r="A12" s="54"/>
      <c r="C12" s="65"/>
      <c r="D12" s="66"/>
      <c r="E12" s="66"/>
      <c r="F12" s="66"/>
      <c r="G12" s="67"/>
      <c r="H12" s="68"/>
      <c r="I12" s="66"/>
      <c r="J12" s="66"/>
      <c r="K12" s="300" t="str">
        <f t="shared" ca="1" si="0"/>
        <v/>
      </c>
      <c r="L12" s="250"/>
      <c r="M12" s="344" t="s">
        <v>155</v>
      </c>
      <c r="N12" s="129">
        <f>VLOOKUP(M12,'CAD2'!G10:H10,2,0)</f>
        <v>0</v>
      </c>
      <c r="O12" s="126"/>
      <c r="P12" s="344" t="s">
        <v>155</v>
      </c>
      <c r="Q12" s="129">
        <f>VLOOKUP(P12,'CAD2'!C10:D10,2,0)</f>
        <v>0</v>
      </c>
      <c r="R12" s="333">
        <v>4</v>
      </c>
      <c r="S12" s="126"/>
      <c r="T12" s="334" t="s">
        <v>34</v>
      </c>
      <c r="U12" s="334">
        <v>1</v>
      </c>
      <c r="V12" s="126"/>
      <c r="W12" s="334">
        <f t="shared" si="1"/>
        <v>2023</v>
      </c>
      <c r="X12" s="305"/>
    </row>
    <row r="13" spans="1:24" customFormat="1" x14ac:dyDescent="0.25">
      <c r="A13" s="54"/>
      <c r="C13" s="65"/>
      <c r="D13" s="66"/>
      <c r="E13" s="66"/>
      <c r="F13" s="66"/>
      <c r="G13" s="67"/>
      <c r="H13" s="68"/>
      <c r="I13" s="66"/>
      <c r="J13" s="66"/>
      <c r="K13" s="300" t="str">
        <f t="shared" ca="1" si="0"/>
        <v/>
      </c>
      <c r="L13" s="250"/>
      <c r="M13" s="344" t="s">
        <v>156</v>
      </c>
      <c r="N13" s="129">
        <f>VLOOKUP(M13,'CAD2'!G11:H11,2,0)</f>
        <v>0</v>
      </c>
      <c r="O13" s="126"/>
      <c r="P13" s="344" t="s">
        <v>156</v>
      </c>
      <c r="Q13" s="129">
        <f>VLOOKUP(P13,'CAD2'!C11:D11,2,0)</f>
        <v>0</v>
      </c>
      <c r="R13" s="333">
        <v>5</v>
      </c>
      <c r="S13" s="126"/>
      <c r="T13" s="334" t="s">
        <v>35</v>
      </c>
      <c r="U13" s="334">
        <v>2</v>
      </c>
      <c r="V13" s="126"/>
      <c r="W13" s="334">
        <f t="shared" si="1"/>
        <v>2024</v>
      </c>
      <c r="X13" s="305"/>
    </row>
    <row r="14" spans="1:24" customFormat="1" x14ac:dyDescent="0.25">
      <c r="A14" s="54"/>
      <c r="C14" s="65"/>
      <c r="D14" s="66"/>
      <c r="E14" s="66"/>
      <c r="F14" s="66"/>
      <c r="G14" s="67"/>
      <c r="H14" s="68"/>
      <c r="I14" s="66"/>
      <c r="J14" s="66"/>
      <c r="K14" s="300" t="str">
        <f t="shared" ca="1" si="0"/>
        <v/>
      </c>
      <c r="L14" s="250"/>
      <c r="M14" s="344" t="s">
        <v>157</v>
      </c>
      <c r="N14" s="129">
        <f>VLOOKUP(M14,'CAD2'!G12:H12,2,0)</f>
        <v>0</v>
      </c>
      <c r="O14" s="126"/>
      <c r="P14" s="344" t="s">
        <v>157</v>
      </c>
      <c r="Q14" s="129">
        <f>VLOOKUP(P14,'CAD2'!C12:D12,2,0)</f>
        <v>0</v>
      </c>
      <c r="R14" s="333">
        <v>6</v>
      </c>
      <c r="S14" s="126"/>
      <c r="T14" s="334" t="s">
        <v>36</v>
      </c>
      <c r="U14" s="334">
        <v>3</v>
      </c>
      <c r="V14" s="126"/>
      <c r="W14" s="334">
        <f t="shared" si="1"/>
        <v>2025</v>
      </c>
      <c r="X14" s="305"/>
    </row>
    <row r="15" spans="1:24" customFormat="1" x14ac:dyDescent="0.25">
      <c r="A15" s="54"/>
      <c r="C15" s="65"/>
      <c r="D15" s="66"/>
      <c r="E15" s="66"/>
      <c r="F15" s="66"/>
      <c r="G15" s="67"/>
      <c r="H15" s="68"/>
      <c r="I15" s="66"/>
      <c r="J15" s="66"/>
      <c r="K15" s="300" t="str">
        <f t="shared" ca="1" si="0"/>
        <v/>
      </c>
      <c r="L15" s="250"/>
      <c r="M15" s="344" t="s">
        <v>158</v>
      </c>
      <c r="N15" s="129">
        <f>VLOOKUP(M15,'CAD2'!G13:H13,2,0)</f>
        <v>0</v>
      </c>
      <c r="O15" s="126"/>
      <c r="P15" s="344" t="s">
        <v>158</v>
      </c>
      <c r="Q15" s="129">
        <f>VLOOKUP(P15,'CAD2'!C13:D13,2,0)</f>
        <v>0</v>
      </c>
      <c r="R15" s="333">
        <v>7</v>
      </c>
      <c r="S15" s="126"/>
      <c r="T15" s="334" t="s">
        <v>37</v>
      </c>
      <c r="U15" s="334">
        <v>4</v>
      </c>
      <c r="V15" s="126"/>
      <c r="W15" s="334">
        <f t="shared" si="1"/>
        <v>2026</v>
      </c>
      <c r="X15" s="305"/>
    </row>
    <row r="16" spans="1:24" customFormat="1" x14ac:dyDescent="0.25">
      <c r="A16" s="54"/>
      <c r="C16" s="65"/>
      <c r="D16" s="66"/>
      <c r="E16" s="66"/>
      <c r="F16" s="66"/>
      <c r="G16" s="67"/>
      <c r="H16" s="68"/>
      <c r="I16" s="66"/>
      <c r="J16" s="66"/>
      <c r="K16" s="300" t="str">
        <f t="shared" ca="1" si="0"/>
        <v/>
      </c>
      <c r="L16" s="250"/>
      <c r="M16" s="344" t="s">
        <v>159</v>
      </c>
      <c r="N16" s="129">
        <f>VLOOKUP(M16,'CAD2'!G14:H14,2,0)</f>
        <v>0</v>
      </c>
      <c r="O16" s="126"/>
      <c r="P16" s="344" t="s">
        <v>159</v>
      </c>
      <c r="Q16" s="129">
        <f>VLOOKUP(P16,'CAD2'!C14:D14,2,0)</f>
        <v>0</v>
      </c>
      <c r="R16" s="333">
        <v>8</v>
      </c>
      <c r="S16" s="126"/>
      <c r="T16" s="334" t="s">
        <v>38</v>
      </c>
      <c r="U16" s="334">
        <v>5</v>
      </c>
      <c r="V16" s="126"/>
      <c r="W16" s="334">
        <f t="shared" si="1"/>
        <v>2027</v>
      </c>
      <c r="X16" s="305"/>
    </row>
    <row r="17" spans="1:24" customFormat="1" x14ac:dyDescent="0.25">
      <c r="A17" s="54"/>
      <c r="C17" s="65"/>
      <c r="D17" s="66"/>
      <c r="E17" s="66"/>
      <c r="F17" s="66"/>
      <c r="G17" s="67"/>
      <c r="H17" s="68"/>
      <c r="I17" s="66"/>
      <c r="J17" s="66"/>
      <c r="K17" s="300" t="str">
        <f t="shared" ca="1" si="0"/>
        <v/>
      </c>
      <c r="L17" s="250"/>
      <c r="M17" s="344" t="s">
        <v>160</v>
      </c>
      <c r="N17" s="129">
        <f>VLOOKUP(M17,'CAD2'!G15:H15,2,0)</f>
        <v>0</v>
      </c>
      <c r="O17" s="126"/>
      <c r="P17" s="344" t="s">
        <v>160</v>
      </c>
      <c r="Q17" s="129">
        <f>VLOOKUP(P17,'CAD2'!C15:D15,2,0)</f>
        <v>0</v>
      </c>
      <c r="R17" s="333">
        <v>9</v>
      </c>
      <c r="S17" s="126"/>
      <c r="T17" s="334" t="s">
        <v>39</v>
      </c>
      <c r="U17" s="334">
        <v>6</v>
      </c>
      <c r="V17" s="126"/>
      <c r="W17" s="334">
        <f t="shared" si="1"/>
        <v>2028</v>
      </c>
      <c r="X17" s="305"/>
    </row>
    <row r="18" spans="1:24" customFormat="1" x14ac:dyDescent="0.25">
      <c r="A18" s="54"/>
      <c r="C18" s="65"/>
      <c r="D18" s="66"/>
      <c r="E18" s="66"/>
      <c r="F18" s="66"/>
      <c r="G18" s="67"/>
      <c r="H18" s="68"/>
      <c r="I18" s="66"/>
      <c r="J18" s="66"/>
      <c r="K18" s="300" t="str">
        <f t="shared" ca="1" si="0"/>
        <v/>
      </c>
      <c r="L18" s="250"/>
      <c r="M18" s="344" t="s">
        <v>161</v>
      </c>
      <c r="N18" s="129">
        <f>VLOOKUP(M18,'CAD2'!G16:H16,2,0)</f>
        <v>0</v>
      </c>
      <c r="O18" s="126"/>
      <c r="P18" s="344" t="s">
        <v>161</v>
      </c>
      <c r="Q18" s="129">
        <f>VLOOKUP(P18,'CAD2'!C16:D16,2,0)</f>
        <v>0</v>
      </c>
      <c r="R18" s="333">
        <v>10</v>
      </c>
      <c r="S18" s="126"/>
      <c r="T18" s="334" t="s">
        <v>40</v>
      </c>
      <c r="U18" s="334">
        <v>7</v>
      </c>
      <c r="V18" s="126"/>
      <c r="W18" s="334">
        <f t="shared" si="1"/>
        <v>2029</v>
      </c>
      <c r="X18" s="305"/>
    </row>
    <row r="19" spans="1:24" customFormat="1" x14ac:dyDescent="0.25">
      <c r="A19" s="54"/>
      <c r="C19" s="65"/>
      <c r="D19" s="66"/>
      <c r="E19" s="66"/>
      <c r="F19" s="66"/>
      <c r="G19" s="67"/>
      <c r="H19" s="68"/>
      <c r="I19" s="66"/>
      <c r="J19" s="66"/>
      <c r="K19" s="300" t="str">
        <f t="shared" ca="1" si="0"/>
        <v/>
      </c>
      <c r="L19" s="250"/>
      <c r="M19" s="344" t="s">
        <v>162</v>
      </c>
      <c r="N19" s="129">
        <f>VLOOKUP(M19,'CAD2'!G17:H17,2,0)</f>
        <v>0</v>
      </c>
      <c r="O19" s="126"/>
      <c r="P19" s="344" t="s">
        <v>162</v>
      </c>
      <c r="Q19" s="129">
        <f>VLOOKUP(P19,'CAD2'!C17:D17,2,0)</f>
        <v>0</v>
      </c>
      <c r="R19" s="333">
        <v>11</v>
      </c>
      <c r="S19" s="126"/>
      <c r="T19" s="334" t="s">
        <v>41</v>
      </c>
      <c r="U19" s="334">
        <v>8</v>
      </c>
      <c r="V19" s="126"/>
      <c r="W19" s="334">
        <f t="shared" si="1"/>
        <v>2030</v>
      </c>
      <c r="X19" s="305"/>
    </row>
    <row r="20" spans="1:24" customFormat="1" x14ac:dyDescent="0.25">
      <c r="A20" s="54"/>
      <c r="C20" s="65"/>
      <c r="D20" s="66"/>
      <c r="E20" s="66"/>
      <c r="F20" s="66"/>
      <c r="G20" s="67"/>
      <c r="H20" s="68"/>
      <c r="I20" s="66"/>
      <c r="J20" s="66"/>
      <c r="K20" s="300" t="str">
        <f t="shared" ca="1" si="0"/>
        <v/>
      </c>
      <c r="L20" s="250"/>
      <c r="M20" s="344" t="s">
        <v>163</v>
      </c>
      <c r="N20" s="129">
        <f>VLOOKUP(M20,'CAD2'!G18:H18,2,0)</f>
        <v>0</v>
      </c>
      <c r="O20" s="126"/>
      <c r="P20" s="344" t="s">
        <v>163</v>
      </c>
      <c r="Q20" s="129">
        <f>VLOOKUP(P20,'CAD2'!C18:D18,2,0)</f>
        <v>0</v>
      </c>
      <c r="R20" s="333">
        <v>12</v>
      </c>
      <c r="S20" s="126"/>
      <c r="T20" s="334" t="s">
        <v>42</v>
      </c>
      <c r="U20" s="334">
        <v>9</v>
      </c>
      <c r="V20" s="126"/>
      <c r="W20" s="334">
        <f t="shared" si="1"/>
        <v>2031</v>
      </c>
      <c r="X20" s="305"/>
    </row>
    <row r="21" spans="1:24" customFormat="1" x14ac:dyDescent="0.25">
      <c r="A21" s="54"/>
      <c r="C21" s="65"/>
      <c r="D21" s="66"/>
      <c r="E21" s="66"/>
      <c r="F21" s="66"/>
      <c r="G21" s="67"/>
      <c r="H21" s="68"/>
      <c r="I21" s="66"/>
      <c r="J21" s="66"/>
      <c r="K21" s="300" t="str">
        <f t="shared" ca="1" si="0"/>
        <v/>
      </c>
      <c r="L21" s="250"/>
      <c r="M21" s="344" t="s">
        <v>164</v>
      </c>
      <c r="N21" s="129">
        <f>VLOOKUP(M21,'CAD2'!G19:H19,2,0)</f>
        <v>0</v>
      </c>
      <c r="O21" s="126"/>
      <c r="P21" s="344" t="s">
        <v>164</v>
      </c>
      <c r="Q21" s="129">
        <f>VLOOKUP(P21,'CAD2'!C19:D19,2,0)</f>
        <v>0</v>
      </c>
      <c r="R21" s="333">
        <v>13</v>
      </c>
      <c r="S21" s="126"/>
      <c r="T21" s="334" t="s">
        <v>43</v>
      </c>
      <c r="U21" s="334">
        <v>10</v>
      </c>
      <c r="V21" s="126"/>
      <c r="W21" s="334">
        <f t="shared" si="1"/>
        <v>2032</v>
      </c>
      <c r="X21" s="305"/>
    </row>
    <row r="22" spans="1:24" customFormat="1" x14ac:dyDescent="0.25">
      <c r="A22" s="54"/>
      <c r="C22" s="65"/>
      <c r="D22" s="66"/>
      <c r="E22" s="66"/>
      <c r="F22" s="66"/>
      <c r="G22" s="67"/>
      <c r="H22" s="68"/>
      <c r="I22" s="66"/>
      <c r="J22" s="66"/>
      <c r="K22" s="300" t="str">
        <f t="shared" ca="1" si="0"/>
        <v/>
      </c>
      <c r="L22" s="250"/>
      <c r="M22" s="344" t="s">
        <v>165</v>
      </c>
      <c r="N22" s="129">
        <f>VLOOKUP(M22,'CAD2'!G20:H20,2,0)</f>
        <v>0</v>
      </c>
      <c r="O22" s="126"/>
      <c r="P22" s="344" t="s">
        <v>165</v>
      </c>
      <c r="Q22" s="129">
        <f>VLOOKUP(P22,'CAD2'!C20:D20,2,0)</f>
        <v>0</v>
      </c>
      <c r="R22" s="333">
        <v>14</v>
      </c>
      <c r="S22" s="126"/>
      <c r="T22" s="334" t="s">
        <v>44</v>
      </c>
      <c r="U22" s="334">
        <v>11</v>
      </c>
      <c r="V22" s="126"/>
      <c r="W22" s="334">
        <f t="shared" si="1"/>
        <v>2033</v>
      </c>
      <c r="X22" s="305"/>
    </row>
    <row r="23" spans="1:24" customFormat="1" x14ac:dyDescent="0.25">
      <c r="A23" s="54"/>
      <c r="C23" s="65"/>
      <c r="D23" s="66"/>
      <c r="E23" s="66"/>
      <c r="F23" s="66"/>
      <c r="G23" s="67"/>
      <c r="H23" s="68"/>
      <c r="I23" s="66"/>
      <c r="J23" s="66"/>
      <c r="K23" s="300" t="str">
        <f t="shared" ca="1" si="0"/>
        <v/>
      </c>
      <c r="L23" s="250"/>
      <c r="M23" s="344" t="s">
        <v>166</v>
      </c>
      <c r="N23" s="129">
        <f>VLOOKUP(M23,'CAD2'!G21:H21,2,0)</f>
        <v>0</v>
      </c>
      <c r="O23" s="126"/>
      <c r="P23" s="344" t="s">
        <v>166</v>
      </c>
      <c r="Q23" s="129">
        <f>VLOOKUP(P23,'CAD2'!C21:D21,2,0)</f>
        <v>0</v>
      </c>
      <c r="R23" s="333">
        <v>15</v>
      </c>
      <c r="S23" s="126"/>
      <c r="T23" s="334" t="s">
        <v>45</v>
      </c>
      <c r="U23" s="334">
        <v>12</v>
      </c>
      <c r="V23" s="126"/>
      <c r="W23" s="334">
        <f t="shared" si="1"/>
        <v>2034</v>
      </c>
      <c r="X23" s="305"/>
    </row>
    <row r="24" spans="1:24" customFormat="1" x14ac:dyDescent="0.25">
      <c r="A24" s="54"/>
      <c r="C24" s="65"/>
      <c r="D24" s="66"/>
      <c r="E24" s="66"/>
      <c r="F24" s="66"/>
      <c r="G24" s="67"/>
      <c r="H24" s="68"/>
      <c r="I24" s="66"/>
      <c r="J24" s="66"/>
      <c r="K24" s="300" t="str">
        <f t="shared" ca="1" si="0"/>
        <v/>
      </c>
      <c r="L24" s="250"/>
      <c r="M24" s="344" t="s">
        <v>167</v>
      </c>
      <c r="N24" s="129">
        <f>VLOOKUP(M24,'CAD2'!G22:H22,2,0)</f>
        <v>0</v>
      </c>
      <c r="O24" s="126"/>
      <c r="P24" s="344" t="s">
        <v>167</v>
      </c>
      <c r="Q24" s="129">
        <f>VLOOKUP(P24,'CAD2'!C22:D22,2,0)</f>
        <v>0</v>
      </c>
      <c r="R24" s="333">
        <v>16</v>
      </c>
      <c r="S24" s="126"/>
      <c r="T24" s="126"/>
      <c r="U24" s="126"/>
      <c r="V24" s="126"/>
      <c r="W24" s="334">
        <f t="shared" si="1"/>
        <v>2035</v>
      </c>
      <c r="X24" s="305"/>
    </row>
    <row r="25" spans="1:24" customFormat="1" x14ac:dyDescent="0.25">
      <c r="A25" s="54"/>
      <c r="C25" s="65"/>
      <c r="D25" s="66"/>
      <c r="E25" s="66"/>
      <c r="F25" s="66"/>
      <c r="G25" s="67"/>
      <c r="H25" s="68"/>
      <c r="I25" s="66"/>
      <c r="J25" s="66"/>
      <c r="K25" s="300" t="str">
        <f t="shared" ca="1" si="0"/>
        <v/>
      </c>
      <c r="L25" s="250"/>
      <c r="M25" s="344" t="s">
        <v>168</v>
      </c>
      <c r="N25" s="129">
        <f>VLOOKUP(M25,'CAD2'!G23:H23,2,0)</f>
        <v>0</v>
      </c>
      <c r="O25" s="126"/>
      <c r="P25" s="344" t="s">
        <v>168</v>
      </c>
      <c r="Q25" s="129">
        <f>VLOOKUP(P25,'CAD2'!C23:D23,2,0)</f>
        <v>0</v>
      </c>
      <c r="R25" s="333">
        <v>17</v>
      </c>
      <c r="S25" s="126"/>
      <c r="T25" s="126"/>
      <c r="U25" s="126"/>
      <c r="V25" s="126"/>
      <c r="W25" s="334">
        <f t="shared" si="1"/>
        <v>2036</v>
      </c>
      <c r="X25" s="305"/>
    </row>
    <row r="26" spans="1:24" customFormat="1" x14ac:dyDescent="0.25">
      <c r="A26" s="54"/>
      <c r="C26" s="65"/>
      <c r="D26" s="66"/>
      <c r="E26" s="66"/>
      <c r="F26" s="66"/>
      <c r="G26" s="67"/>
      <c r="H26" s="68"/>
      <c r="I26" s="66"/>
      <c r="J26" s="66"/>
      <c r="K26" s="300" t="str">
        <f t="shared" ca="1" si="0"/>
        <v/>
      </c>
      <c r="L26" s="250"/>
      <c r="M26" s="344" t="s">
        <v>169</v>
      </c>
      <c r="N26" s="129">
        <f>VLOOKUP(M26,'CAD2'!G24:H24,2,0)</f>
        <v>0</v>
      </c>
      <c r="O26" s="126"/>
      <c r="P26" s="344" t="s">
        <v>169</v>
      </c>
      <c r="Q26" s="129">
        <f>VLOOKUP(P26,'CAD2'!C24:D24,2,0)</f>
        <v>0</v>
      </c>
      <c r="R26" s="333">
        <v>18</v>
      </c>
      <c r="S26" s="126"/>
      <c r="T26" s="126"/>
      <c r="U26" s="126"/>
      <c r="V26" s="126"/>
      <c r="W26" s="334">
        <f t="shared" si="1"/>
        <v>2037</v>
      </c>
      <c r="X26" s="305"/>
    </row>
    <row r="27" spans="1:24" customFormat="1" x14ac:dyDescent="0.25">
      <c r="A27" s="54"/>
      <c r="C27" s="65"/>
      <c r="D27" s="66"/>
      <c r="E27" s="66"/>
      <c r="F27" s="66"/>
      <c r="G27" s="66"/>
      <c r="H27" s="68"/>
      <c r="I27" s="66"/>
      <c r="J27" s="66"/>
      <c r="K27" s="300" t="str">
        <f t="shared" ca="1" si="0"/>
        <v/>
      </c>
      <c r="L27" s="250"/>
      <c r="M27" s="344" t="s">
        <v>170</v>
      </c>
      <c r="N27" s="129">
        <f>VLOOKUP(M27,'CAD2'!G25:H25,2,0)</f>
        <v>0</v>
      </c>
      <c r="O27" s="126"/>
      <c r="P27" s="344" t="s">
        <v>170</v>
      </c>
      <c r="Q27" s="129">
        <f>VLOOKUP(P27,'CAD2'!C25:D25,2,0)</f>
        <v>0</v>
      </c>
      <c r="R27" s="333">
        <v>19</v>
      </c>
      <c r="S27" s="126"/>
      <c r="T27" s="126"/>
      <c r="U27" s="126"/>
      <c r="V27" s="126"/>
      <c r="W27" s="334">
        <f t="shared" si="1"/>
        <v>2038</v>
      </c>
      <c r="X27" s="305"/>
    </row>
    <row r="28" spans="1:24" customFormat="1" x14ac:dyDescent="0.25">
      <c r="A28" s="54"/>
      <c r="C28" s="65"/>
      <c r="D28" s="66"/>
      <c r="E28" s="66"/>
      <c r="F28" s="66"/>
      <c r="G28" s="66"/>
      <c r="H28" s="68"/>
      <c r="I28" s="66"/>
      <c r="J28" s="66"/>
      <c r="K28" s="300" t="str">
        <f t="shared" ca="1" si="0"/>
        <v/>
      </c>
      <c r="L28" s="250"/>
      <c r="M28" s="344" t="s">
        <v>171</v>
      </c>
      <c r="N28" s="129">
        <f>VLOOKUP(M28,'CAD2'!G26:H26,2,0)</f>
        <v>0</v>
      </c>
      <c r="O28" s="126"/>
      <c r="P28" s="344" t="s">
        <v>171</v>
      </c>
      <c r="Q28" s="129">
        <f>VLOOKUP(P28,'CAD2'!C26:D26,2,0)</f>
        <v>0</v>
      </c>
      <c r="R28" s="333">
        <v>20</v>
      </c>
      <c r="S28" s="126"/>
      <c r="T28" s="126"/>
      <c r="U28" s="126"/>
      <c r="V28" s="126"/>
      <c r="W28" s="334">
        <f t="shared" si="1"/>
        <v>2039</v>
      </c>
      <c r="X28" s="305"/>
    </row>
    <row r="29" spans="1:24" customFormat="1" x14ac:dyDescent="0.25">
      <c r="A29" s="54"/>
      <c r="C29" s="65"/>
      <c r="D29" s="66"/>
      <c r="E29" s="66"/>
      <c r="F29" s="66"/>
      <c r="G29" s="66"/>
      <c r="H29" s="68"/>
      <c r="I29" s="66"/>
      <c r="J29" s="66"/>
      <c r="K29" s="300" t="str">
        <f t="shared" ca="1" si="0"/>
        <v/>
      </c>
      <c r="L29" s="250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334">
        <f t="shared" si="1"/>
        <v>2040</v>
      </c>
      <c r="X29" s="305"/>
    </row>
    <row r="30" spans="1:24" customFormat="1" x14ac:dyDescent="0.25">
      <c r="A30" s="54"/>
      <c r="C30" s="65"/>
      <c r="D30" s="66"/>
      <c r="E30" s="66"/>
      <c r="F30" s="66"/>
      <c r="G30" s="66"/>
      <c r="H30" s="68"/>
      <c r="I30" s="66"/>
      <c r="J30" s="66"/>
      <c r="K30" s="300" t="str">
        <f t="shared" ca="1" si="0"/>
        <v/>
      </c>
      <c r="L30" s="250"/>
      <c r="M30" s="126"/>
      <c r="N30" s="126"/>
      <c r="O30" s="126"/>
      <c r="P30" s="126"/>
      <c r="Q30" s="126"/>
      <c r="R30" s="126"/>
      <c r="S30" s="126"/>
      <c r="T30" s="126"/>
      <c r="U30" s="126"/>
      <c r="V30" s="126"/>
      <c r="W30" s="334">
        <f t="shared" si="1"/>
        <v>2041</v>
      </c>
      <c r="X30" s="305"/>
    </row>
    <row r="31" spans="1:24" customFormat="1" x14ac:dyDescent="0.25">
      <c r="A31" s="54"/>
      <c r="C31" s="65"/>
      <c r="D31" s="66"/>
      <c r="E31" s="66"/>
      <c r="F31" s="66"/>
      <c r="G31" s="66"/>
      <c r="H31" s="68"/>
      <c r="I31" s="66"/>
      <c r="J31" s="66"/>
      <c r="K31" s="300" t="str">
        <f t="shared" ca="1" si="0"/>
        <v/>
      </c>
      <c r="L31" s="250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334">
        <f t="shared" si="1"/>
        <v>2042</v>
      </c>
      <c r="X31" s="305"/>
    </row>
    <row r="32" spans="1:24" customFormat="1" x14ac:dyDescent="0.25">
      <c r="A32" s="54"/>
      <c r="C32" s="65"/>
      <c r="D32" s="66"/>
      <c r="E32" s="66"/>
      <c r="F32" s="66"/>
      <c r="G32" s="66"/>
      <c r="H32" s="68"/>
      <c r="I32" s="66"/>
      <c r="J32" s="66"/>
      <c r="K32" s="300" t="str">
        <f t="shared" ca="1" si="0"/>
        <v/>
      </c>
      <c r="L32" s="250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334">
        <f t="shared" si="1"/>
        <v>2043</v>
      </c>
      <c r="X32" s="305"/>
    </row>
    <row r="33" spans="1:24" customFormat="1" x14ac:dyDescent="0.25">
      <c r="A33" s="54"/>
      <c r="C33" s="65"/>
      <c r="D33" s="66"/>
      <c r="E33" s="66"/>
      <c r="F33" s="66"/>
      <c r="G33" s="66"/>
      <c r="H33" s="68"/>
      <c r="I33" s="66"/>
      <c r="J33" s="66"/>
      <c r="K33" s="300" t="str">
        <f t="shared" ca="1" si="0"/>
        <v/>
      </c>
      <c r="L33" s="250"/>
      <c r="M33" s="126"/>
      <c r="N33" s="126"/>
      <c r="O33" s="126"/>
      <c r="P33" s="126"/>
      <c r="Q33" s="126"/>
      <c r="R33" s="126"/>
      <c r="S33" s="126"/>
      <c r="T33" s="126"/>
      <c r="U33" s="126"/>
      <c r="V33" s="126"/>
      <c r="W33" s="334">
        <f t="shared" si="1"/>
        <v>2044</v>
      </c>
      <c r="X33" s="305"/>
    </row>
    <row r="34" spans="1:24" customFormat="1" x14ac:dyDescent="0.25">
      <c r="A34" s="54"/>
      <c r="C34" s="65"/>
      <c r="D34" s="66"/>
      <c r="E34" s="66"/>
      <c r="F34" s="66"/>
      <c r="G34" s="66"/>
      <c r="H34" s="68"/>
      <c r="I34" s="66"/>
      <c r="J34" s="66"/>
      <c r="K34" s="300" t="str">
        <f t="shared" ca="1" si="0"/>
        <v/>
      </c>
      <c r="L34" s="250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334">
        <f t="shared" si="1"/>
        <v>2045</v>
      </c>
      <c r="X34" s="305"/>
    </row>
    <row r="35" spans="1:24" customFormat="1" x14ac:dyDescent="0.25">
      <c r="A35" s="54"/>
      <c r="C35" s="65"/>
      <c r="D35" s="66"/>
      <c r="E35" s="66"/>
      <c r="F35" s="66"/>
      <c r="G35" s="67"/>
      <c r="H35" s="68"/>
      <c r="I35" s="66"/>
      <c r="J35" s="66"/>
      <c r="K35" s="300" t="str">
        <f t="shared" ca="1" si="0"/>
        <v/>
      </c>
      <c r="L35" s="250"/>
      <c r="M35" s="126"/>
      <c r="N35" s="126"/>
      <c r="O35" s="126"/>
      <c r="P35" s="126"/>
      <c r="Q35" s="126"/>
      <c r="R35" s="126"/>
      <c r="S35" s="126"/>
      <c r="T35" s="126"/>
      <c r="U35" s="126"/>
      <c r="V35" s="126"/>
      <c r="W35" s="334">
        <f t="shared" si="1"/>
        <v>2046</v>
      </c>
      <c r="X35" s="305"/>
    </row>
    <row r="36" spans="1:24" customFormat="1" x14ac:dyDescent="0.25">
      <c r="A36" s="54"/>
      <c r="C36" s="65"/>
      <c r="D36" s="66"/>
      <c r="E36" s="66"/>
      <c r="F36" s="66"/>
      <c r="G36" s="66"/>
      <c r="H36" s="68"/>
      <c r="I36" s="66"/>
      <c r="J36" s="66"/>
      <c r="K36" s="300" t="str">
        <f t="shared" ca="1" si="0"/>
        <v/>
      </c>
      <c r="L36" s="250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334">
        <f t="shared" si="1"/>
        <v>2047</v>
      </c>
      <c r="X36" s="305"/>
    </row>
    <row r="37" spans="1:24" customFormat="1" x14ac:dyDescent="0.25">
      <c r="A37" s="54"/>
      <c r="C37" s="65"/>
      <c r="D37" s="66"/>
      <c r="E37" s="66"/>
      <c r="F37" s="66"/>
      <c r="G37" s="66"/>
      <c r="H37" s="68"/>
      <c r="I37" s="66"/>
      <c r="J37" s="66"/>
      <c r="K37" s="300" t="str">
        <f t="shared" ca="1" si="0"/>
        <v/>
      </c>
      <c r="L37" s="250"/>
      <c r="M37" s="126"/>
      <c r="N37" s="126"/>
      <c r="O37" s="126"/>
      <c r="P37" s="126"/>
      <c r="Q37" s="126"/>
      <c r="R37" s="126"/>
      <c r="S37" s="126"/>
      <c r="T37" s="126"/>
      <c r="U37" s="126"/>
      <c r="V37" s="126"/>
      <c r="W37" s="334">
        <f t="shared" si="1"/>
        <v>2048</v>
      </c>
      <c r="X37" s="305"/>
    </row>
    <row r="38" spans="1:24" customFormat="1" x14ac:dyDescent="0.25">
      <c r="A38" s="54"/>
      <c r="C38" s="65"/>
      <c r="D38" s="66"/>
      <c r="E38" s="66"/>
      <c r="F38" s="66"/>
      <c r="G38" s="66"/>
      <c r="H38" s="68"/>
      <c r="I38" s="66"/>
      <c r="J38" s="66"/>
      <c r="K38" s="300" t="str">
        <f t="shared" ca="1" si="0"/>
        <v/>
      </c>
      <c r="L38" s="250"/>
      <c r="M38" s="126"/>
      <c r="N38" s="126"/>
      <c r="O38" s="126"/>
      <c r="P38" s="126"/>
      <c r="Q38" s="126"/>
      <c r="R38" s="126"/>
      <c r="S38" s="126"/>
      <c r="T38" s="126"/>
      <c r="U38" s="126"/>
      <c r="V38" s="126"/>
      <c r="W38" s="334">
        <f t="shared" si="1"/>
        <v>2049</v>
      </c>
      <c r="X38" s="305"/>
    </row>
    <row r="39" spans="1:24" customFormat="1" x14ac:dyDescent="0.25">
      <c r="A39" s="54"/>
      <c r="C39" s="65"/>
      <c r="D39" s="66"/>
      <c r="E39" s="66"/>
      <c r="F39" s="66"/>
      <c r="G39" s="66"/>
      <c r="H39" s="68"/>
      <c r="I39" s="66"/>
      <c r="J39" s="66"/>
      <c r="K39" s="300" t="str">
        <f t="shared" ca="1" si="0"/>
        <v/>
      </c>
      <c r="L39" s="250"/>
      <c r="M39" s="126"/>
      <c r="N39" s="126"/>
      <c r="O39" s="126"/>
      <c r="P39" s="126"/>
      <c r="Q39" s="126"/>
      <c r="R39" s="126"/>
      <c r="S39" s="126"/>
      <c r="T39" s="126"/>
      <c r="U39" s="126"/>
      <c r="V39" s="126"/>
      <c r="W39" s="334">
        <f t="shared" si="1"/>
        <v>2050</v>
      </c>
      <c r="X39" s="305"/>
    </row>
    <row r="40" spans="1:24" customFormat="1" x14ac:dyDescent="0.25">
      <c r="A40" s="54"/>
      <c r="C40" s="65"/>
      <c r="D40" s="66"/>
      <c r="E40" s="66"/>
      <c r="F40" s="66"/>
      <c r="G40" s="66"/>
      <c r="H40" s="68"/>
      <c r="I40" s="66"/>
      <c r="J40" s="66"/>
      <c r="K40" s="300" t="str">
        <f t="shared" ca="1" si="0"/>
        <v/>
      </c>
      <c r="L40" s="250"/>
      <c r="M40" s="126"/>
      <c r="N40" s="126"/>
      <c r="O40" s="126"/>
      <c r="P40" s="126"/>
      <c r="Q40" s="126"/>
      <c r="R40" s="126"/>
      <c r="S40" s="126"/>
      <c r="T40" s="126"/>
      <c r="U40" s="126"/>
      <c r="V40" s="126"/>
      <c r="W40" s="334">
        <f t="shared" si="1"/>
        <v>2051</v>
      </c>
      <c r="X40" s="305"/>
    </row>
    <row r="41" spans="1:24" customFormat="1" x14ac:dyDescent="0.25">
      <c r="A41" s="54"/>
      <c r="C41" s="65"/>
      <c r="D41" s="66"/>
      <c r="E41" s="66"/>
      <c r="F41" s="66"/>
      <c r="G41" s="66"/>
      <c r="H41" s="68"/>
      <c r="I41" s="66"/>
      <c r="J41" s="66"/>
      <c r="K41" s="300" t="str">
        <f t="shared" ca="1" si="0"/>
        <v/>
      </c>
      <c r="L41" s="250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334">
        <f t="shared" si="1"/>
        <v>2052</v>
      </c>
      <c r="X41" s="305"/>
    </row>
    <row r="42" spans="1:24" customFormat="1" x14ac:dyDescent="0.25">
      <c r="A42" s="54"/>
      <c r="C42" s="65"/>
      <c r="D42" s="66"/>
      <c r="E42" s="66"/>
      <c r="F42" s="66"/>
      <c r="G42" s="66"/>
      <c r="H42" s="68"/>
      <c r="I42" s="66"/>
      <c r="J42" s="66"/>
      <c r="K42" s="300" t="str">
        <f t="shared" ca="1" si="0"/>
        <v/>
      </c>
      <c r="L42" s="250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334">
        <f t="shared" si="1"/>
        <v>2053</v>
      </c>
      <c r="X42" s="305"/>
    </row>
    <row r="43" spans="1:24" customFormat="1" x14ac:dyDescent="0.25">
      <c r="A43" s="54"/>
      <c r="C43" s="65"/>
      <c r="D43" s="66"/>
      <c r="E43" s="66"/>
      <c r="F43" s="66"/>
      <c r="G43" s="66"/>
      <c r="H43" s="68"/>
      <c r="I43" s="66"/>
      <c r="J43" s="66"/>
      <c r="K43" s="300" t="str">
        <f t="shared" ca="1" si="0"/>
        <v/>
      </c>
      <c r="L43" s="250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334">
        <f t="shared" si="1"/>
        <v>2054</v>
      </c>
      <c r="X43" s="305"/>
    </row>
    <row r="44" spans="1:24" customFormat="1" x14ac:dyDescent="0.25">
      <c r="A44" s="54"/>
      <c r="C44" s="65"/>
      <c r="D44" s="66"/>
      <c r="E44" s="66"/>
      <c r="F44" s="66"/>
      <c r="G44" s="66"/>
      <c r="H44" s="68"/>
      <c r="I44" s="66"/>
      <c r="J44" s="66"/>
      <c r="K44" s="300" t="str">
        <f t="shared" ca="1" si="0"/>
        <v/>
      </c>
      <c r="L44" s="250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334">
        <f t="shared" si="1"/>
        <v>2055</v>
      </c>
      <c r="X44" s="305"/>
    </row>
    <row r="45" spans="1:24" customFormat="1" x14ac:dyDescent="0.25">
      <c r="A45" s="54"/>
      <c r="C45" s="65"/>
      <c r="D45" s="66"/>
      <c r="E45" s="66"/>
      <c r="F45" s="66"/>
      <c r="G45" s="66"/>
      <c r="H45" s="68"/>
      <c r="I45" s="66"/>
      <c r="J45" s="66"/>
      <c r="K45" s="300" t="str">
        <f t="shared" ca="1" si="0"/>
        <v/>
      </c>
      <c r="L45" s="250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334">
        <f t="shared" si="1"/>
        <v>2056</v>
      </c>
      <c r="X45" s="305"/>
    </row>
    <row r="46" spans="1:24" customFormat="1" x14ac:dyDescent="0.25">
      <c r="A46" s="54"/>
      <c r="C46" s="65"/>
      <c r="D46" s="66"/>
      <c r="E46" s="66"/>
      <c r="F46" s="66"/>
      <c r="G46" s="66"/>
      <c r="H46" s="68"/>
      <c r="I46" s="66"/>
      <c r="J46" s="66"/>
      <c r="K46" s="300" t="str">
        <f t="shared" ca="1" si="0"/>
        <v/>
      </c>
      <c r="L46" s="250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334">
        <f t="shared" si="1"/>
        <v>2057</v>
      </c>
      <c r="X46" s="305"/>
    </row>
    <row r="47" spans="1:24" customFormat="1" x14ac:dyDescent="0.25">
      <c r="A47" s="54"/>
      <c r="C47" s="65"/>
      <c r="D47" s="66"/>
      <c r="E47" s="66"/>
      <c r="F47" s="66"/>
      <c r="G47" s="66"/>
      <c r="H47" s="68"/>
      <c r="I47" s="66"/>
      <c r="J47" s="66"/>
      <c r="K47" s="300" t="str">
        <f t="shared" ca="1" si="0"/>
        <v/>
      </c>
      <c r="L47" s="250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334">
        <f t="shared" si="1"/>
        <v>2058</v>
      </c>
      <c r="X47" s="305"/>
    </row>
    <row r="48" spans="1:24" customFormat="1" x14ac:dyDescent="0.25">
      <c r="A48" s="54"/>
      <c r="C48" s="65"/>
      <c r="D48" s="66"/>
      <c r="E48" s="66"/>
      <c r="F48" s="66"/>
      <c r="G48" s="66"/>
      <c r="H48" s="68"/>
      <c r="I48" s="66"/>
      <c r="J48" s="66"/>
      <c r="K48" s="300" t="str">
        <f t="shared" ca="1" si="0"/>
        <v/>
      </c>
      <c r="L48" s="250"/>
      <c r="M48" s="126"/>
      <c r="N48" s="126"/>
      <c r="O48" s="126"/>
      <c r="P48" s="126"/>
      <c r="Q48" s="126"/>
      <c r="R48" s="126"/>
      <c r="S48" s="126"/>
      <c r="T48" s="126"/>
      <c r="U48" s="126"/>
      <c r="V48" s="126"/>
      <c r="W48" s="334">
        <f t="shared" si="1"/>
        <v>2059</v>
      </c>
      <c r="X48" s="305"/>
    </row>
    <row r="49" spans="1:24" customFormat="1" x14ac:dyDescent="0.25">
      <c r="A49" s="54"/>
      <c r="C49" s="65"/>
      <c r="D49" s="66"/>
      <c r="E49" s="66"/>
      <c r="F49" s="66"/>
      <c r="G49" s="66"/>
      <c r="H49" s="68"/>
      <c r="I49" s="66"/>
      <c r="J49" s="66"/>
      <c r="K49" s="300" t="str">
        <f t="shared" ca="1" si="0"/>
        <v/>
      </c>
      <c r="L49" s="250"/>
      <c r="M49" s="126"/>
      <c r="N49" s="126"/>
      <c r="O49" s="126"/>
      <c r="P49" s="126"/>
      <c r="Q49" s="126"/>
      <c r="R49" s="126"/>
      <c r="S49" s="126"/>
      <c r="T49" s="126"/>
      <c r="U49" s="126"/>
      <c r="V49" s="126"/>
      <c r="W49" s="334">
        <f t="shared" si="1"/>
        <v>2060</v>
      </c>
      <c r="X49" s="305"/>
    </row>
    <row r="50" spans="1:24" customFormat="1" x14ac:dyDescent="0.25">
      <c r="A50" s="54"/>
      <c r="C50" s="65"/>
      <c r="D50" s="66"/>
      <c r="E50" s="66"/>
      <c r="F50" s="66"/>
      <c r="G50" s="66"/>
      <c r="H50" s="68"/>
      <c r="I50" s="66"/>
      <c r="J50" s="66"/>
      <c r="K50" s="300" t="str">
        <f t="shared" ca="1" si="0"/>
        <v/>
      </c>
      <c r="L50" s="250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334">
        <f t="shared" si="1"/>
        <v>2061</v>
      </c>
      <c r="X50" s="305"/>
    </row>
    <row r="51" spans="1:24" customFormat="1" x14ac:dyDescent="0.25">
      <c r="A51" s="54"/>
      <c r="C51" s="65"/>
      <c r="D51" s="66"/>
      <c r="E51" s="66"/>
      <c r="F51" s="66"/>
      <c r="G51" s="66"/>
      <c r="H51" s="68"/>
      <c r="I51" s="66"/>
      <c r="J51" s="66"/>
      <c r="K51" s="300" t="str">
        <f t="shared" ca="1" si="0"/>
        <v/>
      </c>
      <c r="L51" s="250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334">
        <f t="shared" si="1"/>
        <v>2062</v>
      </c>
      <c r="X51" s="305"/>
    </row>
    <row r="52" spans="1:24" customFormat="1" x14ac:dyDescent="0.25">
      <c r="A52" s="54"/>
      <c r="C52" s="65"/>
      <c r="D52" s="66"/>
      <c r="E52" s="66"/>
      <c r="F52" s="66"/>
      <c r="G52" s="66"/>
      <c r="H52" s="68"/>
      <c r="I52" s="66"/>
      <c r="J52" s="66"/>
      <c r="K52" s="300" t="str">
        <f t="shared" ca="1" si="0"/>
        <v/>
      </c>
      <c r="L52" s="250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334">
        <f t="shared" si="1"/>
        <v>2063</v>
      </c>
      <c r="X52" s="305"/>
    </row>
    <row r="53" spans="1:24" customFormat="1" x14ac:dyDescent="0.25">
      <c r="A53" s="54"/>
      <c r="C53" s="65"/>
      <c r="D53" s="66"/>
      <c r="E53" s="66"/>
      <c r="F53" s="66"/>
      <c r="G53" s="66"/>
      <c r="H53" s="68"/>
      <c r="I53" s="66"/>
      <c r="J53" s="66"/>
      <c r="K53" s="300" t="str">
        <f t="shared" ca="1" si="0"/>
        <v/>
      </c>
      <c r="L53" s="250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334">
        <f t="shared" si="1"/>
        <v>2064</v>
      </c>
      <c r="X53" s="305"/>
    </row>
    <row r="54" spans="1:24" customFormat="1" x14ac:dyDescent="0.25">
      <c r="A54" s="54"/>
      <c r="C54" s="65"/>
      <c r="D54" s="66"/>
      <c r="E54" s="66"/>
      <c r="F54" s="66"/>
      <c r="G54" s="66"/>
      <c r="H54" s="68"/>
      <c r="I54" s="66"/>
      <c r="J54" s="66"/>
      <c r="K54" s="300" t="str">
        <f t="shared" ca="1" si="0"/>
        <v/>
      </c>
      <c r="L54" s="250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334">
        <f t="shared" si="1"/>
        <v>2065</v>
      </c>
      <c r="X54" s="305"/>
    </row>
    <row r="55" spans="1:24" customFormat="1" x14ac:dyDescent="0.25">
      <c r="A55" s="54"/>
      <c r="C55" s="65"/>
      <c r="D55" s="66"/>
      <c r="E55" s="66"/>
      <c r="F55" s="66"/>
      <c r="G55" s="66"/>
      <c r="H55" s="68"/>
      <c r="I55" s="66"/>
      <c r="J55" s="66"/>
      <c r="K55" s="300" t="str">
        <f t="shared" ca="1" si="0"/>
        <v/>
      </c>
      <c r="L55" s="250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334">
        <f t="shared" si="1"/>
        <v>2066</v>
      </c>
      <c r="X55" s="305"/>
    </row>
    <row r="56" spans="1:24" customFormat="1" x14ac:dyDescent="0.25">
      <c r="A56" s="54"/>
      <c r="C56" s="65"/>
      <c r="D56" s="66"/>
      <c r="E56" s="66"/>
      <c r="F56" s="66"/>
      <c r="G56" s="66"/>
      <c r="H56" s="68"/>
      <c r="I56" s="66"/>
      <c r="J56" s="66"/>
      <c r="K56" s="300" t="str">
        <f t="shared" ca="1" si="0"/>
        <v/>
      </c>
      <c r="L56" s="250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334">
        <f t="shared" si="1"/>
        <v>2067</v>
      </c>
      <c r="X56" s="305"/>
    </row>
    <row r="57" spans="1:24" customFormat="1" x14ac:dyDescent="0.25">
      <c r="A57" s="54"/>
      <c r="C57" s="65"/>
      <c r="D57" s="66"/>
      <c r="E57" s="66"/>
      <c r="F57" s="66"/>
      <c r="G57" s="66"/>
      <c r="H57" s="68"/>
      <c r="I57" s="66"/>
      <c r="J57" s="66"/>
      <c r="K57" s="300" t="str">
        <f t="shared" ca="1" si="0"/>
        <v/>
      </c>
      <c r="L57" s="250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334">
        <f t="shared" si="1"/>
        <v>2068</v>
      </c>
      <c r="X57" s="305"/>
    </row>
    <row r="58" spans="1:24" customFormat="1" x14ac:dyDescent="0.25">
      <c r="A58" s="54"/>
      <c r="C58" s="65"/>
      <c r="D58" s="66"/>
      <c r="E58" s="66"/>
      <c r="F58" s="66"/>
      <c r="G58" s="66"/>
      <c r="H58" s="68"/>
      <c r="I58" s="66"/>
      <c r="J58" s="66"/>
      <c r="K58" s="300" t="str">
        <f t="shared" ca="1" si="0"/>
        <v/>
      </c>
      <c r="L58" s="250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334">
        <f t="shared" si="1"/>
        <v>2069</v>
      </c>
      <c r="X58" s="305"/>
    </row>
    <row r="59" spans="1:24" customFormat="1" x14ac:dyDescent="0.25">
      <c r="A59" s="54"/>
      <c r="C59" s="65"/>
      <c r="D59" s="66"/>
      <c r="E59" s="66"/>
      <c r="F59" s="66"/>
      <c r="G59" s="66"/>
      <c r="H59" s="68"/>
      <c r="I59" s="66"/>
      <c r="J59" s="66"/>
      <c r="K59" s="300" t="str">
        <f t="shared" ca="1" si="0"/>
        <v/>
      </c>
      <c r="L59" s="250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334">
        <f t="shared" si="1"/>
        <v>2070</v>
      </c>
      <c r="X59" s="305"/>
    </row>
    <row r="60" spans="1:24" customFormat="1" x14ac:dyDescent="0.25">
      <c r="A60" s="54"/>
      <c r="C60" s="65"/>
      <c r="D60" s="66"/>
      <c r="E60" s="66"/>
      <c r="F60" s="66"/>
      <c r="G60" s="66"/>
      <c r="H60" s="68"/>
      <c r="I60" s="66"/>
      <c r="J60" s="66"/>
      <c r="K60" s="300" t="str">
        <f t="shared" ca="1" si="0"/>
        <v/>
      </c>
      <c r="L60" s="250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305"/>
    </row>
    <row r="61" spans="1:24" customFormat="1" x14ac:dyDescent="0.25">
      <c r="A61" s="54"/>
      <c r="C61" s="65"/>
      <c r="D61" s="66"/>
      <c r="E61" s="66"/>
      <c r="F61" s="66"/>
      <c r="G61" s="66"/>
      <c r="H61" s="68"/>
      <c r="I61" s="66"/>
      <c r="J61" s="66"/>
      <c r="K61" s="300" t="str">
        <f t="shared" ca="1" si="0"/>
        <v/>
      </c>
      <c r="L61" s="250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305"/>
    </row>
    <row r="62" spans="1:24" customFormat="1" x14ac:dyDescent="0.25">
      <c r="A62" s="54"/>
      <c r="C62" s="65"/>
      <c r="D62" s="66"/>
      <c r="E62" s="66"/>
      <c r="F62" s="66"/>
      <c r="G62" s="66"/>
      <c r="H62" s="68"/>
      <c r="I62" s="66"/>
      <c r="J62" s="66"/>
      <c r="K62" s="300" t="str">
        <f t="shared" ca="1" si="0"/>
        <v/>
      </c>
      <c r="L62" s="250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305"/>
    </row>
    <row r="63" spans="1:24" customFormat="1" x14ac:dyDescent="0.25">
      <c r="A63" s="54"/>
      <c r="C63" s="65"/>
      <c r="D63" s="66"/>
      <c r="E63" s="66"/>
      <c r="F63" s="66"/>
      <c r="G63" s="66"/>
      <c r="H63" s="68"/>
      <c r="I63" s="66"/>
      <c r="J63" s="66"/>
      <c r="K63" s="300" t="str">
        <f t="shared" ca="1" si="0"/>
        <v/>
      </c>
      <c r="L63" s="250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305"/>
    </row>
    <row r="64" spans="1:24" customFormat="1" x14ac:dyDescent="0.25">
      <c r="A64" s="54"/>
      <c r="C64" s="65"/>
      <c r="D64" s="66"/>
      <c r="E64" s="66"/>
      <c r="F64" s="66"/>
      <c r="G64" s="66"/>
      <c r="H64" s="68"/>
      <c r="I64" s="66"/>
      <c r="J64" s="66"/>
      <c r="K64" s="300" t="str">
        <f t="shared" ca="1" si="0"/>
        <v/>
      </c>
      <c r="L64" s="250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305"/>
    </row>
    <row r="65" spans="1:24" customFormat="1" x14ac:dyDescent="0.25">
      <c r="A65" s="54"/>
      <c r="C65" s="65"/>
      <c r="D65" s="66"/>
      <c r="E65" s="66"/>
      <c r="F65" s="66"/>
      <c r="G65" s="66"/>
      <c r="H65" s="68"/>
      <c r="I65" s="66"/>
      <c r="J65" s="66"/>
      <c r="K65" s="300" t="str">
        <f t="shared" ca="1" si="0"/>
        <v/>
      </c>
      <c r="L65" s="250"/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305"/>
    </row>
    <row r="66" spans="1:24" customFormat="1" x14ac:dyDescent="0.25">
      <c r="A66" s="54"/>
      <c r="C66" s="65"/>
      <c r="D66" s="66"/>
      <c r="E66" s="66"/>
      <c r="F66" s="66"/>
      <c r="G66" s="66"/>
      <c r="H66" s="68"/>
      <c r="I66" s="66"/>
      <c r="J66" s="66"/>
      <c r="K66" s="300" t="str">
        <f t="shared" ca="1" si="0"/>
        <v/>
      </c>
      <c r="L66" s="250"/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305"/>
    </row>
    <row r="67" spans="1:24" customFormat="1" x14ac:dyDescent="0.25">
      <c r="A67" s="54"/>
      <c r="C67" s="65"/>
      <c r="D67" s="66"/>
      <c r="E67" s="66"/>
      <c r="F67" s="66"/>
      <c r="G67" s="66"/>
      <c r="H67" s="68"/>
      <c r="I67" s="66"/>
      <c r="J67" s="66"/>
      <c r="K67" s="300" t="str">
        <f t="shared" ca="1" si="0"/>
        <v/>
      </c>
      <c r="L67" s="250"/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305"/>
    </row>
    <row r="68" spans="1:24" customFormat="1" x14ac:dyDescent="0.25">
      <c r="A68" s="54"/>
      <c r="C68" s="65"/>
      <c r="D68" s="66"/>
      <c r="E68" s="66"/>
      <c r="F68" s="66"/>
      <c r="G68" s="66"/>
      <c r="H68" s="68"/>
      <c r="I68" s="66"/>
      <c r="J68" s="66"/>
      <c r="K68" s="300" t="str">
        <f t="shared" ca="1" si="0"/>
        <v/>
      </c>
      <c r="L68" s="250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305"/>
    </row>
    <row r="69" spans="1:24" customFormat="1" x14ac:dyDescent="0.25">
      <c r="A69" s="54"/>
      <c r="C69" s="65"/>
      <c r="D69" s="66"/>
      <c r="E69" s="66"/>
      <c r="F69" s="66"/>
      <c r="G69" s="66"/>
      <c r="H69" s="68"/>
      <c r="I69" s="66"/>
      <c r="J69" s="66"/>
      <c r="K69" s="300" t="str">
        <f t="shared" ca="1" si="0"/>
        <v/>
      </c>
      <c r="L69" s="250"/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305"/>
    </row>
    <row r="70" spans="1:24" customFormat="1" x14ac:dyDescent="0.25">
      <c r="A70" s="54"/>
      <c r="C70" s="65"/>
      <c r="D70" s="66"/>
      <c r="E70" s="66"/>
      <c r="F70" s="66"/>
      <c r="G70" s="66"/>
      <c r="H70" s="68"/>
      <c r="I70" s="66"/>
      <c r="J70" s="66"/>
      <c r="K70" s="300" t="str">
        <f t="shared" ca="1" si="0"/>
        <v/>
      </c>
      <c r="L70" s="250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X70" s="305"/>
    </row>
    <row r="71" spans="1:24" customFormat="1" x14ac:dyDescent="0.25">
      <c r="A71" s="54"/>
      <c r="C71" s="65"/>
      <c r="D71" s="66"/>
      <c r="E71" s="66"/>
      <c r="F71" s="66"/>
      <c r="G71" s="66"/>
      <c r="H71" s="68"/>
      <c r="I71" s="66"/>
      <c r="J71" s="66"/>
      <c r="K71" s="300" t="str">
        <f t="shared" ca="1" si="0"/>
        <v/>
      </c>
      <c r="L71" s="250"/>
      <c r="M71" s="126"/>
      <c r="N71" s="126"/>
      <c r="O71" s="126"/>
      <c r="P71" s="126"/>
      <c r="Q71" s="126"/>
      <c r="R71" s="126"/>
      <c r="S71" s="126"/>
      <c r="T71" s="126"/>
      <c r="U71" s="126"/>
      <c r="V71" s="126"/>
      <c r="W71" s="126"/>
      <c r="X71" s="305"/>
    </row>
    <row r="72" spans="1:24" customFormat="1" x14ac:dyDescent="0.25">
      <c r="A72" s="54"/>
      <c r="C72" s="65"/>
      <c r="D72" s="66"/>
      <c r="E72" s="66"/>
      <c r="F72" s="66"/>
      <c r="G72" s="66"/>
      <c r="H72" s="68"/>
      <c r="I72" s="66"/>
      <c r="J72" s="66"/>
      <c r="K72" s="300" t="str">
        <f t="shared" ca="1" si="0"/>
        <v/>
      </c>
      <c r="L72" s="250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305"/>
    </row>
    <row r="73" spans="1:24" customFormat="1" x14ac:dyDescent="0.25">
      <c r="A73" s="54"/>
      <c r="C73" s="65"/>
      <c r="D73" s="66"/>
      <c r="E73" s="66"/>
      <c r="F73" s="66"/>
      <c r="G73" s="66"/>
      <c r="H73" s="68"/>
      <c r="I73" s="66"/>
      <c r="J73" s="66"/>
      <c r="K73" s="300" t="str">
        <f t="shared" ref="K73:K136" ca="1" si="2">IF(J73="","",(IF(J73="Efetivado","",IF(C73="","",IF(C73=TODAY(),"Vence Hoje",IF(C73&lt;TODAY(),"Atrasado",C73-TODAY()&amp;" Dias para Vencer"))))))</f>
        <v/>
      </c>
      <c r="L73" s="250"/>
      <c r="M73" s="126"/>
      <c r="N73" s="126"/>
      <c r="O73" s="126"/>
      <c r="P73" s="126"/>
      <c r="Q73" s="126"/>
      <c r="R73" s="126"/>
      <c r="S73" s="126"/>
      <c r="T73" s="126"/>
      <c r="U73" s="126"/>
      <c r="V73" s="126"/>
      <c r="W73" s="126"/>
      <c r="X73" s="305"/>
    </row>
    <row r="74" spans="1:24" customFormat="1" x14ac:dyDescent="0.25">
      <c r="A74" s="54"/>
      <c r="C74" s="65"/>
      <c r="D74" s="66"/>
      <c r="E74" s="66"/>
      <c r="F74" s="66"/>
      <c r="G74" s="66"/>
      <c r="H74" s="68"/>
      <c r="I74" s="66"/>
      <c r="J74" s="66"/>
      <c r="K74" s="300" t="str">
        <f t="shared" ca="1" si="2"/>
        <v/>
      </c>
      <c r="L74" s="250"/>
      <c r="M74" s="126"/>
      <c r="N74" s="126"/>
      <c r="O74" s="126"/>
      <c r="P74" s="126"/>
      <c r="Q74" s="126"/>
      <c r="R74" s="126"/>
      <c r="S74" s="126"/>
      <c r="T74" s="126"/>
      <c r="U74" s="126"/>
      <c r="V74" s="126"/>
      <c r="W74" s="126"/>
      <c r="X74" s="305"/>
    </row>
    <row r="75" spans="1:24" customFormat="1" x14ac:dyDescent="0.25">
      <c r="A75" s="54"/>
      <c r="C75" s="65"/>
      <c r="D75" s="66"/>
      <c r="E75" s="66"/>
      <c r="F75" s="66"/>
      <c r="G75" s="66"/>
      <c r="H75" s="68"/>
      <c r="I75" s="66"/>
      <c r="J75" s="66"/>
      <c r="K75" s="300" t="str">
        <f t="shared" ca="1" si="2"/>
        <v/>
      </c>
      <c r="L75" s="250"/>
      <c r="M75" s="126"/>
      <c r="N75" s="126"/>
      <c r="O75" s="126"/>
      <c r="P75" s="126"/>
      <c r="Q75" s="126"/>
      <c r="R75" s="126"/>
      <c r="S75" s="126"/>
      <c r="T75" s="126"/>
      <c r="U75" s="126"/>
      <c r="V75" s="126"/>
      <c r="W75" s="126"/>
      <c r="X75" s="305"/>
    </row>
    <row r="76" spans="1:24" customFormat="1" x14ac:dyDescent="0.25">
      <c r="A76" s="54"/>
      <c r="C76" s="65"/>
      <c r="D76" s="66"/>
      <c r="E76" s="66"/>
      <c r="F76" s="66"/>
      <c r="G76" s="66"/>
      <c r="H76" s="68"/>
      <c r="I76" s="66"/>
      <c r="J76" s="66"/>
      <c r="K76" s="300" t="str">
        <f t="shared" ca="1" si="2"/>
        <v/>
      </c>
      <c r="L76" s="250"/>
      <c r="M76" s="126"/>
      <c r="N76" s="126"/>
      <c r="O76" s="126"/>
      <c r="P76" s="126"/>
      <c r="Q76" s="126"/>
      <c r="R76" s="126"/>
      <c r="S76" s="126"/>
      <c r="T76" s="126"/>
      <c r="U76" s="126"/>
      <c r="V76" s="126"/>
      <c r="W76" s="126"/>
      <c r="X76" s="305"/>
    </row>
    <row r="77" spans="1:24" customFormat="1" x14ac:dyDescent="0.25">
      <c r="A77" s="54"/>
      <c r="C77" s="65"/>
      <c r="D77" s="66"/>
      <c r="E77" s="66"/>
      <c r="F77" s="66"/>
      <c r="G77" s="66"/>
      <c r="H77" s="68"/>
      <c r="I77" s="66"/>
      <c r="J77" s="66"/>
      <c r="K77" s="300" t="str">
        <f t="shared" ca="1" si="2"/>
        <v/>
      </c>
      <c r="L77" s="250"/>
      <c r="M77" s="126"/>
      <c r="N77" s="126"/>
      <c r="O77" s="126"/>
      <c r="P77" s="126"/>
      <c r="Q77" s="126"/>
      <c r="R77" s="126"/>
      <c r="S77" s="126"/>
      <c r="T77" s="126"/>
      <c r="U77" s="126"/>
      <c r="V77" s="126"/>
      <c r="W77" s="126"/>
      <c r="X77" s="305"/>
    </row>
    <row r="78" spans="1:24" customFormat="1" x14ac:dyDescent="0.25">
      <c r="A78" s="54"/>
      <c r="C78" s="65"/>
      <c r="D78" s="66"/>
      <c r="E78" s="66"/>
      <c r="F78" s="66"/>
      <c r="G78" s="66"/>
      <c r="H78" s="68"/>
      <c r="I78" s="66"/>
      <c r="J78" s="66"/>
      <c r="K78" s="300" t="str">
        <f t="shared" ca="1" si="2"/>
        <v/>
      </c>
      <c r="L78" s="250"/>
      <c r="M78" s="126"/>
      <c r="N78" s="126"/>
      <c r="O78" s="126"/>
      <c r="P78" s="126"/>
      <c r="Q78" s="126"/>
      <c r="R78" s="126"/>
      <c r="S78" s="126"/>
      <c r="T78" s="126"/>
      <c r="U78" s="126"/>
      <c r="V78" s="126"/>
      <c r="W78" s="126"/>
      <c r="X78" s="305"/>
    </row>
    <row r="79" spans="1:24" customFormat="1" x14ac:dyDescent="0.25">
      <c r="A79" s="54"/>
      <c r="C79" s="65"/>
      <c r="D79" s="66"/>
      <c r="E79" s="66"/>
      <c r="F79" s="66"/>
      <c r="G79" s="66"/>
      <c r="H79" s="68"/>
      <c r="I79" s="66"/>
      <c r="J79" s="66"/>
      <c r="K79" s="300" t="str">
        <f t="shared" ca="1" si="2"/>
        <v/>
      </c>
      <c r="L79" s="250"/>
      <c r="M79" s="126"/>
      <c r="N79" s="126"/>
      <c r="O79" s="126"/>
      <c r="P79" s="126"/>
      <c r="Q79" s="126"/>
      <c r="R79" s="126"/>
      <c r="S79" s="126"/>
      <c r="T79" s="126"/>
      <c r="U79" s="126"/>
      <c r="V79" s="126"/>
      <c r="W79" s="126"/>
      <c r="X79" s="305"/>
    </row>
    <row r="80" spans="1:24" customFormat="1" x14ac:dyDescent="0.25">
      <c r="A80" s="54"/>
      <c r="C80" s="65"/>
      <c r="D80" s="66"/>
      <c r="E80" s="66"/>
      <c r="F80" s="66"/>
      <c r="G80" s="66"/>
      <c r="H80" s="68"/>
      <c r="I80" s="66"/>
      <c r="J80" s="66"/>
      <c r="K80" s="300" t="str">
        <f t="shared" ca="1" si="2"/>
        <v/>
      </c>
      <c r="L80" s="250"/>
      <c r="M80" s="126"/>
      <c r="N80" s="126"/>
      <c r="O80" s="126"/>
      <c r="P80" s="126"/>
      <c r="Q80" s="126"/>
      <c r="R80" s="126"/>
      <c r="S80" s="126"/>
      <c r="T80" s="126"/>
      <c r="U80" s="126"/>
      <c r="V80" s="126"/>
      <c r="W80" s="126"/>
      <c r="X80" s="305"/>
    </row>
    <row r="81" spans="1:24" customFormat="1" x14ac:dyDescent="0.25">
      <c r="A81" s="54"/>
      <c r="C81" s="65"/>
      <c r="D81" s="66"/>
      <c r="E81" s="66"/>
      <c r="F81" s="66"/>
      <c r="G81" s="66"/>
      <c r="H81" s="68"/>
      <c r="I81" s="66"/>
      <c r="J81" s="66"/>
      <c r="K81" s="300" t="str">
        <f t="shared" ca="1" si="2"/>
        <v/>
      </c>
      <c r="L81" s="250"/>
      <c r="M81" s="126"/>
      <c r="N81" s="126"/>
      <c r="O81" s="126"/>
      <c r="P81" s="126"/>
      <c r="Q81" s="126"/>
      <c r="R81" s="126"/>
      <c r="S81" s="126"/>
      <c r="T81" s="126"/>
      <c r="U81" s="126"/>
      <c r="V81" s="126"/>
      <c r="W81" s="126"/>
      <c r="X81" s="305"/>
    </row>
    <row r="82" spans="1:24" customFormat="1" x14ac:dyDescent="0.25">
      <c r="A82" s="54"/>
      <c r="C82" s="65"/>
      <c r="D82" s="66"/>
      <c r="E82" s="66"/>
      <c r="F82" s="66"/>
      <c r="G82" s="66"/>
      <c r="H82" s="68"/>
      <c r="I82" s="66"/>
      <c r="J82" s="66"/>
      <c r="K82" s="300" t="str">
        <f t="shared" ca="1" si="2"/>
        <v/>
      </c>
      <c r="L82" s="250"/>
      <c r="M82" s="126"/>
      <c r="N82" s="126"/>
      <c r="O82" s="126"/>
      <c r="P82" s="126"/>
      <c r="Q82" s="126"/>
      <c r="R82" s="126"/>
      <c r="S82" s="126"/>
      <c r="T82" s="126"/>
      <c r="U82" s="126"/>
      <c r="V82" s="126"/>
      <c r="W82" s="126"/>
      <c r="X82" s="305"/>
    </row>
    <row r="83" spans="1:24" customFormat="1" x14ac:dyDescent="0.25">
      <c r="A83" s="54"/>
      <c r="C83" s="65"/>
      <c r="D83" s="66"/>
      <c r="E83" s="66"/>
      <c r="F83" s="66"/>
      <c r="G83" s="66"/>
      <c r="H83" s="68"/>
      <c r="I83" s="66"/>
      <c r="J83" s="66"/>
      <c r="K83" s="300" t="str">
        <f t="shared" ca="1" si="2"/>
        <v/>
      </c>
      <c r="L83" s="250"/>
      <c r="M83" s="126"/>
      <c r="N83" s="126"/>
      <c r="O83" s="126"/>
      <c r="P83" s="126"/>
      <c r="Q83" s="126"/>
      <c r="R83" s="126"/>
      <c r="S83" s="126"/>
      <c r="T83" s="126"/>
      <c r="U83" s="126"/>
      <c r="V83" s="126"/>
      <c r="W83" s="126"/>
      <c r="X83" s="305"/>
    </row>
    <row r="84" spans="1:24" customFormat="1" x14ac:dyDescent="0.25">
      <c r="A84" s="54"/>
      <c r="C84" s="65"/>
      <c r="D84" s="66"/>
      <c r="E84" s="66"/>
      <c r="F84" s="66"/>
      <c r="G84" s="66"/>
      <c r="H84" s="68"/>
      <c r="I84" s="66"/>
      <c r="J84" s="66"/>
      <c r="K84" s="300" t="str">
        <f t="shared" ca="1" si="2"/>
        <v/>
      </c>
      <c r="L84" s="250"/>
      <c r="M84" s="126"/>
      <c r="N84" s="126"/>
      <c r="O84" s="126"/>
      <c r="P84" s="126"/>
      <c r="Q84" s="126"/>
      <c r="R84" s="126"/>
      <c r="S84" s="126"/>
      <c r="T84" s="126"/>
      <c r="U84" s="126"/>
      <c r="V84" s="126"/>
      <c r="W84" s="126"/>
      <c r="X84" s="305"/>
    </row>
    <row r="85" spans="1:24" customFormat="1" x14ac:dyDescent="0.25">
      <c r="A85" s="54"/>
      <c r="C85" s="65"/>
      <c r="D85" s="66"/>
      <c r="E85" s="66"/>
      <c r="F85" s="66"/>
      <c r="G85" s="66"/>
      <c r="H85" s="68"/>
      <c r="I85" s="66"/>
      <c r="J85" s="66"/>
      <c r="K85" s="300" t="str">
        <f t="shared" ca="1" si="2"/>
        <v/>
      </c>
      <c r="L85" s="250"/>
      <c r="M85" s="126"/>
      <c r="N85" s="126"/>
      <c r="O85" s="126"/>
      <c r="P85" s="126"/>
      <c r="Q85" s="126"/>
      <c r="R85" s="126"/>
      <c r="S85" s="126"/>
      <c r="T85" s="126"/>
      <c r="U85" s="126"/>
      <c r="V85" s="126"/>
      <c r="W85" s="126"/>
      <c r="X85" s="305"/>
    </row>
    <row r="86" spans="1:24" customFormat="1" x14ac:dyDescent="0.25">
      <c r="A86" s="54"/>
      <c r="C86" s="65"/>
      <c r="D86" s="66"/>
      <c r="E86" s="66"/>
      <c r="F86" s="66"/>
      <c r="G86" s="66"/>
      <c r="H86" s="68"/>
      <c r="I86" s="66"/>
      <c r="J86" s="66"/>
      <c r="K86" s="300" t="str">
        <f t="shared" ca="1" si="2"/>
        <v/>
      </c>
      <c r="L86" s="250"/>
      <c r="M86" s="126"/>
      <c r="N86" s="126"/>
      <c r="O86" s="126"/>
      <c r="P86" s="126"/>
      <c r="Q86" s="126"/>
      <c r="R86" s="126"/>
      <c r="S86" s="126"/>
      <c r="T86" s="126"/>
      <c r="U86" s="126"/>
      <c r="V86" s="126"/>
      <c r="W86" s="126"/>
      <c r="X86" s="305"/>
    </row>
    <row r="87" spans="1:24" customFormat="1" x14ac:dyDescent="0.25">
      <c r="A87" s="54"/>
      <c r="C87" s="65"/>
      <c r="D87" s="66"/>
      <c r="E87" s="66"/>
      <c r="F87" s="66"/>
      <c r="G87" s="66"/>
      <c r="H87" s="68"/>
      <c r="I87" s="66"/>
      <c r="J87" s="66"/>
      <c r="K87" s="300" t="str">
        <f t="shared" ca="1" si="2"/>
        <v/>
      </c>
      <c r="L87" s="250"/>
      <c r="M87" s="126"/>
      <c r="N87" s="126"/>
      <c r="O87" s="126"/>
      <c r="P87" s="126"/>
      <c r="Q87" s="126"/>
      <c r="R87" s="126"/>
      <c r="S87" s="126"/>
      <c r="T87" s="126"/>
      <c r="U87" s="126"/>
      <c r="V87" s="126"/>
      <c r="W87" s="126"/>
      <c r="X87" s="305"/>
    </row>
    <row r="88" spans="1:24" customFormat="1" x14ac:dyDescent="0.25">
      <c r="A88" s="54"/>
      <c r="C88" s="65"/>
      <c r="D88" s="66"/>
      <c r="E88" s="66"/>
      <c r="F88" s="66"/>
      <c r="G88" s="66"/>
      <c r="H88" s="68"/>
      <c r="I88" s="66"/>
      <c r="J88" s="66"/>
      <c r="K88" s="300" t="str">
        <f t="shared" ca="1" si="2"/>
        <v/>
      </c>
      <c r="L88" s="250"/>
      <c r="M88" s="126"/>
      <c r="N88" s="126"/>
      <c r="O88" s="126"/>
      <c r="P88" s="126"/>
      <c r="Q88" s="126"/>
      <c r="R88" s="126"/>
      <c r="S88" s="126"/>
      <c r="T88" s="126"/>
      <c r="U88" s="126"/>
      <c r="V88" s="126"/>
      <c r="W88" s="126"/>
      <c r="X88" s="305"/>
    </row>
    <row r="89" spans="1:24" customFormat="1" x14ac:dyDescent="0.25">
      <c r="A89" s="54"/>
      <c r="C89" s="65"/>
      <c r="D89" s="66"/>
      <c r="E89" s="66"/>
      <c r="F89" s="66"/>
      <c r="G89" s="66"/>
      <c r="H89" s="68"/>
      <c r="I89" s="66"/>
      <c r="J89" s="66"/>
      <c r="K89" s="300" t="str">
        <f t="shared" ca="1" si="2"/>
        <v/>
      </c>
      <c r="L89" s="250"/>
      <c r="M89" s="126"/>
      <c r="N89" s="126"/>
      <c r="O89" s="126"/>
      <c r="P89" s="126"/>
      <c r="Q89" s="126"/>
      <c r="R89" s="126"/>
      <c r="S89" s="126"/>
      <c r="T89" s="126"/>
      <c r="U89" s="126"/>
      <c r="V89" s="126"/>
      <c r="W89" s="126"/>
      <c r="X89" s="305"/>
    </row>
    <row r="90" spans="1:24" customFormat="1" x14ac:dyDescent="0.25">
      <c r="A90" s="54"/>
      <c r="C90" s="65"/>
      <c r="D90" s="66"/>
      <c r="E90" s="66"/>
      <c r="F90" s="66"/>
      <c r="G90" s="66"/>
      <c r="H90" s="68"/>
      <c r="I90" s="66"/>
      <c r="J90" s="66"/>
      <c r="K90" s="300" t="str">
        <f t="shared" ca="1" si="2"/>
        <v/>
      </c>
      <c r="L90" s="250"/>
      <c r="M90" s="126"/>
      <c r="N90" s="126"/>
      <c r="O90" s="126"/>
      <c r="P90" s="126"/>
      <c r="Q90" s="126"/>
      <c r="R90" s="126"/>
      <c r="S90" s="126"/>
      <c r="T90" s="126"/>
      <c r="U90" s="126"/>
      <c r="V90" s="126"/>
      <c r="W90" s="126"/>
      <c r="X90" s="305"/>
    </row>
    <row r="91" spans="1:24" customFormat="1" x14ac:dyDescent="0.25">
      <c r="A91" s="54"/>
      <c r="C91" s="65"/>
      <c r="D91" s="66"/>
      <c r="E91" s="66"/>
      <c r="F91" s="66"/>
      <c r="G91" s="66"/>
      <c r="H91" s="68"/>
      <c r="I91" s="66"/>
      <c r="J91" s="66"/>
      <c r="K91" s="300" t="str">
        <f t="shared" ca="1" si="2"/>
        <v/>
      </c>
      <c r="L91" s="250"/>
      <c r="M91" s="126"/>
      <c r="N91" s="126"/>
      <c r="O91" s="126"/>
      <c r="P91" s="126"/>
      <c r="Q91" s="126"/>
      <c r="R91" s="126"/>
      <c r="S91" s="126"/>
      <c r="T91" s="126"/>
      <c r="U91" s="126"/>
      <c r="V91" s="126"/>
      <c r="W91" s="126"/>
      <c r="X91" s="305"/>
    </row>
    <row r="92" spans="1:24" customFormat="1" x14ac:dyDescent="0.25">
      <c r="A92" s="54"/>
      <c r="C92" s="65"/>
      <c r="D92" s="66"/>
      <c r="E92" s="66"/>
      <c r="F92" s="66"/>
      <c r="G92" s="66"/>
      <c r="H92" s="68"/>
      <c r="I92" s="66"/>
      <c r="J92" s="66"/>
      <c r="K92" s="300" t="str">
        <f t="shared" ca="1" si="2"/>
        <v/>
      </c>
      <c r="L92" s="250"/>
      <c r="M92" s="126"/>
      <c r="N92" s="126"/>
      <c r="O92" s="126"/>
      <c r="P92" s="126"/>
      <c r="Q92" s="126"/>
      <c r="R92" s="126"/>
      <c r="S92" s="126"/>
      <c r="T92" s="126"/>
      <c r="U92" s="126"/>
      <c r="V92" s="126"/>
      <c r="W92" s="126"/>
      <c r="X92" s="305"/>
    </row>
    <row r="93" spans="1:24" customFormat="1" x14ac:dyDescent="0.25">
      <c r="A93" s="54"/>
      <c r="C93" s="65"/>
      <c r="D93" s="66"/>
      <c r="E93" s="66"/>
      <c r="F93" s="66"/>
      <c r="G93" s="66"/>
      <c r="H93" s="68"/>
      <c r="I93" s="66"/>
      <c r="J93" s="66"/>
      <c r="K93" s="300" t="str">
        <f t="shared" ca="1" si="2"/>
        <v/>
      </c>
      <c r="L93" s="250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305"/>
    </row>
    <row r="94" spans="1:24" customFormat="1" x14ac:dyDescent="0.25">
      <c r="A94" s="54"/>
      <c r="C94" s="65"/>
      <c r="D94" s="66"/>
      <c r="E94" s="66"/>
      <c r="F94" s="66"/>
      <c r="G94" s="66"/>
      <c r="H94" s="68"/>
      <c r="I94" s="66"/>
      <c r="J94" s="66"/>
      <c r="K94" s="300" t="str">
        <f t="shared" ca="1" si="2"/>
        <v/>
      </c>
      <c r="L94" s="250"/>
      <c r="M94" s="126"/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305"/>
    </row>
    <row r="95" spans="1:24" customFormat="1" x14ac:dyDescent="0.25">
      <c r="A95" s="54"/>
      <c r="C95" s="65"/>
      <c r="D95" s="66"/>
      <c r="E95" s="66"/>
      <c r="F95" s="66"/>
      <c r="G95" s="66"/>
      <c r="H95" s="68"/>
      <c r="I95" s="66"/>
      <c r="J95" s="66"/>
      <c r="K95" s="300" t="str">
        <f t="shared" ca="1" si="2"/>
        <v/>
      </c>
      <c r="L95" s="250"/>
      <c r="M95" s="126"/>
      <c r="N95" s="126"/>
      <c r="O95" s="126"/>
      <c r="P95" s="126"/>
      <c r="Q95" s="126"/>
      <c r="R95" s="126"/>
      <c r="S95" s="126"/>
      <c r="T95" s="126"/>
      <c r="U95" s="126"/>
      <c r="V95" s="126"/>
      <c r="W95" s="126"/>
      <c r="X95" s="305"/>
    </row>
    <row r="96" spans="1:24" customFormat="1" x14ac:dyDescent="0.25">
      <c r="A96" s="54"/>
      <c r="C96" s="65"/>
      <c r="D96" s="66"/>
      <c r="E96" s="66"/>
      <c r="F96" s="66"/>
      <c r="G96" s="66"/>
      <c r="H96" s="68"/>
      <c r="I96" s="66"/>
      <c r="J96" s="66"/>
      <c r="K96" s="300" t="str">
        <f t="shared" ca="1" si="2"/>
        <v/>
      </c>
      <c r="L96" s="250"/>
      <c r="M96" s="126"/>
      <c r="N96" s="126"/>
      <c r="O96" s="126"/>
      <c r="P96" s="126"/>
      <c r="Q96" s="126"/>
      <c r="R96" s="126"/>
      <c r="S96" s="126"/>
      <c r="T96" s="126"/>
      <c r="U96" s="126"/>
      <c r="V96" s="126"/>
      <c r="W96" s="126"/>
      <c r="X96" s="305"/>
    </row>
    <row r="97" spans="1:24" customFormat="1" x14ac:dyDescent="0.25">
      <c r="A97" s="54"/>
      <c r="C97" s="65"/>
      <c r="D97" s="66"/>
      <c r="E97" s="66"/>
      <c r="F97" s="66"/>
      <c r="G97" s="66"/>
      <c r="H97" s="68"/>
      <c r="I97" s="66"/>
      <c r="J97" s="66"/>
      <c r="K97" s="300" t="str">
        <f t="shared" ca="1" si="2"/>
        <v/>
      </c>
      <c r="L97" s="250"/>
      <c r="M97" s="126"/>
      <c r="N97" s="126"/>
      <c r="O97" s="126"/>
      <c r="P97" s="126"/>
      <c r="Q97" s="126"/>
      <c r="R97" s="126"/>
      <c r="S97" s="126"/>
      <c r="T97" s="126"/>
      <c r="U97" s="126"/>
      <c r="V97" s="126"/>
      <c r="W97" s="126"/>
      <c r="X97" s="305"/>
    </row>
    <row r="98" spans="1:24" customFormat="1" x14ac:dyDescent="0.25">
      <c r="A98" s="54"/>
      <c r="C98" s="65"/>
      <c r="D98" s="66"/>
      <c r="E98" s="66"/>
      <c r="F98" s="66"/>
      <c r="G98" s="66"/>
      <c r="H98" s="68"/>
      <c r="I98" s="66"/>
      <c r="J98" s="66"/>
      <c r="K98" s="300" t="str">
        <f t="shared" ca="1" si="2"/>
        <v/>
      </c>
      <c r="L98" s="250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X98" s="305"/>
    </row>
    <row r="99" spans="1:24" customFormat="1" x14ac:dyDescent="0.25">
      <c r="A99" s="54"/>
      <c r="C99" s="65"/>
      <c r="D99" s="66"/>
      <c r="E99" s="66"/>
      <c r="F99" s="66"/>
      <c r="G99" s="66"/>
      <c r="H99" s="68"/>
      <c r="I99" s="66"/>
      <c r="J99" s="66"/>
      <c r="K99" s="300" t="str">
        <f t="shared" ca="1" si="2"/>
        <v/>
      </c>
      <c r="L99" s="250"/>
      <c r="M99" s="126"/>
      <c r="N99" s="126"/>
      <c r="O99" s="126"/>
      <c r="P99" s="126"/>
      <c r="Q99" s="126"/>
      <c r="R99" s="126"/>
      <c r="S99" s="126"/>
      <c r="T99" s="126"/>
      <c r="U99" s="126"/>
      <c r="V99" s="126"/>
      <c r="W99" s="126"/>
      <c r="X99" s="305"/>
    </row>
    <row r="100" spans="1:24" customFormat="1" x14ac:dyDescent="0.25">
      <c r="A100" s="54"/>
      <c r="C100" s="65"/>
      <c r="D100" s="66"/>
      <c r="E100" s="66"/>
      <c r="F100" s="66"/>
      <c r="G100" s="66"/>
      <c r="H100" s="68"/>
      <c r="I100" s="66"/>
      <c r="J100" s="66"/>
      <c r="K100" s="300" t="str">
        <f t="shared" ca="1" si="2"/>
        <v/>
      </c>
      <c r="L100" s="250"/>
      <c r="M100" s="126"/>
      <c r="N100" s="126"/>
      <c r="O100" s="126"/>
      <c r="P100" s="126"/>
      <c r="Q100" s="126"/>
      <c r="R100" s="126"/>
      <c r="S100" s="126"/>
      <c r="T100" s="126"/>
      <c r="U100" s="126"/>
      <c r="V100" s="126"/>
      <c r="W100" s="126"/>
      <c r="X100" s="305"/>
    </row>
    <row r="101" spans="1:24" customFormat="1" x14ac:dyDescent="0.25">
      <c r="A101" s="54"/>
      <c r="C101" s="65"/>
      <c r="D101" s="66"/>
      <c r="E101" s="66"/>
      <c r="F101" s="66"/>
      <c r="G101" s="66"/>
      <c r="H101" s="68"/>
      <c r="I101" s="66"/>
      <c r="J101" s="66"/>
      <c r="K101" s="300" t="str">
        <f t="shared" ca="1" si="2"/>
        <v/>
      </c>
      <c r="L101" s="250"/>
      <c r="M101" s="126"/>
      <c r="N101" s="126"/>
      <c r="O101" s="126"/>
      <c r="P101" s="126"/>
      <c r="Q101" s="126"/>
      <c r="R101" s="126"/>
      <c r="S101" s="126"/>
      <c r="T101" s="126"/>
      <c r="U101" s="126"/>
      <c r="V101" s="126"/>
      <c r="W101" s="126"/>
      <c r="X101" s="305"/>
    </row>
    <row r="102" spans="1:24" customFormat="1" x14ac:dyDescent="0.25">
      <c r="A102" s="54"/>
      <c r="C102" s="65"/>
      <c r="D102" s="66"/>
      <c r="E102" s="66"/>
      <c r="F102" s="66"/>
      <c r="G102" s="66"/>
      <c r="H102" s="68"/>
      <c r="I102" s="66"/>
      <c r="J102" s="66"/>
      <c r="K102" s="300" t="str">
        <f t="shared" ca="1" si="2"/>
        <v/>
      </c>
      <c r="L102" s="250"/>
      <c r="M102" s="126"/>
      <c r="N102" s="126"/>
      <c r="O102" s="126"/>
      <c r="P102" s="126"/>
      <c r="Q102" s="126"/>
      <c r="R102" s="126"/>
      <c r="S102" s="126"/>
      <c r="T102" s="126"/>
      <c r="U102" s="126"/>
      <c r="V102" s="126"/>
      <c r="W102" s="126"/>
      <c r="X102" s="305"/>
    </row>
    <row r="103" spans="1:24" customFormat="1" x14ac:dyDescent="0.25">
      <c r="A103" s="54"/>
      <c r="C103" s="65"/>
      <c r="D103" s="66"/>
      <c r="E103" s="66"/>
      <c r="F103" s="66"/>
      <c r="G103" s="66"/>
      <c r="H103" s="68"/>
      <c r="I103" s="66"/>
      <c r="J103" s="66"/>
      <c r="K103" s="300" t="str">
        <f t="shared" ca="1" si="2"/>
        <v/>
      </c>
      <c r="L103" s="250"/>
      <c r="M103" s="126"/>
      <c r="N103" s="126"/>
      <c r="O103" s="126"/>
      <c r="P103" s="126"/>
      <c r="Q103" s="126"/>
      <c r="R103" s="126"/>
      <c r="S103" s="126"/>
      <c r="T103" s="126"/>
      <c r="U103" s="126"/>
      <c r="V103" s="126"/>
      <c r="W103" s="126"/>
      <c r="X103" s="305"/>
    </row>
    <row r="104" spans="1:24" customFormat="1" x14ac:dyDescent="0.25">
      <c r="A104" s="54"/>
      <c r="C104" s="65"/>
      <c r="D104" s="66"/>
      <c r="E104" s="66"/>
      <c r="F104" s="66"/>
      <c r="G104" s="66"/>
      <c r="H104" s="68"/>
      <c r="I104" s="66"/>
      <c r="J104" s="66"/>
      <c r="K104" s="300" t="str">
        <f t="shared" ca="1" si="2"/>
        <v/>
      </c>
      <c r="L104" s="250"/>
      <c r="M104" s="126"/>
      <c r="N104" s="126"/>
      <c r="O104" s="126"/>
      <c r="P104" s="126"/>
      <c r="Q104" s="126"/>
      <c r="R104" s="126"/>
      <c r="S104" s="126"/>
      <c r="T104" s="126"/>
      <c r="U104" s="126"/>
      <c r="V104" s="126"/>
      <c r="W104" s="126"/>
      <c r="X104" s="305"/>
    </row>
    <row r="105" spans="1:24" customFormat="1" x14ac:dyDescent="0.25">
      <c r="A105" s="54"/>
      <c r="C105" s="65"/>
      <c r="D105" s="66"/>
      <c r="E105" s="66"/>
      <c r="F105" s="66"/>
      <c r="G105" s="66"/>
      <c r="H105" s="68"/>
      <c r="I105" s="66"/>
      <c r="J105" s="66"/>
      <c r="K105" s="300" t="str">
        <f t="shared" ca="1" si="2"/>
        <v/>
      </c>
      <c r="L105" s="250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126"/>
      <c r="X105" s="305"/>
    </row>
    <row r="106" spans="1:24" customFormat="1" x14ac:dyDescent="0.25">
      <c r="A106" s="54"/>
      <c r="C106" s="65"/>
      <c r="D106" s="66"/>
      <c r="E106" s="66"/>
      <c r="F106" s="66"/>
      <c r="G106" s="66"/>
      <c r="H106" s="68"/>
      <c r="I106" s="66"/>
      <c r="J106" s="66"/>
      <c r="K106" s="300" t="str">
        <f t="shared" ca="1" si="2"/>
        <v/>
      </c>
      <c r="L106" s="250"/>
      <c r="M106" s="126"/>
      <c r="N106" s="126"/>
      <c r="O106" s="126"/>
      <c r="P106" s="126"/>
      <c r="Q106" s="126"/>
      <c r="R106" s="126"/>
      <c r="S106" s="126"/>
      <c r="T106" s="126"/>
      <c r="U106" s="126"/>
      <c r="V106" s="126"/>
      <c r="W106" s="126"/>
      <c r="X106" s="305"/>
    </row>
    <row r="107" spans="1:24" customFormat="1" x14ac:dyDescent="0.25">
      <c r="A107" s="54"/>
      <c r="C107" s="65"/>
      <c r="D107" s="66"/>
      <c r="E107" s="66"/>
      <c r="F107" s="66"/>
      <c r="G107" s="66"/>
      <c r="H107" s="68"/>
      <c r="I107" s="66"/>
      <c r="J107" s="66"/>
      <c r="K107" s="300" t="str">
        <f t="shared" ca="1" si="2"/>
        <v/>
      </c>
      <c r="L107" s="250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305"/>
    </row>
    <row r="108" spans="1:24" customFormat="1" x14ac:dyDescent="0.25">
      <c r="A108" s="54"/>
      <c r="C108" s="65"/>
      <c r="D108" s="66"/>
      <c r="E108" s="66"/>
      <c r="F108" s="66"/>
      <c r="G108" s="66"/>
      <c r="H108" s="68"/>
      <c r="I108" s="66"/>
      <c r="J108" s="66"/>
      <c r="K108" s="300" t="str">
        <f t="shared" ca="1" si="2"/>
        <v/>
      </c>
      <c r="L108" s="250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305"/>
    </row>
    <row r="109" spans="1:24" customFormat="1" x14ac:dyDescent="0.25">
      <c r="A109" s="54"/>
      <c r="C109" s="65"/>
      <c r="D109" s="66"/>
      <c r="E109" s="66"/>
      <c r="F109" s="66"/>
      <c r="G109" s="66"/>
      <c r="H109" s="68"/>
      <c r="I109" s="66"/>
      <c r="J109" s="66"/>
      <c r="K109" s="300" t="str">
        <f t="shared" ca="1" si="2"/>
        <v/>
      </c>
      <c r="L109" s="250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126"/>
      <c r="X109" s="305"/>
    </row>
    <row r="110" spans="1:24" customFormat="1" x14ac:dyDescent="0.25">
      <c r="A110" s="54"/>
      <c r="C110" s="65"/>
      <c r="D110" s="66"/>
      <c r="E110" s="66"/>
      <c r="F110" s="66"/>
      <c r="G110" s="66"/>
      <c r="H110" s="68"/>
      <c r="I110" s="66"/>
      <c r="J110" s="66"/>
      <c r="K110" s="300" t="str">
        <f t="shared" ca="1" si="2"/>
        <v/>
      </c>
      <c r="L110" s="250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305"/>
    </row>
    <row r="111" spans="1:24" customFormat="1" x14ac:dyDescent="0.25">
      <c r="A111" s="54"/>
      <c r="C111" s="65"/>
      <c r="D111" s="66"/>
      <c r="E111" s="66"/>
      <c r="F111" s="66"/>
      <c r="G111" s="66"/>
      <c r="H111" s="68"/>
      <c r="I111" s="66"/>
      <c r="J111" s="66"/>
      <c r="K111" s="300" t="str">
        <f t="shared" ca="1" si="2"/>
        <v/>
      </c>
      <c r="L111" s="250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  <c r="X111" s="305"/>
    </row>
    <row r="112" spans="1:24" customFormat="1" x14ac:dyDescent="0.25">
      <c r="A112" s="54"/>
      <c r="C112" s="65"/>
      <c r="D112" s="66"/>
      <c r="E112" s="66"/>
      <c r="F112" s="66"/>
      <c r="G112" s="66"/>
      <c r="H112" s="68"/>
      <c r="I112" s="66"/>
      <c r="J112" s="66"/>
      <c r="K112" s="300" t="str">
        <f t="shared" ca="1" si="2"/>
        <v/>
      </c>
      <c r="L112" s="250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126"/>
      <c r="X112" s="305"/>
    </row>
    <row r="113" spans="1:24" customFormat="1" x14ac:dyDescent="0.25">
      <c r="A113" s="54"/>
      <c r="C113" s="65"/>
      <c r="D113" s="66"/>
      <c r="E113" s="66"/>
      <c r="F113" s="66"/>
      <c r="G113" s="66"/>
      <c r="H113" s="68"/>
      <c r="I113" s="66"/>
      <c r="J113" s="66"/>
      <c r="K113" s="300" t="str">
        <f t="shared" ca="1" si="2"/>
        <v/>
      </c>
      <c r="L113" s="250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126"/>
      <c r="X113" s="305"/>
    </row>
    <row r="114" spans="1:24" customFormat="1" x14ac:dyDescent="0.25">
      <c r="A114" s="54"/>
      <c r="C114" s="65"/>
      <c r="D114" s="66"/>
      <c r="E114" s="66"/>
      <c r="F114" s="66"/>
      <c r="G114" s="66"/>
      <c r="H114" s="68"/>
      <c r="I114" s="66"/>
      <c r="J114" s="66"/>
      <c r="K114" s="300" t="str">
        <f t="shared" ca="1" si="2"/>
        <v/>
      </c>
      <c r="L114" s="250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305"/>
    </row>
    <row r="115" spans="1:24" customFormat="1" x14ac:dyDescent="0.25">
      <c r="A115" s="54"/>
      <c r="C115" s="65"/>
      <c r="D115" s="66"/>
      <c r="E115" s="66"/>
      <c r="F115" s="66"/>
      <c r="G115" s="66"/>
      <c r="H115" s="68"/>
      <c r="I115" s="66"/>
      <c r="J115" s="66"/>
      <c r="K115" s="300" t="str">
        <f t="shared" ca="1" si="2"/>
        <v/>
      </c>
      <c r="L115" s="250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305"/>
    </row>
    <row r="116" spans="1:24" customFormat="1" x14ac:dyDescent="0.25">
      <c r="A116" s="54"/>
      <c r="C116" s="65"/>
      <c r="D116" s="66"/>
      <c r="E116" s="66"/>
      <c r="F116" s="66"/>
      <c r="G116" s="66"/>
      <c r="H116" s="68"/>
      <c r="I116" s="66"/>
      <c r="J116" s="66"/>
      <c r="K116" s="300" t="str">
        <f t="shared" ca="1" si="2"/>
        <v/>
      </c>
      <c r="L116" s="250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305"/>
    </row>
    <row r="117" spans="1:24" customFormat="1" x14ac:dyDescent="0.25">
      <c r="A117" s="54"/>
      <c r="C117" s="65"/>
      <c r="D117" s="66"/>
      <c r="E117" s="66"/>
      <c r="F117" s="66"/>
      <c r="G117" s="66"/>
      <c r="H117" s="68"/>
      <c r="I117" s="66"/>
      <c r="J117" s="66"/>
      <c r="K117" s="300" t="str">
        <f t="shared" ca="1" si="2"/>
        <v/>
      </c>
      <c r="L117" s="250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305"/>
    </row>
    <row r="118" spans="1:24" customFormat="1" x14ac:dyDescent="0.25">
      <c r="A118" s="54"/>
      <c r="C118" s="65"/>
      <c r="D118" s="66"/>
      <c r="E118" s="66"/>
      <c r="F118" s="66"/>
      <c r="G118" s="66"/>
      <c r="H118" s="68"/>
      <c r="I118" s="66"/>
      <c r="J118" s="66"/>
      <c r="K118" s="300" t="str">
        <f t="shared" ca="1" si="2"/>
        <v/>
      </c>
      <c r="L118" s="250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305"/>
    </row>
    <row r="119" spans="1:24" customFormat="1" x14ac:dyDescent="0.25">
      <c r="A119" s="54"/>
      <c r="C119" s="65"/>
      <c r="D119" s="66"/>
      <c r="E119" s="66"/>
      <c r="F119" s="66"/>
      <c r="G119" s="66"/>
      <c r="H119" s="68"/>
      <c r="I119" s="66"/>
      <c r="J119" s="66"/>
      <c r="K119" s="300" t="str">
        <f t="shared" ca="1" si="2"/>
        <v/>
      </c>
      <c r="L119" s="250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305"/>
    </row>
    <row r="120" spans="1:24" customFormat="1" x14ac:dyDescent="0.25">
      <c r="A120" s="54"/>
      <c r="C120" s="65"/>
      <c r="D120" s="66"/>
      <c r="E120" s="66"/>
      <c r="F120" s="66"/>
      <c r="G120" s="66"/>
      <c r="H120" s="68"/>
      <c r="I120" s="66"/>
      <c r="J120" s="66"/>
      <c r="K120" s="300" t="str">
        <f t="shared" ca="1" si="2"/>
        <v/>
      </c>
      <c r="L120" s="250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305"/>
    </row>
    <row r="121" spans="1:24" customFormat="1" x14ac:dyDescent="0.25">
      <c r="A121" s="54"/>
      <c r="C121" s="65"/>
      <c r="D121" s="66"/>
      <c r="E121" s="66"/>
      <c r="F121" s="66"/>
      <c r="G121" s="66"/>
      <c r="H121" s="68"/>
      <c r="I121" s="66"/>
      <c r="J121" s="66"/>
      <c r="K121" s="300" t="str">
        <f t="shared" ca="1" si="2"/>
        <v/>
      </c>
      <c r="L121" s="250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305"/>
    </row>
    <row r="122" spans="1:24" customFormat="1" x14ac:dyDescent="0.25">
      <c r="A122" s="54"/>
      <c r="C122" s="65"/>
      <c r="D122" s="66"/>
      <c r="E122" s="66"/>
      <c r="F122" s="66"/>
      <c r="G122" s="66"/>
      <c r="H122" s="68"/>
      <c r="I122" s="66"/>
      <c r="J122" s="66"/>
      <c r="K122" s="300" t="str">
        <f t="shared" ca="1" si="2"/>
        <v/>
      </c>
      <c r="L122" s="250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305"/>
    </row>
    <row r="123" spans="1:24" customFormat="1" x14ac:dyDescent="0.25">
      <c r="A123" s="54"/>
      <c r="C123" s="65"/>
      <c r="D123" s="66"/>
      <c r="E123" s="66"/>
      <c r="F123" s="66"/>
      <c r="G123" s="66"/>
      <c r="H123" s="68"/>
      <c r="I123" s="66"/>
      <c r="J123" s="66"/>
      <c r="K123" s="300" t="str">
        <f t="shared" ca="1" si="2"/>
        <v/>
      </c>
      <c r="L123" s="250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305"/>
    </row>
    <row r="124" spans="1:24" customFormat="1" x14ac:dyDescent="0.25">
      <c r="A124" s="54"/>
      <c r="C124" s="65"/>
      <c r="D124" s="66"/>
      <c r="E124" s="66"/>
      <c r="F124" s="66"/>
      <c r="G124" s="66"/>
      <c r="H124" s="68"/>
      <c r="I124" s="66"/>
      <c r="J124" s="66"/>
      <c r="K124" s="300" t="str">
        <f t="shared" ca="1" si="2"/>
        <v/>
      </c>
      <c r="L124" s="250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305"/>
    </row>
    <row r="125" spans="1:24" customFormat="1" x14ac:dyDescent="0.25">
      <c r="A125" s="54"/>
      <c r="C125" s="65"/>
      <c r="D125" s="66"/>
      <c r="E125" s="66"/>
      <c r="F125" s="66"/>
      <c r="G125" s="66"/>
      <c r="H125" s="68"/>
      <c r="I125" s="66"/>
      <c r="J125" s="66"/>
      <c r="K125" s="300" t="str">
        <f t="shared" ca="1" si="2"/>
        <v/>
      </c>
      <c r="L125" s="250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305"/>
    </row>
    <row r="126" spans="1:24" customFormat="1" x14ac:dyDescent="0.25">
      <c r="A126" s="54"/>
      <c r="C126" s="65"/>
      <c r="D126" s="66"/>
      <c r="E126" s="66"/>
      <c r="F126" s="66"/>
      <c r="G126" s="66"/>
      <c r="H126" s="68"/>
      <c r="I126" s="66"/>
      <c r="J126" s="66"/>
      <c r="K126" s="300" t="str">
        <f t="shared" ca="1" si="2"/>
        <v/>
      </c>
      <c r="L126" s="250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305"/>
    </row>
    <row r="127" spans="1:24" customFormat="1" x14ac:dyDescent="0.25">
      <c r="A127" s="54"/>
      <c r="C127" s="65"/>
      <c r="D127" s="66"/>
      <c r="E127" s="66"/>
      <c r="F127" s="66"/>
      <c r="G127" s="66"/>
      <c r="H127" s="68"/>
      <c r="I127" s="66"/>
      <c r="J127" s="66"/>
      <c r="K127" s="300" t="str">
        <f t="shared" ca="1" si="2"/>
        <v/>
      </c>
      <c r="L127" s="250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305"/>
    </row>
    <row r="128" spans="1:24" customFormat="1" x14ac:dyDescent="0.25">
      <c r="A128" s="54"/>
      <c r="C128" s="65"/>
      <c r="D128" s="66"/>
      <c r="E128" s="66"/>
      <c r="F128" s="66"/>
      <c r="G128" s="66"/>
      <c r="H128" s="68"/>
      <c r="I128" s="66"/>
      <c r="J128" s="66"/>
      <c r="K128" s="300" t="str">
        <f t="shared" ca="1" si="2"/>
        <v/>
      </c>
      <c r="L128" s="250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305"/>
    </row>
    <row r="129" spans="1:24" customFormat="1" x14ac:dyDescent="0.25">
      <c r="A129" s="54"/>
      <c r="C129" s="65"/>
      <c r="D129" s="66"/>
      <c r="E129" s="66"/>
      <c r="F129" s="66"/>
      <c r="G129" s="66"/>
      <c r="H129" s="68"/>
      <c r="I129" s="66"/>
      <c r="J129" s="66"/>
      <c r="K129" s="300" t="str">
        <f t="shared" ca="1" si="2"/>
        <v/>
      </c>
      <c r="L129" s="250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305"/>
    </row>
    <row r="130" spans="1:24" customFormat="1" x14ac:dyDescent="0.25">
      <c r="A130" s="54"/>
      <c r="C130" s="65"/>
      <c r="D130" s="66"/>
      <c r="E130" s="66"/>
      <c r="F130" s="66"/>
      <c r="G130" s="66"/>
      <c r="H130" s="68"/>
      <c r="I130" s="66"/>
      <c r="J130" s="66"/>
      <c r="K130" s="300" t="str">
        <f t="shared" ca="1" si="2"/>
        <v/>
      </c>
      <c r="L130" s="250"/>
      <c r="M130" s="126"/>
      <c r="N130" s="126"/>
      <c r="O130" s="126"/>
      <c r="P130" s="126"/>
      <c r="Q130" s="126"/>
      <c r="R130" s="126"/>
      <c r="S130" s="126"/>
      <c r="T130" s="126"/>
      <c r="U130" s="126"/>
      <c r="V130" s="126"/>
      <c r="W130" s="126"/>
      <c r="X130" s="305"/>
    </row>
    <row r="131" spans="1:24" customFormat="1" x14ac:dyDescent="0.25">
      <c r="A131" s="54"/>
      <c r="C131" s="65"/>
      <c r="D131" s="66"/>
      <c r="E131" s="66"/>
      <c r="F131" s="66"/>
      <c r="G131" s="66"/>
      <c r="H131" s="68"/>
      <c r="I131" s="66"/>
      <c r="J131" s="66"/>
      <c r="K131" s="300" t="str">
        <f t="shared" ca="1" si="2"/>
        <v/>
      </c>
      <c r="L131" s="250"/>
      <c r="M131" s="126"/>
      <c r="N131" s="126"/>
      <c r="O131" s="126"/>
      <c r="P131" s="126"/>
      <c r="Q131" s="126"/>
      <c r="R131" s="126"/>
      <c r="S131" s="126"/>
      <c r="T131" s="126"/>
      <c r="U131" s="126"/>
      <c r="V131" s="126"/>
      <c r="W131" s="126"/>
      <c r="X131" s="305"/>
    </row>
    <row r="132" spans="1:24" customFormat="1" x14ac:dyDescent="0.25">
      <c r="A132" s="54"/>
      <c r="C132" s="65"/>
      <c r="D132" s="66"/>
      <c r="E132" s="66"/>
      <c r="F132" s="66"/>
      <c r="G132" s="66"/>
      <c r="H132" s="68"/>
      <c r="I132" s="66"/>
      <c r="J132" s="66"/>
      <c r="K132" s="300" t="str">
        <f t="shared" ca="1" si="2"/>
        <v/>
      </c>
      <c r="L132" s="250"/>
      <c r="M132" s="126"/>
      <c r="N132" s="126"/>
      <c r="O132" s="126"/>
      <c r="P132" s="126"/>
      <c r="Q132" s="126"/>
      <c r="R132" s="126"/>
      <c r="S132" s="126"/>
      <c r="T132" s="126"/>
      <c r="U132" s="126"/>
      <c r="V132" s="126"/>
      <c r="W132" s="126"/>
      <c r="X132" s="305"/>
    </row>
    <row r="133" spans="1:24" customFormat="1" x14ac:dyDescent="0.25">
      <c r="A133" s="54"/>
      <c r="C133" s="65"/>
      <c r="D133" s="66"/>
      <c r="E133" s="66"/>
      <c r="F133" s="66"/>
      <c r="G133" s="66"/>
      <c r="H133" s="68"/>
      <c r="I133" s="66"/>
      <c r="J133" s="66"/>
      <c r="K133" s="300" t="str">
        <f t="shared" ca="1" si="2"/>
        <v/>
      </c>
      <c r="L133" s="250"/>
      <c r="M133" s="126"/>
      <c r="N133" s="126"/>
      <c r="O133" s="126"/>
      <c r="P133" s="126"/>
      <c r="Q133" s="126"/>
      <c r="R133" s="126"/>
      <c r="S133" s="126"/>
      <c r="T133" s="126"/>
      <c r="U133" s="126"/>
      <c r="V133" s="126"/>
      <c r="W133" s="126"/>
      <c r="X133" s="305"/>
    </row>
    <row r="134" spans="1:24" customFormat="1" x14ac:dyDescent="0.25">
      <c r="A134" s="54"/>
      <c r="C134" s="65"/>
      <c r="D134" s="66"/>
      <c r="E134" s="66"/>
      <c r="F134" s="66"/>
      <c r="G134" s="66"/>
      <c r="H134" s="68"/>
      <c r="I134" s="66"/>
      <c r="J134" s="66"/>
      <c r="K134" s="300" t="str">
        <f t="shared" ca="1" si="2"/>
        <v/>
      </c>
      <c r="L134" s="250"/>
      <c r="M134" s="126"/>
      <c r="N134" s="126"/>
      <c r="O134" s="126"/>
      <c r="P134" s="126"/>
      <c r="Q134" s="126"/>
      <c r="R134" s="126"/>
      <c r="S134" s="126"/>
      <c r="T134" s="126"/>
      <c r="U134" s="126"/>
      <c r="V134" s="126"/>
      <c r="W134" s="126"/>
      <c r="X134" s="305"/>
    </row>
    <row r="135" spans="1:24" customFormat="1" x14ac:dyDescent="0.25">
      <c r="A135" s="54"/>
      <c r="C135" s="65"/>
      <c r="D135" s="66"/>
      <c r="E135" s="66"/>
      <c r="F135" s="66"/>
      <c r="G135" s="66"/>
      <c r="H135" s="68"/>
      <c r="I135" s="66"/>
      <c r="J135" s="66"/>
      <c r="K135" s="300" t="str">
        <f t="shared" ca="1" si="2"/>
        <v/>
      </c>
      <c r="L135" s="250"/>
      <c r="M135" s="126"/>
      <c r="N135" s="126"/>
      <c r="O135" s="126"/>
      <c r="P135" s="126"/>
      <c r="Q135" s="126"/>
      <c r="R135" s="126"/>
      <c r="S135" s="126"/>
      <c r="T135" s="126"/>
      <c r="U135" s="126"/>
      <c r="V135" s="126"/>
      <c r="W135" s="126"/>
      <c r="X135" s="305"/>
    </row>
    <row r="136" spans="1:24" customFormat="1" x14ac:dyDescent="0.25">
      <c r="A136" s="54"/>
      <c r="C136" s="65"/>
      <c r="D136" s="66"/>
      <c r="E136" s="66"/>
      <c r="F136" s="66"/>
      <c r="G136" s="66"/>
      <c r="H136" s="68"/>
      <c r="I136" s="66"/>
      <c r="J136" s="66"/>
      <c r="K136" s="300" t="str">
        <f t="shared" ca="1" si="2"/>
        <v/>
      </c>
      <c r="L136" s="250"/>
      <c r="M136" s="126"/>
      <c r="N136" s="126"/>
      <c r="O136" s="126"/>
      <c r="P136" s="126"/>
      <c r="Q136" s="126"/>
      <c r="R136" s="126"/>
      <c r="S136" s="126"/>
      <c r="T136" s="126"/>
      <c r="U136" s="126"/>
      <c r="V136" s="126"/>
      <c r="W136" s="126"/>
      <c r="X136" s="305"/>
    </row>
    <row r="137" spans="1:24" customFormat="1" x14ac:dyDescent="0.25">
      <c r="A137" s="54"/>
      <c r="C137" s="65"/>
      <c r="D137" s="66"/>
      <c r="E137" s="66"/>
      <c r="F137" s="66"/>
      <c r="G137" s="66"/>
      <c r="H137" s="68"/>
      <c r="I137" s="66"/>
      <c r="J137" s="66"/>
      <c r="K137" s="300" t="str">
        <f t="shared" ref="K137:K200" ca="1" si="3">IF(J137="","",(IF(J137="Efetivado","",IF(C137="","",IF(C137=TODAY(),"Vence Hoje",IF(C137&lt;TODAY(),"Atrasado",C137-TODAY()&amp;" Dias para Vencer"))))))</f>
        <v/>
      </c>
      <c r="L137" s="250"/>
      <c r="M137" s="126"/>
      <c r="N137" s="126"/>
      <c r="O137" s="126"/>
      <c r="P137" s="126"/>
      <c r="Q137" s="126"/>
      <c r="R137" s="126"/>
      <c r="S137" s="126"/>
      <c r="T137" s="126"/>
      <c r="U137" s="126"/>
      <c r="V137" s="126"/>
      <c r="W137" s="126"/>
      <c r="X137" s="305"/>
    </row>
    <row r="138" spans="1:24" customFormat="1" x14ac:dyDescent="0.25">
      <c r="A138" s="54"/>
      <c r="C138" s="65"/>
      <c r="D138" s="66"/>
      <c r="E138" s="66"/>
      <c r="F138" s="66"/>
      <c r="G138" s="66"/>
      <c r="H138" s="68"/>
      <c r="I138" s="66"/>
      <c r="J138" s="66"/>
      <c r="K138" s="300" t="str">
        <f t="shared" ca="1" si="3"/>
        <v/>
      </c>
      <c r="L138" s="250"/>
      <c r="M138" s="126"/>
      <c r="N138" s="126"/>
      <c r="O138" s="126"/>
      <c r="P138" s="126"/>
      <c r="Q138" s="126"/>
      <c r="R138" s="126"/>
      <c r="S138" s="126"/>
      <c r="T138" s="126"/>
      <c r="U138" s="126"/>
      <c r="V138" s="126"/>
      <c r="W138" s="126"/>
      <c r="X138" s="305"/>
    </row>
    <row r="139" spans="1:24" customFormat="1" x14ac:dyDescent="0.25">
      <c r="A139" s="54"/>
      <c r="C139" s="65"/>
      <c r="D139" s="66"/>
      <c r="E139" s="66"/>
      <c r="F139" s="66"/>
      <c r="G139" s="66"/>
      <c r="H139" s="68"/>
      <c r="I139" s="66"/>
      <c r="J139" s="66"/>
      <c r="K139" s="300" t="str">
        <f t="shared" ca="1" si="3"/>
        <v/>
      </c>
      <c r="L139" s="250"/>
      <c r="M139" s="126"/>
      <c r="N139" s="126"/>
      <c r="O139" s="126"/>
      <c r="P139" s="126"/>
      <c r="Q139" s="126"/>
      <c r="R139" s="126"/>
      <c r="S139" s="126"/>
      <c r="T139" s="126"/>
      <c r="U139" s="126"/>
      <c r="V139" s="126"/>
      <c r="W139" s="126"/>
      <c r="X139" s="305"/>
    </row>
    <row r="140" spans="1:24" customFormat="1" x14ac:dyDescent="0.25">
      <c r="A140" s="54"/>
      <c r="C140" s="65"/>
      <c r="D140" s="66"/>
      <c r="E140" s="66"/>
      <c r="F140" s="66"/>
      <c r="G140" s="66"/>
      <c r="H140" s="68"/>
      <c r="I140" s="66"/>
      <c r="J140" s="66"/>
      <c r="K140" s="300" t="str">
        <f t="shared" ca="1" si="3"/>
        <v/>
      </c>
      <c r="L140" s="250"/>
      <c r="M140" s="126"/>
      <c r="N140" s="126"/>
      <c r="O140" s="126"/>
      <c r="P140" s="126"/>
      <c r="Q140" s="126"/>
      <c r="R140" s="126"/>
      <c r="S140" s="126"/>
      <c r="T140" s="126"/>
      <c r="U140" s="126"/>
      <c r="V140" s="126"/>
      <c r="W140" s="126"/>
      <c r="X140" s="305"/>
    </row>
    <row r="141" spans="1:24" customFormat="1" x14ac:dyDescent="0.25">
      <c r="A141" s="54"/>
      <c r="C141" s="65"/>
      <c r="D141" s="66"/>
      <c r="E141" s="66"/>
      <c r="F141" s="66"/>
      <c r="G141" s="66"/>
      <c r="H141" s="68"/>
      <c r="I141" s="66"/>
      <c r="J141" s="66"/>
      <c r="K141" s="300" t="str">
        <f t="shared" ca="1" si="3"/>
        <v/>
      </c>
      <c r="L141" s="250"/>
      <c r="M141" s="126"/>
      <c r="N141" s="126"/>
      <c r="O141" s="126"/>
      <c r="P141" s="126"/>
      <c r="Q141" s="126"/>
      <c r="R141" s="126"/>
      <c r="S141" s="126"/>
      <c r="T141" s="126"/>
      <c r="U141" s="126"/>
      <c r="V141" s="126"/>
      <c r="W141" s="126"/>
      <c r="X141" s="305"/>
    </row>
    <row r="142" spans="1:24" customFormat="1" x14ac:dyDescent="0.25">
      <c r="A142" s="54"/>
      <c r="C142" s="65"/>
      <c r="D142" s="66"/>
      <c r="E142" s="66"/>
      <c r="F142" s="66"/>
      <c r="G142" s="66"/>
      <c r="H142" s="68"/>
      <c r="I142" s="66"/>
      <c r="J142" s="66"/>
      <c r="K142" s="300" t="str">
        <f t="shared" ca="1" si="3"/>
        <v/>
      </c>
      <c r="L142" s="250"/>
      <c r="M142" s="126"/>
      <c r="N142" s="126"/>
      <c r="O142" s="126"/>
      <c r="P142" s="126"/>
      <c r="Q142" s="126"/>
      <c r="R142" s="126"/>
      <c r="S142" s="126"/>
      <c r="T142" s="126"/>
      <c r="U142" s="126"/>
      <c r="V142" s="126"/>
      <c r="W142" s="126"/>
      <c r="X142" s="305"/>
    </row>
    <row r="143" spans="1:24" customFormat="1" x14ac:dyDescent="0.25">
      <c r="A143" s="54"/>
      <c r="C143" s="65"/>
      <c r="D143" s="66"/>
      <c r="E143" s="66"/>
      <c r="F143" s="66"/>
      <c r="G143" s="66"/>
      <c r="H143" s="68"/>
      <c r="I143" s="66"/>
      <c r="J143" s="66"/>
      <c r="K143" s="300" t="str">
        <f t="shared" ca="1" si="3"/>
        <v/>
      </c>
      <c r="L143" s="250"/>
      <c r="M143" s="126"/>
      <c r="N143" s="126"/>
      <c r="O143" s="126"/>
      <c r="P143" s="126"/>
      <c r="Q143" s="126"/>
      <c r="R143" s="126"/>
      <c r="S143" s="126"/>
      <c r="T143" s="126"/>
      <c r="U143" s="126"/>
      <c r="V143" s="126"/>
      <c r="W143" s="126"/>
      <c r="X143" s="305"/>
    </row>
    <row r="144" spans="1:24" customFormat="1" x14ac:dyDescent="0.25">
      <c r="A144" s="54"/>
      <c r="C144" s="65"/>
      <c r="D144" s="66"/>
      <c r="E144" s="66"/>
      <c r="F144" s="66"/>
      <c r="G144" s="66"/>
      <c r="H144" s="68"/>
      <c r="I144" s="66"/>
      <c r="J144" s="66"/>
      <c r="K144" s="300" t="str">
        <f t="shared" ca="1" si="3"/>
        <v/>
      </c>
      <c r="L144" s="250"/>
      <c r="M144" s="126"/>
      <c r="N144" s="126"/>
      <c r="O144" s="126"/>
      <c r="P144" s="126"/>
      <c r="Q144" s="126"/>
      <c r="R144" s="126"/>
      <c r="S144" s="126"/>
      <c r="T144" s="126"/>
      <c r="U144" s="126"/>
      <c r="V144" s="126"/>
      <c r="W144" s="126"/>
      <c r="X144" s="305"/>
    </row>
    <row r="145" spans="1:24" customFormat="1" x14ac:dyDescent="0.25">
      <c r="A145" s="54"/>
      <c r="C145" s="65"/>
      <c r="D145" s="66"/>
      <c r="E145" s="66"/>
      <c r="F145" s="66"/>
      <c r="G145" s="66"/>
      <c r="H145" s="68"/>
      <c r="I145" s="66"/>
      <c r="J145" s="66"/>
      <c r="K145" s="300" t="str">
        <f t="shared" ca="1" si="3"/>
        <v/>
      </c>
      <c r="L145" s="250"/>
      <c r="M145" s="126"/>
      <c r="N145" s="126"/>
      <c r="O145" s="126"/>
      <c r="P145" s="126"/>
      <c r="Q145" s="126"/>
      <c r="R145" s="126"/>
      <c r="S145" s="126"/>
      <c r="T145" s="126"/>
      <c r="U145" s="126"/>
      <c r="V145" s="126"/>
      <c r="W145" s="126"/>
      <c r="X145" s="305"/>
    </row>
    <row r="146" spans="1:24" customFormat="1" x14ac:dyDescent="0.25">
      <c r="A146" s="54"/>
      <c r="C146" s="65"/>
      <c r="D146" s="66"/>
      <c r="E146" s="66"/>
      <c r="F146" s="66"/>
      <c r="G146" s="66"/>
      <c r="H146" s="68"/>
      <c r="I146" s="66"/>
      <c r="J146" s="66"/>
      <c r="K146" s="300" t="str">
        <f t="shared" ca="1" si="3"/>
        <v/>
      </c>
      <c r="L146" s="250"/>
      <c r="M146" s="126"/>
      <c r="N146" s="126"/>
      <c r="O146" s="126"/>
      <c r="P146" s="126"/>
      <c r="Q146" s="126"/>
      <c r="R146" s="126"/>
      <c r="S146" s="126"/>
      <c r="T146" s="126"/>
      <c r="U146" s="126"/>
      <c r="V146" s="126"/>
      <c r="W146" s="126"/>
      <c r="X146" s="305"/>
    </row>
    <row r="147" spans="1:24" customFormat="1" x14ac:dyDescent="0.25">
      <c r="A147" s="54"/>
      <c r="C147" s="65"/>
      <c r="D147" s="66"/>
      <c r="E147" s="66"/>
      <c r="F147" s="66"/>
      <c r="G147" s="66"/>
      <c r="H147" s="68"/>
      <c r="I147" s="66"/>
      <c r="J147" s="66"/>
      <c r="K147" s="300" t="str">
        <f t="shared" ca="1" si="3"/>
        <v/>
      </c>
      <c r="L147" s="250"/>
      <c r="M147" s="126"/>
      <c r="N147" s="126"/>
      <c r="O147" s="126"/>
      <c r="P147" s="126"/>
      <c r="Q147" s="126"/>
      <c r="R147" s="126"/>
      <c r="S147" s="126"/>
      <c r="T147" s="126"/>
      <c r="U147" s="126"/>
      <c r="V147" s="126"/>
      <c r="W147" s="126"/>
      <c r="X147" s="305"/>
    </row>
    <row r="148" spans="1:24" customFormat="1" x14ac:dyDescent="0.25">
      <c r="A148" s="54"/>
      <c r="C148" s="65"/>
      <c r="D148" s="66"/>
      <c r="E148" s="66"/>
      <c r="F148" s="66"/>
      <c r="G148" s="66"/>
      <c r="H148" s="68"/>
      <c r="I148" s="66"/>
      <c r="J148" s="66"/>
      <c r="K148" s="300" t="str">
        <f t="shared" ca="1" si="3"/>
        <v/>
      </c>
      <c r="L148" s="250"/>
      <c r="M148" s="126"/>
      <c r="N148" s="126"/>
      <c r="O148" s="126"/>
      <c r="P148" s="126"/>
      <c r="Q148" s="126"/>
      <c r="R148" s="126"/>
      <c r="S148" s="126"/>
      <c r="T148" s="126"/>
      <c r="U148" s="126"/>
      <c r="V148" s="126"/>
      <c r="W148" s="126"/>
      <c r="X148" s="305"/>
    </row>
    <row r="149" spans="1:24" customFormat="1" x14ac:dyDescent="0.25">
      <c r="A149" s="54"/>
      <c r="C149" s="65"/>
      <c r="D149" s="66"/>
      <c r="E149" s="66"/>
      <c r="F149" s="66"/>
      <c r="G149" s="66"/>
      <c r="H149" s="68"/>
      <c r="I149" s="66"/>
      <c r="J149" s="66"/>
      <c r="K149" s="300" t="str">
        <f t="shared" ca="1" si="3"/>
        <v/>
      </c>
      <c r="L149" s="250"/>
      <c r="M149" s="126"/>
      <c r="N149" s="126"/>
      <c r="O149" s="126"/>
      <c r="P149" s="126"/>
      <c r="Q149" s="126"/>
      <c r="R149" s="126"/>
      <c r="S149" s="126"/>
      <c r="T149" s="126"/>
      <c r="U149" s="126"/>
      <c r="V149" s="126"/>
      <c r="W149" s="126"/>
      <c r="X149" s="305"/>
    </row>
    <row r="150" spans="1:24" customFormat="1" x14ac:dyDescent="0.25">
      <c r="A150" s="54"/>
      <c r="C150" s="65"/>
      <c r="D150" s="66"/>
      <c r="E150" s="66"/>
      <c r="F150" s="66"/>
      <c r="G150" s="66"/>
      <c r="H150" s="68"/>
      <c r="I150" s="66"/>
      <c r="J150" s="66"/>
      <c r="K150" s="300" t="str">
        <f t="shared" ca="1" si="3"/>
        <v/>
      </c>
      <c r="L150" s="250"/>
      <c r="M150" s="126"/>
      <c r="N150" s="126"/>
      <c r="O150" s="126"/>
      <c r="P150" s="126"/>
      <c r="Q150" s="126"/>
      <c r="R150" s="126"/>
      <c r="S150" s="126"/>
      <c r="T150" s="126"/>
      <c r="U150" s="126"/>
      <c r="V150" s="126"/>
      <c r="W150" s="126"/>
      <c r="X150" s="305"/>
    </row>
    <row r="151" spans="1:24" customFormat="1" x14ac:dyDescent="0.25">
      <c r="A151" s="54"/>
      <c r="C151" s="65"/>
      <c r="D151" s="66"/>
      <c r="E151" s="66"/>
      <c r="F151" s="66"/>
      <c r="G151" s="66"/>
      <c r="H151" s="68"/>
      <c r="I151" s="66"/>
      <c r="J151" s="66"/>
      <c r="K151" s="300" t="str">
        <f t="shared" ca="1" si="3"/>
        <v/>
      </c>
      <c r="L151" s="250"/>
      <c r="M151" s="126"/>
      <c r="N151" s="126"/>
      <c r="O151" s="126"/>
      <c r="P151" s="126"/>
      <c r="Q151" s="126"/>
      <c r="R151" s="126"/>
      <c r="S151" s="126"/>
      <c r="T151" s="126"/>
      <c r="U151" s="126"/>
      <c r="V151" s="126"/>
      <c r="W151" s="126"/>
      <c r="X151" s="305"/>
    </row>
    <row r="152" spans="1:24" customFormat="1" x14ac:dyDescent="0.25">
      <c r="A152" s="54"/>
      <c r="C152" s="65"/>
      <c r="D152" s="66"/>
      <c r="E152" s="66"/>
      <c r="F152" s="66"/>
      <c r="G152" s="66"/>
      <c r="H152" s="68"/>
      <c r="I152" s="66"/>
      <c r="J152" s="66"/>
      <c r="K152" s="300" t="str">
        <f t="shared" ca="1" si="3"/>
        <v/>
      </c>
      <c r="L152" s="250"/>
      <c r="M152" s="126"/>
      <c r="N152" s="126"/>
      <c r="O152" s="126"/>
      <c r="P152" s="126"/>
      <c r="Q152" s="126"/>
      <c r="R152" s="126"/>
      <c r="S152" s="126"/>
      <c r="T152" s="126"/>
      <c r="U152" s="126"/>
      <c r="V152" s="126"/>
      <c r="W152" s="126"/>
      <c r="X152" s="305"/>
    </row>
    <row r="153" spans="1:24" customFormat="1" x14ac:dyDescent="0.25">
      <c r="A153" s="54"/>
      <c r="C153" s="65"/>
      <c r="D153" s="66"/>
      <c r="E153" s="66"/>
      <c r="F153" s="66"/>
      <c r="G153" s="66"/>
      <c r="H153" s="68"/>
      <c r="I153" s="66"/>
      <c r="J153" s="66"/>
      <c r="K153" s="300" t="str">
        <f t="shared" ca="1" si="3"/>
        <v/>
      </c>
      <c r="L153" s="250"/>
      <c r="M153" s="126"/>
      <c r="N153" s="126"/>
      <c r="O153" s="126"/>
      <c r="P153" s="126"/>
      <c r="Q153" s="126"/>
      <c r="R153" s="126"/>
      <c r="S153" s="126"/>
      <c r="T153" s="126"/>
      <c r="U153" s="126"/>
      <c r="V153" s="126"/>
      <c r="W153" s="126"/>
      <c r="X153" s="305"/>
    </row>
    <row r="154" spans="1:24" customFormat="1" x14ac:dyDescent="0.25">
      <c r="A154" s="54"/>
      <c r="C154" s="65"/>
      <c r="D154" s="66"/>
      <c r="E154" s="66"/>
      <c r="F154" s="66"/>
      <c r="G154" s="66"/>
      <c r="H154" s="68"/>
      <c r="I154" s="66"/>
      <c r="J154" s="66"/>
      <c r="K154" s="300" t="str">
        <f t="shared" ca="1" si="3"/>
        <v/>
      </c>
      <c r="L154" s="250"/>
      <c r="M154" s="126"/>
      <c r="N154" s="126"/>
      <c r="O154" s="126"/>
      <c r="P154" s="126"/>
      <c r="Q154" s="126"/>
      <c r="R154" s="126"/>
      <c r="S154" s="126"/>
      <c r="T154" s="126"/>
      <c r="U154" s="126"/>
      <c r="V154" s="126"/>
      <c r="W154" s="126"/>
      <c r="X154" s="305"/>
    </row>
    <row r="155" spans="1:24" customFormat="1" x14ac:dyDescent="0.25">
      <c r="A155" s="54"/>
      <c r="C155" s="65"/>
      <c r="D155" s="66"/>
      <c r="E155" s="66"/>
      <c r="F155" s="66"/>
      <c r="G155" s="66"/>
      <c r="H155" s="68"/>
      <c r="I155" s="66"/>
      <c r="J155" s="66"/>
      <c r="K155" s="300" t="str">
        <f t="shared" ca="1" si="3"/>
        <v/>
      </c>
      <c r="L155" s="250"/>
      <c r="M155" s="126"/>
      <c r="N155" s="126"/>
      <c r="O155" s="126"/>
      <c r="P155" s="126"/>
      <c r="Q155" s="126"/>
      <c r="R155" s="126"/>
      <c r="S155" s="126"/>
      <c r="T155" s="126"/>
      <c r="U155" s="126"/>
      <c r="V155" s="126"/>
      <c r="W155" s="126"/>
      <c r="X155" s="305"/>
    </row>
    <row r="156" spans="1:24" customFormat="1" x14ac:dyDescent="0.25">
      <c r="A156" s="54"/>
      <c r="C156" s="65"/>
      <c r="D156" s="66"/>
      <c r="E156" s="66"/>
      <c r="F156" s="66"/>
      <c r="G156" s="66"/>
      <c r="H156" s="68"/>
      <c r="I156" s="66"/>
      <c r="J156" s="66"/>
      <c r="K156" s="300" t="str">
        <f t="shared" ca="1" si="3"/>
        <v/>
      </c>
      <c r="L156" s="250"/>
      <c r="M156" s="126"/>
      <c r="N156" s="126"/>
      <c r="O156" s="126"/>
      <c r="P156" s="126"/>
      <c r="Q156" s="126"/>
      <c r="R156" s="126"/>
      <c r="S156" s="126"/>
      <c r="T156" s="126"/>
      <c r="U156" s="126"/>
      <c r="V156" s="126"/>
      <c r="W156" s="126"/>
      <c r="X156" s="305"/>
    </row>
    <row r="157" spans="1:24" customFormat="1" x14ac:dyDescent="0.25">
      <c r="A157" s="54"/>
      <c r="C157" s="65"/>
      <c r="D157" s="66"/>
      <c r="E157" s="66"/>
      <c r="F157" s="66"/>
      <c r="G157" s="66"/>
      <c r="H157" s="68"/>
      <c r="I157" s="66"/>
      <c r="J157" s="66"/>
      <c r="K157" s="300" t="str">
        <f t="shared" ca="1" si="3"/>
        <v/>
      </c>
      <c r="L157" s="250"/>
      <c r="M157" s="126"/>
      <c r="N157" s="126"/>
      <c r="O157" s="126"/>
      <c r="P157" s="126"/>
      <c r="Q157" s="126"/>
      <c r="R157" s="126"/>
      <c r="S157" s="126"/>
      <c r="T157" s="126"/>
      <c r="U157" s="126"/>
      <c r="V157" s="126"/>
      <c r="W157" s="126"/>
      <c r="X157" s="305"/>
    </row>
    <row r="158" spans="1:24" customFormat="1" x14ac:dyDescent="0.25">
      <c r="A158" s="54"/>
      <c r="C158" s="65"/>
      <c r="D158" s="66"/>
      <c r="E158" s="66"/>
      <c r="F158" s="66"/>
      <c r="G158" s="66"/>
      <c r="H158" s="68"/>
      <c r="I158" s="66"/>
      <c r="J158" s="66"/>
      <c r="K158" s="300" t="str">
        <f t="shared" ca="1" si="3"/>
        <v/>
      </c>
      <c r="L158" s="250"/>
      <c r="M158" s="126"/>
      <c r="N158" s="126"/>
      <c r="O158" s="126"/>
      <c r="P158" s="126"/>
      <c r="Q158" s="126"/>
      <c r="R158" s="126"/>
      <c r="S158" s="126"/>
      <c r="T158" s="126"/>
      <c r="U158" s="126"/>
      <c r="V158" s="126"/>
      <c r="W158" s="126"/>
      <c r="X158" s="305"/>
    </row>
    <row r="159" spans="1:24" customFormat="1" x14ac:dyDescent="0.25">
      <c r="A159" s="54"/>
      <c r="C159" s="65"/>
      <c r="D159" s="66"/>
      <c r="E159" s="66"/>
      <c r="F159" s="66"/>
      <c r="G159" s="66"/>
      <c r="H159" s="68"/>
      <c r="I159" s="66"/>
      <c r="J159" s="66"/>
      <c r="K159" s="300" t="str">
        <f t="shared" ca="1" si="3"/>
        <v/>
      </c>
      <c r="L159" s="250"/>
      <c r="M159" s="126"/>
      <c r="N159" s="126"/>
      <c r="O159" s="126"/>
      <c r="P159" s="126"/>
      <c r="Q159" s="126"/>
      <c r="R159" s="126"/>
      <c r="S159" s="126"/>
      <c r="T159" s="126"/>
      <c r="U159" s="126"/>
      <c r="V159" s="126"/>
      <c r="W159" s="126"/>
      <c r="X159" s="305"/>
    </row>
    <row r="160" spans="1:24" customFormat="1" x14ac:dyDescent="0.25">
      <c r="A160" s="54"/>
      <c r="C160" s="65"/>
      <c r="D160" s="66"/>
      <c r="E160" s="66"/>
      <c r="F160" s="66"/>
      <c r="G160" s="66"/>
      <c r="H160" s="68"/>
      <c r="I160" s="66"/>
      <c r="J160" s="66"/>
      <c r="K160" s="300" t="str">
        <f t="shared" ca="1" si="3"/>
        <v/>
      </c>
      <c r="L160" s="250"/>
      <c r="M160" s="126"/>
      <c r="N160" s="126"/>
      <c r="O160" s="126"/>
      <c r="P160" s="126"/>
      <c r="Q160" s="126"/>
      <c r="R160" s="126"/>
      <c r="S160" s="126"/>
      <c r="T160" s="126"/>
      <c r="U160" s="126"/>
      <c r="V160" s="126"/>
      <c r="W160" s="126"/>
      <c r="X160" s="305"/>
    </row>
    <row r="161" spans="1:24" customFormat="1" x14ac:dyDescent="0.25">
      <c r="A161" s="54"/>
      <c r="C161" s="65"/>
      <c r="D161" s="66"/>
      <c r="E161" s="66"/>
      <c r="F161" s="66"/>
      <c r="G161" s="66"/>
      <c r="H161" s="68"/>
      <c r="I161" s="66"/>
      <c r="J161" s="66"/>
      <c r="K161" s="300" t="str">
        <f t="shared" ca="1" si="3"/>
        <v/>
      </c>
      <c r="L161" s="250"/>
      <c r="M161" s="126"/>
      <c r="N161" s="126"/>
      <c r="O161" s="126"/>
      <c r="P161" s="126"/>
      <c r="Q161" s="126"/>
      <c r="R161" s="126"/>
      <c r="S161" s="126"/>
      <c r="T161" s="126"/>
      <c r="U161" s="126"/>
      <c r="V161" s="126"/>
      <c r="W161" s="126"/>
      <c r="X161" s="305"/>
    </row>
    <row r="162" spans="1:24" customFormat="1" x14ac:dyDescent="0.25">
      <c r="A162" s="54"/>
      <c r="C162" s="65"/>
      <c r="D162" s="66"/>
      <c r="E162" s="66"/>
      <c r="F162" s="66"/>
      <c r="G162" s="66"/>
      <c r="H162" s="68"/>
      <c r="I162" s="66"/>
      <c r="J162" s="66"/>
      <c r="K162" s="300" t="str">
        <f t="shared" ca="1" si="3"/>
        <v/>
      </c>
      <c r="L162" s="250"/>
      <c r="M162" s="126"/>
      <c r="N162" s="126"/>
      <c r="O162" s="126"/>
      <c r="P162" s="126"/>
      <c r="Q162" s="126"/>
      <c r="R162" s="126"/>
      <c r="S162" s="126"/>
      <c r="T162" s="126"/>
      <c r="U162" s="126"/>
      <c r="V162" s="126"/>
      <c r="W162" s="126"/>
      <c r="X162" s="305"/>
    </row>
    <row r="163" spans="1:24" customFormat="1" x14ac:dyDescent="0.25">
      <c r="A163" s="54"/>
      <c r="C163" s="65"/>
      <c r="D163" s="66"/>
      <c r="E163" s="66"/>
      <c r="F163" s="66"/>
      <c r="G163" s="66"/>
      <c r="H163" s="68"/>
      <c r="I163" s="66"/>
      <c r="J163" s="66"/>
      <c r="K163" s="300" t="str">
        <f t="shared" ca="1" si="3"/>
        <v/>
      </c>
      <c r="L163" s="250"/>
      <c r="M163" s="126"/>
      <c r="N163" s="126"/>
      <c r="O163" s="126"/>
      <c r="P163" s="126"/>
      <c r="Q163" s="126"/>
      <c r="R163" s="126"/>
      <c r="S163" s="126"/>
      <c r="T163" s="126"/>
      <c r="U163" s="126"/>
      <c r="V163" s="126"/>
      <c r="W163" s="126"/>
      <c r="X163" s="305"/>
    </row>
    <row r="164" spans="1:24" customFormat="1" x14ac:dyDescent="0.25">
      <c r="A164" s="54"/>
      <c r="C164" s="65"/>
      <c r="D164" s="66"/>
      <c r="E164" s="66"/>
      <c r="F164" s="66"/>
      <c r="G164" s="66"/>
      <c r="H164" s="68"/>
      <c r="I164" s="66"/>
      <c r="J164" s="66"/>
      <c r="K164" s="300" t="str">
        <f t="shared" ca="1" si="3"/>
        <v/>
      </c>
      <c r="L164" s="250"/>
      <c r="M164" s="126"/>
      <c r="N164" s="126"/>
      <c r="O164" s="126"/>
      <c r="P164" s="126"/>
      <c r="Q164" s="126"/>
      <c r="R164" s="126"/>
      <c r="S164" s="126"/>
      <c r="T164" s="126"/>
      <c r="U164" s="126"/>
      <c r="V164" s="126"/>
      <c r="W164" s="126"/>
      <c r="X164" s="305"/>
    </row>
    <row r="165" spans="1:24" customFormat="1" x14ac:dyDescent="0.25">
      <c r="A165" s="54"/>
      <c r="C165" s="65"/>
      <c r="D165" s="66"/>
      <c r="E165" s="66"/>
      <c r="F165" s="66"/>
      <c r="G165" s="66"/>
      <c r="H165" s="68"/>
      <c r="I165" s="66"/>
      <c r="J165" s="66"/>
      <c r="K165" s="300" t="str">
        <f t="shared" ca="1" si="3"/>
        <v/>
      </c>
      <c r="L165" s="250"/>
      <c r="M165" s="126"/>
      <c r="N165" s="126"/>
      <c r="O165" s="126"/>
      <c r="P165" s="126"/>
      <c r="Q165" s="126"/>
      <c r="R165" s="126"/>
      <c r="S165" s="126"/>
      <c r="T165" s="126"/>
      <c r="U165" s="126"/>
      <c r="V165" s="126"/>
      <c r="W165" s="126"/>
      <c r="X165" s="305"/>
    </row>
    <row r="166" spans="1:24" customFormat="1" x14ac:dyDescent="0.25">
      <c r="A166" s="54"/>
      <c r="C166" s="65"/>
      <c r="D166" s="66"/>
      <c r="E166" s="66"/>
      <c r="F166" s="66"/>
      <c r="G166" s="66"/>
      <c r="H166" s="68"/>
      <c r="I166" s="66"/>
      <c r="J166" s="66"/>
      <c r="K166" s="300" t="str">
        <f t="shared" ca="1" si="3"/>
        <v/>
      </c>
      <c r="L166" s="250"/>
      <c r="M166" s="126"/>
      <c r="N166" s="126"/>
      <c r="O166" s="126"/>
      <c r="P166" s="126"/>
      <c r="Q166" s="126"/>
      <c r="R166" s="126"/>
      <c r="S166" s="126"/>
      <c r="T166" s="126"/>
      <c r="U166" s="126"/>
      <c r="V166" s="126"/>
      <c r="W166" s="126"/>
      <c r="X166" s="305"/>
    </row>
    <row r="167" spans="1:24" customFormat="1" x14ac:dyDescent="0.25">
      <c r="A167" s="54"/>
      <c r="C167" s="65"/>
      <c r="D167" s="66"/>
      <c r="E167" s="66"/>
      <c r="F167" s="66"/>
      <c r="G167" s="66"/>
      <c r="H167" s="68"/>
      <c r="I167" s="66"/>
      <c r="J167" s="66"/>
      <c r="K167" s="300" t="str">
        <f t="shared" ca="1" si="3"/>
        <v/>
      </c>
      <c r="L167" s="250"/>
      <c r="M167" s="126"/>
      <c r="N167" s="126"/>
      <c r="O167" s="126"/>
      <c r="P167" s="126"/>
      <c r="Q167" s="126"/>
      <c r="R167" s="126"/>
      <c r="S167" s="126"/>
      <c r="T167" s="126"/>
      <c r="U167" s="126"/>
      <c r="V167" s="126"/>
      <c r="W167" s="126"/>
      <c r="X167" s="305"/>
    </row>
    <row r="168" spans="1:24" customFormat="1" x14ac:dyDescent="0.25">
      <c r="A168" s="54"/>
      <c r="C168" s="65"/>
      <c r="D168" s="66"/>
      <c r="E168" s="66"/>
      <c r="F168" s="66"/>
      <c r="G168" s="66"/>
      <c r="H168" s="68"/>
      <c r="I168" s="66"/>
      <c r="J168" s="66"/>
      <c r="K168" s="300" t="str">
        <f t="shared" ca="1" si="3"/>
        <v/>
      </c>
      <c r="L168" s="250"/>
      <c r="M168" s="126"/>
      <c r="N168" s="126"/>
      <c r="O168" s="126"/>
      <c r="P168" s="126"/>
      <c r="Q168" s="126"/>
      <c r="R168" s="126"/>
      <c r="S168" s="126"/>
      <c r="T168" s="126"/>
      <c r="U168" s="126"/>
      <c r="V168" s="126"/>
      <c r="W168" s="126"/>
      <c r="X168" s="305"/>
    </row>
    <row r="169" spans="1:24" customFormat="1" x14ac:dyDescent="0.25">
      <c r="A169" s="54"/>
      <c r="C169" s="65"/>
      <c r="D169" s="66"/>
      <c r="E169" s="66"/>
      <c r="F169" s="66"/>
      <c r="G169" s="66"/>
      <c r="H169" s="68"/>
      <c r="I169" s="66"/>
      <c r="J169" s="66"/>
      <c r="K169" s="300" t="str">
        <f t="shared" ca="1" si="3"/>
        <v/>
      </c>
      <c r="L169" s="250"/>
      <c r="M169" s="126"/>
      <c r="N169" s="126"/>
      <c r="O169" s="126"/>
      <c r="P169" s="126"/>
      <c r="Q169" s="126"/>
      <c r="R169" s="126"/>
      <c r="S169" s="126"/>
      <c r="T169" s="126"/>
      <c r="U169" s="126"/>
      <c r="V169" s="126"/>
      <c r="W169" s="126"/>
      <c r="X169" s="305"/>
    </row>
    <row r="170" spans="1:24" customFormat="1" x14ac:dyDescent="0.25">
      <c r="A170" s="54"/>
      <c r="C170" s="65"/>
      <c r="D170" s="66"/>
      <c r="E170" s="66"/>
      <c r="F170" s="66"/>
      <c r="G170" s="66"/>
      <c r="H170" s="68"/>
      <c r="I170" s="66"/>
      <c r="J170" s="66"/>
      <c r="K170" s="300" t="str">
        <f t="shared" ca="1" si="3"/>
        <v/>
      </c>
      <c r="L170" s="250"/>
      <c r="M170" s="126"/>
      <c r="N170" s="126"/>
      <c r="O170" s="126"/>
      <c r="P170" s="126"/>
      <c r="Q170" s="126"/>
      <c r="R170" s="126"/>
      <c r="S170" s="126"/>
      <c r="T170" s="126"/>
      <c r="U170" s="126"/>
      <c r="V170" s="126"/>
      <c r="W170" s="126"/>
      <c r="X170" s="305"/>
    </row>
    <row r="171" spans="1:24" customFormat="1" x14ac:dyDescent="0.25">
      <c r="A171" s="54"/>
      <c r="C171" s="65"/>
      <c r="D171" s="66"/>
      <c r="E171" s="66"/>
      <c r="F171" s="66"/>
      <c r="G171" s="66"/>
      <c r="H171" s="68"/>
      <c r="I171" s="66"/>
      <c r="J171" s="66"/>
      <c r="K171" s="300" t="str">
        <f t="shared" ca="1" si="3"/>
        <v/>
      </c>
      <c r="L171" s="250"/>
      <c r="M171" s="126"/>
      <c r="N171" s="126"/>
      <c r="O171" s="126"/>
      <c r="P171" s="126"/>
      <c r="Q171" s="126"/>
      <c r="R171" s="126"/>
      <c r="S171" s="126"/>
      <c r="T171" s="126"/>
      <c r="U171" s="126"/>
      <c r="V171" s="126"/>
      <c r="W171" s="126"/>
      <c r="X171" s="305"/>
    </row>
    <row r="172" spans="1:24" customFormat="1" x14ac:dyDescent="0.25">
      <c r="A172" s="54"/>
      <c r="C172" s="65"/>
      <c r="D172" s="66"/>
      <c r="E172" s="66"/>
      <c r="F172" s="66"/>
      <c r="G172" s="66"/>
      <c r="H172" s="68"/>
      <c r="I172" s="66"/>
      <c r="J172" s="66"/>
      <c r="K172" s="300" t="str">
        <f t="shared" ca="1" si="3"/>
        <v/>
      </c>
      <c r="L172" s="250"/>
      <c r="M172" s="126"/>
      <c r="N172" s="126"/>
      <c r="O172" s="126"/>
      <c r="P172" s="126"/>
      <c r="Q172" s="126"/>
      <c r="R172" s="126"/>
      <c r="S172" s="126"/>
      <c r="T172" s="126"/>
      <c r="U172" s="126"/>
      <c r="V172" s="126"/>
      <c r="W172" s="126"/>
      <c r="X172" s="305"/>
    </row>
    <row r="173" spans="1:24" customFormat="1" x14ac:dyDescent="0.25">
      <c r="A173" s="54"/>
      <c r="C173" s="65"/>
      <c r="D173" s="66"/>
      <c r="E173" s="66"/>
      <c r="F173" s="66"/>
      <c r="G173" s="66"/>
      <c r="H173" s="68"/>
      <c r="I173" s="66"/>
      <c r="J173" s="66"/>
      <c r="K173" s="300" t="str">
        <f t="shared" ca="1" si="3"/>
        <v/>
      </c>
      <c r="L173" s="250"/>
      <c r="M173" s="126"/>
      <c r="N173" s="126"/>
      <c r="O173" s="126"/>
      <c r="P173" s="126"/>
      <c r="Q173" s="126"/>
      <c r="R173" s="126"/>
      <c r="S173" s="126"/>
      <c r="T173" s="126"/>
      <c r="U173" s="126"/>
      <c r="V173" s="126"/>
      <c r="W173" s="126"/>
      <c r="X173" s="305"/>
    </row>
    <row r="174" spans="1:24" customFormat="1" x14ac:dyDescent="0.25">
      <c r="A174" s="54"/>
      <c r="C174" s="65"/>
      <c r="D174" s="66"/>
      <c r="E174" s="66"/>
      <c r="F174" s="66"/>
      <c r="G174" s="66"/>
      <c r="H174" s="68"/>
      <c r="I174" s="66"/>
      <c r="J174" s="66"/>
      <c r="K174" s="300" t="str">
        <f t="shared" ca="1" si="3"/>
        <v/>
      </c>
      <c r="L174" s="250"/>
      <c r="M174" s="126"/>
      <c r="N174" s="126"/>
      <c r="O174" s="126"/>
      <c r="P174" s="126"/>
      <c r="Q174" s="126"/>
      <c r="R174" s="126"/>
      <c r="S174" s="126"/>
      <c r="T174" s="126"/>
      <c r="U174" s="126"/>
      <c r="V174" s="126"/>
      <c r="W174" s="126"/>
      <c r="X174" s="305"/>
    </row>
    <row r="175" spans="1:24" customFormat="1" x14ac:dyDescent="0.25">
      <c r="A175" s="54"/>
      <c r="C175" s="65"/>
      <c r="D175" s="66"/>
      <c r="E175" s="66"/>
      <c r="F175" s="66"/>
      <c r="G175" s="66"/>
      <c r="H175" s="68"/>
      <c r="I175" s="66"/>
      <c r="J175" s="66"/>
      <c r="K175" s="300" t="str">
        <f t="shared" ca="1" si="3"/>
        <v/>
      </c>
      <c r="L175" s="250"/>
      <c r="M175" s="126"/>
      <c r="N175" s="126"/>
      <c r="O175" s="126"/>
      <c r="P175" s="126"/>
      <c r="Q175" s="126"/>
      <c r="R175" s="126"/>
      <c r="S175" s="126"/>
      <c r="T175" s="126"/>
      <c r="U175" s="126"/>
      <c r="V175" s="126"/>
      <c r="W175" s="126"/>
      <c r="X175" s="305"/>
    </row>
    <row r="176" spans="1:24" customFormat="1" x14ac:dyDescent="0.25">
      <c r="A176" s="54"/>
      <c r="C176" s="65"/>
      <c r="D176" s="66"/>
      <c r="E176" s="66"/>
      <c r="F176" s="66"/>
      <c r="G176" s="66"/>
      <c r="H176" s="68"/>
      <c r="I176" s="66"/>
      <c r="J176" s="66"/>
      <c r="K176" s="300" t="str">
        <f t="shared" ca="1" si="3"/>
        <v/>
      </c>
      <c r="L176" s="250"/>
      <c r="M176" s="126"/>
      <c r="N176" s="126"/>
      <c r="O176" s="126"/>
      <c r="P176" s="126"/>
      <c r="Q176" s="126"/>
      <c r="R176" s="126"/>
      <c r="S176" s="126"/>
      <c r="T176" s="126"/>
      <c r="U176" s="126"/>
      <c r="V176" s="126"/>
      <c r="W176" s="126"/>
      <c r="X176" s="305"/>
    </row>
    <row r="177" spans="1:24" customFormat="1" x14ac:dyDescent="0.25">
      <c r="A177" s="54"/>
      <c r="C177" s="65"/>
      <c r="D177" s="66"/>
      <c r="E177" s="66"/>
      <c r="F177" s="66"/>
      <c r="G177" s="66"/>
      <c r="H177" s="68"/>
      <c r="I177" s="66"/>
      <c r="J177" s="66"/>
      <c r="K177" s="300" t="str">
        <f t="shared" ca="1" si="3"/>
        <v/>
      </c>
      <c r="L177" s="250"/>
      <c r="M177" s="126"/>
      <c r="N177" s="126"/>
      <c r="O177" s="126"/>
      <c r="P177" s="126"/>
      <c r="Q177" s="126"/>
      <c r="R177" s="126"/>
      <c r="S177" s="126"/>
      <c r="T177" s="126"/>
      <c r="U177" s="126"/>
      <c r="V177" s="126"/>
      <c r="W177" s="126"/>
      <c r="X177" s="305"/>
    </row>
    <row r="178" spans="1:24" customFormat="1" x14ac:dyDescent="0.25">
      <c r="A178" s="54"/>
      <c r="C178" s="65"/>
      <c r="D178" s="66"/>
      <c r="E178" s="66"/>
      <c r="F178" s="66"/>
      <c r="G178" s="66"/>
      <c r="H178" s="68"/>
      <c r="I178" s="66"/>
      <c r="J178" s="66"/>
      <c r="K178" s="300" t="str">
        <f t="shared" ca="1" si="3"/>
        <v/>
      </c>
      <c r="L178" s="250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305"/>
    </row>
    <row r="179" spans="1:24" customFormat="1" x14ac:dyDescent="0.25">
      <c r="A179" s="54"/>
      <c r="C179" s="65"/>
      <c r="D179" s="66"/>
      <c r="E179" s="66"/>
      <c r="F179" s="66"/>
      <c r="G179" s="66"/>
      <c r="H179" s="68"/>
      <c r="I179" s="66"/>
      <c r="J179" s="66"/>
      <c r="K179" s="300" t="str">
        <f t="shared" ca="1" si="3"/>
        <v/>
      </c>
      <c r="L179" s="250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305"/>
    </row>
    <row r="180" spans="1:24" customFormat="1" x14ac:dyDescent="0.25">
      <c r="A180" s="54"/>
      <c r="C180" s="65"/>
      <c r="D180" s="66"/>
      <c r="E180" s="66"/>
      <c r="F180" s="66"/>
      <c r="G180" s="66"/>
      <c r="H180" s="68"/>
      <c r="I180" s="66"/>
      <c r="J180" s="66"/>
      <c r="K180" s="300" t="str">
        <f t="shared" ca="1" si="3"/>
        <v/>
      </c>
      <c r="L180" s="250"/>
      <c r="M180" s="126"/>
      <c r="N180" s="126"/>
      <c r="O180" s="126"/>
      <c r="P180" s="126"/>
      <c r="Q180" s="126"/>
      <c r="R180" s="126"/>
      <c r="S180" s="126"/>
      <c r="T180" s="126"/>
      <c r="U180" s="126"/>
      <c r="V180" s="126"/>
      <c r="W180" s="126"/>
      <c r="X180" s="305"/>
    </row>
    <row r="181" spans="1:24" customFormat="1" x14ac:dyDescent="0.25">
      <c r="A181" s="54"/>
      <c r="C181" s="65"/>
      <c r="D181" s="66"/>
      <c r="E181" s="66"/>
      <c r="F181" s="66"/>
      <c r="G181" s="66"/>
      <c r="H181" s="68"/>
      <c r="I181" s="66"/>
      <c r="J181" s="66"/>
      <c r="K181" s="300" t="str">
        <f t="shared" ca="1" si="3"/>
        <v/>
      </c>
      <c r="L181" s="250"/>
      <c r="M181" s="126"/>
      <c r="N181" s="126"/>
      <c r="O181" s="126"/>
      <c r="P181" s="126"/>
      <c r="Q181" s="126"/>
      <c r="R181" s="126"/>
      <c r="S181" s="126"/>
      <c r="T181" s="126"/>
      <c r="U181" s="126"/>
      <c r="V181" s="126"/>
      <c r="W181" s="126"/>
      <c r="X181" s="305"/>
    </row>
    <row r="182" spans="1:24" customFormat="1" x14ac:dyDescent="0.25">
      <c r="A182" s="54"/>
      <c r="C182" s="65"/>
      <c r="D182" s="66"/>
      <c r="E182" s="66"/>
      <c r="F182" s="66"/>
      <c r="G182" s="66"/>
      <c r="H182" s="68"/>
      <c r="I182" s="66"/>
      <c r="J182" s="66"/>
      <c r="K182" s="300" t="str">
        <f t="shared" ca="1" si="3"/>
        <v/>
      </c>
      <c r="L182" s="250"/>
      <c r="M182" s="126"/>
      <c r="N182" s="126"/>
      <c r="O182" s="126"/>
      <c r="P182" s="126"/>
      <c r="Q182" s="126"/>
      <c r="R182" s="126"/>
      <c r="S182" s="126"/>
      <c r="T182" s="126"/>
      <c r="U182" s="126"/>
      <c r="V182" s="126"/>
      <c r="W182" s="126"/>
      <c r="X182" s="305"/>
    </row>
    <row r="183" spans="1:24" customFormat="1" x14ac:dyDescent="0.25">
      <c r="A183" s="54"/>
      <c r="C183" s="65"/>
      <c r="D183" s="66"/>
      <c r="E183" s="66"/>
      <c r="F183" s="66"/>
      <c r="G183" s="66"/>
      <c r="H183" s="68"/>
      <c r="I183" s="66"/>
      <c r="J183" s="66"/>
      <c r="K183" s="300" t="str">
        <f t="shared" ca="1" si="3"/>
        <v/>
      </c>
      <c r="L183" s="250"/>
      <c r="M183" s="126"/>
      <c r="N183" s="126"/>
      <c r="O183" s="126"/>
      <c r="P183" s="126"/>
      <c r="Q183" s="126"/>
      <c r="R183" s="126"/>
      <c r="S183" s="126"/>
      <c r="T183" s="126"/>
      <c r="U183" s="126"/>
      <c r="V183" s="126"/>
      <c r="W183" s="126"/>
      <c r="X183" s="305"/>
    </row>
    <row r="184" spans="1:24" customFormat="1" x14ac:dyDescent="0.25">
      <c r="A184" s="54"/>
      <c r="C184" s="65"/>
      <c r="D184" s="66"/>
      <c r="E184" s="66"/>
      <c r="F184" s="66"/>
      <c r="G184" s="66"/>
      <c r="H184" s="68"/>
      <c r="I184" s="66"/>
      <c r="J184" s="66"/>
      <c r="K184" s="300" t="str">
        <f t="shared" ca="1" si="3"/>
        <v/>
      </c>
      <c r="L184" s="250"/>
      <c r="M184" s="126"/>
      <c r="N184" s="126"/>
      <c r="O184" s="126"/>
      <c r="P184" s="126"/>
      <c r="Q184" s="126"/>
      <c r="R184" s="126"/>
      <c r="S184" s="126"/>
      <c r="T184" s="126"/>
      <c r="U184" s="126"/>
      <c r="V184" s="126"/>
      <c r="W184" s="126"/>
      <c r="X184" s="305"/>
    </row>
    <row r="185" spans="1:24" customFormat="1" x14ac:dyDescent="0.25">
      <c r="A185" s="54"/>
      <c r="C185" s="65"/>
      <c r="D185" s="66"/>
      <c r="E185" s="66"/>
      <c r="F185" s="66"/>
      <c r="G185" s="66"/>
      <c r="H185" s="68"/>
      <c r="I185" s="66"/>
      <c r="J185" s="66"/>
      <c r="K185" s="300" t="str">
        <f t="shared" ca="1" si="3"/>
        <v/>
      </c>
      <c r="L185" s="250"/>
      <c r="M185" s="126"/>
      <c r="N185" s="126"/>
      <c r="O185" s="126"/>
      <c r="P185" s="126"/>
      <c r="Q185" s="126"/>
      <c r="R185" s="126"/>
      <c r="S185" s="126"/>
      <c r="T185" s="126"/>
      <c r="U185" s="126"/>
      <c r="V185" s="126"/>
      <c r="W185" s="126"/>
      <c r="X185" s="305"/>
    </row>
    <row r="186" spans="1:24" customFormat="1" x14ac:dyDescent="0.25">
      <c r="A186" s="54"/>
      <c r="C186" s="65"/>
      <c r="D186" s="66"/>
      <c r="E186" s="66"/>
      <c r="F186" s="66"/>
      <c r="G186" s="66"/>
      <c r="H186" s="68"/>
      <c r="I186" s="66"/>
      <c r="J186" s="66"/>
      <c r="K186" s="300" t="str">
        <f t="shared" ca="1" si="3"/>
        <v/>
      </c>
      <c r="L186" s="250"/>
      <c r="M186" s="126"/>
      <c r="N186" s="126"/>
      <c r="O186" s="126"/>
      <c r="P186" s="126"/>
      <c r="Q186" s="126"/>
      <c r="R186" s="126"/>
      <c r="S186" s="126"/>
      <c r="T186" s="126"/>
      <c r="U186" s="126"/>
      <c r="V186" s="126"/>
      <c r="W186" s="126"/>
      <c r="X186" s="305"/>
    </row>
    <row r="187" spans="1:24" customFormat="1" x14ac:dyDescent="0.25">
      <c r="A187" s="54"/>
      <c r="C187" s="65"/>
      <c r="D187" s="66"/>
      <c r="E187" s="66"/>
      <c r="F187" s="66"/>
      <c r="G187" s="66"/>
      <c r="H187" s="68"/>
      <c r="I187" s="66"/>
      <c r="J187" s="66"/>
      <c r="K187" s="300" t="str">
        <f t="shared" ca="1" si="3"/>
        <v/>
      </c>
      <c r="L187" s="250"/>
      <c r="M187" s="126"/>
      <c r="N187" s="126"/>
      <c r="O187" s="126"/>
      <c r="P187" s="126"/>
      <c r="Q187" s="126"/>
      <c r="R187" s="126"/>
      <c r="S187" s="126"/>
      <c r="T187" s="126"/>
      <c r="U187" s="126"/>
      <c r="V187" s="126"/>
      <c r="W187" s="126"/>
      <c r="X187" s="305"/>
    </row>
    <row r="188" spans="1:24" customFormat="1" x14ac:dyDescent="0.25">
      <c r="A188" s="54"/>
      <c r="C188" s="65"/>
      <c r="D188" s="66"/>
      <c r="E188" s="66"/>
      <c r="F188" s="66"/>
      <c r="G188" s="66"/>
      <c r="H188" s="68"/>
      <c r="I188" s="66"/>
      <c r="J188" s="66"/>
      <c r="K188" s="300" t="str">
        <f t="shared" ca="1" si="3"/>
        <v/>
      </c>
      <c r="L188" s="250"/>
      <c r="M188" s="126"/>
      <c r="N188" s="126"/>
      <c r="O188" s="126"/>
      <c r="P188" s="126"/>
      <c r="Q188" s="126"/>
      <c r="R188" s="126"/>
      <c r="S188" s="126"/>
      <c r="T188" s="126"/>
      <c r="U188" s="126"/>
      <c r="V188" s="126"/>
      <c r="W188" s="126"/>
      <c r="X188" s="305"/>
    </row>
    <row r="189" spans="1:24" customFormat="1" x14ac:dyDescent="0.25">
      <c r="A189" s="54"/>
      <c r="C189" s="65"/>
      <c r="D189" s="66"/>
      <c r="E189" s="66"/>
      <c r="F189" s="66"/>
      <c r="G189" s="66"/>
      <c r="H189" s="68"/>
      <c r="I189" s="66"/>
      <c r="J189" s="66"/>
      <c r="K189" s="300" t="str">
        <f t="shared" ca="1" si="3"/>
        <v/>
      </c>
      <c r="L189" s="250"/>
      <c r="M189" s="126"/>
      <c r="N189" s="126"/>
      <c r="O189" s="126"/>
      <c r="P189" s="126"/>
      <c r="Q189" s="126"/>
      <c r="R189" s="126"/>
      <c r="S189" s="126"/>
      <c r="T189" s="126"/>
      <c r="U189" s="126"/>
      <c r="V189" s="126"/>
      <c r="W189" s="126"/>
      <c r="X189" s="305"/>
    </row>
    <row r="190" spans="1:24" customFormat="1" x14ac:dyDescent="0.25">
      <c r="A190" s="54"/>
      <c r="C190" s="65"/>
      <c r="D190" s="66"/>
      <c r="E190" s="66"/>
      <c r="F190" s="66"/>
      <c r="G190" s="66"/>
      <c r="H190" s="68"/>
      <c r="I190" s="66"/>
      <c r="J190" s="66"/>
      <c r="K190" s="300" t="str">
        <f t="shared" ca="1" si="3"/>
        <v/>
      </c>
      <c r="L190" s="250"/>
      <c r="M190" s="126"/>
      <c r="N190" s="126"/>
      <c r="O190" s="126"/>
      <c r="P190" s="126"/>
      <c r="Q190" s="126"/>
      <c r="R190" s="126"/>
      <c r="S190" s="126"/>
      <c r="T190" s="126"/>
      <c r="U190" s="126"/>
      <c r="V190" s="126"/>
      <c r="W190" s="126"/>
      <c r="X190" s="305"/>
    </row>
    <row r="191" spans="1:24" customFormat="1" x14ac:dyDescent="0.25">
      <c r="A191" s="54"/>
      <c r="C191" s="65"/>
      <c r="D191" s="66"/>
      <c r="E191" s="66"/>
      <c r="F191" s="66"/>
      <c r="G191" s="66"/>
      <c r="H191" s="68"/>
      <c r="I191" s="66"/>
      <c r="J191" s="66"/>
      <c r="K191" s="300" t="str">
        <f t="shared" ca="1" si="3"/>
        <v/>
      </c>
      <c r="L191" s="250"/>
      <c r="M191" s="126"/>
      <c r="N191" s="126"/>
      <c r="O191" s="126"/>
      <c r="P191" s="126"/>
      <c r="Q191" s="126"/>
      <c r="R191" s="126"/>
      <c r="S191" s="126"/>
      <c r="T191" s="126"/>
      <c r="U191" s="126"/>
      <c r="V191" s="126"/>
      <c r="W191" s="126"/>
      <c r="X191" s="305"/>
    </row>
    <row r="192" spans="1:24" customFormat="1" x14ac:dyDescent="0.25">
      <c r="A192" s="54"/>
      <c r="C192" s="65"/>
      <c r="D192" s="66"/>
      <c r="E192" s="66"/>
      <c r="F192" s="66"/>
      <c r="G192" s="66"/>
      <c r="H192" s="68"/>
      <c r="I192" s="66"/>
      <c r="J192" s="66"/>
      <c r="K192" s="300" t="str">
        <f t="shared" ca="1" si="3"/>
        <v/>
      </c>
      <c r="L192" s="250"/>
      <c r="M192" s="126"/>
      <c r="N192" s="126"/>
      <c r="O192" s="126"/>
      <c r="P192" s="126"/>
      <c r="Q192" s="126"/>
      <c r="R192" s="126"/>
      <c r="S192" s="126"/>
      <c r="T192" s="126"/>
      <c r="U192" s="126"/>
      <c r="V192" s="126"/>
      <c r="W192" s="126"/>
      <c r="X192" s="305"/>
    </row>
    <row r="193" spans="1:24" customFormat="1" x14ac:dyDescent="0.25">
      <c r="A193" s="54"/>
      <c r="C193" s="65"/>
      <c r="D193" s="66"/>
      <c r="E193" s="66"/>
      <c r="F193" s="66"/>
      <c r="G193" s="66"/>
      <c r="H193" s="68"/>
      <c r="I193" s="66"/>
      <c r="J193" s="66"/>
      <c r="K193" s="300" t="str">
        <f t="shared" ca="1" si="3"/>
        <v/>
      </c>
      <c r="L193" s="250"/>
      <c r="M193" s="126"/>
      <c r="N193" s="126"/>
      <c r="O193" s="126"/>
      <c r="P193" s="126"/>
      <c r="Q193" s="126"/>
      <c r="R193" s="126"/>
      <c r="S193" s="126"/>
      <c r="T193" s="126"/>
      <c r="U193" s="126"/>
      <c r="V193" s="126"/>
      <c r="W193" s="126"/>
      <c r="X193" s="305"/>
    </row>
    <row r="194" spans="1:24" customFormat="1" x14ac:dyDescent="0.25">
      <c r="A194" s="54"/>
      <c r="C194" s="65"/>
      <c r="D194" s="66"/>
      <c r="E194" s="66"/>
      <c r="F194" s="66"/>
      <c r="G194" s="66"/>
      <c r="H194" s="68"/>
      <c r="I194" s="66"/>
      <c r="J194" s="66"/>
      <c r="K194" s="300" t="str">
        <f t="shared" ca="1" si="3"/>
        <v/>
      </c>
      <c r="L194" s="250"/>
      <c r="M194" s="126"/>
      <c r="N194" s="126"/>
      <c r="O194" s="126"/>
      <c r="P194" s="126"/>
      <c r="Q194" s="126"/>
      <c r="R194" s="126"/>
      <c r="S194" s="126"/>
      <c r="T194" s="126"/>
      <c r="U194" s="126"/>
      <c r="V194" s="126"/>
      <c r="W194" s="126"/>
      <c r="X194" s="305"/>
    </row>
    <row r="195" spans="1:24" customFormat="1" x14ac:dyDescent="0.25">
      <c r="A195" s="54"/>
      <c r="C195" s="65"/>
      <c r="D195" s="66"/>
      <c r="E195" s="66"/>
      <c r="F195" s="66"/>
      <c r="G195" s="66"/>
      <c r="H195" s="68"/>
      <c r="I195" s="66"/>
      <c r="J195" s="66"/>
      <c r="K195" s="300" t="str">
        <f t="shared" ca="1" si="3"/>
        <v/>
      </c>
      <c r="L195" s="250"/>
      <c r="M195" s="126"/>
      <c r="N195" s="126"/>
      <c r="O195" s="126"/>
      <c r="P195" s="126"/>
      <c r="Q195" s="126"/>
      <c r="R195" s="126"/>
      <c r="S195" s="126"/>
      <c r="T195" s="126"/>
      <c r="U195" s="126"/>
      <c r="V195" s="126"/>
      <c r="W195" s="126"/>
      <c r="X195" s="305"/>
    </row>
    <row r="196" spans="1:24" customFormat="1" x14ac:dyDescent="0.25">
      <c r="A196" s="54"/>
      <c r="C196" s="65"/>
      <c r="D196" s="66"/>
      <c r="E196" s="66"/>
      <c r="F196" s="66"/>
      <c r="G196" s="66"/>
      <c r="H196" s="68"/>
      <c r="I196" s="66"/>
      <c r="J196" s="66"/>
      <c r="K196" s="300" t="str">
        <f t="shared" ca="1" si="3"/>
        <v/>
      </c>
      <c r="L196" s="250"/>
      <c r="M196" s="126"/>
      <c r="N196" s="126"/>
      <c r="O196" s="126"/>
      <c r="P196" s="126"/>
      <c r="Q196" s="126"/>
      <c r="R196" s="126"/>
      <c r="S196" s="126"/>
      <c r="T196" s="126"/>
      <c r="U196" s="126"/>
      <c r="V196" s="126"/>
      <c r="W196" s="126"/>
      <c r="X196" s="305"/>
    </row>
    <row r="197" spans="1:24" customFormat="1" x14ac:dyDescent="0.25">
      <c r="A197" s="54"/>
      <c r="C197" s="65"/>
      <c r="D197" s="66"/>
      <c r="E197" s="66"/>
      <c r="F197" s="66"/>
      <c r="G197" s="66"/>
      <c r="H197" s="68"/>
      <c r="I197" s="66"/>
      <c r="J197" s="66"/>
      <c r="K197" s="300" t="str">
        <f t="shared" ca="1" si="3"/>
        <v/>
      </c>
      <c r="L197" s="250"/>
      <c r="M197" s="126"/>
      <c r="N197" s="126"/>
      <c r="O197" s="126"/>
      <c r="P197" s="126"/>
      <c r="Q197" s="126"/>
      <c r="R197" s="126"/>
      <c r="S197" s="126"/>
      <c r="T197" s="126"/>
      <c r="U197" s="126"/>
      <c r="V197" s="126"/>
      <c r="W197" s="126"/>
      <c r="X197" s="305"/>
    </row>
    <row r="198" spans="1:24" customFormat="1" x14ac:dyDescent="0.25">
      <c r="A198" s="54"/>
      <c r="C198" s="65"/>
      <c r="D198" s="66"/>
      <c r="E198" s="66"/>
      <c r="F198" s="66"/>
      <c r="G198" s="66"/>
      <c r="H198" s="68"/>
      <c r="I198" s="66"/>
      <c r="J198" s="66"/>
      <c r="K198" s="300" t="str">
        <f t="shared" ca="1" si="3"/>
        <v/>
      </c>
      <c r="L198" s="250"/>
      <c r="M198" s="126"/>
      <c r="N198" s="126"/>
      <c r="O198" s="126"/>
      <c r="P198" s="126"/>
      <c r="Q198" s="126"/>
      <c r="R198" s="126"/>
      <c r="S198" s="126"/>
      <c r="T198" s="126"/>
      <c r="U198" s="126"/>
      <c r="V198" s="126"/>
      <c r="W198" s="126"/>
      <c r="X198" s="305"/>
    </row>
    <row r="199" spans="1:24" customFormat="1" x14ac:dyDescent="0.25">
      <c r="A199" s="54"/>
      <c r="C199" s="65"/>
      <c r="D199" s="66"/>
      <c r="E199" s="66"/>
      <c r="F199" s="66"/>
      <c r="G199" s="66"/>
      <c r="H199" s="68"/>
      <c r="I199" s="66"/>
      <c r="J199" s="66"/>
      <c r="K199" s="300" t="str">
        <f t="shared" ca="1" si="3"/>
        <v/>
      </c>
      <c r="L199" s="250"/>
      <c r="M199" s="126"/>
      <c r="N199" s="126"/>
      <c r="O199" s="126"/>
      <c r="P199" s="126"/>
      <c r="Q199" s="126"/>
      <c r="R199" s="126"/>
      <c r="S199" s="126"/>
      <c r="T199" s="126"/>
      <c r="U199" s="126"/>
      <c r="V199" s="126"/>
      <c r="W199" s="126"/>
      <c r="X199" s="305"/>
    </row>
    <row r="200" spans="1:24" customFormat="1" x14ac:dyDescent="0.25">
      <c r="A200" s="54"/>
      <c r="C200" s="65"/>
      <c r="D200" s="66"/>
      <c r="E200" s="66"/>
      <c r="F200" s="66"/>
      <c r="G200" s="66"/>
      <c r="H200" s="68"/>
      <c r="I200" s="66"/>
      <c r="J200" s="66"/>
      <c r="K200" s="300" t="str">
        <f t="shared" ca="1" si="3"/>
        <v/>
      </c>
      <c r="L200" s="250"/>
      <c r="M200" s="126"/>
      <c r="N200" s="126"/>
      <c r="O200" s="126"/>
      <c r="P200" s="126"/>
      <c r="Q200" s="126"/>
      <c r="R200" s="126"/>
      <c r="S200" s="126"/>
      <c r="T200" s="126"/>
      <c r="U200" s="126"/>
      <c r="V200" s="126"/>
      <c r="W200" s="126"/>
      <c r="X200" s="305"/>
    </row>
    <row r="201" spans="1:24" customFormat="1" x14ac:dyDescent="0.25">
      <c r="A201" s="54"/>
      <c r="C201" s="65"/>
      <c r="D201" s="66"/>
      <c r="E201" s="66"/>
      <c r="F201" s="66"/>
      <c r="G201" s="66"/>
      <c r="H201" s="68"/>
      <c r="I201" s="66"/>
      <c r="J201" s="66"/>
      <c r="K201" s="300" t="str">
        <f t="shared" ref="K201:K264" ca="1" si="4">IF(J201="","",(IF(J201="Efetivado","",IF(C201="","",IF(C201=TODAY(),"Vence Hoje",IF(C201&lt;TODAY(),"Atrasado",C201-TODAY()&amp;" Dias para Vencer"))))))</f>
        <v/>
      </c>
      <c r="L201" s="250"/>
      <c r="M201" s="126"/>
      <c r="N201" s="126"/>
      <c r="O201" s="126"/>
      <c r="P201" s="126"/>
      <c r="Q201" s="126"/>
      <c r="R201" s="126"/>
      <c r="S201" s="126"/>
      <c r="T201" s="126"/>
      <c r="U201" s="126"/>
      <c r="V201" s="126"/>
      <c r="W201" s="126"/>
      <c r="X201" s="305"/>
    </row>
    <row r="202" spans="1:24" customFormat="1" x14ac:dyDescent="0.25">
      <c r="A202" s="54"/>
      <c r="C202" s="65"/>
      <c r="D202" s="66"/>
      <c r="E202" s="66"/>
      <c r="F202" s="66"/>
      <c r="G202" s="66"/>
      <c r="H202" s="68"/>
      <c r="I202" s="66"/>
      <c r="J202" s="66"/>
      <c r="K202" s="300" t="str">
        <f t="shared" ca="1" si="4"/>
        <v/>
      </c>
      <c r="L202" s="250"/>
      <c r="M202" s="126"/>
      <c r="N202" s="126"/>
      <c r="O202" s="126"/>
      <c r="P202" s="126"/>
      <c r="Q202" s="126"/>
      <c r="R202" s="126"/>
      <c r="S202" s="126"/>
      <c r="T202" s="126"/>
      <c r="U202" s="126"/>
      <c r="V202" s="126"/>
      <c r="W202" s="126"/>
      <c r="X202" s="305"/>
    </row>
    <row r="203" spans="1:24" customFormat="1" x14ac:dyDescent="0.25">
      <c r="A203" s="54"/>
      <c r="C203" s="65"/>
      <c r="D203" s="66"/>
      <c r="E203" s="66"/>
      <c r="F203" s="66"/>
      <c r="G203" s="66"/>
      <c r="H203" s="68"/>
      <c r="I203" s="66"/>
      <c r="J203" s="66"/>
      <c r="K203" s="300" t="str">
        <f t="shared" ca="1" si="4"/>
        <v/>
      </c>
      <c r="L203" s="250"/>
      <c r="M203" s="126"/>
      <c r="N203" s="126"/>
      <c r="O203" s="126"/>
      <c r="P203" s="126"/>
      <c r="Q203" s="126"/>
      <c r="R203" s="126"/>
      <c r="S203" s="126"/>
      <c r="T203" s="126"/>
      <c r="U203" s="126"/>
      <c r="V203" s="126"/>
      <c r="W203" s="126"/>
      <c r="X203" s="305"/>
    </row>
    <row r="204" spans="1:24" customFormat="1" x14ac:dyDescent="0.25">
      <c r="A204" s="54"/>
      <c r="C204" s="65"/>
      <c r="D204" s="66"/>
      <c r="E204" s="66"/>
      <c r="F204" s="66"/>
      <c r="G204" s="66"/>
      <c r="H204" s="68"/>
      <c r="I204" s="66"/>
      <c r="J204" s="66"/>
      <c r="K204" s="300" t="str">
        <f t="shared" ca="1" si="4"/>
        <v/>
      </c>
      <c r="L204" s="250"/>
      <c r="M204" s="126"/>
      <c r="N204" s="126"/>
      <c r="O204" s="126"/>
      <c r="P204" s="126"/>
      <c r="Q204" s="126"/>
      <c r="R204" s="126"/>
      <c r="S204" s="126"/>
      <c r="T204" s="126"/>
      <c r="U204" s="126"/>
      <c r="V204" s="126"/>
      <c r="W204" s="126"/>
      <c r="X204" s="305"/>
    </row>
    <row r="205" spans="1:24" customFormat="1" x14ac:dyDescent="0.25">
      <c r="A205" s="54"/>
      <c r="C205" s="65"/>
      <c r="D205" s="66"/>
      <c r="E205" s="66"/>
      <c r="F205" s="66"/>
      <c r="G205" s="66"/>
      <c r="H205" s="68"/>
      <c r="I205" s="66"/>
      <c r="J205" s="66"/>
      <c r="K205" s="300" t="str">
        <f t="shared" ca="1" si="4"/>
        <v/>
      </c>
      <c r="L205" s="250"/>
      <c r="M205" s="126"/>
      <c r="N205" s="126"/>
      <c r="O205" s="126"/>
      <c r="P205" s="126"/>
      <c r="Q205" s="126"/>
      <c r="R205" s="126"/>
      <c r="S205" s="126"/>
      <c r="T205" s="126"/>
      <c r="U205" s="126"/>
      <c r="V205" s="126"/>
      <c r="W205" s="126"/>
      <c r="X205" s="305"/>
    </row>
    <row r="206" spans="1:24" customFormat="1" x14ac:dyDescent="0.25">
      <c r="A206" s="54"/>
      <c r="C206" s="65"/>
      <c r="D206" s="66"/>
      <c r="E206" s="66"/>
      <c r="F206" s="66"/>
      <c r="G206" s="66"/>
      <c r="H206" s="68"/>
      <c r="I206" s="66"/>
      <c r="J206" s="66"/>
      <c r="K206" s="300" t="str">
        <f t="shared" ca="1" si="4"/>
        <v/>
      </c>
      <c r="L206" s="250"/>
      <c r="M206" s="126"/>
      <c r="N206" s="126"/>
      <c r="O206" s="126"/>
      <c r="P206" s="126"/>
      <c r="Q206" s="126"/>
      <c r="R206" s="126"/>
      <c r="S206" s="126"/>
      <c r="T206" s="126"/>
      <c r="U206" s="126"/>
      <c r="V206" s="126"/>
      <c r="W206" s="126"/>
      <c r="X206" s="305"/>
    </row>
    <row r="207" spans="1:24" customFormat="1" x14ac:dyDescent="0.25">
      <c r="A207" s="54"/>
      <c r="C207" s="65"/>
      <c r="D207" s="66"/>
      <c r="E207" s="66"/>
      <c r="F207" s="66"/>
      <c r="G207" s="66"/>
      <c r="H207" s="68"/>
      <c r="I207" s="66"/>
      <c r="J207" s="66"/>
      <c r="K207" s="300" t="str">
        <f t="shared" ca="1" si="4"/>
        <v/>
      </c>
      <c r="L207" s="250"/>
      <c r="M207" s="126"/>
      <c r="N207" s="126"/>
      <c r="O207" s="126"/>
      <c r="P207" s="126"/>
      <c r="Q207" s="126"/>
      <c r="R207" s="126"/>
      <c r="S207" s="126"/>
      <c r="T207" s="126"/>
      <c r="U207" s="126"/>
      <c r="V207" s="126"/>
      <c r="W207" s="126"/>
      <c r="X207" s="305"/>
    </row>
    <row r="208" spans="1:24" customFormat="1" x14ac:dyDescent="0.25">
      <c r="A208" s="54"/>
      <c r="C208" s="65"/>
      <c r="D208" s="66"/>
      <c r="E208" s="66"/>
      <c r="F208" s="66"/>
      <c r="G208" s="66"/>
      <c r="H208" s="68"/>
      <c r="I208" s="66"/>
      <c r="J208" s="66"/>
      <c r="K208" s="300" t="str">
        <f t="shared" ca="1" si="4"/>
        <v/>
      </c>
      <c r="L208" s="250"/>
      <c r="M208" s="126"/>
      <c r="N208" s="126"/>
      <c r="O208" s="126"/>
      <c r="P208" s="126"/>
      <c r="Q208" s="126"/>
      <c r="R208" s="126"/>
      <c r="S208" s="126"/>
      <c r="T208" s="126"/>
      <c r="U208" s="126"/>
      <c r="V208" s="126"/>
      <c r="W208" s="126"/>
      <c r="X208" s="305"/>
    </row>
    <row r="209" spans="1:24" customFormat="1" x14ac:dyDescent="0.25">
      <c r="A209" s="54"/>
      <c r="C209" s="65"/>
      <c r="D209" s="66"/>
      <c r="E209" s="66"/>
      <c r="F209" s="66"/>
      <c r="G209" s="66"/>
      <c r="H209" s="68"/>
      <c r="I209" s="66"/>
      <c r="J209" s="66"/>
      <c r="K209" s="300" t="str">
        <f t="shared" ca="1" si="4"/>
        <v/>
      </c>
      <c r="L209" s="250"/>
      <c r="M209" s="126"/>
      <c r="N209" s="126"/>
      <c r="O209" s="126"/>
      <c r="P209" s="126"/>
      <c r="Q209" s="126"/>
      <c r="R209" s="126"/>
      <c r="S209" s="126"/>
      <c r="T209" s="126"/>
      <c r="U209" s="126"/>
      <c r="V209" s="126"/>
      <c r="W209" s="126"/>
      <c r="X209" s="305"/>
    </row>
    <row r="210" spans="1:24" customFormat="1" x14ac:dyDescent="0.25">
      <c r="A210" s="54"/>
      <c r="C210" s="65"/>
      <c r="D210" s="66"/>
      <c r="E210" s="66"/>
      <c r="F210" s="66"/>
      <c r="G210" s="66"/>
      <c r="H210" s="68"/>
      <c r="I210" s="66"/>
      <c r="J210" s="66"/>
      <c r="K210" s="300" t="str">
        <f t="shared" ca="1" si="4"/>
        <v/>
      </c>
      <c r="L210" s="250"/>
      <c r="M210" s="126"/>
      <c r="N210" s="126"/>
      <c r="O210" s="126"/>
      <c r="P210" s="126"/>
      <c r="Q210" s="126"/>
      <c r="R210" s="126"/>
      <c r="S210" s="126"/>
      <c r="T210" s="126"/>
      <c r="U210" s="126"/>
      <c r="V210" s="126"/>
      <c r="W210" s="126"/>
      <c r="X210" s="305"/>
    </row>
    <row r="211" spans="1:24" customFormat="1" x14ac:dyDescent="0.25">
      <c r="A211" s="54"/>
      <c r="C211" s="65"/>
      <c r="D211" s="66"/>
      <c r="E211" s="66"/>
      <c r="F211" s="66"/>
      <c r="G211" s="66"/>
      <c r="H211" s="68"/>
      <c r="I211" s="66"/>
      <c r="J211" s="66"/>
      <c r="K211" s="300" t="str">
        <f t="shared" ca="1" si="4"/>
        <v/>
      </c>
      <c r="L211" s="250"/>
      <c r="M211" s="126"/>
      <c r="N211" s="126"/>
      <c r="O211" s="126"/>
      <c r="P211" s="126"/>
      <c r="Q211" s="126"/>
      <c r="R211" s="126"/>
      <c r="S211" s="126"/>
      <c r="T211" s="126"/>
      <c r="U211" s="126"/>
      <c r="V211" s="126"/>
      <c r="W211" s="126"/>
      <c r="X211" s="305"/>
    </row>
    <row r="212" spans="1:24" customFormat="1" x14ac:dyDescent="0.25">
      <c r="A212" s="54"/>
      <c r="C212" s="65"/>
      <c r="D212" s="66"/>
      <c r="E212" s="66"/>
      <c r="F212" s="66"/>
      <c r="G212" s="66"/>
      <c r="H212" s="68"/>
      <c r="I212" s="66"/>
      <c r="J212" s="66"/>
      <c r="K212" s="300" t="str">
        <f t="shared" ca="1" si="4"/>
        <v/>
      </c>
      <c r="L212" s="250"/>
      <c r="M212" s="126"/>
      <c r="N212" s="126"/>
      <c r="O212" s="126"/>
      <c r="P212" s="126"/>
      <c r="Q212" s="126"/>
      <c r="R212" s="126"/>
      <c r="S212" s="126"/>
      <c r="T212" s="126"/>
      <c r="U212" s="126"/>
      <c r="V212" s="126"/>
      <c r="W212" s="126"/>
      <c r="X212" s="305"/>
    </row>
    <row r="213" spans="1:24" customFormat="1" x14ac:dyDescent="0.25">
      <c r="A213" s="54"/>
      <c r="C213" s="65"/>
      <c r="D213" s="66"/>
      <c r="E213" s="66"/>
      <c r="F213" s="66"/>
      <c r="G213" s="66"/>
      <c r="H213" s="68"/>
      <c r="I213" s="66"/>
      <c r="J213" s="66"/>
      <c r="K213" s="300" t="str">
        <f t="shared" ca="1" si="4"/>
        <v/>
      </c>
      <c r="L213" s="250"/>
      <c r="M213" s="126"/>
      <c r="N213" s="126"/>
      <c r="O213" s="126"/>
      <c r="P213" s="126"/>
      <c r="Q213" s="126"/>
      <c r="R213" s="126"/>
      <c r="S213" s="126"/>
      <c r="T213" s="126"/>
      <c r="U213" s="126"/>
      <c r="V213" s="126"/>
      <c r="W213" s="126"/>
      <c r="X213" s="305"/>
    </row>
    <row r="214" spans="1:24" customFormat="1" x14ac:dyDescent="0.25">
      <c r="A214" s="54"/>
      <c r="C214" s="65"/>
      <c r="D214" s="66"/>
      <c r="E214" s="66"/>
      <c r="F214" s="66"/>
      <c r="G214" s="66"/>
      <c r="H214" s="68"/>
      <c r="I214" s="66"/>
      <c r="J214" s="66"/>
      <c r="K214" s="300" t="str">
        <f t="shared" ca="1" si="4"/>
        <v/>
      </c>
      <c r="L214" s="250"/>
      <c r="M214" s="126"/>
      <c r="N214" s="126"/>
      <c r="O214" s="126"/>
      <c r="P214" s="126"/>
      <c r="Q214" s="126"/>
      <c r="R214" s="126"/>
      <c r="S214" s="126"/>
      <c r="T214" s="126"/>
      <c r="U214" s="126"/>
      <c r="V214" s="126"/>
      <c r="W214" s="126"/>
      <c r="X214" s="305"/>
    </row>
    <row r="215" spans="1:24" customFormat="1" x14ac:dyDescent="0.25">
      <c r="A215" s="54"/>
      <c r="C215" s="65"/>
      <c r="D215" s="66"/>
      <c r="E215" s="66"/>
      <c r="F215" s="66"/>
      <c r="G215" s="66"/>
      <c r="H215" s="68"/>
      <c r="I215" s="66"/>
      <c r="J215" s="66"/>
      <c r="K215" s="300" t="str">
        <f t="shared" ca="1" si="4"/>
        <v/>
      </c>
      <c r="L215" s="250"/>
      <c r="M215" s="126"/>
      <c r="N215" s="126"/>
      <c r="O215" s="126"/>
      <c r="P215" s="126"/>
      <c r="Q215" s="126"/>
      <c r="R215" s="126"/>
      <c r="S215" s="126"/>
      <c r="T215" s="126"/>
      <c r="U215" s="126"/>
      <c r="V215" s="126"/>
      <c r="W215" s="126"/>
      <c r="X215" s="305"/>
    </row>
    <row r="216" spans="1:24" customFormat="1" x14ac:dyDescent="0.25">
      <c r="A216" s="54"/>
      <c r="C216" s="65"/>
      <c r="D216" s="66"/>
      <c r="E216" s="66"/>
      <c r="F216" s="66"/>
      <c r="G216" s="66"/>
      <c r="H216" s="68"/>
      <c r="I216" s="66"/>
      <c r="J216" s="66"/>
      <c r="K216" s="300" t="str">
        <f t="shared" ca="1" si="4"/>
        <v/>
      </c>
      <c r="L216" s="250"/>
      <c r="M216" s="126"/>
      <c r="N216" s="126"/>
      <c r="O216" s="126"/>
      <c r="P216" s="126"/>
      <c r="Q216" s="126"/>
      <c r="R216" s="126"/>
      <c r="S216" s="126"/>
      <c r="T216" s="126"/>
      <c r="U216" s="126"/>
      <c r="V216" s="126"/>
      <c r="W216" s="126"/>
      <c r="X216" s="305"/>
    </row>
    <row r="217" spans="1:24" customFormat="1" x14ac:dyDescent="0.25">
      <c r="A217" s="54"/>
      <c r="C217" s="65"/>
      <c r="D217" s="66"/>
      <c r="E217" s="66"/>
      <c r="F217" s="66"/>
      <c r="G217" s="66"/>
      <c r="H217" s="68"/>
      <c r="I217" s="66"/>
      <c r="J217" s="66"/>
      <c r="K217" s="300" t="str">
        <f t="shared" ca="1" si="4"/>
        <v/>
      </c>
      <c r="L217" s="250"/>
      <c r="M217" s="126"/>
      <c r="N217" s="126"/>
      <c r="O217" s="126"/>
      <c r="P217" s="126"/>
      <c r="Q217" s="126"/>
      <c r="R217" s="126"/>
      <c r="S217" s="126"/>
      <c r="T217" s="126"/>
      <c r="U217" s="126"/>
      <c r="V217" s="126"/>
      <c r="W217" s="126"/>
      <c r="X217" s="305"/>
    </row>
    <row r="218" spans="1:24" customFormat="1" x14ac:dyDescent="0.25">
      <c r="A218" s="54"/>
      <c r="C218" s="65"/>
      <c r="D218" s="66"/>
      <c r="E218" s="66"/>
      <c r="F218" s="66"/>
      <c r="G218" s="66"/>
      <c r="H218" s="68"/>
      <c r="I218" s="66"/>
      <c r="J218" s="66"/>
      <c r="K218" s="300" t="str">
        <f t="shared" ca="1" si="4"/>
        <v/>
      </c>
      <c r="L218" s="250"/>
      <c r="M218" s="126"/>
      <c r="N218" s="126"/>
      <c r="O218" s="126"/>
      <c r="P218" s="126"/>
      <c r="Q218" s="126"/>
      <c r="R218" s="126"/>
      <c r="S218" s="126"/>
      <c r="T218" s="126"/>
      <c r="U218" s="126"/>
      <c r="V218" s="126"/>
      <c r="W218" s="126"/>
      <c r="X218" s="305"/>
    </row>
    <row r="219" spans="1:24" customFormat="1" x14ac:dyDescent="0.25">
      <c r="A219" s="54"/>
      <c r="C219" s="65"/>
      <c r="D219" s="66"/>
      <c r="E219" s="66"/>
      <c r="F219" s="66"/>
      <c r="G219" s="66"/>
      <c r="H219" s="68"/>
      <c r="I219" s="66"/>
      <c r="J219" s="66"/>
      <c r="K219" s="300" t="str">
        <f t="shared" ca="1" si="4"/>
        <v/>
      </c>
      <c r="L219" s="250"/>
      <c r="M219" s="126"/>
      <c r="N219" s="126"/>
      <c r="O219" s="126"/>
      <c r="P219" s="126"/>
      <c r="Q219" s="126"/>
      <c r="R219" s="126"/>
      <c r="S219" s="126"/>
      <c r="T219" s="126"/>
      <c r="U219" s="126"/>
      <c r="V219" s="126"/>
      <c r="W219" s="126"/>
      <c r="X219" s="305"/>
    </row>
    <row r="220" spans="1:24" customFormat="1" x14ac:dyDescent="0.25">
      <c r="A220" s="54"/>
      <c r="C220" s="65"/>
      <c r="D220" s="66"/>
      <c r="E220" s="66"/>
      <c r="F220" s="66"/>
      <c r="G220" s="66"/>
      <c r="H220" s="68"/>
      <c r="I220" s="66"/>
      <c r="J220" s="66"/>
      <c r="K220" s="300" t="str">
        <f t="shared" ca="1" si="4"/>
        <v/>
      </c>
      <c r="L220" s="250"/>
      <c r="M220" s="126"/>
      <c r="N220" s="126"/>
      <c r="O220" s="126"/>
      <c r="P220" s="126"/>
      <c r="Q220" s="126"/>
      <c r="R220" s="126"/>
      <c r="S220" s="126"/>
      <c r="T220" s="126"/>
      <c r="U220" s="126"/>
      <c r="V220" s="126"/>
      <c r="W220" s="126"/>
      <c r="X220" s="305"/>
    </row>
    <row r="221" spans="1:24" customFormat="1" x14ac:dyDescent="0.25">
      <c r="A221" s="54"/>
      <c r="C221" s="65"/>
      <c r="D221" s="66"/>
      <c r="E221" s="66"/>
      <c r="F221" s="66"/>
      <c r="G221" s="66"/>
      <c r="H221" s="68"/>
      <c r="I221" s="66"/>
      <c r="J221" s="66"/>
      <c r="K221" s="300" t="str">
        <f t="shared" ca="1" si="4"/>
        <v/>
      </c>
      <c r="L221" s="250"/>
      <c r="M221" s="126"/>
      <c r="N221" s="126"/>
      <c r="O221" s="126"/>
      <c r="P221" s="126"/>
      <c r="Q221" s="126"/>
      <c r="R221" s="126"/>
      <c r="S221" s="126"/>
      <c r="T221" s="126"/>
      <c r="U221" s="126"/>
      <c r="V221" s="126"/>
      <c r="W221" s="126"/>
      <c r="X221" s="305"/>
    </row>
    <row r="222" spans="1:24" customFormat="1" x14ac:dyDescent="0.25">
      <c r="A222" s="54"/>
      <c r="C222" s="65"/>
      <c r="D222" s="66"/>
      <c r="E222" s="66"/>
      <c r="F222" s="66"/>
      <c r="G222" s="66"/>
      <c r="H222" s="68"/>
      <c r="I222" s="66"/>
      <c r="J222" s="66"/>
      <c r="K222" s="300" t="str">
        <f t="shared" ca="1" si="4"/>
        <v/>
      </c>
      <c r="L222" s="250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305"/>
    </row>
    <row r="223" spans="1:24" customFormat="1" x14ac:dyDescent="0.25">
      <c r="A223" s="54"/>
      <c r="C223" s="65"/>
      <c r="D223" s="66"/>
      <c r="E223" s="66"/>
      <c r="F223" s="66"/>
      <c r="G223" s="66"/>
      <c r="H223" s="68"/>
      <c r="I223" s="66"/>
      <c r="J223" s="66"/>
      <c r="K223" s="300" t="str">
        <f t="shared" ca="1" si="4"/>
        <v/>
      </c>
      <c r="L223" s="250"/>
      <c r="M223" s="126"/>
      <c r="N223" s="126"/>
      <c r="O223" s="126"/>
      <c r="P223" s="126"/>
      <c r="Q223" s="126"/>
      <c r="R223" s="126"/>
      <c r="S223" s="126"/>
      <c r="T223" s="126"/>
      <c r="U223" s="126"/>
      <c r="V223" s="126"/>
      <c r="W223" s="126"/>
      <c r="X223" s="305"/>
    </row>
    <row r="224" spans="1:24" customFormat="1" x14ac:dyDescent="0.25">
      <c r="A224" s="54"/>
      <c r="C224" s="65"/>
      <c r="D224" s="66"/>
      <c r="E224" s="66"/>
      <c r="F224" s="66"/>
      <c r="G224" s="66"/>
      <c r="H224" s="68"/>
      <c r="I224" s="66"/>
      <c r="J224" s="66"/>
      <c r="K224" s="300" t="str">
        <f t="shared" ca="1" si="4"/>
        <v/>
      </c>
      <c r="L224" s="250"/>
      <c r="M224" s="126"/>
      <c r="N224" s="126"/>
      <c r="O224" s="126"/>
      <c r="P224" s="126"/>
      <c r="Q224" s="126"/>
      <c r="R224" s="126"/>
      <c r="S224" s="126"/>
      <c r="T224" s="126"/>
      <c r="U224" s="126"/>
      <c r="V224" s="126"/>
      <c r="W224" s="126"/>
      <c r="X224" s="305"/>
    </row>
    <row r="225" spans="1:24" customFormat="1" x14ac:dyDescent="0.25">
      <c r="A225" s="54"/>
      <c r="C225" s="65"/>
      <c r="D225" s="66"/>
      <c r="E225" s="66"/>
      <c r="F225" s="66"/>
      <c r="G225" s="66"/>
      <c r="H225" s="68"/>
      <c r="I225" s="66"/>
      <c r="J225" s="66"/>
      <c r="K225" s="300" t="str">
        <f t="shared" ca="1" si="4"/>
        <v/>
      </c>
      <c r="L225" s="250"/>
      <c r="M225" s="126"/>
      <c r="N225" s="126"/>
      <c r="O225" s="126"/>
      <c r="P225" s="126"/>
      <c r="Q225" s="126"/>
      <c r="R225" s="126"/>
      <c r="S225" s="126"/>
      <c r="T225" s="126"/>
      <c r="U225" s="126"/>
      <c r="V225" s="126"/>
      <c r="W225" s="126"/>
      <c r="X225" s="305"/>
    </row>
    <row r="226" spans="1:24" customFormat="1" x14ac:dyDescent="0.25">
      <c r="A226" s="54"/>
      <c r="C226" s="65"/>
      <c r="D226" s="66"/>
      <c r="E226" s="66"/>
      <c r="F226" s="66"/>
      <c r="G226" s="66"/>
      <c r="H226" s="68"/>
      <c r="I226" s="66"/>
      <c r="J226" s="66"/>
      <c r="K226" s="300" t="str">
        <f t="shared" ca="1" si="4"/>
        <v/>
      </c>
      <c r="L226" s="250"/>
      <c r="M226" s="126"/>
      <c r="N226" s="126"/>
      <c r="O226" s="126"/>
      <c r="P226" s="126"/>
      <c r="Q226" s="126"/>
      <c r="R226" s="126"/>
      <c r="S226" s="126"/>
      <c r="T226" s="126"/>
      <c r="U226" s="126"/>
      <c r="V226" s="126"/>
      <c r="W226" s="126"/>
      <c r="X226" s="305"/>
    </row>
    <row r="227" spans="1:24" customFormat="1" x14ac:dyDescent="0.25">
      <c r="A227" s="54"/>
      <c r="C227" s="65"/>
      <c r="D227" s="66"/>
      <c r="E227" s="66"/>
      <c r="F227" s="66"/>
      <c r="G227" s="66"/>
      <c r="H227" s="68"/>
      <c r="I227" s="66"/>
      <c r="J227" s="66"/>
      <c r="K227" s="300" t="str">
        <f t="shared" ca="1" si="4"/>
        <v/>
      </c>
      <c r="L227" s="250"/>
      <c r="M227" s="126"/>
      <c r="N227" s="126"/>
      <c r="O227" s="126"/>
      <c r="P227" s="126"/>
      <c r="Q227" s="126"/>
      <c r="R227" s="126"/>
      <c r="S227" s="126"/>
      <c r="T227" s="126"/>
      <c r="U227" s="126"/>
      <c r="V227" s="126"/>
      <c r="W227" s="126"/>
      <c r="X227" s="305"/>
    </row>
    <row r="228" spans="1:24" customFormat="1" x14ac:dyDescent="0.25">
      <c r="A228" s="54"/>
      <c r="C228" s="65"/>
      <c r="D228" s="66"/>
      <c r="E228" s="66"/>
      <c r="F228" s="66"/>
      <c r="G228" s="66"/>
      <c r="H228" s="68"/>
      <c r="I228" s="66"/>
      <c r="J228" s="66"/>
      <c r="K228" s="300" t="str">
        <f t="shared" ca="1" si="4"/>
        <v/>
      </c>
      <c r="L228" s="250"/>
      <c r="M228" s="126"/>
      <c r="N228" s="126"/>
      <c r="O228" s="126"/>
      <c r="P228" s="126"/>
      <c r="Q228" s="126"/>
      <c r="R228" s="126"/>
      <c r="S228" s="126"/>
      <c r="T228" s="126"/>
      <c r="U228" s="126"/>
      <c r="V228" s="126"/>
      <c r="W228" s="126"/>
      <c r="X228" s="305"/>
    </row>
    <row r="229" spans="1:24" customFormat="1" x14ac:dyDescent="0.25">
      <c r="A229" s="54"/>
      <c r="C229" s="65"/>
      <c r="D229" s="66"/>
      <c r="E229" s="66"/>
      <c r="F229" s="66"/>
      <c r="G229" s="66"/>
      <c r="H229" s="68"/>
      <c r="I229" s="66"/>
      <c r="J229" s="66"/>
      <c r="K229" s="300" t="str">
        <f t="shared" ca="1" si="4"/>
        <v/>
      </c>
      <c r="L229" s="250"/>
      <c r="M229" s="126"/>
      <c r="N229" s="126"/>
      <c r="O229" s="126"/>
      <c r="P229" s="126"/>
      <c r="Q229" s="126"/>
      <c r="R229" s="126"/>
      <c r="S229" s="126"/>
      <c r="T229" s="126"/>
      <c r="U229" s="126"/>
      <c r="V229" s="126"/>
      <c r="W229" s="126"/>
      <c r="X229" s="305"/>
    </row>
    <row r="230" spans="1:24" customFormat="1" x14ac:dyDescent="0.25">
      <c r="A230" s="54"/>
      <c r="C230" s="65"/>
      <c r="D230" s="66"/>
      <c r="E230" s="66"/>
      <c r="F230" s="66"/>
      <c r="G230" s="66"/>
      <c r="H230" s="68"/>
      <c r="I230" s="66"/>
      <c r="J230" s="66"/>
      <c r="K230" s="300" t="str">
        <f t="shared" ca="1" si="4"/>
        <v/>
      </c>
      <c r="L230" s="250"/>
      <c r="M230" s="126"/>
      <c r="N230" s="126"/>
      <c r="O230" s="126"/>
      <c r="P230" s="126"/>
      <c r="Q230" s="126"/>
      <c r="R230" s="126"/>
      <c r="S230" s="126"/>
      <c r="T230" s="126"/>
      <c r="U230" s="126"/>
      <c r="V230" s="126"/>
      <c r="W230" s="126"/>
      <c r="X230" s="305"/>
    </row>
    <row r="231" spans="1:24" customFormat="1" x14ac:dyDescent="0.25">
      <c r="A231" s="54"/>
      <c r="C231" s="65"/>
      <c r="D231" s="66"/>
      <c r="E231" s="66"/>
      <c r="F231" s="66"/>
      <c r="G231" s="66"/>
      <c r="H231" s="68"/>
      <c r="I231" s="66"/>
      <c r="J231" s="66"/>
      <c r="K231" s="300" t="str">
        <f t="shared" ca="1" si="4"/>
        <v/>
      </c>
      <c r="L231" s="250"/>
      <c r="M231" s="126"/>
      <c r="N231" s="126"/>
      <c r="O231" s="126"/>
      <c r="P231" s="126"/>
      <c r="Q231" s="126"/>
      <c r="R231" s="126"/>
      <c r="S231" s="126"/>
      <c r="T231" s="126"/>
      <c r="U231" s="126"/>
      <c r="V231" s="126"/>
      <c r="W231" s="126"/>
      <c r="X231" s="305"/>
    </row>
    <row r="232" spans="1:24" customFormat="1" x14ac:dyDescent="0.25">
      <c r="A232" s="54"/>
      <c r="C232" s="65"/>
      <c r="D232" s="66"/>
      <c r="E232" s="66"/>
      <c r="F232" s="66"/>
      <c r="G232" s="66"/>
      <c r="H232" s="68"/>
      <c r="I232" s="66"/>
      <c r="J232" s="66"/>
      <c r="K232" s="300" t="str">
        <f t="shared" ca="1" si="4"/>
        <v/>
      </c>
      <c r="L232" s="250"/>
      <c r="M232" s="126"/>
      <c r="N232" s="126"/>
      <c r="O232" s="126"/>
      <c r="P232" s="126"/>
      <c r="Q232" s="126"/>
      <c r="R232" s="126"/>
      <c r="S232" s="126"/>
      <c r="T232" s="126"/>
      <c r="U232" s="126"/>
      <c r="V232" s="126"/>
      <c r="W232" s="126"/>
      <c r="X232" s="305"/>
    </row>
    <row r="233" spans="1:24" customFormat="1" x14ac:dyDescent="0.25">
      <c r="A233" s="54"/>
      <c r="C233" s="65"/>
      <c r="D233" s="66"/>
      <c r="E233" s="66"/>
      <c r="F233" s="66"/>
      <c r="G233" s="66"/>
      <c r="H233" s="68"/>
      <c r="I233" s="66"/>
      <c r="J233" s="66"/>
      <c r="K233" s="300" t="str">
        <f t="shared" ca="1" si="4"/>
        <v/>
      </c>
      <c r="L233" s="250"/>
      <c r="M233" s="126"/>
      <c r="N233" s="126"/>
      <c r="O233" s="126"/>
      <c r="P233" s="126"/>
      <c r="Q233" s="126"/>
      <c r="R233" s="126"/>
      <c r="S233" s="126"/>
      <c r="T233" s="126"/>
      <c r="U233" s="126"/>
      <c r="V233" s="126"/>
      <c r="W233" s="126"/>
      <c r="X233" s="305"/>
    </row>
    <row r="234" spans="1:24" customFormat="1" x14ac:dyDescent="0.25">
      <c r="A234" s="54"/>
      <c r="C234" s="65"/>
      <c r="D234" s="66"/>
      <c r="E234" s="66"/>
      <c r="F234" s="66"/>
      <c r="G234" s="66"/>
      <c r="H234" s="68"/>
      <c r="I234" s="66"/>
      <c r="J234" s="66"/>
      <c r="K234" s="300" t="str">
        <f t="shared" ca="1" si="4"/>
        <v/>
      </c>
      <c r="L234" s="250"/>
      <c r="M234" s="126"/>
      <c r="N234" s="126"/>
      <c r="O234" s="126"/>
      <c r="P234" s="126"/>
      <c r="Q234" s="126"/>
      <c r="R234" s="126"/>
      <c r="S234" s="126"/>
      <c r="T234" s="126"/>
      <c r="U234" s="126"/>
      <c r="V234" s="126"/>
      <c r="W234" s="126"/>
      <c r="X234" s="305"/>
    </row>
    <row r="235" spans="1:24" customFormat="1" x14ac:dyDescent="0.25">
      <c r="A235" s="54"/>
      <c r="C235" s="65"/>
      <c r="D235" s="66"/>
      <c r="E235" s="66"/>
      <c r="F235" s="66"/>
      <c r="G235" s="66"/>
      <c r="H235" s="68"/>
      <c r="I235" s="66"/>
      <c r="J235" s="66"/>
      <c r="K235" s="300" t="str">
        <f t="shared" ca="1" si="4"/>
        <v/>
      </c>
      <c r="L235" s="250"/>
      <c r="M235" s="126"/>
      <c r="N235" s="126"/>
      <c r="O235" s="126"/>
      <c r="P235" s="126"/>
      <c r="Q235" s="126"/>
      <c r="R235" s="126"/>
      <c r="S235" s="126"/>
      <c r="T235" s="126"/>
      <c r="U235" s="126"/>
      <c r="V235" s="126"/>
      <c r="W235" s="126"/>
      <c r="X235" s="305"/>
    </row>
    <row r="236" spans="1:24" customFormat="1" x14ac:dyDescent="0.25">
      <c r="A236" s="54"/>
      <c r="C236" s="65"/>
      <c r="D236" s="66"/>
      <c r="E236" s="66"/>
      <c r="F236" s="66"/>
      <c r="G236" s="66"/>
      <c r="H236" s="68"/>
      <c r="I236" s="66"/>
      <c r="J236" s="66"/>
      <c r="K236" s="300" t="str">
        <f t="shared" ca="1" si="4"/>
        <v/>
      </c>
      <c r="L236" s="250"/>
      <c r="M236" s="126"/>
      <c r="N236" s="126"/>
      <c r="O236" s="126"/>
      <c r="P236" s="126"/>
      <c r="Q236" s="126"/>
      <c r="R236" s="126"/>
      <c r="S236" s="126"/>
      <c r="T236" s="126"/>
      <c r="U236" s="126"/>
      <c r="V236" s="126"/>
      <c r="W236" s="126"/>
      <c r="X236" s="305"/>
    </row>
    <row r="237" spans="1:24" customFormat="1" x14ac:dyDescent="0.25">
      <c r="A237" s="54"/>
      <c r="C237" s="65"/>
      <c r="D237" s="66"/>
      <c r="E237" s="66"/>
      <c r="F237" s="66"/>
      <c r="G237" s="66"/>
      <c r="H237" s="68"/>
      <c r="I237" s="66"/>
      <c r="J237" s="66"/>
      <c r="K237" s="300" t="str">
        <f t="shared" ca="1" si="4"/>
        <v/>
      </c>
      <c r="L237" s="250"/>
      <c r="M237" s="126"/>
      <c r="N237" s="126"/>
      <c r="O237" s="126"/>
      <c r="P237" s="126"/>
      <c r="Q237" s="126"/>
      <c r="R237" s="126"/>
      <c r="S237" s="126"/>
      <c r="T237" s="126"/>
      <c r="U237" s="126"/>
      <c r="V237" s="126"/>
      <c r="W237" s="126"/>
      <c r="X237" s="305"/>
    </row>
    <row r="238" spans="1:24" customFormat="1" x14ac:dyDescent="0.25">
      <c r="A238" s="54"/>
      <c r="C238" s="65"/>
      <c r="D238" s="66"/>
      <c r="E238" s="66"/>
      <c r="F238" s="66"/>
      <c r="G238" s="66"/>
      <c r="H238" s="68"/>
      <c r="I238" s="66"/>
      <c r="J238" s="66"/>
      <c r="K238" s="300" t="str">
        <f t="shared" ca="1" si="4"/>
        <v/>
      </c>
      <c r="L238" s="250"/>
      <c r="M238" s="126"/>
      <c r="N238" s="126"/>
      <c r="O238" s="126"/>
      <c r="P238" s="126"/>
      <c r="Q238" s="126"/>
      <c r="R238" s="126"/>
      <c r="S238" s="126"/>
      <c r="T238" s="126"/>
      <c r="U238" s="126"/>
      <c r="V238" s="126"/>
      <c r="W238" s="126"/>
      <c r="X238" s="305"/>
    </row>
    <row r="239" spans="1:24" customFormat="1" x14ac:dyDescent="0.25">
      <c r="A239" s="54"/>
      <c r="C239" s="65"/>
      <c r="D239" s="66"/>
      <c r="E239" s="66"/>
      <c r="F239" s="66"/>
      <c r="G239" s="66"/>
      <c r="H239" s="68"/>
      <c r="I239" s="66"/>
      <c r="J239" s="66"/>
      <c r="K239" s="300" t="str">
        <f t="shared" ca="1" si="4"/>
        <v/>
      </c>
      <c r="L239" s="250"/>
      <c r="M239" s="126"/>
      <c r="N239" s="126"/>
      <c r="O239" s="126"/>
      <c r="P239" s="126"/>
      <c r="Q239" s="126"/>
      <c r="R239" s="126"/>
      <c r="S239" s="126"/>
      <c r="T239" s="126"/>
      <c r="U239" s="126"/>
      <c r="V239" s="126"/>
      <c r="W239" s="126"/>
      <c r="X239" s="305"/>
    </row>
    <row r="240" spans="1:24" customFormat="1" x14ac:dyDescent="0.25">
      <c r="A240" s="54"/>
      <c r="C240" s="65"/>
      <c r="D240" s="66"/>
      <c r="E240" s="66"/>
      <c r="F240" s="66"/>
      <c r="G240" s="66"/>
      <c r="H240" s="68"/>
      <c r="I240" s="66"/>
      <c r="J240" s="66"/>
      <c r="K240" s="300" t="str">
        <f t="shared" ca="1" si="4"/>
        <v/>
      </c>
      <c r="L240" s="250"/>
      <c r="M240" s="126"/>
      <c r="N240" s="126"/>
      <c r="O240" s="126"/>
      <c r="P240" s="126"/>
      <c r="Q240" s="126"/>
      <c r="R240" s="126"/>
      <c r="S240" s="126"/>
      <c r="T240" s="126"/>
      <c r="U240" s="126"/>
      <c r="V240" s="126"/>
      <c r="W240" s="126"/>
      <c r="X240" s="305"/>
    </row>
    <row r="241" spans="1:24" customFormat="1" x14ac:dyDescent="0.25">
      <c r="A241" s="54"/>
      <c r="C241" s="65"/>
      <c r="D241" s="66"/>
      <c r="E241" s="66"/>
      <c r="F241" s="66"/>
      <c r="G241" s="66"/>
      <c r="H241" s="68"/>
      <c r="I241" s="66"/>
      <c r="J241" s="66"/>
      <c r="K241" s="300" t="str">
        <f t="shared" ca="1" si="4"/>
        <v/>
      </c>
      <c r="L241" s="250"/>
      <c r="M241" s="126"/>
      <c r="N241" s="126"/>
      <c r="O241" s="126"/>
      <c r="P241" s="126"/>
      <c r="Q241" s="126"/>
      <c r="R241" s="126"/>
      <c r="S241" s="126"/>
      <c r="T241" s="126"/>
      <c r="U241" s="126"/>
      <c r="V241" s="126"/>
      <c r="W241" s="126"/>
      <c r="X241" s="305"/>
    </row>
    <row r="242" spans="1:24" customFormat="1" x14ac:dyDescent="0.25">
      <c r="A242" s="54"/>
      <c r="C242" s="65"/>
      <c r="D242" s="66"/>
      <c r="E242" s="66"/>
      <c r="F242" s="66"/>
      <c r="G242" s="66"/>
      <c r="H242" s="68"/>
      <c r="I242" s="66"/>
      <c r="J242" s="66"/>
      <c r="K242" s="300" t="str">
        <f t="shared" ca="1" si="4"/>
        <v/>
      </c>
      <c r="L242" s="250"/>
      <c r="M242" s="126"/>
      <c r="N242" s="126"/>
      <c r="O242" s="126"/>
      <c r="P242" s="126"/>
      <c r="Q242" s="126"/>
      <c r="R242" s="126"/>
      <c r="S242" s="126"/>
      <c r="T242" s="126"/>
      <c r="U242" s="126"/>
      <c r="V242" s="126"/>
      <c r="W242" s="126"/>
      <c r="X242" s="305"/>
    </row>
    <row r="243" spans="1:24" customFormat="1" x14ac:dyDescent="0.25">
      <c r="A243" s="54"/>
      <c r="C243" s="65"/>
      <c r="D243" s="66"/>
      <c r="E243" s="66"/>
      <c r="F243" s="66"/>
      <c r="G243" s="66"/>
      <c r="H243" s="68"/>
      <c r="I243" s="66"/>
      <c r="J243" s="66"/>
      <c r="K243" s="300" t="str">
        <f t="shared" ca="1" si="4"/>
        <v/>
      </c>
      <c r="L243" s="250"/>
      <c r="M243" s="126"/>
      <c r="N243" s="126"/>
      <c r="O243" s="126"/>
      <c r="P243" s="126"/>
      <c r="Q243" s="126"/>
      <c r="R243" s="126"/>
      <c r="S243" s="126"/>
      <c r="T243" s="126"/>
      <c r="U243" s="126"/>
      <c r="V243" s="126"/>
      <c r="W243" s="126"/>
      <c r="X243" s="305"/>
    </row>
    <row r="244" spans="1:24" customFormat="1" x14ac:dyDescent="0.25">
      <c r="A244" s="54"/>
      <c r="C244" s="65"/>
      <c r="D244" s="66"/>
      <c r="E244" s="66"/>
      <c r="F244" s="66"/>
      <c r="G244" s="66"/>
      <c r="H244" s="68"/>
      <c r="I244" s="66"/>
      <c r="J244" s="66"/>
      <c r="K244" s="300" t="str">
        <f t="shared" ca="1" si="4"/>
        <v/>
      </c>
      <c r="L244" s="250"/>
      <c r="M244" s="126"/>
      <c r="N244" s="126"/>
      <c r="O244" s="126"/>
      <c r="P244" s="126"/>
      <c r="Q244" s="126"/>
      <c r="R244" s="126"/>
      <c r="S244" s="126"/>
      <c r="T244" s="126"/>
      <c r="U244" s="126"/>
      <c r="V244" s="126"/>
      <c r="W244" s="126"/>
      <c r="X244" s="305"/>
    </row>
    <row r="245" spans="1:24" customFormat="1" x14ac:dyDescent="0.25">
      <c r="A245" s="54"/>
      <c r="C245" s="65"/>
      <c r="D245" s="66"/>
      <c r="E245" s="66"/>
      <c r="F245" s="66"/>
      <c r="G245" s="66"/>
      <c r="H245" s="68"/>
      <c r="I245" s="66"/>
      <c r="J245" s="66"/>
      <c r="K245" s="300" t="str">
        <f t="shared" ca="1" si="4"/>
        <v/>
      </c>
      <c r="L245" s="250"/>
      <c r="M245" s="126"/>
      <c r="N245" s="126"/>
      <c r="O245" s="126"/>
      <c r="P245" s="126"/>
      <c r="Q245" s="126"/>
      <c r="R245" s="126"/>
      <c r="S245" s="126"/>
      <c r="T245" s="126"/>
      <c r="U245" s="126"/>
      <c r="V245" s="126"/>
      <c r="W245" s="126"/>
      <c r="X245" s="305"/>
    </row>
    <row r="246" spans="1:24" customFormat="1" x14ac:dyDescent="0.25">
      <c r="A246" s="54"/>
      <c r="C246" s="65"/>
      <c r="D246" s="66"/>
      <c r="E246" s="66"/>
      <c r="F246" s="66"/>
      <c r="G246" s="66"/>
      <c r="H246" s="68"/>
      <c r="I246" s="66"/>
      <c r="J246" s="66"/>
      <c r="K246" s="300" t="str">
        <f t="shared" ca="1" si="4"/>
        <v/>
      </c>
      <c r="L246" s="250"/>
      <c r="M246" s="126"/>
      <c r="N246" s="126"/>
      <c r="O246" s="126"/>
      <c r="P246" s="126"/>
      <c r="Q246" s="126"/>
      <c r="R246" s="126"/>
      <c r="S246" s="126"/>
      <c r="T246" s="126"/>
      <c r="U246" s="126"/>
      <c r="V246" s="126"/>
      <c r="W246" s="126"/>
      <c r="X246" s="305"/>
    </row>
    <row r="247" spans="1:24" customFormat="1" x14ac:dyDescent="0.25">
      <c r="A247" s="54"/>
      <c r="C247" s="65"/>
      <c r="D247" s="66"/>
      <c r="E247" s="66"/>
      <c r="F247" s="66"/>
      <c r="G247" s="66"/>
      <c r="H247" s="68"/>
      <c r="I247" s="66"/>
      <c r="J247" s="66"/>
      <c r="K247" s="300" t="str">
        <f t="shared" ca="1" si="4"/>
        <v/>
      </c>
      <c r="L247" s="250"/>
      <c r="M247" s="126"/>
      <c r="N247" s="126"/>
      <c r="O247" s="126"/>
      <c r="P247" s="126"/>
      <c r="Q247" s="126"/>
      <c r="R247" s="126"/>
      <c r="S247" s="126"/>
      <c r="T247" s="126"/>
      <c r="U247" s="126"/>
      <c r="V247" s="126"/>
      <c r="W247" s="126"/>
      <c r="X247" s="305"/>
    </row>
    <row r="248" spans="1:24" customFormat="1" x14ac:dyDescent="0.25">
      <c r="A248" s="54"/>
      <c r="C248" s="65"/>
      <c r="D248" s="66"/>
      <c r="E248" s="66"/>
      <c r="F248" s="66"/>
      <c r="G248" s="66"/>
      <c r="H248" s="68"/>
      <c r="I248" s="66"/>
      <c r="J248" s="66"/>
      <c r="K248" s="300" t="str">
        <f t="shared" ca="1" si="4"/>
        <v/>
      </c>
      <c r="L248" s="250"/>
      <c r="M248" s="126"/>
      <c r="N248" s="126"/>
      <c r="O248" s="126"/>
      <c r="P248" s="126"/>
      <c r="Q248" s="126"/>
      <c r="R248" s="126"/>
      <c r="S248" s="126"/>
      <c r="T248" s="126"/>
      <c r="U248" s="126"/>
      <c r="V248" s="126"/>
      <c r="W248" s="126"/>
      <c r="X248" s="305"/>
    </row>
    <row r="249" spans="1:24" customFormat="1" x14ac:dyDescent="0.25">
      <c r="A249" s="54"/>
      <c r="C249" s="65"/>
      <c r="D249" s="66"/>
      <c r="E249" s="66"/>
      <c r="F249" s="66"/>
      <c r="G249" s="66"/>
      <c r="H249" s="68"/>
      <c r="I249" s="66"/>
      <c r="J249" s="66"/>
      <c r="K249" s="300" t="str">
        <f t="shared" ca="1" si="4"/>
        <v/>
      </c>
      <c r="L249" s="250"/>
      <c r="M249" s="126"/>
      <c r="N249" s="126"/>
      <c r="O249" s="126"/>
      <c r="P249" s="126"/>
      <c r="Q249" s="126"/>
      <c r="R249" s="126"/>
      <c r="S249" s="126"/>
      <c r="T249" s="126"/>
      <c r="U249" s="126"/>
      <c r="V249" s="126"/>
      <c r="W249" s="126"/>
      <c r="X249" s="305"/>
    </row>
    <row r="250" spans="1:24" customFormat="1" x14ac:dyDescent="0.25">
      <c r="A250" s="54"/>
      <c r="C250" s="65"/>
      <c r="D250" s="66"/>
      <c r="E250" s="66"/>
      <c r="F250" s="66"/>
      <c r="G250" s="66"/>
      <c r="H250" s="68"/>
      <c r="I250" s="66"/>
      <c r="J250" s="66"/>
      <c r="K250" s="300" t="str">
        <f t="shared" ca="1" si="4"/>
        <v/>
      </c>
      <c r="L250" s="250"/>
      <c r="M250" s="126"/>
      <c r="N250" s="126"/>
      <c r="O250" s="126"/>
      <c r="P250" s="126"/>
      <c r="Q250" s="126"/>
      <c r="R250" s="126"/>
      <c r="S250" s="126"/>
      <c r="T250" s="126"/>
      <c r="U250" s="126"/>
      <c r="V250" s="126"/>
      <c r="W250" s="126"/>
      <c r="X250" s="305"/>
    </row>
    <row r="251" spans="1:24" customFormat="1" x14ac:dyDescent="0.25">
      <c r="A251" s="54"/>
      <c r="C251" s="65"/>
      <c r="D251" s="66"/>
      <c r="E251" s="66"/>
      <c r="F251" s="66"/>
      <c r="G251" s="66"/>
      <c r="H251" s="68"/>
      <c r="I251" s="66"/>
      <c r="J251" s="66"/>
      <c r="K251" s="300" t="str">
        <f t="shared" ca="1" si="4"/>
        <v/>
      </c>
      <c r="L251" s="250"/>
      <c r="M251" s="126"/>
      <c r="N251" s="126"/>
      <c r="O251" s="126"/>
      <c r="P251" s="126"/>
      <c r="Q251" s="126"/>
      <c r="R251" s="126"/>
      <c r="S251" s="126"/>
      <c r="T251" s="126"/>
      <c r="U251" s="126"/>
      <c r="V251" s="126"/>
      <c r="W251" s="126"/>
      <c r="X251" s="305"/>
    </row>
    <row r="252" spans="1:24" customFormat="1" x14ac:dyDescent="0.25">
      <c r="A252" s="54"/>
      <c r="C252" s="65"/>
      <c r="D252" s="66"/>
      <c r="E252" s="66"/>
      <c r="F252" s="66"/>
      <c r="G252" s="66"/>
      <c r="H252" s="68"/>
      <c r="I252" s="66"/>
      <c r="J252" s="66"/>
      <c r="K252" s="300" t="str">
        <f t="shared" ca="1" si="4"/>
        <v/>
      </c>
      <c r="L252" s="250"/>
      <c r="M252" s="126"/>
      <c r="N252" s="126"/>
      <c r="O252" s="126"/>
      <c r="P252" s="126"/>
      <c r="Q252" s="126"/>
      <c r="R252" s="126"/>
      <c r="S252" s="126"/>
      <c r="T252" s="126"/>
      <c r="U252" s="126"/>
      <c r="V252" s="126"/>
      <c r="W252" s="126"/>
      <c r="X252" s="305"/>
    </row>
    <row r="253" spans="1:24" customFormat="1" x14ac:dyDescent="0.25">
      <c r="A253" s="54"/>
      <c r="C253" s="65"/>
      <c r="D253" s="66"/>
      <c r="E253" s="66"/>
      <c r="F253" s="66"/>
      <c r="G253" s="66"/>
      <c r="H253" s="68"/>
      <c r="I253" s="66"/>
      <c r="J253" s="66"/>
      <c r="K253" s="300" t="str">
        <f t="shared" ca="1" si="4"/>
        <v/>
      </c>
      <c r="L253" s="250"/>
      <c r="M253" s="126"/>
      <c r="N253" s="126"/>
      <c r="O253" s="126"/>
      <c r="P253" s="126"/>
      <c r="Q253" s="126"/>
      <c r="R253" s="126"/>
      <c r="S253" s="126"/>
      <c r="T253" s="126"/>
      <c r="U253" s="126"/>
      <c r="V253" s="126"/>
      <c r="W253" s="126"/>
      <c r="X253" s="305"/>
    </row>
    <row r="254" spans="1:24" customFormat="1" x14ac:dyDescent="0.25">
      <c r="A254" s="54"/>
      <c r="C254" s="65"/>
      <c r="D254" s="66"/>
      <c r="E254" s="66"/>
      <c r="F254" s="66"/>
      <c r="G254" s="66"/>
      <c r="H254" s="68"/>
      <c r="I254" s="66"/>
      <c r="J254" s="66"/>
      <c r="K254" s="300" t="str">
        <f t="shared" ca="1" si="4"/>
        <v/>
      </c>
      <c r="L254" s="250"/>
      <c r="M254" s="126"/>
      <c r="N254" s="126"/>
      <c r="O254" s="126"/>
      <c r="P254" s="126"/>
      <c r="Q254" s="126"/>
      <c r="R254" s="126"/>
      <c r="S254" s="126"/>
      <c r="T254" s="126"/>
      <c r="U254" s="126"/>
      <c r="V254" s="126"/>
      <c r="W254" s="126"/>
      <c r="X254" s="305"/>
    </row>
    <row r="255" spans="1:24" customFormat="1" x14ac:dyDescent="0.25">
      <c r="A255" s="54"/>
      <c r="C255" s="65"/>
      <c r="D255" s="66"/>
      <c r="E255" s="66"/>
      <c r="F255" s="66"/>
      <c r="G255" s="66"/>
      <c r="H255" s="68"/>
      <c r="I255" s="66"/>
      <c r="J255" s="66"/>
      <c r="K255" s="300" t="str">
        <f t="shared" ca="1" si="4"/>
        <v/>
      </c>
      <c r="L255" s="250"/>
      <c r="M255" s="126"/>
      <c r="N255" s="126"/>
      <c r="O255" s="126"/>
      <c r="P255" s="126"/>
      <c r="Q255" s="126"/>
      <c r="R255" s="126"/>
      <c r="S255" s="126"/>
      <c r="T255" s="126"/>
      <c r="U255" s="126"/>
      <c r="V255" s="126"/>
      <c r="W255" s="126"/>
      <c r="X255" s="305"/>
    </row>
    <row r="256" spans="1:24" customFormat="1" x14ac:dyDescent="0.25">
      <c r="A256" s="54"/>
      <c r="C256" s="65"/>
      <c r="D256" s="66"/>
      <c r="E256" s="66"/>
      <c r="F256" s="66"/>
      <c r="G256" s="66"/>
      <c r="H256" s="68"/>
      <c r="I256" s="66"/>
      <c r="J256" s="66"/>
      <c r="K256" s="300" t="str">
        <f t="shared" ca="1" si="4"/>
        <v/>
      </c>
      <c r="L256" s="250"/>
      <c r="M256" s="126"/>
      <c r="N256" s="126"/>
      <c r="O256" s="126"/>
      <c r="P256" s="126"/>
      <c r="Q256" s="126"/>
      <c r="R256" s="126"/>
      <c r="S256" s="126"/>
      <c r="T256" s="126"/>
      <c r="U256" s="126"/>
      <c r="V256" s="126"/>
      <c r="W256" s="126"/>
      <c r="X256" s="305"/>
    </row>
    <row r="257" spans="1:24" customFormat="1" x14ac:dyDescent="0.25">
      <c r="A257" s="54"/>
      <c r="C257" s="65"/>
      <c r="D257" s="66"/>
      <c r="E257" s="66"/>
      <c r="F257" s="66"/>
      <c r="G257" s="66"/>
      <c r="H257" s="68"/>
      <c r="I257" s="66"/>
      <c r="J257" s="66"/>
      <c r="K257" s="300" t="str">
        <f t="shared" ca="1" si="4"/>
        <v/>
      </c>
      <c r="L257" s="250"/>
      <c r="M257" s="126"/>
      <c r="N257" s="126"/>
      <c r="O257" s="126"/>
      <c r="P257" s="126"/>
      <c r="Q257" s="126"/>
      <c r="R257" s="126"/>
      <c r="S257" s="126"/>
      <c r="T257" s="126"/>
      <c r="U257" s="126"/>
      <c r="V257" s="126"/>
      <c r="W257" s="126"/>
      <c r="X257" s="305"/>
    </row>
    <row r="258" spans="1:24" customFormat="1" x14ac:dyDescent="0.25">
      <c r="A258" s="54"/>
      <c r="C258" s="65"/>
      <c r="D258" s="66"/>
      <c r="E258" s="66"/>
      <c r="F258" s="66"/>
      <c r="G258" s="66"/>
      <c r="H258" s="68"/>
      <c r="I258" s="66"/>
      <c r="J258" s="66"/>
      <c r="K258" s="300" t="str">
        <f t="shared" ca="1" si="4"/>
        <v/>
      </c>
      <c r="L258" s="250"/>
      <c r="M258" s="126"/>
      <c r="N258" s="126"/>
      <c r="O258" s="126"/>
      <c r="P258" s="126"/>
      <c r="Q258" s="126"/>
      <c r="R258" s="126"/>
      <c r="S258" s="126"/>
      <c r="T258" s="126"/>
      <c r="U258" s="126"/>
      <c r="V258" s="126"/>
      <c r="W258" s="126"/>
      <c r="X258" s="305"/>
    </row>
    <row r="259" spans="1:24" customFormat="1" x14ac:dyDescent="0.25">
      <c r="A259" s="54"/>
      <c r="C259" s="65"/>
      <c r="D259" s="66"/>
      <c r="E259" s="66"/>
      <c r="F259" s="66"/>
      <c r="G259" s="66"/>
      <c r="H259" s="68"/>
      <c r="I259" s="66"/>
      <c r="J259" s="66"/>
      <c r="K259" s="300" t="str">
        <f t="shared" ca="1" si="4"/>
        <v/>
      </c>
      <c r="L259" s="250"/>
      <c r="M259" s="126"/>
      <c r="N259" s="126"/>
      <c r="O259" s="126"/>
      <c r="P259" s="126"/>
      <c r="Q259" s="126"/>
      <c r="R259" s="126"/>
      <c r="S259" s="126"/>
      <c r="T259" s="126"/>
      <c r="U259" s="126"/>
      <c r="V259" s="126"/>
      <c r="W259" s="126"/>
      <c r="X259" s="305"/>
    </row>
    <row r="260" spans="1:24" customFormat="1" x14ac:dyDescent="0.25">
      <c r="A260" s="54"/>
      <c r="C260" s="65"/>
      <c r="D260" s="66"/>
      <c r="E260" s="66"/>
      <c r="F260" s="66"/>
      <c r="G260" s="66"/>
      <c r="H260" s="68"/>
      <c r="I260" s="66"/>
      <c r="J260" s="66"/>
      <c r="K260" s="300" t="str">
        <f t="shared" ca="1" si="4"/>
        <v/>
      </c>
      <c r="L260" s="250"/>
      <c r="M260" s="126"/>
      <c r="N260" s="126"/>
      <c r="O260" s="126"/>
      <c r="P260" s="126"/>
      <c r="Q260" s="126"/>
      <c r="R260" s="126"/>
      <c r="S260" s="126"/>
      <c r="T260" s="126"/>
      <c r="U260" s="126"/>
      <c r="V260" s="126"/>
      <c r="W260" s="126"/>
      <c r="X260" s="305"/>
    </row>
    <row r="261" spans="1:24" customFormat="1" x14ac:dyDescent="0.25">
      <c r="A261" s="54"/>
      <c r="C261" s="65"/>
      <c r="D261" s="66"/>
      <c r="E261" s="66"/>
      <c r="F261" s="66"/>
      <c r="G261" s="66"/>
      <c r="H261" s="68"/>
      <c r="I261" s="66"/>
      <c r="J261" s="66"/>
      <c r="K261" s="300" t="str">
        <f t="shared" ca="1" si="4"/>
        <v/>
      </c>
      <c r="L261" s="250"/>
      <c r="M261" s="126"/>
      <c r="N261" s="126"/>
      <c r="O261" s="126"/>
      <c r="P261" s="126"/>
      <c r="Q261" s="126"/>
      <c r="R261" s="126"/>
      <c r="S261" s="126"/>
      <c r="T261" s="126"/>
      <c r="U261" s="126"/>
      <c r="V261" s="126"/>
      <c r="W261" s="126"/>
      <c r="X261" s="305"/>
    </row>
    <row r="262" spans="1:24" customFormat="1" x14ac:dyDescent="0.25">
      <c r="A262" s="54"/>
      <c r="C262" s="65"/>
      <c r="D262" s="66"/>
      <c r="E262" s="66"/>
      <c r="F262" s="66"/>
      <c r="G262" s="66"/>
      <c r="H262" s="68"/>
      <c r="I262" s="66"/>
      <c r="J262" s="66"/>
      <c r="K262" s="300" t="str">
        <f t="shared" ca="1" si="4"/>
        <v/>
      </c>
      <c r="L262" s="250"/>
      <c r="M262" s="126"/>
      <c r="N262" s="126"/>
      <c r="O262" s="126"/>
      <c r="P262" s="126"/>
      <c r="Q262" s="126"/>
      <c r="R262" s="126"/>
      <c r="S262" s="126"/>
      <c r="T262" s="126"/>
      <c r="U262" s="126"/>
      <c r="V262" s="126"/>
      <c r="W262" s="126"/>
      <c r="X262" s="305"/>
    </row>
    <row r="263" spans="1:24" customFormat="1" x14ac:dyDescent="0.25">
      <c r="A263" s="54"/>
      <c r="C263" s="65"/>
      <c r="D263" s="66"/>
      <c r="E263" s="66"/>
      <c r="F263" s="66"/>
      <c r="G263" s="66"/>
      <c r="H263" s="68"/>
      <c r="I263" s="66"/>
      <c r="J263" s="66"/>
      <c r="K263" s="300" t="str">
        <f t="shared" ca="1" si="4"/>
        <v/>
      </c>
      <c r="L263" s="250"/>
      <c r="M263" s="126"/>
      <c r="N263" s="126"/>
      <c r="O263" s="126"/>
      <c r="P263" s="126"/>
      <c r="Q263" s="126"/>
      <c r="R263" s="126"/>
      <c r="S263" s="126"/>
      <c r="T263" s="126"/>
      <c r="U263" s="126"/>
      <c r="V263" s="126"/>
      <c r="W263" s="126"/>
      <c r="X263" s="305"/>
    </row>
    <row r="264" spans="1:24" customFormat="1" x14ac:dyDescent="0.25">
      <c r="A264" s="54"/>
      <c r="C264" s="65"/>
      <c r="D264" s="66"/>
      <c r="E264" s="66"/>
      <c r="F264" s="66"/>
      <c r="G264" s="66"/>
      <c r="H264" s="68"/>
      <c r="I264" s="66"/>
      <c r="J264" s="66"/>
      <c r="K264" s="300" t="str">
        <f t="shared" ca="1" si="4"/>
        <v/>
      </c>
      <c r="L264" s="250"/>
      <c r="M264" s="126"/>
      <c r="N264" s="126"/>
      <c r="O264" s="126"/>
      <c r="P264" s="126"/>
      <c r="Q264" s="126"/>
      <c r="R264" s="126"/>
      <c r="S264" s="126"/>
      <c r="T264" s="126"/>
      <c r="U264" s="126"/>
      <c r="V264" s="126"/>
      <c r="W264" s="126"/>
      <c r="X264" s="305"/>
    </row>
    <row r="265" spans="1:24" customFormat="1" x14ac:dyDescent="0.25">
      <c r="A265" s="54"/>
      <c r="C265" s="65"/>
      <c r="D265" s="66"/>
      <c r="E265" s="66"/>
      <c r="F265" s="66"/>
      <c r="G265" s="66"/>
      <c r="H265" s="68"/>
      <c r="I265" s="66"/>
      <c r="J265" s="66"/>
      <c r="K265" s="300" t="str">
        <f t="shared" ref="K265:K328" ca="1" si="5">IF(J265="","",(IF(J265="Efetivado","",IF(C265="","",IF(C265=TODAY(),"Vence Hoje",IF(C265&lt;TODAY(),"Atrasado",C265-TODAY()&amp;" Dias para Vencer"))))))</f>
        <v/>
      </c>
      <c r="L265" s="250"/>
      <c r="M265" s="126"/>
      <c r="N265" s="126"/>
      <c r="O265" s="126"/>
      <c r="P265" s="126"/>
      <c r="Q265" s="126"/>
      <c r="R265" s="126"/>
      <c r="S265" s="126"/>
      <c r="T265" s="126"/>
      <c r="U265" s="126"/>
      <c r="V265" s="126"/>
      <c r="W265" s="126"/>
      <c r="X265" s="305"/>
    </row>
    <row r="266" spans="1:24" customFormat="1" x14ac:dyDescent="0.25">
      <c r="A266" s="54"/>
      <c r="C266" s="65"/>
      <c r="D266" s="66"/>
      <c r="E266" s="66"/>
      <c r="F266" s="66"/>
      <c r="G266" s="66"/>
      <c r="H266" s="68"/>
      <c r="I266" s="66"/>
      <c r="J266" s="66"/>
      <c r="K266" s="300" t="str">
        <f t="shared" ca="1" si="5"/>
        <v/>
      </c>
      <c r="L266" s="250"/>
      <c r="M266" s="126"/>
      <c r="N266" s="126"/>
      <c r="O266" s="126"/>
      <c r="P266" s="126"/>
      <c r="Q266" s="126"/>
      <c r="R266" s="126"/>
      <c r="S266" s="126"/>
      <c r="T266" s="126"/>
      <c r="U266" s="126"/>
      <c r="V266" s="126"/>
      <c r="W266" s="126"/>
      <c r="X266" s="305"/>
    </row>
    <row r="267" spans="1:24" customFormat="1" x14ac:dyDescent="0.25">
      <c r="A267" s="54"/>
      <c r="C267" s="65"/>
      <c r="D267" s="66"/>
      <c r="E267" s="66"/>
      <c r="F267" s="66"/>
      <c r="G267" s="66"/>
      <c r="H267" s="68"/>
      <c r="I267" s="66"/>
      <c r="J267" s="66"/>
      <c r="K267" s="300" t="str">
        <f t="shared" ca="1" si="5"/>
        <v/>
      </c>
      <c r="L267" s="250"/>
      <c r="M267" s="126"/>
      <c r="N267" s="126"/>
      <c r="O267" s="126"/>
      <c r="P267" s="126"/>
      <c r="Q267" s="126"/>
      <c r="R267" s="126"/>
      <c r="S267" s="126"/>
      <c r="T267" s="126"/>
      <c r="U267" s="126"/>
      <c r="V267" s="126"/>
      <c r="W267" s="126"/>
      <c r="X267" s="305"/>
    </row>
    <row r="268" spans="1:24" customFormat="1" x14ac:dyDescent="0.25">
      <c r="A268" s="54"/>
      <c r="C268" s="65"/>
      <c r="D268" s="66"/>
      <c r="E268" s="66"/>
      <c r="F268" s="66"/>
      <c r="G268" s="66"/>
      <c r="H268" s="68"/>
      <c r="I268" s="66"/>
      <c r="J268" s="66"/>
      <c r="K268" s="300" t="str">
        <f t="shared" ca="1" si="5"/>
        <v/>
      </c>
      <c r="L268" s="250"/>
      <c r="M268" s="126"/>
      <c r="N268" s="126"/>
      <c r="O268" s="126"/>
      <c r="P268" s="126"/>
      <c r="Q268" s="126"/>
      <c r="R268" s="126"/>
      <c r="S268" s="126"/>
      <c r="T268" s="126"/>
      <c r="U268" s="126"/>
      <c r="V268" s="126"/>
      <c r="W268" s="126"/>
      <c r="X268" s="305"/>
    </row>
    <row r="269" spans="1:24" customFormat="1" x14ac:dyDescent="0.25">
      <c r="A269" s="54"/>
      <c r="C269" s="65"/>
      <c r="D269" s="66"/>
      <c r="E269" s="66"/>
      <c r="F269" s="66"/>
      <c r="G269" s="66"/>
      <c r="H269" s="68"/>
      <c r="I269" s="66"/>
      <c r="J269" s="66"/>
      <c r="K269" s="300" t="str">
        <f t="shared" ca="1" si="5"/>
        <v/>
      </c>
      <c r="L269" s="250"/>
      <c r="M269" s="126"/>
      <c r="N269" s="126"/>
      <c r="O269" s="126"/>
      <c r="P269" s="126"/>
      <c r="Q269" s="126"/>
      <c r="R269" s="126"/>
      <c r="S269" s="126"/>
      <c r="T269" s="126"/>
      <c r="U269" s="126"/>
      <c r="V269" s="126"/>
      <c r="W269" s="126"/>
      <c r="X269" s="305"/>
    </row>
    <row r="270" spans="1:24" customFormat="1" x14ac:dyDescent="0.25">
      <c r="A270" s="54"/>
      <c r="C270" s="65"/>
      <c r="D270" s="66"/>
      <c r="E270" s="66"/>
      <c r="F270" s="66"/>
      <c r="G270" s="66"/>
      <c r="H270" s="68"/>
      <c r="I270" s="66"/>
      <c r="J270" s="66"/>
      <c r="K270" s="300" t="str">
        <f t="shared" ca="1" si="5"/>
        <v/>
      </c>
      <c r="L270" s="250"/>
      <c r="M270" s="126"/>
      <c r="N270" s="126"/>
      <c r="O270" s="126"/>
      <c r="P270" s="126"/>
      <c r="Q270" s="126"/>
      <c r="R270" s="126"/>
      <c r="S270" s="126"/>
      <c r="T270" s="126"/>
      <c r="U270" s="126"/>
      <c r="V270" s="126"/>
      <c r="W270" s="126"/>
      <c r="X270" s="305"/>
    </row>
    <row r="271" spans="1:24" customFormat="1" x14ac:dyDescent="0.25">
      <c r="A271" s="54"/>
      <c r="C271" s="65"/>
      <c r="D271" s="66"/>
      <c r="E271" s="66"/>
      <c r="F271" s="66"/>
      <c r="G271" s="66"/>
      <c r="H271" s="68"/>
      <c r="I271" s="66"/>
      <c r="J271" s="66"/>
      <c r="K271" s="300" t="str">
        <f t="shared" ca="1" si="5"/>
        <v/>
      </c>
      <c r="L271" s="250"/>
      <c r="M271" s="126"/>
      <c r="N271" s="126"/>
      <c r="O271" s="126"/>
      <c r="P271" s="126"/>
      <c r="Q271" s="126"/>
      <c r="R271" s="126"/>
      <c r="S271" s="126"/>
      <c r="T271" s="126"/>
      <c r="U271" s="126"/>
      <c r="V271" s="126"/>
      <c r="W271" s="126"/>
      <c r="X271" s="305"/>
    </row>
    <row r="272" spans="1:24" customFormat="1" x14ac:dyDescent="0.25">
      <c r="A272" s="54"/>
      <c r="C272" s="65"/>
      <c r="D272" s="66"/>
      <c r="E272" s="66"/>
      <c r="F272" s="66"/>
      <c r="G272" s="66"/>
      <c r="H272" s="68"/>
      <c r="I272" s="66"/>
      <c r="J272" s="66"/>
      <c r="K272" s="300" t="str">
        <f t="shared" ca="1" si="5"/>
        <v/>
      </c>
      <c r="L272" s="250"/>
      <c r="M272" s="126"/>
      <c r="N272" s="126"/>
      <c r="O272" s="126"/>
      <c r="P272" s="126"/>
      <c r="Q272" s="126"/>
      <c r="R272" s="126"/>
      <c r="S272" s="126"/>
      <c r="T272" s="126"/>
      <c r="U272" s="126"/>
      <c r="V272" s="126"/>
      <c r="W272" s="126"/>
      <c r="X272" s="305"/>
    </row>
    <row r="273" spans="1:24" customFormat="1" x14ac:dyDescent="0.25">
      <c r="A273" s="54"/>
      <c r="C273" s="65"/>
      <c r="D273" s="66"/>
      <c r="E273" s="66"/>
      <c r="F273" s="66"/>
      <c r="G273" s="66"/>
      <c r="H273" s="68"/>
      <c r="I273" s="66"/>
      <c r="J273" s="66"/>
      <c r="K273" s="300" t="str">
        <f t="shared" ca="1" si="5"/>
        <v/>
      </c>
      <c r="L273" s="250"/>
      <c r="M273" s="126"/>
      <c r="N273" s="126"/>
      <c r="O273" s="126"/>
      <c r="P273" s="126"/>
      <c r="Q273" s="126"/>
      <c r="R273" s="126"/>
      <c r="S273" s="126"/>
      <c r="T273" s="126"/>
      <c r="U273" s="126"/>
      <c r="V273" s="126"/>
      <c r="W273" s="126"/>
      <c r="X273" s="305"/>
    </row>
    <row r="274" spans="1:24" customFormat="1" x14ac:dyDescent="0.25">
      <c r="A274" s="54"/>
      <c r="C274" s="65"/>
      <c r="D274" s="66"/>
      <c r="E274" s="66"/>
      <c r="F274" s="66"/>
      <c r="G274" s="66"/>
      <c r="H274" s="68"/>
      <c r="I274" s="66"/>
      <c r="J274" s="66"/>
      <c r="K274" s="300" t="str">
        <f t="shared" ca="1" si="5"/>
        <v/>
      </c>
      <c r="L274" s="250"/>
      <c r="M274" s="126"/>
      <c r="N274" s="126"/>
      <c r="O274" s="126"/>
      <c r="P274" s="126"/>
      <c r="Q274" s="126"/>
      <c r="R274" s="126"/>
      <c r="S274" s="126"/>
      <c r="T274" s="126"/>
      <c r="U274" s="126"/>
      <c r="V274" s="126"/>
      <c r="W274" s="126"/>
      <c r="X274" s="305"/>
    </row>
    <row r="275" spans="1:24" customFormat="1" x14ac:dyDescent="0.25">
      <c r="A275" s="54"/>
      <c r="C275" s="65"/>
      <c r="D275" s="66"/>
      <c r="E275" s="66"/>
      <c r="F275" s="66"/>
      <c r="G275" s="66"/>
      <c r="H275" s="68"/>
      <c r="I275" s="66"/>
      <c r="J275" s="66"/>
      <c r="K275" s="300" t="str">
        <f t="shared" ca="1" si="5"/>
        <v/>
      </c>
      <c r="L275" s="250"/>
      <c r="M275" s="126"/>
      <c r="N275" s="126"/>
      <c r="O275" s="126"/>
      <c r="P275" s="126"/>
      <c r="Q275" s="126"/>
      <c r="R275" s="126"/>
      <c r="S275" s="126"/>
      <c r="T275" s="126"/>
      <c r="U275" s="126"/>
      <c r="V275" s="126"/>
      <c r="W275" s="126"/>
      <c r="X275" s="305"/>
    </row>
    <row r="276" spans="1:24" customFormat="1" x14ac:dyDescent="0.25">
      <c r="A276" s="54"/>
      <c r="C276" s="65"/>
      <c r="D276" s="66"/>
      <c r="E276" s="66"/>
      <c r="F276" s="66"/>
      <c r="G276" s="66"/>
      <c r="H276" s="68"/>
      <c r="I276" s="66"/>
      <c r="J276" s="66"/>
      <c r="K276" s="300" t="str">
        <f t="shared" ca="1" si="5"/>
        <v/>
      </c>
      <c r="L276" s="250"/>
      <c r="M276" s="126"/>
      <c r="N276" s="126"/>
      <c r="O276" s="126"/>
      <c r="P276" s="126"/>
      <c r="Q276" s="126"/>
      <c r="R276" s="126"/>
      <c r="S276" s="126"/>
      <c r="T276" s="126"/>
      <c r="U276" s="126"/>
      <c r="V276" s="126"/>
      <c r="W276" s="126"/>
      <c r="X276" s="305"/>
    </row>
    <row r="277" spans="1:24" customFormat="1" x14ac:dyDescent="0.25">
      <c r="A277" s="54"/>
      <c r="C277" s="65"/>
      <c r="D277" s="66"/>
      <c r="E277" s="66"/>
      <c r="F277" s="66"/>
      <c r="G277" s="66"/>
      <c r="H277" s="68"/>
      <c r="I277" s="66"/>
      <c r="J277" s="66"/>
      <c r="K277" s="300" t="str">
        <f t="shared" ca="1" si="5"/>
        <v/>
      </c>
      <c r="L277" s="250"/>
      <c r="M277" s="126"/>
      <c r="N277" s="126"/>
      <c r="O277" s="126"/>
      <c r="P277" s="126"/>
      <c r="Q277" s="126"/>
      <c r="R277" s="126"/>
      <c r="S277" s="126"/>
      <c r="T277" s="126"/>
      <c r="U277" s="126"/>
      <c r="V277" s="126"/>
      <c r="W277" s="126"/>
      <c r="X277" s="305"/>
    </row>
    <row r="278" spans="1:24" customFormat="1" x14ac:dyDescent="0.25">
      <c r="A278" s="54"/>
      <c r="C278" s="65"/>
      <c r="D278" s="66"/>
      <c r="E278" s="66"/>
      <c r="F278" s="66"/>
      <c r="G278" s="66"/>
      <c r="H278" s="68"/>
      <c r="I278" s="66"/>
      <c r="J278" s="66"/>
      <c r="K278" s="300" t="str">
        <f t="shared" ca="1" si="5"/>
        <v/>
      </c>
      <c r="L278" s="250"/>
      <c r="M278" s="126"/>
      <c r="N278" s="126"/>
      <c r="O278" s="126"/>
      <c r="P278" s="126"/>
      <c r="Q278" s="126"/>
      <c r="R278" s="126"/>
      <c r="S278" s="126"/>
      <c r="T278" s="126"/>
      <c r="U278" s="126"/>
      <c r="V278" s="126"/>
      <c r="W278" s="126"/>
      <c r="X278" s="305"/>
    </row>
    <row r="279" spans="1:24" customFormat="1" x14ac:dyDescent="0.25">
      <c r="A279" s="54"/>
      <c r="C279" s="65"/>
      <c r="D279" s="66"/>
      <c r="E279" s="66"/>
      <c r="F279" s="66"/>
      <c r="G279" s="66"/>
      <c r="H279" s="68"/>
      <c r="I279" s="66"/>
      <c r="J279" s="66"/>
      <c r="K279" s="300" t="str">
        <f t="shared" ca="1" si="5"/>
        <v/>
      </c>
      <c r="L279" s="250"/>
      <c r="M279" s="126"/>
      <c r="N279" s="126"/>
      <c r="O279" s="126"/>
      <c r="P279" s="126"/>
      <c r="Q279" s="126"/>
      <c r="R279" s="126"/>
      <c r="S279" s="126"/>
      <c r="T279" s="126"/>
      <c r="U279" s="126"/>
      <c r="V279" s="126"/>
      <c r="W279" s="126"/>
      <c r="X279" s="305"/>
    </row>
    <row r="280" spans="1:24" customFormat="1" x14ac:dyDescent="0.25">
      <c r="A280" s="54"/>
      <c r="C280" s="65"/>
      <c r="D280" s="66"/>
      <c r="E280" s="66"/>
      <c r="F280" s="66"/>
      <c r="G280" s="66"/>
      <c r="H280" s="68"/>
      <c r="I280" s="66"/>
      <c r="J280" s="66"/>
      <c r="K280" s="300" t="str">
        <f t="shared" ca="1" si="5"/>
        <v/>
      </c>
      <c r="L280" s="250"/>
      <c r="M280" s="126"/>
      <c r="N280" s="126"/>
      <c r="O280" s="126"/>
      <c r="P280" s="126"/>
      <c r="Q280" s="126"/>
      <c r="R280" s="126"/>
      <c r="S280" s="126"/>
      <c r="T280" s="126"/>
      <c r="U280" s="126"/>
      <c r="V280" s="126"/>
      <c r="W280" s="126"/>
      <c r="X280" s="305"/>
    </row>
    <row r="281" spans="1:24" customFormat="1" x14ac:dyDescent="0.25">
      <c r="A281" s="54"/>
      <c r="C281" s="65"/>
      <c r="D281" s="66"/>
      <c r="E281" s="66"/>
      <c r="F281" s="66"/>
      <c r="G281" s="66"/>
      <c r="H281" s="68"/>
      <c r="I281" s="66"/>
      <c r="J281" s="66"/>
      <c r="K281" s="300" t="str">
        <f t="shared" ca="1" si="5"/>
        <v/>
      </c>
      <c r="L281" s="250"/>
      <c r="M281" s="126"/>
      <c r="N281" s="126"/>
      <c r="O281" s="126"/>
      <c r="P281" s="126"/>
      <c r="Q281" s="126"/>
      <c r="R281" s="126"/>
      <c r="S281" s="126"/>
      <c r="T281" s="126"/>
      <c r="U281" s="126"/>
      <c r="V281" s="126"/>
      <c r="W281" s="126"/>
      <c r="X281" s="305"/>
    </row>
    <row r="282" spans="1:24" customFormat="1" x14ac:dyDescent="0.25">
      <c r="A282" s="54"/>
      <c r="C282" s="65"/>
      <c r="D282" s="66"/>
      <c r="E282" s="66"/>
      <c r="F282" s="66"/>
      <c r="G282" s="66"/>
      <c r="H282" s="68"/>
      <c r="I282" s="66"/>
      <c r="J282" s="66"/>
      <c r="K282" s="300" t="str">
        <f t="shared" ca="1" si="5"/>
        <v/>
      </c>
      <c r="L282" s="250"/>
      <c r="M282" s="126"/>
      <c r="N282" s="126"/>
      <c r="O282" s="126"/>
      <c r="P282" s="126"/>
      <c r="Q282" s="126"/>
      <c r="R282" s="126"/>
      <c r="S282" s="126"/>
      <c r="T282" s="126"/>
      <c r="U282" s="126"/>
      <c r="V282" s="126"/>
      <c r="W282" s="126"/>
      <c r="X282" s="305"/>
    </row>
    <row r="283" spans="1:24" customFormat="1" x14ac:dyDescent="0.25">
      <c r="A283" s="54"/>
      <c r="C283" s="65"/>
      <c r="D283" s="66"/>
      <c r="E283" s="66"/>
      <c r="F283" s="66"/>
      <c r="G283" s="66"/>
      <c r="H283" s="68"/>
      <c r="I283" s="66"/>
      <c r="J283" s="66"/>
      <c r="K283" s="300" t="str">
        <f t="shared" ca="1" si="5"/>
        <v/>
      </c>
      <c r="L283" s="250"/>
      <c r="M283" s="126"/>
      <c r="N283" s="126"/>
      <c r="O283" s="126"/>
      <c r="P283" s="126"/>
      <c r="Q283" s="126"/>
      <c r="R283" s="126"/>
      <c r="S283" s="126"/>
      <c r="T283" s="126"/>
      <c r="U283" s="126"/>
      <c r="V283" s="126"/>
      <c r="W283" s="126"/>
      <c r="X283" s="305"/>
    </row>
    <row r="284" spans="1:24" customFormat="1" x14ac:dyDescent="0.25">
      <c r="A284" s="54"/>
      <c r="C284" s="65"/>
      <c r="D284" s="66"/>
      <c r="E284" s="66"/>
      <c r="F284" s="66"/>
      <c r="G284" s="66"/>
      <c r="H284" s="68"/>
      <c r="I284" s="66"/>
      <c r="J284" s="66"/>
      <c r="K284" s="300" t="str">
        <f t="shared" ca="1" si="5"/>
        <v/>
      </c>
      <c r="L284" s="250"/>
      <c r="M284" s="126"/>
      <c r="N284" s="126"/>
      <c r="O284" s="126"/>
      <c r="P284" s="126"/>
      <c r="Q284" s="126"/>
      <c r="R284" s="126"/>
      <c r="S284" s="126"/>
      <c r="T284" s="126"/>
      <c r="U284" s="126"/>
      <c r="V284" s="126"/>
      <c r="W284" s="126"/>
      <c r="X284" s="305"/>
    </row>
    <row r="285" spans="1:24" customFormat="1" x14ac:dyDescent="0.25">
      <c r="A285" s="54"/>
      <c r="C285" s="65"/>
      <c r="D285" s="66"/>
      <c r="E285" s="66"/>
      <c r="F285" s="66"/>
      <c r="G285" s="66"/>
      <c r="H285" s="68"/>
      <c r="I285" s="66"/>
      <c r="J285" s="66"/>
      <c r="K285" s="300" t="str">
        <f t="shared" ca="1" si="5"/>
        <v/>
      </c>
      <c r="L285" s="250"/>
      <c r="M285" s="126"/>
      <c r="N285" s="126"/>
      <c r="O285" s="126"/>
      <c r="P285" s="126"/>
      <c r="Q285" s="126"/>
      <c r="R285" s="126"/>
      <c r="S285" s="126"/>
      <c r="T285" s="126"/>
      <c r="U285" s="126"/>
      <c r="V285" s="126"/>
      <c r="W285" s="126"/>
      <c r="X285" s="305"/>
    </row>
    <row r="286" spans="1:24" customFormat="1" x14ac:dyDescent="0.25">
      <c r="A286" s="54"/>
      <c r="C286" s="65"/>
      <c r="D286" s="66"/>
      <c r="E286" s="66"/>
      <c r="F286" s="66"/>
      <c r="G286" s="66"/>
      <c r="H286" s="68"/>
      <c r="I286" s="66"/>
      <c r="J286" s="66"/>
      <c r="K286" s="300" t="str">
        <f t="shared" ca="1" si="5"/>
        <v/>
      </c>
      <c r="L286" s="250"/>
      <c r="M286" s="126"/>
      <c r="N286" s="126"/>
      <c r="O286" s="126"/>
      <c r="P286" s="126"/>
      <c r="Q286" s="126"/>
      <c r="R286" s="126"/>
      <c r="S286" s="126"/>
      <c r="T286" s="126"/>
      <c r="U286" s="126"/>
      <c r="V286" s="126"/>
      <c r="W286" s="126"/>
      <c r="X286" s="305"/>
    </row>
    <row r="287" spans="1:24" customFormat="1" x14ac:dyDescent="0.25">
      <c r="A287" s="54"/>
      <c r="C287" s="65"/>
      <c r="D287" s="66"/>
      <c r="E287" s="66"/>
      <c r="F287" s="66"/>
      <c r="G287" s="66"/>
      <c r="H287" s="68"/>
      <c r="I287" s="66"/>
      <c r="J287" s="66"/>
      <c r="K287" s="300" t="str">
        <f t="shared" ca="1" si="5"/>
        <v/>
      </c>
      <c r="L287" s="250"/>
      <c r="M287" s="126"/>
      <c r="N287" s="126"/>
      <c r="O287" s="126"/>
      <c r="P287" s="126"/>
      <c r="Q287" s="126"/>
      <c r="R287" s="126"/>
      <c r="S287" s="126"/>
      <c r="T287" s="126"/>
      <c r="U287" s="126"/>
      <c r="V287" s="126"/>
      <c r="W287" s="126"/>
      <c r="X287" s="305"/>
    </row>
    <row r="288" spans="1:24" customFormat="1" x14ac:dyDescent="0.25">
      <c r="A288" s="54"/>
      <c r="C288" s="65"/>
      <c r="D288" s="66"/>
      <c r="E288" s="66"/>
      <c r="F288" s="66"/>
      <c r="G288" s="66"/>
      <c r="H288" s="68"/>
      <c r="I288" s="66"/>
      <c r="J288" s="66"/>
      <c r="K288" s="300" t="str">
        <f t="shared" ca="1" si="5"/>
        <v/>
      </c>
      <c r="L288" s="250"/>
      <c r="M288" s="126"/>
      <c r="N288" s="126"/>
      <c r="O288" s="126"/>
      <c r="P288" s="126"/>
      <c r="Q288" s="126"/>
      <c r="R288" s="126"/>
      <c r="S288" s="126"/>
      <c r="T288" s="126"/>
      <c r="U288" s="126"/>
      <c r="V288" s="126"/>
      <c r="W288" s="126"/>
      <c r="X288" s="305"/>
    </row>
    <row r="289" spans="1:24" customFormat="1" x14ac:dyDescent="0.25">
      <c r="A289" s="54"/>
      <c r="C289" s="65"/>
      <c r="D289" s="66"/>
      <c r="E289" s="66"/>
      <c r="F289" s="66"/>
      <c r="G289" s="66"/>
      <c r="H289" s="68"/>
      <c r="I289" s="66"/>
      <c r="J289" s="66"/>
      <c r="K289" s="300" t="str">
        <f t="shared" ca="1" si="5"/>
        <v/>
      </c>
      <c r="L289" s="250"/>
      <c r="M289" s="126"/>
      <c r="N289" s="126"/>
      <c r="O289" s="126"/>
      <c r="P289" s="126"/>
      <c r="Q289" s="126"/>
      <c r="R289" s="126"/>
      <c r="S289" s="126"/>
      <c r="T289" s="126"/>
      <c r="U289" s="126"/>
      <c r="V289" s="126"/>
      <c r="W289" s="126"/>
      <c r="X289" s="305"/>
    </row>
    <row r="290" spans="1:24" customFormat="1" x14ac:dyDescent="0.25">
      <c r="A290" s="54"/>
      <c r="C290" s="65"/>
      <c r="D290" s="66"/>
      <c r="E290" s="66"/>
      <c r="F290" s="66"/>
      <c r="G290" s="66"/>
      <c r="H290" s="68"/>
      <c r="I290" s="66"/>
      <c r="J290" s="66"/>
      <c r="K290" s="300" t="str">
        <f t="shared" ca="1" si="5"/>
        <v/>
      </c>
      <c r="L290" s="250"/>
      <c r="M290" s="126"/>
      <c r="N290" s="126"/>
      <c r="O290" s="126"/>
      <c r="P290" s="126"/>
      <c r="Q290" s="126"/>
      <c r="R290" s="126"/>
      <c r="S290" s="126"/>
      <c r="T290" s="126"/>
      <c r="U290" s="126"/>
      <c r="V290" s="126"/>
      <c r="W290" s="126"/>
      <c r="X290" s="305"/>
    </row>
    <row r="291" spans="1:24" customFormat="1" x14ac:dyDescent="0.25">
      <c r="A291" s="54"/>
      <c r="C291" s="65"/>
      <c r="D291" s="66"/>
      <c r="E291" s="66"/>
      <c r="F291" s="66"/>
      <c r="G291" s="66"/>
      <c r="H291" s="68"/>
      <c r="I291" s="66"/>
      <c r="J291" s="66"/>
      <c r="K291" s="300" t="str">
        <f t="shared" ca="1" si="5"/>
        <v/>
      </c>
      <c r="L291" s="250"/>
      <c r="M291" s="126"/>
      <c r="N291" s="126"/>
      <c r="O291" s="126"/>
      <c r="P291" s="126"/>
      <c r="Q291" s="126"/>
      <c r="R291" s="126"/>
      <c r="S291" s="126"/>
      <c r="T291" s="126"/>
      <c r="U291" s="126"/>
      <c r="V291" s="126"/>
      <c r="W291" s="126"/>
      <c r="X291" s="305"/>
    </row>
    <row r="292" spans="1:24" customFormat="1" x14ac:dyDescent="0.25">
      <c r="A292" s="54"/>
      <c r="C292" s="65"/>
      <c r="D292" s="66"/>
      <c r="E292" s="66"/>
      <c r="F292" s="66"/>
      <c r="G292" s="66"/>
      <c r="H292" s="68"/>
      <c r="I292" s="66"/>
      <c r="J292" s="66"/>
      <c r="K292" s="300" t="str">
        <f t="shared" ca="1" si="5"/>
        <v/>
      </c>
      <c r="L292" s="250"/>
      <c r="M292" s="126"/>
      <c r="N292" s="126"/>
      <c r="O292" s="126"/>
      <c r="P292" s="126"/>
      <c r="Q292" s="126"/>
      <c r="R292" s="126"/>
      <c r="S292" s="126"/>
      <c r="T292" s="126"/>
      <c r="U292" s="126"/>
      <c r="V292" s="126"/>
      <c r="W292" s="126"/>
      <c r="X292" s="305"/>
    </row>
    <row r="293" spans="1:24" customFormat="1" x14ac:dyDescent="0.25">
      <c r="A293" s="54"/>
      <c r="C293" s="65"/>
      <c r="D293" s="66"/>
      <c r="E293" s="66"/>
      <c r="F293" s="66"/>
      <c r="G293" s="66"/>
      <c r="H293" s="68"/>
      <c r="I293" s="66"/>
      <c r="J293" s="66"/>
      <c r="K293" s="300" t="str">
        <f t="shared" ca="1" si="5"/>
        <v/>
      </c>
      <c r="L293" s="250"/>
      <c r="M293" s="126"/>
      <c r="N293" s="126"/>
      <c r="O293" s="126"/>
      <c r="P293" s="126"/>
      <c r="Q293" s="126"/>
      <c r="R293" s="126"/>
      <c r="S293" s="126"/>
      <c r="T293" s="126"/>
      <c r="U293" s="126"/>
      <c r="V293" s="126"/>
      <c r="W293" s="126"/>
      <c r="X293" s="305"/>
    </row>
    <row r="294" spans="1:24" customFormat="1" x14ac:dyDescent="0.25">
      <c r="A294" s="54"/>
      <c r="C294" s="65"/>
      <c r="D294" s="66"/>
      <c r="E294" s="66"/>
      <c r="F294" s="66"/>
      <c r="G294" s="66"/>
      <c r="H294" s="68"/>
      <c r="I294" s="66"/>
      <c r="J294" s="66"/>
      <c r="K294" s="300" t="str">
        <f t="shared" ca="1" si="5"/>
        <v/>
      </c>
      <c r="L294" s="250"/>
      <c r="M294" s="126"/>
      <c r="N294" s="126"/>
      <c r="O294" s="126"/>
      <c r="P294" s="126"/>
      <c r="Q294" s="126"/>
      <c r="R294" s="126"/>
      <c r="S294" s="126"/>
      <c r="T294" s="126"/>
      <c r="U294" s="126"/>
      <c r="V294" s="126"/>
      <c r="W294" s="126"/>
      <c r="X294" s="305"/>
    </row>
    <row r="295" spans="1:24" customFormat="1" x14ac:dyDescent="0.25">
      <c r="A295" s="54"/>
      <c r="C295" s="65"/>
      <c r="D295" s="66"/>
      <c r="E295" s="66"/>
      <c r="F295" s="66"/>
      <c r="G295" s="66"/>
      <c r="H295" s="68"/>
      <c r="I295" s="66"/>
      <c r="J295" s="66"/>
      <c r="K295" s="300" t="str">
        <f t="shared" ca="1" si="5"/>
        <v/>
      </c>
      <c r="L295" s="250"/>
      <c r="M295" s="126"/>
      <c r="N295" s="126"/>
      <c r="O295" s="126"/>
      <c r="P295" s="126"/>
      <c r="Q295" s="126"/>
      <c r="R295" s="126"/>
      <c r="S295" s="126"/>
      <c r="T295" s="126"/>
      <c r="U295" s="126"/>
      <c r="V295" s="126"/>
      <c r="W295" s="126"/>
      <c r="X295" s="305"/>
    </row>
    <row r="296" spans="1:24" customFormat="1" x14ac:dyDescent="0.25">
      <c r="A296" s="54"/>
      <c r="C296" s="65"/>
      <c r="D296" s="66"/>
      <c r="E296" s="66"/>
      <c r="F296" s="66"/>
      <c r="G296" s="66"/>
      <c r="H296" s="68"/>
      <c r="I296" s="66"/>
      <c r="J296" s="66"/>
      <c r="K296" s="300" t="str">
        <f t="shared" ca="1" si="5"/>
        <v/>
      </c>
      <c r="L296" s="250"/>
      <c r="M296" s="126"/>
      <c r="N296" s="126"/>
      <c r="O296" s="126"/>
      <c r="P296" s="126"/>
      <c r="Q296" s="126"/>
      <c r="R296" s="126"/>
      <c r="S296" s="126"/>
      <c r="T296" s="126"/>
      <c r="U296" s="126"/>
      <c r="V296" s="126"/>
      <c r="W296" s="126"/>
      <c r="X296" s="305"/>
    </row>
    <row r="297" spans="1:24" customFormat="1" x14ac:dyDescent="0.25">
      <c r="A297" s="54"/>
      <c r="C297" s="65"/>
      <c r="D297" s="66"/>
      <c r="E297" s="66"/>
      <c r="F297" s="66"/>
      <c r="G297" s="66"/>
      <c r="H297" s="68"/>
      <c r="I297" s="66"/>
      <c r="J297" s="66"/>
      <c r="K297" s="300" t="str">
        <f t="shared" ca="1" si="5"/>
        <v/>
      </c>
      <c r="L297" s="250"/>
      <c r="M297" s="126"/>
      <c r="N297" s="126"/>
      <c r="O297" s="126"/>
      <c r="P297" s="126"/>
      <c r="Q297" s="126"/>
      <c r="R297" s="126"/>
      <c r="S297" s="126"/>
      <c r="T297" s="126"/>
      <c r="U297" s="126"/>
      <c r="V297" s="126"/>
      <c r="W297" s="126"/>
      <c r="X297" s="305"/>
    </row>
    <row r="298" spans="1:24" customFormat="1" x14ac:dyDescent="0.25">
      <c r="A298" s="54"/>
      <c r="C298" s="65"/>
      <c r="D298" s="66"/>
      <c r="E298" s="66"/>
      <c r="F298" s="66"/>
      <c r="G298" s="66"/>
      <c r="H298" s="68"/>
      <c r="I298" s="66"/>
      <c r="J298" s="66"/>
      <c r="K298" s="300" t="str">
        <f t="shared" ca="1" si="5"/>
        <v/>
      </c>
      <c r="L298" s="250"/>
      <c r="M298" s="126"/>
      <c r="N298" s="126"/>
      <c r="O298" s="126"/>
      <c r="P298" s="126"/>
      <c r="Q298" s="126"/>
      <c r="R298" s="126"/>
      <c r="S298" s="126"/>
      <c r="T298" s="126"/>
      <c r="U298" s="126"/>
      <c r="V298" s="126"/>
      <c r="W298" s="126"/>
      <c r="X298" s="305"/>
    </row>
    <row r="299" spans="1:24" customFormat="1" x14ac:dyDescent="0.25">
      <c r="A299" s="54"/>
      <c r="C299" s="65"/>
      <c r="D299" s="66"/>
      <c r="E299" s="66"/>
      <c r="F299" s="66"/>
      <c r="G299" s="66"/>
      <c r="H299" s="68"/>
      <c r="I299" s="66"/>
      <c r="J299" s="66"/>
      <c r="K299" s="300" t="str">
        <f t="shared" ca="1" si="5"/>
        <v/>
      </c>
      <c r="L299" s="250"/>
      <c r="M299" s="126"/>
      <c r="N299" s="126"/>
      <c r="O299" s="126"/>
      <c r="P299" s="126"/>
      <c r="Q299" s="126"/>
      <c r="R299" s="126"/>
      <c r="S299" s="126"/>
      <c r="T299" s="126"/>
      <c r="U299" s="126"/>
      <c r="V299" s="126"/>
      <c r="W299" s="126"/>
      <c r="X299" s="305"/>
    </row>
    <row r="300" spans="1:24" customFormat="1" x14ac:dyDescent="0.25">
      <c r="A300" s="54"/>
      <c r="C300" s="65"/>
      <c r="D300" s="66"/>
      <c r="E300" s="66"/>
      <c r="F300" s="66"/>
      <c r="G300" s="66"/>
      <c r="H300" s="68"/>
      <c r="I300" s="66"/>
      <c r="J300" s="66"/>
      <c r="K300" s="300" t="str">
        <f t="shared" ca="1" si="5"/>
        <v/>
      </c>
      <c r="L300" s="250"/>
      <c r="M300" s="126"/>
      <c r="N300" s="126"/>
      <c r="O300" s="126"/>
      <c r="P300" s="126"/>
      <c r="Q300" s="126"/>
      <c r="R300" s="126"/>
      <c r="S300" s="126"/>
      <c r="T300" s="126"/>
      <c r="U300" s="126"/>
      <c r="V300" s="126"/>
      <c r="W300" s="126"/>
      <c r="X300" s="305"/>
    </row>
    <row r="301" spans="1:24" customFormat="1" x14ac:dyDescent="0.25">
      <c r="A301" s="54"/>
      <c r="C301" s="65"/>
      <c r="D301" s="66"/>
      <c r="E301" s="66"/>
      <c r="F301" s="66"/>
      <c r="G301" s="66"/>
      <c r="H301" s="68"/>
      <c r="I301" s="66"/>
      <c r="J301" s="66"/>
      <c r="K301" s="300" t="str">
        <f t="shared" ca="1" si="5"/>
        <v/>
      </c>
      <c r="L301" s="250"/>
      <c r="M301" s="126"/>
      <c r="N301" s="126"/>
      <c r="O301" s="126"/>
      <c r="P301" s="126"/>
      <c r="Q301" s="126"/>
      <c r="R301" s="126"/>
      <c r="S301" s="126"/>
      <c r="T301" s="126"/>
      <c r="U301" s="126"/>
      <c r="V301" s="126"/>
      <c r="W301" s="126"/>
      <c r="X301" s="305"/>
    </row>
    <row r="302" spans="1:24" customFormat="1" x14ac:dyDescent="0.25">
      <c r="A302" s="54"/>
      <c r="C302" s="65"/>
      <c r="D302" s="66"/>
      <c r="E302" s="66"/>
      <c r="F302" s="66"/>
      <c r="G302" s="66"/>
      <c r="H302" s="68"/>
      <c r="I302" s="66"/>
      <c r="J302" s="66"/>
      <c r="K302" s="300" t="str">
        <f t="shared" ca="1" si="5"/>
        <v/>
      </c>
      <c r="L302" s="250"/>
      <c r="M302" s="126"/>
      <c r="N302" s="126"/>
      <c r="O302" s="126"/>
      <c r="P302" s="126"/>
      <c r="Q302" s="126"/>
      <c r="R302" s="126"/>
      <c r="S302" s="126"/>
      <c r="T302" s="126"/>
      <c r="U302" s="126"/>
      <c r="V302" s="126"/>
      <c r="W302" s="126"/>
      <c r="X302" s="305"/>
    </row>
    <row r="303" spans="1:24" customFormat="1" x14ac:dyDescent="0.25">
      <c r="A303" s="54"/>
      <c r="C303" s="65"/>
      <c r="D303" s="66"/>
      <c r="E303" s="66"/>
      <c r="F303" s="66"/>
      <c r="G303" s="66"/>
      <c r="H303" s="68"/>
      <c r="I303" s="66"/>
      <c r="J303" s="66"/>
      <c r="K303" s="300" t="str">
        <f t="shared" ca="1" si="5"/>
        <v/>
      </c>
      <c r="L303" s="250"/>
      <c r="M303" s="126"/>
      <c r="N303" s="126"/>
      <c r="O303" s="126"/>
      <c r="P303" s="126"/>
      <c r="Q303" s="126"/>
      <c r="R303" s="126"/>
      <c r="S303" s="126"/>
      <c r="T303" s="126"/>
      <c r="U303" s="126"/>
      <c r="V303" s="126"/>
      <c r="W303" s="126"/>
      <c r="X303" s="305"/>
    </row>
    <row r="304" spans="1:24" customFormat="1" x14ac:dyDescent="0.25">
      <c r="A304" s="54"/>
      <c r="C304" s="65"/>
      <c r="D304" s="66"/>
      <c r="E304" s="66"/>
      <c r="F304" s="66"/>
      <c r="G304" s="66"/>
      <c r="H304" s="68"/>
      <c r="I304" s="66"/>
      <c r="J304" s="66"/>
      <c r="K304" s="300" t="str">
        <f t="shared" ca="1" si="5"/>
        <v/>
      </c>
      <c r="L304" s="250"/>
      <c r="M304" s="126"/>
      <c r="N304" s="126"/>
      <c r="O304" s="126"/>
      <c r="P304" s="126"/>
      <c r="Q304" s="126"/>
      <c r="R304" s="126"/>
      <c r="S304" s="126"/>
      <c r="T304" s="126"/>
      <c r="U304" s="126"/>
      <c r="V304" s="126"/>
      <c r="W304" s="126"/>
      <c r="X304" s="305"/>
    </row>
    <row r="305" spans="1:24" customFormat="1" x14ac:dyDescent="0.25">
      <c r="A305" s="54"/>
      <c r="C305" s="65"/>
      <c r="D305" s="66"/>
      <c r="E305" s="66"/>
      <c r="F305" s="66"/>
      <c r="G305" s="66"/>
      <c r="H305" s="68"/>
      <c r="I305" s="66"/>
      <c r="J305" s="66"/>
      <c r="K305" s="300" t="str">
        <f t="shared" ca="1" si="5"/>
        <v/>
      </c>
      <c r="L305" s="250"/>
      <c r="M305" s="126"/>
      <c r="N305" s="126"/>
      <c r="O305" s="126"/>
      <c r="P305" s="126"/>
      <c r="Q305" s="126"/>
      <c r="R305" s="126"/>
      <c r="S305" s="126"/>
      <c r="T305" s="126"/>
      <c r="U305" s="126"/>
      <c r="V305" s="126"/>
      <c r="W305" s="126"/>
      <c r="X305" s="305"/>
    </row>
    <row r="306" spans="1:24" customFormat="1" x14ac:dyDescent="0.25">
      <c r="A306" s="54"/>
      <c r="C306" s="65"/>
      <c r="D306" s="66"/>
      <c r="E306" s="66"/>
      <c r="F306" s="66"/>
      <c r="G306" s="66"/>
      <c r="H306" s="68"/>
      <c r="I306" s="66"/>
      <c r="J306" s="66"/>
      <c r="K306" s="300" t="str">
        <f t="shared" ca="1" si="5"/>
        <v/>
      </c>
      <c r="L306" s="250"/>
      <c r="M306" s="126"/>
      <c r="N306" s="126"/>
      <c r="O306" s="126"/>
      <c r="P306" s="126"/>
      <c r="Q306" s="126"/>
      <c r="R306" s="126"/>
      <c r="S306" s="126"/>
      <c r="T306" s="126"/>
      <c r="U306" s="126"/>
      <c r="V306" s="126"/>
      <c r="W306" s="126"/>
      <c r="X306" s="305"/>
    </row>
    <row r="307" spans="1:24" customFormat="1" x14ac:dyDescent="0.25">
      <c r="A307" s="54"/>
      <c r="C307" s="65"/>
      <c r="D307" s="66"/>
      <c r="E307" s="66"/>
      <c r="F307" s="66"/>
      <c r="G307" s="66"/>
      <c r="H307" s="68"/>
      <c r="I307" s="66"/>
      <c r="J307" s="66"/>
      <c r="K307" s="300" t="str">
        <f t="shared" ca="1" si="5"/>
        <v/>
      </c>
      <c r="L307" s="250"/>
      <c r="M307" s="126"/>
      <c r="N307" s="126"/>
      <c r="O307" s="126"/>
      <c r="P307" s="126"/>
      <c r="Q307" s="126"/>
      <c r="R307" s="126"/>
      <c r="S307" s="126"/>
      <c r="T307" s="126"/>
      <c r="U307" s="126"/>
      <c r="V307" s="126"/>
      <c r="W307" s="126"/>
      <c r="X307" s="305"/>
    </row>
    <row r="308" spans="1:24" customFormat="1" x14ac:dyDescent="0.25">
      <c r="A308" s="54"/>
      <c r="C308" s="65"/>
      <c r="D308" s="66"/>
      <c r="E308" s="66"/>
      <c r="F308" s="66"/>
      <c r="G308" s="66"/>
      <c r="H308" s="68"/>
      <c r="I308" s="66"/>
      <c r="J308" s="66"/>
      <c r="K308" s="300" t="str">
        <f t="shared" ca="1" si="5"/>
        <v/>
      </c>
      <c r="L308" s="250"/>
      <c r="M308" s="126"/>
      <c r="N308" s="126"/>
      <c r="O308" s="126"/>
      <c r="P308" s="126"/>
      <c r="Q308" s="126"/>
      <c r="R308" s="126"/>
      <c r="S308" s="126"/>
      <c r="T308" s="126"/>
      <c r="U308" s="126"/>
      <c r="V308" s="126"/>
      <c r="W308" s="126"/>
      <c r="X308" s="305"/>
    </row>
    <row r="309" spans="1:24" customFormat="1" x14ac:dyDescent="0.25">
      <c r="A309" s="54"/>
      <c r="C309" s="65"/>
      <c r="D309" s="66"/>
      <c r="E309" s="66"/>
      <c r="F309" s="66"/>
      <c r="G309" s="66"/>
      <c r="H309" s="68"/>
      <c r="I309" s="66"/>
      <c r="J309" s="66"/>
      <c r="K309" s="300" t="str">
        <f t="shared" ca="1" si="5"/>
        <v/>
      </c>
      <c r="L309" s="250"/>
      <c r="M309" s="126"/>
      <c r="N309" s="126"/>
      <c r="O309" s="126"/>
      <c r="P309" s="126"/>
      <c r="Q309" s="126"/>
      <c r="R309" s="126"/>
      <c r="S309" s="126"/>
      <c r="T309" s="126"/>
      <c r="U309" s="126"/>
      <c r="V309" s="126"/>
      <c r="W309" s="126"/>
      <c r="X309" s="305"/>
    </row>
    <row r="310" spans="1:24" customFormat="1" x14ac:dyDescent="0.25">
      <c r="A310" s="54"/>
      <c r="C310" s="65"/>
      <c r="D310" s="66"/>
      <c r="E310" s="66"/>
      <c r="F310" s="66"/>
      <c r="G310" s="66"/>
      <c r="H310" s="68"/>
      <c r="I310" s="66"/>
      <c r="J310" s="66"/>
      <c r="K310" s="300" t="str">
        <f t="shared" ca="1" si="5"/>
        <v/>
      </c>
      <c r="L310" s="250"/>
      <c r="M310" s="126"/>
      <c r="N310" s="126"/>
      <c r="O310" s="126"/>
      <c r="P310" s="126"/>
      <c r="Q310" s="126"/>
      <c r="R310" s="126"/>
      <c r="S310" s="126"/>
      <c r="T310" s="126"/>
      <c r="U310" s="126"/>
      <c r="V310" s="126"/>
      <c r="W310" s="126"/>
      <c r="X310" s="305"/>
    </row>
    <row r="311" spans="1:24" customFormat="1" x14ac:dyDescent="0.25">
      <c r="A311" s="54"/>
      <c r="C311" s="65"/>
      <c r="D311" s="66"/>
      <c r="E311" s="66"/>
      <c r="F311" s="66"/>
      <c r="G311" s="66"/>
      <c r="H311" s="68"/>
      <c r="I311" s="66"/>
      <c r="J311" s="66"/>
      <c r="K311" s="300" t="str">
        <f t="shared" ca="1" si="5"/>
        <v/>
      </c>
      <c r="L311" s="250"/>
      <c r="M311" s="126"/>
      <c r="N311" s="126"/>
      <c r="O311" s="126"/>
      <c r="P311" s="126"/>
      <c r="Q311" s="126"/>
      <c r="R311" s="126"/>
      <c r="S311" s="126"/>
      <c r="T311" s="126"/>
      <c r="U311" s="126"/>
      <c r="V311" s="126"/>
      <c r="W311" s="126"/>
      <c r="X311" s="305"/>
    </row>
    <row r="312" spans="1:24" customFormat="1" x14ac:dyDescent="0.25">
      <c r="A312" s="54"/>
      <c r="C312" s="65"/>
      <c r="D312" s="66"/>
      <c r="E312" s="66"/>
      <c r="F312" s="66"/>
      <c r="G312" s="66"/>
      <c r="H312" s="68"/>
      <c r="I312" s="66"/>
      <c r="J312" s="66"/>
      <c r="K312" s="300" t="str">
        <f t="shared" ca="1" si="5"/>
        <v/>
      </c>
      <c r="L312" s="250"/>
      <c r="M312" s="126"/>
      <c r="N312" s="126"/>
      <c r="O312" s="126"/>
      <c r="P312" s="126"/>
      <c r="Q312" s="126"/>
      <c r="R312" s="126"/>
      <c r="S312" s="126"/>
      <c r="T312" s="126"/>
      <c r="U312" s="126"/>
      <c r="V312" s="126"/>
      <c r="W312" s="126"/>
      <c r="X312" s="305"/>
    </row>
    <row r="313" spans="1:24" customFormat="1" x14ac:dyDescent="0.25">
      <c r="A313" s="54"/>
      <c r="C313" s="65"/>
      <c r="D313" s="66"/>
      <c r="E313" s="66"/>
      <c r="F313" s="66"/>
      <c r="G313" s="66"/>
      <c r="H313" s="68"/>
      <c r="I313" s="66"/>
      <c r="J313" s="66"/>
      <c r="K313" s="300" t="str">
        <f t="shared" ca="1" si="5"/>
        <v/>
      </c>
      <c r="L313" s="250"/>
      <c r="M313" s="126"/>
      <c r="N313" s="126"/>
      <c r="O313" s="126"/>
      <c r="P313" s="126"/>
      <c r="Q313" s="126"/>
      <c r="R313" s="126"/>
      <c r="S313" s="126"/>
      <c r="T313" s="126"/>
      <c r="U313" s="126"/>
      <c r="V313" s="126"/>
      <c r="W313" s="126"/>
      <c r="X313" s="305"/>
    </row>
    <row r="314" spans="1:24" customFormat="1" x14ac:dyDescent="0.25">
      <c r="A314" s="54"/>
      <c r="C314" s="65"/>
      <c r="D314" s="66"/>
      <c r="E314" s="66"/>
      <c r="F314" s="66"/>
      <c r="G314" s="66"/>
      <c r="H314" s="68"/>
      <c r="I314" s="66"/>
      <c r="J314" s="66"/>
      <c r="K314" s="300" t="str">
        <f t="shared" ca="1" si="5"/>
        <v/>
      </c>
      <c r="L314" s="250"/>
      <c r="M314" s="126"/>
      <c r="N314" s="126"/>
      <c r="O314" s="126"/>
      <c r="P314" s="126"/>
      <c r="Q314" s="126"/>
      <c r="R314" s="126"/>
      <c r="S314" s="126"/>
      <c r="T314" s="126"/>
      <c r="U314" s="126"/>
      <c r="V314" s="126"/>
      <c r="W314" s="126"/>
      <c r="X314" s="305"/>
    </row>
    <row r="315" spans="1:24" customFormat="1" x14ac:dyDescent="0.25">
      <c r="A315" s="54"/>
      <c r="C315" s="65"/>
      <c r="D315" s="66"/>
      <c r="E315" s="66"/>
      <c r="F315" s="66"/>
      <c r="G315" s="66"/>
      <c r="H315" s="68"/>
      <c r="I315" s="66"/>
      <c r="J315" s="66"/>
      <c r="K315" s="300" t="str">
        <f t="shared" ca="1" si="5"/>
        <v/>
      </c>
      <c r="L315" s="250"/>
      <c r="M315" s="126"/>
      <c r="N315" s="126"/>
      <c r="O315" s="126"/>
      <c r="P315" s="126"/>
      <c r="Q315" s="126"/>
      <c r="R315" s="126"/>
      <c r="S315" s="126"/>
      <c r="T315" s="126"/>
      <c r="U315" s="126"/>
      <c r="V315" s="126"/>
      <c r="W315" s="126"/>
      <c r="X315" s="305"/>
    </row>
    <row r="316" spans="1:24" customFormat="1" x14ac:dyDescent="0.25">
      <c r="A316" s="54"/>
      <c r="C316" s="65"/>
      <c r="D316" s="66"/>
      <c r="E316" s="66"/>
      <c r="F316" s="66"/>
      <c r="G316" s="66"/>
      <c r="H316" s="68"/>
      <c r="I316" s="66"/>
      <c r="J316" s="66"/>
      <c r="K316" s="300" t="str">
        <f t="shared" ca="1" si="5"/>
        <v/>
      </c>
      <c r="L316" s="250"/>
      <c r="M316" s="126"/>
      <c r="N316" s="126"/>
      <c r="O316" s="126"/>
      <c r="P316" s="126"/>
      <c r="Q316" s="126"/>
      <c r="R316" s="126"/>
      <c r="S316" s="126"/>
      <c r="T316" s="126"/>
      <c r="U316" s="126"/>
      <c r="V316" s="126"/>
      <c r="W316" s="126"/>
      <c r="X316" s="305"/>
    </row>
    <row r="317" spans="1:24" customFormat="1" x14ac:dyDescent="0.25">
      <c r="A317" s="54"/>
      <c r="C317" s="65"/>
      <c r="D317" s="66"/>
      <c r="E317" s="66"/>
      <c r="F317" s="66"/>
      <c r="G317" s="66"/>
      <c r="H317" s="68"/>
      <c r="I317" s="66"/>
      <c r="J317" s="66"/>
      <c r="K317" s="300" t="str">
        <f t="shared" ca="1" si="5"/>
        <v/>
      </c>
      <c r="L317" s="250"/>
      <c r="M317" s="126"/>
      <c r="N317" s="126"/>
      <c r="O317" s="126"/>
      <c r="P317" s="126"/>
      <c r="Q317" s="126"/>
      <c r="R317" s="126"/>
      <c r="S317" s="126"/>
      <c r="T317" s="126"/>
      <c r="U317" s="126"/>
      <c r="V317" s="126"/>
      <c r="W317" s="126"/>
      <c r="X317" s="305"/>
    </row>
    <row r="318" spans="1:24" customFormat="1" x14ac:dyDescent="0.25">
      <c r="A318" s="54"/>
      <c r="C318" s="65"/>
      <c r="D318" s="66"/>
      <c r="E318" s="66"/>
      <c r="F318" s="66"/>
      <c r="G318" s="66"/>
      <c r="H318" s="68"/>
      <c r="I318" s="66"/>
      <c r="J318" s="66"/>
      <c r="K318" s="300" t="str">
        <f t="shared" ca="1" si="5"/>
        <v/>
      </c>
      <c r="L318" s="250"/>
      <c r="M318" s="126"/>
      <c r="N318" s="126"/>
      <c r="O318" s="126"/>
      <c r="P318" s="126"/>
      <c r="Q318" s="126"/>
      <c r="R318" s="126"/>
      <c r="S318" s="126"/>
      <c r="T318" s="126"/>
      <c r="U318" s="126"/>
      <c r="V318" s="126"/>
      <c r="W318" s="126"/>
      <c r="X318" s="305"/>
    </row>
    <row r="319" spans="1:24" customFormat="1" x14ac:dyDescent="0.25">
      <c r="A319" s="54"/>
      <c r="C319" s="65"/>
      <c r="D319" s="66"/>
      <c r="E319" s="66"/>
      <c r="F319" s="66"/>
      <c r="G319" s="66"/>
      <c r="H319" s="68"/>
      <c r="I319" s="66"/>
      <c r="J319" s="66"/>
      <c r="K319" s="300" t="str">
        <f t="shared" ca="1" si="5"/>
        <v/>
      </c>
      <c r="L319" s="250"/>
      <c r="M319" s="126"/>
      <c r="N319" s="126"/>
      <c r="O319" s="126"/>
      <c r="P319" s="126"/>
      <c r="Q319" s="126"/>
      <c r="R319" s="126"/>
      <c r="S319" s="126"/>
      <c r="T319" s="126"/>
      <c r="U319" s="126"/>
      <c r="V319" s="126"/>
      <c r="W319" s="126"/>
      <c r="X319" s="305"/>
    </row>
    <row r="320" spans="1:24" customFormat="1" x14ac:dyDescent="0.25">
      <c r="A320" s="54"/>
      <c r="C320" s="65"/>
      <c r="D320" s="66"/>
      <c r="E320" s="66"/>
      <c r="F320" s="66"/>
      <c r="G320" s="66"/>
      <c r="H320" s="68"/>
      <c r="I320" s="66"/>
      <c r="J320" s="66"/>
      <c r="K320" s="300" t="str">
        <f t="shared" ca="1" si="5"/>
        <v/>
      </c>
      <c r="L320" s="250"/>
      <c r="M320" s="126"/>
      <c r="N320" s="126"/>
      <c r="O320" s="126"/>
      <c r="P320" s="126"/>
      <c r="Q320" s="126"/>
      <c r="R320" s="126"/>
      <c r="S320" s="126"/>
      <c r="T320" s="126"/>
      <c r="U320" s="126"/>
      <c r="V320" s="126"/>
      <c r="W320" s="126"/>
      <c r="X320" s="305"/>
    </row>
    <row r="321" spans="1:24" customFormat="1" x14ac:dyDescent="0.25">
      <c r="A321" s="54"/>
      <c r="C321" s="65"/>
      <c r="D321" s="66"/>
      <c r="E321" s="66"/>
      <c r="F321" s="66"/>
      <c r="G321" s="66"/>
      <c r="H321" s="68"/>
      <c r="I321" s="66"/>
      <c r="J321" s="66"/>
      <c r="K321" s="300" t="str">
        <f t="shared" ca="1" si="5"/>
        <v/>
      </c>
      <c r="L321" s="250"/>
      <c r="M321" s="126"/>
      <c r="N321" s="126"/>
      <c r="O321" s="126"/>
      <c r="P321" s="126"/>
      <c r="Q321" s="126"/>
      <c r="R321" s="126"/>
      <c r="S321" s="126"/>
      <c r="T321" s="126"/>
      <c r="U321" s="126"/>
      <c r="V321" s="126"/>
      <c r="W321" s="126"/>
      <c r="X321" s="305"/>
    </row>
    <row r="322" spans="1:24" customFormat="1" x14ac:dyDescent="0.25">
      <c r="A322" s="54"/>
      <c r="C322" s="65"/>
      <c r="D322" s="66"/>
      <c r="E322" s="66"/>
      <c r="F322" s="66"/>
      <c r="G322" s="66"/>
      <c r="H322" s="68"/>
      <c r="I322" s="66"/>
      <c r="J322" s="66"/>
      <c r="K322" s="300" t="str">
        <f t="shared" ca="1" si="5"/>
        <v/>
      </c>
      <c r="L322" s="250"/>
      <c r="M322" s="126"/>
      <c r="N322" s="126"/>
      <c r="O322" s="126"/>
      <c r="P322" s="126"/>
      <c r="Q322" s="126"/>
      <c r="R322" s="126"/>
      <c r="S322" s="126"/>
      <c r="T322" s="126"/>
      <c r="U322" s="126"/>
      <c r="V322" s="126"/>
      <c r="W322" s="126"/>
      <c r="X322" s="305"/>
    </row>
    <row r="323" spans="1:24" customFormat="1" x14ac:dyDescent="0.25">
      <c r="A323" s="54"/>
      <c r="C323" s="65"/>
      <c r="D323" s="66"/>
      <c r="E323" s="66"/>
      <c r="F323" s="66"/>
      <c r="G323" s="66"/>
      <c r="H323" s="68"/>
      <c r="I323" s="66"/>
      <c r="J323" s="66"/>
      <c r="K323" s="300" t="str">
        <f t="shared" ca="1" si="5"/>
        <v/>
      </c>
      <c r="L323" s="250"/>
      <c r="M323" s="126"/>
      <c r="N323" s="126"/>
      <c r="O323" s="126"/>
      <c r="P323" s="126"/>
      <c r="Q323" s="126"/>
      <c r="R323" s="126"/>
      <c r="S323" s="126"/>
      <c r="T323" s="126"/>
      <c r="U323" s="126"/>
      <c r="V323" s="126"/>
      <c r="W323" s="126"/>
      <c r="X323" s="305"/>
    </row>
    <row r="324" spans="1:24" customFormat="1" x14ac:dyDescent="0.25">
      <c r="A324" s="54"/>
      <c r="C324" s="65"/>
      <c r="D324" s="66"/>
      <c r="E324" s="66"/>
      <c r="F324" s="66"/>
      <c r="G324" s="66"/>
      <c r="H324" s="68"/>
      <c r="I324" s="66"/>
      <c r="J324" s="66"/>
      <c r="K324" s="300" t="str">
        <f t="shared" ca="1" si="5"/>
        <v/>
      </c>
      <c r="L324" s="250"/>
      <c r="M324" s="126"/>
      <c r="N324" s="126"/>
      <c r="O324" s="126"/>
      <c r="P324" s="126"/>
      <c r="Q324" s="126"/>
      <c r="R324" s="126"/>
      <c r="S324" s="126"/>
      <c r="T324" s="126"/>
      <c r="U324" s="126"/>
      <c r="V324" s="126"/>
      <c r="W324" s="126"/>
      <c r="X324" s="305"/>
    </row>
    <row r="325" spans="1:24" customFormat="1" x14ac:dyDescent="0.25">
      <c r="A325" s="54"/>
      <c r="C325" s="65"/>
      <c r="D325" s="66"/>
      <c r="E325" s="66"/>
      <c r="F325" s="66"/>
      <c r="G325" s="66"/>
      <c r="H325" s="68"/>
      <c r="I325" s="66"/>
      <c r="J325" s="66"/>
      <c r="K325" s="300" t="str">
        <f t="shared" ca="1" si="5"/>
        <v/>
      </c>
      <c r="L325" s="250"/>
      <c r="M325" s="126"/>
      <c r="N325" s="126"/>
      <c r="O325" s="126"/>
      <c r="P325" s="126"/>
      <c r="Q325" s="126"/>
      <c r="R325" s="126"/>
      <c r="S325" s="126"/>
      <c r="T325" s="126"/>
      <c r="U325" s="126"/>
      <c r="V325" s="126"/>
      <c r="W325" s="126"/>
      <c r="X325" s="305"/>
    </row>
    <row r="326" spans="1:24" customFormat="1" x14ac:dyDescent="0.25">
      <c r="A326" s="54"/>
      <c r="C326" s="65"/>
      <c r="D326" s="66"/>
      <c r="E326" s="66"/>
      <c r="F326" s="66"/>
      <c r="G326" s="66"/>
      <c r="H326" s="68"/>
      <c r="I326" s="66"/>
      <c r="J326" s="66"/>
      <c r="K326" s="300" t="str">
        <f t="shared" ca="1" si="5"/>
        <v/>
      </c>
      <c r="L326" s="250"/>
      <c r="M326" s="126"/>
      <c r="N326" s="126"/>
      <c r="O326" s="126"/>
      <c r="P326" s="126"/>
      <c r="Q326" s="126"/>
      <c r="R326" s="126"/>
      <c r="S326" s="126"/>
      <c r="T326" s="126"/>
      <c r="U326" s="126"/>
      <c r="V326" s="126"/>
      <c r="W326" s="126"/>
      <c r="X326" s="305"/>
    </row>
    <row r="327" spans="1:24" customFormat="1" x14ac:dyDescent="0.25">
      <c r="A327" s="54"/>
      <c r="C327" s="65"/>
      <c r="D327" s="66"/>
      <c r="E327" s="66"/>
      <c r="F327" s="66"/>
      <c r="G327" s="66"/>
      <c r="H327" s="68"/>
      <c r="I327" s="66"/>
      <c r="J327" s="66"/>
      <c r="K327" s="300" t="str">
        <f t="shared" ca="1" si="5"/>
        <v/>
      </c>
      <c r="L327" s="250"/>
      <c r="M327" s="126"/>
      <c r="N327" s="126"/>
      <c r="O327" s="126"/>
      <c r="P327" s="126"/>
      <c r="Q327" s="126"/>
      <c r="R327" s="126"/>
      <c r="S327" s="126"/>
      <c r="T327" s="126"/>
      <c r="U327" s="126"/>
      <c r="V327" s="126"/>
      <c r="W327" s="126"/>
      <c r="X327" s="305"/>
    </row>
    <row r="328" spans="1:24" customFormat="1" x14ac:dyDescent="0.25">
      <c r="A328" s="54"/>
      <c r="C328" s="65"/>
      <c r="D328" s="66"/>
      <c r="E328" s="66"/>
      <c r="F328" s="66"/>
      <c r="G328" s="66"/>
      <c r="H328" s="68"/>
      <c r="I328" s="66"/>
      <c r="J328" s="66"/>
      <c r="K328" s="300" t="str">
        <f t="shared" ca="1" si="5"/>
        <v/>
      </c>
      <c r="L328" s="250"/>
      <c r="M328" s="126"/>
      <c r="N328" s="126"/>
      <c r="O328" s="126"/>
      <c r="P328" s="126"/>
      <c r="Q328" s="126"/>
      <c r="R328" s="126"/>
      <c r="S328" s="126"/>
      <c r="T328" s="126"/>
      <c r="U328" s="126"/>
      <c r="V328" s="126"/>
      <c r="W328" s="126"/>
      <c r="X328" s="305"/>
    </row>
    <row r="329" spans="1:24" customFormat="1" x14ac:dyDescent="0.25">
      <c r="A329" s="54"/>
      <c r="C329" s="65"/>
      <c r="D329" s="66"/>
      <c r="E329" s="66"/>
      <c r="F329" s="66"/>
      <c r="G329" s="66"/>
      <c r="H329" s="68"/>
      <c r="I329" s="66"/>
      <c r="J329" s="66"/>
      <c r="K329" s="300" t="str">
        <f t="shared" ref="K329:K392" ca="1" si="6">IF(J329="","",(IF(J329="Efetivado","",IF(C329="","",IF(C329=TODAY(),"Vence Hoje",IF(C329&lt;TODAY(),"Atrasado",C329-TODAY()&amp;" Dias para Vencer"))))))</f>
        <v/>
      </c>
      <c r="L329" s="250"/>
      <c r="M329" s="126"/>
      <c r="N329" s="126"/>
      <c r="O329" s="126"/>
      <c r="P329" s="126"/>
      <c r="Q329" s="126"/>
      <c r="R329" s="126"/>
      <c r="S329" s="126"/>
      <c r="T329" s="126"/>
      <c r="U329" s="126"/>
      <c r="V329" s="126"/>
      <c r="W329" s="126"/>
      <c r="X329" s="305"/>
    </row>
    <row r="330" spans="1:24" customFormat="1" x14ac:dyDescent="0.25">
      <c r="A330" s="54"/>
      <c r="C330" s="65"/>
      <c r="D330" s="66"/>
      <c r="E330" s="66"/>
      <c r="F330" s="66"/>
      <c r="G330" s="66"/>
      <c r="H330" s="68"/>
      <c r="I330" s="66"/>
      <c r="J330" s="66"/>
      <c r="K330" s="300" t="str">
        <f t="shared" ca="1" si="6"/>
        <v/>
      </c>
      <c r="L330" s="250"/>
      <c r="M330" s="126"/>
      <c r="N330" s="126"/>
      <c r="O330" s="126"/>
      <c r="P330" s="126"/>
      <c r="Q330" s="126"/>
      <c r="R330" s="126"/>
      <c r="S330" s="126"/>
      <c r="T330" s="126"/>
      <c r="U330" s="126"/>
      <c r="V330" s="126"/>
      <c r="W330" s="126"/>
      <c r="X330" s="305"/>
    </row>
    <row r="331" spans="1:24" customFormat="1" x14ac:dyDescent="0.25">
      <c r="A331" s="54"/>
      <c r="C331" s="65"/>
      <c r="D331" s="66"/>
      <c r="E331" s="66"/>
      <c r="F331" s="66"/>
      <c r="G331" s="66"/>
      <c r="H331" s="68"/>
      <c r="I331" s="66"/>
      <c r="J331" s="66"/>
      <c r="K331" s="300" t="str">
        <f t="shared" ca="1" si="6"/>
        <v/>
      </c>
      <c r="L331" s="250"/>
      <c r="M331" s="126"/>
      <c r="N331" s="126"/>
      <c r="O331" s="126"/>
      <c r="P331" s="126"/>
      <c r="Q331" s="126"/>
      <c r="R331" s="126"/>
      <c r="S331" s="126"/>
      <c r="T331" s="126"/>
      <c r="U331" s="126"/>
      <c r="V331" s="126"/>
      <c r="W331" s="126"/>
      <c r="X331" s="305"/>
    </row>
    <row r="332" spans="1:24" customFormat="1" x14ac:dyDescent="0.25">
      <c r="A332" s="54"/>
      <c r="C332" s="65"/>
      <c r="D332" s="66"/>
      <c r="E332" s="66"/>
      <c r="F332" s="66"/>
      <c r="G332" s="66"/>
      <c r="H332" s="68"/>
      <c r="I332" s="66"/>
      <c r="J332" s="66"/>
      <c r="K332" s="300" t="str">
        <f t="shared" ca="1" si="6"/>
        <v/>
      </c>
      <c r="L332" s="250"/>
      <c r="M332" s="126"/>
      <c r="N332" s="126"/>
      <c r="O332" s="126"/>
      <c r="P332" s="126"/>
      <c r="Q332" s="126"/>
      <c r="R332" s="126"/>
      <c r="S332" s="126"/>
      <c r="T332" s="126"/>
      <c r="U332" s="126"/>
      <c r="V332" s="126"/>
      <c r="W332" s="126"/>
      <c r="X332" s="305"/>
    </row>
    <row r="333" spans="1:24" customFormat="1" x14ac:dyDescent="0.25">
      <c r="A333" s="54"/>
      <c r="C333" s="65"/>
      <c r="D333" s="66"/>
      <c r="E333" s="66"/>
      <c r="F333" s="66"/>
      <c r="G333" s="66"/>
      <c r="H333" s="68"/>
      <c r="I333" s="66"/>
      <c r="J333" s="66"/>
      <c r="K333" s="300" t="str">
        <f t="shared" ca="1" si="6"/>
        <v/>
      </c>
      <c r="L333" s="250"/>
      <c r="M333" s="126"/>
      <c r="N333" s="126"/>
      <c r="O333" s="126"/>
      <c r="P333" s="126"/>
      <c r="Q333" s="126"/>
      <c r="R333" s="126"/>
      <c r="S333" s="126"/>
      <c r="T333" s="126"/>
      <c r="U333" s="126"/>
      <c r="V333" s="126"/>
      <c r="W333" s="126"/>
      <c r="X333" s="305"/>
    </row>
    <row r="334" spans="1:24" customFormat="1" x14ac:dyDescent="0.25">
      <c r="A334" s="54"/>
      <c r="C334" s="65"/>
      <c r="D334" s="66"/>
      <c r="E334" s="66"/>
      <c r="F334" s="66"/>
      <c r="G334" s="66"/>
      <c r="H334" s="68"/>
      <c r="I334" s="66"/>
      <c r="J334" s="66"/>
      <c r="K334" s="300" t="str">
        <f t="shared" ca="1" si="6"/>
        <v/>
      </c>
      <c r="L334" s="250"/>
      <c r="M334" s="126"/>
      <c r="N334" s="126"/>
      <c r="O334" s="126"/>
      <c r="P334" s="126"/>
      <c r="Q334" s="126"/>
      <c r="R334" s="126"/>
      <c r="S334" s="126"/>
      <c r="T334" s="126"/>
      <c r="U334" s="126"/>
      <c r="V334" s="126"/>
      <c r="W334" s="126"/>
      <c r="X334" s="305"/>
    </row>
    <row r="335" spans="1:24" customFormat="1" x14ac:dyDescent="0.25">
      <c r="A335" s="54"/>
      <c r="C335" s="65"/>
      <c r="D335" s="66"/>
      <c r="E335" s="66"/>
      <c r="F335" s="66"/>
      <c r="G335" s="66"/>
      <c r="H335" s="68"/>
      <c r="I335" s="66"/>
      <c r="J335" s="66"/>
      <c r="K335" s="300" t="str">
        <f t="shared" ca="1" si="6"/>
        <v/>
      </c>
      <c r="L335" s="250"/>
      <c r="M335" s="126"/>
      <c r="N335" s="126"/>
      <c r="O335" s="126"/>
      <c r="P335" s="126"/>
      <c r="Q335" s="126"/>
      <c r="R335" s="126"/>
      <c r="S335" s="126"/>
      <c r="T335" s="126"/>
      <c r="U335" s="126"/>
      <c r="V335" s="126"/>
      <c r="W335" s="126"/>
      <c r="X335" s="305"/>
    </row>
    <row r="336" spans="1:24" customFormat="1" x14ac:dyDescent="0.25">
      <c r="A336" s="54"/>
      <c r="C336" s="65"/>
      <c r="D336" s="66"/>
      <c r="E336" s="66"/>
      <c r="F336" s="66"/>
      <c r="G336" s="66"/>
      <c r="H336" s="68"/>
      <c r="I336" s="66"/>
      <c r="J336" s="66"/>
      <c r="K336" s="300" t="str">
        <f t="shared" ca="1" si="6"/>
        <v/>
      </c>
      <c r="L336" s="250"/>
      <c r="M336" s="126"/>
      <c r="N336" s="126"/>
      <c r="O336" s="126"/>
      <c r="P336" s="126"/>
      <c r="Q336" s="126"/>
      <c r="R336" s="126"/>
      <c r="S336" s="126"/>
      <c r="T336" s="126"/>
      <c r="U336" s="126"/>
      <c r="V336" s="126"/>
      <c r="W336" s="126"/>
      <c r="X336" s="305"/>
    </row>
    <row r="337" spans="1:24" customFormat="1" x14ac:dyDescent="0.25">
      <c r="A337" s="54"/>
      <c r="C337" s="65"/>
      <c r="D337" s="66"/>
      <c r="E337" s="66"/>
      <c r="F337" s="66"/>
      <c r="G337" s="66"/>
      <c r="H337" s="68"/>
      <c r="I337" s="66"/>
      <c r="J337" s="66"/>
      <c r="K337" s="300" t="str">
        <f t="shared" ca="1" si="6"/>
        <v/>
      </c>
      <c r="L337" s="250"/>
      <c r="M337" s="126"/>
      <c r="N337" s="126"/>
      <c r="O337" s="126"/>
      <c r="P337" s="126"/>
      <c r="Q337" s="126"/>
      <c r="R337" s="126"/>
      <c r="S337" s="126"/>
      <c r="T337" s="126"/>
      <c r="U337" s="126"/>
      <c r="V337" s="126"/>
      <c r="W337" s="126"/>
      <c r="X337" s="305"/>
    </row>
    <row r="338" spans="1:24" customFormat="1" x14ac:dyDescent="0.25">
      <c r="A338" s="54"/>
      <c r="C338" s="65"/>
      <c r="D338" s="66"/>
      <c r="E338" s="66"/>
      <c r="F338" s="66"/>
      <c r="G338" s="66"/>
      <c r="H338" s="68"/>
      <c r="I338" s="66"/>
      <c r="J338" s="66"/>
      <c r="K338" s="300" t="str">
        <f t="shared" ca="1" si="6"/>
        <v/>
      </c>
      <c r="L338" s="250"/>
      <c r="M338" s="126"/>
      <c r="N338" s="126"/>
      <c r="O338" s="126"/>
      <c r="P338" s="126"/>
      <c r="Q338" s="126"/>
      <c r="R338" s="126"/>
      <c r="S338" s="126"/>
      <c r="T338" s="126"/>
      <c r="U338" s="126"/>
      <c r="V338" s="126"/>
      <c r="W338" s="126"/>
      <c r="X338" s="305"/>
    </row>
    <row r="339" spans="1:24" customFormat="1" x14ac:dyDescent="0.25">
      <c r="A339" s="54"/>
      <c r="C339" s="65"/>
      <c r="D339" s="66"/>
      <c r="E339" s="66"/>
      <c r="F339" s="66"/>
      <c r="G339" s="66"/>
      <c r="H339" s="68"/>
      <c r="I339" s="66"/>
      <c r="J339" s="66"/>
      <c r="K339" s="300" t="str">
        <f t="shared" ca="1" si="6"/>
        <v/>
      </c>
      <c r="L339" s="250"/>
      <c r="M339" s="126"/>
      <c r="N339" s="126"/>
      <c r="O339" s="126"/>
      <c r="P339" s="126"/>
      <c r="Q339" s="126"/>
      <c r="R339" s="126"/>
      <c r="S339" s="126"/>
      <c r="T339" s="126"/>
      <c r="U339" s="126"/>
      <c r="V339" s="126"/>
      <c r="W339" s="126"/>
      <c r="X339" s="305"/>
    </row>
    <row r="340" spans="1:24" customFormat="1" x14ac:dyDescent="0.25">
      <c r="A340" s="54"/>
      <c r="C340" s="65"/>
      <c r="D340" s="66"/>
      <c r="E340" s="66"/>
      <c r="F340" s="66"/>
      <c r="G340" s="66"/>
      <c r="H340" s="68"/>
      <c r="I340" s="66"/>
      <c r="J340" s="66"/>
      <c r="K340" s="300" t="str">
        <f t="shared" ca="1" si="6"/>
        <v/>
      </c>
      <c r="L340" s="250"/>
      <c r="M340" s="126"/>
      <c r="N340" s="126"/>
      <c r="O340" s="126"/>
      <c r="P340" s="126"/>
      <c r="Q340" s="126"/>
      <c r="R340" s="126"/>
      <c r="S340" s="126"/>
      <c r="T340" s="126"/>
      <c r="U340" s="126"/>
      <c r="V340" s="126"/>
      <c r="W340" s="126"/>
      <c r="X340" s="305"/>
    </row>
    <row r="341" spans="1:24" customFormat="1" x14ac:dyDescent="0.25">
      <c r="A341" s="54"/>
      <c r="C341" s="65"/>
      <c r="D341" s="66"/>
      <c r="E341" s="66"/>
      <c r="F341" s="66"/>
      <c r="G341" s="66"/>
      <c r="H341" s="68"/>
      <c r="I341" s="66"/>
      <c r="J341" s="66"/>
      <c r="K341" s="300" t="str">
        <f t="shared" ca="1" si="6"/>
        <v/>
      </c>
      <c r="L341" s="250"/>
      <c r="M341" s="126"/>
      <c r="N341" s="126"/>
      <c r="O341" s="126"/>
      <c r="P341" s="126"/>
      <c r="Q341" s="126"/>
      <c r="R341" s="126"/>
      <c r="S341" s="126"/>
      <c r="T341" s="126"/>
      <c r="U341" s="126"/>
      <c r="V341" s="126"/>
      <c r="W341" s="126"/>
      <c r="X341" s="305"/>
    </row>
    <row r="342" spans="1:24" customFormat="1" x14ac:dyDescent="0.25">
      <c r="A342" s="54"/>
      <c r="C342" s="65"/>
      <c r="D342" s="66"/>
      <c r="E342" s="66"/>
      <c r="F342" s="66"/>
      <c r="G342" s="66"/>
      <c r="H342" s="68"/>
      <c r="I342" s="66"/>
      <c r="J342" s="66"/>
      <c r="K342" s="300" t="str">
        <f t="shared" ca="1" si="6"/>
        <v/>
      </c>
      <c r="L342" s="250"/>
      <c r="M342" s="126"/>
      <c r="N342" s="126"/>
      <c r="O342" s="126"/>
      <c r="P342" s="126"/>
      <c r="Q342" s="126"/>
      <c r="R342" s="126"/>
      <c r="S342" s="126"/>
      <c r="T342" s="126"/>
      <c r="U342" s="126"/>
      <c r="V342" s="126"/>
      <c r="W342" s="126"/>
      <c r="X342" s="305"/>
    </row>
    <row r="343" spans="1:24" customFormat="1" x14ac:dyDescent="0.25">
      <c r="A343" s="54"/>
      <c r="C343" s="65"/>
      <c r="D343" s="66"/>
      <c r="E343" s="66"/>
      <c r="F343" s="66"/>
      <c r="G343" s="66"/>
      <c r="H343" s="68"/>
      <c r="I343" s="66"/>
      <c r="J343" s="66"/>
      <c r="K343" s="300" t="str">
        <f t="shared" ca="1" si="6"/>
        <v/>
      </c>
      <c r="L343" s="250"/>
      <c r="M343" s="126"/>
      <c r="N343" s="126"/>
      <c r="O343" s="126"/>
      <c r="P343" s="126"/>
      <c r="Q343" s="126"/>
      <c r="R343" s="126"/>
      <c r="S343" s="126"/>
      <c r="T343" s="126"/>
      <c r="U343" s="126"/>
      <c r="V343" s="126"/>
      <c r="W343" s="126"/>
      <c r="X343" s="305"/>
    </row>
    <row r="344" spans="1:24" customFormat="1" x14ac:dyDescent="0.25">
      <c r="A344" s="54"/>
      <c r="C344" s="65"/>
      <c r="D344" s="66"/>
      <c r="E344" s="66"/>
      <c r="F344" s="66"/>
      <c r="G344" s="66"/>
      <c r="H344" s="68"/>
      <c r="I344" s="66"/>
      <c r="J344" s="66"/>
      <c r="K344" s="300" t="str">
        <f t="shared" ca="1" si="6"/>
        <v/>
      </c>
      <c r="L344" s="250"/>
      <c r="M344" s="126"/>
      <c r="N344" s="126"/>
      <c r="O344" s="126"/>
      <c r="P344" s="126"/>
      <c r="Q344" s="126"/>
      <c r="R344" s="126"/>
      <c r="S344" s="126"/>
      <c r="T344" s="126"/>
      <c r="U344" s="126"/>
      <c r="V344" s="126"/>
      <c r="W344" s="126"/>
      <c r="X344" s="305"/>
    </row>
    <row r="345" spans="1:24" customFormat="1" x14ac:dyDescent="0.25">
      <c r="A345" s="54"/>
      <c r="C345" s="65"/>
      <c r="D345" s="66"/>
      <c r="E345" s="66"/>
      <c r="F345" s="66"/>
      <c r="G345" s="66"/>
      <c r="H345" s="68"/>
      <c r="I345" s="66"/>
      <c r="J345" s="66"/>
      <c r="K345" s="300" t="str">
        <f t="shared" ca="1" si="6"/>
        <v/>
      </c>
      <c r="L345" s="250"/>
      <c r="M345" s="126"/>
      <c r="N345" s="126"/>
      <c r="O345" s="126"/>
      <c r="P345" s="126"/>
      <c r="Q345" s="126"/>
      <c r="R345" s="126"/>
      <c r="S345" s="126"/>
      <c r="T345" s="126"/>
      <c r="U345" s="126"/>
      <c r="V345" s="126"/>
      <c r="W345" s="126"/>
      <c r="X345" s="305"/>
    </row>
    <row r="346" spans="1:24" customFormat="1" x14ac:dyDescent="0.25">
      <c r="A346" s="54"/>
      <c r="C346" s="65"/>
      <c r="D346" s="66"/>
      <c r="E346" s="66"/>
      <c r="F346" s="66"/>
      <c r="G346" s="66"/>
      <c r="H346" s="68"/>
      <c r="I346" s="66"/>
      <c r="J346" s="66"/>
      <c r="K346" s="300" t="str">
        <f t="shared" ca="1" si="6"/>
        <v/>
      </c>
      <c r="L346" s="250"/>
      <c r="M346" s="126"/>
      <c r="N346" s="126"/>
      <c r="O346" s="126"/>
      <c r="P346" s="126"/>
      <c r="Q346" s="126"/>
      <c r="R346" s="126"/>
      <c r="S346" s="126"/>
      <c r="T346" s="126"/>
      <c r="U346" s="126"/>
      <c r="V346" s="126"/>
      <c r="W346" s="126"/>
      <c r="X346" s="305"/>
    </row>
    <row r="347" spans="1:24" customFormat="1" x14ac:dyDescent="0.25">
      <c r="A347" s="54"/>
      <c r="C347" s="65"/>
      <c r="D347" s="66"/>
      <c r="E347" s="66"/>
      <c r="F347" s="66"/>
      <c r="G347" s="66"/>
      <c r="H347" s="68"/>
      <c r="I347" s="66"/>
      <c r="J347" s="66"/>
      <c r="K347" s="300" t="str">
        <f t="shared" ca="1" si="6"/>
        <v/>
      </c>
      <c r="L347" s="250"/>
      <c r="M347" s="126"/>
      <c r="N347" s="126"/>
      <c r="O347" s="126"/>
      <c r="P347" s="126"/>
      <c r="Q347" s="126"/>
      <c r="R347" s="126"/>
      <c r="S347" s="126"/>
      <c r="T347" s="126"/>
      <c r="U347" s="126"/>
      <c r="V347" s="126"/>
      <c r="W347" s="126"/>
      <c r="X347" s="305"/>
    </row>
    <row r="348" spans="1:24" customFormat="1" x14ac:dyDescent="0.25">
      <c r="A348" s="54"/>
      <c r="C348" s="65"/>
      <c r="D348" s="66"/>
      <c r="E348" s="66"/>
      <c r="F348" s="66"/>
      <c r="G348" s="66"/>
      <c r="H348" s="68"/>
      <c r="I348" s="66"/>
      <c r="J348" s="66"/>
      <c r="K348" s="300" t="str">
        <f t="shared" ca="1" si="6"/>
        <v/>
      </c>
      <c r="L348" s="250"/>
      <c r="M348" s="126"/>
      <c r="N348" s="126"/>
      <c r="O348" s="126"/>
      <c r="P348" s="126"/>
      <c r="Q348" s="126"/>
      <c r="R348" s="126"/>
      <c r="S348" s="126"/>
      <c r="T348" s="126"/>
      <c r="U348" s="126"/>
      <c r="V348" s="126"/>
      <c r="W348" s="126"/>
      <c r="X348" s="305"/>
    </row>
    <row r="349" spans="1:24" customFormat="1" x14ac:dyDescent="0.25">
      <c r="A349" s="54"/>
      <c r="C349" s="65"/>
      <c r="D349" s="66"/>
      <c r="E349" s="66"/>
      <c r="F349" s="66"/>
      <c r="G349" s="66"/>
      <c r="H349" s="68"/>
      <c r="I349" s="66"/>
      <c r="J349" s="66"/>
      <c r="K349" s="300" t="str">
        <f t="shared" ca="1" si="6"/>
        <v/>
      </c>
      <c r="L349" s="250"/>
      <c r="M349" s="126"/>
      <c r="N349" s="126"/>
      <c r="O349" s="126"/>
      <c r="P349" s="126"/>
      <c r="Q349" s="126"/>
      <c r="R349" s="126"/>
      <c r="S349" s="126"/>
      <c r="T349" s="126"/>
      <c r="U349" s="126"/>
      <c r="V349" s="126"/>
      <c r="W349" s="126"/>
      <c r="X349" s="305"/>
    </row>
    <row r="350" spans="1:24" customFormat="1" x14ac:dyDescent="0.25">
      <c r="A350" s="54"/>
      <c r="C350" s="65"/>
      <c r="D350" s="66"/>
      <c r="E350" s="66"/>
      <c r="F350" s="66"/>
      <c r="G350" s="66"/>
      <c r="H350" s="68"/>
      <c r="I350" s="66"/>
      <c r="J350" s="66"/>
      <c r="K350" s="300" t="str">
        <f t="shared" ca="1" si="6"/>
        <v/>
      </c>
      <c r="L350" s="250"/>
      <c r="M350" s="126"/>
      <c r="N350" s="126"/>
      <c r="O350" s="126"/>
      <c r="P350" s="126"/>
      <c r="Q350" s="126"/>
      <c r="R350" s="126"/>
      <c r="S350" s="126"/>
      <c r="T350" s="126"/>
      <c r="U350" s="126"/>
      <c r="V350" s="126"/>
      <c r="W350" s="126"/>
      <c r="X350" s="305"/>
    </row>
    <row r="351" spans="1:24" customFormat="1" x14ac:dyDescent="0.25">
      <c r="A351" s="54"/>
      <c r="C351" s="65"/>
      <c r="D351" s="66"/>
      <c r="E351" s="66"/>
      <c r="F351" s="66"/>
      <c r="G351" s="66"/>
      <c r="H351" s="68"/>
      <c r="I351" s="66"/>
      <c r="J351" s="66"/>
      <c r="K351" s="300" t="str">
        <f t="shared" ca="1" si="6"/>
        <v/>
      </c>
      <c r="L351" s="250"/>
      <c r="M351" s="126"/>
      <c r="N351" s="126"/>
      <c r="O351" s="126"/>
      <c r="P351" s="126"/>
      <c r="Q351" s="126"/>
      <c r="R351" s="126"/>
      <c r="S351" s="126"/>
      <c r="T351" s="126"/>
      <c r="U351" s="126"/>
      <c r="V351" s="126"/>
      <c r="W351" s="126"/>
      <c r="X351" s="305"/>
    </row>
    <row r="352" spans="1:24" customFormat="1" x14ac:dyDescent="0.25">
      <c r="A352" s="54"/>
      <c r="C352" s="65"/>
      <c r="D352" s="66"/>
      <c r="E352" s="66"/>
      <c r="F352" s="66"/>
      <c r="G352" s="66"/>
      <c r="H352" s="68"/>
      <c r="I352" s="66"/>
      <c r="J352" s="66"/>
      <c r="K352" s="300" t="str">
        <f t="shared" ca="1" si="6"/>
        <v/>
      </c>
      <c r="L352" s="250"/>
      <c r="M352" s="126"/>
      <c r="N352" s="126"/>
      <c r="O352" s="126"/>
      <c r="P352" s="126"/>
      <c r="Q352" s="126"/>
      <c r="R352" s="126"/>
      <c r="S352" s="126"/>
      <c r="T352" s="126"/>
      <c r="U352" s="126"/>
      <c r="V352" s="126"/>
      <c r="W352" s="126"/>
      <c r="X352" s="305"/>
    </row>
    <row r="353" spans="1:24" customFormat="1" x14ac:dyDescent="0.25">
      <c r="A353" s="54"/>
      <c r="C353" s="65"/>
      <c r="D353" s="66"/>
      <c r="E353" s="66"/>
      <c r="F353" s="66"/>
      <c r="G353" s="66"/>
      <c r="H353" s="68"/>
      <c r="I353" s="66"/>
      <c r="J353" s="66"/>
      <c r="K353" s="300" t="str">
        <f t="shared" ca="1" si="6"/>
        <v/>
      </c>
      <c r="L353" s="250"/>
      <c r="M353" s="126"/>
      <c r="N353" s="126"/>
      <c r="O353" s="126"/>
      <c r="P353" s="126"/>
      <c r="Q353" s="126"/>
      <c r="R353" s="126"/>
      <c r="S353" s="126"/>
      <c r="T353" s="126"/>
      <c r="U353" s="126"/>
      <c r="V353" s="126"/>
      <c r="W353" s="126"/>
      <c r="X353" s="305"/>
    </row>
    <row r="354" spans="1:24" customFormat="1" x14ac:dyDescent="0.25">
      <c r="A354" s="54"/>
      <c r="C354" s="65"/>
      <c r="D354" s="66"/>
      <c r="E354" s="66"/>
      <c r="F354" s="66"/>
      <c r="G354" s="66"/>
      <c r="H354" s="68"/>
      <c r="I354" s="66"/>
      <c r="J354" s="66"/>
      <c r="K354" s="300" t="str">
        <f t="shared" ca="1" si="6"/>
        <v/>
      </c>
      <c r="L354" s="250"/>
      <c r="M354" s="126"/>
      <c r="N354" s="126"/>
      <c r="O354" s="126"/>
      <c r="P354" s="126"/>
      <c r="Q354" s="126"/>
      <c r="R354" s="126"/>
      <c r="S354" s="126"/>
      <c r="T354" s="126"/>
      <c r="U354" s="126"/>
      <c r="V354" s="126"/>
      <c r="W354" s="126"/>
      <c r="X354" s="305"/>
    </row>
    <row r="355" spans="1:24" customFormat="1" x14ac:dyDescent="0.25">
      <c r="A355" s="54"/>
      <c r="C355" s="65"/>
      <c r="D355" s="66"/>
      <c r="E355" s="66"/>
      <c r="F355" s="66"/>
      <c r="G355" s="66"/>
      <c r="H355" s="68"/>
      <c r="I355" s="66"/>
      <c r="J355" s="66"/>
      <c r="K355" s="300" t="str">
        <f t="shared" ca="1" si="6"/>
        <v/>
      </c>
      <c r="L355" s="250"/>
      <c r="M355" s="126"/>
      <c r="N355" s="126"/>
      <c r="O355" s="126"/>
      <c r="P355" s="126"/>
      <c r="Q355" s="126"/>
      <c r="R355" s="126"/>
      <c r="S355" s="126"/>
      <c r="T355" s="126"/>
      <c r="U355" s="126"/>
      <c r="V355" s="126"/>
      <c r="W355" s="126"/>
      <c r="X355" s="305"/>
    </row>
    <row r="356" spans="1:24" customFormat="1" x14ac:dyDescent="0.25">
      <c r="A356" s="54"/>
      <c r="C356" s="65"/>
      <c r="D356" s="66"/>
      <c r="E356" s="66"/>
      <c r="F356" s="66"/>
      <c r="G356" s="66"/>
      <c r="H356" s="68"/>
      <c r="I356" s="66"/>
      <c r="J356" s="66"/>
      <c r="K356" s="300" t="str">
        <f t="shared" ca="1" si="6"/>
        <v/>
      </c>
      <c r="L356" s="250"/>
      <c r="M356" s="126"/>
      <c r="N356" s="126"/>
      <c r="O356" s="126"/>
      <c r="P356" s="126"/>
      <c r="Q356" s="126"/>
      <c r="R356" s="126"/>
      <c r="S356" s="126"/>
      <c r="T356" s="126"/>
      <c r="U356" s="126"/>
      <c r="V356" s="126"/>
      <c r="W356" s="126"/>
      <c r="X356" s="305"/>
    </row>
    <row r="357" spans="1:24" customFormat="1" x14ac:dyDescent="0.25">
      <c r="A357" s="54"/>
      <c r="C357" s="65"/>
      <c r="D357" s="66"/>
      <c r="E357" s="66"/>
      <c r="F357" s="66"/>
      <c r="G357" s="66"/>
      <c r="H357" s="68"/>
      <c r="I357" s="66"/>
      <c r="J357" s="66"/>
      <c r="K357" s="300" t="str">
        <f t="shared" ca="1" si="6"/>
        <v/>
      </c>
      <c r="L357" s="250"/>
      <c r="M357" s="126"/>
      <c r="N357" s="126"/>
      <c r="O357" s="126"/>
      <c r="P357" s="126"/>
      <c r="Q357" s="126"/>
      <c r="R357" s="126"/>
      <c r="S357" s="126"/>
      <c r="T357" s="126"/>
      <c r="U357" s="126"/>
      <c r="V357" s="126"/>
      <c r="W357" s="126"/>
      <c r="X357" s="305"/>
    </row>
    <row r="358" spans="1:24" customFormat="1" x14ac:dyDescent="0.25">
      <c r="A358" s="54"/>
      <c r="C358" s="65"/>
      <c r="D358" s="66"/>
      <c r="E358" s="66"/>
      <c r="F358" s="66"/>
      <c r="G358" s="66"/>
      <c r="H358" s="68"/>
      <c r="I358" s="66"/>
      <c r="J358" s="66"/>
      <c r="K358" s="300" t="str">
        <f t="shared" ca="1" si="6"/>
        <v/>
      </c>
      <c r="L358" s="250"/>
      <c r="M358" s="126"/>
      <c r="N358" s="126"/>
      <c r="O358" s="126"/>
      <c r="P358" s="126"/>
      <c r="Q358" s="126"/>
      <c r="R358" s="126"/>
      <c r="S358" s="126"/>
      <c r="T358" s="126"/>
      <c r="U358" s="126"/>
      <c r="V358" s="126"/>
      <c r="W358" s="126"/>
      <c r="X358" s="305"/>
    </row>
    <row r="359" spans="1:24" customFormat="1" x14ac:dyDescent="0.25">
      <c r="A359" s="54"/>
      <c r="C359" s="65"/>
      <c r="D359" s="66"/>
      <c r="E359" s="66"/>
      <c r="F359" s="66"/>
      <c r="G359" s="66"/>
      <c r="H359" s="68"/>
      <c r="I359" s="66"/>
      <c r="J359" s="66"/>
      <c r="K359" s="300" t="str">
        <f t="shared" ca="1" si="6"/>
        <v/>
      </c>
      <c r="L359" s="250"/>
      <c r="M359" s="126"/>
      <c r="N359" s="126"/>
      <c r="O359" s="126"/>
      <c r="P359" s="126"/>
      <c r="Q359" s="126"/>
      <c r="R359" s="126"/>
      <c r="S359" s="126"/>
      <c r="T359" s="126"/>
      <c r="U359" s="126"/>
      <c r="V359" s="126"/>
      <c r="W359" s="126"/>
      <c r="X359" s="305"/>
    </row>
    <row r="360" spans="1:24" customFormat="1" x14ac:dyDescent="0.25">
      <c r="A360" s="54"/>
      <c r="C360" s="65"/>
      <c r="D360" s="66"/>
      <c r="E360" s="66"/>
      <c r="F360" s="66"/>
      <c r="G360" s="66"/>
      <c r="H360" s="68"/>
      <c r="I360" s="66"/>
      <c r="J360" s="66"/>
      <c r="K360" s="300" t="str">
        <f t="shared" ca="1" si="6"/>
        <v/>
      </c>
      <c r="L360" s="250"/>
      <c r="M360" s="126"/>
      <c r="N360" s="126"/>
      <c r="O360" s="126"/>
      <c r="P360" s="126"/>
      <c r="Q360" s="126"/>
      <c r="R360" s="126"/>
      <c r="S360" s="126"/>
      <c r="T360" s="126"/>
      <c r="U360" s="126"/>
      <c r="V360" s="126"/>
      <c r="W360" s="126"/>
      <c r="X360" s="305"/>
    </row>
    <row r="361" spans="1:24" customFormat="1" x14ac:dyDescent="0.25">
      <c r="A361" s="54"/>
      <c r="C361" s="65"/>
      <c r="D361" s="66"/>
      <c r="E361" s="66"/>
      <c r="F361" s="66"/>
      <c r="G361" s="66"/>
      <c r="H361" s="68"/>
      <c r="I361" s="66"/>
      <c r="J361" s="66"/>
      <c r="K361" s="300" t="str">
        <f t="shared" ca="1" si="6"/>
        <v/>
      </c>
      <c r="L361" s="250"/>
      <c r="M361" s="126"/>
      <c r="N361" s="126"/>
      <c r="O361" s="126"/>
      <c r="P361" s="126"/>
      <c r="Q361" s="126"/>
      <c r="R361" s="126"/>
      <c r="S361" s="126"/>
      <c r="T361" s="126"/>
      <c r="U361" s="126"/>
      <c r="V361" s="126"/>
      <c r="W361" s="126"/>
      <c r="X361" s="305"/>
    </row>
    <row r="362" spans="1:24" customFormat="1" x14ac:dyDescent="0.25">
      <c r="A362" s="54"/>
      <c r="C362" s="65"/>
      <c r="D362" s="66"/>
      <c r="E362" s="66"/>
      <c r="F362" s="66"/>
      <c r="G362" s="66"/>
      <c r="H362" s="68"/>
      <c r="I362" s="66"/>
      <c r="J362" s="66"/>
      <c r="K362" s="300" t="str">
        <f t="shared" ca="1" si="6"/>
        <v/>
      </c>
      <c r="L362" s="250"/>
      <c r="M362" s="126"/>
      <c r="N362" s="126"/>
      <c r="O362" s="126"/>
      <c r="P362" s="126"/>
      <c r="Q362" s="126"/>
      <c r="R362" s="126"/>
      <c r="S362" s="126"/>
      <c r="T362" s="126"/>
      <c r="U362" s="126"/>
      <c r="V362" s="126"/>
      <c r="W362" s="126"/>
      <c r="X362" s="305"/>
    </row>
    <row r="363" spans="1:24" customFormat="1" x14ac:dyDescent="0.25">
      <c r="A363" s="54"/>
      <c r="C363" s="65"/>
      <c r="D363" s="66"/>
      <c r="E363" s="66"/>
      <c r="F363" s="66"/>
      <c r="G363" s="66"/>
      <c r="H363" s="68"/>
      <c r="I363" s="66"/>
      <c r="J363" s="66"/>
      <c r="K363" s="300" t="str">
        <f t="shared" ca="1" si="6"/>
        <v/>
      </c>
      <c r="L363" s="250"/>
      <c r="M363" s="126"/>
      <c r="N363" s="126"/>
      <c r="O363" s="126"/>
      <c r="P363" s="126"/>
      <c r="Q363" s="126"/>
      <c r="R363" s="126"/>
      <c r="S363" s="126"/>
      <c r="T363" s="126"/>
      <c r="U363" s="126"/>
      <c r="V363" s="126"/>
      <c r="W363" s="126"/>
      <c r="X363" s="305"/>
    </row>
    <row r="364" spans="1:24" customFormat="1" x14ac:dyDescent="0.25">
      <c r="A364" s="54"/>
      <c r="C364" s="65"/>
      <c r="D364" s="66"/>
      <c r="E364" s="66"/>
      <c r="F364" s="66"/>
      <c r="G364" s="66"/>
      <c r="H364" s="68"/>
      <c r="I364" s="66"/>
      <c r="J364" s="66"/>
      <c r="K364" s="300" t="str">
        <f t="shared" ca="1" si="6"/>
        <v/>
      </c>
      <c r="L364" s="250"/>
      <c r="M364" s="126"/>
      <c r="N364" s="126"/>
      <c r="O364" s="126"/>
      <c r="P364" s="126"/>
      <c r="Q364" s="126"/>
      <c r="R364" s="126"/>
      <c r="S364" s="126"/>
      <c r="T364" s="126"/>
      <c r="U364" s="126"/>
      <c r="V364" s="126"/>
      <c r="W364" s="126"/>
      <c r="X364" s="305"/>
    </row>
    <row r="365" spans="1:24" customFormat="1" x14ac:dyDescent="0.25">
      <c r="A365" s="54"/>
      <c r="C365" s="65"/>
      <c r="D365" s="66"/>
      <c r="E365" s="66"/>
      <c r="F365" s="66"/>
      <c r="G365" s="66"/>
      <c r="H365" s="68"/>
      <c r="I365" s="66"/>
      <c r="J365" s="66"/>
      <c r="K365" s="300" t="str">
        <f t="shared" ca="1" si="6"/>
        <v/>
      </c>
      <c r="L365" s="250"/>
      <c r="M365" s="126"/>
      <c r="N365" s="126"/>
      <c r="O365" s="126"/>
      <c r="P365" s="126"/>
      <c r="Q365" s="126"/>
      <c r="R365" s="126"/>
      <c r="S365" s="126"/>
      <c r="T365" s="126"/>
      <c r="U365" s="126"/>
      <c r="V365" s="126"/>
      <c r="W365" s="126"/>
      <c r="X365" s="305"/>
    </row>
    <row r="366" spans="1:24" customFormat="1" x14ac:dyDescent="0.25">
      <c r="A366" s="54"/>
      <c r="C366" s="65"/>
      <c r="D366" s="66"/>
      <c r="E366" s="66"/>
      <c r="F366" s="66"/>
      <c r="G366" s="66"/>
      <c r="H366" s="68"/>
      <c r="I366" s="66"/>
      <c r="J366" s="66"/>
      <c r="K366" s="300" t="str">
        <f t="shared" ca="1" si="6"/>
        <v/>
      </c>
      <c r="L366" s="250"/>
      <c r="M366" s="126"/>
      <c r="N366" s="126"/>
      <c r="O366" s="126"/>
      <c r="P366" s="126"/>
      <c r="Q366" s="126"/>
      <c r="R366" s="126"/>
      <c r="S366" s="126"/>
      <c r="T366" s="126"/>
      <c r="U366" s="126"/>
      <c r="V366" s="126"/>
      <c r="W366" s="126"/>
      <c r="X366" s="305"/>
    </row>
    <row r="367" spans="1:24" customFormat="1" x14ac:dyDescent="0.25">
      <c r="A367" s="54"/>
      <c r="C367" s="65"/>
      <c r="D367" s="66"/>
      <c r="E367" s="66"/>
      <c r="F367" s="66"/>
      <c r="G367" s="66"/>
      <c r="H367" s="68"/>
      <c r="I367" s="66"/>
      <c r="J367" s="66"/>
      <c r="K367" s="300" t="str">
        <f t="shared" ca="1" si="6"/>
        <v/>
      </c>
      <c r="L367" s="250"/>
      <c r="M367" s="126"/>
      <c r="N367" s="126"/>
      <c r="O367" s="126"/>
      <c r="P367" s="126"/>
      <c r="Q367" s="126"/>
      <c r="R367" s="126"/>
      <c r="S367" s="126"/>
      <c r="T367" s="126"/>
      <c r="U367" s="126"/>
      <c r="V367" s="126"/>
      <c r="W367" s="126"/>
      <c r="X367" s="305"/>
    </row>
    <row r="368" spans="1:24" customFormat="1" x14ac:dyDescent="0.25">
      <c r="A368" s="54"/>
      <c r="C368" s="65"/>
      <c r="D368" s="66"/>
      <c r="E368" s="66"/>
      <c r="F368" s="66"/>
      <c r="G368" s="66"/>
      <c r="H368" s="68"/>
      <c r="I368" s="66"/>
      <c r="J368" s="66"/>
      <c r="K368" s="300" t="str">
        <f t="shared" ca="1" si="6"/>
        <v/>
      </c>
      <c r="L368" s="250"/>
      <c r="M368" s="126"/>
      <c r="N368" s="126"/>
      <c r="O368" s="126"/>
      <c r="P368" s="126"/>
      <c r="Q368" s="126"/>
      <c r="R368" s="126"/>
      <c r="S368" s="126"/>
      <c r="T368" s="126"/>
      <c r="U368" s="126"/>
      <c r="V368" s="126"/>
      <c r="W368" s="126"/>
      <c r="X368" s="305"/>
    </row>
    <row r="369" spans="1:24" customFormat="1" x14ac:dyDescent="0.25">
      <c r="A369" s="54"/>
      <c r="C369" s="65"/>
      <c r="D369" s="66"/>
      <c r="E369" s="66"/>
      <c r="F369" s="66"/>
      <c r="G369" s="66"/>
      <c r="H369" s="68"/>
      <c r="I369" s="66"/>
      <c r="J369" s="66"/>
      <c r="K369" s="300" t="str">
        <f t="shared" ca="1" si="6"/>
        <v/>
      </c>
      <c r="L369" s="250"/>
      <c r="M369" s="126"/>
      <c r="N369" s="126"/>
      <c r="O369" s="126"/>
      <c r="P369" s="126"/>
      <c r="Q369" s="126"/>
      <c r="R369" s="126"/>
      <c r="S369" s="126"/>
      <c r="T369" s="126"/>
      <c r="U369" s="126"/>
      <c r="V369" s="126"/>
      <c r="W369" s="126"/>
      <c r="X369" s="305"/>
    </row>
    <row r="370" spans="1:24" customFormat="1" x14ac:dyDescent="0.25">
      <c r="A370" s="54"/>
      <c r="C370" s="65"/>
      <c r="D370" s="66"/>
      <c r="E370" s="66"/>
      <c r="F370" s="66"/>
      <c r="G370" s="66"/>
      <c r="H370" s="68"/>
      <c r="I370" s="66"/>
      <c r="J370" s="66"/>
      <c r="K370" s="300" t="str">
        <f t="shared" ca="1" si="6"/>
        <v/>
      </c>
      <c r="L370" s="250"/>
      <c r="M370" s="126"/>
      <c r="N370" s="126"/>
      <c r="O370" s="126"/>
      <c r="P370" s="126"/>
      <c r="Q370" s="126"/>
      <c r="R370" s="126"/>
      <c r="S370" s="126"/>
      <c r="T370" s="126"/>
      <c r="U370" s="126"/>
      <c r="V370" s="126"/>
      <c r="W370" s="126"/>
      <c r="X370" s="305"/>
    </row>
    <row r="371" spans="1:24" customFormat="1" x14ac:dyDescent="0.25">
      <c r="A371" s="54"/>
      <c r="C371" s="65"/>
      <c r="D371" s="66"/>
      <c r="E371" s="66"/>
      <c r="F371" s="66"/>
      <c r="G371" s="66"/>
      <c r="H371" s="68"/>
      <c r="I371" s="66"/>
      <c r="J371" s="66"/>
      <c r="K371" s="300" t="str">
        <f t="shared" ca="1" si="6"/>
        <v/>
      </c>
      <c r="L371" s="250"/>
      <c r="M371" s="126"/>
      <c r="N371" s="126"/>
      <c r="O371" s="126"/>
      <c r="P371" s="126"/>
      <c r="Q371" s="126"/>
      <c r="R371" s="126"/>
      <c r="S371" s="126"/>
      <c r="T371" s="126"/>
      <c r="U371" s="126"/>
      <c r="V371" s="126"/>
      <c r="W371" s="126"/>
      <c r="X371" s="305"/>
    </row>
    <row r="372" spans="1:24" customFormat="1" x14ac:dyDescent="0.25">
      <c r="A372" s="54"/>
      <c r="C372" s="65"/>
      <c r="D372" s="66"/>
      <c r="E372" s="66"/>
      <c r="F372" s="66"/>
      <c r="G372" s="66"/>
      <c r="H372" s="68"/>
      <c r="I372" s="66"/>
      <c r="J372" s="66"/>
      <c r="K372" s="300" t="str">
        <f t="shared" ca="1" si="6"/>
        <v/>
      </c>
      <c r="L372" s="250"/>
      <c r="M372" s="126"/>
      <c r="N372" s="126"/>
      <c r="O372" s="126"/>
      <c r="P372" s="126"/>
      <c r="Q372" s="126"/>
      <c r="R372" s="126"/>
      <c r="S372" s="126"/>
      <c r="T372" s="126"/>
      <c r="U372" s="126"/>
      <c r="V372" s="126"/>
      <c r="W372" s="126"/>
      <c r="X372" s="305"/>
    </row>
    <row r="373" spans="1:24" customFormat="1" x14ac:dyDescent="0.25">
      <c r="A373" s="54"/>
      <c r="C373" s="65"/>
      <c r="D373" s="66"/>
      <c r="E373" s="66"/>
      <c r="F373" s="66"/>
      <c r="G373" s="66"/>
      <c r="H373" s="68"/>
      <c r="I373" s="66"/>
      <c r="J373" s="66"/>
      <c r="K373" s="300" t="str">
        <f t="shared" ca="1" si="6"/>
        <v/>
      </c>
      <c r="L373" s="250"/>
      <c r="M373" s="126"/>
      <c r="N373" s="126"/>
      <c r="O373" s="126"/>
      <c r="P373" s="126"/>
      <c r="Q373" s="126"/>
      <c r="R373" s="126"/>
      <c r="S373" s="126"/>
      <c r="T373" s="126"/>
      <c r="U373" s="126"/>
      <c r="V373" s="126"/>
      <c r="W373" s="126"/>
      <c r="X373" s="305"/>
    </row>
    <row r="374" spans="1:24" customFormat="1" x14ac:dyDescent="0.25">
      <c r="A374" s="54"/>
      <c r="C374" s="65"/>
      <c r="D374" s="66"/>
      <c r="E374" s="66"/>
      <c r="F374" s="66"/>
      <c r="G374" s="66"/>
      <c r="H374" s="68"/>
      <c r="I374" s="66"/>
      <c r="J374" s="66"/>
      <c r="K374" s="300" t="str">
        <f t="shared" ca="1" si="6"/>
        <v/>
      </c>
      <c r="L374" s="250"/>
      <c r="M374" s="126"/>
      <c r="N374" s="126"/>
      <c r="O374" s="126"/>
      <c r="P374" s="126"/>
      <c r="Q374" s="126"/>
      <c r="R374" s="126"/>
      <c r="S374" s="126"/>
      <c r="T374" s="126"/>
      <c r="U374" s="126"/>
      <c r="V374" s="126"/>
      <c r="W374" s="126"/>
      <c r="X374" s="305"/>
    </row>
    <row r="375" spans="1:24" customFormat="1" x14ac:dyDescent="0.25">
      <c r="A375" s="54"/>
      <c r="C375" s="65"/>
      <c r="D375" s="66"/>
      <c r="E375" s="66"/>
      <c r="F375" s="66"/>
      <c r="G375" s="66"/>
      <c r="H375" s="68"/>
      <c r="I375" s="66"/>
      <c r="J375" s="66"/>
      <c r="K375" s="300" t="str">
        <f t="shared" ca="1" si="6"/>
        <v/>
      </c>
      <c r="L375" s="250"/>
      <c r="M375" s="126"/>
      <c r="N375" s="126"/>
      <c r="O375" s="126"/>
      <c r="P375" s="126"/>
      <c r="Q375" s="126"/>
      <c r="R375" s="126"/>
      <c r="S375" s="126"/>
      <c r="T375" s="126"/>
      <c r="U375" s="126"/>
      <c r="V375" s="126"/>
      <c r="W375" s="126"/>
      <c r="X375" s="305"/>
    </row>
    <row r="376" spans="1:24" customFormat="1" x14ac:dyDescent="0.25">
      <c r="A376" s="54"/>
      <c r="C376" s="65"/>
      <c r="D376" s="66"/>
      <c r="E376" s="66"/>
      <c r="F376" s="66"/>
      <c r="G376" s="66"/>
      <c r="H376" s="68"/>
      <c r="I376" s="66"/>
      <c r="J376" s="66"/>
      <c r="K376" s="300" t="str">
        <f t="shared" ca="1" si="6"/>
        <v/>
      </c>
      <c r="L376" s="250"/>
      <c r="M376" s="126"/>
      <c r="N376" s="126"/>
      <c r="O376" s="126"/>
      <c r="P376" s="126"/>
      <c r="Q376" s="126"/>
      <c r="R376" s="126"/>
      <c r="S376" s="126"/>
      <c r="T376" s="126"/>
      <c r="U376" s="126"/>
      <c r="V376" s="126"/>
      <c r="W376" s="126"/>
      <c r="X376" s="305"/>
    </row>
    <row r="377" spans="1:24" customFormat="1" x14ac:dyDescent="0.25">
      <c r="A377" s="54"/>
      <c r="C377" s="65"/>
      <c r="D377" s="66"/>
      <c r="E377" s="66"/>
      <c r="F377" s="66"/>
      <c r="G377" s="66"/>
      <c r="H377" s="68"/>
      <c r="I377" s="66"/>
      <c r="J377" s="66"/>
      <c r="K377" s="300" t="str">
        <f t="shared" ca="1" si="6"/>
        <v/>
      </c>
      <c r="L377" s="250"/>
      <c r="M377" s="126"/>
      <c r="N377" s="126"/>
      <c r="O377" s="126"/>
      <c r="P377" s="126"/>
      <c r="Q377" s="126"/>
      <c r="R377" s="126"/>
      <c r="S377" s="126"/>
      <c r="T377" s="126"/>
      <c r="U377" s="126"/>
      <c r="V377" s="126"/>
      <c r="W377" s="126"/>
      <c r="X377" s="305"/>
    </row>
    <row r="378" spans="1:24" customFormat="1" x14ac:dyDescent="0.25">
      <c r="A378" s="54"/>
      <c r="C378" s="65"/>
      <c r="D378" s="66"/>
      <c r="E378" s="66"/>
      <c r="F378" s="66"/>
      <c r="G378" s="66"/>
      <c r="H378" s="68"/>
      <c r="I378" s="66"/>
      <c r="J378" s="66"/>
      <c r="K378" s="300" t="str">
        <f t="shared" ca="1" si="6"/>
        <v/>
      </c>
      <c r="L378" s="250"/>
      <c r="M378" s="126"/>
      <c r="N378" s="126"/>
      <c r="O378" s="126"/>
      <c r="P378" s="126"/>
      <c r="Q378" s="126"/>
      <c r="R378" s="126"/>
      <c r="S378" s="126"/>
      <c r="T378" s="126"/>
      <c r="U378" s="126"/>
      <c r="V378" s="126"/>
      <c r="W378" s="126"/>
      <c r="X378" s="305"/>
    </row>
    <row r="379" spans="1:24" customFormat="1" x14ac:dyDescent="0.25">
      <c r="A379" s="54"/>
      <c r="C379" s="65"/>
      <c r="D379" s="66"/>
      <c r="E379" s="66"/>
      <c r="F379" s="66"/>
      <c r="G379" s="66"/>
      <c r="H379" s="68"/>
      <c r="I379" s="66"/>
      <c r="J379" s="66"/>
      <c r="K379" s="300" t="str">
        <f t="shared" ca="1" si="6"/>
        <v/>
      </c>
      <c r="L379" s="250"/>
      <c r="M379" s="126"/>
      <c r="N379" s="126"/>
      <c r="O379" s="126"/>
      <c r="P379" s="126"/>
      <c r="Q379" s="126"/>
      <c r="R379" s="126"/>
      <c r="S379" s="126"/>
      <c r="T379" s="126"/>
      <c r="U379" s="126"/>
      <c r="V379" s="126"/>
      <c r="W379" s="126"/>
      <c r="X379" s="305"/>
    </row>
    <row r="380" spans="1:24" customFormat="1" x14ac:dyDescent="0.25">
      <c r="A380" s="54"/>
      <c r="C380" s="65"/>
      <c r="D380" s="66"/>
      <c r="E380" s="66"/>
      <c r="F380" s="66"/>
      <c r="G380" s="66"/>
      <c r="H380" s="68"/>
      <c r="I380" s="66"/>
      <c r="J380" s="66"/>
      <c r="K380" s="300" t="str">
        <f t="shared" ca="1" si="6"/>
        <v/>
      </c>
      <c r="L380" s="250"/>
      <c r="M380" s="126"/>
      <c r="N380" s="126"/>
      <c r="O380" s="126"/>
      <c r="P380" s="126"/>
      <c r="Q380" s="126"/>
      <c r="R380" s="126"/>
      <c r="S380" s="126"/>
      <c r="T380" s="126"/>
      <c r="U380" s="126"/>
      <c r="V380" s="126"/>
      <c r="W380" s="126"/>
      <c r="X380" s="305"/>
    </row>
    <row r="381" spans="1:24" customFormat="1" x14ac:dyDescent="0.25">
      <c r="A381" s="54"/>
      <c r="C381" s="65"/>
      <c r="D381" s="66"/>
      <c r="E381" s="66"/>
      <c r="F381" s="66"/>
      <c r="G381" s="66"/>
      <c r="H381" s="68"/>
      <c r="I381" s="66"/>
      <c r="J381" s="66"/>
      <c r="K381" s="300" t="str">
        <f t="shared" ca="1" si="6"/>
        <v/>
      </c>
      <c r="L381" s="250"/>
      <c r="M381" s="126"/>
      <c r="N381" s="126"/>
      <c r="O381" s="126"/>
      <c r="P381" s="126"/>
      <c r="Q381" s="126"/>
      <c r="R381" s="126"/>
      <c r="S381" s="126"/>
      <c r="T381" s="126"/>
      <c r="U381" s="126"/>
      <c r="V381" s="126"/>
      <c r="W381" s="126"/>
      <c r="X381" s="305"/>
    </row>
    <row r="382" spans="1:24" customFormat="1" x14ac:dyDescent="0.25">
      <c r="A382" s="54"/>
      <c r="C382" s="65"/>
      <c r="D382" s="66"/>
      <c r="E382" s="66"/>
      <c r="F382" s="66"/>
      <c r="G382" s="66"/>
      <c r="H382" s="68"/>
      <c r="I382" s="66"/>
      <c r="J382" s="66"/>
      <c r="K382" s="300" t="str">
        <f t="shared" ca="1" si="6"/>
        <v/>
      </c>
      <c r="L382" s="250"/>
      <c r="M382" s="126"/>
      <c r="N382" s="126"/>
      <c r="O382" s="126"/>
      <c r="P382" s="126"/>
      <c r="Q382" s="126"/>
      <c r="R382" s="126"/>
      <c r="S382" s="126"/>
      <c r="T382" s="126"/>
      <c r="U382" s="126"/>
      <c r="V382" s="126"/>
      <c r="W382" s="126"/>
      <c r="X382" s="305"/>
    </row>
    <row r="383" spans="1:24" customFormat="1" x14ac:dyDescent="0.25">
      <c r="A383" s="54"/>
      <c r="C383" s="65"/>
      <c r="D383" s="66"/>
      <c r="E383" s="66"/>
      <c r="F383" s="66"/>
      <c r="G383" s="66"/>
      <c r="H383" s="68"/>
      <c r="I383" s="66"/>
      <c r="J383" s="66"/>
      <c r="K383" s="300" t="str">
        <f t="shared" ca="1" si="6"/>
        <v/>
      </c>
      <c r="L383" s="250"/>
      <c r="M383" s="126"/>
      <c r="N383" s="126"/>
      <c r="O383" s="126"/>
      <c r="P383" s="126"/>
      <c r="Q383" s="126"/>
      <c r="R383" s="126"/>
      <c r="S383" s="126"/>
      <c r="T383" s="126"/>
      <c r="U383" s="126"/>
      <c r="V383" s="126"/>
      <c r="W383" s="126"/>
      <c r="X383" s="305"/>
    </row>
    <row r="384" spans="1:24" customFormat="1" x14ac:dyDescent="0.25">
      <c r="A384" s="54"/>
      <c r="C384" s="65"/>
      <c r="D384" s="66"/>
      <c r="E384" s="66"/>
      <c r="F384" s="66"/>
      <c r="G384" s="66"/>
      <c r="H384" s="68"/>
      <c r="I384" s="66"/>
      <c r="J384" s="66"/>
      <c r="K384" s="300" t="str">
        <f t="shared" ca="1" si="6"/>
        <v/>
      </c>
      <c r="L384" s="250"/>
      <c r="M384" s="126"/>
      <c r="N384" s="126"/>
      <c r="O384" s="126"/>
      <c r="P384" s="126"/>
      <c r="Q384" s="126"/>
      <c r="R384" s="126"/>
      <c r="S384" s="126"/>
      <c r="T384" s="126"/>
      <c r="U384" s="126"/>
      <c r="V384" s="126"/>
      <c r="W384" s="126"/>
      <c r="X384" s="305"/>
    </row>
    <row r="385" spans="1:24" customFormat="1" x14ac:dyDescent="0.25">
      <c r="A385" s="54"/>
      <c r="C385" s="65"/>
      <c r="D385" s="66"/>
      <c r="E385" s="66"/>
      <c r="F385" s="66"/>
      <c r="G385" s="66"/>
      <c r="H385" s="68"/>
      <c r="I385" s="66"/>
      <c r="J385" s="66"/>
      <c r="K385" s="300" t="str">
        <f t="shared" ca="1" si="6"/>
        <v/>
      </c>
      <c r="L385" s="250"/>
      <c r="M385" s="126"/>
      <c r="N385" s="126"/>
      <c r="O385" s="126"/>
      <c r="P385" s="126"/>
      <c r="Q385" s="126"/>
      <c r="R385" s="126"/>
      <c r="S385" s="126"/>
      <c r="T385" s="126"/>
      <c r="U385" s="126"/>
      <c r="V385" s="126"/>
      <c r="W385" s="126"/>
      <c r="X385" s="305"/>
    </row>
    <row r="386" spans="1:24" customFormat="1" x14ac:dyDescent="0.25">
      <c r="A386" s="54"/>
      <c r="C386" s="65"/>
      <c r="D386" s="66"/>
      <c r="E386" s="66"/>
      <c r="F386" s="66"/>
      <c r="G386" s="66"/>
      <c r="H386" s="68"/>
      <c r="I386" s="66"/>
      <c r="J386" s="66"/>
      <c r="K386" s="300" t="str">
        <f t="shared" ca="1" si="6"/>
        <v/>
      </c>
      <c r="L386" s="250"/>
      <c r="M386" s="126"/>
      <c r="N386" s="126"/>
      <c r="O386" s="126"/>
      <c r="P386" s="126"/>
      <c r="Q386" s="126"/>
      <c r="R386" s="126"/>
      <c r="S386" s="126"/>
      <c r="T386" s="126"/>
      <c r="U386" s="126"/>
      <c r="V386" s="126"/>
      <c r="W386" s="126"/>
      <c r="X386" s="305"/>
    </row>
    <row r="387" spans="1:24" customFormat="1" x14ac:dyDescent="0.25">
      <c r="A387" s="54"/>
      <c r="C387" s="65"/>
      <c r="D387" s="66"/>
      <c r="E387" s="66"/>
      <c r="F387" s="66"/>
      <c r="G387" s="66"/>
      <c r="H387" s="68"/>
      <c r="I387" s="66"/>
      <c r="J387" s="66"/>
      <c r="K387" s="300" t="str">
        <f t="shared" ca="1" si="6"/>
        <v/>
      </c>
      <c r="L387" s="250"/>
      <c r="M387" s="126"/>
      <c r="N387" s="126"/>
      <c r="O387" s="126"/>
      <c r="P387" s="126"/>
      <c r="Q387" s="126"/>
      <c r="R387" s="126"/>
      <c r="S387" s="126"/>
      <c r="T387" s="126"/>
      <c r="U387" s="126"/>
      <c r="V387" s="126"/>
      <c r="W387" s="126"/>
      <c r="X387" s="305"/>
    </row>
    <row r="388" spans="1:24" customFormat="1" x14ac:dyDescent="0.25">
      <c r="A388" s="54"/>
      <c r="C388" s="65"/>
      <c r="D388" s="66"/>
      <c r="E388" s="66"/>
      <c r="F388" s="66"/>
      <c r="G388" s="66"/>
      <c r="H388" s="68"/>
      <c r="I388" s="66"/>
      <c r="J388" s="66"/>
      <c r="K388" s="300" t="str">
        <f t="shared" ca="1" si="6"/>
        <v/>
      </c>
      <c r="L388" s="250"/>
      <c r="M388" s="126"/>
      <c r="N388" s="126"/>
      <c r="O388" s="126"/>
      <c r="P388" s="126"/>
      <c r="Q388" s="126"/>
      <c r="R388" s="126"/>
      <c r="S388" s="126"/>
      <c r="T388" s="126"/>
      <c r="U388" s="126"/>
      <c r="V388" s="126"/>
      <c r="W388" s="126"/>
      <c r="X388" s="305"/>
    </row>
    <row r="389" spans="1:24" customFormat="1" x14ac:dyDescent="0.25">
      <c r="A389" s="54"/>
      <c r="C389" s="65"/>
      <c r="D389" s="66"/>
      <c r="E389" s="66"/>
      <c r="F389" s="66"/>
      <c r="G389" s="66"/>
      <c r="H389" s="68"/>
      <c r="I389" s="66"/>
      <c r="J389" s="66"/>
      <c r="K389" s="300" t="str">
        <f t="shared" ca="1" si="6"/>
        <v/>
      </c>
      <c r="L389" s="250"/>
      <c r="M389" s="126"/>
      <c r="N389" s="126"/>
      <c r="O389" s="126"/>
      <c r="P389" s="126"/>
      <c r="Q389" s="126"/>
      <c r="R389" s="126"/>
      <c r="S389" s="126"/>
      <c r="T389" s="126"/>
      <c r="U389" s="126"/>
      <c r="V389" s="126"/>
      <c r="W389" s="126"/>
      <c r="X389" s="305"/>
    </row>
    <row r="390" spans="1:24" customFormat="1" x14ac:dyDescent="0.25">
      <c r="A390" s="54"/>
      <c r="C390" s="65"/>
      <c r="D390" s="66"/>
      <c r="E390" s="66"/>
      <c r="F390" s="66"/>
      <c r="G390" s="66"/>
      <c r="H390" s="68"/>
      <c r="I390" s="66"/>
      <c r="J390" s="66"/>
      <c r="K390" s="300" t="str">
        <f t="shared" ca="1" si="6"/>
        <v/>
      </c>
      <c r="L390" s="250"/>
      <c r="M390" s="126"/>
      <c r="N390" s="126"/>
      <c r="O390" s="126"/>
      <c r="P390" s="126"/>
      <c r="Q390" s="126"/>
      <c r="R390" s="126"/>
      <c r="S390" s="126"/>
      <c r="T390" s="126"/>
      <c r="U390" s="126"/>
      <c r="V390" s="126"/>
      <c r="W390" s="126"/>
      <c r="X390" s="305"/>
    </row>
    <row r="391" spans="1:24" customFormat="1" x14ac:dyDescent="0.25">
      <c r="A391" s="54"/>
      <c r="C391" s="65"/>
      <c r="D391" s="66"/>
      <c r="E391" s="66"/>
      <c r="F391" s="66"/>
      <c r="G391" s="66"/>
      <c r="H391" s="68"/>
      <c r="I391" s="66"/>
      <c r="J391" s="66"/>
      <c r="K391" s="300" t="str">
        <f t="shared" ca="1" si="6"/>
        <v/>
      </c>
      <c r="L391" s="250"/>
      <c r="M391" s="126"/>
      <c r="N391" s="126"/>
      <c r="O391" s="126"/>
      <c r="P391" s="126"/>
      <c r="Q391" s="126"/>
      <c r="R391" s="126"/>
      <c r="S391" s="126"/>
      <c r="T391" s="126"/>
      <c r="U391" s="126"/>
      <c r="V391" s="126"/>
      <c r="W391" s="126"/>
      <c r="X391" s="305"/>
    </row>
    <row r="392" spans="1:24" customFormat="1" x14ac:dyDescent="0.25">
      <c r="A392" s="54"/>
      <c r="C392" s="65"/>
      <c r="D392" s="66"/>
      <c r="E392" s="66"/>
      <c r="F392" s="66"/>
      <c r="G392" s="66"/>
      <c r="H392" s="68"/>
      <c r="I392" s="66"/>
      <c r="J392" s="66"/>
      <c r="K392" s="300" t="str">
        <f t="shared" ca="1" si="6"/>
        <v/>
      </c>
      <c r="L392" s="250"/>
      <c r="M392" s="126"/>
      <c r="N392" s="126"/>
      <c r="O392" s="126"/>
      <c r="P392" s="126"/>
      <c r="Q392" s="126"/>
      <c r="R392" s="126"/>
      <c r="S392" s="126"/>
      <c r="T392" s="126"/>
      <c r="U392" s="126"/>
      <c r="V392" s="126"/>
      <c r="W392" s="126"/>
      <c r="X392" s="305"/>
    </row>
    <row r="393" spans="1:24" customFormat="1" x14ac:dyDescent="0.25">
      <c r="A393" s="54"/>
      <c r="C393" s="65"/>
      <c r="D393" s="66"/>
      <c r="E393" s="66"/>
      <c r="F393" s="66"/>
      <c r="G393" s="66"/>
      <c r="H393" s="68"/>
      <c r="I393" s="66"/>
      <c r="J393" s="66"/>
      <c r="K393" s="300" t="str">
        <f t="shared" ref="K393:K456" ca="1" si="7">IF(J393="","",(IF(J393="Efetivado","",IF(C393="","",IF(C393=TODAY(),"Vence Hoje",IF(C393&lt;TODAY(),"Atrasado",C393-TODAY()&amp;" Dias para Vencer"))))))</f>
        <v/>
      </c>
      <c r="L393" s="250"/>
      <c r="M393" s="126"/>
      <c r="N393" s="126"/>
      <c r="O393" s="126"/>
      <c r="P393" s="126"/>
      <c r="Q393" s="126"/>
      <c r="R393" s="126"/>
      <c r="S393" s="126"/>
      <c r="T393" s="126"/>
      <c r="U393" s="126"/>
      <c r="V393" s="126"/>
      <c r="W393" s="126"/>
      <c r="X393" s="305"/>
    </row>
    <row r="394" spans="1:24" customFormat="1" x14ac:dyDescent="0.25">
      <c r="A394" s="54"/>
      <c r="C394" s="65"/>
      <c r="D394" s="66"/>
      <c r="E394" s="66"/>
      <c r="F394" s="66"/>
      <c r="G394" s="66"/>
      <c r="H394" s="68"/>
      <c r="I394" s="66"/>
      <c r="J394" s="66"/>
      <c r="K394" s="300" t="str">
        <f t="shared" ca="1" si="7"/>
        <v/>
      </c>
      <c r="L394" s="250"/>
      <c r="M394" s="126"/>
      <c r="N394" s="126"/>
      <c r="O394" s="126"/>
      <c r="P394" s="126"/>
      <c r="Q394" s="126"/>
      <c r="R394" s="126"/>
      <c r="S394" s="126"/>
      <c r="T394" s="126"/>
      <c r="U394" s="126"/>
      <c r="V394" s="126"/>
      <c r="W394" s="126"/>
      <c r="X394" s="305"/>
    </row>
    <row r="395" spans="1:24" customFormat="1" x14ac:dyDescent="0.25">
      <c r="A395" s="54"/>
      <c r="C395" s="65"/>
      <c r="D395" s="66"/>
      <c r="E395" s="66"/>
      <c r="F395" s="66"/>
      <c r="G395" s="66"/>
      <c r="H395" s="68"/>
      <c r="I395" s="66"/>
      <c r="J395" s="66"/>
      <c r="K395" s="300" t="str">
        <f t="shared" ca="1" si="7"/>
        <v/>
      </c>
      <c r="L395" s="250"/>
      <c r="M395" s="126"/>
      <c r="N395" s="126"/>
      <c r="O395" s="126"/>
      <c r="P395" s="126"/>
      <c r="Q395" s="126"/>
      <c r="R395" s="126"/>
      <c r="S395" s="126"/>
      <c r="T395" s="126"/>
      <c r="U395" s="126"/>
      <c r="V395" s="126"/>
      <c r="W395" s="126"/>
      <c r="X395" s="305"/>
    </row>
    <row r="396" spans="1:24" customFormat="1" x14ac:dyDescent="0.25">
      <c r="A396" s="54"/>
      <c r="C396" s="65"/>
      <c r="D396" s="66"/>
      <c r="E396" s="66"/>
      <c r="F396" s="66"/>
      <c r="G396" s="66"/>
      <c r="H396" s="68"/>
      <c r="I396" s="66"/>
      <c r="J396" s="66"/>
      <c r="K396" s="300" t="str">
        <f t="shared" ca="1" si="7"/>
        <v/>
      </c>
      <c r="L396" s="250"/>
      <c r="M396" s="126"/>
      <c r="N396" s="126"/>
      <c r="O396" s="126"/>
      <c r="P396" s="126"/>
      <c r="Q396" s="126"/>
      <c r="R396" s="126"/>
      <c r="S396" s="126"/>
      <c r="T396" s="126"/>
      <c r="U396" s="126"/>
      <c r="V396" s="126"/>
      <c r="W396" s="126"/>
      <c r="X396" s="305"/>
    </row>
    <row r="397" spans="1:24" customFormat="1" x14ac:dyDescent="0.25">
      <c r="A397" s="54"/>
      <c r="C397" s="65"/>
      <c r="D397" s="66"/>
      <c r="E397" s="66"/>
      <c r="F397" s="66"/>
      <c r="G397" s="66"/>
      <c r="H397" s="68"/>
      <c r="I397" s="66"/>
      <c r="J397" s="66"/>
      <c r="K397" s="300" t="str">
        <f t="shared" ca="1" si="7"/>
        <v/>
      </c>
      <c r="L397" s="250"/>
      <c r="M397" s="126"/>
      <c r="N397" s="126"/>
      <c r="O397" s="126"/>
      <c r="P397" s="126"/>
      <c r="Q397" s="126"/>
      <c r="R397" s="126"/>
      <c r="S397" s="126"/>
      <c r="T397" s="126"/>
      <c r="U397" s="126"/>
      <c r="V397" s="126"/>
      <c r="W397" s="126"/>
      <c r="X397" s="305"/>
    </row>
    <row r="398" spans="1:24" customFormat="1" x14ac:dyDescent="0.25">
      <c r="A398" s="54"/>
      <c r="C398" s="65"/>
      <c r="D398" s="66"/>
      <c r="E398" s="66"/>
      <c r="F398" s="66"/>
      <c r="G398" s="66"/>
      <c r="H398" s="68"/>
      <c r="I398" s="66"/>
      <c r="J398" s="66"/>
      <c r="K398" s="300" t="str">
        <f t="shared" ca="1" si="7"/>
        <v/>
      </c>
      <c r="L398" s="250"/>
      <c r="M398" s="126"/>
      <c r="N398" s="126"/>
      <c r="O398" s="126"/>
      <c r="P398" s="126"/>
      <c r="Q398" s="126"/>
      <c r="R398" s="126"/>
      <c r="S398" s="126"/>
      <c r="T398" s="126"/>
      <c r="U398" s="126"/>
      <c r="V398" s="126"/>
      <c r="W398" s="126"/>
      <c r="X398" s="305"/>
    </row>
    <row r="399" spans="1:24" customFormat="1" x14ac:dyDescent="0.25">
      <c r="A399" s="54"/>
      <c r="C399" s="65"/>
      <c r="D399" s="66"/>
      <c r="E399" s="66"/>
      <c r="F399" s="66"/>
      <c r="G399" s="66"/>
      <c r="H399" s="68"/>
      <c r="I399" s="66"/>
      <c r="J399" s="66"/>
      <c r="K399" s="300" t="str">
        <f t="shared" ca="1" si="7"/>
        <v/>
      </c>
      <c r="L399" s="250"/>
      <c r="M399" s="126"/>
      <c r="N399" s="126"/>
      <c r="O399" s="126"/>
      <c r="P399" s="126"/>
      <c r="Q399" s="126"/>
      <c r="R399" s="126"/>
      <c r="S399" s="126"/>
      <c r="T399" s="126"/>
      <c r="U399" s="126"/>
      <c r="V399" s="126"/>
      <c r="W399" s="126"/>
      <c r="X399" s="305"/>
    </row>
    <row r="400" spans="1:24" customFormat="1" x14ac:dyDescent="0.25">
      <c r="A400" s="54"/>
      <c r="C400" s="65"/>
      <c r="D400" s="66"/>
      <c r="E400" s="66"/>
      <c r="F400" s="66"/>
      <c r="G400" s="66"/>
      <c r="H400" s="68"/>
      <c r="I400" s="66"/>
      <c r="J400" s="66"/>
      <c r="K400" s="300" t="str">
        <f t="shared" ca="1" si="7"/>
        <v/>
      </c>
      <c r="L400" s="250"/>
      <c r="M400" s="126"/>
      <c r="N400" s="126"/>
      <c r="O400" s="126"/>
      <c r="P400" s="126"/>
      <c r="Q400" s="126"/>
      <c r="R400" s="126"/>
      <c r="S400" s="126"/>
      <c r="T400" s="126"/>
      <c r="U400" s="126"/>
      <c r="V400" s="126"/>
      <c r="W400" s="126"/>
      <c r="X400" s="305"/>
    </row>
    <row r="401" spans="1:24" customFormat="1" x14ac:dyDescent="0.25">
      <c r="A401" s="54"/>
      <c r="C401" s="65"/>
      <c r="D401" s="66"/>
      <c r="E401" s="66"/>
      <c r="F401" s="66"/>
      <c r="G401" s="66"/>
      <c r="H401" s="68"/>
      <c r="I401" s="66"/>
      <c r="J401" s="66"/>
      <c r="K401" s="300" t="str">
        <f t="shared" ca="1" si="7"/>
        <v/>
      </c>
      <c r="L401" s="250"/>
      <c r="M401" s="126"/>
      <c r="N401" s="126"/>
      <c r="O401" s="126"/>
      <c r="P401" s="126"/>
      <c r="Q401" s="126"/>
      <c r="R401" s="126"/>
      <c r="S401" s="126"/>
      <c r="T401" s="126"/>
      <c r="U401" s="126"/>
      <c r="V401" s="126"/>
      <c r="W401" s="126"/>
      <c r="X401" s="305"/>
    </row>
    <row r="402" spans="1:24" customFormat="1" x14ac:dyDescent="0.25">
      <c r="A402" s="54"/>
      <c r="C402" s="65"/>
      <c r="D402" s="66"/>
      <c r="E402" s="66"/>
      <c r="F402" s="66"/>
      <c r="G402" s="66"/>
      <c r="H402" s="68"/>
      <c r="I402" s="66"/>
      <c r="J402" s="66"/>
      <c r="K402" s="300" t="str">
        <f t="shared" ca="1" si="7"/>
        <v/>
      </c>
      <c r="L402" s="250"/>
      <c r="M402" s="126"/>
      <c r="N402" s="126"/>
      <c r="O402" s="126"/>
      <c r="P402" s="126"/>
      <c r="Q402" s="126"/>
      <c r="R402" s="126"/>
      <c r="S402" s="126"/>
      <c r="T402" s="126"/>
      <c r="U402" s="126"/>
      <c r="V402" s="126"/>
      <c r="W402" s="126"/>
      <c r="X402" s="305"/>
    </row>
    <row r="403" spans="1:24" customFormat="1" x14ac:dyDescent="0.25">
      <c r="A403" s="54"/>
      <c r="C403" s="65"/>
      <c r="D403" s="66"/>
      <c r="E403" s="66"/>
      <c r="F403" s="66"/>
      <c r="G403" s="66"/>
      <c r="H403" s="68"/>
      <c r="I403" s="66"/>
      <c r="J403" s="66"/>
      <c r="K403" s="300" t="str">
        <f t="shared" ca="1" si="7"/>
        <v/>
      </c>
      <c r="L403" s="250"/>
      <c r="M403" s="126"/>
      <c r="N403" s="126"/>
      <c r="O403" s="126"/>
      <c r="P403" s="126"/>
      <c r="Q403" s="126"/>
      <c r="R403" s="126"/>
      <c r="S403" s="126"/>
      <c r="T403" s="126"/>
      <c r="U403" s="126"/>
      <c r="V403" s="126"/>
      <c r="W403" s="126"/>
      <c r="X403" s="305"/>
    </row>
    <row r="404" spans="1:24" customFormat="1" x14ac:dyDescent="0.25">
      <c r="A404" s="54"/>
      <c r="C404" s="65"/>
      <c r="D404" s="66"/>
      <c r="E404" s="66"/>
      <c r="F404" s="66"/>
      <c r="G404" s="66"/>
      <c r="H404" s="68"/>
      <c r="I404" s="66"/>
      <c r="J404" s="66"/>
      <c r="K404" s="300" t="str">
        <f t="shared" ca="1" si="7"/>
        <v/>
      </c>
      <c r="L404" s="250"/>
      <c r="M404" s="126"/>
      <c r="N404" s="126"/>
      <c r="O404" s="126"/>
      <c r="P404" s="126"/>
      <c r="Q404" s="126"/>
      <c r="R404" s="126"/>
      <c r="S404" s="126"/>
      <c r="T404" s="126"/>
      <c r="U404" s="126"/>
      <c r="V404" s="126"/>
      <c r="W404" s="126"/>
      <c r="X404" s="305"/>
    </row>
    <row r="405" spans="1:24" customFormat="1" x14ac:dyDescent="0.25">
      <c r="A405" s="54"/>
      <c r="C405" s="65"/>
      <c r="D405" s="66"/>
      <c r="E405" s="66"/>
      <c r="F405" s="66"/>
      <c r="G405" s="66"/>
      <c r="H405" s="68"/>
      <c r="I405" s="66"/>
      <c r="J405" s="66"/>
      <c r="K405" s="300" t="str">
        <f t="shared" ca="1" si="7"/>
        <v/>
      </c>
      <c r="L405" s="250"/>
      <c r="M405" s="126"/>
      <c r="N405" s="126"/>
      <c r="O405" s="126"/>
      <c r="P405" s="126"/>
      <c r="Q405" s="126"/>
      <c r="R405" s="126"/>
      <c r="S405" s="126"/>
      <c r="T405" s="126"/>
      <c r="U405" s="126"/>
      <c r="V405" s="126"/>
      <c r="W405" s="126"/>
      <c r="X405" s="305"/>
    </row>
    <row r="406" spans="1:24" customFormat="1" x14ac:dyDescent="0.25">
      <c r="A406" s="54"/>
      <c r="C406" s="65"/>
      <c r="D406" s="66"/>
      <c r="E406" s="66"/>
      <c r="F406" s="66"/>
      <c r="G406" s="66"/>
      <c r="H406" s="68"/>
      <c r="I406" s="66"/>
      <c r="J406" s="66"/>
      <c r="K406" s="300" t="str">
        <f t="shared" ca="1" si="7"/>
        <v/>
      </c>
      <c r="L406" s="250"/>
      <c r="M406" s="126"/>
      <c r="N406" s="126"/>
      <c r="O406" s="126"/>
      <c r="P406" s="126"/>
      <c r="Q406" s="126"/>
      <c r="R406" s="126"/>
      <c r="S406" s="126"/>
      <c r="T406" s="126"/>
      <c r="U406" s="126"/>
      <c r="V406" s="126"/>
      <c r="W406" s="126"/>
      <c r="X406" s="305"/>
    </row>
    <row r="407" spans="1:24" customFormat="1" x14ac:dyDescent="0.25">
      <c r="A407" s="54"/>
      <c r="C407" s="65"/>
      <c r="D407" s="66"/>
      <c r="E407" s="66"/>
      <c r="F407" s="66"/>
      <c r="G407" s="66"/>
      <c r="H407" s="68"/>
      <c r="I407" s="66"/>
      <c r="J407" s="66"/>
      <c r="K407" s="300" t="str">
        <f t="shared" ca="1" si="7"/>
        <v/>
      </c>
      <c r="L407" s="250"/>
      <c r="M407" s="126"/>
      <c r="N407" s="126"/>
      <c r="O407" s="126"/>
      <c r="P407" s="126"/>
      <c r="Q407" s="126"/>
      <c r="R407" s="126"/>
      <c r="S407" s="126"/>
      <c r="T407" s="126"/>
      <c r="U407" s="126"/>
      <c r="V407" s="126"/>
      <c r="W407" s="126"/>
      <c r="X407" s="305"/>
    </row>
    <row r="408" spans="1:24" customFormat="1" x14ac:dyDescent="0.25">
      <c r="A408" s="54"/>
      <c r="C408" s="65"/>
      <c r="D408" s="66"/>
      <c r="E408" s="66"/>
      <c r="F408" s="66"/>
      <c r="G408" s="66"/>
      <c r="H408" s="68"/>
      <c r="I408" s="66"/>
      <c r="J408" s="66"/>
      <c r="K408" s="300" t="str">
        <f t="shared" ca="1" si="7"/>
        <v/>
      </c>
      <c r="L408" s="250"/>
      <c r="M408" s="126"/>
      <c r="N408" s="126"/>
      <c r="O408" s="126"/>
      <c r="P408" s="126"/>
      <c r="Q408" s="126"/>
      <c r="R408" s="126"/>
      <c r="S408" s="126"/>
      <c r="T408" s="126"/>
      <c r="U408" s="126"/>
      <c r="V408" s="126"/>
      <c r="W408" s="126"/>
      <c r="X408" s="305"/>
    </row>
    <row r="409" spans="1:24" customFormat="1" x14ac:dyDescent="0.25">
      <c r="A409" s="54"/>
      <c r="C409" s="65"/>
      <c r="D409" s="66"/>
      <c r="E409" s="66"/>
      <c r="F409" s="66"/>
      <c r="G409" s="66"/>
      <c r="H409" s="68"/>
      <c r="I409" s="66"/>
      <c r="J409" s="66"/>
      <c r="K409" s="300" t="str">
        <f t="shared" ca="1" si="7"/>
        <v/>
      </c>
      <c r="L409" s="250"/>
      <c r="M409" s="126"/>
      <c r="N409" s="126"/>
      <c r="O409" s="126"/>
      <c r="P409" s="126"/>
      <c r="Q409" s="126"/>
      <c r="R409" s="126"/>
      <c r="S409" s="126"/>
      <c r="T409" s="126"/>
      <c r="U409" s="126"/>
      <c r="V409" s="126"/>
      <c r="W409" s="126"/>
      <c r="X409" s="305"/>
    </row>
    <row r="410" spans="1:24" customFormat="1" x14ac:dyDescent="0.25">
      <c r="A410" s="54"/>
      <c r="C410" s="65"/>
      <c r="D410" s="66"/>
      <c r="E410" s="66"/>
      <c r="F410" s="66"/>
      <c r="G410" s="66"/>
      <c r="H410" s="68"/>
      <c r="I410" s="66"/>
      <c r="J410" s="66"/>
      <c r="K410" s="300" t="str">
        <f t="shared" ca="1" si="7"/>
        <v/>
      </c>
      <c r="L410" s="250"/>
      <c r="M410" s="126"/>
      <c r="N410" s="126"/>
      <c r="O410" s="126"/>
      <c r="P410" s="126"/>
      <c r="Q410" s="126"/>
      <c r="R410" s="126"/>
      <c r="S410" s="126"/>
      <c r="T410" s="126"/>
      <c r="U410" s="126"/>
      <c r="V410" s="126"/>
      <c r="W410" s="126"/>
      <c r="X410" s="305"/>
    </row>
    <row r="411" spans="1:24" customFormat="1" x14ac:dyDescent="0.25">
      <c r="A411" s="54"/>
      <c r="C411" s="65"/>
      <c r="D411" s="66"/>
      <c r="E411" s="66"/>
      <c r="F411" s="66"/>
      <c r="G411" s="66"/>
      <c r="H411" s="68"/>
      <c r="I411" s="66"/>
      <c r="J411" s="66"/>
      <c r="K411" s="300" t="str">
        <f t="shared" ca="1" si="7"/>
        <v/>
      </c>
      <c r="L411" s="250"/>
      <c r="M411" s="126"/>
      <c r="N411" s="126"/>
      <c r="O411" s="126"/>
      <c r="P411" s="126"/>
      <c r="Q411" s="126"/>
      <c r="R411" s="126"/>
      <c r="S411" s="126"/>
      <c r="T411" s="126"/>
      <c r="U411" s="126"/>
      <c r="V411" s="126"/>
      <c r="W411" s="126"/>
      <c r="X411" s="305"/>
    </row>
    <row r="412" spans="1:24" customFormat="1" x14ac:dyDescent="0.25">
      <c r="A412" s="54"/>
      <c r="C412" s="65"/>
      <c r="D412" s="66"/>
      <c r="E412" s="66"/>
      <c r="F412" s="66"/>
      <c r="G412" s="66"/>
      <c r="H412" s="68"/>
      <c r="I412" s="66"/>
      <c r="J412" s="66"/>
      <c r="K412" s="300" t="str">
        <f t="shared" ca="1" si="7"/>
        <v/>
      </c>
      <c r="L412" s="250"/>
      <c r="M412" s="126"/>
      <c r="N412" s="126"/>
      <c r="O412" s="126"/>
      <c r="P412" s="126"/>
      <c r="Q412" s="126"/>
      <c r="R412" s="126"/>
      <c r="S412" s="126"/>
      <c r="T412" s="126"/>
      <c r="U412" s="126"/>
      <c r="V412" s="126"/>
      <c r="W412" s="126"/>
      <c r="X412" s="305"/>
    </row>
    <row r="413" spans="1:24" customFormat="1" x14ac:dyDescent="0.25">
      <c r="A413" s="54"/>
      <c r="C413" s="65"/>
      <c r="D413" s="66"/>
      <c r="E413" s="66"/>
      <c r="F413" s="66"/>
      <c r="G413" s="66"/>
      <c r="H413" s="68"/>
      <c r="I413" s="66"/>
      <c r="J413" s="66"/>
      <c r="K413" s="300" t="str">
        <f t="shared" ca="1" si="7"/>
        <v/>
      </c>
      <c r="L413" s="250"/>
      <c r="M413" s="126"/>
      <c r="N413" s="126"/>
      <c r="O413" s="126"/>
      <c r="P413" s="126"/>
      <c r="Q413" s="126"/>
      <c r="R413" s="126"/>
      <c r="S413" s="126"/>
      <c r="T413" s="126"/>
      <c r="U413" s="126"/>
      <c r="V413" s="126"/>
      <c r="W413" s="126"/>
      <c r="X413" s="305"/>
    </row>
    <row r="414" spans="1:24" customFormat="1" x14ac:dyDescent="0.25">
      <c r="A414" s="54"/>
      <c r="C414" s="65"/>
      <c r="D414" s="66"/>
      <c r="E414" s="66"/>
      <c r="F414" s="66"/>
      <c r="G414" s="66"/>
      <c r="H414" s="68"/>
      <c r="I414" s="66"/>
      <c r="J414" s="66"/>
      <c r="K414" s="300" t="str">
        <f t="shared" ca="1" si="7"/>
        <v/>
      </c>
      <c r="L414" s="250"/>
      <c r="M414" s="126"/>
      <c r="N414" s="126"/>
      <c r="O414" s="126"/>
      <c r="P414" s="126"/>
      <c r="Q414" s="126"/>
      <c r="R414" s="126"/>
      <c r="S414" s="126"/>
      <c r="T414" s="126"/>
      <c r="U414" s="126"/>
      <c r="V414" s="126"/>
      <c r="W414" s="126"/>
      <c r="X414" s="305"/>
    </row>
    <row r="415" spans="1:24" customFormat="1" x14ac:dyDescent="0.25">
      <c r="A415" s="54"/>
      <c r="C415" s="65"/>
      <c r="D415" s="66"/>
      <c r="E415" s="66"/>
      <c r="F415" s="66"/>
      <c r="G415" s="66"/>
      <c r="H415" s="68"/>
      <c r="I415" s="66"/>
      <c r="J415" s="66"/>
      <c r="K415" s="300" t="str">
        <f t="shared" ca="1" si="7"/>
        <v/>
      </c>
      <c r="L415" s="250"/>
      <c r="M415" s="126"/>
      <c r="N415" s="126"/>
      <c r="O415" s="126"/>
      <c r="P415" s="126"/>
      <c r="Q415" s="126"/>
      <c r="R415" s="126"/>
      <c r="S415" s="126"/>
      <c r="T415" s="126"/>
      <c r="U415" s="126"/>
      <c r="V415" s="126"/>
      <c r="W415" s="126"/>
      <c r="X415" s="305"/>
    </row>
    <row r="416" spans="1:24" customFormat="1" x14ac:dyDescent="0.25">
      <c r="A416" s="54"/>
      <c r="C416" s="65"/>
      <c r="D416" s="66"/>
      <c r="E416" s="66"/>
      <c r="F416" s="66"/>
      <c r="G416" s="66"/>
      <c r="H416" s="68"/>
      <c r="I416" s="66"/>
      <c r="J416" s="66"/>
      <c r="K416" s="300" t="str">
        <f t="shared" ca="1" si="7"/>
        <v/>
      </c>
      <c r="L416" s="250"/>
      <c r="M416" s="126"/>
      <c r="N416" s="126"/>
      <c r="O416" s="126"/>
      <c r="P416" s="126"/>
      <c r="Q416" s="126"/>
      <c r="R416" s="126"/>
      <c r="S416" s="126"/>
      <c r="T416" s="126"/>
      <c r="U416" s="126"/>
      <c r="V416" s="126"/>
      <c r="W416" s="126"/>
      <c r="X416" s="305"/>
    </row>
    <row r="417" spans="1:24" customFormat="1" x14ac:dyDescent="0.25">
      <c r="A417" s="54"/>
      <c r="C417" s="65"/>
      <c r="D417" s="66"/>
      <c r="E417" s="66"/>
      <c r="F417" s="66"/>
      <c r="G417" s="66"/>
      <c r="H417" s="68"/>
      <c r="I417" s="66"/>
      <c r="J417" s="66"/>
      <c r="K417" s="300" t="str">
        <f t="shared" ca="1" si="7"/>
        <v/>
      </c>
      <c r="L417" s="250"/>
      <c r="M417" s="126"/>
      <c r="N417" s="126"/>
      <c r="O417" s="126"/>
      <c r="P417" s="126"/>
      <c r="Q417" s="126"/>
      <c r="R417" s="126"/>
      <c r="S417" s="126"/>
      <c r="T417" s="126"/>
      <c r="U417" s="126"/>
      <c r="V417" s="126"/>
      <c r="W417" s="126"/>
      <c r="X417" s="305"/>
    </row>
    <row r="418" spans="1:24" customFormat="1" x14ac:dyDescent="0.25">
      <c r="A418" s="54"/>
      <c r="C418" s="65"/>
      <c r="D418" s="66"/>
      <c r="E418" s="66"/>
      <c r="F418" s="66"/>
      <c r="G418" s="66"/>
      <c r="H418" s="68"/>
      <c r="I418" s="66"/>
      <c r="J418" s="66"/>
      <c r="K418" s="300" t="str">
        <f t="shared" ca="1" si="7"/>
        <v/>
      </c>
      <c r="L418" s="250"/>
      <c r="M418" s="126"/>
      <c r="N418" s="126"/>
      <c r="O418" s="126"/>
      <c r="P418" s="126"/>
      <c r="Q418" s="126"/>
      <c r="R418" s="126"/>
      <c r="S418" s="126"/>
      <c r="T418" s="126"/>
      <c r="U418" s="126"/>
      <c r="V418" s="126"/>
      <c r="W418" s="126"/>
      <c r="X418" s="305"/>
    </row>
    <row r="419" spans="1:24" customFormat="1" x14ac:dyDescent="0.25">
      <c r="A419" s="54"/>
      <c r="C419" s="65"/>
      <c r="D419" s="66"/>
      <c r="E419" s="66"/>
      <c r="F419" s="66"/>
      <c r="G419" s="66"/>
      <c r="H419" s="68"/>
      <c r="I419" s="66"/>
      <c r="J419" s="66"/>
      <c r="K419" s="300" t="str">
        <f t="shared" ca="1" si="7"/>
        <v/>
      </c>
      <c r="L419" s="250"/>
      <c r="M419" s="126"/>
      <c r="N419" s="126"/>
      <c r="O419" s="126"/>
      <c r="P419" s="126"/>
      <c r="Q419" s="126"/>
      <c r="R419" s="126"/>
      <c r="S419" s="126"/>
      <c r="T419" s="126"/>
      <c r="U419" s="126"/>
      <c r="V419" s="126"/>
      <c r="W419" s="126"/>
      <c r="X419" s="305"/>
    </row>
    <row r="420" spans="1:24" customFormat="1" x14ac:dyDescent="0.25">
      <c r="A420" s="54"/>
      <c r="C420" s="65"/>
      <c r="D420" s="66"/>
      <c r="E420" s="66"/>
      <c r="F420" s="66"/>
      <c r="G420" s="66"/>
      <c r="H420" s="68"/>
      <c r="I420" s="66"/>
      <c r="J420" s="66"/>
      <c r="K420" s="300" t="str">
        <f t="shared" ca="1" si="7"/>
        <v/>
      </c>
      <c r="L420" s="250"/>
      <c r="M420" s="126"/>
      <c r="N420" s="126"/>
      <c r="O420" s="126"/>
      <c r="P420" s="126"/>
      <c r="Q420" s="126"/>
      <c r="R420" s="126"/>
      <c r="S420" s="126"/>
      <c r="T420" s="126"/>
      <c r="U420" s="126"/>
      <c r="V420" s="126"/>
      <c r="W420" s="126"/>
      <c r="X420" s="305"/>
    </row>
    <row r="421" spans="1:24" customFormat="1" x14ac:dyDescent="0.25">
      <c r="A421" s="54"/>
      <c r="C421" s="65"/>
      <c r="D421" s="66"/>
      <c r="E421" s="66"/>
      <c r="F421" s="66"/>
      <c r="G421" s="66"/>
      <c r="H421" s="68"/>
      <c r="I421" s="66"/>
      <c r="J421" s="66"/>
      <c r="K421" s="300" t="str">
        <f t="shared" ca="1" si="7"/>
        <v/>
      </c>
      <c r="L421" s="250"/>
      <c r="M421" s="126"/>
      <c r="N421" s="126"/>
      <c r="O421" s="126"/>
      <c r="P421" s="126"/>
      <c r="Q421" s="126"/>
      <c r="R421" s="126"/>
      <c r="S421" s="126"/>
      <c r="T421" s="126"/>
      <c r="U421" s="126"/>
      <c r="V421" s="126"/>
      <c r="W421" s="126"/>
      <c r="X421" s="305"/>
    </row>
    <row r="422" spans="1:24" customFormat="1" x14ac:dyDescent="0.25">
      <c r="A422" s="54"/>
      <c r="C422" s="65"/>
      <c r="D422" s="66"/>
      <c r="E422" s="66"/>
      <c r="F422" s="66"/>
      <c r="G422" s="66"/>
      <c r="H422" s="68"/>
      <c r="I422" s="66"/>
      <c r="J422" s="66"/>
      <c r="K422" s="300" t="str">
        <f t="shared" ca="1" si="7"/>
        <v/>
      </c>
      <c r="L422" s="250"/>
      <c r="M422" s="126"/>
      <c r="N422" s="126"/>
      <c r="O422" s="126"/>
      <c r="P422" s="126"/>
      <c r="Q422" s="126"/>
      <c r="R422" s="126"/>
      <c r="S422" s="126"/>
      <c r="T422" s="126"/>
      <c r="U422" s="126"/>
      <c r="V422" s="126"/>
      <c r="W422" s="126"/>
      <c r="X422" s="305"/>
    </row>
    <row r="423" spans="1:24" customFormat="1" x14ac:dyDescent="0.25">
      <c r="A423" s="54"/>
      <c r="C423" s="65"/>
      <c r="D423" s="66"/>
      <c r="E423" s="66"/>
      <c r="F423" s="66"/>
      <c r="G423" s="66"/>
      <c r="H423" s="68"/>
      <c r="I423" s="66"/>
      <c r="J423" s="66"/>
      <c r="K423" s="300" t="str">
        <f t="shared" ca="1" si="7"/>
        <v/>
      </c>
      <c r="L423" s="250"/>
      <c r="M423" s="126"/>
      <c r="N423" s="126"/>
      <c r="O423" s="126"/>
      <c r="P423" s="126"/>
      <c r="Q423" s="126"/>
      <c r="R423" s="126"/>
      <c r="S423" s="126"/>
      <c r="T423" s="126"/>
      <c r="U423" s="126"/>
      <c r="V423" s="126"/>
      <c r="W423" s="126"/>
      <c r="X423" s="305"/>
    </row>
    <row r="424" spans="1:24" customFormat="1" x14ac:dyDescent="0.25">
      <c r="A424" s="54"/>
      <c r="C424" s="65"/>
      <c r="D424" s="66"/>
      <c r="E424" s="66"/>
      <c r="F424" s="66"/>
      <c r="G424" s="66"/>
      <c r="H424" s="68"/>
      <c r="I424" s="66"/>
      <c r="J424" s="66"/>
      <c r="K424" s="300" t="str">
        <f t="shared" ca="1" si="7"/>
        <v/>
      </c>
      <c r="L424" s="250"/>
      <c r="M424" s="126"/>
      <c r="N424" s="126"/>
      <c r="O424" s="126"/>
      <c r="P424" s="126"/>
      <c r="Q424" s="126"/>
      <c r="R424" s="126"/>
      <c r="S424" s="126"/>
      <c r="T424" s="126"/>
      <c r="U424" s="126"/>
      <c r="V424" s="126"/>
      <c r="W424" s="126"/>
      <c r="X424" s="305"/>
    </row>
    <row r="425" spans="1:24" customFormat="1" x14ac:dyDescent="0.25">
      <c r="A425" s="54"/>
      <c r="C425" s="65"/>
      <c r="D425" s="66"/>
      <c r="E425" s="66"/>
      <c r="F425" s="66"/>
      <c r="G425" s="66"/>
      <c r="H425" s="68"/>
      <c r="I425" s="66"/>
      <c r="J425" s="66"/>
      <c r="K425" s="300" t="str">
        <f t="shared" ca="1" si="7"/>
        <v/>
      </c>
      <c r="L425" s="250"/>
      <c r="M425" s="126"/>
      <c r="N425" s="126"/>
      <c r="O425" s="126"/>
      <c r="P425" s="126"/>
      <c r="Q425" s="126"/>
      <c r="R425" s="126"/>
      <c r="S425" s="126"/>
      <c r="T425" s="126"/>
      <c r="U425" s="126"/>
      <c r="V425" s="126"/>
      <c r="W425" s="126"/>
      <c r="X425" s="305"/>
    </row>
    <row r="426" spans="1:24" customFormat="1" x14ac:dyDescent="0.25">
      <c r="A426" s="54"/>
      <c r="C426" s="65"/>
      <c r="D426" s="66"/>
      <c r="E426" s="66"/>
      <c r="F426" s="66"/>
      <c r="G426" s="66"/>
      <c r="H426" s="68"/>
      <c r="I426" s="66"/>
      <c r="J426" s="66"/>
      <c r="K426" s="300" t="str">
        <f t="shared" ca="1" si="7"/>
        <v/>
      </c>
      <c r="L426" s="250"/>
      <c r="M426" s="126"/>
      <c r="N426" s="126"/>
      <c r="O426" s="126"/>
      <c r="P426" s="126"/>
      <c r="Q426" s="126"/>
      <c r="R426" s="126"/>
      <c r="S426" s="126"/>
      <c r="T426" s="126"/>
      <c r="U426" s="126"/>
      <c r="V426" s="126"/>
      <c r="W426" s="126"/>
      <c r="X426" s="305"/>
    </row>
    <row r="427" spans="1:24" customFormat="1" x14ac:dyDescent="0.25">
      <c r="A427" s="54"/>
      <c r="C427" s="65"/>
      <c r="D427" s="66"/>
      <c r="E427" s="66"/>
      <c r="F427" s="66"/>
      <c r="G427" s="66"/>
      <c r="H427" s="68"/>
      <c r="I427" s="66"/>
      <c r="J427" s="66"/>
      <c r="K427" s="300" t="str">
        <f t="shared" ca="1" si="7"/>
        <v/>
      </c>
      <c r="L427" s="250"/>
      <c r="M427" s="126"/>
      <c r="N427" s="126"/>
      <c r="O427" s="126"/>
      <c r="P427" s="126"/>
      <c r="Q427" s="126"/>
      <c r="R427" s="126"/>
      <c r="S427" s="126"/>
      <c r="T427" s="126"/>
      <c r="U427" s="126"/>
      <c r="V427" s="126"/>
      <c r="W427" s="126"/>
      <c r="X427" s="305"/>
    </row>
    <row r="428" spans="1:24" customFormat="1" x14ac:dyDescent="0.25">
      <c r="A428" s="54"/>
      <c r="C428" s="65"/>
      <c r="D428" s="66"/>
      <c r="E428" s="66"/>
      <c r="F428" s="66"/>
      <c r="G428" s="66"/>
      <c r="H428" s="68"/>
      <c r="I428" s="66"/>
      <c r="J428" s="66"/>
      <c r="K428" s="300" t="str">
        <f t="shared" ca="1" si="7"/>
        <v/>
      </c>
      <c r="L428" s="250"/>
      <c r="M428" s="126"/>
      <c r="N428" s="126"/>
      <c r="O428" s="126"/>
      <c r="P428" s="126"/>
      <c r="Q428" s="126"/>
      <c r="R428" s="126"/>
      <c r="S428" s="126"/>
      <c r="T428" s="126"/>
      <c r="U428" s="126"/>
      <c r="V428" s="126"/>
      <c r="W428" s="126"/>
      <c r="X428" s="305"/>
    </row>
    <row r="429" spans="1:24" customFormat="1" x14ac:dyDescent="0.25">
      <c r="A429" s="54"/>
      <c r="C429" s="65"/>
      <c r="D429" s="66"/>
      <c r="E429" s="66"/>
      <c r="F429" s="66"/>
      <c r="G429" s="66"/>
      <c r="H429" s="68"/>
      <c r="I429" s="66"/>
      <c r="J429" s="66"/>
      <c r="K429" s="300" t="str">
        <f t="shared" ca="1" si="7"/>
        <v/>
      </c>
      <c r="L429" s="250"/>
      <c r="M429" s="126"/>
      <c r="N429" s="126"/>
      <c r="O429" s="126"/>
      <c r="P429" s="126"/>
      <c r="Q429" s="126"/>
      <c r="R429" s="126"/>
      <c r="S429" s="126"/>
      <c r="T429" s="126"/>
      <c r="U429" s="126"/>
      <c r="V429" s="126"/>
      <c r="W429" s="126"/>
      <c r="X429" s="305"/>
    </row>
    <row r="430" spans="1:24" customFormat="1" x14ac:dyDescent="0.25">
      <c r="A430" s="54"/>
      <c r="C430" s="65"/>
      <c r="D430" s="66"/>
      <c r="E430" s="66"/>
      <c r="F430" s="66"/>
      <c r="G430" s="66"/>
      <c r="H430" s="68"/>
      <c r="I430" s="66"/>
      <c r="J430" s="66"/>
      <c r="K430" s="300" t="str">
        <f t="shared" ca="1" si="7"/>
        <v/>
      </c>
      <c r="L430" s="250"/>
      <c r="M430" s="126"/>
      <c r="N430" s="126"/>
      <c r="O430" s="126"/>
      <c r="P430" s="126"/>
      <c r="Q430" s="126"/>
      <c r="R430" s="126"/>
      <c r="S430" s="126"/>
      <c r="T430" s="126"/>
      <c r="U430" s="126"/>
      <c r="V430" s="126"/>
      <c r="W430" s="126"/>
      <c r="X430" s="305"/>
    </row>
    <row r="431" spans="1:24" customFormat="1" x14ac:dyDescent="0.25">
      <c r="A431" s="54"/>
      <c r="C431" s="65"/>
      <c r="D431" s="66"/>
      <c r="E431" s="66"/>
      <c r="F431" s="66"/>
      <c r="G431" s="66"/>
      <c r="H431" s="68"/>
      <c r="I431" s="66"/>
      <c r="J431" s="66"/>
      <c r="K431" s="300" t="str">
        <f t="shared" ca="1" si="7"/>
        <v/>
      </c>
      <c r="L431" s="250"/>
      <c r="M431" s="126"/>
      <c r="N431" s="126"/>
      <c r="O431" s="126"/>
      <c r="P431" s="126"/>
      <c r="Q431" s="126"/>
      <c r="R431" s="126"/>
      <c r="S431" s="126"/>
      <c r="T431" s="126"/>
      <c r="U431" s="126"/>
      <c r="V431" s="126"/>
      <c r="W431" s="126"/>
      <c r="X431" s="305"/>
    </row>
    <row r="432" spans="1:24" customFormat="1" x14ac:dyDescent="0.25">
      <c r="A432" s="54"/>
      <c r="C432" s="65"/>
      <c r="D432" s="66"/>
      <c r="E432" s="66"/>
      <c r="F432" s="66"/>
      <c r="G432" s="66"/>
      <c r="H432" s="68"/>
      <c r="I432" s="66"/>
      <c r="J432" s="66"/>
      <c r="K432" s="300" t="str">
        <f t="shared" ca="1" si="7"/>
        <v/>
      </c>
      <c r="L432" s="250"/>
      <c r="M432" s="126"/>
      <c r="N432" s="126"/>
      <c r="O432" s="126"/>
      <c r="P432" s="126"/>
      <c r="Q432" s="126"/>
      <c r="R432" s="126"/>
      <c r="S432" s="126"/>
      <c r="T432" s="126"/>
      <c r="U432" s="126"/>
      <c r="V432" s="126"/>
      <c r="W432" s="126"/>
      <c r="X432" s="305"/>
    </row>
    <row r="433" spans="1:24" customFormat="1" x14ac:dyDescent="0.25">
      <c r="A433" s="54"/>
      <c r="C433" s="65"/>
      <c r="D433" s="66"/>
      <c r="E433" s="66"/>
      <c r="F433" s="66"/>
      <c r="G433" s="66"/>
      <c r="H433" s="68"/>
      <c r="I433" s="66"/>
      <c r="J433" s="66"/>
      <c r="K433" s="300" t="str">
        <f t="shared" ca="1" si="7"/>
        <v/>
      </c>
      <c r="L433" s="250"/>
      <c r="M433" s="126"/>
      <c r="N433" s="126"/>
      <c r="O433" s="126"/>
      <c r="P433" s="126"/>
      <c r="Q433" s="126"/>
      <c r="R433" s="126"/>
      <c r="S433" s="126"/>
      <c r="T433" s="126"/>
      <c r="U433" s="126"/>
      <c r="V433" s="126"/>
      <c r="W433" s="126"/>
      <c r="X433" s="305"/>
    </row>
    <row r="434" spans="1:24" customFormat="1" x14ac:dyDescent="0.25">
      <c r="A434" s="54"/>
      <c r="C434" s="65"/>
      <c r="D434" s="66"/>
      <c r="E434" s="66"/>
      <c r="F434" s="66"/>
      <c r="G434" s="66"/>
      <c r="H434" s="68"/>
      <c r="I434" s="66"/>
      <c r="J434" s="66"/>
      <c r="K434" s="300" t="str">
        <f t="shared" ca="1" si="7"/>
        <v/>
      </c>
      <c r="L434" s="250"/>
      <c r="M434" s="126"/>
      <c r="N434" s="126"/>
      <c r="O434" s="126"/>
      <c r="P434" s="126"/>
      <c r="Q434" s="126"/>
      <c r="R434" s="126"/>
      <c r="S434" s="126"/>
      <c r="T434" s="126"/>
      <c r="U434" s="126"/>
      <c r="V434" s="126"/>
      <c r="W434" s="126"/>
      <c r="X434" s="305"/>
    </row>
    <row r="435" spans="1:24" customFormat="1" x14ac:dyDescent="0.25">
      <c r="A435" s="54"/>
      <c r="C435" s="65"/>
      <c r="D435" s="66"/>
      <c r="E435" s="66"/>
      <c r="F435" s="66"/>
      <c r="G435" s="66"/>
      <c r="H435" s="68"/>
      <c r="I435" s="66"/>
      <c r="J435" s="66"/>
      <c r="K435" s="300" t="str">
        <f t="shared" ca="1" si="7"/>
        <v/>
      </c>
      <c r="L435" s="250"/>
      <c r="M435" s="126"/>
      <c r="N435" s="126"/>
      <c r="O435" s="126"/>
      <c r="P435" s="126"/>
      <c r="Q435" s="126"/>
      <c r="R435" s="126"/>
      <c r="S435" s="126"/>
      <c r="T435" s="126"/>
      <c r="U435" s="126"/>
      <c r="V435" s="126"/>
      <c r="W435" s="126"/>
      <c r="X435" s="305"/>
    </row>
    <row r="436" spans="1:24" customFormat="1" x14ac:dyDescent="0.25">
      <c r="A436" s="54"/>
      <c r="C436" s="65"/>
      <c r="D436" s="66"/>
      <c r="E436" s="66"/>
      <c r="F436" s="66"/>
      <c r="G436" s="66"/>
      <c r="H436" s="68"/>
      <c r="I436" s="66"/>
      <c r="J436" s="66"/>
      <c r="K436" s="300" t="str">
        <f t="shared" ca="1" si="7"/>
        <v/>
      </c>
      <c r="L436" s="250"/>
      <c r="M436" s="126"/>
      <c r="N436" s="126"/>
      <c r="O436" s="126"/>
      <c r="P436" s="126"/>
      <c r="Q436" s="126"/>
      <c r="R436" s="126"/>
      <c r="S436" s="126"/>
      <c r="T436" s="126"/>
      <c r="U436" s="126"/>
      <c r="V436" s="126"/>
      <c r="W436" s="126"/>
      <c r="X436" s="305"/>
    </row>
    <row r="437" spans="1:24" customFormat="1" x14ac:dyDescent="0.25">
      <c r="A437" s="54"/>
      <c r="C437" s="65"/>
      <c r="D437" s="66"/>
      <c r="E437" s="66"/>
      <c r="F437" s="66"/>
      <c r="G437" s="66"/>
      <c r="H437" s="68"/>
      <c r="I437" s="66"/>
      <c r="J437" s="66"/>
      <c r="K437" s="300" t="str">
        <f t="shared" ca="1" si="7"/>
        <v/>
      </c>
      <c r="L437" s="250"/>
      <c r="M437" s="126"/>
      <c r="N437" s="126"/>
      <c r="O437" s="126"/>
      <c r="P437" s="126"/>
      <c r="Q437" s="126"/>
      <c r="R437" s="126"/>
      <c r="S437" s="126"/>
      <c r="T437" s="126"/>
      <c r="U437" s="126"/>
      <c r="V437" s="126"/>
      <c r="W437" s="126"/>
      <c r="X437" s="305"/>
    </row>
    <row r="438" spans="1:24" customFormat="1" x14ac:dyDescent="0.25">
      <c r="A438" s="54"/>
      <c r="C438" s="65"/>
      <c r="D438" s="66"/>
      <c r="E438" s="66"/>
      <c r="F438" s="66"/>
      <c r="G438" s="66"/>
      <c r="H438" s="68"/>
      <c r="I438" s="66"/>
      <c r="J438" s="66"/>
      <c r="K438" s="300" t="str">
        <f t="shared" ca="1" si="7"/>
        <v/>
      </c>
      <c r="L438" s="250"/>
      <c r="M438" s="126"/>
      <c r="N438" s="126"/>
      <c r="O438" s="126"/>
      <c r="P438" s="126"/>
      <c r="Q438" s="126"/>
      <c r="R438" s="126"/>
      <c r="S438" s="126"/>
      <c r="T438" s="126"/>
      <c r="U438" s="126"/>
      <c r="V438" s="126"/>
      <c r="W438" s="126"/>
      <c r="X438" s="305"/>
    </row>
    <row r="439" spans="1:24" customFormat="1" x14ac:dyDescent="0.25">
      <c r="A439" s="54"/>
      <c r="C439" s="65"/>
      <c r="D439" s="66"/>
      <c r="E439" s="66"/>
      <c r="F439" s="66"/>
      <c r="G439" s="66"/>
      <c r="H439" s="68"/>
      <c r="I439" s="66"/>
      <c r="J439" s="66"/>
      <c r="K439" s="300" t="str">
        <f t="shared" ca="1" si="7"/>
        <v/>
      </c>
      <c r="L439" s="250"/>
      <c r="M439" s="126"/>
      <c r="N439" s="126"/>
      <c r="O439" s="126"/>
      <c r="P439" s="126"/>
      <c r="Q439" s="126"/>
      <c r="R439" s="126"/>
      <c r="S439" s="126"/>
      <c r="T439" s="126"/>
      <c r="U439" s="126"/>
      <c r="V439" s="126"/>
      <c r="W439" s="126"/>
      <c r="X439" s="305"/>
    </row>
    <row r="440" spans="1:24" customFormat="1" x14ac:dyDescent="0.25">
      <c r="A440" s="54"/>
      <c r="C440" s="65"/>
      <c r="D440" s="66"/>
      <c r="E440" s="66"/>
      <c r="F440" s="66"/>
      <c r="G440" s="66"/>
      <c r="H440" s="68"/>
      <c r="I440" s="66"/>
      <c r="J440" s="66"/>
      <c r="K440" s="300" t="str">
        <f t="shared" ca="1" si="7"/>
        <v/>
      </c>
      <c r="L440" s="250"/>
      <c r="M440" s="126"/>
      <c r="N440" s="126"/>
      <c r="O440" s="126"/>
      <c r="P440" s="126"/>
      <c r="Q440" s="126"/>
      <c r="R440" s="126"/>
      <c r="S440" s="126"/>
      <c r="T440" s="126"/>
      <c r="U440" s="126"/>
      <c r="V440" s="126"/>
      <c r="W440" s="126"/>
      <c r="X440" s="305"/>
    </row>
    <row r="441" spans="1:24" customFormat="1" x14ac:dyDescent="0.25">
      <c r="A441" s="54"/>
      <c r="C441" s="65"/>
      <c r="D441" s="66"/>
      <c r="E441" s="66"/>
      <c r="F441" s="66"/>
      <c r="G441" s="66"/>
      <c r="H441" s="68"/>
      <c r="I441" s="66"/>
      <c r="J441" s="66"/>
      <c r="K441" s="300" t="str">
        <f t="shared" ca="1" si="7"/>
        <v/>
      </c>
      <c r="L441" s="250"/>
      <c r="M441" s="126"/>
      <c r="N441" s="126"/>
      <c r="O441" s="126"/>
      <c r="P441" s="126"/>
      <c r="Q441" s="126"/>
      <c r="R441" s="126"/>
      <c r="S441" s="126"/>
      <c r="T441" s="126"/>
      <c r="U441" s="126"/>
      <c r="V441" s="126"/>
      <c r="W441" s="126"/>
      <c r="X441" s="305"/>
    </row>
    <row r="442" spans="1:24" customFormat="1" x14ac:dyDescent="0.25">
      <c r="A442" s="54"/>
      <c r="C442" s="65"/>
      <c r="D442" s="66"/>
      <c r="E442" s="66"/>
      <c r="F442" s="66"/>
      <c r="G442" s="66"/>
      <c r="H442" s="68"/>
      <c r="I442" s="66"/>
      <c r="J442" s="66"/>
      <c r="K442" s="300" t="str">
        <f t="shared" ca="1" si="7"/>
        <v/>
      </c>
      <c r="L442" s="250"/>
      <c r="M442" s="126"/>
      <c r="N442" s="126"/>
      <c r="O442" s="126"/>
      <c r="P442" s="126"/>
      <c r="Q442" s="126"/>
      <c r="R442" s="126"/>
      <c r="S442" s="126"/>
      <c r="T442" s="126"/>
      <c r="U442" s="126"/>
      <c r="V442" s="126"/>
      <c r="W442" s="126"/>
      <c r="X442" s="305"/>
    </row>
    <row r="443" spans="1:24" customFormat="1" x14ac:dyDescent="0.25">
      <c r="A443" s="54"/>
      <c r="C443" s="65"/>
      <c r="D443" s="66"/>
      <c r="E443" s="66"/>
      <c r="F443" s="66"/>
      <c r="G443" s="66"/>
      <c r="H443" s="68"/>
      <c r="I443" s="66"/>
      <c r="J443" s="66"/>
      <c r="K443" s="300" t="str">
        <f t="shared" ca="1" si="7"/>
        <v/>
      </c>
      <c r="L443" s="250"/>
      <c r="M443" s="126"/>
      <c r="N443" s="126"/>
      <c r="O443" s="126"/>
      <c r="P443" s="126"/>
      <c r="Q443" s="126"/>
      <c r="R443" s="126"/>
      <c r="S443" s="126"/>
      <c r="T443" s="126"/>
      <c r="U443" s="126"/>
      <c r="V443" s="126"/>
      <c r="W443" s="126"/>
      <c r="X443" s="305"/>
    </row>
    <row r="444" spans="1:24" customFormat="1" x14ac:dyDescent="0.25">
      <c r="A444" s="54"/>
      <c r="C444" s="65"/>
      <c r="D444" s="66"/>
      <c r="E444" s="66"/>
      <c r="F444" s="66"/>
      <c r="G444" s="66"/>
      <c r="H444" s="68"/>
      <c r="I444" s="66"/>
      <c r="J444" s="66"/>
      <c r="K444" s="300" t="str">
        <f t="shared" ca="1" si="7"/>
        <v/>
      </c>
      <c r="L444" s="250"/>
      <c r="M444" s="126"/>
      <c r="N444" s="126"/>
      <c r="O444" s="126"/>
      <c r="P444" s="126"/>
      <c r="Q444" s="126"/>
      <c r="R444" s="126"/>
      <c r="S444" s="126"/>
      <c r="T444" s="126"/>
      <c r="U444" s="126"/>
      <c r="V444" s="126"/>
      <c r="W444" s="126"/>
      <c r="X444" s="305"/>
    </row>
    <row r="445" spans="1:24" customFormat="1" x14ac:dyDescent="0.25">
      <c r="A445" s="54"/>
      <c r="C445" s="65"/>
      <c r="D445" s="66"/>
      <c r="E445" s="66"/>
      <c r="F445" s="66"/>
      <c r="G445" s="66"/>
      <c r="H445" s="68"/>
      <c r="I445" s="66"/>
      <c r="J445" s="66"/>
      <c r="K445" s="300" t="str">
        <f t="shared" ca="1" si="7"/>
        <v/>
      </c>
      <c r="L445" s="250"/>
      <c r="M445" s="126"/>
      <c r="N445" s="126"/>
      <c r="O445" s="126"/>
      <c r="P445" s="126"/>
      <c r="Q445" s="126"/>
      <c r="R445" s="126"/>
      <c r="S445" s="126"/>
      <c r="T445" s="126"/>
      <c r="U445" s="126"/>
      <c r="V445" s="126"/>
      <c r="W445" s="126"/>
      <c r="X445" s="305"/>
    </row>
    <row r="446" spans="1:24" customFormat="1" x14ac:dyDescent="0.25">
      <c r="A446" s="54"/>
      <c r="C446" s="65"/>
      <c r="D446" s="66"/>
      <c r="E446" s="66"/>
      <c r="F446" s="66"/>
      <c r="G446" s="66"/>
      <c r="H446" s="68"/>
      <c r="I446" s="66"/>
      <c r="J446" s="66"/>
      <c r="K446" s="300" t="str">
        <f t="shared" ca="1" si="7"/>
        <v/>
      </c>
      <c r="L446" s="250"/>
      <c r="M446" s="126"/>
      <c r="N446" s="126"/>
      <c r="O446" s="126"/>
      <c r="P446" s="126"/>
      <c r="Q446" s="126"/>
      <c r="R446" s="126"/>
      <c r="S446" s="126"/>
      <c r="T446" s="126"/>
      <c r="U446" s="126"/>
      <c r="V446" s="126"/>
      <c r="W446" s="126"/>
      <c r="X446" s="305"/>
    </row>
    <row r="447" spans="1:24" customFormat="1" x14ac:dyDescent="0.25">
      <c r="A447" s="54"/>
      <c r="C447" s="65"/>
      <c r="D447" s="66"/>
      <c r="E447" s="66"/>
      <c r="F447" s="66"/>
      <c r="G447" s="66"/>
      <c r="H447" s="68"/>
      <c r="I447" s="66"/>
      <c r="J447" s="66"/>
      <c r="K447" s="300" t="str">
        <f t="shared" ca="1" si="7"/>
        <v/>
      </c>
      <c r="L447" s="250"/>
      <c r="M447" s="126"/>
      <c r="N447" s="126"/>
      <c r="O447" s="126"/>
      <c r="P447" s="126"/>
      <c r="Q447" s="126"/>
      <c r="R447" s="126"/>
      <c r="S447" s="126"/>
      <c r="T447" s="126"/>
      <c r="U447" s="126"/>
      <c r="V447" s="126"/>
      <c r="W447" s="126"/>
      <c r="X447" s="305"/>
    </row>
    <row r="448" spans="1:24" customFormat="1" x14ac:dyDescent="0.25">
      <c r="A448" s="54"/>
      <c r="C448" s="65"/>
      <c r="D448" s="66"/>
      <c r="E448" s="66"/>
      <c r="F448" s="66"/>
      <c r="G448" s="66"/>
      <c r="H448" s="68"/>
      <c r="I448" s="66"/>
      <c r="J448" s="66"/>
      <c r="K448" s="300" t="str">
        <f t="shared" ca="1" si="7"/>
        <v/>
      </c>
      <c r="L448" s="250"/>
      <c r="M448" s="126"/>
      <c r="N448" s="126"/>
      <c r="O448" s="126"/>
      <c r="P448" s="126"/>
      <c r="Q448" s="126"/>
      <c r="R448" s="126"/>
      <c r="S448" s="126"/>
      <c r="T448" s="126"/>
      <c r="U448" s="126"/>
      <c r="V448" s="126"/>
      <c r="W448" s="126"/>
      <c r="X448" s="305"/>
    </row>
    <row r="449" spans="1:24" customFormat="1" x14ac:dyDescent="0.25">
      <c r="A449" s="54"/>
      <c r="C449" s="65"/>
      <c r="D449" s="66"/>
      <c r="E449" s="66"/>
      <c r="F449" s="66"/>
      <c r="G449" s="66"/>
      <c r="H449" s="68"/>
      <c r="I449" s="66"/>
      <c r="J449" s="66"/>
      <c r="K449" s="300" t="str">
        <f t="shared" ca="1" si="7"/>
        <v/>
      </c>
      <c r="L449" s="250"/>
      <c r="M449" s="126"/>
      <c r="N449" s="126"/>
      <c r="O449" s="126"/>
      <c r="P449" s="126"/>
      <c r="Q449" s="126"/>
      <c r="R449" s="126"/>
      <c r="S449" s="126"/>
      <c r="T449" s="126"/>
      <c r="U449" s="126"/>
      <c r="V449" s="126"/>
      <c r="W449" s="126"/>
      <c r="X449" s="305"/>
    </row>
    <row r="450" spans="1:24" customFormat="1" x14ac:dyDescent="0.25">
      <c r="A450" s="54"/>
      <c r="C450" s="65"/>
      <c r="D450" s="66"/>
      <c r="E450" s="66"/>
      <c r="F450" s="66"/>
      <c r="G450" s="66"/>
      <c r="H450" s="68"/>
      <c r="I450" s="66"/>
      <c r="J450" s="66"/>
      <c r="K450" s="300" t="str">
        <f t="shared" ca="1" si="7"/>
        <v/>
      </c>
      <c r="L450" s="250"/>
      <c r="M450" s="126"/>
      <c r="N450" s="126"/>
      <c r="O450" s="126"/>
      <c r="P450" s="126"/>
      <c r="Q450" s="126"/>
      <c r="R450" s="126"/>
      <c r="S450" s="126"/>
      <c r="T450" s="126"/>
      <c r="U450" s="126"/>
      <c r="V450" s="126"/>
      <c r="W450" s="126"/>
      <c r="X450" s="305"/>
    </row>
    <row r="451" spans="1:24" customFormat="1" x14ac:dyDescent="0.25">
      <c r="A451" s="54"/>
      <c r="C451" s="65"/>
      <c r="D451" s="66"/>
      <c r="E451" s="66"/>
      <c r="F451" s="66"/>
      <c r="G451" s="66"/>
      <c r="H451" s="68"/>
      <c r="I451" s="66"/>
      <c r="J451" s="66"/>
      <c r="K451" s="300" t="str">
        <f t="shared" ca="1" si="7"/>
        <v/>
      </c>
      <c r="L451" s="250"/>
      <c r="M451" s="126"/>
      <c r="N451" s="126"/>
      <c r="O451" s="126"/>
      <c r="P451" s="126"/>
      <c r="Q451" s="126"/>
      <c r="R451" s="126"/>
      <c r="S451" s="126"/>
      <c r="T451" s="126"/>
      <c r="U451" s="126"/>
      <c r="V451" s="126"/>
      <c r="W451" s="126"/>
      <c r="X451" s="305"/>
    </row>
    <row r="452" spans="1:24" customFormat="1" x14ac:dyDescent="0.25">
      <c r="A452" s="54"/>
      <c r="C452" s="65"/>
      <c r="D452" s="66"/>
      <c r="E452" s="66"/>
      <c r="F452" s="66"/>
      <c r="G452" s="66"/>
      <c r="H452" s="68"/>
      <c r="I452" s="66"/>
      <c r="J452" s="66"/>
      <c r="K452" s="300" t="str">
        <f t="shared" ca="1" si="7"/>
        <v/>
      </c>
      <c r="L452" s="250"/>
      <c r="M452" s="126"/>
      <c r="N452" s="126"/>
      <c r="O452" s="126"/>
      <c r="P452" s="126"/>
      <c r="Q452" s="126"/>
      <c r="R452" s="126"/>
      <c r="S452" s="126"/>
      <c r="T452" s="126"/>
      <c r="U452" s="126"/>
      <c r="V452" s="126"/>
      <c r="W452" s="126"/>
      <c r="X452" s="305"/>
    </row>
    <row r="453" spans="1:24" customFormat="1" x14ac:dyDescent="0.25">
      <c r="A453" s="54"/>
      <c r="C453" s="65"/>
      <c r="D453" s="66"/>
      <c r="E453" s="66"/>
      <c r="F453" s="66"/>
      <c r="G453" s="66"/>
      <c r="H453" s="68"/>
      <c r="I453" s="66"/>
      <c r="J453" s="66"/>
      <c r="K453" s="300" t="str">
        <f t="shared" ca="1" si="7"/>
        <v/>
      </c>
      <c r="L453" s="250"/>
      <c r="M453" s="126"/>
      <c r="N453" s="126"/>
      <c r="O453" s="126"/>
      <c r="P453" s="126"/>
      <c r="Q453" s="126"/>
      <c r="R453" s="126"/>
      <c r="S453" s="126"/>
      <c r="T453" s="126"/>
      <c r="U453" s="126"/>
      <c r="V453" s="126"/>
      <c r="W453" s="126"/>
      <c r="X453" s="305"/>
    </row>
    <row r="454" spans="1:24" customFormat="1" x14ac:dyDescent="0.25">
      <c r="A454" s="54"/>
      <c r="C454" s="65"/>
      <c r="D454" s="66"/>
      <c r="E454" s="66"/>
      <c r="F454" s="66"/>
      <c r="G454" s="66"/>
      <c r="H454" s="68"/>
      <c r="I454" s="66"/>
      <c r="J454" s="66"/>
      <c r="K454" s="300" t="str">
        <f t="shared" ca="1" si="7"/>
        <v/>
      </c>
      <c r="L454" s="250"/>
      <c r="M454" s="126"/>
      <c r="N454" s="126"/>
      <c r="O454" s="126"/>
      <c r="P454" s="126"/>
      <c r="Q454" s="126"/>
      <c r="R454" s="126"/>
      <c r="S454" s="126"/>
      <c r="T454" s="126"/>
      <c r="U454" s="126"/>
      <c r="V454" s="126"/>
      <c r="W454" s="126"/>
      <c r="X454" s="305"/>
    </row>
    <row r="455" spans="1:24" customFormat="1" x14ac:dyDescent="0.25">
      <c r="A455" s="54"/>
      <c r="C455" s="65"/>
      <c r="D455" s="66"/>
      <c r="E455" s="66"/>
      <c r="F455" s="66"/>
      <c r="G455" s="66"/>
      <c r="H455" s="68"/>
      <c r="I455" s="66"/>
      <c r="J455" s="66"/>
      <c r="K455" s="300" t="str">
        <f t="shared" ca="1" si="7"/>
        <v/>
      </c>
      <c r="L455" s="250"/>
      <c r="M455" s="126"/>
      <c r="N455" s="126"/>
      <c r="O455" s="126"/>
      <c r="P455" s="126"/>
      <c r="Q455" s="126"/>
      <c r="R455" s="126"/>
      <c r="S455" s="126"/>
      <c r="T455" s="126"/>
      <c r="U455" s="126"/>
      <c r="V455" s="126"/>
      <c r="W455" s="126"/>
      <c r="X455" s="305"/>
    </row>
    <row r="456" spans="1:24" customFormat="1" x14ac:dyDescent="0.25">
      <c r="A456" s="54"/>
      <c r="C456" s="65"/>
      <c r="D456" s="66"/>
      <c r="E456" s="66"/>
      <c r="F456" s="66"/>
      <c r="G456" s="66"/>
      <c r="H456" s="68"/>
      <c r="I456" s="66"/>
      <c r="J456" s="66"/>
      <c r="K456" s="300" t="str">
        <f t="shared" ca="1" si="7"/>
        <v/>
      </c>
      <c r="L456" s="250"/>
      <c r="M456" s="126"/>
      <c r="N456" s="126"/>
      <c r="O456" s="126"/>
      <c r="P456" s="126"/>
      <c r="Q456" s="126"/>
      <c r="R456" s="126"/>
      <c r="S456" s="126"/>
      <c r="T456" s="126"/>
      <c r="U456" s="126"/>
      <c r="V456" s="126"/>
      <c r="W456" s="126"/>
      <c r="X456" s="305"/>
    </row>
    <row r="457" spans="1:24" customFormat="1" x14ac:dyDescent="0.25">
      <c r="A457" s="54"/>
      <c r="C457" s="65"/>
      <c r="D457" s="66"/>
      <c r="E457" s="66"/>
      <c r="F457" s="66"/>
      <c r="G457" s="66"/>
      <c r="H457" s="68"/>
      <c r="I457" s="66"/>
      <c r="J457" s="66"/>
      <c r="K457" s="300" t="str">
        <f t="shared" ref="K457:K520" ca="1" si="8">IF(J457="","",(IF(J457="Efetivado","",IF(C457="","",IF(C457=TODAY(),"Vence Hoje",IF(C457&lt;TODAY(),"Atrasado",C457-TODAY()&amp;" Dias para Vencer"))))))</f>
        <v/>
      </c>
      <c r="L457" s="250"/>
      <c r="M457" s="126"/>
      <c r="N457" s="126"/>
      <c r="O457" s="126"/>
      <c r="P457" s="126"/>
      <c r="Q457" s="126"/>
      <c r="R457" s="126"/>
      <c r="S457" s="126"/>
      <c r="T457" s="126"/>
      <c r="U457" s="126"/>
      <c r="V457" s="126"/>
      <c r="W457" s="126"/>
      <c r="X457" s="305"/>
    </row>
    <row r="458" spans="1:24" customFormat="1" x14ac:dyDescent="0.25">
      <c r="A458" s="54"/>
      <c r="C458" s="65"/>
      <c r="D458" s="66"/>
      <c r="E458" s="66"/>
      <c r="F458" s="66"/>
      <c r="G458" s="66"/>
      <c r="H458" s="68"/>
      <c r="I458" s="66"/>
      <c r="J458" s="66"/>
      <c r="K458" s="300" t="str">
        <f t="shared" ca="1" si="8"/>
        <v/>
      </c>
      <c r="L458" s="250"/>
      <c r="M458" s="126"/>
      <c r="N458" s="126"/>
      <c r="O458" s="126"/>
      <c r="P458" s="126"/>
      <c r="Q458" s="126"/>
      <c r="R458" s="126"/>
      <c r="S458" s="126"/>
      <c r="T458" s="126"/>
      <c r="U458" s="126"/>
      <c r="V458" s="126"/>
      <c r="W458" s="126"/>
      <c r="X458" s="305"/>
    </row>
    <row r="459" spans="1:24" customFormat="1" x14ac:dyDescent="0.25">
      <c r="A459" s="54"/>
      <c r="C459" s="65"/>
      <c r="D459" s="66"/>
      <c r="E459" s="66"/>
      <c r="F459" s="66"/>
      <c r="G459" s="66"/>
      <c r="H459" s="68"/>
      <c r="I459" s="66"/>
      <c r="J459" s="66"/>
      <c r="K459" s="300" t="str">
        <f t="shared" ca="1" si="8"/>
        <v/>
      </c>
      <c r="L459" s="250"/>
      <c r="M459" s="126"/>
      <c r="N459" s="126"/>
      <c r="O459" s="126"/>
      <c r="P459" s="126"/>
      <c r="Q459" s="126"/>
      <c r="R459" s="126"/>
      <c r="S459" s="126"/>
      <c r="T459" s="126"/>
      <c r="U459" s="126"/>
      <c r="V459" s="126"/>
      <c r="W459" s="126"/>
      <c r="X459" s="305"/>
    </row>
    <row r="460" spans="1:24" customFormat="1" x14ac:dyDescent="0.25">
      <c r="A460" s="54"/>
      <c r="C460" s="65"/>
      <c r="D460" s="66"/>
      <c r="E460" s="66"/>
      <c r="F460" s="66"/>
      <c r="G460" s="66"/>
      <c r="H460" s="68"/>
      <c r="I460" s="66"/>
      <c r="J460" s="66"/>
      <c r="K460" s="300" t="str">
        <f t="shared" ca="1" si="8"/>
        <v/>
      </c>
      <c r="L460" s="250"/>
      <c r="M460" s="126"/>
      <c r="N460" s="126"/>
      <c r="O460" s="126"/>
      <c r="P460" s="126"/>
      <c r="Q460" s="126"/>
      <c r="R460" s="126"/>
      <c r="S460" s="126"/>
      <c r="T460" s="126"/>
      <c r="U460" s="126"/>
      <c r="V460" s="126"/>
      <c r="W460" s="126"/>
      <c r="X460" s="305"/>
    </row>
    <row r="461" spans="1:24" customFormat="1" x14ac:dyDescent="0.25">
      <c r="A461" s="54"/>
      <c r="C461" s="65"/>
      <c r="D461" s="66"/>
      <c r="E461" s="66"/>
      <c r="F461" s="66"/>
      <c r="G461" s="66"/>
      <c r="H461" s="68"/>
      <c r="I461" s="66"/>
      <c r="J461" s="66"/>
      <c r="K461" s="300" t="str">
        <f t="shared" ca="1" si="8"/>
        <v/>
      </c>
      <c r="L461" s="250"/>
      <c r="M461" s="126"/>
      <c r="N461" s="126"/>
      <c r="O461" s="126"/>
      <c r="P461" s="126"/>
      <c r="Q461" s="126"/>
      <c r="R461" s="126"/>
      <c r="S461" s="126"/>
      <c r="T461" s="126"/>
      <c r="U461" s="126"/>
      <c r="V461" s="126"/>
      <c r="W461" s="126"/>
      <c r="X461" s="305"/>
    </row>
    <row r="462" spans="1:24" customFormat="1" x14ac:dyDescent="0.25">
      <c r="A462" s="54"/>
      <c r="C462" s="65"/>
      <c r="D462" s="66"/>
      <c r="E462" s="66"/>
      <c r="F462" s="66"/>
      <c r="G462" s="66"/>
      <c r="H462" s="68"/>
      <c r="I462" s="66"/>
      <c r="J462" s="66"/>
      <c r="K462" s="300" t="str">
        <f t="shared" ca="1" si="8"/>
        <v/>
      </c>
      <c r="L462" s="250"/>
      <c r="M462" s="126"/>
      <c r="N462" s="126"/>
      <c r="O462" s="126"/>
      <c r="P462" s="126"/>
      <c r="Q462" s="126"/>
      <c r="R462" s="126"/>
      <c r="S462" s="126"/>
      <c r="T462" s="126"/>
      <c r="U462" s="126"/>
      <c r="V462" s="126"/>
      <c r="W462" s="126"/>
      <c r="X462" s="305"/>
    </row>
    <row r="463" spans="1:24" customFormat="1" x14ac:dyDescent="0.25">
      <c r="A463" s="54"/>
      <c r="C463" s="65"/>
      <c r="D463" s="66"/>
      <c r="E463" s="66"/>
      <c r="F463" s="66"/>
      <c r="G463" s="66"/>
      <c r="H463" s="68"/>
      <c r="I463" s="66"/>
      <c r="J463" s="66"/>
      <c r="K463" s="300" t="str">
        <f t="shared" ca="1" si="8"/>
        <v/>
      </c>
      <c r="L463" s="250"/>
      <c r="M463" s="126"/>
      <c r="N463" s="126"/>
      <c r="O463" s="126"/>
      <c r="P463" s="126"/>
      <c r="Q463" s="126"/>
      <c r="R463" s="126"/>
      <c r="S463" s="126"/>
      <c r="T463" s="126"/>
      <c r="U463" s="126"/>
      <c r="V463" s="126"/>
      <c r="W463" s="126"/>
      <c r="X463" s="305"/>
    </row>
    <row r="464" spans="1:24" customFormat="1" x14ac:dyDescent="0.25">
      <c r="A464" s="54"/>
      <c r="C464" s="65"/>
      <c r="D464" s="66"/>
      <c r="E464" s="66"/>
      <c r="F464" s="66"/>
      <c r="G464" s="66"/>
      <c r="H464" s="68"/>
      <c r="I464" s="66"/>
      <c r="J464" s="66"/>
      <c r="K464" s="300" t="str">
        <f t="shared" ca="1" si="8"/>
        <v/>
      </c>
      <c r="L464" s="250"/>
      <c r="M464" s="126"/>
      <c r="N464" s="126"/>
      <c r="O464" s="126"/>
      <c r="P464" s="126"/>
      <c r="Q464" s="126"/>
      <c r="R464" s="126"/>
      <c r="S464" s="126"/>
      <c r="T464" s="126"/>
      <c r="U464" s="126"/>
      <c r="V464" s="126"/>
      <c r="W464" s="126"/>
      <c r="X464" s="305"/>
    </row>
    <row r="465" spans="1:24" customFormat="1" x14ac:dyDescent="0.25">
      <c r="A465" s="54"/>
      <c r="C465" s="65"/>
      <c r="D465" s="66"/>
      <c r="E465" s="66"/>
      <c r="F465" s="66"/>
      <c r="G465" s="66"/>
      <c r="H465" s="68"/>
      <c r="I465" s="66"/>
      <c r="J465" s="66"/>
      <c r="K465" s="300" t="str">
        <f t="shared" ca="1" si="8"/>
        <v/>
      </c>
      <c r="L465" s="250"/>
      <c r="M465" s="126"/>
      <c r="N465" s="126"/>
      <c r="O465" s="126"/>
      <c r="P465" s="126"/>
      <c r="Q465" s="126"/>
      <c r="R465" s="126"/>
      <c r="S465" s="126"/>
      <c r="T465" s="126"/>
      <c r="U465" s="126"/>
      <c r="V465" s="126"/>
      <c r="W465" s="126"/>
      <c r="X465" s="305"/>
    </row>
    <row r="466" spans="1:24" customFormat="1" x14ac:dyDescent="0.25">
      <c r="A466" s="54"/>
      <c r="C466" s="65"/>
      <c r="D466" s="66"/>
      <c r="E466" s="66"/>
      <c r="F466" s="66"/>
      <c r="G466" s="66"/>
      <c r="H466" s="68"/>
      <c r="I466" s="66"/>
      <c r="J466" s="66"/>
      <c r="K466" s="300" t="str">
        <f t="shared" ca="1" si="8"/>
        <v/>
      </c>
      <c r="L466" s="250"/>
      <c r="M466" s="126"/>
      <c r="N466" s="126"/>
      <c r="O466" s="126"/>
      <c r="P466" s="126"/>
      <c r="Q466" s="126"/>
      <c r="R466" s="126"/>
      <c r="S466" s="126"/>
      <c r="T466" s="126"/>
      <c r="U466" s="126"/>
      <c r="V466" s="126"/>
      <c r="W466" s="126"/>
      <c r="X466" s="305"/>
    </row>
    <row r="467" spans="1:24" customFormat="1" x14ac:dyDescent="0.25">
      <c r="A467" s="54"/>
      <c r="C467" s="65"/>
      <c r="D467" s="66"/>
      <c r="E467" s="66"/>
      <c r="F467" s="66"/>
      <c r="G467" s="66"/>
      <c r="H467" s="68"/>
      <c r="I467" s="66"/>
      <c r="J467" s="66"/>
      <c r="K467" s="300" t="str">
        <f t="shared" ca="1" si="8"/>
        <v/>
      </c>
      <c r="L467" s="250"/>
      <c r="M467" s="126"/>
      <c r="N467" s="126"/>
      <c r="O467" s="126"/>
      <c r="P467" s="126"/>
      <c r="Q467" s="126"/>
      <c r="R467" s="126"/>
      <c r="S467" s="126"/>
      <c r="T467" s="126"/>
      <c r="U467" s="126"/>
      <c r="V467" s="126"/>
      <c r="W467" s="126"/>
      <c r="X467" s="305"/>
    </row>
    <row r="468" spans="1:24" customFormat="1" x14ac:dyDescent="0.25">
      <c r="A468" s="54"/>
      <c r="C468" s="65"/>
      <c r="D468" s="66"/>
      <c r="E468" s="66"/>
      <c r="F468" s="66"/>
      <c r="G468" s="66"/>
      <c r="H468" s="68"/>
      <c r="I468" s="66"/>
      <c r="J468" s="66"/>
      <c r="K468" s="300" t="str">
        <f t="shared" ca="1" si="8"/>
        <v/>
      </c>
      <c r="L468" s="250"/>
      <c r="M468" s="126"/>
      <c r="N468" s="126"/>
      <c r="O468" s="126"/>
      <c r="P468" s="126"/>
      <c r="Q468" s="126"/>
      <c r="R468" s="126"/>
      <c r="S468" s="126"/>
      <c r="T468" s="126"/>
      <c r="U468" s="126"/>
      <c r="V468" s="126"/>
      <c r="W468" s="126"/>
      <c r="X468" s="305"/>
    </row>
    <row r="469" spans="1:24" customFormat="1" x14ac:dyDescent="0.25">
      <c r="A469" s="54"/>
      <c r="C469" s="65"/>
      <c r="D469" s="66"/>
      <c r="E469" s="66"/>
      <c r="F469" s="66"/>
      <c r="G469" s="66"/>
      <c r="H469" s="68"/>
      <c r="I469" s="66"/>
      <c r="J469" s="66"/>
      <c r="K469" s="300" t="str">
        <f t="shared" ca="1" si="8"/>
        <v/>
      </c>
      <c r="L469" s="250"/>
      <c r="M469" s="126"/>
      <c r="N469" s="126"/>
      <c r="O469" s="126"/>
      <c r="P469" s="126"/>
      <c r="Q469" s="126"/>
      <c r="R469" s="126"/>
      <c r="S469" s="126"/>
      <c r="T469" s="126"/>
      <c r="U469" s="126"/>
      <c r="V469" s="126"/>
      <c r="W469" s="126"/>
      <c r="X469" s="305"/>
    </row>
    <row r="470" spans="1:24" customFormat="1" x14ac:dyDescent="0.25">
      <c r="A470" s="54"/>
      <c r="C470" s="65"/>
      <c r="D470" s="66"/>
      <c r="E470" s="66"/>
      <c r="F470" s="66"/>
      <c r="G470" s="66"/>
      <c r="H470" s="68"/>
      <c r="I470" s="66"/>
      <c r="J470" s="66"/>
      <c r="K470" s="300" t="str">
        <f t="shared" ca="1" si="8"/>
        <v/>
      </c>
      <c r="L470" s="250"/>
      <c r="M470" s="126"/>
      <c r="N470" s="126"/>
      <c r="O470" s="126"/>
      <c r="P470" s="126"/>
      <c r="Q470" s="126"/>
      <c r="R470" s="126"/>
      <c r="S470" s="126"/>
      <c r="T470" s="126"/>
      <c r="U470" s="126"/>
      <c r="V470" s="126"/>
      <c r="W470" s="126"/>
      <c r="X470" s="305"/>
    </row>
    <row r="471" spans="1:24" customFormat="1" x14ac:dyDescent="0.25">
      <c r="A471" s="54"/>
      <c r="C471" s="65"/>
      <c r="D471" s="66"/>
      <c r="E471" s="66"/>
      <c r="F471" s="66"/>
      <c r="G471" s="66"/>
      <c r="H471" s="68"/>
      <c r="I471" s="66"/>
      <c r="J471" s="66"/>
      <c r="K471" s="300" t="str">
        <f t="shared" ca="1" si="8"/>
        <v/>
      </c>
      <c r="L471" s="250"/>
      <c r="M471" s="126"/>
      <c r="N471" s="126"/>
      <c r="O471" s="126"/>
      <c r="P471" s="126"/>
      <c r="Q471" s="126"/>
      <c r="R471" s="126"/>
      <c r="S471" s="126"/>
      <c r="T471" s="126"/>
      <c r="U471" s="126"/>
      <c r="V471" s="126"/>
      <c r="W471" s="126"/>
      <c r="X471" s="305"/>
    </row>
    <row r="472" spans="1:24" customFormat="1" x14ac:dyDescent="0.25">
      <c r="A472" s="54"/>
      <c r="C472" s="65"/>
      <c r="D472" s="66"/>
      <c r="E472" s="66"/>
      <c r="F472" s="66"/>
      <c r="G472" s="66"/>
      <c r="H472" s="68"/>
      <c r="I472" s="66"/>
      <c r="J472" s="66"/>
      <c r="K472" s="300" t="str">
        <f t="shared" ca="1" si="8"/>
        <v/>
      </c>
      <c r="L472" s="250"/>
      <c r="M472" s="126"/>
      <c r="N472" s="126"/>
      <c r="O472" s="126"/>
      <c r="P472" s="126"/>
      <c r="Q472" s="126"/>
      <c r="R472" s="126"/>
      <c r="S472" s="126"/>
      <c r="T472" s="126"/>
      <c r="U472" s="126"/>
      <c r="V472" s="126"/>
      <c r="W472" s="126"/>
      <c r="X472" s="305"/>
    </row>
    <row r="473" spans="1:24" customFormat="1" x14ac:dyDescent="0.25">
      <c r="A473" s="54"/>
      <c r="C473" s="65"/>
      <c r="D473" s="66"/>
      <c r="E473" s="66"/>
      <c r="F473" s="66"/>
      <c r="G473" s="66"/>
      <c r="H473" s="68"/>
      <c r="I473" s="66"/>
      <c r="J473" s="66"/>
      <c r="K473" s="300" t="str">
        <f t="shared" ca="1" si="8"/>
        <v/>
      </c>
      <c r="L473" s="250"/>
      <c r="M473" s="126"/>
      <c r="N473" s="126"/>
      <c r="O473" s="126"/>
      <c r="P473" s="126"/>
      <c r="Q473" s="126"/>
      <c r="R473" s="126"/>
      <c r="S473" s="126"/>
      <c r="T473" s="126"/>
      <c r="U473" s="126"/>
      <c r="V473" s="126"/>
      <c r="W473" s="126"/>
      <c r="X473" s="305"/>
    </row>
    <row r="474" spans="1:24" customFormat="1" x14ac:dyDescent="0.25">
      <c r="A474" s="54"/>
      <c r="C474" s="65"/>
      <c r="D474" s="66"/>
      <c r="E474" s="66"/>
      <c r="F474" s="66"/>
      <c r="G474" s="66"/>
      <c r="H474" s="68"/>
      <c r="I474" s="66"/>
      <c r="J474" s="66"/>
      <c r="K474" s="300" t="str">
        <f t="shared" ca="1" si="8"/>
        <v/>
      </c>
      <c r="L474" s="250"/>
      <c r="M474" s="126"/>
      <c r="N474" s="126"/>
      <c r="O474" s="126"/>
      <c r="P474" s="126"/>
      <c r="Q474" s="126"/>
      <c r="R474" s="126"/>
      <c r="S474" s="126"/>
      <c r="T474" s="126"/>
      <c r="U474" s="126"/>
      <c r="V474" s="126"/>
      <c r="W474" s="126"/>
      <c r="X474" s="305"/>
    </row>
    <row r="475" spans="1:24" customFormat="1" x14ac:dyDescent="0.25">
      <c r="A475" s="54"/>
      <c r="C475" s="65"/>
      <c r="D475" s="66"/>
      <c r="E475" s="66"/>
      <c r="F475" s="66"/>
      <c r="G475" s="66"/>
      <c r="H475" s="68"/>
      <c r="I475" s="66"/>
      <c r="J475" s="66"/>
      <c r="K475" s="300" t="str">
        <f t="shared" ca="1" si="8"/>
        <v/>
      </c>
      <c r="L475" s="250"/>
      <c r="M475" s="126"/>
      <c r="N475" s="126"/>
      <c r="O475" s="126"/>
      <c r="P475" s="126"/>
      <c r="Q475" s="126"/>
      <c r="R475" s="126"/>
      <c r="S475" s="126"/>
      <c r="T475" s="126"/>
      <c r="U475" s="126"/>
      <c r="V475" s="126"/>
      <c r="W475" s="126"/>
      <c r="X475" s="305"/>
    </row>
    <row r="476" spans="1:24" customFormat="1" x14ac:dyDescent="0.25">
      <c r="A476" s="54"/>
      <c r="C476" s="65"/>
      <c r="D476" s="66"/>
      <c r="E476" s="66"/>
      <c r="F476" s="66"/>
      <c r="G476" s="66"/>
      <c r="H476" s="68"/>
      <c r="I476" s="66"/>
      <c r="J476" s="66"/>
      <c r="K476" s="300" t="str">
        <f t="shared" ca="1" si="8"/>
        <v/>
      </c>
      <c r="L476" s="250"/>
      <c r="M476" s="126"/>
      <c r="N476" s="126"/>
      <c r="O476" s="126"/>
      <c r="P476" s="126"/>
      <c r="Q476" s="126"/>
      <c r="R476" s="126"/>
      <c r="S476" s="126"/>
      <c r="T476" s="126"/>
      <c r="U476" s="126"/>
      <c r="V476" s="126"/>
      <c r="W476" s="126"/>
      <c r="X476" s="305"/>
    </row>
    <row r="477" spans="1:24" customFormat="1" x14ac:dyDescent="0.25">
      <c r="A477" s="54"/>
      <c r="C477" s="65"/>
      <c r="D477" s="66"/>
      <c r="E477" s="66"/>
      <c r="F477" s="66"/>
      <c r="G477" s="66"/>
      <c r="H477" s="68"/>
      <c r="I477" s="66"/>
      <c r="J477" s="66"/>
      <c r="K477" s="300" t="str">
        <f t="shared" ca="1" si="8"/>
        <v/>
      </c>
      <c r="L477" s="250"/>
      <c r="M477" s="126"/>
      <c r="N477" s="126"/>
      <c r="O477" s="126"/>
      <c r="P477" s="126"/>
      <c r="Q477" s="126"/>
      <c r="R477" s="126"/>
      <c r="S477" s="126"/>
      <c r="T477" s="126"/>
      <c r="U477" s="126"/>
      <c r="V477" s="126"/>
      <c r="W477" s="126"/>
      <c r="X477" s="305"/>
    </row>
    <row r="478" spans="1:24" customFormat="1" x14ac:dyDescent="0.25">
      <c r="A478" s="54"/>
      <c r="C478" s="65"/>
      <c r="D478" s="66"/>
      <c r="E478" s="66"/>
      <c r="F478" s="66"/>
      <c r="G478" s="66"/>
      <c r="H478" s="68"/>
      <c r="I478" s="66"/>
      <c r="J478" s="66"/>
      <c r="K478" s="300" t="str">
        <f t="shared" ca="1" si="8"/>
        <v/>
      </c>
      <c r="L478" s="250"/>
      <c r="M478" s="126"/>
      <c r="N478" s="126"/>
      <c r="O478" s="126"/>
      <c r="P478" s="126"/>
      <c r="Q478" s="126"/>
      <c r="R478" s="126"/>
      <c r="S478" s="126"/>
      <c r="T478" s="126"/>
      <c r="U478" s="126"/>
      <c r="V478" s="126"/>
      <c r="W478" s="126"/>
      <c r="X478" s="305"/>
    </row>
    <row r="479" spans="1:24" customFormat="1" x14ac:dyDescent="0.25">
      <c r="A479" s="54"/>
      <c r="C479" s="65"/>
      <c r="D479" s="66"/>
      <c r="E479" s="66"/>
      <c r="F479" s="66"/>
      <c r="G479" s="66"/>
      <c r="H479" s="68"/>
      <c r="I479" s="66"/>
      <c r="J479" s="66"/>
      <c r="K479" s="300" t="str">
        <f t="shared" ca="1" si="8"/>
        <v/>
      </c>
      <c r="L479" s="250"/>
      <c r="M479" s="126"/>
      <c r="N479" s="126"/>
      <c r="O479" s="126"/>
      <c r="P479" s="126"/>
      <c r="Q479" s="126"/>
      <c r="R479" s="126"/>
      <c r="S479" s="126"/>
      <c r="T479" s="126"/>
      <c r="U479" s="126"/>
      <c r="V479" s="126"/>
      <c r="W479" s="126"/>
      <c r="X479" s="305"/>
    </row>
    <row r="480" spans="1:24" customFormat="1" x14ac:dyDescent="0.25">
      <c r="A480" s="54"/>
      <c r="C480" s="65"/>
      <c r="D480" s="66"/>
      <c r="E480" s="66"/>
      <c r="F480" s="66"/>
      <c r="G480" s="66"/>
      <c r="H480" s="68"/>
      <c r="I480" s="66"/>
      <c r="J480" s="66"/>
      <c r="K480" s="300" t="str">
        <f t="shared" ca="1" si="8"/>
        <v/>
      </c>
      <c r="L480" s="250"/>
      <c r="M480" s="126"/>
      <c r="N480" s="126"/>
      <c r="O480" s="126"/>
      <c r="P480" s="126"/>
      <c r="Q480" s="126"/>
      <c r="R480" s="126"/>
      <c r="S480" s="126"/>
      <c r="T480" s="126"/>
      <c r="U480" s="126"/>
      <c r="V480" s="126"/>
      <c r="W480" s="126"/>
      <c r="X480" s="305"/>
    </row>
    <row r="481" spans="1:24" customFormat="1" x14ac:dyDescent="0.25">
      <c r="A481" s="54"/>
      <c r="C481" s="65"/>
      <c r="D481" s="66"/>
      <c r="E481" s="66"/>
      <c r="F481" s="66"/>
      <c r="G481" s="66"/>
      <c r="H481" s="68"/>
      <c r="I481" s="66"/>
      <c r="J481" s="66"/>
      <c r="K481" s="300" t="str">
        <f t="shared" ca="1" si="8"/>
        <v/>
      </c>
      <c r="L481" s="250"/>
      <c r="M481" s="126"/>
      <c r="N481" s="126"/>
      <c r="O481" s="126"/>
      <c r="P481" s="126"/>
      <c r="Q481" s="126"/>
      <c r="R481" s="126"/>
      <c r="S481" s="126"/>
      <c r="T481" s="126"/>
      <c r="U481" s="126"/>
      <c r="V481" s="126"/>
      <c r="W481" s="126"/>
      <c r="X481" s="305"/>
    </row>
    <row r="482" spans="1:24" customFormat="1" x14ac:dyDescent="0.25">
      <c r="A482" s="54"/>
      <c r="C482" s="65"/>
      <c r="D482" s="66"/>
      <c r="E482" s="66"/>
      <c r="F482" s="66"/>
      <c r="G482" s="66"/>
      <c r="H482" s="68"/>
      <c r="I482" s="66"/>
      <c r="J482" s="66"/>
      <c r="K482" s="300" t="str">
        <f t="shared" ca="1" si="8"/>
        <v/>
      </c>
      <c r="L482" s="250"/>
      <c r="M482" s="126"/>
      <c r="N482" s="126"/>
      <c r="O482" s="126"/>
      <c r="P482" s="126"/>
      <c r="Q482" s="126"/>
      <c r="R482" s="126"/>
      <c r="S482" s="126"/>
      <c r="T482" s="126"/>
      <c r="U482" s="126"/>
      <c r="V482" s="126"/>
      <c r="W482" s="126"/>
      <c r="X482" s="305"/>
    </row>
    <row r="483" spans="1:24" customFormat="1" x14ac:dyDescent="0.25">
      <c r="A483" s="54"/>
      <c r="C483" s="65"/>
      <c r="D483" s="66"/>
      <c r="E483" s="66"/>
      <c r="F483" s="66"/>
      <c r="G483" s="66"/>
      <c r="H483" s="68"/>
      <c r="I483" s="66"/>
      <c r="J483" s="66"/>
      <c r="K483" s="300" t="str">
        <f t="shared" ca="1" si="8"/>
        <v/>
      </c>
      <c r="L483" s="250"/>
      <c r="M483" s="126"/>
      <c r="N483" s="126"/>
      <c r="O483" s="126"/>
      <c r="P483" s="126"/>
      <c r="Q483" s="126"/>
      <c r="R483" s="126"/>
      <c r="S483" s="126"/>
      <c r="T483" s="126"/>
      <c r="U483" s="126"/>
      <c r="V483" s="126"/>
      <c r="W483" s="126"/>
      <c r="X483" s="305"/>
    </row>
    <row r="484" spans="1:24" customFormat="1" x14ac:dyDescent="0.25">
      <c r="A484" s="54"/>
      <c r="C484" s="65"/>
      <c r="D484" s="66"/>
      <c r="E484" s="66"/>
      <c r="F484" s="66"/>
      <c r="G484" s="66"/>
      <c r="H484" s="68"/>
      <c r="I484" s="66"/>
      <c r="J484" s="66"/>
      <c r="K484" s="300" t="str">
        <f t="shared" ca="1" si="8"/>
        <v/>
      </c>
      <c r="L484" s="250"/>
      <c r="M484" s="126"/>
      <c r="N484" s="126"/>
      <c r="O484" s="126"/>
      <c r="P484" s="126"/>
      <c r="Q484" s="126"/>
      <c r="R484" s="126"/>
      <c r="S484" s="126"/>
      <c r="T484" s="126"/>
      <c r="U484" s="126"/>
      <c r="V484" s="126"/>
      <c r="W484" s="126"/>
      <c r="X484" s="305"/>
    </row>
    <row r="485" spans="1:24" customFormat="1" x14ac:dyDescent="0.25">
      <c r="A485" s="54"/>
      <c r="C485" s="65"/>
      <c r="D485" s="66"/>
      <c r="E485" s="66"/>
      <c r="F485" s="66"/>
      <c r="G485" s="66"/>
      <c r="H485" s="68"/>
      <c r="I485" s="66"/>
      <c r="J485" s="66"/>
      <c r="K485" s="300" t="str">
        <f t="shared" ca="1" si="8"/>
        <v/>
      </c>
      <c r="L485" s="250"/>
      <c r="M485" s="126"/>
      <c r="N485" s="126"/>
      <c r="O485" s="126"/>
      <c r="P485" s="126"/>
      <c r="Q485" s="126"/>
      <c r="R485" s="126"/>
      <c r="S485" s="126"/>
      <c r="T485" s="126"/>
      <c r="U485" s="126"/>
      <c r="V485" s="126"/>
      <c r="W485" s="126"/>
      <c r="X485" s="305"/>
    </row>
    <row r="486" spans="1:24" customFormat="1" x14ac:dyDescent="0.25">
      <c r="A486" s="54"/>
      <c r="C486" s="65"/>
      <c r="D486" s="66"/>
      <c r="E486" s="66"/>
      <c r="F486" s="66"/>
      <c r="G486" s="66"/>
      <c r="H486" s="68"/>
      <c r="I486" s="66"/>
      <c r="J486" s="66"/>
      <c r="K486" s="300" t="str">
        <f t="shared" ca="1" si="8"/>
        <v/>
      </c>
      <c r="L486" s="250"/>
      <c r="M486" s="126"/>
      <c r="N486" s="126"/>
      <c r="O486" s="126"/>
      <c r="P486" s="126"/>
      <c r="Q486" s="126"/>
      <c r="R486" s="126"/>
      <c r="S486" s="126"/>
      <c r="T486" s="126"/>
      <c r="U486" s="126"/>
      <c r="V486" s="126"/>
      <c r="W486" s="126"/>
      <c r="X486" s="305"/>
    </row>
    <row r="487" spans="1:24" customFormat="1" x14ac:dyDescent="0.25">
      <c r="A487" s="54"/>
      <c r="C487" s="65"/>
      <c r="D487" s="66"/>
      <c r="E487" s="66"/>
      <c r="F487" s="66"/>
      <c r="G487" s="66"/>
      <c r="H487" s="68"/>
      <c r="I487" s="66"/>
      <c r="J487" s="66"/>
      <c r="K487" s="300" t="str">
        <f t="shared" ca="1" si="8"/>
        <v/>
      </c>
      <c r="L487" s="250"/>
      <c r="M487" s="126"/>
      <c r="N487" s="126"/>
      <c r="O487" s="126"/>
      <c r="P487" s="126"/>
      <c r="Q487" s="126"/>
      <c r="R487" s="126"/>
      <c r="S487" s="126"/>
      <c r="T487" s="126"/>
      <c r="U487" s="126"/>
      <c r="V487" s="126"/>
      <c r="W487" s="126"/>
      <c r="X487" s="305"/>
    </row>
    <row r="488" spans="1:24" customFormat="1" x14ac:dyDescent="0.25">
      <c r="A488" s="54"/>
      <c r="C488" s="65"/>
      <c r="D488" s="66"/>
      <c r="E488" s="66"/>
      <c r="F488" s="66"/>
      <c r="G488" s="66"/>
      <c r="H488" s="68"/>
      <c r="I488" s="66"/>
      <c r="J488" s="66"/>
      <c r="K488" s="300" t="str">
        <f t="shared" ca="1" si="8"/>
        <v/>
      </c>
      <c r="L488" s="250"/>
      <c r="M488" s="126"/>
      <c r="N488" s="126"/>
      <c r="O488" s="126"/>
      <c r="P488" s="126"/>
      <c r="Q488" s="126"/>
      <c r="R488" s="126"/>
      <c r="S488" s="126"/>
      <c r="T488" s="126"/>
      <c r="U488" s="126"/>
      <c r="V488" s="126"/>
      <c r="W488" s="126"/>
      <c r="X488" s="305"/>
    </row>
    <row r="489" spans="1:24" customFormat="1" x14ac:dyDescent="0.25">
      <c r="A489" s="54"/>
      <c r="C489" s="65"/>
      <c r="D489" s="66"/>
      <c r="E489" s="66"/>
      <c r="F489" s="66"/>
      <c r="G489" s="66"/>
      <c r="H489" s="68"/>
      <c r="I489" s="66"/>
      <c r="J489" s="66"/>
      <c r="K489" s="300" t="str">
        <f t="shared" ca="1" si="8"/>
        <v/>
      </c>
      <c r="L489" s="250"/>
      <c r="M489" s="126"/>
      <c r="N489" s="126"/>
      <c r="O489" s="126"/>
      <c r="P489" s="126"/>
      <c r="Q489" s="126"/>
      <c r="R489" s="126"/>
      <c r="S489" s="126"/>
      <c r="T489" s="126"/>
      <c r="U489" s="126"/>
      <c r="V489" s="126"/>
      <c r="W489" s="126"/>
      <c r="X489" s="305"/>
    </row>
    <row r="490" spans="1:24" customFormat="1" x14ac:dyDescent="0.25">
      <c r="A490" s="54"/>
      <c r="C490" s="65"/>
      <c r="D490" s="66"/>
      <c r="E490" s="66"/>
      <c r="F490" s="66"/>
      <c r="G490" s="66"/>
      <c r="H490" s="68"/>
      <c r="I490" s="66"/>
      <c r="J490" s="66"/>
      <c r="K490" s="300" t="str">
        <f t="shared" ca="1" si="8"/>
        <v/>
      </c>
      <c r="L490" s="250"/>
      <c r="M490" s="126"/>
      <c r="N490" s="126"/>
      <c r="O490" s="126"/>
      <c r="P490" s="126"/>
      <c r="Q490" s="126"/>
      <c r="R490" s="126"/>
      <c r="S490" s="126"/>
      <c r="T490" s="126"/>
      <c r="U490" s="126"/>
      <c r="V490" s="126"/>
      <c r="W490" s="126"/>
      <c r="X490" s="305"/>
    </row>
    <row r="491" spans="1:24" customFormat="1" x14ac:dyDescent="0.25">
      <c r="A491" s="54"/>
      <c r="C491" s="65"/>
      <c r="D491" s="66"/>
      <c r="E491" s="66"/>
      <c r="F491" s="66"/>
      <c r="G491" s="66"/>
      <c r="H491" s="68"/>
      <c r="I491" s="66"/>
      <c r="J491" s="66"/>
      <c r="K491" s="300" t="str">
        <f t="shared" ca="1" si="8"/>
        <v/>
      </c>
      <c r="L491" s="250"/>
      <c r="M491" s="126"/>
      <c r="N491" s="126"/>
      <c r="O491" s="126"/>
      <c r="P491" s="126"/>
      <c r="Q491" s="126"/>
      <c r="R491" s="126"/>
      <c r="S491" s="126"/>
      <c r="T491" s="126"/>
      <c r="U491" s="126"/>
      <c r="V491" s="126"/>
      <c r="W491" s="126"/>
      <c r="X491" s="305"/>
    </row>
    <row r="492" spans="1:24" customFormat="1" x14ac:dyDescent="0.25">
      <c r="A492" s="54"/>
      <c r="C492" s="65"/>
      <c r="D492" s="66"/>
      <c r="E492" s="66"/>
      <c r="F492" s="66"/>
      <c r="G492" s="66"/>
      <c r="H492" s="68"/>
      <c r="I492" s="66"/>
      <c r="J492" s="66"/>
      <c r="K492" s="300" t="str">
        <f t="shared" ca="1" si="8"/>
        <v/>
      </c>
      <c r="L492" s="250"/>
      <c r="M492" s="126"/>
      <c r="N492" s="126"/>
      <c r="O492" s="126"/>
      <c r="P492" s="126"/>
      <c r="Q492" s="126"/>
      <c r="R492" s="126"/>
      <c r="S492" s="126"/>
      <c r="T492" s="126"/>
      <c r="U492" s="126"/>
      <c r="V492" s="126"/>
      <c r="W492" s="126"/>
      <c r="X492" s="305"/>
    </row>
    <row r="493" spans="1:24" customFormat="1" x14ac:dyDescent="0.25">
      <c r="A493" s="54"/>
      <c r="C493" s="65"/>
      <c r="D493" s="66"/>
      <c r="E493" s="66"/>
      <c r="F493" s="66"/>
      <c r="G493" s="66"/>
      <c r="H493" s="68"/>
      <c r="I493" s="66"/>
      <c r="J493" s="66"/>
      <c r="K493" s="300" t="str">
        <f t="shared" ca="1" si="8"/>
        <v/>
      </c>
      <c r="L493" s="250"/>
      <c r="M493" s="126"/>
      <c r="N493" s="126"/>
      <c r="O493" s="126"/>
      <c r="P493" s="126"/>
      <c r="Q493" s="126"/>
      <c r="R493" s="126"/>
      <c r="S493" s="126"/>
      <c r="T493" s="126"/>
      <c r="U493" s="126"/>
      <c r="V493" s="126"/>
      <c r="W493" s="126"/>
      <c r="X493" s="305"/>
    </row>
    <row r="494" spans="1:24" customFormat="1" x14ac:dyDescent="0.25">
      <c r="A494" s="54"/>
      <c r="C494" s="65"/>
      <c r="D494" s="66"/>
      <c r="E494" s="66"/>
      <c r="F494" s="66"/>
      <c r="G494" s="66"/>
      <c r="H494" s="68"/>
      <c r="I494" s="66"/>
      <c r="J494" s="66"/>
      <c r="K494" s="300" t="str">
        <f t="shared" ca="1" si="8"/>
        <v/>
      </c>
      <c r="L494" s="250"/>
      <c r="M494" s="126"/>
      <c r="N494" s="126"/>
      <c r="O494" s="126"/>
      <c r="P494" s="126"/>
      <c r="Q494" s="126"/>
      <c r="R494" s="126"/>
      <c r="S494" s="126"/>
      <c r="T494" s="126"/>
      <c r="U494" s="126"/>
      <c r="V494" s="126"/>
      <c r="W494" s="126"/>
      <c r="X494" s="305"/>
    </row>
    <row r="495" spans="1:24" customFormat="1" x14ac:dyDescent="0.25">
      <c r="A495" s="54"/>
      <c r="C495" s="65"/>
      <c r="D495" s="66"/>
      <c r="E495" s="66"/>
      <c r="F495" s="66"/>
      <c r="G495" s="66"/>
      <c r="H495" s="68"/>
      <c r="I495" s="66"/>
      <c r="J495" s="66"/>
      <c r="K495" s="300" t="str">
        <f t="shared" ca="1" si="8"/>
        <v/>
      </c>
      <c r="L495" s="250"/>
      <c r="M495" s="126"/>
      <c r="N495" s="126"/>
      <c r="O495" s="126"/>
      <c r="P495" s="126"/>
      <c r="Q495" s="126"/>
      <c r="R495" s="126"/>
      <c r="S495" s="126"/>
      <c r="T495" s="126"/>
      <c r="U495" s="126"/>
      <c r="V495" s="126"/>
      <c r="W495" s="126"/>
      <c r="X495" s="305"/>
    </row>
    <row r="496" spans="1:24" customFormat="1" x14ac:dyDescent="0.25">
      <c r="A496" s="54"/>
      <c r="C496" s="65"/>
      <c r="D496" s="66"/>
      <c r="E496" s="66"/>
      <c r="F496" s="66"/>
      <c r="G496" s="66"/>
      <c r="H496" s="68"/>
      <c r="I496" s="66"/>
      <c r="J496" s="66"/>
      <c r="K496" s="300" t="str">
        <f t="shared" ca="1" si="8"/>
        <v/>
      </c>
      <c r="L496" s="250"/>
      <c r="M496" s="126"/>
      <c r="N496" s="126"/>
      <c r="O496" s="126"/>
      <c r="P496" s="126"/>
      <c r="Q496" s="126"/>
      <c r="R496" s="126"/>
      <c r="S496" s="126"/>
      <c r="T496" s="126"/>
      <c r="U496" s="126"/>
      <c r="V496" s="126"/>
      <c r="W496" s="126"/>
      <c r="X496" s="305"/>
    </row>
    <row r="497" spans="1:24" customFormat="1" x14ac:dyDescent="0.25">
      <c r="A497" s="54"/>
      <c r="C497" s="65"/>
      <c r="D497" s="66"/>
      <c r="E497" s="66"/>
      <c r="F497" s="66"/>
      <c r="G497" s="66"/>
      <c r="H497" s="68"/>
      <c r="I497" s="66"/>
      <c r="J497" s="66"/>
      <c r="K497" s="300" t="str">
        <f t="shared" ca="1" si="8"/>
        <v/>
      </c>
      <c r="L497" s="250"/>
      <c r="M497" s="126"/>
      <c r="N497" s="126"/>
      <c r="O497" s="126"/>
      <c r="P497" s="126"/>
      <c r="Q497" s="126"/>
      <c r="R497" s="126"/>
      <c r="S497" s="126"/>
      <c r="T497" s="126"/>
      <c r="U497" s="126"/>
      <c r="V497" s="126"/>
      <c r="W497" s="126"/>
      <c r="X497" s="305"/>
    </row>
    <row r="498" spans="1:24" customFormat="1" x14ac:dyDescent="0.25">
      <c r="A498" s="54"/>
      <c r="C498" s="65"/>
      <c r="D498" s="66"/>
      <c r="E498" s="66"/>
      <c r="F498" s="66"/>
      <c r="G498" s="66"/>
      <c r="H498" s="68"/>
      <c r="I498" s="66"/>
      <c r="J498" s="66"/>
      <c r="K498" s="300" t="str">
        <f t="shared" ca="1" si="8"/>
        <v/>
      </c>
      <c r="L498" s="250"/>
      <c r="M498" s="126"/>
      <c r="N498" s="126"/>
      <c r="O498" s="126"/>
      <c r="P498" s="126"/>
      <c r="Q498" s="126"/>
      <c r="R498" s="126"/>
      <c r="S498" s="126"/>
      <c r="T498" s="126"/>
      <c r="U498" s="126"/>
      <c r="V498" s="126"/>
      <c r="W498" s="126"/>
      <c r="X498" s="305"/>
    </row>
    <row r="499" spans="1:24" customFormat="1" x14ac:dyDescent="0.25">
      <c r="A499" s="54"/>
      <c r="C499" s="65"/>
      <c r="D499" s="66"/>
      <c r="E499" s="66"/>
      <c r="F499" s="66"/>
      <c r="G499" s="66"/>
      <c r="H499" s="68"/>
      <c r="I499" s="66"/>
      <c r="J499" s="66"/>
      <c r="K499" s="300" t="str">
        <f t="shared" ca="1" si="8"/>
        <v/>
      </c>
      <c r="L499" s="250"/>
      <c r="M499" s="126"/>
      <c r="N499" s="126"/>
      <c r="O499" s="126"/>
      <c r="P499" s="126"/>
      <c r="Q499" s="126"/>
      <c r="R499" s="126"/>
      <c r="S499" s="126"/>
      <c r="T499" s="126"/>
      <c r="U499" s="126"/>
      <c r="V499" s="126"/>
      <c r="W499" s="126"/>
      <c r="X499" s="305"/>
    </row>
    <row r="500" spans="1:24" customFormat="1" x14ac:dyDescent="0.25">
      <c r="A500" s="54"/>
      <c r="C500" s="65"/>
      <c r="D500" s="66"/>
      <c r="E500" s="66"/>
      <c r="F500" s="66"/>
      <c r="G500" s="66"/>
      <c r="H500" s="68"/>
      <c r="I500" s="66"/>
      <c r="J500" s="66"/>
      <c r="K500" s="300" t="str">
        <f t="shared" ca="1" si="8"/>
        <v/>
      </c>
      <c r="L500" s="250"/>
      <c r="M500" s="126"/>
      <c r="N500" s="126"/>
      <c r="O500" s="126"/>
      <c r="P500" s="126"/>
      <c r="Q500" s="126"/>
      <c r="R500" s="126"/>
      <c r="S500" s="126"/>
      <c r="T500" s="126"/>
      <c r="U500" s="126"/>
      <c r="V500" s="126"/>
      <c r="W500" s="126"/>
      <c r="X500" s="305"/>
    </row>
    <row r="501" spans="1:24" customFormat="1" x14ac:dyDescent="0.25">
      <c r="A501" s="54"/>
      <c r="C501" s="65"/>
      <c r="D501" s="66"/>
      <c r="E501" s="66"/>
      <c r="F501" s="66"/>
      <c r="G501" s="66"/>
      <c r="H501" s="68"/>
      <c r="I501" s="66"/>
      <c r="J501" s="66"/>
      <c r="K501" s="300" t="str">
        <f t="shared" ca="1" si="8"/>
        <v/>
      </c>
      <c r="L501" s="250"/>
      <c r="M501" s="126"/>
      <c r="N501" s="126"/>
      <c r="O501" s="126"/>
      <c r="P501" s="126"/>
      <c r="Q501" s="126"/>
      <c r="R501" s="126"/>
      <c r="S501" s="126"/>
      <c r="T501" s="126"/>
      <c r="U501" s="126"/>
      <c r="V501" s="126"/>
      <c r="W501" s="126"/>
      <c r="X501" s="305"/>
    </row>
    <row r="502" spans="1:24" customFormat="1" x14ac:dyDescent="0.25">
      <c r="A502" s="54"/>
      <c r="C502" s="65"/>
      <c r="D502" s="66"/>
      <c r="E502" s="66"/>
      <c r="F502" s="66"/>
      <c r="G502" s="66"/>
      <c r="H502" s="68"/>
      <c r="I502" s="66"/>
      <c r="J502" s="66"/>
      <c r="K502" s="300" t="str">
        <f t="shared" ca="1" si="8"/>
        <v/>
      </c>
      <c r="L502" s="250"/>
      <c r="M502" s="126"/>
      <c r="N502" s="126"/>
      <c r="O502" s="126"/>
      <c r="P502" s="126"/>
      <c r="Q502" s="126"/>
      <c r="R502" s="126"/>
      <c r="S502" s="126"/>
      <c r="T502" s="126"/>
      <c r="U502" s="126"/>
      <c r="V502" s="126"/>
      <c r="W502" s="126"/>
      <c r="X502" s="305"/>
    </row>
    <row r="503" spans="1:24" customFormat="1" x14ac:dyDescent="0.25">
      <c r="A503" s="54"/>
      <c r="C503" s="65"/>
      <c r="D503" s="66"/>
      <c r="E503" s="66"/>
      <c r="F503" s="66"/>
      <c r="G503" s="66"/>
      <c r="H503" s="68"/>
      <c r="I503" s="66"/>
      <c r="J503" s="66"/>
      <c r="K503" s="300" t="str">
        <f t="shared" ca="1" si="8"/>
        <v/>
      </c>
      <c r="L503" s="250"/>
      <c r="M503" s="126"/>
      <c r="N503" s="126"/>
      <c r="O503" s="126"/>
      <c r="P503" s="126"/>
      <c r="Q503" s="126"/>
      <c r="R503" s="126"/>
      <c r="S503" s="126"/>
      <c r="T503" s="126"/>
      <c r="U503" s="126"/>
      <c r="V503" s="126"/>
      <c r="W503" s="126"/>
      <c r="X503" s="305"/>
    </row>
    <row r="504" spans="1:24" customFormat="1" x14ac:dyDescent="0.25">
      <c r="A504" s="54"/>
      <c r="C504" s="65"/>
      <c r="D504" s="66"/>
      <c r="E504" s="66"/>
      <c r="F504" s="66"/>
      <c r="G504" s="66"/>
      <c r="H504" s="68"/>
      <c r="I504" s="66"/>
      <c r="J504" s="66"/>
      <c r="K504" s="300" t="str">
        <f t="shared" ca="1" si="8"/>
        <v/>
      </c>
      <c r="L504" s="250"/>
      <c r="M504" s="126"/>
      <c r="N504" s="126"/>
      <c r="O504" s="126"/>
      <c r="P504" s="126"/>
      <c r="Q504" s="126"/>
      <c r="R504" s="126"/>
      <c r="S504" s="126"/>
      <c r="T504" s="126"/>
      <c r="U504" s="126"/>
      <c r="V504" s="126"/>
      <c r="W504" s="126"/>
      <c r="X504" s="305"/>
    </row>
    <row r="505" spans="1:24" customFormat="1" x14ac:dyDescent="0.25">
      <c r="A505" s="54"/>
      <c r="C505" s="65"/>
      <c r="D505" s="66"/>
      <c r="E505" s="66"/>
      <c r="F505" s="66"/>
      <c r="G505" s="66"/>
      <c r="H505" s="68"/>
      <c r="I505" s="66"/>
      <c r="J505" s="66"/>
      <c r="K505" s="300" t="str">
        <f t="shared" ca="1" si="8"/>
        <v/>
      </c>
      <c r="L505" s="250"/>
      <c r="M505" s="126"/>
      <c r="N505" s="126"/>
      <c r="O505" s="126"/>
      <c r="P505" s="126"/>
      <c r="Q505" s="126"/>
      <c r="R505" s="126"/>
      <c r="S505" s="126"/>
      <c r="T505" s="126"/>
      <c r="U505" s="126"/>
      <c r="V505" s="126"/>
      <c r="W505" s="126"/>
      <c r="X505" s="305"/>
    </row>
    <row r="506" spans="1:24" customFormat="1" x14ac:dyDescent="0.25">
      <c r="A506" s="54"/>
      <c r="C506" s="65"/>
      <c r="D506" s="66"/>
      <c r="E506" s="66"/>
      <c r="F506" s="66"/>
      <c r="G506" s="66"/>
      <c r="H506" s="68"/>
      <c r="I506" s="66"/>
      <c r="J506" s="66"/>
      <c r="K506" s="300" t="str">
        <f t="shared" ca="1" si="8"/>
        <v/>
      </c>
      <c r="L506" s="250"/>
      <c r="M506" s="126"/>
      <c r="N506" s="126"/>
      <c r="O506" s="126"/>
      <c r="P506" s="126"/>
      <c r="Q506" s="126"/>
      <c r="R506" s="126"/>
      <c r="S506" s="126"/>
      <c r="T506" s="126"/>
      <c r="U506" s="126"/>
      <c r="V506" s="126"/>
      <c r="W506" s="126"/>
      <c r="X506" s="305"/>
    </row>
    <row r="507" spans="1:24" customFormat="1" x14ac:dyDescent="0.25">
      <c r="A507" s="54"/>
      <c r="C507" s="65"/>
      <c r="D507" s="66"/>
      <c r="E507" s="66"/>
      <c r="F507" s="66"/>
      <c r="G507" s="66"/>
      <c r="H507" s="68"/>
      <c r="I507" s="66"/>
      <c r="J507" s="66"/>
      <c r="K507" s="300" t="str">
        <f t="shared" ca="1" si="8"/>
        <v/>
      </c>
      <c r="L507" s="250"/>
      <c r="M507" s="126"/>
      <c r="N507" s="126"/>
      <c r="O507" s="126"/>
      <c r="P507" s="126"/>
      <c r="Q507" s="126"/>
      <c r="R507" s="126"/>
      <c r="S507" s="126"/>
      <c r="T507" s="126"/>
      <c r="U507" s="126"/>
      <c r="V507" s="126"/>
      <c r="W507" s="126"/>
      <c r="X507" s="305"/>
    </row>
    <row r="508" spans="1:24" customFormat="1" x14ac:dyDescent="0.25">
      <c r="A508" s="54"/>
      <c r="C508" s="65"/>
      <c r="D508" s="66"/>
      <c r="E508" s="66"/>
      <c r="F508" s="66"/>
      <c r="G508" s="66"/>
      <c r="H508" s="68"/>
      <c r="I508" s="66"/>
      <c r="J508" s="66"/>
      <c r="K508" s="300" t="str">
        <f t="shared" ca="1" si="8"/>
        <v/>
      </c>
      <c r="L508" s="250"/>
      <c r="M508" s="126"/>
      <c r="N508" s="126"/>
      <c r="O508" s="126"/>
      <c r="P508" s="126"/>
      <c r="Q508" s="126"/>
      <c r="R508" s="126"/>
      <c r="S508" s="126"/>
      <c r="T508" s="126"/>
      <c r="U508" s="126"/>
      <c r="V508" s="126"/>
      <c r="W508" s="126"/>
      <c r="X508" s="305"/>
    </row>
    <row r="509" spans="1:24" customFormat="1" x14ac:dyDescent="0.25">
      <c r="A509" s="54"/>
      <c r="C509" s="65"/>
      <c r="D509" s="66"/>
      <c r="E509" s="66"/>
      <c r="F509" s="66"/>
      <c r="G509" s="66"/>
      <c r="H509" s="68"/>
      <c r="I509" s="66"/>
      <c r="J509" s="66"/>
      <c r="K509" s="300" t="str">
        <f t="shared" ca="1" si="8"/>
        <v/>
      </c>
      <c r="L509" s="250"/>
      <c r="M509" s="126"/>
      <c r="N509" s="126"/>
      <c r="O509" s="126"/>
      <c r="P509" s="126"/>
      <c r="Q509" s="126"/>
      <c r="R509" s="126"/>
      <c r="S509" s="126"/>
      <c r="T509" s="126"/>
      <c r="U509" s="126"/>
      <c r="V509" s="126"/>
      <c r="W509" s="126"/>
      <c r="X509" s="305"/>
    </row>
    <row r="510" spans="1:24" customFormat="1" x14ac:dyDescent="0.25">
      <c r="A510" s="54"/>
      <c r="C510" s="65"/>
      <c r="D510" s="66"/>
      <c r="E510" s="66"/>
      <c r="F510" s="66"/>
      <c r="G510" s="66"/>
      <c r="H510" s="68"/>
      <c r="I510" s="66"/>
      <c r="J510" s="66"/>
      <c r="K510" s="300" t="str">
        <f t="shared" ca="1" si="8"/>
        <v/>
      </c>
      <c r="L510" s="250"/>
      <c r="M510" s="126"/>
      <c r="N510" s="126"/>
      <c r="O510" s="126"/>
      <c r="P510" s="126"/>
      <c r="Q510" s="126"/>
      <c r="R510" s="126"/>
      <c r="S510" s="126"/>
      <c r="T510" s="126"/>
      <c r="U510" s="126"/>
      <c r="V510" s="126"/>
      <c r="W510" s="126"/>
      <c r="X510" s="305"/>
    </row>
    <row r="511" spans="1:24" customFormat="1" x14ac:dyDescent="0.25">
      <c r="A511" s="54"/>
      <c r="C511" s="65"/>
      <c r="D511" s="66"/>
      <c r="E511" s="66"/>
      <c r="F511" s="66"/>
      <c r="G511" s="66"/>
      <c r="H511" s="68"/>
      <c r="I511" s="66"/>
      <c r="J511" s="66"/>
      <c r="K511" s="300" t="str">
        <f t="shared" ca="1" si="8"/>
        <v/>
      </c>
      <c r="L511" s="250"/>
      <c r="M511" s="126"/>
      <c r="N511" s="126"/>
      <c r="O511" s="126"/>
      <c r="P511" s="126"/>
      <c r="Q511" s="126"/>
      <c r="R511" s="126"/>
      <c r="S511" s="126"/>
      <c r="T511" s="126"/>
      <c r="U511" s="126"/>
      <c r="V511" s="126"/>
      <c r="W511" s="126"/>
      <c r="X511" s="305"/>
    </row>
    <row r="512" spans="1:24" customFormat="1" x14ac:dyDescent="0.25">
      <c r="A512" s="54"/>
      <c r="C512" s="65"/>
      <c r="D512" s="66"/>
      <c r="E512" s="66"/>
      <c r="F512" s="66"/>
      <c r="G512" s="66"/>
      <c r="H512" s="68"/>
      <c r="I512" s="66"/>
      <c r="J512" s="66"/>
      <c r="K512" s="300" t="str">
        <f t="shared" ca="1" si="8"/>
        <v/>
      </c>
      <c r="L512" s="250"/>
      <c r="M512" s="126"/>
      <c r="N512" s="126"/>
      <c r="O512" s="126"/>
      <c r="P512" s="126"/>
      <c r="Q512" s="126"/>
      <c r="R512" s="126"/>
      <c r="S512" s="126"/>
      <c r="T512" s="126"/>
      <c r="U512" s="126"/>
      <c r="V512" s="126"/>
      <c r="W512" s="126"/>
      <c r="X512" s="305"/>
    </row>
    <row r="513" spans="1:24" customFormat="1" x14ac:dyDescent="0.25">
      <c r="A513" s="54"/>
      <c r="C513" s="65"/>
      <c r="D513" s="66"/>
      <c r="E513" s="66"/>
      <c r="F513" s="66"/>
      <c r="G513" s="66"/>
      <c r="H513" s="68"/>
      <c r="I513" s="66"/>
      <c r="J513" s="66"/>
      <c r="K513" s="300" t="str">
        <f t="shared" ca="1" si="8"/>
        <v/>
      </c>
      <c r="L513" s="250"/>
      <c r="M513" s="126"/>
      <c r="N513" s="126"/>
      <c r="O513" s="126"/>
      <c r="P513" s="126"/>
      <c r="Q513" s="126"/>
      <c r="R513" s="126"/>
      <c r="S513" s="126"/>
      <c r="T513" s="126"/>
      <c r="U513" s="126"/>
      <c r="V513" s="126"/>
      <c r="W513" s="126"/>
      <c r="X513" s="305"/>
    </row>
    <row r="514" spans="1:24" customFormat="1" x14ac:dyDescent="0.25">
      <c r="A514" s="54"/>
      <c r="C514" s="65"/>
      <c r="D514" s="66"/>
      <c r="E514" s="66"/>
      <c r="F514" s="66"/>
      <c r="G514" s="66"/>
      <c r="H514" s="68"/>
      <c r="I514" s="66"/>
      <c r="J514" s="66"/>
      <c r="K514" s="300" t="str">
        <f t="shared" ca="1" si="8"/>
        <v/>
      </c>
      <c r="L514" s="250"/>
      <c r="M514" s="126"/>
      <c r="N514" s="126"/>
      <c r="O514" s="126"/>
      <c r="P514" s="126"/>
      <c r="Q514" s="126"/>
      <c r="R514" s="126"/>
      <c r="S514" s="126"/>
      <c r="T514" s="126"/>
      <c r="U514" s="126"/>
      <c r="V514" s="126"/>
      <c r="W514" s="126"/>
      <c r="X514" s="305"/>
    </row>
    <row r="515" spans="1:24" customFormat="1" x14ac:dyDescent="0.25">
      <c r="A515" s="54"/>
      <c r="C515" s="65"/>
      <c r="D515" s="66"/>
      <c r="E515" s="66"/>
      <c r="F515" s="66"/>
      <c r="G515" s="66"/>
      <c r="H515" s="68"/>
      <c r="I515" s="66"/>
      <c r="J515" s="66"/>
      <c r="K515" s="300" t="str">
        <f t="shared" ca="1" si="8"/>
        <v/>
      </c>
      <c r="L515" s="250"/>
      <c r="M515" s="126"/>
      <c r="N515" s="126"/>
      <c r="O515" s="126"/>
      <c r="P515" s="126"/>
      <c r="Q515" s="126"/>
      <c r="R515" s="126"/>
      <c r="S515" s="126"/>
      <c r="T515" s="126"/>
      <c r="U515" s="126"/>
      <c r="V515" s="126"/>
      <c r="W515" s="126"/>
      <c r="X515" s="305"/>
    </row>
    <row r="516" spans="1:24" customFormat="1" x14ac:dyDescent="0.25">
      <c r="A516" s="54"/>
      <c r="C516" s="65"/>
      <c r="D516" s="66"/>
      <c r="E516" s="66"/>
      <c r="F516" s="66"/>
      <c r="G516" s="66"/>
      <c r="H516" s="68"/>
      <c r="I516" s="66"/>
      <c r="J516" s="66"/>
      <c r="K516" s="300" t="str">
        <f t="shared" ca="1" si="8"/>
        <v/>
      </c>
      <c r="L516" s="250"/>
      <c r="M516" s="126"/>
      <c r="N516" s="126"/>
      <c r="O516" s="126"/>
      <c r="P516" s="126"/>
      <c r="Q516" s="126"/>
      <c r="R516" s="126"/>
      <c r="S516" s="126"/>
      <c r="T516" s="126"/>
      <c r="U516" s="126"/>
      <c r="V516" s="126"/>
      <c r="W516" s="126"/>
      <c r="X516" s="305"/>
    </row>
    <row r="517" spans="1:24" customFormat="1" x14ac:dyDescent="0.25">
      <c r="A517" s="54"/>
      <c r="C517" s="65"/>
      <c r="D517" s="66"/>
      <c r="E517" s="66"/>
      <c r="F517" s="66"/>
      <c r="G517" s="66"/>
      <c r="H517" s="68"/>
      <c r="I517" s="66"/>
      <c r="J517" s="66"/>
      <c r="K517" s="300" t="str">
        <f t="shared" ca="1" si="8"/>
        <v/>
      </c>
      <c r="L517" s="250"/>
      <c r="M517" s="126"/>
      <c r="N517" s="126"/>
      <c r="O517" s="126"/>
      <c r="P517" s="126"/>
      <c r="Q517" s="126"/>
      <c r="R517" s="126"/>
      <c r="S517" s="126"/>
      <c r="T517" s="126"/>
      <c r="U517" s="126"/>
      <c r="V517" s="126"/>
      <c r="W517" s="126"/>
      <c r="X517" s="305"/>
    </row>
    <row r="518" spans="1:24" customFormat="1" x14ac:dyDescent="0.25">
      <c r="A518" s="54"/>
      <c r="C518" s="65"/>
      <c r="D518" s="66"/>
      <c r="E518" s="66"/>
      <c r="F518" s="66"/>
      <c r="G518" s="66"/>
      <c r="H518" s="68"/>
      <c r="I518" s="66"/>
      <c r="J518" s="66"/>
      <c r="K518" s="300" t="str">
        <f t="shared" ca="1" si="8"/>
        <v/>
      </c>
      <c r="L518" s="250"/>
      <c r="M518" s="126"/>
      <c r="N518" s="126"/>
      <c r="O518" s="126"/>
      <c r="P518" s="126"/>
      <c r="Q518" s="126"/>
      <c r="R518" s="126"/>
      <c r="S518" s="126"/>
      <c r="T518" s="126"/>
      <c r="U518" s="126"/>
      <c r="V518" s="126"/>
      <c r="W518" s="126"/>
      <c r="X518" s="305"/>
    </row>
    <row r="519" spans="1:24" customFormat="1" x14ac:dyDescent="0.25">
      <c r="A519" s="54"/>
      <c r="C519" s="65"/>
      <c r="D519" s="66"/>
      <c r="E519" s="66"/>
      <c r="F519" s="66"/>
      <c r="G519" s="66"/>
      <c r="H519" s="68"/>
      <c r="I519" s="66"/>
      <c r="J519" s="66"/>
      <c r="K519" s="300" t="str">
        <f t="shared" ca="1" si="8"/>
        <v/>
      </c>
      <c r="L519" s="250"/>
      <c r="M519" s="126"/>
      <c r="N519" s="126"/>
      <c r="O519" s="126"/>
      <c r="P519" s="126"/>
      <c r="Q519" s="126"/>
      <c r="R519" s="126"/>
      <c r="S519" s="126"/>
      <c r="T519" s="126"/>
      <c r="U519" s="126"/>
      <c r="V519" s="126"/>
      <c r="W519" s="126"/>
      <c r="X519" s="305"/>
    </row>
    <row r="520" spans="1:24" customFormat="1" x14ac:dyDescent="0.25">
      <c r="A520" s="54"/>
      <c r="C520" s="65"/>
      <c r="D520" s="66"/>
      <c r="E520" s="66"/>
      <c r="F520" s="66"/>
      <c r="G520" s="66"/>
      <c r="H520" s="68"/>
      <c r="I520" s="66"/>
      <c r="J520" s="66"/>
      <c r="K520" s="300" t="str">
        <f t="shared" ca="1" si="8"/>
        <v/>
      </c>
      <c r="L520" s="250"/>
      <c r="M520" s="126"/>
      <c r="N520" s="126"/>
      <c r="O520" s="126"/>
      <c r="P520" s="126"/>
      <c r="Q520" s="126"/>
      <c r="R520" s="126"/>
      <c r="S520" s="126"/>
      <c r="T520" s="126"/>
      <c r="U520" s="126"/>
      <c r="V520" s="126"/>
      <c r="W520" s="126"/>
      <c r="X520" s="305"/>
    </row>
    <row r="521" spans="1:24" customFormat="1" x14ac:dyDescent="0.25">
      <c r="A521" s="54"/>
      <c r="C521" s="65"/>
      <c r="D521" s="66"/>
      <c r="E521" s="66"/>
      <c r="F521" s="66"/>
      <c r="G521" s="66"/>
      <c r="H521" s="68"/>
      <c r="I521" s="66"/>
      <c r="J521" s="66"/>
      <c r="K521" s="300" t="str">
        <f t="shared" ref="K521:K584" ca="1" si="9">IF(J521="","",(IF(J521="Efetivado","",IF(C521="","",IF(C521=TODAY(),"Vence Hoje",IF(C521&lt;TODAY(),"Atrasado",C521-TODAY()&amp;" Dias para Vencer"))))))</f>
        <v/>
      </c>
      <c r="L521" s="250"/>
      <c r="M521" s="126"/>
      <c r="N521" s="126"/>
      <c r="O521" s="126"/>
      <c r="P521" s="126"/>
      <c r="Q521" s="126"/>
      <c r="R521" s="126"/>
      <c r="S521" s="126"/>
      <c r="T521" s="126"/>
      <c r="U521" s="126"/>
      <c r="V521" s="126"/>
      <c r="W521" s="126"/>
      <c r="X521" s="305"/>
    </row>
    <row r="522" spans="1:24" customFormat="1" x14ac:dyDescent="0.25">
      <c r="A522" s="54"/>
      <c r="C522" s="65"/>
      <c r="D522" s="66"/>
      <c r="E522" s="66"/>
      <c r="F522" s="66"/>
      <c r="G522" s="66"/>
      <c r="H522" s="68"/>
      <c r="I522" s="66"/>
      <c r="J522" s="66"/>
      <c r="K522" s="300" t="str">
        <f t="shared" ca="1" si="9"/>
        <v/>
      </c>
      <c r="L522" s="250"/>
      <c r="M522" s="126"/>
      <c r="N522" s="126"/>
      <c r="O522" s="126"/>
      <c r="P522" s="126"/>
      <c r="Q522" s="126"/>
      <c r="R522" s="126"/>
      <c r="S522" s="126"/>
      <c r="T522" s="126"/>
      <c r="U522" s="126"/>
      <c r="V522" s="126"/>
      <c r="W522" s="126"/>
      <c r="X522" s="305"/>
    </row>
    <row r="523" spans="1:24" customFormat="1" x14ac:dyDescent="0.25">
      <c r="A523" s="54"/>
      <c r="C523" s="65"/>
      <c r="D523" s="66"/>
      <c r="E523" s="66"/>
      <c r="F523" s="66"/>
      <c r="G523" s="66"/>
      <c r="H523" s="68"/>
      <c r="I523" s="66"/>
      <c r="J523" s="66"/>
      <c r="K523" s="300" t="str">
        <f t="shared" ca="1" si="9"/>
        <v/>
      </c>
      <c r="L523" s="250"/>
      <c r="M523" s="126"/>
      <c r="N523" s="126"/>
      <c r="O523" s="126"/>
      <c r="P523" s="126"/>
      <c r="Q523" s="126"/>
      <c r="R523" s="126"/>
      <c r="S523" s="126"/>
      <c r="T523" s="126"/>
      <c r="U523" s="126"/>
      <c r="V523" s="126"/>
      <c r="W523" s="126"/>
      <c r="X523" s="305"/>
    </row>
    <row r="524" spans="1:24" customFormat="1" x14ac:dyDescent="0.25">
      <c r="A524" s="54"/>
      <c r="C524" s="65"/>
      <c r="D524" s="66"/>
      <c r="E524" s="66"/>
      <c r="F524" s="66"/>
      <c r="G524" s="66"/>
      <c r="H524" s="68"/>
      <c r="I524" s="66"/>
      <c r="J524" s="66"/>
      <c r="K524" s="300" t="str">
        <f t="shared" ca="1" si="9"/>
        <v/>
      </c>
      <c r="L524" s="250"/>
      <c r="M524" s="126"/>
      <c r="N524" s="126"/>
      <c r="O524" s="126"/>
      <c r="P524" s="126"/>
      <c r="Q524" s="126"/>
      <c r="R524" s="126"/>
      <c r="S524" s="126"/>
      <c r="T524" s="126"/>
      <c r="U524" s="126"/>
      <c r="V524" s="126"/>
      <c r="W524" s="126"/>
      <c r="X524" s="305"/>
    </row>
    <row r="525" spans="1:24" customFormat="1" x14ac:dyDescent="0.25">
      <c r="A525" s="54"/>
      <c r="C525" s="65"/>
      <c r="D525" s="66"/>
      <c r="E525" s="66"/>
      <c r="F525" s="66"/>
      <c r="G525" s="66"/>
      <c r="H525" s="68"/>
      <c r="I525" s="66"/>
      <c r="J525" s="66"/>
      <c r="K525" s="300" t="str">
        <f t="shared" ca="1" si="9"/>
        <v/>
      </c>
      <c r="L525" s="250"/>
      <c r="M525" s="126"/>
      <c r="N525" s="126"/>
      <c r="O525" s="126"/>
      <c r="P525" s="126"/>
      <c r="Q525" s="126"/>
      <c r="R525" s="126"/>
      <c r="S525" s="126"/>
      <c r="T525" s="126"/>
      <c r="U525" s="126"/>
      <c r="V525" s="126"/>
      <c r="W525" s="126"/>
      <c r="X525" s="305"/>
    </row>
    <row r="526" spans="1:24" customFormat="1" x14ac:dyDescent="0.25">
      <c r="A526" s="54"/>
      <c r="C526" s="65"/>
      <c r="D526" s="66"/>
      <c r="E526" s="66"/>
      <c r="F526" s="66"/>
      <c r="G526" s="66"/>
      <c r="H526" s="68"/>
      <c r="I526" s="66"/>
      <c r="J526" s="66"/>
      <c r="K526" s="300" t="str">
        <f t="shared" ca="1" si="9"/>
        <v/>
      </c>
      <c r="L526" s="250"/>
      <c r="M526" s="126"/>
      <c r="N526" s="126"/>
      <c r="O526" s="126"/>
      <c r="P526" s="126"/>
      <c r="Q526" s="126"/>
      <c r="R526" s="126"/>
      <c r="S526" s="126"/>
      <c r="T526" s="126"/>
      <c r="U526" s="126"/>
      <c r="V526" s="126"/>
      <c r="W526" s="126"/>
      <c r="X526" s="305"/>
    </row>
    <row r="527" spans="1:24" customFormat="1" x14ac:dyDescent="0.25">
      <c r="A527" s="54"/>
      <c r="C527" s="65"/>
      <c r="D527" s="66"/>
      <c r="E527" s="66"/>
      <c r="F527" s="66"/>
      <c r="G527" s="66"/>
      <c r="H527" s="68"/>
      <c r="I527" s="66"/>
      <c r="J527" s="66"/>
      <c r="K527" s="300" t="str">
        <f t="shared" ca="1" si="9"/>
        <v/>
      </c>
      <c r="L527" s="250"/>
      <c r="M527" s="126"/>
      <c r="N527" s="126"/>
      <c r="O527" s="126"/>
      <c r="P527" s="126"/>
      <c r="Q527" s="126"/>
      <c r="R527" s="126"/>
      <c r="S527" s="126"/>
      <c r="T527" s="126"/>
      <c r="U527" s="126"/>
      <c r="V527" s="126"/>
      <c r="W527" s="126"/>
      <c r="X527" s="305"/>
    </row>
    <row r="528" spans="1:24" customFormat="1" x14ac:dyDescent="0.25">
      <c r="A528" s="54"/>
      <c r="C528" s="65"/>
      <c r="D528" s="66"/>
      <c r="E528" s="66"/>
      <c r="F528" s="66"/>
      <c r="G528" s="66"/>
      <c r="H528" s="68"/>
      <c r="I528" s="66"/>
      <c r="J528" s="66"/>
      <c r="K528" s="300" t="str">
        <f t="shared" ca="1" si="9"/>
        <v/>
      </c>
      <c r="L528" s="250"/>
      <c r="M528" s="126"/>
      <c r="N528" s="126"/>
      <c r="O528" s="126"/>
      <c r="P528" s="126"/>
      <c r="Q528" s="126"/>
      <c r="R528" s="126"/>
      <c r="S528" s="126"/>
      <c r="T528" s="126"/>
      <c r="U528" s="126"/>
      <c r="V528" s="126"/>
      <c r="W528" s="126"/>
      <c r="X528" s="305"/>
    </row>
    <row r="529" spans="1:24" customFormat="1" x14ac:dyDescent="0.25">
      <c r="A529" s="54"/>
      <c r="C529" s="65"/>
      <c r="D529" s="66"/>
      <c r="E529" s="66"/>
      <c r="F529" s="66"/>
      <c r="G529" s="66"/>
      <c r="H529" s="68"/>
      <c r="I529" s="66"/>
      <c r="J529" s="66"/>
      <c r="K529" s="300" t="str">
        <f t="shared" ca="1" si="9"/>
        <v/>
      </c>
      <c r="L529" s="250"/>
      <c r="M529" s="126"/>
      <c r="N529" s="126"/>
      <c r="O529" s="126"/>
      <c r="P529" s="126"/>
      <c r="Q529" s="126"/>
      <c r="R529" s="126"/>
      <c r="S529" s="126"/>
      <c r="T529" s="126"/>
      <c r="U529" s="126"/>
      <c r="V529" s="126"/>
      <c r="W529" s="126"/>
      <c r="X529" s="305"/>
    </row>
    <row r="530" spans="1:24" customFormat="1" x14ac:dyDescent="0.25">
      <c r="A530" s="54"/>
      <c r="C530" s="65"/>
      <c r="D530" s="66"/>
      <c r="E530" s="66"/>
      <c r="F530" s="66"/>
      <c r="G530" s="66"/>
      <c r="H530" s="68"/>
      <c r="I530" s="66"/>
      <c r="J530" s="66"/>
      <c r="K530" s="300" t="str">
        <f t="shared" ca="1" si="9"/>
        <v/>
      </c>
      <c r="L530" s="250"/>
      <c r="M530" s="126"/>
      <c r="N530" s="126"/>
      <c r="O530" s="126"/>
      <c r="P530" s="126"/>
      <c r="Q530" s="126"/>
      <c r="R530" s="126"/>
      <c r="S530" s="126"/>
      <c r="T530" s="126"/>
      <c r="U530" s="126"/>
      <c r="V530" s="126"/>
      <c r="W530" s="126"/>
      <c r="X530" s="305"/>
    </row>
    <row r="531" spans="1:24" customFormat="1" x14ac:dyDescent="0.25">
      <c r="A531" s="54"/>
      <c r="C531" s="65"/>
      <c r="D531" s="66"/>
      <c r="E531" s="66"/>
      <c r="F531" s="66"/>
      <c r="G531" s="66"/>
      <c r="H531" s="68"/>
      <c r="I531" s="66"/>
      <c r="J531" s="66"/>
      <c r="K531" s="300" t="str">
        <f t="shared" ca="1" si="9"/>
        <v/>
      </c>
      <c r="L531" s="250"/>
      <c r="M531" s="126"/>
      <c r="N531" s="126"/>
      <c r="O531" s="126"/>
      <c r="P531" s="126"/>
      <c r="Q531" s="126"/>
      <c r="R531" s="126"/>
      <c r="S531" s="126"/>
      <c r="T531" s="126"/>
      <c r="U531" s="126"/>
      <c r="V531" s="126"/>
      <c r="W531" s="126"/>
      <c r="X531" s="305"/>
    </row>
    <row r="532" spans="1:24" customFormat="1" x14ac:dyDescent="0.25">
      <c r="A532" s="54"/>
      <c r="C532" s="65"/>
      <c r="D532" s="66"/>
      <c r="E532" s="66"/>
      <c r="F532" s="66"/>
      <c r="G532" s="66"/>
      <c r="H532" s="68"/>
      <c r="I532" s="66"/>
      <c r="J532" s="66"/>
      <c r="K532" s="300" t="str">
        <f t="shared" ca="1" si="9"/>
        <v/>
      </c>
      <c r="L532" s="250"/>
      <c r="M532" s="126"/>
      <c r="N532" s="126"/>
      <c r="O532" s="126"/>
      <c r="P532" s="126"/>
      <c r="Q532" s="126"/>
      <c r="R532" s="126"/>
      <c r="S532" s="126"/>
      <c r="T532" s="126"/>
      <c r="U532" s="126"/>
      <c r="V532" s="126"/>
      <c r="W532" s="126"/>
      <c r="X532" s="305"/>
    </row>
    <row r="533" spans="1:24" customFormat="1" x14ac:dyDescent="0.25">
      <c r="A533" s="54"/>
      <c r="C533" s="65"/>
      <c r="D533" s="66"/>
      <c r="E533" s="66"/>
      <c r="F533" s="66"/>
      <c r="G533" s="66"/>
      <c r="H533" s="68"/>
      <c r="I533" s="66"/>
      <c r="J533" s="66"/>
      <c r="K533" s="300" t="str">
        <f t="shared" ca="1" si="9"/>
        <v/>
      </c>
      <c r="L533" s="250"/>
      <c r="M533" s="126"/>
      <c r="N533" s="126"/>
      <c r="O533" s="126"/>
      <c r="P533" s="126"/>
      <c r="Q533" s="126"/>
      <c r="R533" s="126"/>
      <c r="S533" s="126"/>
      <c r="T533" s="126"/>
      <c r="U533" s="126"/>
      <c r="V533" s="126"/>
      <c r="W533" s="126"/>
      <c r="X533" s="305"/>
    </row>
    <row r="534" spans="1:24" customFormat="1" x14ac:dyDescent="0.25">
      <c r="A534" s="54"/>
      <c r="C534" s="65"/>
      <c r="D534" s="66"/>
      <c r="E534" s="66"/>
      <c r="F534" s="66"/>
      <c r="G534" s="66"/>
      <c r="H534" s="68"/>
      <c r="I534" s="66"/>
      <c r="J534" s="66"/>
      <c r="K534" s="300" t="str">
        <f t="shared" ca="1" si="9"/>
        <v/>
      </c>
      <c r="L534" s="250"/>
      <c r="M534" s="126"/>
      <c r="N534" s="126"/>
      <c r="O534" s="126"/>
      <c r="P534" s="126"/>
      <c r="Q534" s="126"/>
      <c r="R534" s="126"/>
      <c r="S534" s="126"/>
      <c r="T534" s="126"/>
      <c r="U534" s="126"/>
      <c r="V534" s="126"/>
      <c r="W534" s="126"/>
      <c r="X534" s="305"/>
    </row>
    <row r="535" spans="1:24" customFormat="1" x14ac:dyDescent="0.25">
      <c r="A535" s="54"/>
      <c r="C535" s="65"/>
      <c r="D535" s="66"/>
      <c r="E535" s="66"/>
      <c r="F535" s="66"/>
      <c r="G535" s="66"/>
      <c r="H535" s="68"/>
      <c r="I535" s="66"/>
      <c r="J535" s="66"/>
      <c r="K535" s="300" t="str">
        <f t="shared" ca="1" si="9"/>
        <v/>
      </c>
      <c r="L535" s="250"/>
      <c r="M535" s="126"/>
      <c r="N535" s="126"/>
      <c r="O535" s="126"/>
      <c r="P535" s="126"/>
      <c r="Q535" s="126"/>
      <c r="R535" s="126"/>
      <c r="S535" s="126"/>
      <c r="T535" s="126"/>
      <c r="U535" s="126"/>
      <c r="V535" s="126"/>
      <c r="W535" s="126"/>
      <c r="X535" s="305"/>
    </row>
    <row r="536" spans="1:24" customFormat="1" x14ac:dyDescent="0.25">
      <c r="A536" s="54"/>
      <c r="C536" s="65"/>
      <c r="D536" s="66"/>
      <c r="E536" s="66"/>
      <c r="F536" s="66"/>
      <c r="G536" s="66"/>
      <c r="H536" s="68"/>
      <c r="I536" s="66"/>
      <c r="J536" s="66"/>
      <c r="K536" s="300" t="str">
        <f t="shared" ca="1" si="9"/>
        <v/>
      </c>
      <c r="L536" s="250"/>
      <c r="M536" s="126"/>
      <c r="N536" s="126"/>
      <c r="O536" s="126"/>
      <c r="P536" s="126"/>
      <c r="Q536" s="126"/>
      <c r="R536" s="126"/>
      <c r="S536" s="126"/>
      <c r="T536" s="126"/>
      <c r="U536" s="126"/>
      <c r="V536" s="126"/>
      <c r="W536" s="126"/>
      <c r="X536" s="305"/>
    </row>
    <row r="537" spans="1:24" customFormat="1" x14ac:dyDescent="0.25">
      <c r="A537" s="54"/>
      <c r="C537" s="65"/>
      <c r="D537" s="66"/>
      <c r="E537" s="66"/>
      <c r="F537" s="66"/>
      <c r="G537" s="66"/>
      <c r="H537" s="68"/>
      <c r="I537" s="66"/>
      <c r="J537" s="66"/>
      <c r="K537" s="300" t="str">
        <f t="shared" ca="1" si="9"/>
        <v/>
      </c>
      <c r="L537" s="250"/>
      <c r="M537" s="126"/>
      <c r="N537" s="126"/>
      <c r="O537" s="126"/>
      <c r="P537" s="126"/>
      <c r="Q537" s="126"/>
      <c r="R537" s="126"/>
      <c r="S537" s="126"/>
      <c r="T537" s="126"/>
      <c r="U537" s="126"/>
      <c r="V537" s="126"/>
      <c r="W537" s="126"/>
      <c r="X537" s="305"/>
    </row>
    <row r="538" spans="1:24" customFormat="1" x14ac:dyDescent="0.25">
      <c r="A538" s="54"/>
      <c r="C538" s="65"/>
      <c r="D538" s="66"/>
      <c r="E538" s="66"/>
      <c r="F538" s="66"/>
      <c r="G538" s="66"/>
      <c r="H538" s="68"/>
      <c r="I538" s="66"/>
      <c r="J538" s="66"/>
      <c r="K538" s="300" t="str">
        <f t="shared" ca="1" si="9"/>
        <v/>
      </c>
      <c r="L538" s="250"/>
      <c r="M538" s="126"/>
      <c r="N538" s="126"/>
      <c r="O538" s="126"/>
      <c r="P538" s="126"/>
      <c r="Q538" s="126"/>
      <c r="R538" s="126"/>
      <c r="S538" s="126"/>
      <c r="T538" s="126"/>
      <c r="U538" s="126"/>
      <c r="V538" s="126"/>
      <c r="W538" s="126"/>
      <c r="X538" s="305"/>
    </row>
    <row r="539" spans="1:24" customFormat="1" x14ac:dyDescent="0.25">
      <c r="A539" s="54"/>
      <c r="C539" s="65"/>
      <c r="D539" s="66"/>
      <c r="E539" s="66"/>
      <c r="F539" s="66"/>
      <c r="G539" s="66"/>
      <c r="H539" s="68"/>
      <c r="I539" s="66"/>
      <c r="J539" s="66"/>
      <c r="K539" s="300" t="str">
        <f t="shared" ca="1" si="9"/>
        <v/>
      </c>
      <c r="L539" s="250"/>
      <c r="M539" s="126"/>
      <c r="N539" s="126"/>
      <c r="O539" s="126"/>
      <c r="P539" s="126"/>
      <c r="Q539" s="126"/>
      <c r="R539" s="126"/>
      <c r="S539" s="126"/>
      <c r="T539" s="126"/>
      <c r="U539" s="126"/>
      <c r="V539" s="126"/>
      <c r="W539" s="126"/>
      <c r="X539" s="305"/>
    </row>
    <row r="540" spans="1:24" customFormat="1" x14ac:dyDescent="0.25">
      <c r="A540" s="54"/>
      <c r="C540" s="65"/>
      <c r="D540" s="66"/>
      <c r="E540" s="66"/>
      <c r="F540" s="66"/>
      <c r="G540" s="66"/>
      <c r="H540" s="68"/>
      <c r="I540" s="66"/>
      <c r="J540" s="66"/>
      <c r="K540" s="300" t="str">
        <f t="shared" ca="1" si="9"/>
        <v/>
      </c>
      <c r="L540" s="250"/>
      <c r="M540" s="126"/>
      <c r="N540" s="126"/>
      <c r="O540" s="126"/>
      <c r="P540" s="126"/>
      <c r="Q540" s="126"/>
      <c r="R540" s="126"/>
      <c r="S540" s="126"/>
      <c r="T540" s="126"/>
      <c r="U540" s="126"/>
      <c r="V540" s="126"/>
      <c r="W540" s="126"/>
      <c r="X540" s="305"/>
    </row>
    <row r="541" spans="1:24" customFormat="1" x14ac:dyDescent="0.25">
      <c r="A541" s="54"/>
      <c r="C541" s="65"/>
      <c r="D541" s="66"/>
      <c r="E541" s="66"/>
      <c r="F541" s="66"/>
      <c r="G541" s="66"/>
      <c r="H541" s="68"/>
      <c r="I541" s="66"/>
      <c r="J541" s="66"/>
      <c r="K541" s="300" t="str">
        <f t="shared" ca="1" si="9"/>
        <v/>
      </c>
      <c r="L541" s="250"/>
      <c r="M541" s="126"/>
      <c r="N541" s="126"/>
      <c r="O541" s="126"/>
      <c r="P541" s="126"/>
      <c r="Q541" s="126"/>
      <c r="R541" s="126"/>
      <c r="S541" s="126"/>
      <c r="T541" s="126"/>
      <c r="U541" s="126"/>
      <c r="V541" s="126"/>
      <c r="W541" s="126"/>
      <c r="X541" s="305"/>
    </row>
    <row r="542" spans="1:24" customFormat="1" x14ac:dyDescent="0.25">
      <c r="A542" s="54"/>
      <c r="C542" s="65"/>
      <c r="D542" s="66"/>
      <c r="E542" s="66"/>
      <c r="F542" s="66"/>
      <c r="G542" s="66"/>
      <c r="H542" s="68"/>
      <c r="I542" s="66"/>
      <c r="J542" s="66"/>
      <c r="K542" s="300" t="str">
        <f t="shared" ca="1" si="9"/>
        <v/>
      </c>
      <c r="L542" s="250"/>
      <c r="M542" s="126"/>
      <c r="N542" s="126"/>
      <c r="O542" s="126"/>
      <c r="P542" s="126"/>
      <c r="Q542" s="126"/>
      <c r="R542" s="126"/>
      <c r="S542" s="126"/>
      <c r="T542" s="126"/>
      <c r="U542" s="126"/>
      <c r="V542" s="126"/>
      <c r="W542" s="126"/>
      <c r="X542" s="305"/>
    </row>
    <row r="543" spans="1:24" customFormat="1" x14ac:dyDescent="0.25">
      <c r="A543" s="54"/>
      <c r="C543" s="65"/>
      <c r="D543" s="66"/>
      <c r="E543" s="66"/>
      <c r="F543" s="66"/>
      <c r="G543" s="66"/>
      <c r="H543" s="68"/>
      <c r="I543" s="66"/>
      <c r="J543" s="66"/>
      <c r="K543" s="300" t="str">
        <f t="shared" ca="1" si="9"/>
        <v/>
      </c>
      <c r="L543" s="250"/>
      <c r="M543" s="126"/>
      <c r="N543" s="126"/>
      <c r="O543" s="126"/>
      <c r="P543" s="126"/>
      <c r="Q543" s="126"/>
      <c r="R543" s="126"/>
      <c r="S543" s="126"/>
      <c r="T543" s="126"/>
      <c r="U543" s="126"/>
      <c r="V543" s="126"/>
      <c r="W543" s="126"/>
      <c r="X543" s="305"/>
    </row>
    <row r="544" spans="1:24" customFormat="1" x14ac:dyDescent="0.25">
      <c r="A544" s="54"/>
      <c r="C544" s="65"/>
      <c r="D544" s="66"/>
      <c r="E544" s="66"/>
      <c r="F544" s="66"/>
      <c r="G544" s="66"/>
      <c r="H544" s="68"/>
      <c r="I544" s="66"/>
      <c r="J544" s="66"/>
      <c r="K544" s="300" t="str">
        <f t="shared" ca="1" si="9"/>
        <v/>
      </c>
      <c r="L544" s="250"/>
      <c r="M544" s="126"/>
      <c r="N544" s="126"/>
      <c r="O544" s="126"/>
      <c r="P544" s="126"/>
      <c r="Q544" s="126"/>
      <c r="R544" s="126"/>
      <c r="S544" s="126"/>
      <c r="T544" s="126"/>
      <c r="U544" s="126"/>
      <c r="V544" s="126"/>
      <c r="W544" s="126"/>
      <c r="X544" s="305"/>
    </row>
    <row r="545" spans="1:24" customFormat="1" x14ac:dyDescent="0.25">
      <c r="A545" s="54"/>
      <c r="C545" s="65"/>
      <c r="D545" s="66"/>
      <c r="E545" s="66"/>
      <c r="F545" s="66"/>
      <c r="G545" s="66"/>
      <c r="H545" s="68"/>
      <c r="I545" s="66"/>
      <c r="J545" s="66"/>
      <c r="K545" s="300" t="str">
        <f t="shared" ca="1" si="9"/>
        <v/>
      </c>
      <c r="L545" s="250"/>
      <c r="M545" s="126"/>
      <c r="N545" s="126"/>
      <c r="O545" s="126"/>
      <c r="P545" s="126"/>
      <c r="Q545" s="126"/>
      <c r="R545" s="126"/>
      <c r="S545" s="126"/>
      <c r="T545" s="126"/>
      <c r="U545" s="126"/>
      <c r="V545" s="126"/>
      <c r="W545" s="126"/>
      <c r="X545" s="305"/>
    </row>
    <row r="546" spans="1:24" customFormat="1" x14ac:dyDescent="0.25">
      <c r="A546" s="54"/>
      <c r="C546" s="65"/>
      <c r="D546" s="66"/>
      <c r="E546" s="66"/>
      <c r="F546" s="66"/>
      <c r="G546" s="66"/>
      <c r="H546" s="68"/>
      <c r="I546" s="66"/>
      <c r="J546" s="66"/>
      <c r="K546" s="300" t="str">
        <f t="shared" ca="1" si="9"/>
        <v/>
      </c>
      <c r="L546" s="250"/>
      <c r="M546" s="126"/>
      <c r="N546" s="126"/>
      <c r="O546" s="126"/>
      <c r="P546" s="126"/>
      <c r="Q546" s="126"/>
      <c r="R546" s="126"/>
      <c r="S546" s="126"/>
      <c r="T546" s="126"/>
      <c r="U546" s="126"/>
      <c r="V546" s="126"/>
      <c r="W546" s="126"/>
      <c r="X546" s="305"/>
    </row>
    <row r="547" spans="1:24" customFormat="1" x14ac:dyDescent="0.25">
      <c r="A547" s="54"/>
      <c r="C547" s="65"/>
      <c r="D547" s="66"/>
      <c r="E547" s="66"/>
      <c r="F547" s="66"/>
      <c r="G547" s="66"/>
      <c r="H547" s="68"/>
      <c r="I547" s="66"/>
      <c r="J547" s="66"/>
      <c r="K547" s="300" t="str">
        <f t="shared" ca="1" si="9"/>
        <v/>
      </c>
      <c r="L547" s="250"/>
      <c r="M547" s="126"/>
      <c r="N547" s="126"/>
      <c r="O547" s="126"/>
      <c r="P547" s="126"/>
      <c r="Q547" s="126"/>
      <c r="R547" s="126"/>
      <c r="S547" s="126"/>
      <c r="T547" s="126"/>
      <c r="U547" s="126"/>
      <c r="V547" s="126"/>
      <c r="W547" s="126"/>
      <c r="X547" s="305"/>
    </row>
    <row r="548" spans="1:24" customFormat="1" x14ac:dyDescent="0.25">
      <c r="A548" s="54"/>
      <c r="C548" s="65"/>
      <c r="D548" s="66"/>
      <c r="E548" s="66"/>
      <c r="F548" s="66"/>
      <c r="G548" s="66"/>
      <c r="H548" s="68"/>
      <c r="I548" s="66"/>
      <c r="J548" s="66"/>
      <c r="K548" s="300" t="str">
        <f t="shared" ca="1" si="9"/>
        <v/>
      </c>
      <c r="L548" s="250"/>
      <c r="M548" s="126"/>
      <c r="N548" s="126"/>
      <c r="O548" s="126"/>
      <c r="P548" s="126"/>
      <c r="Q548" s="126"/>
      <c r="R548" s="126"/>
      <c r="S548" s="126"/>
      <c r="T548" s="126"/>
      <c r="U548" s="126"/>
      <c r="V548" s="126"/>
      <c r="W548" s="126"/>
      <c r="X548" s="305"/>
    </row>
    <row r="549" spans="1:24" customFormat="1" x14ac:dyDescent="0.25">
      <c r="A549" s="54"/>
      <c r="C549" s="65"/>
      <c r="D549" s="66"/>
      <c r="E549" s="66"/>
      <c r="F549" s="66"/>
      <c r="G549" s="66"/>
      <c r="H549" s="68"/>
      <c r="I549" s="66"/>
      <c r="J549" s="66"/>
      <c r="K549" s="300" t="str">
        <f t="shared" ca="1" si="9"/>
        <v/>
      </c>
      <c r="L549" s="250"/>
      <c r="M549" s="126"/>
      <c r="N549" s="126"/>
      <c r="O549" s="126"/>
      <c r="P549" s="126"/>
      <c r="Q549" s="126"/>
      <c r="R549" s="126"/>
      <c r="S549" s="126"/>
      <c r="T549" s="126"/>
      <c r="U549" s="126"/>
      <c r="V549" s="126"/>
      <c r="W549" s="126"/>
      <c r="X549" s="305"/>
    </row>
    <row r="550" spans="1:24" customFormat="1" x14ac:dyDescent="0.25">
      <c r="A550" s="54"/>
      <c r="C550" s="65"/>
      <c r="D550" s="66"/>
      <c r="E550" s="66"/>
      <c r="F550" s="66"/>
      <c r="G550" s="66"/>
      <c r="H550" s="68"/>
      <c r="I550" s="66"/>
      <c r="J550" s="66"/>
      <c r="K550" s="300" t="str">
        <f t="shared" ca="1" si="9"/>
        <v/>
      </c>
      <c r="L550" s="250"/>
      <c r="M550" s="126"/>
      <c r="N550" s="126"/>
      <c r="O550" s="126"/>
      <c r="P550" s="126"/>
      <c r="Q550" s="126"/>
      <c r="R550" s="126"/>
      <c r="S550" s="126"/>
      <c r="T550" s="126"/>
      <c r="U550" s="126"/>
      <c r="V550" s="126"/>
      <c r="W550" s="126"/>
      <c r="X550" s="305"/>
    </row>
    <row r="551" spans="1:24" customFormat="1" x14ac:dyDescent="0.25">
      <c r="A551" s="54"/>
      <c r="C551" s="65"/>
      <c r="D551" s="66"/>
      <c r="E551" s="66"/>
      <c r="F551" s="66"/>
      <c r="G551" s="66"/>
      <c r="H551" s="68"/>
      <c r="I551" s="66"/>
      <c r="J551" s="66"/>
      <c r="K551" s="300" t="str">
        <f t="shared" ca="1" si="9"/>
        <v/>
      </c>
      <c r="L551" s="250"/>
      <c r="M551" s="126"/>
      <c r="N551" s="126"/>
      <c r="O551" s="126"/>
      <c r="P551" s="126"/>
      <c r="Q551" s="126"/>
      <c r="R551" s="126"/>
      <c r="S551" s="126"/>
      <c r="T551" s="126"/>
      <c r="U551" s="126"/>
      <c r="V551" s="126"/>
      <c r="W551" s="126"/>
      <c r="X551" s="305"/>
    </row>
    <row r="552" spans="1:24" customFormat="1" x14ac:dyDescent="0.25">
      <c r="A552" s="54"/>
      <c r="C552" s="65"/>
      <c r="D552" s="66"/>
      <c r="E552" s="66"/>
      <c r="F552" s="66"/>
      <c r="G552" s="66"/>
      <c r="H552" s="68"/>
      <c r="I552" s="66"/>
      <c r="J552" s="66"/>
      <c r="K552" s="300" t="str">
        <f t="shared" ca="1" si="9"/>
        <v/>
      </c>
      <c r="L552" s="250"/>
      <c r="M552" s="126"/>
      <c r="N552" s="126"/>
      <c r="O552" s="126"/>
      <c r="P552" s="126"/>
      <c r="Q552" s="126"/>
      <c r="R552" s="126"/>
      <c r="S552" s="126"/>
      <c r="T552" s="126"/>
      <c r="U552" s="126"/>
      <c r="V552" s="126"/>
      <c r="W552" s="126"/>
      <c r="X552" s="305"/>
    </row>
    <row r="553" spans="1:24" customFormat="1" x14ac:dyDescent="0.25">
      <c r="A553" s="54"/>
      <c r="C553" s="65"/>
      <c r="D553" s="66"/>
      <c r="E553" s="66"/>
      <c r="F553" s="66"/>
      <c r="G553" s="66"/>
      <c r="H553" s="68"/>
      <c r="I553" s="66"/>
      <c r="J553" s="66"/>
      <c r="K553" s="300" t="str">
        <f t="shared" ca="1" si="9"/>
        <v/>
      </c>
      <c r="L553" s="250"/>
      <c r="M553" s="126"/>
      <c r="N553" s="126"/>
      <c r="O553" s="126"/>
      <c r="P553" s="126"/>
      <c r="Q553" s="126"/>
      <c r="R553" s="126"/>
      <c r="S553" s="126"/>
      <c r="T553" s="126"/>
      <c r="U553" s="126"/>
      <c r="V553" s="126"/>
      <c r="W553" s="126"/>
      <c r="X553" s="305"/>
    </row>
    <row r="554" spans="1:24" customFormat="1" x14ac:dyDescent="0.25">
      <c r="A554" s="54"/>
      <c r="C554" s="65"/>
      <c r="D554" s="66"/>
      <c r="E554" s="66"/>
      <c r="F554" s="66"/>
      <c r="G554" s="66"/>
      <c r="H554" s="68"/>
      <c r="I554" s="66"/>
      <c r="J554" s="66"/>
      <c r="K554" s="300" t="str">
        <f t="shared" ca="1" si="9"/>
        <v/>
      </c>
      <c r="L554" s="250"/>
      <c r="M554" s="126"/>
      <c r="N554" s="126"/>
      <c r="O554" s="126"/>
      <c r="P554" s="126"/>
      <c r="Q554" s="126"/>
      <c r="R554" s="126"/>
      <c r="S554" s="126"/>
      <c r="T554" s="126"/>
      <c r="U554" s="126"/>
      <c r="V554" s="126"/>
      <c r="W554" s="126"/>
      <c r="X554" s="305"/>
    </row>
    <row r="555" spans="1:24" customFormat="1" x14ac:dyDescent="0.25">
      <c r="A555" s="54"/>
      <c r="C555" s="65"/>
      <c r="D555" s="66"/>
      <c r="E555" s="66"/>
      <c r="F555" s="66"/>
      <c r="G555" s="66"/>
      <c r="H555" s="68"/>
      <c r="I555" s="66"/>
      <c r="J555" s="66"/>
      <c r="K555" s="300" t="str">
        <f t="shared" ca="1" si="9"/>
        <v/>
      </c>
      <c r="L555" s="250"/>
      <c r="M555" s="126"/>
      <c r="N555" s="126"/>
      <c r="O555" s="126"/>
      <c r="P555" s="126"/>
      <c r="Q555" s="126"/>
      <c r="R555" s="126"/>
      <c r="S555" s="126"/>
      <c r="T555" s="126"/>
      <c r="U555" s="126"/>
      <c r="V555" s="126"/>
      <c r="W555" s="126"/>
      <c r="X555" s="305"/>
    </row>
    <row r="556" spans="1:24" customFormat="1" x14ac:dyDescent="0.25">
      <c r="A556" s="54"/>
      <c r="C556" s="65"/>
      <c r="D556" s="66"/>
      <c r="E556" s="66"/>
      <c r="F556" s="66"/>
      <c r="G556" s="66"/>
      <c r="H556" s="68"/>
      <c r="I556" s="66"/>
      <c r="J556" s="66"/>
      <c r="K556" s="300" t="str">
        <f t="shared" ca="1" si="9"/>
        <v/>
      </c>
      <c r="L556" s="250"/>
      <c r="M556" s="126"/>
      <c r="N556" s="126"/>
      <c r="O556" s="126"/>
      <c r="P556" s="126"/>
      <c r="Q556" s="126"/>
      <c r="R556" s="126"/>
      <c r="S556" s="126"/>
      <c r="T556" s="126"/>
      <c r="U556" s="126"/>
      <c r="V556" s="126"/>
      <c r="W556" s="126"/>
      <c r="X556" s="305"/>
    </row>
    <row r="557" spans="1:24" customFormat="1" x14ac:dyDescent="0.25">
      <c r="A557" s="54"/>
      <c r="C557" s="65"/>
      <c r="D557" s="66"/>
      <c r="E557" s="66"/>
      <c r="F557" s="66"/>
      <c r="G557" s="66"/>
      <c r="H557" s="68"/>
      <c r="I557" s="66"/>
      <c r="J557" s="66"/>
      <c r="K557" s="300" t="str">
        <f t="shared" ca="1" si="9"/>
        <v/>
      </c>
      <c r="L557" s="250"/>
      <c r="M557" s="126"/>
      <c r="N557" s="126"/>
      <c r="O557" s="126"/>
      <c r="P557" s="126"/>
      <c r="Q557" s="126"/>
      <c r="R557" s="126"/>
      <c r="S557" s="126"/>
      <c r="T557" s="126"/>
      <c r="U557" s="126"/>
      <c r="V557" s="126"/>
      <c r="W557" s="126"/>
      <c r="X557" s="305"/>
    </row>
    <row r="558" spans="1:24" customFormat="1" x14ac:dyDescent="0.25">
      <c r="A558" s="54"/>
      <c r="C558" s="65"/>
      <c r="D558" s="66"/>
      <c r="E558" s="66"/>
      <c r="F558" s="66"/>
      <c r="G558" s="66"/>
      <c r="H558" s="68"/>
      <c r="I558" s="66"/>
      <c r="J558" s="66"/>
      <c r="K558" s="300" t="str">
        <f t="shared" ca="1" si="9"/>
        <v/>
      </c>
      <c r="L558" s="250"/>
      <c r="M558" s="126"/>
      <c r="N558" s="126"/>
      <c r="O558" s="126"/>
      <c r="P558" s="126"/>
      <c r="Q558" s="126"/>
      <c r="R558" s="126"/>
      <c r="S558" s="126"/>
      <c r="T558" s="126"/>
      <c r="U558" s="126"/>
      <c r="V558" s="126"/>
      <c r="W558" s="126"/>
      <c r="X558" s="305"/>
    </row>
    <row r="559" spans="1:24" customFormat="1" x14ac:dyDescent="0.25">
      <c r="A559" s="54"/>
      <c r="C559" s="65"/>
      <c r="D559" s="66"/>
      <c r="E559" s="66"/>
      <c r="F559" s="66"/>
      <c r="G559" s="66"/>
      <c r="H559" s="68"/>
      <c r="I559" s="66"/>
      <c r="J559" s="66"/>
      <c r="K559" s="300" t="str">
        <f t="shared" ca="1" si="9"/>
        <v/>
      </c>
      <c r="L559" s="250"/>
      <c r="M559" s="126"/>
      <c r="N559" s="126"/>
      <c r="O559" s="126"/>
      <c r="P559" s="126"/>
      <c r="Q559" s="126"/>
      <c r="R559" s="126"/>
      <c r="S559" s="126"/>
      <c r="T559" s="126"/>
      <c r="U559" s="126"/>
      <c r="V559" s="126"/>
      <c r="W559" s="126"/>
      <c r="X559" s="305"/>
    </row>
    <row r="560" spans="1:24" customFormat="1" x14ac:dyDescent="0.25">
      <c r="A560" s="54"/>
      <c r="C560" s="65"/>
      <c r="D560" s="66"/>
      <c r="E560" s="66"/>
      <c r="F560" s="66"/>
      <c r="G560" s="66"/>
      <c r="H560" s="68"/>
      <c r="I560" s="66"/>
      <c r="J560" s="66"/>
      <c r="K560" s="300" t="str">
        <f t="shared" ca="1" si="9"/>
        <v/>
      </c>
      <c r="L560" s="250"/>
      <c r="M560" s="126"/>
      <c r="N560" s="126"/>
      <c r="O560" s="126"/>
      <c r="P560" s="126"/>
      <c r="Q560" s="126"/>
      <c r="R560" s="126"/>
      <c r="S560" s="126"/>
      <c r="T560" s="126"/>
      <c r="U560" s="126"/>
      <c r="V560" s="126"/>
      <c r="W560" s="126"/>
      <c r="X560" s="305"/>
    </row>
    <row r="561" spans="1:24" customFormat="1" x14ac:dyDescent="0.25">
      <c r="A561" s="54"/>
      <c r="C561" s="65"/>
      <c r="D561" s="66"/>
      <c r="E561" s="66"/>
      <c r="F561" s="66"/>
      <c r="G561" s="66"/>
      <c r="H561" s="68"/>
      <c r="I561" s="66"/>
      <c r="J561" s="66"/>
      <c r="K561" s="300" t="str">
        <f t="shared" ca="1" si="9"/>
        <v/>
      </c>
      <c r="L561" s="250"/>
      <c r="M561" s="126"/>
      <c r="N561" s="126"/>
      <c r="O561" s="126"/>
      <c r="P561" s="126"/>
      <c r="Q561" s="126"/>
      <c r="R561" s="126"/>
      <c r="S561" s="126"/>
      <c r="T561" s="126"/>
      <c r="U561" s="126"/>
      <c r="V561" s="126"/>
      <c r="W561" s="126"/>
      <c r="X561" s="305"/>
    </row>
    <row r="562" spans="1:24" customFormat="1" x14ac:dyDescent="0.25">
      <c r="A562" s="54"/>
      <c r="C562" s="65"/>
      <c r="D562" s="66"/>
      <c r="E562" s="66"/>
      <c r="F562" s="66"/>
      <c r="G562" s="66"/>
      <c r="H562" s="68"/>
      <c r="I562" s="66"/>
      <c r="J562" s="66"/>
      <c r="K562" s="300" t="str">
        <f t="shared" ca="1" si="9"/>
        <v/>
      </c>
      <c r="L562" s="250"/>
      <c r="M562" s="126"/>
      <c r="N562" s="126"/>
      <c r="O562" s="126"/>
      <c r="P562" s="126"/>
      <c r="Q562" s="126"/>
      <c r="R562" s="126"/>
      <c r="S562" s="126"/>
      <c r="T562" s="126"/>
      <c r="U562" s="126"/>
      <c r="V562" s="126"/>
      <c r="W562" s="126"/>
      <c r="X562" s="305"/>
    </row>
    <row r="563" spans="1:24" customFormat="1" x14ac:dyDescent="0.25">
      <c r="A563" s="54"/>
      <c r="C563" s="65"/>
      <c r="D563" s="66"/>
      <c r="E563" s="66"/>
      <c r="F563" s="66"/>
      <c r="G563" s="66"/>
      <c r="H563" s="68"/>
      <c r="I563" s="66"/>
      <c r="J563" s="66"/>
      <c r="K563" s="300" t="str">
        <f t="shared" ca="1" si="9"/>
        <v/>
      </c>
      <c r="L563" s="250"/>
      <c r="M563" s="126"/>
      <c r="N563" s="126"/>
      <c r="O563" s="126"/>
      <c r="P563" s="126"/>
      <c r="Q563" s="126"/>
      <c r="R563" s="126"/>
      <c r="S563" s="126"/>
      <c r="T563" s="126"/>
      <c r="U563" s="126"/>
      <c r="V563" s="126"/>
      <c r="W563" s="126"/>
      <c r="X563" s="305"/>
    </row>
    <row r="564" spans="1:24" customFormat="1" x14ac:dyDescent="0.25">
      <c r="A564" s="54"/>
      <c r="C564" s="65"/>
      <c r="D564" s="66"/>
      <c r="E564" s="66"/>
      <c r="F564" s="66"/>
      <c r="G564" s="66"/>
      <c r="H564" s="68"/>
      <c r="I564" s="66"/>
      <c r="J564" s="66"/>
      <c r="K564" s="300" t="str">
        <f t="shared" ca="1" si="9"/>
        <v/>
      </c>
      <c r="L564" s="250"/>
      <c r="M564" s="126"/>
      <c r="N564" s="126"/>
      <c r="O564" s="126"/>
      <c r="P564" s="126"/>
      <c r="Q564" s="126"/>
      <c r="R564" s="126"/>
      <c r="S564" s="126"/>
      <c r="T564" s="126"/>
      <c r="U564" s="126"/>
      <c r="V564" s="126"/>
      <c r="W564" s="126"/>
      <c r="X564" s="305"/>
    </row>
    <row r="565" spans="1:24" customFormat="1" x14ac:dyDescent="0.25">
      <c r="A565" s="54"/>
      <c r="C565" s="65"/>
      <c r="D565" s="66"/>
      <c r="E565" s="66"/>
      <c r="F565" s="66"/>
      <c r="G565" s="66"/>
      <c r="H565" s="68"/>
      <c r="I565" s="66"/>
      <c r="J565" s="66"/>
      <c r="K565" s="300" t="str">
        <f t="shared" ca="1" si="9"/>
        <v/>
      </c>
      <c r="L565" s="250"/>
      <c r="M565" s="126"/>
      <c r="N565" s="126"/>
      <c r="O565" s="126"/>
      <c r="P565" s="126"/>
      <c r="Q565" s="126"/>
      <c r="R565" s="126"/>
      <c r="S565" s="126"/>
      <c r="T565" s="126"/>
      <c r="U565" s="126"/>
      <c r="V565" s="126"/>
      <c r="W565" s="126"/>
      <c r="X565" s="305"/>
    </row>
    <row r="566" spans="1:24" customFormat="1" x14ac:dyDescent="0.25">
      <c r="A566" s="54"/>
      <c r="C566" s="65"/>
      <c r="D566" s="66"/>
      <c r="E566" s="66"/>
      <c r="F566" s="66"/>
      <c r="G566" s="66"/>
      <c r="H566" s="68"/>
      <c r="I566" s="66"/>
      <c r="J566" s="66"/>
      <c r="K566" s="300" t="str">
        <f t="shared" ca="1" si="9"/>
        <v/>
      </c>
      <c r="L566" s="250"/>
      <c r="M566" s="126"/>
      <c r="N566" s="126"/>
      <c r="O566" s="126"/>
      <c r="P566" s="126"/>
      <c r="Q566" s="126"/>
      <c r="R566" s="126"/>
      <c r="S566" s="126"/>
      <c r="T566" s="126"/>
      <c r="U566" s="126"/>
      <c r="V566" s="126"/>
      <c r="W566" s="126"/>
      <c r="X566" s="305"/>
    </row>
    <row r="567" spans="1:24" customFormat="1" x14ac:dyDescent="0.25">
      <c r="A567" s="54"/>
      <c r="C567" s="65"/>
      <c r="D567" s="66"/>
      <c r="E567" s="66"/>
      <c r="F567" s="66"/>
      <c r="G567" s="66"/>
      <c r="H567" s="68"/>
      <c r="I567" s="66"/>
      <c r="J567" s="66"/>
      <c r="K567" s="300" t="str">
        <f t="shared" ca="1" si="9"/>
        <v/>
      </c>
      <c r="L567" s="250"/>
      <c r="M567" s="126"/>
      <c r="N567" s="126"/>
      <c r="O567" s="126"/>
      <c r="P567" s="126"/>
      <c r="Q567" s="126"/>
      <c r="R567" s="126"/>
      <c r="S567" s="126"/>
      <c r="T567" s="126"/>
      <c r="U567" s="126"/>
      <c r="V567" s="126"/>
      <c r="W567" s="126"/>
      <c r="X567" s="305"/>
    </row>
    <row r="568" spans="1:24" customFormat="1" x14ac:dyDescent="0.25">
      <c r="A568" s="54"/>
      <c r="C568" s="65"/>
      <c r="D568" s="66"/>
      <c r="E568" s="66"/>
      <c r="F568" s="66"/>
      <c r="G568" s="66"/>
      <c r="H568" s="68"/>
      <c r="I568" s="66"/>
      <c r="J568" s="66"/>
      <c r="K568" s="300" t="str">
        <f t="shared" ca="1" si="9"/>
        <v/>
      </c>
      <c r="L568" s="250"/>
      <c r="M568" s="126"/>
      <c r="N568" s="126"/>
      <c r="O568" s="126"/>
      <c r="P568" s="126"/>
      <c r="Q568" s="126"/>
      <c r="R568" s="126"/>
      <c r="S568" s="126"/>
      <c r="T568" s="126"/>
      <c r="U568" s="126"/>
      <c r="V568" s="126"/>
      <c r="W568" s="126"/>
      <c r="X568" s="305"/>
    </row>
    <row r="569" spans="1:24" customFormat="1" x14ac:dyDescent="0.25">
      <c r="A569" s="54"/>
      <c r="C569" s="65"/>
      <c r="D569" s="66"/>
      <c r="E569" s="66"/>
      <c r="F569" s="66"/>
      <c r="G569" s="66"/>
      <c r="H569" s="68"/>
      <c r="I569" s="66"/>
      <c r="J569" s="66"/>
      <c r="K569" s="300" t="str">
        <f t="shared" ca="1" si="9"/>
        <v/>
      </c>
      <c r="L569" s="250"/>
      <c r="M569" s="126"/>
      <c r="N569" s="126"/>
      <c r="O569" s="126"/>
      <c r="P569" s="126"/>
      <c r="Q569" s="126"/>
      <c r="R569" s="126"/>
      <c r="S569" s="126"/>
      <c r="T569" s="126"/>
      <c r="U569" s="126"/>
      <c r="V569" s="126"/>
      <c r="W569" s="126"/>
      <c r="X569" s="305"/>
    </row>
    <row r="570" spans="1:24" customFormat="1" x14ac:dyDescent="0.25">
      <c r="A570" s="54"/>
      <c r="C570" s="65"/>
      <c r="D570" s="66"/>
      <c r="E570" s="66"/>
      <c r="F570" s="66"/>
      <c r="G570" s="66"/>
      <c r="H570" s="68"/>
      <c r="I570" s="66"/>
      <c r="J570" s="66"/>
      <c r="K570" s="300" t="str">
        <f t="shared" ca="1" si="9"/>
        <v/>
      </c>
      <c r="L570" s="250"/>
      <c r="M570" s="126"/>
      <c r="N570" s="126"/>
      <c r="O570" s="126"/>
      <c r="P570" s="126"/>
      <c r="Q570" s="126"/>
      <c r="R570" s="126"/>
      <c r="S570" s="126"/>
      <c r="T570" s="126"/>
      <c r="U570" s="126"/>
      <c r="V570" s="126"/>
      <c r="W570" s="126"/>
      <c r="X570" s="305"/>
    </row>
    <row r="571" spans="1:24" customFormat="1" x14ac:dyDescent="0.25">
      <c r="A571" s="54"/>
      <c r="C571" s="65"/>
      <c r="D571" s="66"/>
      <c r="E571" s="66"/>
      <c r="F571" s="66"/>
      <c r="G571" s="66"/>
      <c r="H571" s="68"/>
      <c r="I571" s="66"/>
      <c r="J571" s="66"/>
      <c r="K571" s="300" t="str">
        <f t="shared" ca="1" si="9"/>
        <v/>
      </c>
      <c r="L571" s="250"/>
      <c r="M571" s="126"/>
      <c r="N571" s="126"/>
      <c r="O571" s="126"/>
      <c r="P571" s="126"/>
      <c r="Q571" s="126"/>
      <c r="R571" s="126"/>
      <c r="S571" s="126"/>
      <c r="T571" s="126"/>
      <c r="U571" s="126"/>
      <c r="V571" s="126"/>
      <c r="W571" s="126"/>
      <c r="X571" s="305"/>
    </row>
    <row r="572" spans="1:24" customFormat="1" x14ac:dyDescent="0.25">
      <c r="A572" s="54"/>
      <c r="C572" s="65"/>
      <c r="D572" s="66"/>
      <c r="E572" s="66"/>
      <c r="F572" s="66"/>
      <c r="G572" s="66"/>
      <c r="H572" s="68"/>
      <c r="I572" s="66"/>
      <c r="J572" s="66"/>
      <c r="K572" s="300" t="str">
        <f t="shared" ca="1" si="9"/>
        <v/>
      </c>
      <c r="L572" s="250"/>
      <c r="M572" s="126"/>
      <c r="N572" s="126"/>
      <c r="O572" s="126"/>
      <c r="P572" s="126"/>
      <c r="Q572" s="126"/>
      <c r="R572" s="126"/>
      <c r="S572" s="126"/>
      <c r="T572" s="126"/>
      <c r="U572" s="126"/>
      <c r="V572" s="126"/>
      <c r="W572" s="126"/>
      <c r="X572" s="305"/>
    </row>
    <row r="573" spans="1:24" customFormat="1" x14ac:dyDescent="0.25">
      <c r="A573" s="54"/>
      <c r="C573" s="65"/>
      <c r="D573" s="66"/>
      <c r="E573" s="66"/>
      <c r="F573" s="66"/>
      <c r="G573" s="66"/>
      <c r="H573" s="68"/>
      <c r="I573" s="66"/>
      <c r="J573" s="66"/>
      <c r="K573" s="300" t="str">
        <f t="shared" ca="1" si="9"/>
        <v/>
      </c>
      <c r="L573" s="250"/>
      <c r="M573" s="126"/>
      <c r="N573" s="126"/>
      <c r="O573" s="126"/>
      <c r="P573" s="126"/>
      <c r="Q573" s="126"/>
      <c r="R573" s="126"/>
      <c r="S573" s="126"/>
      <c r="T573" s="126"/>
      <c r="U573" s="126"/>
      <c r="V573" s="126"/>
      <c r="W573" s="126"/>
      <c r="X573" s="305"/>
    </row>
    <row r="574" spans="1:24" customFormat="1" x14ac:dyDescent="0.25">
      <c r="A574" s="54"/>
      <c r="C574" s="65"/>
      <c r="D574" s="66"/>
      <c r="E574" s="66"/>
      <c r="F574" s="66"/>
      <c r="G574" s="66"/>
      <c r="H574" s="68"/>
      <c r="I574" s="66"/>
      <c r="J574" s="66"/>
      <c r="K574" s="300" t="str">
        <f t="shared" ca="1" si="9"/>
        <v/>
      </c>
      <c r="L574" s="250"/>
      <c r="M574" s="126"/>
      <c r="N574" s="126"/>
      <c r="O574" s="126"/>
      <c r="P574" s="126"/>
      <c r="Q574" s="126"/>
      <c r="R574" s="126"/>
      <c r="S574" s="126"/>
      <c r="T574" s="126"/>
      <c r="U574" s="126"/>
      <c r="V574" s="126"/>
      <c r="W574" s="126"/>
      <c r="X574" s="305"/>
    </row>
    <row r="575" spans="1:24" customFormat="1" x14ac:dyDescent="0.25">
      <c r="A575" s="54"/>
      <c r="C575" s="65"/>
      <c r="D575" s="66"/>
      <c r="E575" s="66"/>
      <c r="F575" s="66"/>
      <c r="G575" s="66"/>
      <c r="H575" s="68"/>
      <c r="I575" s="66"/>
      <c r="J575" s="66"/>
      <c r="K575" s="300" t="str">
        <f t="shared" ca="1" si="9"/>
        <v/>
      </c>
      <c r="L575" s="250"/>
      <c r="M575" s="126"/>
      <c r="N575" s="126"/>
      <c r="O575" s="126"/>
      <c r="P575" s="126"/>
      <c r="Q575" s="126"/>
      <c r="R575" s="126"/>
      <c r="S575" s="126"/>
      <c r="T575" s="126"/>
      <c r="U575" s="126"/>
      <c r="V575" s="126"/>
      <c r="W575" s="126"/>
      <c r="X575" s="305"/>
    </row>
    <row r="576" spans="1:24" customFormat="1" x14ac:dyDescent="0.25">
      <c r="A576" s="54"/>
      <c r="C576" s="65"/>
      <c r="D576" s="66"/>
      <c r="E576" s="66"/>
      <c r="F576" s="66"/>
      <c r="G576" s="66"/>
      <c r="H576" s="68"/>
      <c r="I576" s="66"/>
      <c r="J576" s="66"/>
      <c r="K576" s="300" t="str">
        <f t="shared" ca="1" si="9"/>
        <v/>
      </c>
      <c r="L576" s="250"/>
      <c r="M576" s="126"/>
      <c r="N576" s="126"/>
      <c r="O576" s="126"/>
      <c r="P576" s="126"/>
      <c r="Q576" s="126"/>
      <c r="R576" s="126"/>
      <c r="S576" s="126"/>
      <c r="T576" s="126"/>
      <c r="U576" s="126"/>
      <c r="V576" s="126"/>
      <c r="W576" s="126"/>
      <c r="X576" s="305"/>
    </row>
    <row r="577" spans="1:24" customFormat="1" x14ac:dyDescent="0.25">
      <c r="A577" s="54"/>
      <c r="C577" s="65"/>
      <c r="D577" s="66"/>
      <c r="E577" s="66"/>
      <c r="F577" s="66"/>
      <c r="G577" s="66"/>
      <c r="H577" s="68"/>
      <c r="I577" s="66"/>
      <c r="J577" s="66"/>
      <c r="K577" s="300" t="str">
        <f t="shared" ca="1" si="9"/>
        <v/>
      </c>
      <c r="L577" s="250"/>
      <c r="M577" s="126"/>
      <c r="N577" s="126"/>
      <c r="O577" s="126"/>
      <c r="P577" s="126"/>
      <c r="Q577" s="126"/>
      <c r="R577" s="126"/>
      <c r="S577" s="126"/>
      <c r="T577" s="126"/>
      <c r="U577" s="126"/>
      <c r="V577" s="126"/>
      <c r="W577" s="126"/>
      <c r="X577" s="305"/>
    </row>
    <row r="578" spans="1:24" customFormat="1" x14ac:dyDescent="0.25">
      <c r="A578" s="54"/>
      <c r="C578" s="65"/>
      <c r="D578" s="66"/>
      <c r="E578" s="66"/>
      <c r="F578" s="66"/>
      <c r="G578" s="66"/>
      <c r="H578" s="68"/>
      <c r="I578" s="66"/>
      <c r="J578" s="66"/>
      <c r="K578" s="300" t="str">
        <f t="shared" ca="1" si="9"/>
        <v/>
      </c>
      <c r="L578" s="250"/>
      <c r="M578" s="126"/>
      <c r="N578" s="126"/>
      <c r="O578" s="126"/>
      <c r="P578" s="126"/>
      <c r="Q578" s="126"/>
      <c r="R578" s="126"/>
      <c r="S578" s="126"/>
      <c r="T578" s="126"/>
      <c r="U578" s="126"/>
      <c r="V578" s="126"/>
      <c r="W578" s="126"/>
      <c r="X578" s="305"/>
    </row>
    <row r="579" spans="1:24" customFormat="1" x14ac:dyDescent="0.25">
      <c r="A579" s="54"/>
      <c r="C579" s="65"/>
      <c r="D579" s="66"/>
      <c r="E579" s="66"/>
      <c r="F579" s="66"/>
      <c r="G579" s="66"/>
      <c r="H579" s="68"/>
      <c r="I579" s="66"/>
      <c r="J579" s="66"/>
      <c r="K579" s="300" t="str">
        <f t="shared" ca="1" si="9"/>
        <v/>
      </c>
      <c r="L579" s="250"/>
      <c r="M579" s="126"/>
      <c r="N579" s="126"/>
      <c r="O579" s="126"/>
      <c r="P579" s="126"/>
      <c r="Q579" s="126"/>
      <c r="R579" s="126"/>
      <c r="S579" s="126"/>
      <c r="T579" s="126"/>
      <c r="U579" s="126"/>
      <c r="V579" s="126"/>
      <c r="W579" s="126"/>
      <c r="X579" s="305"/>
    </row>
    <row r="580" spans="1:24" customFormat="1" x14ac:dyDescent="0.25">
      <c r="A580" s="54"/>
      <c r="C580" s="65"/>
      <c r="D580" s="66"/>
      <c r="E580" s="66"/>
      <c r="F580" s="66"/>
      <c r="G580" s="66"/>
      <c r="H580" s="68"/>
      <c r="I580" s="66"/>
      <c r="J580" s="66"/>
      <c r="K580" s="300" t="str">
        <f t="shared" ca="1" si="9"/>
        <v/>
      </c>
      <c r="L580" s="250"/>
      <c r="M580" s="126"/>
      <c r="N580" s="126"/>
      <c r="O580" s="126"/>
      <c r="P580" s="126"/>
      <c r="Q580" s="126"/>
      <c r="R580" s="126"/>
      <c r="S580" s="126"/>
      <c r="T580" s="126"/>
      <c r="U580" s="126"/>
      <c r="V580" s="126"/>
      <c r="W580" s="126"/>
      <c r="X580" s="305"/>
    </row>
    <row r="581" spans="1:24" customFormat="1" x14ac:dyDescent="0.25">
      <c r="A581" s="54"/>
      <c r="C581" s="65"/>
      <c r="D581" s="66"/>
      <c r="E581" s="66"/>
      <c r="F581" s="66"/>
      <c r="G581" s="66"/>
      <c r="H581" s="68"/>
      <c r="I581" s="66"/>
      <c r="J581" s="66"/>
      <c r="K581" s="300" t="str">
        <f t="shared" ca="1" si="9"/>
        <v/>
      </c>
      <c r="L581" s="250"/>
      <c r="M581" s="126"/>
      <c r="N581" s="126"/>
      <c r="O581" s="126"/>
      <c r="P581" s="126"/>
      <c r="Q581" s="126"/>
      <c r="R581" s="126"/>
      <c r="S581" s="126"/>
      <c r="T581" s="126"/>
      <c r="U581" s="126"/>
      <c r="V581" s="126"/>
      <c r="W581" s="126"/>
      <c r="X581" s="305"/>
    </row>
    <row r="582" spans="1:24" customFormat="1" x14ac:dyDescent="0.25">
      <c r="A582" s="54"/>
      <c r="C582" s="65"/>
      <c r="D582" s="66"/>
      <c r="E582" s="66"/>
      <c r="F582" s="66"/>
      <c r="G582" s="66"/>
      <c r="H582" s="68"/>
      <c r="I582" s="66"/>
      <c r="J582" s="66"/>
      <c r="K582" s="300" t="str">
        <f t="shared" ca="1" si="9"/>
        <v/>
      </c>
      <c r="L582" s="250"/>
      <c r="M582" s="126"/>
      <c r="N582" s="126"/>
      <c r="O582" s="126"/>
      <c r="P582" s="126"/>
      <c r="Q582" s="126"/>
      <c r="R582" s="126"/>
      <c r="S582" s="126"/>
      <c r="T582" s="126"/>
      <c r="U582" s="126"/>
      <c r="V582" s="126"/>
      <c r="W582" s="126"/>
      <c r="X582" s="305"/>
    </row>
    <row r="583" spans="1:24" customFormat="1" x14ac:dyDescent="0.25">
      <c r="A583" s="54"/>
      <c r="C583" s="65"/>
      <c r="D583" s="66"/>
      <c r="E583" s="66"/>
      <c r="F583" s="66"/>
      <c r="G583" s="66"/>
      <c r="H583" s="68"/>
      <c r="I583" s="66"/>
      <c r="J583" s="66"/>
      <c r="K583" s="300" t="str">
        <f t="shared" ca="1" si="9"/>
        <v/>
      </c>
      <c r="L583" s="250"/>
      <c r="M583" s="126"/>
      <c r="N583" s="126"/>
      <c r="O583" s="126"/>
      <c r="P583" s="126"/>
      <c r="Q583" s="126"/>
      <c r="R583" s="126"/>
      <c r="S583" s="126"/>
      <c r="T583" s="126"/>
      <c r="U583" s="126"/>
      <c r="V583" s="126"/>
      <c r="W583" s="126"/>
      <c r="X583" s="305"/>
    </row>
    <row r="584" spans="1:24" customFormat="1" x14ac:dyDescent="0.25">
      <c r="A584" s="54"/>
      <c r="C584" s="65"/>
      <c r="D584" s="66"/>
      <c r="E584" s="66"/>
      <c r="F584" s="66"/>
      <c r="G584" s="66"/>
      <c r="H584" s="68"/>
      <c r="I584" s="66"/>
      <c r="J584" s="66"/>
      <c r="K584" s="300" t="str">
        <f t="shared" ca="1" si="9"/>
        <v/>
      </c>
      <c r="L584" s="250"/>
      <c r="M584" s="126"/>
      <c r="N584" s="126"/>
      <c r="O584" s="126"/>
      <c r="P584" s="126"/>
      <c r="Q584" s="126"/>
      <c r="R584" s="126"/>
      <c r="S584" s="126"/>
      <c r="T584" s="126"/>
      <c r="U584" s="126"/>
      <c r="V584" s="126"/>
      <c r="W584" s="126"/>
      <c r="X584" s="305"/>
    </row>
    <row r="585" spans="1:24" customFormat="1" x14ac:dyDescent="0.25">
      <c r="A585" s="54"/>
      <c r="C585" s="65"/>
      <c r="D585" s="66"/>
      <c r="E585" s="66"/>
      <c r="F585" s="66"/>
      <c r="G585" s="66"/>
      <c r="H585" s="68"/>
      <c r="I585" s="66"/>
      <c r="J585" s="66"/>
      <c r="K585" s="300" t="str">
        <f t="shared" ref="K585:K648" ca="1" si="10">IF(J585="","",(IF(J585="Efetivado","",IF(C585="","",IF(C585=TODAY(),"Vence Hoje",IF(C585&lt;TODAY(),"Atrasado",C585-TODAY()&amp;" Dias para Vencer"))))))</f>
        <v/>
      </c>
      <c r="L585" s="250"/>
      <c r="M585" s="126"/>
      <c r="N585" s="126"/>
      <c r="O585" s="126"/>
      <c r="P585" s="126"/>
      <c r="Q585" s="126"/>
      <c r="R585" s="126"/>
      <c r="S585" s="126"/>
      <c r="T585" s="126"/>
      <c r="U585" s="126"/>
      <c r="V585" s="126"/>
      <c r="W585" s="126"/>
      <c r="X585" s="305"/>
    </row>
    <row r="586" spans="1:24" customFormat="1" x14ac:dyDescent="0.25">
      <c r="A586" s="54"/>
      <c r="C586" s="65"/>
      <c r="D586" s="66"/>
      <c r="E586" s="66"/>
      <c r="F586" s="66"/>
      <c r="G586" s="66"/>
      <c r="H586" s="68"/>
      <c r="I586" s="66"/>
      <c r="J586" s="66"/>
      <c r="K586" s="300" t="str">
        <f t="shared" ca="1" si="10"/>
        <v/>
      </c>
      <c r="L586" s="250"/>
      <c r="M586" s="126"/>
      <c r="N586" s="126"/>
      <c r="O586" s="126"/>
      <c r="P586" s="126"/>
      <c r="Q586" s="126"/>
      <c r="R586" s="126"/>
      <c r="S586" s="126"/>
      <c r="T586" s="126"/>
      <c r="U586" s="126"/>
      <c r="V586" s="126"/>
      <c r="W586" s="126"/>
      <c r="X586" s="305"/>
    </row>
    <row r="587" spans="1:24" customFormat="1" x14ac:dyDescent="0.25">
      <c r="A587" s="54"/>
      <c r="C587" s="65"/>
      <c r="D587" s="66"/>
      <c r="E587" s="66"/>
      <c r="F587" s="66"/>
      <c r="G587" s="66"/>
      <c r="H587" s="68"/>
      <c r="I587" s="66"/>
      <c r="J587" s="66"/>
      <c r="K587" s="300" t="str">
        <f t="shared" ca="1" si="10"/>
        <v/>
      </c>
      <c r="L587" s="250"/>
      <c r="M587" s="126"/>
      <c r="N587" s="126"/>
      <c r="O587" s="126"/>
      <c r="P587" s="126"/>
      <c r="Q587" s="126"/>
      <c r="R587" s="126"/>
      <c r="S587" s="126"/>
      <c r="T587" s="126"/>
      <c r="U587" s="126"/>
      <c r="V587" s="126"/>
      <c r="W587" s="126"/>
      <c r="X587" s="305"/>
    </row>
    <row r="588" spans="1:24" customFormat="1" x14ac:dyDescent="0.25">
      <c r="A588" s="54"/>
      <c r="C588" s="65"/>
      <c r="D588" s="66"/>
      <c r="E588" s="66"/>
      <c r="F588" s="66"/>
      <c r="G588" s="66"/>
      <c r="H588" s="68"/>
      <c r="I588" s="66"/>
      <c r="J588" s="66"/>
      <c r="K588" s="300" t="str">
        <f t="shared" ca="1" si="10"/>
        <v/>
      </c>
      <c r="L588" s="250"/>
      <c r="M588" s="126"/>
      <c r="N588" s="126"/>
      <c r="O588" s="126"/>
      <c r="P588" s="126"/>
      <c r="Q588" s="126"/>
      <c r="R588" s="126"/>
      <c r="S588" s="126"/>
      <c r="T588" s="126"/>
      <c r="U588" s="126"/>
      <c r="V588" s="126"/>
      <c r="W588" s="126"/>
      <c r="X588" s="305"/>
    </row>
    <row r="589" spans="1:24" customFormat="1" x14ac:dyDescent="0.25">
      <c r="A589" s="54"/>
      <c r="C589" s="65"/>
      <c r="D589" s="66"/>
      <c r="E589" s="66"/>
      <c r="F589" s="66"/>
      <c r="G589" s="66"/>
      <c r="H589" s="68"/>
      <c r="I589" s="66"/>
      <c r="J589" s="66"/>
      <c r="K589" s="300" t="str">
        <f t="shared" ca="1" si="10"/>
        <v/>
      </c>
      <c r="L589" s="250"/>
      <c r="M589" s="126"/>
      <c r="N589" s="126"/>
      <c r="O589" s="126"/>
      <c r="P589" s="126"/>
      <c r="Q589" s="126"/>
      <c r="R589" s="126"/>
      <c r="S589" s="126"/>
      <c r="T589" s="126"/>
      <c r="U589" s="126"/>
      <c r="V589" s="126"/>
      <c r="W589" s="126"/>
      <c r="X589" s="305"/>
    </row>
    <row r="590" spans="1:24" customFormat="1" x14ac:dyDescent="0.25">
      <c r="A590" s="54"/>
      <c r="C590" s="65"/>
      <c r="D590" s="66"/>
      <c r="E590" s="66"/>
      <c r="F590" s="66"/>
      <c r="G590" s="66"/>
      <c r="H590" s="68"/>
      <c r="I590" s="66"/>
      <c r="J590" s="66"/>
      <c r="K590" s="300" t="str">
        <f t="shared" ca="1" si="10"/>
        <v/>
      </c>
      <c r="L590" s="250"/>
      <c r="M590" s="126"/>
      <c r="N590" s="126"/>
      <c r="O590" s="126"/>
      <c r="P590" s="126"/>
      <c r="Q590" s="126"/>
      <c r="R590" s="126"/>
      <c r="S590" s="126"/>
      <c r="T590" s="126"/>
      <c r="U590" s="126"/>
      <c r="V590" s="126"/>
      <c r="W590" s="126"/>
      <c r="X590" s="305"/>
    </row>
    <row r="591" spans="1:24" customFormat="1" x14ac:dyDescent="0.25">
      <c r="A591" s="54"/>
      <c r="C591" s="65"/>
      <c r="D591" s="66"/>
      <c r="E591" s="66"/>
      <c r="F591" s="66"/>
      <c r="G591" s="66"/>
      <c r="H591" s="68"/>
      <c r="I591" s="66"/>
      <c r="J591" s="66"/>
      <c r="K591" s="300" t="str">
        <f t="shared" ca="1" si="10"/>
        <v/>
      </c>
      <c r="L591" s="250"/>
      <c r="M591" s="126"/>
      <c r="N591" s="126"/>
      <c r="O591" s="126"/>
      <c r="P591" s="126"/>
      <c r="Q591" s="126"/>
      <c r="R591" s="126"/>
      <c r="S591" s="126"/>
      <c r="T591" s="126"/>
      <c r="U591" s="126"/>
      <c r="V591" s="126"/>
      <c r="W591" s="126"/>
      <c r="X591" s="305"/>
    </row>
    <row r="592" spans="1:24" customFormat="1" x14ac:dyDescent="0.25">
      <c r="A592" s="54"/>
      <c r="C592" s="65"/>
      <c r="D592" s="66"/>
      <c r="E592" s="66"/>
      <c r="F592" s="66"/>
      <c r="G592" s="66"/>
      <c r="H592" s="68"/>
      <c r="I592" s="66"/>
      <c r="J592" s="66"/>
      <c r="K592" s="300" t="str">
        <f t="shared" ca="1" si="10"/>
        <v/>
      </c>
      <c r="L592" s="250"/>
      <c r="M592" s="126"/>
      <c r="N592" s="126"/>
      <c r="O592" s="126"/>
      <c r="P592" s="126"/>
      <c r="Q592" s="126"/>
      <c r="R592" s="126"/>
      <c r="S592" s="126"/>
      <c r="T592" s="126"/>
      <c r="U592" s="126"/>
      <c r="V592" s="126"/>
      <c r="W592" s="126"/>
      <c r="X592" s="305"/>
    </row>
    <row r="593" spans="1:24" customFormat="1" x14ac:dyDescent="0.25">
      <c r="A593" s="54"/>
      <c r="C593" s="65"/>
      <c r="D593" s="66"/>
      <c r="E593" s="66"/>
      <c r="F593" s="66"/>
      <c r="G593" s="66"/>
      <c r="H593" s="68"/>
      <c r="I593" s="66"/>
      <c r="J593" s="66"/>
      <c r="K593" s="300" t="str">
        <f t="shared" ca="1" si="10"/>
        <v/>
      </c>
      <c r="L593" s="250"/>
      <c r="M593" s="126"/>
      <c r="N593" s="126"/>
      <c r="O593" s="126"/>
      <c r="P593" s="126"/>
      <c r="Q593" s="126"/>
      <c r="R593" s="126"/>
      <c r="S593" s="126"/>
      <c r="T593" s="126"/>
      <c r="U593" s="126"/>
      <c r="V593" s="126"/>
      <c r="W593" s="126"/>
      <c r="X593" s="305"/>
    </row>
    <row r="594" spans="1:24" customFormat="1" x14ac:dyDescent="0.25">
      <c r="A594" s="54"/>
      <c r="C594" s="65"/>
      <c r="D594" s="66"/>
      <c r="E594" s="66"/>
      <c r="F594" s="66"/>
      <c r="G594" s="66"/>
      <c r="H594" s="68"/>
      <c r="I594" s="66"/>
      <c r="J594" s="66"/>
      <c r="K594" s="300" t="str">
        <f t="shared" ca="1" si="10"/>
        <v/>
      </c>
      <c r="L594" s="250"/>
      <c r="M594" s="126"/>
      <c r="N594" s="126"/>
      <c r="O594" s="126"/>
      <c r="P594" s="126"/>
      <c r="Q594" s="126"/>
      <c r="R594" s="126"/>
      <c r="S594" s="126"/>
      <c r="T594" s="126"/>
      <c r="U594" s="126"/>
      <c r="V594" s="126"/>
      <c r="W594" s="126"/>
      <c r="X594" s="305"/>
    </row>
    <row r="595" spans="1:24" customFormat="1" x14ac:dyDescent="0.25">
      <c r="A595" s="54"/>
      <c r="C595" s="65"/>
      <c r="D595" s="66"/>
      <c r="E595" s="66"/>
      <c r="F595" s="66"/>
      <c r="G595" s="66"/>
      <c r="H595" s="68"/>
      <c r="I595" s="66"/>
      <c r="J595" s="66"/>
      <c r="K595" s="300" t="str">
        <f t="shared" ca="1" si="10"/>
        <v/>
      </c>
      <c r="L595" s="250"/>
      <c r="M595" s="126"/>
      <c r="N595" s="126"/>
      <c r="O595" s="126"/>
      <c r="P595" s="126"/>
      <c r="Q595" s="126"/>
      <c r="R595" s="126"/>
      <c r="S595" s="126"/>
      <c r="T595" s="126"/>
      <c r="U595" s="126"/>
      <c r="V595" s="126"/>
      <c r="W595" s="126"/>
      <c r="X595" s="305"/>
    </row>
    <row r="596" spans="1:24" customFormat="1" x14ac:dyDescent="0.25">
      <c r="A596" s="54"/>
      <c r="C596" s="65"/>
      <c r="D596" s="66"/>
      <c r="E596" s="66"/>
      <c r="F596" s="66"/>
      <c r="G596" s="66"/>
      <c r="H596" s="68"/>
      <c r="I596" s="66"/>
      <c r="J596" s="66"/>
      <c r="K596" s="300" t="str">
        <f t="shared" ca="1" si="10"/>
        <v/>
      </c>
      <c r="L596" s="250"/>
      <c r="M596" s="126"/>
      <c r="N596" s="126"/>
      <c r="O596" s="126"/>
      <c r="P596" s="126"/>
      <c r="Q596" s="126"/>
      <c r="R596" s="126"/>
      <c r="S596" s="126"/>
      <c r="T596" s="126"/>
      <c r="U596" s="126"/>
      <c r="V596" s="126"/>
      <c r="W596" s="126"/>
      <c r="X596" s="305"/>
    </row>
    <row r="597" spans="1:24" customFormat="1" x14ac:dyDescent="0.25">
      <c r="A597" s="54"/>
      <c r="C597" s="65"/>
      <c r="D597" s="66"/>
      <c r="E597" s="66"/>
      <c r="F597" s="66"/>
      <c r="G597" s="66"/>
      <c r="H597" s="68"/>
      <c r="I597" s="66"/>
      <c r="J597" s="66"/>
      <c r="K597" s="300" t="str">
        <f t="shared" ca="1" si="10"/>
        <v/>
      </c>
      <c r="L597" s="250"/>
      <c r="M597" s="126"/>
      <c r="N597" s="126"/>
      <c r="O597" s="126"/>
      <c r="P597" s="126"/>
      <c r="Q597" s="126"/>
      <c r="R597" s="126"/>
      <c r="S597" s="126"/>
      <c r="T597" s="126"/>
      <c r="U597" s="126"/>
      <c r="V597" s="126"/>
      <c r="W597" s="126"/>
      <c r="X597" s="305"/>
    </row>
    <row r="598" spans="1:24" customFormat="1" x14ac:dyDescent="0.25">
      <c r="A598" s="54"/>
      <c r="C598" s="65"/>
      <c r="D598" s="66"/>
      <c r="E598" s="66"/>
      <c r="F598" s="66"/>
      <c r="G598" s="66"/>
      <c r="H598" s="68"/>
      <c r="I598" s="66"/>
      <c r="J598" s="66"/>
      <c r="K598" s="300" t="str">
        <f t="shared" ca="1" si="10"/>
        <v/>
      </c>
      <c r="L598" s="250"/>
      <c r="M598" s="126"/>
      <c r="N598" s="126"/>
      <c r="O598" s="126"/>
      <c r="P598" s="126"/>
      <c r="Q598" s="126"/>
      <c r="R598" s="126"/>
      <c r="S598" s="126"/>
      <c r="T598" s="126"/>
      <c r="U598" s="126"/>
      <c r="V598" s="126"/>
      <c r="W598" s="126"/>
      <c r="X598" s="305"/>
    </row>
    <row r="599" spans="1:24" customFormat="1" x14ac:dyDescent="0.25">
      <c r="A599" s="54"/>
      <c r="C599" s="65"/>
      <c r="D599" s="66"/>
      <c r="E599" s="66"/>
      <c r="F599" s="66"/>
      <c r="G599" s="66"/>
      <c r="H599" s="68"/>
      <c r="I599" s="66"/>
      <c r="J599" s="66"/>
      <c r="K599" s="300" t="str">
        <f t="shared" ca="1" si="10"/>
        <v/>
      </c>
      <c r="L599" s="250"/>
      <c r="M599" s="126"/>
      <c r="N599" s="126"/>
      <c r="O599" s="126"/>
      <c r="P599" s="126"/>
      <c r="Q599" s="126"/>
      <c r="R599" s="126"/>
      <c r="S599" s="126"/>
      <c r="T599" s="126"/>
      <c r="U599" s="126"/>
      <c r="V599" s="126"/>
      <c r="W599" s="126"/>
      <c r="X599" s="305"/>
    </row>
    <row r="600" spans="1:24" customFormat="1" x14ac:dyDescent="0.25">
      <c r="A600" s="54"/>
      <c r="C600" s="65"/>
      <c r="D600" s="66"/>
      <c r="E600" s="66"/>
      <c r="F600" s="66"/>
      <c r="G600" s="66"/>
      <c r="H600" s="68"/>
      <c r="I600" s="66"/>
      <c r="J600" s="66"/>
      <c r="K600" s="300" t="str">
        <f t="shared" ca="1" si="10"/>
        <v/>
      </c>
      <c r="L600" s="250"/>
      <c r="M600" s="126"/>
      <c r="N600" s="126"/>
      <c r="O600" s="126"/>
      <c r="P600" s="126"/>
      <c r="Q600" s="126"/>
      <c r="R600" s="126"/>
      <c r="S600" s="126"/>
      <c r="T600" s="126"/>
      <c r="U600" s="126"/>
      <c r="V600" s="126"/>
      <c r="W600" s="126"/>
      <c r="X600" s="305"/>
    </row>
    <row r="601" spans="1:24" customFormat="1" x14ac:dyDescent="0.25">
      <c r="A601" s="54"/>
      <c r="C601" s="65"/>
      <c r="D601" s="66"/>
      <c r="E601" s="66"/>
      <c r="F601" s="66"/>
      <c r="G601" s="66"/>
      <c r="H601" s="68"/>
      <c r="I601" s="66"/>
      <c r="J601" s="66"/>
      <c r="K601" s="300" t="str">
        <f t="shared" ca="1" si="10"/>
        <v/>
      </c>
      <c r="L601" s="250"/>
      <c r="M601" s="126"/>
      <c r="N601" s="126"/>
      <c r="O601" s="126"/>
      <c r="P601" s="126"/>
      <c r="Q601" s="126"/>
      <c r="R601" s="126"/>
      <c r="S601" s="126"/>
      <c r="T601" s="126"/>
      <c r="U601" s="126"/>
      <c r="V601" s="126"/>
      <c r="W601" s="126"/>
      <c r="X601" s="305"/>
    </row>
    <row r="602" spans="1:24" customFormat="1" x14ac:dyDescent="0.25">
      <c r="A602" s="54"/>
      <c r="C602" s="65"/>
      <c r="D602" s="66"/>
      <c r="E602" s="66"/>
      <c r="F602" s="66"/>
      <c r="G602" s="66"/>
      <c r="H602" s="68"/>
      <c r="I602" s="66"/>
      <c r="J602" s="66"/>
      <c r="K602" s="300" t="str">
        <f t="shared" ca="1" si="10"/>
        <v/>
      </c>
      <c r="L602" s="250"/>
      <c r="M602" s="126"/>
      <c r="N602" s="126"/>
      <c r="O602" s="126"/>
      <c r="P602" s="126"/>
      <c r="Q602" s="126"/>
      <c r="R602" s="126"/>
      <c r="S602" s="126"/>
      <c r="T602" s="126"/>
      <c r="U602" s="126"/>
      <c r="V602" s="126"/>
      <c r="W602" s="126"/>
      <c r="X602" s="305"/>
    </row>
    <row r="603" spans="1:24" customFormat="1" x14ac:dyDescent="0.25">
      <c r="A603" s="54"/>
      <c r="C603" s="65"/>
      <c r="D603" s="66"/>
      <c r="E603" s="66"/>
      <c r="F603" s="66"/>
      <c r="G603" s="66"/>
      <c r="H603" s="68"/>
      <c r="I603" s="66"/>
      <c r="J603" s="66"/>
      <c r="K603" s="300" t="str">
        <f t="shared" ca="1" si="10"/>
        <v/>
      </c>
      <c r="L603" s="250"/>
      <c r="M603" s="126"/>
      <c r="N603" s="126"/>
      <c r="O603" s="126"/>
      <c r="P603" s="126"/>
      <c r="Q603" s="126"/>
      <c r="R603" s="126"/>
      <c r="S603" s="126"/>
      <c r="T603" s="126"/>
      <c r="U603" s="126"/>
      <c r="V603" s="126"/>
      <c r="W603" s="126"/>
      <c r="X603" s="305"/>
    </row>
    <row r="604" spans="1:24" customFormat="1" x14ac:dyDescent="0.25">
      <c r="A604" s="54"/>
      <c r="C604" s="65"/>
      <c r="D604" s="66"/>
      <c r="E604" s="66"/>
      <c r="F604" s="66"/>
      <c r="G604" s="66"/>
      <c r="H604" s="68"/>
      <c r="I604" s="66"/>
      <c r="J604" s="66"/>
      <c r="K604" s="300" t="str">
        <f t="shared" ca="1" si="10"/>
        <v/>
      </c>
      <c r="L604" s="250"/>
      <c r="M604" s="126"/>
      <c r="N604" s="126"/>
      <c r="O604" s="126"/>
      <c r="P604" s="126"/>
      <c r="Q604" s="126"/>
      <c r="R604" s="126"/>
      <c r="S604" s="126"/>
      <c r="T604" s="126"/>
      <c r="U604" s="126"/>
      <c r="V604" s="126"/>
      <c r="W604" s="126"/>
      <c r="X604" s="305"/>
    </row>
    <row r="605" spans="1:24" customFormat="1" x14ac:dyDescent="0.25">
      <c r="A605" s="54"/>
      <c r="C605" s="65"/>
      <c r="D605" s="66"/>
      <c r="E605" s="66"/>
      <c r="F605" s="66"/>
      <c r="G605" s="66"/>
      <c r="H605" s="68"/>
      <c r="I605" s="66"/>
      <c r="J605" s="66"/>
      <c r="K605" s="300" t="str">
        <f t="shared" ca="1" si="10"/>
        <v/>
      </c>
      <c r="L605" s="250"/>
      <c r="M605" s="126"/>
      <c r="N605" s="126"/>
      <c r="O605" s="126"/>
      <c r="P605" s="126"/>
      <c r="Q605" s="126"/>
      <c r="R605" s="126"/>
      <c r="S605" s="126"/>
      <c r="T605" s="126"/>
      <c r="U605" s="126"/>
      <c r="V605" s="126"/>
      <c r="W605" s="126"/>
      <c r="X605" s="305"/>
    </row>
    <row r="606" spans="1:24" customFormat="1" x14ac:dyDescent="0.25">
      <c r="A606" s="54"/>
      <c r="C606" s="65"/>
      <c r="D606" s="66"/>
      <c r="E606" s="66"/>
      <c r="F606" s="66"/>
      <c r="G606" s="66"/>
      <c r="H606" s="68"/>
      <c r="I606" s="66"/>
      <c r="J606" s="66"/>
      <c r="K606" s="300" t="str">
        <f t="shared" ca="1" si="10"/>
        <v/>
      </c>
      <c r="L606" s="250"/>
      <c r="M606" s="126"/>
      <c r="N606" s="126"/>
      <c r="O606" s="126"/>
      <c r="P606" s="126"/>
      <c r="Q606" s="126"/>
      <c r="R606" s="126"/>
      <c r="S606" s="126"/>
      <c r="T606" s="126"/>
      <c r="U606" s="126"/>
      <c r="V606" s="126"/>
      <c r="W606" s="126"/>
      <c r="X606" s="305"/>
    </row>
    <row r="607" spans="1:24" customFormat="1" x14ac:dyDescent="0.25">
      <c r="A607" s="54"/>
      <c r="C607" s="65"/>
      <c r="D607" s="66"/>
      <c r="E607" s="66"/>
      <c r="F607" s="66"/>
      <c r="G607" s="66"/>
      <c r="H607" s="68"/>
      <c r="I607" s="66"/>
      <c r="J607" s="66"/>
      <c r="K607" s="300" t="str">
        <f t="shared" ca="1" si="10"/>
        <v/>
      </c>
      <c r="L607" s="250"/>
      <c r="M607" s="126"/>
      <c r="N607" s="126"/>
      <c r="O607" s="126"/>
      <c r="P607" s="126"/>
      <c r="Q607" s="126"/>
      <c r="R607" s="126"/>
      <c r="S607" s="126"/>
      <c r="T607" s="126"/>
      <c r="U607" s="126"/>
      <c r="V607" s="126"/>
      <c r="W607" s="126"/>
      <c r="X607" s="305"/>
    </row>
    <row r="608" spans="1:24" customFormat="1" x14ac:dyDescent="0.25">
      <c r="A608" s="54"/>
      <c r="C608" s="65"/>
      <c r="D608" s="66"/>
      <c r="E608" s="66"/>
      <c r="F608" s="66"/>
      <c r="G608" s="66"/>
      <c r="H608" s="68"/>
      <c r="I608" s="66"/>
      <c r="J608" s="66"/>
      <c r="K608" s="300" t="str">
        <f t="shared" ca="1" si="10"/>
        <v/>
      </c>
      <c r="L608" s="250"/>
      <c r="M608" s="126"/>
      <c r="N608" s="126"/>
      <c r="O608" s="126"/>
      <c r="P608" s="126"/>
      <c r="Q608" s="126"/>
      <c r="R608" s="126"/>
      <c r="S608" s="126"/>
      <c r="T608" s="126"/>
      <c r="U608" s="126"/>
      <c r="V608" s="126"/>
      <c r="W608" s="126"/>
      <c r="X608" s="305"/>
    </row>
    <row r="609" spans="1:24" customFormat="1" x14ac:dyDescent="0.25">
      <c r="A609" s="54"/>
      <c r="C609" s="65"/>
      <c r="D609" s="66"/>
      <c r="E609" s="66"/>
      <c r="F609" s="66"/>
      <c r="G609" s="66"/>
      <c r="H609" s="68"/>
      <c r="I609" s="66"/>
      <c r="J609" s="66"/>
      <c r="K609" s="300" t="str">
        <f t="shared" ca="1" si="10"/>
        <v/>
      </c>
      <c r="L609" s="250"/>
      <c r="M609" s="126"/>
      <c r="N609" s="126"/>
      <c r="O609" s="126"/>
      <c r="P609" s="126"/>
      <c r="Q609" s="126"/>
      <c r="R609" s="126"/>
      <c r="S609" s="126"/>
      <c r="T609" s="126"/>
      <c r="U609" s="126"/>
      <c r="V609" s="126"/>
      <c r="W609" s="126"/>
      <c r="X609" s="305"/>
    </row>
    <row r="610" spans="1:24" customFormat="1" x14ac:dyDescent="0.25">
      <c r="A610" s="54"/>
      <c r="C610" s="65"/>
      <c r="D610" s="66"/>
      <c r="E610" s="66"/>
      <c r="F610" s="66"/>
      <c r="G610" s="66"/>
      <c r="H610" s="68"/>
      <c r="I610" s="66"/>
      <c r="J610" s="66"/>
      <c r="K610" s="300" t="str">
        <f t="shared" ca="1" si="10"/>
        <v/>
      </c>
      <c r="L610" s="250"/>
      <c r="M610" s="126"/>
      <c r="N610" s="126"/>
      <c r="O610" s="126"/>
      <c r="P610" s="126"/>
      <c r="Q610" s="126"/>
      <c r="R610" s="126"/>
      <c r="S610" s="126"/>
      <c r="T610" s="126"/>
      <c r="U610" s="126"/>
      <c r="V610" s="126"/>
      <c r="W610" s="126"/>
      <c r="X610" s="305"/>
    </row>
    <row r="611" spans="1:24" customFormat="1" x14ac:dyDescent="0.25">
      <c r="A611" s="54"/>
      <c r="C611" s="65"/>
      <c r="D611" s="66"/>
      <c r="E611" s="66"/>
      <c r="F611" s="66"/>
      <c r="G611" s="66"/>
      <c r="H611" s="68"/>
      <c r="I611" s="66"/>
      <c r="J611" s="66"/>
      <c r="K611" s="300" t="str">
        <f t="shared" ca="1" si="10"/>
        <v/>
      </c>
      <c r="L611" s="250"/>
      <c r="M611" s="126"/>
      <c r="N611" s="126"/>
      <c r="O611" s="126"/>
      <c r="P611" s="126"/>
      <c r="Q611" s="126"/>
      <c r="R611" s="126"/>
      <c r="S611" s="126"/>
      <c r="T611" s="126"/>
      <c r="U611" s="126"/>
      <c r="V611" s="126"/>
      <c r="W611" s="126"/>
      <c r="X611" s="305"/>
    </row>
    <row r="612" spans="1:24" customFormat="1" x14ac:dyDescent="0.25">
      <c r="A612" s="54"/>
      <c r="C612" s="65"/>
      <c r="D612" s="66"/>
      <c r="E612" s="66"/>
      <c r="F612" s="66"/>
      <c r="G612" s="66"/>
      <c r="H612" s="68"/>
      <c r="I612" s="66"/>
      <c r="J612" s="66"/>
      <c r="K612" s="300" t="str">
        <f t="shared" ca="1" si="10"/>
        <v/>
      </c>
      <c r="L612" s="250"/>
      <c r="M612" s="126"/>
      <c r="N612" s="126"/>
      <c r="O612" s="126"/>
      <c r="P612" s="126"/>
      <c r="Q612" s="126"/>
      <c r="R612" s="126"/>
      <c r="S612" s="126"/>
      <c r="T612" s="126"/>
      <c r="U612" s="126"/>
      <c r="V612" s="126"/>
      <c r="W612" s="126"/>
      <c r="X612" s="305"/>
    </row>
    <row r="613" spans="1:24" customFormat="1" x14ac:dyDescent="0.25">
      <c r="A613" s="54"/>
      <c r="C613" s="65"/>
      <c r="D613" s="66"/>
      <c r="E613" s="66"/>
      <c r="F613" s="66"/>
      <c r="G613" s="66"/>
      <c r="H613" s="68"/>
      <c r="I613" s="66"/>
      <c r="J613" s="66"/>
      <c r="K613" s="300" t="str">
        <f t="shared" ca="1" si="10"/>
        <v/>
      </c>
      <c r="L613" s="250"/>
      <c r="M613" s="126"/>
      <c r="N613" s="126"/>
      <c r="O613" s="126"/>
      <c r="P613" s="126"/>
      <c r="Q613" s="126"/>
      <c r="R613" s="126"/>
      <c r="S613" s="126"/>
      <c r="T613" s="126"/>
      <c r="U613" s="126"/>
      <c r="V613" s="126"/>
      <c r="W613" s="126"/>
      <c r="X613" s="305"/>
    </row>
    <row r="614" spans="1:24" customFormat="1" x14ac:dyDescent="0.25">
      <c r="A614" s="54"/>
      <c r="C614" s="65"/>
      <c r="D614" s="66"/>
      <c r="E614" s="66"/>
      <c r="F614" s="66"/>
      <c r="G614" s="66"/>
      <c r="H614" s="68"/>
      <c r="I614" s="66"/>
      <c r="J614" s="66"/>
      <c r="K614" s="300" t="str">
        <f t="shared" ca="1" si="10"/>
        <v/>
      </c>
      <c r="L614" s="250"/>
      <c r="M614" s="126"/>
      <c r="N614" s="126"/>
      <c r="O614" s="126"/>
      <c r="P614" s="126"/>
      <c r="Q614" s="126"/>
      <c r="R614" s="126"/>
      <c r="S614" s="126"/>
      <c r="T614" s="126"/>
      <c r="U614" s="126"/>
      <c r="V614" s="126"/>
      <c r="W614" s="126"/>
      <c r="X614" s="305"/>
    </row>
    <row r="615" spans="1:24" customFormat="1" x14ac:dyDescent="0.25">
      <c r="A615" s="54"/>
      <c r="C615" s="65"/>
      <c r="D615" s="66"/>
      <c r="E615" s="66"/>
      <c r="F615" s="66"/>
      <c r="G615" s="66"/>
      <c r="H615" s="68"/>
      <c r="I615" s="66"/>
      <c r="J615" s="66"/>
      <c r="K615" s="300" t="str">
        <f t="shared" ca="1" si="10"/>
        <v/>
      </c>
      <c r="L615" s="250"/>
      <c r="M615" s="126"/>
      <c r="N615" s="126"/>
      <c r="O615" s="126"/>
      <c r="P615" s="126"/>
      <c r="Q615" s="126"/>
      <c r="R615" s="126"/>
      <c r="S615" s="126"/>
      <c r="T615" s="126"/>
      <c r="U615" s="126"/>
      <c r="V615" s="126"/>
      <c r="W615" s="126"/>
      <c r="X615" s="305"/>
    </row>
    <row r="616" spans="1:24" customFormat="1" x14ac:dyDescent="0.25">
      <c r="A616" s="54"/>
      <c r="C616" s="65"/>
      <c r="D616" s="66"/>
      <c r="E616" s="66"/>
      <c r="F616" s="66"/>
      <c r="G616" s="66"/>
      <c r="H616" s="68"/>
      <c r="I616" s="66"/>
      <c r="J616" s="66"/>
      <c r="K616" s="300" t="str">
        <f t="shared" ca="1" si="10"/>
        <v/>
      </c>
      <c r="L616" s="250"/>
      <c r="M616" s="126"/>
      <c r="N616" s="126"/>
      <c r="O616" s="126"/>
      <c r="P616" s="126"/>
      <c r="Q616" s="126"/>
      <c r="R616" s="126"/>
      <c r="S616" s="126"/>
      <c r="T616" s="126"/>
      <c r="U616" s="126"/>
      <c r="V616" s="126"/>
      <c r="W616" s="126"/>
      <c r="X616" s="305"/>
    </row>
    <row r="617" spans="1:24" customFormat="1" x14ac:dyDescent="0.25">
      <c r="A617" s="54"/>
      <c r="C617" s="65"/>
      <c r="D617" s="66"/>
      <c r="E617" s="66"/>
      <c r="F617" s="66"/>
      <c r="G617" s="66"/>
      <c r="H617" s="68"/>
      <c r="I617" s="66"/>
      <c r="J617" s="66"/>
      <c r="K617" s="300" t="str">
        <f t="shared" ca="1" si="10"/>
        <v/>
      </c>
      <c r="L617" s="250"/>
      <c r="M617" s="126"/>
      <c r="N617" s="126"/>
      <c r="O617" s="126"/>
      <c r="P617" s="126"/>
      <c r="Q617" s="126"/>
      <c r="R617" s="126"/>
      <c r="S617" s="126"/>
      <c r="T617" s="126"/>
      <c r="U617" s="126"/>
      <c r="V617" s="126"/>
      <c r="W617" s="126"/>
      <c r="X617" s="305"/>
    </row>
    <row r="618" spans="1:24" customFormat="1" x14ac:dyDescent="0.25">
      <c r="A618" s="54"/>
      <c r="C618" s="65"/>
      <c r="D618" s="66"/>
      <c r="E618" s="66"/>
      <c r="F618" s="66"/>
      <c r="G618" s="66"/>
      <c r="H618" s="68"/>
      <c r="I618" s="66"/>
      <c r="J618" s="66"/>
      <c r="K618" s="300" t="str">
        <f t="shared" ca="1" si="10"/>
        <v/>
      </c>
      <c r="L618" s="250"/>
      <c r="M618" s="126"/>
      <c r="N618" s="126"/>
      <c r="O618" s="126"/>
      <c r="P618" s="126"/>
      <c r="Q618" s="126"/>
      <c r="R618" s="126"/>
      <c r="S618" s="126"/>
      <c r="T618" s="126"/>
      <c r="U618" s="126"/>
      <c r="V618" s="126"/>
      <c r="W618" s="126"/>
      <c r="X618" s="305"/>
    </row>
    <row r="619" spans="1:24" customFormat="1" x14ac:dyDescent="0.25">
      <c r="A619" s="54"/>
      <c r="C619" s="65"/>
      <c r="D619" s="66"/>
      <c r="E619" s="66"/>
      <c r="F619" s="66"/>
      <c r="G619" s="66"/>
      <c r="H619" s="68"/>
      <c r="I619" s="66"/>
      <c r="J619" s="66"/>
      <c r="K619" s="300" t="str">
        <f t="shared" ca="1" si="10"/>
        <v/>
      </c>
      <c r="L619" s="250"/>
      <c r="M619" s="126"/>
      <c r="N619" s="126"/>
      <c r="O619" s="126"/>
      <c r="P619" s="126"/>
      <c r="Q619" s="126"/>
      <c r="R619" s="126"/>
      <c r="S619" s="126"/>
      <c r="T619" s="126"/>
      <c r="U619" s="126"/>
      <c r="V619" s="126"/>
      <c r="W619" s="126"/>
      <c r="X619" s="305"/>
    </row>
    <row r="620" spans="1:24" customFormat="1" x14ac:dyDescent="0.25">
      <c r="A620" s="54"/>
      <c r="C620" s="65"/>
      <c r="D620" s="66"/>
      <c r="E620" s="66"/>
      <c r="F620" s="66"/>
      <c r="G620" s="66"/>
      <c r="H620" s="68"/>
      <c r="I620" s="66"/>
      <c r="J620" s="66"/>
      <c r="K620" s="300" t="str">
        <f t="shared" ca="1" si="10"/>
        <v/>
      </c>
      <c r="L620" s="250"/>
      <c r="M620" s="126"/>
      <c r="N620" s="126"/>
      <c r="O620" s="126"/>
      <c r="P620" s="126"/>
      <c r="Q620" s="126"/>
      <c r="R620" s="126"/>
      <c r="S620" s="126"/>
      <c r="T620" s="126"/>
      <c r="U620" s="126"/>
      <c r="V620" s="126"/>
      <c r="W620" s="126"/>
      <c r="X620" s="305"/>
    </row>
    <row r="621" spans="1:24" customFormat="1" x14ac:dyDescent="0.25">
      <c r="A621" s="54"/>
      <c r="C621" s="65"/>
      <c r="D621" s="66"/>
      <c r="E621" s="66"/>
      <c r="F621" s="66"/>
      <c r="G621" s="66"/>
      <c r="H621" s="68"/>
      <c r="I621" s="66"/>
      <c r="J621" s="66"/>
      <c r="K621" s="300" t="str">
        <f t="shared" ca="1" si="10"/>
        <v/>
      </c>
      <c r="L621" s="250"/>
      <c r="M621" s="126"/>
      <c r="N621" s="126"/>
      <c r="O621" s="126"/>
      <c r="P621" s="126"/>
      <c r="Q621" s="126"/>
      <c r="R621" s="126"/>
      <c r="S621" s="126"/>
      <c r="T621" s="126"/>
      <c r="U621" s="126"/>
      <c r="V621" s="126"/>
      <c r="W621" s="126"/>
      <c r="X621" s="305"/>
    </row>
    <row r="622" spans="1:24" customFormat="1" x14ac:dyDescent="0.25">
      <c r="A622" s="54"/>
      <c r="C622" s="65"/>
      <c r="D622" s="66"/>
      <c r="E622" s="66"/>
      <c r="F622" s="66"/>
      <c r="G622" s="66"/>
      <c r="H622" s="68"/>
      <c r="I622" s="66"/>
      <c r="J622" s="66"/>
      <c r="K622" s="300" t="str">
        <f t="shared" ca="1" si="10"/>
        <v/>
      </c>
      <c r="L622" s="250"/>
      <c r="M622" s="126"/>
      <c r="N622" s="126"/>
      <c r="O622" s="126"/>
      <c r="P622" s="126"/>
      <c r="Q622" s="126"/>
      <c r="R622" s="126"/>
      <c r="S622" s="126"/>
      <c r="T622" s="126"/>
      <c r="U622" s="126"/>
      <c r="V622" s="126"/>
      <c r="W622" s="126"/>
      <c r="X622" s="305"/>
    </row>
  </sheetData>
  <sheetProtection password="C4F7" sheet="1" objects="1" scenarios="1" selectLockedCells="1" sort="0" autoFilter="0"/>
  <mergeCells count="1">
    <mergeCell ref="C6:E6"/>
  </mergeCells>
  <conditionalFormatting sqref="C21:K34 C9:D20 K9:K20 K35 C36:K622">
    <cfRule type="expression" dxfId="121" priority="796">
      <formula>$J9="Pendente"</formula>
    </cfRule>
    <cfRule type="expression" dxfId="120" priority="797">
      <formula>$H9="Pendente"</formula>
    </cfRule>
  </conditionalFormatting>
  <conditionalFormatting sqref="E9:J20">
    <cfRule type="expression" dxfId="119" priority="5">
      <formula>$J9="Pendente"</formula>
    </cfRule>
  </conditionalFormatting>
  <conditionalFormatting sqref="C35:D35">
    <cfRule type="expression" dxfId="118" priority="3">
      <formula>$J35="Pendente"</formula>
    </cfRule>
    <cfRule type="expression" dxfId="117" priority="4">
      <formula>$H35="Pendente"</formula>
    </cfRule>
  </conditionalFormatting>
  <conditionalFormatting sqref="E35:J35">
    <cfRule type="expression" dxfId="116" priority="2">
      <formula>$J35="Pendente"</formula>
    </cfRule>
  </conditionalFormatting>
  <dataValidations count="6">
    <dataValidation type="list" allowBlank="1" showInputMessage="1" showErrorMessage="1" sqref="J9:J622">
      <formula1>$T$9:$T$10</formula1>
    </dataValidation>
    <dataValidation type="list" allowBlank="1" showInputMessage="1" showErrorMessage="1" promptTitle="Observação:" prompt="_x000a_Indique o Cartão de Crédito a ser Pago." sqref="D9:D622">
      <formula1>$N$9:$N$28</formula1>
    </dataValidation>
    <dataValidation type="list" allowBlank="1" showInputMessage="1" showErrorMessage="1" sqref="I9:I622">
      <formula1>$Q$9:$Q$28</formula1>
    </dataValidation>
    <dataValidation type="list" allowBlank="1" showInputMessage="1" showErrorMessage="1" sqref="E9:E622">
      <formula1>$T$12:$T$23</formula1>
    </dataValidation>
    <dataValidation type="list" allowBlank="1" showInputMessage="1" showErrorMessage="1" sqref="F9:F622">
      <formula1>$W$9:$W$59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K9:K622"/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LTIMALINHA">
                <anchor moveWithCells="1" sizeWithCells="1">
                  <from>
                    <xdr:col>6</xdr:col>
                    <xdr:colOff>809625</xdr:colOff>
                    <xdr:row>4</xdr:row>
                    <xdr:rowOff>171450</xdr:rowOff>
                  </from>
                  <to>
                    <xdr:col>7</xdr:col>
                    <xdr:colOff>438150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CLA_PGCART">
                <anchor moveWithCells="1" sizeWithCells="1">
                  <from>
                    <xdr:col>7</xdr:col>
                    <xdr:colOff>628650</xdr:colOff>
                    <xdr:row>4</xdr:row>
                    <xdr:rowOff>171450</xdr:rowOff>
                  </from>
                  <to>
                    <xdr:col>8</xdr:col>
                    <xdr:colOff>1447800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C2FD8BCC-B0AC-4C04-B354-A5B19BB5932E}">
            <xm:f>DES!$U$8&gt;49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C1:K1048576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rgb="FF00B050"/>
  </sheetPr>
  <dimension ref="A6:T881"/>
  <sheetViews>
    <sheetView showGridLines="0" showRowColHeaders="0" zoomScaleNormal="100" workbookViewId="0">
      <pane ySplit="8" topLeftCell="A9" activePane="bottomLeft" state="frozen"/>
      <selection pane="bottomLeft" activeCell="C9" sqref="C9"/>
    </sheetView>
  </sheetViews>
  <sheetFormatPr defaultRowHeight="15" x14ac:dyDescent="0.25"/>
  <cols>
    <col min="1" max="1" width="11.7109375" style="69" customWidth="1"/>
    <col min="2" max="2" width="2.7109375" style="43" customWidth="1"/>
    <col min="3" max="3" width="10.85546875" style="43" customWidth="1"/>
    <col min="4" max="5" width="26.7109375" style="43" customWidth="1"/>
    <col min="6" max="6" width="32.28515625" style="43" customWidth="1"/>
    <col min="7" max="7" width="13.7109375" style="43" customWidth="1"/>
    <col min="8" max="8" width="26.7109375" style="43" customWidth="1"/>
    <col min="9" max="9" width="15.85546875" style="43" customWidth="1"/>
    <col min="10" max="10" width="20.28515625" style="43" customWidth="1"/>
    <col min="11" max="11" width="9.140625" style="328" customWidth="1"/>
    <col min="12" max="12" width="4.140625" style="328" customWidth="1"/>
    <col min="13" max="13" width="5.7109375" style="323" hidden="1" customWidth="1"/>
    <col min="14" max="14" width="13.28515625" style="323" hidden="1" customWidth="1"/>
    <col min="15" max="15" width="6.42578125" style="323" hidden="1" customWidth="1"/>
    <col min="16" max="16" width="4.140625" style="323" hidden="1" customWidth="1"/>
    <col min="17" max="17" width="5.85546875" style="323" hidden="1" customWidth="1"/>
    <col min="18" max="18" width="22.5703125" style="323" hidden="1" customWidth="1"/>
    <col min="19" max="19" width="5" style="323" hidden="1" customWidth="1"/>
    <col min="20" max="20" width="9.140625" style="73" customWidth="1"/>
    <col min="21" max="16384" width="9.140625" style="43"/>
  </cols>
  <sheetData>
    <row r="6" spans="1:20" ht="17.100000000000001" customHeight="1" x14ac:dyDescent="0.25">
      <c r="C6" s="449" t="s">
        <v>210</v>
      </c>
      <c r="D6" s="449"/>
      <c r="E6" s="449"/>
      <c r="I6" s="83" t="s">
        <v>151</v>
      </c>
      <c r="J6" s="326">
        <f>SUBTOTAL(9,G:G)</f>
        <v>0</v>
      </c>
    </row>
    <row r="7" spans="1:20" ht="3" customHeight="1" x14ac:dyDescent="0.25"/>
    <row r="8" spans="1:20" ht="30" customHeight="1" thickBot="1" x14ac:dyDescent="0.3">
      <c r="C8" s="84" t="s">
        <v>0</v>
      </c>
      <c r="D8" s="84" t="s">
        <v>74</v>
      </c>
      <c r="E8" s="84" t="s">
        <v>13</v>
      </c>
      <c r="F8" s="84" t="s">
        <v>2</v>
      </c>
      <c r="G8" s="84" t="s">
        <v>63</v>
      </c>
      <c r="H8" s="84" t="s">
        <v>5</v>
      </c>
      <c r="I8" s="84" t="s">
        <v>3</v>
      </c>
      <c r="J8" s="84" t="s">
        <v>4</v>
      </c>
    </row>
    <row r="9" spans="1:20" customFormat="1" x14ac:dyDescent="0.25">
      <c r="A9" s="54"/>
      <c r="C9" s="65"/>
      <c r="D9" s="66"/>
      <c r="E9" s="66"/>
      <c r="F9" s="66"/>
      <c r="G9" s="68"/>
      <c r="H9" s="66"/>
      <c r="I9" s="66"/>
      <c r="J9" s="298" t="str">
        <f t="shared" ref="J9:J72" ca="1" si="0">IF(I9="","",(IF(I9="Efetivado","",IF(C9="","",IF(C9=TODAY(),"Vence Hoje",IF(C9&lt;TODAY(),"Atrasado",C9-TODAY()&amp;" Dias para Vencer"))))))</f>
        <v/>
      </c>
      <c r="K9" s="329"/>
      <c r="L9" s="329"/>
      <c r="M9" s="357" t="s">
        <v>152</v>
      </c>
      <c r="N9" s="358">
        <f>VLOOKUP(M9,'CAD2'!C7:D7,2,0)</f>
        <v>0</v>
      </c>
      <c r="O9" s="377">
        <v>1</v>
      </c>
      <c r="P9" s="250"/>
      <c r="Q9" s="250"/>
      <c r="R9" s="348" t="s">
        <v>60</v>
      </c>
      <c r="S9" s="378">
        <v>1</v>
      </c>
      <c r="T9" s="2"/>
    </row>
    <row r="10" spans="1:20" customFormat="1" x14ac:dyDescent="0.25">
      <c r="A10" s="54"/>
      <c r="C10" s="65"/>
      <c r="D10" s="66"/>
      <c r="E10" s="66"/>
      <c r="F10" s="66"/>
      <c r="G10" s="68"/>
      <c r="H10" s="66"/>
      <c r="I10" s="66"/>
      <c r="J10" s="298" t="str">
        <f t="shared" ca="1" si="0"/>
        <v/>
      </c>
      <c r="K10" s="329"/>
      <c r="L10" s="329"/>
      <c r="M10" s="357" t="s">
        <v>153</v>
      </c>
      <c r="N10" s="358">
        <f>VLOOKUP(M10,'CAD2'!C8:D8,2,0)</f>
        <v>0</v>
      </c>
      <c r="O10" s="377">
        <v>2</v>
      </c>
      <c r="P10" s="250"/>
      <c r="Q10" s="250"/>
      <c r="R10" s="348" t="s">
        <v>61</v>
      </c>
      <c r="S10" s="378">
        <v>2</v>
      </c>
      <c r="T10" s="2"/>
    </row>
    <row r="11" spans="1:20" customFormat="1" x14ac:dyDescent="0.25">
      <c r="A11" s="54"/>
      <c r="C11" s="65"/>
      <c r="D11" s="66"/>
      <c r="E11" s="66"/>
      <c r="F11" s="66"/>
      <c r="G11" s="68"/>
      <c r="H11" s="66"/>
      <c r="I11" s="66"/>
      <c r="J11" s="298" t="str">
        <f t="shared" ca="1" si="0"/>
        <v/>
      </c>
      <c r="K11" s="329"/>
      <c r="L11" s="329"/>
      <c r="M11" s="357" t="s">
        <v>154</v>
      </c>
      <c r="N11" s="358">
        <f>VLOOKUP(M11,'CAD2'!C9:D9,2,0)</f>
        <v>0</v>
      </c>
      <c r="O11" s="377">
        <v>3</v>
      </c>
      <c r="P11" s="250"/>
      <c r="Q11" s="250"/>
      <c r="R11" s="250"/>
      <c r="S11" s="250"/>
      <c r="T11" s="2"/>
    </row>
    <row r="12" spans="1:20" customFormat="1" x14ac:dyDescent="0.25">
      <c r="A12" s="54"/>
      <c r="C12" s="65"/>
      <c r="D12" s="66"/>
      <c r="E12" s="66"/>
      <c r="F12" s="66"/>
      <c r="G12" s="68"/>
      <c r="H12" s="66"/>
      <c r="I12" s="66"/>
      <c r="J12" s="298" t="str">
        <f t="shared" ca="1" si="0"/>
        <v/>
      </c>
      <c r="K12" s="329"/>
      <c r="L12" s="329"/>
      <c r="M12" s="357" t="s">
        <v>155</v>
      </c>
      <c r="N12" s="358">
        <f>VLOOKUP(M12,'CAD2'!C10:D10,2,0)</f>
        <v>0</v>
      </c>
      <c r="O12" s="377">
        <v>4</v>
      </c>
      <c r="P12" s="250"/>
      <c r="Q12" s="250"/>
      <c r="R12" s="378" t="s">
        <v>75</v>
      </c>
      <c r="S12" s="250"/>
      <c r="T12" s="2"/>
    </row>
    <row r="13" spans="1:20" customFormat="1" x14ac:dyDescent="0.25">
      <c r="A13" s="54"/>
      <c r="C13" s="65"/>
      <c r="D13" s="66"/>
      <c r="E13" s="66"/>
      <c r="F13" s="66"/>
      <c r="G13" s="68"/>
      <c r="H13" s="66"/>
      <c r="I13" s="66"/>
      <c r="J13" s="298" t="str">
        <f t="shared" ca="1" si="0"/>
        <v/>
      </c>
      <c r="K13" s="329"/>
      <c r="L13" s="329"/>
      <c r="M13" s="357" t="s">
        <v>156</v>
      </c>
      <c r="N13" s="358">
        <f>VLOOKUP(M13,'CAD2'!C11:D11,2,0)</f>
        <v>0</v>
      </c>
      <c r="O13" s="377">
        <v>5</v>
      </c>
      <c r="P13" s="250"/>
      <c r="Q13" s="250"/>
      <c r="R13" s="378" t="s">
        <v>76</v>
      </c>
      <c r="S13" s="250"/>
      <c r="T13" s="2"/>
    </row>
    <row r="14" spans="1:20" customFormat="1" x14ac:dyDescent="0.25">
      <c r="A14" s="54"/>
      <c r="C14" s="65"/>
      <c r="D14" s="66"/>
      <c r="E14" s="66"/>
      <c r="F14" s="66"/>
      <c r="G14" s="68"/>
      <c r="H14" s="66"/>
      <c r="I14" s="66"/>
      <c r="J14" s="298" t="str">
        <f t="shared" ca="1" si="0"/>
        <v/>
      </c>
      <c r="K14" s="329"/>
      <c r="L14" s="329"/>
      <c r="M14" s="357" t="s">
        <v>157</v>
      </c>
      <c r="N14" s="358">
        <f>VLOOKUP(M14,'CAD2'!C12:D12,2,0)</f>
        <v>0</v>
      </c>
      <c r="O14" s="377">
        <v>6</v>
      </c>
      <c r="P14" s="250"/>
      <c r="Q14" s="250"/>
      <c r="R14" s="250"/>
      <c r="S14" s="250"/>
      <c r="T14" s="2"/>
    </row>
    <row r="15" spans="1:20" customFormat="1" x14ac:dyDescent="0.25">
      <c r="A15" s="54"/>
      <c r="C15" s="65"/>
      <c r="D15" s="66"/>
      <c r="E15" s="66"/>
      <c r="F15" s="66"/>
      <c r="G15" s="68"/>
      <c r="H15" s="66"/>
      <c r="I15" s="66"/>
      <c r="J15" s="298" t="str">
        <f t="shared" ca="1" si="0"/>
        <v/>
      </c>
      <c r="K15" s="329"/>
      <c r="L15" s="329"/>
      <c r="M15" s="357" t="s">
        <v>158</v>
      </c>
      <c r="N15" s="358">
        <f>VLOOKUP(M15,'CAD2'!C13:D13,2,0)</f>
        <v>0</v>
      </c>
      <c r="O15" s="377">
        <v>7</v>
      </c>
      <c r="P15" s="250"/>
      <c r="Q15" s="357" t="s">
        <v>152</v>
      </c>
      <c r="R15" s="358">
        <f>VLOOKUP(Q15,'CAD3'!C8:D8,2,0)</f>
        <v>0</v>
      </c>
      <c r="S15" s="250"/>
      <c r="T15" s="2"/>
    </row>
    <row r="16" spans="1:20" customFormat="1" x14ac:dyDescent="0.25">
      <c r="A16" s="54"/>
      <c r="C16" s="65"/>
      <c r="D16" s="66"/>
      <c r="E16" s="66"/>
      <c r="F16" s="66"/>
      <c r="G16" s="68"/>
      <c r="H16" s="66"/>
      <c r="I16" s="66"/>
      <c r="J16" s="298" t="str">
        <f t="shared" ca="1" si="0"/>
        <v/>
      </c>
      <c r="K16" s="329"/>
      <c r="L16" s="329"/>
      <c r="M16" s="357" t="s">
        <v>159</v>
      </c>
      <c r="N16" s="358">
        <f>VLOOKUP(M16,'CAD2'!C14:D14,2,0)</f>
        <v>0</v>
      </c>
      <c r="O16" s="377">
        <v>8</v>
      </c>
      <c r="P16" s="250"/>
      <c r="Q16" s="357" t="s">
        <v>153</v>
      </c>
      <c r="R16" s="358">
        <f>VLOOKUP(Q16,'CAD3'!C9:D9,2,0)</f>
        <v>0</v>
      </c>
      <c r="S16" s="250"/>
      <c r="T16" s="2"/>
    </row>
    <row r="17" spans="1:20" customFormat="1" x14ac:dyDescent="0.25">
      <c r="A17" s="54"/>
      <c r="C17" s="65"/>
      <c r="D17" s="66"/>
      <c r="E17" s="66"/>
      <c r="F17" s="66"/>
      <c r="G17" s="68"/>
      <c r="H17" s="66"/>
      <c r="I17" s="66"/>
      <c r="J17" s="298" t="str">
        <f t="shared" ca="1" si="0"/>
        <v/>
      </c>
      <c r="K17" s="329"/>
      <c r="L17" s="329"/>
      <c r="M17" s="357" t="s">
        <v>160</v>
      </c>
      <c r="N17" s="358">
        <f>VLOOKUP(M17,'CAD2'!C15:D15,2,0)</f>
        <v>0</v>
      </c>
      <c r="O17" s="377">
        <v>9</v>
      </c>
      <c r="P17" s="250"/>
      <c r="Q17" s="357" t="s">
        <v>154</v>
      </c>
      <c r="R17" s="358">
        <f>VLOOKUP(Q17,'CAD3'!C10:D10,2,0)</f>
        <v>0</v>
      </c>
      <c r="S17" s="250"/>
      <c r="T17" s="2"/>
    </row>
    <row r="18" spans="1:20" customFormat="1" x14ac:dyDescent="0.25">
      <c r="A18" s="54"/>
      <c r="C18" s="65"/>
      <c r="D18" s="66"/>
      <c r="E18" s="66"/>
      <c r="F18" s="66"/>
      <c r="G18" s="68"/>
      <c r="H18" s="66"/>
      <c r="I18" s="66"/>
      <c r="J18" s="298" t="str">
        <f t="shared" ca="1" si="0"/>
        <v/>
      </c>
      <c r="K18" s="329"/>
      <c r="L18" s="329"/>
      <c r="M18" s="357" t="s">
        <v>161</v>
      </c>
      <c r="N18" s="358">
        <f>VLOOKUP(M18,'CAD2'!C16:D16,2,0)</f>
        <v>0</v>
      </c>
      <c r="O18" s="377">
        <v>10</v>
      </c>
      <c r="P18" s="250"/>
      <c r="Q18" s="357" t="s">
        <v>155</v>
      </c>
      <c r="R18" s="358">
        <f>VLOOKUP(Q18,'CAD3'!C11:D11,2,0)</f>
        <v>0</v>
      </c>
      <c r="S18" s="250"/>
      <c r="T18" s="2"/>
    </row>
    <row r="19" spans="1:20" customFormat="1" x14ac:dyDescent="0.25">
      <c r="A19" s="54"/>
      <c r="C19" s="65"/>
      <c r="D19" s="66"/>
      <c r="E19" s="66"/>
      <c r="F19" s="66"/>
      <c r="G19" s="68"/>
      <c r="H19" s="66"/>
      <c r="I19" s="66"/>
      <c r="J19" s="298" t="str">
        <f t="shared" ca="1" si="0"/>
        <v/>
      </c>
      <c r="K19" s="329"/>
      <c r="L19" s="329"/>
      <c r="M19" s="357" t="s">
        <v>162</v>
      </c>
      <c r="N19" s="358">
        <f>VLOOKUP(M19,'CAD2'!C17:D17,2,0)</f>
        <v>0</v>
      </c>
      <c r="O19" s="377">
        <v>11</v>
      </c>
      <c r="P19" s="250"/>
      <c r="Q19" s="357" t="s">
        <v>156</v>
      </c>
      <c r="R19" s="358">
        <f>VLOOKUP(Q19,'CAD3'!C12:D12,2,0)</f>
        <v>0</v>
      </c>
      <c r="S19" s="250"/>
      <c r="T19" s="2"/>
    </row>
    <row r="20" spans="1:20" customFormat="1" x14ac:dyDescent="0.25">
      <c r="A20" s="54"/>
      <c r="C20" s="65"/>
      <c r="D20" s="66"/>
      <c r="E20" s="66"/>
      <c r="F20" s="66"/>
      <c r="G20" s="68"/>
      <c r="H20" s="66"/>
      <c r="I20" s="66"/>
      <c r="J20" s="298" t="str">
        <f t="shared" ca="1" si="0"/>
        <v/>
      </c>
      <c r="K20" s="329"/>
      <c r="L20" s="329"/>
      <c r="M20" s="357" t="s">
        <v>163</v>
      </c>
      <c r="N20" s="358">
        <f>VLOOKUP(M20,'CAD2'!C18:D18,2,0)</f>
        <v>0</v>
      </c>
      <c r="O20" s="377">
        <v>12</v>
      </c>
      <c r="P20" s="250"/>
      <c r="Q20" s="357" t="s">
        <v>157</v>
      </c>
      <c r="R20" s="358">
        <f>VLOOKUP(Q20,'CAD3'!C13:D13,2,0)</f>
        <v>0</v>
      </c>
      <c r="S20" s="250"/>
      <c r="T20" s="2"/>
    </row>
    <row r="21" spans="1:20" customFormat="1" x14ac:dyDescent="0.25">
      <c r="A21" s="54"/>
      <c r="C21" s="65"/>
      <c r="D21" s="66"/>
      <c r="E21" s="66"/>
      <c r="F21" s="66"/>
      <c r="G21" s="68"/>
      <c r="H21" s="66"/>
      <c r="I21" s="66"/>
      <c r="J21" s="298" t="str">
        <f t="shared" ca="1" si="0"/>
        <v/>
      </c>
      <c r="K21" s="329"/>
      <c r="L21" s="329"/>
      <c r="M21" s="357" t="s">
        <v>164</v>
      </c>
      <c r="N21" s="358">
        <f>VLOOKUP(M21,'CAD2'!C19:D19,2,0)</f>
        <v>0</v>
      </c>
      <c r="O21" s="377">
        <v>13</v>
      </c>
      <c r="P21" s="250"/>
      <c r="Q21" s="357" t="s">
        <v>158</v>
      </c>
      <c r="R21" s="358">
        <f>VLOOKUP(Q21,'CAD3'!C14:D14,2,0)</f>
        <v>0</v>
      </c>
      <c r="S21" s="250"/>
      <c r="T21" s="2"/>
    </row>
    <row r="22" spans="1:20" customFormat="1" x14ac:dyDescent="0.25">
      <c r="A22" s="54"/>
      <c r="C22" s="65"/>
      <c r="D22" s="66"/>
      <c r="E22" s="66"/>
      <c r="F22" s="66"/>
      <c r="G22" s="68"/>
      <c r="H22" s="66"/>
      <c r="I22" s="66"/>
      <c r="J22" s="298" t="str">
        <f t="shared" ca="1" si="0"/>
        <v/>
      </c>
      <c r="K22" s="329"/>
      <c r="L22" s="329"/>
      <c r="M22" s="357" t="s">
        <v>165</v>
      </c>
      <c r="N22" s="358">
        <f>VLOOKUP(M22,'CAD2'!C20:D20,2,0)</f>
        <v>0</v>
      </c>
      <c r="O22" s="377">
        <v>14</v>
      </c>
      <c r="P22" s="250"/>
      <c r="Q22" s="357" t="s">
        <v>159</v>
      </c>
      <c r="R22" s="358">
        <f>VLOOKUP(Q22,'CAD3'!C15:D15,2,0)</f>
        <v>0</v>
      </c>
      <c r="S22" s="250"/>
      <c r="T22" s="2"/>
    </row>
    <row r="23" spans="1:20" customFormat="1" x14ac:dyDescent="0.25">
      <c r="A23" s="54"/>
      <c r="C23" s="65"/>
      <c r="D23" s="66"/>
      <c r="E23" s="66"/>
      <c r="F23" s="66"/>
      <c r="G23" s="68"/>
      <c r="H23" s="66"/>
      <c r="I23" s="66"/>
      <c r="J23" s="298" t="str">
        <f t="shared" ca="1" si="0"/>
        <v/>
      </c>
      <c r="K23" s="329"/>
      <c r="L23" s="329"/>
      <c r="M23" s="357" t="s">
        <v>166</v>
      </c>
      <c r="N23" s="358">
        <f>VLOOKUP(M23,'CAD2'!C21:D21,2,0)</f>
        <v>0</v>
      </c>
      <c r="O23" s="377">
        <v>15</v>
      </c>
      <c r="P23" s="250"/>
      <c r="Q23" s="357" t="s">
        <v>160</v>
      </c>
      <c r="R23" s="358">
        <f>VLOOKUP(Q23,'CAD3'!C16:D16,2,0)</f>
        <v>0</v>
      </c>
      <c r="S23" s="250"/>
      <c r="T23" s="2"/>
    </row>
    <row r="24" spans="1:20" customFormat="1" x14ac:dyDescent="0.25">
      <c r="A24" s="54"/>
      <c r="C24" s="65"/>
      <c r="D24" s="66"/>
      <c r="E24" s="66"/>
      <c r="F24" s="66"/>
      <c r="G24" s="68"/>
      <c r="H24" s="66"/>
      <c r="I24" s="66"/>
      <c r="J24" s="298" t="str">
        <f t="shared" ca="1" si="0"/>
        <v/>
      </c>
      <c r="K24" s="329"/>
      <c r="L24" s="329"/>
      <c r="M24" s="357" t="s">
        <v>167</v>
      </c>
      <c r="N24" s="358">
        <f>VLOOKUP(M24,'CAD2'!C22:D22,2,0)</f>
        <v>0</v>
      </c>
      <c r="O24" s="377">
        <v>16</v>
      </c>
      <c r="P24" s="250"/>
      <c r="Q24" s="357" t="s">
        <v>161</v>
      </c>
      <c r="R24" s="358">
        <f>VLOOKUP(Q24,'CAD3'!C17:D17,2,0)</f>
        <v>0</v>
      </c>
      <c r="S24" s="250"/>
      <c r="T24" s="2"/>
    </row>
    <row r="25" spans="1:20" customFormat="1" x14ac:dyDescent="0.25">
      <c r="A25" s="54"/>
      <c r="C25" s="65"/>
      <c r="D25" s="66"/>
      <c r="E25" s="66"/>
      <c r="F25" s="66"/>
      <c r="G25" s="68"/>
      <c r="H25" s="66"/>
      <c r="I25" s="66"/>
      <c r="J25" s="298" t="str">
        <f t="shared" ca="1" si="0"/>
        <v/>
      </c>
      <c r="K25" s="329"/>
      <c r="L25" s="329"/>
      <c r="M25" s="357" t="s">
        <v>168</v>
      </c>
      <c r="N25" s="358">
        <f>VLOOKUP(M25,'CAD2'!C23:D23,2,0)</f>
        <v>0</v>
      </c>
      <c r="O25" s="377">
        <v>17</v>
      </c>
      <c r="P25" s="250"/>
      <c r="Q25" s="357" t="s">
        <v>162</v>
      </c>
      <c r="R25" s="358">
        <f>VLOOKUP(Q25,'CAD3'!C18:D18,2,0)</f>
        <v>0</v>
      </c>
      <c r="S25" s="250"/>
      <c r="T25" s="2"/>
    </row>
    <row r="26" spans="1:20" customFormat="1" x14ac:dyDescent="0.25">
      <c r="A26" s="54"/>
      <c r="C26" s="65"/>
      <c r="D26" s="66"/>
      <c r="E26" s="66"/>
      <c r="F26" s="66"/>
      <c r="G26" s="68"/>
      <c r="H26" s="66"/>
      <c r="I26" s="66"/>
      <c r="J26" s="298" t="str">
        <f t="shared" ca="1" si="0"/>
        <v/>
      </c>
      <c r="K26" s="329"/>
      <c r="L26" s="329"/>
      <c r="M26" s="357" t="s">
        <v>169</v>
      </c>
      <c r="N26" s="358">
        <f>VLOOKUP(M26,'CAD2'!C24:D24,2,0)</f>
        <v>0</v>
      </c>
      <c r="O26" s="377">
        <v>18</v>
      </c>
      <c r="P26" s="250"/>
      <c r="Q26" s="357" t="s">
        <v>163</v>
      </c>
      <c r="R26" s="358">
        <f>VLOOKUP(Q26,'CAD3'!C19:D19,2,0)</f>
        <v>0</v>
      </c>
      <c r="S26" s="250"/>
      <c r="T26" s="2"/>
    </row>
    <row r="27" spans="1:20" customFormat="1" x14ac:dyDescent="0.25">
      <c r="A27" s="54"/>
      <c r="C27" s="65"/>
      <c r="D27" s="66"/>
      <c r="E27" s="66"/>
      <c r="F27" s="66"/>
      <c r="G27" s="68"/>
      <c r="H27" s="66"/>
      <c r="I27" s="66"/>
      <c r="J27" s="298" t="str">
        <f t="shared" ca="1" si="0"/>
        <v/>
      </c>
      <c r="K27" s="329"/>
      <c r="L27" s="329"/>
      <c r="M27" s="357" t="s">
        <v>170</v>
      </c>
      <c r="N27" s="358">
        <f>VLOOKUP(M27,'CAD2'!C25:D25,2,0)</f>
        <v>0</v>
      </c>
      <c r="O27" s="377">
        <v>19</v>
      </c>
      <c r="P27" s="250"/>
      <c r="Q27" s="357" t="s">
        <v>164</v>
      </c>
      <c r="R27" s="358">
        <f>VLOOKUP(Q27,'CAD3'!C20:D20,2,0)</f>
        <v>0</v>
      </c>
      <c r="S27" s="250"/>
      <c r="T27" s="2"/>
    </row>
    <row r="28" spans="1:20" customFormat="1" x14ac:dyDescent="0.25">
      <c r="A28" s="54"/>
      <c r="C28" s="65"/>
      <c r="D28" s="66"/>
      <c r="E28" s="66"/>
      <c r="F28" s="66"/>
      <c r="G28" s="68"/>
      <c r="H28" s="66"/>
      <c r="I28" s="66"/>
      <c r="J28" s="298" t="str">
        <f t="shared" ca="1" si="0"/>
        <v/>
      </c>
      <c r="K28" s="329"/>
      <c r="L28" s="329"/>
      <c r="M28" s="357" t="s">
        <v>171</v>
      </c>
      <c r="N28" s="358">
        <f>VLOOKUP(M28,'CAD2'!C26:D26,2,0)</f>
        <v>0</v>
      </c>
      <c r="O28" s="377">
        <v>20</v>
      </c>
      <c r="P28" s="250"/>
      <c r="Q28" s="357" t="s">
        <v>165</v>
      </c>
      <c r="R28" s="358">
        <f>VLOOKUP(Q28,'CAD3'!C21:D21,2,0)</f>
        <v>0</v>
      </c>
      <c r="S28" s="250"/>
      <c r="T28" s="2"/>
    </row>
    <row r="29" spans="1:20" customFormat="1" x14ac:dyDescent="0.25">
      <c r="A29" s="54"/>
      <c r="C29" s="65"/>
      <c r="D29" s="66"/>
      <c r="E29" s="66"/>
      <c r="F29" s="66"/>
      <c r="G29" s="68"/>
      <c r="H29" s="66"/>
      <c r="I29" s="66"/>
      <c r="J29" s="298" t="str">
        <f t="shared" ca="1" si="0"/>
        <v/>
      </c>
      <c r="K29" s="329"/>
      <c r="L29" s="329"/>
      <c r="M29" s="250"/>
      <c r="N29" s="250"/>
      <c r="O29" s="250"/>
      <c r="P29" s="250"/>
      <c r="Q29" s="357" t="s">
        <v>166</v>
      </c>
      <c r="R29" s="358">
        <f>VLOOKUP(Q29,'CAD3'!C22:D22,2,0)</f>
        <v>0</v>
      </c>
      <c r="S29" s="250"/>
      <c r="T29" s="2"/>
    </row>
    <row r="30" spans="1:20" customFormat="1" x14ac:dyDescent="0.25">
      <c r="A30" s="54"/>
      <c r="C30" s="65"/>
      <c r="D30" s="66"/>
      <c r="E30" s="66"/>
      <c r="F30" s="66"/>
      <c r="G30" s="68"/>
      <c r="H30" s="66"/>
      <c r="I30" s="66"/>
      <c r="J30" s="298" t="str">
        <f t="shared" ca="1" si="0"/>
        <v/>
      </c>
      <c r="K30" s="329"/>
      <c r="L30" s="329"/>
      <c r="M30" s="250"/>
      <c r="N30" s="250"/>
      <c r="O30" s="250"/>
      <c r="P30" s="250"/>
      <c r="Q30" s="357" t="s">
        <v>167</v>
      </c>
      <c r="R30" s="358">
        <f>VLOOKUP(Q30,'CAD3'!C23:D23,2,0)</f>
        <v>0</v>
      </c>
      <c r="S30" s="250"/>
      <c r="T30" s="2"/>
    </row>
    <row r="31" spans="1:20" customFormat="1" x14ac:dyDescent="0.25">
      <c r="A31" s="54"/>
      <c r="C31" s="65"/>
      <c r="D31" s="66"/>
      <c r="E31" s="66"/>
      <c r="F31" s="66"/>
      <c r="G31" s="68"/>
      <c r="H31" s="66"/>
      <c r="I31" s="66"/>
      <c r="J31" s="298" t="str">
        <f t="shared" ca="1" si="0"/>
        <v/>
      </c>
      <c r="K31" s="329"/>
      <c r="L31" s="329"/>
      <c r="M31" s="250"/>
      <c r="N31" s="250"/>
      <c r="O31" s="250"/>
      <c r="P31" s="250"/>
      <c r="Q31" s="357" t="s">
        <v>168</v>
      </c>
      <c r="R31" s="358">
        <f>VLOOKUP(Q31,'CAD3'!C24:D24,2,0)</f>
        <v>0</v>
      </c>
      <c r="S31" s="250"/>
      <c r="T31" s="2"/>
    </row>
    <row r="32" spans="1:20" customFormat="1" x14ac:dyDescent="0.25">
      <c r="A32" s="54"/>
      <c r="C32" s="65"/>
      <c r="D32" s="66"/>
      <c r="E32" s="66"/>
      <c r="F32" s="66"/>
      <c r="G32" s="68"/>
      <c r="H32" s="66"/>
      <c r="I32" s="66"/>
      <c r="J32" s="298" t="str">
        <f t="shared" ca="1" si="0"/>
        <v/>
      </c>
      <c r="K32" s="329"/>
      <c r="L32" s="329"/>
      <c r="M32" s="250"/>
      <c r="N32" s="250"/>
      <c r="O32" s="250"/>
      <c r="P32" s="250"/>
      <c r="Q32" s="357" t="s">
        <v>169</v>
      </c>
      <c r="R32" s="358">
        <f>VLOOKUP(Q32,'CAD3'!C25:D25,2,0)</f>
        <v>0</v>
      </c>
      <c r="S32" s="250"/>
      <c r="T32" s="2"/>
    </row>
    <row r="33" spans="1:20" customFormat="1" x14ac:dyDescent="0.25">
      <c r="A33" s="54"/>
      <c r="C33" s="65"/>
      <c r="D33" s="66"/>
      <c r="E33" s="66"/>
      <c r="F33" s="66"/>
      <c r="G33" s="68"/>
      <c r="H33" s="66"/>
      <c r="I33" s="66"/>
      <c r="J33" s="298" t="str">
        <f t="shared" ca="1" si="0"/>
        <v/>
      </c>
      <c r="K33" s="329"/>
      <c r="L33" s="329"/>
      <c r="M33" s="250"/>
      <c r="N33" s="250"/>
      <c r="O33" s="250"/>
      <c r="P33" s="250"/>
      <c r="Q33" s="357" t="s">
        <v>170</v>
      </c>
      <c r="R33" s="358">
        <f>VLOOKUP(Q33,'CAD3'!C26:D26,2,0)</f>
        <v>0</v>
      </c>
      <c r="S33" s="250"/>
      <c r="T33" s="2"/>
    </row>
    <row r="34" spans="1:20" customFormat="1" x14ac:dyDescent="0.25">
      <c r="A34" s="54"/>
      <c r="C34" s="65"/>
      <c r="D34" s="66"/>
      <c r="E34" s="66"/>
      <c r="F34" s="66"/>
      <c r="G34" s="68"/>
      <c r="H34" s="66"/>
      <c r="I34" s="66"/>
      <c r="J34" s="298" t="str">
        <f t="shared" ca="1" si="0"/>
        <v/>
      </c>
      <c r="K34" s="329"/>
      <c r="L34" s="329"/>
      <c r="M34" s="250"/>
      <c r="N34" s="250"/>
      <c r="O34" s="250"/>
      <c r="P34" s="250"/>
      <c r="Q34" s="357" t="s">
        <v>171</v>
      </c>
      <c r="R34" s="358">
        <f>VLOOKUP(Q34,'CAD3'!C27:D27,2,0)</f>
        <v>0</v>
      </c>
      <c r="S34" s="250"/>
      <c r="T34" s="2"/>
    </row>
    <row r="35" spans="1:20" customFormat="1" x14ac:dyDescent="0.25">
      <c r="A35" s="54"/>
      <c r="C35" s="65"/>
      <c r="D35" s="66"/>
      <c r="E35" s="66"/>
      <c r="F35" s="66"/>
      <c r="G35" s="68"/>
      <c r="H35" s="66"/>
      <c r="I35" s="66"/>
      <c r="J35" s="298" t="str">
        <f t="shared" ca="1" si="0"/>
        <v/>
      </c>
      <c r="K35" s="329"/>
      <c r="L35" s="329"/>
      <c r="M35" s="250"/>
      <c r="N35" s="250"/>
      <c r="O35" s="250"/>
      <c r="P35" s="250"/>
      <c r="Q35" s="357" t="s">
        <v>172</v>
      </c>
      <c r="R35" s="358">
        <f>VLOOKUP(Q35,'CAD3'!C28:D28,2,0)</f>
        <v>0</v>
      </c>
      <c r="S35" s="250"/>
      <c r="T35" s="2"/>
    </row>
    <row r="36" spans="1:20" customFormat="1" x14ac:dyDescent="0.25">
      <c r="A36" s="54"/>
      <c r="C36" s="65"/>
      <c r="D36" s="66"/>
      <c r="E36" s="66"/>
      <c r="F36" s="66"/>
      <c r="G36" s="68"/>
      <c r="H36" s="66"/>
      <c r="I36" s="66"/>
      <c r="J36" s="298" t="str">
        <f t="shared" ca="1" si="0"/>
        <v/>
      </c>
      <c r="K36" s="329"/>
      <c r="L36" s="329"/>
      <c r="M36" s="250"/>
      <c r="N36" s="250"/>
      <c r="O36" s="250"/>
      <c r="P36" s="250"/>
      <c r="Q36" s="357" t="s">
        <v>173</v>
      </c>
      <c r="R36" s="358">
        <f>VLOOKUP(Q36,'CAD3'!C29:D29,2,0)</f>
        <v>0</v>
      </c>
      <c r="S36" s="250"/>
      <c r="T36" s="2"/>
    </row>
    <row r="37" spans="1:20" customFormat="1" x14ac:dyDescent="0.25">
      <c r="A37" s="54"/>
      <c r="C37" s="65"/>
      <c r="D37" s="66"/>
      <c r="E37" s="66"/>
      <c r="F37" s="66"/>
      <c r="G37" s="68"/>
      <c r="H37" s="66"/>
      <c r="I37" s="66"/>
      <c r="J37" s="298" t="str">
        <f t="shared" ca="1" si="0"/>
        <v/>
      </c>
      <c r="K37" s="329"/>
      <c r="L37" s="329"/>
      <c r="M37" s="250"/>
      <c r="N37" s="250"/>
      <c r="O37" s="250"/>
      <c r="P37" s="250"/>
      <c r="Q37" s="357" t="s">
        <v>174</v>
      </c>
      <c r="R37" s="358">
        <f>VLOOKUP(Q37,'CAD3'!C30:D30,2,0)</f>
        <v>0</v>
      </c>
      <c r="S37" s="250"/>
      <c r="T37" s="2"/>
    </row>
    <row r="38" spans="1:20" customFormat="1" x14ac:dyDescent="0.25">
      <c r="A38" s="54"/>
      <c r="C38" s="65"/>
      <c r="D38" s="66"/>
      <c r="E38" s="66"/>
      <c r="F38" s="66"/>
      <c r="G38" s="68"/>
      <c r="H38" s="66"/>
      <c r="I38" s="66"/>
      <c r="J38" s="298" t="str">
        <f t="shared" ca="1" si="0"/>
        <v/>
      </c>
      <c r="K38" s="329"/>
      <c r="L38" s="329"/>
      <c r="M38" s="250"/>
      <c r="N38" s="250"/>
      <c r="O38" s="250"/>
      <c r="P38" s="250"/>
      <c r="Q38" s="357" t="s">
        <v>175</v>
      </c>
      <c r="R38" s="358">
        <f>VLOOKUP(Q38,'CAD3'!C31:D31,2,0)</f>
        <v>0</v>
      </c>
      <c r="S38" s="250"/>
      <c r="T38" s="2"/>
    </row>
    <row r="39" spans="1:20" customFormat="1" x14ac:dyDescent="0.25">
      <c r="A39" s="54"/>
      <c r="C39" s="65"/>
      <c r="D39" s="66"/>
      <c r="E39" s="66"/>
      <c r="F39" s="66"/>
      <c r="G39" s="68"/>
      <c r="H39" s="66"/>
      <c r="I39" s="66"/>
      <c r="J39" s="298" t="str">
        <f t="shared" ca="1" si="0"/>
        <v/>
      </c>
      <c r="K39" s="329"/>
      <c r="L39" s="329"/>
      <c r="M39" s="250"/>
      <c r="N39" s="250"/>
      <c r="O39" s="250"/>
      <c r="P39" s="250"/>
      <c r="Q39" s="357" t="s">
        <v>176</v>
      </c>
      <c r="R39" s="358">
        <f>VLOOKUP(Q39,'CAD3'!C32:D32,2,0)</f>
        <v>0</v>
      </c>
      <c r="S39" s="250"/>
      <c r="T39" s="2"/>
    </row>
    <row r="40" spans="1:20" customFormat="1" x14ac:dyDescent="0.25">
      <c r="A40" s="54"/>
      <c r="C40" s="65"/>
      <c r="D40" s="66"/>
      <c r="E40" s="66"/>
      <c r="F40" s="66"/>
      <c r="G40" s="68"/>
      <c r="H40" s="66"/>
      <c r="I40" s="66"/>
      <c r="J40" s="298" t="str">
        <f t="shared" ca="1" si="0"/>
        <v/>
      </c>
      <c r="K40" s="329"/>
      <c r="L40" s="329"/>
      <c r="M40" s="250"/>
      <c r="N40" s="250"/>
      <c r="O40" s="250"/>
      <c r="P40" s="250"/>
      <c r="Q40" s="357" t="s">
        <v>177</v>
      </c>
      <c r="R40" s="358">
        <f>VLOOKUP(Q40,'CAD3'!C33:D33,2,0)</f>
        <v>0</v>
      </c>
      <c r="S40" s="250"/>
      <c r="T40" s="2"/>
    </row>
    <row r="41" spans="1:20" customFormat="1" x14ac:dyDescent="0.25">
      <c r="A41" s="54"/>
      <c r="C41" s="65"/>
      <c r="D41" s="66"/>
      <c r="E41" s="66"/>
      <c r="F41" s="66"/>
      <c r="G41" s="68"/>
      <c r="H41" s="66"/>
      <c r="I41" s="66"/>
      <c r="J41" s="298" t="str">
        <f t="shared" ca="1" si="0"/>
        <v/>
      </c>
      <c r="K41" s="329"/>
      <c r="L41" s="329"/>
      <c r="M41" s="250"/>
      <c r="N41" s="250"/>
      <c r="O41" s="250"/>
      <c r="P41" s="250"/>
      <c r="Q41" s="357" t="s">
        <v>178</v>
      </c>
      <c r="R41" s="358">
        <f>VLOOKUP(Q41,'CAD3'!C34:D34,2,0)</f>
        <v>0</v>
      </c>
      <c r="S41" s="250"/>
      <c r="T41" s="2"/>
    </row>
    <row r="42" spans="1:20" customFormat="1" x14ac:dyDescent="0.25">
      <c r="A42" s="54"/>
      <c r="C42" s="65"/>
      <c r="D42" s="66"/>
      <c r="E42" s="66"/>
      <c r="F42" s="66"/>
      <c r="G42" s="68"/>
      <c r="H42" s="66"/>
      <c r="I42" s="66"/>
      <c r="J42" s="298" t="str">
        <f t="shared" ca="1" si="0"/>
        <v/>
      </c>
      <c r="K42" s="329"/>
      <c r="L42" s="329"/>
      <c r="M42" s="250"/>
      <c r="N42" s="250"/>
      <c r="O42" s="250"/>
      <c r="P42" s="250"/>
      <c r="Q42" s="357" t="s">
        <v>179</v>
      </c>
      <c r="R42" s="358">
        <f>VLOOKUP(Q42,'CAD3'!C35:D35,2,0)</f>
        <v>0</v>
      </c>
      <c r="S42" s="250"/>
      <c r="T42" s="2"/>
    </row>
    <row r="43" spans="1:20" customFormat="1" x14ac:dyDescent="0.25">
      <c r="A43" s="54"/>
      <c r="C43" s="65"/>
      <c r="D43" s="66"/>
      <c r="E43" s="66"/>
      <c r="F43" s="66"/>
      <c r="G43" s="68"/>
      <c r="H43" s="66"/>
      <c r="I43" s="66"/>
      <c r="J43" s="298" t="str">
        <f t="shared" ca="1" si="0"/>
        <v/>
      </c>
      <c r="K43" s="329"/>
      <c r="L43" s="329"/>
      <c r="M43" s="250"/>
      <c r="N43" s="250"/>
      <c r="O43" s="250"/>
      <c r="P43" s="250"/>
      <c r="Q43" s="357" t="s">
        <v>180</v>
      </c>
      <c r="R43" s="358">
        <f>VLOOKUP(Q43,'CAD3'!C36:D36,2,0)</f>
        <v>0</v>
      </c>
      <c r="S43" s="250"/>
      <c r="T43" s="2"/>
    </row>
    <row r="44" spans="1:20" customFormat="1" x14ac:dyDescent="0.25">
      <c r="A44" s="54"/>
      <c r="C44" s="65"/>
      <c r="D44" s="66"/>
      <c r="E44" s="66"/>
      <c r="F44" s="66"/>
      <c r="G44" s="68"/>
      <c r="H44" s="66"/>
      <c r="I44" s="66"/>
      <c r="J44" s="298" t="str">
        <f t="shared" ca="1" si="0"/>
        <v/>
      </c>
      <c r="K44" s="329"/>
      <c r="L44" s="329"/>
      <c r="M44" s="250"/>
      <c r="N44" s="250"/>
      <c r="O44" s="250"/>
      <c r="P44" s="250"/>
      <c r="Q44" s="357" t="s">
        <v>181</v>
      </c>
      <c r="R44" s="358">
        <f>VLOOKUP(Q44,'CAD3'!C37:D37,2,0)</f>
        <v>0</v>
      </c>
      <c r="S44" s="250"/>
      <c r="T44" s="2"/>
    </row>
    <row r="45" spans="1:20" customFormat="1" x14ac:dyDescent="0.25">
      <c r="A45" s="54"/>
      <c r="C45" s="65"/>
      <c r="D45" s="66"/>
      <c r="E45" s="66"/>
      <c r="F45" s="66"/>
      <c r="G45" s="68"/>
      <c r="H45" s="66"/>
      <c r="I45" s="66"/>
      <c r="J45" s="298" t="str">
        <f t="shared" ca="1" si="0"/>
        <v/>
      </c>
      <c r="K45" s="329"/>
      <c r="L45" s="329"/>
      <c r="M45" s="250"/>
      <c r="N45" s="250"/>
      <c r="O45" s="250"/>
      <c r="P45" s="250"/>
      <c r="Q45" s="357" t="s">
        <v>182</v>
      </c>
      <c r="R45" s="358">
        <f>VLOOKUP(Q45,'CAD3'!C38:D38,2,0)</f>
        <v>0</v>
      </c>
      <c r="S45" s="250"/>
      <c r="T45" s="2"/>
    </row>
    <row r="46" spans="1:20" customFormat="1" x14ac:dyDescent="0.25">
      <c r="A46" s="54"/>
      <c r="C46" s="65"/>
      <c r="D46" s="66"/>
      <c r="E46" s="66"/>
      <c r="F46" s="66"/>
      <c r="G46" s="68"/>
      <c r="H46" s="66"/>
      <c r="I46" s="66"/>
      <c r="J46" s="298" t="str">
        <f t="shared" ca="1" si="0"/>
        <v/>
      </c>
      <c r="K46" s="329"/>
      <c r="L46" s="329"/>
      <c r="M46" s="250"/>
      <c r="N46" s="250"/>
      <c r="O46" s="250"/>
      <c r="P46" s="250"/>
      <c r="Q46" s="357" t="s">
        <v>183</v>
      </c>
      <c r="R46" s="358">
        <f>VLOOKUP(Q46,'CAD3'!C39:D39,2,0)</f>
        <v>0</v>
      </c>
      <c r="S46" s="250"/>
      <c r="T46" s="2"/>
    </row>
    <row r="47" spans="1:20" customFormat="1" x14ac:dyDescent="0.25">
      <c r="A47" s="54"/>
      <c r="C47" s="65"/>
      <c r="D47" s="66"/>
      <c r="E47" s="66"/>
      <c r="F47" s="66"/>
      <c r="G47" s="68"/>
      <c r="H47" s="66"/>
      <c r="I47" s="66"/>
      <c r="J47" s="298" t="str">
        <f t="shared" ca="1" si="0"/>
        <v/>
      </c>
      <c r="K47" s="329"/>
      <c r="L47" s="329"/>
      <c r="M47" s="250"/>
      <c r="N47" s="250"/>
      <c r="O47" s="250"/>
      <c r="P47" s="250"/>
      <c r="Q47" s="357" t="s">
        <v>184</v>
      </c>
      <c r="R47" s="358">
        <f>VLOOKUP(Q47,'CAD3'!C40:D40,2,0)</f>
        <v>0</v>
      </c>
      <c r="S47" s="250"/>
      <c r="T47" s="2"/>
    </row>
    <row r="48" spans="1:20" customFormat="1" x14ac:dyDescent="0.25">
      <c r="A48" s="54"/>
      <c r="C48" s="65"/>
      <c r="D48" s="66"/>
      <c r="E48" s="66"/>
      <c r="F48" s="66"/>
      <c r="G48" s="68"/>
      <c r="H48" s="66"/>
      <c r="I48" s="66"/>
      <c r="J48" s="298" t="str">
        <f t="shared" ca="1" si="0"/>
        <v/>
      </c>
      <c r="K48" s="329"/>
      <c r="L48" s="329"/>
      <c r="M48" s="250"/>
      <c r="N48" s="250"/>
      <c r="O48" s="250"/>
      <c r="P48" s="250"/>
      <c r="Q48" s="357" t="s">
        <v>185</v>
      </c>
      <c r="R48" s="358">
        <f>VLOOKUP(Q48,'CAD3'!C41:D41,2,0)</f>
        <v>0</v>
      </c>
      <c r="S48" s="250"/>
      <c r="T48" s="2"/>
    </row>
    <row r="49" spans="1:20" customFormat="1" x14ac:dyDescent="0.25">
      <c r="A49" s="54"/>
      <c r="C49" s="65"/>
      <c r="D49" s="66"/>
      <c r="E49" s="66"/>
      <c r="F49" s="66"/>
      <c r="G49" s="68"/>
      <c r="H49" s="66"/>
      <c r="I49" s="66"/>
      <c r="J49" s="298" t="str">
        <f t="shared" ca="1" si="0"/>
        <v/>
      </c>
      <c r="K49" s="329"/>
      <c r="L49" s="329"/>
      <c r="M49" s="250"/>
      <c r="N49" s="250"/>
      <c r="O49" s="250"/>
      <c r="P49" s="250"/>
      <c r="Q49" s="357" t="s">
        <v>186</v>
      </c>
      <c r="R49" s="358">
        <f>VLOOKUP(Q49,'CAD3'!C42:D42,2,0)</f>
        <v>0</v>
      </c>
      <c r="S49" s="250"/>
      <c r="T49" s="2"/>
    </row>
    <row r="50" spans="1:20" customFormat="1" x14ac:dyDescent="0.25">
      <c r="A50" s="54"/>
      <c r="C50" s="65"/>
      <c r="D50" s="66"/>
      <c r="E50" s="66"/>
      <c r="F50" s="66"/>
      <c r="G50" s="68"/>
      <c r="H50" s="66"/>
      <c r="I50" s="66"/>
      <c r="J50" s="298" t="str">
        <f t="shared" ca="1" si="0"/>
        <v/>
      </c>
      <c r="K50" s="329"/>
      <c r="L50" s="329"/>
      <c r="M50" s="250"/>
      <c r="N50" s="250"/>
      <c r="O50" s="250"/>
      <c r="P50" s="250"/>
      <c r="Q50" s="357" t="s">
        <v>187</v>
      </c>
      <c r="R50" s="358">
        <f>VLOOKUP(Q50,'CAD3'!C43:D43,2,0)</f>
        <v>0</v>
      </c>
      <c r="S50" s="250"/>
      <c r="T50" s="2"/>
    </row>
    <row r="51" spans="1:20" customFormat="1" x14ac:dyDescent="0.25">
      <c r="A51" s="54"/>
      <c r="C51" s="65"/>
      <c r="D51" s="66"/>
      <c r="E51" s="66"/>
      <c r="F51" s="66"/>
      <c r="G51" s="68"/>
      <c r="H51" s="66"/>
      <c r="I51" s="66"/>
      <c r="J51" s="298" t="str">
        <f t="shared" ca="1" si="0"/>
        <v/>
      </c>
      <c r="K51" s="329"/>
      <c r="L51" s="329"/>
      <c r="M51" s="250"/>
      <c r="N51" s="250"/>
      <c r="O51" s="250"/>
      <c r="P51" s="250"/>
      <c r="Q51" s="357" t="s">
        <v>188</v>
      </c>
      <c r="R51" s="358">
        <f>VLOOKUP(Q51,'CAD3'!C44:D44,2,0)</f>
        <v>0</v>
      </c>
      <c r="S51" s="250"/>
      <c r="T51" s="2"/>
    </row>
    <row r="52" spans="1:20" customFormat="1" x14ac:dyDescent="0.25">
      <c r="A52" s="54"/>
      <c r="C52" s="65"/>
      <c r="D52" s="66"/>
      <c r="E52" s="66"/>
      <c r="F52" s="66"/>
      <c r="G52" s="68"/>
      <c r="H52" s="66"/>
      <c r="I52" s="66"/>
      <c r="J52" s="298" t="str">
        <f t="shared" ca="1" si="0"/>
        <v/>
      </c>
      <c r="K52" s="329"/>
      <c r="L52" s="329"/>
      <c r="M52" s="250"/>
      <c r="N52" s="250"/>
      <c r="O52" s="250"/>
      <c r="P52" s="250"/>
      <c r="Q52" s="357" t="s">
        <v>189</v>
      </c>
      <c r="R52" s="358">
        <f>VLOOKUP(Q52,'CAD3'!C45:D45,2,0)</f>
        <v>0</v>
      </c>
      <c r="S52" s="250"/>
      <c r="T52" s="2"/>
    </row>
    <row r="53" spans="1:20" customFormat="1" x14ac:dyDescent="0.25">
      <c r="A53" s="54"/>
      <c r="C53" s="65"/>
      <c r="D53" s="66"/>
      <c r="E53" s="66"/>
      <c r="F53" s="66"/>
      <c r="G53" s="68"/>
      <c r="H53" s="85"/>
      <c r="I53" s="66"/>
      <c r="J53" s="298" t="str">
        <f t="shared" ca="1" si="0"/>
        <v/>
      </c>
      <c r="K53" s="329"/>
      <c r="L53" s="329"/>
      <c r="M53" s="250"/>
      <c r="N53" s="250"/>
      <c r="O53" s="250"/>
      <c r="P53" s="250"/>
      <c r="Q53" s="357" t="s">
        <v>190</v>
      </c>
      <c r="R53" s="358">
        <f>VLOOKUP(Q53,'CAD3'!C46:D46,2,0)</f>
        <v>0</v>
      </c>
      <c r="S53" s="250"/>
      <c r="T53" s="2"/>
    </row>
    <row r="54" spans="1:20" customFormat="1" x14ac:dyDescent="0.25">
      <c r="A54" s="54"/>
      <c r="C54" s="65"/>
      <c r="D54" s="66"/>
      <c r="E54" s="66"/>
      <c r="F54" s="66"/>
      <c r="G54" s="68"/>
      <c r="H54" s="85"/>
      <c r="I54" s="66"/>
      <c r="J54" s="298" t="str">
        <f t="shared" ca="1" si="0"/>
        <v/>
      </c>
      <c r="K54" s="329"/>
      <c r="L54" s="329"/>
      <c r="M54" s="250"/>
      <c r="N54" s="250"/>
      <c r="O54" s="250"/>
      <c r="P54" s="250"/>
      <c r="Q54" s="357" t="s">
        <v>191</v>
      </c>
      <c r="R54" s="358">
        <f>VLOOKUP(Q54,'CAD3'!C47:D47,2,0)</f>
        <v>0</v>
      </c>
      <c r="S54" s="250"/>
      <c r="T54" s="2"/>
    </row>
    <row r="55" spans="1:20" customFormat="1" x14ac:dyDescent="0.25">
      <c r="A55" s="54"/>
      <c r="C55" s="65"/>
      <c r="D55" s="66"/>
      <c r="E55" s="66"/>
      <c r="F55" s="66"/>
      <c r="G55" s="68"/>
      <c r="H55" s="85"/>
      <c r="I55" s="66"/>
      <c r="J55" s="298" t="str">
        <f t="shared" ca="1" si="0"/>
        <v/>
      </c>
      <c r="K55" s="329"/>
      <c r="L55" s="329"/>
      <c r="M55" s="250"/>
      <c r="N55" s="250"/>
      <c r="O55" s="250"/>
      <c r="P55" s="250"/>
      <c r="Q55" s="357" t="s">
        <v>192</v>
      </c>
      <c r="R55" s="358">
        <f>VLOOKUP(Q55,'CAD3'!C48:D48,2,0)</f>
        <v>0</v>
      </c>
      <c r="S55" s="250"/>
      <c r="T55" s="2"/>
    </row>
    <row r="56" spans="1:20" customFormat="1" x14ac:dyDescent="0.25">
      <c r="A56" s="54"/>
      <c r="C56" s="65"/>
      <c r="D56" s="66"/>
      <c r="E56" s="66"/>
      <c r="F56" s="66"/>
      <c r="G56" s="68"/>
      <c r="H56" s="85"/>
      <c r="I56" s="66"/>
      <c r="J56" s="298" t="str">
        <f t="shared" ca="1" si="0"/>
        <v/>
      </c>
      <c r="K56" s="329"/>
      <c r="L56" s="329"/>
      <c r="M56" s="250"/>
      <c r="N56" s="250"/>
      <c r="O56" s="250"/>
      <c r="P56" s="250"/>
      <c r="Q56" s="357" t="s">
        <v>193</v>
      </c>
      <c r="R56" s="358">
        <f>VLOOKUP(Q56,'CAD3'!C49:D49,2,0)</f>
        <v>0</v>
      </c>
      <c r="S56" s="250"/>
      <c r="T56" s="2"/>
    </row>
    <row r="57" spans="1:20" customFormat="1" x14ac:dyDescent="0.25">
      <c r="A57" s="54"/>
      <c r="C57" s="65"/>
      <c r="D57" s="66"/>
      <c r="E57" s="66"/>
      <c r="F57" s="66"/>
      <c r="G57" s="68"/>
      <c r="H57" s="85"/>
      <c r="I57" s="66"/>
      <c r="J57" s="298" t="str">
        <f t="shared" ca="1" si="0"/>
        <v/>
      </c>
      <c r="K57" s="329"/>
      <c r="L57" s="329"/>
      <c r="M57" s="250"/>
      <c r="N57" s="250"/>
      <c r="O57" s="250"/>
      <c r="P57" s="250"/>
      <c r="Q57" s="357" t="s">
        <v>194</v>
      </c>
      <c r="R57" s="358">
        <f>VLOOKUP(Q57,'CAD3'!C50:D50,2,0)</f>
        <v>0</v>
      </c>
      <c r="S57" s="250"/>
      <c r="T57" s="2"/>
    </row>
    <row r="58" spans="1:20" customFormat="1" x14ac:dyDescent="0.25">
      <c r="A58" s="54"/>
      <c r="C58" s="65"/>
      <c r="D58" s="66"/>
      <c r="E58" s="66"/>
      <c r="F58" s="66"/>
      <c r="G58" s="68"/>
      <c r="H58" s="85"/>
      <c r="I58" s="66"/>
      <c r="J58" s="298" t="str">
        <f t="shared" ca="1" si="0"/>
        <v/>
      </c>
      <c r="K58" s="329"/>
      <c r="L58" s="329"/>
      <c r="M58" s="250"/>
      <c r="N58" s="250"/>
      <c r="O58" s="250"/>
      <c r="P58" s="250"/>
      <c r="Q58" s="357" t="s">
        <v>195</v>
      </c>
      <c r="R58" s="358">
        <f>VLOOKUP(Q58,'CAD3'!C51:D51,2,0)</f>
        <v>0</v>
      </c>
      <c r="S58" s="250"/>
      <c r="T58" s="2"/>
    </row>
    <row r="59" spans="1:20" customFormat="1" x14ac:dyDescent="0.25">
      <c r="A59" s="54"/>
      <c r="C59" s="65"/>
      <c r="D59" s="66"/>
      <c r="E59" s="66"/>
      <c r="F59" s="66"/>
      <c r="G59" s="68"/>
      <c r="H59" s="85"/>
      <c r="I59" s="66"/>
      <c r="J59" s="298" t="str">
        <f t="shared" ca="1" si="0"/>
        <v/>
      </c>
      <c r="K59" s="329"/>
      <c r="L59" s="329"/>
      <c r="M59" s="250"/>
      <c r="N59" s="250"/>
      <c r="O59" s="250"/>
      <c r="P59" s="250"/>
      <c r="Q59" s="357" t="s">
        <v>196</v>
      </c>
      <c r="R59" s="358">
        <f>VLOOKUP(Q59,'CAD3'!C52:D52,2,0)</f>
        <v>0</v>
      </c>
      <c r="S59" s="250"/>
      <c r="T59" s="2"/>
    </row>
    <row r="60" spans="1:20" customFormat="1" x14ac:dyDescent="0.25">
      <c r="A60" s="54"/>
      <c r="C60" s="65"/>
      <c r="D60" s="66"/>
      <c r="E60" s="66"/>
      <c r="F60" s="66"/>
      <c r="G60" s="68"/>
      <c r="H60" s="85"/>
      <c r="I60" s="66"/>
      <c r="J60" s="298" t="str">
        <f t="shared" ca="1" si="0"/>
        <v/>
      </c>
      <c r="K60" s="329"/>
      <c r="L60" s="329"/>
      <c r="M60" s="250"/>
      <c r="N60" s="250"/>
      <c r="O60" s="250"/>
      <c r="P60" s="250"/>
      <c r="Q60" s="357" t="s">
        <v>197</v>
      </c>
      <c r="R60" s="358">
        <f>VLOOKUP(Q60,'CAD3'!C53:D53,2,0)</f>
        <v>0</v>
      </c>
      <c r="S60" s="250"/>
      <c r="T60" s="2"/>
    </row>
    <row r="61" spans="1:20" customFormat="1" x14ac:dyDescent="0.25">
      <c r="A61" s="54"/>
      <c r="C61" s="65"/>
      <c r="D61" s="66"/>
      <c r="E61" s="66"/>
      <c r="F61" s="66"/>
      <c r="G61" s="68"/>
      <c r="H61" s="85"/>
      <c r="I61" s="66"/>
      <c r="J61" s="298" t="str">
        <f t="shared" ca="1" si="0"/>
        <v/>
      </c>
      <c r="K61" s="329"/>
      <c r="L61" s="329"/>
      <c r="M61" s="250"/>
      <c r="N61" s="250"/>
      <c r="O61" s="250"/>
      <c r="P61" s="250"/>
      <c r="Q61" s="357" t="s">
        <v>198</v>
      </c>
      <c r="R61" s="358">
        <f>VLOOKUP(Q61,'CAD3'!C54:D54,2,0)</f>
        <v>0</v>
      </c>
      <c r="S61" s="250"/>
      <c r="T61" s="2"/>
    </row>
    <row r="62" spans="1:20" customFormat="1" x14ac:dyDescent="0.25">
      <c r="A62" s="54"/>
      <c r="C62" s="65"/>
      <c r="D62" s="66"/>
      <c r="E62" s="66"/>
      <c r="F62" s="66"/>
      <c r="G62" s="68"/>
      <c r="H62" s="85"/>
      <c r="I62" s="66"/>
      <c r="J62" s="298" t="str">
        <f t="shared" ca="1" si="0"/>
        <v/>
      </c>
      <c r="K62" s="329"/>
      <c r="L62" s="329"/>
      <c r="M62" s="250"/>
      <c r="N62" s="250"/>
      <c r="O62" s="250"/>
      <c r="P62" s="250"/>
      <c r="Q62" s="357" t="s">
        <v>199</v>
      </c>
      <c r="R62" s="358">
        <f>VLOOKUP(Q62,'CAD3'!C55:D55,2,0)</f>
        <v>0</v>
      </c>
      <c r="S62" s="250"/>
      <c r="T62" s="2"/>
    </row>
    <row r="63" spans="1:20" customFormat="1" x14ac:dyDescent="0.25">
      <c r="A63" s="54"/>
      <c r="C63" s="65"/>
      <c r="D63" s="66"/>
      <c r="E63" s="66"/>
      <c r="F63" s="66"/>
      <c r="G63" s="68"/>
      <c r="H63" s="85"/>
      <c r="I63" s="66"/>
      <c r="J63" s="298" t="str">
        <f t="shared" ca="1" si="0"/>
        <v/>
      </c>
      <c r="K63" s="329"/>
      <c r="L63" s="329"/>
      <c r="M63" s="250"/>
      <c r="N63" s="250"/>
      <c r="O63" s="250"/>
      <c r="P63" s="250"/>
      <c r="Q63" s="357" t="s">
        <v>200</v>
      </c>
      <c r="R63" s="358">
        <f>VLOOKUP(Q63,'CAD3'!C56:D56,2,0)</f>
        <v>0</v>
      </c>
      <c r="S63" s="250"/>
      <c r="T63" s="2"/>
    </row>
    <row r="64" spans="1:20" customFormat="1" x14ac:dyDescent="0.25">
      <c r="A64" s="54"/>
      <c r="C64" s="65"/>
      <c r="D64" s="66"/>
      <c r="E64" s="66"/>
      <c r="F64" s="66"/>
      <c r="G64" s="68"/>
      <c r="H64" s="85"/>
      <c r="I64" s="66"/>
      <c r="J64" s="298" t="str">
        <f t="shared" ca="1" si="0"/>
        <v/>
      </c>
      <c r="K64" s="329"/>
      <c r="L64" s="329"/>
      <c r="M64" s="250"/>
      <c r="N64" s="250"/>
      <c r="O64" s="250"/>
      <c r="P64" s="250"/>
      <c r="Q64" s="357" t="s">
        <v>201</v>
      </c>
      <c r="R64" s="358">
        <f>VLOOKUP(Q64,'CAD3'!C57:D57,2,0)</f>
        <v>0</v>
      </c>
      <c r="S64" s="250"/>
      <c r="T64" s="2"/>
    </row>
    <row r="65" spans="1:20" customFormat="1" x14ac:dyDescent="0.25">
      <c r="A65" s="54"/>
      <c r="C65" s="65"/>
      <c r="D65" s="66"/>
      <c r="E65" s="66"/>
      <c r="F65" s="66"/>
      <c r="G65" s="68"/>
      <c r="H65" s="85"/>
      <c r="I65" s="66"/>
      <c r="J65" s="298" t="str">
        <f t="shared" ca="1" si="0"/>
        <v/>
      </c>
      <c r="K65" s="329"/>
      <c r="L65" s="329"/>
      <c r="M65" s="250"/>
      <c r="N65" s="250"/>
      <c r="O65" s="250"/>
      <c r="P65" s="250"/>
      <c r="Q65" s="357"/>
      <c r="R65" s="358"/>
      <c r="S65" s="250"/>
      <c r="T65" s="2"/>
    </row>
    <row r="66" spans="1:20" customFormat="1" x14ac:dyDescent="0.25">
      <c r="A66" s="54"/>
      <c r="C66" s="65"/>
      <c r="D66" s="66"/>
      <c r="E66" s="66"/>
      <c r="F66" s="66"/>
      <c r="G66" s="68"/>
      <c r="H66" s="85"/>
      <c r="I66" s="66"/>
      <c r="J66" s="298" t="str">
        <f t="shared" ca="1" si="0"/>
        <v/>
      </c>
      <c r="K66" s="329"/>
      <c r="L66" s="329"/>
      <c r="M66" s="250"/>
      <c r="N66" s="250"/>
      <c r="O66" s="250"/>
      <c r="P66" s="250"/>
      <c r="Q66" s="357"/>
      <c r="R66" s="358"/>
      <c r="S66" s="250"/>
      <c r="T66" s="2"/>
    </row>
    <row r="67" spans="1:20" customFormat="1" x14ac:dyDescent="0.25">
      <c r="A67" s="54"/>
      <c r="C67" s="65"/>
      <c r="D67" s="66"/>
      <c r="E67" s="66"/>
      <c r="F67" s="66"/>
      <c r="G67" s="68"/>
      <c r="H67" s="85"/>
      <c r="I67" s="66"/>
      <c r="J67" s="298" t="str">
        <f t="shared" ca="1" si="0"/>
        <v/>
      </c>
      <c r="K67" s="329"/>
      <c r="L67" s="329"/>
      <c r="M67" s="250"/>
      <c r="N67" s="250"/>
      <c r="O67" s="250"/>
      <c r="P67" s="250"/>
      <c r="Q67" s="357"/>
      <c r="R67" s="358"/>
      <c r="S67" s="250"/>
      <c r="T67" s="2"/>
    </row>
    <row r="68" spans="1:20" customFormat="1" x14ac:dyDescent="0.25">
      <c r="A68" s="54"/>
      <c r="C68" s="65"/>
      <c r="D68" s="66"/>
      <c r="E68" s="66"/>
      <c r="F68" s="66"/>
      <c r="G68" s="68"/>
      <c r="H68" s="85"/>
      <c r="I68" s="66"/>
      <c r="J68" s="298" t="str">
        <f t="shared" ca="1" si="0"/>
        <v/>
      </c>
      <c r="K68" s="329"/>
      <c r="L68" s="329"/>
      <c r="M68" s="250"/>
      <c r="N68" s="250"/>
      <c r="O68" s="250"/>
      <c r="P68" s="250"/>
      <c r="Q68" s="357"/>
      <c r="R68" s="358"/>
      <c r="S68" s="250"/>
      <c r="T68" s="2"/>
    </row>
    <row r="69" spans="1:20" customFormat="1" x14ac:dyDescent="0.25">
      <c r="A69" s="54"/>
      <c r="C69" s="65"/>
      <c r="D69" s="66"/>
      <c r="E69" s="66"/>
      <c r="F69" s="66"/>
      <c r="G69" s="68"/>
      <c r="H69" s="85"/>
      <c r="I69" s="66"/>
      <c r="J69" s="298" t="str">
        <f t="shared" ca="1" si="0"/>
        <v/>
      </c>
      <c r="K69" s="329"/>
      <c r="L69" s="329"/>
      <c r="M69" s="250"/>
      <c r="N69" s="250"/>
      <c r="O69" s="250"/>
      <c r="P69" s="250"/>
      <c r="Q69" s="357"/>
      <c r="R69" s="358"/>
      <c r="S69" s="250"/>
      <c r="T69" s="2"/>
    </row>
    <row r="70" spans="1:20" customFormat="1" x14ac:dyDescent="0.25">
      <c r="A70" s="54"/>
      <c r="C70" s="65"/>
      <c r="D70" s="66"/>
      <c r="E70" s="66"/>
      <c r="F70" s="66"/>
      <c r="G70" s="68"/>
      <c r="H70" s="85"/>
      <c r="I70" s="66"/>
      <c r="J70" s="298" t="str">
        <f t="shared" ca="1" si="0"/>
        <v/>
      </c>
      <c r="K70" s="329"/>
      <c r="L70" s="329"/>
      <c r="M70" s="250"/>
      <c r="N70" s="250"/>
      <c r="O70" s="250"/>
      <c r="P70" s="250"/>
      <c r="Q70" s="357"/>
      <c r="R70" s="358"/>
      <c r="S70" s="250"/>
      <c r="T70" s="2"/>
    </row>
    <row r="71" spans="1:20" customFormat="1" x14ac:dyDescent="0.25">
      <c r="A71" s="54"/>
      <c r="C71" s="65"/>
      <c r="D71" s="66"/>
      <c r="E71" s="66"/>
      <c r="F71" s="66"/>
      <c r="G71" s="68"/>
      <c r="H71" s="85"/>
      <c r="I71" s="66"/>
      <c r="J71" s="298" t="str">
        <f t="shared" ca="1" si="0"/>
        <v/>
      </c>
      <c r="K71" s="329"/>
      <c r="L71" s="329"/>
      <c r="M71" s="250"/>
      <c r="N71" s="250"/>
      <c r="O71" s="250"/>
      <c r="P71" s="250"/>
      <c r="Q71" s="357"/>
      <c r="R71" s="358"/>
      <c r="S71" s="250"/>
      <c r="T71" s="2"/>
    </row>
    <row r="72" spans="1:20" customFormat="1" x14ac:dyDescent="0.25">
      <c r="A72" s="54"/>
      <c r="C72" s="65"/>
      <c r="D72" s="66"/>
      <c r="E72" s="66"/>
      <c r="F72" s="66"/>
      <c r="G72" s="68"/>
      <c r="H72" s="85"/>
      <c r="I72" s="66"/>
      <c r="J72" s="298" t="str">
        <f t="shared" ca="1" si="0"/>
        <v/>
      </c>
      <c r="K72" s="329"/>
      <c r="L72" s="329"/>
      <c r="M72" s="250"/>
      <c r="N72" s="250"/>
      <c r="O72" s="250"/>
      <c r="P72" s="250"/>
      <c r="Q72" s="357"/>
      <c r="R72" s="358"/>
      <c r="S72" s="250"/>
      <c r="T72" s="2"/>
    </row>
    <row r="73" spans="1:20" customFormat="1" x14ac:dyDescent="0.25">
      <c r="A73" s="54"/>
      <c r="C73" s="65"/>
      <c r="D73" s="66"/>
      <c r="E73" s="66"/>
      <c r="F73" s="66"/>
      <c r="G73" s="68"/>
      <c r="H73" s="85"/>
      <c r="I73" s="66"/>
      <c r="J73" s="298" t="str">
        <f t="shared" ref="J73:J136" ca="1" si="1">IF(I73="","",(IF(I73="Efetivado","",IF(C73="","",IF(C73=TODAY(),"Vence Hoje",IF(C73&lt;TODAY(),"Atrasado",C73-TODAY()&amp;" Dias para Vencer"))))))</f>
        <v/>
      </c>
      <c r="K73" s="329"/>
      <c r="L73" s="329"/>
      <c r="M73" s="250"/>
      <c r="N73" s="250"/>
      <c r="O73" s="250"/>
      <c r="P73" s="250"/>
      <c r="Q73" s="357"/>
      <c r="R73" s="358"/>
      <c r="S73" s="250"/>
      <c r="T73" s="2"/>
    </row>
    <row r="74" spans="1:20" customFormat="1" x14ac:dyDescent="0.25">
      <c r="A74" s="54"/>
      <c r="C74" s="65"/>
      <c r="D74" s="66"/>
      <c r="E74" s="66"/>
      <c r="F74" s="66"/>
      <c r="G74" s="68"/>
      <c r="H74" s="85"/>
      <c r="I74" s="66"/>
      <c r="J74" s="298" t="str">
        <f t="shared" ca="1" si="1"/>
        <v/>
      </c>
      <c r="K74" s="329"/>
      <c r="L74" s="329"/>
      <c r="M74" s="250"/>
      <c r="N74" s="250"/>
      <c r="O74" s="250"/>
      <c r="P74" s="250"/>
      <c r="Q74" s="357"/>
      <c r="R74" s="358"/>
      <c r="S74" s="250"/>
      <c r="T74" s="2"/>
    </row>
    <row r="75" spans="1:20" customFormat="1" x14ac:dyDescent="0.25">
      <c r="A75" s="54"/>
      <c r="C75" s="65"/>
      <c r="D75" s="66"/>
      <c r="E75" s="66"/>
      <c r="F75" s="66"/>
      <c r="G75" s="68"/>
      <c r="H75" s="85"/>
      <c r="I75" s="66"/>
      <c r="J75" s="298" t="str">
        <f t="shared" ca="1" si="1"/>
        <v/>
      </c>
      <c r="K75" s="329"/>
      <c r="L75" s="329"/>
      <c r="M75" s="250"/>
      <c r="N75" s="250"/>
      <c r="O75" s="250"/>
      <c r="P75" s="250"/>
      <c r="Q75" s="357"/>
      <c r="R75" s="358"/>
      <c r="S75" s="250"/>
      <c r="T75" s="2"/>
    </row>
    <row r="76" spans="1:20" customFormat="1" x14ac:dyDescent="0.25">
      <c r="A76" s="54"/>
      <c r="C76" s="65"/>
      <c r="D76" s="66"/>
      <c r="E76" s="66"/>
      <c r="F76" s="66"/>
      <c r="G76" s="68"/>
      <c r="H76" s="85"/>
      <c r="I76" s="66"/>
      <c r="J76" s="298" t="str">
        <f t="shared" ca="1" si="1"/>
        <v/>
      </c>
      <c r="K76" s="329"/>
      <c r="L76" s="329"/>
      <c r="M76" s="250"/>
      <c r="N76" s="250"/>
      <c r="O76" s="250"/>
      <c r="P76" s="250"/>
      <c r="Q76" s="357"/>
      <c r="R76" s="358"/>
      <c r="S76" s="250"/>
      <c r="T76" s="2"/>
    </row>
    <row r="77" spans="1:20" customFormat="1" x14ac:dyDescent="0.25">
      <c r="A77" s="54"/>
      <c r="C77" s="65"/>
      <c r="D77" s="66"/>
      <c r="E77" s="66"/>
      <c r="F77" s="66"/>
      <c r="G77" s="68"/>
      <c r="H77" s="85"/>
      <c r="I77" s="66"/>
      <c r="J77" s="298" t="str">
        <f t="shared" ca="1" si="1"/>
        <v/>
      </c>
      <c r="K77" s="329"/>
      <c r="L77" s="329"/>
      <c r="M77" s="250"/>
      <c r="N77" s="250"/>
      <c r="O77" s="250"/>
      <c r="P77" s="250"/>
      <c r="Q77" s="357"/>
      <c r="R77" s="358"/>
      <c r="S77" s="250"/>
      <c r="T77" s="2"/>
    </row>
    <row r="78" spans="1:20" customFormat="1" x14ac:dyDescent="0.25">
      <c r="A78" s="54"/>
      <c r="C78" s="65"/>
      <c r="D78" s="66"/>
      <c r="E78" s="66"/>
      <c r="F78" s="66"/>
      <c r="G78" s="68"/>
      <c r="H78" s="85"/>
      <c r="I78" s="66"/>
      <c r="J78" s="298" t="str">
        <f t="shared" ca="1" si="1"/>
        <v/>
      </c>
      <c r="K78" s="329"/>
      <c r="L78" s="329"/>
      <c r="M78" s="250"/>
      <c r="N78" s="250"/>
      <c r="O78" s="250"/>
      <c r="P78" s="250"/>
      <c r="Q78" s="357"/>
      <c r="R78" s="358"/>
      <c r="S78" s="250"/>
      <c r="T78" s="2"/>
    </row>
    <row r="79" spans="1:20" customFormat="1" x14ac:dyDescent="0.25">
      <c r="A79" s="54"/>
      <c r="C79" s="65"/>
      <c r="D79" s="66"/>
      <c r="E79" s="66"/>
      <c r="F79" s="66"/>
      <c r="G79" s="68"/>
      <c r="H79" s="85"/>
      <c r="I79" s="66"/>
      <c r="J79" s="298" t="str">
        <f t="shared" ca="1" si="1"/>
        <v/>
      </c>
      <c r="K79" s="329"/>
      <c r="L79" s="329"/>
      <c r="M79" s="250"/>
      <c r="N79" s="250"/>
      <c r="O79" s="250"/>
      <c r="P79" s="250"/>
      <c r="Q79" s="357"/>
      <c r="R79" s="358"/>
      <c r="S79" s="250"/>
      <c r="T79" s="2"/>
    </row>
    <row r="80" spans="1:20" customFormat="1" x14ac:dyDescent="0.25">
      <c r="A80" s="54"/>
      <c r="C80" s="65"/>
      <c r="D80" s="66"/>
      <c r="E80" s="66"/>
      <c r="F80" s="66"/>
      <c r="G80" s="68"/>
      <c r="H80" s="85"/>
      <c r="I80" s="66"/>
      <c r="J80" s="298" t="str">
        <f t="shared" ca="1" si="1"/>
        <v/>
      </c>
      <c r="K80" s="329"/>
      <c r="L80" s="329"/>
      <c r="M80" s="250"/>
      <c r="N80" s="250"/>
      <c r="O80" s="250"/>
      <c r="P80" s="250"/>
      <c r="Q80" s="357"/>
      <c r="R80" s="358"/>
      <c r="S80" s="250"/>
      <c r="T80" s="2"/>
    </row>
    <row r="81" spans="1:20" customFormat="1" x14ac:dyDescent="0.25">
      <c r="A81" s="54"/>
      <c r="C81" s="65"/>
      <c r="D81" s="66"/>
      <c r="E81" s="66"/>
      <c r="F81" s="66"/>
      <c r="G81" s="68"/>
      <c r="H81" s="85"/>
      <c r="I81" s="66"/>
      <c r="J81" s="298" t="str">
        <f t="shared" ca="1" si="1"/>
        <v/>
      </c>
      <c r="K81" s="329"/>
      <c r="L81" s="329"/>
      <c r="M81" s="250"/>
      <c r="N81" s="250"/>
      <c r="O81" s="250"/>
      <c r="P81" s="250"/>
      <c r="Q81" s="357"/>
      <c r="R81" s="358"/>
      <c r="S81" s="250"/>
      <c r="T81" s="2"/>
    </row>
    <row r="82" spans="1:20" customFormat="1" x14ac:dyDescent="0.25">
      <c r="A82" s="54"/>
      <c r="C82" s="65"/>
      <c r="D82" s="66"/>
      <c r="E82" s="66"/>
      <c r="F82" s="66"/>
      <c r="G82" s="68"/>
      <c r="H82" s="85"/>
      <c r="I82" s="66"/>
      <c r="J82" s="298" t="str">
        <f t="shared" ca="1" si="1"/>
        <v/>
      </c>
      <c r="K82" s="329"/>
      <c r="L82" s="329"/>
      <c r="M82" s="250"/>
      <c r="N82" s="250"/>
      <c r="O82" s="250"/>
      <c r="P82" s="250"/>
      <c r="Q82" s="357"/>
      <c r="R82" s="358"/>
      <c r="S82" s="250"/>
      <c r="T82" s="2"/>
    </row>
    <row r="83" spans="1:20" customFormat="1" x14ac:dyDescent="0.25">
      <c r="A83" s="54"/>
      <c r="C83" s="65"/>
      <c r="D83" s="66"/>
      <c r="E83" s="66"/>
      <c r="F83" s="66"/>
      <c r="G83" s="68"/>
      <c r="H83" s="85"/>
      <c r="I83" s="66"/>
      <c r="J83" s="298" t="str">
        <f t="shared" ca="1" si="1"/>
        <v/>
      </c>
      <c r="K83" s="329"/>
      <c r="L83" s="329"/>
      <c r="M83" s="250"/>
      <c r="N83" s="250"/>
      <c r="O83" s="250"/>
      <c r="P83" s="250"/>
      <c r="Q83" s="357"/>
      <c r="R83" s="358"/>
      <c r="S83" s="250"/>
      <c r="T83" s="2"/>
    </row>
    <row r="84" spans="1:20" customFormat="1" x14ac:dyDescent="0.25">
      <c r="A84" s="54"/>
      <c r="C84" s="65"/>
      <c r="D84" s="66"/>
      <c r="E84" s="66"/>
      <c r="F84" s="66"/>
      <c r="G84" s="68"/>
      <c r="H84" s="85"/>
      <c r="I84" s="66"/>
      <c r="J84" s="298" t="str">
        <f t="shared" ca="1" si="1"/>
        <v/>
      </c>
      <c r="K84" s="329"/>
      <c r="L84" s="329"/>
      <c r="M84" s="250"/>
      <c r="N84" s="250"/>
      <c r="O84" s="250"/>
      <c r="P84" s="250"/>
      <c r="Q84" s="357"/>
      <c r="R84" s="358"/>
      <c r="S84" s="250"/>
      <c r="T84" s="2"/>
    </row>
    <row r="85" spans="1:20" customFormat="1" x14ac:dyDescent="0.25">
      <c r="A85" s="54"/>
      <c r="C85" s="65"/>
      <c r="D85" s="66"/>
      <c r="E85" s="66"/>
      <c r="F85" s="66"/>
      <c r="G85" s="68"/>
      <c r="H85" s="85"/>
      <c r="I85" s="66"/>
      <c r="J85" s="298" t="str">
        <f t="shared" ca="1" si="1"/>
        <v/>
      </c>
      <c r="K85" s="329"/>
      <c r="L85" s="329"/>
      <c r="M85" s="250"/>
      <c r="N85" s="250"/>
      <c r="O85" s="250"/>
      <c r="P85" s="250"/>
      <c r="Q85" s="357"/>
      <c r="R85" s="358"/>
      <c r="S85" s="250"/>
      <c r="T85" s="2"/>
    </row>
    <row r="86" spans="1:20" customFormat="1" x14ac:dyDescent="0.25">
      <c r="A86" s="54"/>
      <c r="C86" s="65"/>
      <c r="D86" s="66"/>
      <c r="E86" s="66"/>
      <c r="F86" s="66"/>
      <c r="G86" s="68"/>
      <c r="H86" s="85"/>
      <c r="I86" s="66"/>
      <c r="J86" s="298" t="str">
        <f t="shared" ca="1" si="1"/>
        <v/>
      </c>
      <c r="K86" s="329"/>
      <c r="L86" s="329"/>
      <c r="M86" s="250"/>
      <c r="N86" s="250"/>
      <c r="O86" s="250"/>
      <c r="P86" s="250"/>
      <c r="Q86" s="357"/>
      <c r="R86" s="358"/>
      <c r="S86" s="250"/>
      <c r="T86" s="2"/>
    </row>
    <row r="87" spans="1:20" customFormat="1" x14ac:dyDescent="0.25">
      <c r="A87" s="54"/>
      <c r="C87" s="65"/>
      <c r="D87" s="66"/>
      <c r="E87" s="66"/>
      <c r="F87" s="66"/>
      <c r="G87" s="68"/>
      <c r="H87" s="85"/>
      <c r="I87" s="66"/>
      <c r="J87" s="298" t="str">
        <f t="shared" ca="1" si="1"/>
        <v/>
      </c>
      <c r="K87" s="329"/>
      <c r="L87" s="329"/>
      <c r="M87" s="250"/>
      <c r="N87" s="250"/>
      <c r="O87" s="250"/>
      <c r="P87" s="250"/>
      <c r="Q87" s="357"/>
      <c r="R87" s="358"/>
      <c r="S87" s="250"/>
      <c r="T87" s="2"/>
    </row>
    <row r="88" spans="1:20" customFormat="1" x14ac:dyDescent="0.25">
      <c r="A88" s="54"/>
      <c r="C88" s="65"/>
      <c r="D88" s="66"/>
      <c r="E88" s="66"/>
      <c r="F88" s="66"/>
      <c r="G88" s="68"/>
      <c r="H88" s="85"/>
      <c r="I88" s="66"/>
      <c r="J88" s="298" t="str">
        <f t="shared" ca="1" si="1"/>
        <v/>
      </c>
      <c r="K88" s="329"/>
      <c r="L88" s="329"/>
      <c r="M88" s="250"/>
      <c r="N88" s="250"/>
      <c r="O88" s="250"/>
      <c r="P88" s="250"/>
      <c r="Q88" s="357"/>
      <c r="R88" s="358"/>
      <c r="S88" s="250"/>
      <c r="T88" s="2"/>
    </row>
    <row r="89" spans="1:20" customFormat="1" x14ac:dyDescent="0.25">
      <c r="A89" s="54"/>
      <c r="C89" s="65"/>
      <c r="D89" s="66"/>
      <c r="E89" s="66"/>
      <c r="F89" s="66"/>
      <c r="G89" s="68"/>
      <c r="H89" s="85"/>
      <c r="I89" s="66"/>
      <c r="J89" s="298" t="str">
        <f t="shared" ca="1" si="1"/>
        <v/>
      </c>
      <c r="K89" s="329"/>
      <c r="L89" s="329"/>
      <c r="M89" s="250"/>
      <c r="N89" s="250"/>
      <c r="O89" s="250"/>
      <c r="P89" s="250"/>
      <c r="Q89" s="357"/>
      <c r="R89" s="358"/>
      <c r="S89" s="250"/>
      <c r="T89" s="2"/>
    </row>
    <row r="90" spans="1:20" customFormat="1" x14ac:dyDescent="0.25">
      <c r="A90" s="54"/>
      <c r="C90" s="65"/>
      <c r="D90" s="66"/>
      <c r="E90" s="66"/>
      <c r="F90" s="66"/>
      <c r="G90" s="68"/>
      <c r="H90" s="85"/>
      <c r="I90" s="66"/>
      <c r="J90" s="298" t="str">
        <f t="shared" ca="1" si="1"/>
        <v/>
      </c>
      <c r="K90" s="329"/>
      <c r="L90" s="329"/>
      <c r="M90" s="250"/>
      <c r="N90" s="250"/>
      <c r="O90" s="250"/>
      <c r="P90" s="250"/>
      <c r="Q90" s="357"/>
      <c r="R90" s="358"/>
      <c r="S90" s="250"/>
      <c r="T90" s="2"/>
    </row>
    <row r="91" spans="1:20" customFormat="1" x14ac:dyDescent="0.25">
      <c r="A91" s="54"/>
      <c r="C91" s="65"/>
      <c r="D91" s="66"/>
      <c r="E91" s="66"/>
      <c r="F91" s="66"/>
      <c r="G91" s="68"/>
      <c r="H91" s="85"/>
      <c r="I91" s="66"/>
      <c r="J91" s="298" t="str">
        <f t="shared" ca="1" si="1"/>
        <v/>
      </c>
      <c r="K91" s="329"/>
      <c r="L91" s="329"/>
      <c r="M91" s="250"/>
      <c r="N91" s="250"/>
      <c r="O91" s="250"/>
      <c r="P91" s="250"/>
      <c r="Q91" s="357"/>
      <c r="R91" s="358"/>
      <c r="S91" s="250"/>
      <c r="T91" s="2"/>
    </row>
    <row r="92" spans="1:20" customFormat="1" x14ac:dyDescent="0.25">
      <c r="A92" s="54"/>
      <c r="C92" s="65"/>
      <c r="D92" s="66"/>
      <c r="E92" s="66"/>
      <c r="F92" s="66"/>
      <c r="G92" s="68"/>
      <c r="H92" s="85"/>
      <c r="I92" s="66"/>
      <c r="J92" s="298" t="str">
        <f t="shared" ca="1" si="1"/>
        <v/>
      </c>
      <c r="K92" s="329"/>
      <c r="L92" s="329"/>
      <c r="M92" s="250"/>
      <c r="N92" s="250"/>
      <c r="O92" s="250"/>
      <c r="P92" s="250"/>
      <c r="Q92" s="357"/>
      <c r="R92" s="358"/>
      <c r="S92" s="250"/>
      <c r="T92" s="2"/>
    </row>
    <row r="93" spans="1:20" customFormat="1" x14ac:dyDescent="0.25">
      <c r="A93" s="54"/>
      <c r="C93" s="65"/>
      <c r="D93" s="66"/>
      <c r="E93" s="66"/>
      <c r="F93" s="66"/>
      <c r="G93" s="68"/>
      <c r="H93" s="85"/>
      <c r="I93" s="66"/>
      <c r="J93" s="298" t="str">
        <f t="shared" ca="1" si="1"/>
        <v/>
      </c>
      <c r="K93" s="329"/>
      <c r="L93" s="329"/>
      <c r="M93" s="250"/>
      <c r="N93" s="250"/>
      <c r="O93" s="250"/>
      <c r="P93" s="250"/>
      <c r="Q93" s="357"/>
      <c r="R93" s="358"/>
      <c r="S93" s="250"/>
      <c r="T93" s="2"/>
    </row>
    <row r="94" spans="1:20" customFormat="1" x14ac:dyDescent="0.25">
      <c r="A94" s="54"/>
      <c r="C94" s="65"/>
      <c r="D94" s="66"/>
      <c r="E94" s="66"/>
      <c r="F94" s="66"/>
      <c r="G94" s="68"/>
      <c r="H94" s="85"/>
      <c r="I94" s="66"/>
      <c r="J94" s="298" t="str">
        <f t="shared" ca="1" si="1"/>
        <v/>
      </c>
      <c r="K94" s="329"/>
      <c r="L94" s="329"/>
      <c r="M94" s="250"/>
      <c r="N94" s="250"/>
      <c r="O94" s="250"/>
      <c r="P94" s="250"/>
      <c r="Q94" s="357"/>
      <c r="R94" s="358"/>
      <c r="S94" s="250"/>
      <c r="T94" s="2"/>
    </row>
    <row r="95" spans="1:20" customFormat="1" x14ac:dyDescent="0.25">
      <c r="A95" s="54"/>
      <c r="C95" s="65"/>
      <c r="D95" s="66"/>
      <c r="E95" s="66"/>
      <c r="F95" s="66"/>
      <c r="G95" s="68"/>
      <c r="H95" s="85"/>
      <c r="I95" s="66"/>
      <c r="J95" s="298" t="str">
        <f t="shared" ca="1" si="1"/>
        <v/>
      </c>
      <c r="K95" s="329"/>
      <c r="L95" s="329"/>
      <c r="M95" s="250"/>
      <c r="N95" s="250"/>
      <c r="O95" s="250"/>
      <c r="P95" s="250"/>
      <c r="Q95" s="357"/>
      <c r="R95" s="358"/>
      <c r="S95" s="250"/>
      <c r="T95" s="2"/>
    </row>
    <row r="96" spans="1:20" customFormat="1" x14ac:dyDescent="0.25">
      <c r="A96" s="54"/>
      <c r="C96" s="65"/>
      <c r="D96" s="66"/>
      <c r="E96" s="66"/>
      <c r="F96" s="66"/>
      <c r="G96" s="68"/>
      <c r="H96" s="85"/>
      <c r="I96" s="66"/>
      <c r="J96" s="298" t="str">
        <f t="shared" ca="1" si="1"/>
        <v/>
      </c>
      <c r="K96" s="329"/>
      <c r="L96" s="329"/>
      <c r="M96" s="250"/>
      <c r="N96" s="250"/>
      <c r="O96" s="250"/>
      <c r="P96" s="250"/>
      <c r="Q96" s="357"/>
      <c r="R96" s="358"/>
      <c r="S96" s="250"/>
      <c r="T96" s="2"/>
    </row>
    <row r="97" spans="1:20" customFormat="1" x14ac:dyDescent="0.25">
      <c r="A97" s="54"/>
      <c r="C97" s="65"/>
      <c r="D97" s="66"/>
      <c r="E97" s="66"/>
      <c r="F97" s="66"/>
      <c r="G97" s="68"/>
      <c r="H97" s="85"/>
      <c r="I97" s="66"/>
      <c r="J97" s="298" t="str">
        <f t="shared" ca="1" si="1"/>
        <v/>
      </c>
      <c r="K97" s="329"/>
      <c r="L97" s="329"/>
      <c r="M97" s="250"/>
      <c r="N97" s="250"/>
      <c r="O97" s="250"/>
      <c r="P97" s="250"/>
      <c r="Q97" s="357"/>
      <c r="R97" s="358"/>
      <c r="S97" s="250"/>
      <c r="T97" s="2"/>
    </row>
    <row r="98" spans="1:20" customFormat="1" x14ac:dyDescent="0.25">
      <c r="A98" s="54"/>
      <c r="C98" s="65"/>
      <c r="D98" s="66"/>
      <c r="E98" s="66"/>
      <c r="F98" s="66"/>
      <c r="G98" s="68"/>
      <c r="H98" s="85"/>
      <c r="I98" s="66"/>
      <c r="J98" s="298" t="str">
        <f t="shared" ca="1" si="1"/>
        <v/>
      </c>
      <c r="K98" s="329"/>
      <c r="L98" s="329"/>
      <c r="M98" s="250"/>
      <c r="N98" s="250"/>
      <c r="O98" s="250"/>
      <c r="P98" s="250"/>
      <c r="Q98" s="357"/>
      <c r="R98" s="358"/>
      <c r="S98" s="250"/>
      <c r="T98" s="2"/>
    </row>
    <row r="99" spans="1:20" customFormat="1" x14ac:dyDescent="0.25">
      <c r="A99" s="54"/>
      <c r="C99" s="65"/>
      <c r="D99" s="66"/>
      <c r="E99" s="66"/>
      <c r="F99" s="66"/>
      <c r="G99" s="68"/>
      <c r="H99" s="85"/>
      <c r="I99" s="66"/>
      <c r="J99" s="298" t="str">
        <f t="shared" ca="1" si="1"/>
        <v/>
      </c>
      <c r="K99" s="329"/>
      <c r="L99" s="329"/>
      <c r="M99" s="250"/>
      <c r="N99" s="250"/>
      <c r="O99" s="250"/>
      <c r="P99" s="250"/>
      <c r="Q99" s="357"/>
      <c r="R99" s="358"/>
      <c r="S99" s="250"/>
      <c r="T99" s="2"/>
    </row>
    <row r="100" spans="1:20" customFormat="1" x14ac:dyDescent="0.25">
      <c r="A100" s="54"/>
      <c r="C100" s="65"/>
      <c r="D100" s="66"/>
      <c r="E100" s="66"/>
      <c r="F100" s="66"/>
      <c r="G100" s="68"/>
      <c r="H100" s="85"/>
      <c r="I100" s="66"/>
      <c r="J100" s="298" t="str">
        <f t="shared" ca="1" si="1"/>
        <v/>
      </c>
      <c r="K100" s="329"/>
      <c r="L100" s="329"/>
      <c r="M100" s="250"/>
      <c r="N100" s="250"/>
      <c r="O100" s="250"/>
      <c r="P100" s="250"/>
      <c r="Q100" s="357"/>
      <c r="R100" s="358"/>
      <c r="S100" s="250"/>
      <c r="T100" s="2"/>
    </row>
    <row r="101" spans="1:20" customFormat="1" x14ac:dyDescent="0.25">
      <c r="A101" s="54"/>
      <c r="C101" s="65"/>
      <c r="D101" s="66"/>
      <c r="E101" s="66"/>
      <c r="F101" s="66"/>
      <c r="G101" s="68"/>
      <c r="H101" s="85"/>
      <c r="I101" s="66"/>
      <c r="J101" s="298" t="str">
        <f t="shared" ca="1" si="1"/>
        <v/>
      </c>
      <c r="K101" s="329"/>
      <c r="L101" s="329"/>
      <c r="M101" s="250"/>
      <c r="N101" s="250"/>
      <c r="O101" s="250"/>
      <c r="P101" s="250"/>
      <c r="Q101" s="357"/>
      <c r="R101" s="358"/>
      <c r="S101" s="250"/>
      <c r="T101" s="2"/>
    </row>
    <row r="102" spans="1:20" customFormat="1" x14ac:dyDescent="0.25">
      <c r="A102" s="54"/>
      <c r="C102" s="65"/>
      <c r="D102" s="66"/>
      <c r="E102" s="66"/>
      <c r="F102" s="66"/>
      <c r="G102" s="68"/>
      <c r="H102" s="85"/>
      <c r="I102" s="66"/>
      <c r="J102" s="298" t="str">
        <f t="shared" ca="1" si="1"/>
        <v/>
      </c>
      <c r="K102" s="329"/>
      <c r="L102" s="329"/>
      <c r="M102" s="250"/>
      <c r="N102" s="250"/>
      <c r="O102" s="250"/>
      <c r="P102" s="250"/>
      <c r="Q102" s="357"/>
      <c r="R102" s="358"/>
      <c r="S102" s="250"/>
      <c r="T102" s="2"/>
    </row>
    <row r="103" spans="1:20" customFormat="1" x14ac:dyDescent="0.25">
      <c r="A103" s="54"/>
      <c r="C103" s="65"/>
      <c r="D103" s="66"/>
      <c r="E103" s="66"/>
      <c r="F103" s="66"/>
      <c r="G103" s="68"/>
      <c r="H103" s="85"/>
      <c r="I103" s="66"/>
      <c r="J103" s="298" t="str">
        <f t="shared" ca="1" si="1"/>
        <v/>
      </c>
      <c r="K103" s="329"/>
      <c r="L103" s="329"/>
      <c r="M103" s="250"/>
      <c r="N103" s="250"/>
      <c r="O103" s="250"/>
      <c r="P103" s="250"/>
      <c r="Q103" s="357"/>
      <c r="R103" s="358"/>
      <c r="S103" s="250"/>
      <c r="T103" s="2"/>
    </row>
    <row r="104" spans="1:20" customFormat="1" x14ac:dyDescent="0.25">
      <c r="A104" s="54"/>
      <c r="C104" s="65"/>
      <c r="D104" s="66"/>
      <c r="E104" s="66"/>
      <c r="F104" s="66"/>
      <c r="G104" s="68"/>
      <c r="H104" s="85"/>
      <c r="I104" s="66"/>
      <c r="J104" s="298" t="str">
        <f t="shared" ca="1" si="1"/>
        <v/>
      </c>
      <c r="K104" s="329"/>
      <c r="L104" s="329"/>
      <c r="M104" s="250"/>
      <c r="N104" s="250"/>
      <c r="O104" s="250"/>
      <c r="P104" s="250"/>
      <c r="Q104" s="357"/>
      <c r="R104" s="358"/>
      <c r="S104" s="250"/>
      <c r="T104" s="2"/>
    </row>
    <row r="105" spans="1:20" customFormat="1" x14ac:dyDescent="0.25">
      <c r="A105" s="54"/>
      <c r="C105" s="65"/>
      <c r="D105" s="66"/>
      <c r="E105" s="66"/>
      <c r="F105" s="66"/>
      <c r="G105" s="68"/>
      <c r="H105" s="85"/>
      <c r="I105" s="66"/>
      <c r="J105" s="298" t="str">
        <f t="shared" ca="1" si="1"/>
        <v/>
      </c>
      <c r="K105" s="329"/>
      <c r="L105" s="329"/>
      <c r="M105" s="250"/>
      <c r="N105" s="250"/>
      <c r="O105" s="250"/>
      <c r="P105" s="250"/>
      <c r="Q105" s="357"/>
      <c r="R105" s="358"/>
      <c r="S105" s="250"/>
      <c r="T105" s="2"/>
    </row>
    <row r="106" spans="1:20" customFormat="1" x14ac:dyDescent="0.25">
      <c r="A106" s="54"/>
      <c r="C106" s="65"/>
      <c r="D106" s="66"/>
      <c r="E106" s="66"/>
      <c r="F106" s="66"/>
      <c r="G106" s="68"/>
      <c r="H106" s="85"/>
      <c r="I106" s="66"/>
      <c r="J106" s="298" t="str">
        <f t="shared" ca="1" si="1"/>
        <v/>
      </c>
      <c r="K106" s="329"/>
      <c r="L106" s="329"/>
      <c r="M106" s="250"/>
      <c r="N106" s="250"/>
      <c r="O106" s="250"/>
      <c r="P106" s="250"/>
      <c r="Q106" s="357"/>
      <c r="R106" s="358"/>
      <c r="S106" s="250"/>
      <c r="T106" s="2"/>
    </row>
    <row r="107" spans="1:20" customFormat="1" x14ac:dyDescent="0.25">
      <c r="A107" s="54"/>
      <c r="C107" s="65"/>
      <c r="D107" s="66"/>
      <c r="E107" s="66"/>
      <c r="F107" s="66"/>
      <c r="G107" s="68"/>
      <c r="H107" s="85"/>
      <c r="I107" s="66"/>
      <c r="J107" s="298" t="str">
        <f t="shared" ca="1" si="1"/>
        <v/>
      </c>
      <c r="K107" s="329"/>
      <c r="L107" s="329"/>
      <c r="M107" s="250"/>
      <c r="N107" s="250"/>
      <c r="O107" s="250"/>
      <c r="P107" s="250"/>
      <c r="Q107" s="357"/>
      <c r="R107" s="358"/>
      <c r="S107" s="250"/>
      <c r="T107" s="2"/>
    </row>
    <row r="108" spans="1:20" customFormat="1" x14ac:dyDescent="0.25">
      <c r="A108" s="54"/>
      <c r="C108" s="65"/>
      <c r="D108" s="66"/>
      <c r="E108" s="66"/>
      <c r="F108" s="66"/>
      <c r="G108" s="68"/>
      <c r="H108" s="85"/>
      <c r="I108" s="66"/>
      <c r="J108" s="298" t="str">
        <f t="shared" ca="1" si="1"/>
        <v/>
      </c>
      <c r="K108" s="329"/>
      <c r="L108" s="329"/>
      <c r="M108" s="250"/>
      <c r="N108" s="250"/>
      <c r="O108" s="250"/>
      <c r="P108" s="250"/>
      <c r="Q108" s="357"/>
      <c r="R108" s="358"/>
      <c r="S108" s="250"/>
      <c r="T108" s="2"/>
    </row>
    <row r="109" spans="1:20" customFormat="1" x14ac:dyDescent="0.25">
      <c r="A109" s="54"/>
      <c r="C109" s="65"/>
      <c r="D109" s="66"/>
      <c r="E109" s="66"/>
      <c r="F109" s="66"/>
      <c r="G109" s="68"/>
      <c r="H109" s="85"/>
      <c r="I109" s="66"/>
      <c r="J109" s="298" t="str">
        <f t="shared" ca="1" si="1"/>
        <v/>
      </c>
      <c r="K109" s="329"/>
      <c r="L109" s="329"/>
      <c r="M109" s="250"/>
      <c r="N109" s="250"/>
      <c r="O109" s="250"/>
      <c r="P109" s="250"/>
      <c r="Q109" s="357"/>
      <c r="R109" s="358"/>
      <c r="S109" s="250"/>
      <c r="T109" s="2"/>
    </row>
    <row r="110" spans="1:20" customFormat="1" x14ac:dyDescent="0.25">
      <c r="A110" s="54"/>
      <c r="C110" s="65"/>
      <c r="D110" s="66"/>
      <c r="E110" s="66"/>
      <c r="F110" s="66"/>
      <c r="G110" s="68"/>
      <c r="H110" s="85"/>
      <c r="I110" s="66"/>
      <c r="J110" s="298" t="str">
        <f t="shared" ca="1" si="1"/>
        <v/>
      </c>
      <c r="K110" s="329"/>
      <c r="L110" s="329"/>
      <c r="M110" s="250"/>
      <c r="N110" s="250"/>
      <c r="O110" s="250"/>
      <c r="P110" s="250"/>
      <c r="Q110" s="357"/>
      <c r="R110" s="358"/>
      <c r="S110" s="250"/>
      <c r="T110" s="2"/>
    </row>
    <row r="111" spans="1:20" customFormat="1" x14ac:dyDescent="0.25">
      <c r="A111" s="54"/>
      <c r="C111" s="65"/>
      <c r="D111" s="66"/>
      <c r="E111" s="66"/>
      <c r="F111" s="66"/>
      <c r="G111" s="68"/>
      <c r="H111" s="85"/>
      <c r="I111" s="66"/>
      <c r="J111" s="298" t="str">
        <f t="shared" ca="1" si="1"/>
        <v/>
      </c>
      <c r="K111" s="329"/>
      <c r="L111" s="329"/>
      <c r="M111" s="250"/>
      <c r="N111" s="250"/>
      <c r="O111" s="250"/>
      <c r="P111" s="250"/>
      <c r="Q111" s="357"/>
      <c r="R111" s="358"/>
      <c r="S111" s="250"/>
      <c r="T111" s="2"/>
    </row>
    <row r="112" spans="1:20" customFormat="1" x14ac:dyDescent="0.25">
      <c r="A112" s="54"/>
      <c r="C112" s="65"/>
      <c r="D112" s="66"/>
      <c r="E112" s="66"/>
      <c r="F112" s="66"/>
      <c r="G112" s="68"/>
      <c r="H112" s="85"/>
      <c r="I112" s="66"/>
      <c r="J112" s="298" t="str">
        <f t="shared" ca="1" si="1"/>
        <v/>
      </c>
      <c r="K112" s="329"/>
      <c r="L112" s="329"/>
      <c r="M112" s="250"/>
      <c r="N112" s="250"/>
      <c r="O112" s="250"/>
      <c r="P112" s="250"/>
      <c r="Q112" s="357"/>
      <c r="R112" s="358"/>
      <c r="S112" s="250"/>
      <c r="T112" s="2"/>
    </row>
    <row r="113" spans="1:20" customFormat="1" x14ac:dyDescent="0.25">
      <c r="A113" s="54"/>
      <c r="C113" s="65"/>
      <c r="D113" s="66"/>
      <c r="E113" s="66"/>
      <c r="F113" s="66"/>
      <c r="G113" s="68"/>
      <c r="H113" s="85"/>
      <c r="I113" s="66"/>
      <c r="J113" s="298" t="str">
        <f t="shared" ca="1" si="1"/>
        <v/>
      </c>
      <c r="K113" s="329"/>
      <c r="L113" s="329"/>
      <c r="M113" s="250"/>
      <c r="N113" s="250"/>
      <c r="O113" s="250"/>
      <c r="P113" s="250"/>
      <c r="Q113" s="357"/>
      <c r="R113" s="358"/>
      <c r="S113" s="250"/>
      <c r="T113" s="2"/>
    </row>
    <row r="114" spans="1:20" customFormat="1" x14ac:dyDescent="0.25">
      <c r="A114" s="54"/>
      <c r="C114" s="65"/>
      <c r="D114" s="66"/>
      <c r="E114" s="66"/>
      <c r="F114" s="66"/>
      <c r="G114" s="68"/>
      <c r="H114" s="85"/>
      <c r="I114" s="66"/>
      <c r="J114" s="298" t="str">
        <f t="shared" ca="1" si="1"/>
        <v/>
      </c>
      <c r="K114" s="329"/>
      <c r="L114" s="329"/>
      <c r="M114" s="250"/>
      <c r="N114" s="250"/>
      <c r="O114" s="250"/>
      <c r="P114" s="250"/>
      <c r="Q114" s="357"/>
      <c r="R114" s="358"/>
      <c r="S114" s="250"/>
      <c r="T114" s="2"/>
    </row>
    <row r="115" spans="1:20" customFormat="1" x14ac:dyDescent="0.25">
      <c r="A115" s="54"/>
      <c r="C115" s="65"/>
      <c r="D115" s="66"/>
      <c r="E115" s="66"/>
      <c r="F115" s="66"/>
      <c r="G115" s="68"/>
      <c r="H115" s="85"/>
      <c r="I115" s="66"/>
      <c r="J115" s="298" t="str">
        <f t="shared" ca="1" si="1"/>
        <v/>
      </c>
      <c r="K115" s="329"/>
      <c r="L115" s="329"/>
      <c r="M115" s="250"/>
      <c r="N115" s="250"/>
      <c r="O115" s="250"/>
      <c r="P115" s="250"/>
      <c r="Q115" s="357"/>
      <c r="R115" s="358"/>
      <c r="S115" s="250"/>
      <c r="T115" s="2"/>
    </row>
    <row r="116" spans="1:20" customFormat="1" x14ac:dyDescent="0.25">
      <c r="A116" s="54"/>
      <c r="C116" s="65"/>
      <c r="D116" s="66"/>
      <c r="E116" s="66"/>
      <c r="F116" s="66"/>
      <c r="G116" s="68"/>
      <c r="H116" s="85"/>
      <c r="I116" s="66"/>
      <c r="J116" s="298" t="str">
        <f t="shared" ca="1" si="1"/>
        <v/>
      </c>
      <c r="K116" s="329"/>
      <c r="L116" s="329"/>
      <c r="M116" s="250"/>
      <c r="N116" s="250"/>
      <c r="O116" s="250"/>
      <c r="P116" s="250"/>
      <c r="Q116" s="357"/>
      <c r="R116" s="358"/>
      <c r="S116" s="250"/>
      <c r="T116" s="2"/>
    </row>
    <row r="117" spans="1:20" customFormat="1" x14ac:dyDescent="0.25">
      <c r="A117" s="54"/>
      <c r="C117" s="65"/>
      <c r="D117" s="66"/>
      <c r="E117" s="66"/>
      <c r="F117" s="66"/>
      <c r="G117" s="68"/>
      <c r="H117" s="85"/>
      <c r="I117" s="66"/>
      <c r="J117" s="298" t="str">
        <f t="shared" ca="1" si="1"/>
        <v/>
      </c>
      <c r="K117" s="329"/>
      <c r="L117" s="329"/>
      <c r="M117" s="250"/>
      <c r="N117" s="250"/>
      <c r="O117" s="250"/>
      <c r="P117" s="250"/>
      <c r="Q117" s="357"/>
      <c r="R117" s="358"/>
      <c r="S117" s="250"/>
      <c r="T117" s="2"/>
    </row>
    <row r="118" spans="1:20" customFormat="1" x14ac:dyDescent="0.25">
      <c r="A118" s="54"/>
      <c r="C118" s="65"/>
      <c r="D118" s="66"/>
      <c r="E118" s="66"/>
      <c r="F118" s="66"/>
      <c r="G118" s="68"/>
      <c r="H118" s="85"/>
      <c r="I118" s="66"/>
      <c r="J118" s="298" t="str">
        <f t="shared" ca="1" si="1"/>
        <v/>
      </c>
      <c r="K118" s="329"/>
      <c r="L118" s="329"/>
      <c r="M118" s="250"/>
      <c r="N118" s="250"/>
      <c r="O118" s="250"/>
      <c r="P118" s="250"/>
      <c r="Q118" s="357"/>
      <c r="R118" s="358"/>
      <c r="S118" s="250"/>
      <c r="T118" s="2"/>
    </row>
    <row r="119" spans="1:20" customFormat="1" x14ac:dyDescent="0.25">
      <c r="A119" s="54"/>
      <c r="C119" s="65"/>
      <c r="D119" s="66"/>
      <c r="E119" s="66"/>
      <c r="F119" s="66"/>
      <c r="G119" s="68"/>
      <c r="H119" s="85"/>
      <c r="I119" s="66"/>
      <c r="J119" s="298" t="str">
        <f t="shared" ca="1" si="1"/>
        <v/>
      </c>
      <c r="K119" s="329"/>
      <c r="L119" s="329"/>
      <c r="M119" s="250"/>
      <c r="N119" s="250"/>
      <c r="O119" s="250"/>
      <c r="P119" s="250"/>
      <c r="Q119" s="357"/>
      <c r="R119" s="358"/>
      <c r="S119" s="250"/>
      <c r="T119" s="2"/>
    </row>
    <row r="120" spans="1:20" customFormat="1" x14ac:dyDescent="0.25">
      <c r="A120" s="54"/>
      <c r="C120" s="65"/>
      <c r="D120" s="66"/>
      <c r="E120" s="66"/>
      <c r="F120" s="66"/>
      <c r="G120" s="68"/>
      <c r="H120" s="85"/>
      <c r="I120" s="66"/>
      <c r="J120" s="298" t="str">
        <f t="shared" ca="1" si="1"/>
        <v/>
      </c>
      <c r="K120" s="329"/>
      <c r="L120" s="329"/>
      <c r="M120" s="250"/>
      <c r="N120" s="250"/>
      <c r="O120" s="250"/>
      <c r="P120" s="250"/>
      <c r="Q120" s="357"/>
      <c r="R120" s="358"/>
      <c r="S120" s="250"/>
      <c r="T120" s="2"/>
    </row>
    <row r="121" spans="1:20" customFormat="1" x14ac:dyDescent="0.25">
      <c r="A121" s="54"/>
      <c r="C121" s="65"/>
      <c r="D121" s="66"/>
      <c r="E121" s="66"/>
      <c r="F121" s="66"/>
      <c r="G121" s="68"/>
      <c r="H121" s="85"/>
      <c r="I121" s="66"/>
      <c r="J121" s="298" t="str">
        <f t="shared" ca="1" si="1"/>
        <v/>
      </c>
      <c r="K121" s="329"/>
      <c r="L121" s="329"/>
      <c r="M121" s="250"/>
      <c r="N121" s="250"/>
      <c r="O121" s="250"/>
      <c r="P121" s="250"/>
      <c r="Q121" s="357"/>
      <c r="R121" s="358"/>
      <c r="S121" s="250"/>
      <c r="T121" s="2"/>
    </row>
    <row r="122" spans="1:20" customFormat="1" x14ac:dyDescent="0.25">
      <c r="A122" s="54"/>
      <c r="C122" s="65"/>
      <c r="D122" s="66"/>
      <c r="E122" s="66"/>
      <c r="F122" s="66"/>
      <c r="G122" s="68"/>
      <c r="H122" s="85"/>
      <c r="I122" s="66"/>
      <c r="J122" s="298" t="str">
        <f t="shared" ca="1" si="1"/>
        <v/>
      </c>
      <c r="K122" s="329"/>
      <c r="L122" s="329"/>
      <c r="M122" s="250"/>
      <c r="N122" s="250"/>
      <c r="O122" s="250"/>
      <c r="P122" s="250"/>
      <c r="Q122" s="357"/>
      <c r="R122" s="358"/>
      <c r="S122" s="250"/>
      <c r="T122" s="2"/>
    </row>
    <row r="123" spans="1:20" customFormat="1" x14ac:dyDescent="0.25">
      <c r="A123" s="54"/>
      <c r="C123" s="65"/>
      <c r="D123" s="66"/>
      <c r="E123" s="66"/>
      <c r="F123" s="66"/>
      <c r="G123" s="68"/>
      <c r="H123" s="85"/>
      <c r="I123" s="66"/>
      <c r="J123" s="298" t="str">
        <f t="shared" ca="1" si="1"/>
        <v/>
      </c>
      <c r="K123" s="329"/>
      <c r="L123" s="329"/>
      <c r="M123" s="250"/>
      <c r="N123" s="250"/>
      <c r="O123" s="250"/>
      <c r="P123" s="250"/>
      <c r="Q123" s="357"/>
      <c r="R123" s="358"/>
      <c r="S123" s="250"/>
      <c r="T123" s="2"/>
    </row>
    <row r="124" spans="1:20" customFormat="1" x14ac:dyDescent="0.25">
      <c r="A124" s="54"/>
      <c r="C124" s="65"/>
      <c r="D124" s="66"/>
      <c r="E124" s="66"/>
      <c r="F124" s="66"/>
      <c r="G124" s="68"/>
      <c r="H124" s="85"/>
      <c r="I124" s="66"/>
      <c r="J124" s="298" t="str">
        <f t="shared" ca="1" si="1"/>
        <v/>
      </c>
      <c r="K124" s="329"/>
      <c r="L124" s="329"/>
      <c r="M124" s="250"/>
      <c r="N124" s="250"/>
      <c r="O124" s="250"/>
      <c r="P124" s="250"/>
      <c r="Q124" s="357"/>
      <c r="R124" s="358"/>
      <c r="S124" s="250"/>
      <c r="T124" s="2"/>
    </row>
    <row r="125" spans="1:20" customFormat="1" x14ac:dyDescent="0.25">
      <c r="A125" s="54"/>
      <c r="C125" s="65"/>
      <c r="D125" s="66"/>
      <c r="E125" s="66"/>
      <c r="F125" s="66"/>
      <c r="G125" s="68"/>
      <c r="H125" s="85"/>
      <c r="I125" s="66"/>
      <c r="J125" s="298" t="str">
        <f t="shared" ca="1" si="1"/>
        <v/>
      </c>
      <c r="K125" s="329"/>
      <c r="L125" s="329"/>
      <c r="M125" s="250"/>
      <c r="N125" s="250"/>
      <c r="O125" s="250"/>
      <c r="P125" s="250"/>
      <c r="Q125" s="357"/>
      <c r="R125" s="358"/>
      <c r="S125" s="250"/>
      <c r="T125" s="2"/>
    </row>
    <row r="126" spans="1:20" customFormat="1" x14ac:dyDescent="0.25">
      <c r="A126" s="54"/>
      <c r="C126" s="65"/>
      <c r="D126" s="66"/>
      <c r="E126" s="66"/>
      <c r="F126" s="66"/>
      <c r="G126" s="68"/>
      <c r="H126" s="85"/>
      <c r="I126" s="66"/>
      <c r="J126" s="298" t="str">
        <f t="shared" ca="1" si="1"/>
        <v/>
      </c>
      <c r="K126" s="329"/>
      <c r="L126" s="329"/>
      <c r="M126" s="250"/>
      <c r="N126" s="250"/>
      <c r="O126" s="250"/>
      <c r="P126" s="250"/>
      <c r="Q126" s="357"/>
      <c r="R126" s="358"/>
      <c r="S126" s="250"/>
      <c r="T126" s="2"/>
    </row>
    <row r="127" spans="1:20" customFormat="1" x14ac:dyDescent="0.25">
      <c r="A127" s="54"/>
      <c r="C127" s="65"/>
      <c r="D127" s="66"/>
      <c r="E127" s="66"/>
      <c r="F127" s="66"/>
      <c r="G127" s="68"/>
      <c r="H127" s="85"/>
      <c r="I127" s="66"/>
      <c r="J127" s="298" t="str">
        <f t="shared" ca="1" si="1"/>
        <v/>
      </c>
      <c r="K127" s="329"/>
      <c r="L127" s="329"/>
      <c r="M127" s="250"/>
      <c r="N127" s="250"/>
      <c r="O127" s="250"/>
      <c r="P127" s="250"/>
      <c r="Q127" s="357"/>
      <c r="R127" s="358"/>
      <c r="S127" s="250"/>
      <c r="T127" s="2"/>
    </row>
    <row r="128" spans="1:20" customFormat="1" x14ac:dyDescent="0.25">
      <c r="A128" s="54"/>
      <c r="C128" s="65"/>
      <c r="D128" s="66"/>
      <c r="E128" s="66"/>
      <c r="F128" s="66"/>
      <c r="G128" s="68"/>
      <c r="H128" s="85"/>
      <c r="I128" s="66"/>
      <c r="J128" s="298" t="str">
        <f t="shared" ca="1" si="1"/>
        <v/>
      </c>
      <c r="K128" s="329"/>
      <c r="L128" s="329"/>
      <c r="M128" s="250"/>
      <c r="N128" s="250"/>
      <c r="O128" s="250"/>
      <c r="P128" s="250"/>
      <c r="Q128" s="357"/>
      <c r="R128" s="358"/>
      <c r="S128" s="250"/>
      <c r="T128" s="2"/>
    </row>
    <row r="129" spans="1:20" customFormat="1" x14ac:dyDescent="0.25">
      <c r="A129" s="54"/>
      <c r="C129" s="65"/>
      <c r="D129" s="66"/>
      <c r="E129" s="66"/>
      <c r="F129" s="66"/>
      <c r="G129" s="68"/>
      <c r="H129" s="85"/>
      <c r="I129" s="66"/>
      <c r="J129" s="298" t="str">
        <f t="shared" ca="1" si="1"/>
        <v/>
      </c>
      <c r="K129" s="329"/>
      <c r="L129" s="329"/>
      <c r="M129" s="250"/>
      <c r="N129" s="250"/>
      <c r="O129" s="250"/>
      <c r="P129" s="250"/>
      <c r="Q129" s="357"/>
      <c r="R129" s="358"/>
      <c r="S129" s="250"/>
      <c r="T129" s="2"/>
    </row>
    <row r="130" spans="1:20" customFormat="1" x14ac:dyDescent="0.25">
      <c r="A130" s="54"/>
      <c r="C130" s="65"/>
      <c r="D130" s="66"/>
      <c r="E130" s="66"/>
      <c r="F130" s="66"/>
      <c r="G130" s="68"/>
      <c r="H130" s="85"/>
      <c r="I130" s="66"/>
      <c r="J130" s="298" t="str">
        <f t="shared" ca="1" si="1"/>
        <v/>
      </c>
      <c r="K130" s="329"/>
      <c r="L130" s="329"/>
      <c r="M130" s="250"/>
      <c r="N130" s="250"/>
      <c r="O130" s="250"/>
      <c r="P130" s="250"/>
      <c r="Q130" s="357"/>
      <c r="R130" s="358"/>
      <c r="S130" s="250"/>
      <c r="T130" s="2"/>
    </row>
    <row r="131" spans="1:20" customFormat="1" x14ac:dyDescent="0.25">
      <c r="A131" s="54"/>
      <c r="C131" s="65"/>
      <c r="D131" s="66"/>
      <c r="E131" s="66"/>
      <c r="F131" s="66"/>
      <c r="G131" s="68"/>
      <c r="H131" s="85"/>
      <c r="I131" s="66"/>
      <c r="J131" s="298" t="str">
        <f t="shared" ca="1" si="1"/>
        <v/>
      </c>
      <c r="K131" s="329"/>
      <c r="L131" s="329"/>
      <c r="M131" s="250"/>
      <c r="N131" s="250"/>
      <c r="O131" s="250"/>
      <c r="P131" s="250"/>
      <c r="Q131" s="357"/>
      <c r="R131" s="358"/>
      <c r="S131" s="250"/>
      <c r="T131" s="2"/>
    </row>
    <row r="132" spans="1:20" customFormat="1" x14ac:dyDescent="0.25">
      <c r="A132" s="54"/>
      <c r="C132" s="65"/>
      <c r="D132" s="66"/>
      <c r="E132" s="66"/>
      <c r="F132" s="66"/>
      <c r="G132" s="68"/>
      <c r="H132" s="85"/>
      <c r="I132" s="66"/>
      <c r="J132" s="298" t="str">
        <f t="shared" ca="1" si="1"/>
        <v/>
      </c>
      <c r="K132" s="329"/>
      <c r="L132" s="329"/>
      <c r="M132" s="250"/>
      <c r="N132" s="250"/>
      <c r="O132" s="250"/>
      <c r="P132" s="250"/>
      <c r="Q132" s="357"/>
      <c r="R132" s="358"/>
      <c r="S132" s="250"/>
      <c r="T132" s="2"/>
    </row>
    <row r="133" spans="1:20" customFormat="1" x14ac:dyDescent="0.25">
      <c r="A133" s="54"/>
      <c r="C133" s="65"/>
      <c r="D133" s="66"/>
      <c r="E133" s="66"/>
      <c r="F133" s="66"/>
      <c r="G133" s="68"/>
      <c r="H133" s="85"/>
      <c r="I133" s="66"/>
      <c r="J133" s="298" t="str">
        <f t="shared" ca="1" si="1"/>
        <v/>
      </c>
      <c r="K133" s="329"/>
      <c r="L133" s="329"/>
      <c r="M133" s="250"/>
      <c r="N133" s="250"/>
      <c r="O133" s="250"/>
      <c r="P133" s="250"/>
      <c r="Q133" s="357"/>
      <c r="R133" s="358"/>
      <c r="S133" s="250"/>
      <c r="T133" s="2"/>
    </row>
    <row r="134" spans="1:20" customFormat="1" x14ac:dyDescent="0.25">
      <c r="A134" s="54"/>
      <c r="C134" s="65"/>
      <c r="D134" s="66"/>
      <c r="E134" s="66"/>
      <c r="F134" s="66"/>
      <c r="G134" s="68"/>
      <c r="H134" s="85"/>
      <c r="I134" s="66"/>
      <c r="J134" s="298" t="str">
        <f t="shared" ca="1" si="1"/>
        <v/>
      </c>
      <c r="K134" s="329"/>
      <c r="L134" s="329"/>
      <c r="M134" s="250"/>
      <c r="N134" s="250"/>
      <c r="O134" s="250"/>
      <c r="P134" s="250"/>
      <c r="Q134" s="357"/>
      <c r="R134" s="358"/>
      <c r="S134" s="250"/>
      <c r="T134" s="2"/>
    </row>
    <row r="135" spans="1:20" customFormat="1" x14ac:dyDescent="0.25">
      <c r="A135" s="54"/>
      <c r="C135" s="65"/>
      <c r="D135" s="66"/>
      <c r="E135" s="66"/>
      <c r="F135" s="66"/>
      <c r="G135" s="68"/>
      <c r="H135" s="85"/>
      <c r="I135" s="66"/>
      <c r="J135" s="298" t="str">
        <f t="shared" ca="1" si="1"/>
        <v/>
      </c>
      <c r="K135" s="329"/>
      <c r="L135" s="329"/>
      <c r="M135" s="250"/>
      <c r="N135" s="250"/>
      <c r="O135" s="250"/>
      <c r="P135" s="250"/>
      <c r="Q135" s="357"/>
      <c r="R135" s="358"/>
      <c r="S135" s="250"/>
      <c r="T135" s="2"/>
    </row>
    <row r="136" spans="1:20" customFormat="1" x14ac:dyDescent="0.25">
      <c r="A136" s="54"/>
      <c r="C136" s="65"/>
      <c r="D136" s="66"/>
      <c r="E136" s="66"/>
      <c r="F136" s="66"/>
      <c r="G136" s="68"/>
      <c r="H136" s="85"/>
      <c r="I136" s="66"/>
      <c r="J136" s="298" t="str">
        <f t="shared" ca="1" si="1"/>
        <v/>
      </c>
      <c r="K136" s="329"/>
      <c r="L136" s="329"/>
      <c r="M136" s="250"/>
      <c r="N136" s="250"/>
      <c r="O136" s="250"/>
      <c r="P136" s="250"/>
      <c r="Q136" s="357"/>
      <c r="R136" s="358"/>
      <c r="S136" s="250"/>
      <c r="T136" s="2"/>
    </row>
    <row r="137" spans="1:20" customFormat="1" x14ac:dyDescent="0.25">
      <c r="A137" s="54"/>
      <c r="C137" s="65"/>
      <c r="D137" s="66"/>
      <c r="E137" s="66"/>
      <c r="F137" s="66"/>
      <c r="G137" s="68"/>
      <c r="H137" s="85"/>
      <c r="I137" s="66"/>
      <c r="J137" s="298" t="str">
        <f t="shared" ref="J137:J200" ca="1" si="2">IF(I137="","",(IF(I137="Efetivado","",IF(C137="","",IF(C137=TODAY(),"Vence Hoje",IF(C137&lt;TODAY(),"Atrasado",C137-TODAY()&amp;" Dias para Vencer"))))))</f>
        <v/>
      </c>
      <c r="K137" s="329"/>
      <c r="L137" s="329"/>
      <c r="M137" s="250"/>
      <c r="N137" s="250"/>
      <c r="O137" s="250"/>
      <c r="P137" s="250"/>
      <c r="Q137" s="357"/>
      <c r="R137" s="358"/>
      <c r="S137" s="250"/>
      <c r="T137" s="2"/>
    </row>
    <row r="138" spans="1:20" customFormat="1" x14ac:dyDescent="0.25">
      <c r="A138" s="54"/>
      <c r="C138" s="65"/>
      <c r="D138" s="66"/>
      <c r="E138" s="66"/>
      <c r="F138" s="66"/>
      <c r="G138" s="68"/>
      <c r="H138" s="85"/>
      <c r="I138" s="66"/>
      <c r="J138" s="298" t="str">
        <f t="shared" ca="1" si="2"/>
        <v/>
      </c>
      <c r="K138" s="329"/>
      <c r="L138" s="329"/>
      <c r="M138" s="250"/>
      <c r="N138" s="250"/>
      <c r="O138" s="250"/>
      <c r="P138" s="250"/>
      <c r="Q138" s="357"/>
      <c r="R138" s="358"/>
      <c r="S138" s="250"/>
      <c r="T138" s="2"/>
    </row>
    <row r="139" spans="1:20" customFormat="1" x14ac:dyDescent="0.25">
      <c r="A139" s="54"/>
      <c r="C139" s="65"/>
      <c r="D139" s="66"/>
      <c r="E139" s="66"/>
      <c r="F139" s="66"/>
      <c r="G139" s="68"/>
      <c r="H139" s="85"/>
      <c r="I139" s="66"/>
      <c r="J139" s="298" t="str">
        <f t="shared" ca="1" si="2"/>
        <v/>
      </c>
      <c r="K139" s="329"/>
      <c r="L139" s="329"/>
      <c r="M139" s="250"/>
      <c r="N139" s="250"/>
      <c r="O139" s="250"/>
      <c r="P139" s="250"/>
      <c r="Q139" s="357"/>
      <c r="R139" s="358"/>
      <c r="S139" s="250"/>
      <c r="T139" s="2"/>
    </row>
    <row r="140" spans="1:20" customFormat="1" x14ac:dyDescent="0.25">
      <c r="A140" s="54"/>
      <c r="C140" s="65"/>
      <c r="D140" s="66"/>
      <c r="E140" s="66"/>
      <c r="F140" s="66"/>
      <c r="G140" s="68"/>
      <c r="H140" s="85"/>
      <c r="I140" s="66"/>
      <c r="J140" s="298" t="str">
        <f t="shared" ca="1" si="2"/>
        <v/>
      </c>
      <c r="K140" s="329"/>
      <c r="L140" s="329"/>
      <c r="M140" s="250"/>
      <c r="N140" s="250"/>
      <c r="O140" s="250"/>
      <c r="P140" s="250"/>
      <c r="Q140" s="357"/>
      <c r="R140" s="358"/>
      <c r="S140" s="250"/>
      <c r="T140" s="2"/>
    </row>
    <row r="141" spans="1:20" customFormat="1" x14ac:dyDescent="0.25">
      <c r="A141" s="54"/>
      <c r="C141" s="65"/>
      <c r="D141" s="66"/>
      <c r="E141" s="66"/>
      <c r="F141" s="66"/>
      <c r="G141" s="68"/>
      <c r="H141" s="85"/>
      <c r="I141" s="66"/>
      <c r="J141" s="298" t="str">
        <f t="shared" ca="1" si="2"/>
        <v/>
      </c>
      <c r="K141" s="329"/>
      <c r="L141" s="329"/>
      <c r="M141" s="250"/>
      <c r="N141" s="250"/>
      <c r="O141" s="250"/>
      <c r="P141" s="250"/>
      <c r="Q141" s="357"/>
      <c r="R141" s="358"/>
      <c r="S141" s="250"/>
      <c r="T141" s="2"/>
    </row>
    <row r="142" spans="1:20" customFormat="1" x14ac:dyDescent="0.25">
      <c r="A142" s="54"/>
      <c r="C142" s="65"/>
      <c r="D142" s="66"/>
      <c r="E142" s="66"/>
      <c r="F142" s="66"/>
      <c r="G142" s="68"/>
      <c r="H142" s="85"/>
      <c r="I142" s="66"/>
      <c r="J142" s="298" t="str">
        <f t="shared" ca="1" si="2"/>
        <v/>
      </c>
      <c r="K142" s="329"/>
      <c r="L142" s="329"/>
      <c r="M142" s="250"/>
      <c r="N142" s="250"/>
      <c r="O142" s="250"/>
      <c r="P142" s="250"/>
      <c r="Q142" s="357"/>
      <c r="R142" s="358"/>
      <c r="S142" s="250"/>
      <c r="T142" s="2"/>
    </row>
    <row r="143" spans="1:20" customFormat="1" x14ac:dyDescent="0.25">
      <c r="A143" s="54"/>
      <c r="C143" s="65"/>
      <c r="D143" s="66"/>
      <c r="E143" s="66"/>
      <c r="F143" s="66"/>
      <c r="G143" s="68"/>
      <c r="H143" s="85"/>
      <c r="I143" s="66"/>
      <c r="J143" s="298" t="str">
        <f t="shared" ca="1" si="2"/>
        <v/>
      </c>
      <c r="K143" s="329"/>
      <c r="L143" s="329"/>
      <c r="M143" s="250"/>
      <c r="N143" s="250"/>
      <c r="O143" s="250"/>
      <c r="P143" s="250"/>
      <c r="Q143" s="250"/>
      <c r="R143" s="250"/>
      <c r="S143" s="250"/>
      <c r="T143" s="2"/>
    </row>
    <row r="144" spans="1:20" customFormat="1" x14ac:dyDescent="0.25">
      <c r="A144" s="54"/>
      <c r="C144" s="65"/>
      <c r="D144" s="66"/>
      <c r="E144" s="66"/>
      <c r="F144" s="66"/>
      <c r="G144" s="68"/>
      <c r="H144" s="85"/>
      <c r="I144" s="66"/>
      <c r="J144" s="298" t="str">
        <f t="shared" ca="1" si="2"/>
        <v/>
      </c>
      <c r="K144" s="329"/>
      <c r="L144" s="329"/>
      <c r="M144" s="250"/>
      <c r="N144" s="250"/>
      <c r="O144" s="250"/>
      <c r="P144" s="250"/>
      <c r="Q144" s="250"/>
      <c r="R144" s="250"/>
      <c r="S144" s="250"/>
      <c r="T144" s="2"/>
    </row>
    <row r="145" spans="1:20" customFormat="1" x14ac:dyDescent="0.25">
      <c r="A145" s="54"/>
      <c r="C145" s="65"/>
      <c r="D145" s="66"/>
      <c r="E145" s="66"/>
      <c r="F145" s="66"/>
      <c r="G145" s="68"/>
      <c r="H145" s="85"/>
      <c r="I145" s="66"/>
      <c r="J145" s="298" t="str">
        <f t="shared" ca="1" si="2"/>
        <v/>
      </c>
      <c r="K145" s="329"/>
      <c r="L145" s="329"/>
      <c r="M145" s="250"/>
      <c r="N145" s="250"/>
      <c r="O145" s="250"/>
      <c r="P145" s="250"/>
      <c r="Q145" s="250"/>
      <c r="R145" s="250"/>
      <c r="S145" s="250"/>
      <c r="T145" s="2"/>
    </row>
    <row r="146" spans="1:20" customFormat="1" x14ac:dyDescent="0.25">
      <c r="A146" s="54"/>
      <c r="C146" s="65"/>
      <c r="D146" s="66"/>
      <c r="E146" s="66"/>
      <c r="F146" s="66"/>
      <c r="G146" s="68"/>
      <c r="H146" s="85"/>
      <c r="I146" s="66"/>
      <c r="J146" s="298" t="str">
        <f t="shared" ca="1" si="2"/>
        <v/>
      </c>
      <c r="K146" s="329"/>
      <c r="L146" s="329"/>
      <c r="M146" s="250"/>
      <c r="N146" s="250"/>
      <c r="O146" s="250"/>
      <c r="P146" s="250"/>
      <c r="Q146" s="250"/>
      <c r="R146" s="250"/>
      <c r="S146" s="250"/>
      <c r="T146" s="2"/>
    </row>
    <row r="147" spans="1:20" customFormat="1" x14ac:dyDescent="0.25">
      <c r="A147" s="54"/>
      <c r="C147" s="65"/>
      <c r="D147" s="66"/>
      <c r="E147" s="66"/>
      <c r="F147" s="66"/>
      <c r="G147" s="68"/>
      <c r="H147" s="85"/>
      <c r="I147" s="66"/>
      <c r="J147" s="298" t="str">
        <f t="shared" ca="1" si="2"/>
        <v/>
      </c>
      <c r="K147" s="329"/>
      <c r="L147" s="329"/>
      <c r="M147" s="250"/>
      <c r="N147" s="250"/>
      <c r="O147" s="250"/>
      <c r="P147" s="250"/>
      <c r="Q147" s="250"/>
      <c r="R147" s="250"/>
      <c r="S147" s="250"/>
      <c r="T147" s="2"/>
    </row>
    <row r="148" spans="1:20" customFormat="1" x14ac:dyDescent="0.25">
      <c r="A148" s="54"/>
      <c r="C148" s="65"/>
      <c r="D148" s="66"/>
      <c r="E148" s="66"/>
      <c r="F148" s="66"/>
      <c r="G148" s="68"/>
      <c r="H148" s="85"/>
      <c r="I148" s="66"/>
      <c r="J148" s="298" t="str">
        <f t="shared" ca="1" si="2"/>
        <v/>
      </c>
      <c r="K148" s="329"/>
      <c r="L148" s="329"/>
      <c r="M148" s="250"/>
      <c r="N148" s="250"/>
      <c r="O148" s="250"/>
      <c r="P148" s="250"/>
      <c r="Q148" s="250"/>
      <c r="R148" s="250"/>
      <c r="S148" s="250"/>
      <c r="T148" s="2"/>
    </row>
    <row r="149" spans="1:20" customFormat="1" x14ac:dyDescent="0.25">
      <c r="A149" s="54"/>
      <c r="C149" s="65"/>
      <c r="D149" s="66"/>
      <c r="E149" s="66"/>
      <c r="F149" s="66"/>
      <c r="G149" s="68"/>
      <c r="H149" s="85"/>
      <c r="I149" s="66"/>
      <c r="J149" s="298" t="str">
        <f t="shared" ca="1" si="2"/>
        <v/>
      </c>
      <c r="K149" s="329"/>
      <c r="L149" s="329"/>
      <c r="M149" s="250"/>
      <c r="N149" s="250"/>
      <c r="O149" s="250"/>
      <c r="P149" s="250"/>
      <c r="Q149" s="250"/>
      <c r="R149" s="250"/>
      <c r="S149" s="250"/>
      <c r="T149" s="2"/>
    </row>
    <row r="150" spans="1:20" customFormat="1" x14ac:dyDescent="0.25">
      <c r="A150" s="54"/>
      <c r="C150" s="65"/>
      <c r="D150" s="66"/>
      <c r="E150" s="66"/>
      <c r="F150" s="66"/>
      <c r="G150" s="68"/>
      <c r="H150" s="85"/>
      <c r="I150" s="66"/>
      <c r="J150" s="298" t="str">
        <f t="shared" ca="1" si="2"/>
        <v/>
      </c>
      <c r="K150" s="329"/>
      <c r="L150" s="329"/>
      <c r="M150" s="250"/>
      <c r="N150" s="250"/>
      <c r="O150" s="250"/>
      <c r="P150" s="250"/>
      <c r="Q150" s="250"/>
      <c r="R150" s="250"/>
      <c r="S150" s="250"/>
      <c r="T150" s="2"/>
    </row>
    <row r="151" spans="1:20" customFormat="1" x14ac:dyDescent="0.25">
      <c r="A151" s="54"/>
      <c r="C151" s="65"/>
      <c r="D151" s="66"/>
      <c r="E151" s="66"/>
      <c r="F151" s="66"/>
      <c r="G151" s="68"/>
      <c r="H151" s="85"/>
      <c r="I151" s="66"/>
      <c r="J151" s="298" t="str">
        <f t="shared" ca="1" si="2"/>
        <v/>
      </c>
      <c r="K151" s="329"/>
      <c r="L151" s="329"/>
      <c r="M151" s="250"/>
      <c r="N151" s="250"/>
      <c r="O151" s="250"/>
      <c r="P151" s="250"/>
      <c r="Q151" s="250"/>
      <c r="R151" s="250"/>
      <c r="S151" s="250"/>
      <c r="T151" s="2"/>
    </row>
    <row r="152" spans="1:20" customFormat="1" x14ac:dyDescent="0.25">
      <c r="A152" s="54"/>
      <c r="C152" s="65"/>
      <c r="D152" s="66"/>
      <c r="E152" s="66"/>
      <c r="F152" s="66"/>
      <c r="G152" s="68"/>
      <c r="H152" s="85"/>
      <c r="I152" s="66"/>
      <c r="J152" s="298" t="str">
        <f t="shared" ca="1" si="2"/>
        <v/>
      </c>
      <c r="K152" s="329"/>
      <c r="L152" s="329"/>
      <c r="M152" s="250"/>
      <c r="N152" s="250"/>
      <c r="O152" s="250"/>
      <c r="P152" s="250"/>
      <c r="Q152" s="250"/>
      <c r="R152" s="250"/>
      <c r="S152" s="250"/>
      <c r="T152" s="2"/>
    </row>
    <row r="153" spans="1:20" customFormat="1" x14ac:dyDescent="0.25">
      <c r="A153" s="54"/>
      <c r="C153" s="65"/>
      <c r="D153" s="66"/>
      <c r="E153" s="66"/>
      <c r="F153" s="66"/>
      <c r="G153" s="68"/>
      <c r="H153" s="85"/>
      <c r="I153" s="66"/>
      <c r="J153" s="298" t="str">
        <f t="shared" ca="1" si="2"/>
        <v/>
      </c>
      <c r="K153" s="329"/>
      <c r="L153" s="329"/>
      <c r="M153" s="250"/>
      <c r="N153" s="250"/>
      <c r="O153" s="250"/>
      <c r="P153" s="250"/>
      <c r="Q153" s="250"/>
      <c r="R153" s="250"/>
      <c r="S153" s="250"/>
      <c r="T153" s="2"/>
    </row>
    <row r="154" spans="1:20" customFormat="1" x14ac:dyDescent="0.25">
      <c r="A154" s="54"/>
      <c r="C154" s="65"/>
      <c r="D154" s="66"/>
      <c r="E154" s="66"/>
      <c r="F154" s="66"/>
      <c r="G154" s="68"/>
      <c r="H154" s="85"/>
      <c r="I154" s="66"/>
      <c r="J154" s="298" t="str">
        <f t="shared" ca="1" si="2"/>
        <v/>
      </c>
      <c r="K154" s="329"/>
      <c r="L154" s="329"/>
      <c r="M154" s="250"/>
      <c r="N154" s="250"/>
      <c r="O154" s="250"/>
      <c r="P154" s="250"/>
      <c r="Q154" s="250"/>
      <c r="R154" s="250"/>
      <c r="S154" s="250"/>
      <c r="T154" s="2"/>
    </row>
    <row r="155" spans="1:20" customFormat="1" x14ac:dyDescent="0.25">
      <c r="A155" s="54"/>
      <c r="C155" s="65"/>
      <c r="D155" s="66"/>
      <c r="E155" s="66"/>
      <c r="F155" s="66"/>
      <c r="G155" s="68"/>
      <c r="H155" s="85"/>
      <c r="I155" s="66"/>
      <c r="J155" s="298" t="str">
        <f t="shared" ca="1" si="2"/>
        <v/>
      </c>
      <c r="K155" s="329"/>
      <c r="L155" s="329"/>
      <c r="M155" s="250"/>
      <c r="N155" s="250"/>
      <c r="O155" s="250"/>
      <c r="P155" s="250"/>
      <c r="Q155" s="250"/>
      <c r="R155" s="250"/>
      <c r="S155" s="250"/>
      <c r="T155" s="2"/>
    </row>
    <row r="156" spans="1:20" customFormat="1" x14ac:dyDescent="0.25">
      <c r="A156" s="54"/>
      <c r="C156" s="65"/>
      <c r="D156" s="66"/>
      <c r="E156" s="66"/>
      <c r="F156" s="66"/>
      <c r="G156" s="68"/>
      <c r="H156" s="85"/>
      <c r="I156" s="66"/>
      <c r="J156" s="298" t="str">
        <f t="shared" ca="1" si="2"/>
        <v/>
      </c>
      <c r="K156" s="329"/>
      <c r="L156" s="329"/>
      <c r="M156" s="250"/>
      <c r="N156" s="250"/>
      <c r="O156" s="250"/>
      <c r="P156" s="250"/>
      <c r="Q156" s="250"/>
      <c r="R156" s="250"/>
      <c r="S156" s="250"/>
      <c r="T156" s="2"/>
    </row>
    <row r="157" spans="1:20" customFormat="1" x14ac:dyDescent="0.25">
      <c r="A157" s="54"/>
      <c r="C157" s="65"/>
      <c r="D157" s="66"/>
      <c r="E157" s="66"/>
      <c r="F157" s="66"/>
      <c r="G157" s="68"/>
      <c r="H157" s="85"/>
      <c r="I157" s="66"/>
      <c r="J157" s="298" t="str">
        <f t="shared" ca="1" si="2"/>
        <v/>
      </c>
      <c r="K157" s="329"/>
      <c r="L157" s="329"/>
      <c r="M157" s="250"/>
      <c r="N157" s="250"/>
      <c r="O157" s="250"/>
      <c r="P157" s="250"/>
      <c r="Q157" s="250"/>
      <c r="R157" s="250"/>
      <c r="S157" s="250"/>
      <c r="T157" s="2"/>
    </row>
    <row r="158" spans="1:20" customFormat="1" x14ac:dyDescent="0.25">
      <c r="A158" s="54"/>
      <c r="C158" s="65"/>
      <c r="D158" s="66"/>
      <c r="E158" s="66"/>
      <c r="F158" s="66"/>
      <c r="G158" s="68"/>
      <c r="H158" s="85"/>
      <c r="I158" s="66"/>
      <c r="J158" s="298" t="str">
        <f t="shared" ca="1" si="2"/>
        <v/>
      </c>
      <c r="K158" s="329"/>
      <c r="L158" s="329"/>
      <c r="M158" s="250"/>
      <c r="N158" s="250"/>
      <c r="O158" s="250"/>
      <c r="P158" s="250"/>
      <c r="Q158" s="250"/>
      <c r="R158" s="250"/>
      <c r="S158" s="250"/>
      <c r="T158" s="2"/>
    </row>
    <row r="159" spans="1:20" customFormat="1" x14ac:dyDescent="0.25">
      <c r="A159" s="54"/>
      <c r="C159" s="65"/>
      <c r="D159" s="66"/>
      <c r="E159" s="66"/>
      <c r="F159" s="66"/>
      <c r="G159" s="68"/>
      <c r="H159" s="85"/>
      <c r="I159" s="66"/>
      <c r="J159" s="298" t="str">
        <f t="shared" ca="1" si="2"/>
        <v/>
      </c>
      <c r="K159" s="329"/>
      <c r="L159" s="329"/>
      <c r="M159" s="250"/>
      <c r="N159" s="250"/>
      <c r="O159" s="250"/>
      <c r="P159" s="250"/>
      <c r="Q159" s="250"/>
      <c r="R159" s="250"/>
      <c r="S159" s="250"/>
      <c r="T159" s="2"/>
    </row>
    <row r="160" spans="1:20" customFormat="1" x14ac:dyDescent="0.25">
      <c r="A160" s="54"/>
      <c r="C160" s="65"/>
      <c r="D160" s="66"/>
      <c r="E160" s="66"/>
      <c r="F160" s="66"/>
      <c r="G160" s="68"/>
      <c r="H160" s="85"/>
      <c r="I160" s="66"/>
      <c r="J160" s="298" t="str">
        <f t="shared" ca="1" si="2"/>
        <v/>
      </c>
      <c r="K160" s="329"/>
      <c r="L160" s="329"/>
      <c r="M160" s="250"/>
      <c r="N160" s="250"/>
      <c r="O160" s="250"/>
      <c r="P160" s="250"/>
      <c r="Q160" s="250"/>
      <c r="R160" s="250"/>
      <c r="S160" s="250"/>
      <c r="T160" s="2"/>
    </row>
    <row r="161" spans="1:20" customFormat="1" x14ac:dyDescent="0.25">
      <c r="A161" s="54"/>
      <c r="C161" s="65"/>
      <c r="D161" s="66"/>
      <c r="E161" s="66"/>
      <c r="F161" s="66"/>
      <c r="G161" s="68"/>
      <c r="H161" s="85"/>
      <c r="I161" s="66"/>
      <c r="J161" s="298" t="str">
        <f t="shared" ca="1" si="2"/>
        <v/>
      </c>
      <c r="K161" s="329"/>
      <c r="L161" s="329"/>
      <c r="M161" s="250"/>
      <c r="N161" s="250"/>
      <c r="O161" s="250"/>
      <c r="P161" s="250"/>
      <c r="Q161" s="250"/>
      <c r="R161" s="250"/>
      <c r="S161" s="250"/>
      <c r="T161" s="2"/>
    </row>
    <row r="162" spans="1:20" customFormat="1" x14ac:dyDescent="0.25">
      <c r="A162" s="54"/>
      <c r="C162" s="65"/>
      <c r="D162" s="66"/>
      <c r="E162" s="66"/>
      <c r="F162" s="66"/>
      <c r="G162" s="68"/>
      <c r="H162" s="85"/>
      <c r="I162" s="66"/>
      <c r="J162" s="298" t="str">
        <f t="shared" ca="1" si="2"/>
        <v/>
      </c>
      <c r="K162" s="329"/>
      <c r="L162" s="329"/>
      <c r="M162" s="250"/>
      <c r="N162" s="250"/>
      <c r="O162" s="250"/>
      <c r="P162" s="250"/>
      <c r="Q162" s="250"/>
      <c r="R162" s="250"/>
      <c r="S162" s="250"/>
      <c r="T162" s="2"/>
    </row>
    <row r="163" spans="1:20" customFormat="1" x14ac:dyDescent="0.25">
      <c r="A163" s="54"/>
      <c r="C163" s="65"/>
      <c r="D163" s="66"/>
      <c r="E163" s="66"/>
      <c r="F163" s="66"/>
      <c r="G163" s="68"/>
      <c r="H163" s="85"/>
      <c r="I163" s="66"/>
      <c r="J163" s="298" t="str">
        <f t="shared" ca="1" si="2"/>
        <v/>
      </c>
      <c r="K163" s="329"/>
      <c r="L163" s="329"/>
      <c r="M163" s="250"/>
      <c r="N163" s="250"/>
      <c r="O163" s="250"/>
      <c r="P163" s="250"/>
      <c r="Q163" s="250"/>
      <c r="R163" s="250"/>
      <c r="S163" s="250"/>
      <c r="T163" s="2"/>
    </row>
    <row r="164" spans="1:20" customFormat="1" x14ac:dyDescent="0.25">
      <c r="A164" s="54"/>
      <c r="C164" s="65"/>
      <c r="D164" s="66"/>
      <c r="E164" s="66"/>
      <c r="F164" s="66"/>
      <c r="G164" s="68"/>
      <c r="H164" s="85"/>
      <c r="I164" s="66"/>
      <c r="J164" s="298" t="str">
        <f t="shared" ca="1" si="2"/>
        <v/>
      </c>
      <c r="K164" s="329"/>
      <c r="L164" s="329"/>
      <c r="M164" s="250"/>
      <c r="N164" s="250"/>
      <c r="O164" s="250"/>
      <c r="P164" s="250"/>
      <c r="Q164" s="250"/>
      <c r="R164" s="250"/>
      <c r="S164" s="250"/>
      <c r="T164" s="2"/>
    </row>
    <row r="165" spans="1:20" customFormat="1" x14ac:dyDescent="0.25">
      <c r="A165" s="54"/>
      <c r="C165" s="65"/>
      <c r="D165" s="66"/>
      <c r="E165" s="66"/>
      <c r="F165" s="66"/>
      <c r="G165" s="68"/>
      <c r="H165" s="85"/>
      <c r="I165" s="66"/>
      <c r="J165" s="298" t="str">
        <f t="shared" ca="1" si="2"/>
        <v/>
      </c>
      <c r="K165" s="329"/>
      <c r="L165" s="329"/>
      <c r="M165" s="250"/>
      <c r="N165" s="250"/>
      <c r="O165" s="250"/>
      <c r="P165" s="250"/>
      <c r="Q165" s="250"/>
      <c r="R165" s="250"/>
      <c r="S165" s="250"/>
      <c r="T165" s="2"/>
    </row>
    <row r="166" spans="1:20" customFormat="1" x14ac:dyDescent="0.25">
      <c r="A166" s="54"/>
      <c r="C166" s="65"/>
      <c r="D166" s="66"/>
      <c r="E166" s="66"/>
      <c r="F166" s="66"/>
      <c r="G166" s="68"/>
      <c r="H166" s="85"/>
      <c r="I166" s="66"/>
      <c r="J166" s="298" t="str">
        <f t="shared" ca="1" si="2"/>
        <v/>
      </c>
      <c r="K166" s="329"/>
      <c r="L166" s="329"/>
      <c r="M166" s="250"/>
      <c r="N166" s="250"/>
      <c r="O166" s="250"/>
      <c r="P166" s="250"/>
      <c r="Q166" s="250"/>
      <c r="R166" s="250"/>
      <c r="S166" s="250"/>
      <c r="T166" s="2"/>
    </row>
    <row r="167" spans="1:20" customFormat="1" x14ac:dyDescent="0.25">
      <c r="A167" s="54"/>
      <c r="C167" s="65"/>
      <c r="D167" s="66"/>
      <c r="E167" s="66"/>
      <c r="F167" s="66"/>
      <c r="G167" s="68"/>
      <c r="H167" s="85"/>
      <c r="I167" s="66"/>
      <c r="J167" s="298" t="str">
        <f t="shared" ca="1" si="2"/>
        <v/>
      </c>
      <c r="K167" s="329"/>
      <c r="L167" s="329"/>
      <c r="M167" s="250"/>
      <c r="N167" s="250"/>
      <c r="O167" s="250"/>
      <c r="P167" s="250"/>
      <c r="Q167" s="250"/>
      <c r="R167" s="250"/>
      <c r="S167" s="250"/>
      <c r="T167" s="2"/>
    </row>
    <row r="168" spans="1:20" customFormat="1" x14ac:dyDescent="0.25">
      <c r="A168" s="54"/>
      <c r="C168" s="65"/>
      <c r="D168" s="66"/>
      <c r="E168" s="66"/>
      <c r="F168" s="66"/>
      <c r="G168" s="68"/>
      <c r="H168" s="85"/>
      <c r="I168" s="66"/>
      <c r="J168" s="298" t="str">
        <f t="shared" ca="1" si="2"/>
        <v/>
      </c>
      <c r="K168" s="329"/>
      <c r="L168" s="329"/>
      <c r="M168" s="250"/>
      <c r="N168" s="250"/>
      <c r="O168" s="250"/>
      <c r="P168" s="250"/>
      <c r="Q168" s="250"/>
      <c r="R168" s="250"/>
      <c r="S168" s="250"/>
      <c r="T168" s="2"/>
    </row>
    <row r="169" spans="1:20" customFormat="1" x14ac:dyDescent="0.25">
      <c r="A169" s="54"/>
      <c r="C169" s="65"/>
      <c r="D169" s="66"/>
      <c r="E169" s="66"/>
      <c r="F169" s="66"/>
      <c r="G169" s="68"/>
      <c r="H169" s="85"/>
      <c r="I169" s="66"/>
      <c r="J169" s="298" t="str">
        <f t="shared" ca="1" si="2"/>
        <v/>
      </c>
      <c r="K169" s="329"/>
      <c r="L169" s="329"/>
      <c r="M169" s="250"/>
      <c r="N169" s="250"/>
      <c r="O169" s="250"/>
      <c r="P169" s="250"/>
      <c r="Q169" s="250"/>
      <c r="R169" s="250"/>
      <c r="S169" s="250"/>
      <c r="T169" s="2"/>
    </row>
    <row r="170" spans="1:20" customFormat="1" x14ac:dyDescent="0.25">
      <c r="A170" s="54"/>
      <c r="C170" s="65"/>
      <c r="D170" s="66"/>
      <c r="E170" s="66"/>
      <c r="F170" s="66"/>
      <c r="G170" s="68"/>
      <c r="H170" s="85"/>
      <c r="I170" s="66"/>
      <c r="J170" s="298" t="str">
        <f t="shared" ca="1" si="2"/>
        <v/>
      </c>
      <c r="K170" s="329"/>
      <c r="L170" s="329"/>
      <c r="M170" s="250"/>
      <c r="N170" s="250"/>
      <c r="O170" s="250"/>
      <c r="P170" s="250"/>
      <c r="Q170" s="250"/>
      <c r="R170" s="250"/>
      <c r="S170" s="250"/>
      <c r="T170" s="2"/>
    </row>
    <row r="171" spans="1:20" customFormat="1" x14ac:dyDescent="0.25">
      <c r="A171" s="54"/>
      <c r="C171" s="65"/>
      <c r="D171" s="66"/>
      <c r="E171" s="66"/>
      <c r="F171" s="66"/>
      <c r="G171" s="68"/>
      <c r="H171" s="85"/>
      <c r="I171" s="66"/>
      <c r="J171" s="298" t="str">
        <f t="shared" ca="1" si="2"/>
        <v/>
      </c>
      <c r="K171" s="329"/>
      <c r="L171" s="329"/>
      <c r="M171" s="250"/>
      <c r="N171" s="250"/>
      <c r="O171" s="250"/>
      <c r="P171" s="250"/>
      <c r="Q171" s="250"/>
      <c r="R171" s="250"/>
      <c r="S171" s="250"/>
      <c r="T171" s="2"/>
    </row>
    <row r="172" spans="1:20" customFormat="1" x14ac:dyDescent="0.25">
      <c r="A172" s="54"/>
      <c r="C172" s="65"/>
      <c r="D172" s="66"/>
      <c r="E172" s="66"/>
      <c r="F172" s="66"/>
      <c r="G172" s="68"/>
      <c r="H172" s="85"/>
      <c r="I172" s="66"/>
      <c r="J172" s="298" t="str">
        <f t="shared" ca="1" si="2"/>
        <v/>
      </c>
      <c r="K172" s="329"/>
      <c r="L172" s="329"/>
      <c r="M172" s="250"/>
      <c r="N172" s="250"/>
      <c r="O172" s="250"/>
      <c r="P172" s="250"/>
      <c r="Q172" s="250"/>
      <c r="R172" s="250"/>
      <c r="S172" s="250"/>
      <c r="T172" s="2"/>
    </row>
    <row r="173" spans="1:20" customFormat="1" x14ac:dyDescent="0.25">
      <c r="A173" s="54"/>
      <c r="C173" s="65"/>
      <c r="D173" s="66"/>
      <c r="E173" s="66"/>
      <c r="F173" s="66"/>
      <c r="G173" s="68"/>
      <c r="H173" s="85"/>
      <c r="I173" s="66"/>
      <c r="J173" s="298" t="str">
        <f t="shared" ca="1" si="2"/>
        <v/>
      </c>
      <c r="K173" s="329"/>
      <c r="L173" s="329"/>
      <c r="M173" s="250"/>
      <c r="N173" s="250"/>
      <c r="O173" s="250"/>
      <c r="P173" s="250"/>
      <c r="Q173" s="250"/>
      <c r="R173" s="250"/>
      <c r="S173" s="250"/>
      <c r="T173" s="2"/>
    </row>
    <row r="174" spans="1:20" customFormat="1" x14ac:dyDescent="0.25">
      <c r="A174" s="54"/>
      <c r="C174" s="65"/>
      <c r="D174" s="66"/>
      <c r="E174" s="66"/>
      <c r="F174" s="66"/>
      <c r="G174" s="68"/>
      <c r="H174" s="85"/>
      <c r="I174" s="66"/>
      <c r="J174" s="298" t="str">
        <f t="shared" ca="1" si="2"/>
        <v/>
      </c>
      <c r="K174" s="329"/>
      <c r="L174" s="329"/>
      <c r="M174" s="250"/>
      <c r="N174" s="250"/>
      <c r="O174" s="250"/>
      <c r="P174" s="250"/>
      <c r="Q174" s="250"/>
      <c r="R174" s="250"/>
      <c r="S174" s="250"/>
      <c r="T174" s="2"/>
    </row>
    <row r="175" spans="1:20" customFormat="1" x14ac:dyDescent="0.25">
      <c r="A175" s="54"/>
      <c r="C175" s="65"/>
      <c r="D175" s="66"/>
      <c r="E175" s="66"/>
      <c r="F175" s="66"/>
      <c r="G175" s="68"/>
      <c r="H175" s="85"/>
      <c r="I175" s="66"/>
      <c r="J175" s="298" t="str">
        <f t="shared" ca="1" si="2"/>
        <v/>
      </c>
      <c r="K175" s="329"/>
      <c r="L175" s="329"/>
      <c r="M175" s="250"/>
      <c r="N175" s="250"/>
      <c r="O175" s="250"/>
      <c r="P175" s="250"/>
      <c r="Q175" s="250"/>
      <c r="R175" s="250"/>
      <c r="S175" s="250"/>
      <c r="T175" s="2"/>
    </row>
    <row r="176" spans="1:20" customFormat="1" x14ac:dyDescent="0.25">
      <c r="A176" s="54"/>
      <c r="C176" s="65"/>
      <c r="D176" s="66"/>
      <c r="E176" s="66"/>
      <c r="F176" s="66"/>
      <c r="G176" s="68"/>
      <c r="H176" s="85"/>
      <c r="I176" s="66"/>
      <c r="J176" s="298" t="str">
        <f t="shared" ca="1" si="2"/>
        <v/>
      </c>
      <c r="K176" s="329"/>
      <c r="L176" s="329"/>
      <c r="M176" s="250"/>
      <c r="N176" s="250"/>
      <c r="O176" s="250"/>
      <c r="P176" s="250"/>
      <c r="Q176" s="250"/>
      <c r="R176" s="250"/>
      <c r="S176" s="250"/>
      <c r="T176" s="2"/>
    </row>
    <row r="177" spans="1:20" customFormat="1" x14ac:dyDescent="0.25">
      <c r="A177" s="54"/>
      <c r="C177" s="65"/>
      <c r="D177" s="66"/>
      <c r="E177" s="66"/>
      <c r="F177" s="66"/>
      <c r="G177" s="68"/>
      <c r="H177" s="85"/>
      <c r="I177" s="66"/>
      <c r="J177" s="298" t="str">
        <f t="shared" ca="1" si="2"/>
        <v/>
      </c>
      <c r="K177" s="329"/>
      <c r="L177" s="329"/>
      <c r="M177" s="250"/>
      <c r="N177" s="250"/>
      <c r="O177" s="250"/>
      <c r="P177" s="250"/>
      <c r="Q177" s="250"/>
      <c r="R177" s="250"/>
      <c r="S177" s="250"/>
      <c r="T177" s="2"/>
    </row>
    <row r="178" spans="1:20" customFormat="1" x14ac:dyDescent="0.25">
      <c r="A178" s="54"/>
      <c r="C178" s="65"/>
      <c r="D178" s="66"/>
      <c r="E178" s="66"/>
      <c r="F178" s="66"/>
      <c r="G178" s="68"/>
      <c r="H178" s="85"/>
      <c r="I178" s="66"/>
      <c r="J178" s="298" t="str">
        <f t="shared" ca="1" si="2"/>
        <v/>
      </c>
      <c r="K178" s="329"/>
      <c r="L178" s="329"/>
      <c r="M178" s="250"/>
      <c r="N178" s="250"/>
      <c r="O178" s="250"/>
      <c r="P178" s="250"/>
      <c r="Q178" s="250"/>
      <c r="R178" s="250"/>
      <c r="S178" s="250"/>
      <c r="T178" s="2"/>
    </row>
    <row r="179" spans="1:20" customFormat="1" x14ac:dyDescent="0.25">
      <c r="A179" s="54"/>
      <c r="C179" s="65"/>
      <c r="D179" s="66"/>
      <c r="E179" s="66"/>
      <c r="F179" s="66"/>
      <c r="G179" s="68"/>
      <c r="H179" s="85"/>
      <c r="I179" s="66"/>
      <c r="J179" s="298" t="str">
        <f t="shared" ca="1" si="2"/>
        <v/>
      </c>
      <c r="K179" s="329"/>
      <c r="L179" s="329"/>
      <c r="M179" s="250"/>
      <c r="N179" s="250"/>
      <c r="O179" s="250"/>
      <c r="P179" s="250"/>
      <c r="Q179" s="250"/>
      <c r="R179" s="250"/>
      <c r="S179" s="250"/>
      <c r="T179" s="2"/>
    </row>
    <row r="180" spans="1:20" customFormat="1" x14ac:dyDescent="0.25">
      <c r="A180" s="54"/>
      <c r="C180" s="65"/>
      <c r="D180" s="66"/>
      <c r="E180" s="66"/>
      <c r="F180" s="66"/>
      <c r="G180" s="68"/>
      <c r="H180" s="85"/>
      <c r="I180" s="66"/>
      <c r="J180" s="298" t="str">
        <f t="shared" ca="1" si="2"/>
        <v/>
      </c>
      <c r="K180" s="329"/>
      <c r="L180" s="329"/>
      <c r="M180" s="250"/>
      <c r="N180" s="250"/>
      <c r="O180" s="250"/>
      <c r="P180" s="250"/>
      <c r="Q180" s="250"/>
      <c r="R180" s="250"/>
      <c r="S180" s="250"/>
      <c r="T180" s="2"/>
    </row>
    <row r="181" spans="1:20" customFormat="1" x14ac:dyDescent="0.25">
      <c r="A181" s="54"/>
      <c r="C181" s="65"/>
      <c r="D181" s="66"/>
      <c r="E181" s="66"/>
      <c r="F181" s="66"/>
      <c r="G181" s="68"/>
      <c r="H181" s="85"/>
      <c r="I181" s="66"/>
      <c r="J181" s="298" t="str">
        <f t="shared" ca="1" si="2"/>
        <v/>
      </c>
      <c r="K181" s="329"/>
      <c r="L181" s="329"/>
      <c r="M181" s="250"/>
      <c r="N181" s="250"/>
      <c r="O181" s="250"/>
      <c r="P181" s="250"/>
      <c r="Q181" s="250"/>
      <c r="R181" s="250"/>
      <c r="S181" s="250"/>
      <c r="T181" s="2"/>
    </row>
    <row r="182" spans="1:20" customFormat="1" x14ac:dyDescent="0.25">
      <c r="A182" s="54"/>
      <c r="C182" s="65"/>
      <c r="D182" s="66"/>
      <c r="E182" s="66"/>
      <c r="F182" s="66"/>
      <c r="G182" s="68"/>
      <c r="H182" s="85"/>
      <c r="I182" s="66"/>
      <c r="J182" s="298" t="str">
        <f t="shared" ca="1" si="2"/>
        <v/>
      </c>
      <c r="K182" s="329"/>
      <c r="L182" s="329"/>
      <c r="M182" s="250"/>
      <c r="N182" s="250"/>
      <c r="O182" s="250"/>
      <c r="P182" s="250"/>
      <c r="Q182" s="250"/>
      <c r="R182" s="250"/>
      <c r="S182" s="250"/>
      <c r="T182" s="2"/>
    </row>
    <row r="183" spans="1:20" customFormat="1" x14ac:dyDescent="0.25">
      <c r="A183" s="54"/>
      <c r="C183" s="65"/>
      <c r="D183" s="66"/>
      <c r="E183" s="66"/>
      <c r="F183" s="66"/>
      <c r="G183" s="68"/>
      <c r="H183" s="85"/>
      <c r="I183" s="66"/>
      <c r="J183" s="298" t="str">
        <f t="shared" ca="1" si="2"/>
        <v/>
      </c>
      <c r="K183" s="329"/>
      <c r="L183" s="329"/>
      <c r="M183" s="250"/>
      <c r="N183" s="250"/>
      <c r="O183" s="250"/>
      <c r="P183" s="250"/>
      <c r="Q183" s="250"/>
      <c r="R183" s="250"/>
      <c r="S183" s="250"/>
      <c r="T183" s="2"/>
    </row>
    <row r="184" spans="1:20" customFormat="1" x14ac:dyDescent="0.25">
      <c r="A184" s="54"/>
      <c r="C184" s="65"/>
      <c r="D184" s="66"/>
      <c r="E184" s="66"/>
      <c r="F184" s="66"/>
      <c r="G184" s="68"/>
      <c r="H184" s="85"/>
      <c r="I184" s="66"/>
      <c r="J184" s="298" t="str">
        <f t="shared" ca="1" si="2"/>
        <v/>
      </c>
      <c r="K184" s="329"/>
      <c r="L184" s="329"/>
      <c r="M184" s="250"/>
      <c r="N184" s="250"/>
      <c r="O184" s="250"/>
      <c r="P184" s="250"/>
      <c r="Q184" s="250"/>
      <c r="R184" s="250"/>
      <c r="S184" s="250"/>
      <c r="T184" s="2"/>
    </row>
    <row r="185" spans="1:20" customFormat="1" x14ac:dyDescent="0.25">
      <c r="A185" s="54"/>
      <c r="C185" s="65"/>
      <c r="D185" s="66"/>
      <c r="E185" s="66"/>
      <c r="F185" s="66"/>
      <c r="G185" s="68"/>
      <c r="H185" s="85"/>
      <c r="I185" s="66"/>
      <c r="J185" s="298" t="str">
        <f t="shared" ca="1" si="2"/>
        <v/>
      </c>
      <c r="K185" s="329"/>
      <c r="L185" s="329"/>
      <c r="M185" s="250"/>
      <c r="N185" s="250"/>
      <c r="O185" s="250"/>
      <c r="P185" s="250"/>
      <c r="Q185" s="250"/>
      <c r="R185" s="250"/>
      <c r="S185" s="250"/>
      <c r="T185" s="2"/>
    </row>
    <row r="186" spans="1:20" customFormat="1" x14ac:dyDescent="0.25">
      <c r="A186" s="54"/>
      <c r="C186" s="65"/>
      <c r="D186" s="66"/>
      <c r="E186" s="66"/>
      <c r="F186" s="66"/>
      <c r="G186" s="68"/>
      <c r="H186" s="85"/>
      <c r="I186" s="66"/>
      <c r="J186" s="298" t="str">
        <f t="shared" ca="1" si="2"/>
        <v/>
      </c>
      <c r="K186" s="329"/>
      <c r="L186" s="329"/>
      <c r="M186" s="250"/>
      <c r="N186" s="250"/>
      <c r="O186" s="250"/>
      <c r="P186" s="250"/>
      <c r="Q186" s="250"/>
      <c r="R186" s="250"/>
      <c r="S186" s="250"/>
      <c r="T186" s="2"/>
    </row>
    <row r="187" spans="1:20" customFormat="1" x14ac:dyDescent="0.25">
      <c r="A187" s="54"/>
      <c r="C187" s="65"/>
      <c r="D187" s="66"/>
      <c r="E187" s="66"/>
      <c r="F187" s="66"/>
      <c r="G187" s="68"/>
      <c r="H187" s="85"/>
      <c r="I187" s="66"/>
      <c r="J187" s="298" t="str">
        <f t="shared" ca="1" si="2"/>
        <v/>
      </c>
      <c r="K187" s="329"/>
      <c r="L187" s="329"/>
      <c r="M187" s="250"/>
      <c r="N187" s="250"/>
      <c r="O187" s="250"/>
      <c r="P187" s="250"/>
      <c r="Q187" s="250"/>
      <c r="R187" s="250"/>
      <c r="S187" s="250"/>
      <c r="T187" s="2"/>
    </row>
    <row r="188" spans="1:20" customFormat="1" x14ac:dyDescent="0.25">
      <c r="A188" s="54"/>
      <c r="C188" s="65"/>
      <c r="D188" s="66"/>
      <c r="E188" s="66"/>
      <c r="F188" s="66"/>
      <c r="G188" s="68"/>
      <c r="H188" s="85"/>
      <c r="I188" s="66"/>
      <c r="J188" s="298" t="str">
        <f t="shared" ca="1" si="2"/>
        <v/>
      </c>
      <c r="K188" s="329"/>
      <c r="L188" s="329"/>
      <c r="M188" s="250"/>
      <c r="N188" s="250"/>
      <c r="O188" s="250"/>
      <c r="P188" s="250"/>
      <c r="Q188" s="250"/>
      <c r="R188" s="250"/>
      <c r="S188" s="250"/>
      <c r="T188" s="2"/>
    </row>
    <row r="189" spans="1:20" customFormat="1" x14ac:dyDescent="0.25">
      <c r="A189" s="54"/>
      <c r="C189" s="65"/>
      <c r="D189" s="66"/>
      <c r="E189" s="66"/>
      <c r="F189" s="66"/>
      <c r="G189" s="68"/>
      <c r="H189" s="85"/>
      <c r="I189" s="66"/>
      <c r="J189" s="298" t="str">
        <f t="shared" ca="1" si="2"/>
        <v/>
      </c>
      <c r="K189" s="329"/>
      <c r="L189" s="329"/>
      <c r="M189" s="250"/>
      <c r="N189" s="250"/>
      <c r="O189" s="250"/>
      <c r="P189" s="250"/>
      <c r="Q189" s="250"/>
      <c r="R189" s="250"/>
      <c r="S189" s="250"/>
      <c r="T189" s="2"/>
    </row>
    <row r="190" spans="1:20" customFormat="1" x14ac:dyDescent="0.25">
      <c r="A190" s="54"/>
      <c r="C190" s="65"/>
      <c r="D190" s="66"/>
      <c r="E190" s="66"/>
      <c r="F190" s="66"/>
      <c r="G190" s="68"/>
      <c r="H190" s="85"/>
      <c r="I190" s="66"/>
      <c r="J190" s="298" t="str">
        <f t="shared" ca="1" si="2"/>
        <v/>
      </c>
      <c r="K190" s="329"/>
      <c r="L190" s="329"/>
      <c r="M190" s="250"/>
      <c r="N190" s="250"/>
      <c r="O190" s="250"/>
      <c r="P190" s="250"/>
      <c r="Q190" s="250"/>
      <c r="R190" s="250"/>
      <c r="S190" s="250"/>
      <c r="T190" s="2"/>
    </row>
    <row r="191" spans="1:20" customFormat="1" x14ac:dyDescent="0.25">
      <c r="A191" s="54"/>
      <c r="C191" s="65"/>
      <c r="D191" s="66"/>
      <c r="E191" s="66"/>
      <c r="F191" s="66"/>
      <c r="G191" s="68"/>
      <c r="H191" s="85"/>
      <c r="I191" s="66"/>
      <c r="J191" s="298" t="str">
        <f t="shared" ca="1" si="2"/>
        <v/>
      </c>
      <c r="K191" s="329"/>
      <c r="L191" s="329"/>
      <c r="M191" s="250"/>
      <c r="N191" s="250"/>
      <c r="O191" s="250"/>
      <c r="P191" s="250"/>
      <c r="Q191" s="250"/>
      <c r="R191" s="250"/>
      <c r="S191" s="250"/>
      <c r="T191" s="2"/>
    </row>
    <row r="192" spans="1:20" customFormat="1" x14ac:dyDescent="0.25">
      <c r="A192" s="54"/>
      <c r="C192" s="65"/>
      <c r="D192" s="66"/>
      <c r="E192" s="66"/>
      <c r="F192" s="66"/>
      <c r="G192" s="68"/>
      <c r="H192" s="85"/>
      <c r="I192" s="66"/>
      <c r="J192" s="298" t="str">
        <f t="shared" ca="1" si="2"/>
        <v/>
      </c>
      <c r="K192" s="329"/>
      <c r="L192" s="329"/>
      <c r="M192" s="250"/>
      <c r="N192" s="250"/>
      <c r="O192" s="250"/>
      <c r="P192" s="250"/>
      <c r="Q192" s="250"/>
      <c r="R192" s="250"/>
      <c r="S192" s="250"/>
      <c r="T192" s="2"/>
    </row>
    <row r="193" spans="1:20" customFormat="1" x14ac:dyDescent="0.25">
      <c r="A193" s="54"/>
      <c r="C193" s="65"/>
      <c r="D193" s="66"/>
      <c r="E193" s="66"/>
      <c r="F193" s="66"/>
      <c r="G193" s="68"/>
      <c r="H193" s="85"/>
      <c r="I193" s="66"/>
      <c r="J193" s="298" t="str">
        <f t="shared" ca="1" si="2"/>
        <v/>
      </c>
      <c r="K193" s="329"/>
      <c r="L193" s="329"/>
      <c r="M193" s="250"/>
      <c r="N193" s="250"/>
      <c r="O193" s="250"/>
      <c r="P193" s="250"/>
      <c r="Q193" s="250"/>
      <c r="R193" s="250"/>
      <c r="S193" s="250"/>
      <c r="T193" s="2"/>
    </row>
    <row r="194" spans="1:20" customFormat="1" x14ac:dyDescent="0.25">
      <c r="A194" s="54"/>
      <c r="C194" s="65"/>
      <c r="D194" s="66"/>
      <c r="E194" s="66"/>
      <c r="F194" s="66"/>
      <c r="G194" s="68"/>
      <c r="H194" s="85"/>
      <c r="I194" s="66"/>
      <c r="J194" s="298" t="str">
        <f t="shared" ca="1" si="2"/>
        <v/>
      </c>
      <c r="K194" s="329"/>
      <c r="L194" s="329"/>
      <c r="M194" s="250"/>
      <c r="N194" s="250"/>
      <c r="O194" s="250"/>
      <c r="P194" s="250"/>
      <c r="Q194" s="250"/>
      <c r="R194" s="250"/>
      <c r="S194" s="250"/>
      <c r="T194" s="2"/>
    </row>
    <row r="195" spans="1:20" customFormat="1" x14ac:dyDescent="0.25">
      <c r="A195" s="54"/>
      <c r="C195" s="65"/>
      <c r="D195" s="66"/>
      <c r="E195" s="66"/>
      <c r="F195" s="66"/>
      <c r="G195" s="68"/>
      <c r="H195" s="85"/>
      <c r="I195" s="66"/>
      <c r="J195" s="298" t="str">
        <f t="shared" ca="1" si="2"/>
        <v/>
      </c>
      <c r="K195" s="329"/>
      <c r="L195" s="329"/>
      <c r="M195" s="250"/>
      <c r="N195" s="250"/>
      <c r="O195" s="250"/>
      <c r="P195" s="250"/>
      <c r="Q195" s="250"/>
      <c r="R195" s="250"/>
      <c r="S195" s="250"/>
      <c r="T195" s="2"/>
    </row>
    <row r="196" spans="1:20" customFormat="1" x14ac:dyDescent="0.25">
      <c r="A196" s="54"/>
      <c r="C196" s="65"/>
      <c r="D196" s="66"/>
      <c r="E196" s="66"/>
      <c r="F196" s="66"/>
      <c r="G196" s="68"/>
      <c r="H196" s="85"/>
      <c r="I196" s="66"/>
      <c r="J196" s="298" t="str">
        <f t="shared" ca="1" si="2"/>
        <v/>
      </c>
      <c r="K196" s="329"/>
      <c r="L196" s="329"/>
      <c r="M196" s="250"/>
      <c r="N196" s="250"/>
      <c r="O196" s="250"/>
      <c r="P196" s="250"/>
      <c r="Q196" s="250"/>
      <c r="R196" s="250"/>
      <c r="S196" s="250"/>
      <c r="T196" s="2"/>
    </row>
    <row r="197" spans="1:20" customFormat="1" x14ac:dyDescent="0.25">
      <c r="A197" s="54"/>
      <c r="C197" s="65"/>
      <c r="D197" s="66"/>
      <c r="E197" s="66"/>
      <c r="F197" s="66"/>
      <c r="G197" s="68"/>
      <c r="H197" s="85"/>
      <c r="I197" s="66"/>
      <c r="J197" s="298" t="str">
        <f t="shared" ca="1" si="2"/>
        <v/>
      </c>
      <c r="K197" s="329"/>
      <c r="L197" s="329"/>
      <c r="M197" s="250"/>
      <c r="N197" s="250"/>
      <c r="O197" s="250"/>
      <c r="P197" s="250"/>
      <c r="Q197" s="250"/>
      <c r="R197" s="250"/>
      <c r="S197" s="250"/>
      <c r="T197" s="2"/>
    </row>
    <row r="198" spans="1:20" customFormat="1" x14ac:dyDescent="0.25">
      <c r="A198" s="54"/>
      <c r="C198" s="65"/>
      <c r="D198" s="66"/>
      <c r="E198" s="66"/>
      <c r="F198" s="66"/>
      <c r="G198" s="68"/>
      <c r="H198" s="85"/>
      <c r="I198" s="66"/>
      <c r="J198" s="298" t="str">
        <f t="shared" ca="1" si="2"/>
        <v/>
      </c>
      <c r="K198" s="329"/>
      <c r="L198" s="329"/>
      <c r="M198" s="250"/>
      <c r="N198" s="250"/>
      <c r="O198" s="250"/>
      <c r="P198" s="250"/>
      <c r="Q198" s="250"/>
      <c r="R198" s="250"/>
      <c r="S198" s="250"/>
      <c r="T198" s="2"/>
    </row>
    <row r="199" spans="1:20" customFormat="1" x14ac:dyDescent="0.25">
      <c r="A199" s="54"/>
      <c r="C199" s="65"/>
      <c r="D199" s="66"/>
      <c r="E199" s="66"/>
      <c r="F199" s="66"/>
      <c r="G199" s="68"/>
      <c r="H199" s="85"/>
      <c r="I199" s="66"/>
      <c r="J199" s="298" t="str">
        <f t="shared" ca="1" si="2"/>
        <v/>
      </c>
      <c r="K199" s="329"/>
      <c r="L199" s="329"/>
      <c r="M199" s="250"/>
      <c r="N199" s="250"/>
      <c r="O199" s="250"/>
      <c r="P199" s="250"/>
      <c r="Q199" s="250"/>
      <c r="R199" s="250"/>
      <c r="S199" s="250"/>
      <c r="T199" s="2"/>
    </row>
    <row r="200" spans="1:20" customFormat="1" x14ac:dyDescent="0.25">
      <c r="A200" s="54"/>
      <c r="C200" s="65"/>
      <c r="D200" s="66"/>
      <c r="E200" s="66"/>
      <c r="F200" s="66"/>
      <c r="G200" s="68"/>
      <c r="H200" s="85"/>
      <c r="I200" s="66"/>
      <c r="J200" s="298" t="str">
        <f t="shared" ca="1" si="2"/>
        <v/>
      </c>
      <c r="K200" s="329"/>
      <c r="L200" s="329"/>
      <c r="M200" s="250"/>
      <c r="N200" s="250"/>
      <c r="O200" s="250"/>
      <c r="P200" s="250"/>
      <c r="Q200" s="250"/>
      <c r="R200" s="250"/>
      <c r="S200" s="250"/>
      <c r="T200" s="2"/>
    </row>
    <row r="201" spans="1:20" customFormat="1" x14ac:dyDescent="0.25">
      <c r="A201" s="54"/>
      <c r="C201" s="65"/>
      <c r="D201" s="66"/>
      <c r="E201" s="66"/>
      <c r="F201" s="66"/>
      <c r="G201" s="68"/>
      <c r="H201" s="85"/>
      <c r="I201" s="66"/>
      <c r="J201" s="298" t="str">
        <f t="shared" ref="J201:J264" ca="1" si="3">IF(I201="","",(IF(I201="Efetivado","",IF(C201="","",IF(C201=TODAY(),"Vence Hoje",IF(C201&lt;TODAY(),"Atrasado",C201-TODAY()&amp;" Dias para Vencer"))))))</f>
        <v/>
      </c>
      <c r="K201" s="329"/>
      <c r="L201" s="329"/>
      <c r="M201" s="250"/>
      <c r="N201" s="250"/>
      <c r="O201" s="250"/>
      <c r="P201" s="250"/>
      <c r="Q201" s="250"/>
      <c r="R201" s="250"/>
      <c r="S201" s="250"/>
      <c r="T201" s="2"/>
    </row>
    <row r="202" spans="1:20" customFormat="1" x14ac:dyDescent="0.25">
      <c r="A202" s="54"/>
      <c r="C202" s="65"/>
      <c r="D202" s="66"/>
      <c r="E202" s="66"/>
      <c r="F202" s="66"/>
      <c r="G202" s="68"/>
      <c r="H202" s="85"/>
      <c r="I202" s="66"/>
      <c r="J202" s="298" t="str">
        <f t="shared" ca="1" si="3"/>
        <v/>
      </c>
      <c r="K202" s="329"/>
      <c r="L202" s="329"/>
      <c r="M202" s="250"/>
      <c r="N202" s="250"/>
      <c r="O202" s="250"/>
      <c r="P202" s="250"/>
      <c r="Q202" s="250"/>
      <c r="R202" s="250"/>
      <c r="S202" s="250"/>
      <c r="T202" s="2"/>
    </row>
    <row r="203" spans="1:20" customFormat="1" x14ac:dyDescent="0.25">
      <c r="A203" s="54"/>
      <c r="C203" s="65"/>
      <c r="D203" s="66"/>
      <c r="E203" s="66"/>
      <c r="F203" s="66"/>
      <c r="G203" s="68"/>
      <c r="H203" s="85"/>
      <c r="I203" s="66"/>
      <c r="J203" s="298" t="str">
        <f t="shared" ca="1" si="3"/>
        <v/>
      </c>
      <c r="K203" s="329"/>
      <c r="L203" s="329"/>
      <c r="M203" s="250"/>
      <c r="N203" s="250"/>
      <c r="O203" s="250"/>
      <c r="P203" s="250"/>
      <c r="Q203" s="250"/>
      <c r="R203" s="250"/>
      <c r="S203" s="250"/>
      <c r="T203" s="2"/>
    </row>
    <row r="204" spans="1:20" customFormat="1" x14ac:dyDescent="0.25">
      <c r="A204" s="54"/>
      <c r="C204" s="65"/>
      <c r="D204" s="66"/>
      <c r="E204" s="66"/>
      <c r="F204" s="66"/>
      <c r="G204" s="68"/>
      <c r="H204" s="85"/>
      <c r="I204" s="66"/>
      <c r="J204" s="298" t="str">
        <f t="shared" ca="1" si="3"/>
        <v/>
      </c>
      <c r="K204" s="329"/>
      <c r="L204" s="329"/>
      <c r="M204" s="250"/>
      <c r="N204" s="250"/>
      <c r="O204" s="250"/>
      <c r="P204" s="250"/>
      <c r="Q204" s="250"/>
      <c r="R204" s="250"/>
      <c r="S204" s="250"/>
      <c r="T204" s="2"/>
    </row>
    <row r="205" spans="1:20" customFormat="1" x14ac:dyDescent="0.25">
      <c r="A205" s="54"/>
      <c r="C205" s="65"/>
      <c r="D205" s="66"/>
      <c r="E205" s="66"/>
      <c r="F205" s="66"/>
      <c r="G205" s="68"/>
      <c r="H205" s="85"/>
      <c r="I205" s="66"/>
      <c r="J205" s="298" t="str">
        <f t="shared" ca="1" si="3"/>
        <v/>
      </c>
      <c r="K205" s="329"/>
      <c r="L205" s="329"/>
      <c r="M205" s="250"/>
      <c r="N205" s="250"/>
      <c r="O205" s="250"/>
      <c r="P205" s="250"/>
      <c r="Q205" s="250"/>
      <c r="R205" s="250"/>
      <c r="S205" s="250"/>
      <c r="T205" s="2"/>
    </row>
    <row r="206" spans="1:20" customFormat="1" x14ac:dyDescent="0.25">
      <c r="A206" s="54"/>
      <c r="C206" s="65"/>
      <c r="D206" s="66"/>
      <c r="E206" s="66"/>
      <c r="F206" s="66"/>
      <c r="G206" s="68"/>
      <c r="H206" s="85"/>
      <c r="I206" s="66"/>
      <c r="J206" s="298" t="str">
        <f t="shared" ca="1" si="3"/>
        <v/>
      </c>
      <c r="K206" s="329"/>
      <c r="L206" s="329"/>
      <c r="M206" s="250"/>
      <c r="N206" s="250"/>
      <c r="O206" s="250"/>
      <c r="P206" s="250"/>
      <c r="Q206" s="250"/>
      <c r="R206" s="250"/>
      <c r="S206" s="250"/>
      <c r="T206" s="2"/>
    </row>
    <row r="207" spans="1:20" customFormat="1" x14ac:dyDescent="0.25">
      <c r="A207" s="54"/>
      <c r="C207" s="65"/>
      <c r="D207" s="66"/>
      <c r="E207" s="66"/>
      <c r="F207" s="66"/>
      <c r="G207" s="68"/>
      <c r="H207" s="85"/>
      <c r="I207" s="66"/>
      <c r="J207" s="298" t="str">
        <f t="shared" ca="1" si="3"/>
        <v/>
      </c>
      <c r="K207" s="329"/>
      <c r="L207" s="329"/>
      <c r="M207" s="250"/>
      <c r="N207" s="250"/>
      <c r="O207" s="250"/>
      <c r="P207" s="250"/>
      <c r="Q207" s="250"/>
      <c r="R207" s="250"/>
      <c r="S207" s="250"/>
      <c r="T207" s="2"/>
    </row>
    <row r="208" spans="1:20" customFormat="1" x14ac:dyDescent="0.25">
      <c r="A208" s="54"/>
      <c r="C208" s="65"/>
      <c r="D208" s="66"/>
      <c r="E208" s="66"/>
      <c r="F208" s="66"/>
      <c r="G208" s="68"/>
      <c r="H208" s="85"/>
      <c r="I208" s="66"/>
      <c r="J208" s="298" t="str">
        <f t="shared" ca="1" si="3"/>
        <v/>
      </c>
      <c r="K208" s="329"/>
      <c r="L208" s="329"/>
      <c r="M208" s="250"/>
      <c r="N208" s="250"/>
      <c r="O208" s="250"/>
      <c r="P208" s="250"/>
      <c r="Q208" s="250"/>
      <c r="R208" s="250"/>
      <c r="S208" s="250"/>
      <c r="T208" s="2"/>
    </row>
    <row r="209" spans="1:20" customFormat="1" x14ac:dyDescent="0.25">
      <c r="A209" s="54"/>
      <c r="C209" s="65"/>
      <c r="D209" s="66"/>
      <c r="E209" s="66"/>
      <c r="F209" s="66"/>
      <c r="G209" s="68"/>
      <c r="H209" s="85"/>
      <c r="I209" s="66"/>
      <c r="J209" s="298" t="str">
        <f t="shared" ca="1" si="3"/>
        <v/>
      </c>
      <c r="K209" s="329"/>
      <c r="L209" s="329"/>
      <c r="M209" s="250"/>
      <c r="N209" s="250"/>
      <c r="O209" s="250"/>
      <c r="P209" s="250"/>
      <c r="Q209" s="250"/>
      <c r="R209" s="250"/>
      <c r="S209" s="250"/>
      <c r="T209" s="2"/>
    </row>
    <row r="210" spans="1:20" customFormat="1" x14ac:dyDescent="0.25">
      <c r="A210" s="54"/>
      <c r="C210" s="65"/>
      <c r="D210" s="66"/>
      <c r="E210" s="66"/>
      <c r="F210" s="66"/>
      <c r="G210" s="68"/>
      <c r="H210" s="85"/>
      <c r="I210" s="66"/>
      <c r="J210" s="298" t="str">
        <f t="shared" ca="1" si="3"/>
        <v/>
      </c>
      <c r="K210" s="329"/>
      <c r="L210" s="329"/>
      <c r="M210" s="250"/>
      <c r="N210" s="250"/>
      <c r="O210" s="250"/>
      <c r="P210" s="250"/>
      <c r="Q210" s="250"/>
      <c r="R210" s="250"/>
      <c r="S210" s="250"/>
      <c r="T210" s="2"/>
    </row>
    <row r="211" spans="1:20" customFormat="1" x14ac:dyDescent="0.25">
      <c r="A211" s="54"/>
      <c r="C211" s="65"/>
      <c r="D211" s="66"/>
      <c r="E211" s="66"/>
      <c r="F211" s="66"/>
      <c r="G211" s="68"/>
      <c r="H211" s="85"/>
      <c r="I211" s="66"/>
      <c r="J211" s="298" t="str">
        <f t="shared" ca="1" si="3"/>
        <v/>
      </c>
      <c r="K211" s="329"/>
      <c r="L211" s="329"/>
      <c r="M211" s="250"/>
      <c r="N211" s="250"/>
      <c r="O211" s="250"/>
      <c r="P211" s="250"/>
      <c r="Q211" s="250"/>
      <c r="R211" s="250"/>
      <c r="S211" s="250"/>
      <c r="T211" s="2"/>
    </row>
    <row r="212" spans="1:20" customFormat="1" x14ac:dyDescent="0.25">
      <c r="A212" s="54"/>
      <c r="C212" s="65"/>
      <c r="D212" s="66"/>
      <c r="E212" s="66"/>
      <c r="F212" s="66"/>
      <c r="G212" s="68"/>
      <c r="H212" s="85"/>
      <c r="I212" s="66"/>
      <c r="J212" s="298" t="str">
        <f t="shared" ca="1" si="3"/>
        <v/>
      </c>
      <c r="K212" s="329"/>
      <c r="L212" s="329"/>
      <c r="M212" s="250"/>
      <c r="N212" s="250"/>
      <c r="O212" s="250"/>
      <c r="P212" s="250"/>
      <c r="Q212" s="250"/>
      <c r="R212" s="250"/>
      <c r="S212" s="250"/>
      <c r="T212" s="2"/>
    </row>
    <row r="213" spans="1:20" customFormat="1" x14ac:dyDescent="0.25">
      <c r="A213" s="54"/>
      <c r="C213" s="65"/>
      <c r="D213" s="66"/>
      <c r="E213" s="66"/>
      <c r="F213" s="66"/>
      <c r="G213" s="68"/>
      <c r="H213" s="85"/>
      <c r="I213" s="66"/>
      <c r="J213" s="298" t="str">
        <f t="shared" ca="1" si="3"/>
        <v/>
      </c>
      <c r="K213" s="329"/>
      <c r="L213" s="329"/>
      <c r="M213" s="250"/>
      <c r="N213" s="250"/>
      <c r="O213" s="250"/>
      <c r="P213" s="250"/>
      <c r="Q213" s="250"/>
      <c r="R213" s="250"/>
      <c r="S213" s="250"/>
      <c r="T213" s="2"/>
    </row>
    <row r="214" spans="1:20" customFormat="1" x14ac:dyDescent="0.25">
      <c r="A214" s="54"/>
      <c r="C214" s="65"/>
      <c r="D214" s="66"/>
      <c r="E214" s="66"/>
      <c r="F214" s="66"/>
      <c r="G214" s="68"/>
      <c r="H214" s="85"/>
      <c r="I214" s="66"/>
      <c r="J214" s="298" t="str">
        <f t="shared" ca="1" si="3"/>
        <v/>
      </c>
      <c r="K214" s="329"/>
      <c r="L214" s="329"/>
      <c r="M214" s="250"/>
      <c r="N214" s="250"/>
      <c r="O214" s="250"/>
      <c r="P214" s="250"/>
      <c r="Q214" s="250"/>
      <c r="R214" s="250"/>
      <c r="S214" s="250"/>
      <c r="T214" s="2"/>
    </row>
    <row r="215" spans="1:20" customFormat="1" x14ac:dyDescent="0.25">
      <c r="A215" s="54"/>
      <c r="C215" s="65"/>
      <c r="D215" s="66"/>
      <c r="E215" s="66"/>
      <c r="F215" s="66"/>
      <c r="G215" s="68"/>
      <c r="H215" s="85"/>
      <c r="I215" s="66"/>
      <c r="J215" s="298" t="str">
        <f t="shared" ca="1" si="3"/>
        <v/>
      </c>
      <c r="K215" s="329"/>
      <c r="L215" s="329"/>
      <c r="M215" s="250"/>
      <c r="N215" s="250"/>
      <c r="O215" s="250"/>
      <c r="P215" s="250"/>
      <c r="Q215" s="250"/>
      <c r="R215" s="250"/>
      <c r="S215" s="250"/>
      <c r="T215" s="2"/>
    </row>
    <row r="216" spans="1:20" customFormat="1" x14ac:dyDescent="0.25">
      <c r="A216" s="54"/>
      <c r="C216" s="65"/>
      <c r="D216" s="66"/>
      <c r="E216" s="66"/>
      <c r="F216" s="66"/>
      <c r="G216" s="68"/>
      <c r="H216" s="85"/>
      <c r="I216" s="66"/>
      <c r="J216" s="298" t="str">
        <f t="shared" ca="1" si="3"/>
        <v/>
      </c>
      <c r="K216" s="329"/>
      <c r="L216" s="329"/>
      <c r="M216" s="250"/>
      <c r="N216" s="250"/>
      <c r="O216" s="250"/>
      <c r="P216" s="250"/>
      <c r="Q216" s="250"/>
      <c r="R216" s="250"/>
      <c r="S216" s="250"/>
      <c r="T216" s="2"/>
    </row>
    <row r="217" spans="1:20" customFormat="1" x14ac:dyDescent="0.25">
      <c r="A217" s="54"/>
      <c r="C217" s="65"/>
      <c r="D217" s="66"/>
      <c r="E217" s="66"/>
      <c r="F217" s="66"/>
      <c r="G217" s="68"/>
      <c r="H217" s="85"/>
      <c r="I217" s="66"/>
      <c r="J217" s="298" t="str">
        <f t="shared" ca="1" si="3"/>
        <v/>
      </c>
      <c r="K217" s="329"/>
      <c r="L217" s="329"/>
      <c r="M217" s="250"/>
      <c r="N217" s="250"/>
      <c r="O217" s="250"/>
      <c r="P217" s="250"/>
      <c r="Q217" s="250"/>
      <c r="R217" s="250"/>
      <c r="S217" s="250"/>
      <c r="T217" s="2"/>
    </row>
    <row r="218" spans="1:20" customFormat="1" x14ac:dyDescent="0.25">
      <c r="A218" s="54"/>
      <c r="C218" s="65"/>
      <c r="D218" s="66"/>
      <c r="E218" s="66"/>
      <c r="F218" s="66"/>
      <c r="G218" s="68"/>
      <c r="H218" s="85"/>
      <c r="I218" s="66"/>
      <c r="J218" s="298" t="str">
        <f t="shared" ca="1" si="3"/>
        <v/>
      </c>
      <c r="K218" s="329"/>
      <c r="L218" s="329"/>
      <c r="M218" s="250"/>
      <c r="N218" s="250"/>
      <c r="O218" s="250"/>
      <c r="P218" s="250"/>
      <c r="Q218" s="250"/>
      <c r="R218" s="250"/>
      <c r="S218" s="250"/>
      <c r="T218" s="2"/>
    </row>
    <row r="219" spans="1:20" customFormat="1" x14ac:dyDescent="0.25">
      <c r="A219" s="54"/>
      <c r="C219" s="65"/>
      <c r="D219" s="66"/>
      <c r="E219" s="66"/>
      <c r="F219" s="66"/>
      <c r="G219" s="68"/>
      <c r="H219" s="85"/>
      <c r="I219" s="66"/>
      <c r="J219" s="298" t="str">
        <f t="shared" ca="1" si="3"/>
        <v/>
      </c>
      <c r="K219" s="329"/>
      <c r="L219" s="329"/>
      <c r="M219" s="250"/>
      <c r="N219" s="250"/>
      <c r="O219" s="250"/>
      <c r="P219" s="250"/>
      <c r="Q219" s="250"/>
      <c r="R219" s="250"/>
      <c r="S219" s="250"/>
      <c r="T219" s="2"/>
    </row>
    <row r="220" spans="1:20" customFormat="1" x14ac:dyDescent="0.25">
      <c r="A220" s="54"/>
      <c r="C220" s="65"/>
      <c r="D220" s="66"/>
      <c r="E220" s="66"/>
      <c r="F220" s="66"/>
      <c r="G220" s="68"/>
      <c r="H220" s="85"/>
      <c r="I220" s="66"/>
      <c r="J220" s="298" t="str">
        <f t="shared" ca="1" si="3"/>
        <v/>
      </c>
      <c r="K220" s="329"/>
      <c r="L220" s="329"/>
      <c r="M220" s="250"/>
      <c r="N220" s="250"/>
      <c r="O220" s="250"/>
      <c r="P220" s="250"/>
      <c r="Q220" s="250"/>
      <c r="R220" s="250"/>
      <c r="S220" s="250"/>
      <c r="T220" s="2"/>
    </row>
    <row r="221" spans="1:20" customFormat="1" x14ac:dyDescent="0.25">
      <c r="A221" s="54"/>
      <c r="C221" s="65"/>
      <c r="D221" s="66"/>
      <c r="E221" s="66"/>
      <c r="F221" s="66"/>
      <c r="G221" s="68"/>
      <c r="H221" s="85"/>
      <c r="I221" s="66"/>
      <c r="J221" s="298" t="str">
        <f t="shared" ca="1" si="3"/>
        <v/>
      </c>
      <c r="K221" s="329"/>
      <c r="L221" s="329"/>
      <c r="M221" s="250"/>
      <c r="N221" s="250"/>
      <c r="O221" s="250"/>
      <c r="P221" s="250"/>
      <c r="Q221" s="250"/>
      <c r="R221" s="250"/>
      <c r="S221" s="250"/>
      <c r="T221" s="2"/>
    </row>
    <row r="222" spans="1:20" customFormat="1" x14ac:dyDescent="0.25">
      <c r="A222" s="54"/>
      <c r="C222" s="65"/>
      <c r="D222" s="66"/>
      <c r="E222" s="66"/>
      <c r="F222" s="66"/>
      <c r="G222" s="68"/>
      <c r="H222" s="85"/>
      <c r="I222" s="66"/>
      <c r="J222" s="298" t="str">
        <f t="shared" ca="1" si="3"/>
        <v/>
      </c>
      <c r="K222" s="329"/>
      <c r="L222" s="329"/>
      <c r="M222" s="250"/>
      <c r="N222" s="250"/>
      <c r="O222" s="250"/>
      <c r="P222" s="250"/>
      <c r="Q222" s="250"/>
      <c r="R222" s="250"/>
      <c r="S222" s="250"/>
      <c r="T222" s="2"/>
    </row>
    <row r="223" spans="1:20" customFormat="1" x14ac:dyDescent="0.25">
      <c r="A223" s="54"/>
      <c r="C223" s="65"/>
      <c r="D223" s="66"/>
      <c r="E223" s="66"/>
      <c r="F223" s="66"/>
      <c r="G223" s="68"/>
      <c r="H223" s="85"/>
      <c r="I223" s="66"/>
      <c r="J223" s="298" t="str">
        <f t="shared" ca="1" si="3"/>
        <v/>
      </c>
      <c r="K223" s="329"/>
      <c r="L223" s="329"/>
      <c r="M223" s="250"/>
      <c r="N223" s="250"/>
      <c r="O223" s="250"/>
      <c r="P223" s="250"/>
      <c r="Q223" s="250"/>
      <c r="R223" s="250"/>
      <c r="S223" s="250"/>
      <c r="T223" s="2"/>
    </row>
    <row r="224" spans="1:20" customFormat="1" x14ac:dyDescent="0.25">
      <c r="A224" s="54"/>
      <c r="C224" s="65"/>
      <c r="D224" s="66"/>
      <c r="E224" s="66"/>
      <c r="F224" s="66"/>
      <c r="G224" s="68"/>
      <c r="H224" s="85"/>
      <c r="I224" s="66"/>
      <c r="J224" s="298" t="str">
        <f t="shared" ca="1" si="3"/>
        <v/>
      </c>
      <c r="K224" s="329"/>
      <c r="L224" s="329"/>
      <c r="M224" s="250"/>
      <c r="N224" s="250"/>
      <c r="O224" s="250"/>
      <c r="P224" s="250"/>
      <c r="Q224" s="250"/>
      <c r="R224" s="250"/>
      <c r="S224" s="250"/>
      <c r="T224" s="2"/>
    </row>
    <row r="225" spans="1:20" customFormat="1" x14ac:dyDescent="0.25">
      <c r="A225" s="54"/>
      <c r="C225" s="65"/>
      <c r="D225" s="66"/>
      <c r="E225" s="66"/>
      <c r="F225" s="66"/>
      <c r="G225" s="68"/>
      <c r="H225" s="85"/>
      <c r="I225" s="66"/>
      <c r="J225" s="298" t="str">
        <f t="shared" ca="1" si="3"/>
        <v/>
      </c>
      <c r="K225" s="329"/>
      <c r="L225" s="329"/>
      <c r="M225" s="250"/>
      <c r="N225" s="250"/>
      <c r="O225" s="250"/>
      <c r="P225" s="250"/>
      <c r="Q225" s="250"/>
      <c r="R225" s="250"/>
      <c r="S225" s="250"/>
      <c r="T225" s="2"/>
    </row>
    <row r="226" spans="1:20" customFormat="1" x14ac:dyDescent="0.25">
      <c r="A226" s="54"/>
      <c r="C226" s="65"/>
      <c r="D226" s="66"/>
      <c r="E226" s="66"/>
      <c r="F226" s="66"/>
      <c r="G226" s="68"/>
      <c r="H226" s="85"/>
      <c r="I226" s="66"/>
      <c r="J226" s="298" t="str">
        <f t="shared" ca="1" si="3"/>
        <v/>
      </c>
      <c r="K226" s="329"/>
      <c r="L226" s="329"/>
      <c r="M226" s="250"/>
      <c r="N226" s="250"/>
      <c r="O226" s="250"/>
      <c r="P226" s="250"/>
      <c r="Q226" s="250"/>
      <c r="R226" s="250"/>
      <c r="S226" s="250"/>
      <c r="T226" s="2"/>
    </row>
    <row r="227" spans="1:20" customFormat="1" x14ac:dyDescent="0.25">
      <c r="A227" s="54"/>
      <c r="C227" s="65"/>
      <c r="D227" s="66"/>
      <c r="E227" s="66"/>
      <c r="F227" s="66"/>
      <c r="G227" s="68"/>
      <c r="H227" s="85"/>
      <c r="I227" s="66"/>
      <c r="J227" s="298" t="str">
        <f t="shared" ca="1" si="3"/>
        <v/>
      </c>
      <c r="K227" s="329"/>
      <c r="L227" s="329"/>
      <c r="M227" s="250"/>
      <c r="N227" s="250"/>
      <c r="O227" s="250"/>
      <c r="P227" s="250"/>
      <c r="Q227" s="250"/>
      <c r="R227" s="250"/>
      <c r="S227" s="250"/>
      <c r="T227" s="2"/>
    </row>
    <row r="228" spans="1:20" customFormat="1" x14ac:dyDescent="0.25">
      <c r="A228" s="54"/>
      <c r="C228" s="65"/>
      <c r="D228" s="66"/>
      <c r="E228" s="66"/>
      <c r="F228" s="66"/>
      <c r="G228" s="68"/>
      <c r="H228" s="85"/>
      <c r="I228" s="66"/>
      <c r="J228" s="298" t="str">
        <f t="shared" ca="1" si="3"/>
        <v/>
      </c>
      <c r="K228" s="329"/>
      <c r="L228" s="329"/>
      <c r="M228" s="250"/>
      <c r="N228" s="250"/>
      <c r="O228" s="250"/>
      <c r="P228" s="250"/>
      <c r="Q228" s="250"/>
      <c r="R228" s="250"/>
      <c r="S228" s="250"/>
      <c r="T228" s="2"/>
    </row>
    <row r="229" spans="1:20" customFormat="1" x14ac:dyDescent="0.25">
      <c r="A229" s="54"/>
      <c r="C229" s="65"/>
      <c r="D229" s="66"/>
      <c r="E229" s="66"/>
      <c r="F229" s="66"/>
      <c r="G229" s="68"/>
      <c r="H229" s="85"/>
      <c r="I229" s="66"/>
      <c r="J229" s="298" t="str">
        <f t="shared" ca="1" si="3"/>
        <v/>
      </c>
      <c r="K229" s="329"/>
      <c r="L229" s="329"/>
      <c r="M229" s="250"/>
      <c r="N229" s="250"/>
      <c r="O229" s="250"/>
      <c r="P229" s="250"/>
      <c r="Q229" s="250"/>
      <c r="R229" s="250"/>
      <c r="S229" s="250"/>
      <c r="T229" s="2"/>
    </row>
    <row r="230" spans="1:20" customFormat="1" x14ac:dyDescent="0.25">
      <c r="A230" s="54"/>
      <c r="C230" s="65"/>
      <c r="D230" s="66"/>
      <c r="E230" s="66"/>
      <c r="F230" s="66"/>
      <c r="G230" s="68"/>
      <c r="H230" s="85"/>
      <c r="I230" s="66"/>
      <c r="J230" s="298" t="str">
        <f t="shared" ca="1" si="3"/>
        <v/>
      </c>
      <c r="K230" s="329"/>
      <c r="L230" s="329"/>
      <c r="M230" s="250"/>
      <c r="N230" s="250"/>
      <c r="O230" s="250"/>
      <c r="P230" s="250"/>
      <c r="Q230" s="250"/>
      <c r="R230" s="250"/>
      <c r="S230" s="250"/>
      <c r="T230" s="2"/>
    </row>
    <row r="231" spans="1:20" customFormat="1" x14ac:dyDescent="0.25">
      <c r="A231" s="54"/>
      <c r="C231" s="65"/>
      <c r="D231" s="66"/>
      <c r="E231" s="66"/>
      <c r="F231" s="66"/>
      <c r="G231" s="68"/>
      <c r="H231" s="85"/>
      <c r="I231" s="66"/>
      <c r="J231" s="298" t="str">
        <f t="shared" ca="1" si="3"/>
        <v/>
      </c>
      <c r="K231" s="329"/>
      <c r="L231" s="329"/>
      <c r="M231" s="250"/>
      <c r="N231" s="250"/>
      <c r="O231" s="250"/>
      <c r="P231" s="250"/>
      <c r="Q231" s="250"/>
      <c r="R231" s="250"/>
      <c r="S231" s="250"/>
      <c r="T231" s="2"/>
    </row>
    <row r="232" spans="1:20" customFormat="1" x14ac:dyDescent="0.25">
      <c r="A232" s="54"/>
      <c r="C232" s="65"/>
      <c r="D232" s="66"/>
      <c r="E232" s="66"/>
      <c r="F232" s="66"/>
      <c r="G232" s="68"/>
      <c r="H232" s="85"/>
      <c r="I232" s="66"/>
      <c r="J232" s="298" t="str">
        <f t="shared" ca="1" si="3"/>
        <v/>
      </c>
      <c r="K232" s="329"/>
      <c r="L232" s="329"/>
      <c r="M232" s="250"/>
      <c r="N232" s="250"/>
      <c r="O232" s="250"/>
      <c r="P232" s="250"/>
      <c r="Q232" s="250"/>
      <c r="R232" s="250"/>
      <c r="S232" s="250"/>
      <c r="T232" s="2"/>
    </row>
    <row r="233" spans="1:20" customFormat="1" x14ac:dyDescent="0.25">
      <c r="A233" s="54"/>
      <c r="C233" s="65"/>
      <c r="D233" s="66"/>
      <c r="E233" s="66"/>
      <c r="F233" s="66"/>
      <c r="G233" s="68"/>
      <c r="H233" s="85"/>
      <c r="I233" s="66"/>
      <c r="J233" s="298" t="str">
        <f t="shared" ca="1" si="3"/>
        <v/>
      </c>
      <c r="K233" s="329"/>
      <c r="L233" s="329"/>
      <c r="M233" s="250"/>
      <c r="N233" s="250"/>
      <c r="O233" s="250"/>
      <c r="P233" s="250"/>
      <c r="Q233" s="250"/>
      <c r="R233" s="250"/>
      <c r="S233" s="250"/>
      <c r="T233" s="2"/>
    </row>
    <row r="234" spans="1:20" customFormat="1" x14ac:dyDescent="0.25">
      <c r="A234" s="54"/>
      <c r="C234" s="65"/>
      <c r="D234" s="66"/>
      <c r="E234" s="66"/>
      <c r="F234" s="66"/>
      <c r="G234" s="68"/>
      <c r="H234" s="85"/>
      <c r="I234" s="66"/>
      <c r="J234" s="298" t="str">
        <f t="shared" ca="1" si="3"/>
        <v/>
      </c>
      <c r="K234" s="329"/>
      <c r="L234" s="329"/>
      <c r="M234" s="250"/>
      <c r="N234" s="250"/>
      <c r="O234" s="250"/>
      <c r="P234" s="250"/>
      <c r="Q234" s="250"/>
      <c r="R234" s="250"/>
      <c r="S234" s="250"/>
      <c r="T234" s="2"/>
    </row>
    <row r="235" spans="1:20" customFormat="1" x14ac:dyDescent="0.25">
      <c r="A235" s="54"/>
      <c r="C235" s="65"/>
      <c r="D235" s="66"/>
      <c r="E235" s="66"/>
      <c r="F235" s="66"/>
      <c r="G235" s="68"/>
      <c r="H235" s="85"/>
      <c r="I235" s="66"/>
      <c r="J235" s="298" t="str">
        <f t="shared" ca="1" si="3"/>
        <v/>
      </c>
      <c r="K235" s="329"/>
      <c r="L235" s="329"/>
      <c r="M235" s="250"/>
      <c r="N235" s="250"/>
      <c r="O235" s="250"/>
      <c r="P235" s="250"/>
      <c r="Q235" s="250"/>
      <c r="R235" s="250"/>
      <c r="S235" s="250"/>
      <c r="T235" s="2"/>
    </row>
    <row r="236" spans="1:20" customFormat="1" x14ac:dyDescent="0.25">
      <c r="A236" s="54"/>
      <c r="C236" s="65"/>
      <c r="D236" s="66"/>
      <c r="E236" s="66"/>
      <c r="F236" s="66"/>
      <c r="G236" s="68"/>
      <c r="H236" s="85"/>
      <c r="I236" s="66"/>
      <c r="J236" s="298" t="str">
        <f t="shared" ca="1" si="3"/>
        <v/>
      </c>
      <c r="K236" s="329"/>
      <c r="L236" s="329"/>
      <c r="M236" s="250"/>
      <c r="N236" s="250"/>
      <c r="O236" s="250"/>
      <c r="P236" s="250"/>
      <c r="Q236" s="250"/>
      <c r="R236" s="250"/>
      <c r="S236" s="250"/>
      <c r="T236" s="2"/>
    </row>
    <row r="237" spans="1:20" customFormat="1" x14ac:dyDescent="0.25">
      <c r="A237" s="54"/>
      <c r="C237" s="65"/>
      <c r="D237" s="66"/>
      <c r="E237" s="66"/>
      <c r="F237" s="66"/>
      <c r="G237" s="68"/>
      <c r="H237" s="85"/>
      <c r="I237" s="66"/>
      <c r="J237" s="298" t="str">
        <f t="shared" ca="1" si="3"/>
        <v/>
      </c>
      <c r="K237" s="329"/>
      <c r="L237" s="329"/>
      <c r="M237" s="250"/>
      <c r="N237" s="250"/>
      <c r="O237" s="250"/>
      <c r="P237" s="250"/>
      <c r="Q237" s="250"/>
      <c r="R237" s="250"/>
      <c r="S237" s="250"/>
      <c r="T237" s="2"/>
    </row>
    <row r="238" spans="1:20" customFormat="1" x14ac:dyDescent="0.25">
      <c r="A238" s="54"/>
      <c r="C238" s="65"/>
      <c r="D238" s="66"/>
      <c r="E238" s="66"/>
      <c r="F238" s="66"/>
      <c r="G238" s="68"/>
      <c r="H238" s="85"/>
      <c r="I238" s="66"/>
      <c r="J238" s="298" t="str">
        <f t="shared" ca="1" si="3"/>
        <v/>
      </c>
      <c r="K238" s="329"/>
      <c r="L238" s="329"/>
      <c r="M238" s="250"/>
      <c r="N238" s="250"/>
      <c r="O238" s="250"/>
      <c r="P238" s="250"/>
      <c r="Q238" s="250"/>
      <c r="R238" s="250"/>
      <c r="S238" s="250"/>
      <c r="T238" s="2"/>
    </row>
    <row r="239" spans="1:20" customFormat="1" x14ac:dyDescent="0.25">
      <c r="A239" s="54"/>
      <c r="C239" s="65"/>
      <c r="D239" s="66"/>
      <c r="E239" s="66"/>
      <c r="F239" s="66"/>
      <c r="G239" s="68"/>
      <c r="H239" s="85"/>
      <c r="I239" s="66"/>
      <c r="J239" s="298" t="str">
        <f t="shared" ca="1" si="3"/>
        <v/>
      </c>
      <c r="K239" s="329"/>
      <c r="L239" s="329"/>
      <c r="M239" s="250"/>
      <c r="N239" s="250"/>
      <c r="O239" s="250"/>
      <c r="P239" s="250"/>
      <c r="Q239" s="250"/>
      <c r="R239" s="250"/>
      <c r="S239" s="250"/>
      <c r="T239" s="2"/>
    </row>
    <row r="240" spans="1:20" customFormat="1" x14ac:dyDescent="0.25">
      <c r="A240" s="54"/>
      <c r="C240" s="65"/>
      <c r="D240" s="66"/>
      <c r="E240" s="66"/>
      <c r="F240" s="66"/>
      <c r="G240" s="68"/>
      <c r="H240" s="85"/>
      <c r="I240" s="66"/>
      <c r="J240" s="298" t="str">
        <f t="shared" ca="1" si="3"/>
        <v/>
      </c>
      <c r="K240" s="329"/>
      <c r="L240" s="329"/>
      <c r="M240" s="250"/>
      <c r="N240" s="250"/>
      <c r="O240" s="250"/>
      <c r="P240" s="250"/>
      <c r="Q240" s="250"/>
      <c r="R240" s="250"/>
      <c r="S240" s="250"/>
      <c r="T240" s="2"/>
    </row>
    <row r="241" spans="1:20" customFormat="1" x14ac:dyDescent="0.25">
      <c r="A241" s="54"/>
      <c r="C241" s="65"/>
      <c r="D241" s="66"/>
      <c r="E241" s="66"/>
      <c r="F241" s="66"/>
      <c r="G241" s="68"/>
      <c r="H241" s="85"/>
      <c r="I241" s="66"/>
      <c r="J241" s="298" t="str">
        <f t="shared" ca="1" si="3"/>
        <v/>
      </c>
      <c r="K241" s="329"/>
      <c r="L241" s="329"/>
      <c r="M241" s="250"/>
      <c r="N241" s="250"/>
      <c r="O241" s="250"/>
      <c r="P241" s="250"/>
      <c r="Q241" s="250"/>
      <c r="R241" s="250"/>
      <c r="S241" s="250"/>
      <c r="T241" s="2"/>
    </row>
    <row r="242" spans="1:20" customFormat="1" x14ac:dyDescent="0.25">
      <c r="A242" s="54"/>
      <c r="C242" s="65"/>
      <c r="D242" s="66"/>
      <c r="E242" s="66"/>
      <c r="F242" s="66"/>
      <c r="G242" s="68"/>
      <c r="H242" s="85"/>
      <c r="I242" s="66"/>
      <c r="J242" s="298" t="str">
        <f t="shared" ca="1" si="3"/>
        <v/>
      </c>
      <c r="K242" s="329"/>
      <c r="L242" s="329"/>
      <c r="M242" s="250"/>
      <c r="N242" s="250"/>
      <c r="O242" s="250"/>
      <c r="P242" s="250"/>
      <c r="Q242" s="250"/>
      <c r="R242" s="250"/>
      <c r="S242" s="250"/>
      <c r="T242" s="2"/>
    </row>
    <row r="243" spans="1:20" customFormat="1" x14ac:dyDescent="0.25">
      <c r="A243" s="54"/>
      <c r="C243" s="65"/>
      <c r="D243" s="66"/>
      <c r="E243" s="66"/>
      <c r="F243" s="66"/>
      <c r="G243" s="68"/>
      <c r="H243" s="85"/>
      <c r="I243" s="66"/>
      <c r="J243" s="298" t="str">
        <f t="shared" ca="1" si="3"/>
        <v/>
      </c>
      <c r="K243" s="329"/>
      <c r="L243" s="329"/>
      <c r="M243" s="250"/>
      <c r="N243" s="250"/>
      <c r="O243" s="250"/>
      <c r="P243" s="250"/>
      <c r="Q243" s="250"/>
      <c r="R243" s="250"/>
      <c r="S243" s="250"/>
      <c r="T243" s="2"/>
    </row>
    <row r="244" spans="1:20" customFormat="1" x14ac:dyDescent="0.25">
      <c r="A244" s="54"/>
      <c r="C244" s="65"/>
      <c r="D244" s="66"/>
      <c r="E244" s="66"/>
      <c r="F244" s="66"/>
      <c r="G244" s="68"/>
      <c r="H244" s="85"/>
      <c r="I244" s="66"/>
      <c r="J244" s="298" t="str">
        <f t="shared" ca="1" si="3"/>
        <v/>
      </c>
      <c r="K244" s="329"/>
      <c r="L244" s="329"/>
      <c r="M244" s="250"/>
      <c r="N244" s="250"/>
      <c r="O244" s="250"/>
      <c r="P244" s="250"/>
      <c r="Q244" s="250"/>
      <c r="R244" s="250"/>
      <c r="S244" s="250"/>
      <c r="T244" s="2"/>
    </row>
    <row r="245" spans="1:20" customFormat="1" x14ac:dyDescent="0.25">
      <c r="A245" s="54"/>
      <c r="C245" s="65"/>
      <c r="D245" s="66"/>
      <c r="E245" s="66"/>
      <c r="F245" s="66"/>
      <c r="G245" s="68"/>
      <c r="H245" s="85"/>
      <c r="I245" s="66"/>
      <c r="J245" s="298" t="str">
        <f t="shared" ca="1" si="3"/>
        <v/>
      </c>
      <c r="K245" s="329"/>
      <c r="L245" s="329"/>
      <c r="M245" s="250"/>
      <c r="N245" s="250"/>
      <c r="O245" s="250"/>
      <c r="P245" s="250"/>
      <c r="Q245" s="250"/>
      <c r="R245" s="250"/>
      <c r="S245" s="250"/>
      <c r="T245" s="2"/>
    </row>
    <row r="246" spans="1:20" customFormat="1" x14ac:dyDescent="0.25">
      <c r="A246" s="54"/>
      <c r="C246" s="65"/>
      <c r="D246" s="66"/>
      <c r="E246" s="66"/>
      <c r="F246" s="66"/>
      <c r="G246" s="68"/>
      <c r="H246" s="85"/>
      <c r="I246" s="66"/>
      <c r="J246" s="298" t="str">
        <f t="shared" ca="1" si="3"/>
        <v/>
      </c>
      <c r="K246" s="329"/>
      <c r="L246" s="329"/>
      <c r="M246" s="250"/>
      <c r="N246" s="250"/>
      <c r="O246" s="250"/>
      <c r="P246" s="250"/>
      <c r="Q246" s="250"/>
      <c r="R246" s="250"/>
      <c r="S246" s="250"/>
      <c r="T246" s="2"/>
    </row>
    <row r="247" spans="1:20" customFormat="1" x14ac:dyDescent="0.25">
      <c r="A247" s="54"/>
      <c r="C247" s="65"/>
      <c r="D247" s="66"/>
      <c r="E247" s="66"/>
      <c r="F247" s="66"/>
      <c r="G247" s="68"/>
      <c r="H247" s="85"/>
      <c r="I247" s="66"/>
      <c r="J247" s="298" t="str">
        <f t="shared" ca="1" si="3"/>
        <v/>
      </c>
      <c r="K247" s="329"/>
      <c r="L247" s="329"/>
      <c r="M247" s="250"/>
      <c r="N247" s="250"/>
      <c r="O247" s="250"/>
      <c r="P247" s="250"/>
      <c r="Q247" s="250"/>
      <c r="R247" s="250"/>
      <c r="S247" s="250"/>
      <c r="T247" s="2"/>
    </row>
    <row r="248" spans="1:20" customFormat="1" x14ac:dyDescent="0.25">
      <c r="A248" s="54"/>
      <c r="C248" s="65"/>
      <c r="D248" s="66"/>
      <c r="E248" s="66"/>
      <c r="F248" s="66"/>
      <c r="G248" s="68"/>
      <c r="H248" s="85"/>
      <c r="I248" s="66"/>
      <c r="J248" s="298" t="str">
        <f t="shared" ca="1" si="3"/>
        <v/>
      </c>
      <c r="K248" s="329"/>
      <c r="L248" s="329"/>
      <c r="M248" s="250"/>
      <c r="N248" s="250"/>
      <c r="O248" s="250"/>
      <c r="P248" s="250"/>
      <c r="Q248" s="250"/>
      <c r="R248" s="250"/>
      <c r="S248" s="250"/>
      <c r="T248" s="2"/>
    </row>
    <row r="249" spans="1:20" customFormat="1" x14ac:dyDescent="0.25">
      <c r="A249" s="54"/>
      <c r="C249" s="65"/>
      <c r="D249" s="66"/>
      <c r="E249" s="66"/>
      <c r="F249" s="66"/>
      <c r="G249" s="68"/>
      <c r="H249" s="85"/>
      <c r="I249" s="66"/>
      <c r="J249" s="298" t="str">
        <f t="shared" ca="1" si="3"/>
        <v/>
      </c>
      <c r="K249" s="329"/>
      <c r="L249" s="329"/>
      <c r="M249" s="250"/>
      <c r="N249" s="250"/>
      <c r="O249" s="250"/>
      <c r="P249" s="250"/>
      <c r="Q249" s="250"/>
      <c r="R249" s="250"/>
      <c r="S249" s="250"/>
      <c r="T249" s="2"/>
    </row>
    <row r="250" spans="1:20" customFormat="1" x14ac:dyDescent="0.25">
      <c r="A250" s="54"/>
      <c r="C250" s="65"/>
      <c r="D250" s="66"/>
      <c r="E250" s="66"/>
      <c r="F250" s="66"/>
      <c r="G250" s="68"/>
      <c r="H250" s="85"/>
      <c r="I250" s="66"/>
      <c r="J250" s="298" t="str">
        <f t="shared" ca="1" si="3"/>
        <v/>
      </c>
      <c r="K250" s="329"/>
      <c r="L250" s="329"/>
      <c r="M250" s="250"/>
      <c r="N250" s="250"/>
      <c r="O250" s="250"/>
      <c r="P250" s="250"/>
      <c r="Q250" s="250"/>
      <c r="R250" s="250"/>
      <c r="S250" s="250"/>
      <c r="T250" s="2"/>
    </row>
    <row r="251" spans="1:20" customFormat="1" x14ac:dyDescent="0.25">
      <c r="A251" s="54"/>
      <c r="C251" s="65"/>
      <c r="D251" s="66"/>
      <c r="E251" s="66"/>
      <c r="F251" s="66"/>
      <c r="G251" s="68"/>
      <c r="H251" s="85"/>
      <c r="I251" s="66"/>
      <c r="J251" s="298" t="str">
        <f t="shared" ca="1" si="3"/>
        <v/>
      </c>
      <c r="K251" s="329"/>
      <c r="L251" s="329"/>
      <c r="M251" s="250"/>
      <c r="N251" s="250"/>
      <c r="O251" s="250"/>
      <c r="P251" s="250"/>
      <c r="Q251" s="250"/>
      <c r="R251" s="250"/>
      <c r="S251" s="250"/>
      <c r="T251" s="2"/>
    </row>
    <row r="252" spans="1:20" customFormat="1" x14ac:dyDescent="0.25">
      <c r="A252" s="54"/>
      <c r="C252" s="65"/>
      <c r="D252" s="66"/>
      <c r="E252" s="66"/>
      <c r="F252" s="66"/>
      <c r="G252" s="68"/>
      <c r="H252" s="85"/>
      <c r="I252" s="66"/>
      <c r="J252" s="298" t="str">
        <f t="shared" ca="1" si="3"/>
        <v/>
      </c>
      <c r="K252" s="329"/>
      <c r="L252" s="329"/>
      <c r="M252" s="250"/>
      <c r="N252" s="250"/>
      <c r="O252" s="250"/>
      <c r="P252" s="250"/>
      <c r="Q252" s="250"/>
      <c r="R252" s="250"/>
      <c r="S252" s="250"/>
      <c r="T252" s="2"/>
    </row>
    <row r="253" spans="1:20" customFormat="1" x14ac:dyDescent="0.25">
      <c r="A253" s="54"/>
      <c r="C253" s="65"/>
      <c r="D253" s="66"/>
      <c r="E253" s="66"/>
      <c r="F253" s="66"/>
      <c r="G253" s="68"/>
      <c r="H253" s="85"/>
      <c r="I253" s="66"/>
      <c r="J253" s="298" t="str">
        <f t="shared" ca="1" si="3"/>
        <v/>
      </c>
      <c r="K253" s="329"/>
      <c r="L253" s="329"/>
      <c r="M253" s="250"/>
      <c r="N253" s="250"/>
      <c r="O253" s="250"/>
      <c r="P253" s="250"/>
      <c r="Q253" s="250"/>
      <c r="R253" s="250"/>
      <c r="S253" s="250"/>
      <c r="T253" s="2"/>
    </row>
    <row r="254" spans="1:20" customFormat="1" x14ac:dyDescent="0.25">
      <c r="A254" s="54"/>
      <c r="C254" s="65"/>
      <c r="D254" s="66"/>
      <c r="E254" s="66"/>
      <c r="F254" s="66"/>
      <c r="G254" s="68"/>
      <c r="H254" s="85"/>
      <c r="I254" s="66"/>
      <c r="J254" s="298" t="str">
        <f t="shared" ca="1" si="3"/>
        <v/>
      </c>
      <c r="K254" s="329"/>
      <c r="L254" s="329"/>
      <c r="M254" s="250"/>
      <c r="N254" s="250"/>
      <c r="O254" s="250"/>
      <c r="P254" s="250"/>
      <c r="Q254" s="250"/>
      <c r="R254" s="250"/>
      <c r="S254" s="250"/>
      <c r="T254" s="2"/>
    </row>
    <row r="255" spans="1:20" customFormat="1" x14ac:dyDescent="0.25">
      <c r="A255" s="54"/>
      <c r="C255" s="65"/>
      <c r="D255" s="66"/>
      <c r="E255" s="66"/>
      <c r="F255" s="66"/>
      <c r="G255" s="68"/>
      <c r="H255" s="85"/>
      <c r="I255" s="66"/>
      <c r="J255" s="298" t="str">
        <f t="shared" ca="1" si="3"/>
        <v/>
      </c>
      <c r="K255" s="329"/>
      <c r="L255" s="329"/>
      <c r="M255" s="250"/>
      <c r="N255" s="250"/>
      <c r="O255" s="250"/>
      <c r="P255" s="250"/>
      <c r="Q255" s="250"/>
      <c r="R255" s="250"/>
      <c r="S255" s="250"/>
      <c r="T255" s="2"/>
    </row>
    <row r="256" spans="1:20" customFormat="1" x14ac:dyDescent="0.25">
      <c r="A256" s="54"/>
      <c r="C256" s="65"/>
      <c r="D256" s="66"/>
      <c r="E256" s="66"/>
      <c r="F256" s="66"/>
      <c r="G256" s="68"/>
      <c r="H256" s="85"/>
      <c r="I256" s="66"/>
      <c r="J256" s="298" t="str">
        <f t="shared" ca="1" si="3"/>
        <v/>
      </c>
      <c r="K256" s="329"/>
      <c r="L256" s="329"/>
      <c r="M256" s="250"/>
      <c r="N256" s="250"/>
      <c r="O256" s="250"/>
      <c r="P256" s="250"/>
      <c r="Q256" s="250"/>
      <c r="R256" s="250"/>
      <c r="S256" s="250"/>
      <c r="T256" s="2"/>
    </row>
    <row r="257" spans="1:20" customFormat="1" x14ac:dyDescent="0.25">
      <c r="A257" s="54"/>
      <c r="C257" s="65"/>
      <c r="D257" s="66"/>
      <c r="E257" s="66"/>
      <c r="F257" s="66"/>
      <c r="G257" s="68"/>
      <c r="H257" s="85"/>
      <c r="I257" s="66"/>
      <c r="J257" s="298" t="str">
        <f t="shared" ca="1" si="3"/>
        <v/>
      </c>
      <c r="K257" s="329"/>
      <c r="L257" s="329"/>
      <c r="M257" s="250"/>
      <c r="N257" s="250"/>
      <c r="O257" s="250"/>
      <c r="P257" s="250"/>
      <c r="Q257" s="250"/>
      <c r="R257" s="250"/>
      <c r="S257" s="250"/>
      <c r="T257" s="2"/>
    </row>
    <row r="258" spans="1:20" customFormat="1" x14ac:dyDescent="0.25">
      <c r="A258" s="54"/>
      <c r="C258" s="65"/>
      <c r="D258" s="66"/>
      <c r="E258" s="66"/>
      <c r="F258" s="66"/>
      <c r="G258" s="68"/>
      <c r="H258" s="85"/>
      <c r="I258" s="66"/>
      <c r="J258" s="298" t="str">
        <f t="shared" ca="1" si="3"/>
        <v/>
      </c>
      <c r="K258" s="329"/>
      <c r="L258" s="329"/>
      <c r="M258" s="250"/>
      <c r="N258" s="250"/>
      <c r="O258" s="250"/>
      <c r="P258" s="250"/>
      <c r="Q258" s="250"/>
      <c r="R258" s="250"/>
      <c r="S258" s="250"/>
      <c r="T258" s="2"/>
    </row>
    <row r="259" spans="1:20" customFormat="1" x14ac:dyDescent="0.25">
      <c r="A259" s="54"/>
      <c r="C259" s="65"/>
      <c r="D259" s="66"/>
      <c r="E259" s="66"/>
      <c r="F259" s="66"/>
      <c r="G259" s="68"/>
      <c r="H259" s="85"/>
      <c r="I259" s="66"/>
      <c r="J259" s="298" t="str">
        <f t="shared" ca="1" si="3"/>
        <v/>
      </c>
      <c r="K259" s="329"/>
      <c r="L259" s="329"/>
      <c r="M259" s="250"/>
      <c r="N259" s="250"/>
      <c r="O259" s="250"/>
      <c r="P259" s="250"/>
      <c r="Q259" s="250"/>
      <c r="R259" s="250"/>
      <c r="S259" s="250"/>
      <c r="T259" s="2"/>
    </row>
    <row r="260" spans="1:20" customFormat="1" x14ac:dyDescent="0.25">
      <c r="A260" s="54"/>
      <c r="C260" s="65"/>
      <c r="D260" s="66"/>
      <c r="E260" s="66"/>
      <c r="F260" s="66"/>
      <c r="G260" s="68"/>
      <c r="H260" s="85"/>
      <c r="I260" s="66"/>
      <c r="J260" s="298" t="str">
        <f t="shared" ca="1" si="3"/>
        <v/>
      </c>
      <c r="K260" s="329"/>
      <c r="L260" s="329"/>
      <c r="M260" s="250"/>
      <c r="N260" s="250"/>
      <c r="O260" s="250"/>
      <c r="P260" s="250"/>
      <c r="Q260" s="250"/>
      <c r="R260" s="250"/>
      <c r="S260" s="250"/>
      <c r="T260" s="2"/>
    </row>
    <row r="261" spans="1:20" customFormat="1" x14ac:dyDescent="0.25">
      <c r="A261" s="54"/>
      <c r="C261" s="65"/>
      <c r="D261" s="66"/>
      <c r="E261" s="66"/>
      <c r="F261" s="66"/>
      <c r="G261" s="68"/>
      <c r="H261" s="85"/>
      <c r="I261" s="66"/>
      <c r="J261" s="298" t="str">
        <f t="shared" ca="1" si="3"/>
        <v/>
      </c>
      <c r="K261" s="329"/>
      <c r="L261" s="329"/>
      <c r="M261" s="250"/>
      <c r="N261" s="250"/>
      <c r="O261" s="250"/>
      <c r="P261" s="250"/>
      <c r="Q261" s="250"/>
      <c r="R261" s="250"/>
      <c r="S261" s="250"/>
      <c r="T261" s="2"/>
    </row>
    <row r="262" spans="1:20" customFormat="1" x14ac:dyDescent="0.25">
      <c r="A262" s="54"/>
      <c r="C262" s="65"/>
      <c r="D262" s="66"/>
      <c r="E262" s="66"/>
      <c r="F262" s="66"/>
      <c r="G262" s="68"/>
      <c r="H262" s="85"/>
      <c r="I262" s="66"/>
      <c r="J262" s="298" t="str">
        <f t="shared" ca="1" si="3"/>
        <v/>
      </c>
      <c r="K262" s="329"/>
      <c r="L262" s="329"/>
      <c r="M262" s="250"/>
      <c r="N262" s="250"/>
      <c r="O262" s="250"/>
      <c r="P262" s="250"/>
      <c r="Q262" s="250"/>
      <c r="R262" s="250"/>
      <c r="S262" s="250"/>
      <c r="T262" s="2"/>
    </row>
    <row r="263" spans="1:20" customFormat="1" x14ac:dyDescent="0.25">
      <c r="A263" s="54"/>
      <c r="C263" s="65"/>
      <c r="D263" s="66"/>
      <c r="E263" s="66"/>
      <c r="F263" s="66"/>
      <c r="G263" s="68"/>
      <c r="H263" s="85"/>
      <c r="I263" s="66"/>
      <c r="J263" s="298" t="str">
        <f t="shared" ca="1" si="3"/>
        <v/>
      </c>
      <c r="K263" s="329"/>
      <c r="L263" s="329"/>
      <c r="M263" s="250"/>
      <c r="N263" s="250"/>
      <c r="O263" s="250"/>
      <c r="P263" s="250"/>
      <c r="Q263" s="250"/>
      <c r="R263" s="250"/>
      <c r="S263" s="250"/>
      <c r="T263" s="2"/>
    </row>
    <row r="264" spans="1:20" customFormat="1" x14ac:dyDescent="0.25">
      <c r="A264" s="54"/>
      <c r="C264" s="65"/>
      <c r="D264" s="66"/>
      <c r="E264" s="66"/>
      <c r="F264" s="66"/>
      <c r="G264" s="68"/>
      <c r="H264" s="85"/>
      <c r="I264" s="66"/>
      <c r="J264" s="298" t="str">
        <f t="shared" ca="1" si="3"/>
        <v/>
      </c>
      <c r="K264" s="329"/>
      <c r="L264" s="329"/>
      <c r="M264" s="250"/>
      <c r="N264" s="250"/>
      <c r="O264" s="250"/>
      <c r="P264" s="250"/>
      <c r="Q264" s="250"/>
      <c r="R264" s="250"/>
      <c r="S264" s="250"/>
      <c r="T264" s="2"/>
    </row>
    <row r="265" spans="1:20" customFormat="1" x14ac:dyDescent="0.25">
      <c r="A265" s="54"/>
      <c r="C265" s="65"/>
      <c r="D265" s="66"/>
      <c r="E265" s="66"/>
      <c r="F265" s="66"/>
      <c r="G265" s="68"/>
      <c r="H265" s="85"/>
      <c r="I265" s="66"/>
      <c r="J265" s="298" t="str">
        <f t="shared" ref="J265:J328" ca="1" si="4">IF(I265="","",(IF(I265="Efetivado","",IF(C265="","",IF(C265=TODAY(),"Vence Hoje",IF(C265&lt;TODAY(),"Atrasado",C265-TODAY()&amp;" Dias para Vencer"))))))</f>
        <v/>
      </c>
      <c r="K265" s="329"/>
      <c r="L265" s="329"/>
      <c r="M265" s="250"/>
      <c r="N265" s="250"/>
      <c r="O265" s="250"/>
      <c r="P265" s="250"/>
      <c r="Q265" s="250"/>
      <c r="R265" s="250"/>
      <c r="S265" s="250"/>
      <c r="T265" s="2"/>
    </row>
    <row r="266" spans="1:20" customFormat="1" x14ac:dyDescent="0.25">
      <c r="A266" s="54"/>
      <c r="C266" s="65"/>
      <c r="D266" s="66"/>
      <c r="E266" s="66"/>
      <c r="F266" s="66"/>
      <c r="G266" s="68"/>
      <c r="H266" s="85"/>
      <c r="I266" s="66"/>
      <c r="J266" s="298" t="str">
        <f t="shared" ca="1" si="4"/>
        <v/>
      </c>
      <c r="K266" s="329"/>
      <c r="L266" s="329"/>
      <c r="M266" s="250"/>
      <c r="N266" s="250"/>
      <c r="O266" s="250"/>
      <c r="P266" s="250"/>
      <c r="Q266" s="250"/>
      <c r="R266" s="250"/>
      <c r="S266" s="250"/>
      <c r="T266" s="2"/>
    </row>
    <row r="267" spans="1:20" customFormat="1" x14ac:dyDescent="0.25">
      <c r="A267" s="54"/>
      <c r="C267" s="65"/>
      <c r="D267" s="66"/>
      <c r="E267" s="66"/>
      <c r="F267" s="66"/>
      <c r="G267" s="68"/>
      <c r="H267" s="85"/>
      <c r="I267" s="66"/>
      <c r="J267" s="298" t="str">
        <f t="shared" ca="1" si="4"/>
        <v/>
      </c>
      <c r="K267" s="329"/>
      <c r="L267" s="329"/>
      <c r="M267" s="250"/>
      <c r="N267" s="250"/>
      <c r="O267" s="250"/>
      <c r="P267" s="250"/>
      <c r="Q267" s="250"/>
      <c r="R267" s="250"/>
      <c r="S267" s="250"/>
      <c r="T267" s="2"/>
    </row>
    <row r="268" spans="1:20" customFormat="1" x14ac:dyDescent="0.25">
      <c r="A268" s="54"/>
      <c r="C268" s="65"/>
      <c r="D268" s="66"/>
      <c r="E268" s="66"/>
      <c r="F268" s="66"/>
      <c r="G268" s="68"/>
      <c r="H268" s="85"/>
      <c r="I268" s="66"/>
      <c r="J268" s="298" t="str">
        <f t="shared" ca="1" si="4"/>
        <v/>
      </c>
      <c r="K268" s="329"/>
      <c r="L268" s="329"/>
      <c r="M268" s="250"/>
      <c r="N268" s="250"/>
      <c r="O268" s="250"/>
      <c r="P268" s="250"/>
      <c r="Q268" s="250"/>
      <c r="R268" s="250"/>
      <c r="S268" s="250"/>
      <c r="T268" s="2"/>
    </row>
    <row r="269" spans="1:20" customFormat="1" x14ac:dyDescent="0.25">
      <c r="A269" s="54"/>
      <c r="C269" s="65"/>
      <c r="D269" s="66"/>
      <c r="E269" s="66"/>
      <c r="F269" s="66"/>
      <c r="G269" s="68"/>
      <c r="H269" s="85"/>
      <c r="I269" s="66"/>
      <c r="J269" s="298" t="str">
        <f t="shared" ca="1" si="4"/>
        <v/>
      </c>
      <c r="K269" s="329"/>
      <c r="L269" s="329"/>
      <c r="M269" s="250"/>
      <c r="N269" s="250"/>
      <c r="O269" s="250"/>
      <c r="P269" s="250"/>
      <c r="Q269" s="250"/>
      <c r="R269" s="250"/>
      <c r="S269" s="250"/>
      <c r="T269" s="2"/>
    </row>
    <row r="270" spans="1:20" customFormat="1" x14ac:dyDescent="0.25">
      <c r="A270" s="54"/>
      <c r="C270" s="65"/>
      <c r="D270" s="66"/>
      <c r="E270" s="66"/>
      <c r="F270" s="66"/>
      <c r="G270" s="68"/>
      <c r="H270" s="85"/>
      <c r="I270" s="66"/>
      <c r="J270" s="298" t="str">
        <f t="shared" ca="1" si="4"/>
        <v/>
      </c>
      <c r="K270" s="329"/>
      <c r="L270" s="329"/>
      <c r="M270" s="250"/>
      <c r="N270" s="250"/>
      <c r="O270" s="250"/>
      <c r="P270" s="250"/>
      <c r="Q270" s="250"/>
      <c r="R270" s="250"/>
      <c r="S270" s="250"/>
      <c r="T270" s="2"/>
    </row>
    <row r="271" spans="1:20" customFormat="1" x14ac:dyDescent="0.25">
      <c r="A271" s="54"/>
      <c r="C271" s="65"/>
      <c r="D271" s="66"/>
      <c r="E271" s="66"/>
      <c r="F271" s="66"/>
      <c r="G271" s="68"/>
      <c r="H271" s="85"/>
      <c r="I271" s="66"/>
      <c r="J271" s="298" t="str">
        <f t="shared" ca="1" si="4"/>
        <v/>
      </c>
      <c r="K271" s="329"/>
      <c r="L271" s="329"/>
      <c r="M271" s="250"/>
      <c r="N271" s="250"/>
      <c r="O271" s="250"/>
      <c r="P271" s="250"/>
      <c r="Q271" s="250"/>
      <c r="R271" s="250"/>
      <c r="S271" s="250"/>
      <c r="T271" s="2"/>
    </row>
    <row r="272" spans="1:20" customFormat="1" x14ac:dyDescent="0.25">
      <c r="A272" s="54"/>
      <c r="C272" s="65"/>
      <c r="D272" s="66"/>
      <c r="E272" s="66"/>
      <c r="F272" s="66"/>
      <c r="G272" s="68"/>
      <c r="H272" s="85"/>
      <c r="I272" s="66"/>
      <c r="J272" s="298" t="str">
        <f t="shared" ca="1" si="4"/>
        <v/>
      </c>
      <c r="K272" s="329"/>
      <c r="L272" s="329"/>
      <c r="M272" s="250"/>
      <c r="N272" s="250"/>
      <c r="O272" s="250"/>
      <c r="P272" s="250"/>
      <c r="Q272" s="250"/>
      <c r="R272" s="250"/>
      <c r="S272" s="250"/>
      <c r="T272" s="2"/>
    </row>
    <row r="273" spans="1:20" customFormat="1" x14ac:dyDescent="0.25">
      <c r="A273" s="54"/>
      <c r="C273" s="65"/>
      <c r="D273" s="66"/>
      <c r="E273" s="66"/>
      <c r="F273" s="66"/>
      <c r="G273" s="68"/>
      <c r="H273" s="85"/>
      <c r="I273" s="66"/>
      <c r="J273" s="298" t="str">
        <f t="shared" ca="1" si="4"/>
        <v/>
      </c>
      <c r="K273" s="329"/>
      <c r="L273" s="329"/>
      <c r="M273" s="250"/>
      <c r="N273" s="250"/>
      <c r="O273" s="250"/>
      <c r="P273" s="250"/>
      <c r="Q273" s="250"/>
      <c r="R273" s="250"/>
      <c r="S273" s="250"/>
      <c r="T273" s="2"/>
    </row>
    <row r="274" spans="1:20" customFormat="1" x14ac:dyDescent="0.25">
      <c r="A274" s="54"/>
      <c r="C274" s="65"/>
      <c r="D274" s="66"/>
      <c r="E274" s="66"/>
      <c r="F274" s="66"/>
      <c r="G274" s="68"/>
      <c r="H274" s="85"/>
      <c r="I274" s="66"/>
      <c r="J274" s="298" t="str">
        <f t="shared" ca="1" si="4"/>
        <v/>
      </c>
      <c r="K274" s="329"/>
      <c r="L274" s="329"/>
      <c r="M274" s="250"/>
      <c r="N274" s="250"/>
      <c r="O274" s="250"/>
      <c r="P274" s="250"/>
      <c r="Q274" s="250"/>
      <c r="R274" s="250"/>
      <c r="S274" s="250"/>
      <c r="T274" s="2"/>
    </row>
    <row r="275" spans="1:20" customFormat="1" x14ac:dyDescent="0.25">
      <c r="A275" s="54"/>
      <c r="C275" s="65"/>
      <c r="D275" s="66"/>
      <c r="E275" s="66"/>
      <c r="F275" s="66"/>
      <c r="G275" s="68"/>
      <c r="H275" s="85"/>
      <c r="I275" s="66"/>
      <c r="J275" s="298" t="str">
        <f t="shared" ca="1" si="4"/>
        <v/>
      </c>
      <c r="K275" s="329"/>
      <c r="L275" s="329"/>
      <c r="M275" s="250"/>
      <c r="N275" s="250"/>
      <c r="O275" s="250"/>
      <c r="P275" s="250"/>
      <c r="Q275" s="250"/>
      <c r="R275" s="250"/>
      <c r="S275" s="250"/>
      <c r="T275" s="2"/>
    </row>
    <row r="276" spans="1:20" customFormat="1" x14ac:dyDescent="0.25">
      <c r="A276" s="54"/>
      <c r="C276" s="65"/>
      <c r="D276" s="66"/>
      <c r="E276" s="66"/>
      <c r="F276" s="66"/>
      <c r="G276" s="68"/>
      <c r="H276" s="85"/>
      <c r="I276" s="66"/>
      <c r="J276" s="298" t="str">
        <f t="shared" ca="1" si="4"/>
        <v/>
      </c>
      <c r="K276" s="329"/>
      <c r="L276" s="329"/>
      <c r="M276" s="250"/>
      <c r="N276" s="250"/>
      <c r="O276" s="250"/>
      <c r="P276" s="250"/>
      <c r="Q276" s="250"/>
      <c r="R276" s="250"/>
      <c r="S276" s="250"/>
      <c r="T276" s="2"/>
    </row>
    <row r="277" spans="1:20" customFormat="1" x14ac:dyDescent="0.25">
      <c r="A277" s="54"/>
      <c r="C277" s="65"/>
      <c r="D277" s="66"/>
      <c r="E277" s="66"/>
      <c r="F277" s="66"/>
      <c r="G277" s="68"/>
      <c r="H277" s="85"/>
      <c r="I277" s="66"/>
      <c r="J277" s="298" t="str">
        <f t="shared" ca="1" si="4"/>
        <v/>
      </c>
      <c r="K277" s="329"/>
      <c r="L277" s="329"/>
      <c r="M277" s="250"/>
      <c r="N277" s="250"/>
      <c r="O277" s="250"/>
      <c r="P277" s="250"/>
      <c r="Q277" s="250"/>
      <c r="R277" s="250"/>
      <c r="S277" s="250"/>
      <c r="T277" s="2"/>
    </row>
    <row r="278" spans="1:20" customFormat="1" x14ac:dyDescent="0.25">
      <c r="A278" s="54"/>
      <c r="C278" s="65"/>
      <c r="D278" s="66"/>
      <c r="E278" s="66"/>
      <c r="F278" s="66"/>
      <c r="G278" s="68"/>
      <c r="H278" s="85"/>
      <c r="I278" s="66"/>
      <c r="J278" s="298" t="str">
        <f t="shared" ca="1" si="4"/>
        <v/>
      </c>
      <c r="K278" s="329"/>
      <c r="L278" s="329"/>
      <c r="M278" s="250"/>
      <c r="N278" s="250"/>
      <c r="O278" s="250"/>
      <c r="P278" s="250"/>
      <c r="Q278" s="250"/>
      <c r="R278" s="250"/>
      <c r="S278" s="250"/>
      <c r="T278" s="2"/>
    </row>
    <row r="279" spans="1:20" customFormat="1" x14ac:dyDescent="0.25">
      <c r="A279" s="54"/>
      <c r="C279" s="65"/>
      <c r="D279" s="66"/>
      <c r="E279" s="66"/>
      <c r="F279" s="66"/>
      <c r="G279" s="68"/>
      <c r="H279" s="85"/>
      <c r="I279" s="66"/>
      <c r="J279" s="298" t="str">
        <f t="shared" ca="1" si="4"/>
        <v/>
      </c>
      <c r="K279" s="329"/>
      <c r="L279" s="329"/>
      <c r="M279" s="250"/>
      <c r="N279" s="250"/>
      <c r="O279" s="250"/>
      <c r="P279" s="250"/>
      <c r="Q279" s="250"/>
      <c r="R279" s="250"/>
      <c r="S279" s="250"/>
      <c r="T279" s="2"/>
    </row>
    <row r="280" spans="1:20" customFormat="1" x14ac:dyDescent="0.25">
      <c r="A280" s="54"/>
      <c r="C280" s="65"/>
      <c r="D280" s="66"/>
      <c r="E280" s="66"/>
      <c r="F280" s="66"/>
      <c r="G280" s="68"/>
      <c r="H280" s="85"/>
      <c r="I280" s="66"/>
      <c r="J280" s="298" t="str">
        <f t="shared" ca="1" si="4"/>
        <v/>
      </c>
      <c r="K280" s="329"/>
      <c r="L280" s="329"/>
      <c r="M280" s="250"/>
      <c r="N280" s="250"/>
      <c r="O280" s="250"/>
      <c r="P280" s="250"/>
      <c r="Q280" s="250"/>
      <c r="R280" s="250"/>
      <c r="S280" s="250"/>
      <c r="T280" s="2"/>
    </row>
    <row r="281" spans="1:20" customFormat="1" x14ac:dyDescent="0.25">
      <c r="A281" s="54"/>
      <c r="C281" s="65"/>
      <c r="D281" s="66"/>
      <c r="E281" s="66"/>
      <c r="F281" s="66"/>
      <c r="G281" s="68"/>
      <c r="H281" s="85"/>
      <c r="I281" s="66"/>
      <c r="J281" s="298" t="str">
        <f t="shared" ca="1" si="4"/>
        <v/>
      </c>
      <c r="K281" s="329"/>
      <c r="L281" s="329"/>
      <c r="M281" s="250"/>
      <c r="N281" s="250"/>
      <c r="O281" s="250"/>
      <c r="P281" s="250"/>
      <c r="Q281" s="250"/>
      <c r="R281" s="250"/>
      <c r="S281" s="250"/>
      <c r="T281" s="2"/>
    </row>
    <row r="282" spans="1:20" customFormat="1" x14ac:dyDescent="0.25">
      <c r="A282" s="54"/>
      <c r="C282" s="65"/>
      <c r="D282" s="66"/>
      <c r="E282" s="66"/>
      <c r="F282" s="66"/>
      <c r="G282" s="68"/>
      <c r="H282" s="85"/>
      <c r="I282" s="66"/>
      <c r="J282" s="298" t="str">
        <f t="shared" ca="1" si="4"/>
        <v/>
      </c>
      <c r="K282" s="329"/>
      <c r="L282" s="329"/>
      <c r="M282" s="250"/>
      <c r="N282" s="250"/>
      <c r="O282" s="250"/>
      <c r="P282" s="250"/>
      <c r="Q282" s="250"/>
      <c r="R282" s="250"/>
      <c r="S282" s="250"/>
      <c r="T282" s="2"/>
    </row>
    <row r="283" spans="1:20" customFormat="1" x14ac:dyDescent="0.25">
      <c r="A283" s="54"/>
      <c r="C283" s="65"/>
      <c r="D283" s="66"/>
      <c r="E283" s="66"/>
      <c r="F283" s="66"/>
      <c r="G283" s="68"/>
      <c r="H283" s="85"/>
      <c r="I283" s="66"/>
      <c r="J283" s="298" t="str">
        <f t="shared" ca="1" si="4"/>
        <v/>
      </c>
      <c r="K283" s="329"/>
      <c r="L283" s="329"/>
      <c r="M283" s="250"/>
      <c r="N283" s="250"/>
      <c r="O283" s="250"/>
      <c r="P283" s="250"/>
      <c r="Q283" s="250"/>
      <c r="R283" s="250"/>
      <c r="S283" s="250"/>
      <c r="T283" s="2"/>
    </row>
    <row r="284" spans="1:20" customFormat="1" x14ac:dyDescent="0.25">
      <c r="A284" s="54"/>
      <c r="C284" s="65"/>
      <c r="D284" s="66"/>
      <c r="E284" s="66"/>
      <c r="F284" s="66"/>
      <c r="G284" s="68"/>
      <c r="H284" s="85"/>
      <c r="I284" s="66"/>
      <c r="J284" s="298" t="str">
        <f t="shared" ca="1" si="4"/>
        <v/>
      </c>
      <c r="K284" s="329"/>
      <c r="L284" s="329"/>
      <c r="M284" s="250"/>
      <c r="N284" s="250"/>
      <c r="O284" s="250"/>
      <c r="P284" s="250"/>
      <c r="Q284" s="250"/>
      <c r="R284" s="250"/>
      <c r="S284" s="250"/>
      <c r="T284" s="2"/>
    </row>
    <row r="285" spans="1:20" customFormat="1" x14ac:dyDescent="0.25">
      <c r="A285" s="54"/>
      <c r="C285" s="65"/>
      <c r="D285" s="66"/>
      <c r="E285" s="66"/>
      <c r="F285" s="66"/>
      <c r="G285" s="68"/>
      <c r="H285" s="85"/>
      <c r="I285" s="66"/>
      <c r="J285" s="298" t="str">
        <f t="shared" ca="1" si="4"/>
        <v/>
      </c>
      <c r="K285" s="329"/>
      <c r="L285" s="329"/>
      <c r="M285" s="250"/>
      <c r="N285" s="250"/>
      <c r="O285" s="250"/>
      <c r="P285" s="250"/>
      <c r="Q285" s="250"/>
      <c r="R285" s="250"/>
      <c r="S285" s="250"/>
      <c r="T285" s="2"/>
    </row>
    <row r="286" spans="1:20" customFormat="1" x14ac:dyDescent="0.25">
      <c r="A286" s="54"/>
      <c r="C286" s="65"/>
      <c r="D286" s="66"/>
      <c r="E286" s="66"/>
      <c r="F286" s="66"/>
      <c r="G286" s="68"/>
      <c r="H286" s="85"/>
      <c r="I286" s="66"/>
      <c r="J286" s="298" t="str">
        <f t="shared" ca="1" si="4"/>
        <v/>
      </c>
      <c r="K286" s="329"/>
      <c r="L286" s="329"/>
      <c r="M286" s="250"/>
      <c r="N286" s="250"/>
      <c r="O286" s="250"/>
      <c r="P286" s="250"/>
      <c r="Q286" s="250"/>
      <c r="R286" s="250"/>
      <c r="S286" s="250"/>
      <c r="T286" s="2"/>
    </row>
    <row r="287" spans="1:20" customFormat="1" x14ac:dyDescent="0.25">
      <c r="A287" s="54"/>
      <c r="C287" s="65"/>
      <c r="D287" s="66"/>
      <c r="E287" s="66"/>
      <c r="F287" s="66"/>
      <c r="G287" s="68"/>
      <c r="H287" s="85"/>
      <c r="I287" s="66"/>
      <c r="J287" s="298" t="str">
        <f t="shared" ca="1" si="4"/>
        <v/>
      </c>
      <c r="K287" s="329"/>
      <c r="L287" s="329"/>
      <c r="M287" s="250"/>
      <c r="N287" s="250"/>
      <c r="O287" s="250"/>
      <c r="P287" s="250"/>
      <c r="Q287" s="250"/>
      <c r="R287" s="250"/>
      <c r="S287" s="250"/>
      <c r="T287" s="2"/>
    </row>
    <row r="288" spans="1:20" customFormat="1" x14ac:dyDescent="0.25">
      <c r="A288" s="54"/>
      <c r="C288" s="65"/>
      <c r="D288" s="66"/>
      <c r="E288" s="66"/>
      <c r="F288" s="66"/>
      <c r="G288" s="68"/>
      <c r="H288" s="85"/>
      <c r="I288" s="66"/>
      <c r="J288" s="298" t="str">
        <f t="shared" ca="1" si="4"/>
        <v/>
      </c>
      <c r="K288" s="329"/>
      <c r="L288" s="329"/>
      <c r="M288" s="250"/>
      <c r="N288" s="250"/>
      <c r="O288" s="250"/>
      <c r="P288" s="250"/>
      <c r="Q288" s="250"/>
      <c r="R288" s="250"/>
      <c r="S288" s="250"/>
      <c r="T288" s="2"/>
    </row>
    <row r="289" spans="1:20" customFormat="1" x14ac:dyDescent="0.25">
      <c r="A289" s="54"/>
      <c r="C289" s="65"/>
      <c r="D289" s="66"/>
      <c r="E289" s="66"/>
      <c r="F289" s="66"/>
      <c r="G289" s="68"/>
      <c r="H289" s="85"/>
      <c r="I289" s="66"/>
      <c r="J289" s="298" t="str">
        <f t="shared" ca="1" si="4"/>
        <v/>
      </c>
      <c r="K289" s="329"/>
      <c r="L289" s="329"/>
      <c r="M289" s="250"/>
      <c r="N289" s="250"/>
      <c r="O289" s="250"/>
      <c r="P289" s="250"/>
      <c r="Q289" s="250"/>
      <c r="R289" s="250"/>
      <c r="S289" s="250"/>
      <c r="T289" s="2"/>
    </row>
    <row r="290" spans="1:20" customFormat="1" x14ac:dyDescent="0.25">
      <c r="A290" s="54"/>
      <c r="C290" s="65"/>
      <c r="D290" s="66"/>
      <c r="E290" s="66"/>
      <c r="F290" s="66"/>
      <c r="G290" s="68"/>
      <c r="H290" s="85"/>
      <c r="I290" s="66"/>
      <c r="J290" s="298" t="str">
        <f t="shared" ca="1" si="4"/>
        <v/>
      </c>
      <c r="K290" s="329"/>
      <c r="L290" s="329"/>
      <c r="M290" s="250"/>
      <c r="N290" s="250"/>
      <c r="O290" s="250"/>
      <c r="P290" s="250"/>
      <c r="Q290" s="250"/>
      <c r="R290" s="250"/>
      <c r="S290" s="250"/>
      <c r="T290" s="2"/>
    </row>
    <row r="291" spans="1:20" customFormat="1" x14ac:dyDescent="0.25">
      <c r="A291" s="54"/>
      <c r="C291" s="65"/>
      <c r="D291" s="66"/>
      <c r="E291" s="66"/>
      <c r="F291" s="66"/>
      <c r="G291" s="68"/>
      <c r="H291" s="85"/>
      <c r="I291" s="66"/>
      <c r="J291" s="298" t="str">
        <f t="shared" ca="1" si="4"/>
        <v/>
      </c>
      <c r="K291" s="329"/>
      <c r="L291" s="329"/>
      <c r="M291" s="250"/>
      <c r="N291" s="250"/>
      <c r="O291" s="250"/>
      <c r="P291" s="250"/>
      <c r="Q291" s="250"/>
      <c r="R291" s="250"/>
      <c r="S291" s="250"/>
      <c r="T291" s="2"/>
    </row>
    <row r="292" spans="1:20" customFormat="1" x14ac:dyDescent="0.25">
      <c r="A292" s="54"/>
      <c r="C292" s="65"/>
      <c r="D292" s="66"/>
      <c r="E292" s="66"/>
      <c r="F292" s="66"/>
      <c r="G292" s="68"/>
      <c r="H292" s="85"/>
      <c r="I292" s="66"/>
      <c r="J292" s="298" t="str">
        <f t="shared" ca="1" si="4"/>
        <v/>
      </c>
      <c r="K292" s="329"/>
      <c r="L292" s="329"/>
      <c r="M292" s="250"/>
      <c r="N292" s="250"/>
      <c r="O292" s="250"/>
      <c r="P292" s="250"/>
      <c r="Q292" s="250"/>
      <c r="R292" s="250"/>
      <c r="S292" s="250"/>
      <c r="T292" s="2"/>
    </row>
    <row r="293" spans="1:20" customFormat="1" x14ac:dyDescent="0.25">
      <c r="A293" s="54"/>
      <c r="C293" s="65"/>
      <c r="D293" s="66"/>
      <c r="E293" s="66"/>
      <c r="F293" s="66"/>
      <c r="G293" s="68"/>
      <c r="H293" s="85"/>
      <c r="I293" s="66"/>
      <c r="J293" s="298" t="str">
        <f t="shared" ca="1" si="4"/>
        <v/>
      </c>
      <c r="K293" s="329"/>
      <c r="L293" s="329"/>
      <c r="M293" s="250"/>
      <c r="N293" s="250"/>
      <c r="O293" s="250"/>
      <c r="P293" s="250"/>
      <c r="Q293" s="250"/>
      <c r="R293" s="250"/>
      <c r="S293" s="250"/>
      <c r="T293" s="2"/>
    </row>
    <row r="294" spans="1:20" customFormat="1" x14ac:dyDescent="0.25">
      <c r="A294" s="54"/>
      <c r="C294" s="65"/>
      <c r="D294" s="66"/>
      <c r="E294" s="66"/>
      <c r="F294" s="66"/>
      <c r="G294" s="68"/>
      <c r="H294" s="85"/>
      <c r="I294" s="66"/>
      <c r="J294" s="298" t="str">
        <f t="shared" ca="1" si="4"/>
        <v/>
      </c>
      <c r="K294" s="329"/>
      <c r="L294" s="329"/>
      <c r="M294" s="250"/>
      <c r="N294" s="250"/>
      <c r="O294" s="250"/>
      <c r="P294" s="250"/>
      <c r="Q294" s="250"/>
      <c r="R294" s="250"/>
      <c r="S294" s="250"/>
      <c r="T294" s="2"/>
    </row>
    <row r="295" spans="1:20" customFormat="1" x14ac:dyDescent="0.25">
      <c r="A295" s="54"/>
      <c r="C295" s="65"/>
      <c r="D295" s="66"/>
      <c r="E295" s="66"/>
      <c r="F295" s="66"/>
      <c r="G295" s="68"/>
      <c r="H295" s="85"/>
      <c r="I295" s="66"/>
      <c r="J295" s="298" t="str">
        <f t="shared" ca="1" si="4"/>
        <v/>
      </c>
      <c r="K295" s="329"/>
      <c r="L295" s="329"/>
      <c r="M295" s="250"/>
      <c r="N295" s="250"/>
      <c r="O295" s="250"/>
      <c r="P295" s="250"/>
      <c r="Q295" s="250"/>
      <c r="R295" s="250"/>
      <c r="S295" s="250"/>
      <c r="T295" s="2"/>
    </row>
    <row r="296" spans="1:20" customFormat="1" x14ac:dyDescent="0.25">
      <c r="A296" s="54"/>
      <c r="C296" s="65"/>
      <c r="D296" s="66"/>
      <c r="E296" s="66"/>
      <c r="F296" s="66"/>
      <c r="G296" s="68"/>
      <c r="H296" s="85"/>
      <c r="I296" s="66"/>
      <c r="J296" s="298" t="str">
        <f t="shared" ca="1" si="4"/>
        <v/>
      </c>
      <c r="K296" s="329"/>
      <c r="L296" s="329"/>
      <c r="M296" s="250"/>
      <c r="N296" s="250"/>
      <c r="O296" s="250"/>
      <c r="P296" s="250"/>
      <c r="Q296" s="250"/>
      <c r="R296" s="250"/>
      <c r="S296" s="250"/>
      <c r="T296" s="2"/>
    </row>
    <row r="297" spans="1:20" customFormat="1" x14ac:dyDescent="0.25">
      <c r="A297" s="54"/>
      <c r="C297" s="65"/>
      <c r="D297" s="66"/>
      <c r="E297" s="66"/>
      <c r="F297" s="66"/>
      <c r="G297" s="68"/>
      <c r="H297" s="85"/>
      <c r="I297" s="66"/>
      <c r="J297" s="298" t="str">
        <f t="shared" ca="1" si="4"/>
        <v/>
      </c>
      <c r="K297" s="329"/>
      <c r="L297" s="329"/>
      <c r="M297" s="250"/>
      <c r="N297" s="250"/>
      <c r="O297" s="250"/>
      <c r="P297" s="250"/>
      <c r="Q297" s="250"/>
      <c r="R297" s="250"/>
      <c r="S297" s="250"/>
      <c r="T297" s="2"/>
    </row>
    <row r="298" spans="1:20" customFormat="1" x14ac:dyDescent="0.25">
      <c r="A298" s="54"/>
      <c r="C298" s="65"/>
      <c r="D298" s="66"/>
      <c r="E298" s="66"/>
      <c r="F298" s="66"/>
      <c r="G298" s="68"/>
      <c r="H298" s="85"/>
      <c r="I298" s="66"/>
      <c r="J298" s="298" t="str">
        <f t="shared" ca="1" si="4"/>
        <v/>
      </c>
      <c r="K298" s="329"/>
      <c r="L298" s="329"/>
      <c r="M298" s="250"/>
      <c r="N298" s="250"/>
      <c r="O298" s="250"/>
      <c r="P298" s="250"/>
      <c r="Q298" s="250"/>
      <c r="R298" s="250"/>
      <c r="S298" s="250"/>
      <c r="T298" s="2"/>
    </row>
    <row r="299" spans="1:20" customFormat="1" x14ac:dyDescent="0.25">
      <c r="A299" s="54"/>
      <c r="C299" s="65"/>
      <c r="D299" s="66"/>
      <c r="E299" s="66"/>
      <c r="F299" s="66"/>
      <c r="G299" s="68"/>
      <c r="H299" s="85"/>
      <c r="I299" s="66"/>
      <c r="J299" s="298" t="str">
        <f t="shared" ca="1" si="4"/>
        <v/>
      </c>
      <c r="K299" s="329"/>
      <c r="L299" s="329"/>
      <c r="M299" s="250"/>
      <c r="N299" s="250"/>
      <c r="O299" s="250"/>
      <c r="P299" s="250"/>
      <c r="Q299" s="250"/>
      <c r="R299" s="250"/>
      <c r="S299" s="250"/>
      <c r="T299" s="2"/>
    </row>
    <row r="300" spans="1:20" customFormat="1" x14ac:dyDescent="0.25">
      <c r="A300" s="54"/>
      <c r="C300" s="65"/>
      <c r="D300" s="66"/>
      <c r="E300" s="66"/>
      <c r="F300" s="66"/>
      <c r="G300" s="68"/>
      <c r="H300" s="85"/>
      <c r="I300" s="66"/>
      <c r="J300" s="298" t="str">
        <f t="shared" ca="1" si="4"/>
        <v/>
      </c>
      <c r="K300" s="329"/>
      <c r="L300" s="329"/>
      <c r="M300" s="250"/>
      <c r="N300" s="250"/>
      <c r="O300" s="250"/>
      <c r="P300" s="250"/>
      <c r="Q300" s="250"/>
      <c r="R300" s="250"/>
      <c r="S300" s="250"/>
      <c r="T300" s="2"/>
    </row>
    <row r="301" spans="1:20" customFormat="1" x14ac:dyDescent="0.25">
      <c r="A301" s="54"/>
      <c r="C301" s="65"/>
      <c r="D301" s="66"/>
      <c r="E301" s="66"/>
      <c r="F301" s="66"/>
      <c r="G301" s="68"/>
      <c r="H301" s="85"/>
      <c r="I301" s="66"/>
      <c r="J301" s="298" t="str">
        <f t="shared" ca="1" si="4"/>
        <v/>
      </c>
      <c r="K301" s="329"/>
      <c r="L301" s="329"/>
      <c r="M301" s="250"/>
      <c r="N301" s="250"/>
      <c r="O301" s="250"/>
      <c r="P301" s="250"/>
      <c r="Q301" s="250"/>
      <c r="R301" s="250"/>
      <c r="S301" s="250"/>
      <c r="T301" s="2"/>
    </row>
    <row r="302" spans="1:20" customFormat="1" x14ac:dyDescent="0.25">
      <c r="A302" s="54"/>
      <c r="C302" s="65"/>
      <c r="D302" s="66"/>
      <c r="E302" s="66"/>
      <c r="F302" s="66"/>
      <c r="G302" s="68"/>
      <c r="H302" s="85"/>
      <c r="I302" s="66"/>
      <c r="J302" s="298" t="str">
        <f t="shared" ca="1" si="4"/>
        <v/>
      </c>
      <c r="K302" s="329"/>
      <c r="L302" s="329"/>
      <c r="M302" s="250"/>
      <c r="N302" s="250"/>
      <c r="O302" s="250"/>
      <c r="P302" s="250"/>
      <c r="Q302" s="250"/>
      <c r="R302" s="250"/>
      <c r="S302" s="250"/>
      <c r="T302" s="2"/>
    </row>
    <row r="303" spans="1:20" customFormat="1" x14ac:dyDescent="0.25">
      <c r="A303" s="54"/>
      <c r="C303" s="65"/>
      <c r="D303" s="66"/>
      <c r="E303" s="66"/>
      <c r="F303" s="66"/>
      <c r="G303" s="68"/>
      <c r="H303" s="85"/>
      <c r="I303" s="66"/>
      <c r="J303" s="298" t="str">
        <f t="shared" ca="1" si="4"/>
        <v/>
      </c>
      <c r="K303" s="329"/>
      <c r="L303" s="329"/>
      <c r="M303" s="250"/>
      <c r="N303" s="250"/>
      <c r="O303" s="250"/>
      <c r="P303" s="250"/>
      <c r="Q303" s="250"/>
      <c r="R303" s="250"/>
      <c r="S303" s="250"/>
      <c r="T303" s="2"/>
    </row>
    <row r="304" spans="1:20" customFormat="1" x14ac:dyDescent="0.25">
      <c r="A304" s="54"/>
      <c r="C304" s="65"/>
      <c r="D304" s="66"/>
      <c r="E304" s="66"/>
      <c r="F304" s="66"/>
      <c r="G304" s="68"/>
      <c r="H304" s="85"/>
      <c r="I304" s="66"/>
      <c r="J304" s="298" t="str">
        <f t="shared" ca="1" si="4"/>
        <v/>
      </c>
      <c r="K304" s="329"/>
      <c r="L304" s="329"/>
      <c r="M304" s="250"/>
      <c r="N304" s="250"/>
      <c r="O304" s="250"/>
      <c r="P304" s="250"/>
      <c r="Q304" s="250"/>
      <c r="R304" s="250"/>
      <c r="S304" s="250"/>
      <c r="T304" s="2"/>
    </row>
    <row r="305" spans="1:20" customFormat="1" x14ac:dyDescent="0.25">
      <c r="A305" s="54"/>
      <c r="C305" s="65"/>
      <c r="D305" s="66"/>
      <c r="E305" s="66"/>
      <c r="F305" s="66"/>
      <c r="G305" s="68"/>
      <c r="H305" s="85"/>
      <c r="I305" s="66"/>
      <c r="J305" s="298" t="str">
        <f t="shared" ca="1" si="4"/>
        <v/>
      </c>
      <c r="K305" s="329"/>
      <c r="L305" s="329"/>
      <c r="M305" s="250"/>
      <c r="N305" s="250"/>
      <c r="O305" s="250"/>
      <c r="P305" s="250"/>
      <c r="Q305" s="250"/>
      <c r="R305" s="250"/>
      <c r="S305" s="250"/>
      <c r="T305" s="2"/>
    </row>
    <row r="306" spans="1:20" customFormat="1" x14ac:dyDescent="0.25">
      <c r="A306" s="54"/>
      <c r="C306" s="65"/>
      <c r="D306" s="66"/>
      <c r="E306" s="66"/>
      <c r="F306" s="66"/>
      <c r="G306" s="68"/>
      <c r="H306" s="85"/>
      <c r="I306" s="66"/>
      <c r="J306" s="298" t="str">
        <f t="shared" ca="1" si="4"/>
        <v/>
      </c>
      <c r="K306" s="329"/>
      <c r="L306" s="329"/>
      <c r="M306" s="250"/>
      <c r="N306" s="250"/>
      <c r="O306" s="250"/>
      <c r="P306" s="250"/>
      <c r="Q306" s="250"/>
      <c r="R306" s="250"/>
      <c r="S306" s="250"/>
      <c r="T306" s="2"/>
    </row>
    <row r="307" spans="1:20" customFormat="1" x14ac:dyDescent="0.25">
      <c r="A307" s="54"/>
      <c r="C307" s="65"/>
      <c r="D307" s="66"/>
      <c r="E307" s="66"/>
      <c r="F307" s="66"/>
      <c r="G307" s="68"/>
      <c r="H307" s="85"/>
      <c r="I307" s="66"/>
      <c r="J307" s="298" t="str">
        <f t="shared" ca="1" si="4"/>
        <v/>
      </c>
      <c r="K307" s="329"/>
      <c r="L307" s="329"/>
      <c r="M307" s="250"/>
      <c r="N307" s="250"/>
      <c r="O307" s="250"/>
      <c r="P307" s="250"/>
      <c r="Q307" s="250"/>
      <c r="R307" s="250"/>
      <c r="S307" s="250"/>
      <c r="T307" s="2"/>
    </row>
    <row r="308" spans="1:20" customFormat="1" x14ac:dyDescent="0.25">
      <c r="A308" s="54"/>
      <c r="C308" s="65"/>
      <c r="D308" s="66"/>
      <c r="E308" s="66"/>
      <c r="F308" s="66"/>
      <c r="G308" s="68"/>
      <c r="H308" s="85"/>
      <c r="I308" s="66"/>
      <c r="J308" s="298" t="str">
        <f t="shared" ca="1" si="4"/>
        <v/>
      </c>
      <c r="K308" s="329"/>
      <c r="L308" s="329"/>
      <c r="M308" s="250"/>
      <c r="N308" s="250"/>
      <c r="O308" s="250"/>
      <c r="P308" s="250"/>
      <c r="Q308" s="250"/>
      <c r="R308" s="250"/>
      <c r="S308" s="250"/>
      <c r="T308" s="2"/>
    </row>
    <row r="309" spans="1:20" customFormat="1" x14ac:dyDescent="0.25">
      <c r="A309" s="54"/>
      <c r="C309" s="65"/>
      <c r="D309" s="66"/>
      <c r="E309" s="66"/>
      <c r="F309" s="66"/>
      <c r="G309" s="68"/>
      <c r="H309" s="85"/>
      <c r="I309" s="66"/>
      <c r="J309" s="298" t="str">
        <f t="shared" ca="1" si="4"/>
        <v/>
      </c>
      <c r="K309" s="329"/>
      <c r="L309" s="329"/>
      <c r="M309" s="250"/>
      <c r="N309" s="250"/>
      <c r="O309" s="250"/>
      <c r="P309" s="250"/>
      <c r="Q309" s="250"/>
      <c r="R309" s="250"/>
      <c r="S309" s="250"/>
      <c r="T309" s="2"/>
    </row>
    <row r="310" spans="1:20" customFormat="1" x14ac:dyDescent="0.25">
      <c r="A310" s="54"/>
      <c r="C310" s="65"/>
      <c r="D310" s="66"/>
      <c r="E310" s="66"/>
      <c r="F310" s="66"/>
      <c r="G310" s="68"/>
      <c r="H310" s="85"/>
      <c r="I310" s="66"/>
      <c r="J310" s="298" t="str">
        <f t="shared" ca="1" si="4"/>
        <v/>
      </c>
      <c r="K310" s="329"/>
      <c r="L310" s="329"/>
      <c r="M310" s="250"/>
      <c r="N310" s="250"/>
      <c r="O310" s="250"/>
      <c r="P310" s="250"/>
      <c r="Q310" s="250"/>
      <c r="R310" s="250"/>
      <c r="S310" s="250"/>
      <c r="T310" s="2"/>
    </row>
    <row r="311" spans="1:20" customFormat="1" x14ac:dyDescent="0.25">
      <c r="A311" s="54"/>
      <c r="C311" s="65"/>
      <c r="D311" s="66"/>
      <c r="E311" s="66"/>
      <c r="F311" s="66"/>
      <c r="G311" s="68"/>
      <c r="H311" s="85"/>
      <c r="I311" s="66"/>
      <c r="J311" s="298" t="str">
        <f t="shared" ca="1" si="4"/>
        <v/>
      </c>
      <c r="K311" s="329"/>
      <c r="L311" s="329"/>
      <c r="M311" s="250"/>
      <c r="N311" s="250"/>
      <c r="O311" s="250"/>
      <c r="P311" s="250"/>
      <c r="Q311" s="250"/>
      <c r="R311" s="250"/>
      <c r="S311" s="250"/>
      <c r="T311" s="2"/>
    </row>
    <row r="312" spans="1:20" customFormat="1" x14ac:dyDescent="0.25">
      <c r="A312" s="54"/>
      <c r="C312" s="65"/>
      <c r="D312" s="66"/>
      <c r="E312" s="66"/>
      <c r="F312" s="66"/>
      <c r="G312" s="68"/>
      <c r="H312" s="85"/>
      <c r="I312" s="66"/>
      <c r="J312" s="298" t="str">
        <f t="shared" ca="1" si="4"/>
        <v/>
      </c>
      <c r="K312" s="329"/>
      <c r="L312" s="329"/>
      <c r="M312" s="250"/>
      <c r="N312" s="250"/>
      <c r="O312" s="250"/>
      <c r="P312" s="250"/>
      <c r="Q312" s="250"/>
      <c r="R312" s="250"/>
      <c r="S312" s="250"/>
      <c r="T312" s="2"/>
    </row>
    <row r="313" spans="1:20" customFormat="1" x14ac:dyDescent="0.25">
      <c r="A313" s="54"/>
      <c r="C313" s="65"/>
      <c r="D313" s="66"/>
      <c r="E313" s="66"/>
      <c r="F313" s="66"/>
      <c r="G313" s="68"/>
      <c r="H313" s="85"/>
      <c r="I313" s="66"/>
      <c r="J313" s="298" t="str">
        <f t="shared" ca="1" si="4"/>
        <v/>
      </c>
      <c r="K313" s="329"/>
      <c r="L313" s="329"/>
      <c r="M313" s="250"/>
      <c r="N313" s="250"/>
      <c r="O313" s="250"/>
      <c r="P313" s="250"/>
      <c r="Q313" s="250"/>
      <c r="R313" s="250"/>
      <c r="S313" s="250"/>
      <c r="T313" s="2"/>
    </row>
    <row r="314" spans="1:20" customFormat="1" x14ac:dyDescent="0.25">
      <c r="A314" s="54"/>
      <c r="C314" s="65"/>
      <c r="D314" s="66"/>
      <c r="E314" s="66"/>
      <c r="F314" s="66"/>
      <c r="G314" s="68"/>
      <c r="H314" s="85"/>
      <c r="I314" s="66"/>
      <c r="J314" s="298" t="str">
        <f t="shared" ca="1" si="4"/>
        <v/>
      </c>
      <c r="K314" s="329"/>
      <c r="L314" s="329"/>
      <c r="M314" s="250"/>
      <c r="N314" s="250"/>
      <c r="O314" s="250"/>
      <c r="P314" s="250"/>
      <c r="Q314" s="250"/>
      <c r="R314" s="250"/>
      <c r="S314" s="250"/>
      <c r="T314" s="2"/>
    </row>
    <row r="315" spans="1:20" customFormat="1" x14ac:dyDescent="0.25">
      <c r="A315" s="54"/>
      <c r="C315" s="65"/>
      <c r="D315" s="66"/>
      <c r="E315" s="66"/>
      <c r="F315" s="66"/>
      <c r="G315" s="68"/>
      <c r="H315" s="85"/>
      <c r="I315" s="66"/>
      <c r="J315" s="298" t="str">
        <f t="shared" ca="1" si="4"/>
        <v/>
      </c>
      <c r="K315" s="329"/>
      <c r="L315" s="329"/>
      <c r="M315" s="250"/>
      <c r="N315" s="250"/>
      <c r="O315" s="250"/>
      <c r="P315" s="250"/>
      <c r="Q315" s="250"/>
      <c r="R315" s="250"/>
      <c r="S315" s="250"/>
      <c r="T315" s="2"/>
    </row>
    <row r="316" spans="1:20" customFormat="1" x14ac:dyDescent="0.25">
      <c r="A316" s="54"/>
      <c r="C316" s="65"/>
      <c r="D316" s="66"/>
      <c r="E316" s="66"/>
      <c r="F316" s="66"/>
      <c r="G316" s="68"/>
      <c r="H316" s="85"/>
      <c r="I316" s="66"/>
      <c r="J316" s="298" t="str">
        <f t="shared" ca="1" si="4"/>
        <v/>
      </c>
      <c r="K316" s="329"/>
      <c r="L316" s="329"/>
      <c r="M316" s="250"/>
      <c r="N316" s="250"/>
      <c r="O316" s="250"/>
      <c r="P316" s="250"/>
      <c r="Q316" s="250"/>
      <c r="R316" s="250"/>
      <c r="S316" s="250"/>
      <c r="T316" s="2"/>
    </row>
    <row r="317" spans="1:20" customFormat="1" x14ac:dyDescent="0.25">
      <c r="A317" s="54"/>
      <c r="C317" s="65"/>
      <c r="D317" s="66"/>
      <c r="E317" s="66"/>
      <c r="F317" s="66"/>
      <c r="G317" s="68"/>
      <c r="H317" s="85"/>
      <c r="I317" s="66"/>
      <c r="J317" s="298" t="str">
        <f t="shared" ca="1" si="4"/>
        <v/>
      </c>
      <c r="K317" s="329"/>
      <c r="L317" s="329"/>
      <c r="M317" s="250"/>
      <c r="N317" s="250"/>
      <c r="O317" s="250"/>
      <c r="P317" s="250"/>
      <c r="Q317" s="250"/>
      <c r="R317" s="250"/>
      <c r="S317" s="250"/>
      <c r="T317" s="2"/>
    </row>
    <row r="318" spans="1:20" customFormat="1" x14ac:dyDescent="0.25">
      <c r="A318" s="54"/>
      <c r="C318" s="65"/>
      <c r="D318" s="66"/>
      <c r="E318" s="66"/>
      <c r="F318" s="66"/>
      <c r="G318" s="68"/>
      <c r="H318" s="85"/>
      <c r="I318" s="66"/>
      <c r="J318" s="298" t="str">
        <f t="shared" ca="1" si="4"/>
        <v/>
      </c>
      <c r="K318" s="329"/>
      <c r="L318" s="329"/>
      <c r="M318" s="250"/>
      <c r="N318" s="250"/>
      <c r="O318" s="250"/>
      <c r="P318" s="250"/>
      <c r="Q318" s="250"/>
      <c r="R318" s="250"/>
      <c r="S318" s="250"/>
      <c r="T318" s="2"/>
    </row>
    <row r="319" spans="1:20" customFormat="1" x14ac:dyDescent="0.25">
      <c r="A319" s="54"/>
      <c r="C319" s="65"/>
      <c r="D319" s="66"/>
      <c r="E319" s="66"/>
      <c r="F319" s="66"/>
      <c r="G319" s="68"/>
      <c r="H319" s="85"/>
      <c r="I319" s="66"/>
      <c r="J319" s="298" t="str">
        <f t="shared" ca="1" si="4"/>
        <v/>
      </c>
      <c r="K319" s="329"/>
      <c r="L319" s="329"/>
      <c r="M319" s="250"/>
      <c r="N319" s="250"/>
      <c r="O319" s="250"/>
      <c r="P319" s="250"/>
      <c r="Q319" s="250"/>
      <c r="R319" s="250"/>
      <c r="S319" s="250"/>
      <c r="T319" s="2"/>
    </row>
    <row r="320" spans="1:20" customFormat="1" x14ac:dyDescent="0.25">
      <c r="A320" s="54"/>
      <c r="C320" s="65"/>
      <c r="D320" s="66"/>
      <c r="E320" s="66"/>
      <c r="F320" s="66"/>
      <c r="G320" s="68"/>
      <c r="H320" s="85"/>
      <c r="I320" s="66"/>
      <c r="J320" s="298" t="str">
        <f t="shared" ca="1" si="4"/>
        <v/>
      </c>
      <c r="K320" s="329"/>
      <c r="L320" s="329"/>
      <c r="M320" s="250"/>
      <c r="N320" s="250"/>
      <c r="O320" s="250"/>
      <c r="P320" s="250"/>
      <c r="Q320" s="250"/>
      <c r="R320" s="250"/>
      <c r="S320" s="250"/>
      <c r="T320" s="2"/>
    </row>
    <row r="321" spans="1:20" customFormat="1" x14ac:dyDescent="0.25">
      <c r="A321" s="54"/>
      <c r="C321" s="65"/>
      <c r="D321" s="66"/>
      <c r="E321" s="66"/>
      <c r="F321" s="66"/>
      <c r="G321" s="68"/>
      <c r="H321" s="85"/>
      <c r="I321" s="66"/>
      <c r="J321" s="298" t="str">
        <f t="shared" ca="1" si="4"/>
        <v/>
      </c>
      <c r="K321" s="329"/>
      <c r="L321" s="329"/>
      <c r="M321" s="250"/>
      <c r="N321" s="250"/>
      <c r="O321" s="250"/>
      <c r="P321" s="250"/>
      <c r="Q321" s="250"/>
      <c r="R321" s="250"/>
      <c r="S321" s="250"/>
      <c r="T321" s="2"/>
    </row>
    <row r="322" spans="1:20" customFormat="1" x14ac:dyDescent="0.25">
      <c r="A322" s="54"/>
      <c r="C322" s="65"/>
      <c r="D322" s="66"/>
      <c r="E322" s="66"/>
      <c r="F322" s="66"/>
      <c r="G322" s="68"/>
      <c r="H322" s="85"/>
      <c r="I322" s="66"/>
      <c r="J322" s="298" t="str">
        <f t="shared" ca="1" si="4"/>
        <v/>
      </c>
      <c r="K322" s="329"/>
      <c r="L322" s="329"/>
      <c r="M322" s="250"/>
      <c r="N322" s="250"/>
      <c r="O322" s="250"/>
      <c r="P322" s="250"/>
      <c r="Q322" s="250"/>
      <c r="R322" s="250"/>
      <c r="S322" s="250"/>
      <c r="T322" s="2"/>
    </row>
    <row r="323" spans="1:20" customFormat="1" x14ac:dyDescent="0.25">
      <c r="A323" s="54"/>
      <c r="C323" s="65"/>
      <c r="D323" s="66"/>
      <c r="E323" s="66"/>
      <c r="F323" s="66"/>
      <c r="G323" s="68"/>
      <c r="H323" s="85"/>
      <c r="I323" s="66"/>
      <c r="J323" s="298" t="str">
        <f t="shared" ca="1" si="4"/>
        <v/>
      </c>
      <c r="K323" s="329"/>
      <c r="L323" s="329"/>
      <c r="M323" s="250"/>
      <c r="N323" s="250"/>
      <c r="O323" s="250"/>
      <c r="P323" s="250"/>
      <c r="Q323" s="250"/>
      <c r="R323" s="250"/>
      <c r="S323" s="250"/>
      <c r="T323" s="2"/>
    </row>
    <row r="324" spans="1:20" customFormat="1" x14ac:dyDescent="0.25">
      <c r="A324" s="54"/>
      <c r="C324" s="65"/>
      <c r="D324" s="66"/>
      <c r="E324" s="66"/>
      <c r="F324" s="66"/>
      <c r="G324" s="68"/>
      <c r="H324" s="85"/>
      <c r="I324" s="66"/>
      <c r="J324" s="298" t="str">
        <f t="shared" ca="1" si="4"/>
        <v/>
      </c>
      <c r="K324" s="329"/>
      <c r="L324" s="329"/>
      <c r="M324" s="250"/>
      <c r="N324" s="250"/>
      <c r="O324" s="250"/>
      <c r="P324" s="250"/>
      <c r="Q324" s="250"/>
      <c r="R324" s="250"/>
      <c r="S324" s="250"/>
      <c r="T324" s="2"/>
    </row>
    <row r="325" spans="1:20" customFormat="1" x14ac:dyDescent="0.25">
      <c r="A325" s="54"/>
      <c r="C325" s="65"/>
      <c r="D325" s="66"/>
      <c r="E325" s="66"/>
      <c r="F325" s="66"/>
      <c r="G325" s="68"/>
      <c r="H325" s="85"/>
      <c r="I325" s="66"/>
      <c r="J325" s="298" t="str">
        <f t="shared" ca="1" si="4"/>
        <v/>
      </c>
      <c r="K325" s="329"/>
      <c r="L325" s="329"/>
      <c r="M325" s="250"/>
      <c r="N325" s="250"/>
      <c r="O325" s="250"/>
      <c r="P325" s="250"/>
      <c r="Q325" s="250"/>
      <c r="R325" s="250"/>
      <c r="S325" s="250"/>
      <c r="T325" s="2"/>
    </row>
    <row r="326" spans="1:20" customFormat="1" x14ac:dyDescent="0.25">
      <c r="A326" s="54"/>
      <c r="C326" s="65"/>
      <c r="D326" s="66"/>
      <c r="E326" s="66"/>
      <c r="F326" s="66"/>
      <c r="G326" s="68"/>
      <c r="H326" s="85"/>
      <c r="I326" s="66"/>
      <c r="J326" s="298" t="str">
        <f t="shared" ca="1" si="4"/>
        <v/>
      </c>
      <c r="K326" s="329"/>
      <c r="L326" s="329"/>
      <c r="M326" s="250"/>
      <c r="N326" s="250"/>
      <c r="O326" s="250"/>
      <c r="P326" s="250"/>
      <c r="Q326" s="250"/>
      <c r="R326" s="250"/>
      <c r="S326" s="250"/>
      <c r="T326" s="2"/>
    </row>
    <row r="327" spans="1:20" customFormat="1" x14ac:dyDescent="0.25">
      <c r="A327" s="54"/>
      <c r="C327" s="65"/>
      <c r="D327" s="66"/>
      <c r="E327" s="66"/>
      <c r="F327" s="66"/>
      <c r="G327" s="68"/>
      <c r="H327" s="85"/>
      <c r="I327" s="66"/>
      <c r="J327" s="298" t="str">
        <f t="shared" ca="1" si="4"/>
        <v/>
      </c>
      <c r="K327" s="329"/>
      <c r="L327" s="329"/>
      <c r="M327" s="250"/>
      <c r="N327" s="250"/>
      <c r="O327" s="250"/>
      <c r="P327" s="250"/>
      <c r="Q327" s="250"/>
      <c r="R327" s="250"/>
      <c r="S327" s="250"/>
      <c r="T327" s="2"/>
    </row>
    <row r="328" spans="1:20" customFormat="1" x14ac:dyDescent="0.25">
      <c r="A328" s="54"/>
      <c r="C328" s="65"/>
      <c r="D328" s="66"/>
      <c r="E328" s="66"/>
      <c r="F328" s="66"/>
      <c r="G328" s="68"/>
      <c r="H328" s="85"/>
      <c r="I328" s="66"/>
      <c r="J328" s="298" t="str">
        <f t="shared" ca="1" si="4"/>
        <v/>
      </c>
      <c r="K328" s="329"/>
      <c r="L328" s="329"/>
      <c r="M328" s="250"/>
      <c r="N328" s="250"/>
      <c r="O328" s="250"/>
      <c r="P328" s="250"/>
      <c r="Q328" s="250"/>
      <c r="R328" s="250"/>
      <c r="S328" s="250"/>
      <c r="T328" s="2"/>
    </row>
    <row r="329" spans="1:20" customFormat="1" x14ac:dyDescent="0.25">
      <c r="A329" s="54"/>
      <c r="C329" s="65"/>
      <c r="D329" s="66"/>
      <c r="E329" s="66"/>
      <c r="F329" s="66"/>
      <c r="G329" s="68"/>
      <c r="H329" s="85"/>
      <c r="I329" s="66"/>
      <c r="J329" s="298" t="str">
        <f t="shared" ref="J329:J392" ca="1" si="5">IF(I329="","",(IF(I329="Efetivado","",IF(C329="","",IF(C329=TODAY(),"Vence Hoje",IF(C329&lt;TODAY(),"Atrasado",C329-TODAY()&amp;" Dias para Vencer"))))))</f>
        <v/>
      </c>
      <c r="K329" s="329"/>
      <c r="L329" s="329"/>
      <c r="M329" s="250"/>
      <c r="N329" s="250"/>
      <c r="O329" s="250"/>
      <c r="P329" s="250"/>
      <c r="Q329" s="250"/>
      <c r="R329" s="250"/>
      <c r="S329" s="250"/>
      <c r="T329" s="2"/>
    </row>
    <row r="330" spans="1:20" customFormat="1" x14ac:dyDescent="0.25">
      <c r="A330" s="54"/>
      <c r="C330" s="65"/>
      <c r="D330" s="66"/>
      <c r="E330" s="66"/>
      <c r="F330" s="66"/>
      <c r="G330" s="68"/>
      <c r="H330" s="85"/>
      <c r="I330" s="66"/>
      <c r="J330" s="298" t="str">
        <f t="shared" ca="1" si="5"/>
        <v/>
      </c>
      <c r="K330" s="329"/>
      <c r="L330" s="329"/>
      <c r="M330" s="250"/>
      <c r="N330" s="250"/>
      <c r="O330" s="250"/>
      <c r="P330" s="250"/>
      <c r="Q330" s="250"/>
      <c r="R330" s="250"/>
      <c r="S330" s="250"/>
      <c r="T330" s="2"/>
    </row>
    <row r="331" spans="1:20" customFormat="1" x14ac:dyDescent="0.25">
      <c r="A331" s="54"/>
      <c r="C331" s="65"/>
      <c r="D331" s="66"/>
      <c r="E331" s="66"/>
      <c r="F331" s="66"/>
      <c r="G331" s="68"/>
      <c r="H331" s="85"/>
      <c r="I331" s="66"/>
      <c r="J331" s="298" t="str">
        <f t="shared" ca="1" si="5"/>
        <v/>
      </c>
      <c r="K331" s="329"/>
      <c r="L331" s="329"/>
      <c r="M331" s="250"/>
      <c r="N331" s="250"/>
      <c r="O331" s="250"/>
      <c r="P331" s="250"/>
      <c r="Q331" s="250"/>
      <c r="R331" s="250"/>
      <c r="S331" s="250"/>
      <c r="T331" s="2"/>
    </row>
    <row r="332" spans="1:20" customFormat="1" x14ac:dyDescent="0.25">
      <c r="A332" s="54"/>
      <c r="C332" s="65"/>
      <c r="D332" s="66"/>
      <c r="E332" s="66"/>
      <c r="F332" s="66"/>
      <c r="G332" s="68"/>
      <c r="H332" s="85"/>
      <c r="I332" s="66"/>
      <c r="J332" s="298" t="str">
        <f t="shared" ca="1" si="5"/>
        <v/>
      </c>
      <c r="K332" s="329"/>
      <c r="L332" s="329"/>
      <c r="M332" s="250"/>
      <c r="N332" s="250"/>
      <c r="O332" s="250"/>
      <c r="P332" s="250"/>
      <c r="Q332" s="250"/>
      <c r="R332" s="250"/>
      <c r="S332" s="250"/>
      <c r="T332" s="2"/>
    </row>
    <row r="333" spans="1:20" customFormat="1" x14ac:dyDescent="0.25">
      <c r="A333" s="54"/>
      <c r="C333" s="65"/>
      <c r="D333" s="66"/>
      <c r="E333" s="66"/>
      <c r="F333" s="66"/>
      <c r="G333" s="68"/>
      <c r="H333" s="85"/>
      <c r="I333" s="66"/>
      <c r="J333" s="298" t="str">
        <f t="shared" ca="1" si="5"/>
        <v/>
      </c>
      <c r="K333" s="329"/>
      <c r="L333" s="329"/>
      <c r="M333" s="250"/>
      <c r="N333" s="250"/>
      <c r="O333" s="250"/>
      <c r="P333" s="250"/>
      <c r="Q333" s="250"/>
      <c r="R333" s="250"/>
      <c r="S333" s="250"/>
      <c r="T333" s="2"/>
    </row>
    <row r="334" spans="1:20" customFormat="1" x14ac:dyDescent="0.25">
      <c r="A334" s="54"/>
      <c r="C334" s="65"/>
      <c r="D334" s="66"/>
      <c r="E334" s="66"/>
      <c r="F334" s="66"/>
      <c r="G334" s="68"/>
      <c r="H334" s="85"/>
      <c r="I334" s="66"/>
      <c r="J334" s="298" t="str">
        <f t="shared" ca="1" si="5"/>
        <v/>
      </c>
      <c r="K334" s="329"/>
      <c r="L334" s="329"/>
      <c r="M334" s="250"/>
      <c r="N334" s="250"/>
      <c r="O334" s="250"/>
      <c r="P334" s="250"/>
      <c r="Q334" s="250"/>
      <c r="R334" s="250"/>
      <c r="S334" s="250"/>
      <c r="T334" s="2"/>
    </row>
    <row r="335" spans="1:20" customFormat="1" x14ac:dyDescent="0.25">
      <c r="A335" s="54"/>
      <c r="C335" s="65"/>
      <c r="D335" s="66"/>
      <c r="E335" s="66"/>
      <c r="F335" s="66"/>
      <c r="G335" s="68"/>
      <c r="H335" s="85"/>
      <c r="I335" s="66"/>
      <c r="J335" s="298" t="str">
        <f t="shared" ca="1" si="5"/>
        <v/>
      </c>
      <c r="K335" s="329"/>
      <c r="L335" s="329"/>
      <c r="M335" s="250"/>
      <c r="N335" s="250"/>
      <c r="O335" s="250"/>
      <c r="P335" s="250"/>
      <c r="Q335" s="250"/>
      <c r="R335" s="250"/>
      <c r="S335" s="250"/>
      <c r="T335" s="2"/>
    </row>
    <row r="336" spans="1:20" customFormat="1" x14ac:dyDescent="0.25">
      <c r="A336" s="54"/>
      <c r="C336" s="65"/>
      <c r="D336" s="66"/>
      <c r="E336" s="66"/>
      <c r="F336" s="66"/>
      <c r="G336" s="68"/>
      <c r="H336" s="85"/>
      <c r="I336" s="66"/>
      <c r="J336" s="298" t="str">
        <f t="shared" ca="1" si="5"/>
        <v/>
      </c>
      <c r="K336" s="329"/>
      <c r="L336" s="329"/>
      <c r="M336" s="250"/>
      <c r="N336" s="250"/>
      <c r="O336" s="250"/>
      <c r="P336" s="250"/>
      <c r="Q336" s="250"/>
      <c r="R336" s="250"/>
      <c r="S336" s="250"/>
      <c r="T336" s="2"/>
    </row>
    <row r="337" spans="1:20" customFormat="1" x14ac:dyDescent="0.25">
      <c r="A337" s="54"/>
      <c r="C337" s="65"/>
      <c r="D337" s="66"/>
      <c r="E337" s="66"/>
      <c r="F337" s="66"/>
      <c r="G337" s="68"/>
      <c r="H337" s="85"/>
      <c r="I337" s="66"/>
      <c r="J337" s="298" t="str">
        <f t="shared" ca="1" si="5"/>
        <v/>
      </c>
      <c r="K337" s="329"/>
      <c r="L337" s="329"/>
      <c r="M337" s="250"/>
      <c r="N337" s="250"/>
      <c r="O337" s="250"/>
      <c r="P337" s="250"/>
      <c r="Q337" s="250"/>
      <c r="R337" s="250"/>
      <c r="S337" s="250"/>
      <c r="T337" s="2"/>
    </row>
    <row r="338" spans="1:20" customFormat="1" x14ac:dyDescent="0.25">
      <c r="A338" s="54"/>
      <c r="C338" s="65"/>
      <c r="D338" s="66"/>
      <c r="E338" s="66"/>
      <c r="F338" s="66"/>
      <c r="G338" s="68"/>
      <c r="H338" s="85"/>
      <c r="I338" s="66"/>
      <c r="J338" s="298" t="str">
        <f t="shared" ca="1" si="5"/>
        <v/>
      </c>
      <c r="K338" s="329"/>
      <c r="L338" s="329"/>
      <c r="M338" s="250"/>
      <c r="N338" s="250"/>
      <c r="O338" s="250"/>
      <c r="P338" s="250"/>
      <c r="Q338" s="250"/>
      <c r="R338" s="250"/>
      <c r="S338" s="250"/>
      <c r="T338" s="2"/>
    </row>
    <row r="339" spans="1:20" customFormat="1" x14ac:dyDescent="0.25">
      <c r="A339" s="54"/>
      <c r="C339" s="65"/>
      <c r="D339" s="66"/>
      <c r="E339" s="66"/>
      <c r="F339" s="66"/>
      <c r="G339" s="68"/>
      <c r="H339" s="85"/>
      <c r="I339" s="66"/>
      <c r="J339" s="298" t="str">
        <f t="shared" ca="1" si="5"/>
        <v/>
      </c>
      <c r="K339" s="329"/>
      <c r="L339" s="329"/>
      <c r="M339" s="250"/>
      <c r="N339" s="250"/>
      <c r="O339" s="250"/>
      <c r="P339" s="250"/>
      <c r="Q339" s="250"/>
      <c r="R339" s="250"/>
      <c r="S339" s="250"/>
      <c r="T339" s="2"/>
    </row>
    <row r="340" spans="1:20" customFormat="1" x14ac:dyDescent="0.25">
      <c r="A340" s="54"/>
      <c r="C340" s="65"/>
      <c r="D340" s="66"/>
      <c r="E340" s="66"/>
      <c r="F340" s="66"/>
      <c r="G340" s="68"/>
      <c r="H340" s="85"/>
      <c r="I340" s="66"/>
      <c r="J340" s="298" t="str">
        <f t="shared" ca="1" si="5"/>
        <v/>
      </c>
      <c r="K340" s="329"/>
      <c r="L340" s="329"/>
      <c r="M340" s="250"/>
      <c r="N340" s="250"/>
      <c r="O340" s="250"/>
      <c r="P340" s="250"/>
      <c r="Q340" s="250"/>
      <c r="R340" s="250"/>
      <c r="S340" s="250"/>
      <c r="T340" s="2"/>
    </row>
    <row r="341" spans="1:20" customFormat="1" x14ac:dyDescent="0.25">
      <c r="A341" s="54"/>
      <c r="C341" s="65"/>
      <c r="D341" s="66"/>
      <c r="E341" s="66"/>
      <c r="F341" s="66"/>
      <c r="G341" s="68"/>
      <c r="H341" s="85"/>
      <c r="I341" s="66"/>
      <c r="J341" s="298" t="str">
        <f t="shared" ca="1" si="5"/>
        <v/>
      </c>
      <c r="K341" s="329"/>
      <c r="L341" s="329"/>
      <c r="M341" s="250"/>
      <c r="N341" s="250"/>
      <c r="O341" s="250"/>
      <c r="P341" s="250"/>
      <c r="Q341" s="250"/>
      <c r="R341" s="250"/>
      <c r="S341" s="250"/>
      <c r="T341" s="2"/>
    </row>
    <row r="342" spans="1:20" customFormat="1" x14ac:dyDescent="0.25">
      <c r="A342" s="54"/>
      <c r="C342" s="65"/>
      <c r="D342" s="66"/>
      <c r="E342" s="66"/>
      <c r="F342" s="66"/>
      <c r="G342" s="68"/>
      <c r="H342" s="85"/>
      <c r="I342" s="66"/>
      <c r="J342" s="298" t="str">
        <f t="shared" ca="1" si="5"/>
        <v/>
      </c>
      <c r="K342" s="329"/>
      <c r="L342" s="329"/>
      <c r="M342" s="250"/>
      <c r="N342" s="250"/>
      <c r="O342" s="250"/>
      <c r="P342" s="250"/>
      <c r="Q342" s="250"/>
      <c r="R342" s="250"/>
      <c r="S342" s="250"/>
      <c r="T342" s="2"/>
    </row>
    <row r="343" spans="1:20" customFormat="1" x14ac:dyDescent="0.25">
      <c r="A343" s="54"/>
      <c r="C343" s="65"/>
      <c r="D343" s="66"/>
      <c r="E343" s="66"/>
      <c r="F343" s="66"/>
      <c r="G343" s="68"/>
      <c r="H343" s="85"/>
      <c r="I343" s="66"/>
      <c r="J343" s="298" t="str">
        <f t="shared" ca="1" si="5"/>
        <v/>
      </c>
      <c r="K343" s="329"/>
      <c r="L343" s="329"/>
      <c r="M343" s="250"/>
      <c r="N343" s="250"/>
      <c r="O343" s="250"/>
      <c r="P343" s="250"/>
      <c r="Q343" s="250"/>
      <c r="R343" s="250"/>
      <c r="S343" s="250"/>
      <c r="T343" s="2"/>
    </row>
    <row r="344" spans="1:20" customFormat="1" x14ac:dyDescent="0.25">
      <c r="A344" s="54"/>
      <c r="C344" s="65"/>
      <c r="D344" s="66"/>
      <c r="E344" s="66"/>
      <c r="F344" s="66"/>
      <c r="G344" s="68"/>
      <c r="H344" s="85"/>
      <c r="I344" s="66"/>
      <c r="J344" s="298" t="str">
        <f t="shared" ca="1" si="5"/>
        <v/>
      </c>
      <c r="K344" s="329"/>
      <c r="L344" s="329"/>
      <c r="M344" s="250"/>
      <c r="N344" s="250"/>
      <c r="O344" s="250"/>
      <c r="P344" s="250"/>
      <c r="Q344" s="250"/>
      <c r="R344" s="250"/>
      <c r="S344" s="250"/>
      <c r="T344" s="2"/>
    </row>
    <row r="345" spans="1:20" customFormat="1" x14ac:dyDescent="0.25">
      <c r="A345" s="54"/>
      <c r="C345" s="65"/>
      <c r="D345" s="66"/>
      <c r="E345" s="66"/>
      <c r="F345" s="66"/>
      <c r="G345" s="68"/>
      <c r="H345" s="85"/>
      <c r="I345" s="66"/>
      <c r="J345" s="298" t="str">
        <f t="shared" ca="1" si="5"/>
        <v/>
      </c>
      <c r="K345" s="329"/>
      <c r="L345" s="329"/>
      <c r="M345" s="250"/>
      <c r="N345" s="250"/>
      <c r="O345" s="250"/>
      <c r="P345" s="250"/>
      <c r="Q345" s="250"/>
      <c r="R345" s="250"/>
      <c r="S345" s="250"/>
      <c r="T345" s="2"/>
    </row>
    <row r="346" spans="1:20" customFormat="1" x14ac:dyDescent="0.25">
      <c r="A346" s="54"/>
      <c r="C346" s="65"/>
      <c r="D346" s="66"/>
      <c r="E346" s="66"/>
      <c r="F346" s="66"/>
      <c r="G346" s="68"/>
      <c r="H346" s="85"/>
      <c r="I346" s="66"/>
      <c r="J346" s="298" t="str">
        <f t="shared" ca="1" si="5"/>
        <v/>
      </c>
      <c r="K346" s="329"/>
      <c r="L346" s="329"/>
      <c r="M346" s="250"/>
      <c r="N346" s="250"/>
      <c r="O346" s="250"/>
      <c r="P346" s="250"/>
      <c r="Q346" s="250"/>
      <c r="R346" s="250"/>
      <c r="S346" s="250"/>
      <c r="T346" s="2"/>
    </row>
    <row r="347" spans="1:20" customFormat="1" x14ac:dyDescent="0.25">
      <c r="A347" s="54"/>
      <c r="C347" s="65"/>
      <c r="D347" s="66"/>
      <c r="E347" s="66"/>
      <c r="F347" s="66"/>
      <c r="G347" s="68"/>
      <c r="H347" s="85"/>
      <c r="I347" s="66"/>
      <c r="J347" s="298" t="str">
        <f t="shared" ca="1" si="5"/>
        <v/>
      </c>
      <c r="K347" s="329"/>
      <c r="L347" s="329"/>
      <c r="M347" s="250"/>
      <c r="N347" s="250"/>
      <c r="O347" s="250"/>
      <c r="P347" s="250"/>
      <c r="Q347" s="250"/>
      <c r="R347" s="250"/>
      <c r="S347" s="250"/>
      <c r="T347" s="2"/>
    </row>
    <row r="348" spans="1:20" customFormat="1" x14ac:dyDescent="0.25">
      <c r="A348" s="54"/>
      <c r="C348" s="65"/>
      <c r="D348" s="66"/>
      <c r="E348" s="66"/>
      <c r="F348" s="66"/>
      <c r="G348" s="68"/>
      <c r="H348" s="85"/>
      <c r="I348" s="66"/>
      <c r="J348" s="298" t="str">
        <f t="shared" ca="1" si="5"/>
        <v/>
      </c>
      <c r="K348" s="329"/>
      <c r="L348" s="329"/>
      <c r="M348" s="250"/>
      <c r="N348" s="250"/>
      <c r="O348" s="250"/>
      <c r="P348" s="250"/>
      <c r="Q348" s="250"/>
      <c r="R348" s="250"/>
      <c r="S348" s="250"/>
      <c r="T348" s="2"/>
    </row>
    <row r="349" spans="1:20" customFormat="1" x14ac:dyDescent="0.25">
      <c r="A349" s="54"/>
      <c r="C349" s="65"/>
      <c r="D349" s="66"/>
      <c r="E349" s="66"/>
      <c r="F349" s="66"/>
      <c r="G349" s="68"/>
      <c r="H349" s="85"/>
      <c r="I349" s="66"/>
      <c r="J349" s="298" t="str">
        <f t="shared" ca="1" si="5"/>
        <v/>
      </c>
      <c r="K349" s="329"/>
      <c r="L349" s="329"/>
      <c r="M349" s="250"/>
      <c r="N349" s="250"/>
      <c r="O349" s="250"/>
      <c r="P349" s="250"/>
      <c r="Q349" s="250"/>
      <c r="R349" s="250"/>
      <c r="S349" s="250"/>
      <c r="T349" s="2"/>
    </row>
    <row r="350" spans="1:20" customFormat="1" x14ac:dyDescent="0.25">
      <c r="A350" s="54"/>
      <c r="C350" s="65"/>
      <c r="D350" s="66"/>
      <c r="E350" s="66"/>
      <c r="F350" s="66"/>
      <c r="G350" s="68"/>
      <c r="H350" s="85"/>
      <c r="I350" s="66"/>
      <c r="J350" s="298" t="str">
        <f t="shared" ca="1" si="5"/>
        <v/>
      </c>
      <c r="K350" s="329"/>
      <c r="L350" s="329"/>
      <c r="M350" s="250"/>
      <c r="N350" s="250"/>
      <c r="O350" s="250"/>
      <c r="P350" s="250"/>
      <c r="Q350" s="250"/>
      <c r="R350" s="250"/>
      <c r="S350" s="250"/>
      <c r="T350" s="2"/>
    </row>
    <row r="351" spans="1:20" customFormat="1" x14ac:dyDescent="0.25">
      <c r="A351" s="54"/>
      <c r="C351" s="65"/>
      <c r="D351" s="66"/>
      <c r="E351" s="66"/>
      <c r="F351" s="66"/>
      <c r="G351" s="68"/>
      <c r="H351" s="85"/>
      <c r="I351" s="66"/>
      <c r="J351" s="298" t="str">
        <f t="shared" ca="1" si="5"/>
        <v/>
      </c>
      <c r="K351" s="329"/>
      <c r="L351" s="329"/>
      <c r="M351" s="250"/>
      <c r="N351" s="250"/>
      <c r="O351" s="250"/>
      <c r="P351" s="250"/>
      <c r="Q351" s="250"/>
      <c r="R351" s="250"/>
      <c r="S351" s="250"/>
      <c r="T351" s="2"/>
    </row>
    <row r="352" spans="1:20" customFormat="1" x14ac:dyDescent="0.25">
      <c r="A352" s="54"/>
      <c r="C352" s="65"/>
      <c r="D352" s="66"/>
      <c r="E352" s="66"/>
      <c r="F352" s="66"/>
      <c r="G352" s="68"/>
      <c r="H352" s="85"/>
      <c r="I352" s="66"/>
      <c r="J352" s="298" t="str">
        <f t="shared" ca="1" si="5"/>
        <v/>
      </c>
      <c r="K352" s="329"/>
      <c r="L352" s="329"/>
      <c r="M352" s="250"/>
      <c r="N352" s="250"/>
      <c r="O352" s="250"/>
      <c r="P352" s="250"/>
      <c r="Q352" s="250"/>
      <c r="R352" s="250"/>
      <c r="S352" s="250"/>
      <c r="T352" s="2"/>
    </row>
    <row r="353" spans="1:20" customFormat="1" x14ac:dyDescent="0.25">
      <c r="A353" s="54"/>
      <c r="C353" s="65"/>
      <c r="D353" s="66"/>
      <c r="E353" s="66"/>
      <c r="F353" s="66"/>
      <c r="G353" s="68"/>
      <c r="H353" s="85"/>
      <c r="I353" s="66"/>
      <c r="J353" s="298" t="str">
        <f t="shared" ca="1" si="5"/>
        <v/>
      </c>
      <c r="K353" s="329"/>
      <c r="L353" s="329"/>
      <c r="M353" s="250"/>
      <c r="N353" s="250"/>
      <c r="O353" s="250"/>
      <c r="P353" s="250"/>
      <c r="Q353" s="250"/>
      <c r="R353" s="250"/>
      <c r="S353" s="250"/>
      <c r="T353" s="2"/>
    </row>
    <row r="354" spans="1:20" customFormat="1" x14ac:dyDescent="0.25">
      <c r="A354" s="54"/>
      <c r="C354" s="65"/>
      <c r="D354" s="66"/>
      <c r="E354" s="66"/>
      <c r="F354" s="66"/>
      <c r="G354" s="68"/>
      <c r="H354" s="85"/>
      <c r="I354" s="66"/>
      <c r="J354" s="298" t="str">
        <f t="shared" ca="1" si="5"/>
        <v/>
      </c>
      <c r="K354" s="329"/>
      <c r="L354" s="329"/>
      <c r="M354" s="250"/>
      <c r="N354" s="250"/>
      <c r="O354" s="250"/>
      <c r="P354" s="250"/>
      <c r="Q354" s="250"/>
      <c r="R354" s="250"/>
      <c r="S354" s="250"/>
      <c r="T354" s="2"/>
    </row>
    <row r="355" spans="1:20" customFormat="1" x14ac:dyDescent="0.25">
      <c r="A355" s="54"/>
      <c r="C355" s="65"/>
      <c r="D355" s="66"/>
      <c r="E355" s="66"/>
      <c r="F355" s="66"/>
      <c r="G355" s="68"/>
      <c r="H355" s="85"/>
      <c r="I355" s="66"/>
      <c r="J355" s="298" t="str">
        <f t="shared" ca="1" si="5"/>
        <v/>
      </c>
      <c r="K355" s="329"/>
      <c r="L355" s="329"/>
      <c r="M355" s="250"/>
      <c r="N355" s="250"/>
      <c r="O355" s="250"/>
      <c r="P355" s="250"/>
      <c r="Q355" s="250"/>
      <c r="R355" s="250"/>
      <c r="S355" s="250"/>
      <c r="T355" s="2"/>
    </row>
    <row r="356" spans="1:20" customFormat="1" x14ac:dyDescent="0.25">
      <c r="A356" s="54"/>
      <c r="C356" s="65"/>
      <c r="D356" s="66"/>
      <c r="E356" s="66"/>
      <c r="F356" s="66"/>
      <c r="G356" s="68"/>
      <c r="H356" s="85"/>
      <c r="I356" s="66"/>
      <c r="J356" s="298" t="str">
        <f t="shared" ca="1" si="5"/>
        <v/>
      </c>
      <c r="K356" s="329"/>
      <c r="L356" s="329"/>
      <c r="M356" s="250"/>
      <c r="N356" s="250"/>
      <c r="O356" s="250"/>
      <c r="P356" s="250"/>
      <c r="Q356" s="250"/>
      <c r="R356" s="250"/>
      <c r="S356" s="250"/>
      <c r="T356" s="2"/>
    </row>
    <row r="357" spans="1:20" customFormat="1" x14ac:dyDescent="0.25">
      <c r="A357" s="54"/>
      <c r="C357" s="65"/>
      <c r="D357" s="66"/>
      <c r="E357" s="66"/>
      <c r="F357" s="66"/>
      <c r="G357" s="68"/>
      <c r="H357" s="85"/>
      <c r="I357" s="66"/>
      <c r="J357" s="298" t="str">
        <f t="shared" ca="1" si="5"/>
        <v/>
      </c>
      <c r="K357" s="329"/>
      <c r="L357" s="329"/>
      <c r="M357" s="250"/>
      <c r="N357" s="250"/>
      <c r="O357" s="250"/>
      <c r="P357" s="250"/>
      <c r="Q357" s="250"/>
      <c r="R357" s="250"/>
      <c r="S357" s="250"/>
      <c r="T357" s="2"/>
    </row>
    <row r="358" spans="1:20" customFormat="1" x14ac:dyDescent="0.25">
      <c r="A358" s="54"/>
      <c r="C358" s="65"/>
      <c r="D358" s="66"/>
      <c r="E358" s="66"/>
      <c r="F358" s="66"/>
      <c r="G358" s="68"/>
      <c r="H358" s="85"/>
      <c r="I358" s="66"/>
      <c r="J358" s="298" t="str">
        <f t="shared" ca="1" si="5"/>
        <v/>
      </c>
      <c r="K358" s="329"/>
      <c r="L358" s="329"/>
      <c r="M358" s="250"/>
      <c r="N358" s="250"/>
      <c r="O358" s="250"/>
      <c r="P358" s="250"/>
      <c r="Q358" s="250"/>
      <c r="R358" s="250"/>
      <c r="S358" s="250"/>
      <c r="T358" s="2"/>
    </row>
    <row r="359" spans="1:20" customFormat="1" x14ac:dyDescent="0.25">
      <c r="A359" s="54"/>
      <c r="C359" s="65"/>
      <c r="D359" s="66"/>
      <c r="E359" s="66"/>
      <c r="F359" s="66"/>
      <c r="G359" s="68"/>
      <c r="H359" s="85"/>
      <c r="I359" s="66"/>
      <c r="J359" s="298" t="str">
        <f t="shared" ca="1" si="5"/>
        <v/>
      </c>
      <c r="K359" s="329"/>
      <c r="L359" s="329"/>
      <c r="M359" s="250"/>
      <c r="N359" s="250"/>
      <c r="O359" s="250"/>
      <c r="P359" s="250"/>
      <c r="Q359" s="250"/>
      <c r="R359" s="250"/>
      <c r="S359" s="250"/>
      <c r="T359" s="2"/>
    </row>
    <row r="360" spans="1:20" customFormat="1" x14ac:dyDescent="0.25">
      <c r="A360" s="54"/>
      <c r="C360" s="65"/>
      <c r="D360" s="66"/>
      <c r="E360" s="66"/>
      <c r="F360" s="66"/>
      <c r="G360" s="68"/>
      <c r="H360" s="85"/>
      <c r="I360" s="66"/>
      <c r="J360" s="298" t="str">
        <f t="shared" ca="1" si="5"/>
        <v/>
      </c>
      <c r="K360" s="329"/>
      <c r="L360" s="329"/>
      <c r="M360" s="250"/>
      <c r="N360" s="250"/>
      <c r="O360" s="250"/>
      <c r="P360" s="250"/>
      <c r="Q360" s="250"/>
      <c r="R360" s="250"/>
      <c r="S360" s="250"/>
      <c r="T360" s="2"/>
    </row>
    <row r="361" spans="1:20" customFormat="1" x14ac:dyDescent="0.25">
      <c r="A361" s="54"/>
      <c r="C361" s="65"/>
      <c r="D361" s="66"/>
      <c r="E361" s="66"/>
      <c r="F361" s="66"/>
      <c r="G361" s="68"/>
      <c r="H361" s="85"/>
      <c r="I361" s="66"/>
      <c r="J361" s="298" t="str">
        <f t="shared" ca="1" si="5"/>
        <v/>
      </c>
      <c r="K361" s="329"/>
      <c r="L361" s="329"/>
      <c r="M361" s="250"/>
      <c r="N361" s="250"/>
      <c r="O361" s="250"/>
      <c r="P361" s="250"/>
      <c r="Q361" s="250"/>
      <c r="R361" s="250"/>
      <c r="S361" s="250"/>
      <c r="T361" s="2"/>
    </row>
    <row r="362" spans="1:20" customFormat="1" x14ac:dyDescent="0.25">
      <c r="A362" s="54"/>
      <c r="C362" s="65"/>
      <c r="D362" s="66"/>
      <c r="E362" s="66"/>
      <c r="F362" s="66"/>
      <c r="G362" s="68"/>
      <c r="H362" s="85"/>
      <c r="I362" s="66"/>
      <c r="J362" s="298" t="str">
        <f t="shared" ca="1" si="5"/>
        <v/>
      </c>
      <c r="K362" s="329"/>
      <c r="L362" s="329"/>
      <c r="M362" s="250"/>
      <c r="N362" s="250"/>
      <c r="O362" s="250"/>
      <c r="P362" s="250"/>
      <c r="Q362" s="250"/>
      <c r="R362" s="250"/>
      <c r="S362" s="250"/>
      <c r="T362" s="2"/>
    </row>
    <row r="363" spans="1:20" customFormat="1" x14ac:dyDescent="0.25">
      <c r="A363" s="54"/>
      <c r="C363" s="65"/>
      <c r="D363" s="66"/>
      <c r="E363" s="66"/>
      <c r="F363" s="66"/>
      <c r="G363" s="68"/>
      <c r="H363" s="85"/>
      <c r="I363" s="66"/>
      <c r="J363" s="298" t="str">
        <f t="shared" ca="1" si="5"/>
        <v/>
      </c>
      <c r="K363" s="329"/>
      <c r="L363" s="329"/>
      <c r="M363" s="250"/>
      <c r="N363" s="250"/>
      <c r="O363" s="250"/>
      <c r="P363" s="250"/>
      <c r="Q363" s="250"/>
      <c r="R363" s="250"/>
      <c r="S363" s="250"/>
      <c r="T363" s="2"/>
    </row>
    <row r="364" spans="1:20" customFormat="1" x14ac:dyDescent="0.25">
      <c r="A364" s="54"/>
      <c r="C364" s="65"/>
      <c r="D364" s="66"/>
      <c r="E364" s="66"/>
      <c r="F364" s="66"/>
      <c r="G364" s="68"/>
      <c r="H364" s="85"/>
      <c r="I364" s="66"/>
      <c r="J364" s="298" t="str">
        <f t="shared" ca="1" si="5"/>
        <v/>
      </c>
      <c r="K364" s="329"/>
      <c r="L364" s="329"/>
      <c r="M364" s="250"/>
      <c r="N364" s="250"/>
      <c r="O364" s="250"/>
      <c r="P364" s="250"/>
      <c r="Q364" s="250"/>
      <c r="R364" s="250"/>
      <c r="S364" s="250"/>
      <c r="T364" s="2"/>
    </row>
    <row r="365" spans="1:20" customFormat="1" x14ac:dyDescent="0.25">
      <c r="A365" s="54"/>
      <c r="C365" s="65"/>
      <c r="D365" s="66"/>
      <c r="E365" s="66"/>
      <c r="F365" s="66"/>
      <c r="G365" s="68"/>
      <c r="H365" s="85"/>
      <c r="I365" s="66"/>
      <c r="J365" s="298" t="str">
        <f t="shared" ca="1" si="5"/>
        <v/>
      </c>
      <c r="K365" s="329"/>
      <c r="L365" s="329"/>
      <c r="M365" s="250"/>
      <c r="N365" s="250"/>
      <c r="O365" s="250"/>
      <c r="P365" s="250"/>
      <c r="Q365" s="250"/>
      <c r="R365" s="250"/>
      <c r="S365" s="250"/>
      <c r="T365" s="2"/>
    </row>
    <row r="366" spans="1:20" customFormat="1" x14ac:dyDescent="0.25">
      <c r="A366" s="54"/>
      <c r="C366" s="65"/>
      <c r="D366" s="66"/>
      <c r="E366" s="66"/>
      <c r="F366" s="66"/>
      <c r="G366" s="68"/>
      <c r="H366" s="85"/>
      <c r="I366" s="66"/>
      <c r="J366" s="298" t="str">
        <f t="shared" ca="1" si="5"/>
        <v/>
      </c>
      <c r="K366" s="329"/>
      <c r="L366" s="329"/>
      <c r="M366" s="250"/>
      <c r="N366" s="250"/>
      <c r="O366" s="250"/>
      <c r="P366" s="250"/>
      <c r="Q366" s="250"/>
      <c r="R366" s="250"/>
      <c r="S366" s="250"/>
      <c r="T366" s="2"/>
    </row>
    <row r="367" spans="1:20" customFormat="1" x14ac:dyDescent="0.25">
      <c r="A367" s="54"/>
      <c r="C367" s="65"/>
      <c r="D367" s="66"/>
      <c r="E367" s="66"/>
      <c r="F367" s="66"/>
      <c r="G367" s="68"/>
      <c r="H367" s="85"/>
      <c r="I367" s="66"/>
      <c r="J367" s="298" t="str">
        <f t="shared" ca="1" si="5"/>
        <v/>
      </c>
      <c r="K367" s="329"/>
      <c r="L367" s="329"/>
      <c r="M367" s="250"/>
      <c r="N367" s="250"/>
      <c r="O367" s="250"/>
      <c r="P367" s="250"/>
      <c r="Q367" s="250"/>
      <c r="R367" s="250"/>
      <c r="S367" s="250"/>
      <c r="T367" s="2"/>
    </row>
    <row r="368" spans="1:20" customFormat="1" x14ac:dyDescent="0.25">
      <c r="A368" s="54"/>
      <c r="C368" s="65"/>
      <c r="D368" s="66"/>
      <c r="E368" s="66"/>
      <c r="F368" s="66"/>
      <c r="G368" s="68"/>
      <c r="H368" s="85"/>
      <c r="I368" s="66"/>
      <c r="J368" s="298" t="str">
        <f t="shared" ca="1" si="5"/>
        <v/>
      </c>
      <c r="K368" s="329"/>
      <c r="L368" s="329"/>
      <c r="M368" s="250"/>
      <c r="N368" s="250"/>
      <c r="O368" s="250"/>
      <c r="P368" s="250"/>
      <c r="Q368" s="250"/>
      <c r="R368" s="250"/>
      <c r="S368" s="250"/>
      <c r="T368" s="2"/>
    </row>
    <row r="369" spans="1:20" customFormat="1" x14ac:dyDescent="0.25">
      <c r="A369" s="54"/>
      <c r="C369" s="65"/>
      <c r="D369" s="66"/>
      <c r="E369" s="66"/>
      <c r="F369" s="66"/>
      <c r="G369" s="68"/>
      <c r="H369" s="85"/>
      <c r="I369" s="66"/>
      <c r="J369" s="298" t="str">
        <f t="shared" ca="1" si="5"/>
        <v/>
      </c>
      <c r="K369" s="329"/>
      <c r="L369" s="329"/>
      <c r="M369" s="250"/>
      <c r="N369" s="250"/>
      <c r="O369" s="250"/>
      <c r="P369" s="250"/>
      <c r="Q369" s="250"/>
      <c r="R369" s="250"/>
      <c r="S369" s="250"/>
      <c r="T369" s="2"/>
    </row>
    <row r="370" spans="1:20" customFormat="1" x14ac:dyDescent="0.25">
      <c r="A370" s="54"/>
      <c r="C370" s="65"/>
      <c r="D370" s="66"/>
      <c r="E370" s="66"/>
      <c r="F370" s="66"/>
      <c r="G370" s="68"/>
      <c r="H370" s="85"/>
      <c r="I370" s="66"/>
      <c r="J370" s="298" t="str">
        <f t="shared" ca="1" si="5"/>
        <v/>
      </c>
      <c r="K370" s="329"/>
      <c r="L370" s="329"/>
      <c r="M370" s="250"/>
      <c r="N370" s="250"/>
      <c r="O370" s="250"/>
      <c r="P370" s="250"/>
      <c r="Q370" s="250"/>
      <c r="R370" s="250"/>
      <c r="S370" s="250"/>
      <c r="T370" s="2"/>
    </row>
    <row r="371" spans="1:20" customFormat="1" x14ac:dyDescent="0.25">
      <c r="A371" s="54"/>
      <c r="C371" s="65"/>
      <c r="D371" s="66"/>
      <c r="E371" s="66"/>
      <c r="F371" s="66"/>
      <c r="G371" s="68"/>
      <c r="H371" s="85"/>
      <c r="I371" s="66"/>
      <c r="J371" s="298" t="str">
        <f t="shared" ca="1" si="5"/>
        <v/>
      </c>
      <c r="K371" s="329"/>
      <c r="L371" s="329"/>
      <c r="M371" s="250"/>
      <c r="N371" s="250"/>
      <c r="O371" s="250"/>
      <c r="P371" s="250"/>
      <c r="Q371" s="250"/>
      <c r="R371" s="250"/>
      <c r="S371" s="250"/>
      <c r="T371" s="2"/>
    </row>
    <row r="372" spans="1:20" customFormat="1" x14ac:dyDescent="0.25">
      <c r="A372" s="54"/>
      <c r="C372" s="65"/>
      <c r="D372" s="66"/>
      <c r="E372" s="66"/>
      <c r="F372" s="66"/>
      <c r="G372" s="68"/>
      <c r="H372" s="85"/>
      <c r="I372" s="66"/>
      <c r="J372" s="298" t="str">
        <f t="shared" ca="1" si="5"/>
        <v/>
      </c>
      <c r="K372" s="329"/>
      <c r="L372" s="329"/>
      <c r="M372" s="250"/>
      <c r="N372" s="250"/>
      <c r="O372" s="250"/>
      <c r="P372" s="250"/>
      <c r="Q372" s="250"/>
      <c r="R372" s="250"/>
      <c r="S372" s="250"/>
      <c r="T372" s="2"/>
    </row>
    <row r="373" spans="1:20" customFormat="1" x14ac:dyDescent="0.25">
      <c r="A373" s="54"/>
      <c r="C373" s="65"/>
      <c r="D373" s="66"/>
      <c r="E373" s="66"/>
      <c r="F373" s="66"/>
      <c r="G373" s="68"/>
      <c r="H373" s="85"/>
      <c r="I373" s="66"/>
      <c r="J373" s="298" t="str">
        <f t="shared" ca="1" si="5"/>
        <v/>
      </c>
      <c r="K373" s="329"/>
      <c r="L373" s="329"/>
      <c r="M373" s="250"/>
      <c r="N373" s="250"/>
      <c r="O373" s="250"/>
      <c r="P373" s="250"/>
      <c r="Q373" s="250"/>
      <c r="R373" s="250"/>
      <c r="S373" s="250"/>
      <c r="T373" s="2"/>
    </row>
    <row r="374" spans="1:20" customFormat="1" x14ac:dyDescent="0.25">
      <c r="A374" s="54"/>
      <c r="C374" s="65"/>
      <c r="D374" s="66"/>
      <c r="E374" s="66"/>
      <c r="F374" s="66"/>
      <c r="G374" s="68"/>
      <c r="H374" s="85"/>
      <c r="I374" s="66"/>
      <c r="J374" s="298" t="str">
        <f t="shared" ca="1" si="5"/>
        <v/>
      </c>
      <c r="K374" s="329"/>
      <c r="L374" s="329"/>
      <c r="M374" s="250"/>
      <c r="N374" s="250"/>
      <c r="O374" s="250"/>
      <c r="P374" s="250"/>
      <c r="Q374" s="250"/>
      <c r="R374" s="250"/>
      <c r="S374" s="250"/>
      <c r="T374" s="2"/>
    </row>
    <row r="375" spans="1:20" customFormat="1" x14ac:dyDescent="0.25">
      <c r="A375" s="54"/>
      <c r="C375" s="65"/>
      <c r="D375" s="66"/>
      <c r="E375" s="66"/>
      <c r="F375" s="66"/>
      <c r="G375" s="68"/>
      <c r="H375" s="85"/>
      <c r="I375" s="66"/>
      <c r="J375" s="298" t="str">
        <f t="shared" ca="1" si="5"/>
        <v/>
      </c>
      <c r="K375" s="329"/>
      <c r="L375" s="329"/>
      <c r="M375" s="250"/>
      <c r="N375" s="250"/>
      <c r="O375" s="250"/>
      <c r="P375" s="250"/>
      <c r="Q375" s="250"/>
      <c r="R375" s="250"/>
      <c r="S375" s="250"/>
      <c r="T375" s="2"/>
    </row>
    <row r="376" spans="1:20" customFormat="1" x14ac:dyDescent="0.25">
      <c r="A376" s="54"/>
      <c r="C376" s="65"/>
      <c r="D376" s="66"/>
      <c r="E376" s="66"/>
      <c r="F376" s="66"/>
      <c r="G376" s="68"/>
      <c r="H376" s="85"/>
      <c r="I376" s="66"/>
      <c r="J376" s="298" t="str">
        <f t="shared" ca="1" si="5"/>
        <v/>
      </c>
      <c r="K376" s="329"/>
      <c r="L376" s="329"/>
      <c r="M376" s="250"/>
      <c r="N376" s="250"/>
      <c r="O376" s="250"/>
      <c r="P376" s="250"/>
      <c r="Q376" s="250"/>
      <c r="R376" s="250"/>
      <c r="S376" s="250"/>
      <c r="T376" s="2"/>
    </row>
    <row r="377" spans="1:20" customFormat="1" x14ac:dyDescent="0.25">
      <c r="A377" s="54"/>
      <c r="C377" s="65"/>
      <c r="D377" s="66"/>
      <c r="E377" s="66"/>
      <c r="F377" s="66"/>
      <c r="G377" s="68"/>
      <c r="H377" s="85"/>
      <c r="I377" s="66"/>
      <c r="J377" s="298" t="str">
        <f t="shared" ca="1" si="5"/>
        <v/>
      </c>
      <c r="K377" s="329"/>
      <c r="L377" s="329"/>
      <c r="M377" s="250"/>
      <c r="N377" s="250"/>
      <c r="O377" s="250"/>
      <c r="P377" s="250"/>
      <c r="Q377" s="250"/>
      <c r="R377" s="250"/>
      <c r="S377" s="250"/>
      <c r="T377" s="2"/>
    </row>
    <row r="378" spans="1:20" customFormat="1" x14ac:dyDescent="0.25">
      <c r="A378" s="54"/>
      <c r="C378" s="65"/>
      <c r="D378" s="66"/>
      <c r="E378" s="66"/>
      <c r="F378" s="66"/>
      <c r="G378" s="68"/>
      <c r="H378" s="85"/>
      <c r="I378" s="66"/>
      <c r="J378" s="298" t="str">
        <f t="shared" ca="1" si="5"/>
        <v/>
      </c>
      <c r="K378" s="329"/>
      <c r="L378" s="329"/>
      <c r="M378" s="250"/>
      <c r="N378" s="250"/>
      <c r="O378" s="250"/>
      <c r="P378" s="250"/>
      <c r="Q378" s="250"/>
      <c r="R378" s="250"/>
      <c r="S378" s="250"/>
      <c r="T378" s="2"/>
    </row>
    <row r="379" spans="1:20" customFormat="1" x14ac:dyDescent="0.25">
      <c r="A379" s="54"/>
      <c r="C379" s="65"/>
      <c r="D379" s="66"/>
      <c r="E379" s="66"/>
      <c r="F379" s="66"/>
      <c r="G379" s="68"/>
      <c r="H379" s="85"/>
      <c r="I379" s="66"/>
      <c r="J379" s="298" t="str">
        <f t="shared" ca="1" si="5"/>
        <v/>
      </c>
      <c r="K379" s="329"/>
      <c r="L379" s="329"/>
      <c r="M379" s="250"/>
      <c r="N379" s="250"/>
      <c r="O379" s="250"/>
      <c r="P379" s="250"/>
      <c r="Q379" s="250"/>
      <c r="R379" s="250"/>
      <c r="S379" s="250"/>
      <c r="T379" s="2"/>
    </row>
    <row r="380" spans="1:20" customFormat="1" x14ac:dyDescent="0.25">
      <c r="A380" s="54"/>
      <c r="C380" s="65"/>
      <c r="D380" s="66"/>
      <c r="E380" s="66"/>
      <c r="F380" s="66"/>
      <c r="G380" s="68"/>
      <c r="H380" s="85"/>
      <c r="I380" s="66"/>
      <c r="J380" s="298" t="str">
        <f t="shared" ca="1" si="5"/>
        <v/>
      </c>
      <c r="K380" s="329"/>
      <c r="L380" s="329"/>
      <c r="M380" s="250"/>
      <c r="N380" s="250"/>
      <c r="O380" s="250"/>
      <c r="P380" s="250"/>
      <c r="Q380" s="250"/>
      <c r="R380" s="250"/>
      <c r="S380" s="250"/>
      <c r="T380" s="2"/>
    </row>
    <row r="381" spans="1:20" customFormat="1" x14ac:dyDescent="0.25">
      <c r="A381" s="54"/>
      <c r="C381" s="65"/>
      <c r="D381" s="66"/>
      <c r="E381" s="66"/>
      <c r="F381" s="66"/>
      <c r="G381" s="68"/>
      <c r="H381" s="85"/>
      <c r="I381" s="66"/>
      <c r="J381" s="298" t="str">
        <f t="shared" ca="1" si="5"/>
        <v/>
      </c>
      <c r="K381" s="329"/>
      <c r="L381" s="329"/>
      <c r="M381" s="250"/>
      <c r="N381" s="250"/>
      <c r="O381" s="250"/>
      <c r="P381" s="250"/>
      <c r="Q381" s="250"/>
      <c r="R381" s="250"/>
      <c r="S381" s="250"/>
      <c r="T381" s="2"/>
    </row>
    <row r="382" spans="1:20" customFormat="1" x14ac:dyDescent="0.25">
      <c r="A382" s="54"/>
      <c r="C382" s="65"/>
      <c r="D382" s="66"/>
      <c r="E382" s="66"/>
      <c r="F382" s="66"/>
      <c r="G382" s="68"/>
      <c r="H382" s="85"/>
      <c r="I382" s="66"/>
      <c r="J382" s="298" t="str">
        <f t="shared" ca="1" si="5"/>
        <v/>
      </c>
      <c r="K382" s="329"/>
      <c r="L382" s="329"/>
      <c r="M382" s="250"/>
      <c r="N382" s="250"/>
      <c r="O382" s="250"/>
      <c r="P382" s="250"/>
      <c r="Q382" s="250"/>
      <c r="R382" s="250"/>
      <c r="S382" s="250"/>
      <c r="T382" s="2"/>
    </row>
    <row r="383" spans="1:20" customFormat="1" x14ac:dyDescent="0.25">
      <c r="A383" s="54"/>
      <c r="C383" s="65"/>
      <c r="D383" s="66"/>
      <c r="E383" s="66"/>
      <c r="F383" s="66"/>
      <c r="G383" s="68"/>
      <c r="H383" s="85"/>
      <c r="I383" s="66"/>
      <c r="J383" s="298" t="str">
        <f t="shared" ca="1" si="5"/>
        <v/>
      </c>
      <c r="K383" s="329"/>
      <c r="L383" s="329"/>
      <c r="M383" s="250"/>
      <c r="N383" s="250"/>
      <c r="O383" s="250"/>
      <c r="P383" s="250"/>
      <c r="Q383" s="250"/>
      <c r="R383" s="250"/>
      <c r="S383" s="250"/>
      <c r="T383" s="2"/>
    </row>
    <row r="384" spans="1:20" customFormat="1" x14ac:dyDescent="0.25">
      <c r="A384" s="54"/>
      <c r="C384" s="65"/>
      <c r="D384" s="66"/>
      <c r="E384" s="66"/>
      <c r="F384" s="66"/>
      <c r="G384" s="68"/>
      <c r="H384" s="85"/>
      <c r="I384" s="66"/>
      <c r="J384" s="298" t="str">
        <f t="shared" ca="1" si="5"/>
        <v/>
      </c>
      <c r="K384" s="329"/>
      <c r="L384" s="329"/>
      <c r="M384" s="250"/>
      <c r="N384" s="250"/>
      <c r="O384" s="250"/>
      <c r="P384" s="250"/>
      <c r="Q384" s="250"/>
      <c r="R384" s="250"/>
      <c r="S384" s="250"/>
      <c r="T384" s="2"/>
    </row>
    <row r="385" spans="1:20" customFormat="1" x14ac:dyDescent="0.25">
      <c r="A385" s="54"/>
      <c r="C385" s="65"/>
      <c r="D385" s="66"/>
      <c r="E385" s="66"/>
      <c r="F385" s="66"/>
      <c r="G385" s="68"/>
      <c r="H385" s="85"/>
      <c r="I385" s="66"/>
      <c r="J385" s="298" t="str">
        <f t="shared" ca="1" si="5"/>
        <v/>
      </c>
      <c r="K385" s="329"/>
      <c r="L385" s="329"/>
      <c r="M385" s="250"/>
      <c r="N385" s="250"/>
      <c r="O385" s="250"/>
      <c r="P385" s="250"/>
      <c r="Q385" s="250"/>
      <c r="R385" s="250"/>
      <c r="S385" s="250"/>
      <c r="T385" s="2"/>
    </row>
    <row r="386" spans="1:20" customFormat="1" x14ac:dyDescent="0.25">
      <c r="A386" s="54"/>
      <c r="C386" s="65"/>
      <c r="D386" s="66"/>
      <c r="E386" s="66"/>
      <c r="F386" s="66"/>
      <c r="G386" s="68"/>
      <c r="H386" s="85"/>
      <c r="I386" s="66"/>
      <c r="J386" s="298" t="str">
        <f t="shared" ca="1" si="5"/>
        <v/>
      </c>
      <c r="K386" s="329"/>
      <c r="L386" s="329"/>
      <c r="M386" s="250"/>
      <c r="N386" s="250"/>
      <c r="O386" s="250"/>
      <c r="P386" s="250"/>
      <c r="Q386" s="250"/>
      <c r="R386" s="250"/>
      <c r="S386" s="250"/>
      <c r="T386" s="2"/>
    </row>
    <row r="387" spans="1:20" customFormat="1" x14ac:dyDescent="0.25">
      <c r="A387" s="54"/>
      <c r="C387" s="65"/>
      <c r="D387" s="66"/>
      <c r="E387" s="66"/>
      <c r="F387" s="66"/>
      <c r="G387" s="68"/>
      <c r="H387" s="85"/>
      <c r="I387" s="66"/>
      <c r="J387" s="298" t="str">
        <f t="shared" ca="1" si="5"/>
        <v/>
      </c>
      <c r="K387" s="329"/>
      <c r="L387" s="329"/>
      <c r="M387" s="250"/>
      <c r="N387" s="250"/>
      <c r="O387" s="250"/>
      <c r="P387" s="250"/>
      <c r="Q387" s="250"/>
      <c r="R387" s="250"/>
      <c r="S387" s="250"/>
      <c r="T387" s="2"/>
    </row>
    <row r="388" spans="1:20" customFormat="1" x14ac:dyDescent="0.25">
      <c r="A388" s="54"/>
      <c r="C388" s="65"/>
      <c r="D388" s="66"/>
      <c r="E388" s="66"/>
      <c r="F388" s="66"/>
      <c r="G388" s="68"/>
      <c r="H388" s="85"/>
      <c r="I388" s="66"/>
      <c r="J388" s="298" t="str">
        <f t="shared" ca="1" si="5"/>
        <v/>
      </c>
      <c r="K388" s="329"/>
      <c r="L388" s="329"/>
      <c r="M388" s="250"/>
      <c r="N388" s="250"/>
      <c r="O388" s="250"/>
      <c r="P388" s="250"/>
      <c r="Q388" s="250"/>
      <c r="R388" s="250"/>
      <c r="S388" s="250"/>
      <c r="T388" s="2"/>
    </row>
    <row r="389" spans="1:20" customFormat="1" x14ac:dyDescent="0.25">
      <c r="A389" s="54"/>
      <c r="C389" s="65"/>
      <c r="D389" s="66"/>
      <c r="E389" s="66"/>
      <c r="F389" s="66"/>
      <c r="G389" s="68"/>
      <c r="H389" s="85"/>
      <c r="I389" s="66"/>
      <c r="J389" s="298" t="str">
        <f t="shared" ca="1" si="5"/>
        <v/>
      </c>
      <c r="K389" s="329"/>
      <c r="L389" s="329"/>
      <c r="M389" s="250"/>
      <c r="N389" s="250"/>
      <c r="O389" s="250"/>
      <c r="P389" s="250"/>
      <c r="Q389" s="250"/>
      <c r="R389" s="250"/>
      <c r="S389" s="250"/>
      <c r="T389" s="2"/>
    </row>
    <row r="390" spans="1:20" customFormat="1" x14ac:dyDescent="0.25">
      <c r="A390" s="54"/>
      <c r="C390" s="65"/>
      <c r="D390" s="66"/>
      <c r="E390" s="66"/>
      <c r="F390" s="66"/>
      <c r="G390" s="68"/>
      <c r="H390" s="85"/>
      <c r="I390" s="66"/>
      <c r="J390" s="298" t="str">
        <f t="shared" ca="1" si="5"/>
        <v/>
      </c>
      <c r="K390" s="329"/>
      <c r="L390" s="329"/>
      <c r="M390" s="250"/>
      <c r="N390" s="250"/>
      <c r="O390" s="250"/>
      <c r="P390" s="250"/>
      <c r="Q390" s="250"/>
      <c r="R390" s="250"/>
      <c r="S390" s="250"/>
      <c r="T390" s="2"/>
    </row>
    <row r="391" spans="1:20" customFormat="1" x14ac:dyDescent="0.25">
      <c r="A391" s="54"/>
      <c r="C391" s="65"/>
      <c r="D391" s="66"/>
      <c r="E391" s="66"/>
      <c r="F391" s="66"/>
      <c r="G391" s="68"/>
      <c r="H391" s="85"/>
      <c r="I391" s="66"/>
      <c r="J391" s="298" t="str">
        <f t="shared" ca="1" si="5"/>
        <v/>
      </c>
      <c r="K391" s="329"/>
      <c r="L391" s="329"/>
      <c r="M391" s="250"/>
      <c r="N391" s="250"/>
      <c r="O391" s="250"/>
      <c r="P391" s="250"/>
      <c r="Q391" s="250"/>
      <c r="R391" s="250"/>
      <c r="S391" s="250"/>
      <c r="T391" s="2"/>
    </row>
    <row r="392" spans="1:20" customFormat="1" x14ac:dyDescent="0.25">
      <c r="A392" s="54"/>
      <c r="C392" s="65"/>
      <c r="D392" s="66"/>
      <c r="E392" s="66"/>
      <c r="F392" s="66"/>
      <c r="G392" s="68"/>
      <c r="H392" s="85"/>
      <c r="I392" s="66"/>
      <c r="J392" s="298" t="str">
        <f t="shared" ca="1" si="5"/>
        <v/>
      </c>
      <c r="K392" s="329"/>
      <c r="L392" s="329"/>
      <c r="M392" s="250"/>
      <c r="N392" s="250"/>
      <c r="O392" s="250"/>
      <c r="P392" s="250"/>
      <c r="Q392" s="250"/>
      <c r="R392" s="250"/>
      <c r="S392" s="250"/>
      <c r="T392" s="2"/>
    </row>
    <row r="393" spans="1:20" customFormat="1" x14ac:dyDescent="0.25">
      <c r="A393" s="54"/>
      <c r="C393" s="65"/>
      <c r="D393" s="66"/>
      <c r="E393" s="66"/>
      <c r="F393" s="66"/>
      <c r="G393" s="68"/>
      <c r="H393" s="85"/>
      <c r="I393" s="66"/>
      <c r="J393" s="298" t="str">
        <f t="shared" ref="J393:J456" ca="1" si="6">IF(I393="","",(IF(I393="Efetivado","",IF(C393="","",IF(C393=TODAY(),"Vence Hoje",IF(C393&lt;TODAY(),"Atrasado",C393-TODAY()&amp;" Dias para Vencer"))))))</f>
        <v/>
      </c>
      <c r="K393" s="329"/>
      <c r="L393" s="329"/>
      <c r="M393" s="250"/>
      <c r="N393" s="250"/>
      <c r="O393" s="250"/>
      <c r="P393" s="250"/>
      <c r="Q393" s="250"/>
      <c r="R393" s="250"/>
      <c r="S393" s="250"/>
      <c r="T393" s="2"/>
    </row>
    <row r="394" spans="1:20" customFormat="1" x14ac:dyDescent="0.25">
      <c r="A394" s="54"/>
      <c r="C394" s="65"/>
      <c r="D394" s="66"/>
      <c r="E394" s="66"/>
      <c r="F394" s="66"/>
      <c r="G394" s="68"/>
      <c r="H394" s="85"/>
      <c r="I394" s="66"/>
      <c r="J394" s="298" t="str">
        <f t="shared" ca="1" si="6"/>
        <v/>
      </c>
      <c r="K394" s="329"/>
      <c r="L394" s="329"/>
      <c r="M394" s="250"/>
      <c r="N394" s="250"/>
      <c r="O394" s="250"/>
      <c r="P394" s="250"/>
      <c r="Q394" s="250"/>
      <c r="R394" s="250"/>
      <c r="S394" s="250"/>
      <c r="T394" s="2"/>
    </row>
    <row r="395" spans="1:20" customFormat="1" x14ac:dyDescent="0.25">
      <c r="A395" s="54"/>
      <c r="C395" s="65"/>
      <c r="D395" s="66"/>
      <c r="E395" s="66"/>
      <c r="F395" s="66"/>
      <c r="G395" s="68"/>
      <c r="H395" s="85"/>
      <c r="I395" s="66"/>
      <c r="J395" s="298" t="str">
        <f t="shared" ca="1" si="6"/>
        <v/>
      </c>
      <c r="K395" s="329"/>
      <c r="L395" s="329"/>
      <c r="M395" s="250"/>
      <c r="N395" s="250"/>
      <c r="O395" s="250"/>
      <c r="P395" s="250"/>
      <c r="Q395" s="250"/>
      <c r="R395" s="250"/>
      <c r="S395" s="250"/>
      <c r="T395" s="2"/>
    </row>
    <row r="396" spans="1:20" customFormat="1" x14ac:dyDescent="0.25">
      <c r="A396" s="54"/>
      <c r="C396" s="65"/>
      <c r="D396" s="66"/>
      <c r="E396" s="66"/>
      <c r="F396" s="66"/>
      <c r="G396" s="68"/>
      <c r="H396" s="85"/>
      <c r="I396" s="66"/>
      <c r="J396" s="298" t="str">
        <f t="shared" ca="1" si="6"/>
        <v/>
      </c>
      <c r="K396" s="329"/>
      <c r="L396" s="329"/>
      <c r="M396" s="250"/>
      <c r="N396" s="250"/>
      <c r="O396" s="250"/>
      <c r="P396" s="250"/>
      <c r="Q396" s="250"/>
      <c r="R396" s="250"/>
      <c r="S396" s="250"/>
      <c r="T396" s="2"/>
    </row>
    <row r="397" spans="1:20" customFormat="1" x14ac:dyDescent="0.25">
      <c r="A397" s="54"/>
      <c r="C397" s="65"/>
      <c r="D397" s="66"/>
      <c r="E397" s="66"/>
      <c r="F397" s="66"/>
      <c r="G397" s="68"/>
      <c r="H397" s="85"/>
      <c r="I397" s="66"/>
      <c r="J397" s="298" t="str">
        <f t="shared" ca="1" si="6"/>
        <v/>
      </c>
      <c r="K397" s="329"/>
      <c r="L397" s="329"/>
      <c r="M397" s="250"/>
      <c r="N397" s="250"/>
      <c r="O397" s="250"/>
      <c r="P397" s="250"/>
      <c r="Q397" s="250"/>
      <c r="R397" s="250"/>
      <c r="S397" s="250"/>
      <c r="T397" s="2"/>
    </row>
    <row r="398" spans="1:20" customFormat="1" x14ac:dyDescent="0.25">
      <c r="A398" s="54"/>
      <c r="C398" s="65"/>
      <c r="D398" s="66"/>
      <c r="E398" s="66"/>
      <c r="F398" s="66"/>
      <c r="G398" s="68"/>
      <c r="H398" s="85"/>
      <c r="I398" s="66"/>
      <c r="J398" s="298" t="str">
        <f t="shared" ca="1" si="6"/>
        <v/>
      </c>
      <c r="K398" s="329"/>
      <c r="L398" s="329"/>
      <c r="M398" s="250"/>
      <c r="N398" s="250"/>
      <c r="O398" s="250"/>
      <c r="P398" s="250"/>
      <c r="Q398" s="250"/>
      <c r="R398" s="250"/>
      <c r="S398" s="250"/>
      <c r="T398" s="2"/>
    </row>
    <row r="399" spans="1:20" customFormat="1" x14ac:dyDescent="0.25">
      <c r="A399" s="54"/>
      <c r="C399" s="65"/>
      <c r="D399" s="66"/>
      <c r="E399" s="66"/>
      <c r="F399" s="66"/>
      <c r="G399" s="68"/>
      <c r="H399" s="85"/>
      <c r="I399" s="66"/>
      <c r="J399" s="298" t="str">
        <f t="shared" ca="1" si="6"/>
        <v/>
      </c>
      <c r="K399" s="329"/>
      <c r="L399" s="329"/>
      <c r="M399" s="250"/>
      <c r="N399" s="250"/>
      <c r="O399" s="250"/>
      <c r="P399" s="250"/>
      <c r="Q399" s="250"/>
      <c r="R399" s="250"/>
      <c r="S399" s="250"/>
      <c r="T399" s="2"/>
    </row>
    <row r="400" spans="1:20" customFormat="1" x14ac:dyDescent="0.25">
      <c r="A400" s="54"/>
      <c r="C400" s="65"/>
      <c r="D400" s="66"/>
      <c r="E400" s="66"/>
      <c r="F400" s="66"/>
      <c r="G400" s="68"/>
      <c r="H400" s="85"/>
      <c r="I400" s="66"/>
      <c r="J400" s="298" t="str">
        <f t="shared" ca="1" si="6"/>
        <v/>
      </c>
      <c r="K400" s="329"/>
      <c r="L400" s="329"/>
      <c r="M400" s="250"/>
      <c r="N400" s="250"/>
      <c r="O400" s="250"/>
      <c r="P400" s="250"/>
      <c r="Q400" s="250"/>
      <c r="R400" s="250"/>
      <c r="S400" s="250"/>
      <c r="T400" s="2"/>
    </row>
    <row r="401" spans="1:20" customFormat="1" x14ac:dyDescent="0.25">
      <c r="A401" s="54"/>
      <c r="C401" s="65"/>
      <c r="D401" s="66"/>
      <c r="E401" s="66"/>
      <c r="F401" s="66"/>
      <c r="G401" s="68"/>
      <c r="H401" s="85"/>
      <c r="I401" s="66"/>
      <c r="J401" s="298" t="str">
        <f t="shared" ca="1" si="6"/>
        <v/>
      </c>
      <c r="K401" s="329"/>
      <c r="L401" s="329"/>
      <c r="M401" s="250"/>
      <c r="N401" s="250"/>
      <c r="O401" s="250"/>
      <c r="P401" s="250"/>
      <c r="Q401" s="250"/>
      <c r="R401" s="250"/>
      <c r="S401" s="250"/>
      <c r="T401" s="2"/>
    </row>
    <row r="402" spans="1:20" customFormat="1" x14ac:dyDescent="0.25">
      <c r="A402" s="54"/>
      <c r="C402" s="65"/>
      <c r="D402" s="66"/>
      <c r="E402" s="66"/>
      <c r="F402" s="66"/>
      <c r="G402" s="68"/>
      <c r="H402" s="85"/>
      <c r="I402" s="66"/>
      <c r="J402" s="298" t="str">
        <f t="shared" ca="1" si="6"/>
        <v/>
      </c>
      <c r="K402" s="329"/>
      <c r="L402" s="329"/>
      <c r="M402" s="250"/>
      <c r="N402" s="250"/>
      <c r="O402" s="250"/>
      <c r="P402" s="250"/>
      <c r="Q402" s="250"/>
      <c r="R402" s="250"/>
      <c r="S402" s="250"/>
      <c r="T402" s="2"/>
    </row>
    <row r="403" spans="1:20" customFormat="1" x14ac:dyDescent="0.25">
      <c r="A403" s="54"/>
      <c r="C403" s="65"/>
      <c r="D403" s="66"/>
      <c r="E403" s="66"/>
      <c r="F403" s="66"/>
      <c r="G403" s="68"/>
      <c r="H403" s="85"/>
      <c r="I403" s="66"/>
      <c r="J403" s="298" t="str">
        <f t="shared" ca="1" si="6"/>
        <v/>
      </c>
      <c r="K403" s="329"/>
      <c r="L403" s="329"/>
      <c r="M403" s="250"/>
      <c r="N403" s="250"/>
      <c r="O403" s="250"/>
      <c r="P403" s="250"/>
      <c r="Q403" s="250"/>
      <c r="R403" s="250"/>
      <c r="S403" s="250"/>
      <c r="T403" s="2"/>
    </row>
    <row r="404" spans="1:20" customFormat="1" x14ac:dyDescent="0.25">
      <c r="A404" s="54"/>
      <c r="C404" s="65"/>
      <c r="D404" s="66"/>
      <c r="E404" s="66"/>
      <c r="F404" s="66"/>
      <c r="G404" s="68"/>
      <c r="H404" s="85"/>
      <c r="I404" s="66"/>
      <c r="J404" s="298" t="str">
        <f t="shared" ca="1" si="6"/>
        <v/>
      </c>
      <c r="K404" s="329"/>
      <c r="L404" s="329"/>
      <c r="M404" s="250"/>
      <c r="N404" s="250"/>
      <c r="O404" s="250"/>
      <c r="P404" s="250"/>
      <c r="Q404" s="250"/>
      <c r="R404" s="250"/>
      <c r="S404" s="250"/>
      <c r="T404" s="2"/>
    </row>
    <row r="405" spans="1:20" customFormat="1" x14ac:dyDescent="0.25">
      <c r="A405" s="54"/>
      <c r="C405" s="65"/>
      <c r="D405" s="66"/>
      <c r="E405" s="66"/>
      <c r="F405" s="66"/>
      <c r="G405" s="68"/>
      <c r="H405" s="85"/>
      <c r="I405" s="66"/>
      <c r="J405" s="298" t="str">
        <f t="shared" ca="1" si="6"/>
        <v/>
      </c>
      <c r="K405" s="329"/>
      <c r="L405" s="329"/>
      <c r="M405" s="250"/>
      <c r="N405" s="250"/>
      <c r="O405" s="250"/>
      <c r="P405" s="250"/>
      <c r="Q405" s="250"/>
      <c r="R405" s="250"/>
      <c r="S405" s="250"/>
      <c r="T405" s="2"/>
    </row>
    <row r="406" spans="1:20" customFormat="1" x14ac:dyDescent="0.25">
      <c r="A406" s="54"/>
      <c r="C406" s="65"/>
      <c r="D406" s="66"/>
      <c r="E406" s="66"/>
      <c r="F406" s="66"/>
      <c r="G406" s="68"/>
      <c r="H406" s="85"/>
      <c r="I406" s="66"/>
      <c r="J406" s="298" t="str">
        <f t="shared" ca="1" si="6"/>
        <v/>
      </c>
      <c r="K406" s="329"/>
      <c r="L406" s="329"/>
      <c r="M406" s="250"/>
      <c r="N406" s="250"/>
      <c r="O406" s="250"/>
      <c r="P406" s="250"/>
      <c r="Q406" s="250"/>
      <c r="R406" s="250"/>
      <c r="S406" s="250"/>
      <c r="T406" s="2"/>
    </row>
    <row r="407" spans="1:20" customFormat="1" x14ac:dyDescent="0.25">
      <c r="A407" s="54"/>
      <c r="C407" s="65"/>
      <c r="D407" s="66"/>
      <c r="E407" s="66"/>
      <c r="F407" s="66"/>
      <c r="G407" s="68"/>
      <c r="H407" s="85"/>
      <c r="I407" s="66"/>
      <c r="J407" s="298" t="str">
        <f t="shared" ca="1" si="6"/>
        <v/>
      </c>
      <c r="K407" s="329"/>
      <c r="L407" s="329"/>
      <c r="M407" s="250"/>
      <c r="N407" s="250"/>
      <c r="O407" s="250"/>
      <c r="P407" s="250"/>
      <c r="Q407" s="250"/>
      <c r="R407" s="250"/>
      <c r="S407" s="250"/>
      <c r="T407" s="2"/>
    </row>
    <row r="408" spans="1:20" customFormat="1" x14ac:dyDescent="0.25">
      <c r="A408" s="54"/>
      <c r="C408" s="65"/>
      <c r="D408" s="66"/>
      <c r="E408" s="66"/>
      <c r="F408" s="66"/>
      <c r="G408" s="68"/>
      <c r="H408" s="85"/>
      <c r="I408" s="66"/>
      <c r="J408" s="298" t="str">
        <f t="shared" ca="1" si="6"/>
        <v/>
      </c>
      <c r="K408" s="329"/>
      <c r="L408" s="329"/>
      <c r="M408" s="250"/>
      <c r="N408" s="250"/>
      <c r="O408" s="250"/>
      <c r="P408" s="250"/>
      <c r="Q408" s="250"/>
      <c r="R408" s="250"/>
      <c r="S408" s="250"/>
      <c r="T408" s="2"/>
    </row>
    <row r="409" spans="1:20" customFormat="1" x14ac:dyDescent="0.25">
      <c r="A409" s="54"/>
      <c r="C409" s="65"/>
      <c r="D409" s="66"/>
      <c r="E409" s="66"/>
      <c r="F409" s="66"/>
      <c r="G409" s="68"/>
      <c r="H409" s="85"/>
      <c r="I409" s="66"/>
      <c r="J409" s="298" t="str">
        <f t="shared" ca="1" si="6"/>
        <v/>
      </c>
      <c r="K409" s="329"/>
      <c r="L409" s="329"/>
      <c r="M409" s="250"/>
      <c r="N409" s="250"/>
      <c r="O409" s="250"/>
      <c r="P409" s="250"/>
      <c r="Q409" s="250"/>
      <c r="R409" s="250"/>
      <c r="S409" s="250"/>
      <c r="T409" s="2"/>
    </row>
    <row r="410" spans="1:20" customFormat="1" x14ac:dyDescent="0.25">
      <c r="A410" s="54"/>
      <c r="C410" s="65"/>
      <c r="D410" s="66"/>
      <c r="E410" s="66"/>
      <c r="F410" s="66"/>
      <c r="G410" s="68"/>
      <c r="H410" s="85"/>
      <c r="I410" s="66"/>
      <c r="J410" s="298" t="str">
        <f t="shared" ca="1" si="6"/>
        <v/>
      </c>
      <c r="K410" s="329"/>
      <c r="L410" s="329"/>
      <c r="M410" s="250"/>
      <c r="N410" s="250"/>
      <c r="O410" s="250"/>
      <c r="P410" s="250"/>
      <c r="Q410" s="250"/>
      <c r="R410" s="250"/>
      <c r="S410" s="250"/>
      <c r="T410" s="2"/>
    </row>
    <row r="411" spans="1:20" customFormat="1" x14ac:dyDescent="0.25">
      <c r="A411" s="54"/>
      <c r="C411" s="65"/>
      <c r="D411" s="66"/>
      <c r="E411" s="66"/>
      <c r="F411" s="66"/>
      <c r="G411" s="68"/>
      <c r="H411" s="85"/>
      <c r="I411" s="66"/>
      <c r="J411" s="298" t="str">
        <f t="shared" ca="1" si="6"/>
        <v/>
      </c>
      <c r="K411" s="329"/>
      <c r="L411" s="329"/>
      <c r="M411" s="250"/>
      <c r="N411" s="250"/>
      <c r="O411" s="250"/>
      <c r="P411" s="250"/>
      <c r="Q411" s="250"/>
      <c r="R411" s="250"/>
      <c r="S411" s="250"/>
      <c r="T411" s="2"/>
    </row>
    <row r="412" spans="1:20" customFormat="1" x14ac:dyDescent="0.25">
      <c r="A412" s="54"/>
      <c r="C412" s="65"/>
      <c r="D412" s="66"/>
      <c r="E412" s="66"/>
      <c r="F412" s="66"/>
      <c r="G412" s="68"/>
      <c r="H412" s="85"/>
      <c r="I412" s="66"/>
      <c r="J412" s="298" t="str">
        <f t="shared" ca="1" si="6"/>
        <v/>
      </c>
      <c r="K412" s="329"/>
      <c r="L412" s="329"/>
      <c r="M412" s="250"/>
      <c r="N412" s="250"/>
      <c r="O412" s="250"/>
      <c r="P412" s="250"/>
      <c r="Q412" s="250"/>
      <c r="R412" s="250"/>
      <c r="S412" s="250"/>
      <c r="T412" s="2"/>
    </row>
    <row r="413" spans="1:20" customFormat="1" x14ac:dyDescent="0.25">
      <c r="A413" s="54"/>
      <c r="C413" s="65"/>
      <c r="D413" s="66"/>
      <c r="E413" s="66"/>
      <c r="F413" s="66"/>
      <c r="G413" s="68"/>
      <c r="H413" s="85"/>
      <c r="I413" s="66"/>
      <c r="J413" s="298" t="str">
        <f t="shared" ca="1" si="6"/>
        <v/>
      </c>
      <c r="K413" s="329"/>
      <c r="L413" s="329"/>
      <c r="M413" s="250"/>
      <c r="N413" s="250"/>
      <c r="O413" s="250"/>
      <c r="P413" s="250"/>
      <c r="Q413" s="250"/>
      <c r="R413" s="250"/>
      <c r="S413" s="250"/>
      <c r="T413" s="2"/>
    </row>
    <row r="414" spans="1:20" customFormat="1" x14ac:dyDescent="0.25">
      <c r="A414" s="54"/>
      <c r="C414" s="65"/>
      <c r="D414" s="66"/>
      <c r="E414" s="66"/>
      <c r="F414" s="66"/>
      <c r="G414" s="68"/>
      <c r="H414" s="85"/>
      <c r="I414" s="66"/>
      <c r="J414" s="298" t="str">
        <f t="shared" ca="1" si="6"/>
        <v/>
      </c>
      <c r="K414" s="329"/>
      <c r="L414" s="329"/>
      <c r="M414" s="250"/>
      <c r="N414" s="250"/>
      <c r="O414" s="250"/>
      <c r="P414" s="250"/>
      <c r="Q414" s="250"/>
      <c r="R414" s="250"/>
      <c r="S414" s="250"/>
      <c r="T414" s="2"/>
    </row>
    <row r="415" spans="1:20" customFormat="1" x14ac:dyDescent="0.25">
      <c r="A415" s="54"/>
      <c r="C415" s="65"/>
      <c r="D415" s="66"/>
      <c r="E415" s="66"/>
      <c r="F415" s="66"/>
      <c r="G415" s="68"/>
      <c r="H415" s="85"/>
      <c r="I415" s="66"/>
      <c r="J415" s="298" t="str">
        <f t="shared" ca="1" si="6"/>
        <v/>
      </c>
      <c r="K415" s="329"/>
      <c r="L415" s="329"/>
      <c r="M415" s="250"/>
      <c r="N415" s="250"/>
      <c r="O415" s="250"/>
      <c r="P415" s="250"/>
      <c r="Q415" s="250"/>
      <c r="R415" s="250"/>
      <c r="S415" s="250"/>
      <c r="T415" s="2"/>
    </row>
    <row r="416" spans="1:20" customFormat="1" x14ac:dyDescent="0.25">
      <c r="A416" s="54"/>
      <c r="C416" s="65"/>
      <c r="D416" s="66"/>
      <c r="E416" s="66"/>
      <c r="F416" s="66"/>
      <c r="G416" s="68"/>
      <c r="H416" s="85"/>
      <c r="I416" s="66"/>
      <c r="J416" s="298" t="str">
        <f t="shared" ca="1" si="6"/>
        <v/>
      </c>
      <c r="K416" s="329"/>
      <c r="L416" s="329"/>
      <c r="M416" s="250"/>
      <c r="N416" s="250"/>
      <c r="O416" s="250"/>
      <c r="P416" s="250"/>
      <c r="Q416" s="250"/>
      <c r="R416" s="250"/>
      <c r="S416" s="250"/>
      <c r="T416" s="2"/>
    </row>
    <row r="417" spans="1:20" customFormat="1" x14ac:dyDescent="0.25">
      <c r="A417" s="54"/>
      <c r="C417" s="65"/>
      <c r="D417" s="66"/>
      <c r="E417" s="66"/>
      <c r="F417" s="66"/>
      <c r="G417" s="68"/>
      <c r="H417" s="85"/>
      <c r="I417" s="66"/>
      <c r="J417" s="298" t="str">
        <f t="shared" ca="1" si="6"/>
        <v/>
      </c>
      <c r="K417" s="329"/>
      <c r="L417" s="329"/>
      <c r="M417" s="250"/>
      <c r="N417" s="250"/>
      <c r="O417" s="250"/>
      <c r="P417" s="250"/>
      <c r="Q417" s="250"/>
      <c r="R417" s="250"/>
      <c r="S417" s="250"/>
      <c r="T417" s="2"/>
    </row>
    <row r="418" spans="1:20" customFormat="1" x14ac:dyDescent="0.25">
      <c r="A418" s="54"/>
      <c r="C418" s="65"/>
      <c r="D418" s="66"/>
      <c r="E418" s="66"/>
      <c r="F418" s="66"/>
      <c r="G418" s="68"/>
      <c r="H418" s="85"/>
      <c r="I418" s="66"/>
      <c r="J418" s="298" t="str">
        <f t="shared" ca="1" si="6"/>
        <v/>
      </c>
      <c r="K418" s="329"/>
      <c r="L418" s="329"/>
      <c r="M418" s="250"/>
      <c r="N418" s="250"/>
      <c r="O418" s="250"/>
      <c r="P418" s="250"/>
      <c r="Q418" s="250"/>
      <c r="R418" s="250"/>
      <c r="S418" s="250"/>
      <c r="T418" s="2"/>
    </row>
    <row r="419" spans="1:20" customFormat="1" x14ac:dyDescent="0.25">
      <c r="A419" s="54"/>
      <c r="C419" s="65"/>
      <c r="D419" s="66"/>
      <c r="E419" s="66"/>
      <c r="F419" s="66"/>
      <c r="G419" s="68"/>
      <c r="H419" s="85"/>
      <c r="I419" s="66"/>
      <c r="J419" s="298" t="str">
        <f t="shared" ca="1" si="6"/>
        <v/>
      </c>
      <c r="K419" s="329"/>
      <c r="L419" s="329"/>
      <c r="M419" s="250"/>
      <c r="N419" s="250"/>
      <c r="O419" s="250"/>
      <c r="P419" s="250"/>
      <c r="Q419" s="250"/>
      <c r="R419" s="250"/>
      <c r="S419" s="250"/>
      <c r="T419" s="2"/>
    </row>
    <row r="420" spans="1:20" customFormat="1" x14ac:dyDescent="0.25">
      <c r="A420" s="54"/>
      <c r="C420" s="65"/>
      <c r="D420" s="66"/>
      <c r="E420" s="66"/>
      <c r="F420" s="66"/>
      <c r="G420" s="68"/>
      <c r="H420" s="85"/>
      <c r="I420" s="66"/>
      <c r="J420" s="298" t="str">
        <f t="shared" ca="1" si="6"/>
        <v/>
      </c>
      <c r="K420" s="329"/>
      <c r="L420" s="329"/>
      <c r="M420" s="250"/>
      <c r="N420" s="250"/>
      <c r="O420" s="250"/>
      <c r="P420" s="250"/>
      <c r="Q420" s="250"/>
      <c r="R420" s="250"/>
      <c r="S420" s="250"/>
      <c r="T420" s="2"/>
    </row>
    <row r="421" spans="1:20" customFormat="1" x14ac:dyDescent="0.25">
      <c r="A421" s="54"/>
      <c r="C421" s="65"/>
      <c r="D421" s="66"/>
      <c r="E421" s="66"/>
      <c r="F421" s="66"/>
      <c r="G421" s="68"/>
      <c r="H421" s="85"/>
      <c r="I421" s="66"/>
      <c r="J421" s="298" t="str">
        <f t="shared" ca="1" si="6"/>
        <v/>
      </c>
      <c r="K421" s="329"/>
      <c r="L421" s="329"/>
      <c r="M421" s="250"/>
      <c r="N421" s="250"/>
      <c r="O421" s="250"/>
      <c r="P421" s="250"/>
      <c r="Q421" s="250"/>
      <c r="R421" s="250"/>
      <c r="S421" s="250"/>
      <c r="T421" s="2"/>
    </row>
    <row r="422" spans="1:20" customFormat="1" x14ac:dyDescent="0.25">
      <c r="A422" s="54"/>
      <c r="C422" s="65"/>
      <c r="D422" s="66"/>
      <c r="E422" s="66"/>
      <c r="F422" s="66"/>
      <c r="G422" s="68"/>
      <c r="H422" s="85"/>
      <c r="I422" s="66"/>
      <c r="J422" s="298" t="str">
        <f t="shared" ca="1" si="6"/>
        <v/>
      </c>
      <c r="K422" s="329"/>
      <c r="L422" s="329"/>
      <c r="M422" s="250"/>
      <c r="N422" s="250"/>
      <c r="O422" s="250"/>
      <c r="P422" s="250"/>
      <c r="Q422" s="250"/>
      <c r="R422" s="250"/>
      <c r="S422" s="250"/>
      <c r="T422" s="2"/>
    </row>
    <row r="423" spans="1:20" customFormat="1" x14ac:dyDescent="0.25">
      <c r="A423" s="54"/>
      <c r="C423" s="65"/>
      <c r="D423" s="66"/>
      <c r="E423" s="66"/>
      <c r="F423" s="66"/>
      <c r="G423" s="68"/>
      <c r="H423" s="85"/>
      <c r="I423" s="66"/>
      <c r="J423" s="298" t="str">
        <f t="shared" ca="1" si="6"/>
        <v/>
      </c>
      <c r="K423" s="329"/>
      <c r="L423" s="329"/>
      <c r="M423" s="250"/>
      <c r="N423" s="250"/>
      <c r="O423" s="250"/>
      <c r="P423" s="250"/>
      <c r="Q423" s="250"/>
      <c r="R423" s="250"/>
      <c r="S423" s="250"/>
      <c r="T423" s="2"/>
    </row>
    <row r="424" spans="1:20" customFormat="1" x14ac:dyDescent="0.25">
      <c r="A424" s="54"/>
      <c r="C424" s="65"/>
      <c r="D424" s="66"/>
      <c r="E424" s="66"/>
      <c r="F424" s="66"/>
      <c r="G424" s="68"/>
      <c r="H424" s="85"/>
      <c r="I424" s="66"/>
      <c r="J424" s="298" t="str">
        <f t="shared" ca="1" si="6"/>
        <v/>
      </c>
      <c r="K424" s="329"/>
      <c r="L424" s="329"/>
      <c r="M424" s="250"/>
      <c r="N424" s="250"/>
      <c r="O424" s="250"/>
      <c r="P424" s="250"/>
      <c r="Q424" s="250"/>
      <c r="R424" s="250"/>
      <c r="S424" s="250"/>
      <c r="T424" s="2"/>
    </row>
    <row r="425" spans="1:20" customFormat="1" x14ac:dyDescent="0.25">
      <c r="A425" s="54"/>
      <c r="C425" s="65"/>
      <c r="D425" s="66"/>
      <c r="E425" s="66"/>
      <c r="F425" s="66"/>
      <c r="G425" s="68"/>
      <c r="H425" s="85"/>
      <c r="I425" s="66"/>
      <c r="J425" s="298" t="str">
        <f t="shared" ca="1" si="6"/>
        <v/>
      </c>
      <c r="K425" s="329"/>
      <c r="L425" s="329"/>
      <c r="M425" s="250"/>
      <c r="N425" s="250"/>
      <c r="O425" s="250"/>
      <c r="P425" s="250"/>
      <c r="Q425" s="250"/>
      <c r="R425" s="250"/>
      <c r="S425" s="250"/>
      <c r="T425" s="2"/>
    </row>
    <row r="426" spans="1:20" customFormat="1" x14ac:dyDescent="0.25">
      <c r="A426" s="54"/>
      <c r="C426" s="65"/>
      <c r="D426" s="66"/>
      <c r="E426" s="66"/>
      <c r="F426" s="66"/>
      <c r="G426" s="68"/>
      <c r="H426" s="85"/>
      <c r="I426" s="66"/>
      <c r="J426" s="298" t="str">
        <f t="shared" ca="1" si="6"/>
        <v/>
      </c>
      <c r="K426" s="329"/>
      <c r="L426" s="329"/>
      <c r="M426" s="250"/>
      <c r="N426" s="250"/>
      <c r="O426" s="250"/>
      <c r="P426" s="250"/>
      <c r="Q426" s="250"/>
      <c r="R426" s="250"/>
      <c r="S426" s="250"/>
      <c r="T426" s="2"/>
    </row>
    <row r="427" spans="1:20" customFormat="1" x14ac:dyDescent="0.25">
      <c r="A427" s="54"/>
      <c r="C427" s="65"/>
      <c r="D427" s="66"/>
      <c r="E427" s="66"/>
      <c r="F427" s="66"/>
      <c r="G427" s="68"/>
      <c r="H427" s="85"/>
      <c r="I427" s="66"/>
      <c r="J427" s="298" t="str">
        <f t="shared" ca="1" si="6"/>
        <v/>
      </c>
      <c r="K427" s="329"/>
      <c r="L427" s="329"/>
      <c r="M427" s="250"/>
      <c r="N427" s="250"/>
      <c r="O427" s="250"/>
      <c r="P427" s="250"/>
      <c r="Q427" s="250"/>
      <c r="R427" s="250"/>
      <c r="S427" s="250"/>
      <c r="T427" s="2"/>
    </row>
    <row r="428" spans="1:20" customFormat="1" x14ac:dyDescent="0.25">
      <c r="A428" s="54"/>
      <c r="C428" s="65"/>
      <c r="D428" s="66"/>
      <c r="E428" s="66"/>
      <c r="F428" s="66"/>
      <c r="G428" s="68"/>
      <c r="H428" s="85"/>
      <c r="I428" s="66"/>
      <c r="J428" s="298" t="str">
        <f t="shared" ca="1" si="6"/>
        <v/>
      </c>
      <c r="K428" s="329"/>
      <c r="L428" s="329"/>
      <c r="M428" s="250"/>
      <c r="N428" s="250"/>
      <c r="O428" s="250"/>
      <c r="P428" s="250"/>
      <c r="Q428" s="250"/>
      <c r="R428" s="250"/>
      <c r="S428" s="250"/>
      <c r="T428" s="2"/>
    </row>
    <row r="429" spans="1:20" customFormat="1" x14ac:dyDescent="0.25">
      <c r="A429" s="54"/>
      <c r="C429" s="65"/>
      <c r="D429" s="66"/>
      <c r="E429" s="66"/>
      <c r="F429" s="66"/>
      <c r="G429" s="68"/>
      <c r="H429" s="85"/>
      <c r="I429" s="66"/>
      <c r="J429" s="298" t="str">
        <f t="shared" ca="1" si="6"/>
        <v/>
      </c>
      <c r="K429" s="329"/>
      <c r="L429" s="329"/>
      <c r="M429" s="250"/>
      <c r="N429" s="250"/>
      <c r="O429" s="250"/>
      <c r="P429" s="250"/>
      <c r="Q429" s="250"/>
      <c r="R429" s="250"/>
      <c r="S429" s="250"/>
      <c r="T429" s="2"/>
    </row>
    <row r="430" spans="1:20" customFormat="1" x14ac:dyDescent="0.25">
      <c r="A430" s="54"/>
      <c r="C430" s="65"/>
      <c r="D430" s="66"/>
      <c r="E430" s="66"/>
      <c r="F430" s="66"/>
      <c r="G430" s="68"/>
      <c r="H430" s="85"/>
      <c r="I430" s="66"/>
      <c r="J430" s="298" t="str">
        <f t="shared" ca="1" si="6"/>
        <v/>
      </c>
      <c r="K430" s="329"/>
      <c r="L430" s="329"/>
      <c r="M430" s="250"/>
      <c r="N430" s="250"/>
      <c r="O430" s="250"/>
      <c r="P430" s="250"/>
      <c r="Q430" s="250"/>
      <c r="R430" s="250"/>
      <c r="S430" s="250"/>
      <c r="T430" s="2"/>
    </row>
    <row r="431" spans="1:20" customFormat="1" x14ac:dyDescent="0.25">
      <c r="A431" s="54"/>
      <c r="C431" s="65"/>
      <c r="D431" s="66"/>
      <c r="E431" s="66"/>
      <c r="F431" s="66"/>
      <c r="G431" s="68"/>
      <c r="H431" s="85"/>
      <c r="I431" s="66"/>
      <c r="J431" s="298" t="str">
        <f t="shared" ca="1" si="6"/>
        <v/>
      </c>
      <c r="K431" s="329"/>
      <c r="L431" s="329"/>
      <c r="M431" s="250"/>
      <c r="N431" s="250"/>
      <c r="O431" s="250"/>
      <c r="P431" s="250"/>
      <c r="Q431" s="250"/>
      <c r="R431" s="250"/>
      <c r="S431" s="250"/>
      <c r="T431" s="2"/>
    </row>
    <row r="432" spans="1:20" customFormat="1" x14ac:dyDescent="0.25">
      <c r="A432" s="54"/>
      <c r="C432" s="65"/>
      <c r="D432" s="66"/>
      <c r="E432" s="66"/>
      <c r="F432" s="66"/>
      <c r="G432" s="68"/>
      <c r="H432" s="85"/>
      <c r="I432" s="66"/>
      <c r="J432" s="298" t="str">
        <f t="shared" ca="1" si="6"/>
        <v/>
      </c>
      <c r="K432" s="329"/>
      <c r="L432" s="329"/>
      <c r="M432" s="250"/>
      <c r="N432" s="250"/>
      <c r="O432" s="250"/>
      <c r="P432" s="250"/>
      <c r="Q432" s="250"/>
      <c r="R432" s="250"/>
      <c r="S432" s="250"/>
      <c r="T432" s="2"/>
    </row>
    <row r="433" spans="1:20" customFormat="1" x14ac:dyDescent="0.25">
      <c r="A433" s="54"/>
      <c r="C433" s="65"/>
      <c r="D433" s="66"/>
      <c r="E433" s="66"/>
      <c r="F433" s="66"/>
      <c r="G433" s="68"/>
      <c r="H433" s="85"/>
      <c r="I433" s="66"/>
      <c r="J433" s="298" t="str">
        <f t="shared" ca="1" si="6"/>
        <v/>
      </c>
      <c r="K433" s="329"/>
      <c r="L433" s="329"/>
      <c r="M433" s="250"/>
      <c r="N433" s="250"/>
      <c r="O433" s="250"/>
      <c r="P433" s="250"/>
      <c r="Q433" s="250"/>
      <c r="R433" s="250"/>
      <c r="S433" s="250"/>
      <c r="T433" s="2"/>
    </row>
    <row r="434" spans="1:20" customFormat="1" x14ac:dyDescent="0.25">
      <c r="A434" s="54"/>
      <c r="C434" s="65"/>
      <c r="D434" s="66"/>
      <c r="E434" s="66"/>
      <c r="F434" s="66"/>
      <c r="G434" s="68"/>
      <c r="H434" s="85"/>
      <c r="I434" s="66"/>
      <c r="J434" s="298" t="str">
        <f t="shared" ca="1" si="6"/>
        <v/>
      </c>
      <c r="K434" s="329"/>
      <c r="L434" s="329"/>
      <c r="M434" s="250"/>
      <c r="N434" s="250"/>
      <c r="O434" s="250"/>
      <c r="P434" s="250"/>
      <c r="Q434" s="250"/>
      <c r="R434" s="250"/>
      <c r="S434" s="250"/>
      <c r="T434" s="2"/>
    </row>
    <row r="435" spans="1:20" customFormat="1" x14ac:dyDescent="0.25">
      <c r="A435" s="54"/>
      <c r="C435" s="65"/>
      <c r="D435" s="66"/>
      <c r="E435" s="66"/>
      <c r="F435" s="66"/>
      <c r="G435" s="68"/>
      <c r="H435" s="85"/>
      <c r="I435" s="66"/>
      <c r="J435" s="298" t="str">
        <f t="shared" ca="1" si="6"/>
        <v/>
      </c>
      <c r="K435" s="329"/>
      <c r="L435" s="329"/>
      <c r="M435" s="250"/>
      <c r="N435" s="250"/>
      <c r="O435" s="250"/>
      <c r="P435" s="250"/>
      <c r="Q435" s="250"/>
      <c r="R435" s="250"/>
      <c r="S435" s="250"/>
      <c r="T435" s="2"/>
    </row>
    <row r="436" spans="1:20" customFormat="1" x14ac:dyDescent="0.25">
      <c r="A436" s="54"/>
      <c r="C436" s="65"/>
      <c r="D436" s="66"/>
      <c r="E436" s="66"/>
      <c r="F436" s="66"/>
      <c r="G436" s="68"/>
      <c r="H436" s="85"/>
      <c r="I436" s="66"/>
      <c r="J436" s="298" t="str">
        <f t="shared" ca="1" si="6"/>
        <v/>
      </c>
      <c r="K436" s="329"/>
      <c r="L436" s="329"/>
      <c r="M436" s="250"/>
      <c r="N436" s="250"/>
      <c r="O436" s="250"/>
      <c r="P436" s="250"/>
      <c r="Q436" s="250"/>
      <c r="R436" s="250"/>
      <c r="S436" s="250"/>
      <c r="T436" s="2"/>
    </row>
    <row r="437" spans="1:20" customFormat="1" x14ac:dyDescent="0.25">
      <c r="A437" s="54"/>
      <c r="C437" s="65"/>
      <c r="D437" s="66"/>
      <c r="E437" s="66"/>
      <c r="F437" s="66"/>
      <c r="G437" s="68"/>
      <c r="H437" s="85"/>
      <c r="I437" s="66"/>
      <c r="J437" s="298" t="str">
        <f t="shared" ca="1" si="6"/>
        <v/>
      </c>
      <c r="K437" s="329"/>
      <c r="L437" s="329"/>
      <c r="M437" s="250"/>
      <c r="N437" s="250"/>
      <c r="O437" s="250"/>
      <c r="P437" s="250"/>
      <c r="Q437" s="250"/>
      <c r="R437" s="250"/>
      <c r="S437" s="250"/>
      <c r="T437" s="2"/>
    </row>
    <row r="438" spans="1:20" customFormat="1" x14ac:dyDescent="0.25">
      <c r="A438" s="54"/>
      <c r="C438" s="65"/>
      <c r="D438" s="66"/>
      <c r="E438" s="66"/>
      <c r="F438" s="66"/>
      <c r="G438" s="68"/>
      <c r="H438" s="85"/>
      <c r="I438" s="66"/>
      <c r="J438" s="298" t="str">
        <f t="shared" ca="1" si="6"/>
        <v/>
      </c>
      <c r="K438" s="329"/>
      <c r="L438" s="329"/>
      <c r="M438" s="250"/>
      <c r="N438" s="250"/>
      <c r="O438" s="250"/>
      <c r="P438" s="250"/>
      <c r="Q438" s="250"/>
      <c r="R438" s="250"/>
      <c r="S438" s="250"/>
      <c r="T438" s="2"/>
    </row>
    <row r="439" spans="1:20" customFormat="1" x14ac:dyDescent="0.25">
      <c r="A439" s="54"/>
      <c r="C439" s="65"/>
      <c r="D439" s="66"/>
      <c r="E439" s="66"/>
      <c r="F439" s="66"/>
      <c r="G439" s="68"/>
      <c r="H439" s="85"/>
      <c r="I439" s="66"/>
      <c r="J439" s="298" t="str">
        <f t="shared" ca="1" si="6"/>
        <v/>
      </c>
      <c r="K439" s="329"/>
      <c r="L439" s="329"/>
      <c r="M439" s="250"/>
      <c r="N439" s="250"/>
      <c r="O439" s="250"/>
      <c r="P439" s="250"/>
      <c r="Q439" s="250"/>
      <c r="R439" s="250"/>
      <c r="S439" s="250"/>
      <c r="T439" s="2"/>
    </row>
    <row r="440" spans="1:20" customFormat="1" x14ac:dyDescent="0.25">
      <c r="A440" s="54"/>
      <c r="C440" s="65"/>
      <c r="D440" s="66"/>
      <c r="E440" s="66"/>
      <c r="F440" s="66"/>
      <c r="G440" s="68"/>
      <c r="H440" s="85"/>
      <c r="I440" s="66"/>
      <c r="J440" s="298" t="str">
        <f t="shared" ca="1" si="6"/>
        <v/>
      </c>
      <c r="K440" s="329"/>
      <c r="L440" s="329"/>
      <c r="M440" s="250"/>
      <c r="N440" s="250"/>
      <c r="O440" s="250"/>
      <c r="P440" s="250"/>
      <c r="Q440" s="250"/>
      <c r="R440" s="250"/>
      <c r="S440" s="250"/>
      <c r="T440" s="2"/>
    </row>
    <row r="441" spans="1:20" customFormat="1" x14ac:dyDescent="0.25">
      <c r="A441" s="54"/>
      <c r="C441" s="65"/>
      <c r="D441" s="66"/>
      <c r="E441" s="66"/>
      <c r="F441" s="66"/>
      <c r="G441" s="68"/>
      <c r="H441" s="85"/>
      <c r="I441" s="66"/>
      <c r="J441" s="298" t="str">
        <f t="shared" ca="1" si="6"/>
        <v/>
      </c>
      <c r="K441" s="329"/>
      <c r="L441" s="329"/>
      <c r="M441" s="250"/>
      <c r="N441" s="250"/>
      <c r="O441" s="250"/>
      <c r="P441" s="250"/>
      <c r="Q441" s="250"/>
      <c r="R441" s="250"/>
      <c r="S441" s="250"/>
      <c r="T441" s="2"/>
    </row>
    <row r="442" spans="1:20" customFormat="1" x14ac:dyDescent="0.25">
      <c r="A442" s="54"/>
      <c r="C442" s="65"/>
      <c r="D442" s="66"/>
      <c r="E442" s="66"/>
      <c r="F442" s="66"/>
      <c r="G442" s="68"/>
      <c r="H442" s="85"/>
      <c r="I442" s="66"/>
      <c r="J442" s="298" t="str">
        <f t="shared" ca="1" si="6"/>
        <v/>
      </c>
      <c r="K442" s="329"/>
      <c r="L442" s="329"/>
      <c r="M442" s="250"/>
      <c r="N442" s="250"/>
      <c r="O442" s="250"/>
      <c r="P442" s="250"/>
      <c r="Q442" s="250"/>
      <c r="R442" s="250"/>
      <c r="S442" s="250"/>
      <c r="T442" s="2"/>
    </row>
    <row r="443" spans="1:20" customFormat="1" x14ac:dyDescent="0.25">
      <c r="A443" s="54"/>
      <c r="C443" s="65"/>
      <c r="D443" s="66"/>
      <c r="E443" s="66"/>
      <c r="F443" s="66"/>
      <c r="G443" s="68"/>
      <c r="H443" s="85"/>
      <c r="I443" s="66"/>
      <c r="J443" s="298" t="str">
        <f t="shared" ca="1" si="6"/>
        <v/>
      </c>
      <c r="K443" s="329"/>
      <c r="L443" s="329"/>
      <c r="M443" s="250"/>
      <c r="N443" s="250"/>
      <c r="O443" s="250"/>
      <c r="P443" s="250"/>
      <c r="Q443" s="250"/>
      <c r="R443" s="250"/>
      <c r="S443" s="250"/>
      <c r="T443" s="2"/>
    </row>
    <row r="444" spans="1:20" customFormat="1" x14ac:dyDescent="0.25">
      <c r="A444" s="54"/>
      <c r="C444" s="65"/>
      <c r="D444" s="66"/>
      <c r="E444" s="66"/>
      <c r="F444" s="66"/>
      <c r="G444" s="68"/>
      <c r="H444" s="85"/>
      <c r="I444" s="66"/>
      <c r="J444" s="298" t="str">
        <f t="shared" ca="1" si="6"/>
        <v/>
      </c>
      <c r="K444" s="329"/>
      <c r="L444" s="329"/>
      <c r="M444" s="250"/>
      <c r="N444" s="250"/>
      <c r="O444" s="250"/>
      <c r="P444" s="250"/>
      <c r="Q444" s="250"/>
      <c r="R444" s="250"/>
      <c r="S444" s="250"/>
      <c r="T444" s="2"/>
    </row>
    <row r="445" spans="1:20" customFormat="1" x14ac:dyDescent="0.25">
      <c r="A445" s="54"/>
      <c r="C445" s="65"/>
      <c r="D445" s="66"/>
      <c r="E445" s="66"/>
      <c r="F445" s="66"/>
      <c r="G445" s="68"/>
      <c r="H445" s="85"/>
      <c r="I445" s="66"/>
      <c r="J445" s="298" t="str">
        <f t="shared" ca="1" si="6"/>
        <v/>
      </c>
      <c r="K445" s="329"/>
      <c r="L445" s="329"/>
      <c r="M445" s="250"/>
      <c r="N445" s="250"/>
      <c r="O445" s="250"/>
      <c r="P445" s="250"/>
      <c r="Q445" s="250"/>
      <c r="R445" s="250"/>
      <c r="S445" s="250"/>
      <c r="T445" s="2"/>
    </row>
    <row r="446" spans="1:20" customFormat="1" x14ac:dyDescent="0.25">
      <c r="A446" s="54"/>
      <c r="C446" s="65"/>
      <c r="D446" s="66"/>
      <c r="E446" s="66"/>
      <c r="F446" s="66"/>
      <c r="G446" s="68"/>
      <c r="H446" s="85"/>
      <c r="I446" s="66"/>
      <c r="J446" s="298" t="str">
        <f t="shared" ca="1" si="6"/>
        <v/>
      </c>
      <c r="K446" s="329"/>
      <c r="L446" s="329"/>
      <c r="M446" s="250"/>
      <c r="N446" s="250"/>
      <c r="O446" s="250"/>
      <c r="P446" s="250"/>
      <c r="Q446" s="250"/>
      <c r="R446" s="250"/>
      <c r="S446" s="250"/>
      <c r="T446" s="2"/>
    </row>
    <row r="447" spans="1:20" customFormat="1" x14ac:dyDescent="0.25">
      <c r="A447" s="54"/>
      <c r="C447" s="65"/>
      <c r="D447" s="66"/>
      <c r="E447" s="66"/>
      <c r="F447" s="66"/>
      <c r="G447" s="68"/>
      <c r="H447" s="85"/>
      <c r="I447" s="66"/>
      <c r="J447" s="298" t="str">
        <f t="shared" ca="1" si="6"/>
        <v/>
      </c>
      <c r="K447" s="329"/>
      <c r="L447" s="329"/>
      <c r="M447" s="250"/>
      <c r="N447" s="250"/>
      <c r="O447" s="250"/>
      <c r="P447" s="250"/>
      <c r="Q447" s="250"/>
      <c r="R447" s="250"/>
      <c r="S447" s="250"/>
      <c r="T447" s="2"/>
    </row>
    <row r="448" spans="1:20" customFormat="1" x14ac:dyDescent="0.25">
      <c r="A448" s="54"/>
      <c r="C448" s="65"/>
      <c r="D448" s="66"/>
      <c r="E448" s="66"/>
      <c r="F448" s="66"/>
      <c r="G448" s="68"/>
      <c r="H448" s="85"/>
      <c r="I448" s="66"/>
      <c r="J448" s="298" t="str">
        <f t="shared" ca="1" si="6"/>
        <v/>
      </c>
      <c r="K448" s="329"/>
      <c r="L448" s="329"/>
      <c r="M448" s="250"/>
      <c r="N448" s="250"/>
      <c r="O448" s="250"/>
      <c r="P448" s="250"/>
      <c r="Q448" s="250"/>
      <c r="R448" s="250"/>
      <c r="S448" s="250"/>
      <c r="T448" s="2"/>
    </row>
    <row r="449" spans="1:20" customFormat="1" x14ac:dyDescent="0.25">
      <c r="A449" s="54"/>
      <c r="C449" s="65"/>
      <c r="D449" s="66"/>
      <c r="E449" s="66"/>
      <c r="F449" s="66"/>
      <c r="G449" s="68"/>
      <c r="H449" s="85"/>
      <c r="I449" s="66"/>
      <c r="J449" s="298" t="str">
        <f t="shared" ca="1" si="6"/>
        <v/>
      </c>
      <c r="K449" s="329"/>
      <c r="L449" s="329"/>
      <c r="M449" s="250"/>
      <c r="N449" s="250"/>
      <c r="O449" s="250"/>
      <c r="P449" s="250"/>
      <c r="Q449" s="250"/>
      <c r="R449" s="250"/>
      <c r="S449" s="250"/>
      <c r="T449" s="2"/>
    </row>
    <row r="450" spans="1:20" customFormat="1" x14ac:dyDescent="0.25">
      <c r="A450" s="54"/>
      <c r="C450" s="65"/>
      <c r="D450" s="66"/>
      <c r="E450" s="66"/>
      <c r="F450" s="66"/>
      <c r="G450" s="68"/>
      <c r="H450" s="85"/>
      <c r="I450" s="66"/>
      <c r="J450" s="298" t="str">
        <f t="shared" ca="1" si="6"/>
        <v/>
      </c>
      <c r="K450" s="329"/>
      <c r="L450" s="329"/>
      <c r="M450" s="250"/>
      <c r="N450" s="250"/>
      <c r="O450" s="250"/>
      <c r="P450" s="250"/>
      <c r="Q450" s="250"/>
      <c r="R450" s="250"/>
      <c r="S450" s="250"/>
      <c r="T450" s="2"/>
    </row>
    <row r="451" spans="1:20" customFormat="1" x14ac:dyDescent="0.25">
      <c r="A451" s="54"/>
      <c r="C451" s="65"/>
      <c r="D451" s="66"/>
      <c r="E451" s="66"/>
      <c r="F451" s="66"/>
      <c r="G451" s="68"/>
      <c r="H451" s="85"/>
      <c r="I451" s="66"/>
      <c r="J451" s="298" t="str">
        <f t="shared" ca="1" si="6"/>
        <v/>
      </c>
      <c r="K451" s="329"/>
      <c r="L451" s="329"/>
      <c r="M451" s="250"/>
      <c r="N451" s="250"/>
      <c r="O451" s="250"/>
      <c r="P451" s="250"/>
      <c r="Q451" s="250"/>
      <c r="R451" s="250"/>
      <c r="S451" s="250"/>
      <c r="T451" s="2"/>
    </row>
    <row r="452" spans="1:20" customFormat="1" x14ac:dyDescent="0.25">
      <c r="A452" s="54"/>
      <c r="C452" s="65"/>
      <c r="D452" s="66"/>
      <c r="E452" s="66"/>
      <c r="F452" s="66"/>
      <c r="G452" s="68"/>
      <c r="H452" s="85"/>
      <c r="I452" s="66"/>
      <c r="J452" s="298" t="str">
        <f t="shared" ca="1" si="6"/>
        <v/>
      </c>
      <c r="K452" s="329"/>
      <c r="L452" s="329"/>
      <c r="M452" s="250"/>
      <c r="N452" s="250"/>
      <c r="O452" s="250"/>
      <c r="P452" s="250"/>
      <c r="Q452" s="250"/>
      <c r="R452" s="250"/>
      <c r="S452" s="250"/>
      <c r="T452" s="2"/>
    </row>
    <row r="453" spans="1:20" customFormat="1" x14ac:dyDescent="0.25">
      <c r="A453" s="54"/>
      <c r="C453" s="65"/>
      <c r="D453" s="66"/>
      <c r="E453" s="66"/>
      <c r="F453" s="66"/>
      <c r="G453" s="68"/>
      <c r="H453" s="85"/>
      <c r="I453" s="66"/>
      <c r="J453" s="298" t="str">
        <f t="shared" ca="1" si="6"/>
        <v/>
      </c>
      <c r="K453" s="329"/>
      <c r="L453" s="329"/>
      <c r="M453" s="250"/>
      <c r="N453" s="250"/>
      <c r="O453" s="250"/>
      <c r="P453" s="250"/>
      <c r="Q453" s="250"/>
      <c r="R453" s="250"/>
      <c r="S453" s="250"/>
      <c r="T453" s="2"/>
    </row>
    <row r="454" spans="1:20" customFormat="1" x14ac:dyDescent="0.25">
      <c r="A454" s="54"/>
      <c r="C454" s="65"/>
      <c r="D454" s="66"/>
      <c r="E454" s="66"/>
      <c r="F454" s="66"/>
      <c r="G454" s="68"/>
      <c r="H454" s="85"/>
      <c r="I454" s="66"/>
      <c r="J454" s="298" t="str">
        <f t="shared" ca="1" si="6"/>
        <v/>
      </c>
      <c r="K454" s="329"/>
      <c r="L454" s="329"/>
      <c r="M454" s="250"/>
      <c r="N454" s="250"/>
      <c r="O454" s="250"/>
      <c r="P454" s="250"/>
      <c r="Q454" s="250"/>
      <c r="R454" s="250"/>
      <c r="S454" s="250"/>
      <c r="T454" s="2"/>
    </row>
    <row r="455" spans="1:20" customFormat="1" x14ac:dyDescent="0.25">
      <c r="A455" s="54"/>
      <c r="C455" s="65"/>
      <c r="D455" s="66"/>
      <c r="E455" s="66"/>
      <c r="F455" s="66"/>
      <c r="G455" s="68"/>
      <c r="H455" s="85"/>
      <c r="I455" s="66"/>
      <c r="J455" s="298" t="str">
        <f t="shared" ca="1" si="6"/>
        <v/>
      </c>
      <c r="K455" s="329"/>
      <c r="L455" s="329"/>
      <c r="M455" s="250"/>
      <c r="N455" s="250"/>
      <c r="O455" s="250"/>
      <c r="P455" s="250"/>
      <c r="Q455" s="250"/>
      <c r="R455" s="250"/>
      <c r="S455" s="250"/>
      <c r="T455" s="2"/>
    </row>
    <row r="456" spans="1:20" customFormat="1" x14ac:dyDescent="0.25">
      <c r="A456" s="54"/>
      <c r="C456" s="65"/>
      <c r="D456" s="66"/>
      <c r="E456" s="66"/>
      <c r="F456" s="66"/>
      <c r="G456" s="68"/>
      <c r="H456" s="85"/>
      <c r="I456" s="66"/>
      <c r="J456" s="298" t="str">
        <f t="shared" ca="1" si="6"/>
        <v/>
      </c>
      <c r="K456" s="329"/>
      <c r="L456" s="329"/>
      <c r="M456" s="250"/>
      <c r="N456" s="250"/>
      <c r="O456" s="250"/>
      <c r="P456" s="250"/>
      <c r="Q456" s="250"/>
      <c r="R456" s="250"/>
      <c r="S456" s="250"/>
      <c r="T456" s="2"/>
    </row>
    <row r="457" spans="1:20" customFormat="1" x14ac:dyDescent="0.25">
      <c r="A457" s="54"/>
      <c r="C457" s="65"/>
      <c r="D457" s="66"/>
      <c r="E457" s="66"/>
      <c r="F457" s="66"/>
      <c r="G457" s="68"/>
      <c r="H457" s="85"/>
      <c r="I457" s="66"/>
      <c r="J457" s="298" t="str">
        <f t="shared" ref="J457:J520" ca="1" si="7">IF(I457="","",(IF(I457="Efetivado","",IF(C457="","",IF(C457=TODAY(),"Vence Hoje",IF(C457&lt;TODAY(),"Atrasado",C457-TODAY()&amp;" Dias para Vencer"))))))</f>
        <v/>
      </c>
      <c r="K457" s="329"/>
      <c r="L457" s="329"/>
      <c r="M457" s="250"/>
      <c r="N457" s="250"/>
      <c r="O457" s="250"/>
      <c r="P457" s="250"/>
      <c r="Q457" s="250"/>
      <c r="R457" s="250"/>
      <c r="S457" s="250"/>
      <c r="T457" s="2"/>
    </row>
    <row r="458" spans="1:20" customFormat="1" x14ac:dyDescent="0.25">
      <c r="A458" s="54"/>
      <c r="C458" s="65"/>
      <c r="D458" s="66"/>
      <c r="E458" s="66"/>
      <c r="F458" s="66"/>
      <c r="G458" s="68"/>
      <c r="H458" s="85"/>
      <c r="I458" s="66"/>
      <c r="J458" s="298" t="str">
        <f t="shared" ca="1" si="7"/>
        <v/>
      </c>
      <c r="K458" s="329"/>
      <c r="L458" s="329"/>
      <c r="M458" s="250"/>
      <c r="N458" s="250"/>
      <c r="O458" s="250"/>
      <c r="P458" s="250"/>
      <c r="Q458" s="250"/>
      <c r="R458" s="250"/>
      <c r="S458" s="250"/>
      <c r="T458" s="2"/>
    </row>
    <row r="459" spans="1:20" customFormat="1" x14ac:dyDescent="0.25">
      <c r="A459" s="54"/>
      <c r="C459" s="65"/>
      <c r="D459" s="66"/>
      <c r="E459" s="66"/>
      <c r="F459" s="66"/>
      <c r="G459" s="68"/>
      <c r="H459" s="85"/>
      <c r="I459" s="66"/>
      <c r="J459" s="298" t="str">
        <f t="shared" ca="1" si="7"/>
        <v/>
      </c>
      <c r="K459" s="329"/>
      <c r="L459" s="329"/>
      <c r="M459" s="250"/>
      <c r="N459" s="250"/>
      <c r="O459" s="250"/>
      <c r="P459" s="250"/>
      <c r="Q459" s="250"/>
      <c r="R459" s="250"/>
      <c r="S459" s="250"/>
      <c r="T459" s="2"/>
    </row>
    <row r="460" spans="1:20" customFormat="1" x14ac:dyDescent="0.25">
      <c r="A460" s="54"/>
      <c r="C460" s="65"/>
      <c r="D460" s="66"/>
      <c r="E460" s="66"/>
      <c r="F460" s="66"/>
      <c r="G460" s="68"/>
      <c r="H460" s="85"/>
      <c r="I460" s="66"/>
      <c r="J460" s="298" t="str">
        <f t="shared" ca="1" si="7"/>
        <v/>
      </c>
      <c r="K460" s="329"/>
      <c r="L460" s="329"/>
      <c r="M460" s="250"/>
      <c r="N460" s="250"/>
      <c r="O460" s="250"/>
      <c r="P460" s="250"/>
      <c r="Q460" s="250"/>
      <c r="R460" s="250"/>
      <c r="S460" s="250"/>
      <c r="T460" s="2"/>
    </row>
    <row r="461" spans="1:20" customFormat="1" x14ac:dyDescent="0.25">
      <c r="A461" s="54"/>
      <c r="C461" s="65"/>
      <c r="D461" s="66"/>
      <c r="E461" s="66"/>
      <c r="F461" s="66"/>
      <c r="G461" s="68"/>
      <c r="H461" s="85"/>
      <c r="I461" s="66"/>
      <c r="J461" s="298" t="str">
        <f t="shared" ca="1" si="7"/>
        <v/>
      </c>
      <c r="K461" s="329"/>
      <c r="L461" s="329"/>
      <c r="M461" s="250"/>
      <c r="N461" s="250"/>
      <c r="O461" s="250"/>
      <c r="P461" s="250"/>
      <c r="Q461" s="250"/>
      <c r="R461" s="250"/>
      <c r="S461" s="250"/>
      <c r="T461" s="2"/>
    </row>
    <row r="462" spans="1:20" customFormat="1" x14ac:dyDescent="0.25">
      <c r="A462" s="54"/>
      <c r="C462" s="65"/>
      <c r="D462" s="66"/>
      <c r="E462" s="66"/>
      <c r="F462" s="66"/>
      <c r="G462" s="68"/>
      <c r="H462" s="85"/>
      <c r="I462" s="66"/>
      <c r="J462" s="298" t="str">
        <f t="shared" ca="1" si="7"/>
        <v/>
      </c>
      <c r="K462" s="329"/>
      <c r="L462" s="329"/>
      <c r="M462" s="250"/>
      <c r="N462" s="250"/>
      <c r="O462" s="250"/>
      <c r="P462" s="250"/>
      <c r="Q462" s="250"/>
      <c r="R462" s="250"/>
      <c r="S462" s="250"/>
      <c r="T462" s="2"/>
    </row>
    <row r="463" spans="1:20" customFormat="1" x14ac:dyDescent="0.25">
      <c r="A463" s="54"/>
      <c r="C463" s="65"/>
      <c r="D463" s="66"/>
      <c r="E463" s="66"/>
      <c r="F463" s="66"/>
      <c r="G463" s="68"/>
      <c r="H463" s="85"/>
      <c r="I463" s="66"/>
      <c r="J463" s="298" t="str">
        <f t="shared" ca="1" si="7"/>
        <v/>
      </c>
      <c r="K463" s="329"/>
      <c r="L463" s="329"/>
      <c r="M463" s="250"/>
      <c r="N463" s="250"/>
      <c r="O463" s="250"/>
      <c r="P463" s="250"/>
      <c r="Q463" s="250"/>
      <c r="R463" s="250"/>
      <c r="S463" s="250"/>
      <c r="T463" s="2"/>
    </row>
    <row r="464" spans="1:20" customFormat="1" x14ac:dyDescent="0.25">
      <c r="A464" s="54"/>
      <c r="C464" s="65"/>
      <c r="D464" s="66"/>
      <c r="E464" s="66"/>
      <c r="F464" s="66"/>
      <c r="G464" s="68"/>
      <c r="H464" s="85"/>
      <c r="I464" s="66"/>
      <c r="J464" s="298" t="str">
        <f t="shared" ca="1" si="7"/>
        <v/>
      </c>
      <c r="K464" s="329"/>
      <c r="L464" s="329"/>
      <c r="M464" s="250"/>
      <c r="N464" s="250"/>
      <c r="O464" s="250"/>
      <c r="P464" s="250"/>
      <c r="Q464" s="250"/>
      <c r="R464" s="250"/>
      <c r="S464" s="250"/>
      <c r="T464" s="2"/>
    </row>
    <row r="465" spans="1:20" customFormat="1" x14ac:dyDescent="0.25">
      <c r="A465" s="54"/>
      <c r="C465" s="65"/>
      <c r="D465" s="66"/>
      <c r="E465" s="66"/>
      <c r="F465" s="66"/>
      <c r="G465" s="68"/>
      <c r="H465" s="85"/>
      <c r="I465" s="66"/>
      <c r="J465" s="298" t="str">
        <f t="shared" ca="1" si="7"/>
        <v/>
      </c>
      <c r="K465" s="329"/>
      <c r="L465" s="329"/>
      <c r="M465" s="250"/>
      <c r="N465" s="250"/>
      <c r="O465" s="250"/>
      <c r="P465" s="250"/>
      <c r="Q465" s="250"/>
      <c r="R465" s="250"/>
      <c r="S465" s="250"/>
      <c r="T465" s="2"/>
    </row>
    <row r="466" spans="1:20" customFormat="1" x14ac:dyDescent="0.25">
      <c r="A466" s="54"/>
      <c r="C466" s="65"/>
      <c r="D466" s="66"/>
      <c r="E466" s="66"/>
      <c r="F466" s="66"/>
      <c r="G466" s="68"/>
      <c r="H466" s="85"/>
      <c r="I466" s="66"/>
      <c r="J466" s="298" t="str">
        <f t="shared" ca="1" si="7"/>
        <v/>
      </c>
      <c r="K466" s="329"/>
      <c r="L466" s="329"/>
      <c r="M466" s="250"/>
      <c r="N466" s="250"/>
      <c r="O466" s="250"/>
      <c r="P466" s="250"/>
      <c r="Q466" s="250"/>
      <c r="R466" s="250"/>
      <c r="S466" s="250"/>
      <c r="T466" s="2"/>
    </row>
    <row r="467" spans="1:20" customFormat="1" x14ac:dyDescent="0.25">
      <c r="A467" s="54"/>
      <c r="C467" s="65"/>
      <c r="D467" s="66"/>
      <c r="E467" s="66"/>
      <c r="F467" s="66"/>
      <c r="G467" s="68"/>
      <c r="H467" s="85"/>
      <c r="I467" s="66"/>
      <c r="J467" s="298" t="str">
        <f t="shared" ca="1" si="7"/>
        <v/>
      </c>
      <c r="K467" s="329"/>
      <c r="L467" s="329"/>
      <c r="M467" s="250"/>
      <c r="N467" s="250"/>
      <c r="O467" s="250"/>
      <c r="P467" s="250"/>
      <c r="Q467" s="250"/>
      <c r="R467" s="250"/>
      <c r="S467" s="250"/>
      <c r="T467" s="2"/>
    </row>
    <row r="468" spans="1:20" customFormat="1" x14ac:dyDescent="0.25">
      <c r="A468" s="54"/>
      <c r="C468" s="65"/>
      <c r="D468" s="66"/>
      <c r="E468" s="66"/>
      <c r="F468" s="66"/>
      <c r="G468" s="68"/>
      <c r="H468" s="85"/>
      <c r="I468" s="66"/>
      <c r="J468" s="298" t="str">
        <f t="shared" ca="1" si="7"/>
        <v/>
      </c>
      <c r="K468" s="329"/>
      <c r="L468" s="329"/>
      <c r="M468" s="250"/>
      <c r="N468" s="250"/>
      <c r="O468" s="250"/>
      <c r="P468" s="250"/>
      <c r="Q468" s="250"/>
      <c r="R468" s="250"/>
      <c r="S468" s="250"/>
      <c r="T468" s="2"/>
    </row>
    <row r="469" spans="1:20" customFormat="1" x14ac:dyDescent="0.25">
      <c r="A469" s="54"/>
      <c r="C469" s="65"/>
      <c r="D469" s="66"/>
      <c r="E469" s="66"/>
      <c r="F469" s="66"/>
      <c r="G469" s="68"/>
      <c r="H469" s="85"/>
      <c r="I469" s="66"/>
      <c r="J469" s="298" t="str">
        <f t="shared" ca="1" si="7"/>
        <v/>
      </c>
      <c r="K469" s="329"/>
      <c r="L469" s="329"/>
      <c r="M469" s="250"/>
      <c r="N469" s="250"/>
      <c r="O469" s="250"/>
      <c r="P469" s="250"/>
      <c r="Q469" s="250"/>
      <c r="R469" s="250"/>
      <c r="S469" s="250"/>
      <c r="T469" s="2"/>
    </row>
    <row r="470" spans="1:20" customFormat="1" x14ac:dyDescent="0.25">
      <c r="A470" s="54"/>
      <c r="C470" s="65"/>
      <c r="D470" s="66"/>
      <c r="E470" s="66"/>
      <c r="F470" s="66"/>
      <c r="G470" s="68"/>
      <c r="H470" s="85"/>
      <c r="I470" s="66"/>
      <c r="J470" s="298" t="str">
        <f t="shared" ca="1" si="7"/>
        <v/>
      </c>
      <c r="K470" s="329"/>
      <c r="L470" s="329"/>
      <c r="M470" s="250"/>
      <c r="N470" s="250"/>
      <c r="O470" s="250"/>
      <c r="P470" s="250"/>
      <c r="Q470" s="250"/>
      <c r="R470" s="250"/>
      <c r="S470" s="250"/>
      <c r="T470" s="2"/>
    </row>
    <row r="471" spans="1:20" customFormat="1" x14ac:dyDescent="0.25">
      <c r="A471" s="54"/>
      <c r="C471" s="65"/>
      <c r="D471" s="66"/>
      <c r="E471" s="66"/>
      <c r="F471" s="66"/>
      <c r="G471" s="68"/>
      <c r="H471" s="85"/>
      <c r="I471" s="66"/>
      <c r="J471" s="298" t="str">
        <f t="shared" ca="1" si="7"/>
        <v/>
      </c>
      <c r="K471" s="329"/>
      <c r="L471" s="329"/>
      <c r="M471" s="250"/>
      <c r="N471" s="250"/>
      <c r="O471" s="250"/>
      <c r="P471" s="250"/>
      <c r="Q471" s="250"/>
      <c r="R471" s="250"/>
      <c r="S471" s="250"/>
      <c r="T471" s="2"/>
    </row>
    <row r="472" spans="1:20" customFormat="1" x14ac:dyDescent="0.25">
      <c r="A472" s="54"/>
      <c r="C472" s="65"/>
      <c r="D472" s="66"/>
      <c r="E472" s="66"/>
      <c r="F472" s="66"/>
      <c r="G472" s="68"/>
      <c r="H472" s="85"/>
      <c r="I472" s="66"/>
      <c r="J472" s="298" t="str">
        <f t="shared" ca="1" si="7"/>
        <v/>
      </c>
      <c r="K472" s="329"/>
      <c r="L472" s="329"/>
      <c r="M472" s="250"/>
      <c r="N472" s="250"/>
      <c r="O472" s="250"/>
      <c r="P472" s="250"/>
      <c r="Q472" s="250"/>
      <c r="R472" s="250"/>
      <c r="S472" s="250"/>
      <c r="T472" s="2"/>
    </row>
    <row r="473" spans="1:20" customFormat="1" x14ac:dyDescent="0.25">
      <c r="A473" s="54"/>
      <c r="C473" s="65"/>
      <c r="D473" s="66"/>
      <c r="E473" s="66"/>
      <c r="F473" s="66"/>
      <c r="G473" s="68"/>
      <c r="H473" s="85"/>
      <c r="I473" s="66"/>
      <c r="J473" s="298" t="str">
        <f t="shared" ca="1" si="7"/>
        <v/>
      </c>
      <c r="K473" s="329"/>
      <c r="L473" s="329"/>
      <c r="M473" s="250"/>
      <c r="N473" s="250"/>
      <c r="O473" s="250"/>
      <c r="P473" s="250"/>
      <c r="Q473" s="250"/>
      <c r="R473" s="250"/>
      <c r="S473" s="250"/>
      <c r="T473" s="2"/>
    </row>
    <row r="474" spans="1:20" customFormat="1" x14ac:dyDescent="0.25">
      <c r="A474" s="54"/>
      <c r="C474" s="65"/>
      <c r="D474" s="66"/>
      <c r="E474" s="66"/>
      <c r="F474" s="66"/>
      <c r="G474" s="68"/>
      <c r="H474" s="85"/>
      <c r="I474" s="66"/>
      <c r="J474" s="298" t="str">
        <f t="shared" ca="1" si="7"/>
        <v/>
      </c>
      <c r="K474" s="329"/>
      <c r="L474" s="329"/>
      <c r="M474" s="250"/>
      <c r="N474" s="250"/>
      <c r="O474" s="250"/>
      <c r="P474" s="250"/>
      <c r="Q474" s="250"/>
      <c r="R474" s="250"/>
      <c r="S474" s="250"/>
      <c r="T474" s="2"/>
    </row>
    <row r="475" spans="1:20" customFormat="1" x14ac:dyDescent="0.25">
      <c r="A475" s="54"/>
      <c r="C475" s="65"/>
      <c r="D475" s="66"/>
      <c r="E475" s="66"/>
      <c r="F475" s="66"/>
      <c r="G475" s="68"/>
      <c r="H475" s="85"/>
      <c r="I475" s="66"/>
      <c r="J475" s="298" t="str">
        <f t="shared" ca="1" si="7"/>
        <v/>
      </c>
      <c r="K475" s="329"/>
      <c r="L475" s="329"/>
      <c r="M475" s="250"/>
      <c r="N475" s="250"/>
      <c r="O475" s="250"/>
      <c r="P475" s="250"/>
      <c r="Q475" s="250"/>
      <c r="R475" s="250"/>
      <c r="S475" s="250"/>
      <c r="T475" s="2"/>
    </row>
    <row r="476" spans="1:20" customFormat="1" x14ac:dyDescent="0.25">
      <c r="A476" s="54"/>
      <c r="C476" s="65"/>
      <c r="D476" s="66"/>
      <c r="E476" s="66"/>
      <c r="F476" s="66"/>
      <c r="G476" s="68"/>
      <c r="H476" s="85"/>
      <c r="I476" s="66"/>
      <c r="J476" s="298" t="str">
        <f t="shared" ca="1" si="7"/>
        <v/>
      </c>
      <c r="K476" s="329"/>
      <c r="L476" s="329"/>
      <c r="M476" s="250"/>
      <c r="N476" s="250"/>
      <c r="O476" s="250"/>
      <c r="P476" s="250"/>
      <c r="Q476" s="250"/>
      <c r="R476" s="250"/>
      <c r="S476" s="250"/>
      <c r="T476" s="2"/>
    </row>
    <row r="477" spans="1:20" customFormat="1" x14ac:dyDescent="0.25">
      <c r="A477" s="54"/>
      <c r="C477" s="65"/>
      <c r="D477" s="66"/>
      <c r="E477" s="66"/>
      <c r="F477" s="66"/>
      <c r="G477" s="68"/>
      <c r="H477" s="85"/>
      <c r="I477" s="66"/>
      <c r="J477" s="298" t="str">
        <f t="shared" ca="1" si="7"/>
        <v/>
      </c>
      <c r="K477" s="329"/>
      <c r="L477" s="329"/>
      <c r="M477" s="250"/>
      <c r="N477" s="250"/>
      <c r="O477" s="250"/>
      <c r="P477" s="250"/>
      <c r="Q477" s="250"/>
      <c r="R477" s="250"/>
      <c r="S477" s="250"/>
      <c r="T477" s="2"/>
    </row>
    <row r="478" spans="1:20" customFormat="1" x14ac:dyDescent="0.25">
      <c r="A478" s="54"/>
      <c r="C478" s="65"/>
      <c r="D478" s="66"/>
      <c r="E478" s="66"/>
      <c r="F478" s="66"/>
      <c r="G478" s="68"/>
      <c r="H478" s="85"/>
      <c r="I478" s="66"/>
      <c r="J478" s="298" t="str">
        <f t="shared" ca="1" si="7"/>
        <v/>
      </c>
      <c r="K478" s="329"/>
      <c r="L478" s="329"/>
      <c r="M478" s="250"/>
      <c r="N478" s="250"/>
      <c r="O478" s="250"/>
      <c r="P478" s="250"/>
      <c r="Q478" s="250"/>
      <c r="R478" s="250"/>
      <c r="S478" s="250"/>
      <c r="T478" s="2"/>
    </row>
    <row r="479" spans="1:20" customFormat="1" x14ac:dyDescent="0.25">
      <c r="A479" s="54"/>
      <c r="C479" s="65"/>
      <c r="D479" s="66"/>
      <c r="E479" s="66"/>
      <c r="F479" s="66"/>
      <c r="G479" s="68"/>
      <c r="H479" s="85"/>
      <c r="I479" s="66"/>
      <c r="J479" s="298" t="str">
        <f t="shared" ca="1" si="7"/>
        <v/>
      </c>
      <c r="K479" s="329"/>
      <c r="L479" s="329"/>
      <c r="M479" s="250"/>
      <c r="N479" s="250"/>
      <c r="O479" s="250"/>
      <c r="P479" s="250"/>
      <c r="Q479" s="250"/>
      <c r="R479" s="250"/>
      <c r="S479" s="250"/>
      <c r="T479" s="2"/>
    </row>
    <row r="480" spans="1:20" customFormat="1" x14ac:dyDescent="0.25">
      <c r="A480" s="54"/>
      <c r="C480" s="65"/>
      <c r="D480" s="66"/>
      <c r="E480" s="66"/>
      <c r="F480" s="66"/>
      <c r="G480" s="68"/>
      <c r="H480" s="85"/>
      <c r="I480" s="66"/>
      <c r="J480" s="298" t="str">
        <f t="shared" ca="1" si="7"/>
        <v/>
      </c>
      <c r="K480" s="329"/>
      <c r="L480" s="329"/>
      <c r="M480" s="250"/>
      <c r="N480" s="250"/>
      <c r="O480" s="250"/>
      <c r="P480" s="250"/>
      <c r="Q480" s="250"/>
      <c r="R480" s="250"/>
      <c r="S480" s="250"/>
      <c r="T480" s="2"/>
    </row>
    <row r="481" spans="1:20" customFormat="1" x14ac:dyDescent="0.25">
      <c r="A481" s="54"/>
      <c r="C481" s="65"/>
      <c r="D481" s="66"/>
      <c r="E481" s="66"/>
      <c r="F481" s="66"/>
      <c r="G481" s="68"/>
      <c r="H481" s="85"/>
      <c r="I481" s="66"/>
      <c r="J481" s="298" t="str">
        <f t="shared" ca="1" si="7"/>
        <v/>
      </c>
      <c r="K481" s="329"/>
      <c r="L481" s="329"/>
      <c r="M481" s="250"/>
      <c r="N481" s="250"/>
      <c r="O481" s="250"/>
      <c r="P481" s="250"/>
      <c r="Q481" s="250"/>
      <c r="R481" s="250"/>
      <c r="S481" s="250"/>
      <c r="T481" s="2"/>
    </row>
    <row r="482" spans="1:20" customFormat="1" x14ac:dyDescent="0.25">
      <c r="A482" s="54"/>
      <c r="C482" s="65"/>
      <c r="D482" s="66"/>
      <c r="E482" s="66"/>
      <c r="F482" s="66"/>
      <c r="G482" s="68"/>
      <c r="H482" s="85"/>
      <c r="I482" s="66"/>
      <c r="J482" s="298" t="str">
        <f t="shared" ca="1" si="7"/>
        <v/>
      </c>
      <c r="K482" s="329"/>
      <c r="L482" s="329"/>
      <c r="M482" s="250"/>
      <c r="N482" s="250"/>
      <c r="O482" s="250"/>
      <c r="P482" s="250"/>
      <c r="Q482" s="250"/>
      <c r="R482" s="250"/>
      <c r="S482" s="250"/>
      <c r="T482" s="2"/>
    </row>
    <row r="483" spans="1:20" customFormat="1" x14ac:dyDescent="0.25">
      <c r="A483" s="54"/>
      <c r="C483" s="65"/>
      <c r="D483" s="66"/>
      <c r="E483" s="66"/>
      <c r="F483" s="66"/>
      <c r="G483" s="68"/>
      <c r="H483" s="85"/>
      <c r="I483" s="66"/>
      <c r="J483" s="298" t="str">
        <f t="shared" ca="1" si="7"/>
        <v/>
      </c>
      <c r="K483" s="329"/>
      <c r="L483" s="329"/>
      <c r="M483" s="250"/>
      <c r="N483" s="250"/>
      <c r="O483" s="250"/>
      <c r="P483" s="250"/>
      <c r="Q483" s="250"/>
      <c r="R483" s="250"/>
      <c r="S483" s="250"/>
      <c r="T483" s="2"/>
    </row>
    <row r="484" spans="1:20" customFormat="1" x14ac:dyDescent="0.25">
      <c r="A484" s="54"/>
      <c r="C484" s="65"/>
      <c r="D484" s="66"/>
      <c r="E484" s="66"/>
      <c r="F484" s="66"/>
      <c r="G484" s="68"/>
      <c r="H484" s="85"/>
      <c r="I484" s="66"/>
      <c r="J484" s="298" t="str">
        <f t="shared" ca="1" si="7"/>
        <v/>
      </c>
      <c r="K484" s="329"/>
      <c r="L484" s="329"/>
      <c r="M484" s="250"/>
      <c r="N484" s="250"/>
      <c r="O484" s="250"/>
      <c r="P484" s="250"/>
      <c r="Q484" s="250"/>
      <c r="R484" s="250"/>
      <c r="S484" s="250"/>
      <c r="T484" s="2"/>
    </row>
    <row r="485" spans="1:20" customFormat="1" x14ac:dyDescent="0.25">
      <c r="A485" s="54"/>
      <c r="C485" s="65"/>
      <c r="D485" s="66"/>
      <c r="E485" s="66"/>
      <c r="F485" s="66"/>
      <c r="G485" s="68"/>
      <c r="H485" s="85"/>
      <c r="I485" s="66"/>
      <c r="J485" s="298" t="str">
        <f t="shared" ca="1" si="7"/>
        <v/>
      </c>
      <c r="K485" s="329"/>
      <c r="L485" s="329"/>
      <c r="M485" s="250"/>
      <c r="N485" s="250"/>
      <c r="O485" s="250"/>
      <c r="P485" s="250"/>
      <c r="Q485" s="250"/>
      <c r="R485" s="250"/>
      <c r="S485" s="250"/>
      <c r="T485" s="2"/>
    </row>
    <row r="486" spans="1:20" customFormat="1" x14ac:dyDescent="0.25">
      <c r="A486" s="54"/>
      <c r="C486" s="65"/>
      <c r="D486" s="66"/>
      <c r="E486" s="66"/>
      <c r="F486" s="66"/>
      <c r="G486" s="68"/>
      <c r="H486" s="85"/>
      <c r="I486" s="66"/>
      <c r="J486" s="298" t="str">
        <f t="shared" ca="1" si="7"/>
        <v/>
      </c>
      <c r="K486" s="329"/>
      <c r="L486" s="329"/>
      <c r="M486" s="250"/>
      <c r="N486" s="250"/>
      <c r="O486" s="250"/>
      <c r="P486" s="250"/>
      <c r="Q486" s="250"/>
      <c r="R486" s="250"/>
      <c r="S486" s="250"/>
      <c r="T486" s="2"/>
    </row>
    <row r="487" spans="1:20" customFormat="1" x14ac:dyDescent="0.25">
      <c r="A487" s="54"/>
      <c r="C487" s="65"/>
      <c r="D487" s="66"/>
      <c r="E487" s="66"/>
      <c r="F487" s="66"/>
      <c r="G487" s="68"/>
      <c r="H487" s="85"/>
      <c r="I487" s="66"/>
      <c r="J487" s="298" t="str">
        <f t="shared" ca="1" si="7"/>
        <v/>
      </c>
      <c r="K487" s="329"/>
      <c r="L487" s="329"/>
      <c r="M487" s="250"/>
      <c r="N487" s="250"/>
      <c r="O487" s="250"/>
      <c r="P487" s="250"/>
      <c r="Q487" s="250"/>
      <c r="R487" s="250"/>
      <c r="S487" s="250"/>
      <c r="T487" s="2"/>
    </row>
    <row r="488" spans="1:20" customFormat="1" x14ac:dyDescent="0.25">
      <c r="A488" s="54"/>
      <c r="C488" s="65"/>
      <c r="D488" s="66"/>
      <c r="E488" s="66"/>
      <c r="F488" s="66"/>
      <c r="G488" s="68"/>
      <c r="H488" s="85"/>
      <c r="I488" s="66"/>
      <c r="J488" s="298" t="str">
        <f t="shared" ca="1" si="7"/>
        <v/>
      </c>
      <c r="K488" s="329"/>
      <c r="L488" s="329"/>
      <c r="M488" s="250"/>
      <c r="N488" s="250"/>
      <c r="O488" s="250"/>
      <c r="P488" s="250"/>
      <c r="Q488" s="250"/>
      <c r="R488" s="250"/>
      <c r="S488" s="250"/>
      <c r="T488" s="2"/>
    </row>
    <row r="489" spans="1:20" customFormat="1" x14ac:dyDescent="0.25">
      <c r="A489" s="54"/>
      <c r="C489" s="65"/>
      <c r="D489" s="66"/>
      <c r="E489" s="66"/>
      <c r="F489" s="66"/>
      <c r="G489" s="68"/>
      <c r="H489" s="85"/>
      <c r="I489" s="66"/>
      <c r="J489" s="298" t="str">
        <f t="shared" ca="1" si="7"/>
        <v/>
      </c>
      <c r="K489" s="329"/>
      <c r="L489" s="329"/>
      <c r="M489" s="250"/>
      <c r="N489" s="250"/>
      <c r="O489" s="250"/>
      <c r="P489" s="250"/>
      <c r="Q489" s="250"/>
      <c r="R489" s="250"/>
      <c r="S489" s="250"/>
      <c r="T489" s="2"/>
    </row>
    <row r="490" spans="1:20" customFormat="1" x14ac:dyDescent="0.25">
      <c r="A490" s="54"/>
      <c r="C490" s="65"/>
      <c r="D490" s="66"/>
      <c r="E490" s="66"/>
      <c r="F490" s="66"/>
      <c r="G490" s="68"/>
      <c r="H490" s="85"/>
      <c r="I490" s="66"/>
      <c r="J490" s="298" t="str">
        <f t="shared" ca="1" si="7"/>
        <v/>
      </c>
      <c r="K490" s="329"/>
      <c r="L490" s="329"/>
      <c r="M490" s="250"/>
      <c r="N490" s="250"/>
      <c r="O490" s="250"/>
      <c r="P490" s="250"/>
      <c r="Q490" s="250"/>
      <c r="R490" s="250"/>
      <c r="S490" s="250"/>
      <c r="T490" s="2"/>
    </row>
    <row r="491" spans="1:20" customFormat="1" x14ac:dyDescent="0.25">
      <c r="A491" s="54"/>
      <c r="C491" s="65"/>
      <c r="D491" s="66"/>
      <c r="E491" s="66"/>
      <c r="F491" s="66"/>
      <c r="G491" s="68"/>
      <c r="H491" s="85"/>
      <c r="I491" s="66"/>
      <c r="J491" s="298" t="str">
        <f t="shared" ca="1" si="7"/>
        <v/>
      </c>
      <c r="K491" s="329"/>
      <c r="L491" s="329"/>
      <c r="M491" s="250"/>
      <c r="N491" s="250"/>
      <c r="O491" s="250"/>
      <c r="P491" s="250"/>
      <c r="Q491" s="250"/>
      <c r="R491" s="250"/>
      <c r="S491" s="250"/>
      <c r="T491" s="2"/>
    </row>
    <row r="492" spans="1:20" customFormat="1" x14ac:dyDescent="0.25">
      <c r="A492" s="54"/>
      <c r="C492" s="65"/>
      <c r="D492" s="66"/>
      <c r="E492" s="66"/>
      <c r="F492" s="66"/>
      <c r="G492" s="68"/>
      <c r="H492" s="85"/>
      <c r="I492" s="66"/>
      <c r="J492" s="298" t="str">
        <f t="shared" ca="1" si="7"/>
        <v/>
      </c>
      <c r="K492" s="329"/>
      <c r="L492" s="329"/>
      <c r="M492" s="250"/>
      <c r="N492" s="250"/>
      <c r="O492" s="250"/>
      <c r="P492" s="250"/>
      <c r="Q492" s="250"/>
      <c r="R492" s="250"/>
      <c r="S492" s="250"/>
      <c r="T492" s="2"/>
    </row>
    <row r="493" spans="1:20" customFormat="1" x14ac:dyDescent="0.25">
      <c r="A493" s="54"/>
      <c r="C493" s="65"/>
      <c r="D493" s="66"/>
      <c r="E493" s="66"/>
      <c r="F493" s="66"/>
      <c r="G493" s="68"/>
      <c r="H493" s="85"/>
      <c r="I493" s="66"/>
      <c r="J493" s="298" t="str">
        <f t="shared" ca="1" si="7"/>
        <v/>
      </c>
      <c r="K493" s="329"/>
      <c r="L493" s="329"/>
      <c r="M493" s="250"/>
      <c r="N493" s="250"/>
      <c r="O493" s="250"/>
      <c r="P493" s="250"/>
      <c r="Q493" s="250"/>
      <c r="R493" s="250"/>
      <c r="S493" s="250"/>
      <c r="T493" s="2"/>
    </row>
    <row r="494" spans="1:20" customFormat="1" x14ac:dyDescent="0.25">
      <c r="A494" s="54"/>
      <c r="C494" s="65"/>
      <c r="D494" s="66"/>
      <c r="E494" s="66"/>
      <c r="F494" s="66"/>
      <c r="G494" s="68"/>
      <c r="H494" s="85"/>
      <c r="I494" s="66"/>
      <c r="J494" s="298" t="str">
        <f t="shared" ca="1" si="7"/>
        <v/>
      </c>
      <c r="K494" s="329"/>
      <c r="L494" s="329"/>
      <c r="M494" s="250"/>
      <c r="N494" s="250"/>
      <c r="O494" s="250"/>
      <c r="P494" s="250"/>
      <c r="Q494" s="250"/>
      <c r="R494" s="250"/>
      <c r="S494" s="250"/>
      <c r="T494" s="2"/>
    </row>
    <row r="495" spans="1:20" customFormat="1" x14ac:dyDescent="0.25">
      <c r="A495" s="54"/>
      <c r="C495" s="65"/>
      <c r="D495" s="66"/>
      <c r="E495" s="66"/>
      <c r="F495" s="66"/>
      <c r="G495" s="68"/>
      <c r="H495" s="85"/>
      <c r="I495" s="66"/>
      <c r="J495" s="298" t="str">
        <f t="shared" ca="1" si="7"/>
        <v/>
      </c>
      <c r="K495" s="329"/>
      <c r="L495" s="329"/>
      <c r="M495" s="250"/>
      <c r="N495" s="250"/>
      <c r="O495" s="250"/>
      <c r="P495" s="250"/>
      <c r="Q495" s="250"/>
      <c r="R495" s="250"/>
      <c r="S495" s="250"/>
      <c r="T495" s="2"/>
    </row>
    <row r="496" spans="1:20" customFormat="1" x14ac:dyDescent="0.25">
      <c r="A496" s="54"/>
      <c r="C496" s="65"/>
      <c r="D496" s="66"/>
      <c r="E496" s="66"/>
      <c r="F496" s="66"/>
      <c r="G496" s="68"/>
      <c r="H496" s="85"/>
      <c r="I496" s="66"/>
      <c r="J496" s="298" t="str">
        <f t="shared" ca="1" si="7"/>
        <v/>
      </c>
      <c r="K496" s="329"/>
      <c r="L496" s="329"/>
      <c r="M496" s="250"/>
      <c r="N496" s="250"/>
      <c r="O496" s="250"/>
      <c r="P496" s="250"/>
      <c r="Q496" s="250"/>
      <c r="R496" s="250"/>
      <c r="S496" s="250"/>
      <c r="T496" s="2"/>
    </row>
    <row r="497" spans="1:20" customFormat="1" x14ac:dyDescent="0.25">
      <c r="A497" s="54"/>
      <c r="C497" s="65"/>
      <c r="D497" s="66"/>
      <c r="E497" s="66"/>
      <c r="F497" s="66"/>
      <c r="G497" s="68"/>
      <c r="H497" s="85"/>
      <c r="I497" s="66"/>
      <c r="J497" s="298" t="str">
        <f t="shared" ca="1" si="7"/>
        <v/>
      </c>
      <c r="K497" s="329"/>
      <c r="L497" s="329"/>
      <c r="M497" s="250"/>
      <c r="N497" s="250"/>
      <c r="O497" s="250"/>
      <c r="P497" s="250"/>
      <c r="Q497" s="250"/>
      <c r="R497" s="250"/>
      <c r="S497" s="250"/>
      <c r="T497" s="2"/>
    </row>
    <row r="498" spans="1:20" customFormat="1" x14ac:dyDescent="0.25">
      <c r="A498" s="54"/>
      <c r="C498" s="65"/>
      <c r="D498" s="66"/>
      <c r="E498" s="66"/>
      <c r="F498" s="66"/>
      <c r="G498" s="68"/>
      <c r="H498" s="85"/>
      <c r="I498" s="66"/>
      <c r="J498" s="298" t="str">
        <f t="shared" ca="1" si="7"/>
        <v/>
      </c>
      <c r="K498" s="329"/>
      <c r="L498" s="329"/>
      <c r="M498" s="250"/>
      <c r="N498" s="250"/>
      <c r="O498" s="250"/>
      <c r="P498" s="250"/>
      <c r="Q498" s="250"/>
      <c r="R498" s="250"/>
      <c r="S498" s="250"/>
      <c r="T498" s="2"/>
    </row>
    <row r="499" spans="1:20" customFormat="1" x14ac:dyDescent="0.25">
      <c r="A499" s="54"/>
      <c r="C499" s="65"/>
      <c r="D499" s="66"/>
      <c r="E499" s="66"/>
      <c r="F499" s="66"/>
      <c r="G499" s="68"/>
      <c r="H499" s="85"/>
      <c r="I499" s="66"/>
      <c r="J499" s="298" t="str">
        <f t="shared" ca="1" si="7"/>
        <v/>
      </c>
      <c r="K499" s="329"/>
      <c r="L499" s="329"/>
      <c r="M499" s="250"/>
      <c r="N499" s="250"/>
      <c r="O499" s="250"/>
      <c r="P499" s="250"/>
      <c r="Q499" s="250"/>
      <c r="R499" s="250"/>
      <c r="S499" s="250"/>
      <c r="T499" s="2"/>
    </row>
    <row r="500" spans="1:20" customFormat="1" x14ac:dyDescent="0.25">
      <c r="A500" s="54"/>
      <c r="C500" s="65"/>
      <c r="D500" s="66"/>
      <c r="E500" s="66"/>
      <c r="F500" s="66"/>
      <c r="G500" s="68"/>
      <c r="H500" s="85"/>
      <c r="I500" s="66"/>
      <c r="J500" s="298" t="str">
        <f t="shared" ca="1" si="7"/>
        <v/>
      </c>
      <c r="K500" s="329"/>
      <c r="L500" s="329"/>
      <c r="M500" s="250"/>
      <c r="N500" s="250"/>
      <c r="O500" s="250"/>
      <c r="P500" s="250"/>
      <c r="Q500" s="250"/>
      <c r="R500" s="250"/>
      <c r="S500" s="250"/>
      <c r="T500" s="2"/>
    </row>
    <row r="501" spans="1:20" customFormat="1" x14ac:dyDescent="0.25">
      <c r="A501" s="54"/>
      <c r="C501" s="65"/>
      <c r="D501" s="66"/>
      <c r="E501" s="66"/>
      <c r="F501" s="66"/>
      <c r="G501" s="68"/>
      <c r="H501" s="85"/>
      <c r="I501" s="66"/>
      <c r="J501" s="298" t="str">
        <f t="shared" ca="1" si="7"/>
        <v/>
      </c>
      <c r="K501" s="329"/>
      <c r="L501" s="329"/>
      <c r="M501" s="250"/>
      <c r="N501" s="250"/>
      <c r="O501" s="250"/>
      <c r="P501" s="250"/>
      <c r="Q501" s="250"/>
      <c r="R501" s="250"/>
      <c r="S501" s="250"/>
      <c r="T501" s="2"/>
    </row>
    <row r="502" spans="1:20" customFormat="1" x14ac:dyDescent="0.25">
      <c r="A502" s="54"/>
      <c r="C502" s="65"/>
      <c r="D502" s="66"/>
      <c r="E502" s="66"/>
      <c r="F502" s="66"/>
      <c r="G502" s="68"/>
      <c r="H502" s="85"/>
      <c r="I502" s="66"/>
      <c r="J502" s="298" t="str">
        <f t="shared" ca="1" si="7"/>
        <v/>
      </c>
      <c r="K502" s="329"/>
      <c r="L502" s="329"/>
      <c r="M502" s="250"/>
      <c r="N502" s="250"/>
      <c r="O502" s="250"/>
      <c r="P502" s="250"/>
      <c r="Q502" s="250"/>
      <c r="R502" s="250"/>
      <c r="S502" s="250"/>
      <c r="T502" s="2"/>
    </row>
    <row r="503" spans="1:20" customFormat="1" x14ac:dyDescent="0.25">
      <c r="A503" s="54"/>
      <c r="C503" s="65"/>
      <c r="D503" s="66"/>
      <c r="E503" s="66"/>
      <c r="F503" s="66"/>
      <c r="G503" s="68"/>
      <c r="H503" s="85"/>
      <c r="I503" s="66"/>
      <c r="J503" s="298" t="str">
        <f t="shared" ca="1" si="7"/>
        <v/>
      </c>
      <c r="K503" s="329"/>
      <c r="L503" s="329"/>
      <c r="M503" s="250"/>
      <c r="N503" s="250"/>
      <c r="O503" s="250"/>
      <c r="P503" s="250"/>
      <c r="Q503" s="250"/>
      <c r="R503" s="250"/>
      <c r="S503" s="250"/>
      <c r="T503" s="2"/>
    </row>
    <row r="504" spans="1:20" customFormat="1" x14ac:dyDescent="0.25">
      <c r="A504" s="54"/>
      <c r="C504" s="65"/>
      <c r="D504" s="66"/>
      <c r="E504" s="66"/>
      <c r="F504" s="66"/>
      <c r="G504" s="68"/>
      <c r="H504" s="85"/>
      <c r="I504" s="66"/>
      <c r="J504" s="298" t="str">
        <f t="shared" ca="1" si="7"/>
        <v/>
      </c>
      <c r="K504" s="329"/>
      <c r="L504" s="329"/>
      <c r="M504" s="250"/>
      <c r="N504" s="250"/>
      <c r="O504" s="250"/>
      <c r="P504" s="250"/>
      <c r="Q504" s="250"/>
      <c r="R504" s="250"/>
      <c r="S504" s="250"/>
      <c r="T504" s="2"/>
    </row>
    <row r="505" spans="1:20" customFormat="1" x14ac:dyDescent="0.25">
      <c r="A505" s="54"/>
      <c r="C505" s="65"/>
      <c r="D505" s="66"/>
      <c r="E505" s="66"/>
      <c r="F505" s="66"/>
      <c r="G505" s="68"/>
      <c r="H505" s="85"/>
      <c r="I505" s="66"/>
      <c r="J505" s="298" t="str">
        <f t="shared" ca="1" si="7"/>
        <v/>
      </c>
      <c r="K505" s="329"/>
      <c r="L505" s="329"/>
      <c r="M505" s="250"/>
      <c r="N505" s="250"/>
      <c r="O505" s="250"/>
      <c r="P505" s="250"/>
      <c r="Q505" s="250"/>
      <c r="R505" s="250"/>
      <c r="S505" s="250"/>
      <c r="T505" s="2"/>
    </row>
    <row r="506" spans="1:20" customFormat="1" x14ac:dyDescent="0.25">
      <c r="A506" s="54"/>
      <c r="C506" s="65"/>
      <c r="D506" s="66"/>
      <c r="E506" s="66"/>
      <c r="F506" s="66"/>
      <c r="G506" s="68"/>
      <c r="H506" s="85"/>
      <c r="I506" s="66"/>
      <c r="J506" s="298" t="str">
        <f t="shared" ca="1" si="7"/>
        <v/>
      </c>
      <c r="K506" s="329"/>
      <c r="L506" s="329"/>
      <c r="M506" s="250"/>
      <c r="N506" s="250"/>
      <c r="O506" s="250"/>
      <c r="P506" s="250"/>
      <c r="Q506" s="250"/>
      <c r="R506" s="250"/>
      <c r="S506" s="250"/>
      <c r="T506" s="2"/>
    </row>
    <row r="507" spans="1:20" customFormat="1" x14ac:dyDescent="0.25">
      <c r="A507" s="54"/>
      <c r="C507" s="65"/>
      <c r="D507" s="66"/>
      <c r="E507" s="66"/>
      <c r="F507" s="66"/>
      <c r="G507" s="68"/>
      <c r="H507" s="85"/>
      <c r="I507" s="66"/>
      <c r="J507" s="298" t="str">
        <f t="shared" ca="1" si="7"/>
        <v/>
      </c>
      <c r="K507" s="329"/>
      <c r="L507" s="329"/>
      <c r="M507" s="250"/>
      <c r="N507" s="250"/>
      <c r="O507" s="250"/>
      <c r="P507" s="250"/>
      <c r="Q507" s="250"/>
      <c r="R507" s="250"/>
      <c r="S507" s="250"/>
      <c r="T507" s="2"/>
    </row>
    <row r="508" spans="1:20" customFormat="1" x14ac:dyDescent="0.25">
      <c r="A508" s="54"/>
      <c r="C508" s="65"/>
      <c r="D508" s="66"/>
      <c r="E508" s="66"/>
      <c r="F508" s="66"/>
      <c r="G508" s="68"/>
      <c r="H508" s="85"/>
      <c r="I508" s="66"/>
      <c r="J508" s="298" t="str">
        <f t="shared" ca="1" si="7"/>
        <v/>
      </c>
      <c r="K508" s="329"/>
      <c r="L508" s="329"/>
      <c r="M508" s="250"/>
      <c r="N508" s="250"/>
      <c r="O508" s="250"/>
      <c r="P508" s="250"/>
      <c r="Q508" s="250"/>
      <c r="R508" s="250"/>
      <c r="S508" s="250"/>
      <c r="T508" s="2"/>
    </row>
    <row r="509" spans="1:20" customFormat="1" x14ac:dyDescent="0.25">
      <c r="A509" s="54"/>
      <c r="C509" s="65"/>
      <c r="D509" s="66"/>
      <c r="E509" s="66"/>
      <c r="F509" s="66"/>
      <c r="G509" s="68"/>
      <c r="H509" s="85"/>
      <c r="I509" s="66"/>
      <c r="J509" s="298" t="str">
        <f t="shared" ca="1" si="7"/>
        <v/>
      </c>
      <c r="K509" s="329"/>
      <c r="L509" s="329"/>
      <c r="M509" s="250"/>
      <c r="N509" s="250"/>
      <c r="O509" s="250"/>
      <c r="P509" s="250"/>
      <c r="Q509" s="250"/>
      <c r="R509" s="250"/>
      <c r="S509" s="250"/>
      <c r="T509" s="2"/>
    </row>
    <row r="510" spans="1:20" customFormat="1" x14ac:dyDescent="0.25">
      <c r="A510" s="54"/>
      <c r="C510" s="65"/>
      <c r="D510" s="66"/>
      <c r="E510" s="66"/>
      <c r="F510" s="66"/>
      <c r="G510" s="68"/>
      <c r="H510" s="85"/>
      <c r="I510" s="66"/>
      <c r="J510" s="298" t="str">
        <f t="shared" ca="1" si="7"/>
        <v/>
      </c>
      <c r="K510" s="329"/>
      <c r="L510" s="329"/>
      <c r="M510" s="250"/>
      <c r="N510" s="250"/>
      <c r="O510" s="250"/>
      <c r="P510" s="250"/>
      <c r="Q510" s="250"/>
      <c r="R510" s="250"/>
      <c r="S510" s="250"/>
      <c r="T510" s="2"/>
    </row>
    <row r="511" spans="1:20" customFormat="1" x14ac:dyDescent="0.25">
      <c r="A511" s="54"/>
      <c r="C511" s="65"/>
      <c r="D511" s="66"/>
      <c r="E511" s="66"/>
      <c r="F511" s="66"/>
      <c r="G511" s="68"/>
      <c r="H511" s="85"/>
      <c r="I511" s="66"/>
      <c r="J511" s="298" t="str">
        <f t="shared" ca="1" si="7"/>
        <v/>
      </c>
      <c r="K511" s="329"/>
      <c r="L511" s="329"/>
      <c r="M511" s="250"/>
      <c r="N511" s="250"/>
      <c r="O511" s="250"/>
      <c r="P511" s="250"/>
      <c r="Q511" s="250"/>
      <c r="R511" s="250"/>
      <c r="S511" s="250"/>
      <c r="T511" s="2"/>
    </row>
    <row r="512" spans="1:20" customFormat="1" x14ac:dyDescent="0.25">
      <c r="A512" s="54"/>
      <c r="C512" s="65"/>
      <c r="D512" s="66"/>
      <c r="E512" s="66"/>
      <c r="F512" s="66"/>
      <c r="G512" s="68"/>
      <c r="H512" s="85"/>
      <c r="I512" s="66"/>
      <c r="J512" s="298" t="str">
        <f t="shared" ca="1" si="7"/>
        <v/>
      </c>
      <c r="K512" s="329"/>
      <c r="L512" s="329"/>
      <c r="M512" s="250"/>
      <c r="N512" s="250"/>
      <c r="O512" s="250"/>
      <c r="P512" s="250"/>
      <c r="Q512" s="250"/>
      <c r="R512" s="250"/>
      <c r="S512" s="250"/>
      <c r="T512" s="2"/>
    </row>
    <row r="513" spans="1:20" customFormat="1" x14ac:dyDescent="0.25">
      <c r="A513" s="54"/>
      <c r="C513" s="65"/>
      <c r="D513" s="66"/>
      <c r="E513" s="66"/>
      <c r="F513" s="66"/>
      <c r="G513" s="68"/>
      <c r="H513" s="85"/>
      <c r="I513" s="66"/>
      <c r="J513" s="298" t="str">
        <f t="shared" ca="1" si="7"/>
        <v/>
      </c>
      <c r="K513" s="329"/>
      <c r="L513" s="329"/>
      <c r="M513" s="250"/>
      <c r="N513" s="250"/>
      <c r="O513" s="250"/>
      <c r="P513" s="250"/>
      <c r="Q513" s="250"/>
      <c r="R513" s="250"/>
      <c r="S513" s="250"/>
      <c r="T513" s="2"/>
    </row>
    <row r="514" spans="1:20" customFormat="1" x14ac:dyDescent="0.25">
      <c r="A514" s="54"/>
      <c r="C514" s="65"/>
      <c r="D514" s="66"/>
      <c r="E514" s="66"/>
      <c r="F514" s="66"/>
      <c r="G514" s="68"/>
      <c r="H514" s="85"/>
      <c r="I514" s="66"/>
      <c r="J514" s="298" t="str">
        <f t="shared" ca="1" si="7"/>
        <v/>
      </c>
      <c r="K514" s="329"/>
      <c r="L514" s="329"/>
      <c r="M514" s="250"/>
      <c r="N514" s="250"/>
      <c r="O514" s="250"/>
      <c r="P514" s="250"/>
      <c r="Q514" s="250"/>
      <c r="R514" s="250"/>
      <c r="S514" s="250"/>
      <c r="T514" s="2"/>
    </row>
    <row r="515" spans="1:20" customFormat="1" x14ac:dyDescent="0.25">
      <c r="A515" s="54"/>
      <c r="C515" s="65"/>
      <c r="D515" s="66"/>
      <c r="E515" s="66"/>
      <c r="F515" s="66"/>
      <c r="G515" s="68"/>
      <c r="H515" s="85"/>
      <c r="I515" s="66"/>
      <c r="J515" s="298" t="str">
        <f t="shared" ca="1" si="7"/>
        <v/>
      </c>
      <c r="K515" s="329"/>
      <c r="L515" s="329"/>
      <c r="M515" s="250"/>
      <c r="N515" s="250"/>
      <c r="O515" s="250"/>
      <c r="P515" s="250"/>
      <c r="Q515" s="250"/>
      <c r="R515" s="250"/>
      <c r="S515" s="250"/>
      <c r="T515" s="2"/>
    </row>
    <row r="516" spans="1:20" customFormat="1" x14ac:dyDescent="0.25">
      <c r="A516" s="54"/>
      <c r="C516" s="65"/>
      <c r="D516" s="66"/>
      <c r="E516" s="66"/>
      <c r="F516" s="66"/>
      <c r="G516" s="68"/>
      <c r="H516" s="85"/>
      <c r="I516" s="66"/>
      <c r="J516" s="298" t="str">
        <f t="shared" ca="1" si="7"/>
        <v/>
      </c>
      <c r="K516" s="329"/>
      <c r="L516" s="329"/>
      <c r="M516" s="250"/>
      <c r="N516" s="250"/>
      <c r="O516" s="250"/>
      <c r="P516" s="250"/>
      <c r="Q516" s="250"/>
      <c r="R516" s="250"/>
      <c r="S516" s="250"/>
      <c r="T516" s="2"/>
    </row>
    <row r="517" spans="1:20" customFormat="1" x14ac:dyDescent="0.25">
      <c r="A517" s="54"/>
      <c r="C517" s="65"/>
      <c r="D517" s="66"/>
      <c r="E517" s="66"/>
      <c r="F517" s="66"/>
      <c r="G517" s="68"/>
      <c r="H517" s="85"/>
      <c r="I517" s="66"/>
      <c r="J517" s="298" t="str">
        <f t="shared" ca="1" si="7"/>
        <v/>
      </c>
      <c r="K517" s="329"/>
      <c r="L517" s="329"/>
      <c r="M517" s="250"/>
      <c r="N517" s="250"/>
      <c r="O517" s="250"/>
      <c r="P517" s="250"/>
      <c r="Q517" s="250"/>
      <c r="R517" s="250"/>
      <c r="S517" s="250"/>
      <c r="T517" s="2"/>
    </row>
    <row r="518" spans="1:20" customFormat="1" x14ac:dyDescent="0.25">
      <c r="A518" s="54"/>
      <c r="C518" s="65"/>
      <c r="D518" s="66"/>
      <c r="E518" s="66"/>
      <c r="F518" s="66"/>
      <c r="G518" s="68"/>
      <c r="H518" s="85"/>
      <c r="I518" s="66"/>
      <c r="J518" s="298" t="str">
        <f t="shared" ca="1" si="7"/>
        <v/>
      </c>
      <c r="K518" s="329"/>
      <c r="L518" s="329"/>
      <c r="M518" s="250"/>
      <c r="N518" s="250"/>
      <c r="O518" s="250"/>
      <c r="P518" s="250"/>
      <c r="Q518" s="250"/>
      <c r="R518" s="250"/>
      <c r="S518" s="250"/>
      <c r="T518" s="2"/>
    </row>
    <row r="519" spans="1:20" customFormat="1" x14ac:dyDescent="0.25">
      <c r="A519" s="54"/>
      <c r="C519" s="65"/>
      <c r="D519" s="66"/>
      <c r="E519" s="66"/>
      <c r="F519" s="66"/>
      <c r="G519" s="68"/>
      <c r="H519" s="85"/>
      <c r="I519" s="66"/>
      <c r="J519" s="298" t="str">
        <f t="shared" ca="1" si="7"/>
        <v/>
      </c>
      <c r="K519" s="329"/>
      <c r="L519" s="329"/>
      <c r="M519" s="250"/>
      <c r="N519" s="250"/>
      <c r="O519" s="250"/>
      <c r="P519" s="250"/>
      <c r="Q519" s="250"/>
      <c r="R519" s="250"/>
      <c r="S519" s="250"/>
      <c r="T519" s="2"/>
    </row>
    <row r="520" spans="1:20" customFormat="1" x14ac:dyDescent="0.25">
      <c r="A520" s="54"/>
      <c r="C520" s="65"/>
      <c r="D520" s="66"/>
      <c r="E520" s="66"/>
      <c r="F520" s="66"/>
      <c r="G520" s="68"/>
      <c r="H520" s="85"/>
      <c r="I520" s="66"/>
      <c r="J520" s="298" t="str">
        <f t="shared" ca="1" si="7"/>
        <v/>
      </c>
      <c r="K520" s="329"/>
      <c r="L520" s="329"/>
      <c r="M520" s="250"/>
      <c r="N520" s="250"/>
      <c r="O520" s="250"/>
      <c r="P520" s="250"/>
      <c r="Q520" s="250"/>
      <c r="R520" s="250"/>
      <c r="S520" s="250"/>
      <c r="T520" s="2"/>
    </row>
    <row r="521" spans="1:20" customFormat="1" x14ac:dyDescent="0.25">
      <c r="A521" s="54"/>
      <c r="C521" s="65"/>
      <c r="D521" s="66"/>
      <c r="E521" s="66"/>
      <c r="F521" s="66"/>
      <c r="G521" s="68"/>
      <c r="H521" s="85"/>
      <c r="I521" s="66"/>
      <c r="J521" s="298" t="str">
        <f t="shared" ref="J521:J584" ca="1" si="8">IF(I521="","",(IF(I521="Efetivado","",IF(C521="","",IF(C521=TODAY(),"Vence Hoje",IF(C521&lt;TODAY(),"Atrasado",C521-TODAY()&amp;" Dias para Vencer"))))))</f>
        <v/>
      </c>
      <c r="K521" s="329"/>
      <c r="L521" s="329"/>
      <c r="M521" s="250"/>
      <c r="N521" s="250"/>
      <c r="O521" s="250"/>
      <c r="P521" s="250"/>
      <c r="Q521" s="250"/>
      <c r="R521" s="250"/>
      <c r="S521" s="250"/>
      <c r="T521" s="2"/>
    </row>
    <row r="522" spans="1:20" customFormat="1" x14ac:dyDescent="0.25">
      <c r="A522" s="54"/>
      <c r="C522" s="65"/>
      <c r="D522" s="66"/>
      <c r="E522" s="66"/>
      <c r="F522" s="66"/>
      <c r="G522" s="68"/>
      <c r="H522" s="85"/>
      <c r="I522" s="66"/>
      <c r="J522" s="298" t="str">
        <f t="shared" ca="1" si="8"/>
        <v/>
      </c>
      <c r="K522" s="329"/>
      <c r="L522" s="329"/>
      <c r="M522" s="250"/>
      <c r="N522" s="250"/>
      <c r="O522" s="250"/>
      <c r="P522" s="250"/>
      <c r="Q522" s="250"/>
      <c r="R522" s="250"/>
      <c r="S522" s="250"/>
      <c r="T522" s="2"/>
    </row>
    <row r="523" spans="1:20" customFormat="1" x14ac:dyDescent="0.25">
      <c r="A523" s="54"/>
      <c r="C523" s="65"/>
      <c r="D523" s="66"/>
      <c r="E523" s="66"/>
      <c r="F523" s="66"/>
      <c r="G523" s="68"/>
      <c r="H523" s="85"/>
      <c r="I523" s="66"/>
      <c r="J523" s="298" t="str">
        <f t="shared" ca="1" si="8"/>
        <v/>
      </c>
      <c r="K523" s="329"/>
      <c r="L523" s="329"/>
      <c r="M523" s="250"/>
      <c r="N523" s="250"/>
      <c r="O523" s="250"/>
      <c r="P523" s="250"/>
      <c r="Q523" s="250"/>
      <c r="R523" s="250"/>
      <c r="S523" s="250"/>
      <c r="T523" s="2"/>
    </row>
    <row r="524" spans="1:20" customFormat="1" x14ac:dyDescent="0.25">
      <c r="A524" s="54"/>
      <c r="C524" s="65"/>
      <c r="D524" s="66"/>
      <c r="E524" s="66"/>
      <c r="F524" s="66"/>
      <c r="G524" s="68"/>
      <c r="H524" s="85"/>
      <c r="I524" s="66"/>
      <c r="J524" s="298" t="str">
        <f t="shared" ca="1" si="8"/>
        <v/>
      </c>
      <c r="K524" s="329"/>
      <c r="L524" s="329"/>
      <c r="M524" s="250"/>
      <c r="N524" s="250"/>
      <c r="O524" s="250"/>
      <c r="P524" s="250"/>
      <c r="Q524" s="250"/>
      <c r="R524" s="250"/>
      <c r="S524" s="250"/>
      <c r="T524" s="2"/>
    </row>
    <row r="525" spans="1:20" customFormat="1" x14ac:dyDescent="0.25">
      <c r="A525" s="54"/>
      <c r="C525" s="65"/>
      <c r="D525" s="66"/>
      <c r="E525" s="66"/>
      <c r="F525" s="66"/>
      <c r="G525" s="68"/>
      <c r="H525" s="85"/>
      <c r="I525" s="66"/>
      <c r="J525" s="298" t="str">
        <f t="shared" ca="1" si="8"/>
        <v/>
      </c>
      <c r="K525" s="329"/>
      <c r="L525" s="329"/>
      <c r="M525" s="250"/>
      <c r="N525" s="250"/>
      <c r="O525" s="250"/>
      <c r="P525" s="250"/>
      <c r="Q525" s="250"/>
      <c r="R525" s="250"/>
      <c r="S525" s="250"/>
      <c r="T525" s="2"/>
    </row>
    <row r="526" spans="1:20" customFormat="1" x14ac:dyDescent="0.25">
      <c r="A526" s="54"/>
      <c r="C526" s="65"/>
      <c r="D526" s="66"/>
      <c r="E526" s="66"/>
      <c r="F526" s="66"/>
      <c r="G526" s="68"/>
      <c r="H526" s="85"/>
      <c r="I526" s="66"/>
      <c r="J526" s="298" t="str">
        <f t="shared" ca="1" si="8"/>
        <v/>
      </c>
      <c r="K526" s="329"/>
      <c r="L526" s="329"/>
      <c r="M526" s="250"/>
      <c r="N526" s="250"/>
      <c r="O526" s="250"/>
      <c r="P526" s="250"/>
      <c r="Q526" s="250"/>
      <c r="R526" s="250"/>
      <c r="S526" s="250"/>
      <c r="T526" s="2"/>
    </row>
    <row r="527" spans="1:20" customFormat="1" x14ac:dyDescent="0.25">
      <c r="A527" s="54"/>
      <c r="C527" s="65"/>
      <c r="D527" s="66"/>
      <c r="E527" s="66"/>
      <c r="F527" s="66"/>
      <c r="G527" s="68"/>
      <c r="H527" s="85"/>
      <c r="I527" s="66"/>
      <c r="J527" s="298" t="str">
        <f t="shared" ca="1" si="8"/>
        <v/>
      </c>
      <c r="K527" s="329"/>
      <c r="L527" s="329"/>
      <c r="M527" s="250"/>
      <c r="N527" s="250"/>
      <c r="O527" s="250"/>
      <c r="P527" s="250"/>
      <c r="Q527" s="250"/>
      <c r="R527" s="250"/>
      <c r="S527" s="250"/>
      <c r="T527" s="2"/>
    </row>
    <row r="528" spans="1:20" customFormat="1" x14ac:dyDescent="0.25">
      <c r="A528" s="54"/>
      <c r="C528" s="65"/>
      <c r="D528" s="66"/>
      <c r="E528" s="66"/>
      <c r="F528" s="66"/>
      <c r="G528" s="68"/>
      <c r="H528" s="85"/>
      <c r="I528" s="66"/>
      <c r="J528" s="298" t="str">
        <f t="shared" ca="1" si="8"/>
        <v/>
      </c>
      <c r="K528" s="329"/>
      <c r="L528" s="329"/>
      <c r="M528" s="250"/>
      <c r="N528" s="250"/>
      <c r="O528" s="250"/>
      <c r="P528" s="250"/>
      <c r="Q528" s="250"/>
      <c r="R528" s="250"/>
      <c r="S528" s="250"/>
      <c r="T528" s="2"/>
    </row>
    <row r="529" spans="1:20" customFormat="1" x14ac:dyDescent="0.25">
      <c r="A529" s="54"/>
      <c r="C529" s="65"/>
      <c r="D529" s="66"/>
      <c r="E529" s="66"/>
      <c r="F529" s="66"/>
      <c r="G529" s="68"/>
      <c r="H529" s="85"/>
      <c r="I529" s="66"/>
      <c r="J529" s="298" t="str">
        <f t="shared" ca="1" si="8"/>
        <v/>
      </c>
      <c r="K529" s="329"/>
      <c r="L529" s="329"/>
      <c r="M529" s="250"/>
      <c r="N529" s="250"/>
      <c r="O529" s="250"/>
      <c r="P529" s="250"/>
      <c r="Q529" s="250"/>
      <c r="R529" s="250"/>
      <c r="S529" s="250"/>
      <c r="T529" s="2"/>
    </row>
    <row r="530" spans="1:20" customFormat="1" x14ac:dyDescent="0.25">
      <c r="A530" s="54"/>
      <c r="C530" s="65"/>
      <c r="D530" s="66"/>
      <c r="E530" s="66"/>
      <c r="F530" s="66"/>
      <c r="G530" s="68"/>
      <c r="H530" s="85"/>
      <c r="I530" s="66"/>
      <c r="J530" s="298" t="str">
        <f t="shared" ca="1" si="8"/>
        <v/>
      </c>
      <c r="K530" s="329"/>
      <c r="L530" s="329"/>
      <c r="M530" s="250"/>
      <c r="N530" s="250"/>
      <c r="O530" s="250"/>
      <c r="P530" s="250"/>
      <c r="Q530" s="250"/>
      <c r="R530" s="250"/>
      <c r="S530" s="250"/>
      <c r="T530" s="2"/>
    </row>
    <row r="531" spans="1:20" customFormat="1" x14ac:dyDescent="0.25">
      <c r="A531" s="54"/>
      <c r="C531" s="65"/>
      <c r="D531" s="66"/>
      <c r="E531" s="66"/>
      <c r="F531" s="66"/>
      <c r="G531" s="68"/>
      <c r="H531" s="85"/>
      <c r="I531" s="66"/>
      <c r="J531" s="298" t="str">
        <f t="shared" ca="1" si="8"/>
        <v/>
      </c>
      <c r="K531" s="329"/>
      <c r="L531" s="329"/>
      <c r="M531" s="250"/>
      <c r="N531" s="250"/>
      <c r="O531" s="250"/>
      <c r="P531" s="250"/>
      <c r="Q531" s="250"/>
      <c r="R531" s="250"/>
      <c r="S531" s="250"/>
      <c r="T531" s="2"/>
    </row>
    <row r="532" spans="1:20" customFormat="1" x14ac:dyDescent="0.25">
      <c r="A532" s="54"/>
      <c r="C532" s="65"/>
      <c r="D532" s="66"/>
      <c r="E532" s="66"/>
      <c r="F532" s="66"/>
      <c r="G532" s="68"/>
      <c r="H532" s="85"/>
      <c r="I532" s="66"/>
      <c r="J532" s="298" t="str">
        <f t="shared" ca="1" si="8"/>
        <v/>
      </c>
      <c r="K532" s="329"/>
      <c r="L532" s="329"/>
      <c r="M532" s="250"/>
      <c r="N532" s="250"/>
      <c r="O532" s="250"/>
      <c r="P532" s="250"/>
      <c r="Q532" s="250"/>
      <c r="R532" s="250"/>
      <c r="S532" s="250"/>
      <c r="T532" s="2"/>
    </row>
    <row r="533" spans="1:20" customFormat="1" x14ac:dyDescent="0.25">
      <c r="A533" s="54"/>
      <c r="C533" s="65"/>
      <c r="D533" s="66"/>
      <c r="E533" s="66"/>
      <c r="F533" s="66"/>
      <c r="G533" s="68"/>
      <c r="H533" s="85"/>
      <c r="I533" s="66"/>
      <c r="J533" s="298" t="str">
        <f t="shared" ca="1" si="8"/>
        <v/>
      </c>
      <c r="K533" s="329"/>
      <c r="L533" s="329"/>
      <c r="M533" s="250"/>
      <c r="N533" s="250"/>
      <c r="O533" s="250"/>
      <c r="P533" s="250"/>
      <c r="Q533" s="250"/>
      <c r="R533" s="250"/>
      <c r="S533" s="250"/>
      <c r="T533" s="2"/>
    </row>
    <row r="534" spans="1:20" customFormat="1" x14ac:dyDescent="0.25">
      <c r="A534" s="54"/>
      <c r="C534" s="65"/>
      <c r="D534" s="66"/>
      <c r="E534" s="66"/>
      <c r="F534" s="66"/>
      <c r="G534" s="68"/>
      <c r="H534" s="85"/>
      <c r="I534" s="66"/>
      <c r="J534" s="298" t="str">
        <f t="shared" ca="1" si="8"/>
        <v/>
      </c>
      <c r="K534" s="329"/>
      <c r="L534" s="329"/>
      <c r="M534" s="250"/>
      <c r="N534" s="250"/>
      <c r="O534" s="250"/>
      <c r="P534" s="250"/>
      <c r="Q534" s="250"/>
      <c r="R534" s="250"/>
      <c r="S534" s="250"/>
      <c r="T534" s="2"/>
    </row>
    <row r="535" spans="1:20" customFormat="1" x14ac:dyDescent="0.25">
      <c r="A535" s="54"/>
      <c r="C535" s="65"/>
      <c r="D535" s="66"/>
      <c r="E535" s="66"/>
      <c r="F535" s="66"/>
      <c r="G535" s="68"/>
      <c r="H535" s="85"/>
      <c r="I535" s="66"/>
      <c r="J535" s="298" t="str">
        <f t="shared" ca="1" si="8"/>
        <v/>
      </c>
      <c r="K535" s="329"/>
      <c r="L535" s="329"/>
      <c r="M535" s="250"/>
      <c r="N535" s="250"/>
      <c r="O535" s="250"/>
      <c r="P535" s="250"/>
      <c r="Q535" s="250"/>
      <c r="R535" s="250"/>
      <c r="S535" s="250"/>
      <c r="T535" s="2"/>
    </row>
    <row r="536" spans="1:20" customFormat="1" x14ac:dyDescent="0.25">
      <c r="A536" s="54"/>
      <c r="C536" s="65"/>
      <c r="D536" s="66"/>
      <c r="E536" s="66"/>
      <c r="F536" s="66"/>
      <c r="G536" s="68"/>
      <c r="H536" s="85"/>
      <c r="I536" s="66"/>
      <c r="J536" s="298" t="str">
        <f t="shared" ca="1" si="8"/>
        <v/>
      </c>
      <c r="K536" s="329"/>
      <c r="L536" s="329"/>
      <c r="M536" s="250"/>
      <c r="N536" s="250"/>
      <c r="O536" s="250"/>
      <c r="P536" s="250"/>
      <c r="Q536" s="250"/>
      <c r="R536" s="250"/>
      <c r="S536" s="250"/>
      <c r="T536" s="2"/>
    </row>
    <row r="537" spans="1:20" customFormat="1" x14ac:dyDescent="0.25">
      <c r="A537" s="54"/>
      <c r="C537" s="65"/>
      <c r="D537" s="66"/>
      <c r="E537" s="66"/>
      <c r="F537" s="66"/>
      <c r="G537" s="68"/>
      <c r="H537" s="85"/>
      <c r="I537" s="66"/>
      <c r="J537" s="298" t="str">
        <f t="shared" ca="1" si="8"/>
        <v/>
      </c>
      <c r="K537" s="329"/>
      <c r="L537" s="329"/>
      <c r="M537" s="250"/>
      <c r="N537" s="250"/>
      <c r="O537" s="250"/>
      <c r="P537" s="250"/>
      <c r="Q537" s="250"/>
      <c r="R537" s="250"/>
      <c r="S537" s="250"/>
      <c r="T537" s="2"/>
    </row>
    <row r="538" spans="1:20" customFormat="1" x14ac:dyDescent="0.25">
      <c r="A538" s="54"/>
      <c r="C538" s="65"/>
      <c r="D538" s="66"/>
      <c r="E538" s="66"/>
      <c r="F538" s="66"/>
      <c r="G538" s="68"/>
      <c r="H538" s="85"/>
      <c r="I538" s="66"/>
      <c r="J538" s="298" t="str">
        <f t="shared" ca="1" si="8"/>
        <v/>
      </c>
      <c r="K538" s="329"/>
      <c r="L538" s="329"/>
      <c r="M538" s="250"/>
      <c r="N538" s="250"/>
      <c r="O538" s="250"/>
      <c r="P538" s="250"/>
      <c r="Q538" s="250"/>
      <c r="R538" s="250"/>
      <c r="S538" s="250"/>
      <c r="T538" s="2"/>
    </row>
    <row r="539" spans="1:20" customFormat="1" x14ac:dyDescent="0.25">
      <c r="A539" s="54"/>
      <c r="C539" s="65"/>
      <c r="D539" s="66"/>
      <c r="E539" s="66"/>
      <c r="F539" s="66"/>
      <c r="G539" s="68"/>
      <c r="H539" s="85"/>
      <c r="I539" s="66"/>
      <c r="J539" s="298" t="str">
        <f t="shared" ca="1" si="8"/>
        <v/>
      </c>
      <c r="K539" s="329"/>
      <c r="L539" s="329"/>
      <c r="M539" s="250"/>
      <c r="N539" s="250"/>
      <c r="O539" s="250"/>
      <c r="P539" s="250"/>
      <c r="Q539" s="250"/>
      <c r="R539" s="250"/>
      <c r="S539" s="250"/>
      <c r="T539" s="2"/>
    </row>
    <row r="540" spans="1:20" customFormat="1" x14ac:dyDescent="0.25">
      <c r="A540" s="54"/>
      <c r="C540" s="65"/>
      <c r="D540" s="66"/>
      <c r="E540" s="66"/>
      <c r="F540" s="66"/>
      <c r="G540" s="68"/>
      <c r="H540" s="85"/>
      <c r="I540" s="66"/>
      <c r="J540" s="298" t="str">
        <f t="shared" ca="1" si="8"/>
        <v/>
      </c>
      <c r="K540" s="329"/>
      <c r="L540" s="329"/>
      <c r="M540" s="250"/>
      <c r="N540" s="250"/>
      <c r="O540" s="250"/>
      <c r="P540" s="250"/>
      <c r="Q540" s="250"/>
      <c r="R540" s="250"/>
      <c r="S540" s="250"/>
      <c r="T540" s="2"/>
    </row>
    <row r="541" spans="1:20" customFormat="1" x14ac:dyDescent="0.25">
      <c r="A541" s="54"/>
      <c r="C541" s="65"/>
      <c r="D541" s="66"/>
      <c r="E541" s="66"/>
      <c r="F541" s="66"/>
      <c r="G541" s="68"/>
      <c r="H541" s="85"/>
      <c r="I541" s="66"/>
      <c r="J541" s="298" t="str">
        <f t="shared" ca="1" si="8"/>
        <v/>
      </c>
      <c r="K541" s="329"/>
      <c r="L541" s="329"/>
      <c r="M541" s="250"/>
      <c r="N541" s="250"/>
      <c r="O541" s="250"/>
      <c r="P541" s="250"/>
      <c r="Q541" s="250"/>
      <c r="R541" s="250"/>
      <c r="S541" s="250"/>
      <c r="T541" s="2"/>
    </row>
    <row r="542" spans="1:20" customFormat="1" x14ac:dyDescent="0.25">
      <c r="A542" s="54"/>
      <c r="C542" s="65"/>
      <c r="D542" s="66"/>
      <c r="E542" s="66"/>
      <c r="F542" s="66"/>
      <c r="G542" s="68"/>
      <c r="H542" s="85"/>
      <c r="I542" s="66"/>
      <c r="J542" s="298" t="str">
        <f t="shared" ca="1" si="8"/>
        <v/>
      </c>
      <c r="K542" s="329"/>
      <c r="L542" s="329"/>
      <c r="M542" s="250"/>
      <c r="N542" s="250"/>
      <c r="O542" s="250"/>
      <c r="P542" s="250"/>
      <c r="Q542" s="250"/>
      <c r="R542" s="250"/>
      <c r="S542" s="250"/>
      <c r="T542" s="2"/>
    </row>
    <row r="543" spans="1:20" customFormat="1" x14ac:dyDescent="0.25">
      <c r="A543" s="54"/>
      <c r="C543" s="65"/>
      <c r="D543" s="66"/>
      <c r="E543" s="66"/>
      <c r="F543" s="66"/>
      <c r="G543" s="68"/>
      <c r="H543" s="85"/>
      <c r="I543" s="66"/>
      <c r="J543" s="298" t="str">
        <f t="shared" ca="1" si="8"/>
        <v/>
      </c>
      <c r="K543" s="329"/>
      <c r="L543" s="329"/>
      <c r="M543" s="250"/>
      <c r="N543" s="250"/>
      <c r="O543" s="250"/>
      <c r="P543" s="250"/>
      <c r="Q543" s="250"/>
      <c r="R543" s="250"/>
      <c r="S543" s="250"/>
      <c r="T543" s="2"/>
    </row>
    <row r="544" spans="1:20" customFormat="1" x14ac:dyDescent="0.25">
      <c r="A544" s="54"/>
      <c r="C544" s="65"/>
      <c r="D544" s="66"/>
      <c r="E544" s="66"/>
      <c r="F544" s="66"/>
      <c r="G544" s="68"/>
      <c r="H544" s="85"/>
      <c r="I544" s="66"/>
      <c r="J544" s="298" t="str">
        <f t="shared" ca="1" si="8"/>
        <v/>
      </c>
      <c r="K544" s="329"/>
      <c r="L544" s="329"/>
      <c r="M544" s="250"/>
      <c r="N544" s="250"/>
      <c r="O544" s="250"/>
      <c r="P544" s="250"/>
      <c r="Q544" s="250"/>
      <c r="R544" s="250"/>
      <c r="S544" s="250"/>
      <c r="T544" s="2"/>
    </row>
    <row r="545" spans="1:20" customFormat="1" x14ac:dyDescent="0.25">
      <c r="A545" s="54"/>
      <c r="C545" s="65"/>
      <c r="D545" s="66"/>
      <c r="E545" s="66"/>
      <c r="F545" s="66"/>
      <c r="G545" s="68"/>
      <c r="H545" s="85"/>
      <c r="I545" s="66"/>
      <c r="J545" s="298" t="str">
        <f t="shared" ca="1" si="8"/>
        <v/>
      </c>
      <c r="K545" s="329"/>
      <c r="L545" s="329"/>
      <c r="M545" s="250"/>
      <c r="N545" s="250"/>
      <c r="O545" s="250"/>
      <c r="P545" s="250"/>
      <c r="Q545" s="250"/>
      <c r="R545" s="250"/>
      <c r="S545" s="250"/>
      <c r="T545" s="2"/>
    </row>
    <row r="546" spans="1:20" customFormat="1" x14ac:dyDescent="0.25">
      <c r="A546" s="54"/>
      <c r="C546" s="65"/>
      <c r="D546" s="66"/>
      <c r="E546" s="66"/>
      <c r="F546" s="66"/>
      <c r="G546" s="68"/>
      <c r="H546" s="85"/>
      <c r="I546" s="66"/>
      <c r="J546" s="298" t="str">
        <f t="shared" ca="1" si="8"/>
        <v/>
      </c>
      <c r="K546" s="329"/>
      <c r="L546" s="329"/>
      <c r="M546" s="250"/>
      <c r="N546" s="250"/>
      <c r="O546" s="250"/>
      <c r="P546" s="250"/>
      <c r="Q546" s="250"/>
      <c r="R546" s="250"/>
      <c r="S546" s="250"/>
      <c r="T546" s="2"/>
    </row>
    <row r="547" spans="1:20" customFormat="1" x14ac:dyDescent="0.25">
      <c r="A547" s="54"/>
      <c r="C547" s="65"/>
      <c r="D547" s="66"/>
      <c r="E547" s="66"/>
      <c r="F547" s="66"/>
      <c r="G547" s="68"/>
      <c r="H547" s="85"/>
      <c r="I547" s="66"/>
      <c r="J547" s="298" t="str">
        <f t="shared" ca="1" si="8"/>
        <v/>
      </c>
      <c r="K547" s="329"/>
      <c r="L547" s="329"/>
      <c r="M547" s="250"/>
      <c r="N547" s="250"/>
      <c r="O547" s="250"/>
      <c r="P547" s="250"/>
      <c r="Q547" s="250"/>
      <c r="R547" s="250"/>
      <c r="S547" s="250"/>
      <c r="T547" s="2"/>
    </row>
    <row r="548" spans="1:20" customFormat="1" x14ac:dyDescent="0.25">
      <c r="A548" s="54"/>
      <c r="C548" s="65"/>
      <c r="D548" s="66"/>
      <c r="E548" s="66"/>
      <c r="F548" s="66"/>
      <c r="G548" s="68"/>
      <c r="H548" s="85"/>
      <c r="I548" s="66"/>
      <c r="J548" s="298" t="str">
        <f t="shared" ca="1" si="8"/>
        <v/>
      </c>
      <c r="K548" s="329"/>
      <c r="L548" s="329"/>
      <c r="M548" s="250"/>
      <c r="N548" s="250"/>
      <c r="O548" s="250"/>
      <c r="P548" s="250"/>
      <c r="Q548" s="250"/>
      <c r="R548" s="250"/>
      <c r="S548" s="250"/>
      <c r="T548" s="2"/>
    </row>
    <row r="549" spans="1:20" customFormat="1" x14ac:dyDescent="0.25">
      <c r="A549" s="54"/>
      <c r="C549" s="65"/>
      <c r="D549" s="66"/>
      <c r="E549" s="66"/>
      <c r="F549" s="66"/>
      <c r="G549" s="68"/>
      <c r="H549" s="85"/>
      <c r="I549" s="66"/>
      <c r="J549" s="298" t="str">
        <f t="shared" ca="1" si="8"/>
        <v/>
      </c>
      <c r="K549" s="329"/>
      <c r="L549" s="329"/>
      <c r="M549" s="250"/>
      <c r="N549" s="250"/>
      <c r="O549" s="250"/>
      <c r="P549" s="250"/>
      <c r="Q549" s="250"/>
      <c r="R549" s="250"/>
      <c r="S549" s="250"/>
      <c r="T549" s="2"/>
    </row>
    <row r="550" spans="1:20" customFormat="1" x14ac:dyDescent="0.25">
      <c r="A550" s="54"/>
      <c r="C550" s="65"/>
      <c r="D550" s="66"/>
      <c r="E550" s="66"/>
      <c r="F550" s="66"/>
      <c r="G550" s="68"/>
      <c r="H550" s="85"/>
      <c r="I550" s="66"/>
      <c r="J550" s="298" t="str">
        <f t="shared" ca="1" si="8"/>
        <v/>
      </c>
      <c r="K550" s="329"/>
      <c r="L550" s="329"/>
      <c r="M550" s="250"/>
      <c r="N550" s="250"/>
      <c r="O550" s="250"/>
      <c r="P550" s="250"/>
      <c r="Q550" s="250"/>
      <c r="R550" s="250"/>
      <c r="S550" s="250"/>
      <c r="T550" s="2"/>
    </row>
    <row r="551" spans="1:20" customFormat="1" x14ac:dyDescent="0.25">
      <c r="A551" s="54"/>
      <c r="C551" s="65"/>
      <c r="D551" s="66"/>
      <c r="E551" s="66"/>
      <c r="F551" s="66"/>
      <c r="G551" s="68"/>
      <c r="H551" s="85"/>
      <c r="I551" s="66"/>
      <c r="J551" s="298" t="str">
        <f t="shared" ca="1" si="8"/>
        <v/>
      </c>
      <c r="K551" s="329"/>
      <c r="L551" s="329"/>
      <c r="M551" s="250"/>
      <c r="N551" s="250"/>
      <c r="O551" s="250"/>
      <c r="P551" s="250"/>
      <c r="Q551" s="250"/>
      <c r="R551" s="250"/>
      <c r="S551" s="250"/>
      <c r="T551" s="2"/>
    </row>
    <row r="552" spans="1:20" customFormat="1" x14ac:dyDescent="0.25">
      <c r="A552" s="54"/>
      <c r="C552" s="65"/>
      <c r="D552" s="66"/>
      <c r="E552" s="66"/>
      <c r="F552" s="66"/>
      <c r="G552" s="68"/>
      <c r="H552" s="85"/>
      <c r="I552" s="66"/>
      <c r="J552" s="298" t="str">
        <f t="shared" ca="1" si="8"/>
        <v/>
      </c>
      <c r="K552" s="329"/>
      <c r="L552" s="329"/>
      <c r="M552" s="250"/>
      <c r="N552" s="250"/>
      <c r="O552" s="250"/>
      <c r="P552" s="250"/>
      <c r="Q552" s="250"/>
      <c r="R552" s="250"/>
      <c r="S552" s="250"/>
      <c r="T552" s="2"/>
    </row>
    <row r="553" spans="1:20" customFormat="1" x14ac:dyDescent="0.25">
      <c r="A553" s="54"/>
      <c r="C553" s="65"/>
      <c r="D553" s="66"/>
      <c r="E553" s="66"/>
      <c r="F553" s="66"/>
      <c r="G553" s="68"/>
      <c r="H553" s="85"/>
      <c r="I553" s="66"/>
      <c r="J553" s="298" t="str">
        <f t="shared" ca="1" si="8"/>
        <v/>
      </c>
      <c r="K553" s="329"/>
      <c r="L553" s="329"/>
      <c r="M553" s="250"/>
      <c r="N553" s="250"/>
      <c r="O553" s="250"/>
      <c r="P553" s="250"/>
      <c r="Q553" s="250"/>
      <c r="R553" s="250"/>
      <c r="S553" s="250"/>
      <c r="T553" s="2"/>
    </row>
    <row r="554" spans="1:20" customFormat="1" x14ac:dyDescent="0.25">
      <c r="A554" s="54"/>
      <c r="C554" s="65"/>
      <c r="D554" s="66"/>
      <c r="E554" s="66"/>
      <c r="F554" s="66"/>
      <c r="G554" s="68"/>
      <c r="H554" s="85"/>
      <c r="I554" s="66"/>
      <c r="J554" s="298" t="str">
        <f t="shared" ca="1" si="8"/>
        <v/>
      </c>
      <c r="K554" s="329"/>
      <c r="L554" s="329"/>
      <c r="M554" s="250"/>
      <c r="N554" s="250"/>
      <c r="O554" s="250"/>
      <c r="P554" s="250"/>
      <c r="Q554" s="250"/>
      <c r="R554" s="250"/>
      <c r="S554" s="250"/>
      <c r="T554" s="2"/>
    </row>
    <row r="555" spans="1:20" customFormat="1" x14ac:dyDescent="0.25">
      <c r="A555" s="54"/>
      <c r="C555" s="65"/>
      <c r="D555" s="66"/>
      <c r="E555" s="66"/>
      <c r="F555" s="66"/>
      <c r="G555" s="68"/>
      <c r="H555" s="85"/>
      <c r="I555" s="66"/>
      <c r="J555" s="298" t="str">
        <f t="shared" ca="1" si="8"/>
        <v/>
      </c>
      <c r="K555" s="329"/>
      <c r="L555" s="329"/>
      <c r="M555" s="250"/>
      <c r="N555" s="250"/>
      <c r="O555" s="250"/>
      <c r="P555" s="250"/>
      <c r="Q555" s="250"/>
      <c r="R555" s="250"/>
      <c r="S555" s="250"/>
      <c r="T555" s="2"/>
    </row>
    <row r="556" spans="1:20" customFormat="1" x14ac:dyDescent="0.25">
      <c r="A556" s="54"/>
      <c r="C556" s="65"/>
      <c r="D556" s="66"/>
      <c r="E556" s="66"/>
      <c r="F556" s="66"/>
      <c r="G556" s="68"/>
      <c r="H556" s="85"/>
      <c r="I556" s="66"/>
      <c r="J556" s="298" t="str">
        <f t="shared" ca="1" si="8"/>
        <v/>
      </c>
      <c r="K556" s="329"/>
      <c r="L556" s="329"/>
      <c r="M556" s="250"/>
      <c r="N556" s="250"/>
      <c r="O556" s="250"/>
      <c r="P556" s="250"/>
      <c r="Q556" s="250"/>
      <c r="R556" s="250"/>
      <c r="S556" s="250"/>
      <c r="T556" s="2"/>
    </row>
    <row r="557" spans="1:20" customFormat="1" x14ac:dyDescent="0.25">
      <c r="A557" s="54"/>
      <c r="C557" s="65"/>
      <c r="D557" s="66"/>
      <c r="E557" s="66"/>
      <c r="F557" s="66"/>
      <c r="G557" s="68"/>
      <c r="H557" s="85"/>
      <c r="I557" s="66"/>
      <c r="J557" s="298" t="str">
        <f t="shared" ca="1" si="8"/>
        <v/>
      </c>
      <c r="K557" s="329"/>
      <c r="L557" s="329"/>
      <c r="M557" s="250"/>
      <c r="N557" s="250"/>
      <c r="O557" s="250"/>
      <c r="P557" s="250"/>
      <c r="Q557" s="250"/>
      <c r="R557" s="250"/>
      <c r="S557" s="250"/>
      <c r="T557" s="2"/>
    </row>
    <row r="558" spans="1:20" customFormat="1" x14ac:dyDescent="0.25">
      <c r="A558" s="54"/>
      <c r="C558" s="65"/>
      <c r="D558" s="66"/>
      <c r="E558" s="66"/>
      <c r="F558" s="66"/>
      <c r="G558" s="68"/>
      <c r="H558" s="85"/>
      <c r="I558" s="66"/>
      <c r="J558" s="298" t="str">
        <f t="shared" ca="1" si="8"/>
        <v/>
      </c>
      <c r="K558" s="329"/>
      <c r="L558" s="329"/>
      <c r="M558" s="250"/>
      <c r="N558" s="250"/>
      <c r="O558" s="250"/>
      <c r="P558" s="250"/>
      <c r="Q558" s="250"/>
      <c r="R558" s="250"/>
      <c r="S558" s="250"/>
      <c r="T558" s="2"/>
    </row>
    <row r="559" spans="1:20" customFormat="1" x14ac:dyDescent="0.25">
      <c r="A559" s="54"/>
      <c r="C559" s="65"/>
      <c r="D559" s="66"/>
      <c r="E559" s="66"/>
      <c r="F559" s="66"/>
      <c r="G559" s="68"/>
      <c r="H559" s="85"/>
      <c r="I559" s="66"/>
      <c r="J559" s="298" t="str">
        <f t="shared" ca="1" si="8"/>
        <v/>
      </c>
      <c r="K559" s="329"/>
      <c r="L559" s="329"/>
      <c r="M559" s="250"/>
      <c r="N559" s="250"/>
      <c r="O559" s="250"/>
      <c r="P559" s="250"/>
      <c r="Q559" s="250"/>
      <c r="R559" s="250"/>
      <c r="S559" s="250"/>
      <c r="T559" s="2"/>
    </row>
    <row r="560" spans="1:20" customFormat="1" x14ac:dyDescent="0.25">
      <c r="A560" s="54"/>
      <c r="C560" s="65"/>
      <c r="D560" s="66"/>
      <c r="E560" s="66"/>
      <c r="F560" s="66"/>
      <c r="G560" s="68"/>
      <c r="H560" s="85"/>
      <c r="I560" s="66"/>
      <c r="J560" s="298" t="str">
        <f t="shared" ca="1" si="8"/>
        <v/>
      </c>
      <c r="K560" s="329"/>
      <c r="L560" s="329"/>
      <c r="M560" s="250"/>
      <c r="N560" s="250"/>
      <c r="O560" s="250"/>
      <c r="P560" s="250"/>
      <c r="Q560" s="250"/>
      <c r="R560" s="250"/>
      <c r="S560" s="250"/>
      <c r="T560" s="2"/>
    </row>
    <row r="561" spans="1:20" customFormat="1" x14ac:dyDescent="0.25">
      <c r="A561" s="54"/>
      <c r="C561" s="65"/>
      <c r="D561" s="66"/>
      <c r="E561" s="66"/>
      <c r="F561" s="66"/>
      <c r="G561" s="68"/>
      <c r="H561" s="85"/>
      <c r="I561" s="66"/>
      <c r="J561" s="298" t="str">
        <f t="shared" ca="1" si="8"/>
        <v/>
      </c>
      <c r="K561" s="329"/>
      <c r="L561" s="329"/>
      <c r="M561" s="250"/>
      <c r="N561" s="250"/>
      <c r="O561" s="250"/>
      <c r="P561" s="250"/>
      <c r="Q561" s="250"/>
      <c r="R561" s="250"/>
      <c r="S561" s="250"/>
      <c r="T561" s="2"/>
    </row>
    <row r="562" spans="1:20" customFormat="1" x14ac:dyDescent="0.25">
      <c r="A562" s="54"/>
      <c r="C562" s="65"/>
      <c r="D562" s="66"/>
      <c r="E562" s="66"/>
      <c r="F562" s="66"/>
      <c r="G562" s="68"/>
      <c r="H562" s="85"/>
      <c r="I562" s="66"/>
      <c r="J562" s="298" t="str">
        <f t="shared" ca="1" si="8"/>
        <v/>
      </c>
      <c r="K562" s="329"/>
      <c r="L562" s="329"/>
      <c r="M562" s="250"/>
      <c r="N562" s="250"/>
      <c r="O562" s="250"/>
      <c r="P562" s="250"/>
      <c r="Q562" s="250"/>
      <c r="R562" s="250"/>
      <c r="S562" s="250"/>
      <c r="T562" s="2"/>
    </row>
    <row r="563" spans="1:20" customFormat="1" x14ac:dyDescent="0.25">
      <c r="A563" s="54"/>
      <c r="C563" s="65"/>
      <c r="D563" s="66"/>
      <c r="E563" s="66"/>
      <c r="F563" s="66"/>
      <c r="G563" s="68"/>
      <c r="H563" s="85"/>
      <c r="I563" s="66"/>
      <c r="J563" s="298" t="str">
        <f t="shared" ca="1" si="8"/>
        <v/>
      </c>
      <c r="K563" s="329"/>
      <c r="L563" s="329"/>
      <c r="M563" s="250"/>
      <c r="N563" s="250"/>
      <c r="O563" s="250"/>
      <c r="P563" s="250"/>
      <c r="Q563" s="250"/>
      <c r="R563" s="250"/>
      <c r="S563" s="250"/>
      <c r="T563" s="2"/>
    </row>
    <row r="564" spans="1:20" customFormat="1" x14ac:dyDescent="0.25">
      <c r="A564" s="54"/>
      <c r="C564" s="65"/>
      <c r="D564" s="66"/>
      <c r="E564" s="66"/>
      <c r="F564" s="66"/>
      <c r="G564" s="68"/>
      <c r="H564" s="85"/>
      <c r="I564" s="66"/>
      <c r="J564" s="298" t="str">
        <f t="shared" ca="1" si="8"/>
        <v/>
      </c>
      <c r="K564" s="329"/>
      <c r="L564" s="329"/>
      <c r="M564" s="250"/>
      <c r="N564" s="250"/>
      <c r="O564" s="250"/>
      <c r="P564" s="250"/>
      <c r="Q564" s="250"/>
      <c r="R564" s="250"/>
      <c r="S564" s="250"/>
      <c r="T564" s="2"/>
    </row>
    <row r="565" spans="1:20" customFormat="1" x14ac:dyDescent="0.25">
      <c r="A565" s="54"/>
      <c r="C565" s="65"/>
      <c r="D565" s="66"/>
      <c r="E565" s="66"/>
      <c r="F565" s="66"/>
      <c r="G565" s="68"/>
      <c r="H565" s="85"/>
      <c r="I565" s="66"/>
      <c r="J565" s="298" t="str">
        <f t="shared" ca="1" si="8"/>
        <v/>
      </c>
      <c r="K565" s="329"/>
      <c r="L565" s="329"/>
      <c r="M565" s="250"/>
      <c r="N565" s="250"/>
      <c r="O565" s="250"/>
      <c r="P565" s="250"/>
      <c r="Q565" s="250"/>
      <c r="R565" s="250"/>
      <c r="S565" s="250"/>
      <c r="T565" s="2"/>
    </row>
    <row r="566" spans="1:20" customFormat="1" x14ac:dyDescent="0.25">
      <c r="A566" s="54"/>
      <c r="C566" s="65"/>
      <c r="D566" s="66"/>
      <c r="E566" s="66"/>
      <c r="F566" s="66"/>
      <c r="G566" s="68"/>
      <c r="H566" s="85"/>
      <c r="I566" s="66"/>
      <c r="J566" s="298" t="str">
        <f t="shared" ca="1" si="8"/>
        <v/>
      </c>
      <c r="K566" s="329"/>
      <c r="L566" s="329"/>
      <c r="M566" s="250"/>
      <c r="N566" s="250"/>
      <c r="O566" s="250"/>
      <c r="P566" s="250"/>
      <c r="Q566" s="250"/>
      <c r="R566" s="250"/>
      <c r="S566" s="250"/>
      <c r="T566" s="2"/>
    </row>
    <row r="567" spans="1:20" customFormat="1" x14ac:dyDescent="0.25">
      <c r="A567" s="54"/>
      <c r="C567" s="65"/>
      <c r="D567" s="66"/>
      <c r="E567" s="66"/>
      <c r="F567" s="66"/>
      <c r="G567" s="68"/>
      <c r="H567" s="85"/>
      <c r="I567" s="66"/>
      <c r="J567" s="298" t="str">
        <f t="shared" ca="1" si="8"/>
        <v/>
      </c>
      <c r="K567" s="329"/>
      <c r="L567" s="329"/>
      <c r="M567" s="250"/>
      <c r="N567" s="250"/>
      <c r="O567" s="250"/>
      <c r="P567" s="250"/>
      <c r="Q567" s="250"/>
      <c r="R567" s="250"/>
      <c r="S567" s="250"/>
      <c r="T567" s="2"/>
    </row>
    <row r="568" spans="1:20" customFormat="1" x14ac:dyDescent="0.25">
      <c r="A568" s="54"/>
      <c r="C568" s="65"/>
      <c r="D568" s="66"/>
      <c r="E568" s="66"/>
      <c r="F568" s="66"/>
      <c r="G568" s="68"/>
      <c r="H568" s="85"/>
      <c r="I568" s="66"/>
      <c r="J568" s="298" t="str">
        <f t="shared" ca="1" si="8"/>
        <v/>
      </c>
      <c r="K568" s="329"/>
      <c r="L568" s="329"/>
      <c r="M568" s="250"/>
      <c r="N568" s="250"/>
      <c r="O568" s="250"/>
      <c r="P568" s="250"/>
      <c r="Q568" s="250"/>
      <c r="R568" s="250"/>
      <c r="S568" s="250"/>
      <c r="T568" s="2"/>
    </row>
    <row r="569" spans="1:20" customFormat="1" x14ac:dyDescent="0.25">
      <c r="A569" s="54"/>
      <c r="C569" s="65"/>
      <c r="D569" s="66"/>
      <c r="E569" s="66"/>
      <c r="F569" s="66"/>
      <c r="G569" s="68"/>
      <c r="H569" s="85"/>
      <c r="I569" s="66"/>
      <c r="J569" s="298" t="str">
        <f t="shared" ca="1" si="8"/>
        <v/>
      </c>
      <c r="K569" s="329"/>
      <c r="L569" s="329"/>
      <c r="M569" s="250"/>
      <c r="N569" s="250"/>
      <c r="O569" s="250"/>
      <c r="P569" s="250"/>
      <c r="Q569" s="250"/>
      <c r="R569" s="250"/>
      <c r="S569" s="250"/>
      <c r="T569" s="2"/>
    </row>
    <row r="570" spans="1:20" customFormat="1" x14ac:dyDescent="0.25">
      <c r="A570" s="54"/>
      <c r="C570" s="65"/>
      <c r="D570" s="66"/>
      <c r="E570" s="66"/>
      <c r="F570" s="66"/>
      <c r="G570" s="68"/>
      <c r="H570" s="85"/>
      <c r="I570" s="66"/>
      <c r="J570" s="298" t="str">
        <f t="shared" ca="1" si="8"/>
        <v/>
      </c>
      <c r="K570" s="329"/>
      <c r="L570" s="329"/>
      <c r="M570" s="250"/>
      <c r="N570" s="250"/>
      <c r="O570" s="250"/>
      <c r="P570" s="250"/>
      <c r="Q570" s="250"/>
      <c r="R570" s="250"/>
      <c r="S570" s="250"/>
      <c r="T570" s="2"/>
    </row>
    <row r="571" spans="1:20" customFormat="1" x14ac:dyDescent="0.25">
      <c r="A571" s="54"/>
      <c r="C571" s="65"/>
      <c r="D571" s="66"/>
      <c r="E571" s="66"/>
      <c r="F571" s="66"/>
      <c r="G571" s="68"/>
      <c r="H571" s="85"/>
      <c r="I571" s="66"/>
      <c r="J571" s="298" t="str">
        <f t="shared" ca="1" si="8"/>
        <v/>
      </c>
      <c r="K571" s="329"/>
      <c r="L571" s="329"/>
      <c r="M571" s="250"/>
      <c r="N571" s="250"/>
      <c r="O571" s="250"/>
      <c r="P571" s="250"/>
      <c r="Q571" s="250"/>
      <c r="R571" s="250"/>
      <c r="S571" s="250"/>
      <c r="T571" s="2"/>
    </row>
    <row r="572" spans="1:20" customFormat="1" x14ac:dyDescent="0.25">
      <c r="A572" s="54"/>
      <c r="C572" s="65"/>
      <c r="D572" s="66"/>
      <c r="E572" s="66"/>
      <c r="F572" s="66"/>
      <c r="G572" s="68"/>
      <c r="H572" s="85"/>
      <c r="I572" s="66"/>
      <c r="J572" s="298" t="str">
        <f t="shared" ca="1" si="8"/>
        <v/>
      </c>
      <c r="K572" s="329"/>
      <c r="L572" s="329"/>
      <c r="M572" s="250"/>
      <c r="N572" s="250"/>
      <c r="O572" s="250"/>
      <c r="P572" s="250"/>
      <c r="Q572" s="250"/>
      <c r="R572" s="250"/>
      <c r="S572" s="250"/>
      <c r="T572" s="2"/>
    </row>
    <row r="573" spans="1:20" customFormat="1" x14ac:dyDescent="0.25">
      <c r="A573" s="54"/>
      <c r="C573" s="65"/>
      <c r="D573" s="66"/>
      <c r="E573" s="66"/>
      <c r="F573" s="66"/>
      <c r="G573" s="68"/>
      <c r="H573" s="85"/>
      <c r="I573" s="66"/>
      <c r="J573" s="298" t="str">
        <f t="shared" ca="1" si="8"/>
        <v/>
      </c>
      <c r="K573" s="329"/>
      <c r="L573" s="329"/>
      <c r="M573" s="250"/>
      <c r="N573" s="250"/>
      <c r="O573" s="250"/>
      <c r="P573" s="250"/>
      <c r="Q573" s="250"/>
      <c r="R573" s="250"/>
      <c r="S573" s="250"/>
      <c r="T573" s="2"/>
    </row>
    <row r="574" spans="1:20" customFormat="1" x14ac:dyDescent="0.25">
      <c r="A574" s="54"/>
      <c r="C574" s="65"/>
      <c r="D574" s="66"/>
      <c r="E574" s="66"/>
      <c r="F574" s="66"/>
      <c r="G574" s="68"/>
      <c r="H574" s="85"/>
      <c r="I574" s="66"/>
      <c r="J574" s="298" t="str">
        <f t="shared" ca="1" si="8"/>
        <v/>
      </c>
      <c r="K574" s="329"/>
      <c r="L574" s="329"/>
      <c r="M574" s="250"/>
      <c r="N574" s="250"/>
      <c r="O574" s="250"/>
      <c r="P574" s="250"/>
      <c r="Q574" s="250"/>
      <c r="R574" s="250"/>
      <c r="S574" s="250"/>
      <c r="T574" s="2"/>
    </row>
    <row r="575" spans="1:20" customFormat="1" x14ac:dyDescent="0.25">
      <c r="A575" s="54"/>
      <c r="C575" s="65"/>
      <c r="D575" s="66"/>
      <c r="E575" s="66"/>
      <c r="F575" s="66"/>
      <c r="G575" s="68"/>
      <c r="H575" s="85"/>
      <c r="I575" s="66"/>
      <c r="J575" s="298" t="str">
        <f t="shared" ca="1" si="8"/>
        <v/>
      </c>
      <c r="K575" s="329"/>
      <c r="L575" s="329"/>
      <c r="M575" s="250"/>
      <c r="N575" s="250"/>
      <c r="O575" s="250"/>
      <c r="P575" s="250"/>
      <c r="Q575" s="250"/>
      <c r="R575" s="250"/>
      <c r="S575" s="250"/>
      <c r="T575" s="2"/>
    </row>
    <row r="576" spans="1:20" customFormat="1" x14ac:dyDescent="0.25">
      <c r="A576" s="54"/>
      <c r="C576" s="65"/>
      <c r="D576" s="66"/>
      <c r="E576" s="66"/>
      <c r="F576" s="66"/>
      <c r="G576" s="68"/>
      <c r="H576" s="85"/>
      <c r="I576" s="66"/>
      <c r="J576" s="298" t="str">
        <f t="shared" ca="1" si="8"/>
        <v/>
      </c>
      <c r="K576" s="329"/>
      <c r="L576" s="329"/>
      <c r="M576" s="250"/>
      <c r="N576" s="250"/>
      <c r="O576" s="250"/>
      <c r="P576" s="250"/>
      <c r="Q576" s="250"/>
      <c r="R576" s="250"/>
      <c r="S576" s="250"/>
      <c r="T576" s="2"/>
    </row>
    <row r="577" spans="1:20" customFormat="1" x14ac:dyDescent="0.25">
      <c r="A577" s="54"/>
      <c r="C577" s="65"/>
      <c r="D577" s="66"/>
      <c r="E577" s="66"/>
      <c r="F577" s="66"/>
      <c r="G577" s="68"/>
      <c r="H577" s="85"/>
      <c r="I577" s="66"/>
      <c r="J577" s="298" t="str">
        <f t="shared" ca="1" si="8"/>
        <v/>
      </c>
      <c r="K577" s="329"/>
      <c r="L577" s="329"/>
      <c r="M577" s="250"/>
      <c r="N577" s="250"/>
      <c r="O577" s="250"/>
      <c r="P577" s="250"/>
      <c r="Q577" s="250"/>
      <c r="R577" s="250"/>
      <c r="S577" s="250"/>
      <c r="T577" s="2"/>
    </row>
    <row r="578" spans="1:20" customFormat="1" x14ac:dyDescent="0.25">
      <c r="A578" s="54"/>
      <c r="C578" s="65"/>
      <c r="D578" s="66"/>
      <c r="E578" s="66"/>
      <c r="F578" s="66"/>
      <c r="G578" s="68"/>
      <c r="H578" s="85"/>
      <c r="I578" s="66"/>
      <c r="J578" s="298" t="str">
        <f t="shared" ca="1" si="8"/>
        <v/>
      </c>
      <c r="K578" s="329"/>
      <c r="L578" s="329"/>
      <c r="M578" s="250"/>
      <c r="N578" s="250"/>
      <c r="O578" s="250"/>
      <c r="P578" s="250"/>
      <c r="Q578" s="250"/>
      <c r="R578" s="250"/>
      <c r="S578" s="250"/>
      <c r="T578" s="2"/>
    </row>
    <row r="579" spans="1:20" customFormat="1" x14ac:dyDescent="0.25">
      <c r="A579" s="54"/>
      <c r="C579" s="65"/>
      <c r="D579" s="66"/>
      <c r="E579" s="66"/>
      <c r="F579" s="66"/>
      <c r="G579" s="68"/>
      <c r="H579" s="85"/>
      <c r="I579" s="66"/>
      <c r="J579" s="298" t="str">
        <f t="shared" ca="1" si="8"/>
        <v/>
      </c>
      <c r="K579" s="329"/>
      <c r="L579" s="329"/>
      <c r="M579" s="250"/>
      <c r="N579" s="250"/>
      <c r="O579" s="250"/>
      <c r="P579" s="250"/>
      <c r="Q579" s="250"/>
      <c r="R579" s="250"/>
      <c r="S579" s="250"/>
      <c r="T579" s="2"/>
    </row>
    <row r="580" spans="1:20" customFormat="1" x14ac:dyDescent="0.25">
      <c r="A580" s="54"/>
      <c r="C580" s="65"/>
      <c r="D580" s="66"/>
      <c r="E580" s="66"/>
      <c r="F580" s="66"/>
      <c r="G580" s="68"/>
      <c r="H580" s="85"/>
      <c r="I580" s="66"/>
      <c r="J580" s="298" t="str">
        <f t="shared" ca="1" si="8"/>
        <v/>
      </c>
      <c r="K580" s="329"/>
      <c r="L580" s="329"/>
      <c r="M580" s="250"/>
      <c r="N580" s="250"/>
      <c r="O580" s="250"/>
      <c r="P580" s="250"/>
      <c r="Q580" s="250"/>
      <c r="R580" s="250"/>
      <c r="S580" s="250"/>
      <c r="T580" s="2"/>
    </row>
    <row r="581" spans="1:20" customFormat="1" x14ac:dyDescent="0.25">
      <c r="A581" s="54"/>
      <c r="C581" s="65"/>
      <c r="D581" s="66"/>
      <c r="E581" s="66"/>
      <c r="F581" s="66"/>
      <c r="G581" s="68"/>
      <c r="H581" s="85"/>
      <c r="I581" s="66"/>
      <c r="J581" s="298" t="str">
        <f t="shared" ca="1" si="8"/>
        <v/>
      </c>
      <c r="K581" s="329"/>
      <c r="L581" s="329"/>
      <c r="M581" s="250"/>
      <c r="N581" s="250"/>
      <c r="O581" s="250"/>
      <c r="P581" s="250"/>
      <c r="Q581" s="250"/>
      <c r="R581" s="250"/>
      <c r="S581" s="250"/>
      <c r="T581" s="2"/>
    </row>
    <row r="582" spans="1:20" customFormat="1" x14ac:dyDescent="0.25">
      <c r="A582" s="54"/>
      <c r="C582" s="65"/>
      <c r="D582" s="66"/>
      <c r="E582" s="66"/>
      <c r="F582" s="66"/>
      <c r="G582" s="68"/>
      <c r="H582" s="85"/>
      <c r="I582" s="66"/>
      <c r="J582" s="298" t="str">
        <f t="shared" ca="1" si="8"/>
        <v/>
      </c>
      <c r="K582" s="329"/>
      <c r="L582" s="329"/>
      <c r="M582" s="250"/>
      <c r="N582" s="250"/>
      <c r="O582" s="250"/>
      <c r="P582" s="250"/>
      <c r="Q582" s="250"/>
      <c r="R582" s="250"/>
      <c r="S582" s="250"/>
      <c r="T582" s="2"/>
    </row>
    <row r="583" spans="1:20" customFormat="1" x14ac:dyDescent="0.25">
      <c r="A583" s="54"/>
      <c r="C583" s="65"/>
      <c r="D583" s="66"/>
      <c r="E583" s="66"/>
      <c r="F583" s="66"/>
      <c r="G583" s="68"/>
      <c r="H583" s="85"/>
      <c r="I583" s="66"/>
      <c r="J583" s="298" t="str">
        <f t="shared" ca="1" si="8"/>
        <v/>
      </c>
      <c r="K583" s="329"/>
      <c r="L583" s="329"/>
      <c r="M583" s="250"/>
      <c r="N583" s="250"/>
      <c r="O583" s="250"/>
      <c r="P583" s="250"/>
      <c r="Q583" s="250"/>
      <c r="R583" s="250"/>
      <c r="S583" s="250"/>
      <c r="T583" s="2"/>
    </row>
    <row r="584" spans="1:20" customFormat="1" x14ac:dyDescent="0.25">
      <c r="A584" s="54"/>
      <c r="C584" s="65"/>
      <c r="D584" s="66"/>
      <c r="E584" s="66"/>
      <c r="F584" s="66"/>
      <c r="G584" s="68"/>
      <c r="H584" s="85"/>
      <c r="I584" s="66"/>
      <c r="J584" s="298" t="str">
        <f t="shared" ca="1" si="8"/>
        <v/>
      </c>
      <c r="K584" s="329"/>
      <c r="L584" s="329"/>
      <c r="M584" s="250"/>
      <c r="N584" s="250"/>
      <c r="O584" s="250"/>
      <c r="P584" s="250"/>
      <c r="Q584" s="250"/>
      <c r="R584" s="250"/>
      <c r="S584" s="250"/>
      <c r="T584" s="2"/>
    </row>
    <row r="585" spans="1:20" customFormat="1" x14ac:dyDescent="0.25">
      <c r="A585" s="54"/>
      <c r="C585" s="65"/>
      <c r="D585" s="66"/>
      <c r="E585" s="66"/>
      <c r="F585" s="66"/>
      <c r="G585" s="68"/>
      <c r="H585" s="85"/>
      <c r="I585" s="66"/>
      <c r="J585" s="298" t="str">
        <f t="shared" ref="J585:J648" ca="1" si="9">IF(I585="","",(IF(I585="Efetivado","",IF(C585="","",IF(C585=TODAY(),"Vence Hoje",IF(C585&lt;TODAY(),"Atrasado",C585-TODAY()&amp;" Dias para Vencer"))))))</f>
        <v/>
      </c>
      <c r="K585" s="329"/>
      <c r="L585" s="329"/>
      <c r="M585" s="250"/>
      <c r="N585" s="250"/>
      <c r="O585" s="250"/>
      <c r="P585" s="250"/>
      <c r="Q585" s="250"/>
      <c r="R585" s="250"/>
      <c r="S585" s="250"/>
      <c r="T585" s="2"/>
    </row>
    <row r="586" spans="1:20" customFormat="1" x14ac:dyDescent="0.25">
      <c r="A586" s="54"/>
      <c r="C586" s="65"/>
      <c r="D586" s="66"/>
      <c r="E586" s="66"/>
      <c r="F586" s="66"/>
      <c r="G586" s="68"/>
      <c r="H586" s="85"/>
      <c r="I586" s="66"/>
      <c r="J586" s="298" t="str">
        <f t="shared" ca="1" si="9"/>
        <v/>
      </c>
      <c r="K586" s="329"/>
      <c r="L586" s="329"/>
      <c r="M586" s="250"/>
      <c r="N586" s="250"/>
      <c r="O586" s="250"/>
      <c r="P586" s="250"/>
      <c r="Q586" s="250"/>
      <c r="R586" s="250"/>
      <c r="S586" s="250"/>
      <c r="T586" s="2"/>
    </row>
    <row r="587" spans="1:20" customFormat="1" x14ac:dyDescent="0.25">
      <c r="A587" s="54"/>
      <c r="C587" s="65"/>
      <c r="D587" s="66"/>
      <c r="E587" s="66"/>
      <c r="F587" s="66"/>
      <c r="G587" s="68"/>
      <c r="H587" s="85"/>
      <c r="I587" s="66"/>
      <c r="J587" s="298" t="str">
        <f t="shared" ca="1" si="9"/>
        <v/>
      </c>
      <c r="K587" s="329"/>
      <c r="L587" s="329"/>
      <c r="M587" s="250"/>
      <c r="N587" s="250"/>
      <c r="O587" s="250"/>
      <c r="P587" s="250"/>
      <c r="Q587" s="250"/>
      <c r="R587" s="250"/>
      <c r="S587" s="250"/>
      <c r="T587" s="2"/>
    </row>
    <row r="588" spans="1:20" customFormat="1" x14ac:dyDescent="0.25">
      <c r="A588" s="54"/>
      <c r="C588" s="65"/>
      <c r="D588" s="66"/>
      <c r="E588" s="66"/>
      <c r="F588" s="66"/>
      <c r="G588" s="68"/>
      <c r="H588" s="85"/>
      <c r="I588" s="66"/>
      <c r="J588" s="298" t="str">
        <f t="shared" ca="1" si="9"/>
        <v/>
      </c>
      <c r="K588" s="329"/>
      <c r="L588" s="329"/>
      <c r="M588" s="250"/>
      <c r="N588" s="250"/>
      <c r="O588" s="250"/>
      <c r="P588" s="250"/>
      <c r="Q588" s="250"/>
      <c r="R588" s="250"/>
      <c r="S588" s="250"/>
      <c r="T588" s="2"/>
    </row>
    <row r="589" spans="1:20" customFormat="1" x14ac:dyDescent="0.25">
      <c r="A589" s="54"/>
      <c r="C589" s="65"/>
      <c r="D589" s="66"/>
      <c r="E589" s="66"/>
      <c r="F589" s="66"/>
      <c r="G589" s="68"/>
      <c r="H589" s="85"/>
      <c r="I589" s="66"/>
      <c r="J589" s="298" t="str">
        <f t="shared" ca="1" si="9"/>
        <v/>
      </c>
      <c r="K589" s="329"/>
      <c r="L589" s="329"/>
      <c r="M589" s="250"/>
      <c r="N589" s="250"/>
      <c r="O589" s="250"/>
      <c r="P589" s="250"/>
      <c r="Q589" s="250"/>
      <c r="R589" s="250"/>
      <c r="S589" s="250"/>
      <c r="T589" s="2"/>
    </row>
    <row r="590" spans="1:20" customFormat="1" x14ac:dyDescent="0.25">
      <c r="A590" s="54"/>
      <c r="C590" s="65"/>
      <c r="D590" s="66"/>
      <c r="E590" s="66"/>
      <c r="F590" s="66"/>
      <c r="G590" s="68"/>
      <c r="H590" s="85"/>
      <c r="I590" s="66"/>
      <c r="J590" s="298" t="str">
        <f t="shared" ca="1" si="9"/>
        <v/>
      </c>
      <c r="K590" s="329"/>
      <c r="L590" s="329"/>
      <c r="M590" s="250"/>
      <c r="N590" s="250"/>
      <c r="O590" s="250"/>
      <c r="P590" s="250"/>
      <c r="Q590" s="250"/>
      <c r="R590" s="250"/>
      <c r="S590" s="250"/>
      <c r="T590" s="2"/>
    </row>
    <row r="591" spans="1:20" customFormat="1" x14ac:dyDescent="0.25">
      <c r="A591" s="54"/>
      <c r="C591" s="65"/>
      <c r="D591" s="66"/>
      <c r="E591" s="66"/>
      <c r="F591" s="66"/>
      <c r="G591" s="68"/>
      <c r="H591" s="85"/>
      <c r="I591" s="66"/>
      <c r="J591" s="298" t="str">
        <f t="shared" ca="1" si="9"/>
        <v/>
      </c>
      <c r="K591" s="329"/>
      <c r="L591" s="329"/>
      <c r="M591" s="250"/>
      <c r="N591" s="250"/>
      <c r="O591" s="250"/>
      <c r="P591" s="250"/>
      <c r="Q591" s="250"/>
      <c r="R591" s="250"/>
      <c r="S591" s="250"/>
      <c r="T591" s="2"/>
    </row>
    <row r="592" spans="1:20" customFormat="1" x14ac:dyDescent="0.25">
      <c r="A592" s="54"/>
      <c r="C592" s="65"/>
      <c r="D592" s="66"/>
      <c r="E592" s="66"/>
      <c r="F592" s="66"/>
      <c r="G592" s="68"/>
      <c r="H592" s="85"/>
      <c r="I592" s="66"/>
      <c r="J592" s="298" t="str">
        <f t="shared" ca="1" si="9"/>
        <v/>
      </c>
      <c r="K592" s="329"/>
      <c r="L592" s="329"/>
      <c r="M592" s="250"/>
      <c r="N592" s="250"/>
      <c r="O592" s="250"/>
      <c r="P592" s="250"/>
      <c r="Q592" s="250"/>
      <c r="R592" s="250"/>
      <c r="S592" s="250"/>
      <c r="T592" s="2"/>
    </row>
    <row r="593" spans="1:20" customFormat="1" x14ac:dyDescent="0.25">
      <c r="A593" s="54"/>
      <c r="C593" s="65"/>
      <c r="D593" s="66"/>
      <c r="E593" s="66"/>
      <c r="F593" s="66"/>
      <c r="G593" s="68"/>
      <c r="H593" s="85"/>
      <c r="I593" s="66"/>
      <c r="J593" s="298" t="str">
        <f t="shared" ca="1" si="9"/>
        <v/>
      </c>
      <c r="K593" s="329"/>
      <c r="L593" s="329"/>
      <c r="M593" s="250"/>
      <c r="N593" s="250"/>
      <c r="O593" s="250"/>
      <c r="P593" s="250"/>
      <c r="Q593" s="250"/>
      <c r="R593" s="250"/>
      <c r="S593" s="250"/>
      <c r="T593" s="2"/>
    </row>
    <row r="594" spans="1:20" customFormat="1" x14ac:dyDescent="0.25">
      <c r="A594" s="54"/>
      <c r="C594" s="65"/>
      <c r="D594" s="66"/>
      <c r="E594" s="66"/>
      <c r="F594" s="66"/>
      <c r="G594" s="68"/>
      <c r="H594" s="85"/>
      <c r="I594" s="66"/>
      <c r="J594" s="298" t="str">
        <f t="shared" ca="1" si="9"/>
        <v/>
      </c>
      <c r="K594" s="329"/>
      <c r="L594" s="329"/>
      <c r="M594" s="250"/>
      <c r="N594" s="250"/>
      <c r="O594" s="250"/>
      <c r="P594" s="250"/>
      <c r="Q594" s="250"/>
      <c r="R594" s="250"/>
      <c r="S594" s="250"/>
      <c r="T594" s="2"/>
    </row>
    <row r="595" spans="1:20" customFormat="1" x14ac:dyDescent="0.25">
      <c r="A595" s="54"/>
      <c r="C595" s="65"/>
      <c r="D595" s="66"/>
      <c r="E595" s="66"/>
      <c r="F595" s="66"/>
      <c r="G595" s="68"/>
      <c r="H595" s="85"/>
      <c r="I595" s="66"/>
      <c r="J595" s="298" t="str">
        <f t="shared" ca="1" si="9"/>
        <v/>
      </c>
      <c r="K595" s="329"/>
      <c r="L595" s="329"/>
      <c r="M595" s="250"/>
      <c r="N595" s="250"/>
      <c r="O595" s="250"/>
      <c r="P595" s="250"/>
      <c r="Q595" s="250"/>
      <c r="R595" s="250"/>
      <c r="S595" s="250"/>
      <c r="T595" s="2"/>
    </row>
    <row r="596" spans="1:20" customFormat="1" x14ac:dyDescent="0.25">
      <c r="A596" s="54"/>
      <c r="C596" s="65"/>
      <c r="D596" s="66"/>
      <c r="E596" s="66"/>
      <c r="F596" s="66"/>
      <c r="G596" s="68"/>
      <c r="H596" s="85"/>
      <c r="I596" s="66"/>
      <c r="J596" s="298" t="str">
        <f t="shared" ca="1" si="9"/>
        <v/>
      </c>
      <c r="K596" s="329"/>
      <c r="L596" s="329"/>
      <c r="M596" s="250"/>
      <c r="N596" s="250"/>
      <c r="O596" s="250"/>
      <c r="P596" s="250"/>
      <c r="Q596" s="250"/>
      <c r="R596" s="250"/>
      <c r="S596" s="250"/>
      <c r="T596" s="2"/>
    </row>
    <row r="597" spans="1:20" customFormat="1" x14ac:dyDescent="0.25">
      <c r="A597" s="54"/>
      <c r="C597" s="65"/>
      <c r="D597" s="66"/>
      <c r="E597" s="66"/>
      <c r="F597" s="66"/>
      <c r="G597" s="68"/>
      <c r="H597" s="85"/>
      <c r="I597" s="66"/>
      <c r="J597" s="298" t="str">
        <f t="shared" ca="1" si="9"/>
        <v/>
      </c>
      <c r="K597" s="329"/>
      <c r="L597" s="329"/>
      <c r="M597" s="250"/>
      <c r="N597" s="250"/>
      <c r="O597" s="250"/>
      <c r="P597" s="250"/>
      <c r="Q597" s="250"/>
      <c r="R597" s="250"/>
      <c r="S597" s="250"/>
      <c r="T597" s="2"/>
    </row>
    <row r="598" spans="1:20" customFormat="1" x14ac:dyDescent="0.25">
      <c r="A598" s="54"/>
      <c r="C598" s="65"/>
      <c r="D598" s="66"/>
      <c r="E598" s="66"/>
      <c r="F598" s="66"/>
      <c r="G598" s="68"/>
      <c r="H598" s="85"/>
      <c r="I598" s="66"/>
      <c r="J598" s="298" t="str">
        <f t="shared" ca="1" si="9"/>
        <v/>
      </c>
      <c r="K598" s="329"/>
      <c r="L598" s="329"/>
      <c r="M598" s="250"/>
      <c r="N598" s="250"/>
      <c r="O598" s="250"/>
      <c r="P598" s="250"/>
      <c r="Q598" s="250"/>
      <c r="R598" s="250"/>
      <c r="S598" s="250"/>
      <c r="T598" s="2"/>
    </row>
    <row r="599" spans="1:20" customFormat="1" x14ac:dyDescent="0.25">
      <c r="A599" s="54"/>
      <c r="C599" s="65"/>
      <c r="D599" s="66"/>
      <c r="E599" s="66"/>
      <c r="F599" s="66"/>
      <c r="G599" s="68"/>
      <c r="H599" s="85"/>
      <c r="I599" s="66"/>
      <c r="J599" s="298" t="str">
        <f t="shared" ca="1" si="9"/>
        <v/>
      </c>
      <c r="K599" s="329"/>
      <c r="L599" s="329"/>
      <c r="M599" s="250"/>
      <c r="N599" s="250"/>
      <c r="O599" s="250"/>
      <c r="P599" s="250"/>
      <c r="Q599" s="250"/>
      <c r="R599" s="250"/>
      <c r="S599" s="250"/>
      <c r="T599" s="2"/>
    </row>
    <row r="600" spans="1:20" customFormat="1" x14ac:dyDescent="0.25">
      <c r="A600" s="54"/>
      <c r="C600" s="65"/>
      <c r="D600" s="66"/>
      <c r="E600" s="66"/>
      <c r="F600" s="66"/>
      <c r="G600" s="68"/>
      <c r="H600" s="85"/>
      <c r="I600" s="66"/>
      <c r="J600" s="298" t="str">
        <f t="shared" ca="1" si="9"/>
        <v/>
      </c>
      <c r="K600" s="329"/>
      <c r="L600" s="329"/>
      <c r="M600" s="250"/>
      <c r="N600" s="250"/>
      <c r="O600" s="250"/>
      <c r="P600" s="250"/>
      <c r="Q600" s="250"/>
      <c r="R600" s="250"/>
      <c r="S600" s="250"/>
      <c r="T600" s="2"/>
    </row>
    <row r="601" spans="1:20" customFormat="1" x14ac:dyDescent="0.25">
      <c r="A601" s="54"/>
      <c r="C601" s="65"/>
      <c r="D601" s="66"/>
      <c r="E601" s="66"/>
      <c r="F601" s="66"/>
      <c r="G601" s="68"/>
      <c r="H601" s="85"/>
      <c r="I601" s="66"/>
      <c r="J601" s="298" t="str">
        <f t="shared" ca="1" si="9"/>
        <v/>
      </c>
      <c r="K601" s="329"/>
      <c r="L601" s="329"/>
      <c r="M601" s="250"/>
      <c r="N601" s="250"/>
      <c r="O601" s="250"/>
      <c r="P601" s="250"/>
      <c r="Q601" s="250"/>
      <c r="R601" s="250"/>
      <c r="S601" s="250"/>
      <c r="T601" s="2"/>
    </row>
    <row r="602" spans="1:20" customFormat="1" x14ac:dyDescent="0.25">
      <c r="A602" s="54"/>
      <c r="C602" s="65"/>
      <c r="D602" s="66"/>
      <c r="E602" s="66"/>
      <c r="F602" s="66"/>
      <c r="G602" s="68"/>
      <c r="H602" s="85"/>
      <c r="I602" s="66"/>
      <c r="J602" s="298" t="str">
        <f t="shared" ca="1" si="9"/>
        <v/>
      </c>
      <c r="K602" s="329"/>
      <c r="L602" s="329"/>
      <c r="M602" s="250"/>
      <c r="N602" s="250"/>
      <c r="O602" s="250"/>
      <c r="P602" s="250"/>
      <c r="Q602" s="250"/>
      <c r="R602" s="250"/>
      <c r="S602" s="250"/>
      <c r="T602" s="2"/>
    </row>
    <row r="603" spans="1:20" customFormat="1" x14ac:dyDescent="0.25">
      <c r="A603" s="54"/>
      <c r="C603" s="65"/>
      <c r="D603" s="66"/>
      <c r="E603" s="66"/>
      <c r="F603" s="66"/>
      <c r="G603" s="68"/>
      <c r="H603" s="85"/>
      <c r="I603" s="66"/>
      <c r="J603" s="298" t="str">
        <f t="shared" ca="1" si="9"/>
        <v/>
      </c>
      <c r="K603" s="329"/>
      <c r="L603" s="329"/>
      <c r="M603" s="250"/>
      <c r="N603" s="250"/>
      <c r="O603" s="250"/>
      <c r="P603" s="250"/>
      <c r="Q603" s="250"/>
      <c r="R603" s="250"/>
      <c r="S603" s="250"/>
      <c r="T603" s="2"/>
    </row>
    <row r="604" spans="1:20" customFormat="1" x14ac:dyDescent="0.25">
      <c r="A604" s="54"/>
      <c r="C604" s="65"/>
      <c r="D604" s="66"/>
      <c r="E604" s="66"/>
      <c r="F604" s="66"/>
      <c r="G604" s="68"/>
      <c r="H604" s="85"/>
      <c r="I604" s="66"/>
      <c r="J604" s="298" t="str">
        <f t="shared" ca="1" si="9"/>
        <v/>
      </c>
      <c r="K604" s="329"/>
      <c r="L604" s="329"/>
      <c r="M604" s="250"/>
      <c r="N604" s="250"/>
      <c r="O604" s="250"/>
      <c r="P604" s="250"/>
      <c r="Q604" s="250"/>
      <c r="R604" s="250"/>
      <c r="S604" s="250"/>
      <c r="T604" s="2"/>
    </row>
    <row r="605" spans="1:20" customFormat="1" x14ac:dyDescent="0.25">
      <c r="A605" s="54"/>
      <c r="C605" s="65"/>
      <c r="D605" s="66"/>
      <c r="E605" s="66"/>
      <c r="F605" s="66"/>
      <c r="G605" s="68"/>
      <c r="H605" s="85"/>
      <c r="I605" s="66"/>
      <c r="J605" s="298" t="str">
        <f t="shared" ca="1" si="9"/>
        <v/>
      </c>
      <c r="K605" s="329"/>
      <c r="L605" s="329"/>
      <c r="M605" s="250"/>
      <c r="N605" s="250"/>
      <c r="O605" s="250"/>
      <c r="P605" s="250"/>
      <c r="Q605" s="250"/>
      <c r="R605" s="250"/>
      <c r="S605" s="250"/>
      <c r="T605" s="2"/>
    </row>
    <row r="606" spans="1:20" customFormat="1" x14ac:dyDescent="0.25">
      <c r="A606" s="54"/>
      <c r="C606" s="65"/>
      <c r="D606" s="66"/>
      <c r="E606" s="66"/>
      <c r="F606" s="66"/>
      <c r="G606" s="68"/>
      <c r="H606" s="85"/>
      <c r="I606" s="66"/>
      <c r="J606" s="298" t="str">
        <f t="shared" ca="1" si="9"/>
        <v/>
      </c>
      <c r="K606" s="329"/>
      <c r="L606" s="329"/>
      <c r="M606" s="250"/>
      <c r="N606" s="250"/>
      <c r="O606" s="250"/>
      <c r="P606" s="250"/>
      <c r="Q606" s="250"/>
      <c r="R606" s="250"/>
      <c r="S606" s="250"/>
      <c r="T606" s="2"/>
    </row>
    <row r="607" spans="1:20" customFormat="1" x14ac:dyDescent="0.25">
      <c r="A607" s="54"/>
      <c r="C607" s="65"/>
      <c r="D607" s="66"/>
      <c r="E607" s="66"/>
      <c r="F607" s="66"/>
      <c r="G607" s="68"/>
      <c r="H607" s="85"/>
      <c r="I607" s="66"/>
      <c r="J607" s="298" t="str">
        <f t="shared" ca="1" si="9"/>
        <v/>
      </c>
      <c r="K607" s="329"/>
      <c r="L607" s="329"/>
      <c r="M607" s="250"/>
      <c r="N607" s="250"/>
      <c r="O607" s="250"/>
      <c r="P607" s="250"/>
      <c r="Q607" s="250"/>
      <c r="R607" s="250"/>
      <c r="S607" s="250"/>
      <c r="T607" s="2"/>
    </row>
    <row r="608" spans="1:20" customFormat="1" x14ac:dyDescent="0.25">
      <c r="A608" s="54"/>
      <c r="C608" s="65"/>
      <c r="D608" s="66"/>
      <c r="E608" s="66"/>
      <c r="F608" s="66"/>
      <c r="G608" s="68"/>
      <c r="H608" s="85"/>
      <c r="I608" s="66"/>
      <c r="J608" s="298" t="str">
        <f t="shared" ca="1" si="9"/>
        <v/>
      </c>
      <c r="K608" s="329"/>
      <c r="L608" s="329"/>
      <c r="M608" s="250"/>
      <c r="N608" s="250"/>
      <c r="O608" s="250"/>
      <c r="P608" s="250"/>
      <c r="Q608" s="250"/>
      <c r="R608" s="250"/>
      <c r="S608" s="250"/>
      <c r="T608" s="2"/>
    </row>
    <row r="609" spans="1:20" customFormat="1" x14ac:dyDescent="0.25">
      <c r="A609" s="54"/>
      <c r="C609" s="65"/>
      <c r="D609" s="66"/>
      <c r="E609" s="66"/>
      <c r="F609" s="66"/>
      <c r="G609" s="68"/>
      <c r="H609" s="85"/>
      <c r="I609" s="66"/>
      <c r="J609" s="298" t="str">
        <f t="shared" ca="1" si="9"/>
        <v/>
      </c>
      <c r="K609" s="329"/>
      <c r="L609" s="329"/>
      <c r="M609" s="250"/>
      <c r="N609" s="250"/>
      <c r="O609" s="250"/>
      <c r="P609" s="250"/>
      <c r="Q609" s="250"/>
      <c r="R609" s="250"/>
      <c r="S609" s="250"/>
      <c r="T609" s="2"/>
    </row>
    <row r="610" spans="1:20" customFormat="1" x14ac:dyDescent="0.25">
      <c r="A610" s="54"/>
      <c r="C610" s="65"/>
      <c r="D610" s="66"/>
      <c r="E610" s="66"/>
      <c r="F610" s="66"/>
      <c r="G610" s="68"/>
      <c r="H610" s="85"/>
      <c r="I610" s="66"/>
      <c r="J610" s="298" t="str">
        <f t="shared" ca="1" si="9"/>
        <v/>
      </c>
      <c r="K610" s="329"/>
      <c r="L610" s="329"/>
      <c r="M610" s="250"/>
      <c r="N610" s="250"/>
      <c r="O610" s="250"/>
      <c r="P610" s="250"/>
      <c r="Q610" s="250"/>
      <c r="R610" s="250"/>
      <c r="S610" s="250"/>
      <c r="T610" s="2"/>
    </row>
    <row r="611" spans="1:20" customFormat="1" x14ac:dyDescent="0.25">
      <c r="A611" s="54"/>
      <c r="C611" s="65"/>
      <c r="D611" s="66"/>
      <c r="E611" s="66"/>
      <c r="F611" s="66"/>
      <c r="G611" s="68"/>
      <c r="H611" s="85"/>
      <c r="I611" s="66"/>
      <c r="J611" s="298" t="str">
        <f t="shared" ca="1" si="9"/>
        <v/>
      </c>
      <c r="K611" s="329"/>
      <c r="L611" s="329"/>
      <c r="M611" s="250"/>
      <c r="N611" s="250"/>
      <c r="O611" s="250"/>
      <c r="P611" s="250"/>
      <c r="Q611" s="250"/>
      <c r="R611" s="250"/>
      <c r="S611" s="250"/>
      <c r="T611" s="2"/>
    </row>
    <row r="612" spans="1:20" customFormat="1" x14ac:dyDescent="0.25">
      <c r="A612" s="54"/>
      <c r="C612" s="65"/>
      <c r="D612" s="66"/>
      <c r="E612" s="66"/>
      <c r="F612" s="66"/>
      <c r="G612" s="68"/>
      <c r="H612" s="85"/>
      <c r="I612" s="66"/>
      <c r="J612" s="298" t="str">
        <f t="shared" ca="1" si="9"/>
        <v/>
      </c>
      <c r="K612" s="329"/>
      <c r="L612" s="329"/>
      <c r="M612" s="250"/>
      <c r="N612" s="250"/>
      <c r="O612" s="250"/>
      <c r="P612" s="250"/>
      <c r="Q612" s="250"/>
      <c r="R612" s="250"/>
      <c r="S612" s="250"/>
      <c r="T612" s="2"/>
    </row>
    <row r="613" spans="1:20" customFormat="1" x14ac:dyDescent="0.25">
      <c r="A613" s="54"/>
      <c r="C613" s="65"/>
      <c r="D613" s="66"/>
      <c r="E613" s="66"/>
      <c r="F613" s="66"/>
      <c r="G613" s="68"/>
      <c r="H613" s="85"/>
      <c r="I613" s="66"/>
      <c r="J613" s="298" t="str">
        <f t="shared" ca="1" si="9"/>
        <v/>
      </c>
      <c r="K613" s="329"/>
      <c r="L613" s="329"/>
      <c r="M613" s="250"/>
      <c r="N613" s="250"/>
      <c r="O613" s="250"/>
      <c r="P613" s="250"/>
      <c r="Q613" s="250"/>
      <c r="R613" s="250"/>
      <c r="S613" s="250"/>
      <c r="T613" s="2"/>
    </row>
    <row r="614" spans="1:20" customFormat="1" x14ac:dyDescent="0.25">
      <c r="A614" s="54"/>
      <c r="C614" s="65"/>
      <c r="D614" s="66"/>
      <c r="E614" s="66"/>
      <c r="F614" s="66"/>
      <c r="G614" s="68"/>
      <c r="H614" s="85"/>
      <c r="I614" s="66"/>
      <c r="J614" s="298" t="str">
        <f t="shared" ca="1" si="9"/>
        <v/>
      </c>
      <c r="K614" s="329"/>
      <c r="L614" s="329"/>
      <c r="M614" s="250"/>
      <c r="N614" s="250"/>
      <c r="O614" s="250"/>
      <c r="P614" s="250"/>
      <c r="Q614" s="250"/>
      <c r="R614" s="250"/>
      <c r="S614" s="250"/>
      <c r="T614" s="2"/>
    </row>
    <row r="615" spans="1:20" customFormat="1" x14ac:dyDescent="0.25">
      <c r="A615" s="54"/>
      <c r="C615" s="65"/>
      <c r="D615" s="66"/>
      <c r="E615" s="66"/>
      <c r="F615" s="66"/>
      <c r="G615" s="68"/>
      <c r="H615" s="85"/>
      <c r="I615" s="66"/>
      <c r="J615" s="298" t="str">
        <f t="shared" ca="1" si="9"/>
        <v/>
      </c>
      <c r="K615" s="329"/>
      <c r="L615" s="329"/>
      <c r="M615" s="250"/>
      <c r="N615" s="250"/>
      <c r="O615" s="250"/>
      <c r="P615" s="250"/>
      <c r="Q615" s="250"/>
      <c r="R615" s="250"/>
      <c r="S615" s="250"/>
      <c r="T615" s="2"/>
    </row>
    <row r="616" spans="1:20" customFormat="1" x14ac:dyDescent="0.25">
      <c r="A616" s="54"/>
      <c r="C616" s="65"/>
      <c r="D616" s="66"/>
      <c r="E616" s="66"/>
      <c r="F616" s="66"/>
      <c r="G616" s="68"/>
      <c r="H616" s="85"/>
      <c r="I616" s="66"/>
      <c r="J616" s="298" t="str">
        <f t="shared" ca="1" si="9"/>
        <v/>
      </c>
      <c r="K616" s="329"/>
      <c r="L616" s="329"/>
      <c r="M616" s="250"/>
      <c r="N616" s="250"/>
      <c r="O616" s="250"/>
      <c r="P616" s="250"/>
      <c r="Q616" s="250"/>
      <c r="R616" s="250"/>
      <c r="S616" s="250"/>
      <c r="T616" s="2"/>
    </row>
    <row r="617" spans="1:20" customFormat="1" x14ac:dyDescent="0.25">
      <c r="A617" s="54"/>
      <c r="C617" s="65"/>
      <c r="D617" s="66"/>
      <c r="E617" s="66"/>
      <c r="F617" s="66"/>
      <c r="G617" s="68"/>
      <c r="H617" s="85"/>
      <c r="I617" s="66"/>
      <c r="J617" s="298" t="str">
        <f t="shared" ca="1" si="9"/>
        <v/>
      </c>
      <c r="K617" s="329"/>
      <c r="L617" s="329"/>
      <c r="M617" s="250"/>
      <c r="N617" s="250"/>
      <c r="O617" s="250"/>
      <c r="P617" s="250"/>
      <c r="Q617" s="250"/>
      <c r="R617" s="250"/>
      <c r="S617" s="250"/>
      <c r="T617" s="2"/>
    </row>
    <row r="618" spans="1:20" customFormat="1" x14ac:dyDescent="0.25">
      <c r="A618" s="54"/>
      <c r="C618" s="65"/>
      <c r="D618" s="66"/>
      <c r="E618" s="66"/>
      <c r="F618" s="66"/>
      <c r="G618" s="68"/>
      <c r="H618" s="85"/>
      <c r="I618" s="66"/>
      <c r="J618" s="298" t="str">
        <f t="shared" ca="1" si="9"/>
        <v/>
      </c>
      <c r="K618" s="329"/>
      <c r="L618" s="329"/>
      <c r="M618" s="250"/>
      <c r="N618" s="250"/>
      <c r="O618" s="250"/>
      <c r="P618" s="250"/>
      <c r="Q618" s="250"/>
      <c r="R618" s="250"/>
      <c r="S618" s="250"/>
      <c r="T618" s="2"/>
    </row>
    <row r="619" spans="1:20" customFormat="1" x14ac:dyDescent="0.25">
      <c r="A619" s="54"/>
      <c r="C619" s="65"/>
      <c r="D619" s="66"/>
      <c r="E619" s="66"/>
      <c r="F619" s="66"/>
      <c r="G619" s="68"/>
      <c r="H619" s="85"/>
      <c r="I619" s="66"/>
      <c r="J619" s="298" t="str">
        <f t="shared" ca="1" si="9"/>
        <v/>
      </c>
      <c r="K619" s="329"/>
      <c r="L619" s="329"/>
      <c r="M619" s="250"/>
      <c r="N619" s="250"/>
      <c r="O619" s="250"/>
      <c r="P619" s="250"/>
      <c r="Q619" s="250"/>
      <c r="R619" s="250"/>
      <c r="S619" s="250"/>
      <c r="T619" s="2"/>
    </row>
    <row r="620" spans="1:20" customFormat="1" x14ac:dyDescent="0.25">
      <c r="A620" s="54"/>
      <c r="C620" s="65"/>
      <c r="D620" s="66"/>
      <c r="E620" s="66"/>
      <c r="F620" s="66"/>
      <c r="G620" s="68"/>
      <c r="H620" s="85"/>
      <c r="I620" s="66"/>
      <c r="J620" s="298" t="str">
        <f t="shared" ca="1" si="9"/>
        <v/>
      </c>
      <c r="K620" s="329"/>
      <c r="L620" s="329"/>
      <c r="M620" s="250"/>
      <c r="N620" s="250"/>
      <c r="O620" s="250"/>
      <c r="P620" s="250"/>
      <c r="Q620" s="250"/>
      <c r="R620" s="250"/>
      <c r="S620" s="250"/>
      <c r="T620" s="2"/>
    </row>
    <row r="621" spans="1:20" customFormat="1" x14ac:dyDescent="0.25">
      <c r="A621" s="54"/>
      <c r="C621" s="65"/>
      <c r="D621" s="66"/>
      <c r="E621" s="66"/>
      <c r="F621" s="66"/>
      <c r="G621" s="68"/>
      <c r="H621" s="85"/>
      <c r="I621" s="66"/>
      <c r="J621" s="298" t="str">
        <f t="shared" ca="1" si="9"/>
        <v/>
      </c>
      <c r="K621" s="329"/>
      <c r="L621" s="329"/>
      <c r="M621" s="250"/>
      <c r="N621" s="250"/>
      <c r="O621" s="250"/>
      <c r="P621" s="250"/>
      <c r="Q621" s="250"/>
      <c r="R621" s="250"/>
      <c r="S621" s="250"/>
      <c r="T621" s="2"/>
    </row>
    <row r="622" spans="1:20" customFormat="1" x14ac:dyDescent="0.25">
      <c r="A622" s="54"/>
      <c r="C622" s="65"/>
      <c r="D622" s="66"/>
      <c r="E622" s="66"/>
      <c r="F622" s="66"/>
      <c r="G622" s="68"/>
      <c r="H622" s="85"/>
      <c r="I622" s="66"/>
      <c r="J622" s="298" t="str">
        <f t="shared" ca="1" si="9"/>
        <v/>
      </c>
      <c r="K622" s="329"/>
      <c r="L622" s="329"/>
      <c r="M622" s="250"/>
      <c r="N622" s="250"/>
      <c r="O622" s="250"/>
      <c r="P622" s="250"/>
      <c r="Q622" s="250"/>
      <c r="R622" s="250"/>
      <c r="S622" s="250"/>
      <c r="T622" s="2"/>
    </row>
    <row r="623" spans="1:20" customFormat="1" x14ac:dyDescent="0.25">
      <c r="A623" s="54"/>
      <c r="C623" s="65"/>
      <c r="D623" s="66"/>
      <c r="E623" s="66"/>
      <c r="F623" s="66"/>
      <c r="G623" s="68"/>
      <c r="H623" s="85"/>
      <c r="I623" s="66"/>
      <c r="J623" s="298" t="str">
        <f t="shared" ca="1" si="9"/>
        <v/>
      </c>
      <c r="K623" s="329"/>
      <c r="L623" s="329"/>
      <c r="M623" s="250"/>
      <c r="N623" s="250"/>
      <c r="O623" s="250"/>
      <c r="P623" s="250"/>
      <c r="Q623" s="250"/>
      <c r="R623" s="250"/>
      <c r="S623" s="250"/>
      <c r="T623" s="2"/>
    </row>
    <row r="624" spans="1:20" customFormat="1" x14ac:dyDescent="0.25">
      <c r="A624" s="54"/>
      <c r="C624" s="65"/>
      <c r="D624" s="66"/>
      <c r="E624" s="66"/>
      <c r="F624" s="66"/>
      <c r="G624" s="68"/>
      <c r="H624" s="85"/>
      <c r="I624" s="66"/>
      <c r="J624" s="298" t="str">
        <f t="shared" ca="1" si="9"/>
        <v/>
      </c>
      <c r="K624" s="329"/>
      <c r="L624" s="329"/>
      <c r="M624" s="250"/>
      <c r="N624" s="250"/>
      <c r="O624" s="250"/>
      <c r="P624" s="250"/>
      <c r="Q624" s="250"/>
      <c r="R624" s="250"/>
      <c r="S624" s="250"/>
      <c r="T624" s="2"/>
    </row>
    <row r="625" spans="1:20" customFormat="1" x14ac:dyDescent="0.25">
      <c r="A625" s="54"/>
      <c r="C625" s="65"/>
      <c r="D625" s="66"/>
      <c r="E625" s="66"/>
      <c r="F625" s="66"/>
      <c r="G625" s="68"/>
      <c r="H625" s="85"/>
      <c r="I625" s="66"/>
      <c r="J625" s="298" t="str">
        <f t="shared" ca="1" si="9"/>
        <v/>
      </c>
      <c r="K625" s="329"/>
      <c r="L625" s="329"/>
      <c r="M625" s="250"/>
      <c r="N625" s="250"/>
      <c r="O625" s="250"/>
      <c r="P625" s="250"/>
      <c r="Q625" s="250"/>
      <c r="R625" s="250"/>
      <c r="S625" s="250"/>
      <c r="T625" s="2"/>
    </row>
    <row r="626" spans="1:20" customFormat="1" x14ac:dyDescent="0.25">
      <c r="A626" s="54"/>
      <c r="C626" s="65"/>
      <c r="D626" s="66"/>
      <c r="E626" s="66"/>
      <c r="F626" s="66"/>
      <c r="G626" s="68"/>
      <c r="H626" s="85"/>
      <c r="I626" s="66"/>
      <c r="J626" s="298" t="str">
        <f t="shared" ca="1" si="9"/>
        <v/>
      </c>
      <c r="K626" s="329"/>
      <c r="L626" s="329"/>
      <c r="M626" s="250"/>
      <c r="N626" s="250"/>
      <c r="O626" s="250"/>
      <c r="P626" s="250"/>
      <c r="Q626" s="250"/>
      <c r="R626" s="250"/>
      <c r="S626" s="250"/>
      <c r="T626" s="2"/>
    </row>
    <row r="627" spans="1:20" customFormat="1" x14ac:dyDescent="0.25">
      <c r="A627" s="54"/>
      <c r="C627" s="65"/>
      <c r="D627" s="66"/>
      <c r="E627" s="66"/>
      <c r="F627" s="66"/>
      <c r="G627" s="68"/>
      <c r="H627" s="85"/>
      <c r="I627" s="66"/>
      <c r="J627" s="298" t="str">
        <f t="shared" ca="1" si="9"/>
        <v/>
      </c>
      <c r="K627" s="329"/>
      <c r="L627" s="329"/>
      <c r="M627" s="250"/>
      <c r="N627" s="250"/>
      <c r="O627" s="250"/>
      <c r="P627" s="250"/>
      <c r="Q627" s="250"/>
      <c r="R627" s="250"/>
      <c r="S627" s="250"/>
      <c r="T627" s="2"/>
    </row>
    <row r="628" spans="1:20" customFormat="1" x14ac:dyDescent="0.25">
      <c r="A628" s="54"/>
      <c r="C628" s="65"/>
      <c r="D628" s="66"/>
      <c r="E628" s="66"/>
      <c r="F628" s="66"/>
      <c r="G628" s="68"/>
      <c r="H628" s="85"/>
      <c r="I628" s="66"/>
      <c r="J628" s="298" t="str">
        <f t="shared" ca="1" si="9"/>
        <v/>
      </c>
      <c r="K628" s="329"/>
      <c r="L628" s="329"/>
      <c r="M628" s="250"/>
      <c r="N628" s="250"/>
      <c r="O628" s="250"/>
      <c r="P628" s="250"/>
      <c r="Q628" s="250"/>
      <c r="R628" s="250"/>
      <c r="S628" s="250"/>
      <c r="T628" s="2"/>
    </row>
    <row r="629" spans="1:20" customFormat="1" x14ac:dyDescent="0.25">
      <c r="A629" s="54"/>
      <c r="C629" s="65"/>
      <c r="D629" s="66"/>
      <c r="E629" s="66"/>
      <c r="F629" s="66"/>
      <c r="G629" s="68"/>
      <c r="H629" s="85"/>
      <c r="I629" s="66"/>
      <c r="J629" s="298" t="str">
        <f t="shared" ca="1" si="9"/>
        <v/>
      </c>
      <c r="K629" s="329"/>
      <c r="L629" s="329"/>
      <c r="M629" s="250"/>
      <c r="N629" s="250"/>
      <c r="O629" s="250"/>
      <c r="P629" s="250"/>
      <c r="Q629" s="250"/>
      <c r="R629" s="250"/>
      <c r="S629" s="250"/>
      <c r="T629" s="2"/>
    </row>
    <row r="630" spans="1:20" customFormat="1" x14ac:dyDescent="0.25">
      <c r="A630" s="54"/>
      <c r="C630" s="65"/>
      <c r="D630" s="66"/>
      <c r="E630" s="66"/>
      <c r="F630" s="66"/>
      <c r="G630" s="68"/>
      <c r="H630" s="85"/>
      <c r="I630" s="66"/>
      <c r="J630" s="298" t="str">
        <f t="shared" ca="1" si="9"/>
        <v/>
      </c>
      <c r="K630" s="329"/>
      <c r="L630" s="329"/>
      <c r="M630" s="250"/>
      <c r="N630" s="250"/>
      <c r="O630" s="250"/>
      <c r="P630" s="250"/>
      <c r="Q630" s="250"/>
      <c r="R630" s="250"/>
      <c r="S630" s="250"/>
      <c r="T630" s="2"/>
    </row>
    <row r="631" spans="1:20" customFormat="1" x14ac:dyDescent="0.25">
      <c r="A631" s="54"/>
      <c r="C631" s="65"/>
      <c r="D631" s="66"/>
      <c r="E631" s="66"/>
      <c r="F631" s="66"/>
      <c r="G631" s="68"/>
      <c r="H631" s="85"/>
      <c r="I631" s="66"/>
      <c r="J631" s="298" t="str">
        <f t="shared" ca="1" si="9"/>
        <v/>
      </c>
      <c r="K631" s="329"/>
      <c r="L631" s="329"/>
      <c r="M631" s="250"/>
      <c r="N631" s="250"/>
      <c r="O631" s="250"/>
      <c r="P631" s="250"/>
      <c r="Q631" s="250"/>
      <c r="R631" s="250"/>
      <c r="S631" s="250"/>
      <c r="T631" s="2"/>
    </row>
    <row r="632" spans="1:20" customFormat="1" x14ac:dyDescent="0.25">
      <c r="A632" s="54"/>
      <c r="C632" s="65"/>
      <c r="D632" s="66"/>
      <c r="E632" s="66"/>
      <c r="F632" s="66"/>
      <c r="G632" s="68"/>
      <c r="H632" s="85"/>
      <c r="I632" s="66"/>
      <c r="J632" s="298" t="str">
        <f t="shared" ca="1" si="9"/>
        <v/>
      </c>
      <c r="K632" s="329"/>
      <c r="L632" s="329"/>
      <c r="M632" s="250"/>
      <c r="N632" s="250"/>
      <c r="O632" s="250"/>
      <c r="P632" s="250"/>
      <c r="Q632" s="250"/>
      <c r="R632" s="250"/>
      <c r="S632" s="250"/>
      <c r="T632" s="2"/>
    </row>
    <row r="633" spans="1:20" customFormat="1" x14ac:dyDescent="0.25">
      <c r="A633" s="54"/>
      <c r="C633" s="65"/>
      <c r="D633" s="66"/>
      <c r="E633" s="66"/>
      <c r="F633" s="66"/>
      <c r="G633" s="68"/>
      <c r="H633" s="85"/>
      <c r="I633" s="66"/>
      <c r="J633" s="298" t="str">
        <f t="shared" ca="1" si="9"/>
        <v/>
      </c>
      <c r="K633" s="329"/>
      <c r="L633" s="329"/>
      <c r="M633" s="250"/>
      <c r="N633" s="250"/>
      <c r="O633" s="250"/>
      <c r="P633" s="250"/>
      <c r="Q633" s="250"/>
      <c r="R633" s="250"/>
      <c r="S633" s="250"/>
      <c r="T633" s="2"/>
    </row>
    <row r="634" spans="1:20" customFormat="1" x14ac:dyDescent="0.25">
      <c r="A634" s="54"/>
      <c r="C634" s="65"/>
      <c r="D634" s="66"/>
      <c r="E634" s="66"/>
      <c r="F634" s="66"/>
      <c r="G634" s="68"/>
      <c r="H634" s="85"/>
      <c r="I634" s="66"/>
      <c r="J634" s="298" t="str">
        <f t="shared" ca="1" si="9"/>
        <v/>
      </c>
      <c r="K634" s="329"/>
      <c r="L634" s="329"/>
      <c r="M634" s="250"/>
      <c r="N634" s="250"/>
      <c r="O634" s="250"/>
      <c r="P634" s="250"/>
      <c r="Q634" s="250"/>
      <c r="R634" s="250"/>
      <c r="S634" s="250"/>
      <c r="T634" s="2"/>
    </row>
    <row r="635" spans="1:20" customFormat="1" x14ac:dyDescent="0.25">
      <c r="A635" s="54"/>
      <c r="C635" s="65"/>
      <c r="D635" s="66"/>
      <c r="E635" s="66"/>
      <c r="F635" s="66"/>
      <c r="G635" s="68"/>
      <c r="H635" s="85"/>
      <c r="I635" s="66"/>
      <c r="J635" s="298" t="str">
        <f t="shared" ca="1" si="9"/>
        <v/>
      </c>
      <c r="K635" s="329"/>
      <c r="L635" s="329"/>
      <c r="M635" s="250"/>
      <c r="N635" s="250"/>
      <c r="O635" s="250"/>
      <c r="P635" s="250"/>
      <c r="Q635" s="250"/>
      <c r="R635" s="250"/>
      <c r="S635" s="250"/>
      <c r="T635" s="2"/>
    </row>
    <row r="636" spans="1:20" customFormat="1" x14ac:dyDescent="0.25">
      <c r="A636" s="54"/>
      <c r="C636" s="65"/>
      <c r="D636" s="66"/>
      <c r="E636" s="66"/>
      <c r="F636" s="66"/>
      <c r="G636" s="68"/>
      <c r="H636" s="85"/>
      <c r="I636" s="66"/>
      <c r="J636" s="298" t="str">
        <f t="shared" ca="1" si="9"/>
        <v/>
      </c>
      <c r="K636" s="329"/>
      <c r="L636" s="329"/>
      <c r="M636" s="250"/>
      <c r="N636" s="250"/>
      <c r="O636" s="250"/>
      <c r="P636" s="250"/>
      <c r="Q636" s="250"/>
      <c r="R636" s="250"/>
      <c r="S636" s="250"/>
      <c r="T636" s="2"/>
    </row>
    <row r="637" spans="1:20" customFormat="1" x14ac:dyDescent="0.25">
      <c r="A637" s="54"/>
      <c r="C637" s="65"/>
      <c r="D637" s="66"/>
      <c r="E637" s="66"/>
      <c r="F637" s="66"/>
      <c r="G637" s="68"/>
      <c r="H637" s="85"/>
      <c r="I637" s="66"/>
      <c r="J637" s="298" t="str">
        <f t="shared" ca="1" si="9"/>
        <v/>
      </c>
      <c r="K637" s="329"/>
      <c r="L637" s="329"/>
      <c r="M637" s="250"/>
      <c r="N637" s="250"/>
      <c r="O637" s="250"/>
      <c r="P637" s="250"/>
      <c r="Q637" s="250"/>
      <c r="R637" s="250"/>
      <c r="S637" s="250"/>
      <c r="T637" s="2"/>
    </row>
    <row r="638" spans="1:20" customFormat="1" x14ac:dyDescent="0.25">
      <c r="A638" s="54"/>
      <c r="C638" s="65"/>
      <c r="D638" s="66"/>
      <c r="E638" s="66"/>
      <c r="F638" s="66"/>
      <c r="G638" s="68"/>
      <c r="H638" s="85"/>
      <c r="I638" s="66"/>
      <c r="J638" s="298" t="str">
        <f t="shared" ca="1" si="9"/>
        <v/>
      </c>
      <c r="K638" s="329"/>
      <c r="L638" s="329"/>
      <c r="M638" s="250"/>
      <c r="N638" s="250"/>
      <c r="O638" s="250"/>
      <c r="P638" s="250"/>
      <c r="Q638" s="250"/>
      <c r="R638" s="250"/>
      <c r="S638" s="250"/>
      <c r="T638" s="2"/>
    </row>
    <row r="639" spans="1:20" customFormat="1" x14ac:dyDescent="0.25">
      <c r="A639" s="54"/>
      <c r="C639" s="65"/>
      <c r="D639" s="66"/>
      <c r="E639" s="66"/>
      <c r="F639" s="66"/>
      <c r="G639" s="68"/>
      <c r="H639" s="85"/>
      <c r="I639" s="66"/>
      <c r="J639" s="298" t="str">
        <f t="shared" ca="1" si="9"/>
        <v/>
      </c>
      <c r="K639" s="329"/>
      <c r="L639" s="329"/>
      <c r="M639" s="250"/>
      <c r="N639" s="250"/>
      <c r="O639" s="250"/>
      <c r="P639" s="250"/>
      <c r="Q639" s="250"/>
      <c r="R639" s="250"/>
      <c r="S639" s="250"/>
      <c r="T639" s="2"/>
    </row>
    <row r="640" spans="1:20" customFormat="1" x14ac:dyDescent="0.25">
      <c r="A640" s="54"/>
      <c r="C640" s="65"/>
      <c r="D640" s="66"/>
      <c r="E640" s="66"/>
      <c r="F640" s="66"/>
      <c r="G640" s="68"/>
      <c r="H640" s="85"/>
      <c r="I640" s="66"/>
      <c r="J640" s="298" t="str">
        <f t="shared" ca="1" si="9"/>
        <v/>
      </c>
      <c r="K640" s="329"/>
      <c r="L640" s="329"/>
      <c r="M640" s="250"/>
      <c r="N640" s="250"/>
      <c r="O640" s="250"/>
      <c r="P640" s="250"/>
      <c r="Q640" s="250"/>
      <c r="R640" s="250"/>
      <c r="S640" s="250"/>
      <c r="T640" s="2"/>
    </row>
    <row r="641" spans="1:20" customFormat="1" x14ac:dyDescent="0.25">
      <c r="A641" s="54"/>
      <c r="C641" s="65"/>
      <c r="D641" s="66"/>
      <c r="E641" s="66"/>
      <c r="F641" s="66"/>
      <c r="G641" s="68"/>
      <c r="H641" s="85"/>
      <c r="I641" s="66"/>
      <c r="J641" s="298" t="str">
        <f t="shared" ca="1" si="9"/>
        <v/>
      </c>
      <c r="K641" s="329"/>
      <c r="L641" s="329"/>
      <c r="M641" s="250"/>
      <c r="N641" s="250"/>
      <c r="O641" s="250"/>
      <c r="P641" s="250"/>
      <c r="Q641" s="250"/>
      <c r="R641" s="250"/>
      <c r="S641" s="250"/>
      <c r="T641" s="2"/>
    </row>
    <row r="642" spans="1:20" customFormat="1" x14ac:dyDescent="0.25">
      <c r="A642" s="54"/>
      <c r="C642" s="65"/>
      <c r="D642" s="66"/>
      <c r="E642" s="66"/>
      <c r="F642" s="66"/>
      <c r="G642" s="68"/>
      <c r="H642" s="85"/>
      <c r="I642" s="66"/>
      <c r="J642" s="298" t="str">
        <f t="shared" ca="1" si="9"/>
        <v/>
      </c>
      <c r="K642" s="329"/>
      <c r="L642" s="329"/>
      <c r="M642" s="250"/>
      <c r="N642" s="250"/>
      <c r="O642" s="250"/>
      <c r="P642" s="250"/>
      <c r="Q642" s="250"/>
      <c r="R642" s="250"/>
      <c r="S642" s="250"/>
      <c r="T642" s="2"/>
    </row>
    <row r="643" spans="1:20" customFormat="1" x14ac:dyDescent="0.25">
      <c r="A643" s="54"/>
      <c r="C643" s="65"/>
      <c r="D643" s="66"/>
      <c r="E643" s="66"/>
      <c r="F643" s="66"/>
      <c r="G643" s="68"/>
      <c r="H643" s="85"/>
      <c r="I643" s="66"/>
      <c r="J643" s="298" t="str">
        <f t="shared" ca="1" si="9"/>
        <v/>
      </c>
      <c r="K643" s="329"/>
      <c r="L643" s="329"/>
      <c r="M643" s="250"/>
      <c r="N643" s="250"/>
      <c r="O643" s="250"/>
      <c r="P643" s="250"/>
      <c r="Q643" s="250"/>
      <c r="R643" s="250"/>
      <c r="S643" s="250"/>
      <c r="T643" s="2"/>
    </row>
    <row r="644" spans="1:20" customFormat="1" x14ac:dyDescent="0.25">
      <c r="A644" s="54"/>
      <c r="C644" s="65"/>
      <c r="D644" s="66"/>
      <c r="E644" s="66"/>
      <c r="F644" s="66"/>
      <c r="G644" s="68"/>
      <c r="H644" s="85"/>
      <c r="I644" s="66"/>
      <c r="J644" s="298" t="str">
        <f t="shared" ca="1" si="9"/>
        <v/>
      </c>
      <c r="K644" s="329"/>
      <c r="L644" s="329"/>
      <c r="M644" s="250"/>
      <c r="N644" s="250"/>
      <c r="O644" s="250"/>
      <c r="P644" s="250"/>
      <c r="Q644" s="250"/>
      <c r="R644" s="250"/>
      <c r="S644" s="250"/>
      <c r="T644" s="2"/>
    </row>
    <row r="645" spans="1:20" customFormat="1" x14ac:dyDescent="0.25">
      <c r="A645" s="54"/>
      <c r="C645" s="65"/>
      <c r="D645" s="66"/>
      <c r="E645" s="66"/>
      <c r="F645" s="66"/>
      <c r="G645" s="68"/>
      <c r="H645" s="85"/>
      <c r="I645" s="66"/>
      <c r="J645" s="298" t="str">
        <f t="shared" ca="1" si="9"/>
        <v/>
      </c>
      <c r="K645" s="329"/>
      <c r="L645" s="329"/>
      <c r="M645" s="250"/>
      <c r="N645" s="250"/>
      <c r="O645" s="250"/>
      <c r="P645" s="250"/>
      <c r="Q645" s="250"/>
      <c r="R645" s="250"/>
      <c r="S645" s="250"/>
      <c r="T645" s="2"/>
    </row>
    <row r="646" spans="1:20" customFormat="1" x14ac:dyDescent="0.25">
      <c r="A646" s="54"/>
      <c r="C646" s="65"/>
      <c r="D646" s="66"/>
      <c r="E646" s="66"/>
      <c r="F646" s="66"/>
      <c r="G646" s="68"/>
      <c r="H646" s="85"/>
      <c r="I646" s="66"/>
      <c r="J646" s="298" t="str">
        <f t="shared" ca="1" si="9"/>
        <v/>
      </c>
      <c r="K646" s="329"/>
      <c r="L646" s="329"/>
      <c r="M646" s="250"/>
      <c r="N646" s="250"/>
      <c r="O646" s="250"/>
      <c r="P646" s="250"/>
      <c r="Q646" s="250"/>
      <c r="R646" s="250"/>
      <c r="S646" s="250"/>
      <c r="T646" s="2"/>
    </row>
    <row r="647" spans="1:20" customFormat="1" x14ac:dyDescent="0.25">
      <c r="A647" s="54"/>
      <c r="C647" s="65"/>
      <c r="D647" s="66"/>
      <c r="E647" s="66"/>
      <c r="F647" s="66"/>
      <c r="G647" s="68"/>
      <c r="H647" s="85"/>
      <c r="I647" s="66"/>
      <c r="J647" s="298" t="str">
        <f t="shared" ca="1" si="9"/>
        <v/>
      </c>
      <c r="K647" s="329"/>
      <c r="L647" s="329"/>
      <c r="M647" s="250"/>
      <c r="N647" s="250"/>
      <c r="O647" s="250"/>
      <c r="P647" s="250"/>
      <c r="Q647" s="250"/>
      <c r="R647" s="250"/>
      <c r="S647" s="250"/>
      <c r="T647" s="2"/>
    </row>
    <row r="648" spans="1:20" customFormat="1" x14ac:dyDescent="0.25">
      <c r="A648" s="54"/>
      <c r="C648" s="65"/>
      <c r="D648" s="66"/>
      <c r="E648" s="66"/>
      <c r="F648" s="66"/>
      <c r="G648" s="68"/>
      <c r="H648" s="85"/>
      <c r="I648" s="66"/>
      <c r="J648" s="298" t="str">
        <f t="shared" ca="1" si="9"/>
        <v/>
      </c>
      <c r="K648" s="329"/>
      <c r="L648" s="329"/>
      <c r="M648" s="250"/>
      <c r="N648" s="250"/>
      <c r="O648" s="250"/>
      <c r="P648" s="250"/>
      <c r="Q648" s="250"/>
      <c r="R648" s="250"/>
      <c r="S648" s="250"/>
      <c r="T648" s="2"/>
    </row>
    <row r="649" spans="1:20" customFormat="1" x14ac:dyDescent="0.25">
      <c r="A649" s="54"/>
      <c r="C649" s="65"/>
      <c r="D649" s="66"/>
      <c r="E649" s="66"/>
      <c r="F649" s="66"/>
      <c r="G649" s="68"/>
      <c r="H649" s="85"/>
      <c r="I649" s="66"/>
      <c r="J649" s="298" t="str">
        <f t="shared" ref="J649:J712" ca="1" si="10">IF(I649="","",(IF(I649="Efetivado","",IF(C649="","",IF(C649=TODAY(),"Vence Hoje",IF(C649&lt;TODAY(),"Atrasado",C649-TODAY()&amp;" Dias para Vencer"))))))</f>
        <v/>
      </c>
      <c r="K649" s="329"/>
      <c r="L649" s="329"/>
      <c r="M649" s="250"/>
      <c r="N649" s="250"/>
      <c r="O649" s="250"/>
      <c r="P649" s="250"/>
      <c r="Q649" s="250"/>
      <c r="R649" s="250"/>
      <c r="S649" s="250"/>
      <c r="T649" s="2"/>
    </row>
    <row r="650" spans="1:20" customFormat="1" x14ac:dyDescent="0.25">
      <c r="A650" s="54"/>
      <c r="C650" s="65"/>
      <c r="D650" s="66"/>
      <c r="E650" s="66"/>
      <c r="F650" s="66"/>
      <c r="G650" s="68"/>
      <c r="H650" s="85"/>
      <c r="I650" s="66"/>
      <c r="J650" s="298" t="str">
        <f t="shared" ca="1" si="10"/>
        <v/>
      </c>
      <c r="K650" s="329"/>
      <c r="L650" s="329"/>
      <c r="M650" s="250"/>
      <c r="N650" s="250"/>
      <c r="O650" s="250"/>
      <c r="P650" s="250"/>
      <c r="Q650" s="250"/>
      <c r="R650" s="250"/>
      <c r="S650" s="250"/>
      <c r="T650" s="2"/>
    </row>
    <row r="651" spans="1:20" customFormat="1" x14ac:dyDescent="0.25">
      <c r="A651" s="54"/>
      <c r="C651" s="65"/>
      <c r="D651" s="66"/>
      <c r="E651" s="66"/>
      <c r="F651" s="66"/>
      <c r="G651" s="68"/>
      <c r="H651" s="85"/>
      <c r="I651" s="66"/>
      <c r="J651" s="298" t="str">
        <f t="shared" ca="1" si="10"/>
        <v/>
      </c>
      <c r="K651" s="329"/>
      <c r="L651" s="329"/>
      <c r="M651" s="250"/>
      <c r="N651" s="250"/>
      <c r="O651" s="250"/>
      <c r="P651" s="250"/>
      <c r="Q651" s="250"/>
      <c r="R651" s="250"/>
      <c r="S651" s="250"/>
      <c r="T651" s="2"/>
    </row>
    <row r="652" spans="1:20" customFormat="1" x14ac:dyDescent="0.25">
      <c r="A652" s="54"/>
      <c r="C652" s="65"/>
      <c r="D652" s="66"/>
      <c r="E652" s="66"/>
      <c r="F652" s="66"/>
      <c r="G652" s="68"/>
      <c r="H652" s="85"/>
      <c r="I652" s="66"/>
      <c r="J652" s="298" t="str">
        <f t="shared" ca="1" si="10"/>
        <v/>
      </c>
      <c r="K652" s="329"/>
      <c r="L652" s="329"/>
      <c r="M652" s="250"/>
      <c r="N652" s="250"/>
      <c r="O652" s="250"/>
      <c r="P652" s="250"/>
      <c r="Q652" s="250"/>
      <c r="R652" s="250"/>
      <c r="S652" s="250"/>
      <c r="T652" s="2"/>
    </row>
    <row r="653" spans="1:20" customFormat="1" x14ac:dyDescent="0.25">
      <c r="A653" s="54"/>
      <c r="C653" s="65"/>
      <c r="D653" s="66"/>
      <c r="E653" s="66"/>
      <c r="F653" s="66"/>
      <c r="G653" s="68"/>
      <c r="H653" s="85"/>
      <c r="I653" s="66"/>
      <c r="J653" s="298" t="str">
        <f t="shared" ca="1" si="10"/>
        <v/>
      </c>
      <c r="K653" s="329"/>
      <c r="L653" s="329"/>
      <c r="M653" s="250"/>
      <c r="N653" s="250"/>
      <c r="O653" s="250"/>
      <c r="P653" s="250"/>
      <c r="Q653" s="250"/>
      <c r="R653" s="250"/>
      <c r="S653" s="250"/>
      <c r="T653" s="2"/>
    </row>
    <row r="654" spans="1:20" customFormat="1" x14ac:dyDescent="0.25">
      <c r="A654" s="54"/>
      <c r="C654" s="65"/>
      <c r="D654" s="66"/>
      <c r="E654" s="66"/>
      <c r="F654" s="66"/>
      <c r="G654" s="68"/>
      <c r="H654" s="85"/>
      <c r="I654" s="66"/>
      <c r="J654" s="298" t="str">
        <f t="shared" ca="1" si="10"/>
        <v/>
      </c>
      <c r="K654" s="329"/>
      <c r="L654" s="329"/>
      <c r="M654" s="250"/>
      <c r="N654" s="250"/>
      <c r="O654" s="250"/>
      <c r="P654" s="250"/>
      <c r="Q654" s="250"/>
      <c r="R654" s="250"/>
      <c r="S654" s="250"/>
      <c r="T654" s="2"/>
    </row>
    <row r="655" spans="1:20" customFormat="1" x14ac:dyDescent="0.25">
      <c r="A655" s="54"/>
      <c r="C655" s="65"/>
      <c r="D655" s="66"/>
      <c r="E655" s="66"/>
      <c r="F655" s="66"/>
      <c r="G655" s="68"/>
      <c r="H655" s="85"/>
      <c r="I655" s="66"/>
      <c r="J655" s="298" t="str">
        <f t="shared" ca="1" si="10"/>
        <v/>
      </c>
      <c r="K655" s="329"/>
      <c r="L655" s="329"/>
      <c r="M655" s="250"/>
      <c r="N655" s="250"/>
      <c r="O655" s="250"/>
      <c r="P655" s="250"/>
      <c r="Q655" s="250"/>
      <c r="R655" s="250"/>
      <c r="S655" s="250"/>
      <c r="T655" s="2"/>
    </row>
    <row r="656" spans="1:20" customFormat="1" x14ac:dyDescent="0.25">
      <c r="A656" s="54"/>
      <c r="C656" s="65"/>
      <c r="D656" s="66"/>
      <c r="E656" s="66"/>
      <c r="F656" s="66"/>
      <c r="G656" s="68"/>
      <c r="H656" s="85"/>
      <c r="I656" s="66"/>
      <c r="J656" s="298" t="str">
        <f t="shared" ca="1" si="10"/>
        <v/>
      </c>
      <c r="K656" s="329"/>
      <c r="L656" s="329"/>
      <c r="M656" s="250"/>
      <c r="N656" s="250"/>
      <c r="O656" s="250"/>
      <c r="P656" s="250"/>
      <c r="Q656" s="250"/>
      <c r="R656" s="250"/>
      <c r="S656" s="250"/>
      <c r="T656" s="2"/>
    </row>
    <row r="657" spans="1:20" customFormat="1" x14ac:dyDescent="0.25">
      <c r="A657" s="54"/>
      <c r="C657" s="65"/>
      <c r="D657" s="66"/>
      <c r="E657" s="66"/>
      <c r="F657" s="66"/>
      <c r="G657" s="68"/>
      <c r="H657" s="85"/>
      <c r="I657" s="66"/>
      <c r="J657" s="298" t="str">
        <f t="shared" ca="1" si="10"/>
        <v/>
      </c>
      <c r="K657" s="329"/>
      <c r="L657" s="329"/>
      <c r="M657" s="250"/>
      <c r="N657" s="250"/>
      <c r="O657" s="250"/>
      <c r="P657" s="250"/>
      <c r="Q657" s="250"/>
      <c r="R657" s="250"/>
      <c r="S657" s="250"/>
      <c r="T657" s="2"/>
    </row>
    <row r="658" spans="1:20" customFormat="1" x14ac:dyDescent="0.25">
      <c r="A658" s="54"/>
      <c r="C658" s="65"/>
      <c r="D658" s="66"/>
      <c r="E658" s="66"/>
      <c r="F658" s="66"/>
      <c r="G658" s="68"/>
      <c r="H658" s="85"/>
      <c r="I658" s="66"/>
      <c r="J658" s="298" t="str">
        <f t="shared" ca="1" si="10"/>
        <v/>
      </c>
      <c r="K658" s="329"/>
      <c r="L658" s="329"/>
      <c r="M658" s="250"/>
      <c r="N658" s="250"/>
      <c r="O658" s="250"/>
      <c r="P658" s="250"/>
      <c r="Q658" s="250"/>
      <c r="R658" s="250"/>
      <c r="S658" s="250"/>
      <c r="T658" s="2"/>
    </row>
    <row r="659" spans="1:20" customFormat="1" x14ac:dyDescent="0.25">
      <c r="A659" s="54"/>
      <c r="C659" s="65"/>
      <c r="D659" s="66"/>
      <c r="E659" s="66"/>
      <c r="F659" s="66"/>
      <c r="G659" s="68"/>
      <c r="H659" s="85"/>
      <c r="I659" s="66"/>
      <c r="J659" s="298" t="str">
        <f t="shared" ca="1" si="10"/>
        <v/>
      </c>
      <c r="K659" s="329"/>
      <c r="L659" s="329"/>
      <c r="M659" s="250"/>
      <c r="N659" s="250"/>
      <c r="O659" s="250"/>
      <c r="P659" s="250"/>
      <c r="Q659" s="250"/>
      <c r="R659" s="250"/>
      <c r="S659" s="250"/>
      <c r="T659" s="2"/>
    </row>
    <row r="660" spans="1:20" customFormat="1" x14ac:dyDescent="0.25">
      <c r="A660" s="54"/>
      <c r="C660" s="65"/>
      <c r="D660" s="66"/>
      <c r="E660" s="66"/>
      <c r="F660" s="66"/>
      <c r="G660" s="68"/>
      <c r="H660" s="85"/>
      <c r="I660" s="66"/>
      <c r="J660" s="298" t="str">
        <f t="shared" ca="1" si="10"/>
        <v/>
      </c>
      <c r="K660" s="329"/>
      <c r="L660" s="329"/>
      <c r="M660" s="250"/>
      <c r="N660" s="250"/>
      <c r="O660" s="250"/>
      <c r="P660" s="250"/>
      <c r="Q660" s="250"/>
      <c r="R660" s="250"/>
      <c r="S660" s="250"/>
      <c r="T660" s="2"/>
    </row>
    <row r="661" spans="1:20" customFormat="1" x14ac:dyDescent="0.25">
      <c r="A661" s="54"/>
      <c r="C661" s="65"/>
      <c r="D661" s="66"/>
      <c r="E661" s="66"/>
      <c r="F661" s="66"/>
      <c r="G661" s="68"/>
      <c r="H661" s="85"/>
      <c r="I661" s="66"/>
      <c r="J661" s="298" t="str">
        <f t="shared" ca="1" si="10"/>
        <v/>
      </c>
      <c r="K661" s="329"/>
      <c r="L661" s="329"/>
      <c r="M661" s="250"/>
      <c r="N661" s="250"/>
      <c r="O661" s="250"/>
      <c r="P661" s="250"/>
      <c r="Q661" s="250"/>
      <c r="R661" s="250"/>
      <c r="S661" s="250"/>
      <c r="T661" s="2"/>
    </row>
    <row r="662" spans="1:20" customFormat="1" x14ac:dyDescent="0.25">
      <c r="A662" s="54"/>
      <c r="C662" s="65"/>
      <c r="D662" s="66"/>
      <c r="E662" s="66"/>
      <c r="F662" s="66"/>
      <c r="G662" s="68"/>
      <c r="H662" s="85"/>
      <c r="I662" s="66"/>
      <c r="J662" s="298" t="str">
        <f t="shared" ca="1" si="10"/>
        <v/>
      </c>
      <c r="K662" s="329"/>
      <c r="L662" s="329"/>
      <c r="M662" s="250"/>
      <c r="N662" s="250"/>
      <c r="O662" s="250"/>
      <c r="P662" s="250"/>
      <c r="Q662" s="250"/>
      <c r="R662" s="250"/>
      <c r="S662" s="250"/>
      <c r="T662" s="2"/>
    </row>
    <row r="663" spans="1:20" customFormat="1" x14ac:dyDescent="0.25">
      <c r="A663" s="54"/>
      <c r="C663" s="65"/>
      <c r="D663" s="66"/>
      <c r="E663" s="66"/>
      <c r="F663" s="66"/>
      <c r="G663" s="68"/>
      <c r="H663" s="85"/>
      <c r="I663" s="66"/>
      <c r="J663" s="298" t="str">
        <f t="shared" ca="1" si="10"/>
        <v/>
      </c>
      <c r="K663" s="329"/>
      <c r="L663" s="329"/>
      <c r="M663" s="250"/>
      <c r="N663" s="250"/>
      <c r="O663" s="250"/>
      <c r="P663" s="250"/>
      <c r="Q663" s="250"/>
      <c r="R663" s="250"/>
      <c r="S663" s="250"/>
      <c r="T663" s="2"/>
    </row>
    <row r="664" spans="1:20" customFormat="1" x14ac:dyDescent="0.25">
      <c r="A664" s="54"/>
      <c r="C664" s="65"/>
      <c r="D664" s="66"/>
      <c r="E664" s="66"/>
      <c r="F664" s="66"/>
      <c r="G664" s="68"/>
      <c r="H664" s="85"/>
      <c r="I664" s="66"/>
      <c r="J664" s="298" t="str">
        <f t="shared" ca="1" si="10"/>
        <v/>
      </c>
      <c r="K664" s="329"/>
      <c r="L664" s="329"/>
      <c r="M664" s="250"/>
      <c r="N664" s="250"/>
      <c r="O664" s="250"/>
      <c r="P664" s="250"/>
      <c r="Q664" s="250"/>
      <c r="R664" s="250"/>
      <c r="S664" s="250"/>
      <c r="T664" s="2"/>
    </row>
    <row r="665" spans="1:20" customFormat="1" x14ac:dyDescent="0.25">
      <c r="A665" s="54"/>
      <c r="C665" s="65"/>
      <c r="D665" s="66"/>
      <c r="E665" s="66"/>
      <c r="F665" s="66"/>
      <c r="G665" s="68"/>
      <c r="H665" s="85"/>
      <c r="I665" s="66"/>
      <c r="J665" s="298" t="str">
        <f t="shared" ca="1" si="10"/>
        <v/>
      </c>
      <c r="K665" s="329"/>
      <c r="L665" s="329"/>
      <c r="M665" s="250"/>
      <c r="N665" s="250"/>
      <c r="O665" s="250"/>
      <c r="P665" s="250"/>
      <c r="Q665" s="250"/>
      <c r="R665" s="250"/>
      <c r="S665" s="250"/>
      <c r="T665" s="2"/>
    </row>
    <row r="666" spans="1:20" customFormat="1" x14ac:dyDescent="0.25">
      <c r="A666" s="54"/>
      <c r="C666" s="65"/>
      <c r="D666" s="66"/>
      <c r="E666" s="66"/>
      <c r="F666" s="66"/>
      <c r="G666" s="68"/>
      <c r="H666" s="85"/>
      <c r="I666" s="66"/>
      <c r="J666" s="298" t="str">
        <f t="shared" ca="1" si="10"/>
        <v/>
      </c>
      <c r="K666" s="329"/>
      <c r="L666" s="329"/>
      <c r="M666" s="250"/>
      <c r="N666" s="250"/>
      <c r="O666" s="250"/>
      <c r="P666" s="250"/>
      <c r="Q666" s="250"/>
      <c r="R666" s="250"/>
      <c r="S666" s="250"/>
      <c r="T666" s="2"/>
    </row>
    <row r="667" spans="1:20" customFormat="1" x14ac:dyDescent="0.25">
      <c r="A667" s="54"/>
      <c r="C667" s="65"/>
      <c r="D667" s="66"/>
      <c r="E667" s="66"/>
      <c r="F667" s="66"/>
      <c r="G667" s="68"/>
      <c r="H667" s="85"/>
      <c r="I667" s="66"/>
      <c r="J667" s="298" t="str">
        <f t="shared" ca="1" si="10"/>
        <v/>
      </c>
      <c r="K667" s="329"/>
      <c r="L667" s="329"/>
      <c r="M667" s="250"/>
      <c r="N667" s="250"/>
      <c r="O667" s="250"/>
      <c r="P667" s="250"/>
      <c r="Q667" s="250"/>
      <c r="R667" s="250"/>
      <c r="S667" s="250"/>
      <c r="T667" s="2"/>
    </row>
    <row r="668" spans="1:20" customFormat="1" x14ac:dyDescent="0.25">
      <c r="A668" s="54"/>
      <c r="C668" s="65"/>
      <c r="D668" s="66"/>
      <c r="E668" s="66"/>
      <c r="F668" s="66"/>
      <c r="G668" s="68"/>
      <c r="H668" s="85"/>
      <c r="I668" s="66"/>
      <c r="J668" s="298" t="str">
        <f t="shared" ca="1" si="10"/>
        <v/>
      </c>
      <c r="K668" s="329"/>
      <c r="L668" s="329"/>
      <c r="M668" s="250"/>
      <c r="N668" s="250"/>
      <c r="O668" s="250"/>
      <c r="P668" s="250"/>
      <c r="Q668" s="250"/>
      <c r="R668" s="250"/>
      <c r="S668" s="250"/>
      <c r="T668" s="2"/>
    </row>
    <row r="669" spans="1:20" customFormat="1" x14ac:dyDescent="0.25">
      <c r="A669" s="54"/>
      <c r="C669" s="65"/>
      <c r="D669" s="66"/>
      <c r="E669" s="66"/>
      <c r="F669" s="66"/>
      <c r="G669" s="68"/>
      <c r="H669" s="85"/>
      <c r="I669" s="66"/>
      <c r="J669" s="298" t="str">
        <f t="shared" ca="1" si="10"/>
        <v/>
      </c>
      <c r="K669" s="329"/>
      <c r="L669" s="329"/>
      <c r="M669" s="250"/>
      <c r="N669" s="250"/>
      <c r="O669" s="250"/>
      <c r="P669" s="250"/>
      <c r="Q669" s="250"/>
      <c r="R669" s="250"/>
      <c r="S669" s="250"/>
      <c r="T669" s="2"/>
    </row>
    <row r="670" spans="1:20" customFormat="1" x14ac:dyDescent="0.25">
      <c r="A670" s="54"/>
      <c r="C670" s="65"/>
      <c r="D670" s="66"/>
      <c r="E670" s="66"/>
      <c r="F670" s="66"/>
      <c r="G670" s="68"/>
      <c r="H670" s="85"/>
      <c r="I670" s="66"/>
      <c r="J670" s="298" t="str">
        <f t="shared" ca="1" si="10"/>
        <v/>
      </c>
      <c r="K670" s="329"/>
      <c r="L670" s="329"/>
      <c r="M670" s="250"/>
      <c r="N670" s="250"/>
      <c r="O670" s="250"/>
      <c r="P670" s="250"/>
      <c r="Q670" s="250"/>
      <c r="R670" s="250"/>
      <c r="S670" s="250"/>
      <c r="T670" s="2"/>
    </row>
    <row r="671" spans="1:20" customFormat="1" x14ac:dyDescent="0.25">
      <c r="A671" s="54"/>
      <c r="C671" s="65"/>
      <c r="D671" s="66"/>
      <c r="E671" s="66"/>
      <c r="F671" s="66"/>
      <c r="G671" s="68"/>
      <c r="H671" s="85"/>
      <c r="I671" s="66"/>
      <c r="J671" s="298" t="str">
        <f t="shared" ca="1" si="10"/>
        <v/>
      </c>
      <c r="K671" s="329"/>
      <c r="L671" s="329"/>
      <c r="M671" s="250"/>
      <c r="N671" s="250"/>
      <c r="O671" s="250"/>
      <c r="P671" s="250"/>
      <c r="Q671" s="250"/>
      <c r="R671" s="250"/>
      <c r="S671" s="250"/>
      <c r="T671" s="2"/>
    </row>
    <row r="672" spans="1:20" customFormat="1" x14ac:dyDescent="0.25">
      <c r="A672" s="54"/>
      <c r="C672" s="65"/>
      <c r="D672" s="66"/>
      <c r="E672" s="66"/>
      <c r="F672" s="66"/>
      <c r="G672" s="68"/>
      <c r="H672" s="85"/>
      <c r="I672" s="66"/>
      <c r="J672" s="298" t="str">
        <f t="shared" ca="1" si="10"/>
        <v/>
      </c>
      <c r="K672" s="329"/>
      <c r="L672" s="329"/>
      <c r="M672" s="250"/>
      <c r="N672" s="250"/>
      <c r="O672" s="250"/>
      <c r="P672" s="250"/>
      <c r="Q672" s="250"/>
      <c r="R672" s="250"/>
      <c r="S672" s="250"/>
      <c r="T672" s="2"/>
    </row>
    <row r="673" spans="1:20" customFormat="1" x14ac:dyDescent="0.25">
      <c r="A673" s="54"/>
      <c r="C673" s="65"/>
      <c r="D673" s="66"/>
      <c r="E673" s="66"/>
      <c r="F673" s="66"/>
      <c r="G673" s="68"/>
      <c r="H673" s="85"/>
      <c r="I673" s="66"/>
      <c r="J673" s="298" t="str">
        <f t="shared" ca="1" si="10"/>
        <v/>
      </c>
      <c r="K673" s="329"/>
      <c r="L673" s="329"/>
      <c r="M673" s="250"/>
      <c r="N673" s="250"/>
      <c r="O673" s="250"/>
      <c r="P673" s="250"/>
      <c r="Q673" s="250"/>
      <c r="R673" s="250"/>
      <c r="S673" s="250"/>
      <c r="T673" s="2"/>
    </row>
    <row r="674" spans="1:20" customFormat="1" x14ac:dyDescent="0.25">
      <c r="A674" s="54"/>
      <c r="C674" s="65"/>
      <c r="D674" s="66"/>
      <c r="E674" s="66"/>
      <c r="F674" s="66"/>
      <c r="G674" s="68"/>
      <c r="H674" s="85"/>
      <c r="I674" s="66"/>
      <c r="J674" s="298" t="str">
        <f t="shared" ca="1" si="10"/>
        <v/>
      </c>
      <c r="K674" s="329"/>
      <c r="L674" s="329"/>
      <c r="M674" s="250"/>
      <c r="N674" s="250"/>
      <c r="O674" s="250"/>
      <c r="P674" s="250"/>
      <c r="Q674" s="250"/>
      <c r="R674" s="250"/>
      <c r="S674" s="250"/>
      <c r="T674" s="2"/>
    </row>
    <row r="675" spans="1:20" customFormat="1" x14ac:dyDescent="0.25">
      <c r="A675" s="54"/>
      <c r="C675" s="65"/>
      <c r="D675" s="66"/>
      <c r="E675" s="66"/>
      <c r="F675" s="66"/>
      <c r="G675" s="68"/>
      <c r="H675" s="85"/>
      <c r="I675" s="66"/>
      <c r="J675" s="298" t="str">
        <f t="shared" ca="1" si="10"/>
        <v/>
      </c>
      <c r="K675" s="329"/>
      <c r="L675" s="329"/>
      <c r="M675" s="250"/>
      <c r="N675" s="250"/>
      <c r="O675" s="250"/>
      <c r="P675" s="250"/>
      <c r="Q675" s="250"/>
      <c r="R675" s="250"/>
      <c r="S675" s="250"/>
      <c r="T675" s="2"/>
    </row>
    <row r="676" spans="1:20" customFormat="1" x14ac:dyDescent="0.25">
      <c r="A676" s="54"/>
      <c r="C676" s="65"/>
      <c r="D676" s="66"/>
      <c r="E676" s="66"/>
      <c r="F676" s="66"/>
      <c r="G676" s="68"/>
      <c r="H676" s="85"/>
      <c r="I676" s="66"/>
      <c r="J676" s="298" t="str">
        <f t="shared" ca="1" si="10"/>
        <v/>
      </c>
      <c r="K676" s="329"/>
      <c r="L676" s="329"/>
      <c r="M676" s="250"/>
      <c r="N676" s="250"/>
      <c r="O676" s="250"/>
      <c r="P676" s="250"/>
      <c r="Q676" s="250"/>
      <c r="R676" s="250"/>
      <c r="S676" s="250"/>
      <c r="T676" s="2"/>
    </row>
    <row r="677" spans="1:20" customFormat="1" x14ac:dyDescent="0.25">
      <c r="A677" s="54"/>
      <c r="C677" s="65"/>
      <c r="D677" s="66"/>
      <c r="E677" s="66"/>
      <c r="F677" s="66"/>
      <c r="G677" s="68"/>
      <c r="H677" s="85"/>
      <c r="I677" s="66"/>
      <c r="J677" s="298" t="str">
        <f t="shared" ca="1" si="10"/>
        <v/>
      </c>
      <c r="K677" s="329"/>
      <c r="L677" s="329"/>
      <c r="M677" s="250"/>
      <c r="N677" s="250"/>
      <c r="O677" s="250"/>
      <c r="P677" s="250"/>
      <c r="Q677" s="250"/>
      <c r="R677" s="250"/>
      <c r="S677" s="250"/>
      <c r="T677" s="2"/>
    </row>
    <row r="678" spans="1:20" customFormat="1" x14ac:dyDescent="0.25">
      <c r="A678" s="54"/>
      <c r="C678" s="65"/>
      <c r="D678" s="66"/>
      <c r="E678" s="66"/>
      <c r="F678" s="66"/>
      <c r="G678" s="68"/>
      <c r="H678" s="85"/>
      <c r="I678" s="66"/>
      <c r="J678" s="298" t="str">
        <f t="shared" ca="1" si="10"/>
        <v/>
      </c>
      <c r="K678" s="329"/>
      <c r="L678" s="329"/>
      <c r="M678" s="250"/>
      <c r="N678" s="250"/>
      <c r="O678" s="250"/>
      <c r="P678" s="250"/>
      <c r="Q678" s="250"/>
      <c r="R678" s="250"/>
      <c r="S678" s="250"/>
      <c r="T678" s="2"/>
    </row>
    <row r="679" spans="1:20" customFormat="1" x14ac:dyDescent="0.25">
      <c r="A679" s="54"/>
      <c r="C679" s="65"/>
      <c r="D679" s="66"/>
      <c r="E679" s="66"/>
      <c r="F679" s="66"/>
      <c r="G679" s="68"/>
      <c r="H679" s="85"/>
      <c r="I679" s="66"/>
      <c r="J679" s="298" t="str">
        <f t="shared" ca="1" si="10"/>
        <v/>
      </c>
      <c r="K679" s="329"/>
      <c r="L679" s="329"/>
      <c r="M679" s="250"/>
      <c r="N679" s="250"/>
      <c r="O679" s="250"/>
      <c r="P679" s="250"/>
      <c r="Q679" s="250"/>
      <c r="R679" s="250"/>
      <c r="S679" s="250"/>
      <c r="T679" s="2"/>
    </row>
    <row r="680" spans="1:20" customFormat="1" x14ac:dyDescent="0.25">
      <c r="A680" s="54"/>
      <c r="C680" s="65"/>
      <c r="D680" s="66"/>
      <c r="E680" s="66"/>
      <c r="F680" s="66"/>
      <c r="G680" s="68"/>
      <c r="H680" s="85"/>
      <c r="I680" s="66"/>
      <c r="J680" s="298" t="str">
        <f t="shared" ca="1" si="10"/>
        <v/>
      </c>
      <c r="K680" s="329"/>
      <c r="L680" s="329"/>
      <c r="M680" s="250"/>
      <c r="N680" s="250"/>
      <c r="O680" s="250"/>
      <c r="P680" s="250"/>
      <c r="Q680" s="250"/>
      <c r="R680" s="250"/>
      <c r="S680" s="250"/>
      <c r="T680" s="2"/>
    </row>
    <row r="681" spans="1:20" customFormat="1" x14ac:dyDescent="0.25">
      <c r="A681" s="54"/>
      <c r="C681" s="65"/>
      <c r="D681" s="66"/>
      <c r="E681" s="66"/>
      <c r="F681" s="66"/>
      <c r="G681" s="68"/>
      <c r="H681" s="85"/>
      <c r="I681" s="66"/>
      <c r="J681" s="298" t="str">
        <f t="shared" ca="1" si="10"/>
        <v/>
      </c>
      <c r="K681" s="329"/>
      <c r="L681" s="329"/>
      <c r="M681" s="250"/>
      <c r="N681" s="250"/>
      <c r="O681" s="250"/>
      <c r="P681" s="250"/>
      <c r="Q681" s="250"/>
      <c r="R681" s="250"/>
      <c r="S681" s="250"/>
      <c r="T681" s="2"/>
    </row>
    <row r="682" spans="1:20" customFormat="1" x14ac:dyDescent="0.25">
      <c r="A682" s="54"/>
      <c r="C682" s="65"/>
      <c r="D682" s="66"/>
      <c r="E682" s="66"/>
      <c r="F682" s="66"/>
      <c r="G682" s="68"/>
      <c r="H682" s="85"/>
      <c r="I682" s="66"/>
      <c r="J682" s="298" t="str">
        <f t="shared" ca="1" si="10"/>
        <v/>
      </c>
      <c r="K682" s="329"/>
      <c r="L682" s="329"/>
      <c r="M682" s="250"/>
      <c r="N682" s="250"/>
      <c r="O682" s="250"/>
      <c r="P682" s="250"/>
      <c r="Q682" s="250"/>
      <c r="R682" s="250"/>
      <c r="S682" s="250"/>
      <c r="T682" s="2"/>
    </row>
    <row r="683" spans="1:20" customFormat="1" x14ac:dyDescent="0.25">
      <c r="A683" s="54"/>
      <c r="C683" s="65"/>
      <c r="D683" s="66"/>
      <c r="E683" s="66"/>
      <c r="F683" s="66"/>
      <c r="G683" s="68"/>
      <c r="H683" s="85"/>
      <c r="I683" s="66"/>
      <c r="J683" s="298" t="str">
        <f t="shared" ca="1" si="10"/>
        <v/>
      </c>
      <c r="K683" s="329"/>
      <c r="L683" s="329"/>
      <c r="M683" s="250"/>
      <c r="N683" s="250"/>
      <c r="O683" s="250"/>
      <c r="P683" s="250"/>
      <c r="Q683" s="250"/>
      <c r="R683" s="250"/>
      <c r="S683" s="250"/>
      <c r="T683" s="2"/>
    </row>
    <row r="684" spans="1:20" customFormat="1" x14ac:dyDescent="0.25">
      <c r="A684" s="54"/>
      <c r="C684" s="65"/>
      <c r="D684" s="66"/>
      <c r="E684" s="66"/>
      <c r="F684" s="66"/>
      <c r="G684" s="68"/>
      <c r="H684" s="85"/>
      <c r="I684" s="66"/>
      <c r="J684" s="298" t="str">
        <f t="shared" ca="1" si="10"/>
        <v/>
      </c>
      <c r="K684" s="329"/>
      <c r="L684" s="329"/>
      <c r="M684" s="250"/>
      <c r="N684" s="250"/>
      <c r="O684" s="250"/>
      <c r="P684" s="250"/>
      <c r="Q684" s="250"/>
      <c r="R684" s="250"/>
      <c r="S684" s="250"/>
      <c r="T684" s="2"/>
    </row>
    <row r="685" spans="1:20" customFormat="1" x14ac:dyDescent="0.25">
      <c r="A685" s="54"/>
      <c r="C685" s="65"/>
      <c r="D685" s="66"/>
      <c r="E685" s="66"/>
      <c r="F685" s="66"/>
      <c r="G685" s="68"/>
      <c r="H685" s="85"/>
      <c r="I685" s="66"/>
      <c r="J685" s="298" t="str">
        <f t="shared" ca="1" si="10"/>
        <v/>
      </c>
      <c r="K685" s="329"/>
      <c r="L685" s="329"/>
      <c r="M685" s="250"/>
      <c r="N685" s="250"/>
      <c r="O685" s="250"/>
      <c r="P685" s="250"/>
      <c r="Q685" s="250"/>
      <c r="R685" s="250"/>
      <c r="S685" s="250"/>
      <c r="T685" s="2"/>
    </row>
    <row r="686" spans="1:20" customFormat="1" x14ac:dyDescent="0.25">
      <c r="A686" s="54"/>
      <c r="C686" s="65"/>
      <c r="D686" s="66"/>
      <c r="E686" s="66"/>
      <c r="F686" s="66"/>
      <c r="G686" s="68"/>
      <c r="H686" s="85"/>
      <c r="I686" s="66"/>
      <c r="J686" s="298" t="str">
        <f t="shared" ca="1" si="10"/>
        <v/>
      </c>
      <c r="K686" s="329"/>
      <c r="L686" s="329"/>
      <c r="M686" s="250"/>
      <c r="N686" s="250"/>
      <c r="O686" s="250"/>
      <c r="P686" s="250"/>
      <c r="Q686" s="250"/>
      <c r="R686" s="250"/>
      <c r="S686" s="250"/>
      <c r="T686" s="2"/>
    </row>
    <row r="687" spans="1:20" customFormat="1" x14ac:dyDescent="0.25">
      <c r="A687" s="54"/>
      <c r="C687" s="65"/>
      <c r="D687" s="66"/>
      <c r="E687" s="66"/>
      <c r="F687" s="66"/>
      <c r="G687" s="68"/>
      <c r="H687" s="85"/>
      <c r="I687" s="66"/>
      <c r="J687" s="298" t="str">
        <f t="shared" ca="1" si="10"/>
        <v/>
      </c>
      <c r="K687" s="329"/>
      <c r="L687" s="329"/>
      <c r="M687" s="250"/>
      <c r="N687" s="250"/>
      <c r="O687" s="250"/>
      <c r="P687" s="250"/>
      <c r="Q687" s="250"/>
      <c r="R687" s="250"/>
      <c r="S687" s="250"/>
      <c r="T687" s="2"/>
    </row>
    <row r="688" spans="1:20" customFormat="1" x14ac:dyDescent="0.25">
      <c r="A688" s="54"/>
      <c r="C688" s="65"/>
      <c r="D688" s="66"/>
      <c r="E688" s="66"/>
      <c r="F688" s="66"/>
      <c r="G688" s="68"/>
      <c r="H688" s="85"/>
      <c r="I688" s="66"/>
      <c r="J688" s="298" t="str">
        <f t="shared" ca="1" si="10"/>
        <v/>
      </c>
      <c r="K688" s="329"/>
      <c r="L688" s="329"/>
      <c r="M688" s="250"/>
      <c r="N688" s="250"/>
      <c r="O688" s="250"/>
      <c r="P688" s="250"/>
      <c r="Q688" s="250"/>
      <c r="R688" s="250"/>
      <c r="S688" s="250"/>
      <c r="T688" s="2"/>
    </row>
    <row r="689" spans="1:20" customFormat="1" x14ac:dyDescent="0.25">
      <c r="A689" s="54"/>
      <c r="C689" s="65"/>
      <c r="D689" s="66"/>
      <c r="E689" s="66"/>
      <c r="F689" s="66"/>
      <c r="G689" s="68"/>
      <c r="H689" s="85"/>
      <c r="I689" s="66"/>
      <c r="J689" s="298" t="str">
        <f t="shared" ca="1" si="10"/>
        <v/>
      </c>
      <c r="K689" s="329"/>
      <c r="L689" s="329"/>
      <c r="M689" s="250"/>
      <c r="N689" s="250"/>
      <c r="O689" s="250"/>
      <c r="P689" s="250"/>
      <c r="Q689" s="250"/>
      <c r="R689" s="250"/>
      <c r="S689" s="250"/>
      <c r="T689" s="2"/>
    </row>
    <row r="690" spans="1:20" customFormat="1" x14ac:dyDescent="0.25">
      <c r="A690" s="54"/>
      <c r="C690" s="65"/>
      <c r="D690" s="66"/>
      <c r="E690" s="66"/>
      <c r="F690" s="66"/>
      <c r="G690" s="68"/>
      <c r="H690" s="85"/>
      <c r="I690" s="66"/>
      <c r="J690" s="298" t="str">
        <f t="shared" ca="1" si="10"/>
        <v/>
      </c>
      <c r="K690" s="329"/>
      <c r="L690" s="329"/>
      <c r="M690" s="250"/>
      <c r="N690" s="250"/>
      <c r="O690" s="250"/>
      <c r="P690" s="250"/>
      <c r="Q690" s="250"/>
      <c r="R690" s="250"/>
      <c r="S690" s="250"/>
      <c r="T690" s="2"/>
    </row>
    <row r="691" spans="1:20" customFormat="1" x14ac:dyDescent="0.25">
      <c r="A691" s="54"/>
      <c r="C691" s="65"/>
      <c r="D691" s="66"/>
      <c r="E691" s="66"/>
      <c r="F691" s="66"/>
      <c r="G691" s="68"/>
      <c r="H691" s="85"/>
      <c r="I691" s="66"/>
      <c r="J691" s="298" t="str">
        <f t="shared" ca="1" si="10"/>
        <v/>
      </c>
      <c r="K691" s="329"/>
      <c r="L691" s="329"/>
      <c r="M691" s="250"/>
      <c r="N691" s="250"/>
      <c r="O691" s="250"/>
      <c r="P691" s="250"/>
      <c r="Q691" s="250"/>
      <c r="R691" s="250"/>
      <c r="S691" s="250"/>
      <c r="T691" s="2"/>
    </row>
    <row r="692" spans="1:20" customFormat="1" x14ac:dyDescent="0.25">
      <c r="A692" s="54"/>
      <c r="C692" s="65"/>
      <c r="D692" s="66"/>
      <c r="E692" s="66"/>
      <c r="F692" s="66"/>
      <c r="G692" s="68"/>
      <c r="H692" s="85"/>
      <c r="I692" s="66"/>
      <c r="J692" s="298" t="str">
        <f t="shared" ca="1" si="10"/>
        <v/>
      </c>
      <c r="K692" s="329"/>
      <c r="L692" s="329"/>
      <c r="M692" s="250"/>
      <c r="N692" s="250"/>
      <c r="O692" s="250"/>
      <c r="P692" s="250"/>
      <c r="Q692" s="250"/>
      <c r="R692" s="250"/>
      <c r="S692" s="250"/>
      <c r="T692" s="2"/>
    </row>
    <row r="693" spans="1:20" customFormat="1" x14ac:dyDescent="0.25">
      <c r="A693" s="54"/>
      <c r="C693" s="65"/>
      <c r="D693" s="66"/>
      <c r="E693" s="66"/>
      <c r="F693" s="66"/>
      <c r="G693" s="68"/>
      <c r="H693" s="85"/>
      <c r="I693" s="66"/>
      <c r="J693" s="298" t="str">
        <f t="shared" ca="1" si="10"/>
        <v/>
      </c>
      <c r="K693" s="329"/>
      <c r="L693" s="329"/>
      <c r="M693" s="250"/>
      <c r="N693" s="250"/>
      <c r="O693" s="250"/>
      <c r="P693" s="250"/>
      <c r="Q693" s="250"/>
      <c r="R693" s="250"/>
      <c r="S693" s="250"/>
      <c r="T693" s="2"/>
    </row>
    <row r="694" spans="1:20" customFormat="1" x14ac:dyDescent="0.25">
      <c r="A694" s="54"/>
      <c r="C694" s="65"/>
      <c r="D694" s="66"/>
      <c r="E694" s="66"/>
      <c r="F694" s="66"/>
      <c r="G694" s="68"/>
      <c r="H694" s="85"/>
      <c r="I694" s="66"/>
      <c r="J694" s="298" t="str">
        <f t="shared" ca="1" si="10"/>
        <v/>
      </c>
      <c r="K694" s="329"/>
      <c r="L694" s="329"/>
      <c r="M694" s="250"/>
      <c r="N694" s="250"/>
      <c r="O694" s="250"/>
      <c r="P694" s="250"/>
      <c r="Q694" s="250"/>
      <c r="R694" s="250"/>
      <c r="S694" s="250"/>
      <c r="T694" s="2"/>
    </row>
    <row r="695" spans="1:20" customFormat="1" x14ac:dyDescent="0.25">
      <c r="A695" s="54"/>
      <c r="C695" s="65"/>
      <c r="D695" s="66"/>
      <c r="E695" s="66"/>
      <c r="F695" s="66"/>
      <c r="G695" s="68"/>
      <c r="H695" s="85"/>
      <c r="I695" s="66"/>
      <c r="J695" s="298" t="str">
        <f t="shared" ca="1" si="10"/>
        <v/>
      </c>
      <c r="K695" s="329"/>
      <c r="L695" s="329"/>
      <c r="M695" s="250"/>
      <c r="N695" s="250"/>
      <c r="O695" s="250"/>
      <c r="P695" s="250"/>
      <c r="Q695" s="250"/>
      <c r="R695" s="250"/>
      <c r="S695" s="250"/>
      <c r="T695" s="2"/>
    </row>
    <row r="696" spans="1:20" customFormat="1" x14ac:dyDescent="0.25">
      <c r="A696" s="54"/>
      <c r="C696" s="65"/>
      <c r="D696" s="66"/>
      <c r="E696" s="66"/>
      <c r="F696" s="66"/>
      <c r="G696" s="68"/>
      <c r="H696" s="85"/>
      <c r="I696" s="66"/>
      <c r="J696" s="298" t="str">
        <f t="shared" ca="1" si="10"/>
        <v/>
      </c>
      <c r="K696" s="329"/>
      <c r="L696" s="329"/>
      <c r="M696" s="250"/>
      <c r="N696" s="250"/>
      <c r="O696" s="250"/>
      <c r="P696" s="250"/>
      <c r="Q696" s="250"/>
      <c r="R696" s="250"/>
      <c r="S696" s="250"/>
      <c r="T696" s="2"/>
    </row>
    <row r="697" spans="1:20" customFormat="1" x14ac:dyDescent="0.25">
      <c r="A697" s="54"/>
      <c r="C697" s="65"/>
      <c r="D697" s="66"/>
      <c r="E697" s="66"/>
      <c r="F697" s="66"/>
      <c r="G697" s="68"/>
      <c r="H697" s="85"/>
      <c r="I697" s="66"/>
      <c r="J697" s="298" t="str">
        <f t="shared" ca="1" si="10"/>
        <v/>
      </c>
      <c r="K697" s="329"/>
      <c r="L697" s="329"/>
      <c r="M697" s="250"/>
      <c r="N697" s="250"/>
      <c r="O697" s="250"/>
      <c r="P697" s="250"/>
      <c r="Q697" s="250"/>
      <c r="R697" s="250"/>
      <c r="S697" s="250"/>
      <c r="T697" s="2"/>
    </row>
    <row r="698" spans="1:20" customFormat="1" x14ac:dyDescent="0.25">
      <c r="A698" s="54"/>
      <c r="C698" s="65"/>
      <c r="D698" s="66"/>
      <c r="E698" s="66"/>
      <c r="F698" s="66"/>
      <c r="G698" s="68"/>
      <c r="H698" s="85"/>
      <c r="I698" s="66"/>
      <c r="J698" s="298" t="str">
        <f t="shared" ca="1" si="10"/>
        <v/>
      </c>
      <c r="K698" s="329"/>
      <c r="L698" s="329"/>
      <c r="M698" s="250"/>
      <c r="N698" s="250"/>
      <c r="O698" s="250"/>
      <c r="P698" s="250"/>
      <c r="Q698" s="250"/>
      <c r="R698" s="250"/>
      <c r="S698" s="250"/>
      <c r="T698" s="2"/>
    </row>
    <row r="699" spans="1:20" customFormat="1" x14ac:dyDescent="0.25">
      <c r="A699" s="54"/>
      <c r="C699" s="65"/>
      <c r="D699" s="66"/>
      <c r="E699" s="66"/>
      <c r="F699" s="66"/>
      <c r="G699" s="68"/>
      <c r="H699" s="85"/>
      <c r="I699" s="66"/>
      <c r="J699" s="298" t="str">
        <f t="shared" ca="1" si="10"/>
        <v/>
      </c>
      <c r="K699" s="329"/>
      <c r="L699" s="329"/>
      <c r="M699" s="250"/>
      <c r="N699" s="250"/>
      <c r="O699" s="250"/>
      <c r="P699" s="250"/>
      <c r="Q699" s="250"/>
      <c r="R699" s="250"/>
      <c r="S699" s="250"/>
      <c r="T699" s="2"/>
    </row>
    <row r="700" spans="1:20" customFormat="1" x14ac:dyDescent="0.25">
      <c r="A700" s="54"/>
      <c r="C700" s="65"/>
      <c r="D700" s="66"/>
      <c r="E700" s="66"/>
      <c r="F700" s="66"/>
      <c r="G700" s="68"/>
      <c r="H700" s="85"/>
      <c r="I700" s="66"/>
      <c r="J700" s="298" t="str">
        <f t="shared" ca="1" si="10"/>
        <v/>
      </c>
      <c r="K700" s="329"/>
      <c r="L700" s="329"/>
      <c r="M700" s="250"/>
      <c r="N700" s="250"/>
      <c r="O700" s="250"/>
      <c r="P700" s="250"/>
      <c r="Q700" s="250"/>
      <c r="R700" s="250"/>
      <c r="S700" s="250"/>
      <c r="T700" s="2"/>
    </row>
    <row r="701" spans="1:20" customFormat="1" x14ac:dyDescent="0.25">
      <c r="A701" s="54"/>
      <c r="C701" s="65"/>
      <c r="D701" s="66"/>
      <c r="E701" s="66"/>
      <c r="F701" s="66"/>
      <c r="G701" s="68"/>
      <c r="H701" s="85"/>
      <c r="I701" s="66"/>
      <c r="J701" s="298" t="str">
        <f t="shared" ca="1" si="10"/>
        <v/>
      </c>
      <c r="K701" s="329"/>
      <c r="L701" s="329"/>
      <c r="M701" s="250"/>
      <c r="N701" s="250"/>
      <c r="O701" s="250"/>
      <c r="P701" s="250"/>
      <c r="Q701" s="250"/>
      <c r="R701" s="250"/>
      <c r="S701" s="250"/>
      <c r="T701" s="2"/>
    </row>
    <row r="702" spans="1:20" customFormat="1" x14ac:dyDescent="0.25">
      <c r="A702" s="54"/>
      <c r="C702" s="65"/>
      <c r="D702" s="66"/>
      <c r="E702" s="66"/>
      <c r="F702" s="66"/>
      <c r="G702" s="68"/>
      <c r="H702" s="85"/>
      <c r="I702" s="66"/>
      <c r="J702" s="298" t="str">
        <f t="shared" ca="1" si="10"/>
        <v/>
      </c>
      <c r="K702" s="329"/>
      <c r="L702" s="329"/>
      <c r="M702" s="250"/>
      <c r="N702" s="250"/>
      <c r="O702" s="250"/>
      <c r="P702" s="250"/>
      <c r="Q702" s="250"/>
      <c r="R702" s="250"/>
      <c r="S702" s="250"/>
      <c r="T702" s="2"/>
    </row>
    <row r="703" spans="1:20" customFormat="1" x14ac:dyDescent="0.25">
      <c r="A703" s="54"/>
      <c r="C703" s="65"/>
      <c r="D703" s="66"/>
      <c r="E703" s="66"/>
      <c r="F703" s="66"/>
      <c r="G703" s="68"/>
      <c r="H703" s="85"/>
      <c r="I703" s="66"/>
      <c r="J703" s="298" t="str">
        <f t="shared" ca="1" si="10"/>
        <v/>
      </c>
      <c r="K703" s="329"/>
      <c r="L703" s="329"/>
      <c r="M703" s="250"/>
      <c r="N703" s="250"/>
      <c r="O703" s="250"/>
      <c r="P703" s="250"/>
      <c r="Q703" s="250"/>
      <c r="R703" s="250"/>
      <c r="S703" s="250"/>
      <c r="T703" s="2"/>
    </row>
    <row r="704" spans="1:20" customFormat="1" x14ac:dyDescent="0.25">
      <c r="A704" s="54"/>
      <c r="C704" s="65"/>
      <c r="D704" s="66"/>
      <c r="E704" s="66"/>
      <c r="F704" s="66"/>
      <c r="G704" s="68"/>
      <c r="H704" s="85"/>
      <c r="I704" s="66"/>
      <c r="J704" s="298" t="str">
        <f t="shared" ca="1" si="10"/>
        <v/>
      </c>
      <c r="K704" s="329"/>
      <c r="L704" s="329"/>
      <c r="M704" s="250"/>
      <c r="N704" s="250"/>
      <c r="O704" s="250"/>
      <c r="P704" s="250"/>
      <c r="Q704" s="250"/>
      <c r="R704" s="250"/>
      <c r="S704" s="250"/>
      <c r="T704" s="2"/>
    </row>
    <row r="705" spans="1:20" customFormat="1" x14ac:dyDescent="0.25">
      <c r="A705" s="54"/>
      <c r="C705" s="65"/>
      <c r="D705" s="66"/>
      <c r="E705" s="66"/>
      <c r="F705" s="66"/>
      <c r="G705" s="68"/>
      <c r="H705" s="85"/>
      <c r="I705" s="66"/>
      <c r="J705" s="298" t="str">
        <f t="shared" ca="1" si="10"/>
        <v/>
      </c>
      <c r="K705" s="329"/>
      <c r="L705" s="329"/>
      <c r="M705" s="250"/>
      <c r="N705" s="250"/>
      <c r="O705" s="250"/>
      <c r="P705" s="250"/>
      <c r="Q705" s="250"/>
      <c r="R705" s="250"/>
      <c r="S705" s="250"/>
      <c r="T705" s="2"/>
    </row>
    <row r="706" spans="1:20" customFormat="1" x14ac:dyDescent="0.25">
      <c r="A706" s="54"/>
      <c r="C706" s="65"/>
      <c r="D706" s="66"/>
      <c r="E706" s="66"/>
      <c r="F706" s="66"/>
      <c r="G706" s="68"/>
      <c r="H706" s="85"/>
      <c r="I706" s="66"/>
      <c r="J706" s="298" t="str">
        <f t="shared" ca="1" si="10"/>
        <v/>
      </c>
      <c r="K706" s="329"/>
      <c r="L706" s="329"/>
      <c r="M706" s="250"/>
      <c r="N706" s="250"/>
      <c r="O706" s="250"/>
      <c r="P706" s="250"/>
      <c r="Q706" s="250"/>
      <c r="R706" s="250"/>
      <c r="S706" s="250"/>
      <c r="T706" s="2"/>
    </row>
    <row r="707" spans="1:20" customFormat="1" x14ac:dyDescent="0.25">
      <c r="A707" s="54"/>
      <c r="C707" s="65"/>
      <c r="D707" s="66"/>
      <c r="E707" s="66"/>
      <c r="F707" s="66"/>
      <c r="G707" s="68"/>
      <c r="H707" s="85"/>
      <c r="I707" s="66"/>
      <c r="J707" s="298" t="str">
        <f t="shared" ca="1" si="10"/>
        <v/>
      </c>
      <c r="K707" s="329"/>
      <c r="L707" s="329"/>
      <c r="M707" s="250"/>
      <c r="N707" s="250"/>
      <c r="O707" s="250"/>
      <c r="P707" s="250"/>
      <c r="Q707" s="250"/>
      <c r="R707" s="250"/>
      <c r="S707" s="250"/>
      <c r="T707" s="2"/>
    </row>
    <row r="708" spans="1:20" customFormat="1" x14ac:dyDescent="0.25">
      <c r="A708" s="54"/>
      <c r="C708" s="65"/>
      <c r="D708" s="66"/>
      <c r="E708" s="66"/>
      <c r="F708" s="66"/>
      <c r="G708" s="68"/>
      <c r="H708" s="85"/>
      <c r="I708" s="66"/>
      <c r="J708" s="298" t="str">
        <f t="shared" ca="1" si="10"/>
        <v/>
      </c>
      <c r="K708" s="329"/>
      <c r="L708" s="329"/>
      <c r="M708" s="250"/>
      <c r="N708" s="250"/>
      <c r="O708" s="250"/>
      <c r="P708" s="250"/>
      <c r="Q708" s="250"/>
      <c r="R708" s="250"/>
      <c r="S708" s="250"/>
      <c r="T708" s="2"/>
    </row>
    <row r="709" spans="1:20" customFormat="1" x14ac:dyDescent="0.25">
      <c r="A709" s="54"/>
      <c r="C709" s="65"/>
      <c r="D709" s="66"/>
      <c r="E709" s="66"/>
      <c r="F709" s="66"/>
      <c r="G709" s="68"/>
      <c r="H709" s="85"/>
      <c r="I709" s="66"/>
      <c r="J709" s="298" t="str">
        <f t="shared" ca="1" si="10"/>
        <v/>
      </c>
      <c r="K709" s="329"/>
      <c r="L709" s="329"/>
      <c r="M709" s="250"/>
      <c r="N709" s="250"/>
      <c r="O709" s="250"/>
      <c r="P709" s="250"/>
      <c r="Q709" s="250"/>
      <c r="R709" s="250"/>
      <c r="S709" s="250"/>
      <c r="T709" s="2"/>
    </row>
    <row r="710" spans="1:20" customFormat="1" x14ac:dyDescent="0.25">
      <c r="A710" s="54"/>
      <c r="C710" s="65"/>
      <c r="D710" s="66"/>
      <c r="E710" s="66"/>
      <c r="F710" s="66"/>
      <c r="G710" s="68"/>
      <c r="H710" s="85"/>
      <c r="I710" s="66"/>
      <c r="J710" s="298" t="str">
        <f t="shared" ca="1" si="10"/>
        <v/>
      </c>
      <c r="K710" s="329"/>
      <c r="L710" s="329"/>
      <c r="M710" s="250"/>
      <c r="N710" s="250"/>
      <c r="O710" s="250"/>
      <c r="P710" s="250"/>
      <c r="Q710" s="250"/>
      <c r="R710" s="250"/>
      <c r="S710" s="250"/>
      <c r="T710" s="2"/>
    </row>
    <row r="711" spans="1:20" customFormat="1" x14ac:dyDescent="0.25">
      <c r="A711" s="54"/>
      <c r="C711" s="65"/>
      <c r="D711" s="66"/>
      <c r="E711" s="66"/>
      <c r="F711" s="66"/>
      <c r="G711" s="68"/>
      <c r="H711" s="85"/>
      <c r="I711" s="66"/>
      <c r="J711" s="298" t="str">
        <f t="shared" ca="1" si="10"/>
        <v/>
      </c>
      <c r="K711" s="329"/>
      <c r="L711" s="329"/>
      <c r="M711" s="250"/>
      <c r="N711" s="250"/>
      <c r="O711" s="250"/>
      <c r="P711" s="250"/>
      <c r="Q711" s="250"/>
      <c r="R711" s="250"/>
      <c r="S711" s="250"/>
      <c r="T711" s="2"/>
    </row>
    <row r="712" spans="1:20" customFormat="1" x14ac:dyDescent="0.25">
      <c r="A712" s="54"/>
      <c r="C712" s="65"/>
      <c r="D712" s="66"/>
      <c r="E712" s="66"/>
      <c r="F712" s="66"/>
      <c r="G712" s="68"/>
      <c r="H712" s="85"/>
      <c r="I712" s="66"/>
      <c r="J712" s="298" t="str">
        <f t="shared" ca="1" si="10"/>
        <v/>
      </c>
      <c r="K712" s="329"/>
      <c r="L712" s="329"/>
      <c r="M712" s="250"/>
      <c r="N712" s="250"/>
      <c r="O712" s="250"/>
      <c r="P712" s="250"/>
      <c r="Q712" s="250"/>
      <c r="R712" s="250"/>
      <c r="S712" s="250"/>
      <c r="T712" s="2"/>
    </row>
    <row r="713" spans="1:20" customFormat="1" x14ac:dyDescent="0.25">
      <c r="A713" s="54"/>
      <c r="C713" s="65"/>
      <c r="D713" s="66"/>
      <c r="E713" s="66"/>
      <c r="F713" s="66"/>
      <c r="G713" s="68"/>
      <c r="H713" s="85"/>
      <c r="I713" s="66"/>
      <c r="J713" s="298" t="str">
        <f t="shared" ref="J713:J776" ca="1" si="11">IF(I713="","",(IF(I713="Efetivado","",IF(C713="","",IF(C713=TODAY(),"Vence Hoje",IF(C713&lt;TODAY(),"Atrasado",C713-TODAY()&amp;" Dias para Vencer"))))))</f>
        <v/>
      </c>
      <c r="K713" s="329"/>
      <c r="L713" s="329"/>
      <c r="M713" s="250"/>
      <c r="N713" s="250"/>
      <c r="O713" s="250"/>
      <c r="P713" s="250"/>
      <c r="Q713" s="250"/>
      <c r="R713" s="250"/>
      <c r="S713" s="250"/>
      <c r="T713" s="2"/>
    </row>
    <row r="714" spans="1:20" customFormat="1" x14ac:dyDescent="0.25">
      <c r="A714" s="54"/>
      <c r="C714" s="65"/>
      <c r="D714" s="66"/>
      <c r="E714" s="66"/>
      <c r="F714" s="66"/>
      <c r="G714" s="68"/>
      <c r="H714" s="85"/>
      <c r="I714" s="66"/>
      <c r="J714" s="298" t="str">
        <f t="shared" ca="1" si="11"/>
        <v/>
      </c>
      <c r="K714" s="329"/>
      <c r="L714" s="329"/>
      <c r="M714" s="250"/>
      <c r="N714" s="250"/>
      <c r="O714" s="250"/>
      <c r="P714" s="250"/>
      <c r="Q714" s="250"/>
      <c r="R714" s="250"/>
      <c r="S714" s="250"/>
      <c r="T714" s="2"/>
    </row>
    <row r="715" spans="1:20" customFormat="1" x14ac:dyDescent="0.25">
      <c r="A715" s="54"/>
      <c r="C715" s="65"/>
      <c r="D715" s="66"/>
      <c r="E715" s="66"/>
      <c r="F715" s="66"/>
      <c r="G715" s="68"/>
      <c r="H715" s="85"/>
      <c r="I715" s="66"/>
      <c r="J715" s="298" t="str">
        <f t="shared" ca="1" si="11"/>
        <v/>
      </c>
      <c r="K715" s="329"/>
      <c r="L715" s="329"/>
      <c r="M715" s="250"/>
      <c r="N715" s="250"/>
      <c r="O715" s="250"/>
      <c r="P715" s="250"/>
      <c r="Q715" s="250"/>
      <c r="R715" s="250"/>
      <c r="S715" s="250"/>
      <c r="T715" s="2"/>
    </row>
    <row r="716" spans="1:20" customFormat="1" x14ac:dyDescent="0.25">
      <c r="A716" s="54"/>
      <c r="C716" s="65"/>
      <c r="D716" s="66"/>
      <c r="E716" s="66"/>
      <c r="F716" s="66"/>
      <c r="G716" s="68"/>
      <c r="H716" s="85"/>
      <c r="I716" s="66"/>
      <c r="J716" s="298" t="str">
        <f t="shared" ca="1" si="11"/>
        <v/>
      </c>
      <c r="K716" s="329"/>
      <c r="L716" s="329"/>
      <c r="M716" s="250"/>
      <c r="N716" s="250"/>
      <c r="O716" s="250"/>
      <c r="P716" s="250"/>
      <c r="Q716" s="250"/>
      <c r="R716" s="250"/>
      <c r="S716" s="250"/>
      <c r="T716" s="2"/>
    </row>
    <row r="717" spans="1:20" customFormat="1" x14ac:dyDescent="0.25">
      <c r="A717" s="54"/>
      <c r="C717" s="65"/>
      <c r="D717" s="66"/>
      <c r="E717" s="66"/>
      <c r="F717" s="66"/>
      <c r="G717" s="68"/>
      <c r="H717" s="85"/>
      <c r="I717" s="66"/>
      <c r="J717" s="298" t="str">
        <f t="shared" ca="1" si="11"/>
        <v/>
      </c>
      <c r="K717" s="329"/>
      <c r="L717" s="329"/>
      <c r="M717" s="250"/>
      <c r="N717" s="250"/>
      <c r="O717" s="250"/>
      <c r="P717" s="250"/>
      <c r="Q717" s="250"/>
      <c r="R717" s="250"/>
      <c r="S717" s="250"/>
      <c r="T717" s="2"/>
    </row>
    <row r="718" spans="1:20" customFormat="1" x14ac:dyDescent="0.25">
      <c r="A718" s="54"/>
      <c r="C718" s="65"/>
      <c r="D718" s="66"/>
      <c r="E718" s="66"/>
      <c r="F718" s="66"/>
      <c r="G718" s="68"/>
      <c r="H718" s="85"/>
      <c r="I718" s="66"/>
      <c r="J718" s="298" t="str">
        <f t="shared" ca="1" si="11"/>
        <v/>
      </c>
      <c r="K718" s="329"/>
      <c r="L718" s="329"/>
      <c r="M718" s="250"/>
      <c r="N718" s="250"/>
      <c r="O718" s="250"/>
      <c r="P718" s="250"/>
      <c r="Q718" s="250"/>
      <c r="R718" s="250"/>
      <c r="S718" s="250"/>
      <c r="T718" s="2"/>
    </row>
    <row r="719" spans="1:20" customFormat="1" x14ac:dyDescent="0.25">
      <c r="A719" s="54"/>
      <c r="C719" s="65"/>
      <c r="D719" s="66"/>
      <c r="E719" s="66"/>
      <c r="F719" s="66"/>
      <c r="G719" s="68"/>
      <c r="H719" s="85"/>
      <c r="I719" s="66"/>
      <c r="J719" s="298" t="str">
        <f t="shared" ca="1" si="11"/>
        <v/>
      </c>
      <c r="K719" s="329"/>
      <c r="L719" s="329"/>
      <c r="M719" s="250"/>
      <c r="N719" s="250"/>
      <c r="O719" s="250"/>
      <c r="P719" s="250"/>
      <c r="Q719" s="250"/>
      <c r="R719" s="250"/>
      <c r="S719" s="250"/>
      <c r="T719" s="2"/>
    </row>
    <row r="720" spans="1:20" customFormat="1" x14ac:dyDescent="0.25">
      <c r="A720" s="54"/>
      <c r="C720" s="65"/>
      <c r="D720" s="66"/>
      <c r="E720" s="66"/>
      <c r="F720" s="66"/>
      <c r="G720" s="68"/>
      <c r="H720" s="85"/>
      <c r="I720" s="66"/>
      <c r="J720" s="298" t="str">
        <f t="shared" ca="1" si="11"/>
        <v/>
      </c>
      <c r="K720" s="329"/>
      <c r="L720" s="329"/>
      <c r="M720" s="250"/>
      <c r="N720" s="250"/>
      <c r="O720" s="250"/>
      <c r="P720" s="250"/>
      <c r="Q720" s="250"/>
      <c r="R720" s="250"/>
      <c r="S720" s="250"/>
      <c r="T720" s="2"/>
    </row>
    <row r="721" spans="1:20" customFormat="1" x14ac:dyDescent="0.25">
      <c r="A721" s="54"/>
      <c r="C721" s="65"/>
      <c r="D721" s="66"/>
      <c r="E721" s="66"/>
      <c r="F721" s="66"/>
      <c r="G721" s="68"/>
      <c r="H721" s="85"/>
      <c r="I721" s="66"/>
      <c r="J721" s="298" t="str">
        <f t="shared" ca="1" si="11"/>
        <v/>
      </c>
      <c r="K721" s="329"/>
      <c r="L721" s="329"/>
      <c r="M721" s="250"/>
      <c r="N721" s="250"/>
      <c r="O721" s="250"/>
      <c r="P721" s="250"/>
      <c r="Q721" s="250"/>
      <c r="R721" s="250"/>
      <c r="S721" s="250"/>
      <c r="T721" s="2"/>
    </row>
    <row r="722" spans="1:20" customFormat="1" x14ac:dyDescent="0.25">
      <c r="A722" s="54"/>
      <c r="C722" s="65"/>
      <c r="D722" s="66"/>
      <c r="E722" s="66"/>
      <c r="F722" s="66"/>
      <c r="G722" s="68"/>
      <c r="H722" s="85"/>
      <c r="I722" s="66"/>
      <c r="J722" s="298" t="str">
        <f t="shared" ca="1" si="11"/>
        <v/>
      </c>
      <c r="K722" s="329"/>
      <c r="L722" s="329"/>
      <c r="M722" s="250"/>
      <c r="N722" s="250"/>
      <c r="O722" s="250"/>
      <c r="P722" s="250"/>
      <c r="Q722" s="250"/>
      <c r="R722" s="250"/>
      <c r="S722" s="250"/>
      <c r="T722" s="2"/>
    </row>
    <row r="723" spans="1:20" customFormat="1" x14ac:dyDescent="0.25">
      <c r="A723" s="54"/>
      <c r="C723" s="65"/>
      <c r="D723" s="66"/>
      <c r="E723" s="66"/>
      <c r="F723" s="66"/>
      <c r="G723" s="68"/>
      <c r="H723" s="85"/>
      <c r="I723" s="66"/>
      <c r="J723" s="298" t="str">
        <f t="shared" ca="1" si="11"/>
        <v/>
      </c>
      <c r="K723" s="329"/>
      <c r="L723" s="329"/>
      <c r="M723" s="250"/>
      <c r="N723" s="250"/>
      <c r="O723" s="250"/>
      <c r="P723" s="250"/>
      <c r="Q723" s="250"/>
      <c r="R723" s="250"/>
      <c r="S723" s="250"/>
      <c r="T723" s="2"/>
    </row>
    <row r="724" spans="1:20" customFormat="1" x14ac:dyDescent="0.25">
      <c r="A724" s="54"/>
      <c r="C724" s="65"/>
      <c r="D724" s="66"/>
      <c r="E724" s="66"/>
      <c r="F724" s="66"/>
      <c r="G724" s="68"/>
      <c r="H724" s="85"/>
      <c r="I724" s="66"/>
      <c r="J724" s="298" t="str">
        <f t="shared" ca="1" si="11"/>
        <v/>
      </c>
      <c r="K724" s="329"/>
      <c r="L724" s="329"/>
      <c r="M724" s="250"/>
      <c r="N724" s="250"/>
      <c r="O724" s="250"/>
      <c r="P724" s="250"/>
      <c r="Q724" s="250"/>
      <c r="R724" s="250"/>
      <c r="S724" s="250"/>
      <c r="T724" s="2"/>
    </row>
    <row r="725" spans="1:20" customFormat="1" x14ac:dyDescent="0.25">
      <c r="A725" s="54"/>
      <c r="C725" s="65"/>
      <c r="D725" s="66"/>
      <c r="E725" s="66"/>
      <c r="F725" s="66"/>
      <c r="G725" s="68"/>
      <c r="H725" s="85"/>
      <c r="I725" s="66"/>
      <c r="J725" s="298" t="str">
        <f t="shared" ca="1" si="11"/>
        <v/>
      </c>
      <c r="K725" s="329"/>
      <c r="L725" s="329"/>
      <c r="M725" s="250"/>
      <c r="N725" s="250"/>
      <c r="O725" s="250"/>
      <c r="P725" s="250"/>
      <c r="Q725" s="250"/>
      <c r="R725" s="250"/>
      <c r="S725" s="250"/>
      <c r="T725" s="2"/>
    </row>
    <row r="726" spans="1:20" customFormat="1" x14ac:dyDescent="0.25">
      <c r="A726" s="54"/>
      <c r="C726" s="65"/>
      <c r="D726" s="66"/>
      <c r="E726" s="66"/>
      <c r="F726" s="66"/>
      <c r="G726" s="68"/>
      <c r="H726" s="85"/>
      <c r="I726" s="66"/>
      <c r="J726" s="298" t="str">
        <f t="shared" ca="1" si="11"/>
        <v/>
      </c>
      <c r="K726" s="329"/>
      <c r="L726" s="329"/>
      <c r="M726" s="250"/>
      <c r="N726" s="250"/>
      <c r="O726" s="250"/>
      <c r="P726" s="250"/>
      <c r="Q726" s="250"/>
      <c r="R726" s="250"/>
      <c r="S726" s="250"/>
      <c r="T726" s="2"/>
    </row>
    <row r="727" spans="1:20" customFormat="1" x14ac:dyDescent="0.25">
      <c r="A727" s="54"/>
      <c r="C727" s="65"/>
      <c r="D727" s="66"/>
      <c r="E727" s="66"/>
      <c r="F727" s="66"/>
      <c r="G727" s="68"/>
      <c r="H727" s="85"/>
      <c r="I727" s="66"/>
      <c r="J727" s="298" t="str">
        <f t="shared" ca="1" si="11"/>
        <v/>
      </c>
      <c r="K727" s="329"/>
      <c r="L727" s="329"/>
      <c r="M727" s="250"/>
      <c r="N727" s="250"/>
      <c r="O727" s="250"/>
      <c r="P727" s="250"/>
      <c r="Q727" s="250"/>
      <c r="R727" s="250"/>
      <c r="S727" s="250"/>
      <c r="T727" s="2"/>
    </row>
    <row r="728" spans="1:20" customFormat="1" x14ac:dyDescent="0.25">
      <c r="A728" s="54"/>
      <c r="C728" s="65"/>
      <c r="D728" s="66"/>
      <c r="E728" s="66"/>
      <c r="F728" s="66"/>
      <c r="G728" s="68"/>
      <c r="H728" s="85"/>
      <c r="I728" s="66"/>
      <c r="J728" s="298" t="str">
        <f t="shared" ca="1" si="11"/>
        <v/>
      </c>
      <c r="K728" s="329"/>
      <c r="L728" s="329"/>
      <c r="M728" s="250"/>
      <c r="N728" s="250"/>
      <c r="O728" s="250"/>
      <c r="P728" s="250"/>
      <c r="Q728" s="250"/>
      <c r="R728" s="250"/>
      <c r="S728" s="250"/>
      <c r="T728" s="2"/>
    </row>
    <row r="729" spans="1:20" customFormat="1" x14ac:dyDescent="0.25">
      <c r="A729" s="54"/>
      <c r="C729" s="65"/>
      <c r="D729" s="66"/>
      <c r="E729" s="66"/>
      <c r="F729" s="66"/>
      <c r="G729" s="68"/>
      <c r="H729" s="85"/>
      <c r="I729" s="66"/>
      <c r="J729" s="298" t="str">
        <f t="shared" ca="1" si="11"/>
        <v/>
      </c>
      <c r="K729" s="329"/>
      <c r="L729" s="329"/>
      <c r="M729" s="250"/>
      <c r="N729" s="250"/>
      <c r="O729" s="250"/>
      <c r="P729" s="250"/>
      <c r="Q729" s="250"/>
      <c r="R729" s="250"/>
      <c r="S729" s="250"/>
      <c r="T729" s="2"/>
    </row>
    <row r="730" spans="1:20" customFormat="1" x14ac:dyDescent="0.25">
      <c r="A730" s="54"/>
      <c r="C730" s="65"/>
      <c r="D730" s="66"/>
      <c r="E730" s="66"/>
      <c r="F730" s="66"/>
      <c r="G730" s="68"/>
      <c r="H730" s="85"/>
      <c r="I730" s="66"/>
      <c r="J730" s="298" t="str">
        <f t="shared" ca="1" si="11"/>
        <v/>
      </c>
      <c r="K730" s="329"/>
      <c r="L730" s="329"/>
      <c r="M730" s="250"/>
      <c r="N730" s="250"/>
      <c r="O730" s="250"/>
      <c r="P730" s="250"/>
      <c r="Q730" s="250"/>
      <c r="R730" s="250"/>
      <c r="S730" s="250"/>
      <c r="T730" s="2"/>
    </row>
    <row r="731" spans="1:20" customFormat="1" x14ac:dyDescent="0.25">
      <c r="A731" s="54"/>
      <c r="C731" s="65"/>
      <c r="D731" s="66"/>
      <c r="E731" s="66"/>
      <c r="F731" s="66"/>
      <c r="G731" s="68"/>
      <c r="H731" s="85"/>
      <c r="I731" s="66"/>
      <c r="J731" s="298" t="str">
        <f t="shared" ca="1" si="11"/>
        <v/>
      </c>
      <c r="K731" s="329"/>
      <c r="L731" s="329"/>
      <c r="M731" s="250"/>
      <c r="N731" s="250"/>
      <c r="O731" s="250"/>
      <c r="P731" s="250"/>
      <c r="Q731" s="250"/>
      <c r="R731" s="250"/>
      <c r="S731" s="250"/>
      <c r="T731" s="2"/>
    </row>
    <row r="732" spans="1:20" customFormat="1" x14ac:dyDescent="0.25">
      <c r="A732" s="54"/>
      <c r="C732" s="65"/>
      <c r="D732" s="66"/>
      <c r="E732" s="66"/>
      <c r="F732" s="66"/>
      <c r="G732" s="68"/>
      <c r="H732" s="85"/>
      <c r="I732" s="66"/>
      <c r="J732" s="298" t="str">
        <f t="shared" ca="1" si="11"/>
        <v/>
      </c>
      <c r="K732" s="329"/>
      <c r="L732" s="329"/>
      <c r="M732" s="250"/>
      <c r="N732" s="250"/>
      <c r="O732" s="250"/>
      <c r="P732" s="250"/>
      <c r="Q732" s="250"/>
      <c r="R732" s="250"/>
      <c r="S732" s="250"/>
      <c r="T732" s="2"/>
    </row>
    <row r="733" spans="1:20" customFormat="1" x14ac:dyDescent="0.25">
      <c r="A733" s="54"/>
      <c r="C733" s="65"/>
      <c r="D733" s="66"/>
      <c r="E733" s="66"/>
      <c r="F733" s="66"/>
      <c r="G733" s="68"/>
      <c r="H733" s="85"/>
      <c r="I733" s="66"/>
      <c r="J733" s="298" t="str">
        <f t="shared" ca="1" si="11"/>
        <v/>
      </c>
      <c r="K733" s="329"/>
      <c r="L733" s="329"/>
      <c r="M733" s="250"/>
      <c r="N733" s="250"/>
      <c r="O733" s="250"/>
      <c r="P733" s="250"/>
      <c r="Q733" s="250"/>
      <c r="R733" s="250"/>
      <c r="S733" s="250"/>
      <c r="T733" s="2"/>
    </row>
    <row r="734" spans="1:20" customFormat="1" x14ac:dyDescent="0.25">
      <c r="A734" s="54"/>
      <c r="C734" s="65"/>
      <c r="D734" s="66"/>
      <c r="E734" s="66"/>
      <c r="F734" s="66"/>
      <c r="G734" s="68"/>
      <c r="H734" s="85"/>
      <c r="I734" s="66"/>
      <c r="J734" s="298" t="str">
        <f t="shared" ca="1" si="11"/>
        <v/>
      </c>
      <c r="K734" s="329"/>
      <c r="L734" s="329"/>
      <c r="M734" s="250"/>
      <c r="N734" s="250"/>
      <c r="O734" s="250"/>
      <c r="P734" s="250"/>
      <c r="Q734" s="250"/>
      <c r="R734" s="250"/>
      <c r="S734" s="250"/>
      <c r="T734" s="2"/>
    </row>
    <row r="735" spans="1:20" customFormat="1" x14ac:dyDescent="0.25">
      <c r="A735" s="54"/>
      <c r="C735" s="65"/>
      <c r="D735" s="66"/>
      <c r="E735" s="66"/>
      <c r="F735" s="66"/>
      <c r="G735" s="68"/>
      <c r="H735" s="85"/>
      <c r="I735" s="66"/>
      <c r="J735" s="298" t="str">
        <f t="shared" ca="1" si="11"/>
        <v/>
      </c>
      <c r="K735" s="329"/>
      <c r="L735" s="329"/>
      <c r="M735" s="250"/>
      <c r="N735" s="250"/>
      <c r="O735" s="250"/>
      <c r="P735" s="250"/>
      <c r="Q735" s="250"/>
      <c r="R735" s="250"/>
      <c r="S735" s="250"/>
      <c r="T735" s="2"/>
    </row>
    <row r="736" spans="1:20" customFormat="1" x14ac:dyDescent="0.25">
      <c r="A736" s="54"/>
      <c r="C736" s="65"/>
      <c r="D736" s="66"/>
      <c r="E736" s="66"/>
      <c r="F736" s="66"/>
      <c r="G736" s="68"/>
      <c r="H736" s="85"/>
      <c r="I736" s="66"/>
      <c r="J736" s="298" t="str">
        <f t="shared" ca="1" si="11"/>
        <v/>
      </c>
      <c r="K736" s="329"/>
      <c r="L736" s="329"/>
      <c r="M736" s="250"/>
      <c r="N736" s="250"/>
      <c r="O736" s="250"/>
      <c r="P736" s="250"/>
      <c r="Q736" s="250"/>
      <c r="R736" s="250"/>
      <c r="S736" s="250"/>
      <c r="T736" s="2"/>
    </row>
    <row r="737" spans="1:20" customFormat="1" x14ac:dyDescent="0.25">
      <c r="A737" s="54"/>
      <c r="C737" s="65"/>
      <c r="D737" s="66"/>
      <c r="E737" s="66"/>
      <c r="F737" s="66"/>
      <c r="G737" s="68"/>
      <c r="H737" s="85"/>
      <c r="I737" s="66"/>
      <c r="J737" s="298" t="str">
        <f t="shared" ca="1" si="11"/>
        <v/>
      </c>
      <c r="K737" s="329"/>
      <c r="L737" s="329"/>
      <c r="M737" s="250"/>
      <c r="N737" s="250"/>
      <c r="O737" s="250"/>
      <c r="P737" s="250"/>
      <c r="Q737" s="250"/>
      <c r="R737" s="250"/>
      <c r="S737" s="250"/>
      <c r="T737" s="2"/>
    </row>
    <row r="738" spans="1:20" customFormat="1" x14ac:dyDescent="0.25">
      <c r="A738" s="54"/>
      <c r="C738" s="65"/>
      <c r="D738" s="66"/>
      <c r="E738" s="66"/>
      <c r="F738" s="66"/>
      <c r="G738" s="68"/>
      <c r="H738" s="85"/>
      <c r="I738" s="66"/>
      <c r="J738" s="298" t="str">
        <f t="shared" ca="1" si="11"/>
        <v/>
      </c>
      <c r="K738" s="329"/>
      <c r="L738" s="329"/>
      <c r="M738" s="250"/>
      <c r="N738" s="250"/>
      <c r="O738" s="250"/>
      <c r="P738" s="250"/>
      <c r="Q738" s="250"/>
      <c r="R738" s="250"/>
      <c r="S738" s="250"/>
      <c r="T738" s="2"/>
    </row>
    <row r="739" spans="1:20" customFormat="1" x14ac:dyDescent="0.25">
      <c r="A739" s="54"/>
      <c r="C739" s="65"/>
      <c r="D739" s="66"/>
      <c r="E739" s="66"/>
      <c r="F739" s="66"/>
      <c r="G739" s="68"/>
      <c r="H739" s="85"/>
      <c r="I739" s="66"/>
      <c r="J739" s="298" t="str">
        <f t="shared" ca="1" si="11"/>
        <v/>
      </c>
      <c r="K739" s="329"/>
      <c r="L739" s="329"/>
      <c r="M739" s="250"/>
      <c r="N739" s="250"/>
      <c r="O739" s="250"/>
      <c r="P739" s="250"/>
      <c r="Q739" s="250"/>
      <c r="R739" s="250"/>
      <c r="S739" s="250"/>
      <c r="T739" s="2"/>
    </row>
    <row r="740" spans="1:20" customFormat="1" x14ac:dyDescent="0.25">
      <c r="A740" s="54"/>
      <c r="C740" s="65"/>
      <c r="D740" s="66"/>
      <c r="E740" s="66"/>
      <c r="F740" s="66"/>
      <c r="G740" s="68"/>
      <c r="H740" s="85"/>
      <c r="I740" s="66"/>
      <c r="J740" s="298" t="str">
        <f t="shared" ca="1" si="11"/>
        <v/>
      </c>
      <c r="K740" s="329"/>
      <c r="L740" s="329"/>
      <c r="M740" s="250"/>
      <c r="N740" s="250"/>
      <c r="O740" s="250"/>
      <c r="P740" s="250"/>
      <c r="Q740" s="250"/>
      <c r="R740" s="250"/>
      <c r="S740" s="250"/>
      <c r="T740" s="2"/>
    </row>
    <row r="741" spans="1:20" customFormat="1" x14ac:dyDescent="0.25">
      <c r="A741" s="54"/>
      <c r="C741" s="65"/>
      <c r="D741" s="66"/>
      <c r="E741" s="66"/>
      <c r="F741" s="66"/>
      <c r="G741" s="68"/>
      <c r="H741" s="85"/>
      <c r="I741" s="66"/>
      <c r="J741" s="298" t="str">
        <f t="shared" ca="1" si="11"/>
        <v/>
      </c>
      <c r="K741" s="329"/>
      <c r="L741" s="329"/>
      <c r="M741" s="250"/>
      <c r="N741" s="250"/>
      <c r="O741" s="250"/>
      <c r="P741" s="250"/>
      <c r="Q741" s="250"/>
      <c r="R741" s="250"/>
      <c r="S741" s="250"/>
      <c r="T741" s="2"/>
    </row>
    <row r="742" spans="1:20" customFormat="1" x14ac:dyDescent="0.25">
      <c r="A742" s="54"/>
      <c r="C742" s="65"/>
      <c r="D742" s="66"/>
      <c r="E742" s="66"/>
      <c r="F742" s="66"/>
      <c r="G742" s="68"/>
      <c r="H742" s="85"/>
      <c r="I742" s="66"/>
      <c r="J742" s="298" t="str">
        <f t="shared" ca="1" si="11"/>
        <v/>
      </c>
      <c r="K742" s="329"/>
      <c r="L742" s="329"/>
      <c r="M742" s="250"/>
      <c r="N742" s="250"/>
      <c r="O742" s="250"/>
      <c r="P742" s="250"/>
      <c r="Q742" s="250"/>
      <c r="R742" s="250"/>
      <c r="S742" s="250"/>
      <c r="T742" s="2"/>
    </row>
    <row r="743" spans="1:20" customFormat="1" x14ac:dyDescent="0.25">
      <c r="A743" s="54"/>
      <c r="C743" s="65"/>
      <c r="D743" s="66"/>
      <c r="E743" s="66"/>
      <c r="F743" s="66"/>
      <c r="G743" s="68"/>
      <c r="H743" s="85"/>
      <c r="I743" s="66"/>
      <c r="J743" s="298" t="str">
        <f t="shared" ca="1" si="11"/>
        <v/>
      </c>
      <c r="K743" s="329"/>
      <c r="L743" s="329"/>
      <c r="M743" s="250"/>
      <c r="N743" s="250"/>
      <c r="O743" s="250"/>
      <c r="P743" s="250"/>
      <c r="Q743" s="250"/>
      <c r="R743" s="250"/>
      <c r="S743" s="250"/>
      <c r="T743" s="2"/>
    </row>
    <row r="744" spans="1:20" customFormat="1" x14ac:dyDescent="0.25">
      <c r="A744" s="54"/>
      <c r="C744" s="65"/>
      <c r="D744" s="66"/>
      <c r="E744" s="66"/>
      <c r="F744" s="66"/>
      <c r="G744" s="68"/>
      <c r="H744" s="85"/>
      <c r="I744" s="66"/>
      <c r="J744" s="298" t="str">
        <f t="shared" ca="1" si="11"/>
        <v/>
      </c>
      <c r="K744" s="329"/>
      <c r="L744" s="329"/>
      <c r="M744" s="250"/>
      <c r="N744" s="250"/>
      <c r="O744" s="250"/>
      <c r="P744" s="250"/>
      <c r="Q744" s="250"/>
      <c r="R744" s="250"/>
      <c r="S744" s="250"/>
      <c r="T744" s="2"/>
    </row>
    <row r="745" spans="1:20" customFormat="1" x14ac:dyDescent="0.25">
      <c r="A745" s="54"/>
      <c r="C745" s="65"/>
      <c r="D745" s="66"/>
      <c r="E745" s="66"/>
      <c r="F745" s="66"/>
      <c r="G745" s="68"/>
      <c r="H745" s="85"/>
      <c r="I745" s="66"/>
      <c r="J745" s="298" t="str">
        <f t="shared" ca="1" si="11"/>
        <v/>
      </c>
      <c r="K745" s="329"/>
      <c r="L745" s="329"/>
      <c r="M745" s="250"/>
      <c r="N745" s="250"/>
      <c r="O745" s="250"/>
      <c r="P745" s="250"/>
      <c r="Q745" s="250"/>
      <c r="R745" s="250"/>
      <c r="S745" s="250"/>
      <c r="T745" s="2"/>
    </row>
    <row r="746" spans="1:20" customFormat="1" x14ac:dyDescent="0.25">
      <c r="A746" s="54"/>
      <c r="C746" s="65"/>
      <c r="D746" s="66"/>
      <c r="E746" s="66"/>
      <c r="F746" s="66"/>
      <c r="G746" s="68"/>
      <c r="H746" s="85"/>
      <c r="I746" s="66"/>
      <c r="J746" s="298" t="str">
        <f t="shared" ca="1" si="11"/>
        <v/>
      </c>
      <c r="K746" s="329"/>
      <c r="L746" s="329"/>
      <c r="M746" s="250"/>
      <c r="N746" s="250"/>
      <c r="O746" s="250"/>
      <c r="P746" s="250"/>
      <c r="Q746" s="250"/>
      <c r="R746" s="250"/>
      <c r="S746" s="250"/>
      <c r="T746" s="2"/>
    </row>
    <row r="747" spans="1:20" customFormat="1" x14ac:dyDescent="0.25">
      <c r="A747" s="54"/>
      <c r="C747" s="65"/>
      <c r="D747" s="66"/>
      <c r="E747" s="66"/>
      <c r="F747" s="66"/>
      <c r="G747" s="68"/>
      <c r="H747" s="85"/>
      <c r="I747" s="66"/>
      <c r="J747" s="298" t="str">
        <f t="shared" ca="1" si="11"/>
        <v/>
      </c>
      <c r="K747" s="329"/>
      <c r="L747" s="329"/>
      <c r="M747" s="250"/>
      <c r="N747" s="250"/>
      <c r="O747" s="250"/>
      <c r="P747" s="250"/>
      <c r="Q747" s="250"/>
      <c r="R747" s="250"/>
      <c r="S747" s="250"/>
      <c r="T747" s="2"/>
    </row>
    <row r="748" spans="1:20" customFormat="1" x14ac:dyDescent="0.25">
      <c r="A748" s="54"/>
      <c r="C748" s="65"/>
      <c r="D748" s="66"/>
      <c r="E748" s="66"/>
      <c r="F748" s="66"/>
      <c r="G748" s="68"/>
      <c r="H748" s="85"/>
      <c r="I748" s="66"/>
      <c r="J748" s="298" t="str">
        <f t="shared" ca="1" si="11"/>
        <v/>
      </c>
      <c r="K748" s="329"/>
      <c r="L748" s="329"/>
      <c r="M748" s="250"/>
      <c r="N748" s="250"/>
      <c r="O748" s="250"/>
      <c r="P748" s="250"/>
      <c r="Q748" s="250"/>
      <c r="R748" s="250"/>
      <c r="S748" s="250"/>
      <c r="T748" s="2"/>
    </row>
    <row r="749" spans="1:20" customFormat="1" x14ac:dyDescent="0.25">
      <c r="A749" s="54"/>
      <c r="C749" s="65"/>
      <c r="D749" s="66"/>
      <c r="E749" s="66"/>
      <c r="F749" s="66"/>
      <c r="G749" s="68"/>
      <c r="H749" s="85"/>
      <c r="I749" s="66"/>
      <c r="J749" s="298" t="str">
        <f t="shared" ca="1" si="11"/>
        <v/>
      </c>
      <c r="K749" s="329"/>
      <c r="L749" s="329"/>
      <c r="M749" s="250"/>
      <c r="N749" s="250"/>
      <c r="O749" s="250"/>
      <c r="P749" s="250"/>
      <c r="Q749" s="250"/>
      <c r="R749" s="250"/>
      <c r="S749" s="250"/>
      <c r="T749" s="2"/>
    </row>
    <row r="750" spans="1:20" customFormat="1" x14ac:dyDescent="0.25">
      <c r="A750" s="54"/>
      <c r="C750" s="65"/>
      <c r="D750" s="66"/>
      <c r="E750" s="66"/>
      <c r="F750" s="66"/>
      <c r="G750" s="68"/>
      <c r="H750" s="85"/>
      <c r="I750" s="66"/>
      <c r="J750" s="298" t="str">
        <f t="shared" ca="1" si="11"/>
        <v/>
      </c>
      <c r="K750" s="329"/>
      <c r="L750" s="329"/>
      <c r="M750" s="250"/>
      <c r="N750" s="250"/>
      <c r="O750" s="250"/>
      <c r="P750" s="250"/>
      <c r="Q750" s="250"/>
      <c r="R750" s="250"/>
      <c r="S750" s="250"/>
      <c r="T750" s="2"/>
    </row>
    <row r="751" spans="1:20" customFormat="1" x14ac:dyDescent="0.25">
      <c r="A751" s="54"/>
      <c r="C751" s="65"/>
      <c r="D751" s="66"/>
      <c r="E751" s="66"/>
      <c r="F751" s="66"/>
      <c r="G751" s="68"/>
      <c r="H751" s="85"/>
      <c r="I751" s="66"/>
      <c r="J751" s="298" t="str">
        <f t="shared" ca="1" si="11"/>
        <v/>
      </c>
      <c r="K751" s="329"/>
      <c r="L751" s="329"/>
      <c r="M751" s="250"/>
      <c r="N751" s="250"/>
      <c r="O751" s="250"/>
      <c r="P751" s="250"/>
      <c r="Q751" s="250"/>
      <c r="R751" s="250"/>
      <c r="S751" s="250"/>
      <c r="T751" s="2"/>
    </row>
    <row r="752" spans="1:20" customFormat="1" x14ac:dyDescent="0.25">
      <c r="A752" s="54"/>
      <c r="C752" s="65"/>
      <c r="D752" s="66"/>
      <c r="E752" s="66"/>
      <c r="F752" s="66"/>
      <c r="G752" s="68"/>
      <c r="H752" s="85"/>
      <c r="I752" s="66"/>
      <c r="J752" s="298" t="str">
        <f t="shared" ca="1" si="11"/>
        <v/>
      </c>
      <c r="K752" s="329"/>
      <c r="L752" s="329"/>
      <c r="M752" s="250"/>
      <c r="N752" s="250"/>
      <c r="O752" s="250"/>
      <c r="P752" s="250"/>
      <c r="Q752" s="250"/>
      <c r="R752" s="250"/>
      <c r="S752" s="250"/>
      <c r="T752" s="2"/>
    </row>
    <row r="753" spans="1:20" customFormat="1" x14ac:dyDescent="0.25">
      <c r="A753" s="54"/>
      <c r="C753" s="65"/>
      <c r="D753" s="66"/>
      <c r="E753" s="66"/>
      <c r="F753" s="66"/>
      <c r="G753" s="68"/>
      <c r="H753" s="85"/>
      <c r="I753" s="66"/>
      <c r="J753" s="298" t="str">
        <f t="shared" ca="1" si="11"/>
        <v/>
      </c>
      <c r="K753" s="329"/>
      <c r="L753" s="329"/>
      <c r="M753" s="250"/>
      <c r="N753" s="250"/>
      <c r="O753" s="250"/>
      <c r="P753" s="250"/>
      <c r="Q753" s="250"/>
      <c r="R753" s="250"/>
      <c r="S753" s="250"/>
      <c r="T753" s="2"/>
    </row>
    <row r="754" spans="1:20" customFormat="1" x14ac:dyDescent="0.25">
      <c r="A754" s="54"/>
      <c r="C754" s="65"/>
      <c r="D754" s="66"/>
      <c r="E754" s="66"/>
      <c r="F754" s="66"/>
      <c r="G754" s="68"/>
      <c r="H754" s="85"/>
      <c r="I754" s="66"/>
      <c r="J754" s="298" t="str">
        <f t="shared" ca="1" si="11"/>
        <v/>
      </c>
      <c r="K754" s="329"/>
      <c r="L754" s="329"/>
      <c r="M754" s="250"/>
      <c r="N754" s="250"/>
      <c r="O754" s="250"/>
      <c r="P754" s="250"/>
      <c r="Q754" s="250"/>
      <c r="R754" s="250"/>
      <c r="S754" s="250"/>
      <c r="T754" s="2"/>
    </row>
    <row r="755" spans="1:20" customFormat="1" x14ac:dyDescent="0.25">
      <c r="A755" s="54"/>
      <c r="C755" s="65"/>
      <c r="D755" s="66"/>
      <c r="E755" s="66"/>
      <c r="F755" s="66"/>
      <c r="G755" s="68"/>
      <c r="H755" s="85"/>
      <c r="I755" s="66"/>
      <c r="J755" s="298" t="str">
        <f t="shared" ca="1" si="11"/>
        <v/>
      </c>
      <c r="K755" s="329"/>
      <c r="L755" s="329"/>
      <c r="M755" s="250"/>
      <c r="N755" s="250"/>
      <c r="O755" s="250"/>
      <c r="P755" s="250"/>
      <c r="Q755" s="250"/>
      <c r="R755" s="250"/>
      <c r="S755" s="250"/>
      <c r="T755" s="2"/>
    </row>
    <row r="756" spans="1:20" customFormat="1" x14ac:dyDescent="0.25">
      <c r="A756" s="54"/>
      <c r="C756" s="65"/>
      <c r="D756" s="66"/>
      <c r="E756" s="66"/>
      <c r="F756" s="66"/>
      <c r="G756" s="68"/>
      <c r="H756" s="85"/>
      <c r="I756" s="66"/>
      <c r="J756" s="298" t="str">
        <f t="shared" ca="1" si="11"/>
        <v/>
      </c>
      <c r="K756" s="329"/>
      <c r="L756" s="329"/>
      <c r="M756" s="250"/>
      <c r="N756" s="250"/>
      <c r="O756" s="250"/>
      <c r="P756" s="250"/>
      <c r="Q756" s="250"/>
      <c r="R756" s="250"/>
      <c r="S756" s="250"/>
      <c r="T756" s="2"/>
    </row>
    <row r="757" spans="1:20" customFormat="1" x14ac:dyDescent="0.25">
      <c r="A757" s="54"/>
      <c r="C757" s="65"/>
      <c r="D757" s="66"/>
      <c r="E757" s="66"/>
      <c r="F757" s="66"/>
      <c r="G757" s="68"/>
      <c r="H757" s="85"/>
      <c r="I757" s="66"/>
      <c r="J757" s="298" t="str">
        <f t="shared" ca="1" si="11"/>
        <v/>
      </c>
      <c r="K757" s="329"/>
      <c r="L757" s="329"/>
      <c r="M757" s="250"/>
      <c r="N757" s="250"/>
      <c r="O757" s="250"/>
      <c r="P757" s="250"/>
      <c r="Q757" s="250"/>
      <c r="R757" s="250"/>
      <c r="S757" s="250"/>
      <c r="T757" s="2"/>
    </row>
    <row r="758" spans="1:20" customFormat="1" x14ac:dyDescent="0.25">
      <c r="A758" s="54"/>
      <c r="C758" s="65"/>
      <c r="D758" s="66"/>
      <c r="E758" s="66"/>
      <c r="F758" s="66"/>
      <c r="G758" s="68"/>
      <c r="H758" s="85"/>
      <c r="I758" s="66"/>
      <c r="J758" s="298" t="str">
        <f t="shared" ca="1" si="11"/>
        <v/>
      </c>
      <c r="K758" s="329"/>
      <c r="L758" s="329"/>
      <c r="M758" s="250"/>
      <c r="N758" s="250"/>
      <c r="O758" s="250"/>
      <c r="P758" s="250"/>
      <c r="Q758" s="250"/>
      <c r="R758" s="250"/>
      <c r="S758" s="250"/>
      <c r="T758" s="2"/>
    </row>
    <row r="759" spans="1:20" customFormat="1" x14ac:dyDescent="0.25">
      <c r="A759" s="54"/>
      <c r="C759" s="65"/>
      <c r="D759" s="66"/>
      <c r="E759" s="66"/>
      <c r="F759" s="66"/>
      <c r="G759" s="68"/>
      <c r="H759" s="85"/>
      <c r="I759" s="66"/>
      <c r="J759" s="298" t="str">
        <f t="shared" ca="1" si="11"/>
        <v/>
      </c>
      <c r="K759" s="329"/>
      <c r="L759" s="329"/>
      <c r="M759" s="250"/>
      <c r="N759" s="250"/>
      <c r="O759" s="250"/>
      <c r="P759" s="250"/>
      <c r="Q759" s="250"/>
      <c r="R759" s="250"/>
      <c r="S759" s="250"/>
      <c r="T759" s="2"/>
    </row>
    <row r="760" spans="1:20" customFormat="1" x14ac:dyDescent="0.25">
      <c r="A760" s="54"/>
      <c r="C760" s="65"/>
      <c r="D760" s="66"/>
      <c r="E760" s="66"/>
      <c r="F760" s="66"/>
      <c r="G760" s="68"/>
      <c r="H760" s="85"/>
      <c r="I760" s="66"/>
      <c r="J760" s="298" t="str">
        <f t="shared" ca="1" si="11"/>
        <v/>
      </c>
      <c r="K760" s="329"/>
      <c r="L760" s="329"/>
      <c r="M760" s="250"/>
      <c r="N760" s="250"/>
      <c r="O760" s="250"/>
      <c r="P760" s="250"/>
      <c r="Q760" s="250"/>
      <c r="R760" s="250"/>
      <c r="S760" s="250"/>
      <c r="T760" s="2"/>
    </row>
    <row r="761" spans="1:20" customFormat="1" x14ac:dyDescent="0.25">
      <c r="A761" s="54"/>
      <c r="C761" s="65"/>
      <c r="D761" s="66"/>
      <c r="E761" s="66"/>
      <c r="F761" s="66"/>
      <c r="G761" s="68"/>
      <c r="H761" s="85"/>
      <c r="I761" s="66"/>
      <c r="J761" s="298" t="str">
        <f t="shared" ca="1" si="11"/>
        <v/>
      </c>
      <c r="K761" s="329"/>
      <c r="L761" s="329"/>
      <c r="M761" s="250"/>
      <c r="N761" s="250"/>
      <c r="O761" s="250"/>
      <c r="P761" s="250"/>
      <c r="Q761" s="250"/>
      <c r="R761" s="250"/>
      <c r="S761" s="250"/>
      <c r="T761" s="2"/>
    </row>
    <row r="762" spans="1:20" customFormat="1" x14ac:dyDescent="0.25">
      <c r="A762" s="54"/>
      <c r="C762" s="65"/>
      <c r="D762" s="66"/>
      <c r="E762" s="66"/>
      <c r="F762" s="66"/>
      <c r="G762" s="68"/>
      <c r="H762" s="85"/>
      <c r="I762" s="66"/>
      <c r="J762" s="298" t="str">
        <f t="shared" ca="1" si="11"/>
        <v/>
      </c>
      <c r="K762" s="329"/>
      <c r="L762" s="329"/>
      <c r="M762" s="250"/>
      <c r="N762" s="250"/>
      <c r="O762" s="250"/>
      <c r="P762" s="250"/>
      <c r="Q762" s="250"/>
      <c r="R762" s="250"/>
      <c r="S762" s="250"/>
      <c r="T762" s="2"/>
    </row>
    <row r="763" spans="1:20" customFormat="1" x14ac:dyDescent="0.25">
      <c r="A763" s="54"/>
      <c r="C763" s="65"/>
      <c r="D763" s="66"/>
      <c r="E763" s="66"/>
      <c r="F763" s="66"/>
      <c r="G763" s="68"/>
      <c r="H763" s="85"/>
      <c r="I763" s="66"/>
      <c r="J763" s="298" t="str">
        <f t="shared" ca="1" si="11"/>
        <v/>
      </c>
      <c r="K763" s="329"/>
      <c r="L763" s="329"/>
      <c r="M763" s="250"/>
      <c r="N763" s="250"/>
      <c r="O763" s="250"/>
      <c r="P763" s="250"/>
      <c r="Q763" s="250"/>
      <c r="R763" s="250"/>
      <c r="S763" s="250"/>
      <c r="T763" s="2"/>
    </row>
    <row r="764" spans="1:20" customFormat="1" x14ac:dyDescent="0.25">
      <c r="A764" s="54"/>
      <c r="C764" s="65"/>
      <c r="D764" s="66"/>
      <c r="E764" s="66"/>
      <c r="F764" s="66"/>
      <c r="G764" s="68"/>
      <c r="H764" s="85"/>
      <c r="I764" s="66"/>
      <c r="J764" s="298" t="str">
        <f t="shared" ca="1" si="11"/>
        <v/>
      </c>
      <c r="K764" s="329"/>
      <c r="L764" s="329"/>
      <c r="M764" s="250"/>
      <c r="N764" s="250"/>
      <c r="O764" s="250"/>
      <c r="P764" s="250"/>
      <c r="Q764" s="250"/>
      <c r="R764" s="250"/>
      <c r="S764" s="250"/>
      <c r="T764" s="2"/>
    </row>
    <row r="765" spans="1:20" customFormat="1" x14ac:dyDescent="0.25">
      <c r="A765" s="54"/>
      <c r="C765" s="65"/>
      <c r="D765" s="66"/>
      <c r="E765" s="66"/>
      <c r="F765" s="66"/>
      <c r="G765" s="68"/>
      <c r="H765" s="85"/>
      <c r="I765" s="66"/>
      <c r="J765" s="298" t="str">
        <f t="shared" ca="1" si="11"/>
        <v/>
      </c>
      <c r="K765" s="329"/>
      <c r="L765" s="329"/>
      <c r="M765" s="250"/>
      <c r="N765" s="250"/>
      <c r="O765" s="250"/>
      <c r="P765" s="250"/>
      <c r="Q765" s="250"/>
      <c r="R765" s="250"/>
      <c r="S765" s="250"/>
      <c r="T765" s="2"/>
    </row>
    <row r="766" spans="1:20" customFormat="1" x14ac:dyDescent="0.25">
      <c r="A766" s="54"/>
      <c r="C766" s="65"/>
      <c r="D766" s="66"/>
      <c r="E766" s="66"/>
      <c r="F766" s="66"/>
      <c r="G766" s="68"/>
      <c r="H766" s="85"/>
      <c r="I766" s="66"/>
      <c r="J766" s="298" t="str">
        <f t="shared" ca="1" si="11"/>
        <v/>
      </c>
      <c r="K766" s="329"/>
      <c r="L766" s="329"/>
      <c r="M766" s="250"/>
      <c r="N766" s="250"/>
      <c r="O766" s="250"/>
      <c r="P766" s="250"/>
      <c r="Q766" s="250"/>
      <c r="R766" s="250"/>
      <c r="S766" s="250"/>
      <c r="T766" s="2"/>
    </row>
    <row r="767" spans="1:20" customFormat="1" x14ac:dyDescent="0.25">
      <c r="A767" s="54"/>
      <c r="C767" s="65"/>
      <c r="D767" s="66"/>
      <c r="E767" s="66"/>
      <c r="F767" s="66"/>
      <c r="G767" s="68"/>
      <c r="H767" s="85"/>
      <c r="I767" s="66"/>
      <c r="J767" s="298" t="str">
        <f t="shared" ca="1" si="11"/>
        <v/>
      </c>
      <c r="K767" s="329"/>
      <c r="L767" s="329"/>
      <c r="M767" s="250"/>
      <c r="N767" s="250"/>
      <c r="O767" s="250"/>
      <c r="P767" s="250"/>
      <c r="Q767" s="250"/>
      <c r="R767" s="250"/>
      <c r="S767" s="250"/>
      <c r="T767" s="2"/>
    </row>
    <row r="768" spans="1:20" customFormat="1" x14ac:dyDescent="0.25">
      <c r="A768" s="54"/>
      <c r="C768" s="65"/>
      <c r="D768" s="66"/>
      <c r="E768" s="66"/>
      <c r="F768" s="66"/>
      <c r="G768" s="68"/>
      <c r="H768" s="85"/>
      <c r="I768" s="66"/>
      <c r="J768" s="298" t="str">
        <f t="shared" ca="1" si="11"/>
        <v/>
      </c>
      <c r="K768" s="329"/>
      <c r="L768" s="329"/>
      <c r="M768" s="250"/>
      <c r="N768" s="250"/>
      <c r="O768" s="250"/>
      <c r="P768" s="250"/>
      <c r="Q768" s="250"/>
      <c r="R768" s="250"/>
      <c r="S768" s="250"/>
      <c r="T768" s="2"/>
    </row>
    <row r="769" spans="1:20" customFormat="1" x14ac:dyDescent="0.25">
      <c r="A769" s="54"/>
      <c r="C769" s="65"/>
      <c r="D769" s="66"/>
      <c r="E769" s="66"/>
      <c r="F769" s="66"/>
      <c r="G769" s="68"/>
      <c r="H769" s="85"/>
      <c r="I769" s="66"/>
      <c r="J769" s="298" t="str">
        <f t="shared" ca="1" si="11"/>
        <v/>
      </c>
      <c r="K769" s="329"/>
      <c r="L769" s="329"/>
      <c r="M769" s="250"/>
      <c r="N769" s="250"/>
      <c r="O769" s="250"/>
      <c r="P769" s="250"/>
      <c r="Q769" s="250"/>
      <c r="R769" s="250"/>
      <c r="S769" s="250"/>
      <c r="T769" s="2"/>
    </row>
    <row r="770" spans="1:20" customFormat="1" x14ac:dyDescent="0.25">
      <c r="A770" s="54"/>
      <c r="C770" s="65"/>
      <c r="D770" s="66"/>
      <c r="E770" s="66"/>
      <c r="F770" s="66"/>
      <c r="G770" s="68"/>
      <c r="H770" s="85"/>
      <c r="I770" s="66"/>
      <c r="J770" s="298" t="str">
        <f t="shared" ca="1" si="11"/>
        <v/>
      </c>
      <c r="K770" s="329"/>
      <c r="L770" s="329"/>
      <c r="M770" s="250"/>
      <c r="N770" s="250"/>
      <c r="O770" s="250"/>
      <c r="P770" s="250"/>
      <c r="Q770" s="250"/>
      <c r="R770" s="250"/>
      <c r="S770" s="250"/>
      <c r="T770" s="2"/>
    </row>
    <row r="771" spans="1:20" customFormat="1" x14ac:dyDescent="0.25">
      <c r="A771" s="54"/>
      <c r="C771" s="65"/>
      <c r="D771" s="66"/>
      <c r="E771" s="66"/>
      <c r="F771" s="66"/>
      <c r="G771" s="68"/>
      <c r="H771" s="85"/>
      <c r="I771" s="66"/>
      <c r="J771" s="298" t="str">
        <f t="shared" ca="1" si="11"/>
        <v/>
      </c>
      <c r="K771" s="329"/>
      <c r="L771" s="329"/>
      <c r="M771" s="250"/>
      <c r="N771" s="250"/>
      <c r="O771" s="250"/>
      <c r="P771" s="250"/>
      <c r="Q771" s="250"/>
      <c r="R771" s="250"/>
      <c r="S771" s="250"/>
      <c r="T771" s="2"/>
    </row>
    <row r="772" spans="1:20" customFormat="1" x14ac:dyDescent="0.25">
      <c r="A772" s="54"/>
      <c r="C772" s="65"/>
      <c r="D772" s="66"/>
      <c r="E772" s="66"/>
      <c r="F772" s="66"/>
      <c r="G772" s="68"/>
      <c r="H772" s="85"/>
      <c r="I772" s="66"/>
      <c r="J772" s="298" t="str">
        <f t="shared" ca="1" si="11"/>
        <v/>
      </c>
      <c r="K772" s="329"/>
      <c r="L772" s="329"/>
      <c r="M772" s="250"/>
      <c r="N772" s="250"/>
      <c r="O772" s="250"/>
      <c r="P772" s="250"/>
      <c r="Q772" s="250"/>
      <c r="R772" s="250"/>
      <c r="S772" s="250"/>
      <c r="T772" s="2"/>
    </row>
    <row r="773" spans="1:20" customFormat="1" x14ac:dyDescent="0.25">
      <c r="A773" s="54"/>
      <c r="C773" s="65"/>
      <c r="D773" s="66"/>
      <c r="E773" s="66"/>
      <c r="F773" s="66"/>
      <c r="G773" s="68"/>
      <c r="H773" s="85"/>
      <c r="I773" s="66"/>
      <c r="J773" s="298" t="str">
        <f t="shared" ca="1" si="11"/>
        <v/>
      </c>
      <c r="K773" s="329"/>
      <c r="L773" s="329"/>
      <c r="M773" s="250"/>
      <c r="N773" s="250"/>
      <c r="O773" s="250"/>
      <c r="P773" s="250"/>
      <c r="Q773" s="250"/>
      <c r="R773" s="250"/>
      <c r="S773" s="250"/>
      <c r="T773" s="2"/>
    </row>
    <row r="774" spans="1:20" customFormat="1" x14ac:dyDescent="0.25">
      <c r="A774" s="54"/>
      <c r="C774" s="65"/>
      <c r="D774" s="66"/>
      <c r="E774" s="66"/>
      <c r="F774" s="66"/>
      <c r="G774" s="68"/>
      <c r="H774" s="85"/>
      <c r="I774" s="66"/>
      <c r="J774" s="298" t="str">
        <f t="shared" ca="1" si="11"/>
        <v/>
      </c>
      <c r="K774" s="329"/>
      <c r="L774" s="329"/>
      <c r="M774" s="250"/>
      <c r="N774" s="250"/>
      <c r="O774" s="250"/>
      <c r="P774" s="250"/>
      <c r="Q774" s="250"/>
      <c r="R774" s="250"/>
      <c r="S774" s="250"/>
      <c r="T774" s="2"/>
    </row>
    <row r="775" spans="1:20" customFormat="1" x14ac:dyDescent="0.25">
      <c r="A775" s="54"/>
      <c r="C775" s="65"/>
      <c r="D775" s="66"/>
      <c r="E775" s="66"/>
      <c r="F775" s="66"/>
      <c r="G775" s="68"/>
      <c r="H775" s="85"/>
      <c r="I775" s="66"/>
      <c r="J775" s="298" t="str">
        <f t="shared" ca="1" si="11"/>
        <v/>
      </c>
      <c r="K775" s="329"/>
      <c r="L775" s="329"/>
      <c r="M775" s="250"/>
      <c r="N775" s="250"/>
      <c r="O775" s="250"/>
      <c r="P775" s="250"/>
      <c r="Q775" s="250"/>
      <c r="R775" s="250"/>
      <c r="S775" s="250"/>
      <c r="T775" s="2"/>
    </row>
    <row r="776" spans="1:20" customFormat="1" x14ac:dyDescent="0.25">
      <c r="A776" s="54"/>
      <c r="C776" s="65"/>
      <c r="D776" s="66"/>
      <c r="E776" s="66"/>
      <c r="F776" s="66"/>
      <c r="G776" s="68"/>
      <c r="H776" s="85"/>
      <c r="I776" s="66"/>
      <c r="J776" s="298" t="str">
        <f t="shared" ca="1" si="11"/>
        <v/>
      </c>
      <c r="K776" s="329"/>
      <c r="L776" s="329"/>
      <c r="M776" s="250"/>
      <c r="N776" s="250"/>
      <c r="O776" s="250"/>
      <c r="P776" s="250"/>
      <c r="Q776" s="250"/>
      <c r="R776" s="250"/>
      <c r="S776" s="250"/>
      <c r="T776" s="2"/>
    </row>
    <row r="777" spans="1:20" customFormat="1" x14ac:dyDescent="0.25">
      <c r="A777" s="54"/>
      <c r="C777" s="65"/>
      <c r="D777" s="66"/>
      <c r="E777" s="66"/>
      <c r="F777" s="66"/>
      <c r="G777" s="68"/>
      <c r="H777" s="85"/>
      <c r="I777" s="66"/>
      <c r="J777" s="298" t="str">
        <f t="shared" ref="J777:J840" ca="1" si="12">IF(I777="","",(IF(I777="Efetivado","",IF(C777="","",IF(C777=TODAY(),"Vence Hoje",IF(C777&lt;TODAY(),"Atrasado",C777-TODAY()&amp;" Dias para Vencer"))))))</f>
        <v/>
      </c>
      <c r="K777" s="329"/>
      <c r="L777" s="329"/>
      <c r="M777" s="250"/>
      <c r="N777" s="250"/>
      <c r="O777" s="250"/>
      <c r="P777" s="250"/>
      <c r="Q777" s="250"/>
      <c r="R777" s="250"/>
      <c r="S777" s="250"/>
      <c r="T777" s="2"/>
    </row>
    <row r="778" spans="1:20" customFormat="1" x14ac:dyDescent="0.25">
      <c r="A778" s="54"/>
      <c r="C778" s="65"/>
      <c r="D778" s="66"/>
      <c r="E778" s="66"/>
      <c r="F778" s="66"/>
      <c r="G778" s="68"/>
      <c r="H778" s="85"/>
      <c r="I778" s="66"/>
      <c r="J778" s="298" t="str">
        <f t="shared" ca="1" si="12"/>
        <v/>
      </c>
      <c r="K778" s="329"/>
      <c r="L778" s="329"/>
      <c r="M778" s="250"/>
      <c r="N778" s="250"/>
      <c r="O778" s="250"/>
      <c r="P778" s="250"/>
      <c r="Q778" s="250"/>
      <c r="R778" s="250"/>
      <c r="S778" s="250"/>
      <c r="T778" s="2"/>
    </row>
    <row r="779" spans="1:20" customFormat="1" x14ac:dyDescent="0.25">
      <c r="A779" s="54"/>
      <c r="C779" s="65"/>
      <c r="D779" s="66"/>
      <c r="E779" s="66"/>
      <c r="F779" s="66"/>
      <c r="G779" s="68"/>
      <c r="H779" s="85"/>
      <c r="I779" s="66"/>
      <c r="J779" s="298" t="str">
        <f t="shared" ca="1" si="12"/>
        <v/>
      </c>
      <c r="K779" s="329"/>
      <c r="L779" s="329"/>
      <c r="M779" s="250"/>
      <c r="N779" s="250"/>
      <c r="O779" s="250"/>
      <c r="P779" s="250"/>
      <c r="Q779" s="250"/>
      <c r="R779" s="250"/>
      <c r="S779" s="250"/>
      <c r="T779" s="2"/>
    </row>
    <row r="780" spans="1:20" customFormat="1" x14ac:dyDescent="0.25">
      <c r="A780" s="54"/>
      <c r="C780" s="65"/>
      <c r="D780" s="66"/>
      <c r="E780" s="66"/>
      <c r="F780" s="66"/>
      <c r="G780" s="68"/>
      <c r="H780" s="85"/>
      <c r="I780" s="66"/>
      <c r="J780" s="298" t="str">
        <f t="shared" ca="1" si="12"/>
        <v/>
      </c>
      <c r="K780" s="329"/>
      <c r="L780" s="329"/>
      <c r="M780" s="250"/>
      <c r="N780" s="250"/>
      <c r="O780" s="250"/>
      <c r="P780" s="250"/>
      <c r="Q780" s="250"/>
      <c r="R780" s="250"/>
      <c r="S780" s="250"/>
      <c r="T780" s="2"/>
    </row>
    <row r="781" spans="1:20" customFormat="1" x14ac:dyDescent="0.25">
      <c r="A781" s="54"/>
      <c r="C781" s="65"/>
      <c r="D781" s="66"/>
      <c r="E781" s="66"/>
      <c r="F781" s="66"/>
      <c r="G781" s="68"/>
      <c r="H781" s="85"/>
      <c r="I781" s="66"/>
      <c r="J781" s="298" t="str">
        <f t="shared" ca="1" si="12"/>
        <v/>
      </c>
      <c r="K781" s="329"/>
      <c r="L781" s="329"/>
      <c r="M781" s="250"/>
      <c r="N781" s="250"/>
      <c r="O781" s="250"/>
      <c r="P781" s="250"/>
      <c r="Q781" s="250"/>
      <c r="R781" s="250"/>
      <c r="S781" s="250"/>
      <c r="T781" s="2"/>
    </row>
    <row r="782" spans="1:20" customFormat="1" x14ac:dyDescent="0.25">
      <c r="A782" s="54"/>
      <c r="C782" s="65"/>
      <c r="D782" s="66"/>
      <c r="E782" s="66"/>
      <c r="F782" s="66"/>
      <c r="G782" s="68"/>
      <c r="H782" s="85"/>
      <c r="I782" s="66"/>
      <c r="J782" s="298" t="str">
        <f t="shared" ca="1" si="12"/>
        <v/>
      </c>
      <c r="K782" s="329"/>
      <c r="L782" s="329"/>
      <c r="M782" s="250"/>
      <c r="N782" s="250"/>
      <c r="O782" s="250"/>
      <c r="P782" s="250"/>
      <c r="Q782" s="250"/>
      <c r="R782" s="250"/>
      <c r="S782" s="250"/>
      <c r="T782" s="2"/>
    </row>
    <row r="783" spans="1:20" customFormat="1" x14ac:dyDescent="0.25">
      <c r="A783" s="54"/>
      <c r="C783" s="65"/>
      <c r="D783" s="66"/>
      <c r="E783" s="66"/>
      <c r="F783" s="66"/>
      <c r="G783" s="68"/>
      <c r="H783" s="85"/>
      <c r="I783" s="66"/>
      <c r="J783" s="298" t="str">
        <f t="shared" ca="1" si="12"/>
        <v/>
      </c>
      <c r="K783" s="329"/>
      <c r="L783" s="329"/>
      <c r="M783" s="250"/>
      <c r="N783" s="250"/>
      <c r="O783" s="250"/>
      <c r="P783" s="250"/>
      <c r="Q783" s="250"/>
      <c r="R783" s="250"/>
      <c r="S783" s="250"/>
      <c r="T783" s="2"/>
    </row>
    <row r="784" spans="1:20" customFormat="1" x14ac:dyDescent="0.25">
      <c r="A784" s="54"/>
      <c r="C784" s="65"/>
      <c r="D784" s="66"/>
      <c r="E784" s="66"/>
      <c r="F784" s="66"/>
      <c r="G784" s="68"/>
      <c r="H784" s="85"/>
      <c r="I784" s="66"/>
      <c r="J784" s="298" t="str">
        <f t="shared" ca="1" si="12"/>
        <v/>
      </c>
      <c r="K784" s="329"/>
      <c r="L784" s="329"/>
      <c r="M784" s="250"/>
      <c r="N784" s="250"/>
      <c r="O784" s="250"/>
      <c r="P784" s="250"/>
      <c r="Q784" s="250"/>
      <c r="R784" s="250"/>
      <c r="S784" s="250"/>
      <c r="T784" s="2"/>
    </row>
    <row r="785" spans="1:20" customFormat="1" x14ac:dyDescent="0.25">
      <c r="A785" s="54"/>
      <c r="C785" s="65"/>
      <c r="D785" s="66"/>
      <c r="E785" s="66"/>
      <c r="F785" s="66"/>
      <c r="G785" s="68"/>
      <c r="H785" s="85"/>
      <c r="I785" s="66"/>
      <c r="J785" s="298" t="str">
        <f t="shared" ca="1" si="12"/>
        <v/>
      </c>
      <c r="K785" s="329"/>
      <c r="L785" s="329"/>
      <c r="M785" s="250"/>
      <c r="N785" s="250"/>
      <c r="O785" s="250"/>
      <c r="P785" s="250"/>
      <c r="Q785" s="250"/>
      <c r="R785" s="250"/>
      <c r="S785" s="250"/>
      <c r="T785" s="2"/>
    </row>
    <row r="786" spans="1:20" customFormat="1" x14ac:dyDescent="0.25">
      <c r="A786" s="54"/>
      <c r="C786" s="65"/>
      <c r="D786" s="66"/>
      <c r="E786" s="66"/>
      <c r="F786" s="66"/>
      <c r="G786" s="68"/>
      <c r="H786" s="85"/>
      <c r="I786" s="66"/>
      <c r="J786" s="298" t="str">
        <f t="shared" ca="1" si="12"/>
        <v/>
      </c>
      <c r="K786" s="329"/>
      <c r="L786" s="329"/>
      <c r="M786" s="250"/>
      <c r="N786" s="250"/>
      <c r="O786" s="250"/>
      <c r="P786" s="250"/>
      <c r="Q786" s="250"/>
      <c r="R786" s="250"/>
      <c r="S786" s="250"/>
      <c r="T786" s="2"/>
    </row>
    <row r="787" spans="1:20" customFormat="1" x14ac:dyDescent="0.25">
      <c r="A787" s="54"/>
      <c r="C787" s="65"/>
      <c r="D787" s="66"/>
      <c r="E787" s="66"/>
      <c r="F787" s="66"/>
      <c r="G787" s="68"/>
      <c r="H787" s="85"/>
      <c r="I787" s="66"/>
      <c r="J787" s="298" t="str">
        <f t="shared" ca="1" si="12"/>
        <v/>
      </c>
      <c r="K787" s="329"/>
      <c r="L787" s="329"/>
      <c r="M787" s="250"/>
      <c r="N787" s="250"/>
      <c r="O787" s="250"/>
      <c r="P787" s="250"/>
      <c r="Q787" s="250"/>
      <c r="R787" s="250"/>
      <c r="S787" s="250"/>
      <c r="T787" s="2"/>
    </row>
    <row r="788" spans="1:20" customFormat="1" x14ac:dyDescent="0.25">
      <c r="A788" s="54"/>
      <c r="C788" s="65"/>
      <c r="D788" s="66"/>
      <c r="E788" s="66"/>
      <c r="F788" s="66"/>
      <c r="G788" s="68"/>
      <c r="H788" s="85"/>
      <c r="I788" s="66"/>
      <c r="J788" s="298" t="str">
        <f t="shared" ca="1" si="12"/>
        <v/>
      </c>
      <c r="K788" s="329"/>
      <c r="L788" s="329"/>
      <c r="M788" s="250"/>
      <c r="N788" s="250"/>
      <c r="O788" s="250"/>
      <c r="P788" s="250"/>
      <c r="Q788" s="250"/>
      <c r="R788" s="250"/>
      <c r="S788" s="250"/>
      <c r="T788" s="2"/>
    </row>
    <row r="789" spans="1:20" customFormat="1" x14ac:dyDescent="0.25">
      <c r="A789" s="54"/>
      <c r="C789" s="65"/>
      <c r="D789" s="66"/>
      <c r="E789" s="66"/>
      <c r="F789" s="66"/>
      <c r="G789" s="68"/>
      <c r="H789" s="85"/>
      <c r="I789" s="66"/>
      <c r="J789" s="298" t="str">
        <f t="shared" ca="1" si="12"/>
        <v/>
      </c>
      <c r="K789" s="329"/>
      <c r="L789" s="329"/>
      <c r="M789" s="250"/>
      <c r="N789" s="250"/>
      <c r="O789" s="250"/>
      <c r="P789" s="250"/>
      <c r="Q789" s="250"/>
      <c r="R789" s="250"/>
      <c r="S789" s="250"/>
      <c r="T789" s="2"/>
    </row>
    <row r="790" spans="1:20" customFormat="1" x14ac:dyDescent="0.25">
      <c r="A790" s="54"/>
      <c r="C790" s="65"/>
      <c r="D790" s="66"/>
      <c r="E790" s="66"/>
      <c r="F790" s="66"/>
      <c r="G790" s="68"/>
      <c r="H790" s="85"/>
      <c r="I790" s="66"/>
      <c r="J790" s="298" t="str">
        <f t="shared" ca="1" si="12"/>
        <v/>
      </c>
      <c r="K790" s="329"/>
      <c r="L790" s="329"/>
      <c r="M790" s="250"/>
      <c r="N790" s="250"/>
      <c r="O790" s="250"/>
      <c r="P790" s="250"/>
      <c r="Q790" s="250"/>
      <c r="R790" s="250"/>
      <c r="S790" s="250"/>
      <c r="T790" s="2"/>
    </row>
    <row r="791" spans="1:20" customFormat="1" x14ac:dyDescent="0.25">
      <c r="A791" s="54"/>
      <c r="C791" s="65"/>
      <c r="D791" s="66"/>
      <c r="E791" s="66"/>
      <c r="F791" s="66"/>
      <c r="G791" s="68"/>
      <c r="H791" s="85"/>
      <c r="I791" s="66"/>
      <c r="J791" s="298" t="str">
        <f t="shared" ca="1" si="12"/>
        <v/>
      </c>
      <c r="K791" s="329"/>
      <c r="L791" s="329"/>
      <c r="M791" s="250"/>
      <c r="N791" s="250"/>
      <c r="O791" s="250"/>
      <c r="P791" s="250"/>
      <c r="Q791" s="250"/>
      <c r="R791" s="250"/>
      <c r="S791" s="250"/>
      <c r="T791" s="2"/>
    </row>
    <row r="792" spans="1:20" customFormat="1" x14ac:dyDescent="0.25">
      <c r="A792" s="54"/>
      <c r="C792" s="65"/>
      <c r="D792" s="66"/>
      <c r="E792" s="66"/>
      <c r="F792" s="66"/>
      <c r="G792" s="68"/>
      <c r="H792" s="85"/>
      <c r="I792" s="66"/>
      <c r="J792" s="298" t="str">
        <f t="shared" ca="1" si="12"/>
        <v/>
      </c>
      <c r="K792" s="329"/>
      <c r="L792" s="329"/>
      <c r="M792" s="250"/>
      <c r="N792" s="250"/>
      <c r="O792" s="250"/>
      <c r="P792" s="250"/>
      <c r="Q792" s="250"/>
      <c r="R792" s="250"/>
      <c r="S792" s="250"/>
      <c r="T792" s="2"/>
    </row>
    <row r="793" spans="1:20" customFormat="1" x14ac:dyDescent="0.25">
      <c r="A793" s="54"/>
      <c r="C793" s="65"/>
      <c r="D793" s="66"/>
      <c r="E793" s="66"/>
      <c r="F793" s="66"/>
      <c r="G793" s="68"/>
      <c r="H793" s="85"/>
      <c r="I793" s="66"/>
      <c r="J793" s="298" t="str">
        <f t="shared" ca="1" si="12"/>
        <v/>
      </c>
      <c r="K793" s="329"/>
      <c r="L793" s="329"/>
      <c r="M793" s="250"/>
      <c r="N793" s="250"/>
      <c r="O793" s="250"/>
      <c r="P793" s="250"/>
      <c r="Q793" s="250"/>
      <c r="R793" s="250"/>
      <c r="S793" s="250"/>
      <c r="T793" s="2"/>
    </row>
    <row r="794" spans="1:20" customFormat="1" x14ac:dyDescent="0.25">
      <c r="A794" s="54"/>
      <c r="C794" s="65"/>
      <c r="D794" s="66"/>
      <c r="E794" s="66"/>
      <c r="F794" s="66"/>
      <c r="G794" s="68"/>
      <c r="H794" s="85"/>
      <c r="I794" s="66"/>
      <c r="J794" s="298" t="str">
        <f t="shared" ca="1" si="12"/>
        <v/>
      </c>
      <c r="K794" s="329"/>
      <c r="L794" s="329"/>
      <c r="M794" s="250"/>
      <c r="N794" s="250"/>
      <c r="O794" s="250"/>
      <c r="P794" s="250"/>
      <c r="Q794" s="250"/>
      <c r="R794" s="250"/>
      <c r="S794" s="250"/>
      <c r="T794" s="2"/>
    </row>
    <row r="795" spans="1:20" customFormat="1" x14ac:dyDescent="0.25">
      <c r="A795" s="54"/>
      <c r="C795" s="65"/>
      <c r="D795" s="66"/>
      <c r="E795" s="66"/>
      <c r="F795" s="66"/>
      <c r="G795" s="68"/>
      <c r="H795" s="85"/>
      <c r="I795" s="66"/>
      <c r="J795" s="298" t="str">
        <f t="shared" ca="1" si="12"/>
        <v/>
      </c>
      <c r="K795" s="329"/>
      <c r="L795" s="329"/>
      <c r="M795" s="250"/>
      <c r="N795" s="250"/>
      <c r="O795" s="250"/>
      <c r="P795" s="250"/>
      <c r="Q795" s="250"/>
      <c r="R795" s="250"/>
      <c r="S795" s="250"/>
      <c r="T795" s="2"/>
    </row>
    <row r="796" spans="1:20" customFormat="1" x14ac:dyDescent="0.25">
      <c r="A796" s="54"/>
      <c r="C796" s="65"/>
      <c r="D796" s="66"/>
      <c r="E796" s="66"/>
      <c r="F796" s="66"/>
      <c r="G796" s="68"/>
      <c r="H796" s="85"/>
      <c r="I796" s="66"/>
      <c r="J796" s="298" t="str">
        <f t="shared" ca="1" si="12"/>
        <v/>
      </c>
      <c r="K796" s="329"/>
      <c r="L796" s="329"/>
      <c r="M796" s="250"/>
      <c r="N796" s="250"/>
      <c r="O796" s="250"/>
      <c r="P796" s="250"/>
      <c r="Q796" s="250"/>
      <c r="R796" s="250"/>
      <c r="S796" s="250"/>
      <c r="T796" s="2"/>
    </row>
    <row r="797" spans="1:20" customFormat="1" x14ac:dyDescent="0.25">
      <c r="A797" s="54"/>
      <c r="C797" s="65"/>
      <c r="D797" s="66"/>
      <c r="E797" s="66"/>
      <c r="F797" s="66"/>
      <c r="G797" s="68"/>
      <c r="H797" s="85"/>
      <c r="I797" s="66"/>
      <c r="J797" s="298" t="str">
        <f t="shared" ca="1" si="12"/>
        <v/>
      </c>
      <c r="K797" s="329"/>
      <c r="L797" s="329"/>
      <c r="M797" s="250"/>
      <c r="N797" s="250"/>
      <c r="O797" s="250"/>
      <c r="P797" s="250"/>
      <c r="Q797" s="250"/>
      <c r="R797" s="250"/>
      <c r="S797" s="250"/>
      <c r="T797" s="2"/>
    </row>
    <row r="798" spans="1:20" customFormat="1" x14ac:dyDescent="0.25">
      <c r="A798" s="54"/>
      <c r="C798" s="65"/>
      <c r="D798" s="66"/>
      <c r="E798" s="66"/>
      <c r="F798" s="66"/>
      <c r="G798" s="68"/>
      <c r="H798" s="85"/>
      <c r="I798" s="66"/>
      <c r="J798" s="298" t="str">
        <f t="shared" ca="1" si="12"/>
        <v/>
      </c>
      <c r="K798" s="329"/>
      <c r="L798" s="329"/>
      <c r="M798" s="250"/>
      <c r="N798" s="250"/>
      <c r="O798" s="250"/>
      <c r="P798" s="250"/>
      <c r="Q798" s="250"/>
      <c r="R798" s="250"/>
      <c r="S798" s="250"/>
      <c r="T798" s="2"/>
    </row>
    <row r="799" spans="1:20" customFormat="1" x14ac:dyDescent="0.25">
      <c r="A799" s="54"/>
      <c r="C799" s="65"/>
      <c r="D799" s="66"/>
      <c r="E799" s="66"/>
      <c r="F799" s="66"/>
      <c r="G799" s="68"/>
      <c r="H799" s="85"/>
      <c r="I799" s="66"/>
      <c r="J799" s="298" t="str">
        <f t="shared" ca="1" si="12"/>
        <v/>
      </c>
      <c r="K799" s="329"/>
      <c r="L799" s="329"/>
      <c r="M799" s="250"/>
      <c r="N799" s="250"/>
      <c r="O799" s="250"/>
      <c r="P799" s="250"/>
      <c r="Q799" s="250"/>
      <c r="R799" s="250"/>
      <c r="S799" s="250"/>
      <c r="T799" s="2"/>
    </row>
    <row r="800" spans="1:20" customFormat="1" x14ac:dyDescent="0.25">
      <c r="A800" s="54"/>
      <c r="C800" s="65"/>
      <c r="D800" s="66"/>
      <c r="E800" s="66"/>
      <c r="F800" s="66"/>
      <c r="G800" s="68"/>
      <c r="H800" s="85"/>
      <c r="I800" s="66"/>
      <c r="J800" s="298" t="str">
        <f t="shared" ca="1" si="12"/>
        <v/>
      </c>
      <c r="K800" s="329"/>
      <c r="L800" s="329"/>
      <c r="M800" s="250"/>
      <c r="N800" s="250"/>
      <c r="O800" s="250"/>
      <c r="P800" s="250"/>
      <c r="Q800" s="250"/>
      <c r="R800" s="250"/>
      <c r="S800" s="250"/>
      <c r="T800" s="2"/>
    </row>
    <row r="801" spans="1:20" customFormat="1" x14ac:dyDescent="0.25">
      <c r="A801" s="54"/>
      <c r="C801" s="65"/>
      <c r="D801" s="66"/>
      <c r="E801" s="66"/>
      <c r="F801" s="66"/>
      <c r="G801" s="68"/>
      <c r="H801" s="85"/>
      <c r="I801" s="66"/>
      <c r="J801" s="298" t="str">
        <f t="shared" ca="1" si="12"/>
        <v/>
      </c>
      <c r="K801" s="329"/>
      <c r="L801" s="329"/>
      <c r="M801" s="250"/>
      <c r="N801" s="250"/>
      <c r="O801" s="250"/>
      <c r="P801" s="250"/>
      <c r="Q801" s="250"/>
      <c r="R801" s="250"/>
      <c r="S801" s="250"/>
      <c r="T801" s="2"/>
    </row>
    <row r="802" spans="1:20" customFormat="1" x14ac:dyDescent="0.25">
      <c r="A802" s="54"/>
      <c r="C802" s="65"/>
      <c r="D802" s="66"/>
      <c r="E802" s="66"/>
      <c r="F802" s="66"/>
      <c r="G802" s="68"/>
      <c r="H802" s="85"/>
      <c r="I802" s="66"/>
      <c r="J802" s="298" t="str">
        <f t="shared" ca="1" si="12"/>
        <v/>
      </c>
      <c r="K802" s="329"/>
      <c r="L802" s="329"/>
      <c r="M802" s="250"/>
      <c r="N802" s="250"/>
      <c r="O802" s="250"/>
      <c r="P802" s="250"/>
      <c r="Q802" s="250"/>
      <c r="R802" s="250"/>
      <c r="S802" s="250"/>
      <c r="T802" s="2"/>
    </row>
    <row r="803" spans="1:20" customFormat="1" x14ac:dyDescent="0.25">
      <c r="A803" s="54"/>
      <c r="C803" s="65"/>
      <c r="D803" s="66"/>
      <c r="E803" s="66"/>
      <c r="F803" s="66"/>
      <c r="G803" s="68"/>
      <c r="H803" s="85"/>
      <c r="I803" s="66"/>
      <c r="J803" s="298" t="str">
        <f t="shared" ca="1" si="12"/>
        <v/>
      </c>
      <c r="K803" s="329"/>
      <c r="L803" s="329"/>
      <c r="M803" s="250"/>
      <c r="N803" s="250"/>
      <c r="O803" s="250"/>
      <c r="P803" s="250"/>
      <c r="Q803" s="250"/>
      <c r="R803" s="250"/>
      <c r="S803" s="250"/>
      <c r="T803" s="2"/>
    </row>
    <row r="804" spans="1:20" customFormat="1" x14ac:dyDescent="0.25">
      <c r="A804" s="54"/>
      <c r="C804" s="65"/>
      <c r="D804" s="66"/>
      <c r="E804" s="66"/>
      <c r="F804" s="66"/>
      <c r="G804" s="68"/>
      <c r="H804" s="85"/>
      <c r="I804" s="66"/>
      <c r="J804" s="298" t="str">
        <f t="shared" ca="1" si="12"/>
        <v/>
      </c>
      <c r="K804" s="329"/>
      <c r="L804" s="329"/>
      <c r="M804" s="250"/>
      <c r="N804" s="250"/>
      <c r="O804" s="250"/>
      <c r="P804" s="250"/>
      <c r="Q804" s="250"/>
      <c r="R804" s="250"/>
      <c r="S804" s="250"/>
      <c r="T804" s="2"/>
    </row>
    <row r="805" spans="1:20" customFormat="1" x14ac:dyDescent="0.25">
      <c r="A805" s="54"/>
      <c r="C805" s="65"/>
      <c r="D805" s="66"/>
      <c r="E805" s="66"/>
      <c r="F805" s="66"/>
      <c r="G805" s="68"/>
      <c r="H805" s="85"/>
      <c r="I805" s="66"/>
      <c r="J805" s="298" t="str">
        <f t="shared" ca="1" si="12"/>
        <v/>
      </c>
      <c r="K805" s="329"/>
      <c r="L805" s="329"/>
      <c r="M805" s="250"/>
      <c r="N805" s="250"/>
      <c r="O805" s="250"/>
      <c r="P805" s="250"/>
      <c r="Q805" s="250"/>
      <c r="R805" s="250"/>
      <c r="S805" s="250"/>
      <c r="T805" s="2"/>
    </row>
    <row r="806" spans="1:20" customFormat="1" x14ac:dyDescent="0.25">
      <c r="A806" s="54"/>
      <c r="C806" s="65"/>
      <c r="D806" s="66"/>
      <c r="E806" s="66"/>
      <c r="F806" s="66"/>
      <c r="G806" s="68"/>
      <c r="H806" s="85"/>
      <c r="I806" s="66"/>
      <c r="J806" s="298" t="str">
        <f t="shared" ca="1" si="12"/>
        <v/>
      </c>
      <c r="K806" s="329"/>
      <c r="L806" s="329"/>
      <c r="M806" s="250"/>
      <c r="N806" s="250"/>
      <c r="O806" s="250"/>
      <c r="P806" s="250"/>
      <c r="Q806" s="250"/>
      <c r="R806" s="250"/>
      <c r="S806" s="250"/>
      <c r="T806" s="2"/>
    </row>
    <row r="807" spans="1:20" customFormat="1" x14ac:dyDescent="0.25">
      <c r="A807" s="54"/>
      <c r="C807" s="65"/>
      <c r="D807" s="66"/>
      <c r="E807" s="66"/>
      <c r="F807" s="66"/>
      <c r="G807" s="68"/>
      <c r="H807" s="85"/>
      <c r="I807" s="66"/>
      <c r="J807" s="298" t="str">
        <f t="shared" ca="1" si="12"/>
        <v/>
      </c>
      <c r="K807" s="329"/>
      <c r="L807" s="329"/>
      <c r="M807" s="250"/>
      <c r="N807" s="250"/>
      <c r="O807" s="250"/>
      <c r="P807" s="250"/>
      <c r="Q807" s="250"/>
      <c r="R807" s="250"/>
      <c r="S807" s="250"/>
      <c r="T807" s="2"/>
    </row>
    <row r="808" spans="1:20" customFormat="1" x14ac:dyDescent="0.25">
      <c r="A808" s="54"/>
      <c r="C808" s="65"/>
      <c r="D808" s="66"/>
      <c r="E808" s="66"/>
      <c r="F808" s="66"/>
      <c r="G808" s="68"/>
      <c r="H808" s="85"/>
      <c r="I808" s="66"/>
      <c r="J808" s="298" t="str">
        <f t="shared" ca="1" si="12"/>
        <v/>
      </c>
      <c r="K808" s="329"/>
      <c r="L808" s="329"/>
      <c r="M808" s="250"/>
      <c r="N808" s="250"/>
      <c r="O808" s="250"/>
      <c r="P808" s="250"/>
      <c r="Q808" s="250"/>
      <c r="R808" s="250"/>
      <c r="S808" s="250"/>
      <c r="T808" s="2"/>
    </row>
    <row r="809" spans="1:20" customFormat="1" x14ac:dyDescent="0.25">
      <c r="A809" s="54"/>
      <c r="C809" s="65"/>
      <c r="D809" s="66"/>
      <c r="E809" s="66"/>
      <c r="F809" s="66"/>
      <c r="G809" s="68"/>
      <c r="H809" s="85"/>
      <c r="I809" s="66"/>
      <c r="J809" s="298" t="str">
        <f t="shared" ca="1" si="12"/>
        <v/>
      </c>
      <c r="K809" s="329"/>
      <c r="L809" s="329"/>
      <c r="M809" s="250"/>
      <c r="N809" s="250"/>
      <c r="O809" s="250"/>
      <c r="P809" s="250"/>
      <c r="Q809" s="250"/>
      <c r="R809" s="250"/>
      <c r="S809" s="250"/>
      <c r="T809" s="2"/>
    </row>
    <row r="810" spans="1:20" customFormat="1" x14ac:dyDescent="0.25">
      <c r="A810" s="54"/>
      <c r="C810" s="65"/>
      <c r="D810" s="66"/>
      <c r="E810" s="66"/>
      <c r="F810" s="66"/>
      <c r="G810" s="68"/>
      <c r="H810" s="85"/>
      <c r="I810" s="66"/>
      <c r="J810" s="298" t="str">
        <f t="shared" ca="1" si="12"/>
        <v/>
      </c>
      <c r="K810" s="329"/>
      <c r="L810" s="329"/>
      <c r="M810" s="250"/>
      <c r="N810" s="250"/>
      <c r="O810" s="250"/>
      <c r="P810" s="250"/>
      <c r="Q810" s="250"/>
      <c r="R810" s="250"/>
      <c r="S810" s="250"/>
      <c r="T810" s="2"/>
    </row>
    <row r="811" spans="1:20" customFormat="1" x14ac:dyDescent="0.25">
      <c r="A811" s="54"/>
      <c r="C811" s="65"/>
      <c r="D811" s="66"/>
      <c r="E811" s="66"/>
      <c r="F811" s="66"/>
      <c r="G811" s="68"/>
      <c r="H811" s="85"/>
      <c r="I811" s="66"/>
      <c r="J811" s="298" t="str">
        <f t="shared" ca="1" si="12"/>
        <v/>
      </c>
      <c r="K811" s="329"/>
      <c r="L811" s="329"/>
      <c r="M811" s="250"/>
      <c r="N811" s="250"/>
      <c r="O811" s="250"/>
      <c r="P811" s="250"/>
      <c r="Q811" s="250"/>
      <c r="R811" s="250"/>
      <c r="S811" s="250"/>
      <c r="T811" s="2"/>
    </row>
    <row r="812" spans="1:20" customFormat="1" x14ac:dyDescent="0.25">
      <c r="A812" s="54"/>
      <c r="C812" s="65"/>
      <c r="D812" s="66"/>
      <c r="E812" s="66"/>
      <c r="F812" s="66"/>
      <c r="G812" s="68"/>
      <c r="H812" s="85"/>
      <c r="I812" s="66"/>
      <c r="J812" s="298" t="str">
        <f t="shared" ca="1" si="12"/>
        <v/>
      </c>
      <c r="K812" s="329"/>
      <c r="L812" s="329"/>
      <c r="M812" s="250"/>
      <c r="N812" s="250"/>
      <c r="O812" s="250"/>
      <c r="P812" s="250"/>
      <c r="Q812" s="250"/>
      <c r="R812" s="250"/>
      <c r="S812" s="250"/>
      <c r="T812" s="2"/>
    </row>
    <row r="813" spans="1:20" customFormat="1" x14ac:dyDescent="0.25">
      <c r="A813" s="54"/>
      <c r="C813" s="65"/>
      <c r="D813" s="66"/>
      <c r="E813" s="66"/>
      <c r="F813" s="66"/>
      <c r="G813" s="68"/>
      <c r="H813" s="85"/>
      <c r="I813" s="66"/>
      <c r="J813" s="298" t="str">
        <f t="shared" ca="1" si="12"/>
        <v/>
      </c>
      <c r="K813" s="329"/>
      <c r="L813" s="329"/>
      <c r="M813" s="250"/>
      <c r="N813" s="250"/>
      <c r="O813" s="250"/>
      <c r="P813" s="250"/>
      <c r="Q813" s="250"/>
      <c r="R813" s="250"/>
      <c r="S813" s="250"/>
      <c r="T813" s="2"/>
    </row>
    <row r="814" spans="1:20" customFormat="1" x14ac:dyDescent="0.25">
      <c r="A814" s="54"/>
      <c r="C814" s="65"/>
      <c r="D814" s="66"/>
      <c r="E814" s="66"/>
      <c r="F814" s="66"/>
      <c r="G814" s="68"/>
      <c r="H814" s="85"/>
      <c r="I814" s="66"/>
      <c r="J814" s="298" t="str">
        <f t="shared" ca="1" si="12"/>
        <v/>
      </c>
      <c r="K814" s="329"/>
      <c r="L814" s="329"/>
      <c r="M814" s="250"/>
      <c r="N814" s="250"/>
      <c r="O814" s="250"/>
      <c r="P814" s="250"/>
      <c r="Q814" s="250"/>
      <c r="R814" s="250"/>
      <c r="S814" s="250"/>
      <c r="T814" s="2"/>
    </row>
    <row r="815" spans="1:20" customFormat="1" x14ac:dyDescent="0.25">
      <c r="A815" s="54"/>
      <c r="C815" s="65"/>
      <c r="D815" s="66"/>
      <c r="E815" s="66"/>
      <c r="F815" s="66"/>
      <c r="G815" s="68"/>
      <c r="H815" s="85"/>
      <c r="I815" s="66"/>
      <c r="J815" s="298" t="str">
        <f t="shared" ca="1" si="12"/>
        <v/>
      </c>
      <c r="K815" s="329"/>
      <c r="L815" s="329"/>
      <c r="M815" s="250"/>
      <c r="N815" s="250"/>
      <c r="O815" s="250"/>
      <c r="P815" s="250"/>
      <c r="Q815" s="250"/>
      <c r="R815" s="250"/>
      <c r="S815" s="250"/>
      <c r="T815" s="2"/>
    </row>
    <row r="816" spans="1:20" customFormat="1" x14ac:dyDescent="0.25">
      <c r="A816" s="54"/>
      <c r="C816" s="65"/>
      <c r="D816" s="66"/>
      <c r="E816" s="66"/>
      <c r="F816" s="66"/>
      <c r="G816" s="68"/>
      <c r="H816" s="85"/>
      <c r="I816" s="66"/>
      <c r="J816" s="298" t="str">
        <f t="shared" ca="1" si="12"/>
        <v/>
      </c>
      <c r="K816" s="329"/>
      <c r="L816" s="329"/>
      <c r="M816" s="250"/>
      <c r="N816" s="250"/>
      <c r="O816" s="250"/>
      <c r="P816" s="250"/>
      <c r="Q816" s="250"/>
      <c r="R816" s="250"/>
      <c r="S816" s="250"/>
      <c r="T816" s="2"/>
    </row>
    <row r="817" spans="1:20" customFormat="1" x14ac:dyDescent="0.25">
      <c r="A817" s="54"/>
      <c r="C817" s="65"/>
      <c r="D817" s="66"/>
      <c r="E817" s="66"/>
      <c r="F817" s="66"/>
      <c r="G817" s="68"/>
      <c r="H817" s="85"/>
      <c r="I817" s="66"/>
      <c r="J817" s="298" t="str">
        <f t="shared" ca="1" si="12"/>
        <v/>
      </c>
      <c r="K817" s="329"/>
      <c r="L817" s="329"/>
      <c r="M817" s="250"/>
      <c r="N817" s="250"/>
      <c r="O817" s="250"/>
      <c r="P817" s="250"/>
      <c r="Q817" s="250"/>
      <c r="R817" s="250"/>
      <c r="S817" s="250"/>
      <c r="T817" s="2"/>
    </row>
    <row r="818" spans="1:20" customFormat="1" x14ac:dyDescent="0.25">
      <c r="A818" s="54"/>
      <c r="C818" s="65"/>
      <c r="D818" s="66"/>
      <c r="E818" s="66"/>
      <c r="F818" s="66"/>
      <c r="G818" s="68"/>
      <c r="H818" s="85"/>
      <c r="I818" s="66"/>
      <c r="J818" s="298" t="str">
        <f t="shared" ca="1" si="12"/>
        <v/>
      </c>
      <c r="K818" s="329"/>
      <c r="L818" s="329"/>
      <c r="M818" s="250"/>
      <c r="N818" s="250"/>
      <c r="O818" s="250"/>
      <c r="P818" s="250"/>
      <c r="Q818" s="250"/>
      <c r="R818" s="250"/>
      <c r="S818" s="250"/>
      <c r="T818" s="2"/>
    </row>
    <row r="819" spans="1:20" customFormat="1" x14ac:dyDescent="0.25">
      <c r="A819" s="54"/>
      <c r="C819" s="65"/>
      <c r="D819" s="66"/>
      <c r="E819" s="66"/>
      <c r="F819" s="66"/>
      <c r="G819" s="68"/>
      <c r="H819" s="85"/>
      <c r="I819" s="66"/>
      <c r="J819" s="298" t="str">
        <f t="shared" ca="1" si="12"/>
        <v/>
      </c>
      <c r="K819" s="329"/>
      <c r="L819" s="329"/>
      <c r="M819" s="250"/>
      <c r="N819" s="250"/>
      <c r="O819" s="250"/>
      <c r="P819" s="250"/>
      <c r="Q819" s="250"/>
      <c r="R819" s="250"/>
      <c r="S819" s="250"/>
      <c r="T819" s="2"/>
    </row>
    <row r="820" spans="1:20" customFormat="1" x14ac:dyDescent="0.25">
      <c r="A820" s="54"/>
      <c r="C820" s="65"/>
      <c r="D820" s="66"/>
      <c r="E820" s="66"/>
      <c r="F820" s="66"/>
      <c r="G820" s="68"/>
      <c r="H820" s="85"/>
      <c r="I820" s="66"/>
      <c r="J820" s="298" t="str">
        <f t="shared" ca="1" si="12"/>
        <v/>
      </c>
      <c r="K820" s="329"/>
      <c r="L820" s="329"/>
      <c r="M820" s="250"/>
      <c r="N820" s="250"/>
      <c r="O820" s="250"/>
      <c r="P820" s="250"/>
      <c r="Q820" s="250"/>
      <c r="R820" s="250"/>
      <c r="S820" s="250"/>
      <c r="T820" s="2"/>
    </row>
    <row r="821" spans="1:20" customFormat="1" x14ac:dyDescent="0.25">
      <c r="A821" s="54"/>
      <c r="C821" s="65"/>
      <c r="D821" s="66"/>
      <c r="E821" s="66"/>
      <c r="F821" s="66"/>
      <c r="G821" s="68"/>
      <c r="H821" s="85"/>
      <c r="I821" s="66"/>
      <c r="J821" s="298" t="str">
        <f t="shared" ca="1" si="12"/>
        <v/>
      </c>
      <c r="K821" s="329"/>
      <c r="L821" s="329"/>
      <c r="M821" s="250"/>
      <c r="N821" s="250"/>
      <c r="O821" s="250"/>
      <c r="P821" s="250"/>
      <c r="Q821" s="250"/>
      <c r="R821" s="250"/>
      <c r="S821" s="250"/>
      <c r="T821" s="2"/>
    </row>
    <row r="822" spans="1:20" customFormat="1" x14ac:dyDescent="0.25">
      <c r="A822" s="54"/>
      <c r="C822" s="65"/>
      <c r="D822" s="66"/>
      <c r="E822" s="66"/>
      <c r="F822" s="66"/>
      <c r="G822" s="68"/>
      <c r="H822" s="85"/>
      <c r="I822" s="66"/>
      <c r="J822" s="298" t="str">
        <f t="shared" ca="1" si="12"/>
        <v/>
      </c>
      <c r="K822" s="329"/>
      <c r="L822" s="329"/>
      <c r="M822" s="250"/>
      <c r="N822" s="250"/>
      <c r="O822" s="250"/>
      <c r="P822" s="250"/>
      <c r="Q822" s="250"/>
      <c r="R822" s="250"/>
      <c r="S822" s="250"/>
      <c r="T822" s="2"/>
    </row>
    <row r="823" spans="1:20" customFormat="1" x14ac:dyDescent="0.25">
      <c r="A823" s="54"/>
      <c r="C823" s="65"/>
      <c r="D823" s="66"/>
      <c r="E823" s="66"/>
      <c r="F823" s="66"/>
      <c r="G823" s="68"/>
      <c r="H823" s="85"/>
      <c r="I823" s="66"/>
      <c r="J823" s="298" t="str">
        <f t="shared" ca="1" si="12"/>
        <v/>
      </c>
      <c r="K823" s="329"/>
      <c r="L823" s="329"/>
      <c r="M823" s="250"/>
      <c r="N823" s="250"/>
      <c r="O823" s="250"/>
      <c r="P823" s="250"/>
      <c r="Q823" s="250"/>
      <c r="R823" s="250"/>
      <c r="S823" s="250"/>
      <c r="T823" s="2"/>
    </row>
    <row r="824" spans="1:20" customFormat="1" x14ac:dyDescent="0.25">
      <c r="A824" s="54"/>
      <c r="C824" s="65"/>
      <c r="D824" s="66"/>
      <c r="E824" s="66"/>
      <c r="F824" s="66"/>
      <c r="G824" s="68"/>
      <c r="H824" s="85"/>
      <c r="I824" s="66"/>
      <c r="J824" s="298" t="str">
        <f t="shared" ca="1" si="12"/>
        <v/>
      </c>
      <c r="K824" s="329"/>
      <c r="L824" s="329"/>
      <c r="M824" s="250"/>
      <c r="N824" s="250"/>
      <c r="O824" s="250"/>
      <c r="P824" s="250"/>
      <c r="Q824" s="250"/>
      <c r="R824" s="250"/>
      <c r="S824" s="250"/>
      <c r="T824" s="2"/>
    </row>
    <row r="825" spans="1:20" customFormat="1" x14ac:dyDescent="0.25">
      <c r="A825" s="54"/>
      <c r="C825" s="65"/>
      <c r="D825" s="66"/>
      <c r="E825" s="66"/>
      <c r="F825" s="66"/>
      <c r="G825" s="68"/>
      <c r="H825" s="85"/>
      <c r="I825" s="66"/>
      <c r="J825" s="298" t="str">
        <f t="shared" ca="1" si="12"/>
        <v/>
      </c>
      <c r="K825" s="329"/>
      <c r="L825" s="329"/>
      <c r="M825" s="250"/>
      <c r="N825" s="250"/>
      <c r="O825" s="250"/>
      <c r="P825" s="250"/>
      <c r="Q825" s="250"/>
      <c r="R825" s="250"/>
      <c r="S825" s="250"/>
      <c r="T825" s="2"/>
    </row>
    <row r="826" spans="1:20" customFormat="1" x14ac:dyDescent="0.25">
      <c r="A826" s="54"/>
      <c r="C826" s="65"/>
      <c r="D826" s="66"/>
      <c r="E826" s="66"/>
      <c r="F826" s="66"/>
      <c r="G826" s="68"/>
      <c r="H826" s="85"/>
      <c r="I826" s="66"/>
      <c r="J826" s="298" t="str">
        <f t="shared" ca="1" si="12"/>
        <v/>
      </c>
      <c r="K826" s="329"/>
      <c r="L826" s="329"/>
      <c r="M826" s="250"/>
      <c r="N826" s="250"/>
      <c r="O826" s="250"/>
      <c r="P826" s="250"/>
      <c r="Q826" s="250"/>
      <c r="R826" s="250"/>
      <c r="S826" s="250"/>
      <c r="T826" s="2"/>
    </row>
    <row r="827" spans="1:20" customFormat="1" x14ac:dyDescent="0.25">
      <c r="A827" s="54"/>
      <c r="C827" s="65"/>
      <c r="D827" s="66"/>
      <c r="E827" s="66"/>
      <c r="F827" s="66"/>
      <c r="G827" s="68"/>
      <c r="H827" s="85"/>
      <c r="I827" s="66"/>
      <c r="J827" s="298" t="str">
        <f t="shared" ca="1" si="12"/>
        <v/>
      </c>
      <c r="K827" s="329"/>
      <c r="L827" s="329"/>
      <c r="M827" s="250"/>
      <c r="N827" s="250"/>
      <c r="O827" s="250"/>
      <c r="P827" s="250"/>
      <c r="Q827" s="250"/>
      <c r="R827" s="250"/>
      <c r="S827" s="250"/>
      <c r="T827" s="2"/>
    </row>
    <row r="828" spans="1:20" customFormat="1" x14ac:dyDescent="0.25">
      <c r="A828" s="54"/>
      <c r="C828" s="65"/>
      <c r="D828" s="66"/>
      <c r="E828" s="66"/>
      <c r="F828" s="66"/>
      <c r="G828" s="68"/>
      <c r="H828" s="85"/>
      <c r="I828" s="66"/>
      <c r="J828" s="298" t="str">
        <f t="shared" ca="1" si="12"/>
        <v/>
      </c>
      <c r="K828" s="329"/>
      <c r="L828" s="329"/>
      <c r="M828" s="250"/>
      <c r="N828" s="250"/>
      <c r="O828" s="250"/>
      <c r="P828" s="250"/>
      <c r="Q828" s="250"/>
      <c r="R828" s="250"/>
      <c r="S828" s="250"/>
      <c r="T828" s="2"/>
    </row>
    <row r="829" spans="1:20" customFormat="1" x14ac:dyDescent="0.25">
      <c r="A829" s="54"/>
      <c r="C829" s="65"/>
      <c r="D829" s="66"/>
      <c r="E829" s="66"/>
      <c r="F829" s="66"/>
      <c r="G829" s="68"/>
      <c r="H829" s="85"/>
      <c r="I829" s="66"/>
      <c r="J829" s="298" t="str">
        <f t="shared" ca="1" si="12"/>
        <v/>
      </c>
      <c r="K829" s="329"/>
      <c r="L829" s="329"/>
      <c r="M829" s="250"/>
      <c r="N829" s="250"/>
      <c r="O829" s="250"/>
      <c r="P829" s="250"/>
      <c r="Q829" s="250"/>
      <c r="R829" s="250"/>
      <c r="S829" s="250"/>
      <c r="T829" s="2"/>
    </row>
    <row r="830" spans="1:20" customFormat="1" x14ac:dyDescent="0.25">
      <c r="A830" s="54"/>
      <c r="C830" s="65"/>
      <c r="D830" s="66"/>
      <c r="E830" s="66"/>
      <c r="F830" s="66"/>
      <c r="G830" s="68"/>
      <c r="H830" s="85"/>
      <c r="I830" s="66"/>
      <c r="J830" s="298" t="str">
        <f t="shared" ca="1" si="12"/>
        <v/>
      </c>
      <c r="K830" s="329"/>
      <c r="L830" s="329"/>
      <c r="M830" s="250"/>
      <c r="N830" s="250"/>
      <c r="O830" s="250"/>
      <c r="P830" s="250"/>
      <c r="Q830" s="250"/>
      <c r="R830" s="250"/>
      <c r="S830" s="250"/>
      <c r="T830" s="2"/>
    </row>
    <row r="831" spans="1:20" customFormat="1" x14ac:dyDescent="0.25">
      <c r="A831" s="54"/>
      <c r="C831" s="65"/>
      <c r="D831" s="66"/>
      <c r="E831" s="66"/>
      <c r="F831" s="66"/>
      <c r="G831" s="68"/>
      <c r="H831" s="85"/>
      <c r="I831" s="66"/>
      <c r="J831" s="298" t="str">
        <f t="shared" ca="1" si="12"/>
        <v/>
      </c>
      <c r="K831" s="329"/>
      <c r="L831" s="329"/>
      <c r="M831" s="250"/>
      <c r="N831" s="250"/>
      <c r="O831" s="250"/>
      <c r="P831" s="250"/>
      <c r="Q831" s="250"/>
      <c r="R831" s="250"/>
      <c r="S831" s="250"/>
      <c r="T831" s="2"/>
    </row>
    <row r="832" spans="1:20" customFormat="1" x14ac:dyDescent="0.25">
      <c r="A832" s="54"/>
      <c r="C832" s="65"/>
      <c r="D832" s="66"/>
      <c r="E832" s="66"/>
      <c r="F832" s="66"/>
      <c r="G832" s="68"/>
      <c r="H832" s="85"/>
      <c r="I832" s="66"/>
      <c r="J832" s="298" t="str">
        <f t="shared" ca="1" si="12"/>
        <v/>
      </c>
      <c r="K832" s="329"/>
      <c r="L832" s="329"/>
      <c r="M832" s="250"/>
      <c r="N832" s="250"/>
      <c r="O832" s="250"/>
      <c r="P832" s="250"/>
      <c r="Q832" s="250"/>
      <c r="R832" s="250"/>
      <c r="S832" s="250"/>
      <c r="T832" s="2"/>
    </row>
    <row r="833" spans="1:20" customFormat="1" x14ac:dyDescent="0.25">
      <c r="A833" s="54"/>
      <c r="C833" s="65"/>
      <c r="D833" s="66"/>
      <c r="E833" s="66"/>
      <c r="F833" s="66"/>
      <c r="G833" s="68"/>
      <c r="H833" s="85"/>
      <c r="I833" s="66"/>
      <c r="J833" s="298" t="str">
        <f t="shared" ca="1" si="12"/>
        <v/>
      </c>
      <c r="K833" s="329"/>
      <c r="L833" s="329"/>
      <c r="M833" s="250"/>
      <c r="N833" s="250"/>
      <c r="O833" s="250"/>
      <c r="P833" s="250"/>
      <c r="Q833" s="250"/>
      <c r="R833" s="250"/>
      <c r="S833" s="250"/>
      <c r="T833" s="2"/>
    </row>
    <row r="834" spans="1:20" customFormat="1" x14ac:dyDescent="0.25">
      <c r="A834" s="54"/>
      <c r="C834" s="65"/>
      <c r="D834" s="66"/>
      <c r="E834" s="66"/>
      <c r="F834" s="66"/>
      <c r="G834" s="68"/>
      <c r="H834" s="85"/>
      <c r="I834" s="66"/>
      <c r="J834" s="298" t="str">
        <f t="shared" ca="1" si="12"/>
        <v/>
      </c>
      <c r="K834" s="329"/>
      <c r="L834" s="329"/>
      <c r="M834" s="250"/>
      <c r="N834" s="250"/>
      <c r="O834" s="250"/>
      <c r="P834" s="250"/>
      <c r="Q834" s="250"/>
      <c r="R834" s="250"/>
      <c r="S834" s="250"/>
      <c r="T834" s="2"/>
    </row>
    <row r="835" spans="1:20" customFormat="1" x14ac:dyDescent="0.25">
      <c r="A835" s="54"/>
      <c r="C835" s="65"/>
      <c r="D835" s="66"/>
      <c r="E835" s="66"/>
      <c r="F835" s="66"/>
      <c r="G835" s="68"/>
      <c r="H835" s="85"/>
      <c r="I835" s="66"/>
      <c r="J835" s="298" t="str">
        <f t="shared" ca="1" si="12"/>
        <v/>
      </c>
      <c r="K835" s="329"/>
      <c r="L835" s="329"/>
      <c r="M835" s="250"/>
      <c r="N835" s="250"/>
      <c r="O835" s="250"/>
      <c r="P835" s="250"/>
      <c r="Q835" s="250"/>
      <c r="R835" s="250"/>
      <c r="S835" s="250"/>
      <c r="T835" s="2"/>
    </row>
    <row r="836" spans="1:20" customFormat="1" x14ac:dyDescent="0.25">
      <c r="A836" s="54"/>
      <c r="C836" s="65"/>
      <c r="D836" s="66"/>
      <c r="E836" s="66"/>
      <c r="F836" s="66"/>
      <c r="G836" s="68"/>
      <c r="H836" s="85"/>
      <c r="I836" s="66"/>
      <c r="J836" s="298" t="str">
        <f t="shared" ca="1" si="12"/>
        <v/>
      </c>
      <c r="K836" s="329"/>
      <c r="L836" s="329"/>
      <c r="M836" s="250"/>
      <c r="N836" s="250"/>
      <c r="O836" s="250"/>
      <c r="P836" s="250"/>
      <c r="Q836" s="250"/>
      <c r="R836" s="250"/>
      <c r="S836" s="250"/>
      <c r="T836" s="2"/>
    </row>
    <row r="837" spans="1:20" customFormat="1" x14ac:dyDescent="0.25">
      <c r="A837" s="54"/>
      <c r="C837" s="65"/>
      <c r="D837" s="66"/>
      <c r="E837" s="66"/>
      <c r="F837" s="66"/>
      <c r="G837" s="68"/>
      <c r="H837" s="85"/>
      <c r="I837" s="66"/>
      <c r="J837" s="298" t="str">
        <f t="shared" ca="1" si="12"/>
        <v/>
      </c>
      <c r="K837" s="329"/>
      <c r="L837" s="329"/>
      <c r="M837" s="250"/>
      <c r="N837" s="250"/>
      <c r="O837" s="250"/>
      <c r="P837" s="250"/>
      <c r="Q837" s="250"/>
      <c r="R837" s="250"/>
      <c r="S837" s="250"/>
      <c r="T837" s="2"/>
    </row>
    <row r="838" spans="1:20" customFormat="1" x14ac:dyDescent="0.25">
      <c r="A838" s="54"/>
      <c r="C838" s="65"/>
      <c r="D838" s="66"/>
      <c r="E838" s="66"/>
      <c r="F838" s="66"/>
      <c r="G838" s="68"/>
      <c r="H838" s="85"/>
      <c r="I838" s="66"/>
      <c r="J838" s="298" t="str">
        <f t="shared" ca="1" si="12"/>
        <v/>
      </c>
      <c r="K838" s="329"/>
      <c r="L838" s="329"/>
      <c r="M838" s="250"/>
      <c r="N838" s="250"/>
      <c r="O838" s="250"/>
      <c r="P838" s="250"/>
      <c r="Q838" s="250"/>
      <c r="R838" s="250"/>
      <c r="S838" s="250"/>
      <c r="T838" s="2"/>
    </row>
    <row r="839" spans="1:20" customFormat="1" x14ac:dyDescent="0.25">
      <c r="A839" s="54"/>
      <c r="C839" s="65"/>
      <c r="D839" s="66"/>
      <c r="E839" s="66"/>
      <c r="F839" s="66"/>
      <c r="G839" s="68"/>
      <c r="H839" s="85"/>
      <c r="I839" s="66"/>
      <c r="J839" s="298" t="str">
        <f t="shared" ca="1" si="12"/>
        <v/>
      </c>
      <c r="K839" s="329"/>
      <c r="L839" s="329"/>
      <c r="M839" s="250"/>
      <c r="N839" s="250"/>
      <c r="O839" s="250"/>
      <c r="P839" s="250"/>
      <c r="Q839" s="250"/>
      <c r="R839" s="250"/>
      <c r="S839" s="250"/>
      <c r="T839" s="2"/>
    </row>
    <row r="840" spans="1:20" customFormat="1" x14ac:dyDescent="0.25">
      <c r="A840" s="54"/>
      <c r="C840" s="65"/>
      <c r="D840" s="66"/>
      <c r="E840" s="66"/>
      <c r="F840" s="66"/>
      <c r="G840" s="68"/>
      <c r="H840" s="85"/>
      <c r="I840" s="66"/>
      <c r="J840" s="298" t="str">
        <f t="shared" ca="1" si="12"/>
        <v/>
      </c>
      <c r="K840" s="329"/>
      <c r="L840" s="329"/>
      <c r="M840" s="250"/>
      <c r="N840" s="250"/>
      <c r="O840" s="250"/>
      <c r="P840" s="250"/>
      <c r="Q840" s="250"/>
      <c r="R840" s="250"/>
      <c r="S840" s="250"/>
      <c r="T840" s="2"/>
    </row>
    <row r="841" spans="1:20" customFormat="1" x14ac:dyDescent="0.25">
      <c r="A841" s="54"/>
      <c r="C841" s="65"/>
      <c r="D841" s="66"/>
      <c r="E841" s="66"/>
      <c r="F841" s="66"/>
      <c r="G841" s="68"/>
      <c r="H841" s="85"/>
      <c r="I841" s="66"/>
      <c r="J841" s="298" t="str">
        <f t="shared" ref="J841:J904" ca="1" si="13">IF(I841="","",(IF(I841="Efetivado","",IF(C841="","",IF(C841=TODAY(),"Vence Hoje",IF(C841&lt;TODAY(),"Atrasado",C841-TODAY()&amp;" Dias para Vencer"))))))</f>
        <v/>
      </c>
      <c r="K841" s="329"/>
      <c r="L841" s="329"/>
      <c r="M841" s="250"/>
      <c r="N841" s="250"/>
      <c r="O841" s="250"/>
      <c r="P841" s="250"/>
      <c r="Q841" s="250"/>
      <c r="R841" s="250"/>
      <c r="S841" s="250"/>
      <c r="T841" s="2"/>
    </row>
    <row r="842" spans="1:20" customFormat="1" x14ac:dyDescent="0.25">
      <c r="A842" s="54"/>
      <c r="C842" s="65"/>
      <c r="D842" s="66"/>
      <c r="E842" s="66"/>
      <c r="F842" s="66"/>
      <c r="G842" s="68"/>
      <c r="H842" s="85"/>
      <c r="I842" s="66"/>
      <c r="J842" s="298" t="str">
        <f t="shared" ca="1" si="13"/>
        <v/>
      </c>
      <c r="K842" s="329"/>
      <c r="L842" s="329"/>
      <c r="M842" s="250"/>
      <c r="N842" s="250"/>
      <c r="O842" s="250"/>
      <c r="P842" s="250"/>
      <c r="Q842" s="250"/>
      <c r="R842" s="250"/>
      <c r="S842" s="250"/>
      <c r="T842" s="2"/>
    </row>
    <row r="843" spans="1:20" customFormat="1" x14ac:dyDescent="0.25">
      <c r="A843" s="54"/>
      <c r="C843" s="65"/>
      <c r="D843" s="66"/>
      <c r="E843" s="66"/>
      <c r="F843" s="66"/>
      <c r="G843" s="68"/>
      <c r="H843" s="85"/>
      <c r="I843" s="66"/>
      <c r="J843" s="298" t="str">
        <f t="shared" ca="1" si="13"/>
        <v/>
      </c>
      <c r="K843" s="329"/>
      <c r="L843" s="329"/>
      <c r="M843" s="250"/>
      <c r="N843" s="250"/>
      <c r="O843" s="250"/>
      <c r="P843" s="250"/>
      <c r="Q843" s="250"/>
      <c r="R843" s="250"/>
      <c r="S843" s="250"/>
      <c r="T843" s="2"/>
    </row>
    <row r="844" spans="1:20" customFormat="1" x14ac:dyDescent="0.25">
      <c r="A844" s="54"/>
      <c r="C844" s="65"/>
      <c r="D844" s="66"/>
      <c r="E844" s="66"/>
      <c r="F844" s="66"/>
      <c r="G844" s="68"/>
      <c r="H844" s="85"/>
      <c r="I844" s="66"/>
      <c r="J844" s="298" t="str">
        <f t="shared" ca="1" si="13"/>
        <v/>
      </c>
      <c r="K844" s="329"/>
      <c r="L844" s="329"/>
      <c r="M844" s="250"/>
      <c r="N844" s="250"/>
      <c r="O844" s="250"/>
      <c r="P844" s="250"/>
      <c r="Q844" s="250"/>
      <c r="R844" s="250"/>
      <c r="S844" s="250"/>
      <c r="T844" s="2"/>
    </row>
    <row r="845" spans="1:20" customFormat="1" x14ac:dyDescent="0.25">
      <c r="A845" s="54"/>
      <c r="C845" s="65"/>
      <c r="D845" s="66"/>
      <c r="E845" s="66"/>
      <c r="F845" s="66"/>
      <c r="G845" s="68"/>
      <c r="H845" s="85"/>
      <c r="I845" s="66"/>
      <c r="J845" s="298" t="str">
        <f t="shared" ca="1" si="13"/>
        <v/>
      </c>
      <c r="K845" s="329"/>
      <c r="L845" s="329"/>
      <c r="M845" s="250"/>
      <c r="N845" s="250"/>
      <c r="O845" s="250"/>
      <c r="P845" s="250"/>
      <c r="Q845" s="250"/>
      <c r="R845" s="250"/>
      <c r="S845" s="250"/>
      <c r="T845" s="2"/>
    </row>
    <row r="846" spans="1:20" customFormat="1" x14ac:dyDescent="0.25">
      <c r="A846" s="54"/>
      <c r="C846" s="65"/>
      <c r="D846" s="66"/>
      <c r="E846" s="66"/>
      <c r="F846" s="66"/>
      <c r="G846" s="68"/>
      <c r="H846" s="85"/>
      <c r="I846" s="66"/>
      <c r="J846" s="298" t="str">
        <f t="shared" ca="1" si="13"/>
        <v/>
      </c>
      <c r="K846" s="329"/>
      <c r="L846" s="329"/>
      <c r="M846" s="250"/>
      <c r="N846" s="250"/>
      <c r="O846" s="250"/>
      <c r="P846" s="250"/>
      <c r="Q846" s="250"/>
      <c r="R846" s="250"/>
      <c r="S846" s="250"/>
      <c r="T846" s="2"/>
    </row>
    <row r="847" spans="1:20" customFormat="1" x14ac:dyDescent="0.25">
      <c r="A847" s="54"/>
      <c r="C847" s="65"/>
      <c r="D847" s="66"/>
      <c r="E847" s="66"/>
      <c r="F847" s="66"/>
      <c r="G847" s="68"/>
      <c r="H847" s="85"/>
      <c r="I847" s="66"/>
      <c r="J847" s="298" t="str">
        <f t="shared" ca="1" si="13"/>
        <v/>
      </c>
      <c r="K847" s="329"/>
      <c r="L847" s="329"/>
      <c r="M847" s="250"/>
      <c r="N847" s="250"/>
      <c r="O847" s="250"/>
      <c r="P847" s="250"/>
      <c r="Q847" s="250"/>
      <c r="R847" s="250"/>
      <c r="S847" s="250"/>
      <c r="T847" s="2"/>
    </row>
    <row r="848" spans="1:20" customFormat="1" x14ac:dyDescent="0.25">
      <c r="A848" s="54"/>
      <c r="C848" s="65"/>
      <c r="D848" s="66"/>
      <c r="E848" s="66"/>
      <c r="F848" s="66"/>
      <c r="G848" s="68"/>
      <c r="H848" s="85"/>
      <c r="I848" s="66"/>
      <c r="J848" s="298" t="str">
        <f t="shared" ca="1" si="13"/>
        <v/>
      </c>
      <c r="K848" s="329"/>
      <c r="L848" s="329"/>
      <c r="M848" s="250"/>
      <c r="N848" s="250"/>
      <c r="O848" s="250"/>
      <c r="P848" s="250"/>
      <c r="Q848" s="250"/>
      <c r="R848" s="250"/>
      <c r="S848" s="250"/>
      <c r="T848" s="2"/>
    </row>
    <row r="849" spans="1:20" customFormat="1" x14ac:dyDescent="0.25">
      <c r="A849" s="54"/>
      <c r="C849" s="65"/>
      <c r="D849" s="66"/>
      <c r="E849" s="66"/>
      <c r="F849" s="66"/>
      <c r="G849" s="68"/>
      <c r="H849" s="85"/>
      <c r="I849" s="66"/>
      <c r="J849" s="298" t="str">
        <f t="shared" ca="1" si="13"/>
        <v/>
      </c>
      <c r="K849" s="329"/>
      <c r="L849" s="329"/>
      <c r="M849" s="250"/>
      <c r="N849" s="250"/>
      <c r="O849" s="250"/>
      <c r="P849" s="250"/>
      <c r="Q849" s="250"/>
      <c r="R849" s="250"/>
      <c r="S849" s="250"/>
      <c r="T849" s="2"/>
    </row>
    <row r="850" spans="1:20" customFormat="1" x14ac:dyDescent="0.25">
      <c r="A850" s="54"/>
      <c r="C850" s="65"/>
      <c r="D850" s="66"/>
      <c r="E850" s="66"/>
      <c r="F850" s="66"/>
      <c r="G850" s="68"/>
      <c r="H850" s="85"/>
      <c r="I850" s="66"/>
      <c r="J850" s="298" t="str">
        <f t="shared" ca="1" si="13"/>
        <v/>
      </c>
      <c r="K850" s="329"/>
      <c r="L850" s="329"/>
      <c r="M850" s="250"/>
      <c r="N850" s="250"/>
      <c r="O850" s="250"/>
      <c r="P850" s="250"/>
      <c r="Q850" s="250"/>
      <c r="R850" s="250"/>
      <c r="S850" s="250"/>
      <c r="T850" s="2"/>
    </row>
    <row r="851" spans="1:20" customFormat="1" x14ac:dyDescent="0.25">
      <c r="A851" s="54"/>
      <c r="C851" s="65"/>
      <c r="D851" s="66"/>
      <c r="E851" s="66"/>
      <c r="F851" s="66"/>
      <c r="G851" s="68"/>
      <c r="H851" s="85"/>
      <c r="I851" s="66"/>
      <c r="J851" s="298" t="str">
        <f t="shared" ca="1" si="13"/>
        <v/>
      </c>
      <c r="K851" s="329"/>
      <c r="L851" s="329"/>
      <c r="M851" s="250"/>
      <c r="N851" s="250"/>
      <c r="O851" s="250"/>
      <c r="P851" s="250"/>
      <c r="Q851" s="250"/>
      <c r="R851" s="250"/>
      <c r="S851" s="250"/>
      <c r="T851" s="2"/>
    </row>
    <row r="852" spans="1:20" customFormat="1" x14ac:dyDescent="0.25">
      <c r="A852" s="54"/>
      <c r="C852" s="65"/>
      <c r="D852" s="66"/>
      <c r="E852" s="66"/>
      <c r="F852" s="66"/>
      <c r="G852" s="68"/>
      <c r="H852" s="85"/>
      <c r="I852" s="66"/>
      <c r="J852" s="298" t="str">
        <f t="shared" ca="1" si="13"/>
        <v/>
      </c>
      <c r="K852" s="329"/>
      <c r="L852" s="329"/>
      <c r="M852" s="250"/>
      <c r="N852" s="250"/>
      <c r="O852" s="250"/>
      <c r="P852" s="250"/>
      <c r="Q852" s="250"/>
      <c r="R852" s="250"/>
      <c r="S852" s="250"/>
      <c r="T852" s="2"/>
    </row>
    <row r="853" spans="1:20" customFormat="1" x14ac:dyDescent="0.25">
      <c r="A853" s="54"/>
      <c r="C853" s="65"/>
      <c r="D853" s="66"/>
      <c r="E853" s="66"/>
      <c r="F853" s="66"/>
      <c r="G853" s="68"/>
      <c r="H853" s="85"/>
      <c r="I853" s="66"/>
      <c r="J853" s="298" t="str">
        <f t="shared" ca="1" si="13"/>
        <v/>
      </c>
      <c r="K853" s="329"/>
      <c r="L853" s="329"/>
      <c r="M853" s="250"/>
      <c r="N853" s="250"/>
      <c r="O853" s="250"/>
      <c r="P853" s="250"/>
      <c r="Q853" s="250"/>
      <c r="R853" s="250"/>
      <c r="S853" s="250"/>
      <c r="T853" s="2"/>
    </row>
    <row r="854" spans="1:20" customFormat="1" x14ac:dyDescent="0.25">
      <c r="A854" s="54"/>
      <c r="C854" s="65"/>
      <c r="D854" s="66"/>
      <c r="E854" s="66"/>
      <c r="F854" s="66"/>
      <c r="G854" s="68"/>
      <c r="H854" s="85"/>
      <c r="I854" s="66"/>
      <c r="J854" s="298" t="str">
        <f t="shared" ca="1" si="13"/>
        <v/>
      </c>
      <c r="K854" s="329"/>
      <c r="L854" s="329"/>
      <c r="M854" s="250"/>
      <c r="N854" s="250"/>
      <c r="O854" s="250"/>
      <c r="P854" s="250"/>
      <c r="Q854" s="250"/>
      <c r="R854" s="250"/>
      <c r="S854" s="250"/>
      <c r="T854" s="2"/>
    </row>
    <row r="855" spans="1:20" customFormat="1" x14ac:dyDescent="0.25">
      <c r="A855" s="54"/>
      <c r="C855" s="65"/>
      <c r="D855" s="66"/>
      <c r="E855" s="66"/>
      <c r="F855" s="66"/>
      <c r="G855" s="68"/>
      <c r="H855" s="85"/>
      <c r="I855" s="66"/>
      <c r="J855" s="298" t="str">
        <f t="shared" ca="1" si="13"/>
        <v/>
      </c>
      <c r="K855" s="329"/>
      <c r="L855" s="329"/>
      <c r="M855" s="250"/>
      <c r="N855" s="250"/>
      <c r="O855" s="250"/>
      <c r="P855" s="250"/>
      <c r="Q855" s="250"/>
      <c r="R855" s="250"/>
      <c r="S855" s="250"/>
      <c r="T855" s="2"/>
    </row>
    <row r="856" spans="1:20" customFormat="1" x14ac:dyDescent="0.25">
      <c r="A856" s="54"/>
      <c r="C856" s="65"/>
      <c r="D856" s="66"/>
      <c r="E856" s="66"/>
      <c r="F856" s="66"/>
      <c r="G856" s="68"/>
      <c r="H856" s="85"/>
      <c r="I856" s="66"/>
      <c r="J856" s="298" t="str">
        <f t="shared" ca="1" si="13"/>
        <v/>
      </c>
      <c r="K856" s="329"/>
      <c r="L856" s="329"/>
      <c r="M856" s="250"/>
      <c r="N856" s="250"/>
      <c r="O856" s="250"/>
      <c r="P856" s="250"/>
      <c r="Q856" s="250"/>
      <c r="R856" s="250"/>
      <c r="S856" s="250"/>
      <c r="T856" s="2"/>
    </row>
    <row r="857" spans="1:20" customFormat="1" x14ac:dyDescent="0.25">
      <c r="A857" s="54"/>
      <c r="C857" s="65"/>
      <c r="D857" s="66"/>
      <c r="E857" s="66"/>
      <c r="F857" s="66"/>
      <c r="G857" s="68"/>
      <c r="H857" s="85"/>
      <c r="I857" s="66"/>
      <c r="J857" s="298" t="str">
        <f t="shared" ca="1" si="13"/>
        <v/>
      </c>
      <c r="K857" s="329"/>
      <c r="L857" s="329"/>
      <c r="M857" s="250"/>
      <c r="N857" s="250"/>
      <c r="O857" s="250"/>
      <c r="P857" s="250"/>
      <c r="Q857" s="250"/>
      <c r="R857" s="250"/>
      <c r="S857" s="250"/>
      <c r="T857" s="2"/>
    </row>
    <row r="858" spans="1:20" customFormat="1" x14ac:dyDescent="0.25">
      <c r="A858" s="54"/>
      <c r="C858" s="65"/>
      <c r="D858" s="66"/>
      <c r="E858" s="66"/>
      <c r="F858" s="66"/>
      <c r="G858" s="68"/>
      <c r="H858" s="85"/>
      <c r="I858" s="66"/>
      <c r="J858" s="298" t="str">
        <f t="shared" ca="1" si="13"/>
        <v/>
      </c>
      <c r="K858" s="329"/>
      <c r="L858" s="329"/>
      <c r="M858" s="250"/>
      <c r="N858" s="250"/>
      <c r="O858" s="250"/>
      <c r="P858" s="250"/>
      <c r="Q858" s="250"/>
      <c r="R858" s="250"/>
      <c r="S858" s="250"/>
      <c r="T858" s="2"/>
    </row>
    <row r="859" spans="1:20" customFormat="1" x14ac:dyDescent="0.25">
      <c r="A859" s="54"/>
      <c r="C859" s="65"/>
      <c r="D859" s="66"/>
      <c r="E859" s="66"/>
      <c r="F859" s="66"/>
      <c r="G859" s="68"/>
      <c r="H859" s="85"/>
      <c r="I859" s="66"/>
      <c r="J859" s="298" t="str">
        <f t="shared" ca="1" si="13"/>
        <v/>
      </c>
      <c r="K859" s="329"/>
      <c r="L859" s="329"/>
      <c r="M859" s="250"/>
      <c r="N859" s="250"/>
      <c r="O859" s="250"/>
      <c r="P859" s="250"/>
      <c r="Q859" s="250"/>
      <c r="R859" s="250"/>
      <c r="S859" s="250"/>
      <c r="T859" s="2"/>
    </row>
    <row r="860" spans="1:20" customFormat="1" x14ac:dyDescent="0.25">
      <c r="A860" s="54"/>
      <c r="C860" s="65"/>
      <c r="D860" s="66"/>
      <c r="E860" s="66"/>
      <c r="F860" s="66"/>
      <c r="G860" s="68"/>
      <c r="H860" s="85"/>
      <c r="I860" s="66"/>
      <c r="J860" s="298" t="str">
        <f t="shared" ca="1" si="13"/>
        <v/>
      </c>
      <c r="K860" s="329"/>
      <c r="L860" s="329"/>
      <c r="M860" s="250"/>
      <c r="N860" s="250"/>
      <c r="O860" s="250"/>
      <c r="P860" s="250"/>
      <c r="Q860" s="250"/>
      <c r="R860" s="250"/>
      <c r="S860" s="250"/>
      <c r="T860" s="2"/>
    </row>
    <row r="861" spans="1:20" customFormat="1" x14ac:dyDescent="0.25">
      <c r="A861" s="54"/>
      <c r="C861" s="65"/>
      <c r="D861" s="66"/>
      <c r="E861" s="66"/>
      <c r="F861" s="66"/>
      <c r="G861" s="68"/>
      <c r="H861" s="85"/>
      <c r="I861" s="66"/>
      <c r="J861" s="298" t="str">
        <f t="shared" ca="1" si="13"/>
        <v/>
      </c>
      <c r="K861" s="329"/>
      <c r="L861" s="329"/>
      <c r="M861" s="250"/>
      <c r="N861" s="250"/>
      <c r="O861" s="250"/>
      <c r="P861" s="250"/>
      <c r="Q861" s="250"/>
      <c r="R861" s="250"/>
      <c r="S861" s="250"/>
      <c r="T861" s="2"/>
    </row>
    <row r="862" spans="1:20" customFormat="1" x14ac:dyDescent="0.25">
      <c r="A862" s="54"/>
      <c r="C862" s="65"/>
      <c r="D862" s="66"/>
      <c r="E862" s="66"/>
      <c r="F862" s="66"/>
      <c r="G862" s="68"/>
      <c r="H862" s="85"/>
      <c r="I862" s="66"/>
      <c r="J862" s="298" t="str">
        <f t="shared" ca="1" si="13"/>
        <v/>
      </c>
      <c r="K862" s="329"/>
      <c r="L862" s="329"/>
      <c r="M862" s="250"/>
      <c r="N862" s="250"/>
      <c r="O862" s="250"/>
      <c r="P862" s="250"/>
      <c r="Q862" s="250"/>
      <c r="R862" s="250"/>
      <c r="S862" s="250"/>
      <c r="T862" s="2"/>
    </row>
    <row r="863" spans="1:20" customFormat="1" x14ac:dyDescent="0.25">
      <c r="A863" s="54"/>
      <c r="C863" s="65"/>
      <c r="D863" s="66"/>
      <c r="E863" s="66"/>
      <c r="F863" s="66"/>
      <c r="G863" s="68"/>
      <c r="H863" s="85"/>
      <c r="I863" s="66"/>
      <c r="J863" s="298" t="str">
        <f t="shared" ca="1" si="13"/>
        <v/>
      </c>
      <c r="K863" s="329"/>
      <c r="L863" s="329"/>
      <c r="M863" s="250"/>
      <c r="N863" s="250"/>
      <c r="O863" s="250"/>
      <c r="P863" s="250"/>
      <c r="Q863" s="250"/>
      <c r="R863" s="250"/>
      <c r="S863" s="250"/>
      <c r="T863" s="2"/>
    </row>
    <row r="864" spans="1:20" customFormat="1" x14ac:dyDescent="0.25">
      <c r="A864" s="54"/>
      <c r="C864" s="65"/>
      <c r="D864" s="66"/>
      <c r="E864" s="66"/>
      <c r="F864" s="66"/>
      <c r="G864" s="68"/>
      <c r="H864" s="85"/>
      <c r="I864" s="66"/>
      <c r="J864" s="298" t="str">
        <f t="shared" ca="1" si="13"/>
        <v/>
      </c>
      <c r="K864" s="329"/>
      <c r="L864" s="329"/>
      <c r="M864" s="250"/>
      <c r="N864" s="250"/>
      <c r="O864" s="250"/>
      <c r="P864" s="250"/>
      <c r="Q864" s="250"/>
      <c r="R864" s="250"/>
      <c r="S864" s="250"/>
      <c r="T864" s="2"/>
    </row>
    <row r="865" spans="1:20" customFormat="1" x14ac:dyDescent="0.25">
      <c r="A865" s="54"/>
      <c r="C865" s="65"/>
      <c r="D865" s="66"/>
      <c r="E865" s="66"/>
      <c r="F865" s="66"/>
      <c r="G865" s="68"/>
      <c r="H865" s="85"/>
      <c r="I865" s="66"/>
      <c r="J865" s="298" t="str">
        <f t="shared" ca="1" si="13"/>
        <v/>
      </c>
      <c r="K865" s="329"/>
      <c r="L865" s="329"/>
      <c r="M865" s="250"/>
      <c r="N865" s="250"/>
      <c r="O865" s="250"/>
      <c r="P865" s="250"/>
      <c r="Q865" s="250"/>
      <c r="R865" s="250"/>
      <c r="S865" s="250"/>
      <c r="T865" s="2"/>
    </row>
    <row r="866" spans="1:20" customFormat="1" x14ac:dyDescent="0.25">
      <c r="A866" s="54"/>
      <c r="C866" s="65"/>
      <c r="D866" s="66"/>
      <c r="E866" s="66"/>
      <c r="F866" s="66"/>
      <c r="G866" s="68"/>
      <c r="H866" s="85"/>
      <c r="I866" s="66"/>
      <c r="J866" s="298" t="str">
        <f t="shared" ca="1" si="13"/>
        <v/>
      </c>
      <c r="K866" s="329"/>
      <c r="L866" s="329"/>
      <c r="M866" s="250"/>
      <c r="N866" s="250"/>
      <c r="O866" s="250"/>
      <c r="P866" s="250"/>
      <c r="Q866" s="250"/>
      <c r="R866" s="250"/>
      <c r="S866" s="250"/>
      <c r="T866" s="2"/>
    </row>
    <row r="867" spans="1:20" customFormat="1" x14ac:dyDescent="0.25">
      <c r="A867" s="54"/>
      <c r="C867" s="65"/>
      <c r="D867" s="66"/>
      <c r="E867" s="66"/>
      <c r="F867" s="66"/>
      <c r="G867" s="68"/>
      <c r="H867" s="85"/>
      <c r="I867" s="66"/>
      <c r="J867" s="298" t="str">
        <f t="shared" ca="1" si="13"/>
        <v/>
      </c>
      <c r="K867" s="329"/>
      <c r="L867" s="329"/>
      <c r="M867" s="250"/>
      <c r="N867" s="250"/>
      <c r="O867" s="250"/>
      <c r="P867" s="250"/>
      <c r="Q867" s="250"/>
      <c r="R867" s="250"/>
      <c r="S867" s="250"/>
      <c r="T867" s="2"/>
    </row>
    <row r="868" spans="1:20" customFormat="1" x14ac:dyDescent="0.25">
      <c r="A868" s="54"/>
      <c r="C868" s="65"/>
      <c r="D868" s="66"/>
      <c r="E868" s="66"/>
      <c r="F868" s="66"/>
      <c r="G868" s="68"/>
      <c r="H868" s="85"/>
      <c r="I868" s="66"/>
      <c r="J868" s="298" t="str">
        <f t="shared" ca="1" si="13"/>
        <v/>
      </c>
      <c r="K868" s="329"/>
      <c r="L868" s="329"/>
      <c r="M868" s="250"/>
      <c r="N868" s="250"/>
      <c r="O868" s="250"/>
      <c r="P868" s="250"/>
      <c r="Q868" s="250"/>
      <c r="R868" s="250"/>
      <c r="S868" s="250"/>
      <c r="T868" s="2"/>
    </row>
    <row r="869" spans="1:20" customFormat="1" x14ac:dyDescent="0.25">
      <c r="A869" s="54"/>
      <c r="C869" s="65"/>
      <c r="D869" s="66"/>
      <c r="E869" s="66"/>
      <c r="F869" s="66"/>
      <c r="G869" s="68"/>
      <c r="H869" s="85"/>
      <c r="I869" s="66"/>
      <c r="J869" s="298" t="str">
        <f t="shared" ca="1" si="13"/>
        <v/>
      </c>
      <c r="K869" s="329"/>
      <c r="L869" s="329"/>
      <c r="M869" s="250"/>
      <c r="N869" s="250"/>
      <c r="O869" s="250"/>
      <c r="P869" s="250"/>
      <c r="Q869" s="250"/>
      <c r="R869" s="250"/>
      <c r="S869" s="250"/>
      <c r="T869" s="2"/>
    </row>
    <row r="870" spans="1:20" customFormat="1" x14ac:dyDescent="0.25">
      <c r="A870" s="54"/>
      <c r="C870" s="65"/>
      <c r="D870" s="66"/>
      <c r="E870" s="66"/>
      <c r="F870" s="66"/>
      <c r="G870" s="68"/>
      <c r="H870" s="85"/>
      <c r="I870" s="66"/>
      <c r="J870" s="298" t="str">
        <f t="shared" ca="1" si="13"/>
        <v/>
      </c>
      <c r="K870" s="329"/>
      <c r="L870" s="329"/>
      <c r="M870" s="250"/>
      <c r="N870" s="250"/>
      <c r="O870" s="250"/>
      <c r="P870" s="250"/>
      <c r="Q870" s="250"/>
      <c r="R870" s="250"/>
      <c r="S870" s="250"/>
      <c r="T870" s="2"/>
    </row>
    <row r="871" spans="1:20" customFormat="1" x14ac:dyDescent="0.25">
      <c r="A871" s="54"/>
      <c r="C871" s="65"/>
      <c r="D871" s="66"/>
      <c r="E871" s="66"/>
      <c r="F871" s="66"/>
      <c r="G871" s="68"/>
      <c r="H871" s="85"/>
      <c r="I871" s="66"/>
      <c r="J871" s="298" t="str">
        <f t="shared" ca="1" si="13"/>
        <v/>
      </c>
      <c r="K871" s="329"/>
      <c r="L871" s="329"/>
      <c r="M871" s="250"/>
      <c r="N871" s="250"/>
      <c r="O871" s="250"/>
      <c r="P871" s="250"/>
      <c r="Q871" s="250"/>
      <c r="R871" s="250"/>
      <c r="S871" s="250"/>
      <c r="T871" s="2"/>
    </row>
    <row r="872" spans="1:20" customFormat="1" x14ac:dyDescent="0.25">
      <c r="A872" s="54"/>
      <c r="C872" s="65"/>
      <c r="D872" s="66"/>
      <c r="E872" s="66"/>
      <c r="F872" s="66"/>
      <c r="G872" s="68"/>
      <c r="H872" s="85"/>
      <c r="I872" s="66"/>
      <c r="J872" s="298" t="str">
        <f t="shared" ca="1" si="13"/>
        <v/>
      </c>
      <c r="K872" s="329"/>
      <c r="L872" s="329"/>
      <c r="M872" s="250"/>
      <c r="N872" s="250"/>
      <c r="O872" s="250"/>
      <c r="P872" s="250"/>
      <c r="Q872" s="250"/>
      <c r="R872" s="250"/>
      <c r="S872" s="250"/>
      <c r="T872" s="2"/>
    </row>
    <row r="873" spans="1:20" customFormat="1" x14ac:dyDescent="0.25">
      <c r="A873" s="54"/>
      <c r="C873" s="65"/>
      <c r="D873" s="66"/>
      <c r="E873" s="66"/>
      <c r="F873" s="66"/>
      <c r="G873" s="68"/>
      <c r="H873" s="85"/>
      <c r="I873" s="66"/>
      <c r="J873" s="298" t="str">
        <f t="shared" ca="1" si="13"/>
        <v/>
      </c>
      <c r="K873" s="329"/>
      <c r="L873" s="329"/>
      <c r="M873" s="250"/>
      <c r="N873" s="250"/>
      <c r="O873" s="250"/>
      <c r="P873" s="250"/>
      <c r="Q873" s="250"/>
      <c r="R873" s="250"/>
      <c r="S873" s="250"/>
      <c r="T873" s="2"/>
    </row>
    <row r="874" spans="1:20" customFormat="1" x14ac:dyDescent="0.25">
      <c r="A874" s="54"/>
      <c r="C874" s="65"/>
      <c r="D874" s="66"/>
      <c r="E874" s="66"/>
      <c r="F874" s="66"/>
      <c r="G874" s="68"/>
      <c r="H874" s="85"/>
      <c r="I874" s="66"/>
      <c r="J874" s="298" t="str">
        <f t="shared" ca="1" si="13"/>
        <v/>
      </c>
      <c r="K874" s="329"/>
      <c r="L874" s="329"/>
      <c r="M874" s="250"/>
      <c r="N874" s="250"/>
      <c r="O874" s="250"/>
      <c r="P874" s="250"/>
      <c r="Q874" s="250"/>
      <c r="R874" s="250"/>
      <c r="S874" s="250"/>
      <c r="T874" s="2"/>
    </row>
    <row r="875" spans="1:20" customFormat="1" x14ac:dyDescent="0.25">
      <c r="A875" s="54"/>
      <c r="C875" s="65"/>
      <c r="D875" s="66"/>
      <c r="E875" s="66"/>
      <c r="F875" s="66"/>
      <c r="G875" s="68"/>
      <c r="H875" s="85"/>
      <c r="I875" s="66"/>
      <c r="J875" s="298" t="str">
        <f t="shared" ca="1" si="13"/>
        <v/>
      </c>
      <c r="K875" s="329"/>
      <c r="L875" s="329"/>
      <c r="M875" s="250"/>
      <c r="N875" s="250"/>
      <c r="O875" s="250"/>
      <c r="P875" s="250"/>
      <c r="Q875" s="250"/>
      <c r="R875" s="250"/>
      <c r="S875" s="250"/>
      <c r="T875" s="2"/>
    </row>
    <row r="876" spans="1:20" customFormat="1" x14ac:dyDescent="0.25">
      <c r="A876" s="54"/>
      <c r="C876" s="65"/>
      <c r="D876" s="66"/>
      <c r="E876" s="66"/>
      <c r="F876" s="66"/>
      <c r="G876" s="68"/>
      <c r="H876" s="85"/>
      <c r="I876" s="66"/>
      <c r="J876" s="298" t="str">
        <f t="shared" ca="1" si="13"/>
        <v/>
      </c>
      <c r="K876" s="329"/>
      <c r="L876" s="329"/>
      <c r="M876" s="250"/>
      <c r="N876" s="250"/>
      <c r="O876" s="250"/>
      <c r="P876" s="250"/>
      <c r="Q876" s="250"/>
      <c r="R876" s="250"/>
      <c r="S876" s="250"/>
      <c r="T876" s="2"/>
    </row>
    <row r="877" spans="1:20" customFormat="1" x14ac:dyDescent="0.25">
      <c r="A877" s="54"/>
      <c r="C877" s="65"/>
      <c r="D877" s="66"/>
      <c r="E877" s="66"/>
      <c r="F877" s="66"/>
      <c r="G877" s="68"/>
      <c r="H877" s="85"/>
      <c r="I877" s="66"/>
      <c r="J877" s="298" t="str">
        <f t="shared" ca="1" si="13"/>
        <v/>
      </c>
      <c r="K877" s="329"/>
      <c r="L877" s="329"/>
      <c r="M877" s="250"/>
      <c r="N877" s="250"/>
      <c r="O877" s="250"/>
      <c r="P877" s="250"/>
      <c r="Q877" s="250"/>
      <c r="R877" s="250"/>
      <c r="S877" s="250"/>
      <c r="T877" s="2"/>
    </row>
    <row r="878" spans="1:20" customFormat="1" x14ac:dyDescent="0.25">
      <c r="A878" s="54"/>
      <c r="C878" s="65"/>
      <c r="D878" s="66"/>
      <c r="E878" s="66"/>
      <c r="F878" s="66"/>
      <c r="G878" s="68"/>
      <c r="H878" s="85"/>
      <c r="I878" s="66"/>
      <c r="J878" s="298" t="str">
        <f t="shared" ca="1" si="13"/>
        <v/>
      </c>
      <c r="K878" s="329"/>
      <c r="L878" s="329"/>
      <c r="M878" s="250"/>
      <c r="N878" s="250"/>
      <c r="O878" s="250"/>
      <c r="P878" s="250"/>
      <c r="Q878" s="250"/>
      <c r="R878" s="250"/>
      <c r="S878" s="250"/>
      <c r="T878" s="2"/>
    </row>
    <row r="879" spans="1:20" customFormat="1" x14ac:dyDescent="0.25">
      <c r="A879" s="54"/>
      <c r="C879" s="65"/>
      <c r="D879" s="66"/>
      <c r="E879" s="66"/>
      <c r="F879" s="66"/>
      <c r="G879" s="68"/>
      <c r="H879" s="85"/>
      <c r="I879" s="66"/>
      <c r="J879" s="298" t="str">
        <f t="shared" ca="1" si="13"/>
        <v/>
      </c>
      <c r="K879" s="329"/>
      <c r="L879" s="329"/>
      <c r="M879" s="250"/>
      <c r="N879" s="250"/>
      <c r="O879" s="250"/>
      <c r="P879" s="250"/>
      <c r="Q879" s="250"/>
      <c r="R879" s="250"/>
      <c r="S879" s="250"/>
      <c r="T879" s="2"/>
    </row>
    <row r="880" spans="1:20" customFormat="1" x14ac:dyDescent="0.25">
      <c r="A880" s="54"/>
      <c r="C880" s="65"/>
      <c r="D880" s="66"/>
      <c r="E880" s="66"/>
      <c r="F880" s="66"/>
      <c r="G880" s="68"/>
      <c r="H880" s="85"/>
      <c r="I880" s="66"/>
      <c r="J880" s="298" t="str">
        <f t="shared" ca="1" si="13"/>
        <v/>
      </c>
      <c r="K880" s="329"/>
      <c r="L880" s="329"/>
      <c r="M880" s="250"/>
      <c r="N880" s="250"/>
      <c r="O880" s="250"/>
      <c r="P880" s="250"/>
      <c r="Q880" s="250"/>
      <c r="R880" s="250"/>
      <c r="S880" s="250"/>
      <c r="T880" s="2"/>
    </row>
    <row r="881" spans="1:20" customFormat="1" x14ac:dyDescent="0.25">
      <c r="A881" s="54"/>
      <c r="C881" s="65"/>
      <c r="D881" s="66"/>
      <c r="E881" s="66"/>
      <c r="F881" s="66"/>
      <c r="G881" s="68"/>
      <c r="H881" s="85"/>
      <c r="I881" s="66"/>
      <c r="J881" s="298" t="str">
        <f t="shared" ca="1" si="13"/>
        <v/>
      </c>
      <c r="K881" s="329"/>
      <c r="L881" s="329"/>
      <c r="M881" s="250"/>
      <c r="N881" s="250"/>
      <c r="O881" s="250"/>
      <c r="P881" s="250"/>
      <c r="Q881" s="250"/>
      <c r="R881" s="250"/>
      <c r="S881" s="250"/>
      <c r="T881" s="2"/>
    </row>
  </sheetData>
  <sheetProtection password="E6EE" sheet="1" objects="1" scenarios="1" selectLockedCells="1" sort="0" autoFilter="0"/>
  <mergeCells count="1">
    <mergeCell ref="C6:E6"/>
  </mergeCells>
  <conditionalFormatting sqref="C9:J881">
    <cfRule type="expression" dxfId="102" priority="3">
      <formula>$I9="Pendente"</formula>
    </cfRule>
  </conditionalFormatting>
  <dataValidations count="5">
    <dataValidation type="list" allowBlank="1" showInputMessage="1" showErrorMessage="1" sqref="H9:H881">
      <formula1>$N$9:$N$28</formula1>
    </dataValidation>
    <dataValidation type="list" allowBlank="1" showInputMessage="1" showErrorMessage="1" sqref="I9:I881">
      <formula1>$R$9:$R$10</formula1>
    </dataValidation>
    <dataValidation type="list" allowBlank="1" showInputMessage="1" showErrorMessage="1" prompt="Empréstimo Adquirido:_x000a_Situação em que você pega dinheiro emprestado com alguma pessoa._x000a__x000a_Empréstimo Pago:_x000a_Situação em que você paga o empréstimo adquirido." sqref="D9:D881">
      <formula1>$R$12:$R$13</formula1>
    </dataValidation>
    <dataValidation type="list" allowBlank="1" showInputMessage="1" showErrorMessage="1" sqref="E9:E881">
      <formula1>$R$15:$R$64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J9:J881"/>
  </dataValidations>
  <pageMargins left="0.55000000000000004" right="0.511811024" top="0.78740157499999996" bottom="0.78740157499999996" header="0.31496062000000002" footer="0.31496062000000002"/>
  <pageSetup paperSize="9" scale="45" orientation="portrait" horizontalDpi="0" verticalDpi="0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LTIMALINHA">
                <anchor moveWithCells="1" sizeWithCells="1">
                  <from>
                    <xdr:col>5</xdr:col>
                    <xdr:colOff>857250</xdr:colOff>
                    <xdr:row>4</xdr:row>
                    <xdr:rowOff>171450</xdr:rowOff>
                  </from>
                  <to>
                    <xdr:col>6</xdr:col>
                    <xdr:colOff>438150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LA_EMP_ADQ">
                <anchor moveWithCells="1" sizeWithCells="1">
                  <from>
                    <xdr:col>6</xdr:col>
                    <xdr:colOff>628650</xdr:colOff>
                    <xdr:row>4</xdr:row>
                    <xdr:rowOff>171450</xdr:rowOff>
                  </from>
                  <to>
                    <xdr:col>7</xdr:col>
                    <xdr:colOff>1447800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A235C10-F761-44B4-86D6-147D37C8135B}">
            <xm:f>DES!$U$8&gt;49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C1:J1048576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rgb="FF00B050"/>
  </sheetPr>
  <dimension ref="A6:S860"/>
  <sheetViews>
    <sheetView showGridLines="0" showRowColHeaders="0" workbookViewId="0">
      <pane ySplit="8" topLeftCell="A9" activePane="bottomLeft" state="frozen"/>
      <selection pane="bottomLeft" activeCell="C9" sqref="C9"/>
    </sheetView>
  </sheetViews>
  <sheetFormatPr defaultRowHeight="15" x14ac:dyDescent="0.25"/>
  <cols>
    <col min="1" max="1" width="11.7109375" style="69" customWidth="1"/>
    <col min="2" max="2" width="2.7109375" style="43" customWidth="1"/>
    <col min="3" max="3" width="10.85546875" style="43" customWidth="1"/>
    <col min="4" max="5" width="26.7109375" style="43" customWidth="1"/>
    <col min="6" max="6" width="32.28515625" style="43" customWidth="1"/>
    <col min="7" max="7" width="13.7109375" style="43" customWidth="1"/>
    <col min="8" max="8" width="26.7109375" style="43" customWidth="1"/>
    <col min="9" max="9" width="15.85546875" style="43" customWidth="1"/>
    <col min="10" max="10" width="20.28515625" style="43" customWidth="1"/>
    <col min="11" max="11" width="9.140625" style="330" customWidth="1"/>
    <col min="12" max="12" width="4.140625" style="330" customWidth="1"/>
    <col min="13" max="13" width="5.140625" style="323" hidden="1" customWidth="1"/>
    <col min="14" max="14" width="13.28515625" style="323" hidden="1" customWidth="1"/>
    <col min="15" max="15" width="6.42578125" style="323" hidden="1" customWidth="1"/>
    <col min="16" max="16" width="4.140625" style="323" hidden="1" customWidth="1"/>
    <col min="17" max="17" width="6.28515625" style="323" hidden="1" customWidth="1"/>
    <col min="18" max="18" width="20" style="323" hidden="1" customWidth="1"/>
    <col min="19" max="19" width="5" style="323" hidden="1" customWidth="1"/>
    <col min="20" max="21" width="9.140625" style="43" customWidth="1"/>
    <col min="22" max="16384" width="9.140625" style="43"/>
  </cols>
  <sheetData>
    <row r="6" spans="1:19" ht="17.100000000000001" customHeight="1" x14ac:dyDescent="0.25">
      <c r="C6" s="449" t="s">
        <v>209</v>
      </c>
      <c r="D6" s="449"/>
      <c r="E6" s="449"/>
      <c r="I6" s="83" t="s">
        <v>151</v>
      </c>
      <c r="J6" s="326">
        <f>SUBTOTAL(9,G:G)</f>
        <v>0</v>
      </c>
    </row>
    <row r="7" spans="1:19" ht="3" customHeight="1" x14ac:dyDescent="0.25"/>
    <row r="8" spans="1:19" ht="30" customHeight="1" thickBot="1" x14ac:dyDescent="0.3">
      <c r="C8" s="84" t="s">
        <v>0</v>
      </c>
      <c r="D8" s="84" t="s">
        <v>74</v>
      </c>
      <c r="E8" s="84" t="s">
        <v>12</v>
      </c>
      <c r="F8" s="84" t="s">
        <v>2</v>
      </c>
      <c r="G8" s="84" t="s">
        <v>63</v>
      </c>
      <c r="H8" s="84" t="s">
        <v>5</v>
      </c>
      <c r="I8" s="84" t="s">
        <v>3</v>
      </c>
      <c r="J8" s="84" t="s">
        <v>4</v>
      </c>
    </row>
    <row r="9" spans="1:19" customFormat="1" x14ac:dyDescent="0.25">
      <c r="A9" s="54"/>
      <c r="C9" s="65"/>
      <c r="D9" s="66"/>
      <c r="E9" s="66"/>
      <c r="F9" s="66"/>
      <c r="G9" s="68"/>
      <c r="H9" s="66"/>
      <c r="I9" s="66"/>
      <c r="J9" s="298" t="str">
        <f t="shared" ref="J9:J72" ca="1" si="0">IF(I9="","",(IF(I9="Efetivado","",IF(C9="","",IF(C9=TODAY(),"Vence Hoje",IF(C9&lt;TODAY(),"Atrasado",C9-TODAY()&amp;" Dias para Vencer"))))))</f>
        <v/>
      </c>
      <c r="K9" s="126"/>
      <c r="L9" s="126"/>
      <c r="M9" s="250" t="s">
        <v>152</v>
      </c>
      <c r="N9" s="358">
        <f>VLOOKUP(M9,'CAD2'!C7:D7,2,0)</f>
        <v>0</v>
      </c>
      <c r="O9" s="377">
        <v>1</v>
      </c>
      <c r="P9" s="250"/>
      <c r="Q9" s="250"/>
      <c r="R9" s="348" t="s">
        <v>60</v>
      </c>
      <c r="S9" s="378">
        <v>1</v>
      </c>
    </row>
    <row r="10" spans="1:19" customFormat="1" x14ac:dyDescent="0.25">
      <c r="A10" s="54"/>
      <c r="C10" s="65"/>
      <c r="D10" s="66"/>
      <c r="E10" s="66"/>
      <c r="F10" s="66"/>
      <c r="G10" s="68"/>
      <c r="H10" s="66"/>
      <c r="I10" s="66"/>
      <c r="J10" s="298" t="str">
        <f t="shared" ca="1" si="0"/>
        <v/>
      </c>
      <c r="K10" s="126"/>
      <c r="L10" s="126"/>
      <c r="M10" s="250" t="s">
        <v>153</v>
      </c>
      <c r="N10" s="358">
        <f>VLOOKUP(M10,'CAD2'!C8:D8,2,0)</f>
        <v>0</v>
      </c>
      <c r="O10" s="377">
        <v>2</v>
      </c>
      <c r="P10" s="250"/>
      <c r="Q10" s="250"/>
      <c r="R10" s="348" t="s">
        <v>61</v>
      </c>
      <c r="S10" s="378">
        <v>2</v>
      </c>
    </row>
    <row r="11" spans="1:19" customFormat="1" x14ac:dyDescent="0.25">
      <c r="A11" s="54"/>
      <c r="C11" s="65"/>
      <c r="D11" s="66"/>
      <c r="E11" s="66"/>
      <c r="F11" s="66"/>
      <c r="G11" s="68"/>
      <c r="H11" s="66"/>
      <c r="I11" s="66"/>
      <c r="J11" s="298" t="str">
        <f t="shared" ca="1" si="0"/>
        <v/>
      </c>
      <c r="K11" s="126"/>
      <c r="L11" s="126"/>
      <c r="M11" s="250" t="s">
        <v>154</v>
      </c>
      <c r="N11" s="358">
        <f>VLOOKUP(M11,'CAD2'!C9:D9,2,0)</f>
        <v>0</v>
      </c>
      <c r="O11" s="377">
        <v>3</v>
      </c>
      <c r="P11" s="250"/>
      <c r="Q11" s="250"/>
      <c r="R11" s="250"/>
      <c r="S11" s="250"/>
    </row>
    <row r="12" spans="1:19" customFormat="1" x14ac:dyDescent="0.25">
      <c r="A12" s="54"/>
      <c r="C12" s="65"/>
      <c r="D12" s="66"/>
      <c r="E12" s="66"/>
      <c r="F12" s="66"/>
      <c r="G12" s="68"/>
      <c r="H12" s="66"/>
      <c r="I12" s="66"/>
      <c r="J12" s="298" t="str">
        <f t="shared" ca="1" si="0"/>
        <v/>
      </c>
      <c r="K12" s="126"/>
      <c r="L12" s="126"/>
      <c r="M12" s="250" t="s">
        <v>155</v>
      </c>
      <c r="N12" s="358">
        <f>VLOOKUP(M12,'CAD2'!C10:D10,2,0)</f>
        <v>0</v>
      </c>
      <c r="O12" s="377">
        <v>4</v>
      </c>
      <c r="P12" s="250"/>
      <c r="Q12" s="250"/>
      <c r="R12" s="378" t="s">
        <v>77</v>
      </c>
      <c r="S12" s="250"/>
    </row>
    <row r="13" spans="1:19" customFormat="1" x14ac:dyDescent="0.25">
      <c r="A13" s="54"/>
      <c r="C13" s="65"/>
      <c r="D13" s="66"/>
      <c r="E13" s="66"/>
      <c r="F13" s="66"/>
      <c r="G13" s="68"/>
      <c r="H13" s="66"/>
      <c r="I13" s="66"/>
      <c r="J13" s="298" t="str">
        <f t="shared" ca="1" si="0"/>
        <v/>
      </c>
      <c r="K13" s="126"/>
      <c r="L13" s="126"/>
      <c r="M13" s="250" t="s">
        <v>156</v>
      </c>
      <c r="N13" s="358">
        <f>VLOOKUP(M13,'CAD2'!C11:D11,2,0)</f>
        <v>0</v>
      </c>
      <c r="O13" s="377">
        <v>5</v>
      </c>
      <c r="P13" s="250"/>
      <c r="Q13" s="250"/>
      <c r="R13" s="378" t="s">
        <v>78</v>
      </c>
      <c r="S13" s="250"/>
    </row>
    <row r="14" spans="1:19" customFormat="1" x14ac:dyDescent="0.25">
      <c r="A14" s="54"/>
      <c r="C14" s="65"/>
      <c r="D14" s="66"/>
      <c r="E14" s="66"/>
      <c r="F14" s="66"/>
      <c r="G14" s="68"/>
      <c r="H14" s="85"/>
      <c r="I14" s="66"/>
      <c r="J14" s="299" t="str">
        <f t="shared" ca="1" si="0"/>
        <v/>
      </c>
      <c r="K14" s="126"/>
      <c r="L14" s="126"/>
      <c r="M14" s="250" t="s">
        <v>157</v>
      </c>
      <c r="N14" s="358">
        <f>VLOOKUP(M14,'CAD2'!C12:D12,2,0)</f>
        <v>0</v>
      </c>
      <c r="O14" s="377"/>
      <c r="P14" s="250"/>
      <c r="Q14" s="250"/>
      <c r="R14" s="378"/>
      <c r="S14" s="250"/>
    </row>
    <row r="15" spans="1:19" customFormat="1" x14ac:dyDescent="0.25">
      <c r="A15" s="54"/>
      <c r="C15" s="65"/>
      <c r="D15" s="66"/>
      <c r="E15" s="66"/>
      <c r="F15" s="66"/>
      <c r="G15" s="68"/>
      <c r="H15" s="85"/>
      <c r="I15" s="66"/>
      <c r="J15" s="299" t="str">
        <f t="shared" ca="1" si="0"/>
        <v/>
      </c>
      <c r="K15" s="126"/>
      <c r="L15" s="126"/>
      <c r="M15" s="250" t="s">
        <v>158</v>
      </c>
      <c r="N15" s="358">
        <f>VLOOKUP(M15,'CAD2'!C13:D13,2,0)</f>
        <v>0</v>
      </c>
      <c r="O15" s="377"/>
      <c r="P15" s="250"/>
      <c r="Q15" s="250" t="s">
        <v>152</v>
      </c>
      <c r="R15" s="358">
        <f>VLOOKUP(Q15,'CAD3'!G8:H8,2,0)</f>
        <v>0</v>
      </c>
      <c r="S15" s="250"/>
    </row>
    <row r="16" spans="1:19" customFormat="1" x14ac:dyDescent="0.25">
      <c r="A16" s="54"/>
      <c r="C16" s="65"/>
      <c r="D16" s="66"/>
      <c r="E16" s="66"/>
      <c r="F16" s="66"/>
      <c r="G16" s="68"/>
      <c r="H16" s="85"/>
      <c r="I16" s="66"/>
      <c r="J16" s="299" t="str">
        <f t="shared" ca="1" si="0"/>
        <v/>
      </c>
      <c r="K16" s="126"/>
      <c r="L16" s="126"/>
      <c r="M16" s="250" t="s">
        <v>159</v>
      </c>
      <c r="N16" s="358">
        <f>VLOOKUP(M16,'CAD2'!C14:D14,2,0)</f>
        <v>0</v>
      </c>
      <c r="O16" s="377"/>
      <c r="P16" s="250"/>
      <c r="Q16" s="250" t="s">
        <v>153</v>
      </c>
      <c r="R16" s="358">
        <f>VLOOKUP(Q16,'CAD3'!G9:H9,2,0)</f>
        <v>0</v>
      </c>
      <c r="S16" s="250"/>
    </row>
    <row r="17" spans="1:19" customFormat="1" x14ac:dyDescent="0.25">
      <c r="A17" s="54"/>
      <c r="C17" s="65"/>
      <c r="D17" s="66"/>
      <c r="E17" s="66"/>
      <c r="F17" s="66"/>
      <c r="G17" s="68"/>
      <c r="H17" s="85"/>
      <c r="I17" s="66"/>
      <c r="J17" s="299" t="str">
        <f t="shared" ca="1" si="0"/>
        <v/>
      </c>
      <c r="K17" s="126"/>
      <c r="L17" s="126"/>
      <c r="M17" s="250" t="s">
        <v>160</v>
      </c>
      <c r="N17" s="358">
        <f>VLOOKUP(M17,'CAD2'!C15:D15,2,0)</f>
        <v>0</v>
      </c>
      <c r="O17" s="377"/>
      <c r="P17" s="250"/>
      <c r="Q17" s="250" t="s">
        <v>154</v>
      </c>
      <c r="R17" s="358">
        <f>VLOOKUP(Q17,'CAD3'!G10:H10,2,0)</f>
        <v>0</v>
      </c>
      <c r="S17" s="250"/>
    </row>
    <row r="18" spans="1:19" customFormat="1" x14ac:dyDescent="0.25">
      <c r="A18" s="54"/>
      <c r="C18" s="65"/>
      <c r="D18" s="66"/>
      <c r="E18" s="66"/>
      <c r="F18" s="66"/>
      <c r="G18" s="68"/>
      <c r="H18" s="85"/>
      <c r="I18" s="66"/>
      <c r="J18" s="299" t="str">
        <f t="shared" ca="1" si="0"/>
        <v/>
      </c>
      <c r="K18" s="126"/>
      <c r="L18" s="126"/>
      <c r="M18" s="250" t="s">
        <v>161</v>
      </c>
      <c r="N18" s="358">
        <f>VLOOKUP(M18,'CAD2'!C16:D16,2,0)</f>
        <v>0</v>
      </c>
      <c r="O18" s="377"/>
      <c r="P18" s="250"/>
      <c r="Q18" s="250" t="s">
        <v>155</v>
      </c>
      <c r="R18" s="358">
        <f>VLOOKUP(Q18,'CAD3'!G11:H11,2,0)</f>
        <v>0</v>
      </c>
      <c r="S18" s="250"/>
    </row>
    <row r="19" spans="1:19" customFormat="1" x14ac:dyDescent="0.25">
      <c r="A19" s="54"/>
      <c r="C19" s="65"/>
      <c r="D19" s="66"/>
      <c r="E19" s="66"/>
      <c r="F19" s="66"/>
      <c r="G19" s="68"/>
      <c r="H19" s="85"/>
      <c r="I19" s="66"/>
      <c r="J19" s="299" t="str">
        <f t="shared" ca="1" si="0"/>
        <v/>
      </c>
      <c r="K19" s="126"/>
      <c r="L19" s="126"/>
      <c r="M19" s="250" t="s">
        <v>162</v>
      </c>
      <c r="N19" s="358">
        <f>VLOOKUP(M19,'CAD2'!C17:D17,2,0)</f>
        <v>0</v>
      </c>
      <c r="O19" s="377"/>
      <c r="P19" s="250"/>
      <c r="Q19" s="250" t="s">
        <v>156</v>
      </c>
      <c r="R19" s="358">
        <f>VLOOKUP(Q19,'CAD3'!G12:H12,2,0)</f>
        <v>0</v>
      </c>
      <c r="S19" s="250"/>
    </row>
    <row r="20" spans="1:19" customFormat="1" x14ac:dyDescent="0.25">
      <c r="A20" s="54"/>
      <c r="C20" s="65"/>
      <c r="D20" s="66"/>
      <c r="E20" s="66"/>
      <c r="F20" s="66"/>
      <c r="G20" s="68"/>
      <c r="H20" s="85"/>
      <c r="I20" s="66"/>
      <c r="J20" s="299" t="str">
        <f t="shared" ca="1" si="0"/>
        <v/>
      </c>
      <c r="K20" s="126"/>
      <c r="L20" s="126"/>
      <c r="M20" s="250" t="s">
        <v>163</v>
      </c>
      <c r="N20" s="358">
        <f>VLOOKUP(M20,'CAD2'!C18:D18,2,0)</f>
        <v>0</v>
      </c>
      <c r="O20" s="377"/>
      <c r="P20" s="250"/>
      <c r="Q20" s="250" t="s">
        <v>157</v>
      </c>
      <c r="R20" s="358">
        <f>VLOOKUP(Q20,'CAD3'!G13:H13,2,0)</f>
        <v>0</v>
      </c>
      <c r="S20" s="250"/>
    </row>
    <row r="21" spans="1:19" customFormat="1" x14ac:dyDescent="0.25">
      <c r="A21" s="54"/>
      <c r="C21" s="65"/>
      <c r="D21" s="66"/>
      <c r="E21" s="66"/>
      <c r="F21" s="66"/>
      <c r="G21" s="68"/>
      <c r="H21" s="85"/>
      <c r="I21" s="66"/>
      <c r="J21" s="299" t="str">
        <f t="shared" ca="1" si="0"/>
        <v/>
      </c>
      <c r="K21" s="126"/>
      <c r="L21" s="126"/>
      <c r="M21" s="250" t="s">
        <v>164</v>
      </c>
      <c r="N21" s="358">
        <f>VLOOKUP(M21,'CAD2'!C19:D19,2,0)</f>
        <v>0</v>
      </c>
      <c r="O21" s="377"/>
      <c r="P21" s="250"/>
      <c r="Q21" s="250" t="s">
        <v>158</v>
      </c>
      <c r="R21" s="358">
        <f>VLOOKUP(Q21,'CAD3'!G14:H14,2,0)</f>
        <v>0</v>
      </c>
      <c r="S21" s="250"/>
    </row>
    <row r="22" spans="1:19" customFormat="1" x14ac:dyDescent="0.25">
      <c r="A22" s="54"/>
      <c r="C22" s="65"/>
      <c r="D22" s="66"/>
      <c r="E22" s="66"/>
      <c r="F22" s="66"/>
      <c r="G22" s="68"/>
      <c r="H22" s="85"/>
      <c r="I22" s="66"/>
      <c r="J22" s="299" t="str">
        <f t="shared" ca="1" si="0"/>
        <v/>
      </c>
      <c r="K22" s="126"/>
      <c r="L22" s="126"/>
      <c r="M22" s="250" t="s">
        <v>165</v>
      </c>
      <c r="N22" s="358">
        <f>VLOOKUP(M22,'CAD2'!C20:D20,2,0)</f>
        <v>0</v>
      </c>
      <c r="O22" s="377"/>
      <c r="P22" s="250"/>
      <c r="Q22" s="250" t="s">
        <v>159</v>
      </c>
      <c r="R22" s="358">
        <f>VLOOKUP(Q22,'CAD3'!G15:H15,2,0)</f>
        <v>0</v>
      </c>
      <c r="S22" s="250"/>
    </row>
    <row r="23" spans="1:19" customFormat="1" x14ac:dyDescent="0.25">
      <c r="A23" s="54"/>
      <c r="C23" s="65"/>
      <c r="D23" s="66"/>
      <c r="E23" s="66"/>
      <c r="F23" s="66"/>
      <c r="G23" s="68"/>
      <c r="H23" s="85"/>
      <c r="I23" s="66"/>
      <c r="J23" s="299" t="str">
        <f t="shared" ca="1" si="0"/>
        <v/>
      </c>
      <c r="K23" s="126"/>
      <c r="L23" s="126"/>
      <c r="M23" s="250" t="s">
        <v>166</v>
      </c>
      <c r="N23" s="358">
        <f>VLOOKUP(M23,'CAD2'!C21:D21,2,0)</f>
        <v>0</v>
      </c>
      <c r="O23" s="377"/>
      <c r="P23" s="250"/>
      <c r="Q23" s="250" t="s">
        <v>160</v>
      </c>
      <c r="R23" s="358">
        <f>VLOOKUP(Q23,'CAD3'!G16:H16,2,0)</f>
        <v>0</v>
      </c>
      <c r="S23" s="250"/>
    </row>
    <row r="24" spans="1:19" customFormat="1" x14ac:dyDescent="0.25">
      <c r="A24" s="54"/>
      <c r="C24" s="65"/>
      <c r="D24" s="66"/>
      <c r="E24" s="66"/>
      <c r="F24" s="66"/>
      <c r="G24" s="68"/>
      <c r="H24" s="85"/>
      <c r="I24" s="66"/>
      <c r="J24" s="299" t="str">
        <f t="shared" ca="1" si="0"/>
        <v/>
      </c>
      <c r="K24" s="126"/>
      <c r="L24" s="126"/>
      <c r="M24" s="250" t="s">
        <v>167</v>
      </c>
      <c r="N24" s="358">
        <f>VLOOKUP(M24,'CAD2'!C22:D22,2,0)</f>
        <v>0</v>
      </c>
      <c r="O24" s="377"/>
      <c r="P24" s="250"/>
      <c r="Q24" s="250" t="s">
        <v>161</v>
      </c>
      <c r="R24" s="358">
        <f>VLOOKUP(Q24,'CAD3'!G17:H17,2,0)</f>
        <v>0</v>
      </c>
      <c r="S24" s="250"/>
    </row>
    <row r="25" spans="1:19" customFormat="1" x14ac:dyDescent="0.25">
      <c r="A25" s="54"/>
      <c r="C25" s="65"/>
      <c r="D25" s="66"/>
      <c r="E25" s="66"/>
      <c r="F25" s="66"/>
      <c r="G25" s="68"/>
      <c r="H25" s="85"/>
      <c r="I25" s="66"/>
      <c r="J25" s="299" t="str">
        <f t="shared" ca="1" si="0"/>
        <v/>
      </c>
      <c r="K25" s="126"/>
      <c r="L25" s="126"/>
      <c r="M25" s="250" t="s">
        <v>168</v>
      </c>
      <c r="N25" s="358">
        <f>VLOOKUP(M25,'CAD2'!C23:D23,2,0)</f>
        <v>0</v>
      </c>
      <c r="O25" s="377"/>
      <c r="P25" s="250"/>
      <c r="Q25" s="250" t="s">
        <v>162</v>
      </c>
      <c r="R25" s="358">
        <f>VLOOKUP(Q25,'CAD3'!G18:H18,2,0)</f>
        <v>0</v>
      </c>
      <c r="S25" s="250"/>
    </row>
    <row r="26" spans="1:19" customFormat="1" x14ac:dyDescent="0.25">
      <c r="A26" s="54"/>
      <c r="C26" s="65"/>
      <c r="D26" s="66"/>
      <c r="E26" s="66"/>
      <c r="F26" s="66"/>
      <c r="G26" s="68"/>
      <c r="H26" s="85"/>
      <c r="I26" s="66"/>
      <c r="J26" s="299" t="str">
        <f t="shared" ca="1" si="0"/>
        <v/>
      </c>
      <c r="K26" s="126"/>
      <c r="L26" s="126"/>
      <c r="M26" s="250" t="s">
        <v>169</v>
      </c>
      <c r="N26" s="358">
        <f>VLOOKUP(M26,'CAD2'!C24:D24,2,0)</f>
        <v>0</v>
      </c>
      <c r="O26" s="377"/>
      <c r="P26" s="250"/>
      <c r="Q26" s="250" t="s">
        <v>163</v>
      </c>
      <c r="R26" s="358">
        <f>VLOOKUP(Q26,'CAD3'!G19:H19,2,0)</f>
        <v>0</v>
      </c>
      <c r="S26" s="250"/>
    </row>
    <row r="27" spans="1:19" customFormat="1" x14ac:dyDescent="0.25">
      <c r="A27" s="54"/>
      <c r="C27" s="65"/>
      <c r="D27" s="66"/>
      <c r="E27" s="66"/>
      <c r="F27" s="66"/>
      <c r="G27" s="68"/>
      <c r="H27" s="85"/>
      <c r="I27" s="66"/>
      <c r="J27" s="299" t="str">
        <f t="shared" ca="1" si="0"/>
        <v/>
      </c>
      <c r="K27" s="126"/>
      <c r="L27" s="126"/>
      <c r="M27" s="250" t="s">
        <v>170</v>
      </c>
      <c r="N27" s="358">
        <f>VLOOKUP(M27,'CAD2'!C25:D25,2,0)</f>
        <v>0</v>
      </c>
      <c r="O27" s="377"/>
      <c r="P27" s="250"/>
      <c r="Q27" s="250" t="s">
        <v>164</v>
      </c>
      <c r="R27" s="358">
        <f>VLOOKUP(Q27,'CAD3'!G20:H20,2,0)</f>
        <v>0</v>
      </c>
      <c r="S27" s="250"/>
    </row>
    <row r="28" spans="1:19" customFormat="1" x14ac:dyDescent="0.25">
      <c r="A28" s="54"/>
      <c r="C28" s="65"/>
      <c r="D28" s="66"/>
      <c r="E28" s="66"/>
      <c r="F28" s="66"/>
      <c r="G28" s="68"/>
      <c r="H28" s="85"/>
      <c r="I28" s="66"/>
      <c r="J28" s="299" t="str">
        <f t="shared" ca="1" si="0"/>
        <v/>
      </c>
      <c r="K28" s="126"/>
      <c r="L28" s="126"/>
      <c r="M28" s="250" t="s">
        <v>171</v>
      </c>
      <c r="N28" s="358">
        <f>VLOOKUP(M28,'CAD2'!C26:D26,2,0)</f>
        <v>0</v>
      </c>
      <c r="O28" s="377"/>
      <c r="P28" s="250"/>
      <c r="Q28" s="250" t="s">
        <v>165</v>
      </c>
      <c r="R28" s="358">
        <f>VLOOKUP(Q28,'CAD3'!G21:H21,2,0)</f>
        <v>0</v>
      </c>
      <c r="S28" s="250"/>
    </row>
    <row r="29" spans="1:19" customFormat="1" x14ac:dyDescent="0.25">
      <c r="A29" s="54"/>
      <c r="C29" s="65"/>
      <c r="D29" s="66"/>
      <c r="E29" s="66"/>
      <c r="F29" s="66"/>
      <c r="G29" s="68"/>
      <c r="H29" s="85"/>
      <c r="I29" s="66"/>
      <c r="J29" s="299" t="str">
        <f t="shared" ca="1" si="0"/>
        <v/>
      </c>
      <c r="K29" s="126"/>
      <c r="L29" s="126"/>
      <c r="M29" s="250"/>
      <c r="N29" s="358"/>
      <c r="O29" s="377"/>
      <c r="P29" s="250"/>
      <c r="Q29" s="250" t="s">
        <v>166</v>
      </c>
      <c r="R29" s="358">
        <f>VLOOKUP(Q29,'CAD3'!G22:H22,2,0)</f>
        <v>0</v>
      </c>
      <c r="S29" s="250"/>
    </row>
    <row r="30" spans="1:19" customFormat="1" x14ac:dyDescent="0.25">
      <c r="A30" s="54"/>
      <c r="C30" s="65"/>
      <c r="D30" s="66"/>
      <c r="E30" s="66"/>
      <c r="F30" s="66"/>
      <c r="G30" s="68"/>
      <c r="H30" s="85"/>
      <c r="I30" s="66"/>
      <c r="J30" s="299" t="str">
        <f t="shared" ca="1" si="0"/>
        <v/>
      </c>
      <c r="K30" s="126"/>
      <c r="L30" s="126"/>
      <c r="M30" s="250"/>
      <c r="N30" s="358"/>
      <c r="O30" s="377"/>
      <c r="P30" s="250"/>
      <c r="Q30" s="250" t="s">
        <v>167</v>
      </c>
      <c r="R30" s="358">
        <f>VLOOKUP(Q30,'CAD3'!G23:H23,2,0)</f>
        <v>0</v>
      </c>
      <c r="S30" s="250"/>
    </row>
    <row r="31" spans="1:19" customFormat="1" x14ac:dyDescent="0.25">
      <c r="A31" s="54"/>
      <c r="C31" s="65"/>
      <c r="D31" s="66"/>
      <c r="E31" s="66"/>
      <c r="F31" s="66"/>
      <c r="G31" s="68"/>
      <c r="H31" s="85"/>
      <c r="I31" s="66"/>
      <c r="J31" s="299" t="str">
        <f t="shared" ca="1" si="0"/>
        <v/>
      </c>
      <c r="K31" s="126"/>
      <c r="L31" s="126"/>
      <c r="M31" s="250"/>
      <c r="N31" s="358"/>
      <c r="O31" s="377"/>
      <c r="P31" s="250"/>
      <c r="Q31" s="250" t="s">
        <v>168</v>
      </c>
      <c r="R31" s="358">
        <f>VLOOKUP(Q31,'CAD3'!G24:H24,2,0)</f>
        <v>0</v>
      </c>
      <c r="S31" s="250"/>
    </row>
    <row r="32" spans="1:19" customFormat="1" x14ac:dyDescent="0.25">
      <c r="A32" s="54"/>
      <c r="C32" s="65"/>
      <c r="D32" s="66"/>
      <c r="E32" s="66"/>
      <c r="F32" s="66"/>
      <c r="G32" s="68"/>
      <c r="H32" s="85"/>
      <c r="I32" s="66"/>
      <c r="J32" s="299" t="str">
        <f t="shared" ca="1" si="0"/>
        <v/>
      </c>
      <c r="K32" s="126"/>
      <c r="L32" s="126"/>
      <c r="M32" s="250"/>
      <c r="N32" s="358"/>
      <c r="O32" s="377"/>
      <c r="P32" s="250"/>
      <c r="Q32" s="250" t="s">
        <v>169</v>
      </c>
      <c r="R32" s="358">
        <f>VLOOKUP(Q32,'CAD3'!G25:H25,2,0)</f>
        <v>0</v>
      </c>
      <c r="S32" s="250"/>
    </row>
    <row r="33" spans="1:19" customFormat="1" x14ac:dyDescent="0.25">
      <c r="A33" s="54"/>
      <c r="C33" s="65"/>
      <c r="D33" s="66"/>
      <c r="E33" s="66"/>
      <c r="F33" s="66"/>
      <c r="G33" s="68"/>
      <c r="H33" s="85"/>
      <c r="I33" s="66"/>
      <c r="J33" s="299" t="str">
        <f t="shared" ca="1" si="0"/>
        <v/>
      </c>
      <c r="K33" s="126"/>
      <c r="L33" s="126"/>
      <c r="M33" s="250"/>
      <c r="N33" s="358"/>
      <c r="O33" s="377"/>
      <c r="P33" s="250"/>
      <c r="Q33" s="250" t="s">
        <v>170</v>
      </c>
      <c r="R33" s="358">
        <f>VLOOKUP(Q33,'CAD3'!G26:H26,2,0)</f>
        <v>0</v>
      </c>
      <c r="S33" s="250"/>
    </row>
    <row r="34" spans="1:19" customFormat="1" x14ac:dyDescent="0.25">
      <c r="A34" s="54"/>
      <c r="C34" s="65"/>
      <c r="D34" s="66"/>
      <c r="E34" s="66"/>
      <c r="F34" s="66"/>
      <c r="G34" s="68"/>
      <c r="H34" s="85"/>
      <c r="I34" s="66"/>
      <c r="J34" s="299" t="str">
        <f t="shared" ca="1" si="0"/>
        <v/>
      </c>
      <c r="K34" s="126"/>
      <c r="L34" s="126"/>
      <c r="M34" s="250"/>
      <c r="N34" s="358"/>
      <c r="O34" s="377"/>
      <c r="P34" s="250"/>
      <c r="Q34" s="250" t="s">
        <v>171</v>
      </c>
      <c r="R34" s="358">
        <f>VLOOKUP(Q34,'CAD3'!G27:H27,2,0)</f>
        <v>0</v>
      </c>
      <c r="S34" s="250"/>
    </row>
    <row r="35" spans="1:19" customFormat="1" x14ac:dyDescent="0.25">
      <c r="A35" s="54"/>
      <c r="C35" s="65"/>
      <c r="D35" s="66"/>
      <c r="E35" s="66"/>
      <c r="F35" s="66"/>
      <c r="G35" s="68"/>
      <c r="H35" s="85"/>
      <c r="I35" s="66"/>
      <c r="J35" s="299" t="str">
        <f t="shared" ca="1" si="0"/>
        <v/>
      </c>
      <c r="K35" s="126"/>
      <c r="L35" s="126"/>
      <c r="M35" s="250"/>
      <c r="N35" s="358"/>
      <c r="O35" s="377"/>
      <c r="P35" s="250"/>
      <c r="Q35" s="250" t="s">
        <v>172</v>
      </c>
      <c r="R35" s="358">
        <f>VLOOKUP(Q35,'CAD3'!G28:H28,2,0)</f>
        <v>0</v>
      </c>
      <c r="S35" s="250"/>
    </row>
    <row r="36" spans="1:19" customFormat="1" x14ac:dyDescent="0.25">
      <c r="A36" s="54"/>
      <c r="C36" s="65"/>
      <c r="D36" s="66"/>
      <c r="E36" s="66"/>
      <c r="F36" s="66"/>
      <c r="G36" s="68"/>
      <c r="H36" s="85"/>
      <c r="I36" s="66"/>
      <c r="J36" s="299" t="str">
        <f t="shared" ca="1" si="0"/>
        <v/>
      </c>
      <c r="K36" s="126"/>
      <c r="L36" s="126"/>
      <c r="M36" s="250"/>
      <c r="N36" s="358"/>
      <c r="O36" s="377"/>
      <c r="P36" s="250"/>
      <c r="Q36" s="250" t="s">
        <v>173</v>
      </c>
      <c r="R36" s="358">
        <f>VLOOKUP(Q36,'CAD3'!G29:H29,2,0)</f>
        <v>0</v>
      </c>
      <c r="S36" s="250"/>
    </row>
    <row r="37" spans="1:19" customFormat="1" x14ac:dyDescent="0.25">
      <c r="A37" s="54"/>
      <c r="C37" s="65"/>
      <c r="D37" s="66"/>
      <c r="E37" s="66"/>
      <c r="F37" s="66"/>
      <c r="G37" s="68"/>
      <c r="H37" s="85"/>
      <c r="I37" s="66"/>
      <c r="J37" s="299" t="str">
        <f t="shared" ca="1" si="0"/>
        <v/>
      </c>
      <c r="K37" s="126"/>
      <c r="L37" s="126"/>
      <c r="M37" s="250"/>
      <c r="N37" s="358"/>
      <c r="O37" s="377"/>
      <c r="P37" s="250"/>
      <c r="Q37" s="250" t="s">
        <v>174</v>
      </c>
      <c r="R37" s="358">
        <f>VLOOKUP(Q37,'CAD3'!G30:H30,2,0)</f>
        <v>0</v>
      </c>
      <c r="S37" s="250"/>
    </row>
    <row r="38" spans="1:19" customFormat="1" x14ac:dyDescent="0.25">
      <c r="A38" s="54"/>
      <c r="C38" s="65"/>
      <c r="D38" s="66"/>
      <c r="E38" s="66"/>
      <c r="F38" s="66"/>
      <c r="G38" s="68"/>
      <c r="H38" s="85"/>
      <c r="I38" s="66"/>
      <c r="J38" s="299" t="str">
        <f t="shared" ca="1" si="0"/>
        <v/>
      </c>
      <c r="K38" s="126"/>
      <c r="L38" s="126"/>
      <c r="M38" s="250"/>
      <c r="N38" s="358"/>
      <c r="O38" s="377"/>
      <c r="P38" s="250"/>
      <c r="Q38" s="250" t="s">
        <v>175</v>
      </c>
      <c r="R38" s="358">
        <f>VLOOKUP(Q38,'CAD3'!G31:H31,2,0)</f>
        <v>0</v>
      </c>
      <c r="S38" s="250"/>
    </row>
    <row r="39" spans="1:19" customFormat="1" x14ac:dyDescent="0.25">
      <c r="A39" s="54"/>
      <c r="C39" s="65"/>
      <c r="D39" s="66"/>
      <c r="E39" s="66"/>
      <c r="F39" s="66"/>
      <c r="G39" s="68"/>
      <c r="H39" s="85"/>
      <c r="I39" s="66"/>
      <c r="J39" s="299" t="str">
        <f t="shared" ca="1" si="0"/>
        <v/>
      </c>
      <c r="K39" s="126"/>
      <c r="L39" s="126"/>
      <c r="M39" s="250"/>
      <c r="N39" s="358"/>
      <c r="O39" s="377"/>
      <c r="P39" s="250"/>
      <c r="Q39" s="250" t="s">
        <v>176</v>
      </c>
      <c r="R39" s="358">
        <f>VLOOKUP(Q39,'CAD3'!G32:H32,2,0)</f>
        <v>0</v>
      </c>
      <c r="S39" s="250"/>
    </row>
    <row r="40" spans="1:19" customFormat="1" x14ac:dyDescent="0.25">
      <c r="A40" s="54"/>
      <c r="C40" s="65"/>
      <c r="D40" s="66"/>
      <c r="E40" s="66"/>
      <c r="F40" s="66"/>
      <c r="G40" s="68"/>
      <c r="H40" s="85"/>
      <c r="I40" s="66"/>
      <c r="J40" s="299" t="str">
        <f t="shared" ca="1" si="0"/>
        <v/>
      </c>
      <c r="K40" s="126"/>
      <c r="L40" s="126"/>
      <c r="M40" s="250"/>
      <c r="N40" s="358"/>
      <c r="O40" s="377"/>
      <c r="P40" s="250"/>
      <c r="Q40" s="250" t="s">
        <v>177</v>
      </c>
      <c r="R40" s="358">
        <f>VLOOKUP(Q40,'CAD3'!G33:H33,2,0)</f>
        <v>0</v>
      </c>
      <c r="S40" s="250"/>
    </row>
    <row r="41" spans="1:19" customFormat="1" x14ac:dyDescent="0.25">
      <c r="A41" s="54"/>
      <c r="C41" s="65"/>
      <c r="D41" s="66"/>
      <c r="E41" s="66"/>
      <c r="F41" s="66"/>
      <c r="G41" s="68"/>
      <c r="H41" s="85"/>
      <c r="I41" s="66"/>
      <c r="J41" s="299" t="str">
        <f t="shared" ca="1" si="0"/>
        <v/>
      </c>
      <c r="K41" s="126"/>
      <c r="L41" s="126"/>
      <c r="M41" s="250"/>
      <c r="N41" s="358"/>
      <c r="O41" s="377"/>
      <c r="P41" s="250"/>
      <c r="Q41" s="250" t="s">
        <v>178</v>
      </c>
      <c r="R41" s="358">
        <f>VLOOKUP(Q41,'CAD3'!G34:H34,2,0)</f>
        <v>0</v>
      </c>
      <c r="S41" s="250"/>
    </row>
    <row r="42" spans="1:19" customFormat="1" x14ac:dyDescent="0.25">
      <c r="A42" s="54"/>
      <c r="C42" s="65"/>
      <c r="D42" s="66"/>
      <c r="E42" s="66"/>
      <c r="F42" s="66"/>
      <c r="G42" s="68"/>
      <c r="H42" s="85"/>
      <c r="I42" s="66"/>
      <c r="J42" s="299" t="str">
        <f t="shared" ca="1" si="0"/>
        <v/>
      </c>
      <c r="K42" s="126"/>
      <c r="L42" s="126"/>
      <c r="M42" s="250"/>
      <c r="N42" s="358"/>
      <c r="O42" s="377"/>
      <c r="P42" s="250"/>
      <c r="Q42" s="250" t="s">
        <v>179</v>
      </c>
      <c r="R42" s="358">
        <f>VLOOKUP(Q42,'CAD3'!G35:H35,2,0)</f>
        <v>0</v>
      </c>
      <c r="S42" s="250"/>
    </row>
    <row r="43" spans="1:19" customFormat="1" x14ac:dyDescent="0.25">
      <c r="A43" s="54"/>
      <c r="C43" s="65"/>
      <c r="D43" s="66"/>
      <c r="E43" s="66"/>
      <c r="F43" s="66"/>
      <c r="G43" s="68"/>
      <c r="H43" s="85"/>
      <c r="I43" s="66"/>
      <c r="J43" s="299" t="str">
        <f t="shared" ca="1" si="0"/>
        <v/>
      </c>
      <c r="K43" s="126"/>
      <c r="L43" s="126"/>
      <c r="M43" s="250"/>
      <c r="N43" s="358"/>
      <c r="O43" s="377"/>
      <c r="P43" s="250"/>
      <c r="Q43" s="250" t="s">
        <v>180</v>
      </c>
      <c r="R43" s="358">
        <f>VLOOKUP(Q43,'CAD3'!G36:H36,2,0)</f>
        <v>0</v>
      </c>
      <c r="S43" s="250"/>
    </row>
    <row r="44" spans="1:19" customFormat="1" x14ac:dyDescent="0.25">
      <c r="A44" s="54"/>
      <c r="C44" s="65"/>
      <c r="D44" s="66"/>
      <c r="E44" s="66"/>
      <c r="F44" s="66"/>
      <c r="G44" s="68"/>
      <c r="H44" s="85"/>
      <c r="I44" s="66"/>
      <c r="J44" s="299" t="str">
        <f t="shared" ca="1" si="0"/>
        <v/>
      </c>
      <c r="K44" s="126"/>
      <c r="L44" s="126"/>
      <c r="M44" s="250"/>
      <c r="N44" s="358"/>
      <c r="O44" s="377"/>
      <c r="P44" s="250"/>
      <c r="Q44" s="250" t="s">
        <v>181</v>
      </c>
      <c r="R44" s="358">
        <f>VLOOKUP(Q44,'CAD3'!G37:H37,2,0)</f>
        <v>0</v>
      </c>
      <c r="S44" s="250"/>
    </row>
    <row r="45" spans="1:19" customFormat="1" x14ac:dyDescent="0.25">
      <c r="A45" s="54"/>
      <c r="C45" s="65"/>
      <c r="D45" s="66"/>
      <c r="E45" s="66"/>
      <c r="F45" s="66"/>
      <c r="G45" s="68"/>
      <c r="H45" s="85"/>
      <c r="I45" s="66"/>
      <c r="J45" s="299" t="str">
        <f t="shared" ca="1" si="0"/>
        <v/>
      </c>
      <c r="K45" s="126"/>
      <c r="L45" s="126"/>
      <c r="M45" s="250"/>
      <c r="N45" s="358"/>
      <c r="O45" s="377"/>
      <c r="P45" s="250"/>
      <c r="Q45" s="250" t="s">
        <v>182</v>
      </c>
      <c r="R45" s="358">
        <f>VLOOKUP(Q45,'CAD3'!G38:H38,2,0)</f>
        <v>0</v>
      </c>
      <c r="S45" s="250"/>
    </row>
    <row r="46" spans="1:19" customFormat="1" x14ac:dyDescent="0.25">
      <c r="A46" s="54"/>
      <c r="C46" s="65"/>
      <c r="D46" s="66"/>
      <c r="E46" s="66"/>
      <c r="F46" s="66"/>
      <c r="G46" s="68"/>
      <c r="H46" s="85"/>
      <c r="I46" s="66"/>
      <c r="J46" s="299" t="str">
        <f t="shared" ca="1" si="0"/>
        <v/>
      </c>
      <c r="K46" s="126"/>
      <c r="L46" s="126"/>
      <c r="M46" s="250"/>
      <c r="N46" s="358"/>
      <c r="O46" s="377"/>
      <c r="P46" s="250"/>
      <c r="Q46" s="250" t="s">
        <v>183</v>
      </c>
      <c r="R46" s="358">
        <f>VLOOKUP(Q46,'CAD3'!G39:H39,2,0)</f>
        <v>0</v>
      </c>
      <c r="S46" s="250"/>
    </row>
    <row r="47" spans="1:19" customFormat="1" x14ac:dyDescent="0.25">
      <c r="A47" s="54"/>
      <c r="C47" s="65"/>
      <c r="D47" s="66"/>
      <c r="E47" s="66"/>
      <c r="F47" s="66"/>
      <c r="G47" s="68"/>
      <c r="H47" s="85"/>
      <c r="I47" s="66"/>
      <c r="J47" s="299" t="str">
        <f t="shared" ca="1" si="0"/>
        <v/>
      </c>
      <c r="K47" s="126"/>
      <c r="L47" s="126"/>
      <c r="M47" s="250"/>
      <c r="N47" s="358"/>
      <c r="O47" s="377"/>
      <c r="P47" s="250"/>
      <c r="Q47" s="250" t="s">
        <v>184</v>
      </c>
      <c r="R47" s="358">
        <f>VLOOKUP(Q47,'CAD3'!G40:H40,2,0)</f>
        <v>0</v>
      </c>
      <c r="S47" s="250"/>
    </row>
    <row r="48" spans="1:19" customFormat="1" x14ac:dyDescent="0.25">
      <c r="A48" s="54"/>
      <c r="C48" s="65"/>
      <c r="D48" s="66"/>
      <c r="E48" s="66"/>
      <c r="F48" s="66"/>
      <c r="G48" s="68"/>
      <c r="H48" s="85"/>
      <c r="I48" s="66"/>
      <c r="J48" s="299" t="str">
        <f t="shared" ca="1" si="0"/>
        <v/>
      </c>
      <c r="K48" s="126"/>
      <c r="L48" s="126"/>
      <c r="M48" s="250"/>
      <c r="N48" s="358"/>
      <c r="O48" s="377"/>
      <c r="P48" s="250"/>
      <c r="Q48" s="250" t="s">
        <v>185</v>
      </c>
      <c r="R48" s="358">
        <f>VLOOKUP(Q48,'CAD3'!G41:H41,2,0)</f>
        <v>0</v>
      </c>
      <c r="S48" s="250"/>
    </row>
    <row r="49" spans="1:19" customFormat="1" x14ac:dyDescent="0.25">
      <c r="A49" s="54"/>
      <c r="C49" s="65"/>
      <c r="D49" s="66"/>
      <c r="E49" s="66"/>
      <c r="F49" s="66"/>
      <c r="G49" s="68"/>
      <c r="H49" s="85"/>
      <c r="I49" s="66"/>
      <c r="J49" s="299" t="str">
        <f t="shared" ca="1" si="0"/>
        <v/>
      </c>
      <c r="K49" s="126"/>
      <c r="L49" s="126"/>
      <c r="M49" s="250"/>
      <c r="N49" s="358"/>
      <c r="O49" s="377"/>
      <c r="P49" s="250"/>
      <c r="Q49" s="250" t="s">
        <v>186</v>
      </c>
      <c r="R49" s="358">
        <f>VLOOKUP(Q49,'CAD3'!G42:H42,2,0)</f>
        <v>0</v>
      </c>
      <c r="S49" s="250"/>
    </row>
    <row r="50" spans="1:19" customFormat="1" x14ac:dyDescent="0.25">
      <c r="A50" s="54"/>
      <c r="C50" s="65"/>
      <c r="D50" s="66"/>
      <c r="E50" s="66"/>
      <c r="F50" s="66"/>
      <c r="G50" s="68"/>
      <c r="H50" s="85"/>
      <c r="I50" s="66"/>
      <c r="J50" s="299" t="str">
        <f t="shared" ca="1" si="0"/>
        <v/>
      </c>
      <c r="K50" s="126"/>
      <c r="L50" s="126"/>
      <c r="M50" s="250"/>
      <c r="N50" s="358"/>
      <c r="O50" s="377"/>
      <c r="P50" s="250"/>
      <c r="Q50" s="250" t="s">
        <v>187</v>
      </c>
      <c r="R50" s="358">
        <f>VLOOKUP(Q50,'CAD3'!G43:H43,2,0)</f>
        <v>0</v>
      </c>
      <c r="S50" s="250"/>
    </row>
    <row r="51" spans="1:19" customFormat="1" x14ac:dyDescent="0.25">
      <c r="A51" s="54"/>
      <c r="C51" s="65"/>
      <c r="D51" s="66"/>
      <c r="E51" s="66"/>
      <c r="F51" s="66"/>
      <c r="G51" s="68"/>
      <c r="H51" s="85"/>
      <c r="I51" s="66"/>
      <c r="J51" s="299" t="str">
        <f t="shared" ca="1" si="0"/>
        <v/>
      </c>
      <c r="K51" s="126"/>
      <c r="L51" s="126"/>
      <c r="M51" s="250"/>
      <c r="N51" s="358"/>
      <c r="O51" s="377"/>
      <c r="P51" s="250"/>
      <c r="Q51" s="250" t="s">
        <v>188</v>
      </c>
      <c r="R51" s="358">
        <f>VLOOKUP(Q51,'CAD3'!G44:H44,2,0)</f>
        <v>0</v>
      </c>
      <c r="S51" s="250"/>
    </row>
    <row r="52" spans="1:19" customFormat="1" x14ac:dyDescent="0.25">
      <c r="A52" s="54"/>
      <c r="C52" s="65"/>
      <c r="D52" s="66"/>
      <c r="E52" s="66"/>
      <c r="F52" s="66"/>
      <c r="G52" s="68"/>
      <c r="H52" s="85"/>
      <c r="I52" s="66"/>
      <c r="J52" s="299" t="str">
        <f t="shared" ca="1" si="0"/>
        <v/>
      </c>
      <c r="K52" s="126"/>
      <c r="L52" s="126"/>
      <c r="M52" s="250"/>
      <c r="N52" s="358"/>
      <c r="O52" s="377"/>
      <c r="P52" s="250"/>
      <c r="Q52" s="250" t="s">
        <v>189</v>
      </c>
      <c r="R52" s="358">
        <f>VLOOKUP(Q52,'CAD3'!G45:H45,2,0)</f>
        <v>0</v>
      </c>
      <c r="S52" s="250"/>
    </row>
    <row r="53" spans="1:19" customFormat="1" x14ac:dyDescent="0.25">
      <c r="A53" s="54"/>
      <c r="C53" s="65"/>
      <c r="D53" s="66"/>
      <c r="E53" s="66"/>
      <c r="F53" s="66"/>
      <c r="G53" s="68"/>
      <c r="H53" s="85"/>
      <c r="I53" s="66"/>
      <c r="J53" s="299" t="str">
        <f t="shared" ca="1" si="0"/>
        <v/>
      </c>
      <c r="K53" s="126"/>
      <c r="L53" s="126"/>
      <c r="M53" s="250"/>
      <c r="N53" s="358"/>
      <c r="O53" s="377"/>
      <c r="P53" s="250"/>
      <c r="Q53" s="250" t="s">
        <v>190</v>
      </c>
      <c r="R53" s="358">
        <f>VLOOKUP(Q53,'CAD3'!G46:H46,2,0)</f>
        <v>0</v>
      </c>
      <c r="S53" s="250"/>
    </row>
    <row r="54" spans="1:19" customFormat="1" x14ac:dyDescent="0.25">
      <c r="A54" s="54"/>
      <c r="C54" s="65"/>
      <c r="D54" s="66"/>
      <c r="E54" s="66"/>
      <c r="F54" s="66"/>
      <c r="G54" s="68"/>
      <c r="H54" s="85"/>
      <c r="I54" s="66"/>
      <c r="J54" s="299" t="str">
        <f t="shared" ca="1" si="0"/>
        <v/>
      </c>
      <c r="K54" s="126"/>
      <c r="L54" s="126"/>
      <c r="M54" s="250"/>
      <c r="N54" s="358"/>
      <c r="O54" s="377"/>
      <c r="P54" s="250"/>
      <c r="Q54" s="250" t="s">
        <v>191</v>
      </c>
      <c r="R54" s="358">
        <f>VLOOKUP(Q54,'CAD3'!G47:H47,2,0)</f>
        <v>0</v>
      </c>
      <c r="S54" s="250"/>
    </row>
    <row r="55" spans="1:19" customFormat="1" x14ac:dyDescent="0.25">
      <c r="A55" s="54"/>
      <c r="C55" s="65"/>
      <c r="D55" s="66"/>
      <c r="E55" s="66"/>
      <c r="F55" s="66"/>
      <c r="G55" s="68"/>
      <c r="H55" s="85"/>
      <c r="I55" s="66"/>
      <c r="J55" s="299" t="str">
        <f t="shared" ca="1" si="0"/>
        <v/>
      </c>
      <c r="K55" s="126"/>
      <c r="L55" s="126"/>
      <c r="M55" s="250"/>
      <c r="N55" s="358"/>
      <c r="O55" s="377"/>
      <c r="P55" s="250"/>
      <c r="Q55" s="250" t="s">
        <v>192</v>
      </c>
      <c r="R55" s="358">
        <f>VLOOKUP(Q55,'CAD3'!G48:H48,2,0)</f>
        <v>0</v>
      </c>
      <c r="S55" s="250"/>
    </row>
    <row r="56" spans="1:19" customFormat="1" x14ac:dyDescent="0.25">
      <c r="A56" s="54"/>
      <c r="C56" s="65"/>
      <c r="D56" s="66"/>
      <c r="E56" s="66"/>
      <c r="F56" s="66"/>
      <c r="G56" s="68"/>
      <c r="H56" s="85"/>
      <c r="I56" s="66"/>
      <c r="J56" s="299" t="str">
        <f t="shared" ca="1" si="0"/>
        <v/>
      </c>
      <c r="K56" s="126"/>
      <c r="L56" s="126"/>
      <c r="M56" s="250"/>
      <c r="N56" s="358"/>
      <c r="O56" s="377"/>
      <c r="P56" s="250"/>
      <c r="Q56" s="250" t="s">
        <v>193</v>
      </c>
      <c r="R56" s="358">
        <f>VLOOKUP(Q56,'CAD3'!G49:H49,2,0)</f>
        <v>0</v>
      </c>
      <c r="S56" s="250"/>
    </row>
    <row r="57" spans="1:19" customFormat="1" x14ac:dyDescent="0.25">
      <c r="A57" s="54"/>
      <c r="C57" s="65"/>
      <c r="D57" s="66"/>
      <c r="E57" s="66"/>
      <c r="F57" s="66"/>
      <c r="G57" s="68"/>
      <c r="H57" s="85"/>
      <c r="I57" s="66"/>
      <c r="J57" s="299" t="str">
        <f t="shared" ca="1" si="0"/>
        <v/>
      </c>
      <c r="K57" s="126"/>
      <c r="L57" s="126"/>
      <c r="M57" s="250"/>
      <c r="N57" s="358"/>
      <c r="O57" s="377"/>
      <c r="P57" s="250"/>
      <c r="Q57" s="250" t="s">
        <v>194</v>
      </c>
      <c r="R57" s="358">
        <f>VLOOKUP(Q57,'CAD3'!G50:H50,2,0)</f>
        <v>0</v>
      </c>
      <c r="S57" s="250"/>
    </row>
    <row r="58" spans="1:19" customFormat="1" x14ac:dyDescent="0.25">
      <c r="A58" s="54"/>
      <c r="C58" s="65"/>
      <c r="D58" s="66"/>
      <c r="E58" s="66"/>
      <c r="F58" s="66"/>
      <c r="G58" s="68"/>
      <c r="H58" s="85"/>
      <c r="I58" s="66"/>
      <c r="J58" s="299" t="str">
        <f t="shared" ca="1" si="0"/>
        <v/>
      </c>
      <c r="K58" s="126"/>
      <c r="L58" s="126"/>
      <c r="M58" s="250"/>
      <c r="N58" s="358"/>
      <c r="O58" s="377"/>
      <c r="P58" s="250"/>
      <c r="Q58" s="250" t="s">
        <v>195</v>
      </c>
      <c r="R58" s="358">
        <f>VLOOKUP(Q58,'CAD3'!G51:H51,2,0)</f>
        <v>0</v>
      </c>
      <c r="S58" s="250"/>
    </row>
    <row r="59" spans="1:19" customFormat="1" x14ac:dyDescent="0.25">
      <c r="A59" s="54"/>
      <c r="C59" s="65"/>
      <c r="D59" s="66"/>
      <c r="E59" s="66"/>
      <c r="F59" s="66"/>
      <c r="G59" s="68"/>
      <c r="H59" s="85"/>
      <c r="I59" s="66"/>
      <c r="J59" s="299" t="str">
        <f t="shared" ca="1" si="0"/>
        <v/>
      </c>
      <c r="K59" s="126"/>
      <c r="L59" s="126"/>
      <c r="M59" s="250"/>
      <c r="N59" s="358"/>
      <c r="O59" s="377"/>
      <c r="P59" s="250"/>
      <c r="Q59" s="250" t="s">
        <v>196</v>
      </c>
      <c r="R59" s="358">
        <f>VLOOKUP(Q59,'CAD3'!G52:H52,2,0)</f>
        <v>0</v>
      </c>
      <c r="S59" s="250"/>
    </row>
    <row r="60" spans="1:19" customFormat="1" x14ac:dyDescent="0.25">
      <c r="A60" s="54"/>
      <c r="C60" s="65"/>
      <c r="D60" s="66"/>
      <c r="E60" s="66"/>
      <c r="F60" s="66"/>
      <c r="G60" s="68"/>
      <c r="H60" s="85"/>
      <c r="I60" s="66"/>
      <c r="J60" s="299" t="str">
        <f t="shared" ca="1" si="0"/>
        <v/>
      </c>
      <c r="K60" s="126"/>
      <c r="L60" s="126"/>
      <c r="M60" s="250"/>
      <c r="N60" s="358"/>
      <c r="O60" s="377"/>
      <c r="P60" s="250"/>
      <c r="Q60" s="250" t="s">
        <v>197</v>
      </c>
      <c r="R60" s="358">
        <f>VLOOKUP(Q60,'CAD3'!G53:H53,2,0)</f>
        <v>0</v>
      </c>
      <c r="S60" s="250"/>
    </row>
    <row r="61" spans="1:19" customFormat="1" x14ac:dyDescent="0.25">
      <c r="A61" s="54"/>
      <c r="C61" s="65"/>
      <c r="D61" s="66"/>
      <c r="E61" s="66"/>
      <c r="F61" s="66"/>
      <c r="G61" s="68"/>
      <c r="H61" s="85"/>
      <c r="I61" s="66"/>
      <c r="J61" s="299" t="str">
        <f t="shared" ca="1" si="0"/>
        <v/>
      </c>
      <c r="K61" s="126"/>
      <c r="L61" s="126"/>
      <c r="M61" s="250"/>
      <c r="N61" s="358"/>
      <c r="O61" s="377"/>
      <c r="P61" s="250"/>
      <c r="Q61" s="250" t="s">
        <v>198</v>
      </c>
      <c r="R61" s="358">
        <f>VLOOKUP(Q61,'CAD3'!G54:H54,2,0)</f>
        <v>0</v>
      </c>
      <c r="S61" s="250"/>
    </row>
    <row r="62" spans="1:19" customFormat="1" x14ac:dyDescent="0.25">
      <c r="A62" s="54"/>
      <c r="C62" s="65"/>
      <c r="D62" s="66"/>
      <c r="E62" s="66"/>
      <c r="F62" s="66"/>
      <c r="G62" s="68"/>
      <c r="H62" s="85"/>
      <c r="I62" s="66"/>
      <c r="J62" s="299" t="str">
        <f t="shared" ca="1" si="0"/>
        <v/>
      </c>
      <c r="K62" s="126"/>
      <c r="L62" s="126"/>
      <c r="M62" s="250"/>
      <c r="N62" s="358"/>
      <c r="O62" s="377"/>
      <c r="P62" s="250"/>
      <c r="Q62" s="250" t="s">
        <v>199</v>
      </c>
      <c r="R62" s="358">
        <f>VLOOKUP(Q62,'CAD3'!G55:H55,2,0)</f>
        <v>0</v>
      </c>
      <c r="S62" s="250"/>
    </row>
    <row r="63" spans="1:19" customFormat="1" x14ac:dyDescent="0.25">
      <c r="A63" s="54"/>
      <c r="C63" s="65"/>
      <c r="D63" s="66"/>
      <c r="E63" s="66"/>
      <c r="F63" s="66"/>
      <c r="G63" s="68"/>
      <c r="H63" s="85"/>
      <c r="I63" s="66"/>
      <c r="J63" s="299" t="str">
        <f t="shared" ca="1" si="0"/>
        <v/>
      </c>
      <c r="K63" s="126"/>
      <c r="L63" s="126"/>
      <c r="M63" s="250"/>
      <c r="N63" s="358"/>
      <c r="O63" s="377"/>
      <c r="P63" s="250"/>
      <c r="Q63" s="250" t="s">
        <v>200</v>
      </c>
      <c r="R63" s="358">
        <f>VLOOKUP(Q63,'CAD3'!G56:H56,2,0)</f>
        <v>0</v>
      </c>
      <c r="S63" s="250"/>
    </row>
    <row r="64" spans="1:19" customFormat="1" x14ac:dyDescent="0.25">
      <c r="A64" s="54"/>
      <c r="C64" s="65"/>
      <c r="D64" s="66"/>
      <c r="E64" s="66"/>
      <c r="F64" s="66"/>
      <c r="G64" s="68"/>
      <c r="H64" s="85"/>
      <c r="I64" s="66"/>
      <c r="J64" s="299" t="str">
        <f t="shared" ca="1" si="0"/>
        <v/>
      </c>
      <c r="K64" s="126"/>
      <c r="L64" s="126"/>
      <c r="M64" s="250"/>
      <c r="N64" s="358"/>
      <c r="O64" s="377"/>
      <c r="P64" s="250"/>
      <c r="Q64" s="250" t="s">
        <v>201</v>
      </c>
      <c r="R64" s="358">
        <f>VLOOKUP(Q64,'CAD3'!G57:H57,2,0)</f>
        <v>0</v>
      </c>
      <c r="S64" s="250"/>
    </row>
    <row r="65" spans="1:19" customFormat="1" x14ac:dyDescent="0.25">
      <c r="A65" s="54"/>
      <c r="C65" s="65"/>
      <c r="D65" s="66"/>
      <c r="E65" s="66"/>
      <c r="F65" s="66"/>
      <c r="G65" s="68"/>
      <c r="H65" s="85"/>
      <c r="I65" s="66"/>
      <c r="J65" s="299" t="str">
        <f t="shared" ca="1" si="0"/>
        <v/>
      </c>
      <c r="K65" s="126"/>
      <c r="L65" s="126"/>
      <c r="M65" s="250"/>
      <c r="N65" s="358"/>
      <c r="O65" s="377"/>
      <c r="P65" s="250"/>
      <c r="Q65" s="250"/>
      <c r="R65" s="378"/>
      <c r="S65" s="250"/>
    </row>
    <row r="66" spans="1:19" customFormat="1" x14ac:dyDescent="0.25">
      <c r="A66" s="54"/>
      <c r="C66" s="65"/>
      <c r="D66" s="66"/>
      <c r="E66" s="66"/>
      <c r="F66" s="66"/>
      <c r="G66" s="68"/>
      <c r="H66" s="85"/>
      <c r="I66" s="66"/>
      <c r="J66" s="299" t="str">
        <f t="shared" ca="1" si="0"/>
        <v/>
      </c>
      <c r="K66" s="126"/>
      <c r="L66" s="126"/>
      <c r="M66" s="250"/>
      <c r="N66" s="358"/>
      <c r="O66" s="377"/>
      <c r="P66" s="250"/>
      <c r="Q66" s="250"/>
      <c r="R66" s="378"/>
      <c r="S66" s="250"/>
    </row>
    <row r="67" spans="1:19" customFormat="1" x14ac:dyDescent="0.25">
      <c r="A67" s="54"/>
      <c r="C67" s="65"/>
      <c r="D67" s="66"/>
      <c r="E67" s="66"/>
      <c r="F67" s="66"/>
      <c r="G67" s="68"/>
      <c r="H67" s="85"/>
      <c r="I67" s="66"/>
      <c r="J67" s="299" t="str">
        <f t="shared" ca="1" si="0"/>
        <v/>
      </c>
      <c r="K67" s="126"/>
      <c r="L67" s="126"/>
      <c r="M67" s="250"/>
      <c r="N67" s="358"/>
      <c r="O67" s="377"/>
      <c r="P67" s="250"/>
      <c r="Q67" s="250"/>
      <c r="R67" s="378"/>
      <c r="S67" s="250"/>
    </row>
    <row r="68" spans="1:19" customFormat="1" x14ac:dyDescent="0.25">
      <c r="A68" s="54"/>
      <c r="C68" s="65"/>
      <c r="D68" s="66"/>
      <c r="E68" s="66"/>
      <c r="F68" s="66"/>
      <c r="G68" s="68"/>
      <c r="H68" s="85"/>
      <c r="I68" s="66"/>
      <c r="J68" s="299" t="str">
        <f t="shared" ca="1" si="0"/>
        <v/>
      </c>
      <c r="K68" s="126"/>
      <c r="L68" s="126"/>
      <c r="M68" s="250"/>
      <c r="N68" s="358"/>
      <c r="O68" s="377"/>
      <c r="P68" s="250"/>
      <c r="Q68" s="250"/>
      <c r="R68" s="378"/>
      <c r="S68" s="250"/>
    </row>
    <row r="69" spans="1:19" customFormat="1" x14ac:dyDescent="0.25">
      <c r="A69" s="54"/>
      <c r="C69" s="65"/>
      <c r="D69" s="66"/>
      <c r="E69" s="66"/>
      <c r="F69" s="66"/>
      <c r="G69" s="68"/>
      <c r="H69" s="85"/>
      <c r="I69" s="66"/>
      <c r="J69" s="299" t="str">
        <f t="shared" ca="1" si="0"/>
        <v/>
      </c>
      <c r="K69" s="126"/>
      <c r="L69" s="126"/>
      <c r="M69" s="250"/>
      <c r="N69" s="358"/>
      <c r="O69" s="377"/>
      <c r="P69" s="250"/>
      <c r="Q69" s="250"/>
      <c r="R69" s="378"/>
      <c r="S69" s="250"/>
    </row>
    <row r="70" spans="1:19" customFormat="1" x14ac:dyDescent="0.25">
      <c r="A70" s="54"/>
      <c r="C70" s="65"/>
      <c r="D70" s="66"/>
      <c r="E70" s="66"/>
      <c r="F70" s="66"/>
      <c r="G70" s="68"/>
      <c r="H70" s="85"/>
      <c r="I70" s="66"/>
      <c r="J70" s="299" t="str">
        <f t="shared" ca="1" si="0"/>
        <v/>
      </c>
      <c r="K70" s="126"/>
      <c r="L70" s="126"/>
      <c r="M70" s="250"/>
      <c r="N70" s="358"/>
      <c r="O70" s="377"/>
      <c r="P70" s="250"/>
      <c r="Q70" s="250"/>
      <c r="R70" s="378"/>
      <c r="S70" s="250"/>
    </row>
    <row r="71" spans="1:19" customFormat="1" x14ac:dyDescent="0.25">
      <c r="A71" s="54"/>
      <c r="C71" s="65"/>
      <c r="D71" s="66"/>
      <c r="E71" s="66"/>
      <c r="F71" s="66"/>
      <c r="G71" s="68"/>
      <c r="H71" s="85"/>
      <c r="I71" s="66"/>
      <c r="J71" s="299" t="str">
        <f t="shared" ca="1" si="0"/>
        <v/>
      </c>
      <c r="K71" s="126"/>
      <c r="L71" s="126"/>
      <c r="M71" s="250"/>
      <c r="N71" s="358"/>
      <c r="O71" s="377"/>
      <c r="P71" s="250"/>
      <c r="Q71" s="250"/>
      <c r="R71" s="378"/>
      <c r="S71" s="250"/>
    </row>
    <row r="72" spans="1:19" customFormat="1" x14ac:dyDescent="0.25">
      <c r="A72" s="54"/>
      <c r="C72" s="65"/>
      <c r="D72" s="66"/>
      <c r="E72" s="66"/>
      <c r="F72" s="66"/>
      <c r="G72" s="68"/>
      <c r="H72" s="85"/>
      <c r="I72" s="66"/>
      <c r="J72" s="299" t="str">
        <f t="shared" ca="1" si="0"/>
        <v/>
      </c>
      <c r="K72" s="126"/>
      <c r="L72" s="126"/>
      <c r="M72" s="250"/>
      <c r="N72" s="358"/>
      <c r="O72" s="377"/>
      <c r="P72" s="250"/>
      <c r="Q72" s="250"/>
      <c r="R72" s="378"/>
      <c r="S72" s="250"/>
    </row>
    <row r="73" spans="1:19" customFormat="1" x14ac:dyDescent="0.25">
      <c r="A73" s="54"/>
      <c r="C73" s="65"/>
      <c r="D73" s="66"/>
      <c r="E73" s="66"/>
      <c r="F73" s="66"/>
      <c r="G73" s="68"/>
      <c r="H73" s="85"/>
      <c r="I73" s="66"/>
      <c r="J73" s="299" t="str">
        <f t="shared" ref="J73:J136" ca="1" si="1">IF(I73="","",(IF(I73="Efetivado","",IF(C73="","",IF(C73=TODAY(),"Vence Hoje",IF(C73&lt;TODAY(),"Atrasado",C73-TODAY()&amp;" Dias para Vencer"))))))</f>
        <v/>
      </c>
      <c r="K73" s="126"/>
      <c r="L73" s="126"/>
      <c r="M73" s="250"/>
      <c r="N73" s="358"/>
      <c r="O73" s="377"/>
      <c r="P73" s="250"/>
      <c r="Q73" s="250"/>
      <c r="R73" s="378"/>
      <c r="S73" s="250"/>
    </row>
    <row r="74" spans="1:19" customFormat="1" x14ac:dyDescent="0.25">
      <c r="A74" s="54"/>
      <c r="C74" s="65"/>
      <c r="D74" s="66"/>
      <c r="E74" s="66"/>
      <c r="F74" s="66"/>
      <c r="G74" s="68"/>
      <c r="H74" s="85"/>
      <c r="I74" s="66"/>
      <c r="J74" s="299" t="str">
        <f t="shared" ca="1" si="1"/>
        <v/>
      </c>
      <c r="K74" s="126"/>
      <c r="L74" s="126"/>
      <c r="M74" s="250"/>
      <c r="N74" s="358"/>
      <c r="O74" s="377"/>
      <c r="P74" s="250"/>
      <c r="Q74" s="250"/>
      <c r="R74" s="378"/>
      <c r="S74" s="250"/>
    </row>
    <row r="75" spans="1:19" customFormat="1" x14ac:dyDescent="0.25">
      <c r="A75" s="54"/>
      <c r="C75" s="65"/>
      <c r="D75" s="66"/>
      <c r="E75" s="66"/>
      <c r="F75" s="66"/>
      <c r="G75" s="68"/>
      <c r="H75" s="85"/>
      <c r="I75" s="66"/>
      <c r="J75" s="299" t="str">
        <f t="shared" ca="1" si="1"/>
        <v/>
      </c>
      <c r="K75" s="126"/>
      <c r="L75" s="126"/>
      <c r="M75" s="250"/>
      <c r="N75" s="358"/>
      <c r="O75" s="377"/>
      <c r="P75" s="250"/>
      <c r="Q75" s="250"/>
      <c r="R75" s="378"/>
      <c r="S75" s="250"/>
    </row>
    <row r="76" spans="1:19" customFormat="1" x14ac:dyDescent="0.25">
      <c r="A76" s="54"/>
      <c r="C76" s="65"/>
      <c r="D76" s="66"/>
      <c r="E76" s="66"/>
      <c r="F76" s="66"/>
      <c r="G76" s="68"/>
      <c r="H76" s="85"/>
      <c r="I76" s="66"/>
      <c r="J76" s="299" t="str">
        <f t="shared" ca="1" si="1"/>
        <v/>
      </c>
      <c r="K76" s="126"/>
      <c r="L76" s="126"/>
      <c r="M76" s="250"/>
      <c r="N76" s="358"/>
      <c r="O76" s="377"/>
      <c r="P76" s="250"/>
      <c r="Q76" s="250"/>
      <c r="R76" s="378"/>
      <c r="S76" s="250"/>
    </row>
    <row r="77" spans="1:19" customFormat="1" x14ac:dyDescent="0.25">
      <c r="A77" s="54"/>
      <c r="C77" s="65"/>
      <c r="D77" s="66"/>
      <c r="E77" s="66"/>
      <c r="F77" s="66"/>
      <c r="G77" s="68"/>
      <c r="H77" s="85"/>
      <c r="I77" s="66"/>
      <c r="J77" s="299" t="str">
        <f t="shared" ca="1" si="1"/>
        <v/>
      </c>
      <c r="K77" s="126"/>
      <c r="L77" s="126"/>
      <c r="M77" s="250"/>
      <c r="N77" s="358"/>
      <c r="O77" s="377"/>
      <c r="P77" s="250"/>
      <c r="Q77" s="250"/>
      <c r="R77" s="378"/>
      <c r="S77" s="250"/>
    </row>
    <row r="78" spans="1:19" customFormat="1" x14ac:dyDescent="0.25">
      <c r="A78" s="54"/>
      <c r="C78" s="65"/>
      <c r="D78" s="66"/>
      <c r="E78" s="66"/>
      <c r="F78" s="66"/>
      <c r="G78" s="68"/>
      <c r="H78" s="85"/>
      <c r="I78" s="66"/>
      <c r="J78" s="299" t="str">
        <f t="shared" ca="1" si="1"/>
        <v/>
      </c>
      <c r="K78" s="126"/>
      <c r="L78" s="126"/>
      <c r="M78" s="250"/>
      <c r="N78" s="358"/>
      <c r="O78" s="377"/>
      <c r="P78" s="250"/>
      <c r="Q78" s="250"/>
      <c r="R78" s="378"/>
      <c r="S78" s="250"/>
    </row>
    <row r="79" spans="1:19" customFormat="1" x14ac:dyDescent="0.25">
      <c r="A79" s="54"/>
      <c r="C79" s="65"/>
      <c r="D79" s="66"/>
      <c r="E79" s="66"/>
      <c r="F79" s="66"/>
      <c r="G79" s="68"/>
      <c r="H79" s="85"/>
      <c r="I79" s="66"/>
      <c r="J79" s="299" t="str">
        <f t="shared" ca="1" si="1"/>
        <v/>
      </c>
      <c r="K79" s="126"/>
      <c r="L79" s="126"/>
      <c r="M79" s="250"/>
      <c r="N79" s="358"/>
      <c r="O79" s="377"/>
      <c r="P79" s="250"/>
      <c r="Q79" s="250"/>
      <c r="R79" s="378"/>
      <c r="S79" s="250"/>
    </row>
    <row r="80" spans="1:19" customFormat="1" x14ac:dyDescent="0.25">
      <c r="A80" s="54"/>
      <c r="C80" s="65"/>
      <c r="D80" s="66"/>
      <c r="E80" s="66"/>
      <c r="F80" s="66"/>
      <c r="G80" s="68"/>
      <c r="H80" s="85"/>
      <c r="I80" s="66"/>
      <c r="J80" s="299" t="str">
        <f t="shared" ca="1" si="1"/>
        <v/>
      </c>
      <c r="K80" s="126"/>
      <c r="L80" s="126"/>
      <c r="M80" s="250"/>
      <c r="N80" s="358"/>
      <c r="O80" s="377"/>
      <c r="P80" s="250"/>
      <c r="Q80" s="250"/>
      <c r="R80" s="378"/>
      <c r="S80" s="250"/>
    </row>
    <row r="81" spans="1:19" customFormat="1" x14ac:dyDescent="0.25">
      <c r="A81" s="54"/>
      <c r="C81" s="65"/>
      <c r="D81" s="66"/>
      <c r="E81" s="66"/>
      <c r="F81" s="66"/>
      <c r="G81" s="68"/>
      <c r="H81" s="85"/>
      <c r="I81" s="66"/>
      <c r="J81" s="299" t="str">
        <f t="shared" ca="1" si="1"/>
        <v/>
      </c>
      <c r="K81" s="126"/>
      <c r="L81" s="126"/>
      <c r="M81" s="250"/>
      <c r="N81" s="358"/>
      <c r="O81" s="377"/>
      <c r="P81" s="250"/>
      <c r="Q81" s="250"/>
      <c r="R81" s="378"/>
      <c r="S81" s="250"/>
    </row>
    <row r="82" spans="1:19" customFormat="1" x14ac:dyDescent="0.25">
      <c r="A82" s="54"/>
      <c r="C82" s="65"/>
      <c r="D82" s="66"/>
      <c r="E82" s="66"/>
      <c r="F82" s="66"/>
      <c r="G82" s="68"/>
      <c r="H82" s="85"/>
      <c r="I82" s="66"/>
      <c r="J82" s="299" t="str">
        <f t="shared" ca="1" si="1"/>
        <v/>
      </c>
      <c r="K82" s="126"/>
      <c r="L82" s="126"/>
      <c r="M82" s="250"/>
      <c r="N82" s="358"/>
      <c r="O82" s="377"/>
      <c r="P82" s="250"/>
      <c r="Q82" s="250"/>
      <c r="R82" s="378"/>
      <c r="S82" s="250"/>
    </row>
    <row r="83" spans="1:19" customFormat="1" x14ac:dyDescent="0.25">
      <c r="A83" s="54"/>
      <c r="C83" s="65"/>
      <c r="D83" s="66"/>
      <c r="E83" s="66"/>
      <c r="F83" s="66"/>
      <c r="G83" s="68"/>
      <c r="H83" s="85"/>
      <c r="I83" s="66"/>
      <c r="J83" s="299" t="str">
        <f t="shared" ca="1" si="1"/>
        <v/>
      </c>
      <c r="K83" s="126"/>
      <c r="L83" s="126"/>
      <c r="M83" s="250"/>
      <c r="N83" s="358"/>
      <c r="O83" s="377"/>
      <c r="P83" s="250"/>
      <c r="Q83" s="250"/>
      <c r="R83" s="378"/>
      <c r="S83" s="250"/>
    </row>
    <row r="84" spans="1:19" customFormat="1" x14ac:dyDescent="0.25">
      <c r="A84" s="54"/>
      <c r="C84" s="65"/>
      <c r="D84" s="66"/>
      <c r="E84" s="66"/>
      <c r="F84" s="66"/>
      <c r="G84" s="68"/>
      <c r="H84" s="85"/>
      <c r="I84" s="66"/>
      <c r="J84" s="299" t="str">
        <f t="shared" ca="1" si="1"/>
        <v/>
      </c>
      <c r="K84" s="126"/>
      <c r="L84" s="126"/>
      <c r="M84" s="250"/>
      <c r="N84" s="358"/>
      <c r="O84" s="377"/>
      <c r="P84" s="250"/>
      <c r="Q84" s="250"/>
      <c r="R84" s="378"/>
      <c r="S84" s="250"/>
    </row>
    <row r="85" spans="1:19" customFormat="1" x14ac:dyDescent="0.25">
      <c r="A85" s="54"/>
      <c r="C85" s="65"/>
      <c r="D85" s="66"/>
      <c r="E85" s="66"/>
      <c r="F85" s="66"/>
      <c r="G85" s="68"/>
      <c r="H85" s="85"/>
      <c r="I85" s="66"/>
      <c r="J85" s="299" t="str">
        <f t="shared" ca="1" si="1"/>
        <v/>
      </c>
      <c r="K85" s="126"/>
      <c r="L85" s="126"/>
      <c r="M85" s="250"/>
      <c r="N85" s="358"/>
      <c r="O85" s="377"/>
      <c r="P85" s="250"/>
      <c r="Q85" s="250"/>
      <c r="R85" s="378"/>
      <c r="S85" s="250"/>
    </row>
    <row r="86" spans="1:19" customFormat="1" x14ac:dyDescent="0.25">
      <c r="A86" s="54"/>
      <c r="C86" s="65"/>
      <c r="D86" s="66"/>
      <c r="E86" s="66"/>
      <c r="F86" s="66"/>
      <c r="G86" s="68"/>
      <c r="H86" s="85"/>
      <c r="I86" s="66"/>
      <c r="J86" s="299" t="str">
        <f t="shared" ca="1" si="1"/>
        <v/>
      </c>
      <c r="K86" s="126"/>
      <c r="L86" s="126"/>
      <c r="M86" s="250"/>
      <c r="N86" s="358"/>
      <c r="O86" s="377"/>
      <c r="P86" s="250"/>
      <c r="Q86" s="250"/>
      <c r="R86" s="378"/>
      <c r="S86" s="250"/>
    </row>
    <row r="87" spans="1:19" customFormat="1" x14ac:dyDescent="0.25">
      <c r="A87" s="54"/>
      <c r="C87" s="65"/>
      <c r="D87" s="66"/>
      <c r="E87" s="66"/>
      <c r="F87" s="66"/>
      <c r="G87" s="68"/>
      <c r="H87" s="85"/>
      <c r="I87" s="66"/>
      <c r="J87" s="299" t="str">
        <f t="shared" ca="1" si="1"/>
        <v/>
      </c>
      <c r="K87" s="126"/>
      <c r="L87" s="126"/>
      <c r="M87" s="250"/>
      <c r="N87" s="358"/>
      <c r="O87" s="377"/>
      <c r="P87" s="250"/>
      <c r="Q87" s="250"/>
      <c r="R87" s="378"/>
      <c r="S87" s="250"/>
    </row>
    <row r="88" spans="1:19" customFormat="1" x14ac:dyDescent="0.25">
      <c r="A88" s="54"/>
      <c r="C88" s="65"/>
      <c r="D88" s="66"/>
      <c r="E88" s="66"/>
      <c r="F88" s="66"/>
      <c r="G88" s="68"/>
      <c r="H88" s="85"/>
      <c r="I88" s="66"/>
      <c r="J88" s="299" t="str">
        <f t="shared" ca="1" si="1"/>
        <v/>
      </c>
      <c r="K88" s="126"/>
      <c r="L88" s="126"/>
      <c r="M88" s="250"/>
      <c r="N88" s="358"/>
      <c r="O88" s="377"/>
      <c r="P88" s="250"/>
      <c r="Q88" s="250"/>
      <c r="R88" s="378"/>
      <c r="S88" s="250"/>
    </row>
    <row r="89" spans="1:19" customFormat="1" x14ac:dyDescent="0.25">
      <c r="A89" s="54"/>
      <c r="C89" s="65"/>
      <c r="D89" s="66"/>
      <c r="E89" s="66"/>
      <c r="F89" s="66"/>
      <c r="G89" s="68"/>
      <c r="H89" s="85"/>
      <c r="I89" s="66"/>
      <c r="J89" s="299" t="str">
        <f t="shared" ca="1" si="1"/>
        <v/>
      </c>
      <c r="K89" s="126"/>
      <c r="L89" s="126"/>
      <c r="M89" s="250"/>
      <c r="N89" s="358"/>
      <c r="O89" s="377"/>
      <c r="P89" s="250"/>
      <c r="Q89" s="250"/>
      <c r="R89" s="378"/>
      <c r="S89" s="250"/>
    </row>
    <row r="90" spans="1:19" customFormat="1" x14ac:dyDescent="0.25">
      <c r="A90" s="54"/>
      <c r="C90" s="65"/>
      <c r="D90" s="66"/>
      <c r="E90" s="66"/>
      <c r="F90" s="66"/>
      <c r="G90" s="68"/>
      <c r="H90" s="85"/>
      <c r="I90" s="66"/>
      <c r="J90" s="299" t="str">
        <f t="shared" ca="1" si="1"/>
        <v/>
      </c>
      <c r="K90" s="126"/>
      <c r="L90" s="126"/>
      <c r="M90" s="250"/>
      <c r="N90" s="358"/>
      <c r="O90" s="377"/>
      <c r="P90" s="250"/>
      <c r="Q90" s="250"/>
      <c r="R90" s="378"/>
      <c r="S90" s="250"/>
    </row>
    <row r="91" spans="1:19" customFormat="1" x14ac:dyDescent="0.25">
      <c r="A91" s="54"/>
      <c r="C91" s="65"/>
      <c r="D91" s="66"/>
      <c r="E91" s="66"/>
      <c r="F91" s="66"/>
      <c r="G91" s="68"/>
      <c r="H91" s="85"/>
      <c r="I91" s="66"/>
      <c r="J91" s="299" t="str">
        <f t="shared" ca="1" si="1"/>
        <v/>
      </c>
      <c r="K91" s="126"/>
      <c r="L91" s="126"/>
      <c r="M91" s="250"/>
      <c r="N91" s="358"/>
      <c r="O91" s="377"/>
      <c r="P91" s="250"/>
      <c r="Q91" s="250"/>
      <c r="R91" s="378"/>
      <c r="S91" s="250"/>
    </row>
    <row r="92" spans="1:19" customFormat="1" x14ac:dyDescent="0.25">
      <c r="A92" s="54"/>
      <c r="C92" s="65"/>
      <c r="D92" s="66"/>
      <c r="E92" s="66"/>
      <c r="F92" s="66"/>
      <c r="G92" s="68"/>
      <c r="H92" s="85"/>
      <c r="I92" s="66"/>
      <c r="J92" s="299" t="str">
        <f t="shared" ca="1" si="1"/>
        <v/>
      </c>
      <c r="K92" s="126"/>
      <c r="L92" s="126"/>
      <c r="M92" s="250"/>
      <c r="N92" s="358"/>
      <c r="O92" s="377"/>
      <c r="P92" s="250"/>
      <c r="Q92" s="250"/>
      <c r="R92" s="378"/>
      <c r="S92" s="250"/>
    </row>
    <row r="93" spans="1:19" customFormat="1" x14ac:dyDescent="0.25">
      <c r="A93" s="54"/>
      <c r="C93" s="65"/>
      <c r="D93" s="66"/>
      <c r="E93" s="66"/>
      <c r="F93" s="66"/>
      <c r="G93" s="68"/>
      <c r="H93" s="85"/>
      <c r="I93" s="66"/>
      <c r="J93" s="299" t="str">
        <f t="shared" ca="1" si="1"/>
        <v/>
      </c>
      <c r="K93" s="126"/>
      <c r="L93" s="126"/>
      <c r="M93" s="250"/>
      <c r="N93" s="358"/>
      <c r="O93" s="377"/>
      <c r="P93" s="250"/>
      <c r="Q93" s="250"/>
      <c r="R93" s="378"/>
      <c r="S93" s="250"/>
    </row>
    <row r="94" spans="1:19" customFormat="1" x14ac:dyDescent="0.25">
      <c r="A94" s="54"/>
      <c r="C94" s="65"/>
      <c r="D94" s="66"/>
      <c r="E94" s="66"/>
      <c r="F94" s="66"/>
      <c r="G94" s="68"/>
      <c r="H94" s="85"/>
      <c r="I94" s="66"/>
      <c r="J94" s="299" t="str">
        <f t="shared" ca="1" si="1"/>
        <v/>
      </c>
      <c r="K94" s="126"/>
      <c r="L94" s="126"/>
      <c r="M94" s="250"/>
      <c r="N94" s="358"/>
      <c r="O94" s="377"/>
      <c r="P94" s="250"/>
      <c r="Q94" s="250"/>
      <c r="R94" s="378"/>
      <c r="S94" s="250"/>
    </row>
    <row r="95" spans="1:19" customFormat="1" x14ac:dyDescent="0.25">
      <c r="A95" s="54"/>
      <c r="C95" s="65"/>
      <c r="D95" s="66"/>
      <c r="E95" s="66"/>
      <c r="F95" s="66"/>
      <c r="G95" s="68"/>
      <c r="H95" s="85"/>
      <c r="I95" s="66"/>
      <c r="J95" s="299" t="str">
        <f t="shared" ca="1" si="1"/>
        <v/>
      </c>
      <c r="K95" s="126"/>
      <c r="L95" s="126"/>
      <c r="M95" s="250"/>
      <c r="N95" s="358"/>
      <c r="O95" s="377"/>
      <c r="P95" s="250"/>
      <c r="Q95" s="250"/>
      <c r="R95" s="378"/>
      <c r="S95" s="250"/>
    </row>
    <row r="96" spans="1:19" customFormat="1" x14ac:dyDescent="0.25">
      <c r="A96" s="54"/>
      <c r="C96" s="65"/>
      <c r="D96" s="66"/>
      <c r="E96" s="66"/>
      <c r="F96" s="66"/>
      <c r="G96" s="68"/>
      <c r="H96" s="85"/>
      <c r="I96" s="66"/>
      <c r="J96" s="299" t="str">
        <f t="shared" ca="1" si="1"/>
        <v/>
      </c>
      <c r="K96" s="126"/>
      <c r="L96" s="126"/>
      <c r="M96" s="250"/>
      <c r="N96" s="358"/>
      <c r="O96" s="377"/>
      <c r="P96" s="250"/>
      <c r="Q96" s="250"/>
      <c r="R96" s="378"/>
      <c r="S96" s="250"/>
    </row>
    <row r="97" spans="1:19" customFormat="1" x14ac:dyDescent="0.25">
      <c r="A97" s="54"/>
      <c r="C97" s="65"/>
      <c r="D97" s="66"/>
      <c r="E97" s="66"/>
      <c r="F97" s="66"/>
      <c r="G97" s="68"/>
      <c r="H97" s="85"/>
      <c r="I97" s="66"/>
      <c r="J97" s="299" t="str">
        <f t="shared" ca="1" si="1"/>
        <v/>
      </c>
      <c r="K97" s="126"/>
      <c r="L97" s="126"/>
      <c r="M97" s="250"/>
      <c r="N97" s="358"/>
      <c r="O97" s="377"/>
      <c r="P97" s="250"/>
      <c r="Q97" s="250"/>
      <c r="R97" s="378"/>
      <c r="S97" s="250"/>
    </row>
    <row r="98" spans="1:19" customFormat="1" x14ac:dyDescent="0.25">
      <c r="A98" s="54"/>
      <c r="C98" s="65"/>
      <c r="D98" s="66"/>
      <c r="E98" s="66"/>
      <c r="F98" s="66"/>
      <c r="G98" s="68"/>
      <c r="H98" s="85"/>
      <c r="I98" s="66"/>
      <c r="J98" s="299" t="str">
        <f t="shared" ca="1" si="1"/>
        <v/>
      </c>
      <c r="K98" s="126"/>
      <c r="L98" s="126"/>
      <c r="M98" s="250"/>
      <c r="N98" s="358"/>
      <c r="O98" s="377"/>
      <c r="P98" s="250"/>
      <c r="Q98" s="250"/>
      <c r="R98" s="378"/>
      <c r="S98" s="250"/>
    </row>
    <row r="99" spans="1:19" customFormat="1" x14ac:dyDescent="0.25">
      <c r="A99" s="54"/>
      <c r="C99" s="65"/>
      <c r="D99" s="66"/>
      <c r="E99" s="66"/>
      <c r="F99" s="66"/>
      <c r="G99" s="68"/>
      <c r="H99" s="85"/>
      <c r="I99" s="66"/>
      <c r="J99" s="299" t="str">
        <f t="shared" ca="1" si="1"/>
        <v/>
      </c>
      <c r="K99" s="126"/>
      <c r="L99" s="126"/>
      <c r="M99" s="250"/>
      <c r="N99" s="358"/>
      <c r="O99" s="377"/>
      <c r="P99" s="250"/>
      <c r="Q99" s="250"/>
      <c r="R99" s="378"/>
      <c r="S99" s="250"/>
    </row>
    <row r="100" spans="1:19" customFormat="1" x14ac:dyDescent="0.25">
      <c r="A100" s="54"/>
      <c r="C100" s="65"/>
      <c r="D100" s="66"/>
      <c r="E100" s="66"/>
      <c r="F100" s="66"/>
      <c r="G100" s="68"/>
      <c r="H100" s="85"/>
      <c r="I100" s="66"/>
      <c r="J100" s="299" t="str">
        <f t="shared" ca="1" si="1"/>
        <v/>
      </c>
      <c r="K100" s="126"/>
      <c r="L100" s="126"/>
      <c r="M100" s="250"/>
      <c r="N100" s="358"/>
      <c r="O100" s="377"/>
      <c r="P100" s="250"/>
      <c r="Q100" s="250"/>
      <c r="R100" s="378"/>
      <c r="S100" s="250"/>
    </row>
    <row r="101" spans="1:19" customFormat="1" x14ac:dyDescent="0.25">
      <c r="A101" s="54"/>
      <c r="C101" s="65"/>
      <c r="D101" s="66"/>
      <c r="E101" s="66"/>
      <c r="F101" s="66"/>
      <c r="G101" s="68"/>
      <c r="H101" s="85"/>
      <c r="I101" s="66"/>
      <c r="J101" s="299" t="str">
        <f t="shared" ca="1" si="1"/>
        <v/>
      </c>
      <c r="K101" s="126"/>
      <c r="L101" s="126"/>
      <c r="M101" s="250"/>
      <c r="N101" s="358"/>
      <c r="O101" s="377"/>
      <c r="P101" s="250"/>
      <c r="Q101" s="250"/>
      <c r="R101" s="378"/>
      <c r="S101" s="250"/>
    </row>
    <row r="102" spans="1:19" customFormat="1" x14ac:dyDescent="0.25">
      <c r="A102" s="54"/>
      <c r="C102" s="65"/>
      <c r="D102" s="66"/>
      <c r="E102" s="66"/>
      <c r="F102" s="66"/>
      <c r="G102" s="68"/>
      <c r="H102" s="85"/>
      <c r="I102" s="66"/>
      <c r="J102" s="299" t="str">
        <f t="shared" ca="1" si="1"/>
        <v/>
      </c>
      <c r="K102" s="126"/>
      <c r="L102" s="126"/>
      <c r="M102" s="250"/>
      <c r="N102" s="358"/>
      <c r="O102" s="377"/>
      <c r="P102" s="250"/>
      <c r="Q102" s="250"/>
      <c r="R102" s="378"/>
      <c r="S102" s="250"/>
    </row>
    <row r="103" spans="1:19" customFormat="1" x14ac:dyDescent="0.25">
      <c r="A103" s="54"/>
      <c r="C103" s="65"/>
      <c r="D103" s="66"/>
      <c r="E103" s="66"/>
      <c r="F103" s="66"/>
      <c r="G103" s="68"/>
      <c r="H103" s="85"/>
      <c r="I103" s="66"/>
      <c r="J103" s="299" t="str">
        <f t="shared" ca="1" si="1"/>
        <v/>
      </c>
      <c r="K103" s="126"/>
      <c r="L103" s="126"/>
      <c r="M103" s="250"/>
      <c r="N103" s="358"/>
      <c r="O103" s="377"/>
      <c r="P103" s="250"/>
      <c r="Q103" s="250"/>
      <c r="R103" s="378"/>
      <c r="S103" s="250"/>
    </row>
    <row r="104" spans="1:19" customFormat="1" x14ac:dyDescent="0.25">
      <c r="A104" s="54"/>
      <c r="C104" s="65"/>
      <c r="D104" s="66"/>
      <c r="E104" s="66"/>
      <c r="F104" s="66"/>
      <c r="G104" s="68"/>
      <c r="H104" s="85"/>
      <c r="I104" s="66"/>
      <c r="J104" s="299" t="str">
        <f t="shared" ca="1" si="1"/>
        <v/>
      </c>
      <c r="K104" s="126"/>
      <c r="L104" s="126"/>
      <c r="M104" s="250"/>
      <c r="N104" s="358"/>
      <c r="O104" s="377"/>
      <c r="P104" s="250"/>
      <c r="Q104" s="250"/>
      <c r="R104" s="378"/>
      <c r="S104" s="250"/>
    </row>
    <row r="105" spans="1:19" customFormat="1" x14ac:dyDescent="0.25">
      <c r="A105" s="54"/>
      <c r="C105" s="65"/>
      <c r="D105" s="66"/>
      <c r="E105" s="66"/>
      <c r="F105" s="66"/>
      <c r="G105" s="68"/>
      <c r="H105" s="85"/>
      <c r="I105" s="66"/>
      <c r="J105" s="299" t="str">
        <f t="shared" ca="1" si="1"/>
        <v/>
      </c>
      <c r="K105" s="126"/>
      <c r="L105" s="126"/>
      <c r="M105" s="250"/>
      <c r="N105" s="358"/>
      <c r="O105" s="377"/>
      <c r="P105" s="250"/>
      <c r="Q105" s="250"/>
      <c r="R105" s="378"/>
      <c r="S105" s="250"/>
    </row>
    <row r="106" spans="1:19" customFormat="1" x14ac:dyDescent="0.25">
      <c r="A106" s="54"/>
      <c r="C106" s="65"/>
      <c r="D106" s="66"/>
      <c r="E106" s="66"/>
      <c r="F106" s="66"/>
      <c r="G106" s="68"/>
      <c r="H106" s="85"/>
      <c r="I106" s="66"/>
      <c r="J106" s="299" t="str">
        <f t="shared" ca="1" si="1"/>
        <v/>
      </c>
      <c r="K106" s="126"/>
      <c r="L106" s="126"/>
      <c r="M106" s="250"/>
      <c r="N106" s="358"/>
      <c r="O106" s="377"/>
      <c r="P106" s="250"/>
      <c r="Q106" s="250"/>
      <c r="R106" s="378"/>
      <c r="S106" s="250"/>
    </row>
    <row r="107" spans="1:19" customFormat="1" x14ac:dyDescent="0.25">
      <c r="A107" s="54"/>
      <c r="C107" s="65"/>
      <c r="D107" s="66"/>
      <c r="E107" s="66"/>
      <c r="F107" s="66"/>
      <c r="G107" s="68"/>
      <c r="H107" s="85"/>
      <c r="I107" s="66"/>
      <c r="J107" s="299" t="str">
        <f t="shared" ca="1" si="1"/>
        <v/>
      </c>
      <c r="K107" s="126"/>
      <c r="L107" s="126"/>
      <c r="M107" s="250"/>
      <c r="N107" s="358"/>
      <c r="O107" s="377"/>
      <c r="P107" s="250"/>
      <c r="Q107" s="250"/>
      <c r="R107" s="378"/>
      <c r="S107" s="250"/>
    </row>
    <row r="108" spans="1:19" customFormat="1" x14ac:dyDescent="0.25">
      <c r="A108" s="54"/>
      <c r="C108" s="65"/>
      <c r="D108" s="66"/>
      <c r="E108" s="66"/>
      <c r="F108" s="66"/>
      <c r="G108" s="68"/>
      <c r="H108" s="85"/>
      <c r="I108" s="66"/>
      <c r="J108" s="299" t="str">
        <f t="shared" ca="1" si="1"/>
        <v/>
      </c>
      <c r="K108" s="126"/>
      <c r="L108" s="126"/>
      <c r="M108" s="250"/>
      <c r="N108" s="358"/>
      <c r="O108" s="377"/>
      <c r="P108" s="250"/>
      <c r="Q108" s="250"/>
      <c r="R108" s="378"/>
      <c r="S108" s="250"/>
    </row>
    <row r="109" spans="1:19" customFormat="1" x14ac:dyDescent="0.25">
      <c r="A109" s="54"/>
      <c r="C109" s="65"/>
      <c r="D109" s="66"/>
      <c r="E109" s="66"/>
      <c r="F109" s="66"/>
      <c r="G109" s="68"/>
      <c r="H109" s="85"/>
      <c r="I109" s="66"/>
      <c r="J109" s="299" t="str">
        <f t="shared" ca="1" si="1"/>
        <v/>
      </c>
      <c r="K109" s="126"/>
      <c r="L109" s="126"/>
      <c r="M109" s="250"/>
      <c r="N109" s="358"/>
      <c r="O109" s="377"/>
      <c r="P109" s="250"/>
      <c r="Q109" s="250"/>
      <c r="R109" s="378"/>
      <c r="S109" s="250"/>
    </row>
    <row r="110" spans="1:19" customFormat="1" x14ac:dyDescent="0.25">
      <c r="A110" s="54"/>
      <c r="C110" s="65"/>
      <c r="D110" s="66"/>
      <c r="E110" s="66"/>
      <c r="F110" s="66"/>
      <c r="G110" s="68"/>
      <c r="H110" s="85"/>
      <c r="I110" s="66"/>
      <c r="J110" s="299" t="str">
        <f t="shared" ca="1" si="1"/>
        <v/>
      </c>
      <c r="K110" s="126"/>
      <c r="L110" s="126"/>
      <c r="M110" s="250"/>
      <c r="N110" s="358"/>
      <c r="O110" s="377"/>
      <c r="P110" s="250"/>
      <c r="Q110" s="250"/>
      <c r="R110" s="378"/>
      <c r="S110" s="250"/>
    </row>
    <row r="111" spans="1:19" customFormat="1" x14ac:dyDescent="0.25">
      <c r="A111" s="54"/>
      <c r="C111" s="65"/>
      <c r="D111" s="66"/>
      <c r="E111" s="66"/>
      <c r="F111" s="66"/>
      <c r="G111" s="68"/>
      <c r="H111" s="85"/>
      <c r="I111" s="66"/>
      <c r="J111" s="299" t="str">
        <f t="shared" ca="1" si="1"/>
        <v/>
      </c>
      <c r="K111" s="126"/>
      <c r="L111" s="126"/>
      <c r="M111" s="250"/>
      <c r="N111" s="358"/>
      <c r="O111" s="377"/>
      <c r="P111" s="250"/>
      <c r="Q111" s="250"/>
      <c r="R111" s="378"/>
      <c r="S111" s="250"/>
    </row>
    <row r="112" spans="1:19" customFormat="1" x14ac:dyDescent="0.25">
      <c r="A112" s="54"/>
      <c r="C112" s="65"/>
      <c r="D112" s="66"/>
      <c r="E112" s="66"/>
      <c r="F112" s="66"/>
      <c r="G112" s="68"/>
      <c r="H112" s="85"/>
      <c r="I112" s="66"/>
      <c r="J112" s="299" t="str">
        <f t="shared" ca="1" si="1"/>
        <v/>
      </c>
      <c r="K112" s="126"/>
      <c r="L112" s="126"/>
      <c r="M112" s="250"/>
      <c r="N112" s="358"/>
      <c r="O112" s="377"/>
      <c r="P112" s="250"/>
      <c r="Q112" s="250"/>
      <c r="R112" s="378"/>
      <c r="S112" s="250"/>
    </row>
    <row r="113" spans="1:19" customFormat="1" x14ac:dyDescent="0.25">
      <c r="A113" s="54"/>
      <c r="C113" s="65"/>
      <c r="D113" s="66"/>
      <c r="E113" s="66"/>
      <c r="F113" s="66"/>
      <c r="G113" s="68"/>
      <c r="H113" s="85"/>
      <c r="I113" s="66"/>
      <c r="J113" s="299" t="str">
        <f t="shared" ca="1" si="1"/>
        <v/>
      </c>
      <c r="K113" s="126"/>
      <c r="L113" s="126"/>
      <c r="M113" s="250"/>
      <c r="N113" s="358"/>
      <c r="O113" s="377"/>
      <c r="P113" s="250"/>
      <c r="Q113" s="250"/>
      <c r="R113" s="378"/>
      <c r="S113" s="250"/>
    </row>
    <row r="114" spans="1:19" customFormat="1" x14ac:dyDescent="0.25">
      <c r="A114" s="54"/>
      <c r="C114" s="65"/>
      <c r="D114" s="66"/>
      <c r="E114" s="66"/>
      <c r="F114" s="66"/>
      <c r="G114" s="68"/>
      <c r="H114" s="85"/>
      <c r="I114" s="66"/>
      <c r="J114" s="299" t="str">
        <f t="shared" ca="1" si="1"/>
        <v/>
      </c>
      <c r="K114" s="126"/>
      <c r="L114" s="126"/>
      <c r="M114" s="250"/>
      <c r="N114" s="358"/>
      <c r="O114" s="377"/>
      <c r="P114" s="250"/>
      <c r="Q114" s="250"/>
      <c r="R114" s="378"/>
      <c r="S114" s="250"/>
    </row>
    <row r="115" spans="1:19" customFormat="1" x14ac:dyDescent="0.25">
      <c r="A115" s="54"/>
      <c r="C115" s="65"/>
      <c r="D115" s="66"/>
      <c r="E115" s="66"/>
      <c r="F115" s="66"/>
      <c r="G115" s="68"/>
      <c r="H115" s="85"/>
      <c r="I115" s="66"/>
      <c r="J115" s="299" t="str">
        <f t="shared" ca="1" si="1"/>
        <v/>
      </c>
      <c r="K115" s="126"/>
      <c r="L115" s="126"/>
      <c r="M115" s="250"/>
      <c r="N115" s="358"/>
      <c r="O115" s="377"/>
      <c r="P115" s="250"/>
      <c r="Q115" s="250"/>
      <c r="R115" s="378"/>
      <c r="S115" s="250"/>
    </row>
    <row r="116" spans="1:19" customFormat="1" x14ac:dyDescent="0.25">
      <c r="A116" s="54"/>
      <c r="C116" s="65"/>
      <c r="D116" s="66"/>
      <c r="E116" s="66"/>
      <c r="F116" s="66"/>
      <c r="G116" s="68"/>
      <c r="H116" s="85"/>
      <c r="I116" s="66"/>
      <c r="J116" s="299" t="str">
        <f t="shared" ca="1" si="1"/>
        <v/>
      </c>
      <c r="K116" s="126"/>
      <c r="L116" s="126"/>
      <c r="M116" s="250"/>
      <c r="N116" s="358"/>
      <c r="O116" s="377"/>
      <c r="P116" s="250"/>
      <c r="Q116" s="250"/>
      <c r="R116" s="378"/>
      <c r="S116" s="250"/>
    </row>
    <row r="117" spans="1:19" customFormat="1" x14ac:dyDescent="0.25">
      <c r="A117" s="54"/>
      <c r="C117" s="65"/>
      <c r="D117" s="66"/>
      <c r="E117" s="66"/>
      <c r="F117" s="66"/>
      <c r="G117" s="68"/>
      <c r="H117" s="85"/>
      <c r="I117" s="66"/>
      <c r="J117" s="299" t="str">
        <f t="shared" ca="1" si="1"/>
        <v/>
      </c>
      <c r="K117" s="126"/>
      <c r="L117" s="126"/>
      <c r="M117" s="250"/>
      <c r="N117" s="358"/>
      <c r="O117" s="377"/>
      <c r="P117" s="250"/>
      <c r="Q117" s="250"/>
      <c r="R117" s="378"/>
      <c r="S117" s="250"/>
    </row>
    <row r="118" spans="1:19" customFormat="1" x14ac:dyDescent="0.25">
      <c r="A118" s="54"/>
      <c r="C118" s="65"/>
      <c r="D118" s="66"/>
      <c r="E118" s="66"/>
      <c r="F118" s="66"/>
      <c r="G118" s="68"/>
      <c r="H118" s="85"/>
      <c r="I118" s="66"/>
      <c r="J118" s="299" t="str">
        <f t="shared" ca="1" si="1"/>
        <v/>
      </c>
      <c r="K118" s="126"/>
      <c r="L118" s="126"/>
      <c r="M118" s="250"/>
      <c r="N118" s="358"/>
      <c r="O118" s="377"/>
      <c r="P118" s="250"/>
      <c r="Q118" s="250"/>
      <c r="R118" s="378"/>
      <c r="S118" s="250"/>
    </row>
    <row r="119" spans="1:19" customFormat="1" x14ac:dyDescent="0.25">
      <c r="A119" s="54"/>
      <c r="C119" s="65"/>
      <c r="D119" s="66"/>
      <c r="E119" s="66"/>
      <c r="F119" s="66"/>
      <c r="G119" s="68"/>
      <c r="H119" s="85"/>
      <c r="I119" s="66"/>
      <c r="J119" s="299" t="str">
        <f t="shared" ca="1" si="1"/>
        <v/>
      </c>
      <c r="K119" s="126"/>
      <c r="L119" s="126"/>
      <c r="M119" s="250"/>
      <c r="N119" s="358"/>
      <c r="O119" s="377"/>
      <c r="P119" s="250"/>
      <c r="Q119" s="250"/>
      <c r="R119" s="378"/>
      <c r="S119" s="250"/>
    </row>
    <row r="120" spans="1:19" customFormat="1" x14ac:dyDescent="0.25">
      <c r="A120" s="54"/>
      <c r="C120" s="65"/>
      <c r="D120" s="66"/>
      <c r="E120" s="66"/>
      <c r="F120" s="66"/>
      <c r="G120" s="68"/>
      <c r="H120" s="85"/>
      <c r="I120" s="66"/>
      <c r="J120" s="299" t="str">
        <f t="shared" ca="1" si="1"/>
        <v/>
      </c>
      <c r="K120" s="126"/>
      <c r="L120" s="126"/>
      <c r="M120" s="250"/>
      <c r="N120" s="358"/>
      <c r="O120" s="377"/>
      <c r="P120" s="250"/>
      <c r="Q120" s="250"/>
      <c r="R120" s="378"/>
      <c r="S120" s="250"/>
    </row>
    <row r="121" spans="1:19" customFormat="1" x14ac:dyDescent="0.25">
      <c r="A121" s="54"/>
      <c r="C121" s="65"/>
      <c r="D121" s="66"/>
      <c r="E121" s="66"/>
      <c r="F121" s="66"/>
      <c r="G121" s="68"/>
      <c r="H121" s="85"/>
      <c r="I121" s="66"/>
      <c r="J121" s="299" t="str">
        <f t="shared" ca="1" si="1"/>
        <v/>
      </c>
      <c r="K121" s="126"/>
      <c r="L121" s="126"/>
      <c r="M121" s="250"/>
      <c r="N121" s="358"/>
      <c r="O121" s="377"/>
      <c r="P121" s="250"/>
      <c r="Q121" s="250"/>
      <c r="R121" s="378"/>
      <c r="S121" s="250"/>
    </row>
    <row r="122" spans="1:19" customFormat="1" x14ac:dyDescent="0.25">
      <c r="A122" s="54"/>
      <c r="C122" s="65"/>
      <c r="D122" s="66"/>
      <c r="E122" s="66"/>
      <c r="F122" s="66"/>
      <c r="G122" s="68"/>
      <c r="H122" s="85"/>
      <c r="I122" s="66"/>
      <c r="J122" s="299" t="str">
        <f t="shared" ca="1" si="1"/>
        <v/>
      </c>
      <c r="K122" s="126"/>
      <c r="L122" s="126"/>
      <c r="M122" s="250"/>
      <c r="N122" s="358"/>
      <c r="O122" s="377"/>
      <c r="P122" s="250"/>
      <c r="Q122" s="250"/>
      <c r="R122" s="378"/>
      <c r="S122" s="250"/>
    </row>
    <row r="123" spans="1:19" customFormat="1" x14ac:dyDescent="0.25">
      <c r="A123" s="54"/>
      <c r="C123" s="65"/>
      <c r="D123" s="66"/>
      <c r="E123" s="66"/>
      <c r="F123" s="66"/>
      <c r="G123" s="68"/>
      <c r="H123" s="85"/>
      <c r="I123" s="66"/>
      <c r="J123" s="299" t="str">
        <f t="shared" ca="1" si="1"/>
        <v/>
      </c>
      <c r="K123" s="126"/>
      <c r="L123" s="126"/>
      <c r="M123" s="250"/>
      <c r="N123" s="358"/>
      <c r="O123" s="377"/>
      <c r="P123" s="250"/>
      <c r="Q123" s="250"/>
      <c r="R123" s="378"/>
      <c r="S123" s="250"/>
    </row>
    <row r="124" spans="1:19" customFormat="1" x14ac:dyDescent="0.25">
      <c r="A124" s="54"/>
      <c r="C124" s="65"/>
      <c r="D124" s="66"/>
      <c r="E124" s="66"/>
      <c r="F124" s="66"/>
      <c r="G124" s="68"/>
      <c r="H124" s="85"/>
      <c r="I124" s="66"/>
      <c r="J124" s="299" t="str">
        <f t="shared" ca="1" si="1"/>
        <v/>
      </c>
      <c r="K124" s="126"/>
      <c r="L124" s="126"/>
      <c r="M124" s="250"/>
      <c r="N124" s="358"/>
      <c r="O124" s="377"/>
      <c r="P124" s="250"/>
      <c r="Q124" s="250"/>
      <c r="R124" s="378"/>
      <c r="S124" s="250"/>
    </row>
    <row r="125" spans="1:19" customFormat="1" x14ac:dyDescent="0.25">
      <c r="A125" s="54"/>
      <c r="C125" s="65"/>
      <c r="D125" s="66"/>
      <c r="E125" s="66"/>
      <c r="F125" s="66"/>
      <c r="G125" s="68"/>
      <c r="H125" s="85"/>
      <c r="I125" s="66"/>
      <c r="J125" s="299" t="str">
        <f t="shared" ca="1" si="1"/>
        <v/>
      </c>
      <c r="K125" s="126"/>
      <c r="L125" s="126"/>
      <c r="M125" s="250"/>
      <c r="N125" s="358"/>
      <c r="O125" s="377"/>
      <c r="P125" s="250"/>
      <c r="Q125" s="250"/>
      <c r="R125" s="378"/>
      <c r="S125" s="250"/>
    </row>
    <row r="126" spans="1:19" customFormat="1" x14ac:dyDescent="0.25">
      <c r="A126" s="54"/>
      <c r="C126" s="65"/>
      <c r="D126" s="66"/>
      <c r="E126" s="66"/>
      <c r="F126" s="66"/>
      <c r="G126" s="68"/>
      <c r="H126" s="85"/>
      <c r="I126" s="66"/>
      <c r="J126" s="299" t="str">
        <f t="shared" ca="1" si="1"/>
        <v/>
      </c>
      <c r="K126" s="126"/>
      <c r="L126" s="126"/>
      <c r="M126" s="250"/>
      <c r="N126" s="358"/>
      <c r="O126" s="377"/>
      <c r="P126" s="250"/>
      <c r="Q126" s="250"/>
      <c r="R126" s="378"/>
      <c r="S126" s="250"/>
    </row>
    <row r="127" spans="1:19" customFormat="1" x14ac:dyDescent="0.25">
      <c r="A127" s="54"/>
      <c r="C127" s="65"/>
      <c r="D127" s="66"/>
      <c r="E127" s="66"/>
      <c r="F127" s="66"/>
      <c r="G127" s="68"/>
      <c r="H127" s="85"/>
      <c r="I127" s="66"/>
      <c r="J127" s="299" t="str">
        <f t="shared" ca="1" si="1"/>
        <v/>
      </c>
      <c r="K127" s="126"/>
      <c r="L127" s="126"/>
      <c r="M127" s="250"/>
      <c r="N127" s="358"/>
      <c r="O127" s="377"/>
      <c r="P127" s="250"/>
      <c r="Q127" s="250"/>
      <c r="R127" s="378"/>
      <c r="S127" s="250"/>
    </row>
    <row r="128" spans="1:19" customFormat="1" x14ac:dyDescent="0.25">
      <c r="A128" s="54"/>
      <c r="C128" s="65"/>
      <c r="D128" s="66"/>
      <c r="E128" s="66"/>
      <c r="F128" s="66"/>
      <c r="G128" s="68"/>
      <c r="H128" s="85"/>
      <c r="I128" s="66"/>
      <c r="J128" s="299" t="str">
        <f t="shared" ca="1" si="1"/>
        <v/>
      </c>
      <c r="K128" s="126"/>
      <c r="L128" s="126"/>
      <c r="M128" s="250"/>
      <c r="N128" s="358"/>
      <c r="O128" s="377"/>
      <c r="P128" s="250"/>
      <c r="Q128" s="250"/>
      <c r="R128" s="378"/>
      <c r="S128" s="250"/>
    </row>
    <row r="129" spans="1:19" customFormat="1" x14ac:dyDescent="0.25">
      <c r="A129" s="54"/>
      <c r="C129" s="65"/>
      <c r="D129" s="66"/>
      <c r="E129" s="66"/>
      <c r="F129" s="66"/>
      <c r="G129" s="68"/>
      <c r="H129" s="85"/>
      <c r="I129" s="66"/>
      <c r="J129" s="299" t="str">
        <f t="shared" ca="1" si="1"/>
        <v/>
      </c>
      <c r="K129" s="126"/>
      <c r="L129" s="126"/>
      <c r="M129" s="250"/>
      <c r="N129" s="358"/>
      <c r="O129" s="377"/>
      <c r="P129" s="250"/>
      <c r="Q129" s="250"/>
      <c r="R129" s="378"/>
      <c r="S129" s="250"/>
    </row>
    <row r="130" spans="1:19" customFormat="1" x14ac:dyDescent="0.25">
      <c r="A130" s="54"/>
      <c r="C130" s="65"/>
      <c r="D130" s="66"/>
      <c r="E130" s="66"/>
      <c r="F130" s="66"/>
      <c r="G130" s="68"/>
      <c r="H130" s="85"/>
      <c r="I130" s="66"/>
      <c r="J130" s="299" t="str">
        <f t="shared" ca="1" si="1"/>
        <v/>
      </c>
      <c r="K130" s="126"/>
      <c r="L130" s="126"/>
      <c r="M130" s="250"/>
      <c r="N130" s="358"/>
      <c r="O130" s="377"/>
      <c r="P130" s="250"/>
      <c r="Q130" s="250"/>
      <c r="R130" s="378"/>
      <c r="S130" s="250"/>
    </row>
    <row r="131" spans="1:19" customFormat="1" x14ac:dyDescent="0.25">
      <c r="A131" s="54"/>
      <c r="C131" s="65"/>
      <c r="D131" s="66"/>
      <c r="E131" s="66"/>
      <c r="F131" s="66"/>
      <c r="G131" s="68"/>
      <c r="H131" s="66"/>
      <c r="I131" s="66"/>
      <c r="J131" s="298" t="str">
        <f t="shared" ca="1" si="1"/>
        <v/>
      </c>
      <c r="K131" s="126"/>
      <c r="L131" s="126"/>
      <c r="M131" s="250"/>
      <c r="N131" s="358"/>
      <c r="O131" s="377"/>
      <c r="P131" s="250"/>
      <c r="Q131" s="250"/>
      <c r="R131" s="250"/>
      <c r="S131" s="250"/>
    </row>
    <row r="132" spans="1:19" customFormat="1" x14ac:dyDescent="0.25">
      <c r="A132" s="54"/>
      <c r="C132" s="65"/>
      <c r="D132" s="66"/>
      <c r="E132" s="66"/>
      <c r="F132" s="66"/>
      <c r="G132" s="68"/>
      <c r="H132" s="66"/>
      <c r="I132" s="66"/>
      <c r="J132" s="298" t="str">
        <f t="shared" ca="1" si="1"/>
        <v/>
      </c>
      <c r="K132" s="126"/>
      <c r="L132" s="126"/>
      <c r="M132" s="250"/>
      <c r="N132" s="358"/>
      <c r="O132" s="377"/>
      <c r="P132" s="250"/>
      <c r="Q132" s="250"/>
      <c r="R132" s="250"/>
      <c r="S132" s="250"/>
    </row>
    <row r="133" spans="1:19" customFormat="1" x14ac:dyDescent="0.25">
      <c r="A133" s="54"/>
      <c r="C133" s="65"/>
      <c r="D133" s="66"/>
      <c r="E133" s="66"/>
      <c r="F133" s="66"/>
      <c r="G133" s="68"/>
      <c r="H133" s="66"/>
      <c r="I133" s="66"/>
      <c r="J133" s="298" t="str">
        <f t="shared" ca="1" si="1"/>
        <v/>
      </c>
      <c r="K133" s="126"/>
      <c r="L133" s="126"/>
      <c r="M133" s="250"/>
      <c r="N133" s="358"/>
      <c r="O133" s="377"/>
      <c r="P133" s="250"/>
      <c r="Q133" s="250"/>
      <c r="R133" s="250"/>
      <c r="S133" s="250"/>
    </row>
    <row r="134" spans="1:19" customFormat="1" x14ac:dyDescent="0.25">
      <c r="A134" s="54"/>
      <c r="C134" s="65"/>
      <c r="D134" s="66"/>
      <c r="E134" s="66"/>
      <c r="F134" s="66"/>
      <c r="G134" s="68"/>
      <c r="H134" s="66"/>
      <c r="I134" s="66"/>
      <c r="J134" s="298" t="str">
        <f t="shared" ca="1" si="1"/>
        <v/>
      </c>
      <c r="K134" s="126"/>
      <c r="L134" s="126"/>
      <c r="M134" s="250"/>
      <c r="N134" s="358"/>
      <c r="O134" s="377"/>
      <c r="P134" s="250"/>
      <c r="Q134" s="250"/>
      <c r="R134" s="250"/>
      <c r="S134" s="250"/>
    </row>
    <row r="135" spans="1:19" customFormat="1" x14ac:dyDescent="0.25">
      <c r="A135" s="54"/>
      <c r="C135" s="65"/>
      <c r="D135" s="66"/>
      <c r="E135" s="66"/>
      <c r="F135" s="66"/>
      <c r="G135" s="68"/>
      <c r="H135" s="66"/>
      <c r="I135" s="66"/>
      <c r="J135" s="298" t="str">
        <f t="shared" ca="1" si="1"/>
        <v/>
      </c>
      <c r="K135" s="126"/>
      <c r="L135" s="126"/>
      <c r="M135" s="250"/>
      <c r="N135" s="358"/>
      <c r="O135" s="377"/>
      <c r="P135" s="250"/>
      <c r="Q135" s="250"/>
      <c r="R135" s="250"/>
      <c r="S135" s="250"/>
    </row>
    <row r="136" spans="1:19" customFormat="1" x14ac:dyDescent="0.25">
      <c r="A136" s="54"/>
      <c r="C136" s="65"/>
      <c r="D136" s="66"/>
      <c r="E136" s="66"/>
      <c r="F136" s="66"/>
      <c r="G136" s="68"/>
      <c r="H136" s="66"/>
      <c r="I136" s="66"/>
      <c r="J136" s="298" t="str">
        <f t="shared" ca="1" si="1"/>
        <v/>
      </c>
      <c r="K136" s="126"/>
      <c r="L136" s="126"/>
      <c r="M136" s="250"/>
      <c r="N136" s="358"/>
      <c r="O136" s="377"/>
      <c r="P136" s="250"/>
      <c r="Q136" s="250"/>
      <c r="R136" s="250"/>
      <c r="S136" s="250"/>
    </row>
    <row r="137" spans="1:19" customFormat="1" x14ac:dyDescent="0.25">
      <c r="A137" s="54"/>
      <c r="C137" s="65"/>
      <c r="D137" s="66"/>
      <c r="E137" s="66"/>
      <c r="F137" s="66"/>
      <c r="G137" s="68"/>
      <c r="H137" s="66"/>
      <c r="I137" s="66"/>
      <c r="J137" s="298" t="str">
        <f t="shared" ref="J137:J200" ca="1" si="2">IF(I137="","",(IF(I137="Efetivado","",IF(C137="","",IF(C137=TODAY(),"Vence Hoje",IF(C137&lt;TODAY(),"Atrasado",C137-TODAY()&amp;" Dias para Vencer"))))))</f>
        <v/>
      </c>
      <c r="K137" s="126"/>
      <c r="L137" s="126"/>
      <c r="M137" s="250"/>
      <c r="N137" s="358"/>
      <c r="O137" s="377"/>
      <c r="P137" s="250"/>
      <c r="Q137" s="250"/>
      <c r="R137" s="250"/>
      <c r="S137" s="250"/>
    </row>
    <row r="138" spans="1:19" customFormat="1" x14ac:dyDescent="0.25">
      <c r="A138" s="54"/>
      <c r="C138" s="65"/>
      <c r="D138" s="66"/>
      <c r="E138" s="66"/>
      <c r="F138" s="66"/>
      <c r="G138" s="68"/>
      <c r="H138" s="66"/>
      <c r="I138" s="66"/>
      <c r="J138" s="298" t="str">
        <f t="shared" ca="1" si="2"/>
        <v/>
      </c>
      <c r="K138" s="126"/>
      <c r="L138" s="126"/>
      <c r="M138" s="250"/>
      <c r="N138" s="358"/>
      <c r="O138" s="377"/>
      <c r="P138" s="250"/>
      <c r="Q138" s="250"/>
      <c r="R138" s="250"/>
      <c r="S138" s="250"/>
    </row>
    <row r="139" spans="1:19" customFormat="1" x14ac:dyDescent="0.25">
      <c r="A139" s="54"/>
      <c r="C139" s="65"/>
      <c r="D139" s="66"/>
      <c r="E139" s="66"/>
      <c r="F139" s="66"/>
      <c r="G139" s="68"/>
      <c r="H139" s="66"/>
      <c r="I139" s="66"/>
      <c r="J139" s="298" t="str">
        <f t="shared" ca="1" si="2"/>
        <v/>
      </c>
      <c r="K139" s="126"/>
      <c r="L139" s="126"/>
      <c r="M139" s="250"/>
      <c r="N139" s="358"/>
      <c r="O139" s="377"/>
      <c r="P139" s="250"/>
      <c r="Q139" s="250"/>
      <c r="R139" s="250"/>
      <c r="S139" s="250"/>
    </row>
    <row r="140" spans="1:19" customFormat="1" x14ac:dyDescent="0.25">
      <c r="A140" s="54"/>
      <c r="C140" s="65"/>
      <c r="D140" s="66"/>
      <c r="E140" s="66"/>
      <c r="F140" s="66"/>
      <c r="G140" s="68"/>
      <c r="H140" s="66"/>
      <c r="I140" s="66"/>
      <c r="J140" s="298" t="str">
        <f t="shared" ca="1" si="2"/>
        <v/>
      </c>
      <c r="K140" s="126"/>
      <c r="L140" s="126"/>
      <c r="M140" s="250"/>
      <c r="N140" s="358"/>
      <c r="O140" s="377"/>
      <c r="P140" s="250"/>
      <c r="Q140" s="250"/>
      <c r="R140" s="250"/>
      <c r="S140" s="250"/>
    </row>
    <row r="141" spans="1:19" customFormat="1" x14ac:dyDescent="0.25">
      <c r="A141" s="54"/>
      <c r="C141" s="65"/>
      <c r="D141" s="66"/>
      <c r="E141" s="66"/>
      <c r="F141" s="66"/>
      <c r="G141" s="68"/>
      <c r="H141" s="66"/>
      <c r="I141" s="66"/>
      <c r="J141" s="298" t="str">
        <f t="shared" ca="1" si="2"/>
        <v/>
      </c>
      <c r="K141" s="126"/>
      <c r="L141" s="126"/>
      <c r="M141" s="250"/>
      <c r="N141" s="358"/>
      <c r="O141" s="377"/>
      <c r="P141" s="250"/>
      <c r="Q141" s="250"/>
      <c r="R141" s="250"/>
      <c r="S141" s="250"/>
    </row>
    <row r="142" spans="1:19" customFormat="1" x14ac:dyDescent="0.25">
      <c r="A142" s="54"/>
      <c r="C142" s="65"/>
      <c r="D142" s="66"/>
      <c r="E142" s="66"/>
      <c r="F142" s="66"/>
      <c r="G142" s="68"/>
      <c r="H142" s="66"/>
      <c r="I142" s="66"/>
      <c r="J142" s="298" t="str">
        <f t="shared" ca="1" si="2"/>
        <v/>
      </c>
      <c r="K142" s="126"/>
      <c r="L142" s="126"/>
      <c r="M142" s="250"/>
      <c r="N142" s="358"/>
      <c r="O142" s="377"/>
      <c r="P142" s="250"/>
      <c r="Q142" s="250"/>
      <c r="R142" s="250"/>
      <c r="S142" s="250"/>
    </row>
    <row r="143" spans="1:19" customFormat="1" x14ac:dyDescent="0.25">
      <c r="A143" s="54"/>
      <c r="C143" s="65"/>
      <c r="D143" s="66"/>
      <c r="E143" s="66"/>
      <c r="F143" s="66"/>
      <c r="G143" s="68"/>
      <c r="H143" s="66"/>
      <c r="I143" s="66"/>
      <c r="J143" s="298" t="str">
        <f t="shared" ca="1" si="2"/>
        <v/>
      </c>
      <c r="K143" s="126"/>
      <c r="L143" s="126"/>
      <c r="M143" s="250"/>
      <c r="N143" s="358"/>
      <c r="O143" s="377"/>
      <c r="P143" s="250"/>
      <c r="Q143" s="250"/>
      <c r="R143" s="250"/>
      <c r="S143" s="250"/>
    </row>
    <row r="144" spans="1:19" customFormat="1" x14ac:dyDescent="0.25">
      <c r="A144" s="54"/>
      <c r="C144" s="65"/>
      <c r="D144" s="66"/>
      <c r="E144" s="66"/>
      <c r="F144" s="66"/>
      <c r="G144" s="68"/>
      <c r="H144" s="66"/>
      <c r="I144" s="66"/>
      <c r="J144" s="298" t="str">
        <f t="shared" ca="1" si="2"/>
        <v/>
      </c>
      <c r="K144" s="126"/>
      <c r="L144" s="126"/>
      <c r="M144" s="250"/>
      <c r="N144" s="358"/>
      <c r="O144" s="377"/>
      <c r="P144" s="250"/>
      <c r="Q144" s="250"/>
      <c r="R144" s="250"/>
      <c r="S144" s="250"/>
    </row>
    <row r="145" spans="1:19" customFormat="1" x14ac:dyDescent="0.25">
      <c r="A145" s="54"/>
      <c r="C145" s="65"/>
      <c r="D145" s="66"/>
      <c r="E145" s="66"/>
      <c r="F145" s="66"/>
      <c r="G145" s="68"/>
      <c r="H145" s="66"/>
      <c r="I145" s="66"/>
      <c r="J145" s="298" t="str">
        <f t="shared" ca="1" si="2"/>
        <v/>
      </c>
      <c r="K145" s="126"/>
      <c r="L145" s="126"/>
      <c r="M145" s="250"/>
      <c r="N145" s="358"/>
      <c r="O145" s="377"/>
      <c r="P145" s="250"/>
      <c r="Q145" s="250"/>
      <c r="R145" s="250"/>
      <c r="S145" s="250"/>
    </row>
    <row r="146" spans="1:19" customFormat="1" x14ac:dyDescent="0.25">
      <c r="A146" s="54"/>
      <c r="C146" s="65"/>
      <c r="D146" s="66"/>
      <c r="E146" s="66"/>
      <c r="F146" s="66"/>
      <c r="G146" s="68"/>
      <c r="H146" s="66"/>
      <c r="I146" s="66"/>
      <c r="J146" s="298" t="str">
        <f t="shared" ca="1" si="2"/>
        <v/>
      </c>
      <c r="K146" s="126"/>
      <c r="L146" s="126"/>
      <c r="M146" s="250"/>
      <c r="N146" s="250"/>
      <c r="O146" s="250"/>
      <c r="P146" s="250"/>
      <c r="Q146" s="250"/>
      <c r="R146" s="250"/>
      <c r="S146" s="250"/>
    </row>
    <row r="147" spans="1:19" customFormat="1" x14ac:dyDescent="0.25">
      <c r="A147" s="54"/>
      <c r="C147" s="65"/>
      <c r="D147" s="66"/>
      <c r="E147" s="66"/>
      <c r="F147" s="66"/>
      <c r="G147" s="68"/>
      <c r="H147" s="66"/>
      <c r="I147" s="66"/>
      <c r="J147" s="298" t="str">
        <f t="shared" ca="1" si="2"/>
        <v/>
      </c>
      <c r="K147" s="126"/>
      <c r="L147" s="126"/>
      <c r="M147" s="250"/>
      <c r="N147" s="250"/>
      <c r="O147" s="250"/>
      <c r="P147" s="250"/>
      <c r="Q147" s="250"/>
      <c r="R147" s="250"/>
      <c r="S147" s="250"/>
    </row>
    <row r="148" spans="1:19" customFormat="1" x14ac:dyDescent="0.25">
      <c r="A148" s="54"/>
      <c r="C148" s="65"/>
      <c r="D148" s="66"/>
      <c r="E148" s="66"/>
      <c r="F148" s="66"/>
      <c r="G148" s="68"/>
      <c r="H148" s="66"/>
      <c r="I148" s="66"/>
      <c r="J148" s="298" t="str">
        <f t="shared" ca="1" si="2"/>
        <v/>
      </c>
      <c r="K148" s="126"/>
      <c r="L148" s="126"/>
      <c r="M148" s="250"/>
      <c r="N148" s="250"/>
      <c r="O148" s="250"/>
      <c r="P148" s="250"/>
      <c r="Q148" s="250"/>
      <c r="R148" s="250"/>
      <c r="S148" s="250"/>
    </row>
    <row r="149" spans="1:19" customFormat="1" x14ac:dyDescent="0.25">
      <c r="A149" s="54"/>
      <c r="C149" s="65"/>
      <c r="D149" s="66"/>
      <c r="E149" s="66"/>
      <c r="F149" s="66"/>
      <c r="G149" s="68"/>
      <c r="H149" s="66"/>
      <c r="I149" s="66"/>
      <c r="J149" s="298" t="str">
        <f t="shared" ca="1" si="2"/>
        <v/>
      </c>
      <c r="K149" s="126"/>
      <c r="L149" s="126"/>
      <c r="M149" s="250"/>
      <c r="N149" s="250"/>
      <c r="O149" s="250"/>
      <c r="P149" s="250"/>
      <c r="Q149" s="250"/>
      <c r="R149" s="250"/>
      <c r="S149" s="250"/>
    </row>
    <row r="150" spans="1:19" customFormat="1" x14ac:dyDescent="0.25">
      <c r="A150" s="54"/>
      <c r="C150" s="65"/>
      <c r="D150" s="66"/>
      <c r="E150" s="66"/>
      <c r="F150" s="66"/>
      <c r="G150" s="68"/>
      <c r="H150" s="66"/>
      <c r="I150" s="66"/>
      <c r="J150" s="298" t="str">
        <f t="shared" ca="1" si="2"/>
        <v/>
      </c>
      <c r="K150" s="126"/>
      <c r="L150" s="126"/>
      <c r="M150" s="250"/>
      <c r="N150" s="250"/>
      <c r="O150" s="250"/>
      <c r="P150" s="250"/>
      <c r="Q150" s="250"/>
      <c r="R150" s="250"/>
      <c r="S150" s="250"/>
    </row>
    <row r="151" spans="1:19" customFormat="1" x14ac:dyDescent="0.25">
      <c r="A151" s="54"/>
      <c r="C151" s="65"/>
      <c r="D151" s="66"/>
      <c r="E151" s="66"/>
      <c r="F151" s="66"/>
      <c r="G151" s="68"/>
      <c r="H151" s="66"/>
      <c r="I151" s="66"/>
      <c r="J151" s="298" t="str">
        <f t="shared" ca="1" si="2"/>
        <v/>
      </c>
      <c r="K151" s="126"/>
      <c r="L151" s="126"/>
      <c r="M151" s="250"/>
      <c r="N151" s="250"/>
      <c r="O151" s="250"/>
      <c r="P151" s="250"/>
      <c r="Q151" s="250"/>
      <c r="R151" s="250"/>
      <c r="S151" s="250"/>
    </row>
    <row r="152" spans="1:19" customFormat="1" x14ac:dyDescent="0.25">
      <c r="A152" s="54"/>
      <c r="C152" s="65"/>
      <c r="D152" s="66"/>
      <c r="E152" s="66"/>
      <c r="F152" s="66"/>
      <c r="G152" s="68"/>
      <c r="H152" s="66"/>
      <c r="I152" s="66"/>
      <c r="J152" s="298" t="str">
        <f t="shared" ca="1" si="2"/>
        <v/>
      </c>
      <c r="K152" s="126"/>
      <c r="L152" s="126"/>
      <c r="M152" s="250"/>
      <c r="N152" s="250"/>
      <c r="O152" s="250"/>
      <c r="P152" s="250"/>
      <c r="Q152" s="250"/>
      <c r="R152" s="250"/>
      <c r="S152" s="250"/>
    </row>
    <row r="153" spans="1:19" customFormat="1" x14ac:dyDescent="0.25">
      <c r="A153" s="54"/>
      <c r="C153" s="65"/>
      <c r="D153" s="66"/>
      <c r="E153" s="66"/>
      <c r="F153" s="66"/>
      <c r="G153" s="68"/>
      <c r="H153" s="66"/>
      <c r="I153" s="66"/>
      <c r="J153" s="298" t="str">
        <f t="shared" ca="1" si="2"/>
        <v/>
      </c>
      <c r="K153" s="126"/>
      <c r="L153" s="126"/>
      <c r="M153" s="250"/>
      <c r="N153" s="250"/>
      <c r="O153" s="250"/>
      <c r="P153" s="250"/>
      <c r="Q153" s="250"/>
      <c r="R153" s="250"/>
      <c r="S153" s="250"/>
    </row>
    <row r="154" spans="1:19" customFormat="1" x14ac:dyDescent="0.25">
      <c r="A154" s="54"/>
      <c r="C154" s="65"/>
      <c r="D154" s="66"/>
      <c r="E154" s="66"/>
      <c r="F154" s="66"/>
      <c r="G154" s="68"/>
      <c r="H154" s="66"/>
      <c r="I154" s="66"/>
      <c r="J154" s="298" t="str">
        <f t="shared" ca="1" si="2"/>
        <v/>
      </c>
      <c r="K154" s="126"/>
      <c r="L154" s="126"/>
      <c r="M154" s="250"/>
      <c r="N154" s="250"/>
      <c r="O154" s="250"/>
      <c r="P154" s="250"/>
      <c r="Q154" s="250"/>
      <c r="R154" s="250"/>
      <c r="S154" s="250"/>
    </row>
    <row r="155" spans="1:19" customFormat="1" x14ac:dyDescent="0.25">
      <c r="A155" s="54"/>
      <c r="C155" s="65"/>
      <c r="D155" s="66"/>
      <c r="E155" s="66"/>
      <c r="F155" s="66"/>
      <c r="G155" s="68"/>
      <c r="H155" s="66"/>
      <c r="I155" s="66"/>
      <c r="J155" s="298" t="str">
        <f t="shared" ca="1" si="2"/>
        <v/>
      </c>
      <c r="K155" s="126"/>
      <c r="L155" s="126"/>
      <c r="M155" s="250"/>
      <c r="N155" s="250"/>
      <c r="O155" s="250"/>
      <c r="P155" s="250"/>
      <c r="Q155" s="250"/>
      <c r="R155" s="250"/>
      <c r="S155" s="250"/>
    </row>
    <row r="156" spans="1:19" customFormat="1" x14ac:dyDescent="0.25">
      <c r="A156" s="54"/>
      <c r="C156" s="65"/>
      <c r="D156" s="66"/>
      <c r="E156" s="66"/>
      <c r="F156" s="66"/>
      <c r="G156" s="68"/>
      <c r="H156" s="66"/>
      <c r="I156" s="66"/>
      <c r="J156" s="298" t="str">
        <f t="shared" ca="1" si="2"/>
        <v/>
      </c>
      <c r="K156" s="126"/>
      <c r="L156" s="126"/>
      <c r="M156" s="250"/>
      <c r="N156" s="250"/>
      <c r="O156" s="250"/>
      <c r="P156" s="250"/>
      <c r="Q156" s="250"/>
      <c r="R156" s="250"/>
      <c r="S156" s="250"/>
    </row>
    <row r="157" spans="1:19" customFormat="1" x14ac:dyDescent="0.25">
      <c r="A157" s="54"/>
      <c r="C157" s="65"/>
      <c r="D157" s="66"/>
      <c r="E157" s="66"/>
      <c r="F157" s="66"/>
      <c r="G157" s="68"/>
      <c r="H157" s="66"/>
      <c r="I157" s="66"/>
      <c r="J157" s="298" t="str">
        <f t="shared" ca="1" si="2"/>
        <v/>
      </c>
      <c r="K157" s="126"/>
      <c r="L157" s="126"/>
      <c r="M157" s="250"/>
      <c r="N157" s="250"/>
      <c r="O157" s="250"/>
      <c r="P157" s="250"/>
      <c r="Q157" s="250"/>
      <c r="R157" s="250"/>
      <c r="S157" s="250"/>
    </row>
    <row r="158" spans="1:19" customFormat="1" x14ac:dyDescent="0.25">
      <c r="A158" s="54"/>
      <c r="C158" s="65"/>
      <c r="D158" s="66"/>
      <c r="E158" s="66"/>
      <c r="F158" s="66"/>
      <c r="G158" s="68"/>
      <c r="H158" s="66"/>
      <c r="I158" s="66"/>
      <c r="J158" s="298" t="str">
        <f t="shared" ca="1" si="2"/>
        <v/>
      </c>
      <c r="K158" s="126"/>
      <c r="L158" s="126"/>
      <c r="M158" s="250"/>
      <c r="N158" s="250"/>
      <c r="O158" s="250"/>
      <c r="P158" s="250"/>
      <c r="Q158" s="250"/>
      <c r="R158" s="250"/>
      <c r="S158" s="250"/>
    </row>
    <row r="159" spans="1:19" customFormat="1" x14ac:dyDescent="0.25">
      <c r="A159" s="54"/>
      <c r="C159" s="65"/>
      <c r="D159" s="66"/>
      <c r="E159" s="66"/>
      <c r="F159" s="66"/>
      <c r="G159" s="68"/>
      <c r="H159" s="66"/>
      <c r="I159" s="66"/>
      <c r="J159" s="298" t="str">
        <f t="shared" ca="1" si="2"/>
        <v/>
      </c>
      <c r="K159" s="126"/>
      <c r="L159" s="126"/>
      <c r="M159" s="250"/>
      <c r="N159" s="250"/>
      <c r="O159" s="250"/>
      <c r="P159" s="250"/>
      <c r="Q159" s="250"/>
      <c r="R159" s="250"/>
      <c r="S159" s="250"/>
    </row>
    <row r="160" spans="1:19" customFormat="1" x14ac:dyDescent="0.25">
      <c r="A160" s="54"/>
      <c r="C160" s="65"/>
      <c r="D160" s="66"/>
      <c r="E160" s="66"/>
      <c r="F160" s="66"/>
      <c r="G160" s="68"/>
      <c r="H160" s="66"/>
      <c r="I160" s="66"/>
      <c r="J160" s="298" t="str">
        <f t="shared" ca="1" si="2"/>
        <v/>
      </c>
      <c r="K160" s="126"/>
      <c r="L160" s="126"/>
      <c r="M160" s="250"/>
      <c r="N160" s="250"/>
      <c r="O160" s="250"/>
      <c r="P160" s="250"/>
      <c r="Q160" s="250"/>
      <c r="R160" s="250"/>
      <c r="S160" s="250"/>
    </row>
    <row r="161" spans="1:19" customFormat="1" x14ac:dyDescent="0.25">
      <c r="A161" s="54"/>
      <c r="C161" s="65"/>
      <c r="D161" s="66"/>
      <c r="E161" s="66"/>
      <c r="F161" s="66"/>
      <c r="G161" s="68"/>
      <c r="H161" s="66"/>
      <c r="I161" s="66"/>
      <c r="J161" s="298" t="str">
        <f t="shared" ca="1" si="2"/>
        <v/>
      </c>
      <c r="K161" s="126"/>
      <c r="L161" s="126"/>
      <c r="M161" s="250"/>
      <c r="N161" s="250"/>
      <c r="O161" s="250"/>
      <c r="P161" s="250"/>
      <c r="Q161" s="250"/>
      <c r="R161" s="250"/>
      <c r="S161" s="250"/>
    </row>
    <row r="162" spans="1:19" customFormat="1" x14ac:dyDescent="0.25">
      <c r="A162" s="54"/>
      <c r="C162" s="65"/>
      <c r="D162" s="66"/>
      <c r="E162" s="66"/>
      <c r="F162" s="66"/>
      <c r="G162" s="68"/>
      <c r="H162" s="66"/>
      <c r="I162" s="66"/>
      <c r="J162" s="298" t="str">
        <f t="shared" ca="1" si="2"/>
        <v/>
      </c>
      <c r="K162" s="126"/>
      <c r="L162" s="126"/>
      <c r="M162" s="250"/>
      <c r="N162" s="250"/>
      <c r="O162" s="250"/>
      <c r="P162" s="250"/>
      <c r="Q162" s="250"/>
      <c r="R162" s="250"/>
      <c r="S162" s="250"/>
    </row>
    <row r="163" spans="1:19" customFormat="1" x14ac:dyDescent="0.25">
      <c r="A163" s="54"/>
      <c r="C163" s="65"/>
      <c r="D163" s="66"/>
      <c r="E163" s="66"/>
      <c r="F163" s="66"/>
      <c r="G163" s="68"/>
      <c r="H163" s="66"/>
      <c r="I163" s="66"/>
      <c r="J163" s="298" t="str">
        <f t="shared" ca="1" si="2"/>
        <v/>
      </c>
      <c r="K163" s="126"/>
      <c r="L163" s="126"/>
      <c r="M163" s="250"/>
      <c r="N163" s="250"/>
      <c r="O163" s="250"/>
      <c r="P163" s="250"/>
      <c r="Q163" s="250"/>
      <c r="R163" s="250"/>
      <c r="S163" s="250"/>
    </row>
    <row r="164" spans="1:19" customFormat="1" x14ac:dyDescent="0.25">
      <c r="A164" s="54"/>
      <c r="C164" s="65"/>
      <c r="D164" s="66"/>
      <c r="E164" s="66"/>
      <c r="F164" s="66"/>
      <c r="G164" s="68"/>
      <c r="H164" s="66"/>
      <c r="I164" s="66"/>
      <c r="J164" s="298" t="str">
        <f t="shared" ca="1" si="2"/>
        <v/>
      </c>
      <c r="K164" s="126"/>
      <c r="L164" s="126"/>
      <c r="M164" s="250"/>
      <c r="N164" s="250"/>
      <c r="O164" s="250"/>
      <c r="P164" s="250"/>
      <c r="Q164" s="250"/>
      <c r="R164" s="250"/>
      <c r="S164" s="250"/>
    </row>
    <row r="165" spans="1:19" customFormat="1" x14ac:dyDescent="0.25">
      <c r="A165" s="54"/>
      <c r="C165" s="65"/>
      <c r="D165" s="66"/>
      <c r="E165" s="66"/>
      <c r="F165" s="66"/>
      <c r="G165" s="68"/>
      <c r="H165" s="66"/>
      <c r="I165" s="66"/>
      <c r="J165" s="298" t="str">
        <f t="shared" ca="1" si="2"/>
        <v/>
      </c>
      <c r="K165" s="126"/>
      <c r="L165" s="126"/>
      <c r="M165" s="250"/>
      <c r="N165" s="250"/>
      <c r="O165" s="250"/>
      <c r="P165" s="250"/>
      <c r="Q165" s="250"/>
      <c r="R165" s="250"/>
      <c r="S165" s="250"/>
    </row>
    <row r="166" spans="1:19" customFormat="1" x14ac:dyDescent="0.25">
      <c r="A166" s="54"/>
      <c r="C166" s="65"/>
      <c r="D166" s="66"/>
      <c r="E166" s="66"/>
      <c r="F166" s="66"/>
      <c r="G166" s="68"/>
      <c r="H166" s="66"/>
      <c r="I166" s="66"/>
      <c r="J166" s="298" t="str">
        <f t="shared" ca="1" si="2"/>
        <v/>
      </c>
      <c r="K166" s="126"/>
      <c r="L166" s="126"/>
      <c r="M166" s="250"/>
      <c r="N166" s="250"/>
      <c r="O166" s="250"/>
      <c r="P166" s="250"/>
      <c r="Q166" s="250"/>
      <c r="R166" s="250"/>
      <c r="S166" s="250"/>
    </row>
    <row r="167" spans="1:19" customFormat="1" x14ac:dyDescent="0.25">
      <c r="A167" s="54"/>
      <c r="C167" s="65"/>
      <c r="D167" s="66"/>
      <c r="E167" s="66"/>
      <c r="F167" s="66"/>
      <c r="G167" s="68"/>
      <c r="H167" s="66"/>
      <c r="I167" s="66"/>
      <c r="J167" s="298" t="str">
        <f t="shared" ca="1" si="2"/>
        <v/>
      </c>
      <c r="K167" s="126"/>
      <c r="L167" s="126"/>
      <c r="M167" s="250"/>
      <c r="N167" s="250"/>
      <c r="O167" s="250"/>
      <c r="P167" s="250"/>
      <c r="Q167" s="250"/>
      <c r="R167" s="250"/>
      <c r="S167" s="250"/>
    </row>
    <row r="168" spans="1:19" customFormat="1" x14ac:dyDescent="0.25">
      <c r="A168" s="54"/>
      <c r="C168" s="65"/>
      <c r="D168" s="66"/>
      <c r="E168" s="66"/>
      <c r="F168" s="66"/>
      <c r="G168" s="68"/>
      <c r="H168" s="66"/>
      <c r="I168" s="66"/>
      <c r="J168" s="298" t="str">
        <f t="shared" ca="1" si="2"/>
        <v/>
      </c>
      <c r="K168" s="126"/>
      <c r="L168" s="126"/>
      <c r="M168" s="250"/>
      <c r="N168" s="250"/>
      <c r="O168" s="250"/>
      <c r="P168" s="250"/>
      <c r="Q168" s="250"/>
      <c r="R168" s="250"/>
      <c r="S168" s="250"/>
    </row>
    <row r="169" spans="1:19" customFormat="1" x14ac:dyDescent="0.25">
      <c r="A169" s="54"/>
      <c r="C169" s="65"/>
      <c r="D169" s="66"/>
      <c r="E169" s="66"/>
      <c r="F169" s="66"/>
      <c r="G169" s="68"/>
      <c r="H169" s="66"/>
      <c r="I169" s="66"/>
      <c r="J169" s="298" t="str">
        <f t="shared" ca="1" si="2"/>
        <v/>
      </c>
      <c r="K169" s="126"/>
      <c r="L169" s="126"/>
      <c r="M169" s="250"/>
      <c r="N169" s="250"/>
      <c r="O169" s="250"/>
      <c r="P169" s="250"/>
      <c r="Q169" s="250"/>
      <c r="R169" s="250"/>
      <c r="S169" s="250"/>
    </row>
    <row r="170" spans="1:19" customFormat="1" x14ac:dyDescent="0.25">
      <c r="A170" s="54"/>
      <c r="C170" s="65"/>
      <c r="D170" s="66"/>
      <c r="E170" s="66"/>
      <c r="F170" s="66"/>
      <c r="G170" s="68"/>
      <c r="H170" s="66"/>
      <c r="I170" s="66"/>
      <c r="J170" s="298" t="str">
        <f t="shared" ca="1" si="2"/>
        <v/>
      </c>
      <c r="K170" s="126"/>
      <c r="L170" s="126"/>
      <c r="M170" s="250"/>
      <c r="N170" s="250"/>
      <c r="O170" s="250"/>
      <c r="P170" s="250"/>
      <c r="Q170" s="250"/>
      <c r="R170" s="250"/>
      <c r="S170" s="250"/>
    </row>
    <row r="171" spans="1:19" customFormat="1" x14ac:dyDescent="0.25">
      <c r="A171" s="54"/>
      <c r="C171" s="65"/>
      <c r="D171" s="66"/>
      <c r="E171" s="66"/>
      <c r="F171" s="66"/>
      <c r="G171" s="68"/>
      <c r="H171" s="66"/>
      <c r="I171" s="66"/>
      <c r="J171" s="298" t="str">
        <f t="shared" ca="1" si="2"/>
        <v/>
      </c>
      <c r="K171" s="126"/>
      <c r="L171" s="126"/>
      <c r="M171" s="250"/>
      <c r="N171" s="250"/>
      <c r="O171" s="250"/>
      <c r="P171" s="250"/>
      <c r="Q171" s="250"/>
      <c r="R171" s="250"/>
      <c r="S171" s="250"/>
    </row>
    <row r="172" spans="1:19" customFormat="1" x14ac:dyDescent="0.25">
      <c r="A172" s="54"/>
      <c r="C172" s="65"/>
      <c r="D172" s="66"/>
      <c r="E172" s="66"/>
      <c r="F172" s="66"/>
      <c r="G172" s="68"/>
      <c r="H172" s="66"/>
      <c r="I172" s="66"/>
      <c r="J172" s="298" t="str">
        <f t="shared" ca="1" si="2"/>
        <v/>
      </c>
      <c r="K172" s="126"/>
      <c r="L172" s="126"/>
      <c r="M172" s="250"/>
      <c r="N172" s="250"/>
      <c r="O172" s="250"/>
      <c r="P172" s="250"/>
      <c r="Q172" s="250"/>
      <c r="R172" s="250"/>
      <c r="S172" s="250"/>
    </row>
    <row r="173" spans="1:19" customFormat="1" x14ac:dyDescent="0.25">
      <c r="A173" s="54"/>
      <c r="C173" s="65"/>
      <c r="D173" s="66"/>
      <c r="E173" s="66"/>
      <c r="F173" s="66"/>
      <c r="G173" s="68"/>
      <c r="H173" s="66"/>
      <c r="I173" s="66"/>
      <c r="J173" s="298" t="str">
        <f t="shared" ca="1" si="2"/>
        <v/>
      </c>
      <c r="K173" s="126"/>
      <c r="L173" s="126"/>
      <c r="M173" s="250"/>
      <c r="N173" s="250"/>
      <c r="O173" s="250"/>
      <c r="P173" s="250"/>
      <c r="Q173" s="250"/>
      <c r="R173" s="250"/>
      <c r="S173" s="250"/>
    </row>
    <row r="174" spans="1:19" customFormat="1" x14ac:dyDescent="0.25">
      <c r="A174" s="54"/>
      <c r="C174" s="65"/>
      <c r="D174" s="66"/>
      <c r="E174" s="66"/>
      <c r="F174" s="66"/>
      <c r="G174" s="68"/>
      <c r="H174" s="66"/>
      <c r="I174" s="66"/>
      <c r="J174" s="298" t="str">
        <f t="shared" ca="1" si="2"/>
        <v/>
      </c>
      <c r="K174" s="126"/>
      <c r="L174" s="126"/>
      <c r="M174" s="250"/>
      <c r="N174" s="250"/>
      <c r="O174" s="250"/>
      <c r="P174" s="250"/>
      <c r="Q174" s="250"/>
      <c r="R174" s="250"/>
      <c r="S174" s="250"/>
    </row>
    <row r="175" spans="1:19" customFormat="1" x14ac:dyDescent="0.25">
      <c r="A175" s="54"/>
      <c r="C175" s="65"/>
      <c r="D175" s="66"/>
      <c r="E175" s="66"/>
      <c r="F175" s="66"/>
      <c r="G175" s="68"/>
      <c r="H175" s="66"/>
      <c r="I175" s="66"/>
      <c r="J175" s="298" t="str">
        <f t="shared" ca="1" si="2"/>
        <v/>
      </c>
      <c r="K175" s="126"/>
      <c r="L175" s="126"/>
      <c r="M175" s="250"/>
      <c r="N175" s="250"/>
      <c r="O175" s="250"/>
      <c r="P175" s="250"/>
      <c r="Q175" s="250"/>
      <c r="R175" s="250"/>
      <c r="S175" s="250"/>
    </row>
    <row r="176" spans="1:19" customFormat="1" x14ac:dyDescent="0.25">
      <c r="A176" s="54"/>
      <c r="C176" s="65"/>
      <c r="D176" s="66"/>
      <c r="E176" s="66"/>
      <c r="F176" s="66"/>
      <c r="G176" s="68"/>
      <c r="H176" s="66"/>
      <c r="I176" s="66"/>
      <c r="J176" s="298" t="str">
        <f t="shared" ca="1" si="2"/>
        <v/>
      </c>
      <c r="K176" s="126"/>
      <c r="L176" s="126"/>
      <c r="M176" s="250"/>
      <c r="N176" s="250"/>
      <c r="O176" s="250"/>
      <c r="P176" s="250"/>
      <c r="Q176" s="250"/>
      <c r="R176" s="250"/>
      <c r="S176" s="250"/>
    </row>
    <row r="177" spans="1:19" customFormat="1" x14ac:dyDescent="0.25">
      <c r="A177" s="54"/>
      <c r="C177" s="65"/>
      <c r="D177" s="66"/>
      <c r="E177" s="66"/>
      <c r="F177" s="66"/>
      <c r="G177" s="68"/>
      <c r="H177" s="66"/>
      <c r="I177" s="66"/>
      <c r="J177" s="298" t="str">
        <f t="shared" ca="1" si="2"/>
        <v/>
      </c>
      <c r="K177" s="126"/>
      <c r="L177" s="126"/>
      <c r="M177" s="250"/>
      <c r="N177" s="250"/>
      <c r="O177" s="250"/>
      <c r="P177" s="250"/>
      <c r="Q177" s="250"/>
      <c r="R177" s="250"/>
      <c r="S177" s="250"/>
    </row>
    <row r="178" spans="1:19" customFormat="1" x14ac:dyDescent="0.25">
      <c r="A178" s="54"/>
      <c r="C178" s="65"/>
      <c r="D178" s="66"/>
      <c r="E178" s="66"/>
      <c r="F178" s="66"/>
      <c r="G178" s="68"/>
      <c r="H178" s="66"/>
      <c r="I178" s="66"/>
      <c r="J178" s="298" t="str">
        <f t="shared" ca="1" si="2"/>
        <v/>
      </c>
      <c r="K178" s="126"/>
      <c r="L178" s="126"/>
      <c r="M178" s="250"/>
      <c r="N178" s="250"/>
      <c r="O178" s="250"/>
      <c r="P178" s="250"/>
      <c r="Q178" s="250"/>
      <c r="R178" s="250"/>
      <c r="S178" s="250"/>
    </row>
    <row r="179" spans="1:19" customFormat="1" x14ac:dyDescent="0.25">
      <c r="A179" s="54"/>
      <c r="C179" s="65"/>
      <c r="D179" s="66"/>
      <c r="E179" s="66"/>
      <c r="F179" s="66"/>
      <c r="G179" s="68"/>
      <c r="H179" s="66"/>
      <c r="I179" s="66"/>
      <c r="J179" s="298" t="str">
        <f t="shared" ca="1" si="2"/>
        <v/>
      </c>
      <c r="K179" s="126"/>
      <c r="L179" s="126"/>
      <c r="M179" s="250"/>
      <c r="N179" s="250"/>
      <c r="O179" s="250"/>
      <c r="P179" s="250"/>
      <c r="Q179" s="250"/>
      <c r="R179" s="250"/>
      <c r="S179" s="250"/>
    </row>
    <row r="180" spans="1:19" customFormat="1" x14ac:dyDescent="0.25">
      <c r="A180" s="54"/>
      <c r="C180" s="65"/>
      <c r="D180" s="66"/>
      <c r="E180" s="66"/>
      <c r="F180" s="66"/>
      <c r="G180" s="68"/>
      <c r="H180" s="66"/>
      <c r="I180" s="66"/>
      <c r="J180" s="298" t="str">
        <f t="shared" ca="1" si="2"/>
        <v/>
      </c>
      <c r="K180" s="126"/>
      <c r="L180" s="126"/>
      <c r="M180" s="250"/>
      <c r="N180" s="250"/>
      <c r="O180" s="250"/>
      <c r="P180" s="250"/>
      <c r="Q180" s="250"/>
      <c r="R180" s="250"/>
      <c r="S180" s="250"/>
    </row>
    <row r="181" spans="1:19" customFormat="1" x14ac:dyDescent="0.25">
      <c r="A181" s="54"/>
      <c r="C181" s="65"/>
      <c r="D181" s="66"/>
      <c r="E181" s="66"/>
      <c r="F181" s="66"/>
      <c r="G181" s="68"/>
      <c r="H181" s="66"/>
      <c r="I181" s="66"/>
      <c r="J181" s="298" t="str">
        <f t="shared" ca="1" si="2"/>
        <v/>
      </c>
      <c r="K181" s="126"/>
      <c r="L181" s="126"/>
      <c r="M181" s="250"/>
      <c r="N181" s="250"/>
      <c r="O181" s="250"/>
      <c r="P181" s="250"/>
      <c r="Q181" s="250"/>
      <c r="R181" s="250"/>
      <c r="S181" s="250"/>
    </row>
    <row r="182" spans="1:19" customFormat="1" x14ac:dyDescent="0.25">
      <c r="A182" s="54"/>
      <c r="C182" s="65"/>
      <c r="D182" s="66"/>
      <c r="E182" s="66"/>
      <c r="F182" s="66"/>
      <c r="G182" s="68"/>
      <c r="H182" s="66"/>
      <c r="I182" s="66"/>
      <c r="J182" s="298" t="str">
        <f t="shared" ca="1" si="2"/>
        <v/>
      </c>
      <c r="K182" s="126"/>
      <c r="L182" s="126"/>
      <c r="M182" s="250"/>
      <c r="N182" s="250"/>
      <c r="O182" s="250"/>
      <c r="P182" s="250"/>
      <c r="Q182" s="250"/>
      <c r="R182" s="250"/>
      <c r="S182" s="250"/>
    </row>
    <row r="183" spans="1:19" customFormat="1" x14ac:dyDescent="0.25">
      <c r="A183" s="54"/>
      <c r="C183" s="65"/>
      <c r="D183" s="66"/>
      <c r="E183" s="66"/>
      <c r="F183" s="66"/>
      <c r="G183" s="68"/>
      <c r="H183" s="66"/>
      <c r="I183" s="66"/>
      <c r="J183" s="298" t="str">
        <f t="shared" ca="1" si="2"/>
        <v/>
      </c>
      <c r="K183" s="126"/>
      <c r="L183" s="126"/>
      <c r="M183" s="250"/>
      <c r="N183" s="250"/>
      <c r="O183" s="250"/>
      <c r="P183" s="250"/>
      <c r="Q183" s="250"/>
      <c r="R183" s="250"/>
      <c r="S183" s="250"/>
    </row>
    <row r="184" spans="1:19" customFormat="1" x14ac:dyDescent="0.25">
      <c r="A184" s="54"/>
      <c r="C184" s="65"/>
      <c r="D184" s="66"/>
      <c r="E184" s="66"/>
      <c r="F184" s="66"/>
      <c r="G184" s="68"/>
      <c r="H184" s="66"/>
      <c r="I184" s="66"/>
      <c r="J184" s="298" t="str">
        <f t="shared" ca="1" si="2"/>
        <v/>
      </c>
      <c r="K184" s="126"/>
      <c r="L184" s="126"/>
      <c r="M184" s="250"/>
      <c r="N184" s="250"/>
      <c r="O184" s="250"/>
      <c r="P184" s="250"/>
      <c r="Q184" s="250"/>
      <c r="R184" s="250"/>
      <c r="S184" s="250"/>
    </row>
    <row r="185" spans="1:19" customFormat="1" x14ac:dyDescent="0.25">
      <c r="A185" s="54"/>
      <c r="C185" s="65"/>
      <c r="D185" s="66"/>
      <c r="E185" s="66"/>
      <c r="F185" s="66"/>
      <c r="G185" s="68"/>
      <c r="H185" s="66"/>
      <c r="I185" s="66"/>
      <c r="J185" s="298" t="str">
        <f t="shared" ca="1" si="2"/>
        <v/>
      </c>
      <c r="K185" s="126"/>
      <c r="L185" s="126"/>
      <c r="M185" s="250"/>
      <c r="N185" s="250"/>
      <c r="O185" s="250"/>
      <c r="P185" s="250"/>
      <c r="Q185" s="250"/>
      <c r="R185" s="250"/>
      <c r="S185" s="250"/>
    </row>
    <row r="186" spans="1:19" customFormat="1" x14ac:dyDescent="0.25">
      <c r="A186" s="54"/>
      <c r="C186" s="65"/>
      <c r="D186" s="66"/>
      <c r="E186" s="66"/>
      <c r="F186" s="66"/>
      <c r="G186" s="68"/>
      <c r="H186" s="66"/>
      <c r="I186" s="66"/>
      <c r="J186" s="298" t="str">
        <f t="shared" ca="1" si="2"/>
        <v/>
      </c>
      <c r="K186" s="126"/>
      <c r="L186" s="126"/>
      <c r="M186" s="250"/>
      <c r="N186" s="250"/>
      <c r="O186" s="250"/>
      <c r="P186" s="250"/>
      <c r="Q186" s="250"/>
      <c r="R186" s="250"/>
      <c r="S186" s="250"/>
    </row>
    <row r="187" spans="1:19" customFormat="1" x14ac:dyDescent="0.25">
      <c r="A187" s="54"/>
      <c r="C187" s="65"/>
      <c r="D187" s="66"/>
      <c r="E187" s="66"/>
      <c r="F187" s="66"/>
      <c r="G187" s="68"/>
      <c r="H187" s="66"/>
      <c r="I187" s="66"/>
      <c r="J187" s="298" t="str">
        <f t="shared" ca="1" si="2"/>
        <v/>
      </c>
      <c r="K187" s="126"/>
      <c r="L187" s="126"/>
      <c r="M187" s="250"/>
      <c r="N187" s="250"/>
      <c r="O187" s="250"/>
      <c r="P187" s="250"/>
      <c r="Q187" s="250"/>
      <c r="R187" s="250"/>
      <c r="S187" s="250"/>
    </row>
    <row r="188" spans="1:19" customFormat="1" x14ac:dyDescent="0.25">
      <c r="A188" s="54"/>
      <c r="C188" s="65"/>
      <c r="D188" s="66"/>
      <c r="E188" s="66"/>
      <c r="F188" s="66"/>
      <c r="G188" s="68"/>
      <c r="H188" s="66"/>
      <c r="I188" s="66"/>
      <c r="J188" s="298" t="str">
        <f t="shared" ca="1" si="2"/>
        <v/>
      </c>
      <c r="K188" s="126"/>
      <c r="L188" s="126"/>
      <c r="M188" s="250"/>
      <c r="N188" s="250"/>
      <c r="O188" s="250"/>
      <c r="P188" s="250"/>
      <c r="Q188" s="250"/>
      <c r="R188" s="250"/>
      <c r="S188" s="250"/>
    </row>
    <row r="189" spans="1:19" customFormat="1" x14ac:dyDescent="0.25">
      <c r="A189" s="54"/>
      <c r="C189" s="65"/>
      <c r="D189" s="66"/>
      <c r="E189" s="66"/>
      <c r="F189" s="66"/>
      <c r="G189" s="68"/>
      <c r="H189" s="66"/>
      <c r="I189" s="66"/>
      <c r="J189" s="298" t="str">
        <f t="shared" ca="1" si="2"/>
        <v/>
      </c>
      <c r="K189" s="126"/>
      <c r="L189" s="126"/>
      <c r="M189" s="250"/>
      <c r="N189" s="250"/>
      <c r="O189" s="250"/>
      <c r="P189" s="250"/>
      <c r="Q189" s="250"/>
      <c r="R189" s="250"/>
      <c r="S189" s="250"/>
    </row>
    <row r="190" spans="1:19" customFormat="1" x14ac:dyDescent="0.25">
      <c r="A190" s="54"/>
      <c r="C190" s="65"/>
      <c r="D190" s="66"/>
      <c r="E190" s="66"/>
      <c r="F190" s="66"/>
      <c r="G190" s="68"/>
      <c r="H190" s="66"/>
      <c r="I190" s="66"/>
      <c r="J190" s="298" t="str">
        <f t="shared" ca="1" si="2"/>
        <v/>
      </c>
      <c r="K190" s="126"/>
      <c r="L190" s="126"/>
      <c r="M190" s="250"/>
      <c r="N190" s="250"/>
      <c r="O190" s="250"/>
      <c r="P190" s="250"/>
      <c r="Q190" s="250"/>
      <c r="R190" s="250"/>
      <c r="S190" s="250"/>
    </row>
    <row r="191" spans="1:19" customFormat="1" x14ac:dyDescent="0.25">
      <c r="A191" s="54"/>
      <c r="C191" s="65"/>
      <c r="D191" s="66"/>
      <c r="E191" s="66"/>
      <c r="F191" s="66"/>
      <c r="G191" s="68"/>
      <c r="H191" s="66"/>
      <c r="I191" s="66"/>
      <c r="J191" s="298" t="str">
        <f t="shared" ca="1" si="2"/>
        <v/>
      </c>
      <c r="K191" s="126"/>
      <c r="L191" s="126"/>
      <c r="M191" s="250"/>
      <c r="N191" s="250"/>
      <c r="O191" s="250"/>
      <c r="P191" s="250"/>
      <c r="Q191" s="250"/>
      <c r="R191" s="250"/>
      <c r="S191" s="250"/>
    </row>
    <row r="192" spans="1:19" customFormat="1" x14ac:dyDescent="0.25">
      <c r="A192" s="54"/>
      <c r="C192" s="65"/>
      <c r="D192" s="66"/>
      <c r="E192" s="66"/>
      <c r="F192" s="66"/>
      <c r="G192" s="68"/>
      <c r="H192" s="66"/>
      <c r="I192" s="66"/>
      <c r="J192" s="298" t="str">
        <f t="shared" ca="1" si="2"/>
        <v/>
      </c>
      <c r="K192" s="126"/>
      <c r="L192" s="126"/>
      <c r="M192" s="250"/>
      <c r="N192" s="250"/>
      <c r="O192" s="250"/>
      <c r="P192" s="250"/>
      <c r="Q192" s="250"/>
      <c r="R192" s="250"/>
      <c r="S192" s="250"/>
    </row>
    <row r="193" spans="1:19" customFormat="1" x14ac:dyDescent="0.25">
      <c r="A193" s="54"/>
      <c r="C193" s="65"/>
      <c r="D193" s="66"/>
      <c r="E193" s="66"/>
      <c r="F193" s="66"/>
      <c r="G193" s="68"/>
      <c r="H193" s="66"/>
      <c r="I193" s="66"/>
      <c r="J193" s="298" t="str">
        <f t="shared" ca="1" si="2"/>
        <v/>
      </c>
      <c r="K193" s="126"/>
      <c r="L193" s="126"/>
      <c r="M193" s="250"/>
      <c r="N193" s="250"/>
      <c r="O193" s="250"/>
      <c r="P193" s="250"/>
      <c r="Q193" s="250"/>
      <c r="R193" s="250"/>
      <c r="S193" s="250"/>
    </row>
    <row r="194" spans="1:19" customFormat="1" x14ac:dyDescent="0.25">
      <c r="A194" s="54"/>
      <c r="C194" s="65"/>
      <c r="D194" s="66"/>
      <c r="E194" s="66"/>
      <c r="F194" s="66"/>
      <c r="G194" s="68"/>
      <c r="H194" s="66"/>
      <c r="I194" s="66"/>
      <c r="J194" s="298" t="str">
        <f t="shared" ca="1" si="2"/>
        <v/>
      </c>
      <c r="K194" s="126"/>
      <c r="L194" s="126"/>
      <c r="M194" s="250"/>
      <c r="N194" s="250"/>
      <c r="O194" s="250"/>
      <c r="P194" s="250"/>
      <c r="Q194" s="250"/>
      <c r="R194" s="250"/>
      <c r="S194" s="250"/>
    </row>
    <row r="195" spans="1:19" customFormat="1" x14ac:dyDescent="0.25">
      <c r="A195" s="54"/>
      <c r="C195" s="65"/>
      <c r="D195" s="66"/>
      <c r="E195" s="66"/>
      <c r="F195" s="66"/>
      <c r="G195" s="68"/>
      <c r="H195" s="66"/>
      <c r="I195" s="66"/>
      <c r="J195" s="298" t="str">
        <f t="shared" ca="1" si="2"/>
        <v/>
      </c>
      <c r="K195" s="126"/>
      <c r="L195" s="126"/>
      <c r="M195" s="250"/>
      <c r="N195" s="250"/>
      <c r="O195" s="250"/>
      <c r="P195" s="250"/>
      <c r="Q195" s="250"/>
      <c r="R195" s="250"/>
      <c r="S195" s="250"/>
    </row>
    <row r="196" spans="1:19" customFormat="1" x14ac:dyDescent="0.25">
      <c r="A196" s="54"/>
      <c r="C196" s="65"/>
      <c r="D196" s="66"/>
      <c r="E196" s="66"/>
      <c r="F196" s="66"/>
      <c r="G196" s="68"/>
      <c r="H196" s="66"/>
      <c r="I196" s="66"/>
      <c r="J196" s="298" t="str">
        <f t="shared" ca="1" si="2"/>
        <v/>
      </c>
      <c r="K196" s="126"/>
      <c r="L196" s="126"/>
      <c r="M196" s="250"/>
      <c r="N196" s="250"/>
      <c r="O196" s="250"/>
      <c r="P196" s="250"/>
      <c r="Q196" s="250"/>
      <c r="R196" s="250"/>
      <c r="S196" s="250"/>
    </row>
    <row r="197" spans="1:19" customFormat="1" x14ac:dyDescent="0.25">
      <c r="A197" s="54"/>
      <c r="C197" s="65"/>
      <c r="D197" s="66"/>
      <c r="E197" s="66"/>
      <c r="F197" s="66"/>
      <c r="G197" s="68"/>
      <c r="H197" s="66"/>
      <c r="I197" s="66"/>
      <c r="J197" s="298" t="str">
        <f t="shared" ca="1" si="2"/>
        <v/>
      </c>
      <c r="K197" s="126"/>
      <c r="L197" s="126"/>
      <c r="M197" s="250"/>
      <c r="N197" s="250"/>
      <c r="O197" s="250"/>
      <c r="P197" s="250"/>
      <c r="Q197" s="250"/>
      <c r="R197" s="250"/>
      <c r="S197" s="250"/>
    </row>
    <row r="198" spans="1:19" customFormat="1" x14ac:dyDescent="0.25">
      <c r="A198" s="54"/>
      <c r="C198" s="65"/>
      <c r="D198" s="66"/>
      <c r="E198" s="66"/>
      <c r="F198" s="66"/>
      <c r="G198" s="68"/>
      <c r="H198" s="66"/>
      <c r="I198" s="66"/>
      <c r="J198" s="298" t="str">
        <f t="shared" ca="1" si="2"/>
        <v/>
      </c>
      <c r="K198" s="126"/>
      <c r="L198" s="126"/>
      <c r="M198" s="250"/>
      <c r="N198" s="250"/>
      <c r="O198" s="250"/>
      <c r="P198" s="250"/>
      <c r="Q198" s="250"/>
      <c r="R198" s="250"/>
      <c r="S198" s="250"/>
    </row>
    <row r="199" spans="1:19" customFormat="1" x14ac:dyDescent="0.25">
      <c r="A199" s="54"/>
      <c r="C199" s="65"/>
      <c r="D199" s="66"/>
      <c r="E199" s="66"/>
      <c r="F199" s="66"/>
      <c r="G199" s="68"/>
      <c r="H199" s="66"/>
      <c r="I199" s="66"/>
      <c r="J199" s="298" t="str">
        <f t="shared" ca="1" si="2"/>
        <v/>
      </c>
      <c r="K199" s="126"/>
      <c r="L199" s="126"/>
      <c r="M199" s="250"/>
      <c r="N199" s="250"/>
      <c r="O199" s="250"/>
      <c r="P199" s="250"/>
      <c r="Q199" s="250"/>
      <c r="R199" s="250"/>
      <c r="S199" s="250"/>
    </row>
    <row r="200" spans="1:19" customFormat="1" x14ac:dyDescent="0.25">
      <c r="A200" s="54"/>
      <c r="C200" s="65"/>
      <c r="D200" s="66"/>
      <c r="E200" s="66"/>
      <c r="F200" s="66"/>
      <c r="G200" s="68"/>
      <c r="H200" s="66"/>
      <c r="I200" s="66"/>
      <c r="J200" s="298" t="str">
        <f t="shared" ca="1" si="2"/>
        <v/>
      </c>
      <c r="K200" s="126"/>
      <c r="L200" s="126"/>
      <c r="M200" s="250"/>
      <c r="N200" s="250"/>
      <c r="O200" s="250"/>
      <c r="P200" s="250"/>
      <c r="Q200" s="250"/>
      <c r="R200" s="250"/>
      <c r="S200" s="250"/>
    </row>
    <row r="201" spans="1:19" customFormat="1" x14ac:dyDescent="0.25">
      <c r="A201" s="54"/>
      <c r="C201" s="65"/>
      <c r="D201" s="66"/>
      <c r="E201" s="66"/>
      <c r="F201" s="66"/>
      <c r="G201" s="68"/>
      <c r="H201" s="66"/>
      <c r="I201" s="66"/>
      <c r="J201" s="298" t="str">
        <f t="shared" ref="J201:J264" ca="1" si="3">IF(I201="","",(IF(I201="Efetivado","",IF(C201="","",IF(C201=TODAY(),"Vence Hoje",IF(C201&lt;TODAY(),"Atrasado",C201-TODAY()&amp;" Dias para Vencer"))))))</f>
        <v/>
      </c>
      <c r="K201" s="126"/>
      <c r="L201" s="126"/>
      <c r="M201" s="250"/>
      <c r="N201" s="250"/>
      <c r="O201" s="250"/>
      <c r="P201" s="250"/>
      <c r="Q201" s="250"/>
      <c r="R201" s="250"/>
      <c r="S201" s="250"/>
    </row>
    <row r="202" spans="1:19" customFormat="1" x14ac:dyDescent="0.25">
      <c r="A202" s="54"/>
      <c r="C202" s="65"/>
      <c r="D202" s="66"/>
      <c r="E202" s="66"/>
      <c r="F202" s="66"/>
      <c r="G202" s="68"/>
      <c r="H202" s="66"/>
      <c r="I202" s="66"/>
      <c r="J202" s="298" t="str">
        <f t="shared" ca="1" si="3"/>
        <v/>
      </c>
      <c r="K202" s="126"/>
      <c r="L202" s="126"/>
      <c r="M202" s="250"/>
      <c r="N202" s="250"/>
      <c r="O202" s="250"/>
      <c r="P202" s="250"/>
      <c r="Q202" s="250"/>
      <c r="R202" s="250"/>
      <c r="S202" s="250"/>
    </row>
    <row r="203" spans="1:19" customFormat="1" x14ac:dyDescent="0.25">
      <c r="A203" s="54"/>
      <c r="C203" s="65"/>
      <c r="D203" s="66"/>
      <c r="E203" s="66"/>
      <c r="F203" s="66"/>
      <c r="G203" s="68"/>
      <c r="H203" s="66"/>
      <c r="I203" s="66"/>
      <c r="J203" s="298" t="str">
        <f t="shared" ca="1" si="3"/>
        <v/>
      </c>
      <c r="K203" s="126"/>
      <c r="L203" s="126"/>
      <c r="M203" s="250"/>
      <c r="N203" s="250"/>
      <c r="O203" s="250"/>
      <c r="P203" s="250"/>
      <c r="Q203" s="250"/>
      <c r="R203" s="250"/>
      <c r="S203" s="250"/>
    </row>
    <row r="204" spans="1:19" customFormat="1" x14ac:dyDescent="0.25">
      <c r="A204" s="54"/>
      <c r="C204" s="65"/>
      <c r="D204" s="66"/>
      <c r="E204" s="66"/>
      <c r="F204" s="66"/>
      <c r="G204" s="68"/>
      <c r="H204" s="66"/>
      <c r="I204" s="66"/>
      <c r="J204" s="298" t="str">
        <f t="shared" ca="1" si="3"/>
        <v/>
      </c>
      <c r="K204" s="126"/>
      <c r="L204" s="126"/>
      <c r="M204" s="250"/>
      <c r="N204" s="250"/>
      <c r="O204" s="250"/>
      <c r="P204" s="250"/>
      <c r="Q204" s="250"/>
      <c r="R204" s="250"/>
      <c r="S204" s="250"/>
    </row>
    <row r="205" spans="1:19" customFormat="1" x14ac:dyDescent="0.25">
      <c r="A205" s="54"/>
      <c r="C205" s="65"/>
      <c r="D205" s="66"/>
      <c r="E205" s="66"/>
      <c r="F205" s="66"/>
      <c r="G205" s="68"/>
      <c r="H205" s="66"/>
      <c r="I205" s="66"/>
      <c r="J205" s="298" t="str">
        <f t="shared" ca="1" si="3"/>
        <v/>
      </c>
      <c r="K205" s="126"/>
      <c r="L205" s="126"/>
      <c r="M205" s="250"/>
      <c r="N205" s="250"/>
      <c r="O205" s="250"/>
      <c r="P205" s="250"/>
      <c r="Q205" s="250"/>
      <c r="R205" s="250"/>
      <c r="S205" s="250"/>
    </row>
    <row r="206" spans="1:19" customFormat="1" x14ac:dyDescent="0.25">
      <c r="A206" s="54"/>
      <c r="C206" s="65"/>
      <c r="D206" s="66"/>
      <c r="E206" s="66"/>
      <c r="F206" s="66"/>
      <c r="G206" s="68"/>
      <c r="H206" s="66"/>
      <c r="I206" s="66"/>
      <c r="J206" s="298" t="str">
        <f t="shared" ca="1" si="3"/>
        <v/>
      </c>
      <c r="K206" s="126"/>
      <c r="L206" s="126"/>
      <c r="M206" s="250"/>
      <c r="N206" s="250"/>
      <c r="O206" s="250"/>
      <c r="P206" s="250"/>
      <c r="Q206" s="250"/>
      <c r="R206" s="250"/>
      <c r="S206" s="250"/>
    </row>
    <row r="207" spans="1:19" customFormat="1" x14ac:dyDescent="0.25">
      <c r="A207" s="54"/>
      <c r="C207" s="65"/>
      <c r="D207" s="66"/>
      <c r="E207" s="66"/>
      <c r="F207" s="66"/>
      <c r="G207" s="68"/>
      <c r="H207" s="66"/>
      <c r="I207" s="66"/>
      <c r="J207" s="298" t="str">
        <f t="shared" ca="1" si="3"/>
        <v/>
      </c>
      <c r="K207" s="126"/>
      <c r="L207" s="126"/>
      <c r="M207" s="250"/>
      <c r="N207" s="250"/>
      <c r="O207" s="250"/>
      <c r="P207" s="250"/>
      <c r="Q207" s="250"/>
      <c r="R207" s="250"/>
      <c r="S207" s="250"/>
    </row>
    <row r="208" spans="1:19" customFormat="1" x14ac:dyDescent="0.25">
      <c r="A208" s="54"/>
      <c r="C208" s="65"/>
      <c r="D208" s="66"/>
      <c r="E208" s="66"/>
      <c r="F208" s="66"/>
      <c r="G208" s="68"/>
      <c r="H208" s="66"/>
      <c r="I208" s="66"/>
      <c r="J208" s="298" t="str">
        <f t="shared" ca="1" si="3"/>
        <v/>
      </c>
      <c r="K208" s="126"/>
      <c r="L208" s="126"/>
      <c r="M208" s="250"/>
      <c r="N208" s="250"/>
      <c r="O208" s="250"/>
      <c r="P208" s="250"/>
      <c r="Q208" s="250"/>
      <c r="R208" s="250"/>
      <c r="S208" s="250"/>
    </row>
    <row r="209" spans="1:19" customFormat="1" x14ac:dyDescent="0.25">
      <c r="A209" s="54"/>
      <c r="C209" s="65"/>
      <c r="D209" s="66"/>
      <c r="E209" s="66"/>
      <c r="F209" s="66"/>
      <c r="G209" s="68"/>
      <c r="H209" s="66"/>
      <c r="I209" s="66"/>
      <c r="J209" s="298" t="str">
        <f t="shared" ca="1" si="3"/>
        <v/>
      </c>
      <c r="K209" s="126"/>
      <c r="L209" s="126"/>
      <c r="M209" s="250"/>
      <c r="N209" s="250"/>
      <c r="O209" s="250"/>
      <c r="P209" s="250"/>
      <c r="Q209" s="250"/>
      <c r="R209" s="250"/>
      <c r="S209" s="250"/>
    </row>
    <row r="210" spans="1:19" customFormat="1" x14ac:dyDescent="0.25">
      <c r="A210" s="54"/>
      <c r="C210" s="65"/>
      <c r="D210" s="66"/>
      <c r="E210" s="66"/>
      <c r="F210" s="66"/>
      <c r="G210" s="68"/>
      <c r="H210" s="66"/>
      <c r="I210" s="66"/>
      <c r="J210" s="298" t="str">
        <f t="shared" ca="1" si="3"/>
        <v/>
      </c>
      <c r="K210" s="126"/>
      <c r="L210" s="126"/>
      <c r="M210" s="250"/>
      <c r="N210" s="250"/>
      <c r="O210" s="250"/>
      <c r="P210" s="250"/>
      <c r="Q210" s="250"/>
      <c r="R210" s="250"/>
      <c r="S210" s="250"/>
    </row>
    <row r="211" spans="1:19" customFormat="1" x14ac:dyDescent="0.25">
      <c r="A211" s="54"/>
      <c r="C211" s="65"/>
      <c r="D211" s="66"/>
      <c r="E211" s="66"/>
      <c r="F211" s="66"/>
      <c r="G211" s="68"/>
      <c r="H211" s="66"/>
      <c r="I211" s="66"/>
      <c r="J211" s="298" t="str">
        <f t="shared" ca="1" si="3"/>
        <v/>
      </c>
      <c r="K211" s="126"/>
      <c r="L211" s="126"/>
      <c r="M211" s="250"/>
      <c r="N211" s="250"/>
      <c r="O211" s="250"/>
      <c r="P211" s="250"/>
      <c r="Q211" s="250"/>
      <c r="R211" s="250"/>
      <c r="S211" s="250"/>
    </row>
    <row r="212" spans="1:19" customFormat="1" x14ac:dyDescent="0.25">
      <c r="A212" s="54"/>
      <c r="C212" s="65"/>
      <c r="D212" s="66"/>
      <c r="E212" s="66"/>
      <c r="F212" s="66"/>
      <c r="G212" s="68"/>
      <c r="H212" s="66"/>
      <c r="I212" s="66"/>
      <c r="J212" s="298" t="str">
        <f t="shared" ca="1" si="3"/>
        <v/>
      </c>
      <c r="K212" s="126"/>
      <c r="L212" s="126"/>
      <c r="M212" s="250"/>
      <c r="N212" s="250"/>
      <c r="O212" s="250"/>
      <c r="P212" s="250"/>
      <c r="Q212" s="250"/>
      <c r="R212" s="250"/>
      <c r="S212" s="250"/>
    </row>
    <row r="213" spans="1:19" customFormat="1" x14ac:dyDescent="0.25">
      <c r="A213" s="54"/>
      <c r="C213" s="65"/>
      <c r="D213" s="66"/>
      <c r="E213" s="66"/>
      <c r="F213" s="66"/>
      <c r="G213" s="68"/>
      <c r="H213" s="66"/>
      <c r="I213" s="66"/>
      <c r="J213" s="298" t="str">
        <f t="shared" ca="1" si="3"/>
        <v/>
      </c>
      <c r="K213" s="126"/>
      <c r="L213" s="126"/>
      <c r="M213" s="250"/>
      <c r="N213" s="250"/>
      <c r="O213" s="250"/>
      <c r="P213" s="250"/>
      <c r="Q213" s="250"/>
      <c r="R213" s="250"/>
      <c r="S213" s="250"/>
    </row>
    <row r="214" spans="1:19" customFormat="1" x14ac:dyDescent="0.25">
      <c r="A214" s="54"/>
      <c r="C214" s="65"/>
      <c r="D214" s="66"/>
      <c r="E214" s="66"/>
      <c r="F214" s="66"/>
      <c r="G214" s="68"/>
      <c r="H214" s="66"/>
      <c r="I214" s="66"/>
      <c r="J214" s="298" t="str">
        <f t="shared" ca="1" si="3"/>
        <v/>
      </c>
      <c r="K214" s="126"/>
      <c r="L214" s="126"/>
      <c r="M214" s="250"/>
      <c r="N214" s="250"/>
      <c r="O214" s="250"/>
      <c r="P214" s="250"/>
      <c r="Q214" s="250"/>
      <c r="R214" s="250"/>
      <c r="S214" s="250"/>
    </row>
    <row r="215" spans="1:19" customFormat="1" x14ac:dyDescent="0.25">
      <c r="A215" s="54"/>
      <c r="C215" s="65"/>
      <c r="D215" s="66"/>
      <c r="E215" s="66"/>
      <c r="F215" s="66"/>
      <c r="G215" s="68"/>
      <c r="H215" s="66"/>
      <c r="I215" s="66"/>
      <c r="J215" s="298" t="str">
        <f t="shared" ca="1" si="3"/>
        <v/>
      </c>
      <c r="K215" s="126"/>
      <c r="L215" s="126"/>
      <c r="M215" s="250"/>
      <c r="N215" s="250"/>
      <c r="O215" s="250"/>
      <c r="P215" s="250"/>
      <c r="Q215" s="250"/>
      <c r="R215" s="250"/>
      <c r="S215" s="250"/>
    </row>
    <row r="216" spans="1:19" customFormat="1" x14ac:dyDescent="0.25">
      <c r="A216" s="54"/>
      <c r="C216" s="65"/>
      <c r="D216" s="66"/>
      <c r="E216" s="66"/>
      <c r="F216" s="66"/>
      <c r="G216" s="68"/>
      <c r="H216" s="66"/>
      <c r="I216" s="66"/>
      <c r="J216" s="298" t="str">
        <f t="shared" ca="1" si="3"/>
        <v/>
      </c>
      <c r="K216" s="126"/>
      <c r="L216" s="126"/>
      <c r="M216" s="250"/>
      <c r="N216" s="250"/>
      <c r="O216" s="250"/>
      <c r="P216" s="250"/>
      <c r="Q216" s="250"/>
      <c r="R216" s="250"/>
      <c r="S216" s="250"/>
    </row>
    <row r="217" spans="1:19" customFormat="1" x14ac:dyDescent="0.25">
      <c r="A217" s="54"/>
      <c r="C217" s="65"/>
      <c r="D217" s="66"/>
      <c r="E217" s="66"/>
      <c r="F217" s="66"/>
      <c r="G217" s="68"/>
      <c r="H217" s="66"/>
      <c r="I217" s="66"/>
      <c r="J217" s="298" t="str">
        <f t="shared" ca="1" si="3"/>
        <v/>
      </c>
      <c r="K217" s="126"/>
      <c r="L217" s="126"/>
      <c r="M217" s="250"/>
      <c r="N217" s="250"/>
      <c r="O217" s="250"/>
      <c r="P217" s="250"/>
      <c r="Q217" s="250"/>
      <c r="R217" s="250"/>
      <c r="S217" s="250"/>
    </row>
    <row r="218" spans="1:19" customFormat="1" x14ac:dyDescent="0.25">
      <c r="A218" s="54"/>
      <c r="C218" s="65"/>
      <c r="D218" s="66"/>
      <c r="E218" s="66"/>
      <c r="F218" s="66"/>
      <c r="G218" s="68"/>
      <c r="H218" s="66"/>
      <c r="I218" s="66"/>
      <c r="J218" s="298" t="str">
        <f t="shared" ca="1" si="3"/>
        <v/>
      </c>
      <c r="K218" s="126"/>
      <c r="L218" s="126"/>
      <c r="M218" s="250"/>
      <c r="N218" s="250"/>
      <c r="O218" s="250"/>
      <c r="P218" s="250"/>
      <c r="Q218" s="250"/>
      <c r="R218" s="250"/>
      <c r="S218" s="250"/>
    </row>
    <row r="219" spans="1:19" customFormat="1" x14ac:dyDescent="0.25">
      <c r="A219" s="54"/>
      <c r="C219" s="65"/>
      <c r="D219" s="66"/>
      <c r="E219" s="66"/>
      <c r="F219" s="66"/>
      <c r="G219" s="68"/>
      <c r="H219" s="66"/>
      <c r="I219" s="66"/>
      <c r="J219" s="298" t="str">
        <f t="shared" ca="1" si="3"/>
        <v/>
      </c>
      <c r="K219" s="126"/>
      <c r="L219" s="126"/>
      <c r="M219" s="250"/>
      <c r="N219" s="250"/>
      <c r="O219" s="250"/>
      <c r="P219" s="250"/>
      <c r="Q219" s="250"/>
      <c r="R219" s="250"/>
      <c r="S219" s="250"/>
    </row>
    <row r="220" spans="1:19" customFormat="1" x14ac:dyDescent="0.25">
      <c r="A220" s="54"/>
      <c r="C220" s="65"/>
      <c r="D220" s="66"/>
      <c r="E220" s="66"/>
      <c r="F220" s="66"/>
      <c r="G220" s="68"/>
      <c r="H220" s="66"/>
      <c r="I220" s="66"/>
      <c r="J220" s="298" t="str">
        <f t="shared" ca="1" si="3"/>
        <v/>
      </c>
      <c r="K220" s="126"/>
      <c r="L220" s="126"/>
      <c r="M220" s="250"/>
      <c r="N220" s="250"/>
      <c r="O220" s="250"/>
      <c r="P220" s="250"/>
      <c r="Q220" s="250"/>
      <c r="R220" s="250"/>
      <c r="S220" s="250"/>
    </row>
    <row r="221" spans="1:19" customFormat="1" x14ac:dyDescent="0.25">
      <c r="A221" s="54"/>
      <c r="C221" s="65"/>
      <c r="D221" s="66"/>
      <c r="E221" s="66"/>
      <c r="F221" s="66"/>
      <c r="G221" s="68"/>
      <c r="H221" s="66"/>
      <c r="I221" s="66"/>
      <c r="J221" s="298" t="str">
        <f t="shared" ca="1" si="3"/>
        <v/>
      </c>
      <c r="K221" s="126"/>
      <c r="L221" s="126"/>
      <c r="M221" s="250"/>
      <c r="N221" s="250"/>
      <c r="O221" s="250"/>
      <c r="P221" s="250"/>
      <c r="Q221" s="250"/>
      <c r="R221" s="250"/>
      <c r="S221" s="250"/>
    </row>
    <row r="222" spans="1:19" customFormat="1" x14ac:dyDescent="0.25">
      <c r="A222" s="54"/>
      <c r="C222" s="65"/>
      <c r="D222" s="66"/>
      <c r="E222" s="66"/>
      <c r="F222" s="66"/>
      <c r="G222" s="68"/>
      <c r="H222" s="66"/>
      <c r="I222" s="66"/>
      <c r="J222" s="298" t="str">
        <f t="shared" ca="1" si="3"/>
        <v/>
      </c>
      <c r="K222" s="126"/>
      <c r="L222" s="126"/>
      <c r="M222" s="250"/>
      <c r="N222" s="250"/>
      <c r="O222" s="250"/>
      <c r="P222" s="250"/>
      <c r="Q222" s="250"/>
      <c r="R222" s="250"/>
      <c r="S222" s="250"/>
    </row>
    <row r="223" spans="1:19" customFormat="1" x14ac:dyDescent="0.25">
      <c r="A223" s="54"/>
      <c r="C223" s="65"/>
      <c r="D223" s="66"/>
      <c r="E223" s="66"/>
      <c r="F223" s="66"/>
      <c r="G223" s="68"/>
      <c r="H223" s="66"/>
      <c r="I223" s="66"/>
      <c r="J223" s="298" t="str">
        <f t="shared" ca="1" si="3"/>
        <v/>
      </c>
      <c r="K223" s="126"/>
      <c r="L223" s="126"/>
      <c r="M223" s="250"/>
      <c r="N223" s="250"/>
      <c r="O223" s="250"/>
      <c r="P223" s="250"/>
      <c r="Q223" s="250"/>
      <c r="R223" s="250"/>
      <c r="S223" s="250"/>
    </row>
    <row r="224" spans="1:19" customFormat="1" x14ac:dyDescent="0.25">
      <c r="A224" s="54"/>
      <c r="C224" s="65"/>
      <c r="D224" s="66"/>
      <c r="E224" s="66"/>
      <c r="F224" s="66"/>
      <c r="G224" s="68"/>
      <c r="H224" s="66"/>
      <c r="I224" s="66"/>
      <c r="J224" s="298" t="str">
        <f t="shared" ca="1" si="3"/>
        <v/>
      </c>
      <c r="K224" s="126"/>
      <c r="L224" s="126"/>
      <c r="M224" s="250"/>
      <c r="N224" s="250"/>
      <c r="O224" s="250"/>
      <c r="P224" s="250"/>
      <c r="Q224" s="250"/>
      <c r="R224" s="250"/>
      <c r="S224" s="250"/>
    </row>
    <row r="225" spans="1:19" customFormat="1" x14ac:dyDescent="0.25">
      <c r="A225" s="54"/>
      <c r="C225" s="65"/>
      <c r="D225" s="66"/>
      <c r="E225" s="66"/>
      <c r="F225" s="66"/>
      <c r="G225" s="68"/>
      <c r="H225" s="66"/>
      <c r="I225" s="66"/>
      <c r="J225" s="298" t="str">
        <f t="shared" ca="1" si="3"/>
        <v/>
      </c>
      <c r="K225" s="126"/>
      <c r="L225" s="126"/>
      <c r="M225" s="250"/>
      <c r="N225" s="250"/>
      <c r="O225" s="250"/>
      <c r="P225" s="250"/>
      <c r="Q225" s="250"/>
      <c r="R225" s="250"/>
      <c r="S225" s="250"/>
    </row>
    <row r="226" spans="1:19" customFormat="1" x14ac:dyDescent="0.25">
      <c r="A226" s="54"/>
      <c r="C226" s="65"/>
      <c r="D226" s="66"/>
      <c r="E226" s="66"/>
      <c r="F226" s="66"/>
      <c r="G226" s="68"/>
      <c r="H226" s="66"/>
      <c r="I226" s="66"/>
      <c r="J226" s="298" t="str">
        <f t="shared" ca="1" si="3"/>
        <v/>
      </c>
      <c r="K226" s="126"/>
      <c r="L226" s="126"/>
      <c r="M226" s="250"/>
      <c r="N226" s="250"/>
      <c r="O226" s="250"/>
      <c r="P226" s="250"/>
      <c r="Q226" s="250"/>
      <c r="R226" s="250"/>
      <c r="S226" s="250"/>
    </row>
    <row r="227" spans="1:19" customFormat="1" x14ac:dyDescent="0.25">
      <c r="A227" s="54"/>
      <c r="C227" s="65"/>
      <c r="D227" s="66"/>
      <c r="E227" s="66"/>
      <c r="F227" s="66"/>
      <c r="G227" s="68"/>
      <c r="H227" s="66"/>
      <c r="I227" s="66"/>
      <c r="J227" s="298" t="str">
        <f t="shared" ca="1" si="3"/>
        <v/>
      </c>
      <c r="K227" s="126"/>
      <c r="L227" s="126"/>
      <c r="M227" s="250"/>
      <c r="N227" s="250"/>
      <c r="O227" s="250"/>
      <c r="P227" s="250"/>
      <c r="Q227" s="250"/>
      <c r="R227" s="250"/>
      <c r="S227" s="250"/>
    </row>
    <row r="228" spans="1:19" customFormat="1" x14ac:dyDescent="0.25">
      <c r="A228" s="54"/>
      <c r="C228" s="65"/>
      <c r="D228" s="66"/>
      <c r="E228" s="66"/>
      <c r="F228" s="66"/>
      <c r="G228" s="68"/>
      <c r="H228" s="66"/>
      <c r="I228" s="66"/>
      <c r="J228" s="298" t="str">
        <f t="shared" ca="1" si="3"/>
        <v/>
      </c>
      <c r="K228" s="126"/>
      <c r="L228" s="126"/>
      <c r="M228" s="250"/>
      <c r="N228" s="250"/>
      <c r="O228" s="250"/>
      <c r="P228" s="250"/>
      <c r="Q228" s="250"/>
      <c r="R228" s="250"/>
      <c r="S228" s="250"/>
    </row>
    <row r="229" spans="1:19" customFormat="1" x14ac:dyDescent="0.25">
      <c r="A229" s="54"/>
      <c r="C229" s="65"/>
      <c r="D229" s="66"/>
      <c r="E229" s="66"/>
      <c r="F229" s="66"/>
      <c r="G229" s="68"/>
      <c r="H229" s="66"/>
      <c r="I229" s="66"/>
      <c r="J229" s="298" t="str">
        <f t="shared" ca="1" si="3"/>
        <v/>
      </c>
      <c r="K229" s="126"/>
      <c r="L229" s="126"/>
      <c r="M229" s="250"/>
      <c r="N229" s="250"/>
      <c r="O229" s="250"/>
      <c r="P229" s="250"/>
      <c r="Q229" s="250"/>
      <c r="R229" s="250"/>
      <c r="S229" s="250"/>
    </row>
    <row r="230" spans="1:19" customFormat="1" x14ac:dyDescent="0.25">
      <c r="A230" s="54"/>
      <c r="C230" s="65"/>
      <c r="D230" s="66"/>
      <c r="E230" s="66"/>
      <c r="F230" s="66"/>
      <c r="G230" s="68"/>
      <c r="H230" s="66"/>
      <c r="I230" s="66"/>
      <c r="J230" s="298" t="str">
        <f t="shared" ca="1" si="3"/>
        <v/>
      </c>
      <c r="K230" s="126"/>
      <c r="L230" s="126"/>
      <c r="M230" s="250"/>
      <c r="N230" s="250"/>
      <c r="O230" s="250"/>
      <c r="P230" s="250"/>
      <c r="Q230" s="250"/>
      <c r="R230" s="250"/>
      <c r="S230" s="250"/>
    </row>
    <row r="231" spans="1:19" customFormat="1" x14ac:dyDescent="0.25">
      <c r="A231" s="54"/>
      <c r="C231" s="65"/>
      <c r="D231" s="66"/>
      <c r="E231" s="66"/>
      <c r="F231" s="66"/>
      <c r="G231" s="68"/>
      <c r="H231" s="66"/>
      <c r="I231" s="66"/>
      <c r="J231" s="298" t="str">
        <f t="shared" ca="1" si="3"/>
        <v/>
      </c>
      <c r="K231" s="126"/>
      <c r="L231" s="126"/>
      <c r="M231" s="250"/>
      <c r="N231" s="250"/>
      <c r="O231" s="250"/>
      <c r="P231" s="250"/>
      <c r="Q231" s="250"/>
      <c r="R231" s="250"/>
      <c r="S231" s="250"/>
    </row>
    <row r="232" spans="1:19" customFormat="1" x14ac:dyDescent="0.25">
      <c r="A232" s="54"/>
      <c r="C232" s="65"/>
      <c r="D232" s="66"/>
      <c r="E232" s="66"/>
      <c r="F232" s="66"/>
      <c r="G232" s="68"/>
      <c r="H232" s="66"/>
      <c r="I232" s="66"/>
      <c r="J232" s="298" t="str">
        <f t="shared" ca="1" si="3"/>
        <v/>
      </c>
      <c r="K232" s="126"/>
      <c r="L232" s="126"/>
      <c r="M232" s="250"/>
      <c r="N232" s="250"/>
      <c r="O232" s="250"/>
      <c r="P232" s="250"/>
      <c r="Q232" s="250"/>
      <c r="R232" s="250"/>
      <c r="S232" s="250"/>
    </row>
    <row r="233" spans="1:19" customFormat="1" x14ac:dyDescent="0.25">
      <c r="A233" s="54"/>
      <c r="C233" s="65"/>
      <c r="D233" s="66"/>
      <c r="E233" s="66"/>
      <c r="F233" s="66"/>
      <c r="G233" s="68"/>
      <c r="H233" s="66"/>
      <c r="I233" s="66"/>
      <c r="J233" s="298" t="str">
        <f t="shared" ca="1" si="3"/>
        <v/>
      </c>
      <c r="K233" s="126"/>
      <c r="L233" s="126"/>
      <c r="M233" s="250"/>
      <c r="N233" s="250"/>
      <c r="O233" s="250"/>
      <c r="P233" s="250"/>
      <c r="Q233" s="250"/>
      <c r="R233" s="250"/>
      <c r="S233" s="250"/>
    </row>
    <row r="234" spans="1:19" customFormat="1" x14ac:dyDescent="0.25">
      <c r="A234" s="54"/>
      <c r="C234" s="65"/>
      <c r="D234" s="66"/>
      <c r="E234" s="66"/>
      <c r="F234" s="66"/>
      <c r="G234" s="68"/>
      <c r="H234" s="66"/>
      <c r="I234" s="66"/>
      <c r="J234" s="298" t="str">
        <f t="shared" ca="1" si="3"/>
        <v/>
      </c>
      <c r="K234" s="126"/>
      <c r="L234" s="126"/>
      <c r="M234" s="250"/>
      <c r="N234" s="250"/>
      <c r="O234" s="250"/>
      <c r="P234" s="250"/>
      <c r="Q234" s="250"/>
      <c r="R234" s="250"/>
      <c r="S234" s="250"/>
    </row>
    <row r="235" spans="1:19" customFormat="1" x14ac:dyDescent="0.25">
      <c r="A235" s="54"/>
      <c r="C235" s="65"/>
      <c r="D235" s="66"/>
      <c r="E235" s="66"/>
      <c r="F235" s="66"/>
      <c r="G235" s="68"/>
      <c r="H235" s="66"/>
      <c r="I235" s="66"/>
      <c r="J235" s="298" t="str">
        <f t="shared" ca="1" si="3"/>
        <v/>
      </c>
      <c r="K235" s="126"/>
      <c r="L235" s="126"/>
      <c r="M235" s="250"/>
      <c r="N235" s="250"/>
      <c r="O235" s="250"/>
      <c r="P235" s="250"/>
      <c r="Q235" s="250"/>
      <c r="R235" s="250"/>
      <c r="S235" s="250"/>
    </row>
    <row r="236" spans="1:19" customFormat="1" x14ac:dyDescent="0.25">
      <c r="A236" s="54"/>
      <c r="C236" s="65"/>
      <c r="D236" s="66"/>
      <c r="E236" s="66"/>
      <c r="F236" s="66"/>
      <c r="G236" s="68"/>
      <c r="H236" s="66"/>
      <c r="I236" s="66"/>
      <c r="J236" s="298" t="str">
        <f t="shared" ca="1" si="3"/>
        <v/>
      </c>
      <c r="K236" s="126"/>
      <c r="L236" s="126"/>
      <c r="M236" s="250"/>
      <c r="N236" s="250"/>
      <c r="O236" s="250"/>
      <c r="P236" s="250"/>
      <c r="Q236" s="250"/>
      <c r="R236" s="250"/>
      <c r="S236" s="250"/>
    </row>
    <row r="237" spans="1:19" customFormat="1" x14ac:dyDescent="0.25">
      <c r="A237" s="54"/>
      <c r="C237" s="65"/>
      <c r="D237" s="66"/>
      <c r="E237" s="66"/>
      <c r="F237" s="66"/>
      <c r="G237" s="68"/>
      <c r="H237" s="66"/>
      <c r="I237" s="66"/>
      <c r="J237" s="298" t="str">
        <f t="shared" ca="1" si="3"/>
        <v/>
      </c>
      <c r="K237" s="126"/>
      <c r="L237" s="126"/>
      <c r="M237" s="250"/>
      <c r="N237" s="250"/>
      <c r="O237" s="250"/>
      <c r="P237" s="250"/>
      <c r="Q237" s="250"/>
      <c r="R237" s="250"/>
      <c r="S237" s="250"/>
    </row>
    <row r="238" spans="1:19" customFormat="1" x14ac:dyDescent="0.25">
      <c r="A238" s="54"/>
      <c r="C238" s="65"/>
      <c r="D238" s="66"/>
      <c r="E238" s="66"/>
      <c r="F238" s="66"/>
      <c r="G238" s="68"/>
      <c r="H238" s="66"/>
      <c r="I238" s="66"/>
      <c r="J238" s="298" t="str">
        <f t="shared" ca="1" si="3"/>
        <v/>
      </c>
      <c r="K238" s="126"/>
      <c r="L238" s="126"/>
      <c r="M238" s="250"/>
      <c r="N238" s="250"/>
      <c r="O238" s="250"/>
      <c r="P238" s="250"/>
      <c r="Q238" s="250"/>
      <c r="R238" s="250"/>
      <c r="S238" s="250"/>
    </row>
    <row r="239" spans="1:19" customFormat="1" x14ac:dyDescent="0.25">
      <c r="A239" s="54"/>
      <c r="C239" s="65"/>
      <c r="D239" s="66"/>
      <c r="E239" s="66"/>
      <c r="F239" s="66"/>
      <c r="G239" s="68"/>
      <c r="H239" s="66"/>
      <c r="I239" s="66"/>
      <c r="J239" s="298" t="str">
        <f t="shared" ca="1" si="3"/>
        <v/>
      </c>
      <c r="K239" s="126"/>
      <c r="L239" s="126"/>
      <c r="M239" s="250"/>
      <c r="N239" s="250"/>
      <c r="O239" s="250"/>
      <c r="P239" s="250"/>
      <c r="Q239" s="250"/>
      <c r="R239" s="250"/>
      <c r="S239" s="250"/>
    </row>
    <row r="240" spans="1:19" customFormat="1" x14ac:dyDescent="0.25">
      <c r="A240" s="54"/>
      <c r="C240" s="65"/>
      <c r="D240" s="66"/>
      <c r="E240" s="66"/>
      <c r="F240" s="66"/>
      <c r="G240" s="68"/>
      <c r="H240" s="66"/>
      <c r="I240" s="66"/>
      <c r="J240" s="298" t="str">
        <f t="shared" ca="1" si="3"/>
        <v/>
      </c>
      <c r="K240" s="126"/>
      <c r="L240" s="126"/>
      <c r="M240" s="250"/>
      <c r="N240" s="250"/>
      <c r="O240" s="250"/>
      <c r="P240" s="250"/>
      <c r="Q240" s="250"/>
      <c r="R240" s="250"/>
      <c r="S240" s="250"/>
    </row>
    <row r="241" spans="1:19" customFormat="1" x14ac:dyDescent="0.25">
      <c r="A241" s="54"/>
      <c r="C241" s="65"/>
      <c r="D241" s="66"/>
      <c r="E241" s="66"/>
      <c r="F241" s="66"/>
      <c r="G241" s="68"/>
      <c r="H241" s="66"/>
      <c r="I241" s="66"/>
      <c r="J241" s="298" t="str">
        <f t="shared" ca="1" si="3"/>
        <v/>
      </c>
      <c r="K241" s="126"/>
      <c r="L241" s="126"/>
      <c r="M241" s="250"/>
      <c r="N241" s="250"/>
      <c r="O241" s="250"/>
      <c r="P241" s="250"/>
      <c r="Q241" s="250"/>
      <c r="R241" s="250"/>
      <c r="S241" s="250"/>
    </row>
    <row r="242" spans="1:19" customFormat="1" x14ac:dyDescent="0.25">
      <c r="A242" s="54"/>
      <c r="C242" s="65"/>
      <c r="D242" s="66"/>
      <c r="E242" s="66"/>
      <c r="F242" s="66"/>
      <c r="G242" s="68"/>
      <c r="H242" s="66"/>
      <c r="I242" s="66"/>
      <c r="J242" s="298" t="str">
        <f t="shared" ca="1" si="3"/>
        <v/>
      </c>
      <c r="K242" s="126"/>
      <c r="L242" s="126"/>
      <c r="M242" s="250"/>
      <c r="N242" s="250"/>
      <c r="O242" s="250"/>
      <c r="P242" s="250"/>
      <c r="Q242" s="250"/>
      <c r="R242" s="250"/>
      <c r="S242" s="250"/>
    </row>
    <row r="243" spans="1:19" customFormat="1" x14ac:dyDescent="0.25">
      <c r="A243" s="54"/>
      <c r="C243" s="65"/>
      <c r="D243" s="66"/>
      <c r="E243" s="66"/>
      <c r="F243" s="66"/>
      <c r="G243" s="68"/>
      <c r="H243" s="66"/>
      <c r="I243" s="66"/>
      <c r="J243" s="298" t="str">
        <f t="shared" ca="1" si="3"/>
        <v/>
      </c>
      <c r="K243" s="126"/>
      <c r="L243" s="126"/>
      <c r="M243" s="250"/>
      <c r="N243" s="250"/>
      <c r="O243" s="250"/>
      <c r="P243" s="250"/>
      <c r="Q243" s="250"/>
      <c r="R243" s="250"/>
      <c r="S243" s="250"/>
    </row>
    <row r="244" spans="1:19" customFormat="1" x14ac:dyDescent="0.25">
      <c r="A244" s="54"/>
      <c r="C244" s="65"/>
      <c r="D244" s="66"/>
      <c r="E244" s="66"/>
      <c r="F244" s="66"/>
      <c r="G244" s="68"/>
      <c r="H244" s="66"/>
      <c r="I244" s="66"/>
      <c r="J244" s="298" t="str">
        <f t="shared" ca="1" si="3"/>
        <v/>
      </c>
      <c r="K244" s="126"/>
      <c r="L244" s="126"/>
      <c r="M244" s="250"/>
      <c r="N244" s="250"/>
      <c r="O244" s="250"/>
      <c r="P244" s="250"/>
      <c r="Q244" s="250"/>
      <c r="R244" s="250"/>
      <c r="S244" s="250"/>
    </row>
    <row r="245" spans="1:19" customFormat="1" x14ac:dyDescent="0.25">
      <c r="A245" s="54"/>
      <c r="C245" s="65"/>
      <c r="D245" s="66"/>
      <c r="E245" s="66"/>
      <c r="F245" s="66"/>
      <c r="G245" s="68"/>
      <c r="H245" s="66"/>
      <c r="I245" s="66"/>
      <c r="J245" s="298" t="str">
        <f t="shared" ca="1" si="3"/>
        <v/>
      </c>
      <c r="K245" s="126"/>
      <c r="L245" s="126"/>
      <c r="M245" s="250"/>
      <c r="N245" s="250"/>
      <c r="O245" s="250"/>
      <c r="P245" s="250"/>
      <c r="Q245" s="250"/>
      <c r="R245" s="250"/>
      <c r="S245" s="250"/>
    </row>
    <row r="246" spans="1:19" customFormat="1" x14ac:dyDescent="0.25">
      <c r="A246" s="54"/>
      <c r="C246" s="65"/>
      <c r="D246" s="66"/>
      <c r="E246" s="66"/>
      <c r="F246" s="66"/>
      <c r="G246" s="68"/>
      <c r="H246" s="66"/>
      <c r="I246" s="66"/>
      <c r="J246" s="298" t="str">
        <f t="shared" ca="1" si="3"/>
        <v/>
      </c>
      <c r="K246" s="126"/>
      <c r="L246" s="126"/>
      <c r="M246" s="250"/>
      <c r="N246" s="250"/>
      <c r="O246" s="250"/>
      <c r="P246" s="250"/>
      <c r="Q246" s="250"/>
      <c r="R246" s="250"/>
      <c r="S246" s="250"/>
    </row>
    <row r="247" spans="1:19" customFormat="1" x14ac:dyDescent="0.25">
      <c r="A247" s="54"/>
      <c r="C247" s="65"/>
      <c r="D247" s="66"/>
      <c r="E247" s="66"/>
      <c r="F247" s="66"/>
      <c r="G247" s="68"/>
      <c r="H247" s="66"/>
      <c r="I247" s="66"/>
      <c r="J247" s="298" t="str">
        <f t="shared" ca="1" si="3"/>
        <v/>
      </c>
      <c r="K247" s="126"/>
      <c r="L247" s="126"/>
      <c r="M247" s="250"/>
      <c r="N247" s="250"/>
      <c r="O247" s="250"/>
      <c r="P247" s="250"/>
      <c r="Q247" s="250"/>
      <c r="R247" s="250"/>
      <c r="S247" s="250"/>
    </row>
    <row r="248" spans="1:19" customFormat="1" x14ac:dyDescent="0.25">
      <c r="A248" s="54"/>
      <c r="C248" s="65"/>
      <c r="D248" s="66"/>
      <c r="E248" s="66"/>
      <c r="F248" s="66"/>
      <c r="G248" s="68"/>
      <c r="H248" s="66"/>
      <c r="I248" s="66"/>
      <c r="J248" s="298" t="str">
        <f t="shared" ca="1" si="3"/>
        <v/>
      </c>
      <c r="K248" s="126"/>
      <c r="L248" s="126"/>
      <c r="M248" s="250"/>
      <c r="N248" s="250"/>
      <c r="O248" s="250"/>
      <c r="P248" s="250"/>
      <c r="Q248" s="250"/>
      <c r="R248" s="250"/>
      <c r="S248" s="250"/>
    </row>
    <row r="249" spans="1:19" customFormat="1" x14ac:dyDescent="0.25">
      <c r="A249" s="54"/>
      <c r="C249" s="65"/>
      <c r="D249" s="66"/>
      <c r="E249" s="66"/>
      <c r="F249" s="66"/>
      <c r="G249" s="68"/>
      <c r="H249" s="66"/>
      <c r="I249" s="66"/>
      <c r="J249" s="298" t="str">
        <f t="shared" ca="1" si="3"/>
        <v/>
      </c>
      <c r="K249" s="126"/>
      <c r="L249" s="126"/>
      <c r="M249" s="250"/>
      <c r="N249" s="250"/>
      <c r="O249" s="250"/>
      <c r="P249" s="250"/>
      <c r="Q249" s="250"/>
      <c r="R249" s="250"/>
      <c r="S249" s="250"/>
    </row>
    <row r="250" spans="1:19" customFormat="1" x14ac:dyDescent="0.25">
      <c r="A250" s="54"/>
      <c r="C250" s="65"/>
      <c r="D250" s="66"/>
      <c r="E250" s="66"/>
      <c r="F250" s="66"/>
      <c r="G250" s="68"/>
      <c r="H250" s="66"/>
      <c r="I250" s="66"/>
      <c r="J250" s="298" t="str">
        <f t="shared" ca="1" si="3"/>
        <v/>
      </c>
      <c r="K250" s="126"/>
      <c r="L250" s="126"/>
      <c r="M250" s="250"/>
      <c r="N250" s="250"/>
      <c r="O250" s="250"/>
      <c r="P250" s="250"/>
      <c r="Q250" s="250"/>
      <c r="R250" s="250"/>
      <c r="S250" s="250"/>
    </row>
    <row r="251" spans="1:19" customFormat="1" x14ac:dyDescent="0.25">
      <c r="A251" s="54"/>
      <c r="C251" s="65"/>
      <c r="D251" s="66"/>
      <c r="E251" s="66"/>
      <c r="F251" s="66"/>
      <c r="G251" s="68"/>
      <c r="H251" s="66"/>
      <c r="I251" s="66"/>
      <c r="J251" s="298" t="str">
        <f t="shared" ca="1" si="3"/>
        <v/>
      </c>
      <c r="K251" s="126"/>
      <c r="L251" s="126"/>
      <c r="M251" s="250"/>
      <c r="N251" s="250"/>
      <c r="O251" s="250"/>
      <c r="P251" s="250"/>
      <c r="Q251" s="250"/>
      <c r="R251" s="250"/>
      <c r="S251" s="250"/>
    </row>
    <row r="252" spans="1:19" customFormat="1" x14ac:dyDescent="0.25">
      <c r="A252" s="54"/>
      <c r="C252" s="65"/>
      <c r="D252" s="66"/>
      <c r="E252" s="66"/>
      <c r="F252" s="66"/>
      <c r="G252" s="68"/>
      <c r="H252" s="66"/>
      <c r="I252" s="66"/>
      <c r="J252" s="298" t="str">
        <f t="shared" ca="1" si="3"/>
        <v/>
      </c>
      <c r="K252" s="126"/>
      <c r="L252" s="126"/>
      <c r="M252" s="250"/>
      <c r="N252" s="250"/>
      <c r="O252" s="250"/>
      <c r="P252" s="250"/>
      <c r="Q252" s="250"/>
      <c r="R252" s="250"/>
      <c r="S252" s="250"/>
    </row>
    <row r="253" spans="1:19" customFormat="1" x14ac:dyDescent="0.25">
      <c r="A253" s="54"/>
      <c r="C253" s="65"/>
      <c r="D253" s="66"/>
      <c r="E253" s="66"/>
      <c r="F253" s="66"/>
      <c r="G253" s="68"/>
      <c r="H253" s="66"/>
      <c r="I253" s="66"/>
      <c r="J253" s="298" t="str">
        <f t="shared" ca="1" si="3"/>
        <v/>
      </c>
      <c r="K253" s="126"/>
      <c r="L253" s="126"/>
      <c r="M253" s="250"/>
      <c r="N253" s="250"/>
      <c r="O253" s="250"/>
      <c r="P253" s="250"/>
      <c r="Q253" s="250"/>
      <c r="R253" s="250"/>
      <c r="S253" s="250"/>
    </row>
    <row r="254" spans="1:19" customFormat="1" x14ac:dyDescent="0.25">
      <c r="A254" s="54"/>
      <c r="C254" s="65"/>
      <c r="D254" s="66"/>
      <c r="E254" s="66"/>
      <c r="F254" s="66"/>
      <c r="G254" s="68"/>
      <c r="H254" s="66"/>
      <c r="I254" s="66"/>
      <c r="J254" s="298" t="str">
        <f t="shared" ca="1" si="3"/>
        <v/>
      </c>
      <c r="K254" s="126"/>
      <c r="L254" s="126"/>
      <c r="M254" s="250"/>
      <c r="N254" s="250"/>
      <c r="O254" s="250"/>
      <c r="P254" s="250"/>
      <c r="Q254" s="250"/>
      <c r="R254" s="250"/>
      <c r="S254" s="250"/>
    </row>
    <row r="255" spans="1:19" customFormat="1" x14ac:dyDescent="0.25">
      <c r="A255" s="54"/>
      <c r="C255" s="65"/>
      <c r="D255" s="66"/>
      <c r="E255" s="66"/>
      <c r="F255" s="66"/>
      <c r="G255" s="68"/>
      <c r="H255" s="66"/>
      <c r="I255" s="66"/>
      <c r="J255" s="298" t="str">
        <f t="shared" ca="1" si="3"/>
        <v/>
      </c>
      <c r="K255" s="126"/>
      <c r="L255" s="126"/>
      <c r="M255" s="250"/>
      <c r="N255" s="250"/>
      <c r="O255" s="250"/>
      <c r="P255" s="250"/>
      <c r="Q255" s="250"/>
      <c r="R255" s="250"/>
      <c r="S255" s="250"/>
    </row>
    <row r="256" spans="1:19" customFormat="1" x14ac:dyDescent="0.25">
      <c r="A256" s="54"/>
      <c r="C256" s="65"/>
      <c r="D256" s="66"/>
      <c r="E256" s="66"/>
      <c r="F256" s="66"/>
      <c r="G256" s="68"/>
      <c r="H256" s="66"/>
      <c r="I256" s="66"/>
      <c r="J256" s="298" t="str">
        <f t="shared" ca="1" si="3"/>
        <v/>
      </c>
      <c r="K256" s="126"/>
      <c r="L256" s="126"/>
      <c r="M256" s="250"/>
      <c r="N256" s="250"/>
      <c r="O256" s="250"/>
      <c r="P256" s="250"/>
      <c r="Q256" s="250"/>
      <c r="R256" s="250"/>
      <c r="S256" s="250"/>
    </row>
    <row r="257" spans="1:19" customFormat="1" x14ac:dyDescent="0.25">
      <c r="A257" s="54"/>
      <c r="C257" s="65"/>
      <c r="D257" s="66"/>
      <c r="E257" s="66"/>
      <c r="F257" s="66"/>
      <c r="G257" s="68"/>
      <c r="H257" s="66"/>
      <c r="I257" s="66"/>
      <c r="J257" s="298" t="str">
        <f t="shared" ca="1" si="3"/>
        <v/>
      </c>
      <c r="K257" s="126"/>
      <c r="L257" s="126"/>
      <c r="M257" s="250"/>
      <c r="N257" s="250"/>
      <c r="O257" s="250"/>
      <c r="P257" s="250"/>
      <c r="Q257" s="250"/>
      <c r="R257" s="250"/>
      <c r="S257" s="250"/>
    </row>
    <row r="258" spans="1:19" customFormat="1" x14ac:dyDescent="0.25">
      <c r="A258" s="54"/>
      <c r="C258" s="65"/>
      <c r="D258" s="66"/>
      <c r="E258" s="66"/>
      <c r="F258" s="66"/>
      <c r="G258" s="68"/>
      <c r="H258" s="66"/>
      <c r="I258" s="66"/>
      <c r="J258" s="298" t="str">
        <f t="shared" ca="1" si="3"/>
        <v/>
      </c>
      <c r="K258" s="126"/>
      <c r="L258" s="126"/>
      <c r="M258" s="250"/>
      <c r="N258" s="250"/>
      <c r="O258" s="250"/>
      <c r="P258" s="250"/>
      <c r="Q258" s="250"/>
      <c r="R258" s="250"/>
      <c r="S258" s="250"/>
    </row>
    <row r="259" spans="1:19" customFormat="1" x14ac:dyDescent="0.25">
      <c r="A259" s="54"/>
      <c r="C259" s="65"/>
      <c r="D259" s="66"/>
      <c r="E259" s="66"/>
      <c r="F259" s="66"/>
      <c r="G259" s="68"/>
      <c r="H259" s="66"/>
      <c r="I259" s="66"/>
      <c r="J259" s="298" t="str">
        <f t="shared" ca="1" si="3"/>
        <v/>
      </c>
      <c r="K259" s="126"/>
      <c r="L259" s="126"/>
      <c r="M259" s="250"/>
      <c r="N259" s="250"/>
      <c r="O259" s="250"/>
      <c r="P259" s="250"/>
      <c r="Q259" s="250"/>
      <c r="R259" s="250"/>
      <c r="S259" s="250"/>
    </row>
    <row r="260" spans="1:19" customFormat="1" x14ac:dyDescent="0.25">
      <c r="A260" s="54"/>
      <c r="C260" s="65"/>
      <c r="D260" s="66"/>
      <c r="E260" s="66"/>
      <c r="F260" s="66"/>
      <c r="G260" s="68"/>
      <c r="H260" s="66"/>
      <c r="I260" s="66"/>
      <c r="J260" s="298" t="str">
        <f t="shared" ca="1" si="3"/>
        <v/>
      </c>
      <c r="K260" s="126"/>
      <c r="L260" s="126"/>
      <c r="M260" s="250"/>
      <c r="N260" s="250"/>
      <c r="O260" s="250"/>
      <c r="P260" s="250"/>
      <c r="Q260" s="250"/>
      <c r="R260" s="250"/>
      <c r="S260" s="250"/>
    </row>
    <row r="261" spans="1:19" customFormat="1" x14ac:dyDescent="0.25">
      <c r="A261" s="54"/>
      <c r="C261" s="65"/>
      <c r="D261" s="66"/>
      <c r="E261" s="66"/>
      <c r="F261" s="66"/>
      <c r="G261" s="68"/>
      <c r="H261" s="66"/>
      <c r="I261" s="66"/>
      <c r="J261" s="298" t="str">
        <f t="shared" ca="1" si="3"/>
        <v/>
      </c>
      <c r="K261" s="126"/>
      <c r="L261" s="126"/>
      <c r="M261" s="250"/>
      <c r="N261" s="250"/>
      <c r="O261" s="250"/>
      <c r="P261" s="250"/>
      <c r="Q261" s="250"/>
      <c r="R261" s="250"/>
      <c r="S261" s="250"/>
    </row>
    <row r="262" spans="1:19" customFormat="1" x14ac:dyDescent="0.25">
      <c r="A262" s="54"/>
      <c r="C262" s="65"/>
      <c r="D262" s="66"/>
      <c r="E262" s="66"/>
      <c r="F262" s="66"/>
      <c r="G262" s="68"/>
      <c r="H262" s="66"/>
      <c r="I262" s="66"/>
      <c r="J262" s="298" t="str">
        <f t="shared" ca="1" si="3"/>
        <v/>
      </c>
      <c r="K262" s="126"/>
      <c r="L262" s="126"/>
      <c r="M262" s="250"/>
      <c r="N262" s="250"/>
      <c r="O262" s="250"/>
      <c r="P262" s="250"/>
      <c r="Q262" s="250"/>
      <c r="R262" s="250"/>
      <c r="S262" s="250"/>
    </row>
    <row r="263" spans="1:19" customFormat="1" x14ac:dyDescent="0.25">
      <c r="A263" s="54"/>
      <c r="C263" s="65"/>
      <c r="D263" s="66"/>
      <c r="E263" s="66"/>
      <c r="F263" s="66"/>
      <c r="G263" s="68"/>
      <c r="H263" s="66"/>
      <c r="I263" s="66"/>
      <c r="J263" s="298" t="str">
        <f t="shared" ca="1" si="3"/>
        <v/>
      </c>
      <c r="K263" s="126"/>
      <c r="L263" s="126"/>
      <c r="M263" s="250"/>
      <c r="N263" s="250"/>
      <c r="O263" s="250"/>
      <c r="P263" s="250"/>
      <c r="Q263" s="250"/>
      <c r="R263" s="250"/>
      <c r="S263" s="250"/>
    </row>
    <row r="264" spans="1:19" customFormat="1" x14ac:dyDescent="0.25">
      <c r="A264" s="54"/>
      <c r="C264" s="65"/>
      <c r="D264" s="66"/>
      <c r="E264" s="66"/>
      <c r="F264" s="66"/>
      <c r="G264" s="68"/>
      <c r="H264" s="66"/>
      <c r="I264" s="66"/>
      <c r="J264" s="298" t="str">
        <f t="shared" ca="1" si="3"/>
        <v/>
      </c>
      <c r="K264" s="126"/>
      <c r="L264" s="126"/>
      <c r="M264" s="250"/>
      <c r="N264" s="250"/>
      <c r="O264" s="250"/>
      <c r="P264" s="250"/>
      <c r="Q264" s="250"/>
      <c r="R264" s="250"/>
      <c r="S264" s="250"/>
    </row>
    <row r="265" spans="1:19" customFormat="1" x14ac:dyDescent="0.25">
      <c r="A265" s="54"/>
      <c r="C265" s="65"/>
      <c r="D265" s="66"/>
      <c r="E265" s="66"/>
      <c r="F265" s="66"/>
      <c r="G265" s="68"/>
      <c r="H265" s="66"/>
      <c r="I265" s="66"/>
      <c r="J265" s="298" t="str">
        <f t="shared" ref="J265:J328" ca="1" si="4">IF(I265="","",(IF(I265="Efetivado","",IF(C265="","",IF(C265=TODAY(),"Vence Hoje",IF(C265&lt;TODAY(),"Atrasado",C265-TODAY()&amp;" Dias para Vencer"))))))</f>
        <v/>
      </c>
      <c r="K265" s="126"/>
      <c r="L265" s="126"/>
      <c r="M265" s="250"/>
      <c r="N265" s="250"/>
      <c r="O265" s="250"/>
      <c r="P265" s="250"/>
      <c r="Q265" s="250"/>
      <c r="R265" s="250"/>
      <c r="S265" s="250"/>
    </row>
    <row r="266" spans="1:19" customFormat="1" x14ac:dyDescent="0.25">
      <c r="A266" s="54"/>
      <c r="C266" s="65"/>
      <c r="D266" s="66"/>
      <c r="E266" s="66"/>
      <c r="F266" s="66"/>
      <c r="G266" s="68"/>
      <c r="H266" s="66"/>
      <c r="I266" s="66"/>
      <c r="J266" s="298" t="str">
        <f t="shared" ca="1" si="4"/>
        <v/>
      </c>
      <c r="K266" s="126"/>
      <c r="L266" s="126"/>
      <c r="M266" s="250"/>
      <c r="N266" s="250"/>
      <c r="O266" s="250"/>
      <c r="P266" s="250"/>
      <c r="Q266" s="250"/>
      <c r="R266" s="250"/>
      <c r="S266" s="250"/>
    </row>
    <row r="267" spans="1:19" customFormat="1" x14ac:dyDescent="0.25">
      <c r="A267" s="54"/>
      <c r="C267" s="65"/>
      <c r="D267" s="66"/>
      <c r="E267" s="66"/>
      <c r="F267" s="66"/>
      <c r="G267" s="68"/>
      <c r="H267" s="66"/>
      <c r="I267" s="66"/>
      <c r="J267" s="298" t="str">
        <f t="shared" ca="1" si="4"/>
        <v/>
      </c>
      <c r="K267" s="126"/>
      <c r="L267" s="126"/>
      <c r="M267" s="250"/>
      <c r="N267" s="250"/>
      <c r="O267" s="250"/>
      <c r="P267" s="250"/>
      <c r="Q267" s="250"/>
      <c r="R267" s="250"/>
      <c r="S267" s="250"/>
    </row>
    <row r="268" spans="1:19" customFormat="1" x14ac:dyDescent="0.25">
      <c r="A268" s="54"/>
      <c r="C268" s="65"/>
      <c r="D268" s="66"/>
      <c r="E268" s="66"/>
      <c r="F268" s="66"/>
      <c r="G268" s="68"/>
      <c r="H268" s="66"/>
      <c r="I268" s="66"/>
      <c r="J268" s="298" t="str">
        <f t="shared" ca="1" si="4"/>
        <v/>
      </c>
      <c r="K268" s="126"/>
      <c r="L268" s="126"/>
      <c r="M268" s="250"/>
      <c r="N268" s="250"/>
      <c r="O268" s="250"/>
      <c r="P268" s="250"/>
      <c r="Q268" s="250"/>
      <c r="R268" s="250"/>
      <c r="S268" s="250"/>
    </row>
    <row r="269" spans="1:19" customFormat="1" x14ac:dyDescent="0.25">
      <c r="A269" s="54"/>
      <c r="C269" s="65"/>
      <c r="D269" s="66"/>
      <c r="E269" s="66"/>
      <c r="F269" s="66"/>
      <c r="G269" s="68"/>
      <c r="H269" s="66"/>
      <c r="I269" s="66"/>
      <c r="J269" s="298" t="str">
        <f t="shared" ca="1" si="4"/>
        <v/>
      </c>
      <c r="K269" s="126"/>
      <c r="L269" s="126"/>
      <c r="M269" s="250"/>
      <c r="N269" s="250"/>
      <c r="O269" s="250"/>
      <c r="P269" s="250"/>
      <c r="Q269" s="250"/>
      <c r="R269" s="250"/>
      <c r="S269" s="250"/>
    </row>
    <row r="270" spans="1:19" customFormat="1" x14ac:dyDescent="0.25">
      <c r="A270" s="54"/>
      <c r="C270" s="65"/>
      <c r="D270" s="66"/>
      <c r="E270" s="66"/>
      <c r="F270" s="66"/>
      <c r="G270" s="68"/>
      <c r="H270" s="66"/>
      <c r="I270" s="66"/>
      <c r="J270" s="298" t="str">
        <f t="shared" ca="1" si="4"/>
        <v/>
      </c>
      <c r="K270" s="126"/>
      <c r="L270" s="126"/>
      <c r="M270" s="250"/>
      <c r="N270" s="250"/>
      <c r="O270" s="250"/>
      <c r="P270" s="250"/>
      <c r="Q270" s="250"/>
      <c r="R270" s="250"/>
      <c r="S270" s="250"/>
    </row>
    <row r="271" spans="1:19" customFormat="1" x14ac:dyDescent="0.25">
      <c r="A271" s="54"/>
      <c r="C271" s="65"/>
      <c r="D271" s="66"/>
      <c r="E271" s="66"/>
      <c r="F271" s="66"/>
      <c r="G271" s="68"/>
      <c r="H271" s="66"/>
      <c r="I271" s="66"/>
      <c r="J271" s="298" t="str">
        <f t="shared" ca="1" si="4"/>
        <v/>
      </c>
      <c r="K271" s="126"/>
      <c r="L271" s="126"/>
      <c r="M271" s="250"/>
      <c r="N271" s="250"/>
      <c r="O271" s="250"/>
      <c r="P271" s="250"/>
      <c r="Q271" s="250"/>
      <c r="R271" s="250"/>
      <c r="S271" s="250"/>
    </row>
    <row r="272" spans="1:19" customFormat="1" x14ac:dyDescent="0.25">
      <c r="A272" s="54"/>
      <c r="C272" s="65"/>
      <c r="D272" s="66"/>
      <c r="E272" s="66"/>
      <c r="F272" s="66"/>
      <c r="G272" s="68"/>
      <c r="H272" s="66"/>
      <c r="I272" s="66"/>
      <c r="J272" s="298" t="str">
        <f t="shared" ca="1" si="4"/>
        <v/>
      </c>
      <c r="K272" s="126"/>
      <c r="L272" s="126"/>
      <c r="M272" s="250"/>
      <c r="N272" s="250"/>
      <c r="O272" s="250"/>
      <c r="P272" s="250"/>
      <c r="Q272" s="250"/>
      <c r="R272" s="250"/>
      <c r="S272" s="250"/>
    </row>
    <row r="273" spans="1:19" customFormat="1" x14ac:dyDescent="0.25">
      <c r="A273" s="54"/>
      <c r="C273" s="65"/>
      <c r="D273" s="66"/>
      <c r="E273" s="66"/>
      <c r="F273" s="66"/>
      <c r="G273" s="68"/>
      <c r="H273" s="66"/>
      <c r="I273" s="66"/>
      <c r="J273" s="298" t="str">
        <f t="shared" ca="1" si="4"/>
        <v/>
      </c>
      <c r="K273" s="126"/>
      <c r="L273" s="126"/>
      <c r="M273" s="250"/>
      <c r="N273" s="250"/>
      <c r="O273" s="250"/>
      <c r="P273" s="250"/>
      <c r="Q273" s="250"/>
      <c r="R273" s="250"/>
      <c r="S273" s="250"/>
    </row>
    <row r="274" spans="1:19" customFormat="1" x14ac:dyDescent="0.25">
      <c r="A274" s="54"/>
      <c r="C274" s="65"/>
      <c r="D274" s="66"/>
      <c r="E274" s="66"/>
      <c r="F274" s="66"/>
      <c r="G274" s="68"/>
      <c r="H274" s="66"/>
      <c r="I274" s="66"/>
      <c r="J274" s="298" t="str">
        <f t="shared" ca="1" si="4"/>
        <v/>
      </c>
      <c r="K274" s="126"/>
      <c r="L274" s="126"/>
      <c r="M274" s="250"/>
      <c r="N274" s="250"/>
      <c r="O274" s="250"/>
      <c r="P274" s="250"/>
      <c r="Q274" s="250"/>
      <c r="R274" s="250"/>
      <c r="S274" s="250"/>
    </row>
    <row r="275" spans="1:19" customFormat="1" x14ac:dyDescent="0.25">
      <c r="A275" s="54"/>
      <c r="C275" s="65"/>
      <c r="D275" s="66"/>
      <c r="E275" s="66"/>
      <c r="F275" s="66"/>
      <c r="G275" s="68"/>
      <c r="H275" s="66"/>
      <c r="I275" s="66"/>
      <c r="J275" s="298" t="str">
        <f t="shared" ca="1" si="4"/>
        <v/>
      </c>
      <c r="K275" s="126"/>
      <c r="L275" s="126"/>
      <c r="M275" s="250"/>
      <c r="N275" s="250"/>
      <c r="O275" s="250"/>
      <c r="P275" s="250"/>
      <c r="Q275" s="250"/>
      <c r="R275" s="250"/>
      <c r="S275" s="250"/>
    </row>
    <row r="276" spans="1:19" customFormat="1" x14ac:dyDescent="0.25">
      <c r="A276" s="54"/>
      <c r="C276" s="65"/>
      <c r="D276" s="66"/>
      <c r="E276" s="66"/>
      <c r="F276" s="66"/>
      <c r="G276" s="68"/>
      <c r="H276" s="66"/>
      <c r="I276" s="66"/>
      <c r="J276" s="298" t="str">
        <f t="shared" ca="1" si="4"/>
        <v/>
      </c>
      <c r="K276" s="126"/>
      <c r="L276" s="126"/>
      <c r="M276" s="250"/>
      <c r="N276" s="250"/>
      <c r="O276" s="250"/>
      <c r="P276" s="250"/>
      <c r="Q276" s="250"/>
      <c r="R276" s="250"/>
      <c r="S276" s="250"/>
    </row>
    <row r="277" spans="1:19" customFormat="1" x14ac:dyDescent="0.25">
      <c r="A277" s="54"/>
      <c r="C277" s="65"/>
      <c r="D277" s="66"/>
      <c r="E277" s="66"/>
      <c r="F277" s="66"/>
      <c r="G277" s="68"/>
      <c r="H277" s="66"/>
      <c r="I277" s="66"/>
      <c r="J277" s="298" t="str">
        <f t="shared" ca="1" si="4"/>
        <v/>
      </c>
      <c r="K277" s="126"/>
      <c r="L277" s="126"/>
      <c r="M277" s="250"/>
      <c r="N277" s="250"/>
      <c r="O277" s="250"/>
      <c r="P277" s="250"/>
      <c r="Q277" s="250"/>
      <c r="R277" s="250"/>
      <c r="S277" s="250"/>
    </row>
    <row r="278" spans="1:19" customFormat="1" x14ac:dyDescent="0.25">
      <c r="A278" s="54"/>
      <c r="C278" s="65"/>
      <c r="D278" s="66"/>
      <c r="E278" s="66"/>
      <c r="F278" s="66"/>
      <c r="G278" s="68"/>
      <c r="H278" s="66"/>
      <c r="I278" s="66"/>
      <c r="J278" s="298" t="str">
        <f t="shared" ca="1" si="4"/>
        <v/>
      </c>
      <c r="K278" s="126"/>
      <c r="L278" s="126"/>
      <c r="M278" s="250"/>
      <c r="N278" s="250"/>
      <c r="O278" s="250"/>
      <c r="P278" s="250"/>
      <c r="Q278" s="250"/>
      <c r="R278" s="250"/>
      <c r="S278" s="250"/>
    </row>
    <row r="279" spans="1:19" customFormat="1" x14ac:dyDescent="0.25">
      <c r="A279" s="54"/>
      <c r="C279" s="65"/>
      <c r="D279" s="66"/>
      <c r="E279" s="66"/>
      <c r="F279" s="66"/>
      <c r="G279" s="68"/>
      <c r="H279" s="66"/>
      <c r="I279" s="66"/>
      <c r="J279" s="298" t="str">
        <f t="shared" ca="1" si="4"/>
        <v/>
      </c>
      <c r="K279" s="126"/>
      <c r="L279" s="126"/>
      <c r="M279" s="250"/>
      <c r="N279" s="250"/>
      <c r="O279" s="250"/>
      <c r="P279" s="250"/>
      <c r="Q279" s="250"/>
      <c r="R279" s="250"/>
      <c r="S279" s="250"/>
    </row>
    <row r="280" spans="1:19" customFormat="1" x14ac:dyDescent="0.25">
      <c r="A280" s="54"/>
      <c r="C280" s="65"/>
      <c r="D280" s="66"/>
      <c r="E280" s="66"/>
      <c r="F280" s="66"/>
      <c r="G280" s="68"/>
      <c r="H280" s="66"/>
      <c r="I280" s="66"/>
      <c r="J280" s="298" t="str">
        <f t="shared" ca="1" si="4"/>
        <v/>
      </c>
      <c r="K280" s="126"/>
      <c r="L280" s="126"/>
      <c r="M280" s="250"/>
      <c r="N280" s="250"/>
      <c r="O280" s="250"/>
      <c r="P280" s="250"/>
      <c r="Q280" s="250"/>
      <c r="R280" s="250"/>
      <c r="S280" s="250"/>
    </row>
    <row r="281" spans="1:19" customFormat="1" x14ac:dyDescent="0.25">
      <c r="A281" s="54"/>
      <c r="C281" s="65"/>
      <c r="D281" s="66"/>
      <c r="E281" s="66"/>
      <c r="F281" s="66"/>
      <c r="G281" s="68"/>
      <c r="H281" s="66"/>
      <c r="I281" s="66"/>
      <c r="J281" s="298" t="str">
        <f t="shared" ca="1" si="4"/>
        <v/>
      </c>
      <c r="K281" s="126"/>
      <c r="L281" s="126"/>
      <c r="M281" s="250"/>
      <c r="N281" s="250"/>
      <c r="O281" s="250"/>
      <c r="P281" s="250"/>
      <c r="Q281" s="250"/>
      <c r="R281" s="250"/>
      <c r="S281" s="250"/>
    </row>
    <row r="282" spans="1:19" customFormat="1" x14ac:dyDescent="0.25">
      <c r="A282" s="54"/>
      <c r="C282" s="65"/>
      <c r="D282" s="66"/>
      <c r="E282" s="66"/>
      <c r="F282" s="66"/>
      <c r="G282" s="68"/>
      <c r="H282" s="66"/>
      <c r="I282" s="66"/>
      <c r="J282" s="298" t="str">
        <f t="shared" ca="1" si="4"/>
        <v/>
      </c>
      <c r="K282" s="126"/>
      <c r="L282" s="126"/>
      <c r="M282" s="250"/>
      <c r="N282" s="250"/>
      <c r="O282" s="250"/>
      <c r="P282" s="250"/>
      <c r="Q282" s="250"/>
      <c r="R282" s="250"/>
      <c r="S282" s="250"/>
    </row>
    <row r="283" spans="1:19" customFormat="1" x14ac:dyDescent="0.25">
      <c r="A283" s="54"/>
      <c r="C283" s="65"/>
      <c r="D283" s="66"/>
      <c r="E283" s="66"/>
      <c r="F283" s="66"/>
      <c r="G283" s="68"/>
      <c r="H283" s="66"/>
      <c r="I283" s="66"/>
      <c r="J283" s="298" t="str">
        <f t="shared" ca="1" si="4"/>
        <v/>
      </c>
      <c r="K283" s="126"/>
      <c r="L283" s="126"/>
      <c r="M283" s="250"/>
      <c r="N283" s="250"/>
      <c r="O283" s="250"/>
      <c r="P283" s="250"/>
      <c r="Q283" s="250"/>
      <c r="R283" s="250"/>
      <c r="S283" s="250"/>
    </row>
    <row r="284" spans="1:19" customFormat="1" x14ac:dyDescent="0.25">
      <c r="A284" s="54"/>
      <c r="C284" s="65"/>
      <c r="D284" s="66"/>
      <c r="E284" s="66"/>
      <c r="F284" s="66"/>
      <c r="G284" s="68"/>
      <c r="H284" s="66"/>
      <c r="I284" s="66"/>
      <c r="J284" s="298" t="str">
        <f t="shared" ca="1" si="4"/>
        <v/>
      </c>
      <c r="K284" s="126"/>
      <c r="L284" s="126"/>
      <c r="M284" s="250"/>
      <c r="N284" s="250"/>
      <c r="O284" s="250"/>
      <c r="P284" s="250"/>
      <c r="Q284" s="250"/>
      <c r="R284" s="250"/>
      <c r="S284" s="250"/>
    </row>
    <row r="285" spans="1:19" customFormat="1" x14ac:dyDescent="0.25">
      <c r="A285" s="54"/>
      <c r="C285" s="65"/>
      <c r="D285" s="66"/>
      <c r="E285" s="66"/>
      <c r="F285" s="66"/>
      <c r="G285" s="68"/>
      <c r="H285" s="66"/>
      <c r="I285" s="66"/>
      <c r="J285" s="298" t="str">
        <f t="shared" ca="1" si="4"/>
        <v/>
      </c>
      <c r="K285" s="126"/>
      <c r="L285" s="126"/>
      <c r="M285" s="250"/>
      <c r="N285" s="250"/>
      <c r="O285" s="250"/>
      <c r="P285" s="250"/>
      <c r="Q285" s="250"/>
      <c r="R285" s="250"/>
      <c r="S285" s="250"/>
    </row>
    <row r="286" spans="1:19" customFormat="1" x14ac:dyDescent="0.25">
      <c r="A286" s="54"/>
      <c r="C286" s="65"/>
      <c r="D286" s="66"/>
      <c r="E286" s="66"/>
      <c r="F286" s="66"/>
      <c r="G286" s="68"/>
      <c r="H286" s="66"/>
      <c r="I286" s="66"/>
      <c r="J286" s="298" t="str">
        <f t="shared" ca="1" si="4"/>
        <v/>
      </c>
      <c r="K286" s="126"/>
      <c r="L286" s="126"/>
      <c r="M286" s="250"/>
      <c r="N286" s="250"/>
      <c r="O286" s="250"/>
      <c r="P286" s="250"/>
      <c r="Q286" s="250"/>
      <c r="R286" s="250"/>
      <c r="S286" s="250"/>
    </row>
    <row r="287" spans="1:19" customFormat="1" x14ac:dyDescent="0.25">
      <c r="A287" s="54"/>
      <c r="C287" s="65"/>
      <c r="D287" s="66"/>
      <c r="E287" s="66"/>
      <c r="F287" s="66"/>
      <c r="G287" s="68"/>
      <c r="H287" s="66"/>
      <c r="I287" s="66"/>
      <c r="J287" s="298" t="str">
        <f t="shared" ca="1" si="4"/>
        <v/>
      </c>
      <c r="K287" s="126"/>
      <c r="L287" s="126"/>
      <c r="M287" s="250"/>
      <c r="N287" s="250"/>
      <c r="O287" s="250"/>
      <c r="P287" s="250"/>
      <c r="Q287" s="250"/>
      <c r="R287" s="250"/>
      <c r="S287" s="250"/>
    </row>
    <row r="288" spans="1:19" customFormat="1" x14ac:dyDescent="0.25">
      <c r="A288" s="54"/>
      <c r="C288" s="65"/>
      <c r="D288" s="66"/>
      <c r="E288" s="66"/>
      <c r="F288" s="66"/>
      <c r="G288" s="68"/>
      <c r="H288" s="66"/>
      <c r="I288" s="66"/>
      <c r="J288" s="298" t="str">
        <f t="shared" ca="1" si="4"/>
        <v/>
      </c>
      <c r="K288" s="126"/>
      <c r="L288" s="126"/>
      <c r="M288" s="250"/>
      <c r="N288" s="250"/>
      <c r="O288" s="250"/>
      <c r="P288" s="250"/>
      <c r="Q288" s="250"/>
      <c r="R288" s="250"/>
      <c r="S288" s="250"/>
    </row>
    <row r="289" spans="1:19" customFormat="1" x14ac:dyDescent="0.25">
      <c r="A289" s="54"/>
      <c r="C289" s="65"/>
      <c r="D289" s="66"/>
      <c r="E289" s="66"/>
      <c r="F289" s="66"/>
      <c r="G289" s="68"/>
      <c r="H289" s="66"/>
      <c r="I289" s="66"/>
      <c r="J289" s="298" t="str">
        <f t="shared" ca="1" si="4"/>
        <v/>
      </c>
      <c r="K289" s="126"/>
      <c r="L289" s="126"/>
      <c r="M289" s="250"/>
      <c r="N289" s="250"/>
      <c r="O289" s="250"/>
      <c r="P289" s="250"/>
      <c r="Q289" s="250"/>
      <c r="R289" s="250"/>
      <c r="S289" s="250"/>
    </row>
    <row r="290" spans="1:19" customFormat="1" x14ac:dyDescent="0.25">
      <c r="A290" s="54"/>
      <c r="C290" s="65"/>
      <c r="D290" s="66"/>
      <c r="E290" s="66"/>
      <c r="F290" s="66"/>
      <c r="G290" s="68"/>
      <c r="H290" s="66"/>
      <c r="I290" s="66"/>
      <c r="J290" s="298" t="str">
        <f t="shared" ca="1" si="4"/>
        <v/>
      </c>
      <c r="K290" s="126"/>
      <c r="L290" s="126"/>
      <c r="M290" s="250"/>
      <c r="N290" s="250"/>
      <c r="O290" s="250"/>
      <c r="P290" s="250"/>
      <c r="Q290" s="250"/>
      <c r="R290" s="250"/>
      <c r="S290" s="250"/>
    </row>
    <row r="291" spans="1:19" customFormat="1" x14ac:dyDescent="0.25">
      <c r="A291" s="54"/>
      <c r="C291" s="65"/>
      <c r="D291" s="66"/>
      <c r="E291" s="66"/>
      <c r="F291" s="66"/>
      <c r="G291" s="68"/>
      <c r="H291" s="66"/>
      <c r="I291" s="66"/>
      <c r="J291" s="298" t="str">
        <f t="shared" ca="1" si="4"/>
        <v/>
      </c>
      <c r="K291" s="126"/>
      <c r="L291" s="126"/>
      <c r="M291" s="250"/>
      <c r="N291" s="250"/>
      <c r="O291" s="250"/>
      <c r="P291" s="250"/>
      <c r="Q291" s="250"/>
      <c r="R291" s="250"/>
      <c r="S291" s="250"/>
    </row>
    <row r="292" spans="1:19" customFormat="1" x14ac:dyDescent="0.25">
      <c r="A292" s="54"/>
      <c r="C292" s="65"/>
      <c r="D292" s="66"/>
      <c r="E292" s="66"/>
      <c r="F292" s="66"/>
      <c r="G292" s="68"/>
      <c r="H292" s="66"/>
      <c r="I292" s="66"/>
      <c r="J292" s="298" t="str">
        <f t="shared" ca="1" si="4"/>
        <v/>
      </c>
      <c r="K292" s="126"/>
      <c r="L292" s="126"/>
      <c r="M292" s="250"/>
      <c r="N292" s="250"/>
      <c r="O292" s="250"/>
      <c r="P292" s="250"/>
      <c r="Q292" s="250"/>
      <c r="R292" s="250"/>
      <c r="S292" s="250"/>
    </row>
    <row r="293" spans="1:19" customFormat="1" x14ac:dyDescent="0.25">
      <c r="A293" s="54"/>
      <c r="C293" s="65"/>
      <c r="D293" s="66"/>
      <c r="E293" s="66"/>
      <c r="F293" s="66"/>
      <c r="G293" s="68"/>
      <c r="H293" s="66"/>
      <c r="I293" s="66"/>
      <c r="J293" s="298" t="str">
        <f t="shared" ca="1" si="4"/>
        <v/>
      </c>
      <c r="K293" s="126"/>
      <c r="L293" s="126"/>
      <c r="M293" s="250"/>
      <c r="N293" s="250"/>
      <c r="O293" s="250"/>
      <c r="P293" s="250"/>
      <c r="Q293" s="250"/>
      <c r="R293" s="250"/>
      <c r="S293" s="250"/>
    </row>
    <row r="294" spans="1:19" customFormat="1" x14ac:dyDescent="0.25">
      <c r="A294" s="54"/>
      <c r="C294" s="65"/>
      <c r="D294" s="66"/>
      <c r="E294" s="66"/>
      <c r="F294" s="66"/>
      <c r="G294" s="68"/>
      <c r="H294" s="66"/>
      <c r="I294" s="66"/>
      <c r="J294" s="298" t="str">
        <f t="shared" ca="1" si="4"/>
        <v/>
      </c>
      <c r="K294" s="126"/>
      <c r="L294" s="126"/>
      <c r="M294" s="250"/>
      <c r="N294" s="250"/>
      <c r="O294" s="250"/>
      <c r="P294" s="250"/>
      <c r="Q294" s="250"/>
      <c r="R294" s="250"/>
      <c r="S294" s="250"/>
    </row>
    <row r="295" spans="1:19" customFormat="1" x14ac:dyDescent="0.25">
      <c r="A295" s="54"/>
      <c r="C295" s="65"/>
      <c r="D295" s="66"/>
      <c r="E295" s="66"/>
      <c r="F295" s="66"/>
      <c r="G295" s="68"/>
      <c r="H295" s="66"/>
      <c r="I295" s="66"/>
      <c r="J295" s="298" t="str">
        <f t="shared" ca="1" si="4"/>
        <v/>
      </c>
      <c r="K295" s="126"/>
      <c r="L295" s="126"/>
      <c r="M295" s="250"/>
      <c r="N295" s="250"/>
      <c r="O295" s="250"/>
      <c r="P295" s="250"/>
      <c r="Q295" s="250"/>
      <c r="R295" s="250"/>
      <c r="S295" s="250"/>
    </row>
    <row r="296" spans="1:19" customFormat="1" x14ac:dyDescent="0.25">
      <c r="A296" s="54"/>
      <c r="C296" s="65"/>
      <c r="D296" s="66"/>
      <c r="E296" s="66"/>
      <c r="F296" s="66"/>
      <c r="G296" s="68"/>
      <c r="H296" s="66"/>
      <c r="I296" s="66"/>
      <c r="J296" s="298" t="str">
        <f t="shared" ca="1" si="4"/>
        <v/>
      </c>
      <c r="K296" s="126"/>
      <c r="L296" s="126"/>
      <c r="M296" s="250"/>
      <c r="N296" s="250"/>
      <c r="O296" s="250"/>
      <c r="P296" s="250"/>
      <c r="Q296" s="250"/>
      <c r="R296" s="250"/>
      <c r="S296" s="250"/>
    </row>
    <row r="297" spans="1:19" customFormat="1" x14ac:dyDescent="0.25">
      <c r="A297" s="54"/>
      <c r="C297" s="65"/>
      <c r="D297" s="66"/>
      <c r="E297" s="66"/>
      <c r="F297" s="66"/>
      <c r="G297" s="68"/>
      <c r="H297" s="66"/>
      <c r="I297" s="66"/>
      <c r="J297" s="298" t="str">
        <f t="shared" ca="1" si="4"/>
        <v/>
      </c>
      <c r="K297" s="126"/>
      <c r="L297" s="126"/>
      <c r="M297" s="250"/>
      <c r="N297" s="250"/>
      <c r="O297" s="250"/>
      <c r="P297" s="250"/>
      <c r="Q297" s="250"/>
      <c r="R297" s="250"/>
      <c r="S297" s="250"/>
    </row>
    <row r="298" spans="1:19" customFormat="1" x14ac:dyDescent="0.25">
      <c r="A298" s="54"/>
      <c r="C298" s="65"/>
      <c r="D298" s="66"/>
      <c r="E298" s="66"/>
      <c r="F298" s="66"/>
      <c r="G298" s="68"/>
      <c r="H298" s="66"/>
      <c r="I298" s="66"/>
      <c r="J298" s="298" t="str">
        <f t="shared" ca="1" si="4"/>
        <v/>
      </c>
      <c r="K298" s="126"/>
      <c r="L298" s="126"/>
      <c r="M298" s="250"/>
      <c r="N298" s="250"/>
      <c r="O298" s="250"/>
      <c r="P298" s="250"/>
      <c r="Q298" s="250"/>
      <c r="R298" s="250"/>
      <c r="S298" s="250"/>
    </row>
    <row r="299" spans="1:19" customFormat="1" x14ac:dyDescent="0.25">
      <c r="A299" s="54"/>
      <c r="C299" s="65"/>
      <c r="D299" s="66"/>
      <c r="E299" s="66"/>
      <c r="F299" s="66"/>
      <c r="G299" s="68"/>
      <c r="H299" s="66"/>
      <c r="I299" s="66"/>
      <c r="J299" s="298" t="str">
        <f t="shared" ca="1" si="4"/>
        <v/>
      </c>
      <c r="K299" s="126"/>
      <c r="L299" s="126"/>
      <c r="M299" s="250"/>
      <c r="N299" s="250"/>
      <c r="O299" s="250"/>
      <c r="P299" s="250"/>
      <c r="Q299" s="250"/>
      <c r="R299" s="250"/>
      <c r="S299" s="250"/>
    </row>
    <row r="300" spans="1:19" customFormat="1" x14ac:dyDescent="0.25">
      <c r="A300" s="54"/>
      <c r="C300" s="65"/>
      <c r="D300" s="66"/>
      <c r="E300" s="66"/>
      <c r="F300" s="66"/>
      <c r="G300" s="68"/>
      <c r="H300" s="66"/>
      <c r="I300" s="66"/>
      <c r="J300" s="298" t="str">
        <f t="shared" ca="1" si="4"/>
        <v/>
      </c>
      <c r="K300" s="126"/>
      <c r="L300" s="126"/>
      <c r="M300" s="250"/>
      <c r="N300" s="250"/>
      <c r="O300" s="250"/>
      <c r="P300" s="250"/>
      <c r="Q300" s="250"/>
      <c r="R300" s="250"/>
      <c r="S300" s="250"/>
    </row>
    <row r="301" spans="1:19" customFormat="1" x14ac:dyDescent="0.25">
      <c r="A301" s="54"/>
      <c r="C301" s="65"/>
      <c r="D301" s="66"/>
      <c r="E301" s="66"/>
      <c r="F301" s="66"/>
      <c r="G301" s="68"/>
      <c r="H301" s="66"/>
      <c r="I301" s="66"/>
      <c r="J301" s="298" t="str">
        <f t="shared" ca="1" si="4"/>
        <v/>
      </c>
      <c r="K301" s="126"/>
      <c r="L301" s="126"/>
      <c r="M301" s="250"/>
      <c r="N301" s="250"/>
      <c r="O301" s="250"/>
      <c r="P301" s="250"/>
      <c r="Q301" s="250"/>
      <c r="R301" s="250"/>
      <c r="S301" s="250"/>
    </row>
    <row r="302" spans="1:19" customFormat="1" x14ac:dyDescent="0.25">
      <c r="A302" s="54"/>
      <c r="C302" s="65"/>
      <c r="D302" s="66"/>
      <c r="E302" s="66"/>
      <c r="F302" s="66"/>
      <c r="G302" s="68"/>
      <c r="H302" s="66"/>
      <c r="I302" s="66"/>
      <c r="J302" s="298" t="str">
        <f t="shared" ca="1" si="4"/>
        <v/>
      </c>
      <c r="K302" s="126"/>
      <c r="L302" s="126"/>
      <c r="M302" s="250"/>
      <c r="N302" s="250"/>
      <c r="O302" s="250"/>
      <c r="P302" s="250"/>
      <c r="Q302" s="250"/>
      <c r="R302" s="250"/>
      <c r="S302" s="250"/>
    </row>
    <row r="303" spans="1:19" customFormat="1" x14ac:dyDescent="0.25">
      <c r="A303" s="54"/>
      <c r="C303" s="65"/>
      <c r="D303" s="66"/>
      <c r="E303" s="66"/>
      <c r="F303" s="66"/>
      <c r="G303" s="68"/>
      <c r="H303" s="66"/>
      <c r="I303" s="66"/>
      <c r="J303" s="298" t="str">
        <f t="shared" ca="1" si="4"/>
        <v/>
      </c>
      <c r="K303" s="126"/>
      <c r="L303" s="126"/>
      <c r="M303" s="250"/>
      <c r="N303" s="250"/>
      <c r="O303" s="250"/>
      <c r="P303" s="250"/>
      <c r="Q303" s="250"/>
      <c r="R303" s="250"/>
      <c r="S303" s="250"/>
    </row>
    <row r="304" spans="1:19" customFormat="1" x14ac:dyDescent="0.25">
      <c r="A304" s="54"/>
      <c r="C304" s="65"/>
      <c r="D304" s="66"/>
      <c r="E304" s="66"/>
      <c r="F304" s="66"/>
      <c r="G304" s="68"/>
      <c r="H304" s="66"/>
      <c r="I304" s="66"/>
      <c r="J304" s="298" t="str">
        <f t="shared" ca="1" si="4"/>
        <v/>
      </c>
      <c r="K304" s="126"/>
      <c r="L304" s="126"/>
      <c r="M304" s="250"/>
      <c r="N304" s="250"/>
      <c r="O304" s="250"/>
      <c r="P304" s="250"/>
      <c r="Q304" s="250"/>
      <c r="R304" s="250"/>
      <c r="S304" s="250"/>
    </row>
    <row r="305" spans="1:19" customFormat="1" x14ac:dyDescent="0.25">
      <c r="A305" s="54"/>
      <c r="C305" s="65"/>
      <c r="D305" s="66"/>
      <c r="E305" s="66"/>
      <c r="F305" s="66"/>
      <c r="G305" s="68"/>
      <c r="H305" s="66"/>
      <c r="I305" s="66"/>
      <c r="J305" s="298" t="str">
        <f t="shared" ca="1" si="4"/>
        <v/>
      </c>
      <c r="K305" s="126"/>
      <c r="L305" s="126"/>
      <c r="M305" s="250"/>
      <c r="N305" s="250"/>
      <c r="O305" s="250"/>
      <c r="P305" s="250"/>
      <c r="Q305" s="250"/>
      <c r="R305" s="250"/>
      <c r="S305" s="250"/>
    </row>
    <row r="306" spans="1:19" customFormat="1" x14ac:dyDescent="0.25">
      <c r="A306" s="54"/>
      <c r="C306" s="65"/>
      <c r="D306" s="66"/>
      <c r="E306" s="66"/>
      <c r="F306" s="66"/>
      <c r="G306" s="68"/>
      <c r="H306" s="66"/>
      <c r="I306" s="66"/>
      <c r="J306" s="298" t="str">
        <f t="shared" ca="1" si="4"/>
        <v/>
      </c>
      <c r="K306" s="126"/>
      <c r="L306" s="126"/>
      <c r="M306" s="250"/>
      <c r="N306" s="250"/>
      <c r="O306" s="250"/>
      <c r="P306" s="250"/>
      <c r="Q306" s="250"/>
      <c r="R306" s="250"/>
      <c r="S306" s="250"/>
    </row>
    <row r="307" spans="1:19" customFormat="1" x14ac:dyDescent="0.25">
      <c r="A307" s="54"/>
      <c r="C307" s="65"/>
      <c r="D307" s="66"/>
      <c r="E307" s="66"/>
      <c r="F307" s="66"/>
      <c r="G307" s="68"/>
      <c r="H307" s="66"/>
      <c r="I307" s="66"/>
      <c r="J307" s="298" t="str">
        <f t="shared" ca="1" si="4"/>
        <v/>
      </c>
      <c r="K307" s="126"/>
      <c r="L307" s="126"/>
      <c r="M307" s="250"/>
      <c r="N307" s="250"/>
      <c r="O307" s="250"/>
      <c r="P307" s="250"/>
      <c r="Q307" s="250"/>
      <c r="R307" s="250"/>
      <c r="S307" s="250"/>
    </row>
    <row r="308" spans="1:19" customFormat="1" x14ac:dyDescent="0.25">
      <c r="A308" s="54"/>
      <c r="C308" s="65"/>
      <c r="D308" s="66"/>
      <c r="E308" s="66"/>
      <c r="F308" s="66"/>
      <c r="G308" s="68"/>
      <c r="H308" s="66"/>
      <c r="I308" s="66"/>
      <c r="J308" s="298" t="str">
        <f t="shared" ca="1" si="4"/>
        <v/>
      </c>
      <c r="K308" s="126"/>
      <c r="L308" s="126"/>
      <c r="M308" s="250"/>
      <c r="N308" s="250"/>
      <c r="O308" s="250"/>
      <c r="P308" s="250"/>
      <c r="Q308" s="250"/>
      <c r="R308" s="250"/>
      <c r="S308" s="250"/>
    </row>
    <row r="309" spans="1:19" customFormat="1" x14ac:dyDescent="0.25">
      <c r="A309" s="54"/>
      <c r="C309" s="65"/>
      <c r="D309" s="66"/>
      <c r="E309" s="66"/>
      <c r="F309" s="66"/>
      <c r="G309" s="68"/>
      <c r="H309" s="66"/>
      <c r="I309" s="66"/>
      <c r="J309" s="298" t="str">
        <f t="shared" ca="1" si="4"/>
        <v/>
      </c>
      <c r="K309" s="126"/>
      <c r="L309" s="126"/>
      <c r="M309" s="250"/>
      <c r="N309" s="250"/>
      <c r="O309" s="250"/>
      <c r="P309" s="250"/>
      <c r="Q309" s="250"/>
      <c r="R309" s="250"/>
      <c r="S309" s="250"/>
    </row>
    <row r="310" spans="1:19" customFormat="1" x14ac:dyDescent="0.25">
      <c r="A310" s="54"/>
      <c r="C310" s="65"/>
      <c r="D310" s="66"/>
      <c r="E310" s="66"/>
      <c r="F310" s="66"/>
      <c r="G310" s="68"/>
      <c r="H310" s="66"/>
      <c r="I310" s="66"/>
      <c r="J310" s="298" t="str">
        <f t="shared" ca="1" si="4"/>
        <v/>
      </c>
      <c r="K310" s="126"/>
      <c r="L310" s="126"/>
      <c r="M310" s="250"/>
      <c r="N310" s="250"/>
      <c r="O310" s="250"/>
      <c r="P310" s="250"/>
      <c r="Q310" s="250"/>
      <c r="R310" s="250"/>
      <c r="S310" s="250"/>
    </row>
    <row r="311" spans="1:19" customFormat="1" x14ac:dyDescent="0.25">
      <c r="A311" s="54"/>
      <c r="C311" s="65"/>
      <c r="D311" s="66"/>
      <c r="E311" s="66"/>
      <c r="F311" s="66"/>
      <c r="G311" s="68"/>
      <c r="H311" s="66"/>
      <c r="I311" s="66"/>
      <c r="J311" s="298" t="str">
        <f t="shared" ca="1" si="4"/>
        <v/>
      </c>
      <c r="K311" s="126"/>
      <c r="L311" s="126"/>
      <c r="M311" s="250"/>
      <c r="N311" s="250"/>
      <c r="O311" s="250"/>
      <c r="P311" s="250"/>
      <c r="Q311" s="250"/>
      <c r="R311" s="250"/>
      <c r="S311" s="250"/>
    </row>
    <row r="312" spans="1:19" customFormat="1" x14ac:dyDescent="0.25">
      <c r="A312" s="54"/>
      <c r="C312" s="65"/>
      <c r="D312" s="66"/>
      <c r="E312" s="66"/>
      <c r="F312" s="66"/>
      <c r="G312" s="68"/>
      <c r="H312" s="66"/>
      <c r="I312" s="66"/>
      <c r="J312" s="298" t="str">
        <f t="shared" ca="1" si="4"/>
        <v/>
      </c>
      <c r="K312" s="126"/>
      <c r="L312" s="126"/>
      <c r="M312" s="250"/>
      <c r="N312" s="250"/>
      <c r="O312" s="250"/>
      <c r="P312" s="250"/>
      <c r="Q312" s="250"/>
      <c r="R312" s="250"/>
      <c r="S312" s="250"/>
    </row>
    <row r="313" spans="1:19" customFormat="1" x14ac:dyDescent="0.25">
      <c r="A313" s="54"/>
      <c r="C313" s="65"/>
      <c r="D313" s="66"/>
      <c r="E313" s="66"/>
      <c r="F313" s="66"/>
      <c r="G313" s="68"/>
      <c r="H313" s="66"/>
      <c r="I313" s="66"/>
      <c r="J313" s="298" t="str">
        <f t="shared" ca="1" si="4"/>
        <v/>
      </c>
      <c r="K313" s="126"/>
      <c r="L313" s="126"/>
      <c r="M313" s="250"/>
      <c r="N313" s="250"/>
      <c r="O313" s="250"/>
      <c r="P313" s="250"/>
      <c r="Q313" s="250"/>
      <c r="R313" s="250"/>
      <c r="S313" s="250"/>
    </row>
    <row r="314" spans="1:19" customFormat="1" x14ac:dyDescent="0.25">
      <c r="A314" s="54"/>
      <c r="C314" s="65"/>
      <c r="D314" s="66"/>
      <c r="E314" s="66"/>
      <c r="F314" s="66"/>
      <c r="G314" s="68"/>
      <c r="H314" s="66"/>
      <c r="I314" s="66"/>
      <c r="J314" s="298" t="str">
        <f t="shared" ca="1" si="4"/>
        <v/>
      </c>
      <c r="K314" s="126"/>
      <c r="L314" s="126"/>
      <c r="M314" s="250"/>
      <c r="N314" s="250"/>
      <c r="O314" s="250"/>
      <c r="P314" s="250"/>
      <c r="Q314" s="250"/>
      <c r="R314" s="250"/>
      <c r="S314" s="250"/>
    </row>
    <row r="315" spans="1:19" customFormat="1" x14ac:dyDescent="0.25">
      <c r="A315" s="54"/>
      <c r="C315" s="65"/>
      <c r="D315" s="66"/>
      <c r="E315" s="66"/>
      <c r="F315" s="66"/>
      <c r="G315" s="68"/>
      <c r="H315" s="66"/>
      <c r="I315" s="66"/>
      <c r="J315" s="298" t="str">
        <f t="shared" ca="1" si="4"/>
        <v/>
      </c>
      <c r="K315" s="126"/>
      <c r="L315" s="126"/>
      <c r="M315" s="250"/>
      <c r="N315" s="250"/>
      <c r="O315" s="250"/>
      <c r="P315" s="250"/>
      <c r="Q315" s="250"/>
      <c r="R315" s="250"/>
      <c r="S315" s="250"/>
    </row>
    <row r="316" spans="1:19" customFormat="1" x14ac:dyDescent="0.25">
      <c r="A316" s="54"/>
      <c r="C316" s="65"/>
      <c r="D316" s="66"/>
      <c r="E316" s="66"/>
      <c r="F316" s="66"/>
      <c r="G316" s="68"/>
      <c r="H316" s="66"/>
      <c r="I316" s="66"/>
      <c r="J316" s="298" t="str">
        <f t="shared" ca="1" si="4"/>
        <v/>
      </c>
      <c r="K316" s="126"/>
      <c r="L316" s="126"/>
      <c r="M316" s="250"/>
      <c r="N316" s="250"/>
      <c r="O316" s="250"/>
      <c r="P316" s="250"/>
      <c r="Q316" s="250"/>
      <c r="R316" s="250"/>
      <c r="S316" s="250"/>
    </row>
    <row r="317" spans="1:19" customFormat="1" x14ac:dyDescent="0.25">
      <c r="A317" s="54"/>
      <c r="C317" s="65"/>
      <c r="D317" s="66"/>
      <c r="E317" s="66"/>
      <c r="F317" s="66"/>
      <c r="G317" s="68"/>
      <c r="H317" s="66"/>
      <c r="I317" s="66"/>
      <c r="J317" s="298" t="str">
        <f t="shared" ca="1" si="4"/>
        <v/>
      </c>
      <c r="K317" s="126"/>
      <c r="L317" s="126"/>
      <c r="M317" s="250"/>
      <c r="N317" s="250"/>
      <c r="O317" s="250"/>
      <c r="P317" s="250"/>
      <c r="Q317" s="250"/>
      <c r="R317" s="250"/>
      <c r="S317" s="250"/>
    </row>
    <row r="318" spans="1:19" customFormat="1" x14ac:dyDescent="0.25">
      <c r="A318" s="54"/>
      <c r="C318" s="65"/>
      <c r="D318" s="66"/>
      <c r="E318" s="66"/>
      <c r="F318" s="66"/>
      <c r="G318" s="68"/>
      <c r="H318" s="66"/>
      <c r="I318" s="66"/>
      <c r="J318" s="298" t="str">
        <f t="shared" ca="1" si="4"/>
        <v/>
      </c>
      <c r="K318" s="126"/>
      <c r="L318" s="126"/>
      <c r="M318" s="250"/>
      <c r="N318" s="250"/>
      <c r="O318" s="250"/>
      <c r="P318" s="250"/>
      <c r="Q318" s="250"/>
      <c r="R318" s="250"/>
      <c r="S318" s="250"/>
    </row>
    <row r="319" spans="1:19" customFormat="1" x14ac:dyDescent="0.25">
      <c r="A319" s="54"/>
      <c r="C319" s="65"/>
      <c r="D319" s="66"/>
      <c r="E319" s="66"/>
      <c r="F319" s="66"/>
      <c r="G319" s="68"/>
      <c r="H319" s="66"/>
      <c r="I319" s="66"/>
      <c r="J319" s="298" t="str">
        <f t="shared" ca="1" si="4"/>
        <v/>
      </c>
      <c r="K319" s="126"/>
      <c r="L319" s="126"/>
      <c r="M319" s="250"/>
      <c r="N319" s="250"/>
      <c r="O319" s="250"/>
      <c r="P319" s="250"/>
      <c r="Q319" s="250"/>
      <c r="R319" s="250"/>
      <c r="S319" s="250"/>
    </row>
    <row r="320" spans="1:19" customFormat="1" x14ac:dyDescent="0.25">
      <c r="A320" s="54"/>
      <c r="C320" s="65"/>
      <c r="D320" s="66"/>
      <c r="E320" s="66"/>
      <c r="F320" s="66"/>
      <c r="G320" s="68"/>
      <c r="H320" s="66"/>
      <c r="I320" s="66"/>
      <c r="J320" s="298" t="str">
        <f t="shared" ca="1" si="4"/>
        <v/>
      </c>
      <c r="K320" s="126"/>
      <c r="L320" s="126"/>
      <c r="M320" s="250"/>
      <c r="N320" s="250"/>
      <c r="O320" s="250"/>
      <c r="P320" s="250"/>
      <c r="Q320" s="250"/>
      <c r="R320" s="250"/>
      <c r="S320" s="250"/>
    </row>
    <row r="321" spans="1:19" customFormat="1" x14ac:dyDescent="0.25">
      <c r="A321" s="54"/>
      <c r="C321" s="65"/>
      <c r="D321" s="66"/>
      <c r="E321" s="66"/>
      <c r="F321" s="66"/>
      <c r="G321" s="68"/>
      <c r="H321" s="66"/>
      <c r="I321" s="66"/>
      <c r="J321" s="298" t="str">
        <f t="shared" ca="1" si="4"/>
        <v/>
      </c>
      <c r="K321" s="126"/>
      <c r="L321" s="126"/>
      <c r="M321" s="250"/>
      <c r="N321" s="250"/>
      <c r="O321" s="250"/>
      <c r="P321" s="250"/>
      <c r="Q321" s="250"/>
      <c r="R321" s="250"/>
      <c r="S321" s="250"/>
    </row>
    <row r="322" spans="1:19" customFormat="1" x14ac:dyDescent="0.25">
      <c r="A322" s="54"/>
      <c r="C322" s="65"/>
      <c r="D322" s="66"/>
      <c r="E322" s="66"/>
      <c r="F322" s="66"/>
      <c r="G322" s="68"/>
      <c r="H322" s="66"/>
      <c r="I322" s="66"/>
      <c r="J322" s="298" t="str">
        <f t="shared" ca="1" si="4"/>
        <v/>
      </c>
      <c r="K322" s="126"/>
      <c r="L322" s="126"/>
      <c r="M322" s="250"/>
      <c r="N322" s="250"/>
      <c r="O322" s="250"/>
      <c r="P322" s="250"/>
      <c r="Q322" s="250"/>
      <c r="R322" s="250"/>
      <c r="S322" s="250"/>
    </row>
    <row r="323" spans="1:19" customFormat="1" x14ac:dyDescent="0.25">
      <c r="A323" s="54"/>
      <c r="C323" s="65"/>
      <c r="D323" s="66"/>
      <c r="E323" s="66"/>
      <c r="F323" s="66"/>
      <c r="G323" s="68"/>
      <c r="H323" s="66"/>
      <c r="I323" s="66"/>
      <c r="J323" s="298" t="str">
        <f t="shared" ca="1" si="4"/>
        <v/>
      </c>
      <c r="K323" s="126"/>
      <c r="L323" s="126"/>
      <c r="M323" s="250"/>
      <c r="N323" s="250"/>
      <c r="O323" s="250"/>
      <c r="P323" s="250"/>
      <c r="Q323" s="250"/>
      <c r="R323" s="250"/>
      <c r="S323" s="250"/>
    </row>
    <row r="324" spans="1:19" customFormat="1" x14ac:dyDescent="0.25">
      <c r="A324" s="54"/>
      <c r="C324" s="65"/>
      <c r="D324" s="66"/>
      <c r="E324" s="66"/>
      <c r="F324" s="66"/>
      <c r="G324" s="68"/>
      <c r="H324" s="66"/>
      <c r="I324" s="66"/>
      <c r="J324" s="298" t="str">
        <f t="shared" ca="1" si="4"/>
        <v/>
      </c>
      <c r="K324" s="126"/>
      <c r="L324" s="126"/>
      <c r="M324" s="250"/>
      <c r="N324" s="250"/>
      <c r="O324" s="250"/>
      <c r="P324" s="250"/>
      <c r="Q324" s="250"/>
      <c r="R324" s="250"/>
      <c r="S324" s="250"/>
    </row>
    <row r="325" spans="1:19" customFormat="1" x14ac:dyDescent="0.25">
      <c r="A325" s="54"/>
      <c r="C325" s="65"/>
      <c r="D325" s="66"/>
      <c r="E325" s="66"/>
      <c r="F325" s="66"/>
      <c r="G325" s="68"/>
      <c r="H325" s="66"/>
      <c r="I325" s="66"/>
      <c r="J325" s="298" t="str">
        <f t="shared" ca="1" si="4"/>
        <v/>
      </c>
      <c r="K325" s="126"/>
      <c r="L325" s="126"/>
      <c r="M325" s="250"/>
      <c r="N325" s="250"/>
      <c r="O325" s="250"/>
      <c r="P325" s="250"/>
      <c r="Q325" s="250"/>
      <c r="R325" s="250"/>
      <c r="S325" s="250"/>
    </row>
    <row r="326" spans="1:19" customFormat="1" x14ac:dyDescent="0.25">
      <c r="A326" s="54"/>
      <c r="C326" s="65"/>
      <c r="D326" s="66"/>
      <c r="E326" s="66"/>
      <c r="F326" s="66"/>
      <c r="G326" s="68"/>
      <c r="H326" s="66"/>
      <c r="I326" s="66"/>
      <c r="J326" s="298" t="str">
        <f t="shared" ca="1" si="4"/>
        <v/>
      </c>
      <c r="K326" s="126"/>
      <c r="L326" s="126"/>
      <c r="M326" s="250"/>
      <c r="N326" s="250"/>
      <c r="O326" s="250"/>
      <c r="P326" s="250"/>
      <c r="Q326" s="250"/>
      <c r="R326" s="250"/>
      <c r="S326" s="250"/>
    </row>
    <row r="327" spans="1:19" customFormat="1" x14ac:dyDescent="0.25">
      <c r="A327" s="54"/>
      <c r="C327" s="65"/>
      <c r="D327" s="66"/>
      <c r="E327" s="66"/>
      <c r="F327" s="66"/>
      <c r="G327" s="68"/>
      <c r="H327" s="66"/>
      <c r="I327" s="66"/>
      <c r="J327" s="298" t="str">
        <f t="shared" ca="1" si="4"/>
        <v/>
      </c>
      <c r="K327" s="126"/>
      <c r="L327" s="126"/>
      <c r="M327" s="250"/>
      <c r="N327" s="250"/>
      <c r="O327" s="250"/>
      <c r="P327" s="250"/>
      <c r="Q327" s="250"/>
      <c r="R327" s="250"/>
      <c r="S327" s="250"/>
    </row>
    <row r="328" spans="1:19" customFormat="1" x14ac:dyDescent="0.25">
      <c r="A328" s="54"/>
      <c r="C328" s="65"/>
      <c r="D328" s="66"/>
      <c r="E328" s="66"/>
      <c r="F328" s="66"/>
      <c r="G328" s="68"/>
      <c r="H328" s="66"/>
      <c r="I328" s="66"/>
      <c r="J328" s="298" t="str">
        <f t="shared" ca="1" si="4"/>
        <v/>
      </c>
      <c r="K328" s="126"/>
      <c r="L328" s="126"/>
      <c r="M328" s="250"/>
      <c r="N328" s="250"/>
      <c r="O328" s="250"/>
      <c r="P328" s="250"/>
      <c r="Q328" s="250"/>
      <c r="R328" s="250"/>
      <c r="S328" s="250"/>
    </row>
    <row r="329" spans="1:19" customFormat="1" x14ac:dyDescent="0.25">
      <c r="A329" s="54"/>
      <c r="C329" s="65"/>
      <c r="D329" s="66"/>
      <c r="E329" s="66"/>
      <c r="F329" s="66"/>
      <c r="G329" s="68"/>
      <c r="H329" s="66"/>
      <c r="I329" s="66"/>
      <c r="J329" s="298" t="str">
        <f t="shared" ref="J329:J392" ca="1" si="5">IF(I329="","",(IF(I329="Efetivado","",IF(C329="","",IF(C329=TODAY(),"Vence Hoje",IF(C329&lt;TODAY(),"Atrasado",C329-TODAY()&amp;" Dias para Vencer"))))))</f>
        <v/>
      </c>
      <c r="K329" s="126"/>
      <c r="L329" s="126"/>
      <c r="M329" s="250"/>
      <c r="N329" s="250"/>
      <c r="O329" s="250"/>
      <c r="P329" s="250"/>
      <c r="Q329" s="250"/>
      <c r="R329" s="250"/>
      <c r="S329" s="250"/>
    </row>
    <row r="330" spans="1:19" customFormat="1" x14ac:dyDescent="0.25">
      <c r="A330" s="54"/>
      <c r="C330" s="65"/>
      <c r="D330" s="66"/>
      <c r="E330" s="66"/>
      <c r="F330" s="66"/>
      <c r="G330" s="68"/>
      <c r="H330" s="66"/>
      <c r="I330" s="66"/>
      <c r="J330" s="298" t="str">
        <f t="shared" ca="1" si="5"/>
        <v/>
      </c>
      <c r="K330" s="126"/>
      <c r="L330" s="126"/>
      <c r="M330" s="250"/>
      <c r="N330" s="250"/>
      <c r="O330" s="250"/>
      <c r="P330" s="250"/>
      <c r="Q330" s="250"/>
      <c r="R330" s="250"/>
      <c r="S330" s="250"/>
    </row>
    <row r="331" spans="1:19" customFormat="1" x14ac:dyDescent="0.25">
      <c r="A331" s="54"/>
      <c r="C331" s="65"/>
      <c r="D331" s="66"/>
      <c r="E331" s="66"/>
      <c r="F331" s="66"/>
      <c r="G331" s="68"/>
      <c r="H331" s="66"/>
      <c r="I331" s="66"/>
      <c r="J331" s="298" t="str">
        <f t="shared" ca="1" si="5"/>
        <v/>
      </c>
      <c r="K331" s="126"/>
      <c r="L331" s="126"/>
      <c r="M331" s="250"/>
      <c r="N331" s="250"/>
      <c r="O331" s="250"/>
      <c r="P331" s="250"/>
      <c r="Q331" s="250"/>
      <c r="R331" s="250"/>
      <c r="S331" s="250"/>
    </row>
    <row r="332" spans="1:19" customFormat="1" x14ac:dyDescent="0.25">
      <c r="A332" s="54"/>
      <c r="C332" s="65"/>
      <c r="D332" s="66"/>
      <c r="E332" s="66"/>
      <c r="F332" s="66"/>
      <c r="G332" s="68"/>
      <c r="H332" s="66"/>
      <c r="I332" s="66"/>
      <c r="J332" s="298" t="str">
        <f t="shared" ca="1" si="5"/>
        <v/>
      </c>
      <c r="K332" s="126"/>
      <c r="L332" s="126"/>
      <c r="M332" s="250"/>
      <c r="N332" s="250"/>
      <c r="O332" s="250"/>
      <c r="P332" s="250"/>
      <c r="Q332" s="250"/>
      <c r="R332" s="250"/>
      <c r="S332" s="250"/>
    </row>
    <row r="333" spans="1:19" customFormat="1" x14ac:dyDescent="0.25">
      <c r="A333" s="54"/>
      <c r="C333" s="65"/>
      <c r="D333" s="66"/>
      <c r="E333" s="66"/>
      <c r="F333" s="66"/>
      <c r="G333" s="68"/>
      <c r="H333" s="66"/>
      <c r="I333" s="66"/>
      <c r="J333" s="298" t="str">
        <f t="shared" ca="1" si="5"/>
        <v/>
      </c>
      <c r="K333" s="126"/>
      <c r="L333" s="126"/>
      <c r="M333" s="250"/>
      <c r="N333" s="250"/>
      <c r="O333" s="250"/>
      <c r="P333" s="250"/>
      <c r="Q333" s="250"/>
      <c r="R333" s="250"/>
      <c r="S333" s="250"/>
    </row>
    <row r="334" spans="1:19" customFormat="1" x14ac:dyDescent="0.25">
      <c r="A334" s="54"/>
      <c r="C334" s="65"/>
      <c r="D334" s="66"/>
      <c r="E334" s="66"/>
      <c r="F334" s="66"/>
      <c r="G334" s="68"/>
      <c r="H334" s="66"/>
      <c r="I334" s="66"/>
      <c r="J334" s="298" t="str">
        <f t="shared" ca="1" si="5"/>
        <v/>
      </c>
      <c r="K334" s="126"/>
      <c r="L334" s="126"/>
      <c r="M334" s="250"/>
      <c r="N334" s="250"/>
      <c r="O334" s="250"/>
      <c r="P334" s="250"/>
      <c r="Q334" s="250"/>
      <c r="R334" s="250"/>
      <c r="S334" s="250"/>
    </row>
    <row r="335" spans="1:19" customFormat="1" x14ac:dyDescent="0.25">
      <c r="A335" s="54"/>
      <c r="C335" s="65"/>
      <c r="D335" s="66"/>
      <c r="E335" s="66"/>
      <c r="F335" s="66"/>
      <c r="G335" s="68"/>
      <c r="H335" s="66"/>
      <c r="I335" s="66"/>
      <c r="J335" s="298" t="str">
        <f t="shared" ca="1" si="5"/>
        <v/>
      </c>
      <c r="K335" s="126"/>
      <c r="L335" s="126"/>
      <c r="M335" s="250"/>
      <c r="N335" s="250"/>
      <c r="O335" s="250"/>
      <c r="P335" s="250"/>
      <c r="Q335" s="250"/>
      <c r="R335" s="250"/>
      <c r="S335" s="250"/>
    </row>
    <row r="336" spans="1:19" customFormat="1" x14ac:dyDescent="0.25">
      <c r="A336" s="54"/>
      <c r="C336" s="65"/>
      <c r="D336" s="66"/>
      <c r="E336" s="66"/>
      <c r="F336" s="66"/>
      <c r="G336" s="68"/>
      <c r="H336" s="66"/>
      <c r="I336" s="66"/>
      <c r="J336" s="298" t="str">
        <f t="shared" ca="1" si="5"/>
        <v/>
      </c>
      <c r="K336" s="126"/>
      <c r="L336" s="126"/>
      <c r="M336" s="250"/>
      <c r="N336" s="250"/>
      <c r="O336" s="250"/>
      <c r="P336" s="250"/>
      <c r="Q336" s="250"/>
      <c r="R336" s="250"/>
      <c r="S336" s="250"/>
    </row>
    <row r="337" spans="1:19" customFormat="1" x14ac:dyDescent="0.25">
      <c r="A337" s="54"/>
      <c r="C337" s="65"/>
      <c r="D337" s="66"/>
      <c r="E337" s="66"/>
      <c r="F337" s="66"/>
      <c r="G337" s="68"/>
      <c r="H337" s="66"/>
      <c r="I337" s="66"/>
      <c r="J337" s="298" t="str">
        <f t="shared" ca="1" si="5"/>
        <v/>
      </c>
      <c r="K337" s="126"/>
      <c r="L337" s="126"/>
      <c r="M337" s="250"/>
      <c r="N337" s="250"/>
      <c r="O337" s="250"/>
      <c r="P337" s="250"/>
      <c r="Q337" s="250"/>
      <c r="R337" s="250"/>
      <c r="S337" s="250"/>
    </row>
    <row r="338" spans="1:19" customFormat="1" x14ac:dyDescent="0.25">
      <c r="A338" s="54"/>
      <c r="C338" s="65"/>
      <c r="D338" s="66"/>
      <c r="E338" s="66"/>
      <c r="F338" s="66"/>
      <c r="G338" s="68"/>
      <c r="H338" s="66"/>
      <c r="I338" s="66"/>
      <c r="J338" s="298" t="str">
        <f t="shared" ca="1" si="5"/>
        <v/>
      </c>
      <c r="K338" s="126"/>
      <c r="L338" s="126"/>
      <c r="M338" s="250"/>
      <c r="N338" s="250"/>
      <c r="O338" s="250"/>
      <c r="P338" s="250"/>
      <c r="Q338" s="250"/>
      <c r="R338" s="250"/>
      <c r="S338" s="250"/>
    </row>
    <row r="339" spans="1:19" customFormat="1" x14ac:dyDescent="0.25">
      <c r="A339" s="54"/>
      <c r="C339" s="65"/>
      <c r="D339" s="66"/>
      <c r="E339" s="66"/>
      <c r="F339" s="66"/>
      <c r="G339" s="68"/>
      <c r="H339" s="66"/>
      <c r="I339" s="66"/>
      <c r="J339" s="298" t="str">
        <f t="shared" ca="1" si="5"/>
        <v/>
      </c>
      <c r="K339" s="126"/>
      <c r="L339" s="126"/>
      <c r="M339" s="250"/>
      <c r="N339" s="250"/>
      <c r="O339" s="250"/>
      <c r="P339" s="250"/>
      <c r="Q339" s="250"/>
      <c r="R339" s="250"/>
      <c r="S339" s="250"/>
    </row>
    <row r="340" spans="1:19" customFormat="1" x14ac:dyDescent="0.25">
      <c r="A340" s="54"/>
      <c r="C340" s="65"/>
      <c r="D340" s="66"/>
      <c r="E340" s="66"/>
      <c r="F340" s="66"/>
      <c r="G340" s="68"/>
      <c r="H340" s="66"/>
      <c r="I340" s="66"/>
      <c r="J340" s="298" t="str">
        <f t="shared" ca="1" si="5"/>
        <v/>
      </c>
      <c r="K340" s="126"/>
      <c r="L340" s="126"/>
      <c r="M340" s="250"/>
      <c r="N340" s="250"/>
      <c r="O340" s="250"/>
      <c r="P340" s="250"/>
      <c r="Q340" s="250"/>
      <c r="R340" s="250"/>
      <c r="S340" s="250"/>
    </row>
    <row r="341" spans="1:19" customFormat="1" x14ac:dyDescent="0.25">
      <c r="A341" s="54"/>
      <c r="C341" s="65"/>
      <c r="D341" s="66"/>
      <c r="E341" s="66"/>
      <c r="F341" s="66"/>
      <c r="G341" s="68"/>
      <c r="H341" s="66"/>
      <c r="I341" s="66"/>
      <c r="J341" s="298" t="str">
        <f t="shared" ca="1" si="5"/>
        <v/>
      </c>
      <c r="K341" s="126"/>
      <c r="L341" s="126"/>
      <c r="M341" s="250"/>
      <c r="N341" s="250"/>
      <c r="O341" s="250"/>
      <c r="P341" s="250"/>
      <c r="Q341" s="250"/>
      <c r="R341" s="250"/>
      <c r="S341" s="250"/>
    </row>
    <row r="342" spans="1:19" customFormat="1" x14ac:dyDescent="0.25">
      <c r="A342" s="54"/>
      <c r="C342" s="65"/>
      <c r="D342" s="66"/>
      <c r="E342" s="66"/>
      <c r="F342" s="66"/>
      <c r="G342" s="68"/>
      <c r="H342" s="66"/>
      <c r="I342" s="66"/>
      <c r="J342" s="298" t="str">
        <f t="shared" ca="1" si="5"/>
        <v/>
      </c>
      <c r="K342" s="126"/>
      <c r="L342" s="126"/>
      <c r="M342" s="250"/>
      <c r="N342" s="250"/>
      <c r="O342" s="250"/>
      <c r="P342" s="250"/>
      <c r="Q342" s="250"/>
      <c r="R342" s="250"/>
      <c r="S342" s="250"/>
    </row>
    <row r="343" spans="1:19" customFormat="1" x14ac:dyDescent="0.25">
      <c r="A343" s="54"/>
      <c r="C343" s="65"/>
      <c r="D343" s="66"/>
      <c r="E343" s="66"/>
      <c r="F343" s="66"/>
      <c r="G343" s="68"/>
      <c r="H343" s="66"/>
      <c r="I343" s="66"/>
      <c r="J343" s="298" t="str">
        <f t="shared" ca="1" si="5"/>
        <v/>
      </c>
      <c r="K343" s="126"/>
      <c r="L343" s="126"/>
      <c r="M343" s="250"/>
      <c r="N343" s="250"/>
      <c r="O343" s="250"/>
      <c r="P343" s="250"/>
      <c r="Q343" s="250"/>
      <c r="R343" s="250"/>
      <c r="S343" s="250"/>
    </row>
    <row r="344" spans="1:19" customFormat="1" x14ac:dyDescent="0.25">
      <c r="A344" s="54"/>
      <c r="C344" s="65"/>
      <c r="D344" s="66"/>
      <c r="E344" s="66"/>
      <c r="F344" s="66"/>
      <c r="G344" s="68"/>
      <c r="H344" s="66"/>
      <c r="I344" s="66"/>
      <c r="J344" s="298" t="str">
        <f t="shared" ca="1" si="5"/>
        <v/>
      </c>
      <c r="K344" s="126"/>
      <c r="L344" s="126"/>
      <c r="M344" s="250"/>
      <c r="N344" s="250"/>
      <c r="O344" s="250"/>
      <c r="P344" s="250"/>
      <c r="Q344" s="250"/>
      <c r="R344" s="250"/>
      <c r="S344" s="250"/>
    </row>
    <row r="345" spans="1:19" customFormat="1" x14ac:dyDescent="0.25">
      <c r="A345" s="54"/>
      <c r="C345" s="65"/>
      <c r="D345" s="66"/>
      <c r="E345" s="66"/>
      <c r="F345" s="66"/>
      <c r="G345" s="68"/>
      <c r="H345" s="66"/>
      <c r="I345" s="66"/>
      <c r="J345" s="298" t="str">
        <f t="shared" ca="1" si="5"/>
        <v/>
      </c>
      <c r="K345" s="126"/>
      <c r="L345" s="126"/>
      <c r="M345" s="250"/>
      <c r="N345" s="250"/>
      <c r="O345" s="250"/>
      <c r="P345" s="250"/>
      <c r="Q345" s="250"/>
      <c r="R345" s="250"/>
      <c r="S345" s="250"/>
    </row>
    <row r="346" spans="1:19" customFormat="1" x14ac:dyDescent="0.25">
      <c r="A346" s="54"/>
      <c r="C346" s="65"/>
      <c r="D346" s="66"/>
      <c r="E346" s="66"/>
      <c r="F346" s="66"/>
      <c r="G346" s="68"/>
      <c r="H346" s="66"/>
      <c r="I346" s="66"/>
      <c r="J346" s="298" t="str">
        <f t="shared" ca="1" si="5"/>
        <v/>
      </c>
      <c r="K346" s="126"/>
      <c r="L346" s="126"/>
      <c r="M346" s="250"/>
      <c r="N346" s="250"/>
      <c r="O346" s="250"/>
      <c r="P346" s="250"/>
      <c r="Q346" s="250"/>
      <c r="R346" s="250"/>
      <c r="S346" s="250"/>
    </row>
    <row r="347" spans="1:19" customFormat="1" x14ac:dyDescent="0.25">
      <c r="A347" s="54"/>
      <c r="C347" s="65"/>
      <c r="D347" s="66"/>
      <c r="E347" s="66"/>
      <c r="F347" s="66"/>
      <c r="G347" s="68"/>
      <c r="H347" s="66"/>
      <c r="I347" s="66"/>
      <c r="J347" s="298" t="str">
        <f t="shared" ca="1" si="5"/>
        <v/>
      </c>
      <c r="K347" s="126"/>
      <c r="L347" s="126"/>
      <c r="M347" s="250"/>
      <c r="N347" s="250"/>
      <c r="O347" s="250"/>
      <c r="P347" s="250"/>
      <c r="Q347" s="250"/>
      <c r="R347" s="250"/>
      <c r="S347" s="250"/>
    </row>
    <row r="348" spans="1:19" customFormat="1" x14ac:dyDescent="0.25">
      <c r="A348" s="54"/>
      <c r="C348" s="65"/>
      <c r="D348" s="66"/>
      <c r="E348" s="66"/>
      <c r="F348" s="66"/>
      <c r="G348" s="68"/>
      <c r="H348" s="66"/>
      <c r="I348" s="66"/>
      <c r="J348" s="298" t="str">
        <f t="shared" ca="1" si="5"/>
        <v/>
      </c>
      <c r="K348" s="126"/>
      <c r="L348" s="126"/>
      <c r="M348" s="250"/>
      <c r="N348" s="250"/>
      <c r="O348" s="250"/>
      <c r="P348" s="250"/>
      <c r="Q348" s="250"/>
      <c r="R348" s="250"/>
      <c r="S348" s="250"/>
    </row>
    <row r="349" spans="1:19" customFormat="1" x14ac:dyDescent="0.25">
      <c r="A349" s="54"/>
      <c r="C349" s="65"/>
      <c r="D349" s="66"/>
      <c r="E349" s="66"/>
      <c r="F349" s="66"/>
      <c r="G349" s="68"/>
      <c r="H349" s="66"/>
      <c r="I349" s="66"/>
      <c r="J349" s="298" t="str">
        <f t="shared" ca="1" si="5"/>
        <v/>
      </c>
      <c r="K349" s="126"/>
      <c r="L349" s="126"/>
      <c r="M349" s="250"/>
      <c r="N349" s="250"/>
      <c r="O349" s="250"/>
      <c r="P349" s="250"/>
      <c r="Q349" s="250"/>
      <c r="R349" s="250"/>
      <c r="S349" s="250"/>
    </row>
    <row r="350" spans="1:19" customFormat="1" x14ac:dyDescent="0.25">
      <c r="A350" s="54"/>
      <c r="C350" s="65"/>
      <c r="D350" s="66"/>
      <c r="E350" s="66"/>
      <c r="F350" s="66"/>
      <c r="G350" s="68"/>
      <c r="H350" s="66"/>
      <c r="I350" s="66"/>
      <c r="J350" s="298" t="str">
        <f t="shared" ca="1" si="5"/>
        <v/>
      </c>
      <c r="K350" s="126"/>
      <c r="L350" s="126"/>
      <c r="M350" s="250"/>
      <c r="N350" s="250"/>
      <c r="O350" s="250"/>
      <c r="P350" s="250"/>
      <c r="Q350" s="250"/>
      <c r="R350" s="250"/>
      <c r="S350" s="250"/>
    </row>
    <row r="351" spans="1:19" customFormat="1" x14ac:dyDescent="0.25">
      <c r="A351" s="54"/>
      <c r="C351" s="65"/>
      <c r="D351" s="66"/>
      <c r="E351" s="66"/>
      <c r="F351" s="66"/>
      <c r="G351" s="68"/>
      <c r="H351" s="66"/>
      <c r="I351" s="66"/>
      <c r="J351" s="298" t="str">
        <f t="shared" ca="1" si="5"/>
        <v/>
      </c>
      <c r="K351" s="126"/>
      <c r="L351" s="126"/>
      <c r="M351" s="250"/>
      <c r="N351" s="250"/>
      <c r="O351" s="250"/>
      <c r="P351" s="250"/>
      <c r="Q351" s="250"/>
      <c r="R351" s="250"/>
      <c r="S351" s="250"/>
    </row>
    <row r="352" spans="1:19" customFormat="1" x14ac:dyDescent="0.25">
      <c r="A352" s="54"/>
      <c r="C352" s="65"/>
      <c r="D352" s="66"/>
      <c r="E352" s="66"/>
      <c r="F352" s="66"/>
      <c r="G352" s="68"/>
      <c r="H352" s="66"/>
      <c r="I352" s="66"/>
      <c r="J352" s="298" t="str">
        <f t="shared" ca="1" si="5"/>
        <v/>
      </c>
      <c r="K352" s="126"/>
      <c r="L352" s="126"/>
      <c r="M352" s="250"/>
      <c r="N352" s="250"/>
      <c r="O352" s="250"/>
      <c r="P352" s="250"/>
      <c r="Q352" s="250"/>
      <c r="R352" s="250"/>
      <c r="S352" s="250"/>
    </row>
    <row r="353" spans="1:19" customFormat="1" x14ac:dyDescent="0.25">
      <c r="A353" s="54"/>
      <c r="C353" s="65"/>
      <c r="D353" s="66"/>
      <c r="E353" s="66"/>
      <c r="F353" s="66"/>
      <c r="G353" s="68"/>
      <c r="H353" s="66"/>
      <c r="I353" s="66"/>
      <c r="J353" s="298" t="str">
        <f t="shared" ca="1" si="5"/>
        <v/>
      </c>
      <c r="K353" s="126"/>
      <c r="L353" s="126"/>
      <c r="M353" s="250"/>
      <c r="N353" s="250"/>
      <c r="O353" s="250"/>
      <c r="P353" s="250"/>
      <c r="Q353" s="250"/>
      <c r="R353" s="250"/>
      <c r="S353" s="250"/>
    </row>
    <row r="354" spans="1:19" customFormat="1" x14ac:dyDescent="0.25">
      <c r="A354" s="54"/>
      <c r="C354" s="65"/>
      <c r="D354" s="66"/>
      <c r="E354" s="66"/>
      <c r="F354" s="66"/>
      <c r="G354" s="68"/>
      <c r="H354" s="66"/>
      <c r="I354" s="66"/>
      <c r="J354" s="298" t="str">
        <f t="shared" ca="1" si="5"/>
        <v/>
      </c>
      <c r="K354" s="126"/>
      <c r="L354" s="126"/>
      <c r="M354" s="250"/>
      <c r="N354" s="250"/>
      <c r="O354" s="250"/>
      <c r="P354" s="250"/>
      <c r="Q354" s="250"/>
      <c r="R354" s="250"/>
      <c r="S354" s="250"/>
    </row>
    <row r="355" spans="1:19" customFormat="1" x14ac:dyDescent="0.25">
      <c r="A355" s="54"/>
      <c r="C355" s="65"/>
      <c r="D355" s="66"/>
      <c r="E355" s="66"/>
      <c r="F355" s="66"/>
      <c r="G355" s="68"/>
      <c r="H355" s="66"/>
      <c r="I355" s="66"/>
      <c r="J355" s="298" t="str">
        <f t="shared" ca="1" si="5"/>
        <v/>
      </c>
      <c r="K355" s="126"/>
      <c r="L355" s="126"/>
      <c r="M355" s="250"/>
      <c r="N355" s="250"/>
      <c r="O355" s="250"/>
      <c r="P355" s="250"/>
      <c r="Q355" s="250"/>
      <c r="R355" s="250"/>
      <c r="S355" s="250"/>
    </row>
    <row r="356" spans="1:19" customFormat="1" x14ac:dyDescent="0.25">
      <c r="A356" s="54"/>
      <c r="C356" s="65"/>
      <c r="D356" s="66"/>
      <c r="E356" s="66"/>
      <c r="F356" s="66"/>
      <c r="G356" s="68"/>
      <c r="H356" s="66"/>
      <c r="I356" s="66"/>
      <c r="J356" s="298" t="str">
        <f t="shared" ca="1" si="5"/>
        <v/>
      </c>
      <c r="K356" s="126"/>
      <c r="L356" s="126"/>
      <c r="M356" s="250"/>
      <c r="N356" s="250"/>
      <c r="O356" s="250"/>
      <c r="P356" s="250"/>
      <c r="Q356" s="250"/>
      <c r="R356" s="250"/>
      <c r="S356" s="250"/>
    </row>
    <row r="357" spans="1:19" customFormat="1" x14ac:dyDescent="0.25">
      <c r="A357" s="54"/>
      <c r="C357" s="65"/>
      <c r="D357" s="66"/>
      <c r="E357" s="66"/>
      <c r="F357" s="66"/>
      <c r="G357" s="68"/>
      <c r="H357" s="66"/>
      <c r="I357" s="66"/>
      <c r="J357" s="298" t="str">
        <f t="shared" ca="1" si="5"/>
        <v/>
      </c>
      <c r="K357" s="126"/>
      <c r="L357" s="126"/>
      <c r="M357" s="250"/>
      <c r="N357" s="250"/>
      <c r="O357" s="250"/>
      <c r="P357" s="250"/>
      <c r="Q357" s="250"/>
      <c r="R357" s="250"/>
      <c r="S357" s="250"/>
    </row>
    <row r="358" spans="1:19" customFormat="1" x14ac:dyDescent="0.25">
      <c r="A358" s="54"/>
      <c r="C358" s="65"/>
      <c r="D358" s="66"/>
      <c r="E358" s="66"/>
      <c r="F358" s="66"/>
      <c r="G358" s="68"/>
      <c r="H358" s="66"/>
      <c r="I358" s="66"/>
      <c r="J358" s="298" t="str">
        <f t="shared" ca="1" si="5"/>
        <v/>
      </c>
      <c r="K358" s="126"/>
      <c r="L358" s="126"/>
      <c r="M358" s="250"/>
      <c r="N358" s="250"/>
      <c r="O358" s="250"/>
      <c r="P358" s="250"/>
      <c r="Q358" s="250"/>
      <c r="R358" s="250"/>
      <c r="S358" s="250"/>
    </row>
    <row r="359" spans="1:19" customFormat="1" x14ac:dyDescent="0.25">
      <c r="A359" s="54"/>
      <c r="C359" s="65"/>
      <c r="D359" s="66"/>
      <c r="E359" s="66"/>
      <c r="F359" s="66"/>
      <c r="G359" s="68"/>
      <c r="H359" s="66"/>
      <c r="I359" s="66"/>
      <c r="J359" s="298" t="str">
        <f t="shared" ca="1" si="5"/>
        <v/>
      </c>
      <c r="K359" s="126"/>
      <c r="L359" s="126"/>
      <c r="M359" s="250"/>
      <c r="N359" s="250"/>
      <c r="O359" s="250"/>
      <c r="P359" s="250"/>
      <c r="Q359" s="250"/>
      <c r="R359" s="250"/>
      <c r="S359" s="250"/>
    </row>
    <row r="360" spans="1:19" customFormat="1" x14ac:dyDescent="0.25">
      <c r="A360" s="54"/>
      <c r="C360" s="65"/>
      <c r="D360" s="66"/>
      <c r="E360" s="66"/>
      <c r="F360" s="66"/>
      <c r="G360" s="68"/>
      <c r="H360" s="66"/>
      <c r="I360" s="66"/>
      <c r="J360" s="298" t="str">
        <f t="shared" ca="1" si="5"/>
        <v/>
      </c>
      <c r="K360" s="126"/>
      <c r="L360" s="126"/>
      <c r="M360" s="250"/>
      <c r="N360" s="250"/>
      <c r="O360" s="250"/>
      <c r="P360" s="250"/>
      <c r="Q360" s="250"/>
      <c r="R360" s="250"/>
      <c r="S360" s="250"/>
    </row>
    <row r="361" spans="1:19" customFormat="1" x14ac:dyDescent="0.25">
      <c r="A361" s="54"/>
      <c r="C361" s="65"/>
      <c r="D361" s="66"/>
      <c r="E361" s="66"/>
      <c r="F361" s="66"/>
      <c r="G361" s="68"/>
      <c r="H361" s="66"/>
      <c r="I361" s="66"/>
      <c r="J361" s="298" t="str">
        <f t="shared" ca="1" si="5"/>
        <v/>
      </c>
      <c r="K361" s="126"/>
      <c r="L361" s="126"/>
      <c r="M361" s="250"/>
      <c r="N361" s="250"/>
      <c r="O361" s="250"/>
      <c r="P361" s="250"/>
      <c r="Q361" s="250"/>
      <c r="R361" s="250"/>
      <c r="S361" s="250"/>
    </row>
    <row r="362" spans="1:19" customFormat="1" x14ac:dyDescent="0.25">
      <c r="A362" s="54"/>
      <c r="C362" s="65"/>
      <c r="D362" s="66"/>
      <c r="E362" s="66"/>
      <c r="F362" s="66"/>
      <c r="G362" s="68"/>
      <c r="H362" s="66"/>
      <c r="I362" s="66"/>
      <c r="J362" s="298" t="str">
        <f t="shared" ca="1" si="5"/>
        <v/>
      </c>
      <c r="K362" s="126"/>
      <c r="L362" s="126"/>
      <c r="M362" s="250"/>
      <c r="N362" s="250"/>
      <c r="O362" s="250"/>
      <c r="P362" s="250"/>
      <c r="Q362" s="250"/>
      <c r="R362" s="250"/>
      <c r="S362" s="250"/>
    </row>
    <row r="363" spans="1:19" customFormat="1" x14ac:dyDescent="0.25">
      <c r="A363" s="54"/>
      <c r="C363" s="65"/>
      <c r="D363" s="66"/>
      <c r="E363" s="66"/>
      <c r="F363" s="66"/>
      <c r="G363" s="68"/>
      <c r="H363" s="66"/>
      <c r="I363" s="66"/>
      <c r="J363" s="298" t="str">
        <f t="shared" ca="1" si="5"/>
        <v/>
      </c>
      <c r="K363" s="126"/>
      <c r="L363" s="126"/>
      <c r="M363" s="250"/>
      <c r="N363" s="250"/>
      <c r="O363" s="250"/>
      <c r="P363" s="250"/>
      <c r="Q363" s="250"/>
      <c r="R363" s="250"/>
      <c r="S363" s="250"/>
    </row>
    <row r="364" spans="1:19" customFormat="1" x14ac:dyDescent="0.25">
      <c r="A364" s="54"/>
      <c r="C364" s="65"/>
      <c r="D364" s="66"/>
      <c r="E364" s="66"/>
      <c r="F364" s="66"/>
      <c r="G364" s="68"/>
      <c r="H364" s="66"/>
      <c r="I364" s="66"/>
      <c r="J364" s="298" t="str">
        <f t="shared" ca="1" si="5"/>
        <v/>
      </c>
      <c r="K364" s="126"/>
      <c r="L364" s="126"/>
      <c r="M364" s="250"/>
      <c r="N364" s="250"/>
      <c r="O364" s="250"/>
      <c r="P364" s="250"/>
      <c r="Q364" s="250"/>
      <c r="R364" s="250"/>
      <c r="S364" s="250"/>
    </row>
    <row r="365" spans="1:19" customFormat="1" x14ac:dyDescent="0.25">
      <c r="A365" s="54"/>
      <c r="C365" s="65"/>
      <c r="D365" s="66"/>
      <c r="E365" s="66"/>
      <c r="F365" s="66"/>
      <c r="G365" s="68"/>
      <c r="H365" s="66"/>
      <c r="I365" s="66"/>
      <c r="J365" s="298" t="str">
        <f t="shared" ca="1" si="5"/>
        <v/>
      </c>
      <c r="K365" s="126"/>
      <c r="L365" s="126"/>
      <c r="M365" s="250"/>
      <c r="N365" s="250"/>
      <c r="O365" s="250"/>
      <c r="P365" s="250"/>
      <c r="Q365" s="250"/>
      <c r="R365" s="250"/>
      <c r="S365" s="250"/>
    </row>
    <row r="366" spans="1:19" customFormat="1" x14ac:dyDescent="0.25">
      <c r="A366" s="54"/>
      <c r="C366" s="65"/>
      <c r="D366" s="66"/>
      <c r="E366" s="66"/>
      <c r="F366" s="66"/>
      <c r="G366" s="68"/>
      <c r="H366" s="66"/>
      <c r="I366" s="66"/>
      <c r="J366" s="298" t="str">
        <f t="shared" ca="1" si="5"/>
        <v/>
      </c>
      <c r="K366" s="126"/>
      <c r="L366" s="126"/>
      <c r="M366" s="250"/>
      <c r="N366" s="250"/>
      <c r="O366" s="250"/>
      <c r="P366" s="250"/>
      <c r="Q366" s="250"/>
      <c r="R366" s="250"/>
      <c r="S366" s="250"/>
    </row>
    <row r="367" spans="1:19" customFormat="1" x14ac:dyDescent="0.25">
      <c r="A367" s="54"/>
      <c r="C367" s="65"/>
      <c r="D367" s="66"/>
      <c r="E367" s="66"/>
      <c r="F367" s="66"/>
      <c r="G367" s="68"/>
      <c r="H367" s="66"/>
      <c r="I367" s="66"/>
      <c r="J367" s="298" t="str">
        <f t="shared" ca="1" si="5"/>
        <v/>
      </c>
      <c r="K367" s="126"/>
      <c r="L367" s="126"/>
      <c r="M367" s="250"/>
      <c r="N367" s="250"/>
      <c r="O367" s="250"/>
      <c r="P367" s="250"/>
      <c r="Q367" s="250"/>
      <c r="R367" s="250"/>
      <c r="S367" s="250"/>
    </row>
    <row r="368" spans="1:19" customFormat="1" x14ac:dyDescent="0.25">
      <c r="A368" s="54"/>
      <c r="C368" s="65"/>
      <c r="D368" s="66"/>
      <c r="E368" s="66"/>
      <c r="F368" s="66"/>
      <c r="G368" s="68"/>
      <c r="H368" s="66"/>
      <c r="I368" s="66"/>
      <c r="J368" s="298" t="str">
        <f t="shared" ca="1" si="5"/>
        <v/>
      </c>
      <c r="K368" s="126"/>
      <c r="L368" s="126"/>
      <c r="M368" s="250"/>
      <c r="N368" s="250"/>
      <c r="O368" s="250"/>
      <c r="P368" s="250"/>
      <c r="Q368" s="250"/>
      <c r="R368" s="250"/>
      <c r="S368" s="250"/>
    </row>
    <row r="369" spans="1:19" customFormat="1" x14ac:dyDescent="0.25">
      <c r="A369" s="54"/>
      <c r="C369" s="65"/>
      <c r="D369" s="66"/>
      <c r="E369" s="66"/>
      <c r="F369" s="66"/>
      <c r="G369" s="68"/>
      <c r="H369" s="66"/>
      <c r="I369" s="66"/>
      <c r="J369" s="298" t="str">
        <f t="shared" ca="1" si="5"/>
        <v/>
      </c>
      <c r="K369" s="126"/>
      <c r="L369" s="126"/>
      <c r="M369" s="250"/>
      <c r="N369" s="250"/>
      <c r="O369" s="250"/>
      <c r="P369" s="250"/>
      <c r="Q369" s="250"/>
      <c r="R369" s="250"/>
      <c r="S369" s="250"/>
    </row>
    <row r="370" spans="1:19" customFormat="1" x14ac:dyDescent="0.25">
      <c r="A370" s="54"/>
      <c r="C370" s="65"/>
      <c r="D370" s="66"/>
      <c r="E370" s="66"/>
      <c r="F370" s="66"/>
      <c r="G370" s="68"/>
      <c r="H370" s="66"/>
      <c r="I370" s="66"/>
      <c r="J370" s="298" t="str">
        <f t="shared" ca="1" si="5"/>
        <v/>
      </c>
      <c r="K370" s="126"/>
      <c r="L370" s="126"/>
      <c r="M370" s="250"/>
      <c r="N370" s="250"/>
      <c r="O370" s="250"/>
      <c r="P370" s="250"/>
      <c r="Q370" s="250"/>
      <c r="R370" s="250"/>
      <c r="S370" s="250"/>
    </row>
    <row r="371" spans="1:19" customFormat="1" x14ac:dyDescent="0.25">
      <c r="A371" s="54"/>
      <c r="C371" s="65"/>
      <c r="D371" s="66"/>
      <c r="E371" s="66"/>
      <c r="F371" s="66"/>
      <c r="G371" s="68"/>
      <c r="H371" s="66"/>
      <c r="I371" s="66"/>
      <c r="J371" s="298" t="str">
        <f t="shared" ca="1" si="5"/>
        <v/>
      </c>
      <c r="K371" s="126"/>
      <c r="L371" s="126"/>
      <c r="M371" s="250"/>
      <c r="N371" s="250"/>
      <c r="O371" s="250"/>
      <c r="P371" s="250"/>
      <c r="Q371" s="250"/>
      <c r="R371" s="250"/>
      <c r="S371" s="250"/>
    </row>
    <row r="372" spans="1:19" customFormat="1" x14ac:dyDescent="0.25">
      <c r="A372" s="54"/>
      <c r="C372" s="65"/>
      <c r="D372" s="66"/>
      <c r="E372" s="66"/>
      <c r="F372" s="66"/>
      <c r="G372" s="68"/>
      <c r="H372" s="66"/>
      <c r="I372" s="66"/>
      <c r="J372" s="298" t="str">
        <f t="shared" ca="1" si="5"/>
        <v/>
      </c>
      <c r="K372" s="126"/>
      <c r="L372" s="126"/>
      <c r="M372" s="250"/>
      <c r="N372" s="250"/>
      <c r="O372" s="250"/>
      <c r="P372" s="250"/>
      <c r="Q372" s="250"/>
      <c r="R372" s="250"/>
      <c r="S372" s="250"/>
    </row>
    <row r="373" spans="1:19" customFormat="1" x14ac:dyDescent="0.25">
      <c r="A373" s="54"/>
      <c r="C373" s="65"/>
      <c r="D373" s="66"/>
      <c r="E373" s="66"/>
      <c r="F373" s="66"/>
      <c r="G373" s="68"/>
      <c r="H373" s="66"/>
      <c r="I373" s="66"/>
      <c r="J373" s="298" t="str">
        <f t="shared" ca="1" si="5"/>
        <v/>
      </c>
      <c r="K373" s="126"/>
      <c r="L373" s="126"/>
      <c r="M373" s="250"/>
      <c r="N373" s="250"/>
      <c r="O373" s="250"/>
      <c r="P373" s="250"/>
      <c r="Q373" s="250"/>
      <c r="R373" s="250"/>
      <c r="S373" s="250"/>
    </row>
    <row r="374" spans="1:19" customFormat="1" x14ac:dyDescent="0.25">
      <c r="A374" s="54"/>
      <c r="C374" s="65"/>
      <c r="D374" s="66"/>
      <c r="E374" s="66"/>
      <c r="F374" s="66"/>
      <c r="G374" s="68"/>
      <c r="H374" s="66"/>
      <c r="I374" s="66"/>
      <c r="J374" s="298" t="str">
        <f t="shared" ca="1" si="5"/>
        <v/>
      </c>
      <c r="K374" s="126"/>
      <c r="L374" s="126"/>
      <c r="M374" s="250"/>
      <c r="N374" s="250"/>
      <c r="O374" s="250"/>
      <c r="P374" s="250"/>
      <c r="Q374" s="250"/>
      <c r="R374" s="250"/>
      <c r="S374" s="250"/>
    </row>
    <row r="375" spans="1:19" customFormat="1" x14ac:dyDescent="0.25">
      <c r="A375" s="54"/>
      <c r="C375" s="65"/>
      <c r="D375" s="66"/>
      <c r="E375" s="66"/>
      <c r="F375" s="66"/>
      <c r="G375" s="68"/>
      <c r="H375" s="66"/>
      <c r="I375" s="66"/>
      <c r="J375" s="298" t="str">
        <f t="shared" ca="1" si="5"/>
        <v/>
      </c>
      <c r="K375" s="126"/>
      <c r="L375" s="126"/>
      <c r="M375" s="250"/>
      <c r="N375" s="250"/>
      <c r="O375" s="250"/>
      <c r="P375" s="250"/>
      <c r="Q375" s="250"/>
      <c r="R375" s="250"/>
      <c r="S375" s="250"/>
    </row>
    <row r="376" spans="1:19" customFormat="1" x14ac:dyDescent="0.25">
      <c r="A376" s="54"/>
      <c r="C376" s="65"/>
      <c r="D376" s="66"/>
      <c r="E376" s="66"/>
      <c r="F376" s="66"/>
      <c r="G376" s="68"/>
      <c r="H376" s="66"/>
      <c r="I376" s="66"/>
      <c r="J376" s="298" t="str">
        <f t="shared" ca="1" si="5"/>
        <v/>
      </c>
      <c r="K376" s="126"/>
      <c r="L376" s="126"/>
      <c r="M376" s="250"/>
      <c r="N376" s="250"/>
      <c r="O376" s="250"/>
      <c r="P376" s="250"/>
      <c r="Q376" s="250"/>
      <c r="R376" s="250"/>
      <c r="S376" s="250"/>
    </row>
    <row r="377" spans="1:19" customFormat="1" x14ac:dyDescent="0.25">
      <c r="A377" s="54"/>
      <c r="C377" s="65"/>
      <c r="D377" s="66"/>
      <c r="E377" s="66"/>
      <c r="F377" s="66"/>
      <c r="G377" s="68"/>
      <c r="H377" s="66"/>
      <c r="I377" s="66"/>
      <c r="J377" s="298" t="str">
        <f t="shared" ca="1" si="5"/>
        <v/>
      </c>
      <c r="K377" s="126"/>
      <c r="L377" s="126"/>
      <c r="M377" s="250"/>
      <c r="N377" s="250"/>
      <c r="O377" s="250"/>
      <c r="P377" s="250"/>
      <c r="Q377" s="250"/>
      <c r="R377" s="250"/>
      <c r="S377" s="250"/>
    </row>
    <row r="378" spans="1:19" customFormat="1" x14ac:dyDescent="0.25">
      <c r="A378" s="54"/>
      <c r="C378" s="65"/>
      <c r="D378" s="66"/>
      <c r="E378" s="66"/>
      <c r="F378" s="66"/>
      <c r="G378" s="68"/>
      <c r="H378" s="66"/>
      <c r="I378" s="66"/>
      <c r="J378" s="298" t="str">
        <f t="shared" ca="1" si="5"/>
        <v/>
      </c>
      <c r="K378" s="126"/>
      <c r="L378" s="126"/>
      <c r="M378" s="250"/>
      <c r="N378" s="250"/>
      <c r="O378" s="250"/>
      <c r="P378" s="250"/>
      <c r="Q378" s="250"/>
      <c r="R378" s="250"/>
      <c r="S378" s="250"/>
    </row>
    <row r="379" spans="1:19" customFormat="1" x14ac:dyDescent="0.25">
      <c r="A379" s="54"/>
      <c r="C379" s="65"/>
      <c r="D379" s="66"/>
      <c r="E379" s="66"/>
      <c r="F379" s="66"/>
      <c r="G379" s="68"/>
      <c r="H379" s="66"/>
      <c r="I379" s="66"/>
      <c r="J379" s="298" t="str">
        <f t="shared" ca="1" si="5"/>
        <v/>
      </c>
      <c r="K379" s="126"/>
      <c r="L379" s="126"/>
      <c r="M379" s="250"/>
      <c r="N379" s="250"/>
      <c r="O379" s="250"/>
      <c r="P379" s="250"/>
      <c r="Q379" s="250"/>
      <c r="R379" s="250"/>
      <c r="S379" s="250"/>
    </row>
    <row r="380" spans="1:19" customFormat="1" x14ac:dyDescent="0.25">
      <c r="A380" s="54"/>
      <c r="C380" s="65"/>
      <c r="D380" s="66"/>
      <c r="E380" s="66"/>
      <c r="F380" s="66"/>
      <c r="G380" s="68"/>
      <c r="H380" s="66"/>
      <c r="I380" s="66"/>
      <c r="J380" s="298" t="str">
        <f t="shared" ca="1" si="5"/>
        <v/>
      </c>
      <c r="K380" s="126"/>
      <c r="L380" s="126"/>
      <c r="M380" s="250"/>
      <c r="N380" s="250"/>
      <c r="O380" s="250"/>
      <c r="P380" s="250"/>
      <c r="Q380" s="250"/>
      <c r="R380" s="250"/>
      <c r="S380" s="250"/>
    </row>
    <row r="381" spans="1:19" customFormat="1" x14ac:dyDescent="0.25">
      <c r="A381" s="54"/>
      <c r="C381" s="65"/>
      <c r="D381" s="66"/>
      <c r="E381" s="66"/>
      <c r="F381" s="66"/>
      <c r="G381" s="68"/>
      <c r="H381" s="66"/>
      <c r="I381" s="66"/>
      <c r="J381" s="298" t="str">
        <f t="shared" ca="1" si="5"/>
        <v/>
      </c>
      <c r="K381" s="126"/>
      <c r="L381" s="126"/>
      <c r="M381" s="250"/>
      <c r="N381" s="250"/>
      <c r="O381" s="250"/>
      <c r="P381" s="250"/>
      <c r="Q381" s="250"/>
      <c r="R381" s="250"/>
      <c r="S381" s="250"/>
    </row>
    <row r="382" spans="1:19" customFormat="1" x14ac:dyDescent="0.25">
      <c r="A382" s="54"/>
      <c r="C382" s="65"/>
      <c r="D382" s="66"/>
      <c r="E382" s="66"/>
      <c r="F382" s="66"/>
      <c r="G382" s="68"/>
      <c r="H382" s="66"/>
      <c r="I382" s="66"/>
      <c r="J382" s="298" t="str">
        <f t="shared" ca="1" si="5"/>
        <v/>
      </c>
      <c r="K382" s="126"/>
      <c r="L382" s="126"/>
      <c r="M382" s="250"/>
      <c r="N382" s="250"/>
      <c r="O382" s="250"/>
      <c r="P382" s="250"/>
      <c r="Q382" s="250"/>
      <c r="R382" s="250"/>
      <c r="S382" s="250"/>
    </row>
    <row r="383" spans="1:19" customFormat="1" x14ac:dyDescent="0.25">
      <c r="A383" s="54"/>
      <c r="C383" s="65"/>
      <c r="D383" s="66"/>
      <c r="E383" s="66"/>
      <c r="F383" s="66"/>
      <c r="G383" s="68"/>
      <c r="H383" s="66"/>
      <c r="I383" s="66"/>
      <c r="J383" s="298" t="str">
        <f t="shared" ca="1" si="5"/>
        <v/>
      </c>
      <c r="K383" s="126"/>
      <c r="L383" s="126"/>
      <c r="M383" s="250"/>
      <c r="N383" s="250"/>
      <c r="O383" s="250"/>
      <c r="P383" s="250"/>
      <c r="Q383" s="250"/>
      <c r="R383" s="250"/>
      <c r="S383" s="250"/>
    </row>
    <row r="384" spans="1:19" customFormat="1" x14ac:dyDescent="0.25">
      <c r="A384" s="54"/>
      <c r="C384" s="65"/>
      <c r="D384" s="66"/>
      <c r="E384" s="66"/>
      <c r="F384" s="66"/>
      <c r="G384" s="68"/>
      <c r="H384" s="66"/>
      <c r="I384" s="66"/>
      <c r="J384" s="298" t="str">
        <f t="shared" ca="1" si="5"/>
        <v/>
      </c>
      <c r="K384" s="126"/>
      <c r="L384" s="126"/>
      <c r="M384" s="250"/>
      <c r="N384" s="250"/>
      <c r="O384" s="250"/>
      <c r="P384" s="250"/>
      <c r="Q384" s="250"/>
      <c r="R384" s="250"/>
      <c r="S384" s="250"/>
    </row>
    <row r="385" spans="1:19" customFormat="1" x14ac:dyDescent="0.25">
      <c r="A385" s="54"/>
      <c r="C385" s="65"/>
      <c r="D385" s="66"/>
      <c r="E385" s="66"/>
      <c r="F385" s="66"/>
      <c r="G385" s="68"/>
      <c r="H385" s="66"/>
      <c r="I385" s="66"/>
      <c r="J385" s="298" t="str">
        <f t="shared" ca="1" si="5"/>
        <v/>
      </c>
      <c r="K385" s="126"/>
      <c r="L385" s="126"/>
      <c r="M385" s="250"/>
      <c r="N385" s="250"/>
      <c r="O385" s="250"/>
      <c r="P385" s="250"/>
      <c r="Q385" s="250"/>
      <c r="R385" s="250"/>
      <c r="S385" s="250"/>
    </row>
    <row r="386" spans="1:19" customFormat="1" x14ac:dyDescent="0.25">
      <c r="A386" s="54"/>
      <c r="C386" s="65"/>
      <c r="D386" s="66"/>
      <c r="E386" s="66"/>
      <c r="F386" s="66"/>
      <c r="G386" s="68"/>
      <c r="H386" s="66"/>
      <c r="I386" s="66"/>
      <c r="J386" s="298" t="str">
        <f t="shared" ca="1" si="5"/>
        <v/>
      </c>
      <c r="K386" s="126"/>
      <c r="L386" s="126"/>
      <c r="M386" s="250"/>
      <c r="N386" s="250"/>
      <c r="O386" s="250"/>
      <c r="P386" s="250"/>
      <c r="Q386" s="250"/>
      <c r="R386" s="250"/>
      <c r="S386" s="250"/>
    </row>
    <row r="387" spans="1:19" customFormat="1" x14ac:dyDescent="0.25">
      <c r="A387" s="54"/>
      <c r="C387" s="65"/>
      <c r="D387" s="66"/>
      <c r="E387" s="66"/>
      <c r="F387" s="66"/>
      <c r="G387" s="68"/>
      <c r="H387" s="66"/>
      <c r="I387" s="66"/>
      <c r="J387" s="298" t="str">
        <f t="shared" ca="1" si="5"/>
        <v/>
      </c>
      <c r="K387" s="126"/>
      <c r="L387" s="126"/>
      <c r="M387" s="250"/>
      <c r="N387" s="250"/>
      <c r="O387" s="250"/>
      <c r="P387" s="250"/>
      <c r="Q387" s="250"/>
      <c r="R387" s="250"/>
      <c r="S387" s="250"/>
    </row>
    <row r="388" spans="1:19" customFormat="1" x14ac:dyDescent="0.25">
      <c r="A388" s="54"/>
      <c r="C388" s="65"/>
      <c r="D388" s="66"/>
      <c r="E388" s="66"/>
      <c r="F388" s="66"/>
      <c r="G388" s="68"/>
      <c r="H388" s="66"/>
      <c r="I388" s="66"/>
      <c r="J388" s="298" t="str">
        <f t="shared" ca="1" si="5"/>
        <v/>
      </c>
      <c r="K388" s="126"/>
      <c r="L388" s="126"/>
      <c r="M388" s="250"/>
      <c r="N388" s="250"/>
      <c r="O388" s="250"/>
      <c r="P388" s="250"/>
      <c r="Q388" s="250"/>
      <c r="R388" s="250"/>
      <c r="S388" s="250"/>
    </row>
    <row r="389" spans="1:19" customFormat="1" x14ac:dyDescent="0.25">
      <c r="A389" s="54"/>
      <c r="C389" s="65"/>
      <c r="D389" s="66"/>
      <c r="E389" s="66"/>
      <c r="F389" s="66"/>
      <c r="G389" s="68"/>
      <c r="H389" s="66"/>
      <c r="I389" s="66"/>
      <c r="J389" s="298" t="str">
        <f t="shared" ca="1" si="5"/>
        <v/>
      </c>
      <c r="K389" s="126"/>
      <c r="L389" s="126"/>
      <c r="M389" s="250"/>
      <c r="N389" s="250"/>
      <c r="O389" s="250"/>
      <c r="P389" s="250"/>
      <c r="Q389" s="250"/>
      <c r="R389" s="250"/>
      <c r="S389" s="250"/>
    </row>
    <row r="390" spans="1:19" customFormat="1" x14ac:dyDescent="0.25">
      <c r="A390" s="54"/>
      <c r="C390" s="65"/>
      <c r="D390" s="66"/>
      <c r="E390" s="66"/>
      <c r="F390" s="66"/>
      <c r="G390" s="68"/>
      <c r="H390" s="66"/>
      <c r="I390" s="66"/>
      <c r="J390" s="298" t="str">
        <f t="shared" ca="1" si="5"/>
        <v/>
      </c>
      <c r="K390" s="126"/>
      <c r="L390" s="126"/>
      <c r="M390" s="250"/>
      <c r="N390" s="250"/>
      <c r="O390" s="250"/>
      <c r="P390" s="250"/>
      <c r="Q390" s="250"/>
      <c r="R390" s="250"/>
      <c r="S390" s="250"/>
    </row>
    <row r="391" spans="1:19" customFormat="1" x14ac:dyDescent="0.25">
      <c r="A391" s="54"/>
      <c r="C391" s="65"/>
      <c r="D391" s="66"/>
      <c r="E391" s="66"/>
      <c r="F391" s="66"/>
      <c r="G391" s="68"/>
      <c r="H391" s="66"/>
      <c r="I391" s="66"/>
      <c r="J391" s="298" t="str">
        <f t="shared" ca="1" si="5"/>
        <v/>
      </c>
      <c r="K391" s="126"/>
      <c r="L391" s="126"/>
      <c r="M391" s="250"/>
      <c r="N391" s="250"/>
      <c r="O391" s="250"/>
      <c r="P391" s="250"/>
      <c r="Q391" s="250"/>
      <c r="R391" s="250"/>
      <c r="S391" s="250"/>
    </row>
    <row r="392" spans="1:19" customFormat="1" x14ac:dyDescent="0.25">
      <c r="A392" s="54"/>
      <c r="C392" s="65"/>
      <c r="D392" s="66"/>
      <c r="E392" s="66"/>
      <c r="F392" s="66"/>
      <c r="G392" s="68"/>
      <c r="H392" s="66"/>
      <c r="I392" s="66"/>
      <c r="J392" s="298" t="str">
        <f t="shared" ca="1" si="5"/>
        <v/>
      </c>
      <c r="K392" s="126"/>
      <c r="L392" s="126"/>
      <c r="M392" s="250"/>
      <c r="N392" s="250"/>
      <c r="O392" s="250"/>
      <c r="P392" s="250"/>
      <c r="Q392" s="250"/>
      <c r="R392" s="250"/>
      <c r="S392" s="250"/>
    </row>
    <row r="393" spans="1:19" customFormat="1" x14ac:dyDescent="0.25">
      <c r="A393" s="54"/>
      <c r="C393" s="65"/>
      <c r="D393" s="66"/>
      <c r="E393" s="66"/>
      <c r="F393" s="66"/>
      <c r="G393" s="68"/>
      <c r="H393" s="66"/>
      <c r="I393" s="66"/>
      <c r="J393" s="298" t="str">
        <f t="shared" ref="J393:J456" ca="1" si="6">IF(I393="","",(IF(I393="Efetivado","",IF(C393="","",IF(C393=TODAY(),"Vence Hoje",IF(C393&lt;TODAY(),"Atrasado",C393-TODAY()&amp;" Dias para Vencer"))))))</f>
        <v/>
      </c>
      <c r="K393" s="126"/>
      <c r="L393" s="126"/>
      <c r="M393" s="250"/>
      <c r="N393" s="250"/>
      <c r="O393" s="250"/>
      <c r="P393" s="250"/>
      <c r="Q393" s="250"/>
      <c r="R393" s="250"/>
      <c r="S393" s="250"/>
    </row>
    <row r="394" spans="1:19" customFormat="1" x14ac:dyDescent="0.25">
      <c r="A394" s="54"/>
      <c r="C394" s="65"/>
      <c r="D394" s="66"/>
      <c r="E394" s="66"/>
      <c r="F394" s="66"/>
      <c r="G394" s="68"/>
      <c r="H394" s="66"/>
      <c r="I394" s="66"/>
      <c r="J394" s="298" t="str">
        <f t="shared" ca="1" si="6"/>
        <v/>
      </c>
      <c r="K394" s="126"/>
      <c r="L394" s="126"/>
      <c r="M394" s="250"/>
      <c r="N394" s="250"/>
      <c r="O394" s="250"/>
      <c r="P394" s="250"/>
      <c r="Q394" s="250"/>
      <c r="R394" s="250"/>
      <c r="S394" s="250"/>
    </row>
    <row r="395" spans="1:19" customFormat="1" x14ac:dyDescent="0.25">
      <c r="A395" s="54"/>
      <c r="C395" s="65"/>
      <c r="D395" s="66"/>
      <c r="E395" s="66"/>
      <c r="F395" s="66"/>
      <c r="G395" s="68"/>
      <c r="H395" s="66"/>
      <c r="I395" s="66"/>
      <c r="J395" s="298" t="str">
        <f t="shared" ca="1" si="6"/>
        <v/>
      </c>
      <c r="K395" s="126"/>
      <c r="L395" s="126"/>
      <c r="M395" s="250"/>
      <c r="N395" s="250"/>
      <c r="O395" s="250"/>
      <c r="P395" s="250"/>
      <c r="Q395" s="250"/>
      <c r="R395" s="250"/>
      <c r="S395" s="250"/>
    </row>
    <row r="396" spans="1:19" customFormat="1" x14ac:dyDescent="0.25">
      <c r="A396" s="54"/>
      <c r="C396" s="65"/>
      <c r="D396" s="66"/>
      <c r="E396" s="66"/>
      <c r="F396" s="66"/>
      <c r="G396" s="68"/>
      <c r="H396" s="66"/>
      <c r="I396" s="66"/>
      <c r="J396" s="298" t="str">
        <f t="shared" ca="1" si="6"/>
        <v/>
      </c>
      <c r="K396" s="126"/>
      <c r="L396" s="126"/>
      <c r="M396" s="250"/>
      <c r="N396" s="250"/>
      <c r="O396" s="250"/>
      <c r="P396" s="250"/>
      <c r="Q396" s="250"/>
      <c r="R396" s="250"/>
      <c r="S396" s="250"/>
    </row>
    <row r="397" spans="1:19" customFormat="1" x14ac:dyDescent="0.25">
      <c r="A397" s="54"/>
      <c r="C397" s="65"/>
      <c r="D397" s="66"/>
      <c r="E397" s="66"/>
      <c r="F397" s="66"/>
      <c r="G397" s="68"/>
      <c r="H397" s="66"/>
      <c r="I397" s="66"/>
      <c r="J397" s="298" t="str">
        <f t="shared" ca="1" si="6"/>
        <v/>
      </c>
      <c r="K397" s="126"/>
      <c r="L397" s="126"/>
      <c r="M397" s="250"/>
      <c r="N397" s="250"/>
      <c r="O397" s="250"/>
      <c r="P397" s="250"/>
      <c r="Q397" s="250"/>
      <c r="R397" s="250"/>
      <c r="S397" s="250"/>
    </row>
    <row r="398" spans="1:19" customFormat="1" x14ac:dyDescent="0.25">
      <c r="A398" s="54"/>
      <c r="C398" s="65"/>
      <c r="D398" s="66"/>
      <c r="E398" s="66"/>
      <c r="F398" s="66"/>
      <c r="G398" s="68"/>
      <c r="H398" s="66"/>
      <c r="I398" s="66"/>
      <c r="J398" s="298" t="str">
        <f t="shared" ca="1" si="6"/>
        <v/>
      </c>
      <c r="K398" s="126"/>
      <c r="L398" s="126"/>
      <c r="M398" s="250"/>
      <c r="N398" s="250"/>
      <c r="O398" s="250"/>
      <c r="P398" s="250"/>
      <c r="Q398" s="250"/>
      <c r="R398" s="250"/>
      <c r="S398" s="250"/>
    </row>
    <row r="399" spans="1:19" customFormat="1" x14ac:dyDescent="0.25">
      <c r="A399" s="54"/>
      <c r="C399" s="65"/>
      <c r="D399" s="66"/>
      <c r="E399" s="66"/>
      <c r="F399" s="66"/>
      <c r="G399" s="68"/>
      <c r="H399" s="66"/>
      <c r="I399" s="66"/>
      <c r="J399" s="298" t="str">
        <f t="shared" ca="1" si="6"/>
        <v/>
      </c>
      <c r="K399" s="126"/>
      <c r="L399" s="126"/>
      <c r="M399" s="250"/>
      <c r="N399" s="250"/>
      <c r="O399" s="250"/>
      <c r="P399" s="250"/>
      <c r="Q399" s="250"/>
      <c r="R399" s="250"/>
      <c r="S399" s="250"/>
    </row>
    <row r="400" spans="1:19" customFormat="1" x14ac:dyDescent="0.25">
      <c r="A400" s="54"/>
      <c r="C400" s="65"/>
      <c r="D400" s="66"/>
      <c r="E400" s="66"/>
      <c r="F400" s="66"/>
      <c r="G400" s="68"/>
      <c r="H400" s="66"/>
      <c r="I400" s="66"/>
      <c r="J400" s="298" t="str">
        <f t="shared" ca="1" si="6"/>
        <v/>
      </c>
      <c r="K400" s="126"/>
      <c r="L400" s="126"/>
      <c r="M400" s="250"/>
      <c r="N400" s="250"/>
      <c r="O400" s="250"/>
      <c r="P400" s="250"/>
      <c r="Q400" s="250"/>
      <c r="R400" s="250"/>
      <c r="S400" s="250"/>
    </row>
    <row r="401" spans="1:19" customFormat="1" x14ac:dyDescent="0.25">
      <c r="A401" s="54"/>
      <c r="C401" s="65"/>
      <c r="D401" s="66"/>
      <c r="E401" s="66"/>
      <c r="F401" s="66"/>
      <c r="G401" s="68"/>
      <c r="H401" s="66"/>
      <c r="I401" s="66"/>
      <c r="J401" s="298" t="str">
        <f t="shared" ca="1" si="6"/>
        <v/>
      </c>
      <c r="K401" s="126"/>
      <c r="L401" s="126"/>
      <c r="M401" s="250"/>
      <c r="N401" s="250"/>
      <c r="O401" s="250"/>
      <c r="P401" s="250"/>
      <c r="Q401" s="250"/>
      <c r="R401" s="250"/>
      <c r="S401" s="250"/>
    </row>
    <row r="402" spans="1:19" customFormat="1" x14ac:dyDescent="0.25">
      <c r="A402" s="54"/>
      <c r="C402" s="65"/>
      <c r="D402" s="66"/>
      <c r="E402" s="66"/>
      <c r="F402" s="66"/>
      <c r="G402" s="68"/>
      <c r="H402" s="66"/>
      <c r="I402" s="66"/>
      <c r="J402" s="298" t="str">
        <f t="shared" ca="1" si="6"/>
        <v/>
      </c>
      <c r="K402" s="126"/>
      <c r="L402" s="126"/>
      <c r="M402" s="250"/>
      <c r="N402" s="250"/>
      <c r="O402" s="250"/>
      <c r="P402" s="250"/>
      <c r="Q402" s="250"/>
      <c r="R402" s="250"/>
      <c r="S402" s="250"/>
    </row>
    <row r="403" spans="1:19" customFormat="1" x14ac:dyDescent="0.25">
      <c r="A403" s="54"/>
      <c r="C403" s="65"/>
      <c r="D403" s="66"/>
      <c r="E403" s="66"/>
      <c r="F403" s="66"/>
      <c r="G403" s="68"/>
      <c r="H403" s="66"/>
      <c r="I403" s="66"/>
      <c r="J403" s="298" t="str">
        <f t="shared" ca="1" si="6"/>
        <v/>
      </c>
      <c r="K403" s="126"/>
      <c r="L403" s="126"/>
      <c r="M403" s="250"/>
      <c r="N403" s="250"/>
      <c r="O403" s="250"/>
      <c r="P403" s="250"/>
      <c r="Q403" s="250"/>
      <c r="R403" s="250"/>
      <c r="S403" s="250"/>
    </row>
    <row r="404" spans="1:19" customFormat="1" x14ac:dyDescent="0.25">
      <c r="A404" s="54"/>
      <c r="C404" s="65"/>
      <c r="D404" s="66"/>
      <c r="E404" s="66"/>
      <c r="F404" s="66"/>
      <c r="G404" s="68"/>
      <c r="H404" s="66"/>
      <c r="I404" s="66"/>
      <c r="J404" s="298" t="str">
        <f t="shared" ca="1" si="6"/>
        <v/>
      </c>
      <c r="K404" s="126"/>
      <c r="L404" s="126"/>
      <c r="M404" s="250"/>
      <c r="N404" s="250"/>
      <c r="O404" s="250"/>
      <c r="P404" s="250"/>
      <c r="Q404" s="250"/>
      <c r="R404" s="250"/>
      <c r="S404" s="250"/>
    </row>
    <row r="405" spans="1:19" customFormat="1" x14ac:dyDescent="0.25">
      <c r="A405" s="54"/>
      <c r="C405" s="65"/>
      <c r="D405" s="66"/>
      <c r="E405" s="66"/>
      <c r="F405" s="66"/>
      <c r="G405" s="68"/>
      <c r="H405" s="66"/>
      <c r="I405" s="66"/>
      <c r="J405" s="298" t="str">
        <f t="shared" ca="1" si="6"/>
        <v/>
      </c>
      <c r="K405" s="126"/>
      <c r="L405" s="126"/>
      <c r="M405" s="250"/>
      <c r="N405" s="250"/>
      <c r="O405" s="250"/>
      <c r="P405" s="250"/>
      <c r="Q405" s="250"/>
      <c r="R405" s="250"/>
      <c r="S405" s="250"/>
    </row>
    <row r="406" spans="1:19" customFormat="1" x14ac:dyDescent="0.25">
      <c r="A406" s="54"/>
      <c r="C406" s="65"/>
      <c r="D406" s="66"/>
      <c r="E406" s="66"/>
      <c r="F406" s="66"/>
      <c r="G406" s="68"/>
      <c r="H406" s="66"/>
      <c r="I406" s="66"/>
      <c r="J406" s="298" t="str">
        <f t="shared" ca="1" si="6"/>
        <v/>
      </c>
      <c r="K406" s="126"/>
      <c r="L406" s="126"/>
      <c r="M406" s="250"/>
      <c r="N406" s="250"/>
      <c r="O406" s="250"/>
      <c r="P406" s="250"/>
      <c r="Q406" s="250"/>
      <c r="R406" s="250"/>
      <c r="S406" s="250"/>
    </row>
    <row r="407" spans="1:19" customFormat="1" x14ac:dyDescent="0.25">
      <c r="A407" s="54"/>
      <c r="C407" s="65"/>
      <c r="D407" s="66"/>
      <c r="E407" s="66"/>
      <c r="F407" s="66"/>
      <c r="G407" s="68"/>
      <c r="H407" s="66"/>
      <c r="I407" s="66"/>
      <c r="J407" s="298" t="str">
        <f t="shared" ca="1" si="6"/>
        <v/>
      </c>
      <c r="K407" s="126"/>
      <c r="L407" s="126"/>
      <c r="M407" s="250"/>
      <c r="N407" s="250"/>
      <c r="O407" s="250"/>
      <c r="P407" s="250"/>
      <c r="Q407" s="250"/>
      <c r="R407" s="250"/>
      <c r="S407" s="250"/>
    </row>
    <row r="408" spans="1:19" customFormat="1" x14ac:dyDescent="0.25">
      <c r="A408" s="54"/>
      <c r="C408" s="65"/>
      <c r="D408" s="66"/>
      <c r="E408" s="66"/>
      <c r="F408" s="66"/>
      <c r="G408" s="68"/>
      <c r="H408" s="66"/>
      <c r="I408" s="66"/>
      <c r="J408" s="298" t="str">
        <f t="shared" ca="1" si="6"/>
        <v/>
      </c>
      <c r="K408" s="126"/>
      <c r="L408" s="126"/>
      <c r="M408" s="250"/>
      <c r="N408" s="250"/>
      <c r="O408" s="250"/>
      <c r="P408" s="250"/>
      <c r="Q408" s="250"/>
      <c r="R408" s="250"/>
      <c r="S408" s="250"/>
    </row>
    <row r="409" spans="1:19" customFormat="1" x14ac:dyDescent="0.25">
      <c r="A409" s="54"/>
      <c r="C409" s="65"/>
      <c r="D409" s="66"/>
      <c r="E409" s="66"/>
      <c r="F409" s="66"/>
      <c r="G409" s="68"/>
      <c r="H409" s="66"/>
      <c r="I409" s="66"/>
      <c r="J409" s="298" t="str">
        <f t="shared" ca="1" si="6"/>
        <v/>
      </c>
      <c r="K409" s="126"/>
      <c r="L409" s="126"/>
      <c r="M409" s="250"/>
      <c r="N409" s="250"/>
      <c r="O409" s="250"/>
      <c r="P409" s="250"/>
      <c r="Q409" s="250"/>
      <c r="R409" s="250"/>
      <c r="S409" s="250"/>
    </row>
    <row r="410" spans="1:19" customFormat="1" x14ac:dyDescent="0.25">
      <c r="A410" s="54"/>
      <c r="C410" s="65"/>
      <c r="D410" s="66"/>
      <c r="E410" s="66"/>
      <c r="F410" s="66"/>
      <c r="G410" s="68"/>
      <c r="H410" s="66"/>
      <c r="I410" s="66"/>
      <c r="J410" s="298" t="str">
        <f t="shared" ca="1" si="6"/>
        <v/>
      </c>
      <c r="K410" s="126"/>
      <c r="L410" s="126"/>
      <c r="M410" s="250"/>
      <c r="N410" s="250"/>
      <c r="O410" s="250"/>
      <c r="P410" s="250"/>
      <c r="Q410" s="250"/>
      <c r="R410" s="250"/>
      <c r="S410" s="250"/>
    </row>
    <row r="411" spans="1:19" customFormat="1" x14ac:dyDescent="0.25">
      <c r="A411" s="54"/>
      <c r="C411" s="65"/>
      <c r="D411" s="66"/>
      <c r="E411" s="66"/>
      <c r="F411" s="66"/>
      <c r="G411" s="68"/>
      <c r="H411" s="66"/>
      <c r="I411" s="66"/>
      <c r="J411" s="298" t="str">
        <f t="shared" ca="1" si="6"/>
        <v/>
      </c>
      <c r="K411" s="126"/>
      <c r="L411" s="126"/>
      <c r="M411" s="250"/>
      <c r="N411" s="250"/>
      <c r="O411" s="250"/>
      <c r="P411" s="250"/>
      <c r="Q411" s="250"/>
      <c r="R411" s="250"/>
      <c r="S411" s="250"/>
    </row>
    <row r="412" spans="1:19" customFormat="1" x14ac:dyDescent="0.25">
      <c r="A412" s="54"/>
      <c r="C412" s="65"/>
      <c r="D412" s="66"/>
      <c r="E412" s="66"/>
      <c r="F412" s="66"/>
      <c r="G412" s="68"/>
      <c r="H412" s="66"/>
      <c r="I412" s="66"/>
      <c r="J412" s="298" t="str">
        <f t="shared" ca="1" si="6"/>
        <v/>
      </c>
      <c r="K412" s="126"/>
      <c r="L412" s="126"/>
      <c r="M412" s="250"/>
      <c r="N412" s="250"/>
      <c r="O412" s="250"/>
      <c r="P412" s="250"/>
      <c r="Q412" s="250"/>
      <c r="R412" s="250"/>
      <c r="S412" s="250"/>
    </row>
    <row r="413" spans="1:19" customFormat="1" x14ac:dyDescent="0.25">
      <c r="A413" s="54"/>
      <c r="C413" s="65"/>
      <c r="D413" s="66"/>
      <c r="E413" s="66"/>
      <c r="F413" s="66"/>
      <c r="G413" s="68"/>
      <c r="H413" s="66"/>
      <c r="I413" s="66"/>
      <c r="J413" s="298" t="str">
        <f t="shared" ca="1" si="6"/>
        <v/>
      </c>
      <c r="K413" s="126"/>
      <c r="L413" s="126"/>
      <c r="M413" s="250"/>
      <c r="N413" s="250"/>
      <c r="O413" s="250"/>
      <c r="P413" s="250"/>
      <c r="Q413" s="250"/>
      <c r="R413" s="250"/>
      <c r="S413" s="250"/>
    </row>
    <row r="414" spans="1:19" customFormat="1" x14ac:dyDescent="0.25">
      <c r="A414" s="54"/>
      <c r="C414" s="65"/>
      <c r="D414" s="66"/>
      <c r="E414" s="66"/>
      <c r="F414" s="66"/>
      <c r="G414" s="68"/>
      <c r="H414" s="66"/>
      <c r="I414" s="66"/>
      <c r="J414" s="298" t="str">
        <f t="shared" ca="1" si="6"/>
        <v/>
      </c>
      <c r="K414" s="126"/>
      <c r="L414" s="126"/>
      <c r="M414" s="250"/>
      <c r="N414" s="250"/>
      <c r="O414" s="250"/>
      <c r="P414" s="250"/>
      <c r="Q414" s="250"/>
      <c r="R414" s="250"/>
      <c r="S414" s="250"/>
    </row>
    <row r="415" spans="1:19" customFormat="1" x14ac:dyDescent="0.25">
      <c r="A415" s="54"/>
      <c r="C415" s="65"/>
      <c r="D415" s="66"/>
      <c r="E415" s="66"/>
      <c r="F415" s="66"/>
      <c r="G415" s="68"/>
      <c r="H415" s="66"/>
      <c r="I415" s="66"/>
      <c r="J415" s="298" t="str">
        <f t="shared" ca="1" si="6"/>
        <v/>
      </c>
      <c r="K415" s="126"/>
      <c r="L415" s="126"/>
      <c r="M415" s="250"/>
      <c r="N415" s="250"/>
      <c r="O415" s="250"/>
      <c r="P415" s="250"/>
      <c r="Q415" s="250"/>
      <c r="R415" s="250"/>
      <c r="S415" s="250"/>
    </row>
    <row r="416" spans="1:19" customFormat="1" x14ac:dyDescent="0.25">
      <c r="A416" s="54"/>
      <c r="C416" s="65"/>
      <c r="D416" s="66"/>
      <c r="E416" s="66"/>
      <c r="F416" s="66"/>
      <c r="G416" s="68"/>
      <c r="H416" s="66"/>
      <c r="I416" s="66"/>
      <c r="J416" s="298" t="str">
        <f t="shared" ca="1" si="6"/>
        <v/>
      </c>
      <c r="K416" s="126"/>
      <c r="L416" s="126"/>
      <c r="M416" s="250"/>
      <c r="N416" s="250"/>
      <c r="O416" s="250"/>
      <c r="P416" s="250"/>
      <c r="Q416" s="250"/>
      <c r="R416" s="250"/>
      <c r="S416" s="250"/>
    </row>
    <row r="417" spans="1:19" customFormat="1" x14ac:dyDescent="0.25">
      <c r="A417" s="54"/>
      <c r="C417" s="65"/>
      <c r="D417" s="66"/>
      <c r="E417" s="66"/>
      <c r="F417" s="66"/>
      <c r="G417" s="68"/>
      <c r="H417" s="66"/>
      <c r="I417" s="66"/>
      <c r="J417" s="298" t="str">
        <f t="shared" ca="1" si="6"/>
        <v/>
      </c>
      <c r="K417" s="126"/>
      <c r="L417" s="126"/>
      <c r="M417" s="250"/>
      <c r="N417" s="250"/>
      <c r="O417" s="250"/>
      <c r="P417" s="250"/>
      <c r="Q417" s="250"/>
      <c r="R417" s="250"/>
      <c r="S417" s="250"/>
    </row>
    <row r="418" spans="1:19" customFormat="1" x14ac:dyDescent="0.25">
      <c r="A418" s="54"/>
      <c r="C418" s="65"/>
      <c r="D418" s="66"/>
      <c r="E418" s="66"/>
      <c r="F418" s="66"/>
      <c r="G418" s="68"/>
      <c r="H418" s="66"/>
      <c r="I418" s="66"/>
      <c r="J418" s="298" t="str">
        <f t="shared" ca="1" si="6"/>
        <v/>
      </c>
      <c r="K418" s="126"/>
      <c r="L418" s="126"/>
      <c r="M418" s="250"/>
      <c r="N418" s="250"/>
      <c r="O418" s="250"/>
      <c r="P418" s="250"/>
      <c r="Q418" s="250"/>
      <c r="R418" s="250"/>
      <c r="S418" s="250"/>
    </row>
    <row r="419" spans="1:19" customFormat="1" x14ac:dyDescent="0.25">
      <c r="A419" s="54"/>
      <c r="C419" s="65"/>
      <c r="D419" s="66"/>
      <c r="E419" s="66"/>
      <c r="F419" s="66"/>
      <c r="G419" s="68"/>
      <c r="H419" s="66"/>
      <c r="I419" s="66"/>
      <c r="J419" s="298" t="str">
        <f t="shared" ca="1" si="6"/>
        <v/>
      </c>
      <c r="K419" s="126"/>
      <c r="L419" s="126"/>
      <c r="M419" s="250"/>
      <c r="N419" s="250"/>
      <c r="O419" s="250"/>
      <c r="P419" s="250"/>
      <c r="Q419" s="250"/>
      <c r="R419" s="250"/>
      <c r="S419" s="250"/>
    </row>
    <row r="420" spans="1:19" customFormat="1" x14ac:dyDescent="0.25">
      <c r="A420" s="54"/>
      <c r="C420" s="65"/>
      <c r="D420" s="66"/>
      <c r="E420" s="66"/>
      <c r="F420" s="66"/>
      <c r="G420" s="68"/>
      <c r="H420" s="66"/>
      <c r="I420" s="66"/>
      <c r="J420" s="298" t="str">
        <f t="shared" ca="1" si="6"/>
        <v/>
      </c>
      <c r="K420" s="126"/>
      <c r="L420" s="126"/>
      <c r="M420" s="250"/>
      <c r="N420" s="250"/>
      <c r="O420" s="250"/>
      <c r="P420" s="250"/>
      <c r="Q420" s="250"/>
      <c r="R420" s="250"/>
      <c r="S420" s="250"/>
    </row>
    <row r="421" spans="1:19" customFormat="1" x14ac:dyDescent="0.25">
      <c r="A421" s="54"/>
      <c r="C421" s="65"/>
      <c r="D421" s="66"/>
      <c r="E421" s="66"/>
      <c r="F421" s="66"/>
      <c r="G421" s="68"/>
      <c r="H421" s="66"/>
      <c r="I421" s="66"/>
      <c r="J421" s="298" t="str">
        <f t="shared" ca="1" si="6"/>
        <v/>
      </c>
      <c r="K421" s="126"/>
      <c r="L421" s="126"/>
      <c r="M421" s="250"/>
      <c r="N421" s="250"/>
      <c r="O421" s="250"/>
      <c r="P421" s="250"/>
      <c r="Q421" s="250"/>
      <c r="R421" s="250"/>
      <c r="S421" s="250"/>
    </row>
    <row r="422" spans="1:19" customFormat="1" x14ac:dyDescent="0.25">
      <c r="A422" s="54"/>
      <c r="C422" s="65"/>
      <c r="D422" s="66"/>
      <c r="E422" s="66"/>
      <c r="F422" s="66"/>
      <c r="G422" s="68"/>
      <c r="H422" s="66"/>
      <c r="I422" s="66"/>
      <c r="J422" s="298" t="str">
        <f t="shared" ca="1" si="6"/>
        <v/>
      </c>
      <c r="K422" s="126"/>
      <c r="L422" s="126"/>
      <c r="M422" s="250"/>
      <c r="N422" s="250"/>
      <c r="O422" s="250"/>
      <c r="P422" s="250"/>
      <c r="Q422" s="250"/>
      <c r="R422" s="250"/>
      <c r="S422" s="250"/>
    </row>
    <row r="423" spans="1:19" customFormat="1" x14ac:dyDescent="0.25">
      <c r="A423" s="54"/>
      <c r="C423" s="65"/>
      <c r="D423" s="66"/>
      <c r="E423" s="66"/>
      <c r="F423" s="66"/>
      <c r="G423" s="68"/>
      <c r="H423" s="66"/>
      <c r="I423" s="66"/>
      <c r="J423" s="298" t="str">
        <f t="shared" ca="1" si="6"/>
        <v/>
      </c>
      <c r="K423" s="126"/>
      <c r="L423" s="126"/>
      <c r="M423" s="250"/>
      <c r="N423" s="250"/>
      <c r="O423" s="250"/>
      <c r="P423" s="250"/>
      <c r="Q423" s="250"/>
      <c r="R423" s="250"/>
      <c r="S423" s="250"/>
    </row>
    <row r="424" spans="1:19" customFormat="1" x14ac:dyDescent="0.25">
      <c r="A424" s="54"/>
      <c r="C424" s="65"/>
      <c r="D424" s="66"/>
      <c r="E424" s="66"/>
      <c r="F424" s="66"/>
      <c r="G424" s="68"/>
      <c r="H424" s="66"/>
      <c r="I424" s="66"/>
      <c r="J424" s="298" t="str">
        <f t="shared" ca="1" si="6"/>
        <v/>
      </c>
      <c r="K424" s="126"/>
      <c r="L424" s="126"/>
      <c r="M424" s="250"/>
      <c r="N424" s="250"/>
      <c r="O424" s="250"/>
      <c r="P424" s="250"/>
      <c r="Q424" s="250"/>
      <c r="R424" s="250"/>
      <c r="S424" s="250"/>
    </row>
    <row r="425" spans="1:19" customFormat="1" x14ac:dyDescent="0.25">
      <c r="A425" s="54"/>
      <c r="C425" s="65"/>
      <c r="D425" s="66"/>
      <c r="E425" s="66"/>
      <c r="F425" s="66"/>
      <c r="G425" s="68"/>
      <c r="H425" s="66"/>
      <c r="I425" s="66"/>
      <c r="J425" s="298" t="str">
        <f t="shared" ca="1" si="6"/>
        <v/>
      </c>
      <c r="K425" s="126"/>
      <c r="L425" s="126"/>
      <c r="M425" s="250"/>
      <c r="N425" s="250"/>
      <c r="O425" s="250"/>
      <c r="P425" s="250"/>
      <c r="Q425" s="250"/>
      <c r="R425" s="250"/>
      <c r="S425" s="250"/>
    </row>
    <row r="426" spans="1:19" customFormat="1" x14ac:dyDescent="0.25">
      <c r="A426" s="54"/>
      <c r="C426" s="65"/>
      <c r="D426" s="66"/>
      <c r="E426" s="66"/>
      <c r="F426" s="66"/>
      <c r="G426" s="68"/>
      <c r="H426" s="66"/>
      <c r="I426" s="66"/>
      <c r="J426" s="298" t="str">
        <f t="shared" ca="1" si="6"/>
        <v/>
      </c>
      <c r="K426" s="126"/>
      <c r="L426" s="126"/>
      <c r="M426" s="250"/>
      <c r="N426" s="250"/>
      <c r="O426" s="250"/>
      <c r="P426" s="250"/>
      <c r="Q426" s="250"/>
      <c r="R426" s="250"/>
      <c r="S426" s="250"/>
    </row>
    <row r="427" spans="1:19" customFormat="1" x14ac:dyDescent="0.25">
      <c r="A427" s="54"/>
      <c r="C427" s="65"/>
      <c r="D427" s="66"/>
      <c r="E427" s="66"/>
      <c r="F427" s="66"/>
      <c r="G427" s="68"/>
      <c r="H427" s="66"/>
      <c r="I427" s="66"/>
      <c r="J427" s="298" t="str">
        <f t="shared" ca="1" si="6"/>
        <v/>
      </c>
      <c r="K427" s="126"/>
      <c r="L427" s="126"/>
      <c r="M427" s="250"/>
      <c r="N427" s="250"/>
      <c r="O427" s="250"/>
      <c r="P427" s="250"/>
      <c r="Q427" s="250"/>
      <c r="R427" s="250"/>
      <c r="S427" s="250"/>
    </row>
    <row r="428" spans="1:19" customFormat="1" x14ac:dyDescent="0.25">
      <c r="A428" s="54"/>
      <c r="C428" s="65"/>
      <c r="D428" s="66"/>
      <c r="E428" s="66"/>
      <c r="F428" s="66"/>
      <c r="G428" s="68"/>
      <c r="H428" s="66"/>
      <c r="I428" s="66"/>
      <c r="J428" s="298" t="str">
        <f t="shared" ca="1" si="6"/>
        <v/>
      </c>
      <c r="K428" s="126"/>
      <c r="L428" s="126"/>
      <c r="M428" s="250"/>
      <c r="N428" s="250"/>
      <c r="O428" s="250"/>
      <c r="P428" s="250"/>
      <c r="Q428" s="250"/>
      <c r="R428" s="250"/>
      <c r="S428" s="250"/>
    </row>
    <row r="429" spans="1:19" customFormat="1" x14ac:dyDescent="0.25">
      <c r="A429" s="54"/>
      <c r="C429" s="65"/>
      <c r="D429" s="66"/>
      <c r="E429" s="66"/>
      <c r="F429" s="66"/>
      <c r="G429" s="68"/>
      <c r="H429" s="66"/>
      <c r="I429" s="66"/>
      <c r="J429" s="298" t="str">
        <f t="shared" ca="1" si="6"/>
        <v/>
      </c>
      <c r="K429" s="126"/>
      <c r="L429" s="126"/>
      <c r="M429" s="250"/>
      <c r="N429" s="250"/>
      <c r="O429" s="250"/>
      <c r="P429" s="250"/>
      <c r="Q429" s="250"/>
      <c r="R429" s="250"/>
      <c r="S429" s="250"/>
    </row>
    <row r="430" spans="1:19" customFormat="1" x14ac:dyDescent="0.25">
      <c r="A430" s="54"/>
      <c r="C430" s="65"/>
      <c r="D430" s="66"/>
      <c r="E430" s="66"/>
      <c r="F430" s="66"/>
      <c r="G430" s="68"/>
      <c r="H430" s="66"/>
      <c r="I430" s="66"/>
      <c r="J430" s="298" t="str">
        <f t="shared" ca="1" si="6"/>
        <v/>
      </c>
      <c r="K430" s="126"/>
      <c r="L430" s="126"/>
      <c r="M430" s="250"/>
      <c r="N430" s="250"/>
      <c r="O430" s="250"/>
      <c r="P430" s="250"/>
      <c r="Q430" s="250"/>
      <c r="R430" s="250"/>
      <c r="S430" s="250"/>
    </row>
    <row r="431" spans="1:19" customFormat="1" x14ac:dyDescent="0.25">
      <c r="A431" s="54"/>
      <c r="C431" s="65"/>
      <c r="D431" s="66"/>
      <c r="E431" s="66"/>
      <c r="F431" s="66"/>
      <c r="G431" s="68"/>
      <c r="H431" s="66"/>
      <c r="I431" s="66"/>
      <c r="J431" s="298" t="str">
        <f t="shared" ca="1" si="6"/>
        <v/>
      </c>
      <c r="K431" s="126"/>
      <c r="L431" s="126"/>
      <c r="M431" s="250"/>
      <c r="N431" s="250"/>
      <c r="O431" s="250"/>
      <c r="P431" s="250"/>
      <c r="Q431" s="250"/>
      <c r="R431" s="250"/>
      <c r="S431" s="250"/>
    </row>
    <row r="432" spans="1:19" customFormat="1" x14ac:dyDescent="0.25">
      <c r="A432" s="54"/>
      <c r="C432" s="65"/>
      <c r="D432" s="66"/>
      <c r="E432" s="66"/>
      <c r="F432" s="66"/>
      <c r="G432" s="68"/>
      <c r="H432" s="66"/>
      <c r="I432" s="66"/>
      <c r="J432" s="298" t="str">
        <f t="shared" ca="1" si="6"/>
        <v/>
      </c>
      <c r="K432" s="126"/>
      <c r="L432" s="126"/>
      <c r="M432" s="250"/>
      <c r="N432" s="250"/>
      <c r="O432" s="250"/>
      <c r="P432" s="250"/>
      <c r="Q432" s="250"/>
      <c r="R432" s="250"/>
      <c r="S432" s="250"/>
    </row>
    <row r="433" spans="1:19" customFormat="1" x14ac:dyDescent="0.25">
      <c r="A433" s="54"/>
      <c r="C433" s="65"/>
      <c r="D433" s="66"/>
      <c r="E433" s="66"/>
      <c r="F433" s="66"/>
      <c r="G433" s="68"/>
      <c r="H433" s="66"/>
      <c r="I433" s="66"/>
      <c r="J433" s="298" t="str">
        <f t="shared" ca="1" si="6"/>
        <v/>
      </c>
      <c r="K433" s="126"/>
      <c r="L433" s="126"/>
      <c r="M433" s="250"/>
      <c r="N433" s="250"/>
      <c r="O433" s="250"/>
      <c r="P433" s="250"/>
      <c r="Q433" s="250"/>
      <c r="R433" s="250"/>
      <c r="S433" s="250"/>
    </row>
    <row r="434" spans="1:19" customFormat="1" x14ac:dyDescent="0.25">
      <c r="A434" s="54"/>
      <c r="C434" s="65"/>
      <c r="D434" s="66"/>
      <c r="E434" s="66"/>
      <c r="F434" s="66"/>
      <c r="G434" s="68"/>
      <c r="H434" s="66"/>
      <c r="I434" s="66"/>
      <c r="J434" s="298" t="str">
        <f t="shared" ca="1" si="6"/>
        <v/>
      </c>
      <c r="K434" s="126"/>
      <c r="L434" s="126"/>
      <c r="M434" s="250"/>
      <c r="N434" s="250"/>
      <c r="O434" s="250"/>
      <c r="P434" s="250"/>
      <c r="Q434" s="250"/>
      <c r="R434" s="250"/>
      <c r="S434" s="250"/>
    </row>
    <row r="435" spans="1:19" customFormat="1" x14ac:dyDescent="0.25">
      <c r="A435" s="54"/>
      <c r="C435" s="65"/>
      <c r="D435" s="66"/>
      <c r="E435" s="66"/>
      <c r="F435" s="66"/>
      <c r="G435" s="68"/>
      <c r="H435" s="66"/>
      <c r="I435" s="66"/>
      <c r="J435" s="298" t="str">
        <f t="shared" ca="1" si="6"/>
        <v/>
      </c>
      <c r="K435" s="126"/>
      <c r="L435" s="126"/>
      <c r="M435" s="250"/>
      <c r="N435" s="250"/>
      <c r="O435" s="250"/>
      <c r="P435" s="250"/>
      <c r="Q435" s="250"/>
      <c r="R435" s="250"/>
      <c r="S435" s="250"/>
    </row>
    <row r="436" spans="1:19" customFormat="1" x14ac:dyDescent="0.25">
      <c r="A436" s="54"/>
      <c r="C436" s="65"/>
      <c r="D436" s="66"/>
      <c r="E436" s="66"/>
      <c r="F436" s="66"/>
      <c r="G436" s="68"/>
      <c r="H436" s="66"/>
      <c r="I436" s="66"/>
      <c r="J436" s="298" t="str">
        <f t="shared" ca="1" si="6"/>
        <v/>
      </c>
      <c r="K436" s="126"/>
      <c r="L436" s="126"/>
      <c r="M436" s="250"/>
      <c r="N436" s="250"/>
      <c r="O436" s="250"/>
      <c r="P436" s="250"/>
      <c r="Q436" s="250"/>
      <c r="R436" s="250"/>
      <c r="S436" s="250"/>
    </row>
    <row r="437" spans="1:19" customFormat="1" x14ac:dyDescent="0.25">
      <c r="A437" s="54"/>
      <c r="C437" s="65"/>
      <c r="D437" s="66"/>
      <c r="E437" s="66"/>
      <c r="F437" s="66"/>
      <c r="G437" s="68"/>
      <c r="H437" s="66"/>
      <c r="I437" s="66"/>
      <c r="J437" s="298" t="str">
        <f t="shared" ca="1" si="6"/>
        <v/>
      </c>
      <c r="K437" s="126"/>
      <c r="L437" s="126"/>
      <c r="M437" s="250"/>
      <c r="N437" s="250"/>
      <c r="O437" s="250"/>
      <c r="P437" s="250"/>
      <c r="Q437" s="250"/>
      <c r="R437" s="250"/>
      <c r="S437" s="250"/>
    </row>
    <row r="438" spans="1:19" customFormat="1" x14ac:dyDescent="0.25">
      <c r="A438" s="54"/>
      <c r="C438" s="65"/>
      <c r="D438" s="66"/>
      <c r="E438" s="66"/>
      <c r="F438" s="66"/>
      <c r="G438" s="68"/>
      <c r="H438" s="66"/>
      <c r="I438" s="66"/>
      <c r="J438" s="298" t="str">
        <f t="shared" ca="1" si="6"/>
        <v/>
      </c>
      <c r="K438" s="126"/>
      <c r="L438" s="126"/>
      <c r="M438" s="250"/>
      <c r="N438" s="250"/>
      <c r="O438" s="250"/>
      <c r="P438" s="250"/>
      <c r="Q438" s="250"/>
      <c r="R438" s="250"/>
      <c r="S438" s="250"/>
    </row>
    <row r="439" spans="1:19" customFormat="1" x14ac:dyDescent="0.25">
      <c r="A439" s="54"/>
      <c r="C439" s="65"/>
      <c r="D439" s="66"/>
      <c r="E439" s="66"/>
      <c r="F439" s="66"/>
      <c r="G439" s="68"/>
      <c r="H439" s="66"/>
      <c r="I439" s="66"/>
      <c r="J439" s="298" t="str">
        <f t="shared" ca="1" si="6"/>
        <v/>
      </c>
      <c r="K439" s="126"/>
      <c r="L439" s="126"/>
      <c r="M439" s="250"/>
      <c r="N439" s="250"/>
      <c r="O439" s="250"/>
      <c r="P439" s="250"/>
      <c r="Q439" s="250"/>
      <c r="R439" s="250"/>
      <c r="S439" s="250"/>
    </row>
    <row r="440" spans="1:19" customFormat="1" x14ac:dyDescent="0.25">
      <c r="A440" s="54"/>
      <c r="C440" s="65"/>
      <c r="D440" s="66"/>
      <c r="E440" s="66"/>
      <c r="F440" s="66"/>
      <c r="G440" s="68"/>
      <c r="H440" s="66"/>
      <c r="I440" s="66"/>
      <c r="J440" s="298" t="str">
        <f t="shared" ca="1" si="6"/>
        <v/>
      </c>
      <c r="K440" s="126"/>
      <c r="L440" s="126"/>
      <c r="M440" s="250"/>
      <c r="N440" s="250"/>
      <c r="O440" s="250"/>
      <c r="P440" s="250"/>
      <c r="Q440" s="250"/>
      <c r="R440" s="250"/>
      <c r="S440" s="250"/>
    </row>
    <row r="441" spans="1:19" customFormat="1" x14ac:dyDescent="0.25">
      <c r="A441" s="54"/>
      <c r="C441" s="65"/>
      <c r="D441" s="66"/>
      <c r="E441" s="66"/>
      <c r="F441" s="66"/>
      <c r="G441" s="68"/>
      <c r="H441" s="66"/>
      <c r="I441" s="66"/>
      <c r="J441" s="298" t="str">
        <f t="shared" ca="1" si="6"/>
        <v/>
      </c>
      <c r="K441" s="126"/>
      <c r="L441" s="126"/>
      <c r="M441" s="250"/>
      <c r="N441" s="250"/>
      <c r="O441" s="250"/>
      <c r="P441" s="250"/>
      <c r="Q441" s="250"/>
      <c r="R441" s="250"/>
      <c r="S441" s="250"/>
    </row>
    <row r="442" spans="1:19" customFormat="1" x14ac:dyDescent="0.25">
      <c r="A442" s="54"/>
      <c r="C442" s="65"/>
      <c r="D442" s="66"/>
      <c r="E442" s="66"/>
      <c r="F442" s="66"/>
      <c r="G442" s="68"/>
      <c r="H442" s="66"/>
      <c r="I442" s="66"/>
      <c r="J442" s="298" t="str">
        <f t="shared" ca="1" si="6"/>
        <v/>
      </c>
      <c r="K442" s="126"/>
      <c r="L442" s="126"/>
      <c r="M442" s="250"/>
      <c r="N442" s="250"/>
      <c r="O442" s="250"/>
      <c r="P442" s="250"/>
      <c r="Q442" s="250"/>
      <c r="R442" s="250"/>
      <c r="S442" s="250"/>
    </row>
    <row r="443" spans="1:19" customFormat="1" x14ac:dyDescent="0.25">
      <c r="A443" s="54"/>
      <c r="C443" s="65"/>
      <c r="D443" s="66"/>
      <c r="E443" s="66"/>
      <c r="F443" s="66"/>
      <c r="G443" s="68"/>
      <c r="H443" s="66"/>
      <c r="I443" s="66"/>
      <c r="J443" s="298" t="str">
        <f t="shared" ca="1" si="6"/>
        <v/>
      </c>
      <c r="K443" s="126"/>
      <c r="L443" s="126"/>
      <c r="M443" s="250"/>
      <c r="N443" s="250"/>
      <c r="O443" s="250"/>
      <c r="P443" s="250"/>
      <c r="Q443" s="250"/>
      <c r="R443" s="250"/>
      <c r="S443" s="250"/>
    </row>
    <row r="444" spans="1:19" customFormat="1" x14ac:dyDescent="0.25">
      <c r="A444" s="54"/>
      <c r="C444" s="65"/>
      <c r="D444" s="66"/>
      <c r="E444" s="66"/>
      <c r="F444" s="66"/>
      <c r="G444" s="68"/>
      <c r="H444" s="66"/>
      <c r="I444" s="66"/>
      <c r="J444" s="298" t="str">
        <f t="shared" ca="1" si="6"/>
        <v/>
      </c>
      <c r="K444" s="126"/>
      <c r="L444" s="126"/>
      <c r="M444" s="250"/>
      <c r="N444" s="250"/>
      <c r="O444" s="250"/>
      <c r="P444" s="250"/>
      <c r="Q444" s="250"/>
      <c r="R444" s="250"/>
      <c r="S444" s="250"/>
    </row>
    <row r="445" spans="1:19" customFormat="1" x14ac:dyDescent="0.25">
      <c r="A445" s="54"/>
      <c r="C445" s="65"/>
      <c r="D445" s="66"/>
      <c r="E445" s="66"/>
      <c r="F445" s="66"/>
      <c r="G445" s="68"/>
      <c r="H445" s="66"/>
      <c r="I445" s="66"/>
      <c r="J445" s="298" t="str">
        <f t="shared" ca="1" si="6"/>
        <v/>
      </c>
      <c r="K445" s="126"/>
      <c r="L445" s="126"/>
      <c r="M445" s="250"/>
      <c r="N445" s="250"/>
      <c r="O445" s="250"/>
      <c r="P445" s="250"/>
      <c r="Q445" s="250"/>
      <c r="R445" s="250"/>
      <c r="S445" s="250"/>
    </row>
    <row r="446" spans="1:19" customFormat="1" x14ac:dyDescent="0.25">
      <c r="A446" s="54"/>
      <c r="C446" s="65"/>
      <c r="D446" s="66"/>
      <c r="E446" s="66"/>
      <c r="F446" s="66"/>
      <c r="G446" s="68"/>
      <c r="H446" s="66"/>
      <c r="I446" s="66"/>
      <c r="J446" s="298" t="str">
        <f t="shared" ca="1" si="6"/>
        <v/>
      </c>
      <c r="K446" s="126"/>
      <c r="L446" s="126"/>
      <c r="M446" s="250"/>
      <c r="N446" s="250"/>
      <c r="O446" s="250"/>
      <c r="P446" s="250"/>
      <c r="Q446" s="250"/>
      <c r="R446" s="250"/>
      <c r="S446" s="250"/>
    </row>
    <row r="447" spans="1:19" customFormat="1" x14ac:dyDescent="0.25">
      <c r="A447" s="54"/>
      <c r="C447" s="65"/>
      <c r="D447" s="66"/>
      <c r="E447" s="66"/>
      <c r="F447" s="66"/>
      <c r="G447" s="68"/>
      <c r="H447" s="66"/>
      <c r="I447" s="66"/>
      <c r="J447" s="298" t="str">
        <f t="shared" ca="1" si="6"/>
        <v/>
      </c>
      <c r="K447" s="126"/>
      <c r="L447" s="126"/>
      <c r="M447" s="250"/>
      <c r="N447" s="250"/>
      <c r="O447" s="250"/>
      <c r="P447" s="250"/>
      <c r="Q447" s="250"/>
      <c r="R447" s="250"/>
      <c r="S447" s="250"/>
    </row>
    <row r="448" spans="1:19" customFormat="1" x14ac:dyDescent="0.25">
      <c r="A448" s="54"/>
      <c r="C448" s="65"/>
      <c r="D448" s="66"/>
      <c r="E448" s="66"/>
      <c r="F448" s="66"/>
      <c r="G448" s="68"/>
      <c r="H448" s="66"/>
      <c r="I448" s="66"/>
      <c r="J448" s="298" t="str">
        <f t="shared" ca="1" si="6"/>
        <v/>
      </c>
      <c r="K448" s="126"/>
      <c r="L448" s="126"/>
      <c r="M448" s="250"/>
      <c r="N448" s="250"/>
      <c r="O448" s="250"/>
      <c r="P448" s="250"/>
      <c r="Q448" s="250"/>
      <c r="R448" s="250"/>
      <c r="S448" s="250"/>
    </row>
    <row r="449" spans="1:19" customFormat="1" x14ac:dyDescent="0.25">
      <c r="A449" s="54"/>
      <c r="C449" s="65"/>
      <c r="D449" s="66"/>
      <c r="E449" s="66"/>
      <c r="F449" s="66"/>
      <c r="G449" s="68"/>
      <c r="H449" s="66"/>
      <c r="I449" s="66"/>
      <c r="J449" s="298" t="str">
        <f t="shared" ca="1" si="6"/>
        <v/>
      </c>
      <c r="K449" s="126"/>
      <c r="L449" s="126"/>
      <c r="M449" s="250"/>
      <c r="N449" s="250"/>
      <c r="O449" s="250"/>
      <c r="P449" s="250"/>
      <c r="Q449" s="250"/>
      <c r="R449" s="250"/>
      <c r="S449" s="250"/>
    </row>
    <row r="450" spans="1:19" customFormat="1" x14ac:dyDescent="0.25">
      <c r="A450" s="54"/>
      <c r="C450" s="65"/>
      <c r="D450" s="66"/>
      <c r="E450" s="66"/>
      <c r="F450" s="66"/>
      <c r="G450" s="68"/>
      <c r="H450" s="66"/>
      <c r="I450" s="66"/>
      <c r="J450" s="298" t="str">
        <f t="shared" ca="1" si="6"/>
        <v/>
      </c>
      <c r="K450" s="126"/>
      <c r="L450" s="126"/>
      <c r="M450" s="250"/>
      <c r="N450" s="250"/>
      <c r="O450" s="250"/>
      <c r="P450" s="250"/>
      <c r="Q450" s="250"/>
      <c r="R450" s="250"/>
      <c r="S450" s="250"/>
    </row>
    <row r="451" spans="1:19" customFormat="1" x14ac:dyDescent="0.25">
      <c r="A451" s="54"/>
      <c r="C451" s="65"/>
      <c r="D451" s="66"/>
      <c r="E451" s="66"/>
      <c r="F451" s="66"/>
      <c r="G451" s="68"/>
      <c r="H451" s="66"/>
      <c r="I451" s="66"/>
      <c r="J451" s="298" t="str">
        <f t="shared" ca="1" si="6"/>
        <v/>
      </c>
      <c r="K451" s="126"/>
      <c r="L451" s="126"/>
      <c r="M451" s="250"/>
      <c r="N451" s="250"/>
      <c r="O451" s="250"/>
      <c r="P451" s="250"/>
      <c r="Q451" s="250"/>
      <c r="R451" s="250"/>
      <c r="S451" s="250"/>
    </row>
    <row r="452" spans="1:19" customFormat="1" x14ac:dyDescent="0.25">
      <c r="A452" s="54"/>
      <c r="C452" s="65"/>
      <c r="D452" s="66"/>
      <c r="E452" s="66"/>
      <c r="F452" s="66"/>
      <c r="G452" s="68"/>
      <c r="H452" s="66"/>
      <c r="I452" s="66"/>
      <c r="J452" s="298" t="str">
        <f t="shared" ca="1" si="6"/>
        <v/>
      </c>
      <c r="K452" s="126"/>
      <c r="L452" s="126"/>
      <c r="M452" s="250"/>
      <c r="N452" s="250"/>
      <c r="O452" s="250"/>
      <c r="P452" s="250"/>
      <c r="Q452" s="250"/>
      <c r="R452" s="250"/>
      <c r="S452" s="250"/>
    </row>
    <row r="453" spans="1:19" customFormat="1" x14ac:dyDescent="0.25">
      <c r="A453" s="54"/>
      <c r="C453" s="65"/>
      <c r="D453" s="66"/>
      <c r="E453" s="66"/>
      <c r="F453" s="66"/>
      <c r="G453" s="68"/>
      <c r="H453" s="66"/>
      <c r="I453" s="66"/>
      <c r="J453" s="298" t="str">
        <f t="shared" ca="1" si="6"/>
        <v/>
      </c>
      <c r="K453" s="126"/>
      <c r="L453" s="126"/>
      <c r="M453" s="250"/>
      <c r="N453" s="250"/>
      <c r="O453" s="250"/>
      <c r="P453" s="250"/>
      <c r="Q453" s="250"/>
      <c r="R453" s="250"/>
      <c r="S453" s="250"/>
    </row>
    <row r="454" spans="1:19" customFormat="1" x14ac:dyDescent="0.25">
      <c r="A454" s="54"/>
      <c r="C454" s="65"/>
      <c r="D454" s="66"/>
      <c r="E454" s="66"/>
      <c r="F454" s="66"/>
      <c r="G454" s="68"/>
      <c r="H454" s="66"/>
      <c r="I454" s="66"/>
      <c r="J454" s="298" t="str">
        <f t="shared" ca="1" si="6"/>
        <v/>
      </c>
      <c r="K454" s="126"/>
      <c r="L454" s="126"/>
      <c r="M454" s="250"/>
      <c r="N454" s="250"/>
      <c r="O454" s="250"/>
      <c r="P454" s="250"/>
      <c r="Q454" s="250"/>
      <c r="R454" s="250"/>
      <c r="S454" s="250"/>
    </row>
    <row r="455" spans="1:19" customFormat="1" x14ac:dyDescent="0.25">
      <c r="A455" s="54"/>
      <c r="C455" s="65"/>
      <c r="D455" s="66"/>
      <c r="E455" s="66"/>
      <c r="F455" s="66"/>
      <c r="G455" s="68"/>
      <c r="H455" s="66"/>
      <c r="I455" s="66"/>
      <c r="J455" s="298" t="str">
        <f t="shared" ca="1" si="6"/>
        <v/>
      </c>
      <c r="K455" s="126"/>
      <c r="L455" s="126"/>
      <c r="M455" s="250"/>
      <c r="N455" s="250"/>
      <c r="O455" s="250"/>
      <c r="P455" s="250"/>
      <c r="Q455" s="250"/>
      <c r="R455" s="250"/>
      <c r="S455" s="250"/>
    </row>
    <row r="456" spans="1:19" customFormat="1" x14ac:dyDescent="0.25">
      <c r="A456" s="54"/>
      <c r="C456" s="65"/>
      <c r="D456" s="66"/>
      <c r="E456" s="66"/>
      <c r="F456" s="66"/>
      <c r="G456" s="68"/>
      <c r="H456" s="66"/>
      <c r="I456" s="66"/>
      <c r="J456" s="298" t="str">
        <f t="shared" ca="1" si="6"/>
        <v/>
      </c>
      <c r="K456" s="126"/>
      <c r="L456" s="126"/>
      <c r="M456" s="250"/>
      <c r="N456" s="250"/>
      <c r="O456" s="250"/>
      <c r="P456" s="250"/>
      <c r="Q456" s="250"/>
      <c r="R456" s="250"/>
      <c r="S456" s="250"/>
    </row>
    <row r="457" spans="1:19" customFormat="1" x14ac:dyDescent="0.25">
      <c r="A457" s="54"/>
      <c r="C457" s="65"/>
      <c r="D457" s="66"/>
      <c r="E457" s="66"/>
      <c r="F457" s="66"/>
      <c r="G457" s="68"/>
      <c r="H457" s="66"/>
      <c r="I457" s="66"/>
      <c r="J457" s="298" t="str">
        <f t="shared" ref="J457:J520" ca="1" si="7">IF(I457="","",(IF(I457="Efetivado","",IF(C457="","",IF(C457=TODAY(),"Vence Hoje",IF(C457&lt;TODAY(),"Atrasado",C457-TODAY()&amp;" Dias para Vencer"))))))</f>
        <v/>
      </c>
      <c r="K457" s="126"/>
      <c r="L457" s="126"/>
      <c r="M457" s="250"/>
      <c r="N457" s="250"/>
      <c r="O457" s="250"/>
      <c r="P457" s="250"/>
      <c r="Q457" s="250"/>
      <c r="R457" s="250"/>
      <c r="S457" s="250"/>
    </row>
    <row r="458" spans="1:19" customFormat="1" x14ac:dyDescent="0.25">
      <c r="A458" s="54"/>
      <c r="C458" s="65"/>
      <c r="D458" s="66"/>
      <c r="E458" s="66"/>
      <c r="F458" s="66"/>
      <c r="G458" s="68"/>
      <c r="H458" s="66"/>
      <c r="I458" s="66"/>
      <c r="J458" s="298" t="str">
        <f t="shared" ca="1" si="7"/>
        <v/>
      </c>
      <c r="K458" s="126"/>
      <c r="L458" s="126"/>
      <c r="M458" s="250"/>
      <c r="N458" s="250"/>
      <c r="O458" s="250"/>
      <c r="P458" s="250"/>
      <c r="Q458" s="250"/>
      <c r="R458" s="250"/>
      <c r="S458" s="250"/>
    </row>
    <row r="459" spans="1:19" customFormat="1" x14ac:dyDescent="0.25">
      <c r="A459" s="54"/>
      <c r="C459" s="65"/>
      <c r="D459" s="66"/>
      <c r="E459" s="66"/>
      <c r="F459" s="66"/>
      <c r="G459" s="68"/>
      <c r="H459" s="66"/>
      <c r="I459" s="66"/>
      <c r="J459" s="298" t="str">
        <f t="shared" ca="1" si="7"/>
        <v/>
      </c>
      <c r="K459" s="126"/>
      <c r="L459" s="126"/>
      <c r="M459" s="250"/>
      <c r="N459" s="250"/>
      <c r="O459" s="250"/>
      <c r="P459" s="250"/>
      <c r="Q459" s="250"/>
      <c r="R459" s="250"/>
      <c r="S459" s="250"/>
    </row>
    <row r="460" spans="1:19" customFormat="1" x14ac:dyDescent="0.25">
      <c r="A460" s="54"/>
      <c r="C460" s="65"/>
      <c r="D460" s="66"/>
      <c r="E460" s="66"/>
      <c r="F460" s="66"/>
      <c r="G460" s="68"/>
      <c r="H460" s="66"/>
      <c r="I460" s="66"/>
      <c r="J460" s="298" t="str">
        <f t="shared" ca="1" si="7"/>
        <v/>
      </c>
      <c r="K460" s="126"/>
      <c r="L460" s="126"/>
      <c r="M460" s="250"/>
      <c r="N460" s="250"/>
      <c r="O460" s="250"/>
      <c r="P460" s="250"/>
      <c r="Q460" s="250"/>
      <c r="R460" s="250"/>
      <c r="S460" s="250"/>
    </row>
    <row r="461" spans="1:19" customFormat="1" x14ac:dyDescent="0.25">
      <c r="A461" s="54"/>
      <c r="C461" s="65"/>
      <c r="D461" s="66"/>
      <c r="E461" s="66"/>
      <c r="F461" s="66"/>
      <c r="G461" s="68"/>
      <c r="H461" s="66"/>
      <c r="I461" s="66"/>
      <c r="J461" s="298" t="str">
        <f t="shared" ca="1" si="7"/>
        <v/>
      </c>
      <c r="K461" s="126"/>
      <c r="L461" s="126"/>
      <c r="M461" s="250"/>
      <c r="N461" s="250"/>
      <c r="O461" s="250"/>
      <c r="P461" s="250"/>
      <c r="Q461" s="250"/>
      <c r="R461" s="250"/>
      <c r="S461" s="250"/>
    </row>
    <row r="462" spans="1:19" customFormat="1" x14ac:dyDescent="0.25">
      <c r="A462" s="54"/>
      <c r="C462" s="65"/>
      <c r="D462" s="66"/>
      <c r="E462" s="66"/>
      <c r="F462" s="66"/>
      <c r="G462" s="68"/>
      <c r="H462" s="66"/>
      <c r="I462" s="66"/>
      <c r="J462" s="298" t="str">
        <f t="shared" ca="1" si="7"/>
        <v/>
      </c>
      <c r="K462" s="126"/>
      <c r="L462" s="126"/>
      <c r="M462" s="250"/>
      <c r="N462" s="250"/>
      <c r="O462" s="250"/>
      <c r="P462" s="250"/>
      <c r="Q462" s="250"/>
      <c r="R462" s="250"/>
      <c r="S462" s="250"/>
    </row>
    <row r="463" spans="1:19" customFormat="1" x14ac:dyDescent="0.25">
      <c r="A463" s="54"/>
      <c r="C463" s="65"/>
      <c r="D463" s="66"/>
      <c r="E463" s="66"/>
      <c r="F463" s="66"/>
      <c r="G463" s="68"/>
      <c r="H463" s="66"/>
      <c r="I463" s="66"/>
      <c r="J463" s="298" t="str">
        <f t="shared" ca="1" si="7"/>
        <v/>
      </c>
      <c r="K463" s="126"/>
      <c r="L463" s="126"/>
      <c r="M463" s="250"/>
      <c r="N463" s="250"/>
      <c r="O463" s="250"/>
      <c r="P463" s="250"/>
      <c r="Q463" s="250"/>
      <c r="R463" s="250"/>
      <c r="S463" s="250"/>
    </row>
    <row r="464" spans="1:19" customFormat="1" x14ac:dyDescent="0.25">
      <c r="A464" s="54"/>
      <c r="C464" s="65"/>
      <c r="D464" s="66"/>
      <c r="E464" s="66"/>
      <c r="F464" s="66"/>
      <c r="G464" s="68"/>
      <c r="H464" s="66"/>
      <c r="I464" s="66"/>
      <c r="J464" s="298" t="str">
        <f t="shared" ca="1" si="7"/>
        <v/>
      </c>
      <c r="K464" s="126"/>
      <c r="L464" s="126"/>
      <c r="M464" s="250"/>
      <c r="N464" s="250"/>
      <c r="O464" s="250"/>
      <c r="P464" s="250"/>
      <c r="Q464" s="250"/>
      <c r="R464" s="250"/>
      <c r="S464" s="250"/>
    </row>
    <row r="465" spans="1:19" customFormat="1" x14ac:dyDescent="0.25">
      <c r="A465" s="54"/>
      <c r="C465" s="65"/>
      <c r="D465" s="66"/>
      <c r="E465" s="66"/>
      <c r="F465" s="66"/>
      <c r="G465" s="68"/>
      <c r="H465" s="66"/>
      <c r="I465" s="66"/>
      <c r="J465" s="298" t="str">
        <f t="shared" ca="1" si="7"/>
        <v/>
      </c>
      <c r="K465" s="126"/>
      <c r="L465" s="126"/>
      <c r="M465" s="250"/>
      <c r="N465" s="250"/>
      <c r="O465" s="250"/>
      <c r="P465" s="250"/>
      <c r="Q465" s="250"/>
      <c r="R465" s="250"/>
      <c r="S465" s="250"/>
    </row>
    <row r="466" spans="1:19" customFormat="1" x14ac:dyDescent="0.25">
      <c r="A466" s="54"/>
      <c r="C466" s="65"/>
      <c r="D466" s="66"/>
      <c r="E466" s="66"/>
      <c r="F466" s="66"/>
      <c r="G466" s="68"/>
      <c r="H466" s="66"/>
      <c r="I466" s="66"/>
      <c r="J466" s="298" t="str">
        <f t="shared" ca="1" si="7"/>
        <v/>
      </c>
      <c r="K466" s="126"/>
      <c r="L466" s="126"/>
      <c r="M466" s="250"/>
      <c r="N466" s="250"/>
      <c r="O466" s="250"/>
      <c r="P466" s="250"/>
      <c r="Q466" s="250"/>
      <c r="R466" s="250"/>
      <c r="S466" s="250"/>
    </row>
    <row r="467" spans="1:19" customFormat="1" x14ac:dyDescent="0.25">
      <c r="A467" s="54"/>
      <c r="C467" s="65"/>
      <c r="D467" s="66"/>
      <c r="E467" s="66"/>
      <c r="F467" s="66"/>
      <c r="G467" s="68"/>
      <c r="H467" s="66"/>
      <c r="I467" s="66"/>
      <c r="J467" s="298" t="str">
        <f t="shared" ca="1" si="7"/>
        <v/>
      </c>
      <c r="K467" s="126"/>
      <c r="L467" s="126"/>
      <c r="M467" s="250"/>
      <c r="N467" s="250"/>
      <c r="O467" s="250"/>
      <c r="P467" s="250"/>
      <c r="Q467" s="250"/>
      <c r="R467" s="250"/>
      <c r="S467" s="250"/>
    </row>
    <row r="468" spans="1:19" customFormat="1" x14ac:dyDescent="0.25">
      <c r="A468" s="54"/>
      <c r="C468" s="65"/>
      <c r="D468" s="66"/>
      <c r="E468" s="66"/>
      <c r="F468" s="66"/>
      <c r="G468" s="68"/>
      <c r="H468" s="66"/>
      <c r="I468" s="66"/>
      <c r="J468" s="298" t="str">
        <f t="shared" ca="1" si="7"/>
        <v/>
      </c>
      <c r="K468" s="126"/>
      <c r="L468" s="126"/>
      <c r="M468" s="250"/>
      <c r="N468" s="250"/>
      <c r="O468" s="250"/>
      <c r="P468" s="250"/>
      <c r="Q468" s="250"/>
      <c r="R468" s="250"/>
      <c r="S468" s="250"/>
    </row>
    <row r="469" spans="1:19" customFormat="1" x14ac:dyDescent="0.25">
      <c r="A469" s="54"/>
      <c r="C469" s="65"/>
      <c r="D469" s="66"/>
      <c r="E469" s="66"/>
      <c r="F469" s="66"/>
      <c r="G469" s="68"/>
      <c r="H469" s="66"/>
      <c r="I469" s="66"/>
      <c r="J469" s="298" t="str">
        <f t="shared" ca="1" si="7"/>
        <v/>
      </c>
      <c r="K469" s="126"/>
      <c r="L469" s="126"/>
      <c r="M469" s="250"/>
      <c r="N469" s="250"/>
      <c r="O469" s="250"/>
      <c r="P469" s="250"/>
      <c r="Q469" s="250"/>
      <c r="R469" s="250"/>
      <c r="S469" s="250"/>
    </row>
    <row r="470" spans="1:19" customFormat="1" x14ac:dyDescent="0.25">
      <c r="A470" s="54"/>
      <c r="C470" s="65"/>
      <c r="D470" s="66"/>
      <c r="E470" s="66"/>
      <c r="F470" s="66"/>
      <c r="G470" s="68"/>
      <c r="H470" s="66"/>
      <c r="I470" s="66"/>
      <c r="J470" s="298" t="str">
        <f t="shared" ca="1" si="7"/>
        <v/>
      </c>
      <c r="K470" s="126"/>
      <c r="L470" s="126"/>
      <c r="M470" s="250"/>
      <c r="N470" s="250"/>
      <c r="O470" s="250"/>
      <c r="P470" s="250"/>
      <c r="Q470" s="250"/>
      <c r="R470" s="250"/>
      <c r="S470" s="250"/>
    </row>
    <row r="471" spans="1:19" customFormat="1" x14ac:dyDescent="0.25">
      <c r="A471" s="54"/>
      <c r="C471" s="65"/>
      <c r="D471" s="66"/>
      <c r="E471" s="66"/>
      <c r="F471" s="66"/>
      <c r="G471" s="68"/>
      <c r="H471" s="66"/>
      <c r="I471" s="66"/>
      <c r="J471" s="298" t="str">
        <f t="shared" ca="1" si="7"/>
        <v/>
      </c>
      <c r="K471" s="126"/>
      <c r="L471" s="126"/>
      <c r="M471" s="250"/>
      <c r="N471" s="250"/>
      <c r="O471" s="250"/>
      <c r="P471" s="250"/>
      <c r="Q471" s="250"/>
      <c r="R471" s="250"/>
      <c r="S471" s="250"/>
    </row>
    <row r="472" spans="1:19" customFormat="1" x14ac:dyDescent="0.25">
      <c r="A472" s="54"/>
      <c r="C472" s="65"/>
      <c r="D472" s="66"/>
      <c r="E472" s="66"/>
      <c r="F472" s="66"/>
      <c r="G472" s="68"/>
      <c r="H472" s="66"/>
      <c r="I472" s="66"/>
      <c r="J472" s="298" t="str">
        <f t="shared" ca="1" si="7"/>
        <v/>
      </c>
      <c r="K472" s="126"/>
      <c r="L472" s="126"/>
      <c r="M472" s="250"/>
      <c r="N472" s="250"/>
      <c r="O472" s="250"/>
      <c r="P472" s="250"/>
      <c r="Q472" s="250"/>
      <c r="R472" s="250"/>
      <c r="S472" s="250"/>
    </row>
    <row r="473" spans="1:19" customFormat="1" x14ac:dyDescent="0.25">
      <c r="A473" s="54"/>
      <c r="C473" s="65"/>
      <c r="D473" s="66"/>
      <c r="E473" s="66"/>
      <c r="F473" s="66"/>
      <c r="G473" s="68"/>
      <c r="H473" s="66"/>
      <c r="I473" s="66"/>
      <c r="J473" s="298" t="str">
        <f t="shared" ca="1" si="7"/>
        <v/>
      </c>
      <c r="K473" s="126"/>
      <c r="L473" s="126"/>
      <c r="M473" s="250"/>
      <c r="N473" s="250"/>
      <c r="O473" s="250"/>
      <c r="P473" s="250"/>
      <c r="Q473" s="250"/>
      <c r="R473" s="250"/>
      <c r="S473" s="250"/>
    </row>
    <row r="474" spans="1:19" customFormat="1" x14ac:dyDescent="0.25">
      <c r="A474" s="54"/>
      <c r="C474" s="65"/>
      <c r="D474" s="66"/>
      <c r="E474" s="66"/>
      <c r="F474" s="66"/>
      <c r="G474" s="68"/>
      <c r="H474" s="66"/>
      <c r="I474" s="66"/>
      <c r="J474" s="298" t="str">
        <f t="shared" ca="1" si="7"/>
        <v/>
      </c>
      <c r="K474" s="126"/>
      <c r="L474" s="126"/>
      <c r="M474" s="250"/>
      <c r="N474" s="250"/>
      <c r="O474" s="250"/>
      <c r="P474" s="250"/>
      <c r="Q474" s="250"/>
      <c r="R474" s="250"/>
      <c r="S474" s="250"/>
    </row>
    <row r="475" spans="1:19" customFormat="1" x14ac:dyDescent="0.25">
      <c r="A475" s="54"/>
      <c r="C475" s="65"/>
      <c r="D475" s="66"/>
      <c r="E475" s="66"/>
      <c r="F475" s="66"/>
      <c r="G475" s="68"/>
      <c r="H475" s="66"/>
      <c r="I475" s="66"/>
      <c r="J475" s="298" t="str">
        <f t="shared" ca="1" si="7"/>
        <v/>
      </c>
      <c r="K475" s="126"/>
      <c r="L475" s="126"/>
      <c r="M475" s="250"/>
      <c r="N475" s="250"/>
      <c r="O475" s="250"/>
      <c r="P475" s="250"/>
      <c r="Q475" s="250"/>
      <c r="R475" s="250"/>
      <c r="S475" s="250"/>
    </row>
    <row r="476" spans="1:19" customFormat="1" x14ac:dyDescent="0.25">
      <c r="A476" s="54"/>
      <c r="C476" s="65"/>
      <c r="D476" s="66"/>
      <c r="E476" s="66"/>
      <c r="F476" s="66"/>
      <c r="G476" s="68"/>
      <c r="H476" s="66"/>
      <c r="I476" s="66"/>
      <c r="J476" s="298" t="str">
        <f t="shared" ca="1" si="7"/>
        <v/>
      </c>
      <c r="K476" s="126"/>
      <c r="L476" s="126"/>
      <c r="M476" s="250"/>
      <c r="N476" s="250"/>
      <c r="O476" s="250"/>
      <c r="P476" s="250"/>
      <c r="Q476" s="250"/>
      <c r="R476" s="250"/>
      <c r="S476" s="250"/>
    </row>
    <row r="477" spans="1:19" customFormat="1" x14ac:dyDescent="0.25">
      <c r="A477" s="54"/>
      <c r="C477" s="65"/>
      <c r="D477" s="66"/>
      <c r="E477" s="66"/>
      <c r="F477" s="66"/>
      <c r="G477" s="68"/>
      <c r="H477" s="66"/>
      <c r="I477" s="66"/>
      <c r="J477" s="298" t="str">
        <f t="shared" ca="1" si="7"/>
        <v/>
      </c>
      <c r="K477" s="126"/>
      <c r="L477" s="126"/>
      <c r="M477" s="250"/>
      <c r="N477" s="250"/>
      <c r="O477" s="250"/>
      <c r="P477" s="250"/>
      <c r="Q477" s="250"/>
      <c r="R477" s="250"/>
      <c r="S477" s="250"/>
    </row>
    <row r="478" spans="1:19" customFormat="1" x14ac:dyDescent="0.25">
      <c r="A478" s="54"/>
      <c r="C478" s="65"/>
      <c r="D478" s="66"/>
      <c r="E478" s="66"/>
      <c r="F478" s="66"/>
      <c r="G478" s="68"/>
      <c r="H478" s="66"/>
      <c r="I478" s="66"/>
      <c r="J478" s="298" t="str">
        <f t="shared" ca="1" si="7"/>
        <v/>
      </c>
      <c r="K478" s="126"/>
      <c r="L478" s="126"/>
      <c r="M478" s="250"/>
      <c r="N478" s="250"/>
      <c r="O478" s="250"/>
      <c r="P478" s="250"/>
      <c r="Q478" s="250"/>
      <c r="R478" s="250"/>
      <c r="S478" s="250"/>
    </row>
    <row r="479" spans="1:19" customFormat="1" x14ac:dyDescent="0.25">
      <c r="A479" s="54"/>
      <c r="C479" s="65"/>
      <c r="D479" s="66"/>
      <c r="E479" s="66"/>
      <c r="F479" s="66"/>
      <c r="G479" s="68"/>
      <c r="H479" s="66"/>
      <c r="I479" s="66"/>
      <c r="J479" s="298" t="str">
        <f t="shared" ca="1" si="7"/>
        <v/>
      </c>
      <c r="K479" s="126"/>
      <c r="L479" s="126"/>
      <c r="M479" s="250"/>
      <c r="N479" s="250"/>
      <c r="O479" s="250"/>
      <c r="P479" s="250"/>
      <c r="Q479" s="250"/>
      <c r="R479" s="250"/>
      <c r="S479" s="250"/>
    </row>
    <row r="480" spans="1:19" customFormat="1" x14ac:dyDescent="0.25">
      <c r="A480" s="54"/>
      <c r="C480" s="65"/>
      <c r="D480" s="66"/>
      <c r="E480" s="66"/>
      <c r="F480" s="66"/>
      <c r="G480" s="68"/>
      <c r="H480" s="66"/>
      <c r="I480" s="66"/>
      <c r="J480" s="298" t="str">
        <f t="shared" ca="1" si="7"/>
        <v/>
      </c>
      <c r="K480" s="126"/>
      <c r="L480" s="126"/>
      <c r="M480" s="250"/>
      <c r="N480" s="250"/>
      <c r="O480" s="250"/>
      <c r="P480" s="250"/>
      <c r="Q480" s="250"/>
      <c r="R480" s="250"/>
      <c r="S480" s="250"/>
    </row>
    <row r="481" spans="1:19" customFormat="1" x14ac:dyDescent="0.25">
      <c r="A481" s="54"/>
      <c r="C481" s="65"/>
      <c r="D481" s="66"/>
      <c r="E481" s="66"/>
      <c r="F481" s="66"/>
      <c r="G481" s="68"/>
      <c r="H481" s="66"/>
      <c r="I481" s="66"/>
      <c r="J481" s="298" t="str">
        <f t="shared" ca="1" si="7"/>
        <v/>
      </c>
      <c r="K481" s="126"/>
      <c r="L481" s="126"/>
      <c r="M481" s="250"/>
      <c r="N481" s="250"/>
      <c r="O481" s="250"/>
      <c r="P481" s="250"/>
      <c r="Q481" s="250"/>
      <c r="R481" s="250"/>
      <c r="S481" s="250"/>
    </row>
    <row r="482" spans="1:19" customFormat="1" x14ac:dyDescent="0.25">
      <c r="A482" s="54"/>
      <c r="C482" s="65"/>
      <c r="D482" s="66"/>
      <c r="E482" s="66"/>
      <c r="F482" s="66"/>
      <c r="G482" s="68"/>
      <c r="H482" s="66"/>
      <c r="I482" s="66"/>
      <c r="J482" s="298" t="str">
        <f t="shared" ca="1" si="7"/>
        <v/>
      </c>
      <c r="K482" s="126"/>
      <c r="L482" s="126"/>
      <c r="M482" s="250"/>
      <c r="N482" s="250"/>
      <c r="O482" s="250"/>
      <c r="P482" s="250"/>
      <c r="Q482" s="250"/>
      <c r="R482" s="250"/>
      <c r="S482" s="250"/>
    </row>
    <row r="483" spans="1:19" customFormat="1" x14ac:dyDescent="0.25">
      <c r="A483" s="54"/>
      <c r="C483" s="65"/>
      <c r="D483" s="66"/>
      <c r="E483" s="66"/>
      <c r="F483" s="66"/>
      <c r="G483" s="68"/>
      <c r="H483" s="66"/>
      <c r="I483" s="66"/>
      <c r="J483" s="298" t="str">
        <f t="shared" ca="1" si="7"/>
        <v/>
      </c>
      <c r="K483" s="126"/>
      <c r="L483" s="126"/>
      <c r="M483" s="250"/>
      <c r="N483" s="250"/>
      <c r="O483" s="250"/>
      <c r="P483" s="250"/>
      <c r="Q483" s="250"/>
      <c r="R483" s="250"/>
      <c r="S483" s="250"/>
    </row>
    <row r="484" spans="1:19" customFormat="1" x14ac:dyDescent="0.25">
      <c r="A484" s="54"/>
      <c r="C484" s="65"/>
      <c r="D484" s="66"/>
      <c r="E484" s="66"/>
      <c r="F484" s="66"/>
      <c r="G484" s="68"/>
      <c r="H484" s="66"/>
      <c r="I484" s="66"/>
      <c r="J484" s="298" t="str">
        <f t="shared" ca="1" si="7"/>
        <v/>
      </c>
      <c r="K484" s="126"/>
      <c r="L484" s="126"/>
      <c r="M484" s="250"/>
      <c r="N484" s="250"/>
      <c r="O484" s="250"/>
      <c r="P484" s="250"/>
      <c r="Q484" s="250"/>
      <c r="R484" s="250"/>
      <c r="S484" s="250"/>
    </row>
    <row r="485" spans="1:19" customFormat="1" x14ac:dyDescent="0.25">
      <c r="A485" s="54"/>
      <c r="C485" s="65"/>
      <c r="D485" s="66"/>
      <c r="E485" s="66"/>
      <c r="F485" s="66"/>
      <c r="G485" s="68"/>
      <c r="H485" s="66"/>
      <c r="I485" s="66"/>
      <c r="J485" s="298" t="str">
        <f t="shared" ca="1" si="7"/>
        <v/>
      </c>
      <c r="K485" s="126"/>
      <c r="L485" s="126"/>
      <c r="M485" s="250"/>
      <c r="N485" s="250"/>
      <c r="O485" s="250"/>
      <c r="P485" s="250"/>
      <c r="Q485" s="250"/>
      <c r="R485" s="250"/>
      <c r="S485" s="250"/>
    </row>
    <row r="486" spans="1:19" customFormat="1" x14ac:dyDescent="0.25">
      <c r="A486" s="54"/>
      <c r="C486" s="65"/>
      <c r="D486" s="66"/>
      <c r="E486" s="66"/>
      <c r="F486" s="66"/>
      <c r="G486" s="68"/>
      <c r="H486" s="66"/>
      <c r="I486" s="66"/>
      <c r="J486" s="298" t="str">
        <f t="shared" ca="1" si="7"/>
        <v/>
      </c>
      <c r="K486" s="126"/>
      <c r="L486" s="126"/>
      <c r="M486" s="250"/>
      <c r="N486" s="250"/>
      <c r="O486" s="250"/>
      <c r="P486" s="250"/>
      <c r="Q486" s="250"/>
      <c r="R486" s="250"/>
      <c r="S486" s="250"/>
    </row>
    <row r="487" spans="1:19" customFormat="1" x14ac:dyDescent="0.25">
      <c r="A487" s="54"/>
      <c r="C487" s="65"/>
      <c r="D487" s="66"/>
      <c r="E487" s="66"/>
      <c r="F487" s="66"/>
      <c r="G487" s="68"/>
      <c r="H487" s="66"/>
      <c r="I487" s="66"/>
      <c r="J487" s="298" t="str">
        <f t="shared" ca="1" si="7"/>
        <v/>
      </c>
      <c r="K487" s="126"/>
      <c r="L487" s="126"/>
      <c r="M487" s="250"/>
      <c r="N487" s="250"/>
      <c r="O487" s="250"/>
      <c r="P487" s="250"/>
      <c r="Q487" s="250"/>
      <c r="R487" s="250"/>
      <c r="S487" s="250"/>
    </row>
    <row r="488" spans="1:19" customFormat="1" x14ac:dyDescent="0.25">
      <c r="A488" s="54"/>
      <c r="C488" s="65"/>
      <c r="D488" s="66"/>
      <c r="E488" s="66"/>
      <c r="F488" s="66"/>
      <c r="G488" s="68"/>
      <c r="H488" s="66"/>
      <c r="I488" s="66"/>
      <c r="J488" s="298" t="str">
        <f t="shared" ca="1" si="7"/>
        <v/>
      </c>
      <c r="K488" s="126"/>
      <c r="L488" s="126"/>
      <c r="M488" s="250"/>
      <c r="N488" s="250"/>
      <c r="O488" s="250"/>
      <c r="P488" s="250"/>
      <c r="Q488" s="250"/>
      <c r="R488" s="250"/>
      <c r="S488" s="250"/>
    </row>
    <row r="489" spans="1:19" customFormat="1" x14ac:dyDescent="0.25">
      <c r="A489" s="54"/>
      <c r="C489" s="65"/>
      <c r="D489" s="66"/>
      <c r="E489" s="66"/>
      <c r="F489" s="66"/>
      <c r="G489" s="68"/>
      <c r="H489" s="66"/>
      <c r="I489" s="66"/>
      <c r="J489" s="298" t="str">
        <f t="shared" ca="1" si="7"/>
        <v/>
      </c>
      <c r="K489" s="126"/>
      <c r="L489" s="126"/>
      <c r="M489" s="250"/>
      <c r="N489" s="250"/>
      <c r="O489" s="250"/>
      <c r="P489" s="250"/>
      <c r="Q489" s="250"/>
      <c r="R489" s="250"/>
      <c r="S489" s="250"/>
    </row>
    <row r="490" spans="1:19" customFormat="1" x14ac:dyDescent="0.25">
      <c r="A490" s="54"/>
      <c r="C490" s="65"/>
      <c r="D490" s="66"/>
      <c r="E490" s="66"/>
      <c r="F490" s="66"/>
      <c r="G490" s="68"/>
      <c r="H490" s="66"/>
      <c r="I490" s="66"/>
      <c r="J490" s="298" t="str">
        <f t="shared" ca="1" si="7"/>
        <v/>
      </c>
      <c r="K490" s="126"/>
      <c r="L490" s="126"/>
      <c r="M490" s="250"/>
      <c r="N490" s="250"/>
      <c r="O490" s="250"/>
      <c r="P490" s="250"/>
      <c r="Q490" s="250"/>
      <c r="R490" s="250"/>
      <c r="S490" s="250"/>
    </row>
    <row r="491" spans="1:19" customFormat="1" x14ac:dyDescent="0.25">
      <c r="A491" s="54"/>
      <c r="C491" s="65"/>
      <c r="D491" s="66"/>
      <c r="E491" s="66"/>
      <c r="F491" s="66"/>
      <c r="G491" s="68"/>
      <c r="H491" s="66"/>
      <c r="I491" s="66"/>
      <c r="J491" s="298" t="str">
        <f t="shared" ca="1" si="7"/>
        <v/>
      </c>
      <c r="K491" s="126"/>
      <c r="L491" s="126"/>
      <c r="M491" s="250"/>
      <c r="N491" s="250"/>
      <c r="O491" s="250"/>
      <c r="P491" s="250"/>
      <c r="Q491" s="250"/>
      <c r="R491" s="250"/>
      <c r="S491" s="250"/>
    </row>
    <row r="492" spans="1:19" customFormat="1" x14ac:dyDescent="0.25">
      <c r="A492" s="54"/>
      <c r="C492" s="65"/>
      <c r="D492" s="66"/>
      <c r="E492" s="66"/>
      <c r="F492" s="66"/>
      <c r="G492" s="68"/>
      <c r="H492" s="66"/>
      <c r="I492" s="66"/>
      <c r="J492" s="298" t="str">
        <f t="shared" ca="1" si="7"/>
        <v/>
      </c>
      <c r="K492" s="126"/>
      <c r="L492" s="126"/>
      <c r="M492" s="250"/>
      <c r="N492" s="250"/>
      <c r="O492" s="250"/>
      <c r="P492" s="250"/>
      <c r="Q492" s="250"/>
      <c r="R492" s="250"/>
      <c r="S492" s="250"/>
    </row>
    <row r="493" spans="1:19" customFormat="1" x14ac:dyDescent="0.25">
      <c r="A493" s="54"/>
      <c r="C493" s="65"/>
      <c r="D493" s="66"/>
      <c r="E493" s="66"/>
      <c r="F493" s="66"/>
      <c r="G493" s="68"/>
      <c r="H493" s="66"/>
      <c r="I493" s="66"/>
      <c r="J493" s="298" t="str">
        <f t="shared" ca="1" si="7"/>
        <v/>
      </c>
      <c r="K493" s="126"/>
      <c r="L493" s="126"/>
      <c r="M493" s="250"/>
      <c r="N493" s="250"/>
      <c r="O493" s="250"/>
      <c r="P493" s="250"/>
      <c r="Q493" s="250"/>
      <c r="R493" s="250"/>
      <c r="S493" s="250"/>
    </row>
    <row r="494" spans="1:19" customFormat="1" x14ac:dyDescent="0.25">
      <c r="A494" s="54"/>
      <c r="C494" s="65"/>
      <c r="D494" s="66"/>
      <c r="E494" s="66"/>
      <c r="F494" s="66"/>
      <c r="G494" s="68"/>
      <c r="H494" s="66"/>
      <c r="I494" s="66"/>
      <c r="J494" s="298" t="str">
        <f t="shared" ca="1" si="7"/>
        <v/>
      </c>
      <c r="K494" s="126"/>
      <c r="L494" s="126"/>
      <c r="M494" s="250"/>
      <c r="N494" s="250"/>
      <c r="O494" s="250"/>
      <c r="P494" s="250"/>
      <c r="Q494" s="250"/>
      <c r="R494" s="250"/>
      <c r="S494" s="250"/>
    </row>
    <row r="495" spans="1:19" customFormat="1" x14ac:dyDescent="0.25">
      <c r="A495" s="54"/>
      <c r="C495" s="65"/>
      <c r="D495" s="66"/>
      <c r="E495" s="66"/>
      <c r="F495" s="66"/>
      <c r="G495" s="68"/>
      <c r="H495" s="66"/>
      <c r="I495" s="66"/>
      <c r="J495" s="298" t="str">
        <f t="shared" ca="1" si="7"/>
        <v/>
      </c>
      <c r="K495" s="126"/>
      <c r="L495" s="126"/>
      <c r="M495" s="250"/>
      <c r="N495" s="250"/>
      <c r="O495" s="250"/>
      <c r="P495" s="250"/>
      <c r="Q495" s="250"/>
      <c r="R495" s="250"/>
      <c r="S495" s="250"/>
    </row>
    <row r="496" spans="1:19" customFormat="1" x14ac:dyDescent="0.25">
      <c r="A496" s="54"/>
      <c r="C496" s="65"/>
      <c r="D496" s="66"/>
      <c r="E496" s="66"/>
      <c r="F496" s="66"/>
      <c r="G496" s="68"/>
      <c r="H496" s="66"/>
      <c r="I496" s="66"/>
      <c r="J496" s="298" t="str">
        <f t="shared" ca="1" si="7"/>
        <v/>
      </c>
      <c r="K496" s="126"/>
      <c r="L496" s="126"/>
      <c r="M496" s="250"/>
      <c r="N496" s="250"/>
      <c r="O496" s="250"/>
      <c r="P496" s="250"/>
      <c r="Q496" s="250"/>
      <c r="R496" s="250"/>
      <c r="S496" s="250"/>
    </row>
    <row r="497" spans="1:19" customFormat="1" x14ac:dyDescent="0.25">
      <c r="A497" s="54"/>
      <c r="C497" s="65"/>
      <c r="D497" s="66"/>
      <c r="E497" s="66"/>
      <c r="F497" s="66"/>
      <c r="G497" s="68"/>
      <c r="H497" s="66"/>
      <c r="I497" s="66"/>
      <c r="J497" s="298" t="str">
        <f t="shared" ca="1" si="7"/>
        <v/>
      </c>
      <c r="K497" s="126"/>
      <c r="L497" s="126"/>
      <c r="M497" s="250"/>
      <c r="N497" s="250"/>
      <c r="O497" s="250"/>
      <c r="P497" s="250"/>
      <c r="Q497" s="250"/>
      <c r="R497" s="250"/>
      <c r="S497" s="250"/>
    </row>
    <row r="498" spans="1:19" customFormat="1" x14ac:dyDescent="0.25">
      <c r="A498" s="54"/>
      <c r="C498" s="65"/>
      <c r="D498" s="66"/>
      <c r="E498" s="66"/>
      <c r="F498" s="66"/>
      <c r="G498" s="68"/>
      <c r="H498" s="66"/>
      <c r="I498" s="66"/>
      <c r="J498" s="298" t="str">
        <f t="shared" ca="1" si="7"/>
        <v/>
      </c>
      <c r="K498" s="126"/>
      <c r="L498" s="126"/>
      <c r="M498" s="250"/>
      <c r="N498" s="250"/>
      <c r="O498" s="250"/>
      <c r="P498" s="250"/>
      <c r="Q498" s="250"/>
      <c r="R498" s="250"/>
      <c r="S498" s="250"/>
    </row>
    <row r="499" spans="1:19" customFormat="1" x14ac:dyDescent="0.25">
      <c r="A499" s="54"/>
      <c r="C499" s="65"/>
      <c r="D499" s="66"/>
      <c r="E499" s="66"/>
      <c r="F499" s="66"/>
      <c r="G499" s="68"/>
      <c r="H499" s="66"/>
      <c r="I499" s="66"/>
      <c r="J499" s="298" t="str">
        <f t="shared" ca="1" si="7"/>
        <v/>
      </c>
      <c r="K499" s="126"/>
      <c r="L499" s="126"/>
      <c r="M499" s="250"/>
      <c r="N499" s="250"/>
      <c r="O499" s="250"/>
      <c r="P499" s="250"/>
      <c r="Q499" s="250"/>
      <c r="R499" s="250"/>
      <c r="S499" s="250"/>
    </row>
    <row r="500" spans="1:19" customFormat="1" x14ac:dyDescent="0.25">
      <c r="A500" s="54"/>
      <c r="C500" s="65"/>
      <c r="D500" s="66"/>
      <c r="E500" s="66"/>
      <c r="F500" s="66"/>
      <c r="G500" s="68"/>
      <c r="H500" s="66"/>
      <c r="I500" s="66"/>
      <c r="J500" s="298" t="str">
        <f t="shared" ca="1" si="7"/>
        <v/>
      </c>
      <c r="K500" s="126"/>
      <c r="L500" s="126"/>
      <c r="M500" s="250"/>
      <c r="N500" s="250"/>
      <c r="O500" s="250"/>
      <c r="P500" s="250"/>
      <c r="Q500" s="250"/>
      <c r="R500" s="250"/>
      <c r="S500" s="250"/>
    </row>
    <row r="501" spans="1:19" customFormat="1" x14ac:dyDescent="0.25">
      <c r="A501" s="54"/>
      <c r="C501" s="65"/>
      <c r="D501" s="66"/>
      <c r="E501" s="66"/>
      <c r="F501" s="66"/>
      <c r="G501" s="68"/>
      <c r="H501" s="66"/>
      <c r="I501" s="66"/>
      <c r="J501" s="298" t="str">
        <f t="shared" ca="1" si="7"/>
        <v/>
      </c>
      <c r="K501" s="126"/>
      <c r="L501" s="126"/>
      <c r="M501" s="250"/>
      <c r="N501" s="250"/>
      <c r="O501" s="250"/>
      <c r="P501" s="250"/>
      <c r="Q501" s="250"/>
      <c r="R501" s="250"/>
      <c r="S501" s="250"/>
    </row>
    <row r="502" spans="1:19" customFormat="1" x14ac:dyDescent="0.25">
      <c r="A502" s="54"/>
      <c r="C502" s="65"/>
      <c r="D502" s="66"/>
      <c r="E502" s="66"/>
      <c r="F502" s="66"/>
      <c r="G502" s="68"/>
      <c r="H502" s="66"/>
      <c r="I502" s="66"/>
      <c r="J502" s="298" t="str">
        <f t="shared" ca="1" si="7"/>
        <v/>
      </c>
      <c r="K502" s="126"/>
      <c r="L502" s="126"/>
      <c r="M502" s="250"/>
      <c r="N502" s="250"/>
      <c r="O502" s="250"/>
      <c r="P502" s="250"/>
      <c r="Q502" s="250"/>
      <c r="R502" s="250"/>
      <c r="S502" s="250"/>
    </row>
    <row r="503" spans="1:19" customFormat="1" x14ac:dyDescent="0.25">
      <c r="A503" s="54"/>
      <c r="C503" s="65"/>
      <c r="D503" s="66"/>
      <c r="E503" s="66"/>
      <c r="F503" s="66"/>
      <c r="G503" s="68"/>
      <c r="H503" s="66"/>
      <c r="I503" s="66"/>
      <c r="J503" s="298" t="str">
        <f t="shared" ca="1" si="7"/>
        <v/>
      </c>
      <c r="K503" s="126"/>
      <c r="L503" s="126"/>
      <c r="M503" s="250"/>
      <c r="N503" s="250"/>
      <c r="O503" s="250"/>
      <c r="P503" s="250"/>
      <c r="Q503" s="250"/>
      <c r="R503" s="250"/>
      <c r="S503" s="250"/>
    </row>
    <row r="504" spans="1:19" customFormat="1" x14ac:dyDescent="0.25">
      <c r="A504" s="54"/>
      <c r="C504" s="65"/>
      <c r="D504" s="66"/>
      <c r="E504" s="66"/>
      <c r="F504" s="66"/>
      <c r="G504" s="68"/>
      <c r="H504" s="66"/>
      <c r="I504" s="66"/>
      <c r="J504" s="298" t="str">
        <f t="shared" ca="1" si="7"/>
        <v/>
      </c>
      <c r="K504" s="126"/>
      <c r="L504" s="126"/>
      <c r="M504" s="250"/>
      <c r="N504" s="250"/>
      <c r="O504" s="250"/>
      <c r="P504" s="250"/>
      <c r="Q504" s="250"/>
      <c r="R504" s="250"/>
      <c r="S504" s="250"/>
    </row>
    <row r="505" spans="1:19" customFormat="1" x14ac:dyDescent="0.25">
      <c r="A505" s="54"/>
      <c r="C505" s="65"/>
      <c r="D505" s="66"/>
      <c r="E505" s="66"/>
      <c r="F505" s="66"/>
      <c r="G505" s="68"/>
      <c r="H505" s="66"/>
      <c r="I505" s="66"/>
      <c r="J505" s="298" t="str">
        <f t="shared" ca="1" si="7"/>
        <v/>
      </c>
      <c r="K505" s="126"/>
      <c r="L505" s="126"/>
      <c r="M505" s="250"/>
      <c r="N505" s="250"/>
      <c r="O505" s="250"/>
      <c r="P505" s="250"/>
      <c r="Q505" s="250"/>
      <c r="R505" s="250"/>
      <c r="S505" s="250"/>
    </row>
    <row r="506" spans="1:19" customFormat="1" x14ac:dyDescent="0.25">
      <c r="A506" s="54"/>
      <c r="C506" s="65"/>
      <c r="D506" s="66"/>
      <c r="E506" s="66"/>
      <c r="F506" s="66"/>
      <c r="G506" s="68"/>
      <c r="H506" s="66"/>
      <c r="I506" s="66"/>
      <c r="J506" s="298" t="str">
        <f t="shared" ca="1" si="7"/>
        <v/>
      </c>
      <c r="K506" s="126"/>
      <c r="L506" s="126"/>
      <c r="M506" s="250"/>
      <c r="N506" s="250"/>
      <c r="O506" s="250"/>
      <c r="P506" s="250"/>
      <c r="Q506" s="250"/>
      <c r="R506" s="250"/>
      <c r="S506" s="250"/>
    </row>
    <row r="507" spans="1:19" customFormat="1" x14ac:dyDescent="0.25">
      <c r="A507" s="54"/>
      <c r="C507" s="65"/>
      <c r="D507" s="66"/>
      <c r="E507" s="66"/>
      <c r="F507" s="66"/>
      <c r="G507" s="68"/>
      <c r="H507" s="66"/>
      <c r="I507" s="66"/>
      <c r="J507" s="298" t="str">
        <f t="shared" ca="1" si="7"/>
        <v/>
      </c>
      <c r="K507" s="126"/>
      <c r="L507" s="126"/>
      <c r="M507" s="250"/>
      <c r="N507" s="250"/>
      <c r="O507" s="250"/>
      <c r="P507" s="250"/>
      <c r="Q507" s="250"/>
      <c r="R507" s="250"/>
      <c r="S507" s="250"/>
    </row>
    <row r="508" spans="1:19" customFormat="1" x14ac:dyDescent="0.25">
      <c r="A508" s="54"/>
      <c r="C508" s="65"/>
      <c r="D508" s="66"/>
      <c r="E508" s="66"/>
      <c r="F508" s="66"/>
      <c r="G508" s="68"/>
      <c r="H508" s="66"/>
      <c r="I508" s="66"/>
      <c r="J508" s="298" t="str">
        <f t="shared" ca="1" si="7"/>
        <v/>
      </c>
      <c r="K508" s="126"/>
      <c r="L508" s="126"/>
      <c r="M508" s="250"/>
      <c r="N508" s="250"/>
      <c r="O508" s="250"/>
      <c r="P508" s="250"/>
      <c r="Q508" s="250"/>
      <c r="R508" s="250"/>
      <c r="S508" s="250"/>
    </row>
    <row r="509" spans="1:19" customFormat="1" x14ac:dyDescent="0.25">
      <c r="A509" s="54"/>
      <c r="C509" s="65"/>
      <c r="D509" s="66"/>
      <c r="E509" s="66"/>
      <c r="F509" s="66"/>
      <c r="G509" s="68"/>
      <c r="H509" s="66"/>
      <c r="I509" s="66"/>
      <c r="J509" s="298" t="str">
        <f t="shared" ca="1" si="7"/>
        <v/>
      </c>
      <c r="K509" s="126"/>
      <c r="L509" s="126"/>
      <c r="M509" s="250"/>
      <c r="N509" s="250"/>
      <c r="O509" s="250"/>
      <c r="P509" s="250"/>
      <c r="Q509" s="250"/>
      <c r="R509" s="250"/>
      <c r="S509" s="250"/>
    </row>
    <row r="510" spans="1:19" customFormat="1" x14ac:dyDescent="0.25">
      <c r="A510" s="54"/>
      <c r="C510" s="65"/>
      <c r="D510" s="66"/>
      <c r="E510" s="66"/>
      <c r="F510" s="66"/>
      <c r="G510" s="68"/>
      <c r="H510" s="66"/>
      <c r="I510" s="66"/>
      <c r="J510" s="298" t="str">
        <f t="shared" ca="1" si="7"/>
        <v/>
      </c>
      <c r="K510" s="126"/>
      <c r="L510" s="126"/>
      <c r="M510" s="250"/>
      <c r="N510" s="250"/>
      <c r="O510" s="250"/>
      <c r="P510" s="250"/>
      <c r="Q510" s="250"/>
      <c r="R510" s="250"/>
      <c r="S510" s="250"/>
    </row>
    <row r="511" spans="1:19" customFormat="1" x14ac:dyDescent="0.25">
      <c r="A511" s="54"/>
      <c r="C511" s="65"/>
      <c r="D511" s="66"/>
      <c r="E511" s="66"/>
      <c r="F511" s="66"/>
      <c r="G511" s="68"/>
      <c r="H511" s="66"/>
      <c r="I511" s="66"/>
      <c r="J511" s="298" t="str">
        <f t="shared" ca="1" si="7"/>
        <v/>
      </c>
      <c r="K511" s="126"/>
      <c r="L511" s="126"/>
      <c r="M511" s="250"/>
      <c r="N511" s="250"/>
      <c r="O511" s="250"/>
      <c r="P511" s="250"/>
      <c r="Q511" s="250"/>
      <c r="R511" s="250"/>
      <c r="S511" s="250"/>
    </row>
    <row r="512" spans="1:19" customFormat="1" x14ac:dyDescent="0.25">
      <c r="A512" s="54"/>
      <c r="C512" s="65"/>
      <c r="D512" s="66"/>
      <c r="E512" s="66"/>
      <c r="F512" s="66"/>
      <c r="G512" s="68"/>
      <c r="H512" s="66"/>
      <c r="I512" s="66"/>
      <c r="J512" s="298" t="str">
        <f t="shared" ca="1" si="7"/>
        <v/>
      </c>
      <c r="K512" s="126"/>
      <c r="L512" s="126"/>
      <c r="M512" s="250"/>
      <c r="N512" s="250"/>
      <c r="O512" s="250"/>
      <c r="P512" s="250"/>
      <c r="Q512" s="250"/>
      <c r="R512" s="250"/>
      <c r="S512" s="250"/>
    </row>
    <row r="513" spans="1:19" customFormat="1" x14ac:dyDescent="0.25">
      <c r="A513" s="54"/>
      <c r="C513" s="65"/>
      <c r="D513" s="66"/>
      <c r="E513" s="66"/>
      <c r="F513" s="66"/>
      <c r="G513" s="68"/>
      <c r="H513" s="66"/>
      <c r="I513" s="66"/>
      <c r="J513" s="298" t="str">
        <f t="shared" ca="1" si="7"/>
        <v/>
      </c>
      <c r="K513" s="126"/>
      <c r="L513" s="126"/>
      <c r="M513" s="250"/>
      <c r="N513" s="250"/>
      <c r="O513" s="250"/>
      <c r="P513" s="250"/>
      <c r="Q513" s="250"/>
      <c r="R513" s="250"/>
      <c r="S513" s="250"/>
    </row>
    <row r="514" spans="1:19" customFormat="1" x14ac:dyDescent="0.25">
      <c r="A514" s="54"/>
      <c r="C514" s="65"/>
      <c r="D514" s="66"/>
      <c r="E514" s="66"/>
      <c r="F514" s="66"/>
      <c r="G514" s="68"/>
      <c r="H514" s="66"/>
      <c r="I514" s="66"/>
      <c r="J514" s="298" t="str">
        <f t="shared" ca="1" si="7"/>
        <v/>
      </c>
      <c r="K514" s="126"/>
      <c r="L514" s="126"/>
      <c r="M514" s="250"/>
      <c r="N514" s="250"/>
      <c r="O514" s="250"/>
      <c r="P514" s="250"/>
      <c r="Q514" s="250"/>
      <c r="R514" s="250"/>
      <c r="S514" s="250"/>
    </row>
    <row r="515" spans="1:19" customFormat="1" x14ac:dyDescent="0.25">
      <c r="A515" s="54"/>
      <c r="C515" s="65"/>
      <c r="D515" s="66"/>
      <c r="E515" s="66"/>
      <c r="F515" s="66"/>
      <c r="G515" s="68"/>
      <c r="H515" s="66"/>
      <c r="I515" s="66"/>
      <c r="J515" s="298" t="str">
        <f t="shared" ca="1" si="7"/>
        <v/>
      </c>
      <c r="K515" s="126"/>
      <c r="L515" s="126"/>
      <c r="M515" s="250"/>
      <c r="N515" s="250"/>
      <c r="O515" s="250"/>
      <c r="P515" s="250"/>
      <c r="Q515" s="250"/>
      <c r="R515" s="250"/>
      <c r="S515" s="250"/>
    </row>
    <row r="516" spans="1:19" customFormat="1" x14ac:dyDescent="0.25">
      <c r="A516" s="54"/>
      <c r="C516" s="65"/>
      <c r="D516" s="66"/>
      <c r="E516" s="66"/>
      <c r="F516" s="66"/>
      <c r="G516" s="68"/>
      <c r="H516" s="66"/>
      <c r="I516" s="66"/>
      <c r="J516" s="298" t="str">
        <f t="shared" ca="1" si="7"/>
        <v/>
      </c>
      <c r="K516" s="126"/>
      <c r="L516" s="126"/>
      <c r="M516" s="250"/>
      <c r="N516" s="250"/>
      <c r="O516" s="250"/>
      <c r="P516" s="250"/>
      <c r="Q516" s="250"/>
      <c r="R516" s="250"/>
      <c r="S516" s="250"/>
    </row>
    <row r="517" spans="1:19" customFormat="1" x14ac:dyDescent="0.25">
      <c r="A517" s="54"/>
      <c r="C517" s="65"/>
      <c r="D517" s="66"/>
      <c r="E517" s="66"/>
      <c r="F517" s="66"/>
      <c r="G517" s="68"/>
      <c r="H517" s="66"/>
      <c r="I517" s="66"/>
      <c r="J517" s="298" t="str">
        <f t="shared" ca="1" si="7"/>
        <v/>
      </c>
      <c r="K517" s="126"/>
      <c r="L517" s="126"/>
      <c r="M517" s="250"/>
      <c r="N517" s="250"/>
      <c r="O517" s="250"/>
      <c r="P517" s="250"/>
      <c r="Q517" s="250"/>
      <c r="R517" s="250"/>
      <c r="S517" s="250"/>
    </row>
    <row r="518" spans="1:19" customFormat="1" x14ac:dyDescent="0.25">
      <c r="A518" s="54"/>
      <c r="C518" s="65"/>
      <c r="D518" s="66"/>
      <c r="E518" s="66"/>
      <c r="F518" s="66"/>
      <c r="G518" s="68"/>
      <c r="H518" s="66"/>
      <c r="I518" s="66"/>
      <c r="J518" s="298" t="str">
        <f t="shared" ca="1" si="7"/>
        <v/>
      </c>
      <c r="K518" s="126"/>
      <c r="L518" s="126"/>
      <c r="M518" s="250"/>
      <c r="N518" s="250"/>
      <c r="O518" s="250"/>
      <c r="P518" s="250"/>
      <c r="Q518" s="250"/>
      <c r="R518" s="250"/>
      <c r="S518" s="250"/>
    </row>
    <row r="519" spans="1:19" customFormat="1" x14ac:dyDescent="0.25">
      <c r="A519" s="54"/>
      <c r="C519" s="65"/>
      <c r="D519" s="66"/>
      <c r="E519" s="66"/>
      <c r="F519" s="66"/>
      <c r="G519" s="68"/>
      <c r="H519" s="66"/>
      <c r="I519" s="66"/>
      <c r="J519" s="298" t="str">
        <f t="shared" ca="1" si="7"/>
        <v/>
      </c>
      <c r="K519" s="126"/>
      <c r="L519" s="126"/>
      <c r="M519" s="250"/>
      <c r="N519" s="250"/>
      <c r="O519" s="250"/>
      <c r="P519" s="250"/>
      <c r="Q519" s="250"/>
      <c r="R519" s="250"/>
      <c r="S519" s="250"/>
    </row>
    <row r="520" spans="1:19" customFormat="1" x14ac:dyDescent="0.25">
      <c r="A520" s="54"/>
      <c r="C520" s="65"/>
      <c r="D520" s="66"/>
      <c r="E520" s="66"/>
      <c r="F520" s="66"/>
      <c r="G520" s="68"/>
      <c r="H520" s="66"/>
      <c r="I520" s="66"/>
      <c r="J520" s="298" t="str">
        <f t="shared" ca="1" si="7"/>
        <v/>
      </c>
      <c r="K520" s="126"/>
      <c r="L520" s="126"/>
      <c r="M520" s="250"/>
      <c r="N520" s="250"/>
      <c r="O520" s="250"/>
      <c r="P520" s="250"/>
      <c r="Q520" s="250"/>
      <c r="R520" s="250"/>
      <c r="S520" s="250"/>
    </row>
    <row r="521" spans="1:19" customFormat="1" x14ac:dyDescent="0.25">
      <c r="A521" s="54"/>
      <c r="C521" s="65"/>
      <c r="D521" s="66"/>
      <c r="E521" s="66"/>
      <c r="F521" s="66"/>
      <c r="G521" s="68"/>
      <c r="H521" s="66"/>
      <c r="I521" s="66"/>
      <c r="J521" s="298" t="str">
        <f t="shared" ref="J521:J584" ca="1" si="8">IF(I521="","",(IF(I521="Efetivado","",IF(C521="","",IF(C521=TODAY(),"Vence Hoje",IF(C521&lt;TODAY(),"Atrasado",C521-TODAY()&amp;" Dias para Vencer"))))))</f>
        <v/>
      </c>
      <c r="K521" s="126"/>
      <c r="L521" s="126"/>
      <c r="M521" s="250"/>
      <c r="N521" s="250"/>
      <c r="O521" s="250"/>
      <c r="P521" s="250"/>
      <c r="Q521" s="250"/>
      <c r="R521" s="250"/>
      <c r="S521" s="250"/>
    </row>
    <row r="522" spans="1:19" customFormat="1" x14ac:dyDescent="0.25">
      <c r="A522" s="54"/>
      <c r="C522" s="65"/>
      <c r="D522" s="66"/>
      <c r="E522" s="66"/>
      <c r="F522" s="66"/>
      <c r="G522" s="68"/>
      <c r="H522" s="66"/>
      <c r="I522" s="66"/>
      <c r="J522" s="298" t="str">
        <f t="shared" ca="1" si="8"/>
        <v/>
      </c>
      <c r="K522" s="126"/>
      <c r="L522" s="126"/>
      <c r="M522" s="250"/>
      <c r="N522" s="250"/>
      <c r="O522" s="250"/>
      <c r="P522" s="250"/>
      <c r="Q522" s="250"/>
      <c r="R522" s="250"/>
      <c r="S522" s="250"/>
    </row>
    <row r="523" spans="1:19" customFormat="1" x14ac:dyDescent="0.25">
      <c r="A523" s="54"/>
      <c r="C523" s="65"/>
      <c r="D523" s="66"/>
      <c r="E523" s="66"/>
      <c r="F523" s="66"/>
      <c r="G523" s="68"/>
      <c r="H523" s="66"/>
      <c r="I523" s="66"/>
      <c r="J523" s="298" t="str">
        <f t="shared" ca="1" si="8"/>
        <v/>
      </c>
      <c r="K523" s="126"/>
      <c r="L523" s="126"/>
      <c r="M523" s="250"/>
      <c r="N523" s="250"/>
      <c r="O523" s="250"/>
      <c r="P523" s="250"/>
      <c r="Q523" s="250"/>
      <c r="R523" s="250"/>
      <c r="S523" s="250"/>
    </row>
    <row r="524" spans="1:19" customFormat="1" x14ac:dyDescent="0.25">
      <c r="A524" s="54"/>
      <c r="C524" s="65"/>
      <c r="D524" s="66"/>
      <c r="E524" s="66"/>
      <c r="F524" s="66"/>
      <c r="G524" s="68"/>
      <c r="H524" s="66"/>
      <c r="I524" s="66"/>
      <c r="J524" s="298" t="str">
        <f t="shared" ca="1" si="8"/>
        <v/>
      </c>
      <c r="K524" s="126"/>
      <c r="L524" s="126"/>
      <c r="M524" s="250"/>
      <c r="N524" s="250"/>
      <c r="O524" s="250"/>
      <c r="P524" s="250"/>
      <c r="Q524" s="250"/>
      <c r="R524" s="250"/>
      <c r="S524" s="250"/>
    </row>
    <row r="525" spans="1:19" customFormat="1" x14ac:dyDescent="0.25">
      <c r="A525" s="54"/>
      <c r="C525" s="65"/>
      <c r="D525" s="66"/>
      <c r="E525" s="66"/>
      <c r="F525" s="66"/>
      <c r="G525" s="68"/>
      <c r="H525" s="66"/>
      <c r="I525" s="66"/>
      <c r="J525" s="298" t="str">
        <f t="shared" ca="1" si="8"/>
        <v/>
      </c>
      <c r="K525" s="126"/>
      <c r="L525" s="126"/>
      <c r="M525" s="250"/>
      <c r="N525" s="250"/>
      <c r="O525" s="250"/>
      <c r="P525" s="250"/>
      <c r="Q525" s="250"/>
      <c r="R525" s="250"/>
      <c r="S525" s="250"/>
    </row>
    <row r="526" spans="1:19" customFormat="1" x14ac:dyDescent="0.25">
      <c r="A526" s="54"/>
      <c r="C526" s="65"/>
      <c r="D526" s="66"/>
      <c r="E526" s="66"/>
      <c r="F526" s="66"/>
      <c r="G526" s="68"/>
      <c r="H526" s="66"/>
      <c r="I526" s="66"/>
      <c r="J526" s="298" t="str">
        <f t="shared" ca="1" si="8"/>
        <v/>
      </c>
      <c r="K526" s="126"/>
      <c r="L526" s="126"/>
      <c r="M526" s="250"/>
      <c r="N526" s="250"/>
      <c r="O526" s="250"/>
      <c r="P526" s="250"/>
      <c r="Q526" s="250"/>
      <c r="R526" s="250"/>
      <c r="S526" s="250"/>
    </row>
    <row r="527" spans="1:19" customFormat="1" x14ac:dyDescent="0.25">
      <c r="A527" s="54"/>
      <c r="C527" s="65"/>
      <c r="D527" s="66"/>
      <c r="E527" s="66"/>
      <c r="F527" s="66"/>
      <c r="G527" s="68"/>
      <c r="H527" s="66"/>
      <c r="I527" s="66"/>
      <c r="J527" s="298" t="str">
        <f t="shared" ca="1" si="8"/>
        <v/>
      </c>
      <c r="K527" s="126"/>
      <c r="L527" s="126"/>
      <c r="M527" s="250"/>
      <c r="N527" s="250"/>
      <c r="O527" s="250"/>
      <c r="P527" s="250"/>
      <c r="Q527" s="250"/>
      <c r="R527" s="250"/>
      <c r="S527" s="250"/>
    </row>
    <row r="528" spans="1:19" customFormat="1" x14ac:dyDescent="0.25">
      <c r="A528" s="54"/>
      <c r="C528" s="65"/>
      <c r="D528" s="66"/>
      <c r="E528" s="66"/>
      <c r="F528" s="66"/>
      <c r="G528" s="68"/>
      <c r="H528" s="66"/>
      <c r="I528" s="66"/>
      <c r="J528" s="298" t="str">
        <f t="shared" ca="1" si="8"/>
        <v/>
      </c>
      <c r="K528" s="126"/>
      <c r="L528" s="126"/>
      <c r="M528" s="250"/>
      <c r="N528" s="250"/>
      <c r="O528" s="250"/>
      <c r="P528" s="250"/>
      <c r="Q528" s="250"/>
      <c r="R528" s="250"/>
      <c r="S528" s="250"/>
    </row>
    <row r="529" spans="1:19" customFormat="1" x14ac:dyDescent="0.25">
      <c r="A529" s="54"/>
      <c r="C529" s="65"/>
      <c r="D529" s="66"/>
      <c r="E529" s="66"/>
      <c r="F529" s="66"/>
      <c r="G529" s="68"/>
      <c r="H529" s="66"/>
      <c r="I529" s="66"/>
      <c r="J529" s="298" t="str">
        <f t="shared" ca="1" si="8"/>
        <v/>
      </c>
      <c r="K529" s="126"/>
      <c r="L529" s="126"/>
      <c r="M529" s="250"/>
      <c r="N529" s="250"/>
      <c r="O529" s="250"/>
      <c r="P529" s="250"/>
      <c r="Q529" s="250"/>
      <c r="R529" s="250"/>
      <c r="S529" s="250"/>
    </row>
    <row r="530" spans="1:19" customFormat="1" x14ac:dyDescent="0.25">
      <c r="A530" s="54"/>
      <c r="C530" s="65"/>
      <c r="D530" s="66"/>
      <c r="E530" s="66"/>
      <c r="F530" s="66"/>
      <c r="G530" s="68"/>
      <c r="H530" s="66"/>
      <c r="I530" s="66"/>
      <c r="J530" s="298" t="str">
        <f t="shared" ca="1" si="8"/>
        <v/>
      </c>
      <c r="K530" s="126"/>
      <c r="L530" s="126"/>
      <c r="M530" s="250"/>
      <c r="N530" s="250"/>
      <c r="O530" s="250"/>
      <c r="P530" s="250"/>
      <c r="Q530" s="250"/>
      <c r="R530" s="250"/>
      <c r="S530" s="250"/>
    </row>
    <row r="531" spans="1:19" customFormat="1" x14ac:dyDescent="0.25">
      <c r="A531" s="54"/>
      <c r="C531" s="65"/>
      <c r="D531" s="66"/>
      <c r="E531" s="66"/>
      <c r="F531" s="66"/>
      <c r="G531" s="68"/>
      <c r="H531" s="66"/>
      <c r="I531" s="66"/>
      <c r="J531" s="298" t="str">
        <f t="shared" ca="1" si="8"/>
        <v/>
      </c>
      <c r="K531" s="126"/>
      <c r="L531" s="126"/>
      <c r="M531" s="250"/>
      <c r="N531" s="250"/>
      <c r="O531" s="250"/>
      <c r="P531" s="250"/>
      <c r="Q531" s="250"/>
      <c r="R531" s="250"/>
      <c r="S531" s="250"/>
    </row>
    <row r="532" spans="1:19" customFormat="1" x14ac:dyDescent="0.25">
      <c r="A532" s="54"/>
      <c r="C532" s="65"/>
      <c r="D532" s="66"/>
      <c r="E532" s="66"/>
      <c r="F532" s="66"/>
      <c r="G532" s="68"/>
      <c r="H532" s="66"/>
      <c r="I532" s="66"/>
      <c r="J532" s="298" t="str">
        <f t="shared" ca="1" si="8"/>
        <v/>
      </c>
      <c r="K532" s="126"/>
      <c r="L532" s="126"/>
      <c r="M532" s="250"/>
      <c r="N532" s="250"/>
      <c r="O532" s="250"/>
      <c r="P532" s="250"/>
      <c r="Q532" s="250"/>
      <c r="R532" s="250"/>
      <c r="S532" s="250"/>
    </row>
    <row r="533" spans="1:19" customFormat="1" x14ac:dyDescent="0.25">
      <c r="A533" s="54"/>
      <c r="C533" s="65"/>
      <c r="D533" s="66"/>
      <c r="E533" s="66"/>
      <c r="F533" s="66"/>
      <c r="G533" s="68"/>
      <c r="H533" s="66"/>
      <c r="I533" s="66"/>
      <c r="J533" s="298" t="str">
        <f t="shared" ca="1" si="8"/>
        <v/>
      </c>
      <c r="K533" s="126"/>
      <c r="L533" s="126"/>
      <c r="M533" s="250"/>
      <c r="N533" s="250"/>
      <c r="O533" s="250"/>
      <c r="P533" s="250"/>
      <c r="Q533" s="250"/>
      <c r="R533" s="250"/>
      <c r="S533" s="250"/>
    </row>
    <row r="534" spans="1:19" customFormat="1" x14ac:dyDescent="0.25">
      <c r="A534" s="54"/>
      <c r="C534" s="65"/>
      <c r="D534" s="66"/>
      <c r="E534" s="66"/>
      <c r="F534" s="66"/>
      <c r="G534" s="68"/>
      <c r="H534" s="66"/>
      <c r="I534" s="66"/>
      <c r="J534" s="298" t="str">
        <f t="shared" ca="1" si="8"/>
        <v/>
      </c>
      <c r="K534" s="126"/>
      <c r="L534" s="126"/>
      <c r="M534" s="250"/>
      <c r="N534" s="250"/>
      <c r="O534" s="250"/>
      <c r="P534" s="250"/>
      <c r="Q534" s="250"/>
      <c r="R534" s="250"/>
      <c r="S534" s="250"/>
    </row>
    <row r="535" spans="1:19" customFormat="1" x14ac:dyDescent="0.25">
      <c r="A535" s="54"/>
      <c r="C535" s="65"/>
      <c r="D535" s="66"/>
      <c r="E535" s="66"/>
      <c r="F535" s="66"/>
      <c r="G535" s="68"/>
      <c r="H535" s="66"/>
      <c r="I535" s="66"/>
      <c r="J535" s="298" t="str">
        <f t="shared" ca="1" si="8"/>
        <v/>
      </c>
      <c r="K535" s="126"/>
      <c r="L535" s="126"/>
      <c r="M535" s="250"/>
      <c r="N535" s="250"/>
      <c r="O535" s="250"/>
      <c r="P535" s="250"/>
      <c r="Q535" s="250"/>
      <c r="R535" s="250"/>
      <c r="S535" s="250"/>
    </row>
    <row r="536" spans="1:19" customFormat="1" x14ac:dyDescent="0.25">
      <c r="A536" s="54"/>
      <c r="C536" s="65"/>
      <c r="D536" s="66"/>
      <c r="E536" s="66"/>
      <c r="F536" s="66"/>
      <c r="G536" s="68"/>
      <c r="H536" s="66"/>
      <c r="I536" s="66"/>
      <c r="J536" s="298" t="str">
        <f t="shared" ca="1" si="8"/>
        <v/>
      </c>
      <c r="K536" s="126"/>
      <c r="L536" s="126"/>
      <c r="M536" s="250"/>
      <c r="N536" s="250"/>
      <c r="O536" s="250"/>
      <c r="P536" s="250"/>
      <c r="Q536" s="250"/>
      <c r="R536" s="250"/>
      <c r="S536" s="250"/>
    </row>
    <row r="537" spans="1:19" customFormat="1" x14ac:dyDescent="0.25">
      <c r="A537" s="54"/>
      <c r="C537" s="65"/>
      <c r="D537" s="66"/>
      <c r="E537" s="66"/>
      <c r="F537" s="66"/>
      <c r="G537" s="68"/>
      <c r="H537" s="66"/>
      <c r="I537" s="66"/>
      <c r="J537" s="298" t="str">
        <f t="shared" ca="1" si="8"/>
        <v/>
      </c>
      <c r="K537" s="126"/>
      <c r="L537" s="126"/>
      <c r="M537" s="250"/>
      <c r="N537" s="250"/>
      <c r="O537" s="250"/>
      <c r="P537" s="250"/>
      <c r="Q537" s="250"/>
      <c r="R537" s="250"/>
      <c r="S537" s="250"/>
    </row>
    <row r="538" spans="1:19" customFormat="1" x14ac:dyDescent="0.25">
      <c r="A538" s="54"/>
      <c r="C538" s="65"/>
      <c r="D538" s="66"/>
      <c r="E538" s="66"/>
      <c r="F538" s="66"/>
      <c r="G538" s="68"/>
      <c r="H538" s="66"/>
      <c r="I538" s="66"/>
      <c r="J538" s="298" t="str">
        <f t="shared" ca="1" si="8"/>
        <v/>
      </c>
      <c r="K538" s="126"/>
      <c r="L538" s="126"/>
      <c r="M538" s="250"/>
      <c r="N538" s="250"/>
      <c r="O538" s="250"/>
      <c r="P538" s="250"/>
      <c r="Q538" s="250"/>
      <c r="R538" s="250"/>
      <c r="S538" s="250"/>
    </row>
    <row r="539" spans="1:19" customFormat="1" x14ac:dyDescent="0.25">
      <c r="A539" s="54"/>
      <c r="C539" s="65"/>
      <c r="D539" s="66"/>
      <c r="E539" s="66"/>
      <c r="F539" s="66"/>
      <c r="G539" s="68"/>
      <c r="H539" s="66"/>
      <c r="I539" s="66"/>
      <c r="J539" s="298" t="str">
        <f t="shared" ca="1" si="8"/>
        <v/>
      </c>
      <c r="K539" s="126"/>
      <c r="L539" s="126"/>
      <c r="M539" s="250"/>
      <c r="N539" s="250"/>
      <c r="O539" s="250"/>
      <c r="P539" s="250"/>
      <c r="Q539" s="250"/>
      <c r="R539" s="250"/>
      <c r="S539" s="250"/>
    </row>
    <row r="540" spans="1:19" customFormat="1" x14ac:dyDescent="0.25">
      <c r="A540" s="54"/>
      <c r="C540" s="65"/>
      <c r="D540" s="66"/>
      <c r="E540" s="66"/>
      <c r="F540" s="66"/>
      <c r="G540" s="68"/>
      <c r="H540" s="66"/>
      <c r="I540" s="66"/>
      <c r="J540" s="298" t="str">
        <f t="shared" ca="1" si="8"/>
        <v/>
      </c>
      <c r="K540" s="126"/>
      <c r="L540" s="126"/>
      <c r="M540" s="250"/>
      <c r="N540" s="250"/>
      <c r="O540" s="250"/>
      <c r="P540" s="250"/>
      <c r="Q540" s="250"/>
      <c r="R540" s="250"/>
      <c r="S540" s="250"/>
    </row>
    <row r="541" spans="1:19" customFormat="1" x14ac:dyDescent="0.25">
      <c r="A541" s="54"/>
      <c r="C541" s="65"/>
      <c r="D541" s="66"/>
      <c r="E541" s="66"/>
      <c r="F541" s="66"/>
      <c r="G541" s="68"/>
      <c r="H541" s="66"/>
      <c r="I541" s="66"/>
      <c r="J541" s="298" t="str">
        <f t="shared" ca="1" si="8"/>
        <v/>
      </c>
      <c r="K541" s="126"/>
      <c r="L541" s="126"/>
      <c r="M541" s="250"/>
      <c r="N541" s="250"/>
      <c r="O541" s="250"/>
      <c r="P541" s="250"/>
      <c r="Q541" s="250"/>
      <c r="R541" s="250"/>
      <c r="S541" s="250"/>
    </row>
    <row r="542" spans="1:19" customFormat="1" x14ac:dyDescent="0.25">
      <c r="A542" s="54"/>
      <c r="C542" s="65"/>
      <c r="D542" s="66"/>
      <c r="E542" s="66"/>
      <c r="F542" s="66"/>
      <c r="G542" s="68"/>
      <c r="H542" s="66"/>
      <c r="I542" s="66"/>
      <c r="J542" s="298" t="str">
        <f t="shared" ca="1" si="8"/>
        <v/>
      </c>
      <c r="K542" s="126"/>
      <c r="L542" s="126"/>
      <c r="M542" s="250"/>
      <c r="N542" s="250"/>
      <c r="O542" s="250"/>
      <c r="P542" s="250"/>
      <c r="Q542" s="250"/>
      <c r="R542" s="250"/>
      <c r="S542" s="250"/>
    </row>
    <row r="543" spans="1:19" customFormat="1" x14ac:dyDescent="0.25">
      <c r="A543" s="54"/>
      <c r="C543" s="65"/>
      <c r="D543" s="66"/>
      <c r="E543" s="66"/>
      <c r="F543" s="66"/>
      <c r="G543" s="68"/>
      <c r="H543" s="66"/>
      <c r="I543" s="66"/>
      <c r="J543" s="298" t="str">
        <f t="shared" ca="1" si="8"/>
        <v/>
      </c>
      <c r="K543" s="126"/>
      <c r="L543" s="126"/>
      <c r="M543" s="250"/>
      <c r="N543" s="250"/>
      <c r="O543" s="250"/>
      <c r="P543" s="250"/>
      <c r="Q543" s="250"/>
      <c r="R543" s="250"/>
      <c r="S543" s="250"/>
    </row>
    <row r="544" spans="1:19" customFormat="1" x14ac:dyDescent="0.25">
      <c r="A544" s="54"/>
      <c r="C544" s="65"/>
      <c r="D544" s="66"/>
      <c r="E544" s="66"/>
      <c r="F544" s="66"/>
      <c r="G544" s="68"/>
      <c r="H544" s="66"/>
      <c r="I544" s="66"/>
      <c r="J544" s="298" t="str">
        <f t="shared" ca="1" si="8"/>
        <v/>
      </c>
      <c r="K544" s="126"/>
      <c r="L544" s="126"/>
      <c r="M544" s="250"/>
      <c r="N544" s="250"/>
      <c r="O544" s="250"/>
      <c r="P544" s="250"/>
      <c r="Q544" s="250"/>
      <c r="R544" s="250"/>
      <c r="S544" s="250"/>
    </row>
    <row r="545" spans="1:19" customFormat="1" x14ac:dyDescent="0.25">
      <c r="A545" s="54"/>
      <c r="C545" s="65"/>
      <c r="D545" s="66"/>
      <c r="E545" s="66"/>
      <c r="F545" s="66"/>
      <c r="G545" s="68"/>
      <c r="H545" s="66"/>
      <c r="I545" s="66"/>
      <c r="J545" s="298" t="str">
        <f t="shared" ca="1" si="8"/>
        <v/>
      </c>
      <c r="K545" s="126"/>
      <c r="L545" s="126"/>
      <c r="M545" s="250"/>
      <c r="N545" s="250"/>
      <c r="O545" s="250"/>
      <c r="P545" s="250"/>
      <c r="Q545" s="250"/>
      <c r="R545" s="250"/>
      <c r="S545" s="250"/>
    </row>
    <row r="546" spans="1:19" customFormat="1" x14ac:dyDescent="0.25">
      <c r="A546" s="54"/>
      <c r="C546" s="65"/>
      <c r="D546" s="66"/>
      <c r="E546" s="66"/>
      <c r="F546" s="66"/>
      <c r="G546" s="68"/>
      <c r="H546" s="66"/>
      <c r="I546" s="66"/>
      <c r="J546" s="298" t="str">
        <f t="shared" ca="1" si="8"/>
        <v/>
      </c>
      <c r="K546" s="126"/>
      <c r="L546" s="126"/>
      <c r="M546" s="250"/>
      <c r="N546" s="250"/>
      <c r="O546" s="250"/>
      <c r="P546" s="250"/>
      <c r="Q546" s="250"/>
      <c r="R546" s="250"/>
      <c r="S546" s="250"/>
    </row>
    <row r="547" spans="1:19" customFormat="1" x14ac:dyDescent="0.25">
      <c r="A547" s="54"/>
      <c r="C547" s="65"/>
      <c r="D547" s="66"/>
      <c r="E547" s="66"/>
      <c r="F547" s="66"/>
      <c r="G547" s="68"/>
      <c r="H547" s="66"/>
      <c r="I547" s="66"/>
      <c r="J547" s="298" t="str">
        <f t="shared" ca="1" si="8"/>
        <v/>
      </c>
      <c r="K547" s="126"/>
      <c r="L547" s="126"/>
      <c r="M547" s="250"/>
      <c r="N547" s="250"/>
      <c r="O547" s="250"/>
      <c r="P547" s="250"/>
      <c r="Q547" s="250"/>
      <c r="R547" s="250"/>
      <c r="S547" s="250"/>
    </row>
    <row r="548" spans="1:19" customFormat="1" x14ac:dyDescent="0.25">
      <c r="A548" s="54"/>
      <c r="C548" s="65"/>
      <c r="D548" s="66"/>
      <c r="E548" s="66"/>
      <c r="F548" s="66"/>
      <c r="G548" s="68"/>
      <c r="H548" s="66"/>
      <c r="I548" s="66"/>
      <c r="J548" s="298" t="str">
        <f t="shared" ca="1" si="8"/>
        <v/>
      </c>
      <c r="K548" s="126"/>
      <c r="L548" s="126"/>
      <c r="M548" s="250"/>
      <c r="N548" s="250"/>
      <c r="O548" s="250"/>
      <c r="P548" s="250"/>
      <c r="Q548" s="250"/>
      <c r="R548" s="250"/>
      <c r="S548" s="250"/>
    </row>
    <row r="549" spans="1:19" customFormat="1" x14ac:dyDescent="0.25">
      <c r="A549" s="54"/>
      <c r="C549" s="65"/>
      <c r="D549" s="66"/>
      <c r="E549" s="66"/>
      <c r="F549" s="66"/>
      <c r="G549" s="68"/>
      <c r="H549" s="66"/>
      <c r="I549" s="66"/>
      <c r="J549" s="298" t="str">
        <f t="shared" ca="1" si="8"/>
        <v/>
      </c>
      <c r="K549" s="126"/>
      <c r="L549" s="126"/>
      <c r="M549" s="250"/>
      <c r="N549" s="250"/>
      <c r="O549" s="250"/>
      <c r="P549" s="250"/>
      <c r="Q549" s="250"/>
      <c r="R549" s="250"/>
      <c r="S549" s="250"/>
    </row>
    <row r="550" spans="1:19" customFormat="1" x14ac:dyDescent="0.25">
      <c r="A550" s="54"/>
      <c r="C550" s="65"/>
      <c r="D550" s="66"/>
      <c r="E550" s="66"/>
      <c r="F550" s="66"/>
      <c r="G550" s="68"/>
      <c r="H550" s="66"/>
      <c r="I550" s="66"/>
      <c r="J550" s="298" t="str">
        <f t="shared" ca="1" si="8"/>
        <v/>
      </c>
      <c r="K550" s="126"/>
      <c r="L550" s="126"/>
      <c r="M550" s="250"/>
      <c r="N550" s="250"/>
      <c r="O550" s="250"/>
      <c r="P550" s="250"/>
      <c r="Q550" s="250"/>
      <c r="R550" s="250"/>
      <c r="S550" s="250"/>
    </row>
    <row r="551" spans="1:19" customFormat="1" x14ac:dyDescent="0.25">
      <c r="A551" s="54"/>
      <c r="C551" s="65"/>
      <c r="D551" s="66"/>
      <c r="E551" s="66"/>
      <c r="F551" s="66"/>
      <c r="G551" s="68"/>
      <c r="H551" s="66"/>
      <c r="I551" s="66"/>
      <c r="J551" s="298" t="str">
        <f t="shared" ca="1" si="8"/>
        <v/>
      </c>
      <c r="K551" s="126"/>
      <c r="L551" s="126"/>
      <c r="M551" s="250"/>
      <c r="N551" s="250"/>
      <c r="O551" s="250"/>
      <c r="P551" s="250"/>
      <c r="Q551" s="250"/>
      <c r="R551" s="250"/>
      <c r="S551" s="250"/>
    </row>
    <row r="552" spans="1:19" customFormat="1" x14ac:dyDescent="0.25">
      <c r="A552" s="54"/>
      <c r="C552" s="65"/>
      <c r="D552" s="66"/>
      <c r="E552" s="66"/>
      <c r="F552" s="66"/>
      <c r="G552" s="68"/>
      <c r="H552" s="66"/>
      <c r="I552" s="66"/>
      <c r="J552" s="298" t="str">
        <f t="shared" ca="1" si="8"/>
        <v/>
      </c>
      <c r="K552" s="126"/>
      <c r="L552" s="126"/>
      <c r="M552" s="250"/>
      <c r="N552" s="250"/>
      <c r="O552" s="250"/>
      <c r="P552" s="250"/>
      <c r="Q552" s="250"/>
      <c r="R552" s="250"/>
      <c r="S552" s="250"/>
    </row>
    <row r="553" spans="1:19" customFormat="1" x14ac:dyDescent="0.25">
      <c r="A553" s="54"/>
      <c r="C553" s="65"/>
      <c r="D553" s="66"/>
      <c r="E553" s="66"/>
      <c r="F553" s="66"/>
      <c r="G553" s="68"/>
      <c r="H553" s="66"/>
      <c r="I553" s="66"/>
      <c r="J553" s="298" t="str">
        <f t="shared" ca="1" si="8"/>
        <v/>
      </c>
      <c r="K553" s="126"/>
      <c r="L553" s="126"/>
      <c r="M553" s="250"/>
      <c r="N553" s="250"/>
      <c r="O553" s="250"/>
      <c r="P553" s="250"/>
      <c r="Q553" s="250"/>
      <c r="R553" s="250"/>
      <c r="S553" s="250"/>
    </row>
    <row r="554" spans="1:19" customFormat="1" x14ac:dyDescent="0.25">
      <c r="A554" s="54"/>
      <c r="C554" s="65"/>
      <c r="D554" s="66"/>
      <c r="E554" s="66"/>
      <c r="F554" s="66"/>
      <c r="G554" s="68"/>
      <c r="H554" s="66"/>
      <c r="I554" s="66"/>
      <c r="J554" s="298" t="str">
        <f t="shared" ca="1" si="8"/>
        <v/>
      </c>
      <c r="K554" s="126"/>
      <c r="L554" s="126"/>
      <c r="M554" s="250"/>
      <c r="N554" s="250"/>
      <c r="O554" s="250"/>
      <c r="P554" s="250"/>
      <c r="Q554" s="250"/>
      <c r="R554" s="250"/>
      <c r="S554" s="250"/>
    </row>
    <row r="555" spans="1:19" customFormat="1" x14ac:dyDescent="0.25">
      <c r="A555" s="54"/>
      <c r="C555" s="65"/>
      <c r="D555" s="66"/>
      <c r="E555" s="66"/>
      <c r="F555" s="66"/>
      <c r="G555" s="68"/>
      <c r="H555" s="66"/>
      <c r="I555" s="66"/>
      <c r="J555" s="298" t="str">
        <f t="shared" ca="1" si="8"/>
        <v/>
      </c>
      <c r="K555" s="126"/>
      <c r="L555" s="126"/>
      <c r="M555" s="250"/>
      <c r="N555" s="250"/>
      <c r="O555" s="250"/>
      <c r="P555" s="250"/>
      <c r="Q555" s="250"/>
      <c r="R555" s="250"/>
      <c r="S555" s="250"/>
    </row>
    <row r="556" spans="1:19" customFormat="1" x14ac:dyDescent="0.25">
      <c r="A556" s="54"/>
      <c r="C556" s="65"/>
      <c r="D556" s="66"/>
      <c r="E556" s="66"/>
      <c r="F556" s="66"/>
      <c r="G556" s="68"/>
      <c r="H556" s="66"/>
      <c r="I556" s="66"/>
      <c r="J556" s="298" t="str">
        <f t="shared" ca="1" si="8"/>
        <v/>
      </c>
      <c r="K556" s="126"/>
      <c r="L556" s="126"/>
      <c r="M556" s="250"/>
      <c r="N556" s="250"/>
      <c r="O556" s="250"/>
      <c r="P556" s="250"/>
      <c r="Q556" s="250"/>
      <c r="R556" s="250"/>
      <c r="S556" s="250"/>
    </row>
    <row r="557" spans="1:19" customFormat="1" x14ac:dyDescent="0.25">
      <c r="A557" s="54"/>
      <c r="C557" s="65"/>
      <c r="D557" s="66"/>
      <c r="E557" s="66"/>
      <c r="F557" s="66"/>
      <c r="G557" s="68"/>
      <c r="H557" s="66"/>
      <c r="I557" s="66"/>
      <c r="J557" s="298" t="str">
        <f t="shared" ca="1" si="8"/>
        <v/>
      </c>
      <c r="K557" s="126"/>
      <c r="L557" s="126"/>
      <c r="M557" s="250"/>
      <c r="N557" s="250"/>
      <c r="O557" s="250"/>
      <c r="P557" s="250"/>
      <c r="Q557" s="250"/>
      <c r="R557" s="250"/>
      <c r="S557" s="250"/>
    </row>
    <row r="558" spans="1:19" customFormat="1" x14ac:dyDescent="0.25">
      <c r="A558" s="54"/>
      <c r="C558" s="65"/>
      <c r="D558" s="66"/>
      <c r="E558" s="66"/>
      <c r="F558" s="66"/>
      <c r="G558" s="68"/>
      <c r="H558" s="66"/>
      <c r="I558" s="66"/>
      <c r="J558" s="298" t="str">
        <f t="shared" ca="1" si="8"/>
        <v/>
      </c>
      <c r="K558" s="126"/>
      <c r="L558" s="126"/>
      <c r="M558" s="250"/>
      <c r="N558" s="250"/>
      <c r="O558" s="250"/>
      <c r="P558" s="250"/>
      <c r="Q558" s="250"/>
      <c r="R558" s="250"/>
      <c r="S558" s="250"/>
    </row>
    <row r="559" spans="1:19" customFormat="1" x14ac:dyDescent="0.25">
      <c r="A559" s="54"/>
      <c r="C559" s="65"/>
      <c r="D559" s="66"/>
      <c r="E559" s="66"/>
      <c r="F559" s="66"/>
      <c r="G559" s="68"/>
      <c r="H559" s="66"/>
      <c r="I559" s="66"/>
      <c r="J559" s="298" t="str">
        <f t="shared" ca="1" si="8"/>
        <v/>
      </c>
      <c r="K559" s="126"/>
      <c r="L559" s="126"/>
      <c r="M559" s="250"/>
      <c r="N559" s="250"/>
      <c r="O559" s="250"/>
      <c r="P559" s="250"/>
      <c r="Q559" s="250"/>
      <c r="R559" s="250"/>
      <c r="S559" s="250"/>
    </row>
    <row r="560" spans="1:19" customFormat="1" x14ac:dyDescent="0.25">
      <c r="A560" s="54"/>
      <c r="C560" s="65"/>
      <c r="D560" s="66"/>
      <c r="E560" s="66"/>
      <c r="F560" s="66"/>
      <c r="G560" s="68"/>
      <c r="H560" s="66"/>
      <c r="I560" s="66"/>
      <c r="J560" s="298" t="str">
        <f t="shared" ca="1" si="8"/>
        <v/>
      </c>
      <c r="K560" s="126"/>
      <c r="L560" s="126"/>
      <c r="M560" s="250"/>
      <c r="N560" s="250"/>
      <c r="O560" s="250"/>
      <c r="P560" s="250"/>
      <c r="Q560" s="250"/>
      <c r="R560" s="250"/>
      <c r="S560" s="250"/>
    </row>
    <row r="561" spans="1:19" customFormat="1" x14ac:dyDescent="0.25">
      <c r="A561" s="54"/>
      <c r="C561" s="65"/>
      <c r="D561" s="66"/>
      <c r="E561" s="66"/>
      <c r="F561" s="66"/>
      <c r="G561" s="68"/>
      <c r="H561" s="66"/>
      <c r="I561" s="66"/>
      <c r="J561" s="298" t="str">
        <f t="shared" ca="1" si="8"/>
        <v/>
      </c>
      <c r="K561" s="126"/>
      <c r="L561" s="126"/>
      <c r="M561" s="250"/>
      <c r="N561" s="250"/>
      <c r="O561" s="250"/>
      <c r="P561" s="250"/>
      <c r="Q561" s="250"/>
      <c r="R561" s="250"/>
      <c r="S561" s="250"/>
    </row>
    <row r="562" spans="1:19" customFormat="1" x14ac:dyDescent="0.25">
      <c r="A562" s="54"/>
      <c r="C562" s="65"/>
      <c r="D562" s="66"/>
      <c r="E562" s="66"/>
      <c r="F562" s="66"/>
      <c r="G562" s="68"/>
      <c r="H562" s="66"/>
      <c r="I562" s="66"/>
      <c r="J562" s="298" t="str">
        <f t="shared" ca="1" si="8"/>
        <v/>
      </c>
      <c r="K562" s="126"/>
      <c r="L562" s="126"/>
      <c r="M562" s="250"/>
      <c r="N562" s="250"/>
      <c r="O562" s="250"/>
      <c r="P562" s="250"/>
      <c r="Q562" s="250"/>
      <c r="R562" s="250"/>
      <c r="S562" s="250"/>
    </row>
    <row r="563" spans="1:19" customFormat="1" x14ac:dyDescent="0.25">
      <c r="A563" s="54"/>
      <c r="C563" s="65"/>
      <c r="D563" s="66"/>
      <c r="E563" s="66"/>
      <c r="F563" s="66"/>
      <c r="G563" s="68"/>
      <c r="H563" s="66"/>
      <c r="I563" s="66"/>
      <c r="J563" s="298" t="str">
        <f t="shared" ca="1" si="8"/>
        <v/>
      </c>
      <c r="K563" s="126"/>
      <c r="L563" s="126"/>
      <c r="M563" s="250"/>
      <c r="N563" s="250"/>
      <c r="O563" s="250"/>
      <c r="P563" s="250"/>
      <c r="Q563" s="250"/>
      <c r="R563" s="250"/>
      <c r="S563" s="250"/>
    </row>
    <row r="564" spans="1:19" customFormat="1" x14ac:dyDescent="0.25">
      <c r="A564" s="54"/>
      <c r="C564" s="65"/>
      <c r="D564" s="66"/>
      <c r="E564" s="66"/>
      <c r="F564" s="66"/>
      <c r="G564" s="68"/>
      <c r="H564" s="66"/>
      <c r="I564" s="66"/>
      <c r="J564" s="298" t="str">
        <f t="shared" ca="1" si="8"/>
        <v/>
      </c>
      <c r="K564" s="126"/>
      <c r="L564" s="126"/>
      <c r="M564" s="250"/>
      <c r="N564" s="250"/>
      <c r="O564" s="250"/>
      <c r="P564" s="250"/>
      <c r="Q564" s="250"/>
      <c r="R564" s="250"/>
      <c r="S564" s="250"/>
    </row>
    <row r="565" spans="1:19" customFormat="1" x14ac:dyDescent="0.25">
      <c r="A565" s="54"/>
      <c r="C565" s="65"/>
      <c r="D565" s="66"/>
      <c r="E565" s="66"/>
      <c r="F565" s="66"/>
      <c r="G565" s="68"/>
      <c r="H565" s="66"/>
      <c r="I565" s="66"/>
      <c r="J565" s="298" t="str">
        <f t="shared" ca="1" si="8"/>
        <v/>
      </c>
      <c r="K565" s="126"/>
      <c r="L565" s="126"/>
      <c r="M565" s="250"/>
      <c r="N565" s="250"/>
      <c r="O565" s="250"/>
      <c r="P565" s="250"/>
      <c r="Q565" s="250"/>
      <c r="R565" s="250"/>
      <c r="S565" s="250"/>
    </row>
    <row r="566" spans="1:19" customFormat="1" x14ac:dyDescent="0.25">
      <c r="A566" s="54"/>
      <c r="C566" s="65"/>
      <c r="D566" s="66"/>
      <c r="E566" s="66"/>
      <c r="F566" s="66"/>
      <c r="G566" s="68"/>
      <c r="H566" s="66"/>
      <c r="I566" s="66"/>
      <c r="J566" s="298" t="str">
        <f t="shared" ca="1" si="8"/>
        <v/>
      </c>
      <c r="K566" s="126"/>
      <c r="L566" s="126"/>
      <c r="M566" s="250"/>
      <c r="N566" s="250"/>
      <c r="O566" s="250"/>
      <c r="P566" s="250"/>
      <c r="Q566" s="250"/>
      <c r="R566" s="250"/>
      <c r="S566" s="250"/>
    </row>
    <row r="567" spans="1:19" customFormat="1" x14ac:dyDescent="0.25">
      <c r="A567" s="54"/>
      <c r="C567" s="65"/>
      <c r="D567" s="66"/>
      <c r="E567" s="66"/>
      <c r="F567" s="66"/>
      <c r="G567" s="68"/>
      <c r="H567" s="66"/>
      <c r="I567" s="66"/>
      <c r="J567" s="298" t="str">
        <f t="shared" ca="1" si="8"/>
        <v/>
      </c>
      <c r="K567" s="126"/>
      <c r="L567" s="126"/>
      <c r="M567" s="250"/>
      <c r="N567" s="250"/>
      <c r="O567" s="250"/>
      <c r="P567" s="250"/>
      <c r="Q567" s="250"/>
      <c r="R567" s="250"/>
      <c r="S567" s="250"/>
    </row>
    <row r="568" spans="1:19" customFormat="1" x14ac:dyDescent="0.25">
      <c r="A568" s="54"/>
      <c r="C568" s="65"/>
      <c r="D568" s="66"/>
      <c r="E568" s="66"/>
      <c r="F568" s="66"/>
      <c r="G568" s="68"/>
      <c r="H568" s="66"/>
      <c r="I568" s="66"/>
      <c r="J568" s="298" t="str">
        <f t="shared" ca="1" si="8"/>
        <v/>
      </c>
      <c r="K568" s="126"/>
      <c r="L568" s="126"/>
      <c r="M568" s="250"/>
      <c r="N568" s="250"/>
      <c r="O568" s="250"/>
      <c r="P568" s="250"/>
      <c r="Q568" s="250"/>
      <c r="R568" s="250"/>
      <c r="S568" s="250"/>
    </row>
    <row r="569" spans="1:19" customFormat="1" x14ac:dyDescent="0.25">
      <c r="A569" s="54"/>
      <c r="C569" s="65"/>
      <c r="D569" s="66"/>
      <c r="E569" s="66"/>
      <c r="F569" s="66"/>
      <c r="G569" s="68"/>
      <c r="H569" s="66"/>
      <c r="I569" s="66"/>
      <c r="J569" s="298" t="str">
        <f t="shared" ca="1" si="8"/>
        <v/>
      </c>
      <c r="K569" s="126"/>
      <c r="L569" s="126"/>
      <c r="M569" s="250"/>
      <c r="N569" s="250"/>
      <c r="O569" s="250"/>
      <c r="P569" s="250"/>
      <c r="Q569" s="250"/>
      <c r="R569" s="250"/>
      <c r="S569" s="250"/>
    </row>
    <row r="570" spans="1:19" customFormat="1" x14ac:dyDescent="0.25">
      <c r="A570" s="54"/>
      <c r="C570" s="65"/>
      <c r="D570" s="66"/>
      <c r="E570" s="66"/>
      <c r="F570" s="66"/>
      <c r="G570" s="68"/>
      <c r="H570" s="66"/>
      <c r="I570" s="66"/>
      <c r="J570" s="298" t="str">
        <f t="shared" ca="1" si="8"/>
        <v/>
      </c>
      <c r="K570" s="126"/>
      <c r="L570" s="126"/>
      <c r="M570" s="250"/>
      <c r="N570" s="250"/>
      <c r="O570" s="250"/>
      <c r="P570" s="250"/>
      <c r="Q570" s="250"/>
      <c r="R570" s="250"/>
      <c r="S570" s="250"/>
    </row>
    <row r="571" spans="1:19" customFormat="1" x14ac:dyDescent="0.25">
      <c r="A571" s="54"/>
      <c r="C571" s="65"/>
      <c r="D571" s="66"/>
      <c r="E571" s="66"/>
      <c r="F571" s="66"/>
      <c r="G571" s="68"/>
      <c r="H571" s="66"/>
      <c r="I571" s="66"/>
      <c r="J571" s="298" t="str">
        <f t="shared" ca="1" si="8"/>
        <v/>
      </c>
      <c r="K571" s="126"/>
      <c r="L571" s="126"/>
      <c r="M571" s="250"/>
      <c r="N571" s="250"/>
      <c r="O571" s="250"/>
      <c r="P571" s="250"/>
      <c r="Q571" s="250"/>
      <c r="R571" s="250"/>
      <c r="S571" s="250"/>
    </row>
    <row r="572" spans="1:19" customFormat="1" x14ac:dyDescent="0.25">
      <c r="A572" s="54"/>
      <c r="C572" s="65"/>
      <c r="D572" s="66"/>
      <c r="E572" s="66"/>
      <c r="F572" s="66"/>
      <c r="G572" s="68"/>
      <c r="H572" s="66"/>
      <c r="I572" s="66"/>
      <c r="J572" s="298" t="str">
        <f t="shared" ca="1" si="8"/>
        <v/>
      </c>
      <c r="K572" s="126"/>
      <c r="L572" s="126"/>
      <c r="M572" s="250"/>
      <c r="N572" s="250"/>
      <c r="O572" s="250"/>
      <c r="P572" s="250"/>
      <c r="Q572" s="250"/>
      <c r="R572" s="250"/>
      <c r="S572" s="250"/>
    </row>
    <row r="573" spans="1:19" customFormat="1" x14ac:dyDescent="0.25">
      <c r="A573" s="54"/>
      <c r="C573" s="65"/>
      <c r="D573" s="66"/>
      <c r="E573" s="66"/>
      <c r="F573" s="66"/>
      <c r="G573" s="68"/>
      <c r="H573" s="66"/>
      <c r="I573" s="66"/>
      <c r="J573" s="298" t="str">
        <f t="shared" ca="1" si="8"/>
        <v/>
      </c>
      <c r="K573" s="126"/>
      <c r="L573" s="126"/>
      <c r="M573" s="250"/>
      <c r="N573" s="250"/>
      <c r="O573" s="250"/>
      <c r="P573" s="250"/>
      <c r="Q573" s="250"/>
      <c r="R573" s="250"/>
      <c r="S573" s="250"/>
    </row>
    <row r="574" spans="1:19" customFormat="1" x14ac:dyDescent="0.25">
      <c r="A574" s="54"/>
      <c r="C574" s="65"/>
      <c r="D574" s="66"/>
      <c r="E574" s="66"/>
      <c r="F574" s="66"/>
      <c r="G574" s="68"/>
      <c r="H574" s="66"/>
      <c r="I574" s="66"/>
      <c r="J574" s="298" t="str">
        <f t="shared" ca="1" si="8"/>
        <v/>
      </c>
      <c r="K574" s="126"/>
      <c r="L574" s="126"/>
      <c r="M574" s="250"/>
      <c r="N574" s="250"/>
      <c r="O574" s="250"/>
      <c r="P574" s="250"/>
      <c r="Q574" s="250"/>
      <c r="R574" s="250"/>
      <c r="S574" s="250"/>
    </row>
    <row r="575" spans="1:19" customFormat="1" x14ac:dyDescent="0.25">
      <c r="A575" s="54"/>
      <c r="C575" s="65"/>
      <c r="D575" s="66"/>
      <c r="E575" s="66"/>
      <c r="F575" s="66"/>
      <c r="G575" s="68"/>
      <c r="H575" s="66"/>
      <c r="I575" s="66"/>
      <c r="J575" s="298" t="str">
        <f t="shared" ca="1" si="8"/>
        <v/>
      </c>
      <c r="K575" s="126"/>
      <c r="L575" s="126"/>
      <c r="M575" s="250"/>
      <c r="N575" s="250"/>
      <c r="O575" s="250"/>
      <c r="P575" s="250"/>
      <c r="Q575" s="250"/>
      <c r="R575" s="250"/>
      <c r="S575" s="250"/>
    </row>
    <row r="576" spans="1:19" customFormat="1" x14ac:dyDescent="0.25">
      <c r="A576" s="54"/>
      <c r="C576" s="65"/>
      <c r="D576" s="66"/>
      <c r="E576" s="66"/>
      <c r="F576" s="66"/>
      <c r="G576" s="68"/>
      <c r="H576" s="66"/>
      <c r="I576" s="66"/>
      <c r="J576" s="298" t="str">
        <f t="shared" ca="1" si="8"/>
        <v/>
      </c>
      <c r="K576" s="126"/>
      <c r="L576" s="126"/>
      <c r="M576" s="250"/>
      <c r="N576" s="250"/>
      <c r="O576" s="250"/>
      <c r="P576" s="250"/>
      <c r="Q576" s="250"/>
      <c r="R576" s="250"/>
      <c r="S576" s="250"/>
    </row>
    <row r="577" spans="1:19" customFormat="1" x14ac:dyDescent="0.25">
      <c r="A577" s="54"/>
      <c r="C577" s="65"/>
      <c r="D577" s="66"/>
      <c r="E577" s="66"/>
      <c r="F577" s="66"/>
      <c r="G577" s="68"/>
      <c r="H577" s="66"/>
      <c r="I577" s="66"/>
      <c r="J577" s="298" t="str">
        <f t="shared" ca="1" si="8"/>
        <v/>
      </c>
      <c r="K577" s="126"/>
      <c r="L577" s="126"/>
      <c r="M577" s="250"/>
      <c r="N577" s="250"/>
      <c r="O577" s="250"/>
      <c r="P577" s="250"/>
      <c r="Q577" s="250"/>
      <c r="R577" s="250"/>
      <c r="S577" s="250"/>
    </row>
    <row r="578" spans="1:19" customFormat="1" x14ac:dyDescent="0.25">
      <c r="A578" s="54"/>
      <c r="C578" s="65"/>
      <c r="D578" s="66"/>
      <c r="E578" s="66"/>
      <c r="F578" s="66"/>
      <c r="G578" s="68"/>
      <c r="H578" s="66"/>
      <c r="I578" s="66"/>
      <c r="J578" s="298" t="str">
        <f t="shared" ca="1" si="8"/>
        <v/>
      </c>
      <c r="K578" s="126"/>
      <c r="L578" s="126"/>
      <c r="M578" s="250"/>
      <c r="N578" s="250"/>
      <c r="O578" s="250"/>
      <c r="P578" s="250"/>
      <c r="Q578" s="250"/>
      <c r="R578" s="250"/>
      <c r="S578" s="250"/>
    </row>
    <row r="579" spans="1:19" customFormat="1" x14ac:dyDescent="0.25">
      <c r="A579" s="54"/>
      <c r="C579" s="65"/>
      <c r="D579" s="66"/>
      <c r="E579" s="66"/>
      <c r="F579" s="66"/>
      <c r="G579" s="68"/>
      <c r="H579" s="66"/>
      <c r="I579" s="66"/>
      <c r="J579" s="298" t="str">
        <f t="shared" ca="1" si="8"/>
        <v/>
      </c>
      <c r="K579" s="126"/>
      <c r="L579" s="126"/>
      <c r="M579" s="250"/>
      <c r="N579" s="250"/>
      <c r="O579" s="250"/>
      <c r="P579" s="250"/>
      <c r="Q579" s="250"/>
      <c r="R579" s="250"/>
      <c r="S579" s="250"/>
    </row>
    <row r="580" spans="1:19" customFormat="1" x14ac:dyDescent="0.25">
      <c r="A580" s="54"/>
      <c r="C580" s="65"/>
      <c r="D580" s="66"/>
      <c r="E580" s="66"/>
      <c r="F580" s="66"/>
      <c r="G580" s="68"/>
      <c r="H580" s="66"/>
      <c r="I580" s="66"/>
      <c r="J580" s="298" t="str">
        <f t="shared" ca="1" si="8"/>
        <v/>
      </c>
      <c r="K580" s="126"/>
      <c r="L580" s="126"/>
      <c r="M580" s="250"/>
      <c r="N580" s="250"/>
      <c r="O580" s="250"/>
      <c r="P580" s="250"/>
      <c r="Q580" s="250"/>
      <c r="R580" s="250"/>
      <c r="S580" s="250"/>
    </row>
    <row r="581" spans="1:19" customFormat="1" x14ac:dyDescent="0.25">
      <c r="A581" s="54"/>
      <c r="C581" s="65"/>
      <c r="D581" s="66"/>
      <c r="E581" s="66"/>
      <c r="F581" s="66"/>
      <c r="G581" s="68"/>
      <c r="H581" s="66"/>
      <c r="I581" s="66"/>
      <c r="J581" s="298" t="str">
        <f t="shared" ca="1" si="8"/>
        <v/>
      </c>
      <c r="K581" s="126"/>
      <c r="L581" s="126"/>
      <c r="M581" s="250"/>
      <c r="N581" s="250"/>
      <c r="O581" s="250"/>
      <c r="P581" s="250"/>
      <c r="Q581" s="250"/>
      <c r="R581" s="250"/>
      <c r="S581" s="250"/>
    </row>
    <row r="582" spans="1:19" customFormat="1" x14ac:dyDescent="0.25">
      <c r="A582" s="54"/>
      <c r="C582" s="65"/>
      <c r="D582" s="66"/>
      <c r="E582" s="66"/>
      <c r="F582" s="66"/>
      <c r="G582" s="68"/>
      <c r="H582" s="66"/>
      <c r="I582" s="66"/>
      <c r="J582" s="298" t="str">
        <f t="shared" ca="1" si="8"/>
        <v/>
      </c>
      <c r="K582" s="126"/>
      <c r="L582" s="126"/>
      <c r="M582" s="250"/>
      <c r="N582" s="250"/>
      <c r="O582" s="250"/>
      <c r="P582" s="250"/>
      <c r="Q582" s="250"/>
      <c r="R582" s="250"/>
      <c r="S582" s="250"/>
    </row>
    <row r="583" spans="1:19" customFormat="1" x14ac:dyDescent="0.25">
      <c r="A583" s="54"/>
      <c r="C583" s="65"/>
      <c r="D583" s="66"/>
      <c r="E583" s="66"/>
      <c r="F583" s="66"/>
      <c r="G583" s="68"/>
      <c r="H583" s="66"/>
      <c r="I583" s="66"/>
      <c r="J583" s="298" t="str">
        <f t="shared" ca="1" si="8"/>
        <v/>
      </c>
      <c r="K583" s="126"/>
      <c r="L583" s="126"/>
      <c r="M583" s="250"/>
      <c r="N583" s="250"/>
      <c r="O583" s="250"/>
      <c r="P583" s="250"/>
      <c r="Q583" s="250"/>
      <c r="R583" s="250"/>
      <c r="S583" s="250"/>
    </row>
    <row r="584" spans="1:19" customFormat="1" x14ac:dyDescent="0.25">
      <c r="A584" s="54"/>
      <c r="C584" s="65"/>
      <c r="D584" s="66"/>
      <c r="E584" s="66"/>
      <c r="F584" s="66"/>
      <c r="G584" s="68"/>
      <c r="H584" s="66"/>
      <c r="I584" s="66"/>
      <c r="J584" s="298" t="str">
        <f t="shared" ca="1" si="8"/>
        <v/>
      </c>
      <c r="K584" s="126"/>
      <c r="L584" s="126"/>
      <c r="M584" s="250"/>
      <c r="N584" s="250"/>
      <c r="O584" s="250"/>
      <c r="P584" s="250"/>
      <c r="Q584" s="250"/>
      <c r="R584" s="250"/>
      <c r="S584" s="250"/>
    </row>
    <row r="585" spans="1:19" customFormat="1" x14ac:dyDescent="0.25">
      <c r="A585" s="54"/>
      <c r="C585" s="65"/>
      <c r="D585" s="66"/>
      <c r="E585" s="66"/>
      <c r="F585" s="66"/>
      <c r="G585" s="68"/>
      <c r="H585" s="66"/>
      <c r="I585" s="66"/>
      <c r="J585" s="298" t="str">
        <f t="shared" ref="J585:J648" ca="1" si="9">IF(I585="","",(IF(I585="Efetivado","",IF(C585="","",IF(C585=TODAY(),"Vence Hoje",IF(C585&lt;TODAY(),"Atrasado",C585-TODAY()&amp;" Dias para Vencer"))))))</f>
        <v/>
      </c>
      <c r="K585" s="126"/>
      <c r="L585" s="126"/>
      <c r="M585" s="250"/>
      <c r="N585" s="250"/>
      <c r="O585" s="250"/>
      <c r="P585" s="250"/>
      <c r="Q585" s="250"/>
      <c r="R585" s="250"/>
      <c r="S585" s="250"/>
    </row>
    <row r="586" spans="1:19" customFormat="1" x14ac:dyDescent="0.25">
      <c r="A586" s="54"/>
      <c r="C586" s="65"/>
      <c r="D586" s="66"/>
      <c r="E586" s="66"/>
      <c r="F586" s="66"/>
      <c r="G586" s="68"/>
      <c r="H586" s="66"/>
      <c r="I586" s="66"/>
      <c r="J586" s="298" t="str">
        <f t="shared" ca="1" si="9"/>
        <v/>
      </c>
      <c r="K586" s="126"/>
      <c r="L586" s="126"/>
      <c r="M586" s="250"/>
      <c r="N586" s="250"/>
      <c r="O586" s="250"/>
      <c r="P586" s="250"/>
      <c r="Q586" s="250"/>
      <c r="R586" s="250"/>
      <c r="S586" s="250"/>
    </row>
    <row r="587" spans="1:19" customFormat="1" x14ac:dyDescent="0.25">
      <c r="A587" s="54"/>
      <c r="C587" s="65"/>
      <c r="D587" s="66"/>
      <c r="E587" s="66"/>
      <c r="F587" s="66"/>
      <c r="G587" s="68"/>
      <c r="H587" s="66"/>
      <c r="I587" s="66"/>
      <c r="J587" s="298" t="str">
        <f t="shared" ca="1" si="9"/>
        <v/>
      </c>
      <c r="K587" s="126"/>
      <c r="L587" s="126"/>
      <c r="M587" s="250"/>
      <c r="N587" s="250"/>
      <c r="O587" s="250"/>
      <c r="P587" s="250"/>
      <c r="Q587" s="250"/>
      <c r="R587" s="250"/>
      <c r="S587" s="250"/>
    </row>
    <row r="588" spans="1:19" customFormat="1" x14ac:dyDescent="0.25">
      <c r="A588" s="54"/>
      <c r="C588" s="65"/>
      <c r="D588" s="66"/>
      <c r="E588" s="66"/>
      <c r="F588" s="66"/>
      <c r="G588" s="68"/>
      <c r="H588" s="66"/>
      <c r="I588" s="66"/>
      <c r="J588" s="298" t="str">
        <f t="shared" ca="1" si="9"/>
        <v/>
      </c>
      <c r="K588" s="126"/>
      <c r="L588" s="126"/>
      <c r="M588" s="250"/>
      <c r="N588" s="250"/>
      <c r="O588" s="250"/>
      <c r="P588" s="250"/>
      <c r="Q588" s="250"/>
      <c r="R588" s="250"/>
      <c r="S588" s="250"/>
    </row>
    <row r="589" spans="1:19" customFormat="1" x14ac:dyDescent="0.25">
      <c r="A589" s="54"/>
      <c r="C589" s="65"/>
      <c r="D589" s="66"/>
      <c r="E589" s="66"/>
      <c r="F589" s="66"/>
      <c r="G589" s="68"/>
      <c r="H589" s="66"/>
      <c r="I589" s="66"/>
      <c r="J589" s="298" t="str">
        <f t="shared" ca="1" si="9"/>
        <v/>
      </c>
      <c r="K589" s="126"/>
      <c r="L589" s="126"/>
      <c r="M589" s="250"/>
      <c r="N589" s="250"/>
      <c r="O589" s="250"/>
      <c r="P589" s="250"/>
      <c r="Q589" s="250"/>
      <c r="R589" s="250"/>
      <c r="S589" s="250"/>
    </row>
    <row r="590" spans="1:19" customFormat="1" x14ac:dyDescent="0.25">
      <c r="A590" s="54"/>
      <c r="C590" s="65"/>
      <c r="D590" s="66"/>
      <c r="E590" s="66"/>
      <c r="F590" s="66"/>
      <c r="G590" s="68"/>
      <c r="H590" s="66"/>
      <c r="I590" s="66"/>
      <c r="J590" s="298" t="str">
        <f t="shared" ca="1" si="9"/>
        <v/>
      </c>
      <c r="K590" s="126"/>
      <c r="L590" s="126"/>
      <c r="M590" s="250"/>
      <c r="N590" s="250"/>
      <c r="O590" s="250"/>
      <c r="P590" s="250"/>
      <c r="Q590" s="250"/>
      <c r="R590" s="250"/>
      <c r="S590" s="250"/>
    </row>
    <row r="591" spans="1:19" customFormat="1" x14ac:dyDescent="0.25">
      <c r="A591" s="54"/>
      <c r="C591" s="65"/>
      <c r="D591" s="66"/>
      <c r="E591" s="66"/>
      <c r="F591" s="66"/>
      <c r="G591" s="68"/>
      <c r="H591" s="66"/>
      <c r="I591" s="66"/>
      <c r="J591" s="298" t="str">
        <f t="shared" ca="1" si="9"/>
        <v/>
      </c>
      <c r="K591" s="126"/>
      <c r="L591" s="126"/>
      <c r="M591" s="250"/>
      <c r="N591" s="250"/>
      <c r="O591" s="250"/>
      <c r="P591" s="250"/>
      <c r="Q591" s="250"/>
      <c r="R591" s="250"/>
      <c r="S591" s="250"/>
    </row>
    <row r="592" spans="1:19" customFormat="1" x14ac:dyDescent="0.25">
      <c r="A592" s="54"/>
      <c r="C592" s="65"/>
      <c r="D592" s="66"/>
      <c r="E592" s="66"/>
      <c r="F592" s="66"/>
      <c r="G592" s="68"/>
      <c r="H592" s="66"/>
      <c r="I592" s="66"/>
      <c r="J592" s="298" t="str">
        <f t="shared" ca="1" si="9"/>
        <v/>
      </c>
      <c r="K592" s="126"/>
      <c r="L592" s="126"/>
      <c r="M592" s="250"/>
      <c r="N592" s="250"/>
      <c r="O592" s="250"/>
      <c r="P592" s="250"/>
      <c r="Q592" s="250"/>
      <c r="R592" s="250"/>
      <c r="S592" s="250"/>
    </row>
    <row r="593" spans="1:19" customFormat="1" x14ac:dyDescent="0.25">
      <c r="A593" s="54"/>
      <c r="C593" s="65"/>
      <c r="D593" s="66"/>
      <c r="E593" s="66"/>
      <c r="F593" s="66"/>
      <c r="G593" s="68"/>
      <c r="H593" s="66"/>
      <c r="I593" s="66"/>
      <c r="J593" s="298" t="str">
        <f t="shared" ca="1" si="9"/>
        <v/>
      </c>
      <c r="K593" s="126"/>
      <c r="L593" s="126"/>
      <c r="M593" s="250"/>
      <c r="N593" s="250"/>
      <c r="O593" s="250"/>
      <c r="P593" s="250"/>
      <c r="Q593" s="250"/>
      <c r="R593" s="250"/>
      <c r="S593" s="250"/>
    </row>
    <row r="594" spans="1:19" customFormat="1" x14ac:dyDescent="0.25">
      <c r="A594" s="54"/>
      <c r="C594" s="65"/>
      <c r="D594" s="66"/>
      <c r="E594" s="66"/>
      <c r="F594" s="66"/>
      <c r="G594" s="68"/>
      <c r="H594" s="66"/>
      <c r="I594" s="66"/>
      <c r="J594" s="298" t="str">
        <f t="shared" ca="1" si="9"/>
        <v/>
      </c>
      <c r="K594" s="126"/>
      <c r="L594" s="126"/>
      <c r="M594" s="250"/>
      <c r="N594" s="250"/>
      <c r="O594" s="250"/>
      <c r="P594" s="250"/>
      <c r="Q594" s="250"/>
      <c r="R594" s="250"/>
      <c r="S594" s="250"/>
    </row>
    <row r="595" spans="1:19" customFormat="1" x14ac:dyDescent="0.25">
      <c r="A595" s="54"/>
      <c r="C595" s="65"/>
      <c r="D595" s="66"/>
      <c r="E595" s="66"/>
      <c r="F595" s="66"/>
      <c r="G595" s="68"/>
      <c r="H595" s="66"/>
      <c r="I595" s="66"/>
      <c r="J595" s="298" t="str">
        <f t="shared" ca="1" si="9"/>
        <v/>
      </c>
      <c r="K595" s="126"/>
      <c r="L595" s="126"/>
      <c r="M595" s="250"/>
      <c r="N595" s="250"/>
      <c r="O595" s="250"/>
      <c r="P595" s="250"/>
      <c r="Q595" s="250"/>
      <c r="R595" s="250"/>
      <c r="S595" s="250"/>
    </row>
    <row r="596" spans="1:19" customFormat="1" x14ac:dyDescent="0.25">
      <c r="A596" s="54"/>
      <c r="C596" s="65"/>
      <c r="D596" s="66"/>
      <c r="E596" s="66"/>
      <c r="F596" s="66"/>
      <c r="G596" s="68"/>
      <c r="H596" s="66"/>
      <c r="I596" s="66"/>
      <c r="J596" s="298" t="str">
        <f t="shared" ca="1" si="9"/>
        <v/>
      </c>
      <c r="K596" s="126"/>
      <c r="L596" s="126"/>
      <c r="M596" s="250"/>
      <c r="N596" s="250"/>
      <c r="O596" s="250"/>
      <c r="P596" s="250"/>
      <c r="Q596" s="250"/>
      <c r="R596" s="250"/>
      <c r="S596" s="250"/>
    </row>
    <row r="597" spans="1:19" customFormat="1" x14ac:dyDescent="0.25">
      <c r="A597" s="54"/>
      <c r="C597" s="65"/>
      <c r="D597" s="66"/>
      <c r="E597" s="66"/>
      <c r="F597" s="66"/>
      <c r="G597" s="68"/>
      <c r="H597" s="66"/>
      <c r="I597" s="66"/>
      <c r="J597" s="298" t="str">
        <f t="shared" ca="1" si="9"/>
        <v/>
      </c>
      <c r="K597" s="126"/>
      <c r="L597" s="126"/>
      <c r="M597" s="250"/>
      <c r="N597" s="250"/>
      <c r="O597" s="250"/>
      <c r="P597" s="250"/>
      <c r="Q597" s="250"/>
      <c r="R597" s="250"/>
      <c r="S597" s="250"/>
    </row>
    <row r="598" spans="1:19" customFormat="1" x14ac:dyDescent="0.25">
      <c r="A598" s="54"/>
      <c r="C598" s="65"/>
      <c r="D598" s="66"/>
      <c r="E598" s="66"/>
      <c r="F598" s="66"/>
      <c r="G598" s="68"/>
      <c r="H598" s="66"/>
      <c r="I598" s="66"/>
      <c r="J598" s="298" t="str">
        <f t="shared" ca="1" si="9"/>
        <v/>
      </c>
      <c r="K598" s="126"/>
      <c r="L598" s="126"/>
      <c r="M598" s="250"/>
      <c r="N598" s="250"/>
      <c r="O598" s="250"/>
      <c r="P598" s="250"/>
      <c r="Q598" s="250"/>
      <c r="R598" s="250"/>
      <c r="S598" s="250"/>
    </row>
    <row r="599" spans="1:19" customFormat="1" x14ac:dyDescent="0.25">
      <c r="A599" s="54"/>
      <c r="C599" s="65"/>
      <c r="D599" s="66"/>
      <c r="E599" s="66"/>
      <c r="F599" s="66"/>
      <c r="G599" s="68"/>
      <c r="H599" s="66"/>
      <c r="I599" s="66"/>
      <c r="J599" s="298" t="str">
        <f t="shared" ca="1" si="9"/>
        <v/>
      </c>
      <c r="K599" s="126"/>
      <c r="L599" s="126"/>
      <c r="M599" s="250"/>
      <c r="N599" s="250"/>
      <c r="O599" s="250"/>
      <c r="P599" s="250"/>
      <c r="Q599" s="250"/>
      <c r="R599" s="250"/>
      <c r="S599" s="250"/>
    </row>
    <row r="600" spans="1:19" customFormat="1" x14ac:dyDescent="0.25">
      <c r="A600" s="54"/>
      <c r="C600" s="65"/>
      <c r="D600" s="66"/>
      <c r="E600" s="66"/>
      <c r="F600" s="66"/>
      <c r="G600" s="68"/>
      <c r="H600" s="66"/>
      <c r="I600" s="66"/>
      <c r="J600" s="298" t="str">
        <f t="shared" ca="1" si="9"/>
        <v/>
      </c>
      <c r="K600" s="126"/>
      <c r="L600" s="126"/>
      <c r="M600" s="250"/>
      <c r="N600" s="250"/>
      <c r="O600" s="250"/>
      <c r="P600" s="250"/>
      <c r="Q600" s="250"/>
      <c r="R600" s="250"/>
      <c r="S600" s="250"/>
    </row>
    <row r="601" spans="1:19" customFormat="1" x14ac:dyDescent="0.25">
      <c r="A601" s="54"/>
      <c r="C601" s="65"/>
      <c r="D601" s="66"/>
      <c r="E601" s="66"/>
      <c r="F601" s="66"/>
      <c r="G601" s="68"/>
      <c r="H601" s="66"/>
      <c r="I601" s="66"/>
      <c r="J601" s="298" t="str">
        <f t="shared" ca="1" si="9"/>
        <v/>
      </c>
      <c r="K601" s="126"/>
      <c r="L601" s="126"/>
      <c r="M601" s="250"/>
      <c r="N601" s="250"/>
      <c r="O601" s="250"/>
      <c r="P601" s="250"/>
      <c r="Q601" s="250"/>
      <c r="R601" s="250"/>
      <c r="S601" s="250"/>
    </row>
    <row r="602" spans="1:19" customFormat="1" x14ac:dyDescent="0.25">
      <c r="A602" s="54"/>
      <c r="C602" s="65"/>
      <c r="D602" s="66"/>
      <c r="E602" s="66"/>
      <c r="F602" s="66"/>
      <c r="G602" s="68"/>
      <c r="H602" s="66"/>
      <c r="I602" s="66"/>
      <c r="J602" s="298" t="str">
        <f t="shared" ca="1" si="9"/>
        <v/>
      </c>
      <c r="K602" s="126"/>
      <c r="L602" s="126"/>
      <c r="M602" s="250"/>
      <c r="N602" s="250"/>
      <c r="O602" s="250"/>
      <c r="P602" s="250"/>
      <c r="Q602" s="250"/>
      <c r="R602" s="250"/>
      <c r="S602" s="250"/>
    </row>
    <row r="603" spans="1:19" customFormat="1" x14ac:dyDescent="0.25">
      <c r="A603" s="54"/>
      <c r="C603" s="65"/>
      <c r="D603" s="66"/>
      <c r="E603" s="66"/>
      <c r="F603" s="66"/>
      <c r="G603" s="68"/>
      <c r="H603" s="66"/>
      <c r="I603" s="66"/>
      <c r="J603" s="298" t="str">
        <f t="shared" ca="1" si="9"/>
        <v/>
      </c>
      <c r="K603" s="126"/>
      <c r="L603" s="126"/>
      <c r="M603" s="250"/>
      <c r="N603" s="250"/>
      <c r="O603" s="250"/>
      <c r="P603" s="250"/>
      <c r="Q603" s="250"/>
      <c r="R603" s="250"/>
      <c r="S603" s="250"/>
    </row>
    <row r="604" spans="1:19" customFormat="1" x14ac:dyDescent="0.25">
      <c r="A604" s="54"/>
      <c r="C604" s="65"/>
      <c r="D604" s="66"/>
      <c r="E604" s="66"/>
      <c r="F604" s="66"/>
      <c r="G604" s="68"/>
      <c r="H604" s="66"/>
      <c r="I604" s="66"/>
      <c r="J604" s="298" t="str">
        <f t="shared" ca="1" si="9"/>
        <v/>
      </c>
      <c r="K604" s="126"/>
      <c r="L604" s="126"/>
      <c r="M604" s="250"/>
      <c r="N604" s="250"/>
      <c r="O604" s="250"/>
      <c r="P604" s="250"/>
      <c r="Q604" s="250"/>
      <c r="R604" s="250"/>
      <c r="S604" s="250"/>
    </row>
    <row r="605" spans="1:19" customFormat="1" x14ac:dyDescent="0.25">
      <c r="A605" s="54"/>
      <c r="C605" s="65"/>
      <c r="D605" s="66"/>
      <c r="E605" s="66"/>
      <c r="F605" s="66"/>
      <c r="G605" s="68"/>
      <c r="H605" s="66"/>
      <c r="I605" s="66"/>
      <c r="J605" s="298" t="str">
        <f t="shared" ca="1" si="9"/>
        <v/>
      </c>
      <c r="K605" s="126"/>
      <c r="L605" s="126"/>
      <c r="M605" s="250"/>
      <c r="N605" s="250"/>
      <c r="O605" s="250"/>
      <c r="P605" s="250"/>
      <c r="Q605" s="250"/>
      <c r="R605" s="250"/>
      <c r="S605" s="250"/>
    </row>
    <row r="606" spans="1:19" customFormat="1" x14ac:dyDescent="0.25">
      <c r="A606" s="54"/>
      <c r="C606" s="65"/>
      <c r="D606" s="66"/>
      <c r="E606" s="66"/>
      <c r="F606" s="66"/>
      <c r="G606" s="68"/>
      <c r="H606" s="66"/>
      <c r="I606" s="66"/>
      <c r="J606" s="298" t="str">
        <f t="shared" ca="1" si="9"/>
        <v/>
      </c>
      <c r="K606" s="126"/>
      <c r="L606" s="126"/>
      <c r="M606" s="250"/>
      <c r="N606" s="250"/>
      <c r="O606" s="250"/>
      <c r="P606" s="250"/>
      <c r="Q606" s="250"/>
      <c r="R606" s="250"/>
      <c r="S606" s="250"/>
    </row>
    <row r="607" spans="1:19" customFormat="1" x14ac:dyDescent="0.25">
      <c r="A607" s="54"/>
      <c r="C607" s="65"/>
      <c r="D607" s="66"/>
      <c r="E607" s="66"/>
      <c r="F607" s="66"/>
      <c r="G607" s="68"/>
      <c r="H607" s="66"/>
      <c r="I607" s="66"/>
      <c r="J607" s="298" t="str">
        <f t="shared" ca="1" si="9"/>
        <v/>
      </c>
      <c r="K607" s="126"/>
      <c r="L607" s="126"/>
      <c r="M607" s="250"/>
      <c r="N607" s="250"/>
      <c r="O607" s="250"/>
      <c r="P607" s="250"/>
      <c r="Q607" s="250"/>
      <c r="R607" s="250"/>
      <c r="S607" s="250"/>
    </row>
    <row r="608" spans="1:19" customFormat="1" x14ac:dyDescent="0.25">
      <c r="A608" s="54"/>
      <c r="C608" s="65"/>
      <c r="D608" s="66"/>
      <c r="E608" s="66"/>
      <c r="F608" s="66"/>
      <c r="G608" s="68"/>
      <c r="H608" s="66"/>
      <c r="I608" s="66"/>
      <c r="J608" s="298" t="str">
        <f t="shared" ca="1" si="9"/>
        <v/>
      </c>
      <c r="K608" s="126"/>
      <c r="L608" s="126"/>
      <c r="M608" s="250"/>
      <c r="N608" s="250"/>
      <c r="O608" s="250"/>
      <c r="P608" s="250"/>
      <c r="Q608" s="250"/>
      <c r="R608" s="250"/>
      <c r="S608" s="250"/>
    </row>
    <row r="609" spans="1:19" customFormat="1" x14ac:dyDescent="0.25">
      <c r="A609" s="54"/>
      <c r="C609" s="65"/>
      <c r="D609" s="66"/>
      <c r="E609" s="66"/>
      <c r="F609" s="66"/>
      <c r="G609" s="68"/>
      <c r="H609" s="66"/>
      <c r="I609" s="66"/>
      <c r="J609" s="298" t="str">
        <f t="shared" ca="1" si="9"/>
        <v/>
      </c>
      <c r="K609" s="126"/>
      <c r="L609" s="126"/>
      <c r="M609" s="250"/>
      <c r="N609" s="250"/>
      <c r="O609" s="250"/>
      <c r="P609" s="250"/>
      <c r="Q609" s="250"/>
      <c r="R609" s="250"/>
      <c r="S609" s="250"/>
    </row>
    <row r="610" spans="1:19" customFormat="1" x14ac:dyDescent="0.25">
      <c r="A610" s="54"/>
      <c r="C610" s="65"/>
      <c r="D610" s="66"/>
      <c r="E610" s="66"/>
      <c r="F610" s="66"/>
      <c r="G610" s="68"/>
      <c r="H610" s="66"/>
      <c r="I610" s="66"/>
      <c r="J610" s="298" t="str">
        <f t="shared" ca="1" si="9"/>
        <v/>
      </c>
      <c r="K610" s="126"/>
      <c r="L610" s="126"/>
      <c r="M610" s="250"/>
      <c r="N610" s="250"/>
      <c r="O610" s="250"/>
      <c r="P610" s="250"/>
      <c r="Q610" s="250"/>
      <c r="R610" s="250"/>
      <c r="S610" s="250"/>
    </row>
    <row r="611" spans="1:19" customFormat="1" x14ac:dyDescent="0.25">
      <c r="A611" s="54"/>
      <c r="C611" s="65"/>
      <c r="D611" s="66"/>
      <c r="E611" s="66"/>
      <c r="F611" s="66"/>
      <c r="G611" s="68"/>
      <c r="H611" s="66"/>
      <c r="I611" s="66"/>
      <c r="J611" s="298" t="str">
        <f t="shared" ca="1" si="9"/>
        <v/>
      </c>
      <c r="K611" s="126"/>
      <c r="L611" s="126"/>
      <c r="M611" s="250"/>
      <c r="N611" s="250"/>
      <c r="O611" s="250"/>
      <c r="P611" s="250"/>
      <c r="Q611" s="250"/>
      <c r="R611" s="250"/>
      <c r="S611" s="250"/>
    </row>
    <row r="612" spans="1:19" customFormat="1" x14ac:dyDescent="0.25">
      <c r="A612" s="54"/>
      <c r="C612" s="65"/>
      <c r="D612" s="66"/>
      <c r="E612" s="66"/>
      <c r="F612" s="66"/>
      <c r="G612" s="68"/>
      <c r="H612" s="66"/>
      <c r="I612" s="66"/>
      <c r="J612" s="298" t="str">
        <f t="shared" ca="1" si="9"/>
        <v/>
      </c>
      <c r="K612" s="126"/>
      <c r="L612" s="126"/>
      <c r="M612" s="250"/>
      <c r="N612" s="250"/>
      <c r="O612" s="250"/>
      <c r="P612" s="250"/>
      <c r="Q612" s="250"/>
      <c r="R612" s="250"/>
      <c r="S612" s="250"/>
    </row>
    <row r="613" spans="1:19" customFormat="1" x14ac:dyDescent="0.25">
      <c r="A613" s="54"/>
      <c r="C613" s="65"/>
      <c r="D613" s="66"/>
      <c r="E613" s="66"/>
      <c r="F613" s="66"/>
      <c r="G613" s="68"/>
      <c r="H613" s="66"/>
      <c r="I613" s="66"/>
      <c r="J613" s="298" t="str">
        <f t="shared" ca="1" si="9"/>
        <v/>
      </c>
      <c r="K613" s="126"/>
      <c r="L613" s="126"/>
      <c r="M613" s="250"/>
      <c r="N613" s="250"/>
      <c r="O613" s="250"/>
      <c r="P613" s="250"/>
      <c r="Q613" s="250"/>
      <c r="R613" s="250"/>
      <c r="S613" s="250"/>
    </row>
    <row r="614" spans="1:19" customFormat="1" x14ac:dyDescent="0.25">
      <c r="A614" s="54"/>
      <c r="C614" s="65"/>
      <c r="D614" s="66"/>
      <c r="E614" s="66"/>
      <c r="F614" s="66"/>
      <c r="G614" s="68"/>
      <c r="H614" s="66"/>
      <c r="I614" s="66"/>
      <c r="J614" s="298" t="str">
        <f t="shared" ca="1" si="9"/>
        <v/>
      </c>
      <c r="K614" s="126"/>
      <c r="L614" s="126"/>
      <c r="M614" s="250"/>
      <c r="N614" s="250"/>
      <c r="O614" s="250"/>
      <c r="P614" s="250"/>
      <c r="Q614" s="250"/>
      <c r="R614" s="250"/>
      <c r="S614" s="250"/>
    </row>
    <row r="615" spans="1:19" customFormat="1" x14ac:dyDescent="0.25">
      <c r="A615" s="54"/>
      <c r="C615" s="65"/>
      <c r="D615" s="66"/>
      <c r="E615" s="66"/>
      <c r="F615" s="66"/>
      <c r="G615" s="68"/>
      <c r="H615" s="66"/>
      <c r="I615" s="66"/>
      <c r="J615" s="298" t="str">
        <f t="shared" ca="1" si="9"/>
        <v/>
      </c>
      <c r="K615" s="126"/>
      <c r="L615" s="126"/>
      <c r="M615" s="250"/>
      <c r="N615" s="250"/>
      <c r="O615" s="250"/>
      <c r="P615" s="250"/>
      <c r="Q615" s="250"/>
      <c r="R615" s="250"/>
      <c r="S615" s="250"/>
    </row>
    <row r="616" spans="1:19" customFormat="1" x14ac:dyDescent="0.25">
      <c r="A616" s="54"/>
      <c r="C616" s="65"/>
      <c r="D616" s="66"/>
      <c r="E616" s="66"/>
      <c r="F616" s="66"/>
      <c r="G616" s="68"/>
      <c r="H616" s="66"/>
      <c r="I616" s="66"/>
      <c r="J616" s="298" t="str">
        <f t="shared" ca="1" si="9"/>
        <v/>
      </c>
      <c r="K616" s="126"/>
      <c r="L616" s="126"/>
      <c r="M616" s="250"/>
      <c r="N616" s="250"/>
      <c r="O616" s="250"/>
      <c r="P616" s="250"/>
      <c r="Q616" s="250"/>
      <c r="R616" s="250"/>
      <c r="S616" s="250"/>
    </row>
    <row r="617" spans="1:19" customFormat="1" x14ac:dyDescent="0.25">
      <c r="A617" s="54"/>
      <c r="C617" s="65"/>
      <c r="D617" s="66"/>
      <c r="E617" s="66"/>
      <c r="F617" s="66"/>
      <c r="G617" s="68"/>
      <c r="H617" s="66"/>
      <c r="I617" s="66"/>
      <c r="J617" s="298" t="str">
        <f t="shared" ca="1" si="9"/>
        <v/>
      </c>
      <c r="K617" s="126"/>
      <c r="L617" s="126"/>
      <c r="M617" s="250"/>
      <c r="N617" s="250"/>
      <c r="O617" s="250"/>
      <c r="P617" s="250"/>
      <c r="Q617" s="250"/>
      <c r="R617" s="250"/>
      <c r="S617" s="250"/>
    </row>
    <row r="618" spans="1:19" customFormat="1" x14ac:dyDescent="0.25">
      <c r="A618" s="54"/>
      <c r="C618" s="65"/>
      <c r="D618" s="66"/>
      <c r="E618" s="66"/>
      <c r="F618" s="66"/>
      <c r="G618" s="68"/>
      <c r="H618" s="66"/>
      <c r="I618" s="66"/>
      <c r="J618" s="298" t="str">
        <f t="shared" ca="1" si="9"/>
        <v/>
      </c>
      <c r="K618" s="126"/>
      <c r="L618" s="126"/>
      <c r="M618" s="250"/>
      <c r="N618" s="250"/>
      <c r="O618" s="250"/>
      <c r="P618" s="250"/>
      <c r="Q618" s="250"/>
      <c r="R618" s="250"/>
      <c r="S618" s="250"/>
    </row>
    <row r="619" spans="1:19" customFormat="1" x14ac:dyDescent="0.25">
      <c r="A619" s="54"/>
      <c r="C619" s="65"/>
      <c r="D619" s="66"/>
      <c r="E619" s="66"/>
      <c r="F619" s="66"/>
      <c r="G619" s="68"/>
      <c r="H619" s="66"/>
      <c r="I619" s="66"/>
      <c r="J619" s="298" t="str">
        <f t="shared" ca="1" si="9"/>
        <v/>
      </c>
      <c r="K619" s="126"/>
      <c r="L619" s="126"/>
      <c r="M619" s="250"/>
      <c r="N619" s="250"/>
      <c r="O619" s="250"/>
      <c r="P619" s="250"/>
      <c r="Q619" s="250"/>
      <c r="R619" s="250"/>
      <c r="S619" s="250"/>
    </row>
    <row r="620" spans="1:19" customFormat="1" x14ac:dyDescent="0.25">
      <c r="A620" s="54"/>
      <c r="C620" s="65"/>
      <c r="D620" s="66"/>
      <c r="E620" s="66"/>
      <c r="F620" s="66"/>
      <c r="G620" s="68"/>
      <c r="H620" s="66"/>
      <c r="I620" s="66"/>
      <c r="J620" s="298" t="str">
        <f t="shared" ca="1" si="9"/>
        <v/>
      </c>
      <c r="K620" s="126"/>
      <c r="L620" s="126"/>
      <c r="M620" s="250"/>
      <c r="N620" s="250"/>
      <c r="O620" s="250"/>
      <c r="P620" s="250"/>
      <c r="Q620" s="250"/>
      <c r="R620" s="250"/>
      <c r="S620" s="250"/>
    </row>
    <row r="621" spans="1:19" customFormat="1" x14ac:dyDescent="0.25">
      <c r="A621" s="54"/>
      <c r="C621" s="65"/>
      <c r="D621" s="66"/>
      <c r="E621" s="66"/>
      <c r="F621" s="66"/>
      <c r="G621" s="68"/>
      <c r="H621" s="66"/>
      <c r="I621" s="66"/>
      <c r="J621" s="298" t="str">
        <f t="shared" ca="1" si="9"/>
        <v/>
      </c>
      <c r="K621" s="126"/>
      <c r="L621" s="126"/>
      <c r="M621" s="250"/>
      <c r="N621" s="250"/>
      <c r="O621" s="250"/>
      <c r="P621" s="250"/>
      <c r="Q621" s="250"/>
      <c r="R621" s="250"/>
      <c r="S621" s="250"/>
    </row>
    <row r="622" spans="1:19" customFormat="1" x14ac:dyDescent="0.25">
      <c r="A622" s="54"/>
      <c r="C622" s="65"/>
      <c r="D622" s="66"/>
      <c r="E622" s="66"/>
      <c r="F622" s="66"/>
      <c r="G622" s="68"/>
      <c r="H622" s="66"/>
      <c r="I622" s="66"/>
      <c r="J622" s="298" t="str">
        <f t="shared" ca="1" si="9"/>
        <v/>
      </c>
      <c r="K622" s="126"/>
      <c r="L622" s="126"/>
      <c r="M622" s="250"/>
      <c r="N622" s="250"/>
      <c r="O622" s="250"/>
      <c r="P622" s="250"/>
      <c r="Q622" s="250"/>
      <c r="R622" s="250"/>
      <c r="S622" s="250"/>
    </row>
    <row r="623" spans="1:19" customFormat="1" x14ac:dyDescent="0.25">
      <c r="A623" s="54"/>
      <c r="C623" s="65"/>
      <c r="D623" s="66"/>
      <c r="E623" s="66"/>
      <c r="F623" s="66"/>
      <c r="G623" s="68"/>
      <c r="H623" s="66"/>
      <c r="I623" s="66"/>
      <c r="J623" s="298" t="str">
        <f t="shared" ca="1" si="9"/>
        <v/>
      </c>
      <c r="K623" s="126"/>
      <c r="L623" s="126"/>
      <c r="M623" s="250"/>
      <c r="N623" s="250"/>
      <c r="O623" s="250"/>
      <c r="P623" s="250"/>
      <c r="Q623" s="250"/>
      <c r="R623" s="250"/>
      <c r="S623" s="250"/>
    </row>
    <row r="624" spans="1:19" customFormat="1" x14ac:dyDescent="0.25">
      <c r="A624" s="54"/>
      <c r="C624" s="65"/>
      <c r="D624" s="66"/>
      <c r="E624" s="66"/>
      <c r="F624" s="66"/>
      <c r="G624" s="68"/>
      <c r="H624" s="66"/>
      <c r="I624" s="66"/>
      <c r="J624" s="298" t="str">
        <f t="shared" ca="1" si="9"/>
        <v/>
      </c>
      <c r="K624" s="126"/>
      <c r="L624" s="126"/>
      <c r="M624" s="250"/>
      <c r="N624" s="250"/>
      <c r="O624" s="250"/>
      <c r="P624" s="250"/>
      <c r="Q624" s="250"/>
      <c r="R624" s="250"/>
      <c r="S624" s="250"/>
    </row>
    <row r="625" spans="1:19" customFormat="1" x14ac:dyDescent="0.25">
      <c r="A625" s="54"/>
      <c r="C625" s="65"/>
      <c r="D625" s="66"/>
      <c r="E625" s="66"/>
      <c r="F625" s="66"/>
      <c r="G625" s="68"/>
      <c r="H625" s="66"/>
      <c r="I625" s="66"/>
      <c r="J625" s="298" t="str">
        <f t="shared" ca="1" si="9"/>
        <v/>
      </c>
      <c r="K625" s="126"/>
      <c r="L625" s="126"/>
      <c r="M625" s="250"/>
      <c r="N625" s="250"/>
      <c r="O625" s="250"/>
      <c r="P625" s="250"/>
      <c r="Q625" s="250"/>
      <c r="R625" s="250"/>
      <c r="S625" s="250"/>
    </row>
    <row r="626" spans="1:19" customFormat="1" x14ac:dyDescent="0.25">
      <c r="A626" s="54"/>
      <c r="C626" s="65"/>
      <c r="D626" s="66"/>
      <c r="E626" s="66"/>
      <c r="F626" s="66"/>
      <c r="G626" s="68"/>
      <c r="H626" s="66"/>
      <c r="I626" s="66"/>
      <c r="J626" s="298" t="str">
        <f t="shared" ca="1" si="9"/>
        <v/>
      </c>
      <c r="K626" s="126"/>
      <c r="L626" s="126"/>
      <c r="M626" s="250"/>
      <c r="N626" s="250"/>
      <c r="O626" s="250"/>
      <c r="P626" s="250"/>
      <c r="Q626" s="250"/>
      <c r="R626" s="250"/>
      <c r="S626" s="250"/>
    </row>
    <row r="627" spans="1:19" customFormat="1" x14ac:dyDescent="0.25">
      <c r="A627" s="54"/>
      <c r="C627" s="65"/>
      <c r="D627" s="66"/>
      <c r="E627" s="66"/>
      <c r="F627" s="66"/>
      <c r="G627" s="68"/>
      <c r="H627" s="66"/>
      <c r="I627" s="66"/>
      <c r="J627" s="298" t="str">
        <f t="shared" ca="1" si="9"/>
        <v/>
      </c>
      <c r="K627" s="126"/>
      <c r="L627" s="126"/>
      <c r="M627" s="250"/>
      <c r="N627" s="250"/>
      <c r="O627" s="250"/>
      <c r="P627" s="250"/>
      <c r="Q627" s="250"/>
      <c r="R627" s="250"/>
      <c r="S627" s="250"/>
    </row>
    <row r="628" spans="1:19" customFormat="1" x14ac:dyDescent="0.25">
      <c r="A628" s="54"/>
      <c r="C628" s="65"/>
      <c r="D628" s="66"/>
      <c r="E628" s="66"/>
      <c r="F628" s="66"/>
      <c r="G628" s="68"/>
      <c r="H628" s="66"/>
      <c r="I628" s="66"/>
      <c r="J628" s="298" t="str">
        <f t="shared" ca="1" si="9"/>
        <v/>
      </c>
      <c r="K628" s="126"/>
      <c r="L628" s="126"/>
      <c r="M628" s="250"/>
      <c r="N628" s="250"/>
      <c r="O628" s="250"/>
      <c r="P628" s="250"/>
      <c r="Q628" s="250"/>
      <c r="R628" s="250"/>
      <c r="S628" s="250"/>
    </row>
    <row r="629" spans="1:19" customFormat="1" x14ac:dyDescent="0.25">
      <c r="A629" s="54"/>
      <c r="C629" s="65"/>
      <c r="D629" s="66"/>
      <c r="E629" s="66"/>
      <c r="F629" s="66"/>
      <c r="G629" s="68"/>
      <c r="H629" s="66"/>
      <c r="I629" s="66"/>
      <c r="J629" s="298" t="str">
        <f t="shared" ca="1" si="9"/>
        <v/>
      </c>
      <c r="K629" s="126"/>
      <c r="L629" s="126"/>
      <c r="M629" s="250"/>
      <c r="N629" s="250"/>
      <c r="O629" s="250"/>
      <c r="P629" s="250"/>
      <c r="Q629" s="250"/>
      <c r="R629" s="250"/>
      <c r="S629" s="250"/>
    </row>
    <row r="630" spans="1:19" customFormat="1" x14ac:dyDescent="0.25">
      <c r="A630" s="54"/>
      <c r="C630" s="65"/>
      <c r="D630" s="66"/>
      <c r="E630" s="66"/>
      <c r="F630" s="66"/>
      <c r="G630" s="68"/>
      <c r="H630" s="66"/>
      <c r="I630" s="66"/>
      <c r="J630" s="298" t="str">
        <f t="shared" ca="1" si="9"/>
        <v/>
      </c>
      <c r="K630" s="126"/>
      <c r="L630" s="126"/>
      <c r="M630" s="250"/>
      <c r="N630" s="250"/>
      <c r="O630" s="250"/>
      <c r="P630" s="250"/>
      <c r="Q630" s="250"/>
      <c r="R630" s="250"/>
      <c r="S630" s="250"/>
    </row>
    <row r="631" spans="1:19" customFormat="1" x14ac:dyDescent="0.25">
      <c r="A631" s="54"/>
      <c r="C631" s="65"/>
      <c r="D631" s="66"/>
      <c r="E631" s="66"/>
      <c r="F631" s="66"/>
      <c r="G631" s="68"/>
      <c r="H631" s="66"/>
      <c r="I631" s="66"/>
      <c r="J631" s="298" t="str">
        <f t="shared" ca="1" si="9"/>
        <v/>
      </c>
      <c r="K631" s="126"/>
      <c r="L631" s="126"/>
      <c r="M631" s="250"/>
      <c r="N631" s="250"/>
      <c r="O631" s="250"/>
      <c r="P631" s="250"/>
      <c r="Q631" s="250"/>
      <c r="R631" s="250"/>
      <c r="S631" s="250"/>
    </row>
    <row r="632" spans="1:19" customFormat="1" x14ac:dyDescent="0.25">
      <c r="A632" s="54"/>
      <c r="C632" s="65"/>
      <c r="D632" s="66"/>
      <c r="E632" s="66"/>
      <c r="F632" s="66"/>
      <c r="G632" s="68"/>
      <c r="H632" s="66"/>
      <c r="I632" s="66"/>
      <c r="J632" s="298" t="str">
        <f t="shared" ca="1" si="9"/>
        <v/>
      </c>
      <c r="K632" s="126"/>
      <c r="L632" s="126"/>
      <c r="M632" s="250"/>
      <c r="N632" s="250"/>
      <c r="O632" s="250"/>
      <c r="P632" s="250"/>
      <c r="Q632" s="250"/>
      <c r="R632" s="250"/>
      <c r="S632" s="250"/>
    </row>
    <row r="633" spans="1:19" customFormat="1" x14ac:dyDescent="0.25">
      <c r="A633" s="54"/>
      <c r="C633" s="65"/>
      <c r="D633" s="66"/>
      <c r="E633" s="66"/>
      <c r="F633" s="66"/>
      <c r="G633" s="68"/>
      <c r="H633" s="66"/>
      <c r="I633" s="66"/>
      <c r="J633" s="298" t="str">
        <f t="shared" ca="1" si="9"/>
        <v/>
      </c>
      <c r="K633" s="126"/>
      <c r="L633" s="126"/>
      <c r="M633" s="250"/>
      <c r="N633" s="250"/>
      <c r="O633" s="250"/>
      <c r="P633" s="250"/>
      <c r="Q633" s="250"/>
      <c r="R633" s="250"/>
      <c r="S633" s="250"/>
    </row>
    <row r="634" spans="1:19" customFormat="1" x14ac:dyDescent="0.25">
      <c r="A634" s="54"/>
      <c r="C634" s="65"/>
      <c r="D634" s="66"/>
      <c r="E634" s="66"/>
      <c r="F634" s="66"/>
      <c r="G634" s="68"/>
      <c r="H634" s="66"/>
      <c r="I634" s="66"/>
      <c r="J634" s="298" t="str">
        <f t="shared" ca="1" si="9"/>
        <v/>
      </c>
      <c r="K634" s="126"/>
      <c r="L634" s="126"/>
      <c r="M634" s="250"/>
      <c r="N634" s="250"/>
      <c r="O634" s="250"/>
      <c r="P634" s="250"/>
      <c r="Q634" s="250"/>
      <c r="R634" s="250"/>
      <c r="S634" s="250"/>
    </row>
    <row r="635" spans="1:19" customFormat="1" x14ac:dyDescent="0.25">
      <c r="A635" s="54"/>
      <c r="C635" s="65"/>
      <c r="D635" s="66"/>
      <c r="E635" s="66"/>
      <c r="F635" s="66"/>
      <c r="G635" s="68"/>
      <c r="H635" s="66"/>
      <c r="I635" s="66"/>
      <c r="J635" s="298" t="str">
        <f t="shared" ca="1" si="9"/>
        <v/>
      </c>
      <c r="K635" s="126"/>
      <c r="L635" s="126"/>
      <c r="M635" s="250"/>
      <c r="N635" s="250"/>
      <c r="O635" s="250"/>
      <c r="P635" s="250"/>
      <c r="Q635" s="250"/>
      <c r="R635" s="250"/>
      <c r="S635" s="250"/>
    </row>
    <row r="636" spans="1:19" customFormat="1" x14ac:dyDescent="0.25">
      <c r="A636" s="54"/>
      <c r="C636" s="65"/>
      <c r="D636" s="66"/>
      <c r="E636" s="66"/>
      <c r="F636" s="66"/>
      <c r="G636" s="68"/>
      <c r="H636" s="66"/>
      <c r="I636" s="66"/>
      <c r="J636" s="298" t="str">
        <f t="shared" ca="1" si="9"/>
        <v/>
      </c>
      <c r="K636" s="126"/>
      <c r="L636" s="126"/>
      <c r="M636" s="250"/>
      <c r="N636" s="250"/>
      <c r="O636" s="250"/>
      <c r="P636" s="250"/>
      <c r="Q636" s="250"/>
      <c r="R636" s="250"/>
      <c r="S636" s="250"/>
    </row>
    <row r="637" spans="1:19" customFormat="1" x14ac:dyDescent="0.25">
      <c r="A637" s="54"/>
      <c r="C637" s="65"/>
      <c r="D637" s="66"/>
      <c r="E637" s="66"/>
      <c r="F637" s="66"/>
      <c r="G637" s="68"/>
      <c r="H637" s="66"/>
      <c r="I637" s="66"/>
      <c r="J637" s="298" t="str">
        <f t="shared" ca="1" si="9"/>
        <v/>
      </c>
      <c r="K637" s="126"/>
      <c r="L637" s="126"/>
      <c r="M637" s="250"/>
      <c r="N637" s="250"/>
      <c r="O637" s="250"/>
      <c r="P637" s="250"/>
      <c r="Q637" s="250"/>
      <c r="R637" s="250"/>
      <c r="S637" s="250"/>
    </row>
    <row r="638" spans="1:19" customFormat="1" x14ac:dyDescent="0.25">
      <c r="A638" s="54"/>
      <c r="C638" s="65"/>
      <c r="D638" s="66"/>
      <c r="E638" s="66"/>
      <c r="F638" s="66"/>
      <c r="G638" s="68"/>
      <c r="H638" s="66"/>
      <c r="I638" s="66"/>
      <c r="J638" s="298" t="str">
        <f t="shared" ca="1" si="9"/>
        <v/>
      </c>
      <c r="K638" s="126"/>
      <c r="L638" s="126"/>
      <c r="M638" s="250"/>
      <c r="N638" s="250"/>
      <c r="O638" s="250"/>
      <c r="P638" s="250"/>
      <c r="Q638" s="250"/>
      <c r="R638" s="250"/>
      <c r="S638" s="250"/>
    </row>
    <row r="639" spans="1:19" customFormat="1" x14ac:dyDescent="0.25">
      <c r="A639" s="54"/>
      <c r="C639" s="65"/>
      <c r="D639" s="66"/>
      <c r="E639" s="66"/>
      <c r="F639" s="66"/>
      <c r="G639" s="68"/>
      <c r="H639" s="66"/>
      <c r="I639" s="66"/>
      <c r="J639" s="298" t="str">
        <f t="shared" ca="1" si="9"/>
        <v/>
      </c>
      <c r="K639" s="126"/>
      <c r="L639" s="126"/>
      <c r="M639" s="250"/>
      <c r="N639" s="250"/>
      <c r="O639" s="250"/>
      <c r="P639" s="250"/>
      <c r="Q639" s="250"/>
      <c r="R639" s="250"/>
      <c r="S639" s="250"/>
    </row>
    <row r="640" spans="1:19" customFormat="1" x14ac:dyDescent="0.25">
      <c r="A640" s="54"/>
      <c r="C640" s="65"/>
      <c r="D640" s="66"/>
      <c r="E640" s="66"/>
      <c r="F640" s="66"/>
      <c r="G640" s="68"/>
      <c r="H640" s="66"/>
      <c r="I640" s="66"/>
      <c r="J640" s="298" t="str">
        <f t="shared" ca="1" si="9"/>
        <v/>
      </c>
      <c r="K640" s="126"/>
      <c r="L640" s="126"/>
      <c r="M640" s="250"/>
      <c r="N640" s="250"/>
      <c r="O640" s="250"/>
      <c r="P640" s="250"/>
      <c r="Q640" s="250"/>
      <c r="R640" s="250"/>
      <c r="S640" s="250"/>
    </row>
    <row r="641" spans="1:19" customFormat="1" x14ac:dyDescent="0.25">
      <c r="A641" s="54"/>
      <c r="C641" s="65"/>
      <c r="D641" s="66"/>
      <c r="E641" s="66"/>
      <c r="F641" s="66"/>
      <c r="G641" s="68"/>
      <c r="H641" s="66"/>
      <c r="I641" s="66"/>
      <c r="J641" s="298" t="str">
        <f t="shared" ca="1" si="9"/>
        <v/>
      </c>
      <c r="K641" s="126"/>
      <c r="L641" s="126"/>
      <c r="M641" s="250"/>
      <c r="N641" s="250"/>
      <c r="O641" s="250"/>
      <c r="P641" s="250"/>
      <c r="Q641" s="250"/>
      <c r="R641" s="250"/>
      <c r="S641" s="250"/>
    </row>
    <row r="642" spans="1:19" customFormat="1" x14ac:dyDescent="0.25">
      <c r="A642" s="54"/>
      <c r="C642" s="65"/>
      <c r="D642" s="66"/>
      <c r="E642" s="66"/>
      <c r="F642" s="66"/>
      <c r="G642" s="68"/>
      <c r="H642" s="66"/>
      <c r="I642" s="66"/>
      <c r="J642" s="298" t="str">
        <f t="shared" ca="1" si="9"/>
        <v/>
      </c>
      <c r="K642" s="126"/>
      <c r="L642" s="126"/>
      <c r="M642" s="250"/>
      <c r="N642" s="250"/>
      <c r="O642" s="250"/>
      <c r="P642" s="250"/>
      <c r="Q642" s="250"/>
      <c r="R642" s="250"/>
      <c r="S642" s="250"/>
    </row>
    <row r="643" spans="1:19" customFormat="1" x14ac:dyDescent="0.25">
      <c r="A643" s="54"/>
      <c r="C643" s="65"/>
      <c r="D643" s="66"/>
      <c r="E643" s="66"/>
      <c r="F643" s="66"/>
      <c r="G643" s="68"/>
      <c r="H643" s="66"/>
      <c r="I643" s="66"/>
      <c r="J643" s="298" t="str">
        <f t="shared" ca="1" si="9"/>
        <v/>
      </c>
      <c r="K643" s="126"/>
      <c r="L643" s="126"/>
      <c r="M643" s="250"/>
      <c r="N643" s="250"/>
      <c r="O643" s="250"/>
      <c r="P643" s="250"/>
      <c r="Q643" s="250"/>
      <c r="R643" s="250"/>
      <c r="S643" s="250"/>
    </row>
    <row r="644" spans="1:19" customFormat="1" x14ac:dyDescent="0.25">
      <c r="A644" s="54"/>
      <c r="C644" s="65"/>
      <c r="D644" s="66"/>
      <c r="E644" s="66"/>
      <c r="F644" s="66"/>
      <c r="G644" s="68"/>
      <c r="H644" s="66"/>
      <c r="I644" s="66"/>
      <c r="J644" s="298" t="str">
        <f t="shared" ca="1" si="9"/>
        <v/>
      </c>
      <c r="K644" s="126"/>
      <c r="L644" s="126"/>
      <c r="M644" s="250"/>
      <c r="N644" s="250"/>
      <c r="O644" s="250"/>
      <c r="P644" s="250"/>
      <c r="Q644" s="250"/>
      <c r="R644" s="250"/>
      <c r="S644" s="250"/>
    </row>
    <row r="645" spans="1:19" customFormat="1" x14ac:dyDescent="0.25">
      <c r="A645" s="54"/>
      <c r="C645" s="65"/>
      <c r="D645" s="66"/>
      <c r="E645" s="66"/>
      <c r="F645" s="66"/>
      <c r="G645" s="68"/>
      <c r="H645" s="66"/>
      <c r="I645" s="66"/>
      <c r="J645" s="298" t="str">
        <f t="shared" ca="1" si="9"/>
        <v/>
      </c>
      <c r="K645" s="126"/>
      <c r="L645" s="126"/>
      <c r="M645" s="250"/>
      <c r="N645" s="250"/>
      <c r="O645" s="250"/>
      <c r="P645" s="250"/>
      <c r="Q645" s="250"/>
      <c r="R645" s="250"/>
      <c r="S645" s="250"/>
    </row>
    <row r="646" spans="1:19" customFormat="1" x14ac:dyDescent="0.25">
      <c r="A646" s="54"/>
      <c r="C646" s="65"/>
      <c r="D646" s="66"/>
      <c r="E646" s="66"/>
      <c r="F646" s="66"/>
      <c r="G646" s="68"/>
      <c r="H646" s="66"/>
      <c r="I646" s="66"/>
      <c r="J646" s="298" t="str">
        <f t="shared" ca="1" si="9"/>
        <v/>
      </c>
      <c r="K646" s="126"/>
      <c r="L646" s="126"/>
      <c r="M646" s="250"/>
      <c r="N646" s="250"/>
      <c r="O646" s="250"/>
      <c r="P646" s="250"/>
      <c r="Q646" s="250"/>
      <c r="R646" s="250"/>
      <c r="S646" s="250"/>
    </row>
    <row r="647" spans="1:19" customFormat="1" x14ac:dyDescent="0.25">
      <c r="A647" s="54"/>
      <c r="C647" s="65"/>
      <c r="D647" s="66"/>
      <c r="E647" s="66"/>
      <c r="F647" s="66"/>
      <c r="G647" s="68"/>
      <c r="H647" s="66"/>
      <c r="I647" s="66"/>
      <c r="J647" s="298" t="str">
        <f t="shared" ca="1" si="9"/>
        <v/>
      </c>
      <c r="K647" s="126"/>
      <c r="L647" s="126"/>
      <c r="M647" s="250"/>
      <c r="N647" s="250"/>
      <c r="O647" s="250"/>
      <c r="P647" s="250"/>
      <c r="Q647" s="250"/>
      <c r="R647" s="250"/>
      <c r="S647" s="250"/>
    </row>
    <row r="648" spans="1:19" customFormat="1" x14ac:dyDescent="0.25">
      <c r="A648" s="54"/>
      <c r="C648" s="65"/>
      <c r="D648" s="66"/>
      <c r="E648" s="66"/>
      <c r="F648" s="66"/>
      <c r="G648" s="68"/>
      <c r="H648" s="66"/>
      <c r="I648" s="66"/>
      <c r="J648" s="298" t="str">
        <f t="shared" ca="1" si="9"/>
        <v/>
      </c>
      <c r="K648" s="126"/>
      <c r="L648" s="126"/>
      <c r="M648" s="250"/>
      <c r="N648" s="250"/>
      <c r="O648" s="250"/>
      <c r="P648" s="250"/>
      <c r="Q648" s="250"/>
      <c r="R648" s="250"/>
      <c r="S648" s="250"/>
    </row>
    <row r="649" spans="1:19" customFormat="1" x14ac:dyDescent="0.25">
      <c r="A649" s="54"/>
      <c r="C649" s="65"/>
      <c r="D649" s="66"/>
      <c r="E649" s="66"/>
      <c r="F649" s="66"/>
      <c r="G649" s="68"/>
      <c r="H649" s="66"/>
      <c r="I649" s="66"/>
      <c r="J649" s="298" t="str">
        <f t="shared" ref="J649:J712" ca="1" si="10">IF(I649="","",(IF(I649="Efetivado","",IF(C649="","",IF(C649=TODAY(),"Vence Hoje",IF(C649&lt;TODAY(),"Atrasado",C649-TODAY()&amp;" Dias para Vencer"))))))</f>
        <v/>
      </c>
      <c r="K649" s="126"/>
      <c r="L649" s="126"/>
      <c r="M649" s="250"/>
      <c r="N649" s="250"/>
      <c r="O649" s="250"/>
      <c r="P649" s="250"/>
      <c r="Q649" s="250"/>
      <c r="R649" s="250"/>
      <c r="S649" s="250"/>
    </row>
    <row r="650" spans="1:19" customFormat="1" x14ac:dyDescent="0.25">
      <c r="A650" s="54"/>
      <c r="C650" s="65"/>
      <c r="D650" s="66"/>
      <c r="E650" s="66"/>
      <c r="F650" s="66"/>
      <c r="G650" s="68"/>
      <c r="H650" s="66"/>
      <c r="I650" s="66"/>
      <c r="J650" s="298" t="str">
        <f t="shared" ca="1" si="10"/>
        <v/>
      </c>
      <c r="K650" s="126"/>
      <c r="L650" s="126"/>
      <c r="M650" s="250"/>
      <c r="N650" s="250"/>
      <c r="O650" s="250"/>
      <c r="P650" s="250"/>
      <c r="Q650" s="250"/>
      <c r="R650" s="250"/>
      <c r="S650" s="250"/>
    </row>
    <row r="651" spans="1:19" customFormat="1" x14ac:dyDescent="0.25">
      <c r="A651" s="54"/>
      <c r="C651" s="65"/>
      <c r="D651" s="66"/>
      <c r="E651" s="66"/>
      <c r="F651" s="66"/>
      <c r="G651" s="68"/>
      <c r="H651" s="66"/>
      <c r="I651" s="66"/>
      <c r="J651" s="298" t="str">
        <f t="shared" ca="1" si="10"/>
        <v/>
      </c>
      <c r="K651" s="126"/>
      <c r="L651" s="126"/>
      <c r="M651" s="250"/>
      <c r="N651" s="250"/>
      <c r="O651" s="250"/>
      <c r="P651" s="250"/>
      <c r="Q651" s="250"/>
      <c r="R651" s="250"/>
      <c r="S651" s="250"/>
    </row>
    <row r="652" spans="1:19" customFormat="1" x14ac:dyDescent="0.25">
      <c r="A652" s="54"/>
      <c r="C652" s="65"/>
      <c r="D652" s="66"/>
      <c r="E652" s="66"/>
      <c r="F652" s="66"/>
      <c r="G652" s="68"/>
      <c r="H652" s="66"/>
      <c r="I652" s="66"/>
      <c r="J652" s="298" t="str">
        <f t="shared" ca="1" si="10"/>
        <v/>
      </c>
      <c r="K652" s="126"/>
      <c r="L652" s="126"/>
      <c r="M652" s="250"/>
      <c r="N652" s="250"/>
      <c r="O652" s="250"/>
      <c r="P652" s="250"/>
      <c r="Q652" s="250"/>
      <c r="R652" s="250"/>
      <c r="S652" s="250"/>
    </row>
    <row r="653" spans="1:19" customFormat="1" x14ac:dyDescent="0.25">
      <c r="A653" s="54"/>
      <c r="C653" s="65"/>
      <c r="D653" s="66"/>
      <c r="E653" s="66"/>
      <c r="F653" s="66"/>
      <c r="G653" s="68"/>
      <c r="H653" s="66"/>
      <c r="I653" s="66"/>
      <c r="J653" s="298" t="str">
        <f t="shared" ca="1" si="10"/>
        <v/>
      </c>
      <c r="K653" s="126"/>
      <c r="L653" s="126"/>
      <c r="M653" s="250"/>
      <c r="N653" s="250"/>
      <c r="O653" s="250"/>
      <c r="P653" s="250"/>
      <c r="Q653" s="250"/>
      <c r="R653" s="250"/>
      <c r="S653" s="250"/>
    </row>
    <row r="654" spans="1:19" customFormat="1" x14ac:dyDescent="0.25">
      <c r="A654" s="54"/>
      <c r="C654" s="65"/>
      <c r="D654" s="66"/>
      <c r="E654" s="66"/>
      <c r="F654" s="66"/>
      <c r="G654" s="68"/>
      <c r="H654" s="66"/>
      <c r="I654" s="66"/>
      <c r="J654" s="298" t="str">
        <f t="shared" ca="1" si="10"/>
        <v/>
      </c>
      <c r="K654" s="126"/>
      <c r="L654" s="126"/>
      <c r="M654" s="250"/>
      <c r="N654" s="250"/>
      <c r="O654" s="250"/>
      <c r="P654" s="250"/>
      <c r="Q654" s="250"/>
      <c r="R654" s="250"/>
      <c r="S654" s="250"/>
    </row>
    <row r="655" spans="1:19" customFormat="1" x14ac:dyDescent="0.25">
      <c r="A655" s="54"/>
      <c r="C655" s="65"/>
      <c r="D655" s="66"/>
      <c r="E655" s="66"/>
      <c r="F655" s="66"/>
      <c r="G655" s="68"/>
      <c r="H655" s="66"/>
      <c r="I655" s="66"/>
      <c r="J655" s="298" t="str">
        <f t="shared" ca="1" si="10"/>
        <v/>
      </c>
      <c r="K655" s="126"/>
      <c r="L655" s="126"/>
      <c r="M655" s="250"/>
      <c r="N655" s="250"/>
      <c r="O655" s="250"/>
      <c r="P655" s="250"/>
      <c r="Q655" s="250"/>
      <c r="R655" s="250"/>
      <c r="S655" s="250"/>
    </row>
    <row r="656" spans="1:19" customFormat="1" x14ac:dyDescent="0.25">
      <c r="A656" s="54"/>
      <c r="C656" s="65"/>
      <c r="D656" s="66"/>
      <c r="E656" s="66"/>
      <c r="F656" s="66"/>
      <c r="G656" s="68"/>
      <c r="H656" s="66"/>
      <c r="I656" s="66"/>
      <c r="J656" s="298" t="str">
        <f t="shared" ca="1" si="10"/>
        <v/>
      </c>
      <c r="K656" s="126"/>
      <c r="L656" s="126"/>
      <c r="M656" s="250"/>
      <c r="N656" s="250"/>
      <c r="O656" s="250"/>
      <c r="P656" s="250"/>
      <c r="Q656" s="250"/>
      <c r="R656" s="250"/>
      <c r="S656" s="250"/>
    </row>
    <row r="657" spans="1:19" customFormat="1" x14ac:dyDescent="0.25">
      <c r="A657" s="54"/>
      <c r="C657" s="65"/>
      <c r="D657" s="66"/>
      <c r="E657" s="66"/>
      <c r="F657" s="66"/>
      <c r="G657" s="68"/>
      <c r="H657" s="66"/>
      <c r="I657" s="66"/>
      <c r="J657" s="298" t="str">
        <f t="shared" ca="1" si="10"/>
        <v/>
      </c>
      <c r="K657" s="126"/>
      <c r="L657" s="126"/>
      <c r="M657" s="250"/>
      <c r="N657" s="250"/>
      <c r="O657" s="250"/>
      <c r="P657" s="250"/>
      <c r="Q657" s="250"/>
      <c r="R657" s="250"/>
      <c r="S657" s="250"/>
    </row>
    <row r="658" spans="1:19" customFormat="1" x14ac:dyDescent="0.25">
      <c r="A658" s="54"/>
      <c r="C658" s="65"/>
      <c r="D658" s="66"/>
      <c r="E658" s="66"/>
      <c r="F658" s="66"/>
      <c r="G658" s="68"/>
      <c r="H658" s="66"/>
      <c r="I658" s="66"/>
      <c r="J658" s="298" t="str">
        <f t="shared" ca="1" si="10"/>
        <v/>
      </c>
      <c r="K658" s="126"/>
      <c r="L658" s="126"/>
      <c r="M658" s="250"/>
      <c r="N658" s="250"/>
      <c r="O658" s="250"/>
      <c r="P658" s="250"/>
      <c r="Q658" s="250"/>
      <c r="R658" s="250"/>
      <c r="S658" s="250"/>
    </row>
    <row r="659" spans="1:19" customFormat="1" x14ac:dyDescent="0.25">
      <c r="A659" s="54"/>
      <c r="C659" s="65"/>
      <c r="D659" s="66"/>
      <c r="E659" s="66"/>
      <c r="F659" s="66"/>
      <c r="G659" s="68"/>
      <c r="H659" s="66"/>
      <c r="I659" s="66"/>
      <c r="J659" s="298" t="str">
        <f t="shared" ca="1" si="10"/>
        <v/>
      </c>
      <c r="K659" s="126"/>
      <c r="L659" s="126"/>
      <c r="M659" s="250"/>
      <c r="N659" s="250"/>
      <c r="O659" s="250"/>
      <c r="P659" s="250"/>
      <c r="Q659" s="250"/>
      <c r="R659" s="250"/>
      <c r="S659" s="250"/>
    </row>
    <row r="660" spans="1:19" customFormat="1" x14ac:dyDescent="0.25">
      <c r="A660" s="54"/>
      <c r="C660" s="65"/>
      <c r="D660" s="66"/>
      <c r="E660" s="66"/>
      <c r="F660" s="66"/>
      <c r="G660" s="68"/>
      <c r="H660" s="66"/>
      <c r="I660" s="66"/>
      <c r="J660" s="298" t="str">
        <f t="shared" ca="1" si="10"/>
        <v/>
      </c>
      <c r="K660" s="126"/>
      <c r="L660" s="126"/>
      <c r="M660" s="250"/>
      <c r="N660" s="250"/>
      <c r="O660" s="250"/>
      <c r="P660" s="250"/>
      <c r="Q660" s="250"/>
      <c r="R660" s="250"/>
      <c r="S660" s="250"/>
    </row>
    <row r="661" spans="1:19" customFormat="1" x14ac:dyDescent="0.25">
      <c r="A661" s="54"/>
      <c r="C661" s="65"/>
      <c r="D661" s="66"/>
      <c r="E661" s="66"/>
      <c r="F661" s="66"/>
      <c r="G661" s="68"/>
      <c r="H661" s="66"/>
      <c r="I661" s="66"/>
      <c r="J661" s="298" t="str">
        <f t="shared" ca="1" si="10"/>
        <v/>
      </c>
      <c r="K661" s="126"/>
      <c r="L661" s="126"/>
      <c r="M661" s="250"/>
      <c r="N661" s="250"/>
      <c r="O661" s="250"/>
      <c r="P661" s="250"/>
      <c r="Q661" s="250"/>
      <c r="R661" s="250"/>
      <c r="S661" s="250"/>
    </row>
    <row r="662" spans="1:19" customFormat="1" x14ac:dyDescent="0.25">
      <c r="A662" s="54"/>
      <c r="C662" s="65"/>
      <c r="D662" s="66"/>
      <c r="E662" s="66"/>
      <c r="F662" s="66"/>
      <c r="G662" s="68"/>
      <c r="H662" s="66"/>
      <c r="I662" s="66"/>
      <c r="J662" s="298" t="str">
        <f t="shared" ca="1" si="10"/>
        <v/>
      </c>
      <c r="K662" s="126"/>
      <c r="L662" s="126"/>
      <c r="M662" s="250"/>
      <c r="N662" s="250"/>
      <c r="O662" s="250"/>
      <c r="P662" s="250"/>
      <c r="Q662" s="250"/>
      <c r="R662" s="250"/>
      <c r="S662" s="250"/>
    </row>
    <row r="663" spans="1:19" customFormat="1" x14ac:dyDescent="0.25">
      <c r="A663" s="54"/>
      <c r="C663" s="65"/>
      <c r="D663" s="66"/>
      <c r="E663" s="66"/>
      <c r="F663" s="66"/>
      <c r="G663" s="68"/>
      <c r="H663" s="66"/>
      <c r="I663" s="66"/>
      <c r="J663" s="298" t="str">
        <f t="shared" ca="1" si="10"/>
        <v/>
      </c>
      <c r="K663" s="126"/>
      <c r="L663" s="126"/>
      <c r="M663" s="250"/>
      <c r="N663" s="250"/>
      <c r="O663" s="250"/>
      <c r="P663" s="250"/>
      <c r="Q663" s="250"/>
      <c r="R663" s="250"/>
      <c r="S663" s="250"/>
    </row>
    <row r="664" spans="1:19" customFormat="1" x14ac:dyDescent="0.25">
      <c r="A664" s="54"/>
      <c r="C664" s="65"/>
      <c r="D664" s="66"/>
      <c r="E664" s="66"/>
      <c r="F664" s="66"/>
      <c r="G664" s="68"/>
      <c r="H664" s="66"/>
      <c r="I664" s="66"/>
      <c r="J664" s="298" t="str">
        <f t="shared" ca="1" si="10"/>
        <v/>
      </c>
      <c r="K664" s="126"/>
      <c r="L664" s="126"/>
      <c r="M664" s="250"/>
      <c r="N664" s="250"/>
      <c r="O664" s="250"/>
      <c r="P664" s="250"/>
      <c r="Q664" s="250"/>
      <c r="R664" s="250"/>
      <c r="S664" s="250"/>
    </row>
    <row r="665" spans="1:19" customFormat="1" x14ac:dyDescent="0.25">
      <c r="A665" s="54"/>
      <c r="C665" s="65"/>
      <c r="D665" s="66"/>
      <c r="E665" s="66"/>
      <c r="F665" s="66"/>
      <c r="G665" s="68"/>
      <c r="H665" s="66"/>
      <c r="I665" s="66"/>
      <c r="J665" s="298" t="str">
        <f t="shared" ca="1" si="10"/>
        <v/>
      </c>
      <c r="K665" s="126"/>
      <c r="L665" s="126"/>
      <c r="M665" s="250"/>
      <c r="N665" s="250"/>
      <c r="O665" s="250"/>
      <c r="P665" s="250"/>
      <c r="Q665" s="250"/>
      <c r="R665" s="250"/>
      <c r="S665" s="250"/>
    </row>
    <row r="666" spans="1:19" customFormat="1" x14ac:dyDescent="0.25">
      <c r="A666" s="54"/>
      <c r="C666" s="65"/>
      <c r="D666" s="66"/>
      <c r="E666" s="66"/>
      <c r="F666" s="66"/>
      <c r="G666" s="68"/>
      <c r="H666" s="66"/>
      <c r="I666" s="66"/>
      <c r="J666" s="298" t="str">
        <f t="shared" ca="1" si="10"/>
        <v/>
      </c>
      <c r="K666" s="126"/>
      <c r="L666" s="126"/>
      <c r="M666" s="250"/>
      <c r="N666" s="250"/>
      <c r="O666" s="250"/>
      <c r="P666" s="250"/>
      <c r="Q666" s="250"/>
      <c r="R666" s="250"/>
      <c r="S666" s="250"/>
    </row>
    <row r="667" spans="1:19" customFormat="1" x14ac:dyDescent="0.25">
      <c r="A667" s="54"/>
      <c r="C667" s="65"/>
      <c r="D667" s="66"/>
      <c r="E667" s="66"/>
      <c r="F667" s="66"/>
      <c r="G667" s="68"/>
      <c r="H667" s="66"/>
      <c r="I667" s="66"/>
      <c r="J667" s="298" t="str">
        <f t="shared" ca="1" si="10"/>
        <v/>
      </c>
      <c r="K667" s="126"/>
      <c r="L667" s="126"/>
      <c r="M667" s="250"/>
      <c r="N667" s="250"/>
      <c r="O667" s="250"/>
      <c r="P667" s="250"/>
      <c r="Q667" s="250"/>
      <c r="R667" s="250"/>
      <c r="S667" s="250"/>
    </row>
    <row r="668" spans="1:19" customFormat="1" x14ac:dyDescent="0.25">
      <c r="A668" s="54"/>
      <c r="C668" s="65"/>
      <c r="D668" s="66"/>
      <c r="E668" s="66"/>
      <c r="F668" s="66"/>
      <c r="G668" s="68"/>
      <c r="H668" s="66"/>
      <c r="I668" s="66"/>
      <c r="J668" s="298" t="str">
        <f t="shared" ca="1" si="10"/>
        <v/>
      </c>
      <c r="K668" s="126"/>
      <c r="L668" s="126"/>
      <c r="M668" s="250"/>
      <c r="N668" s="250"/>
      <c r="O668" s="250"/>
      <c r="P668" s="250"/>
      <c r="Q668" s="250"/>
      <c r="R668" s="250"/>
      <c r="S668" s="250"/>
    </row>
    <row r="669" spans="1:19" customFormat="1" x14ac:dyDescent="0.25">
      <c r="A669" s="54"/>
      <c r="C669" s="65"/>
      <c r="D669" s="66"/>
      <c r="E669" s="66"/>
      <c r="F669" s="66"/>
      <c r="G669" s="68"/>
      <c r="H669" s="66"/>
      <c r="I669" s="66"/>
      <c r="J669" s="298" t="str">
        <f t="shared" ca="1" si="10"/>
        <v/>
      </c>
      <c r="K669" s="126"/>
      <c r="L669" s="126"/>
      <c r="M669" s="250"/>
      <c r="N669" s="250"/>
      <c r="O669" s="250"/>
      <c r="P669" s="250"/>
      <c r="Q669" s="250"/>
      <c r="R669" s="250"/>
      <c r="S669" s="250"/>
    </row>
    <row r="670" spans="1:19" customFormat="1" x14ac:dyDescent="0.25">
      <c r="A670" s="54"/>
      <c r="C670" s="65"/>
      <c r="D670" s="66"/>
      <c r="E670" s="66"/>
      <c r="F670" s="66"/>
      <c r="G670" s="68"/>
      <c r="H670" s="66"/>
      <c r="I670" s="66"/>
      <c r="J670" s="298" t="str">
        <f t="shared" ca="1" si="10"/>
        <v/>
      </c>
      <c r="K670" s="126"/>
      <c r="L670" s="126"/>
      <c r="M670" s="250"/>
      <c r="N670" s="250"/>
      <c r="O670" s="250"/>
      <c r="P670" s="250"/>
      <c r="Q670" s="250"/>
      <c r="R670" s="250"/>
      <c r="S670" s="250"/>
    </row>
    <row r="671" spans="1:19" customFormat="1" x14ac:dyDescent="0.25">
      <c r="A671" s="54"/>
      <c r="C671" s="65"/>
      <c r="D671" s="66"/>
      <c r="E671" s="66"/>
      <c r="F671" s="66"/>
      <c r="G671" s="68"/>
      <c r="H671" s="66"/>
      <c r="I671" s="66"/>
      <c r="J671" s="298" t="str">
        <f t="shared" ca="1" si="10"/>
        <v/>
      </c>
      <c r="K671" s="126"/>
      <c r="L671" s="126"/>
      <c r="M671" s="250"/>
      <c r="N671" s="250"/>
      <c r="O671" s="250"/>
      <c r="P671" s="250"/>
      <c r="Q671" s="250"/>
      <c r="R671" s="250"/>
      <c r="S671" s="250"/>
    </row>
    <row r="672" spans="1:19" customFormat="1" x14ac:dyDescent="0.25">
      <c r="A672" s="54"/>
      <c r="C672" s="65"/>
      <c r="D672" s="66"/>
      <c r="E672" s="66"/>
      <c r="F672" s="66"/>
      <c r="G672" s="68"/>
      <c r="H672" s="66"/>
      <c r="I672" s="66"/>
      <c r="J672" s="298" t="str">
        <f t="shared" ca="1" si="10"/>
        <v/>
      </c>
      <c r="K672" s="126"/>
      <c r="L672" s="126"/>
      <c r="M672" s="250"/>
      <c r="N672" s="250"/>
      <c r="O672" s="250"/>
      <c r="P672" s="250"/>
      <c r="Q672" s="250"/>
      <c r="R672" s="250"/>
      <c r="S672" s="250"/>
    </row>
    <row r="673" spans="1:19" customFormat="1" x14ac:dyDescent="0.25">
      <c r="A673" s="54"/>
      <c r="C673" s="65"/>
      <c r="D673" s="66"/>
      <c r="E673" s="66"/>
      <c r="F673" s="66"/>
      <c r="G673" s="68"/>
      <c r="H673" s="66"/>
      <c r="I673" s="66"/>
      <c r="J673" s="298" t="str">
        <f t="shared" ca="1" si="10"/>
        <v/>
      </c>
      <c r="K673" s="126"/>
      <c r="L673" s="126"/>
      <c r="M673" s="250"/>
      <c r="N673" s="250"/>
      <c r="O673" s="250"/>
      <c r="P673" s="250"/>
      <c r="Q673" s="250"/>
      <c r="R673" s="250"/>
      <c r="S673" s="250"/>
    </row>
    <row r="674" spans="1:19" customFormat="1" x14ac:dyDescent="0.25">
      <c r="A674" s="54"/>
      <c r="C674" s="65"/>
      <c r="D674" s="66"/>
      <c r="E674" s="66"/>
      <c r="F674" s="66"/>
      <c r="G674" s="68"/>
      <c r="H674" s="66"/>
      <c r="I674" s="66"/>
      <c r="J674" s="298" t="str">
        <f t="shared" ca="1" si="10"/>
        <v/>
      </c>
      <c r="K674" s="126"/>
      <c r="L674" s="126"/>
      <c r="M674" s="250"/>
      <c r="N674" s="250"/>
      <c r="O674" s="250"/>
      <c r="P674" s="250"/>
      <c r="Q674" s="250"/>
      <c r="R674" s="250"/>
      <c r="S674" s="250"/>
    </row>
    <row r="675" spans="1:19" customFormat="1" x14ac:dyDescent="0.25">
      <c r="A675" s="54"/>
      <c r="C675" s="65"/>
      <c r="D675" s="66"/>
      <c r="E675" s="66"/>
      <c r="F675" s="66"/>
      <c r="G675" s="68"/>
      <c r="H675" s="66"/>
      <c r="I675" s="66"/>
      <c r="J675" s="298" t="str">
        <f t="shared" ca="1" si="10"/>
        <v/>
      </c>
      <c r="K675" s="126"/>
      <c r="L675" s="126"/>
      <c r="M675" s="250"/>
      <c r="N675" s="250"/>
      <c r="O675" s="250"/>
      <c r="P675" s="250"/>
      <c r="Q675" s="250"/>
      <c r="R675" s="250"/>
      <c r="S675" s="250"/>
    </row>
    <row r="676" spans="1:19" customFormat="1" x14ac:dyDescent="0.25">
      <c r="A676" s="54"/>
      <c r="C676" s="65"/>
      <c r="D676" s="66"/>
      <c r="E676" s="66"/>
      <c r="F676" s="66"/>
      <c r="G676" s="68"/>
      <c r="H676" s="66"/>
      <c r="I676" s="66"/>
      <c r="J676" s="298" t="str">
        <f t="shared" ca="1" si="10"/>
        <v/>
      </c>
      <c r="K676" s="126"/>
      <c r="L676" s="126"/>
      <c r="M676" s="250"/>
      <c r="N676" s="250"/>
      <c r="O676" s="250"/>
      <c r="P676" s="250"/>
      <c r="Q676" s="250"/>
      <c r="R676" s="250"/>
      <c r="S676" s="250"/>
    </row>
    <row r="677" spans="1:19" customFormat="1" x14ac:dyDescent="0.25">
      <c r="A677" s="54"/>
      <c r="C677" s="65"/>
      <c r="D677" s="66"/>
      <c r="E677" s="66"/>
      <c r="F677" s="66"/>
      <c r="G677" s="68"/>
      <c r="H677" s="66"/>
      <c r="I677" s="66"/>
      <c r="J677" s="298" t="str">
        <f t="shared" ca="1" si="10"/>
        <v/>
      </c>
      <c r="K677" s="126"/>
      <c r="L677" s="126"/>
      <c r="M677" s="250"/>
      <c r="N677" s="250"/>
      <c r="O677" s="250"/>
      <c r="P677" s="250"/>
      <c r="Q677" s="250"/>
      <c r="R677" s="250"/>
      <c r="S677" s="250"/>
    </row>
    <row r="678" spans="1:19" customFormat="1" x14ac:dyDescent="0.25">
      <c r="A678" s="54"/>
      <c r="C678" s="65"/>
      <c r="D678" s="66"/>
      <c r="E678" s="66"/>
      <c r="F678" s="66"/>
      <c r="G678" s="68"/>
      <c r="H678" s="66"/>
      <c r="I678" s="66"/>
      <c r="J678" s="298" t="str">
        <f t="shared" ca="1" si="10"/>
        <v/>
      </c>
      <c r="K678" s="126"/>
      <c r="L678" s="126"/>
      <c r="M678" s="250"/>
      <c r="N678" s="250"/>
      <c r="O678" s="250"/>
      <c r="P678" s="250"/>
      <c r="Q678" s="250"/>
      <c r="R678" s="250"/>
      <c r="S678" s="250"/>
    </row>
    <row r="679" spans="1:19" customFormat="1" x14ac:dyDescent="0.25">
      <c r="A679" s="54"/>
      <c r="C679" s="65"/>
      <c r="D679" s="66"/>
      <c r="E679" s="66"/>
      <c r="F679" s="66"/>
      <c r="G679" s="68"/>
      <c r="H679" s="66"/>
      <c r="I679" s="66"/>
      <c r="J679" s="298" t="str">
        <f t="shared" ca="1" si="10"/>
        <v/>
      </c>
      <c r="K679" s="126"/>
      <c r="L679" s="126"/>
      <c r="M679" s="250"/>
      <c r="N679" s="250"/>
      <c r="O679" s="250"/>
      <c r="P679" s="250"/>
      <c r="Q679" s="250"/>
      <c r="R679" s="250"/>
      <c r="S679" s="250"/>
    </row>
    <row r="680" spans="1:19" customFormat="1" x14ac:dyDescent="0.25">
      <c r="A680" s="54"/>
      <c r="C680" s="65"/>
      <c r="D680" s="66"/>
      <c r="E680" s="66"/>
      <c r="F680" s="66"/>
      <c r="G680" s="68"/>
      <c r="H680" s="66"/>
      <c r="I680" s="66"/>
      <c r="J680" s="298" t="str">
        <f t="shared" ca="1" si="10"/>
        <v/>
      </c>
      <c r="K680" s="126"/>
      <c r="L680" s="126"/>
      <c r="M680" s="250"/>
      <c r="N680" s="250"/>
      <c r="O680" s="250"/>
      <c r="P680" s="250"/>
      <c r="Q680" s="250"/>
      <c r="R680" s="250"/>
      <c r="S680" s="250"/>
    </row>
    <row r="681" spans="1:19" customFormat="1" x14ac:dyDescent="0.25">
      <c r="A681" s="54"/>
      <c r="C681" s="65"/>
      <c r="D681" s="66"/>
      <c r="E681" s="66"/>
      <c r="F681" s="66"/>
      <c r="G681" s="68"/>
      <c r="H681" s="66"/>
      <c r="I681" s="66"/>
      <c r="J681" s="298" t="str">
        <f t="shared" ca="1" si="10"/>
        <v/>
      </c>
      <c r="K681" s="126"/>
      <c r="L681" s="126"/>
      <c r="M681" s="250"/>
      <c r="N681" s="250"/>
      <c r="O681" s="250"/>
      <c r="P681" s="250"/>
      <c r="Q681" s="250"/>
      <c r="R681" s="250"/>
      <c r="S681" s="250"/>
    </row>
    <row r="682" spans="1:19" customFormat="1" x14ac:dyDescent="0.25">
      <c r="A682" s="54"/>
      <c r="C682" s="65"/>
      <c r="D682" s="66"/>
      <c r="E682" s="66"/>
      <c r="F682" s="66"/>
      <c r="G682" s="68"/>
      <c r="H682" s="66"/>
      <c r="I682" s="66"/>
      <c r="J682" s="298" t="str">
        <f t="shared" ca="1" si="10"/>
        <v/>
      </c>
      <c r="K682" s="126"/>
      <c r="L682" s="126"/>
      <c r="M682" s="250"/>
      <c r="N682" s="250"/>
      <c r="O682" s="250"/>
      <c r="P682" s="250"/>
      <c r="Q682" s="250"/>
      <c r="R682" s="250"/>
      <c r="S682" s="250"/>
    </row>
    <row r="683" spans="1:19" customFormat="1" x14ac:dyDescent="0.25">
      <c r="A683" s="54"/>
      <c r="C683" s="65"/>
      <c r="D683" s="66"/>
      <c r="E683" s="66"/>
      <c r="F683" s="66"/>
      <c r="G683" s="68"/>
      <c r="H683" s="66"/>
      <c r="I683" s="66"/>
      <c r="J683" s="298" t="str">
        <f t="shared" ca="1" si="10"/>
        <v/>
      </c>
      <c r="K683" s="126"/>
      <c r="L683" s="126"/>
      <c r="M683" s="250"/>
      <c r="N683" s="250"/>
      <c r="O683" s="250"/>
      <c r="P683" s="250"/>
      <c r="Q683" s="250"/>
      <c r="R683" s="250"/>
      <c r="S683" s="250"/>
    </row>
    <row r="684" spans="1:19" customFormat="1" x14ac:dyDescent="0.25">
      <c r="A684" s="54"/>
      <c r="C684" s="65"/>
      <c r="D684" s="66"/>
      <c r="E684" s="66"/>
      <c r="F684" s="66"/>
      <c r="G684" s="68"/>
      <c r="H684" s="66"/>
      <c r="I684" s="66"/>
      <c r="J684" s="298" t="str">
        <f t="shared" ca="1" si="10"/>
        <v/>
      </c>
      <c r="K684" s="126"/>
      <c r="L684" s="126"/>
      <c r="M684" s="250"/>
      <c r="N684" s="250"/>
      <c r="O684" s="250"/>
      <c r="P684" s="250"/>
      <c r="Q684" s="250"/>
      <c r="R684" s="250"/>
      <c r="S684" s="250"/>
    </row>
    <row r="685" spans="1:19" customFormat="1" x14ac:dyDescent="0.25">
      <c r="A685" s="54"/>
      <c r="C685" s="65"/>
      <c r="D685" s="66"/>
      <c r="E685" s="66"/>
      <c r="F685" s="66"/>
      <c r="G685" s="68"/>
      <c r="H685" s="66"/>
      <c r="I685" s="66"/>
      <c r="J685" s="298" t="str">
        <f t="shared" ca="1" si="10"/>
        <v/>
      </c>
      <c r="K685" s="126"/>
      <c r="L685" s="126"/>
      <c r="M685" s="250"/>
      <c r="N685" s="250"/>
      <c r="O685" s="250"/>
      <c r="P685" s="250"/>
      <c r="Q685" s="250"/>
      <c r="R685" s="250"/>
      <c r="S685" s="250"/>
    </row>
    <row r="686" spans="1:19" customFormat="1" x14ac:dyDescent="0.25">
      <c r="A686" s="54"/>
      <c r="C686" s="65"/>
      <c r="D686" s="66"/>
      <c r="E686" s="66"/>
      <c r="F686" s="66"/>
      <c r="G686" s="68"/>
      <c r="H686" s="66"/>
      <c r="I686" s="66"/>
      <c r="J686" s="298" t="str">
        <f t="shared" ca="1" si="10"/>
        <v/>
      </c>
      <c r="K686" s="126"/>
      <c r="L686" s="126"/>
      <c r="M686" s="250"/>
      <c r="N686" s="250"/>
      <c r="O686" s="250"/>
      <c r="P686" s="250"/>
      <c r="Q686" s="250"/>
      <c r="R686" s="250"/>
      <c r="S686" s="250"/>
    </row>
    <row r="687" spans="1:19" customFormat="1" x14ac:dyDescent="0.25">
      <c r="A687" s="54"/>
      <c r="C687" s="65"/>
      <c r="D687" s="66"/>
      <c r="E687" s="66"/>
      <c r="F687" s="66"/>
      <c r="G687" s="68"/>
      <c r="H687" s="66"/>
      <c r="I687" s="66"/>
      <c r="J687" s="298" t="str">
        <f t="shared" ca="1" si="10"/>
        <v/>
      </c>
      <c r="K687" s="126"/>
      <c r="L687" s="126"/>
      <c r="M687" s="250"/>
      <c r="N687" s="250"/>
      <c r="O687" s="250"/>
      <c r="P687" s="250"/>
      <c r="Q687" s="250"/>
      <c r="R687" s="250"/>
      <c r="S687" s="250"/>
    </row>
    <row r="688" spans="1:19" customFormat="1" x14ac:dyDescent="0.25">
      <c r="A688" s="54"/>
      <c r="C688" s="65"/>
      <c r="D688" s="66"/>
      <c r="E688" s="66"/>
      <c r="F688" s="66"/>
      <c r="G688" s="68"/>
      <c r="H688" s="66"/>
      <c r="I688" s="66"/>
      <c r="J688" s="298" t="str">
        <f t="shared" ca="1" si="10"/>
        <v/>
      </c>
      <c r="K688" s="126"/>
      <c r="L688" s="126"/>
      <c r="M688" s="250"/>
      <c r="N688" s="250"/>
      <c r="O688" s="250"/>
      <c r="P688" s="250"/>
      <c r="Q688" s="250"/>
      <c r="R688" s="250"/>
      <c r="S688" s="250"/>
    </row>
    <row r="689" spans="1:19" customFormat="1" x14ac:dyDescent="0.25">
      <c r="A689" s="54"/>
      <c r="C689" s="65"/>
      <c r="D689" s="66"/>
      <c r="E689" s="66"/>
      <c r="F689" s="66"/>
      <c r="G689" s="68"/>
      <c r="H689" s="66"/>
      <c r="I689" s="66"/>
      <c r="J689" s="298" t="str">
        <f t="shared" ca="1" si="10"/>
        <v/>
      </c>
      <c r="K689" s="126"/>
      <c r="L689" s="126"/>
      <c r="M689" s="250"/>
      <c r="N689" s="250"/>
      <c r="O689" s="250"/>
      <c r="P689" s="250"/>
      <c r="Q689" s="250"/>
      <c r="R689" s="250"/>
      <c r="S689" s="250"/>
    </row>
    <row r="690" spans="1:19" customFormat="1" x14ac:dyDescent="0.25">
      <c r="A690" s="54"/>
      <c r="C690" s="65"/>
      <c r="D690" s="66"/>
      <c r="E690" s="66"/>
      <c r="F690" s="66"/>
      <c r="G690" s="68"/>
      <c r="H690" s="66"/>
      <c r="I690" s="66"/>
      <c r="J690" s="298" t="str">
        <f t="shared" ca="1" si="10"/>
        <v/>
      </c>
      <c r="K690" s="126"/>
      <c r="L690" s="126"/>
      <c r="M690" s="250"/>
      <c r="N690" s="250"/>
      <c r="O690" s="250"/>
      <c r="P690" s="250"/>
      <c r="Q690" s="250"/>
      <c r="R690" s="250"/>
      <c r="S690" s="250"/>
    </row>
    <row r="691" spans="1:19" customFormat="1" x14ac:dyDescent="0.25">
      <c r="A691" s="54"/>
      <c r="C691" s="65"/>
      <c r="D691" s="66"/>
      <c r="E691" s="66"/>
      <c r="F691" s="66"/>
      <c r="G691" s="68"/>
      <c r="H691" s="66"/>
      <c r="I691" s="66"/>
      <c r="J691" s="298" t="str">
        <f t="shared" ca="1" si="10"/>
        <v/>
      </c>
      <c r="K691" s="126"/>
      <c r="L691" s="126"/>
      <c r="M691" s="250"/>
      <c r="N691" s="250"/>
      <c r="O691" s="250"/>
      <c r="P691" s="250"/>
      <c r="Q691" s="250"/>
      <c r="R691" s="250"/>
      <c r="S691" s="250"/>
    </row>
    <row r="692" spans="1:19" customFormat="1" x14ac:dyDescent="0.25">
      <c r="A692" s="54"/>
      <c r="C692" s="65"/>
      <c r="D692" s="66"/>
      <c r="E692" s="66"/>
      <c r="F692" s="66"/>
      <c r="G692" s="68"/>
      <c r="H692" s="66"/>
      <c r="I692" s="66"/>
      <c r="J692" s="298" t="str">
        <f t="shared" ca="1" si="10"/>
        <v/>
      </c>
      <c r="K692" s="126"/>
      <c r="L692" s="126"/>
      <c r="M692" s="250"/>
      <c r="N692" s="250"/>
      <c r="O692" s="250"/>
      <c r="P692" s="250"/>
      <c r="Q692" s="250"/>
      <c r="R692" s="250"/>
      <c r="S692" s="250"/>
    </row>
    <row r="693" spans="1:19" customFormat="1" x14ac:dyDescent="0.25">
      <c r="A693" s="54"/>
      <c r="C693" s="65"/>
      <c r="D693" s="66"/>
      <c r="E693" s="66"/>
      <c r="F693" s="66"/>
      <c r="G693" s="68"/>
      <c r="H693" s="66"/>
      <c r="I693" s="66"/>
      <c r="J693" s="298" t="str">
        <f t="shared" ca="1" si="10"/>
        <v/>
      </c>
      <c r="K693" s="126"/>
      <c r="L693" s="126"/>
      <c r="M693" s="250"/>
      <c r="N693" s="250"/>
      <c r="O693" s="250"/>
      <c r="P693" s="250"/>
      <c r="Q693" s="250"/>
      <c r="R693" s="250"/>
      <c r="S693" s="250"/>
    </row>
    <row r="694" spans="1:19" customFormat="1" x14ac:dyDescent="0.25">
      <c r="A694" s="54"/>
      <c r="C694" s="65"/>
      <c r="D694" s="66"/>
      <c r="E694" s="66"/>
      <c r="F694" s="66"/>
      <c r="G694" s="68"/>
      <c r="H694" s="66"/>
      <c r="I694" s="66"/>
      <c r="J694" s="298" t="str">
        <f t="shared" ca="1" si="10"/>
        <v/>
      </c>
      <c r="K694" s="126"/>
      <c r="L694" s="126"/>
      <c r="M694" s="250"/>
      <c r="N694" s="250"/>
      <c r="O694" s="250"/>
      <c r="P694" s="250"/>
      <c r="Q694" s="250"/>
      <c r="R694" s="250"/>
      <c r="S694" s="250"/>
    </row>
    <row r="695" spans="1:19" customFormat="1" x14ac:dyDescent="0.25">
      <c r="A695" s="54"/>
      <c r="C695" s="65"/>
      <c r="D695" s="66"/>
      <c r="E695" s="66"/>
      <c r="F695" s="66"/>
      <c r="G695" s="68"/>
      <c r="H695" s="66"/>
      <c r="I695" s="66"/>
      <c r="J695" s="298" t="str">
        <f t="shared" ca="1" si="10"/>
        <v/>
      </c>
      <c r="K695" s="126"/>
      <c r="L695" s="126"/>
      <c r="M695" s="250"/>
      <c r="N695" s="250"/>
      <c r="O695" s="250"/>
      <c r="P695" s="250"/>
      <c r="Q695" s="250"/>
      <c r="R695" s="250"/>
      <c r="S695" s="250"/>
    </row>
    <row r="696" spans="1:19" customFormat="1" x14ac:dyDescent="0.25">
      <c r="A696" s="54"/>
      <c r="C696" s="65"/>
      <c r="D696" s="66"/>
      <c r="E696" s="66"/>
      <c r="F696" s="66"/>
      <c r="G696" s="68"/>
      <c r="H696" s="66"/>
      <c r="I696" s="66"/>
      <c r="J696" s="298" t="str">
        <f t="shared" ca="1" si="10"/>
        <v/>
      </c>
      <c r="K696" s="126"/>
      <c r="L696" s="126"/>
      <c r="M696" s="250"/>
      <c r="N696" s="250"/>
      <c r="O696" s="250"/>
      <c r="P696" s="250"/>
      <c r="Q696" s="250"/>
      <c r="R696" s="250"/>
      <c r="S696" s="250"/>
    </row>
    <row r="697" spans="1:19" customFormat="1" x14ac:dyDescent="0.25">
      <c r="A697" s="54"/>
      <c r="C697" s="65"/>
      <c r="D697" s="66"/>
      <c r="E697" s="66"/>
      <c r="F697" s="66"/>
      <c r="G697" s="68"/>
      <c r="H697" s="66"/>
      <c r="I697" s="66"/>
      <c r="J697" s="298" t="str">
        <f t="shared" ca="1" si="10"/>
        <v/>
      </c>
      <c r="K697" s="126"/>
      <c r="L697" s="126"/>
      <c r="M697" s="250"/>
      <c r="N697" s="250"/>
      <c r="O697" s="250"/>
      <c r="P697" s="250"/>
      <c r="Q697" s="250"/>
      <c r="R697" s="250"/>
      <c r="S697" s="250"/>
    </row>
    <row r="698" spans="1:19" customFormat="1" x14ac:dyDescent="0.25">
      <c r="A698" s="54"/>
      <c r="C698" s="65"/>
      <c r="D698" s="66"/>
      <c r="E698" s="66"/>
      <c r="F698" s="66"/>
      <c r="G698" s="68"/>
      <c r="H698" s="66"/>
      <c r="I698" s="66"/>
      <c r="J698" s="298" t="str">
        <f t="shared" ca="1" si="10"/>
        <v/>
      </c>
      <c r="K698" s="126"/>
      <c r="L698" s="126"/>
      <c r="M698" s="250"/>
      <c r="N698" s="250"/>
      <c r="O698" s="250"/>
      <c r="P698" s="250"/>
      <c r="Q698" s="250"/>
      <c r="R698" s="250"/>
      <c r="S698" s="250"/>
    </row>
    <row r="699" spans="1:19" customFormat="1" x14ac:dyDescent="0.25">
      <c r="A699" s="54"/>
      <c r="C699" s="65"/>
      <c r="D699" s="66"/>
      <c r="E699" s="66"/>
      <c r="F699" s="66"/>
      <c r="G699" s="68"/>
      <c r="H699" s="66"/>
      <c r="I699" s="66"/>
      <c r="J699" s="298" t="str">
        <f t="shared" ca="1" si="10"/>
        <v/>
      </c>
      <c r="K699" s="126"/>
      <c r="L699" s="126"/>
      <c r="M699" s="250"/>
      <c r="N699" s="250"/>
      <c r="O699" s="250"/>
      <c r="P699" s="250"/>
      <c r="Q699" s="250"/>
      <c r="R699" s="250"/>
      <c r="S699" s="250"/>
    </row>
    <row r="700" spans="1:19" customFormat="1" x14ac:dyDescent="0.25">
      <c r="A700" s="54"/>
      <c r="C700" s="65"/>
      <c r="D700" s="66"/>
      <c r="E700" s="66"/>
      <c r="F700" s="66"/>
      <c r="G700" s="68"/>
      <c r="H700" s="66"/>
      <c r="I700" s="66"/>
      <c r="J700" s="298" t="str">
        <f t="shared" ca="1" si="10"/>
        <v/>
      </c>
      <c r="K700" s="126"/>
      <c r="L700" s="126"/>
      <c r="M700" s="250"/>
      <c r="N700" s="250"/>
      <c r="O700" s="250"/>
      <c r="P700" s="250"/>
      <c r="Q700" s="250"/>
      <c r="R700" s="250"/>
      <c r="S700" s="250"/>
    </row>
    <row r="701" spans="1:19" customFormat="1" x14ac:dyDescent="0.25">
      <c r="A701" s="54"/>
      <c r="C701" s="65"/>
      <c r="D701" s="66"/>
      <c r="E701" s="66"/>
      <c r="F701" s="66"/>
      <c r="G701" s="68"/>
      <c r="H701" s="66"/>
      <c r="I701" s="66"/>
      <c r="J701" s="298" t="str">
        <f t="shared" ca="1" si="10"/>
        <v/>
      </c>
      <c r="K701" s="126"/>
      <c r="L701" s="126"/>
      <c r="M701" s="250"/>
      <c r="N701" s="250"/>
      <c r="O701" s="250"/>
      <c r="P701" s="250"/>
      <c r="Q701" s="250"/>
      <c r="R701" s="250"/>
      <c r="S701" s="250"/>
    </row>
    <row r="702" spans="1:19" customFormat="1" x14ac:dyDescent="0.25">
      <c r="A702" s="54"/>
      <c r="C702" s="65"/>
      <c r="D702" s="66"/>
      <c r="E702" s="66"/>
      <c r="F702" s="66"/>
      <c r="G702" s="68"/>
      <c r="H702" s="66"/>
      <c r="I702" s="66"/>
      <c r="J702" s="298" t="str">
        <f t="shared" ca="1" si="10"/>
        <v/>
      </c>
      <c r="K702" s="126"/>
      <c r="L702" s="126"/>
      <c r="M702" s="250"/>
      <c r="N702" s="250"/>
      <c r="O702" s="250"/>
      <c r="P702" s="250"/>
      <c r="Q702" s="250"/>
      <c r="R702" s="250"/>
      <c r="S702" s="250"/>
    </row>
    <row r="703" spans="1:19" customFormat="1" x14ac:dyDescent="0.25">
      <c r="A703" s="54"/>
      <c r="C703" s="65"/>
      <c r="D703" s="66"/>
      <c r="E703" s="66"/>
      <c r="F703" s="66"/>
      <c r="G703" s="68"/>
      <c r="H703" s="66"/>
      <c r="I703" s="66"/>
      <c r="J703" s="298" t="str">
        <f t="shared" ca="1" si="10"/>
        <v/>
      </c>
      <c r="K703" s="126"/>
      <c r="L703" s="126"/>
      <c r="M703" s="250"/>
      <c r="N703" s="250"/>
      <c r="O703" s="250"/>
      <c r="P703" s="250"/>
      <c r="Q703" s="250"/>
      <c r="R703" s="250"/>
      <c r="S703" s="250"/>
    </row>
    <row r="704" spans="1:19" customFormat="1" x14ac:dyDescent="0.25">
      <c r="A704" s="54"/>
      <c r="C704" s="65"/>
      <c r="D704" s="66"/>
      <c r="E704" s="66"/>
      <c r="F704" s="66"/>
      <c r="G704" s="68"/>
      <c r="H704" s="66"/>
      <c r="I704" s="66"/>
      <c r="J704" s="298" t="str">
        <f t="shared" ca="1" si="10"/>
        <v/>
      </c>
      <c r="K704" s="126"/>
      <c r="L704" s="126"/>
      <c r="M704" s="250"/>
      <c r="N704" s="250"/>
      <c r="O704" s="250"/>
      <c r="P704" s="250"/>
      <c r="Q704" s="250"/>
      <c r="R704" s="250"/>
      <c r="S704" s="250"/>
    </row>
    <row r="705" spans="1:19" customFormat="1" x14ac:dyDescent="0.25">
      <c r="A705" s="54"/>
      <c r="C705" s="65"/>
      <c r="D705" s="66"/>
      <c r="E705" s="66"/>
      <c r="F705" s="66"/>
      <c r="G705" s="68"/>
      <c r="H705" s="66"/>
      <c r="I705" s="66"/>
      <c r="J705" s="298" t="str">
        <f t="shared" ca="1" si="10"/>
        <v/>
      </c>
      <c r="K705" s="126"/>
      <c r="L705" s="126"/>
      <c r="M705" s="250"/>
      <c r="N705" s="250"/>
      <c r="O705" s="250"/>
      <c r="P705" s="250"/>
      <c r="Q705" s="250"/>
      <c r="R705" s="250"/>
      <c r="S705" s="250"/>
    </row>
    <row r="706" spans="1:19" customFormat="1" x14ac:dyDescent="0.25">
      <c r="A706" s="54"/>
      <c r="C706" s="65"/>
      <c r="D706" s="66"/>
      <c r="E706" s="66"/>
      <c r="F706" s="66"/>
      <c r="G706" s="68"/>
      <c r="H706" s="66"/>
      <c r="I706" s="66"/>
      <c r="J706" s="298" t="str">
        <f t="shared" ca="1" si="10"/>
        <v/>
      </c>
      <c r="K706" s="126"/>
      <c r="L706" s="126"/>
      <c r="M706" s="250"/>
      <c r="N706" s="250"/>
      <c r="O706" s="250"/>
      <c r="P706" s="250"/>
      <c r="Q706" s="250"/>
      <c r="R706" s="250"/>
      <c r="S706" s="250"/>
    </row>
    <row r="707" spans="1:19" customFormat="1" x14ac:dyDescent="0.25">
      <c r="A707" s="54"/>
      <c r="C707" s="65"/>
      <c r="D707" s="66"/>
      <c r="E707" s="66"/>
      <c r="F707" s="66"/>
      <c r="G707" s="68"/>
      <c r="H707" s="66"/>
      <c r="I707" s="66"/>
      <c r="J707" s="298" t="str">
        <f t="shared" ca="1" si="10"/>
        <v/>
      </c>
      <c r="K707" s="126"/>
      <c r="L707" s="126"/>
      <c r="M707" s="250"/>
      <c r="N707" s="250"/>
      <c r="O707" s="250"/>
      <c r="P707" s="250"/>
      <c r="Q707" s="250"/>
      <c r="R707" s="250"/>
      <c r="S707" s="250"/>
    </row>
    <row r="708" spans="1:19" customFormat="1" x14ac:dyDescent="0.25">
      <c r="A708" s="54"/>
      <c r="C708" s="65"/>
      <c r="D708" s="66"/>
      <c r="E708" s="66"/>
      <c r="F708" s="66"/>
      <c r="G708" s="68"/>
      <c r="H708" s="66"/>
      <c r="I708" s="66"/>
      <c r="J708" s="298" t="str">
        <f t="shared" ca="1" si="10"/>
        <v/>
      </c>
      <c r="K708" s="126"/>
      <c r="L708" s="126"/>
      <c r="M708" s="250"/>
      <c r="N708" s="250"/>
      <c r="O708" s="250"/>
      <c r="P708" s="250"/>
      <c r="Q708" s="250"/>
      <c r="R708" s="250"/>
      <c r="S708" s="250"/>
    </row>
    <row r="709" spans="1:19" customFormat="1" x14ac:dyDescent="0.25">
      <c r="A709" s="54"/>
      <c r="C709" s="65"/>
      <c r="D709" s="66"/>
      <c r="E709" s="66"/>
      <c r="F709" s="66"/>
      <c r="G709" s="68"/>
      <c r="H709" s="66"/>
      <c r="I709" s="66"/>
      <c r="J709" s="298" t="str">
        <f t="shared" ca="1" si="10"/>
        <v/>
      </c>
      <c r="K709" s="126"/>
      <c r="L709" s="126"/>
      <c r="M709" s="250"/>
      <c r="N709" s="250"/>
      <c r="O709" s="250"/>
      <c r="P709" s="250"/>
      <c r="Q709" s="250"/>
      <c r="R709" s="250"/>
      <c r="S709" s="250"/>
    </row>
    <row r="710" spans="1:19" customFormat="1" x14ac:dyDescent="0.25">
      <c r="A710" s="54"/>
      <c r="C710" s="65"/>
      <c r="D710" s="66"/>
      <c r="E710" s="66"/>
      <c r="F710" s="66"/>
      <c r="G710" s="68"/>
      <c r="H710" s="66"/>
      <c r="I710" s="66"/>
      <c r="J710" s="298" t="str">
        <f t="shared" ca="1" si="10"/>
        <v/>
      </c>
      <c r="K710" s="126"/>
      <c r="L710" s="126"/>
      <c r="M710" s="250"/>
      <c r="N710" s="250"/>
      <c r="O710" s="250"/>
      <c r="P710" s="250"/>
      <c r="Q710" s="250"/>
      <c r="R710" s="250"/>
      <c r="S710" s="250"/>
    </row>
    <row r="711" spans="1:19" customFormat="1" x14ac:dyDescent="0.25">
      <c r="A711" s="54"/>
      <c r="C711" s="65"/>
      <c r="D711" s="66"/>
      <c r="E711" s="66"/>
      <c r="F711" s="66"/>
      <c r="G711" s="68"/>
      <c r="H711" s="66"/>
      <c r="I711" s="66"/>
      <c r="J711" s="298" t="str">
        <f t="shared" ca="1" si="10"/>
        <v/>
      </c>
      <c r="K711" s="126"/>
      <c r="L711" s="126"/>
      <c r="M711" s="250"/>
      <c r="N711" s="250"/>
      <c r="O711" s="250"/>
      <c r="P711" s="250"/>
      <c r="Q711" s="250"/>
      <c r="R711" s="250"/>
      <c r="S711" s="250"/>
    </row>
    <row r="712" spans="1:19" customFormat="1" x14ac:dyDescent="0.25">
      <c r="A712" s="54"/>
      <c r="C712" s="65"/>
      <c r="D712" s="66"/>
      <c r="E712" s="66"/>
      <c r="F712" s="66"/>
      <c r="G712" s="68"/>
      <c r="H712" s="66"/>
      <c r="I712" s="66"/>
      <c r="J712" s="298" t="str">
        <f t="shared" ca="1" si="10"/>
        <v/>
      </c>
      <c r="K712" s="126"/>
      <c r="L712" s="126"/>
      <c r="M712" s="250"/>
      <c r="N712" s="250"/>
      <c r="O712" s="250"/>
      <c r="P712" s="250"/>
      <c r="Q712" s="250"/>
      <c r="R712" s="250"/>
      <c r="S712" s="250"/>
    </row>
    <row r="713" spans="1:19" customFormat="1" x14ac:dyDescent="0.25">
      <c r="A713" s="54"/>
      <c r="C713" s="65"/>
      <c r="D713" s="66"/>
      <c r="E713" s="66"/>
      <c r="F713" s="66"/>
      <c r="G713" s="68"/>
      <c r="H713" s="66"/>
      <c r="I713" s="66"/>
      <c r="J713" s="298" t="str">
        <f t="shared" ref="J713:J776" ca="1" si="11">IF(I713="","",(IF(I713="Efetivado","",IF(C713="","",IF(C713=TODAY(),"Vence Hoje",IF(C713&lt;TODAY(),"Atrasado",C713-TODAY()&amp;" Dias para Vencer"))))))</f>
        <v/>
      </c>
      <c r="K713" s="126"/>
      <c r="L713" s="126"/>
      <c r="M713" s="250"/>
      <c r="N713" s="250"/>
      <c r="O713" s="250"/>
      <c r="P713" s="250"/>
      <c r="Q713" s="250"/>
      <c r="R713" s="250"/>
      <c r="S713" s="250"/>
    </row>
    <row r="714" spans="1:19" customFormat="1" x14ac:dyDescent="0.25">
      <c r="A714" s="54"/>
      <c r="C714" s="65"/>
      <c r="D714" s="66"/>
      <c r="E714" s="66"/>
      <c r="F714" s="66"/>
      <c r="G714" s="68"/>
      <c r="H714" s="66"/>
      <c r="I714" s="66"/>
      <c r="J714" s="298" t="str">
        <f t="shared" ca="1" si="11"/>
        <v/>
      </c>
      <c r="K714" s="126"/>
      <c r="L714" s="126"/>
      <c r="M714" s="250"/>
      <c r="N714" s="250"/>
      <c r="O714" s="250"/>
      <c r="P714" s="250"/>
      <c r="Q714" s="250"/>
      <c r="R714" s="250"/>
      <c r="S714" s="250"/>
    </row>
    <row r="715" spans="1:19" customFormat="1" x14ac:dyDescent="0.25">
      <c r="A715" s="54"/>
      <c r="C715" s="65"/>
      <c r="D715" s="66"/>
      <c r="E715" s="66"/>
      <c r="F715" s="66"/>
      <c r="G715" s="68"/>
      <c r="H715" s="66"/>
      <c r="I715" s="66"/>
      <c r="J715" s="298" t="str">
        <f t="shared" ca="1" si="11"/>
        <v/>
      </c>
      <c r="K715" s="126"/>
      <c r="L715" s="126"/>
      <c r="M715" s="250"/>
      <c r="N715" s="250"/>
      <c r="O715" s="250"/>
      <c r="P715" s="250"/>
      <c r="Q715" s="250"/>
      <c r="R715" s="250"/>
      <c r="S715" s="250"/>
    </row>
    <row r="716" spans="1:19" customFormat="1" x14ac:dyDescent="0.25">
      <c r="A716" s="54"/>
      <c r="C716" s="65"/>
      <c r="D716" s="66"/>
      <c r="E716" s="66"/>
      <c r="F716" s="66"/>
      <c r="G716" s="68"/>
      <c r="H716" s="66"/>
      <c r="I716" s="66"/>
      <c r="J716" s="298" t="str">
        <f t="shared" ca="1" si="11"/>
        <v/>
      </c>
      <c r="K716" s="126"/>
      <c r="L716" s="126"/>
      <c r="M716" s="250"/>
      <c r="N716" s="250"/>
      <c r="O716" s="250"/>
      <c r="P716" s="250"/>
      <c r="Q716" s="250"/>
      <c r="R716" s="250"/>
      <c r="S716" s="250"/>
    </row>
    <row r="717" spans="1:19" customFormat="1" x14ac:dyDescent="0.25">
      <c r="A717" s="54"/>
      <c r="C717" s="65"/>
      <c r="D717" s="66"/>
      <c r="E717" s="66"/>
      <c r="F717" s="66"/>
      <c r="G717" s="68"/>
      <c r="H717" s="66"/>
      <c r="I717" s="66"/>
      <c r="J717" s="298" t="str">
        <f t="shared" ca="1" si="11"/>
        <v/>
      </c>
      <c r="K717" s="126"/>
      <c r="L717" s="126"/>
      <c r="M717" s="250"/>
      <c r="N717" s="250"/>
      <c r="O717" s="250"/>
      <c r="P717" s="250"/>
      <c r="Q717" s="250"/>
      <c r="R717" s="250"/>
      <c r="S717" s="250"/>
    </row>
    <row r="718" spans="1:19" customFormat="1" x14ac:dyDescent="0.25">
      <c r="A718" s="54"/>
      <c r="C718" s="65"/>
      <c r="D718" s="66"/>
      <c r="E718" s="66"/>
      <c r="F718" s="66"/>
      <c r="G718" s="68"/>
      <c r="H718" s="66"/>
      <c r="I718" s="66"/>
      <c r="J718" s="298" t="str">
        <f t="shared" ca="1" si="11"/>
        <v/>
      </c>
      <c r="K718" s="126"/>
      <c r="L718" s="126"/>
      <c r="M718" s="250"/>
      <c r="N718" s="250"/>
      <c r="O718" s="250"/>
      <c r="P718" s="250"/>
      <c r="Q718" s="250"/>
      <c r="R718" s="250"/>
      <c r="S718" s="250"/>
    </row>
    <row r="719" spans="1:19" customFormat="1" x14ac:dyDescent="0.25">
      <c r="A719" s="54"/>
      <c r="C719" s="65"/>
      <c r="D719" s="66"/>
      <c r="E719" s="66"/>
      <c r="F719" s="66"/>
      <c r="G719" s="68"/>
      <c r="H719" s="66"/>
      <c r="I719" s="66"/>
      <c r="J719" s="298" t="str">
        <f t="shared" ca="1" si="11"/>
        <v/>
      </c>
      <c r="K719" s="126"/>
      <c r="L719" s="126"/>
      <c r="M719" s="250"/>
      <c r="N719" s="250"/>
      <c r="O719" s="250"/>
      <c r="P719" s="250"/>
      <c r="Q719" s="250"/>
      <c r="R719" s="250"/>
      <c r="S719" s="250"/>
    </row>
    <row r="720" spans="1:19" customFormat="1" x14ac:dyDescent="0.25">
      <c r="A720" s="54"/>
      <c r="C720" s="65"/>
      <c r="D720" s="66"/>
      <c r="E720" s="66"/>
      <c r="F720" s="66"/>
      <c r="G720" s="68"/>
      <c r="H720" s="66"/>
      <c r="I720" s="66"/>
      <c r="J720" s="298" t="str">
        <f t="shared" ca="1" si="11"/>
        <v/>
      </c>
      <c r="K720" s="126"/>
      <c r="L720" s="126"/>
      <c r="M720" s="250"/>
      <c r="N720" s="250"/>
      <c r="O720" s="250"/>
      <c r="P720" s="250"/>
      <c r="Q720" s="250"/>
      <c r="R720" s="250"/>
      <c r="S720" s="250"/>
    </row>
    <row r="721" spans="1:19" customFormat="1" x14ac:dyDescent="0.25">
      <c r="A721" s="54"/>
      <c r="C721" s="65"/>
      <c r="D721" s="66"/>
      <c r="E721" s="66"/>
      <c r="F721" s="66"/>
      <c r="G721" s="68"/>
      <c r="H721" s="66"/>
      <c r="I721" s="66"/>
      <c r="J721" s="298" t="str">
        <f t="shared" ca="1" si="11"/>
        <v/>
      </c>
      <c r="K721" s="126"/>
      <c r="L721" s="126"/>
      <c r="M721" s="250"/>
      <c r="N721" s="250"/>
      <c r="O721" s="250"/>
      <c r="P721" s="250"/>
      <c r="Q721" s="250"/>
      <c r="R721" s="250"/>
      <c r="S721" s="250"/>
    </row>
    <row r="722" spans="1:19" customFormat="1" x14ac:dyDescent="0.25">
      <c r="A722" s="54"/>
      <c r="C722" s="65"/>
      <c r="D722" s="66"/>
      <c r="E722" s="66"/>
      <c r="F722" s="66"/>
      <c r="G722" s="68"/>
      <c r="H722" s="66"/>
      <c r="I722" s="66"/>
      <c r="J722" s="298" t="str">
        <f t="shared" ca="1" si="11"/>
        <v/>
      </c>
      <c r="K722" s="126"/>
      <c r="L722" s="126"/>
      <c r="M722" s="250"/>
      <c r="N722" s="250"/>
      <c r="O722" s="250"/>
      <c r="P722" s="250"/>
      <c r="Q722" s="250"/>
      <c r="R722" s="250"/>
      <c r="S722" s="250"/>
    </row>
    <row r="723" spans="1:19" customFormat="1" x14ac:dyDescent="0.25">
      <c r="A723" s="54"/>
      <c r="C723" s="65"/>
      <c r="D723" s="66"/>
      <c r="E723" s="66"/>
      <c r="F723" s="66"/>
      <c r="G723" s="68"/>
      <c r="H723" s="66"/>
      <c r="I723" s="66"/>
      <c r="J723" s="298" t="str">
        <f t="shared" ca="1" si="11"/>
        <v/>
      </c>
      <c r="K723" s="126"/>
      <c r="L723" s="126"/>
      <c r="M723" s="250"/>
      <c r="N723" s="250"/>
      <c r="O723" s="250"/>
      <c r="P723" s="250"/>
      <c r="Q723" s="250"/>
      <c r="R723" s="250"/>
      <c r="S723" s="250"/>
    </row>
    <row r="724" spans="1:19" customFormat="1" x14ac:dyDescent="0.25">
      <c r="A724" s="54"/>
      <c r="C724" s="65"/>
      <c r="D724" s="66"/>
      <c r="E724" s="66"/>
      <c r="F724" s="66"/>
      <c r="G724" s="68"/>
      <c r="H724" s="66"/>
      <c r="I724" s="66"/>
      <c r="J724" s="298" t="str">
        <f t="shared" ca="1" si="11"/>
        <v/>
      </c>
      <c r="K724" s="126"/>
      <c r="L724" s="126"/>
      <c r="M724" s="250"/>
      <c r="N724" s="250"/>
      <c r="O724" s="250"/>
      <c r="P724" s="250"/>
      <c r="Q724" s="250"/>
      <c r="R724" s="250"/>
      <c r="S724" s="250"/>
    </row>
    <row r="725" spans="1:19" customFormat="1" x14ac:dyDescent="0.25">
      <c r="A725" s="54"/>
      <c r="C725" s="65"/>
      <c r="D725" s="66"/>
      <c r="E725" s="66"/>
      <c r="F725" s="66"/>
      <c r="G725" s="68"/>
      <c r="H725" s="66"/>
      <c r="I725" s="66"/>
      <c r="J725" s="298" t="str">
        <f t="shared" ca="1" si="11"/>
        <v/>
      </c>
      <c r="K725" s="126"/>
      <c r="L725" s="126"/>
      <c r="M725" s="250"/>
      <c r="N725" s="250"/>
      <c r="O725" s="250"/>
      <c r="P725" s="250"/>
      <c r="Q725" s="250"/>
      <c r="R725" s="250"/>
      <c r="S725" s="250"/>
    </row>
    <row r="726" spans="1:19" customFormat="1" x14ac:dyDescent="0.25">
      <c r="A726" s="54"/>
      <c r="C726" s="65"/>
      <c r="D726" s="66"/>
      <c r="E726" s="66"/>
      <c r="F726" s="66"/>
      <c r="G726" s="68"/>
      <c r="H726" s="66"/>
      <c r="I726" s="66"/>
      <c r="J726" s="298" t="str">
        <f t="shared" ca="1" si="11"/>
        <v/>
      </c>
      <c r="K726" s="126"/>
      <c r="L726" s="126"/>
      <c r="M726" s="250"/>
      <c r="N726" s="250"/>
      <c r="O726" s="250"/>
      <c r="P726" s="250"/>
      <c r="Q726" s="250"/>
      <c r="R726" s="250"/>
      <c r="S726" s="250"/>
    </row>
    <row r="727" spans="1:19" customFormat="1" x14ac:dyDescent="0.25">
      <c r="A727" s="54"/>
      <c r="C727" s="65"/>
      <c r="D727" s="66"/>
      <c r="E727" s="66"/>
      <c r="F727" s="66"/>
      <c r="G727" s="68"/>
      <c r="H727" s="66"/>
      <c r="I727" s="66"/>
      <c r="J727" s="298" t="str">
        <f t="shared" ca="1" si="11"/>
        <v/>
      </c>
      <c r="K727" s="126"/>
      <c r="L727" s="126"/>
      <c r="M727" s="250"/>
      <c r="N727" s="250"/>
      <c r="O727" s="250"/>
      <c r="P727" s="250"/>
      <c r="Q727" s="250"/>
      <c r="R727" s="250"/>
      <c r="S727" s="250"/>
    </row>
    <row r="728" spans="1:19" customFormat="1" x14ac:dyDescent="0.25">
      <c r="A728" s="54"/>
      <c r="C728" s="65"/>
      <c r="D728" s="66"/>
      <c r="E728" s="66"/>
      <c r="F728" s="66"/>
      <c r="G728" s="68"/>
      <c r="H728" s="66"/>
      <c r="I728" s="66"/>
      <c r="J728" s="298" t="str">
        <f t="shared" ca="1" si="11"/>
        <v/>
      </c>
      <c r="K728" s="126"/>
      <c r="L728" s="126"/>
      <c r="M728" s="250"/>
      <c r="N728" s="250"/>
      <c r="O728" s="250"/>
      <c r="P728" s="250"/>
      <c r="Q728" s="250"/>
      <c r="R728" s="250"/>
      <c r="S728" s="250"/>
    </row>
    <row r="729" spans="1:19" customFormat="1" x14ac:dyDescent="0.25">
      <c r="A729" s="54"/>
      <c r="C729" s="65"/>
      <c r="D729" s="66"/>
      <c r="E729" s="66"/>
      <c r="F729" s="66"/>
      <c r="G729" s="68"/>
      <c r="H729" s="66"/>
      <c r="I729" s="66"/>
      <c r="J729" s="298" t="str">
        <f t="shared" ca="1" si="11"/>
        <v/>
      </c>
      <c r="K729" s="126"/>
      <c r="L729" s="126"/>
      <c r="M729" s="250"/>
      <c r="N729" s="250"/>
      <c r="O729" s="250"/>
      <c r="P729" s="250"/>
      <c r="Q729" s="250"/>
      <c r="R729" s="250"/>
      <c r="S729" s="250"/>
    </row>
    <row r="730" spans="1:19" customFormat="1" x14ac:dyDescent="0.25">
      <c r="A730" s="54"/>
      <c r="C730" s="65"/>
      <c r="D730" s="66"/>
      <c r="E730" s="66"/>
      <c r="F730" s="66"/>
      <c r="G730" s="68"/>
      <c r="H730" s="66"/>
      <c r="I730" s="66"/>
      <c r="J730" s="298" t="str">
        <f t="shared" ca="1" si="11"/>
        <v/>
      </c>
      <c r="K730" s="126"/>
      <c r="L730" s="126"/>
      <c r="M730" s="250"/>
      <c r="N730" s="250"/>
      <c r="O730" s="250"/>
      <c r="P730" s="250"/>
      <c r="Q730" s="250"/>
      <c r="R730" s="250"/>
      <c r="S730" s="250"/>
    </row>
    <row r="731" spans="1:19" customFormat="1" x14ac:dyDescent="0.25">
      <c r="A731" s="54"/>
      <c r="C731" s="65"/>
      <c r="D731" s="66"/>
      <c r="E731" s="66"/>
      <c r="F731" s="66"/>
      <c r="G731" s="68"/>
      <c r="H731" s="66"/>
      <c r="I731" s="66"/>
      <c r="J731" s="298" t="str">
        <f t="shared" ca="1" si="11"/>
        <v/>
      </c>
      <c r="K731" s="126"/>
      <c r="L731" s="126"/>
      <c r="M731" s="250"/>
      <c r="N731" s="250"/>
      <c r="O731" s="250"/>
      <c r="P731" s="250"/>
      <c r="Q731" s="250"/>
      <c r="R731" s="250"/>
      <c r="S731" s="250"/>
    </row>
    <row r="732" spans="1:19" customFormat="1" x14ac:dyDescent="0.25">
      <c r="A732" s="54"/>
      <c r="C732" s="65"/>
      <c r="D732" s="66"/>
      <c r="E732" s="66"/>
      <c r="F732" s="66"/>
      <c r="G732" s="68"/>
      <c r="H732" s="66"/>
      <c r="I732" s="66"/>
      <c r="J732" s="298" t="str">
        <f t="shared" ca="1" si="11"/>
        <v/>
      </c>
      <c r="K732" s="126"/>
      <c r="L732" s="126"/>
      <c r="M732" s="250"/>
      <c r="N732" s="250"/>
      <c r="O732" s="250"/>
      <c r="P732" s="250"/>
      <c r="Q732" s="250"/>
      <c r="R732" s="250"/>
      <c r="S732" s="250"/>
    </row>
    <row r="733" spans="1:19" customFormat="1" x14ac:dyDescent="0.25">
      <c r="A733" s="54"/>
      <c r="C733" s="65"/>
      <c r="D733" s="66"/>
      <c r="E733" s="66"/>
      <c r="F733" s="66"/>
      <c r="G733" s="68"/>
      <c r="H733" s="66"/>
      <c r="I733" s="66"/>
      <c r="J733" s="298" t="str">
        <f t="shared" ca="1" si="11"/>
        <v/>
      </c>
      <c r="K733" s="126"/>
      <c r="L733" s="126"/>
      <c r="M733" s="250"/>
      <c r="N733" s="250"/>
      <c r="O733" s="250"/>
      <c r="P733" s="250"/>
      <c r="Q733" s="250"/>
      <c r="R733" s="250"/>
      <c r="S733" s="250"/>
    </row>
    <row r="734" spans="1:19" customFormat="1" x14ac:dyDescent="0.25">
      <c r="A734" s="54"/>
      <c r="C734" s="65"/>
      <c r="D734" s="66"/>
      <c r="E734" s="66"/>
      <c r="F734" s="66"/>
      <c r="G734" s="68"/>
      <c r="H734" s="66"/>
      <c r="I734" s="66"/>
      <c r="J734" s="298" t="str">
        <f t="shared" ca="1" si="11"/>
        <v/>
      </c>
      <c r="K734" s="126"/>
      <c r="L734" s="126"/>
      <c r="M734" s="250"/>
      <c r="N734" s="250"/>
      <c r="O734" s="250"/>
      <c r="P734" s="250"/>
      <c r="Q734" s="250"/>
      <c r="R734" s="250"/>
      <c r="S734" s="250"/>
    </row>
    <row r="735" spans="1:19" customFormat="1" x14ac:dyDescent="0.25">
      <c r="A735" s="54"/>
      <c r="C735" s="65"/>
      <c r="D735" s="66"/>
      <c r="E735" s="66"/>
      <c r="F735" s="66"/>
      <c r="G735" s="68"/>
      <c r="H735" s="66"/>
      <c r="I735" s="66"/>
      <c r="J735" s="298" t="str">
        <f t="shared" ca="1" si="11"/>
        <v/>
      </c>
      <c r="K735" s="126"/>
      <c r="L735" s="126"/>
      <c r="M735" s="250"/>
      <c r="N735" s="250"/>
      <c r="O735" s="250"/>
      <c r="P735" s="250"/>
      <c r="Q735" s="250"/>
      <c r="R735" s="250"/>
      <c r="S735" s="250"/>
    </row>
    <row r="736" spans="1:19" customFormat="1" x14ac:dyDescent="0.25">
      <c r="A736" s="54"/>
      <c r="C736" s="65"/>
      <c r="D736" s="66"/>
      <c r="E736" s="66"/>
      <c r="F736" s="66"/>
      <c r="G736" s="68"/>
      <c r="H736" s="66"/>
      <c r="I736" s="66"/>
      <c r="J736" s="298" t="str">
        <f t="shared" ca="1" si="11"/>
        <v/>
      </c>
      <c r="K736" s="126"/>
      <c r="L736" s="126"/>
      <c r="M736" s="250"/>
      <c r="N736" s="250"/>
      <c r="O736" s="250"/>
      <c r="P736" s="250"/>
      <c r="Q736" s="250"/>
      <c r="R736" s="250"/>
      <c r="S736" s="250"/>
    </row>
    <row r="737" spans="1:19" customFormat="1" x14ac:dyDescent="0.25">
      <c r="A737" s="54"/>
      <c r="C737" s="65"/>
      <c r="D737" s="66"/>
      <c r="E737" s="66"/>
      <c r="F737" s="66"/>
      <c r="G737" s="68"/>
      <c r="H737" s="66"/>
      <c r="I737" s="66"/>
      <c r="J737" s="298" t="str">
        <f t="shared" ca="1" si="11"/>
        <v/>
      </c>
      <c r="K737" s="126"/>
      <c r="L737" s="126"/>
      <c r="M737" s="250"/>
      <c r="N737" s="250"/>
      <c r="O737" s="250"/>
      <c r="P737" s="250"/>
      <c r="Q737" s="250"/>
      <c r="R737" s="250"/>
      <c r="S737" s="250"/>
    </row>
    <row r="738" spans="1:19" customFormat="1" x14ac:dyDescent="0.25">
      <c r="A738" s="54"/>
      <c r="C738" s="65"/>
      <c r="D738" s="66"/>
      <c r="E738" s="66"/>
      <c r="F738" s="66"/>
      <c r="G738" s="68"/>
      <c r="H738" s="66"/>
      <c r="I738" s="66"/>
      <c r="J738" s="298" t="str">
        <f t="shared" ca="1" si="11"/>
        <v/>
      </c>
      <c r="K738" s="126"/>
      <c r="L738" s="126"/>
      <c r="M738" s="250"/>
      <c r="N738" s="250"/>
      <c r="O738" s="250"/>
      <c r="P738" s="250"/>
      <c r="Q738" s="250"/>
      <c r="R738" s="250"/>
      <c r="S738" s="250"/>
    </row>
    <row r="739" spans="1:19" customFormat="1" x14ac:dyDescent="0.25">
      <c r="A739" s="54"/>
      <c r="C739" s="65"/>
      <c r="D739" s="66"/>
      <c r="E739" s="66"/>
      <c r="F739" s="66"/>
      <c r="G739" s="68"/>
      <c r="H739" s="66"/>
      <c r="I739" s="66"/>
      <c r="J739" s="298" t="str">
        <f t="shared" ca="1" si="11"/>
        <v/>
      </c>
      <c r="K739" s="126"/>
      <c r="L739" s="126"/>
      <c r="M739" s="250"/>
      <c r="N739" s="250"/>
      <c r="O739" s="250"/>
      <c r="P739" s="250"/>
      <c r="Q739" s="250"/>
      <c r="R739" s="250"/>
      <c r="S739" s="250"/>
    </row>
    <row r="740" spans="1:19" customFormat="1" x14ac:dyDescent="0.25">
      <c r="A740" s="54"/>
      <c r="C740" s="65"/>
      <c r="D740" s="66"/>
      <c r="E740" s="66"/>
      <c r="F740" s="66"/>
      <c r="G740" s="68"/>
      <c r="H740" s="66"/>
      <c r="I740" s="66"/>
      <c r="J740" s="298" t="str">
        <f t="shared" ca="1" si="11"/>
        <v/>
      </c>
      <c r="K740" s="126"/>
      <c r="L740" s="126"/>
      <c r="M740" s="250"/>
      <c r="N740" s="250"/>
      <c r="O740" s="250"/>
      <c r="P740" s="250"/>
      <c r="Q740" s="250"/>
      <c r="R740" s="250"/>
      <c r="S740" s="250"/>
    </row>
    <row r="741" spans="1:19" customFormat="1" x14ac:dyDescent="0.25">
      <c r="A741" s="54"/>
      <c r="C741" s="65"/>
      <c r="D741" s="66"/>
      <c r="E741" s="66"/>
      <c r="F741" s="66"/>
      <c r="G741" s="68"/>
      <c r="H741" s="66"/>
      <c r="I741" s="66"/>
      <c r="J741" s="298" t="str">
        <f t="shared" ca="1" si="11"/>
        <v/>
      </c>
      <c r="K741" s="126"/>
      <c r="L741" s="126"/>
      <c r="M741" s="250"/>
      <c r="N741" s="250"/>
      <c r="O741" s="250"/>
      <c r="P741" s="250"/>
      <c r="Q741" s="250"/>
      <c r="R741" s="250"/>
      <c r="S741" s="250"/>
    </row>
    <row r="742" spans="1:19" customFormat="1" x14ac:dyDescent="0.25">
      <c r="A742" s="54"/>
      <c r="C742" s="65"/>
      <c r="D742" s="66"/>
      <c r="E742" s="66"/>
      <c r="F742" s="66"/>
      <c r="G742" s="68"/>
      <c r="H742" s="66"/>
      <c r="I742" s="66"/>
      <c r="J742" s="298" t="str">
        <f t="shared" ca="1" si="11"/>
        <v/>
      </c>
      <c r="K742" s="126"/>
      <c r="L742" s="126"/>
      <c r="M742" s="250"/>
      <c r="N742" s="250"/>
      <c r="O742" s="250"/>
      <c r="P742" s="250"/>
      <c r="Q742" s="250"/>
      <c r="R742" s="250"/>
      <c r="S742" s="250"/>
    </row>
    <row r="743" spans="1:19" customFormat="1" x14ac:dyDescent="0.25">
      <c r="A743" s="54"/>
      <c r="C743" s="65"/>
      <c r="D743" s="66"/>
      <c r="E743" s="66"/>
      <c r="F743" s="66"/>
      <c r="G743" s="68"/>
      <c r="H743" s="66"/>
      <c r="I743" s="66"/>
      <c r="J743" s="298" t="str">
        <f t="shared" ca="1" si="11"/>
        <v/>
      </c>
      <c r="K743" s="126"/>
      <c r="L743" s="126"/>
      <c r="M743" s="250"/>
      <c r="N743" s="250"/>
      <c r="O743" s="250"/>
      <c r="P743" s="250"/>
      <c r="Q743" s="250"/>
      <c r="R743" s="250"/>
      <c r="S743" s="250"/>
    </row>
    <row r="744" spans="1:19" customFormat="1" x14ac:dyDescent="0.25">
      <c r="A744" s="54"/>
      <c r="C744" s="65"/>
      <c r="D744" s="66"/>
      <c r="E744" s="66"/>
      <c r="F744" s="66"/>
      <c r="G744" s="68"/>
      <c r="H744" s="66"/>
      <c r="I744" s="66"/>
      <c r="J744" s="298" t="str">
        <f t="shared" ca="1" si="11"/>
        <v/>
      </c>
      <c r="K744" s="126"/>
      <c r="L744" s="126"/>
      <c r="M744" s="250"/>
      <c r="N744" s="250"/>
      <c r="O744" s="250"/>
      <c r="P744" s="250"/>
      <c r="Q744" s="250"/>
      <c r="R744" s="250"/>
      <c r="S744" s="250"/>
    </row>
    <row r="745" spans="1:19" customFormat="1" x14ac:dyDescent="0.25">
      <c r="A745" s="54"/>
      <c r="C745" s="65"/>
      <c r="D745" s="66"/>
      <c r="E745" s="66"/>
      <c r="F745" s="66"/>
      <c r="G745" s="68"/>
      <c r="H745" s="66"/>
      <c r="I745" s="66"/>
      <c r="J745" s="298" t="str">
        <f t="shared" ca="1" si="11"/>
        <v/>
      </c>
      <c r="K745" s="126"/>
      <c r="L745" s="126"/>
      <c r="M745" s="250"/>
      <c r="N745" s="250"/>
      <c r="O745" s="250"/>
      <c r="P745" s="250"/>
      <c r="Q745" s="250"/>
      <c r="R745" s="250"/>
      <c r="S745" s="250"/>
    </row>
    <row r="746" spans="1:19" customFormat="1" x14ac:dyDescent="0.25">
      <c r="A746" s="54"/>
      <c r="C746" s="65"/>
      <c r="D746" s="66"/>
      <c r="E746" s="66"/>
      <c r="F746" s="66"/>
      <c r="G746" s="68"/>
      <c r="H746" s="66"/>
      <c r="I746" s="66"/>
      <c r="J746" s="298" t="str">
        <f t="shared" ca="1" si="11"/>
        <v/>
      </c>
      <c r="K746" s="126"/>
      <c r="L746" s="126"/>
      <c r="M746" s="250"/>
      <c r="N746" s="250"/>
      <c r="O746" s="250"/>
      <c r="P746" s="250"/>
      <c r="Q746" s="250"/>
      <c r="R746" s="250"/>
      <c r="S746" s="250"/>
    </row>
    <row r="747" spans="1:19" customFormat="1" x14ac:dyDescent="0.25">
      <c r="A747" s="54"/>
      <c r="C747" s="65"/>
      <c r="D747" s="66"/>
      <c r="E747" s="66"/>
      <c r="F747" s="66"/>
      <c r="G747" s="68"/>
      <c r="H747" s="66"/>
      <c r="I747" s="66"/>
      <c r="J747" s="298" t="str">
        <f t="shared" ca="1" si="11"/>
        <v/>
      </c>
      <c r="K747" s="126"/>
      <c r="L747" s="126"/>
      <c r="M747" s="250"/>
      <c r="N747" s="250"/>
      <c r="O747" s="250"/>
      <c r="P747" s="250"/>
      <c r="Q747" s="250"/>
      <c r="R747" s="250"/>
      <c r="S747" s="250"/>
    </row>
    <row r="748" spans="1:19" customFormat="1" x14ac:dyDescent="0.25">
      <c r="A748" s="54"/>
      <c r="C748" s="65"/>
      <c r="D748" s="66"/>
      <c r="E748" s="66"/>
      <c r="F748" s="66"/>
      <c r="G748" s="68"/>
      <c r="H748" s="66"/>
      <c r="I748" s="66"/>
      <c r="J748" s="298" t="str">
        <f t="shared" ca="1" si="11"/>
        <v/>
      </c>
      <c r="K748" s="126"/>
      <c r="L748" s="126"/>
      <c r="M748" s="250"/>
      <c r="N748" s="250"/>
      <c r="O748" s="250"/>
      <c r="P748" s="250"/>
      <c r="Q748" s="250"/>
      <c r="R748" s="250"/>
      <c r="S748" s="250"/>
    </row>
    <row r="749" spans="1:19" customFormat="1" x14ac:dyDescent="0.25">
      <c r="A749" s="54"/>
      <c r="C749" s="65"/>
      <c r="D749" s="66"/>
      <c r="E749" s="66"/>
      <c r="F749" s="66"/>
      <c r="G749" s="68"/>
      <c r="H749" s="66"/>
      <c r="I749" s="66"/>
      <c r="J749" s="298" t="str">
        <f t="shared" ca="1" si="11"/>
        <v/>
      </c>
      <c r="K749" s="126"/>
      <c r="L749" s="126"/>
      <c r="M749" s="250"/>
      <c r="N749" s="250"/>
      <c r="O749" s="250"/>
      <c r="P749" s="250"/>
      <c r="Q749" s="250"/>
      <c r="R749" s="250"/>
      <c r="S749" s="250"/>
    </row>
    <row r="750" spans="1:19" customFormat="1" x14ac:dyDescent="0.25">
      <c r="A750" s="54"/>
      <c r="C750" s="65"/>
      <c r="D750" s="66"/>
      <c r="E750" s="66"/>
      <c r="F750" s="66"/>
      <c r="G750" s="68"/>
      <c r="H750" s="66"/>
      <c r="I750" s="66"/>
      <c r="J750" s="298" t="str">
        <f t="shared" ca="1" si="11"/>
        <v/>
      </c>
      <c r="K750" s="126"/>
      <c r="L750" s="126"/>
      <c r="M750" s="250"/>
      <c r="N750" s="250"/>
      <c r="O750" s="250"/>
      <c r="P750" s="250"/>
      <c r="Q750" s="250"/>
      <c r="R750" s="250"/>
      <c r="S750" s="250"/>
    </row>
    <row r="751" spans="1:19" customFormat="1" x14ac:dyDescent="0.25">
      <c r="A751" s="54"/>
      <c r="C751" s="65"/>
      <c r="D751" s="66"/>
      <c r="E751" s="66"/>
      <c r="F751" s="66"/>
      <c r="G751" s="68"/>
      <c r="H751" s="66"/>
      <c r="I751" s="66"/>
      <c r="J751" s="298" t="str">
        <f t="shared" ca="1" si="11"/>
        <v/>
      </c>
      <c r="K751" s="126"/>
      <c r="L751" s="126"/>
      <c r="M751" s="250"/>
      <c r="N751" s="250"/>
      <c r="O751" s="250"/>
      <c r="P751" s="250"/>
      <c r="Q751" s="250"/>
      <c r="R751" s="250"/>
      <c r="S751" s="250"/>
    </row>
    <row r="752" spans="1:19" customFormat="1" x14ac:dyDescent="0.25">
      <c r="A752" s="54"/>
      <c r="C752" s="65"/>
      <c r="D752" s="66"/>
      <c r="E752" s="66"/>
      <c r="F752" s="66"/>
      <c r="G752" s="68"/>
      <c r="H752" s="66"/>
      <c r="I752" s="66"/>
      <c r="J752" s="298" t="str">
        <f t="shared" ca="1" si="11"/>
        <v/>
      </c>
      <c r="K752" s="126"/>
      <c r="L752" s="126"/>
      <c r="M752" s="250"/>
      <c r="N752" s="250"/>
      <c r="O752" s="250"/>
      <c r="P752" s="250"/>
      <c r="Q752" s="250"/>
      <c r="R752" s="250"/>
      <c r="S752" s="250"/>
    </row>
    <row r="753" spans="1:19" customFormat="1" x14ac:dyDescent="0.25">
      <c r="A753" s="54"/>
      <c r="C753" s="65"/>
      <c r="D753" s="66"/>
      <c r="E753" s="66"/>
      <c r="F753" s="66"/>
      <c r="G753" s="68"/>
      <c r="H753" s="66"/>
      <c r="I753" s="66"/>
      <c r="J753" s="298" t="str">
        <f t="shared" ca="1" si="11"/>
        <v/>
      </c>
      <c r="K753" s="126"/>
      <c r="L753" s="126"/>
      <c r="M753" s="250"/>
      <c r="N753" s="250"/>
      <c r="O753" s="250"/>
      <c r="P753" s="250"/>
      <c r="Q753" s="250"/>
      <c r="R753" s="250"/>
      <c r="S753" s="250"/>
    </row>
    <row r="754" spans="1:19" customFormat="1" x14ac:dyDescent="0.25">
      <c r="A754" s="54"/>
      <c r="C754" s="65"/>
      <c r="D754" s="66"/>
      <c r="E754" s="66"/>
      <c r="F754" s="66"/>
      <c r="G754" s="68"/>
      <c r="H754" s="66"/>
      <c r="I754" s="66"/>
      <c r="J754" s="298" t="str">
        <f t="shared" ca="1" si="11"/>
        <v/>
      </c>
      <c r="K754" s="126"/>
      <c r="L754" s="126"/>
      <c r="M754" s="250"/>
      <c r="N754" s="250"/>
      <c r="O754" s="250"/>
      <c r="P754" s="250"/>
      <c r="Q754" s="250"/>
      <c r="R754" s="250"/>
      <c r="S754" s="250"/>
    </row>
    <row r="755" spans="1:19" customFormat="1" x14ac:dyDescent="0.25">
      <c r="A755" s="54"/>
      <c r="C755" s="65"/>
      <c r="D755" s="66"/>
      <c r="E755" s="66"/>
      <c r="F755" s="66"/>
      <c r="G755" s="68"/>
      <c r="H755" s="66"/>
      <c r="I755" s="66"/>
      <c r="J755" s="298" t="str">
        <f t="shared" ca="1" si="11"/>
        <v/>
      </c>
      <c r="K755" s="126"/>
      <c r="L755" s="126"/>
      <c r="M755" s="250"/>
      <c r="N755" s="250"/>
      <c r="O755" s="250"/>
      <c r="P755" s="250"/>
      <c r="Q755" s="250"/>
      <c r="R755" s="250"/>
      <c r="S755" s="250"/>
    </row>
    <row r="756" spans="1:19" customFormat="1" x14ac:dyDescent="0.25">
      <c r="A756" s="54"/>
      <c r="C756" s="65"/>
      <c r="D756" s="66"/>
      <c r="E756" s="66"/>
      <c r="F756" s="66"/>
      <c r="G756" s="68"/>
      <c r="H756" s="66"/>
      <c r="I756" s="66"/>
      <c r="J756" s="298" t="str">
        <f t="shared" ca="1" si="11"/>
        <v/>
      </c>
      <c r="K756" s="126"/>
      <c r="L756" s="126"/>
      <c r="M756" s="250"/>
      <c r="N756" s="250"/>
      <c r="O756" s="250"/>
      <c r="P756" s="250"/>
      <c r="Q756" s="250"/>
      <c r="R756" s="250"/>
      <c r="S756" s="250"/>
    </row>
    <row r="757" spans="1:19" customFormat="1" x14ac:dyDescent="0.25">
      <c r="A757" s="54"/>
      <c r="C757" s="65"/>
      <c r="D757" s="66"/>
      <c r="E757" s="66"/>
      <c r="F757" s="66"/>
      <c r="G757" s="68"/>
      <c r="H757" s="66"/>
      <c r="I757" s="66"/>
      <c r="J757" s="298" t="str">
        <f t="shared" ca="1" si="11"/>
        <v/>
      </c>
      <c r="K757" s="126"/>
      <c r="L757" s="126"/>
      <c r="M757" s="250"/>
      <c r="N757" s="250"/>
      <c r="O757" s="250"/>
      <c r="P757" s="250"/>
      <c r="Q757" s="250"/>
      <c r="R757" s="250"/>
      <c r="S757" s="250"/>
    </row>
    <row r="758" spans="1:19" customFormat="1" x14ac:dyDescent="0.25">
      <c r="A758" s="54"/>
      <c r="C758" s="65"/>
      <c r="D758" s="66"/>
      <c r="E758" s="66"/>
      <c r="F758" s="66"/>
      <c r="G758" s="68"/>
      <c r="H758" s="66"/>
      <c r="I758" s="66"/>
      <c r="J758" s="298" t="str">
        <f t="shared" ca="1" si="11"/>
        <v/>
      </c>
      <c r="K758" s="126"/>
      <c r="L758" s="126"/>
      <c r="M758" s="250"/>
      <c r="N758" s="250"/>
      <c r="O758" s="250"/>
      <c r="P758" s="250"/>
      <c r="Q758" s="250"/>
      <c r="R758" s="250"/>
      <c r="S758" s="250"/>
    </row>
    <row r="759" spans="1:19" customFormat="1" x14ac:dyDescent="0.25">
      <c r="A759" s="54"/>
      <c r="C759" s="65"/>
      <c r="D759" s="66"/>
      <c r="E759" s="66"/>
      <c r="F759" s="66"/>
      <c r="G759" s="68"/>
      <c r="H759" s="66"/>
      <c r="I759" s="66"/>
      <c r="J759" s="298" t="str">
        <f t="shared" ca="1" si="11"/>
        <v/>
      </c>
      <c r="K759" s="126"/>
      <c r="L759" s="126"/>
      <c r="M759" s="250"/>
      <c r="N759" s="250"/>
      <c r="O759" s="250"/>
      <c r="P759" s="250"/>
      <c r="Q759" s="250"/>
      <c r="R759" s="250"/>
      <c r="S759" s="250"/>
    </row>
    <row r="760" spans="1:19" customFormat="1" x14ac:dyDescent="0.25">
      <c r="A760" s="54"/>
      <c r="C760" s="65"/>
      <c r="D760" s="66"/>
      <c r="E760" s="66"/>
      <c r="F760" s="66"/>
      <c r="G760" s="68"/>
      <c r="H760" s="66"/>
      <c r="I760" s="66"/>
      <c r="J760" s="298" t="str">
        <f t="shared" ca="1" si="11"/>
        <v/>
      </c>
      <c r="K760" s="126"/>
      <c r="L760" s="126"/>
      <c r="M760" s="250"/>
      <c r="N760" s="250"/>
      <c r="O760" s="250"/>
      <c r="P760" s="250"/>
      <c r="Q760" s="250"/>
      <c r="R760" s="250"/>
      <c r="S760" s="250"/>
    </row>
    <row r="761" spans="1:19" customFormat="1" x14ac:dyDescent="0.25">
      <c r="A761" s="54"/>
      <c r="C761" s="65"/>
      <c r="D761" s="66"/>
      <c r="E761" s="66"/>
      <c r="F761" s="66"/>
      <c r="G761" s="68"/>
      <c r="H761" s="66"/>
      <c r="I761" s="66"/>
      <c r="J761" s="298" t="str">
        <f t="shared" ca="1" si="11"/>
        <v/>
      </c>
      <c r="K761" s="126"/>
      <c r="L761" s="126"/>
      <c r="M761" s="250"/>
      <c r="N761" s="250"/>
      <c r="O761" s="250"/>
      <c r="P761" s="250"/>
      <c r="Q761" s="250"/>
      <c r="R761" s="250"/>
      <c r="S761" s="250"/>
    </row>
    <row r="762" spans="1:19" customFormat="1" x14ac:dyDescent="0.25">
      <c r="A762" s="54"/>
      <c r="C762" s="65"/>
      <c r="D762" s="66"/>
      <c r="E762" s="66"/>
      <c r="F762" s="66"/>
      <c r="G762" s="68"/>
      <c r="H762" s="66"/>
      <c r="I762" s="66"/>
      <c r="J762" s="298" t="str">
        <f t="shared" ca="1" si="11"/>
        <v/>
      </c>
      <c r="K762" s="126"/>
      <c r="L762" s="126"/>
      <c r="M762" s="250"/>
      <c r="N762" s="250"/>
      <c r="O762" s="250"/>
      <c r="P762" s="250"/>
      <c r="Q762" s="250"/>
      <c r="R762" s="250"/>
      <c r="S762" s="250"/>
    </row>
    <row r="763" spans="1:19" customFormat="1" x14ac:dyDescent="0.25">
      <c r="A763" s="54"/>
      <c r="C763" s="65"/>
      <c r="D763" s="66"/>
      <c r="E763" s="66"/>
      <c r="F763" s="66"/>
      <c r="G763" s="68"/>
      <c r="H763" s="66"/>
      <c r="I763" s="66"/>
      <c r="J763" s="298" t="str">
        <f t="shared" ca="1" si="11"/>
        <v/>
      </c>
      <c r="K763" s="126"/>
      <c r="L763" s="126"/>
      <c r="M763" s="250"/>
      <c r="N763" s="250"/>
      <c r="O763" s="250"/>
      <c r="P763" s="250"/>
      <c r="Q763" s="250"/>
      <c r="R763" s="250"/>
      <c r="S763" s="250"/>
    </row>
    <row r="764" spans="1:19" customFormat="1" x14ac:dyDescent="0.25">
      <c r="A764" s="54"/>
      <c r="C764" s="65"/>
      <c r="D764" s="66"/>
      <c r="E764" s="66"/>
      <c r="F764" s="66"/>
      <c r="G764" s="68"/>
      <c r="H764" s="66"/>
      <c r="I764" s="66"/>
      <c r="J764" s="298" t="str">
        <f t="shared" ca="1" si="11"/>
        <v/>
      </c>
      <c r="K764" s="126"/>
      <c r="L764" s="126"/>
      <c r="M764" s="250"/>
      <c r="N764" s="250"/>
      <c r="O764" s="250"/>
      <c r="P764" s="250"/>
      <c r="Q764" s="250"/>
      <c r="R764" s="250"/>
      <c r="S764" s="250"/>
    </row>
    <row r="765" spans="1:19" customFormat="1" x14ac:dyDescent="0.25">
      <c r="A765" s="54"/>
      <c r="C765" s="65"/>
      <c r="D765" s="66"/>
      <c r="E765" s="66"/>
      <c r="F765" s="66"/>
      <c r="G765" s="68"/>
      <c r="H765" s="66"/>
      <c r="I765" s="66"/>
      <c r="J765" s="298" t="str">
        <f t="shared" ca="1" si="11"/>
        <v/>
      </c>
      <c r="K765" s="126"/>
      <c r="L765" s="126"/>
      <c r="M765" s="250"/>
      <c r="N765" s="250"/>
      <c r="O765" s="250"/>
      <c r="P765" s="250"/>
      <c r="Q765" s="250"/>
      <c r="R765" s="250"/>
      <c r="S765" s="250"/>
    </row>
    <row r="766" spans="1:19" customFormat="1" x14ac:dyDescent="0.25">
      <c r="A766" s="54"/>
      <c r="C766" s="65"/>
      <c r="D766" s="66"/>
      <c r="E766" s="66"/>
      <c r="F766" s="66"/>
      <c r="G766" s="68"/>
      <c r="H766" s="66"/>
      <c r="I766" s="66"/>
      <c r="J766" s="298" t="str">
        <f t="shared" ca="1" si="11"/>
        <v/>
      </c>
      <c r="K766" s="126"/>
      <c r="L766" s="126"/>
      <c r="M766" s="250"/>
      <c r="N766" s="250"/>
      <c r="O766" s="250"/>
      <c r="P766" s="250"/>
      <c r="Q766" s="250"/>
      <c r="R766" s="250"/>
      <c r="S766" s="250"/>
    </row>
    <row r="767" spans="1:19" customFormat="1" x14ac:dyDescent="0.25">
      <c r="A767" s="54"/>
      <c r="C767" s="65"/>
      <c r="D767" s="66"/>
      <c r="E767" s="66"/>
      <c r="F767" s="66"/>
      <c r="G767" s="68"/>
      <c r="H767" s="66"/>
      <c r="I767" s="66"/>
      <c r="J767" s="298" t="str">
        <f t="shared" ca="1" si="11"/>
        <v/>
      </c>
      <c r="K767" s="126"/>
      <c r="L767" s="126"/>
      <c r="M767" s="250"/>
      <c r="N767" s="250"/>
      <c r="O767" s="250"/>
      <c r="P767" s="250"/>
      <c r="Q767" s="250"/>
      <c r="R767" s="250"/>
      <c r="S767" s="250"/>
    </row>
    <row r="768" spans="1:19" customFormat="1" x14ac:dyDescent="0.25">
      <c r="A768" s="54"/>
      <c r="C768" s="65"/>
      <c r="D768" s="66"/>
      <c r="E768" s="66"/>
      <c r="F768" s="66"/>
      <c r="G768" s="68"/>
      <c r="H768" s="66"/>
      <c r="I768" s="66"/>
      <c r="J768" s="298" t="str">
        <f t="shared" ca="1" si="11"/>
        <v/>
      </c>
      <c r="K768" s="126"/>
      <c r="L768" s="126"/>
      <c r="M768" s="250"/>
      <c r="N768" s="250"/>
      <c r="O768" s="250"/>
      <c r="P768" s="250"/>
      <c r="Q768" s="250"/>
      <c r="R768" s="250"/>
      <c r="S768" s="250"/>
    </row>
    <row r="769" spans="1:19" customFormat="1" x14ac:dyDescent="0.25">
      <c r="A769" s="54"/>
      <c r="C769" s="65"/>
      <c r="D769" s="66"/>
      <c r="E769" s="66"/>
      <c r="F769" s="66"/>
      <c r="G769" s="68"/>
      <c r="H769" s="66"/>
      <c r="I769" s="66"/>
      <c r="J769" s="298" t="str">
        <f t="shared" ca="1" si="11"/>
        <v/>
      </c>
      <c r="K769" s="126"/>
      <c r="L769" s="126"/>
      <c r="M769" s="250"/>
      <c r="N769" s="250"/>
      <c r="O769" s="250"/>
      <c r="P769" s="250"/>
      <c r="Q769" s="250"/>
      <c r="R769" s="250"/>
      <c r="S769" s="250"/>
    </row>
    <row r="770" spans="1:19" customFormat="1" x14ac:dyDescent="0.25">
      <c r="A770" s="54"/>
      <c r="C770" s="65"/>
      <c r="D770" s="66"/>
      <c r="E770" s="66"/>
      <c r="F770" s="66"/>
      <c r="G770" s="68"/>
      <c r="H770" s="66"/>
      <c r="I770" s="66"/>
      <c r="J770" s="298" t="str">
        <f t="shared" ca="1" si="11"/>
        <v/>
      </c>
      <c r="K770" s="126"/>
      <c r="L770" s="126"/>
      <c r="M770" s="250"/>
      <c r="N770" s="250"/>
      <c r="O770" s="250"/>
      <c r="P770" s="250"/>
      <c r="Q770" s="250"/>
      <c r="R770" s="250"/>
      <c r="S770" s="250"/>
    </row>
    <row r="771" spans="1:19" customFormat="1" x14ac:dyDescent="0.25">
      <c r="A771" s="54"/>
      <c r="C771" s="65"/>
      <c r="D771" s="66"/>
      <c r="E771" s="66"/>
      <c r="F771" s="66"/>
      <c r="G771" s="68"/>
      <c r="H771" s="66"/>
      <c r="I771" s="66"/>
      <c r="J771" s="298" t="str">
        <f t="shared" ca="1" si="11"/>
        <v/>
      </c>
      <c r="K771" s="126"/>
      <c r="L771" s="126"/>
      <c r="M771" s="250"/>
      <c r="N771" s="250"/>
      <c r="O771" s="250"/>
      <c r="P771" s="250"/>
      <c r="Q771" s="250"/>
      <c r="R771" s="250"/>
      <c r="S771" s="250"/>
    </row>
    <row r="772" spans="1:19" customFormat="1" x14ac:dyDescent="0.25">
      <c r="A772" s="54"/>
      <c r="C772" s="65"/>
      <c r="D772" s="66"/>
      <c r="E772" s="66"/>
      <c r="F772" s="66"/>
      <c r="G772" s="68"/>
      <c r="H772" s="66"/>
      <c r="I772" s="66"/>
      <c r="J772" s="298" t="str">
        <f t="shared" ca="1" si="11"/>
        <v/>
      </c>
      <c r="K772" s="126"/>
      <c r="L772" s="126"/>
      <c r="M772" s="250"/>
      <c r="N772" s="250"/>
      <c r="O772" s="250"/>
      <c r="P772" s="250"/>
      <c r="Q772" s="250"/>
      <c r="R772" s="250"/>
      <c r="S772" s="250"/>
    </row>
    <row r="773" spans="1:19" customFormat="1" x14ac:dyDescent="0.25">
      <c r="A773" s="54"/>
      <c r="C773" s="65"/>
      <c r="D773" s="66"/>
      <c r="E773" s="66"/>
      <c r="F773" s="66"/>
      <c r="G773" s="68"/>
      <c r="H773" s="66"/>
      <c r="I773" s="66"/>
      <c r="J773" s="298" t="str">
        <f t="shared" ca="1" si="11"/>
        <v/>
      </c>
      <c r="K773" s="126"/>
      <c r="L773" s="126"/>
      <c r="M773" s="250"/>
      <c r="N773" s="250"/>
      <c r="O773" s="250"/>
      <c r="P773" s="250"/>
      <c r="Q773" s="250"/>
      <c r="R773" s="250"/>
      <c r="S773" s="250"/>
    </row>
    <row r="774" spans="1:19" customFormat="1" x14ac:dyDescent="0.25">
      <c r="A774" s="54"/>
      <c r="C774" s="65"/>
      <c r="D774" s="66"/>
      <c r="E774" s="66"/>
      <c r="F774" s="66"/>
      <c r="G774" s="68"/>
      <c r="H774" s="66"/>
      <c r="I774" s="66"/>
      <c r="J774" s="298" t="str">
        <f t="shared" ca="1" si="11"/>
        <v/>
      </c>
      <c r="K774" s="126"/>
      <c r="L774" s="126"/>
      <c r="M774" s="250"/>
      <c r="N774" s="250"/>
      <c r="O774" s="250"/>
      <c r="P774" s="250"/>
      <c r="Q774" s="250"/>
      <c r="R774" s="250"/>
      <c r="S774" s="250"/>
    </row>
    <row r="775" spans="1:19" customFormat="1" x14ac:dyDescent="0.25">
      <c r="A775" s="54"/>
      <c r="C775" s="65"/>
      <c r="D775" s="66"/>
      <c r="E775" s="66"/>
      <c r="F775" s="66"/>
      <c r="G775" s="68"/>
      <c r="H775" s="66"/>
      <c r="I775" s="66"/>
      <c r="J775" s="298" t="str">
        <f t="shared" ca="1" si="11"/>
        <v/>
      </c>
      <c r="K775" s="126"/>
      <c r="L775" s="126"/>
      <c r="M775" s="250"/>
      <c r="N775" s="250"/>
      <c r="O775" s="250"/>
      <c r="P775" s="250"/>
      <c r="Q775" s="250"/>
      <c r="R775" s="250"/>
      <c r="S775" s="250"/>
    </row>
    <row r="776" spans="1:19" customFormat="1" x14ac:dyDescent="0.25">
      <c r="A776" s="54"/>
      <c r="C776" s="65"/>
      <c r="D776" s="66"/>
      <c r="E776" s="66"/>
      <c r="F776" s="66"/>
      <c r="G776" s="68"/>
      <c r="H776" s="66"/>
      <c r="I776" s="66"/>
      <c r="J776" s="298" t="str">
        <f t="shared" ca="1" si="11"/>
        <v/>
      </c>
      <c r="K776" s="126"/>
      <c r="L776" s="126"/>
      <c r="M776" s="250"/>
      <c r="N776" s="250"/>
      <c r="O776" s="250"/>
      <c r="P776" s="250"/>
      <c r="Q776" s="250"/>
      <c r="R776" s="250"/>
      <c r="S776" s="250"/>
    </row>
    <row r="777" spans="1:19" customFormat="1" x14ac:dyDescent="0.25">
      <c r="A777" s="54"/>
      <c r="C777" s="65"/>
      <c r="D777" s="66"/>
      <c r="E777" s="66"/>
      <c r="F777" s="66"/>
      <c r="G777" s="68"/>
      <c r="H777" s="66"/>
      <c r="I777" s="66"/>
      <c r="J777" s="298" t="str">
        <f t="shared" ref="J777:J840" ca="1" si="12">IF(I777="","",(IF(I777="Efetivado","",IF(C777="","",IF(C777=TODAY(),"Vence Hoje",IF(C777&lt;TODAY(),"Atrasado",C777-TODAY()&amp;" Dias para Vencer"))))))</f>
        <v/>
      </c>
      <c r="K777" s="126"/>
      <c r="L777" s="126"/>
      <c r="M777" s="250"/>
      <c r="N777" s="250"/>
      <c r="O777" s="250"/>
      <c r="P777" s="250"/>
      <c r="Q777" s="250"/>
      <c r="R777" s="250"/>
      <c r="S777" s="250"/>
    </row>
    <row r="778" spans="1:19" customFormat="1" x14ac:dyDescent="0.25">
      <c r="A778" s="54"/>
      <c r="C778" s="65"/>
      <c r="D778" s="66"/>
      <c r="E778" s="66"/>
      <c r="F778" s="66"/>
      <c r="G778" s="68"/>
      <c r="H778" s="66"/>
      <c r="I778" s="66"/>
      <c r="J778" s="298" t="str">
        <f t="shared" ca="1" si="12"/>
        <v/>
      </c>
      <c r="K778" s="126"/>
      <c r="L778" s="126"/>
      <c r="M778" s="250"/>
      <c r="N778" s="250"/>
      <c r="O778" s="250"/>
      <c r="P778" s="250"/>
      <c r="Q778" s="250"/>
      <c r="R778" s="250"/>
      <c r="S778" s="250"/>
    </row>
    <row r="779" spans="1:19" customFormat="1" x14ac:dyDescent="0.25">
      <c r="A779" s="54"/>
      <c r="C779" s="65"/>
      <c r="D779" s="66"/>
      <c r="E779" s="66"/>
      <c r="F779" s="66"/>
      <c r="G779" s="68"/>
      <c r="H779" s="66"/>
      <c r="I779" s="66"/>
      <c r="J779" s="298" t="str">
        <f t="shared" ca="1" si="12"/>
        <v/>
      </c>
      <c r="K779" s="126"/>
      <c r="L779" s="126"/>
      <c r="M779" s="250"/>
      <c r="N779" s="250"/>
      <c r="O779" s="250"/>
      <c r="P779" s="250"/>
      <c r="Q779" s="250"/>
      <c r="R779" s="250"/>
      <c r="S779" s="250"/>
    </row>
    <row r="780" spans="1:19" customFormat="1" x14ac:dyDescent="0.25">
      <c r="A780" s="54"/>
      <c r="C780" s="65"/>
      <c r="D780" s="66"/>
      <c r="E780" s="66"/>
      <c r="F780" s="66"/>
      <c r="G780" s="68"/>
      <c r="H780" s="66"/>
      <c r="I780" s="66"/>
      <c r="J780" s="298" t="str">
        <f t="shared" ca="1" si="12"/>
        <v/>
      </c>
      <c r="K780" s="126"/>
      <c r="L780" s="126"/>
      <c r="M780" s="250"/>
      <c r="N780" s="250"/>
      <c r="O780" s="250"/>
      <c r="P780" s="250"/>
      <c r="Q780" s="250"/>
      <c r="R780" s="250"/>
      <c r="S780" s="250"/>
    </row>
    <row r="781" spans="1:19" customFormat="1" x14ac:dyDescent="0.25">
      <c r="A781" s="54"/>
      <c r="C781" s="65"/>
      <c r="D781" s="66"/>
      <c r="E781" s="66"/>
      <c r="F781" s="66"/>
      <c r="G781" s="68"/>
      <c r="H781" s="66"/>
      <c r="I781" s="66"/>
      <c r="J781" s="298" t="str">
        <f t="shared" ca="1" si="12"/>
        <v/>
      </c>
      <c r="K781" s="126"/>
      <c r="L781" s="126"/>
      <c r="M781" s="250"/>
      <c r="N781" s="250"/>
      <c r="O781" s="250"/>
      <c r="P781" s="250"/>
      <c r="Q781" s="250"/>
      <c r="R781" s="250"/>
      <c r="S781" s="250"/>
    </row>
    <row r="782" spans="1:19" customFormat="1" x14ac:dyDescent="0.25">
      <c r="A782" s="54"/>
      <c r="C782" s="65"/>
      <c r="D782" s="66"/>
      <c r="E782" s="66"/>
      <c r="F782" s="66"/>
      <c r="G782" s="68"/>
      <c r="H782" s="66"/>
      <c r="I782" s="66"/>
      <c r="J782" s="298" t="str">
        <f t="shared" ca="1" si="12"/>
        <v/>
      </c>
      <c r="K782" s="126"/>
      <c r="L782" s="126"/>
      <c r="M782" s="250"/>
      <c r="N782" s="250"/>
      <c r="O782" s="250"/>
      <c r="P782" s="250"/>
      <c r="Q782" s="250"/>
      <c r="R782" s="250"/>
      <c r="S782" s="250"/>
    </row>
    <row r="783" spans="1:19" customFormat="1" x14ac:dyDescent="0.25">
      <c r="A783" s="54"/>
      <c r="C783" s="65"/>
      <c r="D783" s="66"/>
      <c r="E783" s="66"/>
      <c r="F783" s="66"/>
      <c r="G783" s="68"/>
      <c r="H783" s="66"/>
      <c r="I783" s="66"/>
      <c r="J783" s="298" t="str">
        <f t="shared" ca="1" si="12"/>
        <v/>
      </c>
      <c r="K783" s="126"/>
      <c r="L783" s="126"/>
      <c r="M783" s="250"/>
      <c r="N783" s="250"/>
      <c r="O783" s="250"/>
      <c r="P783" s="250"/>
      <c r="Q783" s="250"/>
      <c r="R783" s="250"/>
      <c r="S783" s="250"/>
    </row>
    <row r="784" spans="1:19" customFormat="1" x14ac:dyDescent="0.25">
      <c r="A784" s="54"/>
      <c r="C784" s="65"/>
      <c r="D784" s="66"/>
      <c r="E784" s="66"/>
      <c r="F784" s="66"/>
      <c r="G784" s="68"/>
      <c r="H784" s="66"/>
      <c r="I784" s="66"/>
      <c r="J784" s="298" t="str">
        <f t="shared" ca="1" si="12"/>
        <v/>
      </c>
      <c r="K784" s="126"/>
      <c r="L784" s="126"/>
      <c r="M784" s="250"/>
      <c r="N784" s="250"/>
      <c r="O784" s="250"/>
      <c r="P784" s="250"/>
      <c r="Q784" s="250"/>
      <c r="R784" s="250"/>
      <c r="S784" s="250"/>
    </row>
    <row r="785" spans="1:19" customFormat="1" x14ac:dyDescent="0.25">
      <c r="A785" s="54"/>
      <c r="C785" s="65"/>
      <c r="D785" s="66"/>
      <c r="E785" s="66"/>
      <c r="F785" s="66"/>
      <c r="G785" s="68"/>
      <c r="H785" s="66"/>
      <c r="I785" s="66"/>
      <c r="J785" s="298" t="str">
        <f t="shared" ca="1" si="12"/>
        <v/>
      </c>
      <c r="K785" s="126"/>
      <c r="L785" s="126"/>
      <c r="M785" s="250"/>
      <c r="N785" s="250"/>
      <c r="O785" s="250"/>
      <c r="P785" s="250"/>
      <c r="Q785" s="250"/>
      <c r="R785" s="250"/>
      <c r="S785" s="250"/>
    </row>
    <row r="786" spans="1:19" customFormat="1" x14ac:dyDescent="0.25">
      <c r="A786" s="54"/>
      <c r="C786" s="65"/>
      <c r="D786" s="66"/>
      <c r="E786" s="66"/>
      <c r="F786" s="66"/>
      <c r="G786" s="68"/>
      <c r="H786" s="66"/>
      <c r="I786" s="66"/>
      <c r="J786" s="298" t="str">
        <f t="shared" ca="1" si="12"/>
        <v/>
      </c>
      <c r="K786" s="126"/>
      <c r="L786" s="126"/>
      <c r="M786" s="250"/>
      <c r="N786" s="250"/>
      <c r="O786" s="250"/>
      <c r="P786" s="250"/>
      <c r="Q786" s="250"/>
      <c r="R786" s="250"/>
      <c r="S786" s="250"/>
    </row>
    <row r="787" spans="1:19" customFormat="1" x14ac:dyDescent="0.25">
      <c r="A787" s="54"/>
      <c r="C787" s="65"/>
      <c r="D787" s="66"/>
      <c r="E787" s="66"/>
      <c r="F787" s="66"/>
      <c r="G787" s="68"/>
      <c r="H787" s="66"/>
      <c r="I787" s="66"/>
      <c r="J787" s="298" t="str">
        <f t="shared" ca="1" si="12"/>
        <v/>
      </c>
      <c r="K787" s="126"/>
      <c r="L787" s="126"/>
      <c r="M787" s="250"/>
      <c r="N787" s="250"/>
      <c r="O787" s="250"/>
      <c r="P787" s="250"/>
      <c r="Q787" s="250"/>
      <c r="R787" s="250"/>
      <c r="S787" s="250"/>
    </row>
    <row r="788" spans="1:19" customFormat="1" x14ac:dyDescent="0.25">
      <c r="A788" s="54"/>
      <c r="C788" s="65"/>
      <c r="D788" s="66"/>
      <c r="E788" s="66"/>
      <c r="F788" s="66"/>
      <c r="G788" s="68"/>
      <c r="H788" s="66"/>
      <c r="I788" s="66"/>
      <c r="J788" s="298" t="str">
        <f t="shared" ca="1" si="12"/>
        <v/>
      </c>
      <c r="K788" s="126"/>
      <c r="L788" s="126"/>
      <c r="M788" s="250"/>
      <c r="N788" s="250"/>
      <c r="O788" s="250"/>
      <c r="P788" s="250"/>
      <c r="Q788" s="250"/>
      <c r="R788" s="250"/>
      <c r="S788" s="250"/>
    </row>
    <row r="789" spans="1:19" customFormat="1" x14ac:dyDescent="0.25">
      <c r="A789" s="54"/>
      <c r="C789" s="65"/>
      <c r="D789" s="66"/>
      <c r="E789" s="66"/>
      <c r="F789" s="66"/>
      <c r="G789" s="68"/>
      <c r="H789" s="66"/>
      <c r="I789" s="66"/>
      <c r="J789" s="298" t="str">
        <f t="shared" ca="1" si="12"/>
        <v/>
      </c>
      <c r="K789" s="126"/>
      <c r="L789" s="126"/>
      <c r="M789" s="250"/>
      <c r="N789" s="250"/>
      <c r="O789" s="250"/>
      <c r="P789" s="250"/>
      <c r="Q789" s="250"/>
      <c r="R789" s="250"/>
      <c r="S789" s="250"/>
    </row>
    <row r="790" spans="1:19" customFormat="1" x14ac:dyDescent="0.25">
      <c r="A790" s="54"/>
      <c r="C790" s="65"/>
      <c r="D790" s="66"/>
      <c r="E790" s="66"/>
      <c r="F790" s="66"/>
      <c r="G790" s="68"/>
      <c r="H790" s="66"/>
      <c r="I790" s="66"/>
      <c r="J790" s="298" t="str">
        <f t="shared" ca="1" si="12"/>
        <v/>
      </c>
      <c r="K790" s="126"/>
      <c r="L790" s="126"/>
      <c r="M790" s="250"/>
      <c r="N790" s="250"/>
      <c r="O790" s="250"/>
      <c r="P790" s="250"/>
      <c r="Q790" s="250"/>
      <c r="R790" s="250"/>
      <c r="S790" s="250"/>
    </row>
    <row r="791" spans="1:19" customFormat="1" x14ac:dyDescent="0.25">
      <c r="A791" s="54"/>
      <c r="C791" s="65"/>
      <c r="D791" s="66"/>
      <c r="E791" s="66"/>
      <c r="F791" s="66"/>
      <c r="G791" s="68"/>
      <c r="H791" s="66"/>
      <c r="I791" s="66"/>
      <c r="J791" s="298" t="str">
        <f t="shared" ca="1" si="12"/>
        <v/>
      </c>
      <c r="K791" s="126"/>
      <c r="L791" s="126"/>
      <c r="M791" s="250"/>
      <c r="N791" s="250"/>
      <c r="O791" s="250"/>
      <c r="P791" s="250"/>
      <c r="Q791" s="250"/>
      <c r="R791" s="250"/>
      <c r="S791" s="250"/>
    </row>
    <row r="792" spans="1:19" customFormat="1" x14ac:dyDescent="0.25">
      <c r="A792" s="54"/>
      <c r="C792" s="65"/>
      <c r="D792" s="66"/>
      <c r="E792" s="66"/>
      <c r="F792" s="66"/>
      <c r="G792" s="68"/>
      <c r="H792" s="66"/>
      <c r="I792" s="66"/>
      <c r="J792" s="298" t="str">
        <f t="shared" ca="1" si="12"/>
        <v/>
      </c>
      <c r="K792" s="126"/>
      <c r="L792" s="126"/>
      <c r="M792" s="250"/>
      <c r="N792" s="250"/>
      <c r="O792" s="250"/>
      <c r="P792" s="250"/>
      <c r="Q792" s="250"/>
      <c r="R792" s="250"/>
      <c r="S792" s="250"/>
    </row>
    <row r="793" spans="1:19" customFormat="1" x14ac:dyDescent="0.25">
      <c r="A793" s="54"/>
      <c r="C793" s="65"/>
      <c r="D793" s="66"/>
      <c r="E793" s="66"/>
      <c r="F793" s="66"/>
      <c r="G793" s="68"/>
      <c r="H793" s="66"/>
      <c r="I793" s="66"/>
      <c r="J793" s="298" t="str">
        <f t="shared" ca="1" si="12"/>
        <v/>
      </c>
      <c r="K793" s="126"/>
      <c r="L793" s="126"/>
      <c r="M793" s="250"/>
      <c r="N793" s="250"/>
      <c r="O793" s="250"/>
      <c r="P793" s="250"/>
      <c r="Q793" s="250"/>
      <c r="R793" s="250"/>
      <c r="S793" s="250"/>
    </row>
    <row r="794" spans="1:19" customFormat="1" x14ac:dyDescent="0.25">
      <c r="A794" s="54"/>
      <c r="C794" s="65"/>
      <c r="D794" s="66"/>
      <c r="E794" s="66"/>
      <c r="F794" s="66"/>
      <c r="G794" s="68"/>
      <c r="H794" s="66"/>
      <c r="I794" s="66"/>
      <c r="J794" s="298" t="str">
        <f t="shared" ca="1" si="12"/>
        <v/>
      </c>
      <c r="K794" s="126"/>
      <c r="L794" s="126"/>
      <c r="M794" s="250"/>
      <c r="N794" s="250"/>
      <c r="O794" s="250"/>
      <c r="P794" s="250"/>
      <c r="Q794" s="250"/>
      <c r="R794" s="250"/>
      <c r="S794" s="250"/>
    </row>
    <row r="795" spans="1:19" customFormat="1" x14ac:dyDescent="0.25">
      <c r="A795" s="54"/>
      <c r="C795" s="65"/>
      <c r="D795" s="66"/>
      <c r="E795" s="66"/>
      <c r="F795" s="66"/>
      <c r="G795" s="68"/>
      <c r="H795" s="66"/>
      <c r="I795" s="66"/>
      <c r="J795" s="298" t="str">
        <f t="shared" ca="1" si="12"/>
        <v/>
      </c>
      <c r="K795" s="126"/>
      <c r="L795" s="126"/>
      <c r="M795" s="250"/>
      <c r="N795" s="250"/>
      <c r="O795" s="250"/>
      <c r="P795" s="250"/>
      <c r="Q795" s="250"/>
      <c r="R795" s="250"/>
      <c r="S795" s="250"/>
    </row>
    <row r="796" spans="1:19" customFormat="1" x14ac:dyDescent="0.25">
      <c r="A796" s="54"/>
      <c r="C796" s="65"/>
      <c r="D796" s="66"/>
      <c r="E796" s="66"/>
      <c r="F796" s="66"/>
      <c r="G796" s="68"/>
      <c r="H796" s="66"/>
      <c r="I796" s="66"/>
      <c r="J796" s="298" t="str">
        <f t="shared" ca="1" si="12"/>
        <v/>
      </c>
      <c r="K796" s="126"/>
      <c r="L796" s="126"/>
      <c r="M796" s="250"/>
      <c r="N796" s="250"/>
      <c r="O796" s="250"/>
      <c r="P796" s="250"/>
      <c r="Q796" s="250"/>
      <c r="R796" s="250"/>
      <c r="S796" s="250"/>
    </row>
    <row r="797" spans="1:19" customFormat="1" x14ac:dyDescent="0.25">
      <c r="A797" s="54"/>
      <c r="C797" s="65"/>
      <c r="D797" s="66"/>
      <c r="E797" s="66"/>
      <c r="F797" s="66"/>
      <c r="G797" s="68"/>
      <c r="H797" s="66"/>
      <c r="I797" s="66"/>
      <c r="J797" s="298" t="str">
        <f t="shared" ca="1" si="12"/>
        <v/>
      </c>
      <c r="K797" s="126"/>
      <c r="L797" s="126"/>
      <c r="M797" s="250"/>
      <c r="N797" s="250"/>
      <c r="O797" s="250"/>
      <c r="P797" s="250"/>
      <c r="Q797" s="250"/>
      <c r="R797" s="250"/>
      <c r="S797" s="250"/>
    </row>
    <row r="798" spans="1:19" customFormat="1" x14ac:dyDescent="0.25">
      <c r="A798" s="54"/>
      <c r="C798" s="65"/>
      <c r="D798" s="66"/>
      <c r="E798" s="66"/>
      <c r="F798" s="66"/>
      <c r="G798" s="68"/>
      <c r="H798" s="66"/>
      <c r="I798" s="66"/>
      <c r="J798" s="298" t="str">
        <f t="shared" ca="1" si="12"/>
        <v/>
      </c>
      <c r="K798" s="126"/>
      <c r="L798" s="126"/>
      <c r="M798" s="250"/>
      <c r="N798" s="250"/>
      <c r="O798" s="250"/>
      <c r="P798" s="250"/>
      <c r="Q798" s="250"/>
      <c r="R798" s="250"/>
      <c r="S798" s="250"/>
    </row>
    <row r="799" spans="1:19" customFormat="1" x14ac:dyDescent="0.25">
      <c r="A799" s="54"/>
      <c r="C799" s="65"/>
      <c r="D799" s="66"/>
      <c r="E799" s="66"/>
      <c r="F799" s="66"/>
      <c r="G799" s="68"/>
      <c r="H799" s="66"/>
      <c r="I799" s="66"/>
      <c r="J799" s="298" t="str">
        <f t="shared" ca="1" si="12"/>
        <v/>
      </c>
      <c r="K799" s="126"/>
      <c r="L799" s="126"/>
      <c r="M799" s="250"/>
      <c r="N799" s="250"/>
      <c r="O799" s="250"/>
      <c r="P799" s="250"/>
      <c r="Q799" s="250"/>
      <c r="R799" s="250"/>
      <c r="S799" s="250"/>
    </row>
    <row r="800" spans="1:19" customFormat="1" x14ac:dyDescent="0.25">
      <c r="A800" s="54"/>
      <c r="C800" s="65"/>
      <c r="D800" s="66"/>
      <c r="E800" s="66"/>
      <c r="F800" s="66"/>
      <c r="G800" s="68"/>
      <c r="H800" s="66"/>
      <c r="I800" s="66"/>
      <c r="J800" s="298" t="str">
        <f t="shared" ca="1" si="12"/>
        <v/>
      </c>
      <c r="K800" s="126"/>
      <c r="L800" s="126"/>
      <c r="M800" s="250"/>
      <c r="N800" s="250"/>
      <c r="O800" s="250"/>
      <c r="P800" s="250"/>
      <c r="Q800" s="250"/>
      <c r="R800" s="250"/>
      <c r="S800" s="250"/>
    </row>
    <row r="801" spans="1:19" customFormat="1" x14ac:dyDescent="0.25">
      <c r="A801" s="54"/>
      <c r="C801" s="65"/>
      <c r="D801" s="66"/>
      <c r="E801" s="66"/>
      <c r="F801" s="66"/>
      <c r="G801" s="68"/>
      <c r="H801" s="66"/>
      <c r="I801" s="66"/>
      <c r="J801" s="298" t="str">
        <f t="shared" ca="1" si="12"/>
        <v/>
      </c>
      <c r="K801" s="126"/>
      <c r="L801" s="126"/>
      <c r="M801" s="250"/>
      <c r="N801" s="250"/>
      <c r="O801" s="250"/>
      <c r="P801" s="250"/>
      <c r="Q801" s="250"/>
      <c r="R801" s="250"/>
      <c r="S801" s="250"/>
    </row>
    <row r="802" spans="1:19" customFormat="1" x14ac:dyDescent="0.25">
      <c r="A802" s="54"/>
      <c r="C802" s="65"/>
      <c r="D802" s="66"/>
      <c r="E802" s="66"/>
      <c r="F802" s="66"/>
      <c r="G802" s="68"/>
      <c r="H802" s="66"/>
      <c r="I802" s="66"/>
      <c r="J802" s="298" t="str">
        <f t="shared" ca="1" si="12"/>
        <v/>
      </c>
      <c r="K802" s="126"/>
      <c r="L802" s="126"/>
      <c r="M802" s="250"/>
      <c r="N802" s="250"/>
      <c r="O802" s="250"/>
      <c r="P802" s="250"/>
      <c r="Q802" s="250"/>
      <c r="R802" s="250"/>
      <c r="S802" s="250"/>
    </row>
    <row r="803" spans="1:19" customFormat="1" x14ac:dyDescent="0.25">
      <c r="A803" s="54"/>
      <c r="C803" s="65"/>
      <c r="D803" s="66"/>
      <c r="E803" s="66"/>
      <c r="F803" s="66"/>
      <c r="G803" s="68"/>
      <c r="H803" s="66"/>
      <c r="I803" s="66"/>
      <c r="J803" s="298" t="str">
        <f t="shared" ca="1" si="12"/>
        <v/>
      </c>
      <c r="K803" s="126"/>
      <c r="L803" s="126"/>
      <c r="M803" s="250"/>
      <c r="N803" s="250"/>
      <c r="O803" s="250"/>
      <c r="P803" s="250"/>
      <c r="Q803" s="250"/>
      <c r="R803" s="250"/>
      <c r="S803" s="250"/>
    </row>
    <row r="804" spans="1:19" customFormat="1" x14ac:dyDescent="0.25">
      <c r="A804" s="54"/>
      <c r="C804" s="65"/>
      <c r="D804" s="66"/>
      <c r="E804" s="66"/>
      <c r="F804" s="66"/>
      <c r="G804" s="68"/>
      <c r="H804" s="66"/>
      <c r="I804" s="66"/>
      <c r="J804" s="298" t="str">
        <f t="shared" ca="1" si="12"/>
        <v/>
      </c>
      <c r="K804" s="126"/>
      <c r="L804" s="126"/>
      <c r="M804" s="250"/>
      <c r="N804" s="250"/>
      <c r="O804" s="250"/>
      <c r="P804" s="250"/>
      <c r="Q804" s="250"/>
      <c r="R804" s="250"/>
      <c r="S804" s="250"/>
    </row>
    <row r="805" spans="1:19" customFormat="1" x14ac:dyDescent="0.25">
      <c r="A805" s="54"/>
      <c r="C805" s="65"/>
      <c r="D805" s="66"/>
      <c r="E805" s="66"/>
      <c r="F805" s="66"/>
      <c r="G805" s="68"/>
      <c r="H805" s="66"/>
      <c r="I805" s="66"/>
      <c r="J805" s="298" t="str">
        <f t="shared" ca="1" si="12"/>
        <v/>
      </c>
      <c r="K805" s="126"/>
      <c r="L805" s="126"/>
      <c r="M805" s="250"/>
      <c r="N805" s="250"/>
      <c r="O805" s="250"/>
      <c r="P805" s="250"/>
      <c r="Q805" s="250"/>
      <c r="R805" s="250"/>
      <c r="S805" s="250"/>
    </row>
    <row r="806" spans="1:19" customFormat="1" x14ac:dyDescent="0.25">
      <c r="A806" s="54"/>
      <c r="C806" s="65"/>
      <c r="D806" s="66"/>
      <c r="E806" s="66"/>
      <c r="F806" s="66"/>
      <c r="G806" s="68"/>
      <c r="H806" s="66"/>
      <c r="I806" s="66"/>
      <c r="J806" s="298" t="str">
        <f t="shared" ca="1" si="12"/>
        <v/>
      </c>
      <c r="K806" s="126"/>
      <c r="L806" s="126"/>
      <c r="M806" s="250"/>
      <c r="N806" s="250"/>
      <c r="O806" s="250"/>
      <c r="P806" s="250"/>
      <c r="Q806" s="250"/>
      <c r="R806" s="250"/>
      <c r="S806" s="250"/>
    </row>
    <row r="807" spans="1:19" customFormat="1" x14ac:dyDescent="0.25">
      <c r="A807" s="54"/>
      <c r="C807" s="65"/>
      <c r="D807" s="66"/>
      <c r="E807" s="66"/>
      <c r="F807" s="66"/>
      <c r="G807" s="68"/>
      <c r="H807" s="66"/>
      <c r="I807" s="66"/>
      <c r="J807" s="298" t="str">
        <f t="shared" ca="1" si="12"/>
        <v/>
      </c>
      <c r="K807" s="126"/>
      <c r="L807" s="126"/>
      <c r="M807" s="250"/>
      <c r="N807" s="250"/>
      <c r="O807" s="250"/>
      <c r="P807" s="250"/>
      <c r="Q807" s="250"/>
      <c r="R807" s="250"/>
      <c r="S807" s="250"/>
    </row>
    <row r="808" spans="1:19" customFormat="1" x14ac:dyDescent="0.25">
      <c r="A808" s="54"/>
      <c r="C808" s="65"/>
      <c r="D808" s="66"/>
      <c r="E808" s="66"/>
      <c r="F808" s="66"/>
      <c r="G808" s="68"/>
      <c r="H808" s="66"/>
      <c r="I808" s="66"/>
      <c r="J808" s="298" t="str">
        <f t="shared" ca="1" si="12"/>
        <v/>
      </c>
      <c r="K808" s="126"/>
      <c r="L808" s="126"/>
      <c r="M808" s="250"/>
      <c r="N808" s="250"/>
      <c r="O808" s="250"/>
      <c r="P808" s="250"/>
      <c r="Q808" s="250"/>
      <c r="R808" s="250"/>
      <c r="S808" s="250"/>
    </row>
    <row r="809" spans="1:19" customFormat="1" x14ac:dyDescent="0.25">
      <c r="A809" s="54"/>
      <c r="C809" s="65"/>
      <c r="D809" s="66"/>
      <c r="E809" s="66"/>
      <c r="F809" s="66"/>
      <c r="G809" s="68"/>
      <c r="H809" s="66"/>
      <c r="I809" s="66"/>
      <c r="J809" s="298" t="str">
        <f t="shared" ca="1" si="12"/>
        <v/>
      </c>
      <c r="K809" s="126"/>
      <c r="L809" s="126"/>
      <c r="M809" s="250"/>
      <c r="N809" s="250"/>
      <c r="O809" s="250"/>
      <c r="P809" s="250"/>
      <c r="Q809" s="250"/>
      <c r="R809" s="250"/>
      <c r="S809" s="250"/>
    </row>
    <row r="810" spans="1:19" customFormat="1" x14ac:dyDescent="0.25">
      <c r="A810" s="54"/>
      <c r="C810" s="65"/>
      <c r="D810" s="66"/>
      <c r="E810" s="66"/>
      <c r="F810" s="66"/>
      <c r="G810" s="68"/>
      <c r="H810" s="66"/>
      <c r="I810" s="66"/>
      <c r="J810" s="298" t="str">
        <f t="shared" ca="1" si="12"/>
        <v/>
      </c>
      <c r="K810" s="126"/>
      <c r="L810" s="126"/>
      <c r="M810" s="250"/>
      <c r="N810" s="250"/>
      <c r="O810" s="250"/>
      <c r="P810" s="250"/>
      <c r="Q810" s="250"/>
      <c r="R810" s="250"/>
      <c r="S810" s="250"/>
    </row>
    <row r="811" spans="1:19" customFormat="1" x14ac:dyDescent="0.25">
      <c r="A811" s="54"/>
      <c r="C811" s="65"/>
      <c r="D811" s="66"/>
      <c r="E811" s="66"/>
      <c r="F811" s="66"/>
      <c r="G811" s="68"/>
      <c r="H811" s="66"/>
      <c r="I811" s="66"/>
      <c r="J811" s="298" t="str">
        <f t="shared" ca="1" si="12"/>
        <v/>
      </c>
      <c r="K811" s="126"/>
      <c r="L811" s="126"/>
      <c r="M811" s="250"/>
      <c r="N811" s="250"/>
      <c r="O811" s="250"/>
      <c r="P811" s="250"/>
      <c r="Q811" s="250"/>
      <c r="R811" s="250"/>
      <c r="S811" s="250"/>
    </row>
    <row r="812" spans="1:19" customFormat="1" x14ac:dyDescent="0.25">
      <c r="A812" s="54"/>
      <c r="C812" s="65"/>
      <c r="D812" s="66"/>
      <c r="E812" s="66"/>
      <c r="F812" s="66"/>
      <c r="G812" s="68"/>
      <c r="H812" s="66"/>
      <c r="I812" s="66"/>
      <c r="J812" s="298" t="str">
        <f t="shared" ca="1" si="12"/>
        <v/>
      </c>
      <c r="K812" s="126"/>
      <c r="L812" s="126"/>
      <c r="M812" s="250"/>
      <c r="N812" s="250"/>
      <c r="O812" s="250"/>
      <c r="P812" s="250"/>
      <c r="Q812" s="250"/>
      <c r="R812" s="250"/>
      <c r="S812" s="250"/>
    </row>
    <row r="813" spans="1:19" customFormat="1" x14ac:dyDescent="0.25">
      <c r="A813" s="54"/>
      <c r="C813" s="65"/>
      <c r="D813" s="66"/>
      <c r="E813" s="66"/>
      <c r="F813" s="66"/>
      <c r="G813" s="68"/>
      <c r="H813" s="66"/>
      <c r="I813" s="66"/>
      <c r="J813" s="298" t="str">
        <f t="shared" ca="1" si="12"/>
        <v/>
      </c>
      <c r="K813" s="126"/>
      <c r="L813" s="126"/>
      <c r="M813" s="250"/>
      <c r="N813" s="250"/>
      <c r="O813" s="250"/>
      <c r="P813" s="250"/>
      <c r="Q813" s="250"/>
      <c r="R813" s="250"/>
      <c r="S813" s="250"/>
    </row>
    <row r="814" spans="1:19" customFormat="1" x14ac:dyDescent="0.25">
      <c r="A814" s="54"/>
      <c r="C814" s="65"/>
      <c r="D814" s="66"/>
      <c r="E814" s="66"/>
      <c r="F814" s="66"/>
      <c r="G814" s="68"/>
      <c r="H814" s="66"/>
      <c r="I814" s="66"/>
      <c r="J814" s="298" t="str">
        <f t="shared" ca="1" si="12"/>
        <v/>
      </c>
      <c r="K814" s="126"/>
      <c r="L814" s="126"/>
      <c r="M814" s="250"/>
      <c r="N814" s="250"/>
      <c r="O814" s="250"/>
      <c r="P814" s="250"/>
      <c r="Q814" s="250"/>
      <c r="R814" s="250"/>
      <c r="S814" s="250"/>
    </row>
    <row r="815" spans="1:19" customFormat="1" x14ac:dyDescent="0.25">
      <c r="A815" s="54"/>
      <c r="C815" s="65"/>
      <c r="D815" s="66"/>
      <c r="E815" s="66"/>
      <c r="F815" s="66"/>
      <c r="G815" s="68"/>
      <c r="H815" s="66"/>
      <c r="I815" s="66"/>
      <c r="J815" s="298" t="str">
        <f t="shared" ca="1" si="12"/>
        <v/>
      </c>
      <c r="K815" s="126"/>
      <c r="L815" s="126"/>
      <c r="M815" s="250"/>
      <c r="N815" s="250"/>
      <c r="O815" s="250"/>
      <c r="P815" s="250"/>
      <c r="Q815" s="250"/>
      <c r="R815" s="250"/>
      <c r="S815" s="250"/>
    </row>
    <row r="816" spans="1:19" customFormat="1" x14ac:dyDescent="0.25">
      <c r="A816" s="54"/>
      <c r="C816" s="65"/>
      <c r="D816" s="66"/>
      <c r="E816" s="66"/>
      <c r="F816" s="66"/>
      <c r="G816" s="68"/>
      <c r="H816" s="66"/>
      <c r="I816" s="66"/>
      <c r="J816" s="298" t="str">
        <f t="shared" ca="1" si="12"/>
        <v/>
      </c>
      <c r="K816" s="126"/>
      <c r="L816" s="126"/>
      <c r="M816" s="250"/>
      <c r="N816" s="250"/>
      <c r="O816" s="250"/>
      <c r="P816" s="250"/>
      <c r="Q816" s="250"/>
      <c r="R816" s="250"/>
      <c r="S816" s="250"/>
    </row>
    <row r="817" spans="1:19" customFormat="1" x14ac:dyDescent="0.25">
      <c r="A817" s="54"/>
      <c r="C817" s="65"/>
      <c r="D817" s="66"/>
      <c r="E817" s="66"/>
      <c r="F817" s="66"/>
      <c r="G817" s="68"/>
      <c r="H817" s="66"/>
      <c r="I817" s="66"/>
      <c r="J817" s="298" t="str">
        <f t="shared" ca="1" si="12"/>
        <v/>
      </c>
      <c r="K817" s="126"/>
      <c r="L817" s="126"/>
      <c r="M817" s="250"/>
      <c r="N817" s="250"/>
      <c r="O817" s="250"/>
      <c r="P817" s="250"/>
      <c r="Q817" s="250"/>
      <c r="R817" s="250"/>
      <c r="S817" s="250"/>
    </row>
    <row r="818" spans="1:19" customFormat="1" x14ac:dyDescent="0.25">
      <c r="A818" s="54"/>
      <c r="C818" s="65"/>
      <c r="D818" s="66"/>
      <c r="E818" s="66"/>
      <c r="F818" s="66"/>
      <c r="G818" s="68"/>
      <c r="H818" s="66"/>
      <c r="I818" s="66"/>
      <c r="J818" s="298" t="str">
        <f t="shared" ca="1" si="12"/>
        <v/>
      </c>
      <c r="K818" s="126"/>
      <c r="L818" s="126"/>
      <c r="M818" s="250"/>
      <c r="N818" s="250"/>
      <c r="O818" s="250"/>
      <c r="P818" s="250"/>
      <c r="Q818" s="250"/>
      <c r="R818" s="250"/>
      <c r="S818" s="250"/>
    </row>
    <row r="819" spans="1:19" customFormat="1" x14ac:dyDescent="0.25">
      <c r="A819" s="54"/>
      <c r="C819" s="65"/>
      <c r="D819" s="66"/>
      <c r="E819" s="66"/>
      <c r="F819" s="66"/>
      <c r="G819" s="68"/>
      <c r="H819" s="66"/>
      <c r="I819" s="66"/>
      <c r="J819" s="298" t="str">
        <f t="shared" ca="1" si="12"/>
        <v/>
      </c>
      <c r="K819" s="126"/>
      <c r="L819" s="126"/>
      <c r="M819" s="250"/>
      <c r="N819" s="250"/>
      <c r="O819" s="250"/>
      <c r="P819" s="250"/>
      <c r="Q819" s="250"/>
      <c r="R819" s="250"/>
      <c r="S819" s="250"/>
    </row>
    <row r="820" spans="1:19" customFormat="1" x14ac:dyDescent="0.25">
      <c r="A820" s="54"/>
      <c r="C820" s="65"/>
      <c r="D820" s="66"/>
      <c r="E820" s="66"/>
      <c r="F820" s="66"/>
      <c r="G820" s="68"/>
      <c r="H820" s="66"/>
      <c r="I820" s="66"/>
      <c r="J820" s="298" t="str">
        <f t="shared" ca="1" si="12"/>
        <v/>
      </c>
      <c r="K820" s="126"/>
      <c r="L820" s="126"/>
      <c r="M820" s="250"/>
      <c r="N820" s="250"/>
      <c r="O820" s="250"/>
      <c r="P820" s="250"/>
      <c r="Q820" s="250"/>
      <c r="R820" s="250"/>
      <c r="S820" s="250"/>
    </row>
    <row r="821" spans="1:19" customFormat="1" x14ac:dyDescent="0.25">
      <c r="A821" s="54"/>
      <c r="C821" s="65"/>
      <c r="D821" s="66"/>
      <c r="E821" s="66"/>
      <c r="F821" s="66"/>
      <c r="G821" s="68"/>
      <c r="H821" s="66"/>
      <c r="I821" s="66"/>
      <c r="J821" s="298" t="str">
        <f t="shared" ca="1" si="12"/>
        <v/>
      </c>
      <c r="K821" s="126"/>
      <c r="L821" s="126"/>
      <c r="M821" s="250"/>
      <c r="N821" s="250"/>
      <c r="O821" s="250"/>
      <c r="P821" s="250"/>
      <c r="Q821" s="250"/>
      <c r="R821" s="250"/>
      <c r="S821" s="250"/>
    </row>
    <row r="822" spans="1:19" customFormat="1" x14ac:dyDescent="0.25">
      <c r="A822" s="54"/>
      <c r="C822" s="65"/>
      <c r="D822" s="66"/>
      <c r="E822" s="66"/>
      <c r="F822" s="66"/>
      <c r="G822" s="68"/>
      <c r="H822" s="66"/>
      <c r="I822" s="66"/>
      <c r="J822" s="298" t="str">
        <f t="shared" ca="1" si="12"/>
        <v/>
      </c>
      <c r="K822" s="126"/>
      <c r="L822" s="126"/>
      <c r="M822" s="250"/>
      <c r="N822" s="250"/>
      <c r="O822" s="250"/>
      <c r="P822" s="250"/>
      <c r="Q822" s="250"/>
      <c r="R822" s="250"/>
      <c r="S822" s="250"/>
    </row>
    <row r="823" spans="1:19" customFormat="1" x14ac:dyDescent="0.25">
      <c r="A823" s="54"/>
      <c r="C823" s="65"/>
      <c r="D823" s="66"/>
      <c r="E823" s="66"/>
      <c r="F823" s="66"/>
      <c r="G823" s="68"/>
      <c r="H823" s="66"/>
      <c r="I823" s="66"/>
      <c r="J823" s="298" t="str">
        <f t="shared" ca="1" si="12"/>
        <v/>
      </c>
      <c r="K823" s="126"/>
      <c r="L823" s="126"/>
      <c r="M823" s="250"/>
      <c r="N823" s="250"/>
      <c r="O823" s="250"/>
      <c r="P823" s="250"/>
      <c r="Q823" s="250"/>
      <c r="R823" s="250"/>
      <c r="S823" s="250"/>
    </row>
    <row r="824" spans="1:19" customFormat="1" x14ac:dyDescent="0.25">
      <c r="A824" s="54"/>
      <c r="C824" s="65"/>
      <c r="D824" s="66"/>
      <c r="E824" s="66"/>
      <c r="F824" s="66"/>
      <c r="G824" s="68"/>
      <c r="H824" s="66"/>
      <c r="I824" s="66"/>
      <c r="J824" s="298" t="str">
        <f t="shared" ca="1" si="12"/>
        <v/>
      </c>
      <c r="K824" s="126"/>
      <c r="L824" s="126"/>
      <c r="M824" s="250"/>
      <c r="N824" s="250"/>
      <c r="O824" s="250"/>
      <c r="P824" s="250"/>
      <c r="Q824" s="250"/>
      <c r="R824" s="250"/>
      <c r="S824" s="250"/>
    </row>
    <row r="825" spans="1:19" customFormat="1" x14ac:dyDescent="0.25">
      <c r="A825" s="54"/>
      <c r="C825" s="65"/>
      <c r="D825" s="66"/>
      <c r="E825" s="66"/>
      <c r="F825" s="66"/>
      <c r="G825" s="68"/>
      <c r="H825" s="66"/>
      <c r="I825" s="66"/>
      <c r="J825" s="298" t="str">
        <f t="shared" ca="1" si="12"/>
        <v/>
      </c>
      <c r="K825" s="126"/>
      <c r="L825" s="126"/>
      <c r="M825" s="250"/>
      <c r="N825" s="250"/>
      <c r="O825" s="250"/>
      <c r="P825" s="250"/>
      <c r="Q825" s="250"/>
      <c r="R825" s="250"/>
      <c r="S825" s="250"/>
    </row>
    <row r="826" spans="1:19" customFormat="1" x14ac:dyDescent="0.25">
      <c r="A826" s="54"/>
      <c r="C826" s="65"/>
      <c r="D826" s="66"/>
      <c r="E826" s="66"/>
      <c r="F826" s="66"/>
      <c r="G826" s="68"/>
      <c r="H826" s="66"/>
      <c r="I826" s="66"/>
      <c r="J826" s="298" t="str">
        <f t="shared" ca="1" si="12"/>
        <v/>
      </c>
      <c r="K826" s="126"/>
      <c r="L826" s="126"/>
      <c r="M826" s="250"/>
      <c r="N826" s="250"/>
      <c r="O826" s="250"/>
      <c r="P826" s="250"/>
      <c r="Q826" s="250"/>
      <c r="R826" s="250"/>
      <c r="S826" s="250"/>
    </row>
    <row r="827" spans="1:19" customFormat="1" x14ac:dyDescent="0.25">
      <c r="A827" s="54"/>
      <c r="C827" s="65"/>
      <c r="D827" s="66"/>
      <c r="E827" s="66"/>
      <c r="F827" s="66"/>
      <c r="G827" s="68"/>
      <c r="H827" s="66"/>
      <c r="I827" s="66"/>
      <c r="J827" s="298" t="str">
        <f t="shared" ca="1" si="12"/>
        <v/>
      </c>
      <c r="K827" s="126"/>
      <c r="L827" s="126"/>
      <c r="M827" s="250"/>
      <c r="N827" s="250"/>
      <c r="O827" s="250"/>
      <c r="P827" s="250"/>
      <c r="Q827" s="250"/>
      <c r="R827" s="250"/>
      <c r="S827" s="250"/>
    </row>
    <row r="828" spans="1:19" customFormat="1" x14ac:dyDescent="0.25">
      <c r="A828" s="54"/>
      <c r="C828" s="65"/>
      <c r="D828" s="66"/>
      <c r="E828" s="66"/>
      <c r="F828" s="66"/>
      <c r="G828" s="68"/>
      <c r="H828" s="66"/>
      <c r="I828" s="66"/>
      <c r="J828" s="298" t="str">
        <f t="shared" ca="1" si="12"/>
        <v/>
      </c>
      <c r="K828" s="126"/>
      <c r="L828" s="126"/>
      <c r="M828" s="250"/>
      <c r="N828" s="250"/>
      <c r="O828" s="250"/>
      <c r="P828" s="250"/>
      <c r="Q828" s="250"/>
      <c r="R828" s="250"/>
      <c r="S828" s="250"/>
    </row>
    <row r="829" spans="1:19" customFormat="1" x14ac:dyDescent="0.25">
      <c r="A829" s="54"/>
      <c r="C829" s="65"/>
      <c r="D829" s="66"/>
      <c r="E829" s="66"/>
      <c r="F829" s="66"/>
      <c r="G829" s="68"/>
      <c r="H829" s="66"/>
      <c r="I829" s="66"/>
      <c r="J829" s="298" t="str">
        <f t="shared" ca="1" si="12"/>
        <v/>
      </c>
      <c r="K829" s="126"/>
      <c r="L829" s="126"/>
      <c r="M829" s="250"/>
      <c r="N829" s="250"/>
      <c r="O829" s="250"/>
      <c r="P829" s="250"/>
      <c r="Q829" s="250"/>
      <c r="R829" s="250"/>
      <c r="S829" s="250"/>
    </row>
    <row r="830" spans="1:19" customFormat="1" x14ac:dyDescent="0.25">
      <c r="A830" s="54"/>
      <c r="C830" s="65"/>
      <c r="D830" s="66"/>
      <c r="E830" s="66"/>
      <c r="F830" s="66"/>
      <c r="G830" s="68"/>
      <c r="H830" s="66"/>
      <c r="I830" s="66"/>
      <c r="J830" s="298" t="str">
        <f t="shared" ca="1" si="12"/>
        <v/>
      </c>
      <c r="K830" s="126"/>
      <c r="L830" s="126"/>
      <c r="M830" s="250"/>
      <c r="N830" s="250"/>
      <c r="O830" s="250"/>
      <c r="P830" s="250"/>
      <c r="Q830" s="250"/>
      <c r="R830" s="250"/>
      <c r="S830" s="250"/>
    </row>
    <row r="831" spans="1:19" customFormat="1" x14ac:dyDescent="0.25">
      <c r="A831" s="54"/>
      <c r="C831" s="65"/>
      <c r="D831" s="66"/>
      <c r="E831" s="66"/>
      <c r="F831" s="66"/>
      <c r="G831" s="68"/>
      <c r="H831" s="66"/>
      <c r="I831" s="66"/>
      <c r="J831" s="298" t="str">
        <f t="shared" ca="1" si="12"/>
        <v/>
      </c>
      <c r="K831" s="126"/>
      <c r="L831" s="126"/>
      <c r="M831" s="250"/>
      <c r="N831" s="250"/>
      <c r="O831" s="250"/>
      <c r="P831" s="250"/>
      <c r="Q831" s="250"/>
      <c r="R831" s="250"/>
      <c r="S831" s="250"/>
    </row>
    <row r="832" spans="1:19" customFormat="1" x14ac:dyDescent="0.25">
      <c r="A832" s="54"/>
      <c r="C832" s="65"/>
      <c r="D832" s="66"/>
      <c r="E832" s="66"/>
      <c r="F832" s="66"/>
      <c r="G832" s="68"/>
      <c r="H832" s="66"/>
      <c r="I832" s="66"/>
      <c r="J832" s="298" t="str">
        <f t="shared" ca="1" si="12"/>
        <v/>
      </c>
      <c r="K832" s="126"/>
      <c r="L832" s="126"/>
      <c r="M832" s="250"/>
      <c r="N832" s="250"/>
      <c r="O832" s="250"/>
      <c r="P832" s="250"/>
      <c r="Q832" s="250"/>
      <c r="R832" s="250"/>
      <c r="S832" s="250"/>
    </row>
    <row r="833" spans="1:19" customFormat="1" x14ac:dyDescent="0.25">
      <c r="A833" s="54"/>
      <c r="C833" s="65"/>
      <c r="D833" s="66"/>
      <c r="E833" s="66"/>
      <c r="F833" s="66"/>
      <c r="G833" s="68"/>
      <c r="H833" s="66"/>
      <c r="I833" s="66"/>
      <c r="J833" s="298" t="str">
        <f t="shared" ca="1" si="12"/>
        <v/>
      </c>
      <c r="K833" s="126"/>
      <c r="L833" s="126"/>
      <c r="M833" s="250"/>
      <c r="N833" s="250"/>
      <c r="O833" s="250"/>
      <c r="P833" s="250"/>
      <c r="Q833" s="250"/>
      <c r="R833" s="250"/>
      <c r="S833" s="250"/>
    </row>
    <row r="834" spans="1:19" customFormat="1" x14ac:dyDescent="0.25">
      <c r="A834" s="54"/>
      <c r="C834" s="65"/>
      <c r="D834" s="66"/>
      <c r="E834" s="66"/>
      <c r="F834" s="66"/>
      <c r="G834" s="68"/>
      <c r="H834" s="66"/>
      <c r="I834" s="66"/>
      <c r="J834" s="298" t="str">
        <f t="shared" ca="1" si="12"/>
        <v/>
      </c>
      <c r="K834" s="126"/>
      <c r="L834" s="126"/>
      <c r="M834" s="250"/>
      <c r="N834" s="250"/>
      <c r="O834" s="250"/>
      <c r="P834" s="250"/>
      <c r="Q834" s="250"/>
      <c r="R834" s="250"/>
      <c r="S834" s="250"/>
    </row>
    <row r="835" spans="1:19" customFormat="1" x14ac:dyDescent="0.25">
      <c r="A835" s="54"/>
      <c r="C835" s="65"/>
      <c r="D835" s="66"/>
      <c r="E835" s="66"/>
      <c r="F835" s="66"/>
      <c r="G835" s="68"/>
      <c r="H835" s="66"/>
      <c r="I835" s="66"/>
      <c r="J835" s="298" t="str">
        <f t="shared" ca="1" si="12"/>
        <v/>
      </c>
      <c r="K835" s="126"/>
      <c r="L835" s="126"/>
      <c r="M835" s="250"/>
      <c r="N835" s="250"/>
      <c r="O835" s="250"/>
      <c r="P835" s="250"/>
      <c r="Q835" s="250"/>
      <c r="R835" s="250"/>
      <c r="S835" s="250"/>
    </row>
    <row r="836" spans="1:19" customFormat="1" x14ac:dyDescent="0.25">
      <c r="A836" s="54"/>
      <c r="C836" s="65"/>
      <c r="D836" s="66"/>
      <c r="E836" s="66"/>
      <c r="F836" s="66"/>
      <c r="G836" s="68"/>
      <c r="H836" s="66"/>
      <c r="I836" s="66"/>
      <c r="J836" s="298" t="str">
        <f t="shared" ca="1" si="12"/>
        <v/>
      </c>
      <c r="K836" s="126"/>
      <c r="L836" s="126"/>
      <c r="M836" s="250"/>
      <c r="N836" s="250"/>
      <c r="O836" s="250"/>
      <c r="P836" s="250"/>
      <c r="Q836" s="250"/>
      <c r="R836" s="250"/>
      <c r="S836" s="250"/>
    </row>
    <row r="837" spans="1:19" customFormat="1" x14ac:dyDescent="0.25">
      <c r="A837" s="54"/>
      <c r="C837" s="65"/>
      <c r="D837" s="66"/>
      <c r="E837" s="66"/>
      <c r="F837" s="66"/>
      <c r="G837" s="68"/>
      <c r="H837" s="66"/>
      <c r="I837" s="66"/>
      <c r="J837" s="298" t="str">
        <f t="shared" ca="1" si="12"/>
        <v/>
      </c>
      <c r="K837" s="126"/>
      <c r="L837" s="126"/>
      <c r="M837" s="250"/>
      <c r="N837" s="250"/>
      <c r="O837" s="250"/>
      <c r="P837" s="250"/>
      <c r="Q837" s="250"/>
      <c r="R837" s="250"/>
      <c r="S837" s="250"/>
    </row>
    <row r="838" spans="1:19" customFormat="1" x14ac:dyDescent="0.25">
      <c r="A838" s="54"/>
      <c r="C838" s="65"/>
      <c r="D838" s="66"/>
      <c r="E838" s="66"/>
      <c r="F838" s="66"/>
      <c r="G838" s="68"/>
      <c r="H838" s="66"/>
      <c r="I838" s="66"/>
      <c r="J838" s="298" t="str">
        <f t="shared" ca="1" si="12"/>
        <v/>
      </c>
      <c r="K838" s="126"/>
      <c r="L838" s="126"/>
      <c r="M838" s="250"/>
      <c r="N838" s="250"/>
      <c r="O838" s="250"/>
      <c r="P838" s="250"/>
      <c r="Q838" s="250"/>
      <c r="R838" s="250"/>
      <c r="S838" s="250"/>
    </row>
    <row r="839" spans="1:19" customFormat="1" x14ac:dyDescent="0.25">
      <c r="A839" s="54"/>
      <c r="C839" s="65"/>
      <c r="D839" s="66"/>
      <c r="E839" s="66"/>
      <c r="F839" s="66"/>
      <c r="G839" s="68"/>
      <c r="H839" s="66"/>
      <c r="I839" s="66"/>
      <c r="J839" s="298" t="str">
        <f t="shared" ca="1" si="12"/>
        <v/>
      </c>
      <c r="K839" s="126"/>
      <c r="L839" s="126"/>
      <c r="M839" s="250"/>
      <c r="N839" s="250"/>
      <c r="O839" s="250"/>
      <c r="P839" s="250"/>
      <c r="Q839" s="250"/>
      <c r="R839" s="250"/>
      <c r="S839" s="250"/>
    </row>
    <row r="840" spans="1:19" customFormat="1" x14ac:dyDescent="0.25">
      <c r="A840" s="54"/>
      <c r="C840" s="65"/>
      <c r="D840" s="66"/>
      <c r="E840" s="66"/>
      <c r="F840" s="66"/>
      <c r="G840" s="68"/>
      <c r="H840" s="66"/>
      <c r="I840" s="66"/>
      <c r="J840" s="298" t="str">
        <f t="shared" ca="1" si="12"/>
        <v/>
      </c>
      <c r="K840" s="126"/>
      <c r="L840" s="126"/>
      <c r="M840" s="250"/>
      <c r="N840" s="250"/>
      <c r="O840" s="250"/>
      <c r="P840" s="250"/>
      <c r="Q840" s="250"/>
      <c r="R840" s="250"/>
      <c r="S840" s="250"/>
    </row>
    <row r="841" spans="1:19" customFormat="1" x14ac:dyDescent="0.25">
      <c r="A841" s="54"/>
      <c r="C841" s="65"/>
      <c r="D841" s="66"/>
      <c r="E841" s="66"/>
      <c r="F841" s="66"/>
      <c r="G841" s="68"/>
      <c r="H841" s="66"/>
      <c r="I841" s="66"/>
      <c r="J841" s="298" t="str">
        <f t="shared" ref="J841:J904" ca="1" si="13">IF(I841="","",(IF(I841="Efetivado","",IF(C841="","",IF(C841=TODAY(),"Vence Hoje",IF(C841&lt;TODAY(),"Atrasado",C841-TODAY()&amp;" Dias para Vencer"))))))</f>
        <v/>
      </c>
      <c r="K841" s="126"/>
      <c r="L841" s="126"/>
      <c r="M841" s="250"/>
      <c r="N841" s="250"/>
      <c r="O841" s="250"/>
      <c r="P841" s="250"/>
      <c r="Q841" s="250"/>
      <c r="R841" s="250"/>
      <c r="S841" s="250"/>
    </row>
    <row r="842" spans="1:19" customFormat="1" x14ac:dyDescent="0.25">
      <c r="A842" s="54"/>
      <c r="C842" s="65"/>
      <c r="D842" s="66"/>
      <c r="E842" s="66"/>
      <c r="F842" s="66"/>
      <c r="G842" s="68"/>
      <c r="H842" s="66"/>
      <c r="I842" s="66"/>
      <c r="J842" s="298" t="str">
        <f t="shared" ca="1" si="13"/>
        <v/>
      </c>
      <c r="K842" s="126"/>
      <c r="L842" s="126"/>
      <c r="M842" s="250"/>
      <c r="N842" s="250"/>
      <c r="O842" s="250"/>
      <c r="P842" s="250"/>
      <c r="Q842" s="250"/>
      <c r="R842" s="250"/>
      <c r="S842" s="250"/>
    </row>
    <row r="843" spans="1:19" customFormat="1" x14ac:dyDescent="0.25">
      <c r="A843" s="54"/>
      <c r="C843" s="65"/>
      <c r="D843" s="66"/>
      <c r="E843" s="66"/>
      <c r="F843" s="66"/>
      <c r="G843" s="68"/>
      <c r="H843" s="66"/>
      <c r="I843" s="66"/>
      <c r="J843" s="298" t="str">
        <f t="shared" ca="1" si="13"/>
        <v/>
      </c>
      <c r="K843" s="126"/>
      <c r="L843" s="126"/>
      <c r="M843" s="250"/>
      <c r="N843" s="250"/>
      <c r="O843" s="250"/>
      <c r="P843" s="250"/>
      <c r="Q843" s="250"/>
      <c r="R843" s="250"/>
      <c r="S843" s="250"/>
    </row>
    <row r="844" spans="1:19" customFormat="1" x14ac:dyDescent="0.25">
      <c r="A844" s="54"/>
      <c r="C844" s="65"/>
      <c r="D844" s="66"/>
      <c r="E844" s="66"/>
      <c r="F844" s="66"/>
      <c r="G844" s="68"/>
      <c r="H844" s="66"/>
      <c r="I844" s="66"/>
      <c r="J844" s="298" t="str">
        <f t="shared" ca="1" si="13"/>
        <v/>
      </c>
      <c r="K844" s="126"/>
      <c r="L844" s="126"/>
      <c r="M844" s="250"/>
      <c r="N844" s="250"/>
      <c r="O844" s="250"/>
      <c r="P844" s="250"/>
      <c r="Q844" s="250"/>
      <c r="R844" s="250"/>
      <c r="S844" s="250"/>
    </row>
    <row r="845" spans="1:19" customFormat="1" x14ac:dyDescent="0.25">
      <c r="A845" s="54"/>
      <c r="C845" s="65"/>
      <c r="D845" s="66"/>
      <c r="E845" s="66"/>
      <c r="F845" s="66"/>
      <c r="G845" s="68"/>
      <c r="H845" s="66"/>
      <c r="I845" s="66"/>
      <c r="J845" s="298" t="str">
        <f t="shared" ca="1" si="13"/>
        <v/>
      </c>
      <c r="K845" s="126"/>
      <c r="L845" s="126"/>
      <c r="M845" s="250"/>
      <c r="N845" s="250"/>
      <c r="O845" s="250"/>
      <c r="P845" s="250"/>
      <c r="Q845" s="250"/>
      <c r="R845" s="250"/>
      <c r="S845" s="250"/>
    </row>
    <row r="846" spans="1:19" customFormat="1" x14ac:dyDescent="0.25">
      <c r="A846" s="54"/>
      <c r="C846" s="65"/>
      <c r="D846" s="66"/>
      <c r="E846" s="66"/>
      <c r="F846" s="66"/>
      <c r="G846" s="68"/>
      <c r="H846" s="66"/>
      <c r="I846" s="66"/>
      <c r="J846" s="298" t="str">
        <f t="shared" ca="1" si="13"/>
        <v/>
      </c>
      <c r="K846" s="126"/>
      <c r="L846" s="126"/>
      <c r="M846" s="250"/>
      <c r="N846" s="250"/>
      <c r="O846" s="250"/>
      <c r="P846" s="250"/>
      <c r="Q846" s="250"/>
      <c r="R846" s="250"/>
      <c r="S846" s="250"/>
    </row>
    <row r="847" spans="1:19" customFormat="1" x14ac:dyDescent="0.25">
      <c r="A847" s="54"/>
      <c r="C847" s="65"/>
      <c r="D847" s="66"/>
      <c r="E847" s="66"/>
      <c r="F847" s="66"/>
      <c r="G847" s="68"/>
      <c r="H847" s="66"/>
      <c r="I847" s="66"/>
      <c r="J847" s="298" t="str">
        <f t="shared" ca="1" si="13"/>
        <v/>
      </c>
      <c r="K847" s="126"/>
      <c r="L847" s="126"/>
      <c r="M847" s="250"/>
      <c r="N847" s="250"/>
      <c r="O847" s="250"/>
      <c r="P847" s="250"/>
      <c r="Q847" s="250"/>
      <c r="R847" s="250"/>
      <c r="S847" s="250"/>
    </row>
    <row r="848" spans="1:19" customFormat="1" x14ac:dyDescent="0.25">
      <c r="A848" s="54"/>
      <c r="C848" s="65"/>
      <c r="D848" s="66"/>
      <c r="E848" s="66"/>
      <c r="F848" s="66"/>
      <c r="G848" s="68"/>
      <c r="H848" s="66"/>
      <c r="I848" s="66"/>
      <c r="J848" s="298" t="str">
        <f t="shared" ca="1" si="13"/>
        <v/>
      </c>
      <c r="K848" s="126"/>
      <c r="L848" s="126"/>
      <c r="M848" s="250"/>
      <c r="N848" s="250"/>
      <c r="O848" s="250"/>
      <c r="P848" s="250"/>
      <c r="Q848" s="250"/>
      <c r="R848" s="250"/>
      <c r="S848" s="250"/>
    </row>
    <row r="849" spans="1:19" customFormat="1" x14ac:dyDescent="0.25">
      <c r="A849" s="54"/>
      <c r="C849" s="65"/>
      <c r="D849" s="66"/>
      <c r="E849" s="66"/>
      <c r="F849" s="66"/>
      <c r="G849" s="68"/>
      <c r="H849" s="66"/>
      <c r="I849" s="66"/>
      <c r="J849" s="298" t="str">
        <f t="shared" ca="1" si="13"/>
        <v/>
      </c>
      <c r="K849" s="126"/>
      <c r="L849" s="126"/>
      <c r="M849" s="250"/>
      <c r="N849" s="250"/>
      <c r="O849" s="250"/>
      <c r="P849" s="250"/>
      <c r="Q849" s="250"/>
      <c r="R849" s="250"/>
      <c r="S849" s="250"/>
    </row>
    <row r="850" spans="1:19" customFormat="1" x14ac:dyDescent="0.25">
      <c r="A850" s="54"/>
      <c r="C850" s="65"/>
      <c r="D850" s="66"/>
      <c r="E850" s="66"/>
      <c r="F850" s="66"/>
      <c r="G850" s="68"/>
      <c r="H850" s="66"/>
      <c r="I850" s="66"/>
      <c r="J850" s="298" t="str">
        <f t="shared" ca="1" si="13"/>
        <v/>
      </c>
      <c r="K850" s="126"/>
      <c r="L850" s="126"/>
      <c r="M850" s="250"/>
      <c r="N850" s="250"/>
      <c r="O850" s="250"/>
      <c r="P850" s="250"/>
      <c r="Q850" s="250"/>
      <c r="R850" s="250"/>
      <c r="S850" s="250"/>
    </row>
    <row r="851" spans="1:19" customFormat="1" x14ac:dyDescent="0.25">
      <c r="A851" s="54"/>
      <c r="C851" s="65"/>
      <c r="D851" s="66"/>
      <c r="E851" s="66"/>
      <c r="F851" s="66"/>
      <c r="G851" s="68"/>
      <c r="H851" s="66"/>
      <c r="I851" s="66"/>
      <c r="J851" s="298" t="str">
        <f t="shared" ca="1" si="13"/>
        <v/>
      </c>
      <c r="K851" s="126"/>
      <c r="L851" s="126"/>
      <c r="M851" s="250"/>
      <c r="N851" s="250"/>
      <c r="O851" s="250"/>
      <c r="P851" s="250"/>
      <c r="Q851" s="250"/>
      <c r="R851" s="250"/>
      <c r="S851" s="250"/>
    </row>
    <row r="852" spans="1:19" customFormat="1" x14ac:dyDescent="0.25">
      <c r="A852" s="54"/>
      <c r="C852" s="65"/>
      <c r="D852" s="66"/>
      <c r="E852" s="66"/>
      <c r="F852" s="66"/>
      <c r="G852" s="68"/>
      <c r="H852" s="66"/>
      <c r="I852" s="66"/>
      <c r="J852" s="298" t="str">
        <f t="shared" ca="1" si="13"/>
        <v/>
      </c>
      <c r="K852" s="126"/>
      <c r="L852" s="126"/>
      <c r="M852" s="250"/>
      <c r="N852" s="250"/>
      <c r="O852" s="250"/>
      <c r="P852" s="250"/>
      <c r="Q852" s="250"/>
      <c r="R852" s="250"/>
      <c r="S852" s="250"/>
    </row>
    <row r="853" spans="1:19" customFormat="1" x14ac:dyDescent="0.25">
      <c r="A853" s="54"/>
      <c r="C853" s="65"/>
      <c r="D853" s="66"/>
      <c r="E853" s="66"/>
      <c r="F853" s="66"/>
      <c r="G853" s="68"/>
      <c r="H853" s="66"/>
      <c r="I853" s="66"/>
      <c r="J853" s="298" t="str">
        <f t="shared" ca="1" si="13"/>
        <v/>
      </c>
      <c r="K853" s="126"/>
      <c r="L853" s="126"/>
      <c r="M853" s="250"/>
      <c r="N853" s="250"/>
      <c r="O853" s="250"/>
      <c r="P853" s="250"/>
      <c r="Q853" s="250"/>
      <c r="R853" s="250"/>
      <c r="S853" s="250"/>
    </row>
    <row r="854" spans="1:19" customFormat="1" x14ac:dyDescent="0.25">
      <c r="A854" s="54"/>
      <c r="C854" s="65"/>
      <c r="D854" s="66"/>
      <c r="E854" s="66"/>
      <c r="F854" s="66"/>
      <c r="G854" s="68"/>
      <c r="H854" s="66"/>
      <c r="I854" s="66"/>
      <c r="J854" s="298" t="str">
        <f t="shared" ca="1" si="13"/>
        <v/>
      </c>
      <c r="K854" s="126"/>
      <c r="L854" s="126"/>
      <c r="M854" s="250"/>
      <c r="N854" s="250"/>
      <c r="O854" s="250"/>
      <c r="P854" s="250"/>
      <c r="Q854" s="250"/>
      <c r="R854" s="250"/>
      <c r="S854" s="250"/>
    </row>
    <row r="855" spans="1:19" customFormat="1" x14ac:dyDescent="0.25">
      <c r="A855" s="54"/>
      <c r="C855" s="65"/>
      <c r="D855" s="66"/>
      <c r="E855" s="66"/>
      <c r="F855" s="66"/>
      <c r="G855" s="68"/>
      <c r="H855" s="66"/>
      <c r="I855" s="66"/>
      <c r="J855" s="298" t="str">
        <f t="shared" ca="1" si="13"/>
        <v/>
      </c>
      <c r="K855" s="126"/>
      <c r="L855" s="126"/>
      <c r="M855" s="250"/>
      <c r="N855" s="250"/>
      <c r="O855" s="250"/>
      <c r="P855" s="250"/>
      <c r="Q855" s="250"/>
      <c r="R855" s="250"/>
      <c r="S855" s="250"/>
    </row>
    <row r="856" spans="1:19" customFormat="1" x14ac:dyDescent="0.25">
      <c r="A856" s="54"/>
      <c r="C856" s="65"/>
      <c r="D856" s="66"/>
      <c r="E856" s="66"/>
      <c r="F856" s="66"/>
      <c r="G856" s="68"/>
      <c r="H856" s="66"/>
      <c r="I856" s="66"/>
      <c r="J856" s="298" t="str">
        <f t="shared" ca="1" si="13"/>
        <v/>
      </c>
      <c r="K856" s="126"/>
      <c r="L856" s="126"/>
      <c r="M856" s="250"/>
      <c r="N856" s="250"/>
      <c r="O856" s="250"/>
      <c r="P856" s="250"/>
      <c r="Q856" s="250"/>
      <c r="R856" s="250"/>
      <c r="S856" s="250"/>
    </row>
    <row r="857" spans="1:19" customFormat="1" x14ac:dyDescent="0.25">
      <c r="A857" s="54"/>
      <c r="C857" s="65"/>
      <c r="D857" s="66"/>
      <c r="E857" s="66"/>
      <c r="F857" s="66"/>
      <c r="G857" s="68"/>
      <c r="H857" s="66"/>
      <c r="I857" s="66"/>
      <c r="J857" s="298" t="str">
        <f t="shared" ca="1" si="13"/>
        <v/>
      </c>
      <c r="K857" s="126"/>
      <c r="L857" s="126"/>
      <c r="M857" s="250"/>
      <c r="N857" s="250"/>
      <c r="O857" s="250"/>
      <c r="P857" s="250"/>
      <c r="Q857" s="250"/>
      <c r="R857" s="250"/>
      <c r="S857" s="250"/>
    </row>
    <row r="858" spans="1:19" customFormat="1" x14ac:dyDescent="0.25">
      <c r="A858" s="54"/>
      <c r="C858" s="65"/>
      <c r="D858" s="66"/>
      <c r="E858" s="66"/>
      <c r="F858" s="66"/>
      <c r="G858" s="68"/>
      <c r="H858" s="66"/>
      <c r="I858" s="66"/>
      <c r="J858" s="298" t="str">
        <f t="shared" ca="1" si="13"/>
        <v/>
      </c>
      <c r="K858" s="126"/>
      <c r="L858" s="126"/>
      <c r="M858" s="250"/>
      <c r="N858" s="250"/>
      <c r="O858" s="250"/>
      <c r="P858" s="250"/>
      <c r="Q858" s="250"/>
      <c r="R858" s="250"/>
      <c r="S858" s="250"/>
    </row>
    <row r="859" spans="1:19" customFormat="1" x14ac:dyDescent="0.25">
      <c r="A859" s="54"/>
      <c r="C859" s="65"/>
      <c r="D859" s="66"/>
      <c r="E859" s="66"/>
      <c r="F859" s="66"/>
      <c r="G859" s="68"/>
      <c r="H859" s="66"/>
      <c r="I859" s="66"/>
      <c r="J859" s="298" t="str">
        <f t="shared" ca="1" si="13"/>
        <v/>
      </c>
      <c r="K859" s="126"/>
      <c r="L859" s="126"/>
      <c r="M859" s="250"/>
      <c r="N859" s="250"/>
      <c r="O859" s="250"/>
      <c r="P859" s="250"/>
      <c r="Q859" s="250"/>
      <c r="R859" s="250"/>
      <c r="S859" s="250"/>
    </row>
    <row r="860" spans="1:19" customFormat="1" x14ac:dyDescent="0.25">
      <c r="A860" s="54"/>
      <c r="C860" s="65"/>
      <c r="D860" s="66"/>
      <c r="E860" s="66"/>
      <c r="F860" s="66"/>
      <c r="G860" s="68"/>
      <c r="H860" s="66"/>
      <c r="I860" s="66"/>
      <c r="J860" s="298" t="str">
        <f t="shared" ca="1" si="13"/>
        <v/>
      </c>
      <c r="K860" s="126"/>
      <c r="L860" s="126"/>
      <c r="M860" s="250"/>
      <c r="N860" s="250"/>
      <c r="O860" s="250"/>
      <c r="P860" s="250"/>
      <c r="Q860" s="250"/>
      <c r="R860" s="250"/>
      <c r="S860" s="250"/>
    </row>
  </sheetData>
  <sheetProtection password="9087" sheet="1" objects="1" scenarios="1" selectLockedCells="1" sort="0" autoFilter="0"/>
  <mergeCells count="1">
    <mergeCell ref="C6:E6"/>
  </mergeCells>
  <conditionalFormatting sqref="C9:J860">
    <cfRule type="expression" dxfId="89" priority="3">
      <formula>$I9="Pendente"</formula>
    </cfRule>
  </conditionalFormatting>
  <dataValidations count="5">
    <dataValidation type="list" allowBlank="1" showInputMessage="1" showErrorMessage="1" prompt="Empréstimo Concedido:_x000a_Situação em que você empresta dinheiro para alguma pessoa._x000a__x000a_Empréstimo Recebido:_x000a_Situação em que você recebe o empréstimo concedido." sqref="D9:D860">
      <formula1>$R$12:$R$13</formula1>
    </dataValidation>
    <dataValidation type="list" allowBlank="1" showInputMessage="1" showErrorMessage="1" sqref="I9:I860">
      <formula1>$R$9:$R$10</formula1>
    </dataValidation>
    <dataValidation type="list" allowBlank="1" showInputMessage="1" showErrorMessage="1" sqref="H9:H860">
      <formula1>$N$9:$N$28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J9:J860"/>
    <dataValidation type="list" allowBlank="1" showInputMessage="1" showErrorMessage="1" sqref="E9:E860">
      <formula1>$R$15:$R$64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ULTIMALINHA">
                <anchor moveWithCells="1" sizeWithCells="1">
                  <from>
                    <xdr:col>5</xdr:col>
                    <xdr:colOff>857250</xdr:colOff>
                    <xdr:row>4</xdr:row>
                    <xdr:rowOff>171450</xdr:rowOff>
                  </from>
                  <to>
                    <xdr:col>6</xdr:col>
                    <xdr:colOff>438150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A_EMP_CON">
                <anchor moveWithCells="1" sizeWithCells="1">
                  <from>
                    <xdr:col>6</xdr:col>
                    <xdr:colOff>628650</xdr:colOff>
                    <xdr:row>4</xdr:row>
                    <xdr:rowOff>171450</xdr:rowOff>
                  </from>
                  <to>
                    <xdr:col>7</xdr:col>
                    <xdr:colOff>1447800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7AB89A-263A-4B63-AC5C-A69BA1ED7B5E}">
            <xm:f>DES!$U$8&gt;49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C1:J1048576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>
    <tabColor rgb="FF00B050"/>
  </sheetPr>
  <dimension ref="A6:R976"/>
  <sheetViews>
    <sheetView showGridLines="0" showRowColHeaders="0" workbookViewId="0">
      <pane ySplit="8" topLeftCell="A9" activePane="bottomLeft" state="frozen"/>
      <selection pane="bottomLeft" activeCell="C9" sqref="C9"/>
    </sheetView>
  </sheetViews>
  <sheetFormatPr defaultRowHeight="15" x14ac:dyDescent="0.25"/>
  <cols>
    <col min="1" max="1" width="11.7109375" style="69" customWidth="1"/>
    <col min="2" max="2" width="2.7109375" style="43" customWidth="1"/>
    <col min="3" max="3" width="10.85546875" style="43" customWidth="1"/>
    <col min="4" max="4" width="26.7109375" style="43" customWidth="1"/>
    <col min="5" max="5" width="59" style="43" customWidth="1"/>
    <col min="6" max="6" width="13.7109375" style="43" customWidth="1"/>
    <col min="7" max="7" width="26.7109375" style="43" customWidth="1"/>
    <col min="8" max="8" width="15.85546875" style="43" customWidth="1"/>
    <col min="9" max="9" width="20.28515625" style="43" customWidth="1"/>
    <col min="10" max="10" width="9.140625" style="328" customWidth="1"/>
    <col min="11" max="11" width="4.140625" style="328" customWidth="1"/>
    <col min="12" max="12" width="5.28515625" style="323" hidden="1" customWidth="1"/>
    <col min="13" max="13" width="13.28515625" style="323" hidden="1" customWidth="1"/>
    <col min="14" max="14" width="6.42578125" style="323" hidden="1" customWidth="1"/>
    <col min="15" max="15" width="4.140625" style="323" hidden="1" customWidth="1"/>
    <col min="16" max="16" width="9.140625" style="323" hidden="1" customWidth="1"/>
    <col min="17" max="17" width="5" style="323" hidden="1" customWidth="1"/>
    <col min="18" max="18" width="9.140625" style="73" customWidth="1"/>
    <col min="19" max="16384" width="9.140625" style="43"/>
  </cols>
  <sheetData>
    <row r="6" spans="1:18" ht="17.100000000000001" customHeight="1" x14ac:dyDescent="0.25">
      <c r="C6" s="449" t="s">
        <v>211</v>
      </c>
      <c r="D6" s="449"/>
      <c r="E6" s="449"/>
      <c r="H6" s="103" t="s">
        <v>151</v>
      </c>
      <c r="I6" s="327">
        <f>SUBTOTAL(9,F:F)</f>
        <v>0</v>
      </c>
    </row>
    <row r="7" spans="1:18" ht="3" customHeight="1" x14ac:dyDescent="0.25"/>
    <row r="8" spans="1:18" ht="30" customHeight="1" x14ac:dyDescent="0.25">
      <c r="C8" s="102" t="s">
        <v>0</v>
      </c>
      <c r="D8" s="102" t="s">
        <v>64</v>
      </c>
      <c r="E8" s="102" t="s">
        <v>2</v>
      </c>
      <c r="F8" s="102" t="s">
        <v>63</v>
      </c>
      <c r="G8" s="102" t="s">
        <v>65</v>
      </c>
      <c r="H8" s="102" t="s">
        <v>3</v>
      </c>
      <c r="I8" s="102" t="s">
        <v>4</v>
      </c>
    </row>
    <row r="9" spans="1:18" customFormat="1" x14ac:dyDescent="0.25">
      <c r="A9" s="54"/>
      <c r="C9" s="86"/>
      <c r="D9" s="87"/>
      <c r="E9" s="88"/>
      <c r="F9" s="89"/>
      <c r="G9" s="87"/>
      <c r="H9" s="87"/>
      <c r="I9" s="301" t="str">
        <f t="shared" ref="I9:I72" ca="1" si="0">IF(H9="","",(IF(H9="Efetivado","",IF(C9="","",IF(C9=TODAY(),"Vence Hoje",IF(C9&lt;TODAY(),"Atrasado",C9-TODAY()&amp;" Dias para Vencer"))))))</f>
        <v/>
      </c>
      <c r="J9" s="329"/>
      <c r="K9" s="329"/>
      <c r="L9" s="250" t="s">
        <v>152</v>
      </c>
      <c r="M9" s="358">
        <f>VLOOKUP(L9,'CAD2'!C7:D7,2,0)</f>
        <v>0</v>
      </c>
      <c r="N9" s="377">
        <v>1</v>
      </c>
      <c r="O9" s="250"/>
      <c r="P9" s="348" t="s">
        <v>60</v>
      </c>
      <c r="Q9" s="378">
        <v>1</v>
      </c>
      <c r="R9" s="2"/>
    </row>
    <row r="10" spans="1:18" customFormat="1" x14ac:dyDescent="0.25">
      <c r="A10" s="54"/>
      <c r="C10" s="86"/>
      <c r="D10" s="87"/>
      <c r="E10" s="88"/>
      <c r="F10" s="89"/>
      <c r="G10" s="87"/>
      <c r="H10" s="87"/>
      <c r="I10" s="301" t="str">
        <f t="shared" ca="1" si="0"/>
        <v/>
      </c>
      <c r="J10" s="329"/>
      <c r="K10" s="329"/>
      <c r="L10" s="250" t="s">
        <v>153</v>
      </c>
      <c r="M10" s="358">
        <f>VLOOKUP(L10,'CAD2'!C8:D8,2,0)</f>
        <v>0</v>
      </c>
      <c r="N10" s="377">
        <v>2</v>
      </c>
      <c r="O10" s="250"/>
      <c r="P10" s="348" t="s">
        <v>61</v>
      </c>
      <c r="Q10" s="378">
        <v>2</v>
      </c>
      <c r="R10" s="2"/>
    </row>
    <row r="11" spans="1:18" customFormat="1" x14ac:dyDescent="0.25">
      <c r="A11" s="54"/>
      <c r="C11" s="86"/>
      <c r="D11" s="87"/>
      <c r="E11" s="88"/>
      <c r="F11" s="89"/>
      <c r="G11" s="87"/>
      <c r="H11" s="87"/>
      <c r="I11" s="301" t="str">
        <f t="shared" ca="1" si="0"/>
        <v/>
      </c>
      <c r="J11" s="329"/>
      <c r="K11" s="329"/>
      <c r="L11" s="250" t="s">
        <v>154</v>
      </c>
      <c r="M11" s="358">
        <f>VLOOKUP(L11,'CAD2'!C9:D9,2,0)</f>
        <v>0</v>
      </c>
      <c r="N11" s="377">
        <v>3</v>
      </c>
      <c r="O11" s="250"/>
      <c r="P11" s="250"/>
      <c r="Q11" s="250"/>
      <c r="R11" s="2"/>
    </row>
    <row r="12" spans="1:18" customFormat="1" x14ac:dyDescent="0.25">
      <c r="A12" s="54"/>
      <c r="C12" s="86"/>
      <c r="D12" s="87"/>
      <c r="E12" s="88"/>
      <c r="F12" s="89"/>
      <c r="G12" s="87"/>
      <c r="H12" s="87"/>
      <c r="I12" s="301" t="str">
        <f t="shared" ca="1" si="0"/>
        <v/>
      </c>
      <c r="J12" s="329"/>
      <c r="K12" s="329"/>
      <c r="L12" s="250" t="s">
        <v>155</v>
      </c>
      <c r="M12" s="358">
        <f>VLOOKUP(L12,'CAD2'!C10:D10,2,0)</f>
        <v>0</v>
      </c>
      <c r="N12" s="377">
        <v>4</v>
      </c>
      <c r="O12" s="250"/>
      <c r="P12" s="250"/>
      <c r="Q12" s="250"/>
      <c r="R12" s="2"/>
    </row>
    <row r="13" spans="1:18" customFormat="1" x14ac:dyDescent="0.25">
      <c r="A13" s="54"/>
      <c r="C13" s="86"/>
      <c r="D13" s="87"/>
      <c r="E13" s="88"/>
      <c r="F13" s="89"/>
      <c r="G13" s="87"/>
      <c r="H13" s="87"/>
      <c r="I13" s="301" t="str">
        <f t="shared" ca="1" si="0"/>
        <v/>
      </c>
      <c r="J13" s="329"/>
      <c r="K13" s="329"/>
      <c r="L13" s="250" t="s">
        <v>156</v>
      </c>
      <c r="M13" s="358">
        <f>VLOOKUP(L13,'CAD2'!C11:D11,2,0)</f>
        <v>0</v>
      </c>
      <c r="N13" s="377">
        <v>5</v>
      </c>
      <c r="O13" s="250"/>
      <c r="P13" s="250"/>
      <c r="Q13" s="250"/>
      <c r="R13" s="2"/>
    </row>
    <row r="14" spans="1:18" customFormat="1" x14ac:dyDescent="0.25">
      <c r="A14" s="54"/>
      <c r="C14" s="86"/>
      <c r="D14" s="87"/>
      <c r="E14" s="88"/>
      <c r="F14" s="89"/>
      <c r="G14" s="87"/>
      <c r="H14" s="87"/>
      <c r="I14" s="301" t="str">
        <f t="shared" ca="1" si="0"/>
        <v/>
      </c>
      <c r="J14" s="329"/>
      <c r="K14" s="329"/>
      <c r="L14" s="250" t="s">
        <v>157</v>
      </c>
      <c r="M14" s="358">
        <f>VLOOKUP(L14,'CAD2'!C12:D12,2,0)</f>
        <v>0</v>
      </c>
      <c r="N14" s="377">
        <v>6</v>
      </c>
      <c r="O14" s="250"/>
      <c r="P14" s="250"/>
      <c r="Q14" s="250"/>
      <c r="R14" s="2"/>
    </row>
    <row r="15" spans="1:18" customFormat="1" x14ac:dyDescent="0.25">
      <c r="A15" s="54"/>
      <c r="C15" s="86"/>
      <c r="D15" s="87"/>
      <c r="E15" s="88"/>
      <c r="F15" s="89"/>
      <c r="G15" s="87"/>
      <c r="H15" s="87"/>
      <c r="I15" s="301" t="str">
        <f t="shared" ca="1" si="0"/>
        <v/>
      </c>
      <c r="J15" s="329"/>
      <c r="K15" s="329"/>
      <c r="L15" s="250" t="s">
        <v>158</v>
      </c>
      <c r="M15" s="358">
        <f>VLOOKUP(L15,'CAD2'!C13:D13,2,0)</f>
        <v>0</v>
      </c>
      <c r="N15" s="377">
        <v>7</v>
      </c>
      <c r="O15" s="250"/>
      <c r="P15" s="250"/>
      <c r="Q15" s="250"/>
      <c r="R15" s="2"/>
    </row>
    <row r="16" spans="1:18" customFormat="1" x14ac:dyDescent="0.25">
      <c r="A16" s="54"/>
      <c r="C16" s="86"/>
      <c r="D16" s="87"/>
      <c r="E16" s="88"/>
      <c r="F16" s="89"/>
      <c r="G16" s="87"/>
      <c r="H16" s="87"/>
      <c r="I16" s="301" t="str">
        <f t="shared" ca="1" si="0"/>
        <v/>
      </c>
      <c r="J16" s="329"/>
      <c r="K16" s="329"/>
      <c r="L16" s="250" t="s">
        <v>159</v>
      </c>
      <c r="M16" s="358">
        <f>VLOOKUP(L16,'CAD2'!C14:D14,2,0)</f>
        <v>0</v>
      </c>
      <c r="N16" s="377">
        <v>8</v>
      </c>
      <c r="O16" s="250"/>
      <c r="P16" s="250"/>
      <c r="Q16" s="250"/>
      <c r="R16" s="2"/>
    </row>
    <row r="17" spans="1:18" customFormat="1" x14ac:dyDescent="0.25">
      <c r="A17" s="54"/>
      <c r="C17" s="86"/>
      <c r="D17" s="87"/>
      <c r="E17" s="88"/>
      <c r="F17" s="89"/>
      <c r="G17" s="87"/>
      <c r="H17" s="87"/>
      <c r="I17" s="301" t="str">
        <f t="shared" ca="1" si="0"/>
        <v/>
      </c>
      <c r="J17" s="329"/>
      <c r="K17" s="329"/>
      <c r="L17" s="250" t="s">
        <v>160</v>
      </c>
      <c r="M17" s="358">
        <f>VLOOKUP(L17,'CAD2'!C15:D15,2,0)</f>
        <v>0</v>
      </c>
      <c r="N17" s="377">
        <v>9</v>
      </c>
      <c r="O17" s="250"/>
      <c r="P17" s="250"/>
      <c r="Q17" s="250"/>
      <c r="R17" s="2"/>
    </row>
    <row r="18" spans="1:18" customFormat="1" x14ac:dyDescent="0.25">
      <c r="A18" s="54"/>
      <c r="C18" s="86"/>
      <c r="D18" s="87"/>
      <c r="E18" s="88"/>
      <c r="F18" s="89"/>
      <c r="G18" s="87"/>
      <c r="H18" s="87"/>
      <c r="I18" s="301" t="str">
        <f t="shared" ca="1" si="0"/>
        <v/>
      </c>
      <c r="J18" s="329"/>
      <c r="K18" s="329"/>
      <c r="L18" s="250" t="s">
        <v>161</v>
      </c>
      <c r="M18" s="358">
        <f>VLOOKUP(L18,'CAD2'!C16:D16,2,0)</f>
        <v>0</v>
      </c>
      <c r="N18" s="377">
        <v>10</v>
      </c>
      <c r="O18" s="250"/>
      <c r="P18" s="250"/>
      <c r="Q18" s="250"/>
      <c r="R18" s="2"/>
    </row>
    <row r="19" spans="1:18" customFormat="1" x14ac:dyDescent="0.25">
      <c r="A19" s="54"/>
      <c r="C19" s="86"/>
      <c r="D19" s="87"/>
      <c r="E19" s="88"/>
      <c r="F19" s="89"/>
      <c r="G19" s="87"/>
      <c r="H19" s="87"/>
      <c r="I19" s="301" t="str">
        <f t="shared" ca="1" si="0"/>
        <v/>
      </c>
      <c r="J19" s="329"/>
      <c r="K19" s="329"/>
      <c r="L19" s="250" t="s">
        <v>162</v>
      </c>
      <c r="M19" s="358">
        <f>VLOOKUP(L19,'CAD2'!C17:D17,2,0)</f>
        <v>0</v>
      </c>
      <c r="N19" s="377">
        <v>11</v>
      </c>
      <c r="O19" s="250"/>
      <c r="P19" s="250"/>
      <c r="Q19" s="250"/>
      <c r="R19" s="2"/>
    </row>
    <row r="20" spans="1:18" customFormat="1" x14ac:dyDescent="0.25">
      <c r="A20" s="54"/>
      <c r="C20" s="86"/>
      <c r="D20" s="87"/>
      <c r="E20" s="88"/>
      <c r="F20" s="89"/>
      <c r="G20" s="87"/>
      <c r="H20" s="87"/>
      <c r="I20" s="301" t="str">
        <f t="shared" ca="1" si="0"/>
        <v/>
      </c>
      <c r="J20" s="329"/>
      <c r="K20" s="329"/>
      <c r="L20" s="250" t="s">
        <v>163</v>
      </c>
      <c r="M20" s="358">
        <f>VLOOKUP(L20,'CAD2'!C18:D18,2,0)</f>
        <v>0</v>
      </c>
      <c r="N20" s="377">
        <v>12</v>
      </c>
      <c r="O20" s="250"/>
      <c r="P20" s="250"/>
      <c r="Q20" s="250"/>
      <c r="R20" s="2"/>
    </row>
    <row r="21" spans="1:18" customFormat="1" x14ac:dyDescent="0.25">
      <c r="A21" s="54"/>
      <c r="C21" s="86"/>
      <c r="D21" s="87"/>
      <c r="E21" s="88"/>
      <c r="F21" s="89"/>
      <c r="G21" s="87"/>
      <c r="H21" s="87"/>
      <c r="I21" s="301" t="str">
        <f t="shared" ca="1" si="0"/>
        <v/>
      </c>
      <c r="J21" s="329"/>
      <c r="K21" s="329"/>
      <c r="L21" s="250" t="s">
        <v>164</v>
      </c>
      <c r="M21" s="358">
        <f>VLOOKUP(L21,'CAD2'!C19:D19,2,0)</f>
        <v>0</v>
      </c>
      <c r="N21" s="377">
        <v>13</v>
      </c>
      <c r="O21" s="250"/>
      <c r="P21" s="250"/>
      <c r="Q21" s="250"/>
      <c r="R21" s="2"/>
    </row>
    <row r="22" spans="1:18" customFormat="1" x14ac:dyDescent="0.25">
      <c r="A22" s="54"/>
      <c r="C22" s="86"/>
      <c r="D22" s="87"/>
      <c r="E22" s="88"/>
      <c r="F22" s="89"/>
      <c r="G22" s="87"/>
      <c r="H22" s="87"/>
      <c r="I22" s="301" t="str">
        <f t="shared" ca="1" si="0"/>
        <v/>
      </c>
      <c r="J22" s="329"/>
      <c r="K22" s="329"/>
      <c r="L22" s="250" t="s">
        <v>165</v>
      </c>
      <c r="M22" s="358">
        <f>VLOOKUP(L22,'CAD2'!C20:D20,2,0)</f>
        <v>0</v>
      </c>
      <c r="N22" s="377">
        <v>14</v>
      </c>
      <c r="O22" s="250"/>
      <c r="P22" s="250"/>
      <c r="Q22" s="250"/>
      <c r="R22" s="2"/>
    </row>
    <row r="23" spans="1:18" customFormat="1" x14ac:dyDescent="0.25">
      <c r="A23" s="54"/>
      <c r="C23" s="86"/>
      <c r="D23" s="87"/>
      <c r="E23" s="88"/>
      <c r="F23" s="89"/>
      <c r="G23" s="87"/>
      <c r="H23" s="87"/>
      <c r="I23" s="301" t="str">
        <f t="shared" ca="1" si="0"/>
        <v/>
      </c>
      <c r="J23" s="329"/>
      <c r="K23" s="329"/>
      <c r="L23" s="250" t="s">
        <v>166</v>
      </c>
      <c r="M23" s="358">
        <f>VLOOKUP(L23,'CAD2'!C21:D21,2,0)</f>
        <v>0</v>
      </c>
      <c r="N23" s="377">
        <v>15</v>
      </c>
      <c r="O23" s="250"/>
      <c r="P23" s="250"/>
      <c r="Q23" s="250"/>
      <c r="R23" s="2"/>
    </row>
    <row r="24" spans="1:18" customFormat="1" x14ac:dyDescent="0.25">
      <c r="A24" s="54"/>
      <c r="C24" s="86"/>
      <c r="D24" s="87"/>
      <c r="E24" s="88"/>
      <c r="F24" s="89"/>
      <c r="G24" s="87"/>
      <c r="H24" s="87"/>
      <c r="I24" s="301" t="str">
        <f t="shared" ca="1" si="0"/>
        <v/>
      </c>
      <c r="J24" s="329"/>
      <c r="K24" s="329"/>
      <c r="L24" s="250" t="s">
        <v>167</v>
      </c>
      <c r="M24" s="358">
        <f>VLOOKUP(L24,'CAD2'!C22:D22,2,0)</f>
        <v>0</v>
      </c>
      <c r="N24" s="377">
        <v>16</v>
      </c>
      <c r="O24" s="250"/>
      <c r="P24" s="250"/>
      <c r="Q24" s="250"/>
      <c r="R24" s="2"/>
    </row>
    <row r="25" spans="1:18" customFormat="1" x14ac:dyDescent="0.25">
      <c r="A25" s="54"/>
      <c r="C25" s="86"/>
      <c r="D25" s="87"/>
      <c r="E25" s="88"/>
      <c r="F25" s="89"/>
      <c r="G25" s="87"/>
      <c r="H25" s="87"/>
      <c r="I25" s="301" t="str">
        <f t="shared" ca="1" si="0"/>
        <v/>
      </c>
      <c r="J25" s="329"/>
      <c r="K25" s="329"/>
      <c r="L25" s="250" t="s">
        <v>168</v>
      </c>
      <c r="M25" s="358">
        <f>VLOOKUP(L25,'CAD2'!C23:D23,2,0)</f>
        <v>0</v>
      </c>
      <c r="N25" s="377">
        <v>17</v>
      </c>
      <c r="O25" s="250"/>
      <c r="P25" s="250"/>
      <c r="Q25" s="250"/>
      <c r="R25" s="2"/>
    </row>
    <row r="26" spans="1:18" customFormat="1" x14ac:dyDescent="0.25">
      <c r="A26" s="54"/>
      <c r="C26" s="86"/>
      <c r="D26" s="87"/>
      <c r="E26" s="88"/>
      <c r="F26" s="89"/>
      <c r="G26" s="87"/>
      <c r="H26" s="87"/>
      <c r="I26" s="301" t="str">
        <f t="shared" ca="1" si="0"/>
        <v/>
      </c>
      <c r="J26" s="329"/>
      <c r="K26" s="329"/>
      <c r="L26" s="250" t="s">
        <v>169</v>
      </c>
      <c r="M26" s="358">
        <f>VLOOKUP(L26,'CAD2'!C24:D24,2,0)</f>
        <v>0</v>
      </c>
      <c r="N26" s="377">
        <v>18</v>
      </c>
      <c r="O26" s="250"/>
      <c r="P26" s="250"/>
      <c r="Q26" s="250"/>
      <c r="R26" s="2"/>
    </row>
    <row r="27" spans="1:18" customFormat="1" x14ac:dyDescent="0.25">
      <c r="A27" s="54"/>
      <c r="C27" s="86"/>
      <c r="D27" s="87"/>
      <c r="E27" s="88"/>
      <c r="F27" s="89"/>
      <c r="G27" s="87"/>
      <c r="H27" s="87"/>
      <c r="I27" s="301" t="str">
        <f t="shared" ca="1" si="0"/>
        <v/>
      </c>
      <c r="J27" s="329"/>
      <c r="K27" s="329"/>
      <c r="L27" s="250" t="s">
        <v>170</v>
      </c>
      <c r="M27" s="358">
        <f>VLOOKUP(L27,'CAD2'!C25:D25,2,0)</f>
        <v>0</v>
      </c>
      <c r="N27" s="377">
        <v>19</v>
      </c>
      <c r="O27" s="250"/>
      <c r="P27" s="250"/>
      <c r="Q27" s="250"/>
      <c r="R27" s="2"/>
    </row>
    <row r="28" spans="1:18" customFormat="1" x14ac:dyDescent="0.25">
      <c r="A28" s="54"/>
      <c r="C28" s="86"/>
      <c r="D28" s="87"/>
      <c r="E28" s="88"/>
      <c r="F28" s="89"/>
      <c r="G28" s="87"/>
      <c r="H28" s="87"/>
      <c r="I28" s="301" t="str">
        <f t="shared" ca="1" si="0"/>
        <v/>
      </c>
      <c r="J28" s="329"/>
      <c r="K28" s="329"/>
      <c r="L28" s="250" t="s">
        <v>171</v>
      </c>
      <c r="M28" s="358">
        <f>VLOOKUP(L28,'CAD2'!C26:D26,2,0)</f>
        <v>0</v>
      </c>
      <c r="N28" s="377">
        <v>20</v>
      </c>
      <c r="O28" s="250"/>
      <c r="P28" s="250"/>
      <c r="Q28" s="250"/>
      <c r="R28" s="2"/>
    </row>
    <row r="29" spans="1:18" customFormat="1" x14ac:dyDescent="0.25">
      <c r="A29" s="54"/>
      <c r="C29" s="86"/>
      <c r="D29" s="87"/>
      <c r="E29" s="88"/>
      <c r="F29" s="89"/>
      <c r="G29" s="87"/>
      <c r="H29" s="87"/>
      <c r="I29" s="301" t="str">
        <f t="shared" ca="1" si="0"/>
        <v/>
      </c>
      <c r="J29" s="329"/>
      <c r="K29" s="329"/>
      <c r="L29" s="250"/>
      <c r="M29" s="250"/>
      <c r="N29" s="250"/>
      <c r="O29" s="250"/>
      <c r="P29" s="250"/>
      <c r="Q29" s="250"/>
      <c r="R29" s="2"/>
    </row>
    <row r="30" spans="1:18" customFormat="1" x14ac:dyDescent="0.25">
      <c r="A30" s="54"/>
      <c r="C30" s="86"/>
      <c r="D30" s="87"/>
      <c r="E30" s="88"/>
      <c r="F30" s="89"/>
      <c r="G30" s="87"/>
      <c r="H30" s="87"/>
      <c r="I30" s="301" t="str">
        <f t="shared" ca="1" si="0"/>
        <v/>
      </c>
      <c r="J30" s="329"/>
      <c r="K30" s="329"/>
      <c r="L30" s="250"/>
      <c r="M30" s="250"/>
      <c r="N30" s="250"/>
      <c r="O30" s="250"/>
      <c r="P30" s="250"/>
      <c r="Q30" s="250"/>
      <c r="R30" s="2"/>
    </row>
    <row r="31" spans="1:18" customFormat="1" x14ac:dyDescent="0.25">
      <c r="A31" s="54"/>
      <c r="C31" s="86"/>
      <c r="D31" s="87"/>
      <c r="E31" s="88"/>
      <c r="F31" s="89"/>
      <c r="G31" s="87"/>
      <c r="H31" s="87"/>
      <c r="I31" s="301" t="str">
        <f t="shared" ca="1" si="0"/>
        <v/>
      </c>
      <c r="J31" s="329"/>
      <c r="K31" s="329"/>
      <c r="L31" s="250"/>
      <c r="M31" s="250"/>
      <c r="N31" s="250"/>
      <c r="O31" s="250"/>
      <c r="P31" s="250"/>
      <c r="Q31" s="250"/>
      <c r="R31" s="2"/>
    </row>
    <row r="32" spans="1:18" customFormat="1" x14ac:dyDescent="0.25">
      <c r="A32" s="54"/>
      <c r="C32" s="86"/>
      <c r="D32" s="87"/>
      <c r="E32" s="88"/>
      <c r="F32" s="89"/>
      <c r="G32" s="87"/>
      <c r="H32" s="87"/>
      <c r="I32" s="301" t="str">
        <f t="shared" ca="1" si="0"/>
        <v/>
      </c>
      <c r="J32" s="329"/>
      <c r="K32" s="329"/>
      <c r="L32" s="250"/>
      <c r="M32" s="250"/>
      <c r="N32" s="250"/>
      <c r="O32" s="250"/>
      <c r="P32" s="250"/>
      <c r="Q32" s="250"/>
      <c r="R32" s="2"/>
    </row>
    <row r="33" spans="1:18" customFormat="1" x14ac:dyDescent="0.25">
      <c r="A33" s="54"/>
      <c r="C33" s="86"/>
      <c r="D33" s="87"/>
      <c r="E33" s="88"/>
      <c r="F33" s="89"/>
      <c r="G33" s="87"/>
      <c r="H33" s="87"/>
      <c r="I33" s="301" t="str">
        <f t="shared" ca="1" si="0"/>
        <v/>
      </c>
      <c r="J33" s="329"/>
      <c r="K33" s="329"/>
      <c r="L33" s="250"/>
      <c r="M33" s="250"/>
      <c r="N33" s="250"/>
      <c r="O33" s="250"/>
      <c r="P33" s="250"/>
      <c r="Q33" s="250"/>
      <c r="R33" s="2"/>
    </row>
    <row r="34" spans="1:18" customFormat="1" x14ac:dyDescent="0.25">
      <c r="A34" s="54"/>
      <c r="C34" s="86"/>
      <c r="D34" s="87"/>
      <c r="E34" s="88"/>
      <c r="F34" s="89"/>
      <c r="G34" s="87"/>
      <c r="H34" s="87"/>
      <c r="I34" s="301" t="str">
        <f t="shared" ca="1" si="0"/>
        <v/>
      </c>
      <c r="J34" s="329"/>
      <c r="K34" s="329"/>
      <c r="L34" s="250"/>
      <c r="M34" s="250"/>
      <c r="N34" s="250"/>
      <c r="O34" s="250"/>
      <c r="P34" s="250"/>
      <c r="Q34" s="250"/>
      <c r="R34" s="2"/>
    </row>
    <row r="35" spans="1:18" customFormat="1" x14ac:dyDescent="0.25">
      <c r="A35" s="54"/>
      <c r="C35" s="86"/>
      <c r="D35" s="87"/>
      <c r="E35" s="88"/>
      <c r="F35" s="89"/>
      <c r="G35" s="87"/>
      <c r="H35" s="87"/>
      <c r="I35" s="301" t="str">
        <f t="shared" ca="1" si="0"/>
        <v/>
      </c>
      <c r="J35" s="329"/>
      <c r="K35" s="329"/>
      <c r="L35" s="250"/>
      <c r="M35" s="250"/>
      <c r="N35" s="250"/>
      <c r="O35" s="250"/>
      <c r="P35" s="250"/>
      <c r="Q35" s="250"/>
      <c r="R35" s="2"/>
    </row>
    <row r="36" spans="1:18" customFormat="1" x14ac:dyDescent="0.25">
      <c r="A36" s="54"/>
      <c r="C36" s="86"/>
      <c r="D36" s="87"/>
      <c r="E36" s="88"/>
      <c r="F36" s="89"/>
      <c r="G36" s="87"/>
      <c r="H36" s="87"/>
      <c r="I36" s="301" t="str">
        <f t="shared" ca="1" si="0"/>
        <v/>
      </c>
      <c r="J36" s="329"/>
      <c r="K36" s="329"/>
      <c r="L36" s="250"/>
      <c r="M36" s="250"/>
      <c r="N36" s="250"/>
      <c r="O36" s="250"/>
      <c r="P36" s="250"/>
      <c r="Q36" s="250"/>
      <c r="R36" s="2"/>
    </row>
    <row r="37" spans="1:18" customFormat="1" x14ac:dyDescent="0.25">
      <c r="A37" s="54"/>
      <c r="C37" s="86"/>
      <c r="D37" s="87"/>
      <c r="E37" s="88"/>
      <c r="F37" s="89"/>
      <c r="G37" s="87"/>
      <c r="H37" s="87"/>
      <c r="I37" s="301" t="str">
        <f t="shared" ca="1" si="0"/>
        <v/>
      </c>
      <c r="J37" s="329"/>
      <c r="K37" s="329"/>
      <c r="L37" s="250"/>
      <c r="M37" s="250"/>
      <c r="N37" s="250"/>
      <c r="O37" s="250"/>
      <c r="P37" s="250"/>
      <c r="Q37" s="250"/>
      <c r="R37" s="2"/>
    </row>
    <row r="38" spans="1:18" customFormat="1" x14ac:dyDescent="0.25">
      <c r="A38" s="54"/>
      <c r="C38" s="86"/>
      <c r="D38" s="87"/>
      <c r="E38" s="88"/>
      <c r="F38" s="89"/>
      <c r="G38" s="87"/>
      <c r="H38" s="87"/>
      <c r="I38" s="301" t="str">
        <f t="shared" ca="1" si="0"/>
        <v/>
      </c>
      <c r="J38" s="329"/>
      <c r="K38" s="329"/>
      <c r="L38" s="250"/>
      <c r="M38" s="250"/>
      <c r="N38" s="250"/>
      <c r="O38" s="250"/>
      <c r="P38" s="250"/>
      <c r="Q38" s="250"/>
      <c r="R38" s="2"/>
    </row>
    <row r="39" spans="1:18" customFormat="1" x14ac:dyDescent="0.25">
      <c r="A39" s="54"/>
      <c r="C39" s="86"/>
      <c r="D39" s="87"/>
      <c r="E39" s="88"/>
      <c r="F39" s="89"/>
      <c r="G39" s="87"/>
      <c r="H39" s="87"/>
      <c r="I39" s="301" t="str">
        <f t="shared" ca="1" si="0"/>
        <v/>
      </c>
      <c r="J39" s="329"/>
      <c r="K39" s="329"/>
      <c r="L39" s="250"/>
      <c r="M39" s="250"/>
      <c r="N39" s="250"/>
      <c r="O39" s="250"/>
      <c r="P39" s="250"/>
      <c r="Q39" s="250"/>
      <c r="R39" s="2"/>
    </row>
    <row r="40" spans="1:18" customFormat="1" x14ac:dyDescent="0.25">
      <c r="A40" s="54"/>
      <c r="C40" s="86"/>
      <c r="D40" s="87"/>
      <c r="E40" s="88"/>
      <c r="F40" s="89"/>
      <c r="G40" s="87"/>
      <c r="H40" s="87"/>
      <c r="I40" s="301" t="str">
        <f t="shared" ca="1" si="0"/>
        <v/>
      </c>
      <c r="J40" s="329"/>
      <c r="K40" s="329"/>
      <c r="L40" s="250"/>
      <c r="M40" s="250"/>
      <c r="N40" s="250"/>
      <c r="O40" s="250"/>
      <c r="P40" s="250"/>
      <c r="Q40" s="250"/>
      <c r="R40" s="2"/>
    </row>
    <row r="41" spans="1:18" customFormat="1" x14ac:dyDescent="0.25">
      <c r="A41" s="54"/>
      <c r="C41" s="86"/>
      <c r="D41" s="87"/>
      <c r="E41" s="88"/>
      <c r="F41" s="89"/>
      <c r="G41" s="87"/>
      <c r="H41" s="87"/>
      <c r="I41" s="301" t="str">
        <f t="shared" ca="1" si="0"/>
        <v/>
      </c>
      <c r="J41" s="329"/>
      <c r="K41" s="329"/>
      <c r="L41" s="250"/>
      <c r="M41" s="250"/>
      <c r="N41" s="250"/>
      <c r="O41" s="250"/>
      <c r="P41" s="250"/>
      <c r="Q41" s="250"/>
      <c r="R41" s="2"/>
    </row>
    <row r="42" spans="1:18" customFormat="1" x14ac:dyDescent="0.25">
      <c r="A42" s="54"/>
      <c r="C42" s="86"/>
      <c r="D42" s="87"/>
      <c r="E42" s="88"/>
      <c r="F42" s="89"/>
      <c r="G42" s="87"/>
      <c r="H42" s="87"/>
      <c r="I42" s="301" t="str">
        <f t="shared" ca="1" si="0"/>
        <v/>
      </c>
      <c r="J42" s="329"/>
      <c r="K42" s="329"/>
      <c r="L42" s="250"/>
      <c r="M42" s="250"/>
      <c r="N42" s="250"/>
      <c r="O42" s="250"/>
      <c r="P42" s="250"/>
      <c r="Q42" s="250"/>
      <c r="R42" s="2"/>
    </row>
    <row r="43" spans="1:18" customFormat="1" x14ac:dyDescent="0.25">
      <c r="A43" s="54"/>
      <c r="C43" s="86"/>
      <c r="D43" s="87"/>
      <c r="E43" s="88"/>
      <c r="F43" s="89"/>
      <c r="G43" s="87"/>
      <c r="H43" s="87"/>
      <c r="I43" s="301" t="str">
        <f t="shared" ca="1" si="0"/>
        <v/>
      </c>
      <c r="J43" s="329"/>
      <c r="K43" s="329"/>
      <c r="L43" s="250"/>
      <c r="M43" s="250"/>
      <c r="N43" s="250"/>
      <c r="O43" s="250"/>
      <c r="P43" s="250"/>
      <c r="Q43" s="250"/>
      <c r="R43" s="2"/>
    </row>
    <row r="44" spans="1:18" customFormat="1" x14ac:dyDescent="0.25">
      <c r="A44" s="54"/>
      <c r="C44" s="86"/>
      <c r="D44" s="87"/>
      <c r="E44" s="88"/>
      <c r="F44" s="89"/>
      <c r="G44" s="87"/>
      <c r="H44" s="87"/>
      <c r="I44" s="301" t="str">
        <f t="shared" ca="1" si="0"/>
        <v/>
      </c>
      <c r="J44" s="329"/>
      <c r="K44" s="329"/>
      <c r="L44" s="250"/>
      <c r="M44" s="250"/>
      <c r="N44" s="250"/>
      <c r="O44" s="250"/>
      <c r="P44" s="250"/>
      <c r="Q44" s="250"/>
      <c r="R44" s="2"/>
    </row>
    <row r="45" spans="1:18" customFormat="1" x14ac:dyDescent="0.25">
      <c r="A45" s="54"/>
      <c r="C45" s="86"/>
      <c r="D45" s="87"/>
      <c r="E45" s="88"/>
      <c r="F45" s="89"/>
      <c r="G45" s="87"/>
      <c r="H45" s="87"/>
      <c r="I45" s="301" t="str">
        <f t="shared" ca="1" si="0"/>
        <v/>
      </c>
      <c r="J45" s="329"/>
      <c r="K45" s="329"/>
      <c r="L45" s="250"/>
      <c r="M45" s="250"/>
      <c r="N45" s="250"/>
      <c r="O45" s="250"/>
      <c r="P45" s="250"/>
      <c r="Q45" s="250"/>
      <c r="R45" s="2"/>
    </row>
    <row r="46" spans="1:18" customFormat="1" x14ac:dyDescent="0.25">
      <c r="A46" s="54"/>
      <c r="C46" s="86"/>
      <c r="D46" s="87"/>
      <c r="E46" s="88"/>
      <c r="F46" s="89"/>
      <c r="G46" s="87"/>
      <c r="H46" s="87"/>
      <c r="I46" s="301" t="str">
        <f t="shared" ca="1" si="0"/>
        <v/>
      </c>
      <c r="J46" s="329"/>
      <c r="K46" s="329"/>
      <c r="L46" s="250"/>
      <c r="M46" s="250"/>
      <c r="N46" s="250"/>
      <c r="O46" s="250"/>
      <c r="P46" s="250"/>
      <c r="Q46" s="250"/>
      <c r="R46" s="2"/>
    </row>
    <row r="47" spans="1:18" customFormat="1" x14ac:dyDescent="0.25">
      <c r="A47" s="54"/>
      <c r="C47" s="86"/>
      <c r="D47" s="87"/>
      <c r="E47" s="88"/>
      <c r="F47" s="89"/>
      <c r="G47" s="87"/>
      <c r="H47" s="87"/>
      <c r="I47" s="301" t="str">
        <f t="shared" ca="1" si="0"/>
        <v/>
      </c>
      <c r="J47" s="329"/>
      <c r="K47" s="329"/>
      <c r="L47" s="250"/>
      <c r="M47" s="250"/>
      <c r="N47" s="250"/>
      <c r="O47" s="250"/>
      <c r="P47" s="250"/>
      <c r="Q47" s="250"/>
      <c r="R47" s="2"/>
    </row>
    <row r="48" spans="1:18" customFormat="1" x14ac:dyDescent="0.25">
      <c r="A48" s="54"/>
      <c r="C48" s="86"/>
      <c r="D48" s="87"/>
      <c r="E48" s="88"/>
      <c r="F48" s="89"/>
      <c r="G48" s="87"/>
      <c r="H48" s="87"/>
      <c r="I48" s="301" t="str">
        <f t="shared" ca="1" si="0"/>
        <v/>
      </c>
      <c r="J48" s="329"/>
      <c r="K48" s="329"/>
      <c r="L48" s="250"/>
      <c r="M48" s="250"/>
      <c r="N48" s="250"/>
      <c r="O48" s="250"/>
      <c r="P48" s="250"/>
      <c r="Q48" s="250"/>
      <c r="R48" s="2"/>
    </row>
    <row r="49" spans="1:18" customFormat="1" x14ac:dyDescent="0.25">
      <c r="A49" s="54"/>
      <c r="C49" s="86"/>
      <c r="D49" s="87"/>
      <c r="E49" s="88"/>
      <c r="F49" s="89"/>
      <c r="G49" s="87"/>
      <c r="H49" s="87"/>
      <c r="I49" s="301" t="str">
        <f t="shared" ca="1" si="0"/>
        <v/>
      </c>
      <c r="J49" s="329"/>
      <c r="K49" s="329"/>
      <c r="L49" s="250"/>
      <c r="M49" s="250"/>
      <c r="N49" s="250"/>
      <c r="O49" s="250"/>
      <c r="P49" s="250"/>
      <c r="Q49" s="250"/>
      <c r="R49" s="2"/>
    </row>
    <row r="50" spans="1:18" customFormat="1" x14ac:dyDescent="0.25">
      <c r="A50" s="54"/>
      <c r="C50" s="86"/>
      <c r="D50" s="87"/>
      <c r="E50" s="88"/>
      <c r="F50" s="89"/>
      <c r="G50" s="87"/>
      <c r="H50" s="87"/>
      <c r="I50" s="301" t="str">
        <f t="shared" ca="1" si="0"/>
        <v/>
      </c>
      <c r="J50" s="329"/>
      <c r="K50" s="329"/>
      <c r="L50" s="250"/>
      <c r="M50" s="250"/>
      <c r="N50" s="250"/>
      <c r="O50" s="250"/>
      <c r="P50" s="250"/>
      <c r="Q50" s="250"/>
      <c r="R50" s="2"/>
    </row>
    <row r="51" spans="1:18" customFormat="1" x14ac:dyDescent="0.25">
      <c r="A51" s="54"/>
      <c r="C51" s="86"/>
      <c r="D51" s="87"/>
      <c r="E51" s="88"/>
      <c r="F51" s="89"/>
      <c r="G51" s="87"/>
      <c r="H51" s="87"/>
      <c r="I51" s="301" t="str">
        <f t="shared" ca="1" si="0"/>
        <v/>
      </c>
      <c r="J51" s="329"/>
      <c r="K51" s="329"/>
      <c r="L51" s="250"/>
      <c r="M51" s="250"/>
      <c r="N51" s="250"/>
      <c r="O51" s="250"/>
      <c r="P51" s="250"/>
      <c r="Q51" s="250"/>
      <c r="R51" s="2"/>
    </row>
    <row r="52" spans="1:18" customFormat="1" x14ac:dyDescent="0.25">
      <c r="A52" s="54"/>
      <c r="C52" s="86"/>
      <c r="D52" s="87"/>
      <c r="E52" s="88"/>
      <c r="F52" s="89"/>
      <c r="G52" s="87"/>
      <c r="H52" s="87"/>
      <c r="I52" s="301" t="str">
        <f t="shared" ca="1" si="0"/>
        <v/>
      </c>
      <c r="J52" s="329"/>
      <c r="K52" s="329"/>
      <c r="L52" s="250"/>
      <c r="M52" s="250"/>
      <c r="N52" s="250"/>
      <c r="O52" s="250"/>
      <c r="P52" s="250"/>
      <c r="Q52" s="250"/>
      <c r="R52" s="2"/>
    </row>
    <row r="53" spans="1:18" customFormat="1" x14ac:dyDescent="0.25">
      <c r="A53" s="54"/>
      <c r="C53" s="86"/>
      <c r="D53" s="87"/>
      <c r="E53" s="88"/>
      <c r="F53" s="89"/>
      <c r="G53" s="87"/>
      <c r="H53" s="87"/>
      <c r="I53" s="301" t="str">
        <f t="shared" ca="1" si="0"/>
        <v/>
      </c>
      <c r="J53" s="329"/>
      <c r="K53" s="329"/>
      <c r="L53" s="250"/>
      <c r="M53" s="250"/>
      <c r="N53" s="250"/>
      <c r="O53" s="250"/>
      <c r="P53" s="250"/>
      <c r="Q53" s="250"/>
      <c r="R53" s="2"/>
    </row>
    <row r="54" spans="1:18" customFormat="1" x14ac:dyDescent="0.25">
      <c r="A54" s="54"/>
      <c r="C54" s="86"/>
      <c r="D54" s="87"/>
      <c r="E54" s="88"/>
      <c r="F54" s="89"/>
      <c r="G54" s="87"/>
      <c r="H54" s="87"/>
      <c r="I54" s="301" t="str">
        <f t="shared" ca="1" si="0"/>
        <v/>
      </c>
      <c r="J54" s="329"/>
      <c r="K54" s="329"/>
      <c r="L54" s="250"/>
      <c r="M54" s="250"/>
      <c r="N54" s="250"/>
      <c r="O54" s="250"/>
      <c r="P54" s="250"/>
      <c r="Q54" s="250"/>
      <c r="R54" s="2"/>
    </row>
    <row r="55" spans="1:18" customFormat="1" x14ac:dyDescent="0.25">
      <c r="A55" s="54"/>
      <c r="C55" s="86"/>
      <c r="D55" s="87"/>
      <c r="E55" s="88"/>
      <c r="F55" s="89"/>
      <c r="G55" s="87"/>
      <c r="H55" s="87"/>
      <c r="I55" s="301" t="str">
        <f t="shared" ca="1" si="0"/>
        <v/>
      </c>
      <c r="J55" s="329"/>
      <c r="K55" s="329"/>
      <c r="L55" s="250"/>
      <c r="M55" s="250"/>
      <c r="N55" s="250"/>
      <c r="O55" s="250"/>
      <c r="P55" s="250"/>
      <c r="Q55" s="250"/>
      <c r="R55" s="2"/>
    </row>
    <row r="56" spans="1:18" customFormat="1" x14ac:dyDescent="0.25">
      <c r="A56" s="54"/>
      <c r="C56" s="86"/>
      <c r="D56" s="87"/>
      <c r="E56" s="88"/>
      <c r="F56" s="89"/>
      <c r="G56" s="87"/>
      <c r="H56" s="87"/>
      <c r="I56" s="301" t="str">
        <f t="shared" ca="1" si="0"/>
        <v/>
      </c>
      <c r="J56" s="329"/>
      <c r="K56" s="329"/>
      <c r="L56" s="250"/>
      <c r="M56" s="250"/>
      <c r="N56" s="250"/>
      <c r="O56" s="250"/>
      <c r="P56" s="250"/>
      <c r="Q56" s="250"/>
      <c r="R56" s="2"/>
    </row>
    <row r="57" spans="1:18" customFormat="1" x14ac:dyDescent="0.25">
      <c r="A57" s="54"/>
      <c r="C57" s="86"/>
      <c r="D57" s="87"/>
      <c r="E57" s="88"/>
      <c r="F57" s="89"/>
      <c r="G57" s="87"/>
      <c r="H57" s="87"/>
      <c r="I57" s="301" t="str">
        <f t="shared" ca="1" si="0"/>
        <v/>
      </c>
      <c r="J57" s="329"/>
      <c r="K57" s="329"/>
      <c r="L57" s="250"/>
      <c r="M57" s="250"/>
      <c r="N57" s="250"/>
      <c r="O57" s="250"/>
      <c r="P57" s="250"/>
      <c r="Q57" s="250"/>
      <c r="R57" s="2"/>
    </row>
    <row r="58" spans="1:18" customFormat="1" x14ac:dyDescent="0.25">
      <c r="A58" s="54"/>
      <c r="C58" s="86"/>
      <c r="D58" s="87"/>
      <c r="E58" s="88"/>
      <c r="F58" s="89"/>
      <c r="G58" s="87"/>
      <c r="H58" s="87"/>
      <c r="I58" s="301" t="str">
        <f t="shared" ca="1" si="0"/>
        <v/>
      </c>
      <c r="J58" s="329"/>
      <c r="K58" s="329"/>
      <c r="L58" s="250"/>
      <c r="M58" s="250"/>
      <c r="N58" s="250"/>
      <c r="O58" s="250"/>
      <c r="P58" s="250"/>
      <c r="Q58" s="250"/>
      <c r="R58" s="2"/>
    </row>
    <row r="59" spans="1:18" customFormat="1" x14ac:dyDescent="0.25">
      <c r="A59" s="54"/>
      <c r="C59" s="86"/>
      <c r="D59" s="87"/>
      <c r="E59" s="88"/>
      <c r="F59" s="89"/>
      <c r="G59" s="87"/>
      <c r="H59" s="87"/>
      <c r="I59" s="301" t="str">
        <f t="shared" ca="1" si="0"/>
        <v/>
      </c>
      <c r="J59" s="329"/>
      <c r="K59" s="329"/>
      <c r="L59" s="250"/>
      <c r="M59" s="250"/>
      <c r="N59" s="250"/>
      <c r="O59" s="250"/>
      <c r="P59" s="250"/>
      <c r="Q59" s="250"/>
      <c r="R59" s="2"/>
    </row>
    <row r="60" spans="1:18" customFormat="1" x14ac:dyDescent="0.25">
      <c r="A60" s="54"/>
      <c r="C60" s="86"/>
      <c r="D60" s="87"/>
      <c r="E60" s="88"/>
      <c r="F60" s="89"/>
      <c r="G60" s="87"/>
      <c r="H60" s="87"/>
      <c r="I60" s="301" t="str">
        <f t="shared" ca="1" si="0"/>
        <v/>
      </c>
      <c r="J60" s="329"/>
      <c r="K60" s="329"/>
      <c r="L60" s="250"/>
      <c r="M60" s="250"/>
      <c r="N60" s="250"/>
      <c r="O60" s="250"/>
      <c r="P60" s="250"/>
      <c r="Q60" s="250"/>
      <c r="R60" s="2"/>
    </row>
    <row r="61" spans="1:18" customFormat="1" x14ac:dyDescent="0.25">
      <c r="A61" s="54"/>
      <c r="C61" s="86"/>
      <c r="D61" s="87"/>
      <c r="E61" s="88"/>
      <c r="F61" s="89"/>
      <c r="G61" s="87"/>
      <c r="H61" s="87"/>
      <c r="I61" s="301" t="str">
        <f t="shared" ca="1" si="0"/>
        <v/>
      </c>
      <c r="J61" s="329"/>
      <c r="K61" s="329"/>
      <c r="L61" s="250"/>
      <c r="M61" s="250"/>
      <c r="N61" s="250"/>
      <c r="O61" s="250"/>
      <c r="P61" s="250"/>
      <c r="Q61" s="250"/>
      <c r="R61" s="2"/>
    </row>
    <row r="62" spans="1:18" customFormat="1" x14ac:dyDescent="0.25">
      <c r="A62" s="54"/>
      <c r="C62" s="86"/>
      <c r="D62" s="87"/>
      <c r="E62" s="88"/>
      <c r="F62" s="89"/>
      <c r="G62" s="87"/>
      <c r="H62" s="87"/>
      <c r="I62" s="301" t="str">
        <f t="shared" ca="1" si="0"/>
        <v/>
      </c>
      <c r="J62" s="329"/>
      <c r="K62" s="329"/>
      <c r="L62" s="250"/>
      <c r="M62" s="250"/>
      <c r="N62" s="250"/>
      <c r="O62" s="250"/>
      <c r="P62" s="250"/>
      <c r="Q62" s="250"/>
      <c r="R62" s="2"/>
    </row>
    <row r="63" spans="1:18" customFormat="1" x14ac:dyDescent="0.25">
      <c r="A63" s="54"/>
      <c r="C63" s="86"/>
      <c r="D63" s="87"/>
      <c r="E63" s="88"/>
      <c r="F63" s="89"/>
      <c r="G63" s="87"/>
      <c r="H63" s="87"/>
      <c r="I63" s="301" t="str">
        <f t="shared" ca="1" si="0"/>
        <v/>
      </c>
      <c r="J63" s="329"/>
      <c r="K63" s="329"/>
      <c r="L63" s="250"/>
      <c r="M63" s="250"/>
      <c r="N63" s="250"/>
      <c r="O63" s="250"/>
      <c r="P63" s="250"/>
      <c r="Q63" s="250"/>
      <c r="R63" s="2"/>
    </row>
    <row r="64" spans="1:18" customFormat="1" x14ac:dyDescent="0.25">
      <c r="A64" s="54"/>
      <c r="C64" s="86"/>
      <c r="D64" s="87"/>
      <c r="E64" s="88"/>
      <c r="F64" s="89"/>
      <c r="G64" s="87"/>
      <c r="H64" s="87"/>
      <c r="I64" s="301" t="str">
        <f t="shared" ca="1" si="0"/>
        <v/>
      </c>
      <c r="J64" s="329"/>
      <c r="K64" s="329"/>
      <c r="L64" s="250"/>
      <c r="M64" s="250"/>
      <c r="N64" s="250"/>
      <c r="O64" s="250"/>
      <c r="P64" s="250"/>
      <c r="Q64" s="250"/>
      <c r="R64" s="2"/>
    </row>
    <row r="65" spans="1:18" customFormat="1" x14ac:dyDescent="0.25">
      <c r="A65" s="54"/>
      <c r="C65" s="86"/>
      <c r="D65" s="87"/>
      <c r="E65" s="88"/>
      <c r="F65" s="89"/>
      <c r="G65" s="87"/>
      <c r="H65" s="87"/>
      <c r="I65" s="301" t="str">
        <f t="shared" ca="1" si="0"/>
        <v/>
      </c>
      <c r="J65" s="329"/>
      <c r="K65" s="329"/>
      <c r="L65" s="250"/>
      <c r="M65" s="250"/>
      <c r="N65" s="250"/>
      <c r="O65" s="250"/>
      <c r="P65" s="250"/>
      <c r="Q65" s="250"/>
      <c r="R65" s="2"/>
    </row>
    <row r="66" spans="1:18" customFormat="1" x14ac:dyDescent="0.25">
      <c r="A66" s="54"/>
      <c r="C66" s="86"/>
      <c r="D66" s="87"/>
      <c r="E66" s="88"/>
      <c r="F66" s="89"/>
      <c r="G66" s="87"/>
      <c r="H66" s="87"/>
      <c r="I66" s="301" t="str">
        <f t="shared" ca="1" si="0"/>
        <v/>
      </c>
      <c r="J66" s="329"/>
      <c r="K66" s="329"/>
      <c r="L66" s="250"/>
      <c r="M66" s="250"/>
      <c r="N66" s="250"/>
      <c r="O66" s="250"/>
      <c r="P66" s="250"/>
      <c r="Q66" s="250"/>
      <c r="R66" s="2"/>
    </row>
    <row r="67" spans="1:18" customFormat="1" x14ac:dyDescent="0.25">
      <c r="A67" s="54"/>
      <c r="C67" s="86"/>
      <c r="D67" s="87"/>
      <c r="E67" s="88"/>
      <c r="F67" s="89"/>
      <c r="G67" s="87"/>
      <c r="H67" s="87"/>
      <c r="I67" s="301" t="str">
        <f t="shared" ca="1" si="0"/>
        <v/>
      </c>
      <c r="J67" s="329"/>
      <c r="K67" s="329"/>
      <c r="L67" s="250"/>
      <c r="M67" s="250"/>
      <c r="N67" s="250"/>
      <c r="O67" s="250"/>
      <c r="P67" s="250"/>
      <c r="Q67" s="250"/>
      <c r="R67" s="2"/>
    </row>
    <row r="68" spans="1:18" customFormat="1" x14ac:dyDescent="0.25">
      <c r="A68" s="54"/>
      <c r="C68" s="86"/>
      <c r="D68" s="87"/>
      <c r="E68" s="88"/>
      <c r="F68" s="89"/>
      <c r="G68" s="87"/>
      <c r="H68" s="87"/>
      <c r="I68" s="301" t="str">
        <f t="shared" ca="1" si="0"/>
        <v/>
      </c>
      <c r="J68" s="329"/>
      <c r="K68" s="329"/>
      <c r="L68" s="250"/>
      <c r="M68" s="250"/>
      <c r="N68" s="250"/>
      <c r="O68" s="250"/>
      <c r="P68" s="250"/>
      <c r="Q68" s="250"/>
      <c r="R68" s="2"/>
    </row>
    <row r="69" spans="1:18" customFormat="1" x14ac:dyDescent="0.25">
      <c r="A69" s="54"/>
      <c r="C69" s="86"/>
      <c r="D69" s="87"/>
      <c r="E69" s="88"/>
      <c r="F69" s="89"/>
      <c r="G69" s="87"/>
      <c r="H69" s="87"/>
      <c r="I69" s="301" t="str">
        <f t="shared" ca="1" si="0"/>
        <v/>
      </c>
      <c r="J69" s="329"/>
      <c r="K69" s="329"/>
      <c r="L69" s="250"/>
      <c r="M69" s="250"/>
      <c r="N69" s="250"/>
      <c r="O69" s="250"/>
      <c r="P69" s="250"/>
      <c r="Q69" s="250"/>
      <c r="R69" s="2"/>
    </row>
    <row r="70" spans="1:18" customFormat="1" x14ac:dyDescent="0.25">
      <c r="A70" s="54"/>
      <c r="C70" s="86"/>
      <c r="D70" s="87"/>
      <c r="E70" s="88"/>
      <c r="F70" s="89"/>
      <c r="G70" s="87"/>
      <c r="H70" s="87"/>
      <c r="I70" s="301" t="str">
        <f t="shared" ca="1" si="0"/>
        <v/>
      </c>
      <c r="J70" s="329"/>
      <c r="K70" s="329"/>
      <c r="L70" s="250"/>
      <c r="M70" s="250"/>
      <c r="N70" s="250"/>
      <c r="O70" s="250"/>
      <c r="P70" s="250"/>
      <c r="Q70" s="250"/>
      <c r="R70" s="2"/>
    </row>
    <row r="71" spans="1:18" customFormat="1" x14ac:dyDescent="0.25">
      <c r="A71" s="54"/>
      <c r="C71" s="86"/>
      <c r="D71" s="87"/>
      <c r="E71" s="88"/>
      <c r="F71" s="89"/>
      <c r="G71" s="87"/>
      <c r="H71" s="87"/>
      <c r="I71" s="301" t="str">
        <f t="shared" ca="1" si="0"/>
        <v/>
      </c>
      <c r="J71" s="329"/>
      <c r="K71" s="329"/>
      <c r="L71" s="250"/>
      <c r="M71" s="250"/>
      <c r="N71" s="250"/>
      <c r="O71" s="250"/>
      <c r="P71" s="250"/>
      <c r="Q71" s="250"/>
      <c r="R71" s="2"/>
    </row>
    <row r="72" spans="1:18" customFormat="1" x14ac:dyDescent="0.25">
      <c r="A72" s="54"/>
      <c r="C72" s="86"/>
      <c r="D72" s="87"/>
      <c r="E72" s="88"/>
      <c r="F72" s="89"/>
      <c r="G72" s="87"/>
      <c r="H72" s="87"/>
      <c r="I72" s="301" t="str">
        <f t="shared" ca="1" si="0"/>
        <v/>
      </c>
      <c r="J72" s="329"/>
      <c r="K72" s="329"/>
      <c r="L72" s="250"/>
      <c r="M72" s="250"/>
      <c r="N72" s="250"/>
      <c r="O72" s="250"/>
      <c r="P72" s="250"/>
      <c r="Q72" s="250"/>
      <c r="R72" s="2"/>
    </row>
    <row r="73" spans="1:18" customFormat="1" x14ac:dyDescent="0.25">
      <c r="A73" s="54"/>
      <c r="C73" s="86"/>
      <c r="D73" s="87"/>
      <c r="E73" s="88"/>
      <c r="F73" s="89"/>
      <c r="G73" s="87"/>
      <c r="H73" s="87"/>
      <c r="I73" s="301" t="str">
        <f t="shared" ref="I73:I136" ca="1" si="1">IF(H73="","",(IF(H73="Efetivado","",IF(C73="","",IF(C73=TODAY(),"Vence Hoje",IF(C73&lt;TODAY(),"Atrasado",C73-TODAY()&amp;" Dias para Vencer"))))))</f>
        <v/>
      </c>
      <c r="J73" s="329"/>
      <c r="K73" s="329"/>
      <c r="L73" s="250"/>
      <c r="M73" s="250"/>
      <c r="N73" s="250"/>
      <c r="O73" s="250"/>
      <c r="P73" s="250"/>
      <c r="Q73" s="250"/>
      <c r="R73" s="2"/>
    </row>
    <row r="74" spans="1:18" customFormat="1" x14ac:dyDescent="0.25">
      <c r="A74" s="54"/>
      <c r="C74" s="86"/>
      <c r="D74" s="87"/>
      <c r="E74" s="88"/>
      <c r="F74" s="89"/>
      <c r="G74" s="87"/>
      <c r="H74" s="87"/>
      <c r="I74" s="301" t="str">
        <f t="shared" ca="1" si="1"/>
        <v/>
      </c>
      <c r="J74" s="329"/>
      <c r="K74" s="329"/>
      <c r="L74" s="250"/>
      <c r="M74" s="250"/>
      <c r="N74" s="250"/>
      <c r="O74" s="250"/>
      <c r="P74" s="250"/>
      <c r="Q74" s="250"/>
      <c r="R74" s="2"/>
    </row>
    <row r="75" spans="1:18" customFormat="1" x14ac:dyDescent="0.25">
      <c r="A75" s="54"/>
      <c r="C75" s="86"/>
      <c r="D75" s="87"/>
      <c r="E75" s="88"/>
      <c r="F75" s="89"/>
      <c r="G75" s="87"/>
      <c r="H75" s="87"/>
      <c r="I75" s="301" t="str">
        <f t="shared" ca="1" si="1"/>
        <v/>
      </c>
      <c r="J75" s="329"/>
      <c r="K75" s="329"/>
      <c r="L75" s="250"/>
      <c r="M75" s="250"/>
      <c r="N75" s="250"/>
      <c r="O75" s="250"/>
      <c r="P75" s="250"/>
      <c r="Q75" s="250"/>
      <c r="R75" s="2"/>
    </row>
    <row r="76" spans="1:18" customFormat="1" x14ac:dyDescent="0.25">
      <c r="A76" s="54"/>
      <c r="C76" s="86"/>
      <c r="D76" s="87"/>
      <c r="E76" s="88"/>
      <c r="F76" s="89"/>
      <c r="G76" s="87"/>
      <c r="H76" s="87"/>
      <c r="I76" s="301" t="str">
        <f t="shared" ca="1" si="1"/>
        <v/>
      </c>
      <c r="J76" s="329"/>
      <c r="K76" s="329"/>
      <c r="L76" s="250"/>
      <c r="M76" s="250"/>
      <c r="N76" s="250"/>
      <c r="O76" s="250"/>
      <c r="P76" s="250"/>
      <c r="Q76" s="250"/>
      <c r="R76" s="2"/>
    </row>
    <row r="77" spans="1:18" customFormat="1" x14ac:dyDescent="0.25">
      <c r="A77" s="54"/>
      <c r="C77" s="86"/>
      <c r="D77" s="87"/>
      <c r="E77" s="88"/>
      <c r="F77" s="89"/>
      <c r="G77" s="87"/>
      <c r="H77" s="87"/>
      <c r="I77" s="301" t="str">
        <f t="shared" ca="1" si="1"/>
        <v/>
      </c>
      <c r="J77" s="329"/>
      <c r="K77" s="329"/>
      <c r="L77" s="250"/>
      <c r="M77" s="250"/>
      <c r="N77" s="250"/>
      <c r="O77" s="250"/>
      <c r="P77" s="250"/>
      <c r="Q77" s="250"/>
      <c r="R77" s="2"/>
    </row>
    <row r="78" spans="1:18" customFormat="1" x14ac:dyDescent="0.25">
      <c r="A78" s="54"/>
      <c r="C78" s="86"/>
      <c r="D78" s="87"/>
      <c r="E78" s="88"/>
      <c r="F78" s="89"/>
      <c r="G78" s="87"/>
      <c r="H78" s="87"/>
      <c r="I78" s="301" t="str">
        <f t="shared" ca="1" si="1"/>
        <v/>
      </c>
      <c r="J78" s="329"/>
      <c r="K78" s="329"/>
      <c r="L78" s="250"/>
      <c r="M78" s="250"/>
      <c r="N78" s="250"/>
      <c r="O78" s="250"/>
      <c r="P78" s="250"/>
      <c r="Q78" s="250"/>
      <c r="R78" s="2"/>
    </row>
    <row r="79" spans="1:18" customFormat="1" x14ac:dyDescent="0.25">
      <c r="A79" s="54"/>
      <c r="C79" s="86"/>
      <c r="D79" s="87"/>
      <c r="E79" s="88"/>
      <c r="F79" s="89"/>
      <c r="G79" s="87"/>
      <c r="H79" s="87"/>
      <c r="I79" s="301" t="str">
        <f t="shared" ca="1" si="1"/>
        <v/>
      </c>
      <c r="J79" s="329"/>
      <c r="K79" s="329"/>
      <c r="L79" s="250"/>
      <c r="M79" s="250"/>
      <c r="N79" s="250"/>
      <c r="O79" s="250"/>
      <c r="P79" s="250"/>
      <c r="Q79" s="250"/>
      <c r="R79" s="2"/>
    </row>
    <row r="80" spans="1:18" customFormat="1" x14ac:dyDescent="0.25">
      <c r="A80" s="54"/>
      <c r="C80" s="86"/>
      <c r="D80" s="87"/>
      <c r="E80" s="88"/>
      <c r="F80" s="89"/>
      <c r="G80" s="87"/>
      <c r="H80" s="87"/>
      <c r="I80" s="301" t="str">
        <f t="shared" ca="1" si="1"/>
        <v/>
      </c>
      <c r="J80" s="329"/>
      <c r="K80" s="329"/>
      <c r="L80" s="250"/>
      <c r="M80" s="250"/>
      <c r="N80" s="250"/>
      <c r="O80" s="250"/>
      <c r="P80" s="250"/>
      <c r="Q80" s="250"/>
      <c r="R80" s="2"/>
    </row>
    <row r="81" spans="1:18" customFormat="1" x14ac:dyDescent="0.25">
      <c r="A81" s="54"/>
      <c r="C81" s="86"/>
      <c r="D81" s="87"/>
      <c r="E81" s="88"/>
      <c r="F81" s="89"/>
      <c r="G81" s="87"/>
      <c r="H81" s="87"/>
      <c r="I81" s="301" t="str">
        <f t="shared" ca="1" si="1"/>
        <v/>
      </c>
      <c r="J81" s="329"/>
      <c r="K81" s="329"/>
      <c r="L81" s="250"/>
      <c r="M81" s="250"/>
      <c r="N81" s="250"/>
      <c r="O81" s="250"/>
      <c r="P81" s="250"/>
      <c r="Q81" s="250"/>
      <c r="R81" s="2"/>
    </row>
    <row r="82" spans="1:18" customFormat="1" x14ac:dyDescent="0.25">
      <c r="A82" s="54"/>
      <c r="C82" s="86"/>
      <c r="D82" s="87"/>
      <c r="E82" s="88"/>
      <c r="F82" s="89"/>
      <c r="G82" s="87"/>
      <c r="H82" s="87"/>
      <c r="I82" s="301" t="str">
        <f t="shared" ca="1" si="1"/>
        <v/>
      </c>
      <c r="J82" s="329"/>
      <c r="K82" s="329"/>
      <c r="L82" s="250"/>
      <c r="M82" s="250"/>
      <c r="N82" s="250"/>
      <c r="O82" s="250"/>
      <c r="P82" s="250"/>
      <c r="Q82" s="250"/>
      <c r="R82" s="2"/>
    </row>
    <row r="83" spans="1:18" customFormat="1" x14ac:dyDescent="0.25">
      <c r="A83" s="54"/>
      <c r="C83" s="86"/>
      <c r="D83" s="87"/>
      <c r="E83" s="88"/>
      <c r="F83" s="89"/>
      <c r="G83" s="87"/>
      <c r="H83" s="87"/>
      <c r="I83" s="301" t="str">
        <f t="shared" ca="1" si="1"/>
        <v/>
      </c>
      <c r="J83" s="329"/>
      <c r="K83" s="329"/>
      <c r="L83" s="250"/>
      <c r="M83" s="250"/>
      <c r="N83" s="250"/>
      <c r="O83" s="250"/>
      <c r="P83" s="250"/>
      <c r="Q83" s="250"/>
      <c r="R83" s="2"/>
    </row>
    <row r="84" spans="1:18" customFormat="1" x14ac:dyDescent="0.25">
      <c r="A84" s="54"/>
      <c r="C84" s="86"/>
      <c r="D84" s="87"/>
      <c r="E84" s="88"/>
      <c r="F84" s="89"/>
      <c r="G84" s="87"/>
      <c r="H84" s="87"/>
      <c r="I84" s="301" t="str">
        <f t="shared" ca="1" si="1"/>
        <v/>
      </c>
      <c r="J84" s="329"/>
      <c r="K84" s="329"/>
      <c r="L84" s="250"/>
      <c r="M84" s="250"/>
      <c r="N84" s="250"/>
      <c r="O84" s="250"/>
      <c r="P84" s="250"/>
      <c r="Q84" s="250"/>
      <c r="R84" s="2"/>
    </row>
    <row r="85" spans="1:18" customFormat="1" x14ac:dyDescent="0.25">
      <c r="A85" s="54"/>
      <c r="C85" s="86"/>
      <c r="D85" s="87"/>
      <c r="E85" s="88"/>
      <c r="F85" s="89"/>
      <c r="G85" s="87"/>
      <c r="H85" s="87"/>
      <c r="I85" s="301" t="str">
        <f t="shared" ca="1" si="1"/>
        <v/>
      </c>
      <c r="J85" s="329"/>
      <c r="K85" s="329"/>
      <c r="L85" s="250"/>
      <c r="M85" s="250"/>
      <c r="N85" s="250"/>
      <c r="O85" s="250"/>
      <c r="P85" s="250"/>
      <c r="Q85" s="250"/>
      <c r="R85" s="2"/>
    </row>
    <row r="86" spans="1:18" customFormat="1" x14ac:dyDescent="0.25">
      <c r="A86" s="54"/>
      <c r="C86" s="86"/>
      <c r="D86" s="87"/>
      <c r="E86" s="88"/>
      <c r="F86" s="89"/>
      <c r="G86" s="87"/>
      <c r="H86" s="87"/>
      <c r="I86" s="301" t="str">
        <f t="shared" ca="1" si="1"/>
        <v/>
      </c>
      <c r="J86" s="329"/>
      <c r="K86" s="329"/>
      <c r="L86" s="250"/>
      <c r="M86" s="250"/>
      <c r="N86" s="250"/>
      <c r="O86" s="250"/>
      <c r="P86" s="250"/>
      <c r="Q86" s="250"/>
      <c r="R86" s="2"/>
    </row>
    <row r="87" spans="1:18" customFormat="1" x14ac:dyDescent="0.25">
      <c r="A87" s="54"/>
      <c r="C87" s="86"/>
      <c r="D87" s="87"/>
      <c r="E87" s="88"/>
      <c r="F87" s="89"/>
      <c r="G87" s="87"/>
      <c r="H87" s="87"/>
      <c r="I87" s="301" t="str">
        <f t="shared" ca="1" si="1"/>
        <v/>
      </c>
      <c r="J87" s="329"/>
      <c r="K87" s="329"/>
      <c r="L87" s="250"/>
      <c r="M87" s="250"/>
      <c r="N87" s="250"/>
      <c r="O87" s="250"/>
      <c r="P87" s="250"/>
      <c r="Q87" s="250"/>
      <c r="R87" s="2"/>
    </row>
    <row r="88" spans="1:18" customFormat="1" x14ac:dyDescent="0.25">
      <c r="A88" s="54"/>
      <c r="C88" s="86"/>
      <c r="D88" s="87"/>
      <c r="E88" s="88"/>
      <c r="F88" s="89"/>
      <c r="G88" s="87"/>
      <c r="H88" s="87"/>
      <c r="I88" s="301" t="str">
        <f t="shared" ca="1" si="1"/>
        <v/>
      </c>
      <c r="J88" s="329"/>
      <c r="K88" s="329"/>
      <c r="L88" s="250"/>
      <c r="M88" s="250"/>
      <c r="N88" s="250"/>
      <c r="O88" s="250"/>
      <c r="P88" s="250"/>
      <c r="Q88" s="250"/>
      <c r="R88" s="2"/>
    </row>
    <row r="89" spans="1:18" customFormat="1" x14ac:dyDescent="0.25">
      <c r="A89" s="54"/>
      <c r="C89" s="86"/>
      <c r="D89" s="87"/>
      <c r="E89" s="88"/>
      <c r="F89" s="89"/>
      <c r="G89" s="87"/>
      <c r="H89" s="87"/>
      <c r="I89" s="301" t="str">
        <f t="shared" ca="1" si="1"/>
        <v/>
      </c>
      <c r="J89" s="329"/>
      <c r="K89" s="329"/>
      <c r="L89" s="250"/>
      <c r="M89" s="250"/>
      <c r="N89" s="250"/>
      <c r="O89" s="250"/>
      <c r="P89" s="250"/>
      <c r="Q89" s="250"/>
      <c r="R89" s="2"/>
    </row>
    <row r="90" spans="1:18" customFormat="1" x14ac:dyDescent="0.25">
      <c r="A90" s="54"/>
      <c r="C90" s="86"/>
      <c r="D90" s="87"/>
      <c r="E90" s="88"/>
      <c r="F90" s="89"/>
      <c r="G90" s="87"/>
      <c r="H90" s="87"/>
      <c r="I90" s="301" t="str">
        <f t="shared" ca="1" si="1"/>
        <v/>
      </c>
      <c r="J90" s="329"/>
      <c r="K90" s="329"/>
      <c r="L90" s="250"/>
      <c r="M90" s="250"/>
      <c r="N90" s="250"/>
      <c r="O90" s="250"/>
      <c r="P90" s="250"/>
      <c r="Q90" s="250"/>
      <c r="R90" s="2"/>
    </row>
    <row r="91" spans="1:18" customFormat="1" x14ac:dyDescent="0.25">
      <c r="A91" s="54"/>
      <c r="C91" s="86"/>
      <c r="D91" s="87"/>
      <c r="E91" s="88"/>
      <c r="F91" s="89"/>
      <c r="G91" s="87"/>
      <c r="H91" s="87"/>
      <c r="I91" s="301" t="str">
        <f t="shared" ca="1" si="1"/>
        <v/>
      </c>
      <c r="J91" s="329"/>
      <c r="K91" s="329"/>
      <c r="L91" s="250"/>
      <c r="M91" s="250"/>
      <c r="N91" s="250"/>
      <c r="O91" s="250"/>
      <c r="P91" s="250"/>
      <c r="Q91" s="250"/>
      <c r="R91" s="2"/>
    </row>
    <row r="92" spans="1:18" customFormat="1" x14ac:dyDescent="0.25">
      <c r="A92" s="54"/>
      <c r="C92" s="86"/>
      <c r="D92" s="87"/>
      <c r="E92" s="88"/>
      <c r="F92" s="89"/>
      <c r="G92" s="87"/>
      <c r="H92" s="87"/>
      <c r="I92" s="301" t="str">
        <f t="shared" ca="1" si="1"/>
        <v/>
      </c>
      <c r="J92" s="329"/>
      <c r="K92" s="329"/>
      <c r="L92" s="250"/>
      <c r="M92" s="250"/>
      <c r="N92" s="250"/>
      <c r="O92" s="250"/>
      <c r="P92" s="250"/>
      <c r="Q92" s="250"/>
      <c r="R92" s="2"/>
    </row>
    <row r="93" spans="1:18" customFormat="1" x14ac:dyDescent="0.25">
      <c r="A93" s="54"/>
      <c r="C93" s="86"/>
      <c r="D93" s="87"/>
      <c r="E93" s="88"/>
      <c r="F93" s="89"/>
      <c r="G93" s="87"/>
      <c r="H93" s="87"/>
      <c r="I93" s="301" t="str">
        <f t="shared" ca="1" si="1"/>
        <v/>
      </c>
      <c r="J93" s="329"/>
      <c r="K93" s="329"/>
      <c r="L93" s="250"/>
      <c r="M93" s="250"/>
      <c r="N93" s="250"/>
      <c r="O93" s="250"/>
      <c r="P93" s="250"/>
      <c r="Q93" s="250"/>
      <c r="R93" s="2"/>
    </row>
    <row r="94" spans="1:18" customFormat="1" x14ac:dyDescent="0.25">
      <c r="A94" s="54"/>
      <c r="C94" s="86"/>
      <c r="D94" s="87"/>
      <c r="E94" s="88"/>
      <c r="F94" s="89"/>
      <c r="G94" s="87"/>
      <c r="H94" s="87"/>
      <c r="I94" s="301" t="str">
        <f t="shared" ca="1" si="1"/>
        <v/>
      </c>
      <c r="J94" s="329"/>
      <c r="K94" s="329"/>
      <c r="L94" s="250"/>
      <c r="M94" s="250"/>
      <c r="N94" s="250"/>
      <c r="O94" s="250"/>
      <c r="P94" s="250"/>
      <c r="Q94" s="250"/>
      <c r="R94" s="2"/>
    </row>
    <row r="95" spans="1:18" customFormat="1" x14ac:dyDescent="0.25">
      <c r="A95" s="54"/>
      <c r="C95" s="86"/>
      <c r="D95" s="87"/>
      <c r="E95" s="88"/>
      <c r="F95" s="89"/>
      <c r="G95" s="87"/>
      <c r="H95" s="87"/>
      <c r="I95" s="301" t="str">
        <f t="shared" ca="1" si="1"/>
        <v/>
      </c>
      <c r="J95" s="329"/>
      <c r="K95" s="329"/>
      <c r="L95" s="250"/>
      <c r="M95" s="250"/>
      <c r="N95" s="250"/>
      <c r="O95" s="250"/>
      <c r="P95" s="250"/>
      <c r="Q95" s="250"/>
      <c r="R95" s="2"/>
    </row>
    <row r="96" spans="1:18" customFormat="1" x14ac:dyDescent="0.25">
      <c r="A96" s="54"/>
      <c r="C96" s="86"/>
      <c r="D96" s="87"/>
      <c r="E96" s="88"/>
      <c r="F96" s="89"/>
      <c r="G96" s="87"/>
      <c r="H96" s="87"/>
      <c r="I96" s="301" t="str">
        <f t="shared" ca="1" si="1"/>
        <v/>
      </c>
      <c r="J96" s="329"/>
      <c r="K96" s="329"/>
      <c r="L96" s="250"/>
      <c r="M96" s="250"/>
      <c r="N96" s="250"/>
      <c r="O96" s="250"/>
      <c r="P96" s="250"/>
      <c r="Q96" s="250"/>
      <c r="R96" s="2"/>
    </row>
    <row r="97" spans="1:18" customFormat="1" x14ac:dyDescent="0.25">
      <c r="A97" s="54"/>
      <c r="C97" s="86"/>
      <c r="D97" s="87"/>
      <c r="E97" s="88"/>
      <c r="F97" s="89"/>
      <c r="G97" s="87"/>
      <c r="H97" s="87"/>
      <c r="I97" s="301" t="str">
        <f t="shared" ca="1" si="1"/>
        <v/>
      </c>
      <c r="J97" s="329"/>
      <c r="K97" s="329"/>
      <c r="L97" s="250"/>
      <c r="M97" s="250"/>
      <c r="N97" s="250"/>
      <c r="O97" s="250"/>
      <c r="P97" s="250"/>
      <c r="Q97" s="250"/>
      <c r="R97" s="2"/>
    </row>
    <row r="98" spans="1:18" customFormat="1" x14ac:dyDescent="0.25">
      <c r="A98" s="54"/>
      <c r="C98" s="86"/>
      <c r="D98" s="87"/>
      <c r="E98" s="88"/>
      <c r="F98" s="89"/>
      <c r="G98" s="87"/>
      <c r="H98" s="87"/>
      <c r="I98" s="301" t="str">
        <f t="shared" ca="1" si="1"/>
        <v/>
      </c>
      <c r="J98" s="329"/>
      <c r="K98" s="329"/>
      <c r="L98" s="250"/>
      <c r="M98" s="250"/>
      <c r="N98" s="250"/>
      <c r="O98" s="250"/>
      <c r="P98" s="250"/>
      <c r="Q98" s="250"/>
      <c r="R98" s="2"/>
    </row>
    <row r="99" spans="1:18" customFormat="1" x14ac:dyDescent="0.25">
      <c r="A99" s="54"/>
      <c r="C99" s="86"/>
      <c r="D99" s="87"/>
      <c r="E99" s="88"/>
      <c r="F99" s="89"/>
      <c r="G99" s="87"/>
      <c r="H99" s="87"/>
      <c r="I99" s="301" t="str">
        <f t="shared" ca="1" si="1"/>
        <v/>
      </c>
      <c r="J99" s="329"/>
      <c r="K99" s="329"/>
      <c r="L99" s="250"/>
      <c r="M99" s="250"/>
      <c r="N99" s="250"/>
      <c r="O99" s="250"/>
      <c r="P99" s="250"/>
      <c r="Q99" s="250"/>
      <c r="R99" s="2"/>
    </row>
    <row r="100" spans="1:18" customFormat="1" x14ac:dyDescent="0.25">
      <c r="A100" s="54"/>
      <c r="C100" s="86"/>
      <c r="D100" s="87"/>
      <c r="E100" s="88"/>
      <c r="F100" s="89"/>
      <c r="G100" s="87"/>
      <c r="H100" s="87"/>
      <c r="I100" s="301" t="str">
        <f t="shared" ca="1" si="1"/>
        <v/>
      </c>
      <c r="J100" s="329"/>
      <c r="K100" s="329"/>
      <c r="L100" s="250"/>
      <c r="M100" s="250"/>
      <c r="N100" s="250"/>
      <c r="O100" s="250"/>
      <c r="P100" s="250"/>
      <c r="Q100" s="250"/>
      <c r="R100" s="2"/>
    </row>
    <row r="101" spans="1:18" customFormat="1" x14ac:dyDescent="0.25">
      <c r="A101" s="54"/>
      <c r="C101" s="86"/>
      <c r="D101" s="87"/>
      <c r="E101" s="88"/>
      <c r="F101" s="89"/>
      <c r="G101" s="87"/>
      <c r="H101" s="87"/>
      <c r="I101" s="301" t="str">
        <f t="shared" ca="1" si="1"/>
        <v/>
      </c>
      <c r="J101" s="329"/>
      <c r="K101" s="329"/>
      <c r="L101" s="250"/>
      <c r="M101" s="250"/>
      <c r="N101" s="250"/>
      <c r="O101" s="250"/>
      <c r="P101" s="250"/>
      <c r="Q101" s="250"/>
      <c r="R101" s="2"/>
    </row>
    <row r="102" spans="1:18" customFormat="1" x14ac:dyDescent="0.25">
      <c r="A102" s="54"/>
      <c r="C102" s="86"/>
      <c r="D102" s="87"/>
      <c r="E102" s="88"/>
      <c r="F102" s="89"/>
      <c r="G102" s="87"/>
      <c r="H102" s="87"/>
      <c r="I102" s="301" t="str">
        <f t="shared" ca="1" si="1"/>
        <v/>
      </c>
      <c r="J102" s="329"/>
      <c r="K102" s="329"/>
      <c r="L102" s="250"/>
      <c r="M102" s="250"/>
      <c r="N102" s="250"/>
      <c r="O102" s="250"/>
      <c r="P102" s="250"/>
      <c r="Q102" s="250"/>
      <c r="R102" s="2"/>
    </row>
    <row r="103" spans="1:18" customFormat="1" x14ac:dyDescent="0.25">
      <c r="A103" s="54"/>
      <c r="C103" s="86"/>
      <c r="D103" s="87"/>
      <c r="E103" s="88"/>
      <c r="F103" s="89"/>
      <c r="G103" s="87"/>
      <c r="H103" s="87"/>
      <c r="I103" s="301" t="str">
        <f t="shared" ca="1" si="1"/>
        <v/>
      </c>
      <c r="J103" s="329"/>
      <c r="K103" s="329"/>
      <c r="L103" s="250"/>
      <c r="M103" s="250"/>
      <c r="N103" s="250"/>
      <c r="O103" s="250"/>
      <c r="P103" s="250"/>
      <c r="Q103" s="250"/>
      <c r="R103" s="2"/>
    </row>
    <row r="104" spans="1:18" customFormat="1" x14ac:dyDescent="0.25">
      <c r="A104" s="54"/>
      <c r="C104" s="86"/>
      <c r="D104" s="87"/>
      <c r="E104" s="88"/>
      <c r="F104" s="89"/>
      <c r="G104" s="87"/>
      <c r="H104" s="87"/>
      <c r="I104" s="301" t="str">
        <f t="shared" ca="1" si="1"/>
        <v/>
      </c>
      <c r="J104" s="329"/>
      <c r="K104" s="329"/>
      <c r="L104" s="250"/>
      <c r="M104" s="250"/>
      <c r="N104" s="250"/>
      <c r="O104" s="250"/>
      <c r="P104" s="250"/>
      <c r="Q104" s="250"/>
      <c r="R104" s="2"/>
    </row>
    <row r="105" spans="1:18" customFormat="1" x14ac:dyDescent="0.25">
      <c r="A105" s="54"/>
      <c r="C105" s="86"/>
      <c r="D105" s="87"/>
      <c r="E105" s="88"/>
      <c r="F105" s="89"/>
      <c r="G105" s="87"/>
      <c r="H105" s="87"/>
      <c r="I105" s="301" t="str">
        <f t="shared" ca="1" si="1"/>
        <v/>
      </c>
      <c r="J105" s="329"/>
      <c r="K105" s="329"/>
      <c r="L105" s="250"/>
      <c r="M105" s="250"/>
      <c r="N105" s="250"/>
      <c r="O105" s="250"/>
      <c r="P105" s="250"/>
      <c r="Q105" s="250"/>
      <c r="R105" s="2"/>
    </row>
    <row r="106" spans="1:18" customFormat="1" x14ac:dyDescent="0.25">
      <c r="A106" s="54"/>
      <c r="C106" s="86"/>
      <c r="D106" s="87"/>
      <c r="E106" s="88"/>
      <c r="F106" s="89"/>
      <c r="G106" s="87"/>
      <c r="H106" s="87"/>
      <c r="I106" s="301" t="str">
        <f t="shared" ca="1" si="1"/>
        <v/>
      </c>
      <c r="J106" s="329"/>
      <c r="K106" s="329"/>
      <c r="L106" s="250"/>
      <c r="M106" s="250"/>
      <c r="N106" s="250"/>
      <c r="O106" s="250"/>
      <c r="P106" s="250"/>
      <c r="Q106" s="250"/>
      <c r="R106" s="2"/>
    </row>
    <row r="107" spans="1:18" customFormat="1" x14ac:dyDescent="0.25">
      <c r="A107" s="54"/>
      <c r="C107" s="86"/>
      <c r="D107" s="87"/>
      <c r="E107" s="88"/>
      <c r="F107" s="89"/>
      <c r="G107" s="87"/>
      <c r="H107" s="87"/>
      <c r="I107" s="301" t="str">
        <f t="shared" ca="1" si="1"/>
        <v/>
      </c>
      <c r="J107" s="329"/>
      <c r="K107" s="329"/>
      <c r="L107" s="250"/>
      <c r="M107" s="250"/>
      <c r="N107" s="250"/>
      <c r="O107" s="250"/>
      <c r="P107" s="250"/>
      <c r="Q107" s="250"/>
      <c r="R107" s="2"/>
    </row>
    <row r="108" spans="1:18" customFormat="1" x14ac:dyDescent="0.25">
      <c r="A108" s="54"/>
      <c r="C108" s="86"/>
      <c r="D108" s="87"/>
      <c r="E108" s="88"/>
      <c r="F108" s="89"/>
      <c r="G108" s="87"/>
      <c r="H108" s="87"/>
      <c r="I108" s="301" t="str">
        <f t="shared" ca="1" si="1"/>
        <v/>
      </c>
      <c r="J108" s="329"/>
      <c r="K108" s="329"/>
      <c r="L108" s="250"/>
      <c r="M108" s="250"/>
      <c r="N108" s="250"/>
      <c r="O108" s="250"/>
      <c r="P108" s="250"/>
      <c r="Q108" s="250"/>
      <c r="R108" s="2"/>
    </row>
    <row r="109" spans="1:18" customFormat="1" x14ac:dyDescent="0.25">
      <c r="A109" s="54"/>
      <c r="C109" s="86"/>
      <c r="D109" s="87"/>
      <c r="E109" s="88"/>
      <c r="F109" s="89"/>
      <c r="G109" s="87"/>
      <c r="H109" s="87"/>
      <c r="I109" s="301" t="str">
        <f t="shared" ca="1" si="1"/>
        <v/>
      </c>
      <c r="J109" s="329"/>
      <c r="K109" s="329"/>
      <c r="L109" s="250"/>
      <c r="M109" s="250"/>
      <c r="N109" s="250"/>
      <c r="O109" s="250"/>
      <c r="P109" s="250"/>
      <c r="Q109" s="250"/>
      <c r="R109" s="2"/>
    </row>
    <row r="110" spans="1:18" customFormat="1" x14ac:dyDescent="0.25">
      <c r="A110" s="54"/>
      <c r="C110" s="86"/>
      <c r="D110" s="87"/>
      <c r="E110" s="88"/>
      <c r="F110" s="89"/>
      <c r="G110" s="87"/>
      <c r="H110" s="87"/>
      <c r="I110" s="301" t="str">
        <f t="shared" ca="1" si="1"/>
        <v/>
      </c>
      <c r="J110" s="329"/>
      <c r="K110" s="329"/>
      <c r="L110" s="250"/>
      <c r="M110" s="250"/>
      <c r="N110" s="250"/>
      <c r="O110" s="250"/>
      <c r="P110" s="250"/>
      <c r="Q110" s="250"/>
      <c r="R110" s="2"/>
    </row>
    <row r="111" spans="1:18" customFormat="1" x14ac:dyDescent="0.25">
      <c r="A111" s="54"/>
      <c r="C111" s="86"/>
      <c r="D111" s="87"/>
      <c r="E111" s="88"/>
      <c r="F111" s="89"/>
      <c r="G111" s="87"/>
      <c r="H111" s="87"/>
      <c r="I111" s="301" t="str">
        <f t="shared" ca="1" si="1"/>
        <v/>
      </c>
      <c r="J111" s="329"/>
      <c r="K111" s="329"/>
      <c r="L111" s="250"/>
      <c r="M111" s="250"/>
      <c r="N111" s="250"/>
      <c r="O111" s="250"/>
      <c r="P111" s="250"/>
      <c r="Q111" s="250"/>
      <c r="R111" s="2"/>
    </row>
    <row r="112" spans="1:18" customFormat="1" x14ac:dyDescent="0.25">
      <c r="A112" s="54"/>
      <c r="C112" s="86"/>
      <c r="D112" s="87"/>
      <c r="E112" s="88"/>
      <c r="F112" s="89"/>
      <c r="G112" s="87"/>
      <c r="H112" s="87"/>
      <c r="I112" s="301" t="str">
        <f t="shared" ca="1" si="1"/>
        <v/>
      </c>
      <c r="J112" s="329"/>
      <c r="K112" s="329"/>
      <c r="L112" s="250"/>
      <c r="M112" s="250"/>
      <c r="N112" s="250"/>
      <c r="O112" s="250"/>
      <c r="P112" s="250"/>
      <c r="Q112" s="250"/>
      <c r="R112" s="2"/>
    </row>
    <row r="113" spans="1:18" customFormat="1" x14ac:dyDescent="0.25">
      <c r="A113" s="54"/>
      <c r="C113" s="86"/>
      <c r="D113" s="87"/>
      <c r="E113" s="88"/>
      <c r="F113" s="89"/>
      <c r="G113" s="87"/>
      <c r="H113" s="87"/>
      <c r="I113" s="301" t="str">
        <f t="shared" ca="1" si="1"/>
        <v/>
      </c>
      <c r="J113" s="329"/>
      <c r="K113" s="329"/>
      <c r="L113" s="250"/>
      <c r="M113" s="250"/>
      <c r="N113" s="250"/>
      <c r="O113" s="250"/>
      <c r="P113" s="250"/>
      <c r="Q113" s="250"/>
      <c r="R113" s="2"/>
    </row>
    <row r="114" spans="1:18" customFormat="1" x14ac:dyDescent="0.25">
      <c r="A114" s="54"/>
      <c r="C114" s="86"/>
      <c r="D114" s="87"/>
      <c r="E114" s="88"/>
      <c r="F114" s="89"/>
      <c r="G114" s="87"/>
      <c r="H114" s="87"/>
      <c r="I114" s="301" t="str">
        <f t="shared" ca="1" si="1"/>
        <v/>
      </c>
      <c r="J114" s="329"/>
      <c r="K114" s="329"/>
      <c r="L114" s="250"/>
      <c r="M114" s="250"/>
      <c r="N114" s="250"/>
      <c r="O114" s="250"/>
      <c r="P114" s="250"/>
      <c r="Q114" s="250"/>
      <c r="R114" s="2"/>
    </row>
    <row r="115" spans="1:18" customFormat="1" x14ac:dyDescent="0.25">
      <c r="A115" s="54"/>
      <c r="C115" s="86"/>
      <c r="D115" s="87"/>
      <c r="E115" s="88"/>
      <c r="F115" s="89"/>
      <c r="G115" s="87"/>
      <c r="H115" s="87"/>
      <c r="I115" s="301" t="str">
        <f t="shared" ca="1" si="1"/>
        <v/>
      </c>
      <c r="J115" s="329"/>
      <c r="K115" s="329"/>
      <c r="L115" s="250"/>
      <c r="M115" s="250"/>
      <c r="N115" s="250"/>
      <c r="O115" s="250"/>
      <c r="P115" s="250"/>
      <c r="Q115" s="250"/>
      <c r="R115" s="2"/>
    </row>
    <row r="116" spans="1:18" customFormat="1" x14ac:dyDescent="0.25">
      <c r="A116" s="54"/>
      <c r="C116" s="86"/>
      <c r="D116" s="87"/>
      <c r="E116" s="88"/>
      <c r="F116" s="89"/>
      <c r="G116" s="87"/>
      <c r="H116" s="87"/>
      <c r="I116" s="301" t="str">
        <f t="shared" ca="1" si="1"/>
        <v/>
      </c>
      <c r="J116" s="329"/>
      <c r="K116" s="329"/>
      <c r="L116" s="250"/>
      <c r="M116" s="250"/>
      <c r="N116" s="250"/>
      <c r="O116" s="250"/>
      <c r="P116" s="250"/>
      <c r="Q116" s="250"/>
      <c r="R116" s="2"/>
    </row>
    <row r="117" spans="1:18" customFormat="1" x14ac:dyDescent="0.25">
      <c r="A117" s="54"/>
      <c r="C117" s="86"/>
      <c r="D117" s="87"/>
      <c r="E117" s="88"/>
      <c r="F117" s="89"/>
      <c r="G117" s="87"/>
      <c r="H117" s="87"/>
      <c r="I117" s="301" t="str">
        <f t="shared" ca="1" si="1"/>
        <v/>
      </c>
      <c r="J117" s="329"/>
      <c r="K117" s="329"/>
      <c r="L117" s="250"/>
      <c r="M117" s="250"/>
      <c r="N117" s="250"/>
      <c r="O117" s="250"/>
      <c r="P117" s="250"/>
      <c r="Q117" s="250"/>
      <c r="R117" s="2"/>
    </row>
    <row r="118" spans="1:18" customFormat="1" x14ac:dyDescent="0.25">
      <c r="A118" s="54"/>
      <c r="C118" s="86"/>
      <c r="D118" s="87"/>
      <c r="E118" s="88"/>
      <c r="F118" s="89"/>
      <c r="G118" s="87"/>
      <c r="H118" s="87"/>
      <c r="I118" s="301" t="str">
        <f t="shared" ca="1" si="1"/>
        <v/>
      </c>
      <c r="J118" s="329"/>
      <c r="K118" s="329"/>
      <c r="L118" s="250"/>
      <c r="M118" s="250"/>
      <c r="N118" s="250"/>
      <c r="O118" s="250"/>
      <c r="P118" s="250"/>
      <c r="Q118" s="250"/>
      <c r="R118" s="2"/>
    </row>
    <row r="119" spans="1:18" customFormat="1" x14ac:dyDescent="0.25">
      <c r="A119" s="54"/>
      <c r="C119" s="86"/>
      <c r="D119" s="87"/>
      <c r="E119" s="88"/>
      <c r="F119" s="89"/>
      <c r="G119" s="87"/>
      <c r="H119" s="87"/>
      <c r="I119" s="301" t="str">
        <f t="shared" ca="1" si="1"/>
        <v/>
      </c>
      <c r="J119" s="329"/>
      <c r="K119" s="329"/>
      <c r="L119" s="250"/>
      <c r="M119" s="250"/>
      <c r="N119" s="250"/>
      <c r="O119" s="250"/>
      <c r="P119" s="250"/>
      <c r="Q119" s="250"/>
      <c r="R119" s="2"/>
    </row>
    <row r="120" spans="1:18" customFormat="1" x14ac:dyDescent="0.25">
      <c r="A120" s="54"/>
      <c r="C120" s="86"/>
      <c r="D120" s="87"/>
      <c r="E120" s="88"/>
      <c r="F120" s="89"/>
      <c r="G120" s="87"/>
      <c r="H120" s="87"/>
      <c r="I120" s="301" t="str">
        <f t="shared" ca="1" si="1"/>
        <v/>
      </c>
      <c r="J120" s="329"/>
      <c r="K120" s="329"/>
      <c r="L120" s="250"/>
      <c r="M120" s="250"/>
      <c r="N120" s="250"/>
      <c r="O120" s="250"/>
      <c r="P120" s="250"/>
      <c r="Q120" s="250"/>
      <c r="R120" s="2"/>
    </row>
    <row r="121" spans="1:18" customFormat="1" x14ac:dyDescent="0.25">
      <c r="A121" s="54"/>
      <c r="C121" s="86"/>
      <c r="D121" s="87"/>
      <c r="E121" s="88"/>
      <c r="F121" s="89"/>
      <c r="G121" s="87"/>
      <c r="H121" s="87"/>
      <c r="I121" s="301" t="str">
        <f t="shared" ca="1" si="1"/>
        <v/>
      </c>
      <c r="J121" s="329"/>
      <c r="K121" s="329"/>
      <c r="L121" s="250"/>
      <c r="M121" s="250"/>
      <c r="N121" s="250"/>
      <c r="O121" s="250"/>
      <c r="P121" s="250"/>
      <c r="Q121" s="250"/>
      <c r="R121" s="2"/>
    </row>
    <row r="122" spans="1:18" customFormat="1" x14ac:dyDescent="0.25">
      <c r="A122" s="54"/>
      <c r="C122" s="86"/>
      <c r="D122" s="87"/>
      <c r="E122" s="88"/>
      <c r="F122" s="89"/>
      <c r="G122" s="87"/>
      <c r="H122" s="87"/>
      <c r="I122" s="301" t="str">
        <f t="shared" ca="1" si="1"/>
        <v/>
      </c>
      <c r="J122" s="329"/>
      <c r="K122" s="329"/>
      <c r="L122" s="250"/>
      <c r="M122" s="250"/>
      <c r="N122" s="250"/>
      <c r="O122" s="250"/>
      <c r="P122" s="250"/>
      <c r="Q122" s="250"/>
      <c r="R122" s="2"/>
    </row>
    <row r="123" spans="1:18" customFormat="1" x14ac:dyDescent="0.25">
      <c r="A123" s="54"/>
      <c r="C123" s="86"/>
      <c r="D123" s="87"/>
      <c r="E123" s="88"/>
      <c r="F123" s="89"/>
      <c r="G123" s="87"/>
      <c r="H123" s="87"/>
      <c r="I123" s="301" t="str">
        <f t="shared" ca="1" si="1"/>
        <v/>
      </c>
      <c r="J123" s="329"/>
      <c r="K123" s="329"/>
      <c r="L123" s="250"/>
      <c r="M123" s="250"/>
      <c r="N123" s="250"/>
      <c r="O123" s="250"/>
      <c r="P123" s="250"/>
      <c r="Q123" s="250"/>
      <c r="R123" s="2"/>
    </row>
    <row r="124" spans="1:18" customFormat="1" x14ac:dyDescent="0.25">
      <c r="A124" s="54"/>
      <c r="C124" s="86"/>
      <c r="D124" s="87"/>
      <c r="E124" s="88"/>
      <c r="F124" s="89"/>
      <c r="G124" s="87"/>
      <c r="H124" s="87"/>
      <c r="I124" s="301" t="str">
        <f t="shared" ca="1" si="1"/>
        <v/>
      </c>
      <c r="J124" s="329"/>
      <c r="K124" s="329"/>
      <c r="L124" s="250"/>
      <c r="M124" s="250"/>
      <c r="N124" s="250"/>
      <c r="O124" s="250"/>
      <c r="P124" s="250"/>
      <c r="Q124" s="250"/>
      <c r="R124" s="2"/>
    </row>
    <row r="125" spans="1:18" customFormat="1" x14ac:dyDescent="0.25">
      <c r="A125" s="54"/>
      <c r="C125" s="86"/>
      <c r="D125" s="87"/>
      <c r="E125" s="88"/>
      <c r="F125" s="89"/>
      <c r="G125" s="87"/>
      <c r="H125" s="87"/>
      <c r="I125" s="301" t="str">
        <f t="shared" ca="1" si="1"/>
        <v/>
      </c>
      <c r="J125" s="329"/>
      <c r="K125" s="329"/>
      <c r="L125" s="250"/>
      <c r="M125" s="250"/>
      <c r="N125" s="250"/>
      <c r="O125" s="250"/>
      <c r="P125" s="250"/>
      <c r="Q125" s="250"/>
      <c r="R125" s="2"/>
    </row>
    <row r="126" spans="1:18" customFormat="1" x14ac:dyDescent="0.25">
      <c r="A126" s="54"/>
      <c r="C126" s="86"/>
      <c r="D126" s="87"/>
      <c r="E126" s="88"/>
      <c r="F126" s="89"/>
      <c r="G126" s="87"/>
      <c r="H126" s="87"/>
      <c r="I126" s="301" t="str">
        <f t="shared" ca="1" si="1"/>
        <v/>
      </c>
      <c r="J126" s="329"/>
      <c r="K126" s="329"/>
      <c r="L126" s="250"/>
      <c r="M126" s="250"/>
      <c r="N126" s="250"/>
      <c r="O126" s="250"/>
      <c r="P126" s="250"/>
      <c r="Q126" s="250"/>
      <c r="R126" s="2"/>
    </row>
    <row r="127" spans="1:18" customFormat="1" x14ac:dyDescent="0.25">
      <c r="A127" s="54"/>
      <c r="C127" s="86"/>
      <c r="D127" s="87"/>
      <c r="E127" s="88"/>
      <c r="F127" s="89"/>
      <c r="G127" s="87"/>
      <c r="H127" s="87"/>
      <c r="I127" s="301" t="str">
        <f t="shared" ca="1" si="1"/>
        <v/>
      </c>
      <c r="J127" s="329"/>
      <c r="K127" s="329"/>
      <c r="L127" s="250"/>
      <c r="M127" s="250"/>
      <c r="N127" s="250"/>
      <c r="O127" s="250"/>
      <c r="P127" s="250"/>
      <c r="Q127" s="250"/>
      <c r="R127" s="2"/>
    </row>
    <row r="128" spans="1:18" customFormat="1" x14ac:dyDescent="0.25">
      <c r="A128" s="54"/>
      <c r="C128" s="86"/>
      <c r="D128" s="87"/>
      <c r="E128" s="88"/>
      <c r="F128" s="89"/>
      <c r="G128" s="87"/>
      <c r="H128" s="87"/>
      <c r="I128" s="301" t="str">
        <f t="shared" ca="1" si="1"/>
        <v/>
      </c>
      <c r="J128" s="329"/>
      <c r="K128" s="329"/>
      <c r="L128" s="250"/>
      <c r="M128" s="250"/>
      <c r="N128" s="250"/>
      <c r="O128" s="250"/>
      <c r="P128" s="250"/>
      <c r="Q128" s="250"/>
      <c r="R128" s="2"/>
    </row>
    <row r="129" spans="1:18" customFormat="1" x14ac:dyDescent="0.25">
      <c r="A129" s="54"/>
      <c r="C129" s="86"/>
      <c r="D129" s="87"/>
      <c r="E129" s="88"/>
      <c r="F129" s="89"/>
      <c r="G129" s="87"/>
      <c r="H129" s="87"/>
      <c r="I129" s="301" t="str">
        <f t="shared" ca="1" si="1"/>
        <v/>
      </c>
      <c r="J129" s="329"/>
      <c r="K129" s="329"/>
      <c r="L129" s="250"/>
      <c r="M129" s="250"/>
      <c r="N129" s="250"/>
      <c r="O129" s="250"/>
      <c r="P129" s="250"/>
      <c r="Q129" s="250"/>
      <c r="R129" s="2"/>
    </row>
    <row r="130" spans="1:18" customFormat="1" x14ac:dyDescent="0.25">
      <c r="A130" s="54"/>
      <c r="C130" s="86"/>
      <c r="D130" s="87"/>
      <c r="E130" s="88"/>
      <c r="F130" s="89"/>
      <c r="G130" s="87"/>
      <c r="H130" s="87"/>
      <c r="I130" s="301" t="str">
        <f t="shared" ca="1" si="1"/>
        <v/>
      </c>
      <c r="J130" s="329"/>
      <c r="K130" s="329"/>
      <c r="L130" s="250"/>
      <c r="M130" s="250"/>
      <c r="N130" s="250"/>
      <c r="O130" s="250"/>
      <c r="P130" s="250"/>
      <c r="Q130" s="250"/>
      <c r="R130" s="2"/>
    </row>
    <row r="131" spans="1:18" customFormat="1" x14ac:dyDescent="0.25">
      <c r="A131" s="54"/>
      <c r="C131" s="86"/>
      <c r="D131" s="87"/>
      <c r="E131" s="88"/>
      <c r="F131" s="89"/>
      <c r="G131" s="307"/>
      <c r="H131" s="87"/>
      <c r="I131" s="308" t="str">
        <f t="shared" ca="1" si="1"/>
        <v/>
      </c>
      <c r="J131" s="329"/>
      <c r="K131" s="329"/>
      <c r="L131" s="250"/>
      <c r="M131" s="250"/>
      <c r="N131" s="250"/>
      <c r="O131" s="250"/>
      <c r="P131" s="250"/>
      <c r="Q131" s="250"/>
      <c r="R131" s="2"/>
    </row>
    <row r="132" spans="1:18" customFormat="1" x14ac:dyDescent="0.25">
      <c r="A132" s="54"/>
      <c r="C132" s="86"/>
      <c r="D132" s="87"/>
      <c r="E132" s="88"/>
      <c r="F132" s="89"/>
      <c r="G132" s="307"/>
      <c r="H132" s="87"/>
      <c r="I132" s="308" t="str">
        <f t="shared" ca="1" si="1"/>
        <v/>
      </c>
      <c r="J132" s="329"/>
      <c r="K132" s="329"/>
      <c r="L132" s="250"/>
      <c r="M132" s="250"/>
      <c r="N132" s="250"/>
      <c r="O132" s="250"/>
      <c r="P132" s="250"/>
      <c r="Q132" s="250"/>
      <c r="R132" s="2"/>
    </row>
    <row r="133" spans="1:18" customFormat="1" x14ac:dyDescent="0.25">
      <c r="A133" s="54"/>
      <c r="C133" s="86"/>
      <c r="D133" s="87"/>
      <c r="E133" s="88"/>
      <c r="F133" s="89"/>
      <c r="G133" s="307"/>
      <c r="H133" s="87"/>
      <c r="I133" s="308" t="str">
        <f t="shared" ca="1" si="1"/>
        <v/>
      </c>
      <c r="J133" s="329"/>
      <c r="K133" s="329"/>
      <c r="L133" s="250"/>
      <c r="M133" s="250"/>
      <c r="N133" s="250"/>
      <c r="O133" s="250"/>
      <c r="P133" s="250"/>
      <c r="Q133" s="250"/>
      <c r="R133" s="2"/>
    </row>
    <row r="134" spans="1:18" customFormat="1" x14ac:dyDescent="0.25">
      <c r="A134" s="54"/>
      <c r="C134" s="86"/>
      <c r="D134" s="87"/>
      <c r="E134" s="88"/>
      <c r="F134" s="89"/>
      <c r="G134" s="307"/>
      <c r="H134" s="87"/>
      <c r="I134" s="308" t="str">
        <f t="shared" ca="1" si="1"/>
        <v/>
      </c>
      <c r="J134" s="329"/>
      <c r="K134" s="329"/>
      <c r="L134" s="250"/>
      <c r="M134" s="250"/>
      <c r="N134" s="250"/>
      <c r="O134" s="250"/>
      <c r="P134" s="250"/>
      <c r="Q134" s="250"/>
      <c r="R134" s="2"/>
    </row>
    <row r="135" spans="1:18" customFormat="1" x14ac:dyDescent="0.25">
      <c r="A135" s="54"/>
      <c r="C135" s="86"/>
      <c r="D135" s="87"/>
      <c r="E135" s="88"/>
      <c r="F135" s="89"/>
      <c r="G135" s="307"/>
      <c r="H135" s="87"/>
      <c r="I135" s="308" t="str">
        <f t="shared" ca="1" si="1"/>
        <v/>
      </c>
      <c r="J135" s="329"/>
      <c r="K135" s="329"/>
      <c r="L135" s="250"/>
      <c r="M135" s="250"/>
      <c r="N135" s="250"/>
      <c r="O135" s="250"/>
      <c r="P135" s="250"/>
      <c r="Q135" s="250"/>
      <c r="R135" s="2"/>
    </row>
    <row r="136" spans="1:18" customFormat="1" x14ac:dyDescent="0.25">
      <c r="A136" s="54"/>
      <c r="C136" s="86"/>
      <c r="D136" s="87"/>
      <c r="E136" s="88"/>
      <c r="F136" s="89"/>
      <c r="G136" s="307"/>
      <c r="H136" s="87"/>
      <c r="I136" s="308" t="str">
        <f t="shared" ca="1" si="1"/>
        <v/>
      </c>
      <c r="J136" s="329"/>
      <c r="K136" s="329"/>
      <c r="L136" s="250"/>
      <c r="M136" s="250"/>
      <c r="N136" s="250"/>
      <c r="O136" s="250"/>
      <c r="P136" s="250"/>
      <c r="Q136" s="250"/>
      <c r="R136" s="2"/>
    </row>
    <row r="137" spans="1:18" customFormat="1" x14ac:dyDescent="0.25">
      <c r="A137" s="54"/>
      <c r="C137" s="86"/>
      <c r="D137" s="87"/>
      <c r="E137" s="88"/>
      <c r="F137" s="89"/>
      <c r="G137" s="307"/>
      <c r="H137" s="87"/>
      <c r="I137" s="308" t="str">
        <f t="shared" ref="I137:I200" ca="1" si="2">IF(H137="","",(IF(H137="Efetivado","",IF(C137="","",IF(C137=TODAY(),"Vence Hoje",IF(C137&lt;TODAY(),"Atrasado",C137-TODAY()&amp;" Dias para Vencer"))))))</f>
        <v/>
      </c>
      <c r="J137" s="329"/>
      <c r="K137" s="329"/>
      <c r="L137" s="250"/>
      <c r="M137" s="250"/>
      <c r="N137" s="250"/>
      <c r="O137" s="250"/>
      <c r="P137" s="250"/>
      <c r="Q137" s="250"/>
      <c r="R137" s="2"/>
    </row>
    <row r="138" spans="1:18" customFormat="1" x14ac:dyDescent="0.25">
      <c r="A138" s="54"/>
      <c r="C138" s="86"/>
      <c r="D138" s="87"/>
      <c r="E138" s="88"/>
      <c r="F138" s="89"/>
      <c r="G138" s="307"/>
      <c r="H138" s="87"/>
      <c r="I138" s="308" t="str">
        <f t="shared" ca="1" si="2"/>
        <v/>
      </c>
      <c r="J138" s="329"/>
      <c r="K138" s="329"/>
      <c r="L138" s="250"/>
      <c r="M138" s="250"/>
      <c r="N138" s="250"/>
      <c r="O138" s="250"/>
      <c r="P138" s="250"/>
      <c r="Q138" s="250"/>
      <c r="R138" s="2"/>
    </row>
    <row r="139" spans="1:18" customFormat="1" x14ac:dyDescent="0.25">
      <c r="A139" s="54"/>
      <c r="C139" s="86"/>
      <c r="D139" s="87"/>
      <c r="E139" s="88"/>
      <c r="F139" s="89"/>
      <c r="G139" s="307"/>
      <c r="H139" s="87"/>
      <c r="I139" s="308" t="str">
        <f t="shared" ca="1" si="2"/>
        <v/>
      </c>
      <c r="J139" s="329"/>
      <c r="K139" s="329"/>
      <c r="L139" s="250"/>
      <c r="M139" s="250"/>
      <c r="N139" s="250"/>
      <c r="O139" s="250"/>
      <c r="P139" s="250"/>
      <c r="Q139" s="250"/>
      <c r="R139" s="2"/>
    </row>
    <row r="140" spans="1:18" customFormat="1" x14ac:dyDescent="0.25">
      <c r="A140" s="54"/>
      <c r="C140" s="86"/>
      <c r="D140" s="87"/>
      <c r="E140" s="88"/>
      <c r="F140" s="89"/>
      <c r="G140" s="307"/>
      <c r="H140" s="87"/>
      <c r="I140" s="308" t="str">
        <f t="shared" ca="1" si="2"/>
        <v/>
      </c>
      <c r="J140" s="329"/>
      <c r="K140" s="329"/>
      <c r="L140" s="250"/>
      <c r="M140" s="250"/>
      <c r="N140" s="250"/>
      <c r="O140" s="250"/>
      <c r="P140" s="250"/>
      <c r="Q140" s="250"/>
      <c r="R140" s="2"/>
    </row>
    <row r="141" spans="1:18" customFormat="1" x14ac:dyDescent="0.25">
      <c r="A141" s="54"/>
      <c r="C141" s="86"/>
      <c r="D141" s="87"/>
      <c r="E141" s="88"/>
      <c r="F141" s="89"/>
      <c r="G141" s="307"/>
      <c r="H141" s="87"/>
      <c r="I141" s="308" t="str">
        <f t="shared" ca="1" si="2"/>
        <v/>
      </c>
      <c r="J141" s="329"/>
      <c r="K141" s="329"/>
      <c r="L141" s="250"/>
      <c r="M141" s="250"/>
      <c r="N141" s="250"/>
      <c r="O141" s="250"/>
      <c r="P141" s="250"/>
      <c r="Q141" s="250"/>
      <c r="R141" s="2"/>
    </row>
    <row r="142" spans="1:18" customFormat="1" x14ac:dyDescent="0.25">
      <c r="A142" s="54"/>
      <c r="C142" s="86"/>
      <c r="D142" s="87"/>
      <c r="E142" s="88"/>
      <c r="F142" s="89"/>
      <c r="G142" s="307"/>
      <c r="H142" s="87"/>
      <c r="I142" s="308" t="str">
        <f t="shared" ca="1" si="2"/>
        <v/>
      </c>
      <c r="J142" s="329"/>
      <c r="K142" s="329"/>
      <c r="L142" s="250"/>
      <c r="M142" s="250"/>
      <c r="N142" s="250"/>
      <c r="O142" s="250"/>
      <c r="P142" s="250"/>
      <c r="Q142" s="250"/>
      <c r="R142" s="2"/>
    </row>
    <row r="143" spans="1:18" customFormat="1" x14ac:dyDescent="0.25">
      <c r="A143" s="54"/>
      <c r="C143" s="86"/>
      <c r="D143" s="87"/>
      <c r="E143" s="88"/>
      <c r="F143" s="89"/>
      <c r="G143" s="307"/>
      <c r="H143" s="87"/>
      <c r="I143" s="308" t="str">
        <f t="shared" ca="1" si="2"/>
        <v/>
      </c>
      <c r="J143" s="329"/>
      <c r="K143" s="329"/>
      <c r="L143" s="250"/>
      <c r="M143" s="250"/>
      <c r="N143" s="250"/>
      <c r="O143" s="250"/>
      <c r="P143" s="250"/>
      <c r="Q143" s="250"/>
      <c r="R143" s="2"/>
    </row>
    <row r="144" spans="1:18" customFormat="1" x14ac:dyDescent="0.25">
      <c r="A144" s="54"/>
      <c r="C144" s="86"/>
      <c r="D144" s="87"/>
      <c r="E144" s="88"/>
      <c r="F144" s="89"/>
      <c r="G144" s="307"/>
      <c r="H144" s="87"/>
      <c r="I144" s="308" t="str">
        <f t="shared" ca="1" si="2"/>
        <v/>
      </c>
      <c r="J144" s="329"/>
      <c r="K144" s="329"/>
      <c r="L144" s="250"/>
      <c r="M144" s="250"/>
      <c r="N144" s="250"/>
      <c r="O144" s="250"/>
      <c r="P144" s="250"/>
      <c r="Q144" s="250"/>
      <c r="R144" s="2"/>
    </row>
    <row r="145" spans="1:18" customFormat="1" x14ac:dyDescent="0.25">
      <c r="A145" s="54"/>
      <c r="C145" s="86"/>
      <c r="D145" s="87"/>
      <c r="E145" s="88"/>
      <c r="F145" s="89"/>
      <c r="G145" s="307"/>
      <c r="H145" s="87"/>
      <c r="I145" s="308" t="str">
        <f t="shared" ca="1" si="2"/>
        <v/>
      </c>
      <c r="J145" s="329"/>
      <c r="K145" s="329"/>
      <c r="L145" s="250"/>
      <c r="M145" s="250"/>
      <c r="N145" s="250"/>
      <c r="O145" s="250"/>
      <c r="P145" s="250"/>
      <c r="Q145" s="250"/>
      <c r="R145" s="2"/>
    </row>
    <row r="146" spans="1:18" customFormat="1" x14ac:dyDescent="0.25">
      <c r="A146" s="54"/>
      <c r="C146" s="86"/>
      <c r="D146" s="87"/>
      <c r="E146" s="88"/>
      <c r="F146" s="89"/>
      <c r="G146" s="307"/>
      <c r="H146" s="87"/>
      <c r="I146" s="308" t="str">
        <f t="shared" ca="1" si="2"/>
        <v/>
      </c>
      <c r="J146" s="329"/>
      <c r="K146" s="329"/>
      <c r="L146" s="250"/>
      <c r="M146" s="250"/>
      <c r="N146" s="250"/>
      <c r="O146" s="250"/>
      <c r="P146" s="250"/>
      <c r="Q146" s="250"/>
      <c r="R146" s="2"/>
    </row>
    <row r="147" spans="1:18" customFormat="1" x14ac:dyDescent="0.25">
      <c r="A147" s="54"/>
      <c r="C147" s="86"/>
      <c r="D147" s="87"/>
      <c r="E147" s="88"/>
      <c r="F147" s="89"/>
      <c r="G147" s="307"/>
      <c r="H147" s="87"/>
      <c r="I147" s="308" t="str">
        <f t="shared" ca="1" si="2"/>
        <v/>
      </c>
      <c r="J147" s="329"/>
      <c r="K147" s="329"/>
      <c r="L147" s="250"/>
      <c r="M147" s="250"/>
      <c r="N147" s="250"/>
      <c r="O147" s="250"/>
      <c r="P147" s="250"/>
      <c r="Q147" s="250"/>
      <c r="R147" s="2"/>
    </row>
    <row r="148" spans="1:18" customFormat="1" x14ac:dyDescent="0.25">
      <c r="A148" s="54"/>
      <c r="C148" s="86"/>
      <c r="D148" s="87"/>
      <c r="E148" s="88"/>
      <c r="F148" s="89"/>
      <c r="G148" s="87"/>
      <c r="H148" s="87"/>
      <c r="I148" s="301" t="str">
        <f t="shared" ca="1" si="2"/>
        <v/>
      </c>
      <c r="J148" s="329"/>
      <c r="K148" s="329"/>
      <c r="L148" s="250"/>
      <c r="M148" s="250"/>
      <c r="N148" s="250"/>
      <c r="O148" s="250"/>
      <c r="P148" s="250"/>
      <c r="Q148" s="250"/>
      <c r="R148" s="2"/>
    </row>
    <row r="149" spans="1:18" customFormat="1" x14ac:dyDescent="0.25">
      <c r="A149" s="54"/>
      <c r="C149" s="86"/>
      <c r="D149" s="87"/>
      <c r="E149" s="88"/>
      <c r="F149" s="89"/>
      <c r="G149" s="87"/>
      <c r="H149" s="87"/>
      <c r="I149" s="301" t="str">
        <f t="shared" ca="1" si="2"/>
        <v/>
      </c>
      <c r="J149" s="329"/>
      <c r="K149" s="329"/>
      <c r="L149" s="250"/>
      <c r="M149" s="250"/>
      <c r="N149" s="250"/>
      <c r="O149" s="250"/>
      <c r="P149" s="250"/>
      <c r="Q149" s="250"/>
      <c r="R149" s="2"/>
    </row>
    <row r="150" spans="1:18" customFormat="1" x14ac:dyDescent="0.25">
      <c r="A150" s="54"/>
      <c r="C150" s="86"/>
      <c r="D150" s="87"/>
      <c r="E150" s="88"/>
      <c r="F150" s="89"/>
      <c r="G150" s="87"/>
      <c r="H150" s="87"/>
      <c r="I150" s="301" t="str">
        <f t="shared" ca="1" si="2"/>
        <v/>
      </c>
      <c r="J150" s="329"/>
      <c r="K150" s="329"/>
      <c r="L150" s="250"/>
      <c r="M150" s="250"/>
      <c r="N150" s="250"/>
      <c r="O150" s="250"/>
      <c r="P150" s="250"/>
      <c r="Q150" s="250"/>
      <c r="R150" s="2"/>
    </row>
    <row r="151" spans="1:18" customFormat="1" x14ac:dyDescent="0.25">
      <c r="A151" s="54"/>
      <c r="C151" s="86"/>
      <c r="D151" s="87"/>
      <c r="E151" s="88"/>
      <c r="F151" s="89"/>
      <c r="G151" s="87"/>
      <c r="H151" s="87"/>
      <c r="I151" s="301" t="str">
        <f t="shared" ca="1" si="2"/>
        <v/>
      </c>
      <c r="J151" s="329"/>
      <c r="K151" s="329"/>
      <c r="L151" s="250"/>
      <c r="M151" s="250"/>
      <c r="N151" s="250"/>
      <c r="O151" s="250"/>
      <c r="P151" s="250"/>
      <c r="Q151" s="250"/>
      <c r="R151" s="2"/>
    </row>
    <row r="152" spans="1:18" customFormat="1" x14ac:dyDescent="0.25">
      <c r="A152" s="54"/>
      <c r="C152" s="86"/>
      <c r="D152" s="87"/>
      <c r="E152" s="88"/>
      <c r="F152" s="89"/>
      <c r="G152" s="87"/>
      <c r="H152" s="87"/>
      <c r="I152" s="301" t="str">
        <f t="shared" ca="1" si="2"/>
        <v/>
      </c>
      <c r="J152" s="329"/>
      <c r="K152" s="329"/>
      <c r="L152" s="250"/>
      <c r="M152" s="250"/>
      <c r="N152" s="250"/>
      <c r="O152" s="250"/>
      <c r="P152" s="250"/>
      <c r="Q152" s="250"/>
      <c r="R152" s="2"/>
    </row>
    <row r="153" spans="1:18" customFormat="1" x14ac:dyDescent="0.25">
      <c r="A153" s="54"/>
      <c r="C153" s="86"/>
      <c r="D153" s="87"/>
      <c r="E153" s="88"/>
      <c r="F153" s="89"/>
      <c r="G153" s="87"/>
      <c r="H153" s="87"/>
      <c r="I153" s="301" t="str">
        <f t="shared" ca="1" si="2"/>
        <v/>
      </c>
      <c r="J153" s="329"/>
      <c r="K153" s="329"/>
      <c r="L153" s="250"/>
      <c r="M153" s="250"/>
      <c r="N153" s="250"/>
      <c r="O153" s="250"/>
      <c r="P153" s="250"/>
      <c r="Q153" s="250"/>
      <c r="R153" s="2"/>
    </row>
    <row r="154" spans="1:18" customFormat="1" x14ac:dyDescent="0.25">
      <c r="A154" s="54"/>
      <c r="C154" s="86"/>
      <c r="D154" s="87"/>
      <c r="E154" s="88"/>
      <c r="F154" s="89"/>
      <c r="G154" s="87"/>
      <c r="H154" s="87"/>
      <c r="I154" s="301" t="str">
        <f t="shared" ca="1" si="2"/>
        <v/>
      </c>
      <c r="J154" s="329"/>
      <c r="K154" s="329"/>
      <c r="L154" s="250"/>
      <c r="M154" s="250"/>
      <c r="N154" s="250"/>
      <c r="O154" s="250"/>
      <c r="P154" s="250"/>
      <c r="Q154" s="250"/>
      <c r="R154" s="2"/>
    </row>
    <row r="155" spans="1:18" customFormat="1" x14ac:dyDescent="0.25">
      <c r="A155" s="54"/>
      <c r="C155" s="86"/>
      <c r="D155" s="87"/>
      <c r="E155" s="88"/>
      <c r="F155" s="89"/>
      <c r="G155" s="87"/>
      <c r="H155" s="87"/>
      <c r="I155" s="301" t="str">
        <f t="shared" ca="1" si="2"/>
        <v/>
      </c>
      <c r="J155" s="329"/>
      <c r="K155" s="329"/>
      <c r="L155" s="250"/>
      <c r="M155" s="250"/>
      <c r="N155" s="250"/>
      <c r="O155" s="250"/>
      <c r="P155" s="250"/>
      <c r="Q155" s="250"/>
      <c r="R155" s="2"/>
    </row>
    <row r="156" spans="1:18" customFormat="1" x14ac:dyDescent="0.25">
      <c r="A156" s="54"/>
      <c r="C156" s="86"/>
      <c r="D156" s="87"/>
      <c r="E156" s="88"/>
      <c r="F156" s="89"/>
      <c r="G156" s="87"/>
      <c r="H156" s="87"/>
      <c r="I156" s="301" t="str">
        <f t="shared" ca="1" si="2"/>
        <v/>
      </c>
      <c r="J156" s="329"/>
      <c r="K156" s="329"/>
      <c r="L156" s="250"/>
      <c r="M156" s="250"/>
      <c r="N156" s="250"/>
      <c r="O156" s="250"/>
      <c r="P156" s="250"/>
      <c r="Q156" s="250"/>
      <c r="R156" s="2"/>
    </row>
    <row r="157" spans="1:18" customFormat="1" x14ac:dyDescent="0.25">
      <c r="A157" s="54"/>
      <c r="C157" s="86"/>
      <c r="D157" s="87"/>
      <c r="E157" s="88"/>
      <c r="F157" s="89"/>
      <c r="G157" s="87"/>
      <c r="H157" s="87"/>
      <c r="I157" s="301" t="str">
        <f t="shared" ca="1" si="2"/>
        <v/>
      </c>
      <c r="J157" s="329"/>
      <c r="K157" s="329"/>
      <c r="L157" s="250"/>
      <c r="M157" s="250"/>
      <c r="N157" s="250"/>
      <c r="O157" s="250"/>
      <c r="P157" s="250"/>
      <c r="Q157" s="250"/>
      <c r="R157" s="2"/>
    </row>
    <row r="158" spans="1:18" customFormat="1" x14ac:dyDescent="0.25">
      <c r="A158" s="54"/>
      <c r="C158" s="86"/>
      <c r="D158" s="87"/>
      <c r="E158" s="88"/>
      <c r="F158" s="89"/>
      <c r="G158" s="87"/>
      <c r="H158" s="87"/>
      <c r="I158" s="301" t="str">
        <f t="shared" ca="1" si="2"/>
        <v/>
      </c>
      <c r="J158" s="329"/>
      <c r="K158" s="329"/>
      <c r="L158" s="250"/>
      <c r="M158" s="250"/>
      <c r="N158" s="250"/>
      <c r="O158" s="250"/>
      <c r="P158" s="250"/>
      <c r="Q158" s="250"/>
      <c r="R158" s="2"/>
    </row>
    <row r="159" spans="1:18" customFormat="1" x14ac:dyDescent="0.25">
      <c r="A159" s="54"/>
      <c r="C159" s="86"/>
      <c r="D159" s="87"/>
      <c r="E159" s="88"/>
      <c r="F159" s="89"/>
      <c r="G159" s="87"/>
      <c r="H159" s="87"/>
      <c r="I159" s="301" t="str">
        <f t="shared" ca="1" si="2"/>
        <v/>
      </c>
      <c r="J159" s="329"/>
      <c r="K159" s="329"/>
      <c r="L159" s="250"/>
      <c r="M159" s="250"/>
      <c r="N159" s="250"/>
      <c r="O159" s="250"/>
      <c r="P159" s="250"/>
      <c r="Q159" s="250"/>
      <c r="R159" s="2"/>
    </row>
    <row r="160" spans="1:18" customFormat="1" x14ac:dyDescent="0.25">
      <c r="A160" s="54"/>
      <c r="C160" s="86"/>
      <c r="D160" s="87"/>
      <c r="E160" s="88"/>
      <c r="F160" s="89"/>
      <c r="G160" s="87"/>
      <c r="H160" s="87"/>
      <c r="I160" s="301" t="str">
        <f t="shared" ca="1" si="2"/>
        <v/>
      </c>
      <c r="J160" s="329"/>
      <c r="K160" s="329"/>
      <c r="L160" s="250"/>
      <c r="M160" s="250"/>
      <c r="N160" s="250"/>
      <c r="O160" s="250"/>
      <c r="P160" s="250"/>
      <c r="Q160" s="250"/>
      <c r="R160" s="2"/>
    </row>
    <row r="161" spans="1:18" customFormat="1" x14ac:dyDescent="0.25">
      <c r="A161" s="54"/>
      <c r="C161" s="86"/>
      <c r="D161" s="87"/>
      <c r="E161" s="88"/>
      <c r="F161" s="89"/>
      <c r="G161" s="87"/>
      <c r="H161" s="87"/>
      <c r="I161" s="301" t="str">
        <f t="shared" ca="1" si="2"/>
        <v/>
      </c>
      <c r="J161" s="329"/>
      <c r="K161" s="329"/>
      <c r="L161" s="250"/>
      <c r="M161" s="250"/>
      <c r="N161" s="250"/>
      <c r="O161" s="250"/>
      <c r="P161" s="250"/>
      <c r="Q161" s="250"/>
      <c r="R161" s="2"/>
    </row>
    <row r="162" spans="1:18" customFormat="1" x14ac:dyDescent="0.25">
      <c r="A162" s="54"/>
      <c r="C162" s="86"/>
      <c r="D162" s="87"/>
      <c r="E162" s="88"/>
      <c r="F162" s="89"/>
      <c r="G162" s="87"/>
      <c r="H162" s="87"/>
      <c r="I162" s="301" t="str">
        <f t="shared" ca="1" si="2"/>
        <v/>
      </c>
      <c r="J162" s="329"/>
      <c r="K162" s="329"/>
      <c r="L162" s="250"/>
      <c r="M162" s="250"/>
      <c r="N162" s="250"/>
      <c r="O162" s="250"/>
      <c r="P162" s="250"/>
      <c r="Q162" s="250"/>
      <c r="R162" s="2"/>
    </row>
    <row r="163" spans="1:18" customFormat="1" x14ac:dyDescent="0.25">
      <c r="A163" s="54"/>
      <c r="C163" s="86"/>
      <c r="D163" s="87"/>
      <c r="E163" s="88"/>
      <c r="F163" s="89"/>
      <c r="G163" s="87"/>
      <c r="H163" s="87"/>
      <c r="I163" s="301" t="str">
        <f t="shared" ca="1" si="2"/>
        <v/>
      </c>
      <c r="J163" s="329"/>
      <c r="K163" s="329"/>
      <c r="L163" s="250"/>
      <c r="M163" s="250"/>
      <c r="N163" s="250"/>
      <c r="O163" s="250"/>
      <c r="P163" s="250"/>
      <c r="Q163" s="250"/>
      <c r="R163" s="2"/>
    </row>
    <row r="164" spans="1:18" customFormat="1" x14ac:dyDescent="0.25">
      <c r="A164" s="54"/>
      <c r="C164" s="86"/>
      <c r="D164" s="87"/>
      <c r="E164" s="88"/>
      <c r="F164" s="89"/>
      <c r="G164" s="87"/>
      <c r="H164" s="87"/>
      <c r="I164" s="301" t="str">
        <f t="shared" ca="1" si="2"/>
        <v/>
      </c>
      <c r="J164" s="329"/>
      <c r="K164" s="329"/>
      <c r="L164" s="250"/>
      <c r="M164" s="250"/>
      <c r="N164" s="250"/>
      <c r="O164" s="250"/>
      <c r="P164" s="250"/>
      <c r="Q164" s="250"/>
      <c r="R164" s="2"/>
    </row>
    <row r="165" spans="1:18" customFormat="1" x14ac:dyDescent="0.25">
      <c r="A165" s="54"/>
      <c r="C165" s="86"/>
      <c r="D165" s="87"/>
      <c r="E165" s="88"/>
      <c r="F165" s="89"/>
      <c r="G165" s="87"/>
      <c r="H165" s="87"/>
      <c r="I165" s="301" t="str">
        <f t="shared" ca="1" si="2"/>
        <v/>
      </c>
      <c r="J165" s="329"/>
      <c r="K165" s="329"/>
      <c r="L165" s="250"/>
      <c r="M165" s="250"/>
      <c r="N165" s="250"/>
      <c r="O165" s="250"/>
      <c r="P165" s="250"/>
      <c r="Q165" s="250"/>
      <c r="R165" s="2"/>
    </row>
    <row r="166" spans="1:18" customFormat="1" x14ac:dyDescent="0.25">
      <c r="A166" s="54"/>
      <c r="C166" s="86"/>
      <c r="D166" s="87"/>
      <c r="E166" s="88"/>
      <c r="F166" s="89"/>
      <c r="G166" s="87"/>
      <c r="H166" s="87"/>
      <c r="I166" s="301" t="str">
        <f t="shared" ca="1" si="2"/>
        <v/>
      </c>
      <c r="J166" s="329"/>
      <c r="K166" s="329"/>
      <c r="L166" s="250"/>
      <c r="M166" s="250"/>
      <c r="N166" s="250"/>
      <c r="O166" s="250"/>
      <c r="P166" s="250"/>
      <c r="Q166" s="250"/>
      <c r="R166" s="2"/>
    </row>
    <row r="167" spans="1:18" customFormat="1" x14ac:dyDescent="0.25">
      <c r="A167" s="54"/>
      <c r="C167" s="86"/>
      <c r="D167" s="87"/>
      <c r="E167" s="88"/>
      <c r="F167" s="89"/>
      <c r="G167" s="87"/>
      <c r="H167" s="87"/>
      <c r="I167" s="301" t="str">
        <f t="shared" ca="1" si="2"/>
        <v/>
      </c>
      <c r="J167" s="329"/>
      <c r="K167" s="329"/>
      <c r="L167" s="250"/>
      <c r="M167" s="250"/>
      <c r="N167" s="250"/>
      <c r="O167" s="250"/>
      <c r="P167" s="250"/>
      <c r="Q167" s="250"/>
      <c r="R167" s="2"/>
    </row>
    <row r="168" spans="1:18" customFormat="1" x14ac:dyDescent="0.25">
      <c r="A168" s="54"/>
      <c r="C168" s="86"/>
      <c r="D168" s="87"/>
      <c r="E168" s="88"/>
      <c r="F168" s="89"/>
      <c r="G168" s="87"/>
      <c r="H168" s="87"/>
      <c r="I168" s="301" t="str">
        <f t="shared" ca="1" si="2"/>
        <v/>
      </c>
      <c r="J168" s="329"/>
      <c r="K168" s="329"/>
      <c r="L168" s="250"/>
      <c r="M168" s="250"/>
      <c r="N168" s="250"/>
      <c r="O168" s="250"/>
      <c r="P168" s="250"/>
      <c r="Q168" s="250"/>
      <c r="R168" s="2"/>
    </row>
    <row r="169" spans="1:18" customFormat="1" x14ac:dyDescent="0.25">
      <c r="A169" s="54"/>
      <c r="C169" s="86"/>
      <c r="D169" s="87"/>
      <c r="E169" s="88"/>
      <c r="F169" s="89"/>
      <c r="G169" s="87"/>
      <c r="H169" s="87"/>
      <c r="I169" s="301" t="str">
        <f t="shared" ca="1" si="2"/>
        <v/>
      </c>
      <c r="J169" s="329"/>
      <c r="K169" s="329"/>
      <c r="L169" s="250"/>
      <c r="M169" s="250"/>
      <c r="N169" s="250"/>
      <c r="O169" s="250"/>
      <c r="P169" s="250"/>
      <c r="Q169" s="250"/>
      <c r="R169" s="2"/>
    </row>
    <row r="170" spans="1:18" customFormat="1" x14ac:dyDescent="0.25">
      <c r="A170" s="54"/>
      <c r="C170" s="86"/>
      <c r="D170" s="87"/>
      <c r="E170" s="88"/>
      <c r="F170" s="89"/>
      <c r="G170" s="87"/>
      <c r="H170" s="87"/>
      <c r="I170" s="301" t="str">
        <f t="shared" ca="1" si="2"/>
        <v/>
      </c>
      <c r="J170" s="329"/>
      <c r="K170" s="329"/>
      <c r="L170" s="250"/>
      <c r="M170" s="250"/>
      <c r="N170" s="250"/>
      <c r="O170" s="250"/>
      <c r="P170" s="250"/>
      <c r="Q170" s="250"/>
      <c r="R170" s="2"/>
    </row>
    <row r="171" spans="1:18" customFormat="1" x14ac:dyDescent="0.25">
      <c r="A171" s="54"/>
      <c r="C171" s="86"/>
      <c r="D171" s="87"/>
      <c r="E171" s="88"/>
      <c r="F171" s="89"/>
      <c r="G171" s="87"/>
      <c r="H171" s="87"/>
      <c r="I171" s="301" t="str">
        <f t="shared" ca="1" si="2"/>
        <v/>
      </c>
      <c r="J171" s="329"/>
      <c r="K171" s="329"/>
      <c r="L171" s="250"/>
      <c r="M171" s="250"/>
      <c r="N171" s="250"/>
      <c r="O171" s="250"/>
      <c r="P171" s="250"/>
      <c r="Q171" s="250"/>
      <c r="R171" s="2"/>
    </row>
    <row r="172" spans="1:18" customFormat="1" x14ac:dyDescent="0.25">
      <c r="A172" s="54"/>
      <c r="C172" s="86"/>
      <c r="D172" s="87"/>
      <c r="E172" s="88"/>
      <c r="F172" s="89"/>
      <c r="G172" s="87"/>
      <c r="H172" s="87"/>
      <c r="I172" s="301" t="str">
        <f t="shared" ca="1" si="2"/>
        <v/>
      </c>
      <c r="J172" s="329"/>
      <c r="K172" s="329"/>
      <c r="L172" s="250"/>
      <c r="M172" s="250"/>
      <c r="N172" s="250"/>
      <c r="O172" s="250"/>
      <c r="P172" s="250"/>
      <c r="Q172" s="250"/>
      <c r="R172" s="2"/>
    </row>
    <row r="173" spans="1:18" customFormat="1" x14ac:dyDescent="0.25">
      <c r="A173" s="54"/>
      <c r="C173" s="86"/>
      <c r="D173" s="87"/>
      <c r="E173" s="88"/>
      <c r="F173" s="89"/>
      <c r="G173" s="87"/>
      <c r="H173" s="87"/>
      <c r="I173" s="301" t="str">
        <f t="shared" ca="1" si="2"/>
        <v/>
      </c>
      <c r="J173" s="329"/>
      <c r="K173" s="329"/>
      <c r="L173" s="250"/>
      <c r="M173" s="250"/>
      <c r="N173" s="250"/>
      <c r="O173" s="250"/>
      <c r="P173" s="250"/>
      <c r="Q173" s="250"/>
      <c r="R173" s="2"/>
    </row>
    <row r="174" spans="1:18" customFormat="1" x14ac:dyDescent="0.25">
      <c r="A174" s="54"/>
      <c r="C174" s="86"/>
      <c r="D174" s="87"/>
      <c r="E174" s="88"/>
      <c r="F174" s="89"/>
      <c r="G174" s="87"/>
      <c r="H174" s="87"/>
      <c r="I174" s="301" t="str">
        <f t="shared" ca="1" si="2"/>
        <v/>
      </c>
      <c r="J174" s="329"/>
      <c r="K174" s="329"/>
      <c r="L174" s="250"/>
      <c r="M174" s="250"/>
      <c r="N174" s="250"/>
      <c r="O174" s="250"/>
      <c r="P174" s="250"/>
      <c r="Q174" s="250"/>
      <c r="R174" s="2"/>
    </row>
    <row r="175" spans="1:18" customFormat="1" x14ac:dyDescent="0.25">
      <c r="A175" s="54"/>
      <c r="C175" s="86"/>
      <c r="D175" s="87"/>
      <c r="E175" s="88"/>
      <c r="F175" s="89"/>
      <c r="G175" s="87"/>
      <c r="H175" s="87"/>
      <c r="I175" s="301" t="str">
        <f t="shared" ca="1" si="2"/>
        <v/>
      </c>
      <c r="J175" s="329"/>
      <c r="K175" s="329"/>
      <c r="L175" s="250"/>
      <c r="M175" s="250"/>
      <c r="N175" s="250"/>
      <c r="O175" s="250"/>
      <c r="P175" s="250"/>
      <c r="Q175" s="250"/>
      <c r="R175" s="2"/>
    </row>
    <row r="176" spans="1:18" customFormat="1" x14ac:dyDescent="0.25">
      <c r="A176" s="54"/>
      <c r="C176" s="86"/>
      <c r="D176" s="87"/>
      <c r="E176" s="88"/>
      <c r="F176" s="89"/>
      <c r="G176" s="87"/>
      <c r="H176" s="87"/>
      <c r="I176" s="301" t="str">
        <f t="shared" ca="1" si="2"/>
        <v/>
      </c>
      <c r="J176" s="329"/>
      <c r="K176" s="329"/>
      <c r="L176" s="250"/>
      <c r="M176" s="250"/>
      <c r="N176" s="250"/>
      <c r="O176" s="250"/>
      <c r="P176" s="250"/>
      <c r="Q176" s="250"/>
      <c r="R176" s="2"/>
    </row>
    <row r="177" spans="1:18" customFormat="1" x14ac:dyDescent="0.25">
      <c r="A177" s="54"/>
      <c r="C177" s="86"/>
      <c r="D177" s="87"/>
      <c r="E177" s="88"/>
      <c r="F177" s="89"/>
      <c r="G177" s="87"/>
      <c r="H177" s="87"/>
      <c r="I177" s="301" t="str">
        <f t="shared" ca="1" si="2"/>
        <v/>
      </c>
      <c r="J177" s="329"/>
      <c r="K177" s="329"/>
      <c r="L177" s="250"/>
      <c r="M177" s="250"/>
      <c r="N177" s="250"/>
      <c r="O177" s="250"/>
      <c r="P177" s="250"/>
      <c r="Q177" s="250"/>
      <c r="R177" s="2"/>
    </row>
    <row r="178" spans="1:18" customFormat="1" x14ac:dyDescent="0.25">
      <c r="A178" s="54"/>
      <c r="C178" s="86"/>
      <c r="D178" s="87"/>
      <c r="E178" s="88"/>
      <c r="F178" s="89"/>
      <c r="G178" s="87"/>
      <c r="H178" s="87"/>
      <c r="I178" s="301" t="str">
        <f t="shared" ca="1" si="2"/>
        <v/>
      </c>
      <c r="J178" s="329"/>
      <c r="K178" s="329"/>
      <c r="L178" s="250"/>
      <c r="M178" s="250"/>
      <c r="N178" s="250"/>
      <c r="O178" s="250"/>
      <c r="P178" s="250"/>
      <c r="Q178" s="250"/>
      <c r="R178" s="2"/>
    </row>
    <row r="179" spans="1:18" customFormat="1" x14ac:dyDescent="0.25">
      <c r="A179" s="54"/>
      <c r="C179" s="86"/>
      <c r="D179" s="87"/>
      <c r="E179" s="88"/>
      <c r="F179" s="89"/>
      <c r="G179" s="87"/>
      <c r="H179" s="87"/>
      <c r="I179" s="301" t="str">
        <f t="shared" ca="1" si="2"/>
        <v/>
      </c>
      <c r="J179" s="329"/>
      <c r="K179" s="329"/>
      <c r="L179" s="250"/>
      <c r="M179" s="250"/>
      <c r="N179" s="250"/>
      <c r="O179" s="250"/>
      <c r="P179" s="250"/>
      <c r="Q179" s="250"/>
      <c r="R179" s="2"/>
    </row>
    <row r="180" spans="1:18" customFormat="1" x14ac:dyDescent="0.25">
      <c r="A180" s="54"/>
      <c r="C180" s="86"/>
      <c r="D180" s="87"/>
      <c r="E180" s="88"/>
      <c r="F180" s="89"/>
      <c r="G180" s="87"/>
      <c r="H180" s="87"/>
      <c r="I180" s="301" t="str">
        <f t="shared" ca="1" si="2"/>
        <v/>
      </c>
      <c r="J180" s="329"/>
      <c r="K180" s="329"/>
      <c r="L180" s="250"/>
      <c r="M180" s="250"/>
      <c r="N180" s="250"/>
      <c r="O180" s="250"/>
      <c r="P180" s="250"/>
      <c r="Q180" s="250"/>
      <c r="R180" s="2"/>
    </row>
    <row r="181" spans="1:18" customFormat="1" x14ac:dyDescent="0.25">
      <c r="A181" s="54"/>
      <c r="C181" s="86"/>
      <c r="D181" s="87"/>
      <c r="E181" s="88"/>
      <c r="F181" s="89"/>
      <c r="G181" s="87"/>
      <c r="H181" s="87"/>
      <c r="I181" s="301" t="str">
        <f t="shared" ca="1" si="2"/>
        <v/>
      </c>
      <c r="J181" s="329"/>
      <c r="K181" s="329"/>
      <c r="L181" s="250"/>
      <c r="M181" s="250"/>
      <c r="N181" s="250"/>
      <c r="O181" s="250"/>
      <c r="P181" s="250"/>
      <c r="Q181" s="250"/>
      <c r="R181" s="2"/>
    </row>
    <row r="182" spans="1:18" customFormat="1" x14ac:dyDescent="0.25">
      <c r="A182" s="54"/>
      <c r="C182" s="86"/>
      <c r="D182" s="87"/>
      <c r="E182" s="88"/>
      <c r="F182" s="89"/>
      <c r="G182" s="87"/>
      <c r="H182" s="87"/>
      <c r="I182" s="301" t="str">
        <f t="shared" ca="1" si="2"/>
        <v/>
      </c>
      <c r="J182" s="329"/>
      <c r="K182" s="329"/>
      <c r="L182" s="250"/>
      <c r="M182" s="250"/>
      <c r="N182" s="250"/>
      <c r="O182" s="250"/>
      <c r="P182" s="250"/>
      <c r="Q182" s="250"/>
      <c r="R182" s="2"/>
    </row>
    <row r="183" spans="1:18" customFormat="1" x14ac:dyDescent="0.25">
      <c r="A183" s="54"/>
      <c r="C183" s="86"/>
      <c r="D183" s="87"/>
      <c r="E183" s="88"/>
      <c r="F183" s="89"/>
      <c r="G183" s="87"/>
      <c r="H183" s="87"/>
      <c r="I183" s="301" t="str">
        <f t="shared" ca="1" si="2"/>
        <v/>
      </c>
      <c r="J183" s="329"/>
      <c r="K183" s="329"/>
      <c r="L183" s="250"/>
      <c r="M183" s="250"/>
      <c r="N183" s="250"/>
      <c r="O183" s="250"/>
      <c r="P183" s="250"/>
      <c r="Q183" s="250"/>
      <c r="R183" s="2"/>
    </row>
    <row r="184" spans="1:18" customFormat="1" x14ac:dyDescent="0.25">
      <c r="A184" s="54"/>
      <c r="C184" s="86"/>
      <c r="D184" s="87"/>
      <c r="E184" s="88"/>
      <c r="F184" s="89"/>
      <c r="G184" s="87"/>
      <c r="H184" s="87"/>
      <c r="I184" s="301" t="str">
        <f t="shared" ca="1" si="2"/>
        <v/>
      </c>
      <c r="J184" s="329"/>
      <c r="K184" s="329"/>
      <c r="L184" s="250"/>
      <c r="M184" s="250"/>
      <c r="N184" s="250"/>
      <c r="O184" s="250"/>
      <c r="P184" s="250"/>
      <c r="Q184" s="250"/>
      <c r="R184" s="2"/>
    </row>
    <row r="185" spans="1:18" customFormat="1" x14ac:dyDescent="0.25">
      <c r="A185" s="54"/>
      <c r="C185" s="86"/>
      <c r="D185" s="87"/>
      <c r="E185" s="88"/>
      <c r="F185" s="89"/>
      <c r="G185" s="87"/>
      <c r="H185" s="87"/>
      <c r="I185" s="301" t="str">
        <f t="shared" ca="1" si="2"/>
        <v/>
      </c>
      <c r="J185" s="329"/>
      <c r="K185" s="329"/>
      <c r="L185" s="250"/>
      <c r="M185" s="250"/>
      <c r="N185" s="250"/>
      <c r="O185" s="250"/>
      <c r="P185" s="250"/>
      <c r="Q185" s="250"/>
      <c r="R185" s="2"/>
    </row>
    <row r="186" spans="1:18" customFormat="1" x14ac:dyDescent="0.25">
      <c r="A186" s="54"/>
      <c r="C186" s="86"/>
      <c r="D186" s="87"/>
      <c r="E186" s="88"/>
      <c r="F186" s="89"/>
      <c r="G186" s="87"/>
      <c r="H186" s="87"/>
      <c r="I186" s="301" t="str">
        <f t="shared" ca="1" si="2"/>
        <v/>
      </c>
      <c r="J186" s="329"/>
      <c r="K186" s="329"/>
      <c r="L186" s="250"/>
      <c r="M186" s="250"/>
      <c r="N186" s="250"/>
      <c r="O186" s="250"/>
      <c r="P186" s="250"/>
      <c r="Q186" s="250"/>
      <c r="R186" s="2"/>
    </row>
    <row r="187" spans="1:18" customFormat="1" x14ac:dyDescent="0.25">
      <c r="A187" s="54"/>
      <c r="C187" s="86"/>
      <c r="D187" s="87"/>
      <c r="E187" s="88"/>
      <c r="F187" s="89"/>
      <c r="G187" s="87"/>
      <c r="H187" s="87"/>
      <c r="I187" s="301" t="str">
        <f t="shared" ca="1" si="2"/>
        <v/>
      </c>
      <c r="J187" s="329"/>
      <c r="K187" s="329"/>
      <c r="L187" s="250"/>
      <c r="M187" s="250"/>
      <c r="N187" s="250"/>
      <c r="O187" s="250"/>
      <c r="P187" s="250"/>
      <c r="Q187" s="250"/>
      <c r="R187" s="2"/>
    </row>
    <row r="188" spans="1:18" customFormat="1" x14ac:dyDescent="0.25">
      <c r="A188" s="54"/>
      <c r="C188" s="86"/>
      <c r="D188" s="87"/>
      <c r="E188" s="88"/>
      <c r="F188" s="89"/>
      <c r="G188" s="87"/>
      <c r="H188" s="87"/>
      <c r="I188" s="301" t="str">
        <f t="shared" ca="1" si="2"/>
        <v/>
      </c>
      <c r="J188" s="329"/>
      <c r="K188" s="329"/>
      <c r="L188" s="250"/>
      <c r="M188" s="250"/>
      <c r="N188" s="250"/>
      <c r="O188" s="250"/>
      <c r="P188" s="250"/>
      <c r="Q188" s="250"/>
      <c r="R188" s="2"/>
    </row>
    <row r="189" spans="1:18" customFormat="1" x14ac:dyDescent="0.25">
      <c r="A189" s="54"/>
      <c r="C189" s="86"/>
      <c r="D189" s="87"/>
      <c r="E189" s="88"/>
      <c r="F189" s="89"/>
      <c r="G189" s="87"/>
      <c r="H189" s="87"/>
      <c r="I189" s="301" t="str">
        <f t="shared" ca="1" si="2"/>
        <v/>
      </c>
      <c r="J189" s="329"/>
      <c r="K189" s="329"/>
      <c r="L189" s="250"/>
      <c r="M189" s="250"/>
      <c r="N189" s="250"/>
      <c r="O189" s="250"/>
      <c r="P189" s="250"/>
      <c r="Q189" s="250"/>
      <c r="R189" s="2"/>
    </row>
    <row r="190" spans="1:18" customFormat="1" x14ac:dyDescent="0.25">
      <c r="A190" s="54"/>
      <c r="C190" s="86"/>
      <c r="D190" s="87"/>
      <c r="E190" s="88"/>
      <c r="F190" s="89"/>
      <c r="G190" s="87"/>
      <c r="H190" s="87"/>
      <c r="I190" s="301" t="str">
        <f t="shared" ca="1" si="2"/>
        <v/>
      </c>
      <c r="J190" s="329"/>
      <c r="K190" s="329"/>
      <c r="L190" s="250"/>
      <c r="M190" s="250"/>
      <c r="N190" s="250"/>
      <c r="O190" s="250"/>
      <c r="P190" s="250"/>
      <c r="Q190" s="250"/>
      <c r="R190" s="2"/>
    </row>
    <row r="191" spans="1:18" customFormat="1" x14ac:dyDescent="0.25">
      <c r="A191" s="54"/>
      <c r="C191" s="86"/>
      <c r="D191" s="87"/>
      <c r="E191" s="88"/>
      <c r="F191" s="89"/>
      <c r="G191" s="87"/>
      <c r="H191" s="87"/>
      <c r="I191" s="301" t="str">
        <f t="shared" ca="1" si="2"/>
        <v/>
      </c>
      <c r="J191" s="329"/>
      <c r="K191" s="329"/>
      <c r="L191" s="250"/>
      <c r="M191" s="250"/>
      <c r="N191" s="250"/>
      <c r="O191" s="250"/>
      <c r="P191" s="250"/>
      <c r="Q191" s="250"/>
      <c r="R191" s="2"/>
    </row>
    <row r="192" spans="1:18" customFormat="1" x14ac:dyDescent="0.25">
      <c r="A192" s="54"/>
      <c r="C192" s="86"/>
      <c r="D192" s="87"/>
      <c r="E192" s="88"/>
      <c r="F192" s="89"/>
      <c r="G192" s="87"/>
      <c r="H192" s="87"/>
      <c r="I192" s="301" t="str">
        <f t="shared" ca="1" si="2"/>
        <v/>
      </c>
      <c r="J192" s="329"/>
      <c r="K192" s="329"/>
      <c r="L192" s="250"/>
      <c r="M192" s="250"/>
      <c r="N192" s="250"/>
      <c r="O192" s="250"/>
      <c r="P192" s="250"/>
      <c r="Q192" s="250"/>
      <c r="R192" s="2"/>
    </row>
    <row r="193" spans="1:18" customFormat="1" x14ac:dyDescent="0.25">
      <c r="A193" s="54"/>
      <c r="C193" s="86"/>
      <c r="D193" s="87"/>
      <c r="E193" s="88"/>
      <c r="F193" s="89"/>
      <c r="G193" s="87"/>
      <c r="H193" s="87"/>
      <c r="I193" s="301" t="str">
        <f t="shared" ca="1" si="2"/>
        <v/>
      </c>
      <c r="J193" s="329"/>
      <c r="K193" s="329"/>
      <c r="L193" s="250"/>
      <c r="M193" s="250"/>
      <c r="N193" s="250"/>
      <c r="O193" s="250"/>
      <c r="P193" s="250"/>
      <c r="Q193" s="250"/>
      <c r="R193" s="2"/>
    </row>
    <row r="194" spans="1:18" customFormat="1" x14ac:dyDescent="0.25">
      <c r="A194" s="54"/>
      <c r="C194" s="86"/>
      <c r="D194" s="87"/>
      <c r="E194" s="88"/>
      <c r="F194" s="89"/>
      <c r="G194" s="87"/>
      <c r="H194" s="87"/>
      <c r="I194" s="301" t="str">
        <f t="shared" ca="1" si="2"/>
        <v/>
      </c>
      <c r="J194" s="329"/>
      <c r="K194" s="329"/>
      <c r="L194" s="250"/>
      <c r="M194" s="250"/>
      <c r="N194" s="250"/>
      <c r="O194" s="250"/>
      <c r="P194" s="250"/>
      <c r="Q194" s="250"/>
      <c r="R194" s="2"/>
    </row>
    <row r="195" spans="1:18" customFormat="1" x14ac:dyDescent="0.25">
      <c r="A195" s="54"/>
      <c r="C195" s="86"/>
      <c r="D195" s="87"/>
      <c r="E195" s="88"/>
      <c r="F195" s="89"/>
      <c r="G195" s="87"/>
      <c r="H195" s="87"/>
      <c r="I195" s="301" t="str">
        <f t="shared" ca="1" si="2"/>
        <v/>
      </c>
      <c r="J195" s="329"/>
      <c r="K195" s="329"/>
      <c r="L195" s="250"/>
      <c r="M195" s="250"/>
      <c r="N195" s="250"/>
      <c r="O195" s="250"/>
      <c r="P195" s="250"/>
      <c r="Q195" s="250"/>
      <c r="R195" s="2"/>
    </row>
    <row r="196" spans="1:18" customFormat="1" x14ac:dyDescent="0.25">
      <c r="A196" s="54"/>
      <c r="C196" s="86"/>
      <c r="D196" s="87"/>
      <c r="E196" s="88"/>
      <c r="F196" s="89"/>
      <c r="G196" s="87"/>
      <c r="H196" s="87"/>
      <c r="I196" s="301" t="str">
        <f t="shared" ca="1" si="2"/>
        <v/>
      </c>
      <c r="J196" s="329"/>
      <c r="K196" s="329"/>
      <c r="L196" s="250"/>
      <c r="M196" s="250"/>
      <c r="N196" s="250"/>
      <c r="O196" s="250"/>
      <c r="P196" s="250"/>
      <c r="Q196" s="250"/>
      <c r="R196" s="2"/>
    </row>
    <row r="197" spans="1:18" customFormat="1" x14ac:dyDescent="0.25">
      <c r="A197" s="54"/>
      <c r="C197" s="86"/>
      <c r="D197" s="87"/>
      <c r="E197" s="88"/>
      <c r="F197" s="89"/>
      <c r="G197" s="87"/>
      <c r="H197" s="87"/>
      <c r="I197" s="301" t="str">
        <f t="shared" ca="1" si="2"/>
        <v/>
      </c>
      <c r="J197" s="329"/>
      <c r="K197" s="329"/>
      <c r="L197" s="250"/>
      <c r="M197" s="250"/>
      <c r="N197" s="250"/>
      <c r="O197" s="250"/>
      <c r="P197" s="250"/>
      <c r="Q197" s="250"/>
      <c r="R197" s="2"/>
    </row>
    <row r="198" spans="1:18" customFormat="1" x14ac:dyDescent="0.25">
      <c r="A198" s="54"/>
      <c r="C198" s="86"/>
      <c r="D198" s="87"/>
      <c r="E198" s="88"/>
      <c r="F198" s="89"/>
      <c r="G198" s="87"/>
      <c r="H198" s="87"/>
      <c r="I198" s="301" t="str">
        <f t="shared" ca="1" si="2"/>
        <v/>
      </c>
      <c r="J198" s="329"/>
      <c r="K198" s="329"/>
      <c r="L198" s="250"/>
      <c r="M198" s="250"/>
      <c r="N198" s="250"/>
      <c r="O198" s="250"/>
      <c r="P198" s="250"/>
      <c r="Q198" s="250"/>
      <c r="R198" s="2"/>
    </row>
    <row r="199" spans="1:18" customFormat="1" x14ac:dyDescent="0.25">
      <c r="A199" s="54"/>
      <c r="C199" s="86"/>
      <c r="D199" s="87"/>
      <c r="E199" s="88"/>
      <c r="F199" s="89"/>
      <c r="G199" s="87"/>
      <c r="H199" s="87"/>
      <c r="I199" s="301" t="str">
        <f t="shared" ca="1" si="2"/>
        <v/>
      </c>
      <c r="J199" s="329"/>
      <c r="K199" s="329"/>
      <c r="L199" s="250"/>
      <c r="M199" s="250"/>
      <c r="N199" s="250"/>
      <c r="O199" s="250"/>
      <c r="P199" s="250"/>
      <c r="Q199" s="250"/>
      <c r="R199" s="2"/>
    </row>
    <row r="200" spans="1:18" customFormat="1" x14ac:dyDescent="0.25">
      <c r="A200" s="54"/>
      <c r="C200" s="86"/>
      <c r="D200" s="87"/>
      <c r="E200" s="88"/>
      <c r="F200" s="89"/>
      <c r="G200" s="87"/>
      <c r="H200" s="87"/>
      <c r="I200" s="301" t="str">
        <f t="shared" ca="1" si="2"/>
        <v/>
      </c>
      <c r="J200" s="329"/>
      <c r="K200" s="329"/>
      <c r="L200" s="250"/>
      <c r="M200" s="250"/>
      <c r="N200" s="250"/>
      <c r="O200" s="250"/>
      <c r="P200" s="250"/>
      <c r="Q200" s="250"/>
      <c r="R200" s="2"/>
    </row>
    <row r="201" spans="1:18" customFormat="1" x14ac:dyDescent="0.25">
      <c r="A201" s="54"/>
      <c r="C201" s="86"/>
      <c r="D201" s="87"/>
      <c r="E201" s="88"/>
      <c r="F201" s="89"/>
      <c r="G201" s="87"/>
      <c r="H201" s="87"/>
      <c r="I201" s="301" t="str">
        <f t="shared" ref="I201:I264" ca="1" si="3">IF(H201="","",(IF(H201="Efetivado","",IF(C201="","",IF(C201=TODAY(),"Vence Hoje",IF(C201&lt;TODAY(),"Atrasado",C201-TODAY()&amp;" Dias para Vencer"))))))</f>
        <v/>
      </c>
      <c r="J201" s="329"/>
      <c r="K201" s="329"/>
      <c r="L201" s="250"/>
      <c r="M201" s="250"/>
      <c r="N201" s="250"/>
      <c r="O201" s="250"/>
      <c r="P201" s="250"/>
      <c r="Q201" s="250"/>
      <c r="R201" s="2"/>
    </row>
    <row r="202" spans="1:18" customFormat="1" x14ac:dyDescent="0.25">
      <c r="A202" s="54"/>
      <c r="C202" s="86"/>
      <c r="D202" s="87"/>
      <c r="E202" s="88"/>
      <c r="F202" s="89"/>
      <c r="G202" s="87"/>
      <c r="H202" s="87"/>
      <c r="I202" s="301" t="str">
        <f t="shared" ca="1" si="3"/>
        <v/>
      </c>
      <c r="J202" s="329"/>
      <c r="K202" s="329"/>
      <c r="L202" s="250"/>
      <c r="M202" s="250"/>
      <c r="N202" s="250"/>
      <c r="O202" s="250"/>
      <c r="P202" s="250"/>
      <c r="Q202" s="250"/>
      <c r="R202" s="2"/>
    </row>
    <row r="203" spans="1:18" customFormat="1" x14ac:dyDescent="0.25">
      <c r="A203" s="54"/>
      <c r="C203" s="86"/>
      <c r="D203" s="87"/>
      <c r="E203" s="88"/>
      <c r="F203" s="89"/>
      <c r="G203" s="87"/>
      <c r="H203" s="87"/>
      <c r="I203" s="301" t="str">
        <f t="shared" ca="1" si="3"/>
        <v/>
      </c>
      <c r="J203" s="329"/>
      <c r="K203" s="329"/>
      <c r="L203" s="250"/>
      <c r="M203" s="250"/>
      <c r="N203" s="250"/>
      <c r="O203" s="250"/>
      <c r="P203" s="250"/>
      <c r="Q203" s="250"/>
      <c r="R203" s="2"/>
    </row>
    <row r="204" spans="1:18" customFormat="1" x14ac:dyDescent="0.25">
      <c r="A204" s="54"/>
      <c r="C204" s="86"/>
      <c r="D204" s="87"/>
      <c r="E204" s="88"/>
      <c r="F204" s="89"/>
      <c r="G204" s="87"/>
      <c r="H204" s="87"/>
      <c r="I204" s="301" t="str">
        <f t="shared" ca="1" si="3"/>
        <v/>
      </c>
      <c r="J204" s="329"/>
      <c r="K204" s="329"/>
      <c r="L204" s="250"/>
      <c r="M204" s="250"/>
      <c r="N204" s="250"/>
      <c r="O204" s="250"/>
      <c r="P204" s="250"/>
      <c r="Q204" s="250"/>
      <c r="R204" s="2"/>
    </row>
    <row r="205" spans="1:18" customFormat="1" x14ac:dyDescent="0.25">
      <c r="A205" s="54"/>
      <c r="C205" s="86"/>
      <c r="D205" s="87"/>
      <c r="E205" s="88"/>
      <c r="F205" s="89"/>
      <c r="G205" s="87"/>
      <c r="H205" s="87"/>
      <c r="I205" s="301" t="str">
        <f t="shared" ca="1" si="3"/>
        <v/>
      </c>
      <c r="J205" s="329"/>
      <c r="K205" s="329"/>
      <c r="L205" s="250"/>
      <c r="M205" s="250"/>
      <c r="N205" s="250"/>
      <c r="O205" s="250"/>
      <c r="P205" s="250"/>
      <c r="Q205" s="250"/>
      <c r="R205" s="2"/>
    </row>
    <row r="206" spans="1:18" customFormat="1" x14ac:dyDescent="0.25">
      <c r="A206" s="54"/>
      <c r="C206" s="86"/>
      <c r="D206" s="87"/>
      <c r="E206" s="88"/>
      <c r="F206" s="89"/>
      <c r="G206" s="87"/>
      <c r="H206" s="87"/>
      <c r="I206" s="301" t="str">
        <f t="shared" ca="1" si="3"/>
        <v/>
      </c>
      <c r="J206" s="329"/>
      <c r="K206" s="329"/>
      <c r="L206" s="250"/>
      <c r="M206" s="250"/>
      <c r="N206" s="250"/>
      <c r="O206" s="250"/>
      <c r="P206" s="250"/>
      <c r="Q206" s="250"/>
      <c r="R206" s="2"/>
    </row>
    <row r="207" spans="1:18" customFormat="1" x14ac:dyDescent="0.25">
      <c r="A207" s="54"/>
      <c r="C207" s="86"/>
      <c r="D207" s="87"/>
      <c r="E207" s="88"/>
      <c r="F207" s="89"/>
      <c r="G207" s="87"/>
      <c r="H207" s="87"/>
      <c r="I207" s="301" t="str">
        <f t="shared" ca="1" si="3"/>
        <v/>
      </c>
      <c r="J207" s="329"/>
      <c r="K207" s="329"/>
      <c r="L207" s="250"/>
      <c r="M207" s="250"/>
      <c r="N207" s="250"/>
      <c r="O207" s="250"/>
      <c r="P207" s="250"/>
      <c r="Q207" s="250"/>
      <c r="R207" s="2"/>
    </row>
    <row r="208" spans="1:18" customFormat="1" x14ac:dyDescent="0.25">
      <c r="A208" s="54"/>
      <c r="C208" s="86"/>
      <c r="D208" s="87"/>
      <c r="E208" s="88"/>
      <c r="F208" s="89"/>
      <c r="G208" s="87"/>
      <c r="H208" s="87"/>
      <c r="I208" s="301" t="str">
        <f t="shared" ca="1" si="3"/>
        <v/>
      </c>
      <c r="J208" s="329"/>
      <c r="K208" s="329"/>
      <c r="L208" s="250"/>
      <c r="M208" s="250"/>
      <c r="N208" s="250"/>
      <c r="O208" s="250"/>
      <c r="P208" s="250"/>
      <c r="Q208" s="250"/>
      <c r="R208" s="2"/>
    </row>
    <row r="209" spans="1:18" customFormat="1" x14ac:dyDescent="0.25">
      <c r="A209" s="54"/>
      <c r="C209" s="86"/>
      <c r="D209" s="87"/>
      <c r="E209" s="88"/>
      <c r="F209" s="89"/>
      <c r="G209" s="87"/>
      <c r="H209" s="87"/>
      <c r="I209" s="301" t="str">
        <f t="shared" ca="1" si="3"/>
        <v/>
      </c>
      <c r="J209" s="329"/>
      <c r="K209" s="329"/>
      <c r="L209" s="250"/>
      <c r="M209" s="250"/>
      <c r="N209" s="250"/>
      <c r="O209" s="250"/>
      <c r="P209" s="250"/>
      <c r="Q209" s="250"/>
      <c r="R209" s="2"/>
    </row>
    <row r="210" spans="1:18" customFormat="1" x14ac:dyDescent="0.25">
      <c r="A210" s="54"/>
      <c r="C210" s="86"/>
      <c r="D210" s="87"/>
      <c r="E210" s="88"/>
      <c r="F210" s="89"/>
      <c r="G210" s="87"/>
      <c r="H210" s="87"/>
      <c r="I210" s="301" t="str">
        <f t="shared" ca="1" si="3"/>
        <v/>
      </c>
      <c r="J210" s="329"/>
      <c r="K210" s="329"/>
      <c r="L210" s="250"/>
      <c r="M210" s="250"/>
      <c r="N210" s="250"/>
      <c r="O210" s="250"/>
      <c r="P210" s="250"/>
      <c r="Q210" s="250"/>
      <c r="R210" s="2"/>
    </row>
    <row r="211" spans="1:18" customFormat="1" x14ac:dyDescent="0.25">
      <c r="A211" s="54"/>
      <c r="C211" s="86"/>
      <c r="D211" s="87"/>
      <c r="E211" s="88"/>
      <c r="F211" s="89"/>
      <c r="G211" s="87"/>
      <c r="H211" s="87"/>
      <c r="I211" s="301" t="str">
        <f t="shared" ca="1" si="3"/>
        <v/>
      </c>
      <c r="J211" s="329"/>
      <c r="K211" s="329"/>
      <c r="L211" s="250"/>
      <c r="M211" s="250"/>
      <c r="N211" s="250"/>
      <c r="O211" s="250"/>
      <c r="P211" s="250"/>
      <c r="Q211" s="250"/>
      <c r="R211" s="2"/>
    </row>
    <row r="212" spans="1:18" customFormat="1" x14ac:dyDescent="0.25">
      <c r="A212" s="54"/>
      <c r="C212" s="86"/>
      <c r="D212" s="87"/>
      <c r="E212" s="88"/>
      <c r="F212" s="89"/>
      <c r="G212" s="87"/>
      <c r="H212" s="87"/>
      <c r="I212" s="301" t="str">
        <f t="shared" ca="1" si="3"/>
        <v/>
      </c>
      <c r="J212" s="329"/>
      <c r="K212" s="329"/>
      <c r="L212" s="250"/>
      <c r="M212" s="250"/>
      <c r="N212" s="250"/>
      <c r="O212" s="250"/>
      <c r="P212" s="250"/>
      <c r="Q212" s="250"/>
      <c r="R212" s="2"/>
    </row>
    <row r="213" spans="1:18" customFormat="1" x14ac:dyDescent="0.25">
      <c r="A213" s="54"/>
      <c r="C213" s="86"/>
      <c r="D213" s="87"/>
      <c r="E213" s="88"/>
      <c r="F213" s="89"/>
      <c r="G213" s="87"/>
      <c r="H213" s="87"/>
      <c r="I213" s="301" t="str">
        <f t="shared" ca="1" si="3"/>
        <v/>
      </c>
      <c r="J213" s="329"/>
      <c r="K213" s="329"/>
      <c r="L213" s="250"/>
      <c r="M213" s="250"/>
      <c r="N213" s="250"/>
      <c r="O213" s="250"/>
      <c r="P213" s="250"/>
      <c r="Q213" s="250"/>
      <c r="R213" s="2"/>
    </row>
    <row r="214" spans="1:18" customFormat="1" x14ac:dyDescent="0.25">
      <c r="A214" s="54"/>
      <c r="C214" s="86"/>
      <c r="D214" s="87"/>
      <c r="E214" s="88"/>
      <c r="F214" s="89"/>
      <c r="G214" s="87"/>
      <c r="H214" s="87"/>
      <c r="I214" s="301" t="str">
        <f t="shared" ca="1" si="3"/>
        <v/>
      </c>
      <c r="J214" s="329"/>
      <c r="K214" s="329"/>
      <c r="L214" s="250"/>
      <c r="M214" s="250"/>
      <c r="N214" s="250"/>
      <c r="O214" s="250"/>
      <c r="P214" s="250"/>
      <c r="Q214" s="250"/>
      <c r="R214" s="2"/>
    </row>
    <row r="215" spans="1:18" customFormat="1" x14ac:dyDescent="0.25">
      <c r="A215" s="54"/>
      <c r="C215" s="86"/>
      <c r="D215" s="87"/>
      <c r="E215" s="88"/>
      <c r="F215" s="89"/>
      <c r="G215" s="87"/>
      <c r="H215" s="87"/>
      <c r="I215" s="301" t="str">
        <f t="shared" ca="1" si="3"/>
        <v/>
      </c>
      <c r="J215" s="329"/>
      <c r="K215" s="329"/>
      <c r="L215" s="250"/>
      <c r="M215" s="250"/>
      <c r="N215" s="250"/>
      <c r="O215" s="250"/>
      <c r="P215" s="250"/>
      <c r="Q215" s="250"/>
      <c r="R215" s="2"/>
    </row>
    <row r="216" spans="1:18" customFormat="1" x14ac:dyDescent="0.25">
      <c r="A216" s="54"/>
      <c r="C216" s="86"/>
      <c r="D216" s="87"/>
      <c r="E216" s="88"/>
      <c r="F216" s="89"/>
      <c r="G216" s="87"/>
      <c r="H216" s="87"/>
      <c r="I216" s="301" t="str">
        <f t="shared" ca="1" si="3"/>
        <v/>
      </c>
      <c r="J216" s="329"/>
      <c r="K216" s="329"/>
      <c r="L216" s="250"/>
      <c r="M216" s="250"/>
      <c r="N216" s="250"/>
      <c r="O216" s="250"/>
      <c r="P216" s="250"/>
      <c r="Q216" s="250"/>
      <c r="R216" s="2"/>
    </row>
    <row r="217" spans="1:18" customFormat="1" x14ac:dyDescent="0.25">
      <c r="A217" s="54"/>
      <c r="C217" s="86"/>
      <c r="D217" s="87"/>
      <c r="E217" s="88"/>
      <c r="F217" s="89"/>
      <c r="G217" s="87"/>
      <c r="H217" s="87"/>
      <c r="I217" s="301" t="str">
        <f t="shared" ca="1" si="3"/>
        <v/>
      </c>
      <c r="J217" s="329"/>
      <c r="K217" s="329"/>
      <c r="L217" s="250"/>
      <c r="M217" s="250"/>
      <c r="N217" s="250"/>
      <c r="O217" s="250"/>
      <c r="P217" s="250"/>
      <c r="Q217" s="250"/>
      <c r="R217" s="2"/>
    </row>
    <row r="218" spans="1:18" customFormat="1" x14ac:dyDescent="0.25">
      <c r="A218" s="54"/>
      <c r="C218" s="86"/>
      <c r="D218" s="87"/>
      <c r="E218" s="88"/>
      <c r="F218" s="89"/>
      <c r="G218" s="87"/>
      <c r="H218" s="87"/>
      <c r="I218" s="301" t="str">
        <f t="shared" ca="1" si="3"/>
        <v/>
      </c>
      <c r="J218" s="329"/>
      <c r="K218" s="329"/>
      <c r="L218" s="250"/>
      <c r="M218" s="250"/>
      <c r="N218" s="250"/>
      <c r="O218" s="250"/>
      <c r="P218" s="250"/>
      <c r="Q218" s="250"/>
      <c r="R218" s="2"/>
    </row>
    <row r="219" spans="1:18" customFormat="1" x14ac:dyDescent="0.25">
      <c r="A219" s="54"/>
      <c r="C219" s="86"/>
      <c r="D219" s="87"/>
      <c r="E219" s="88"/>
      <c r="F219" s="89"/>
      <c r="G219" s="87"/>
      <c r="H219" s="87"/>
      <c r="I219" s="301" t="str">
        <f t="shared" ca="1" si="3"/>
        <v/>
      </c>
      <c r="J219" s="329"/>
      <c r="K219" s="329"/>
      <c r="L219" s="250"/>
      <c r="M219" s="250"/>
      <c r="N219" s="250"/>
      <c r="O219" s="250"/>
      <c r="P219" s="250"/>
      <c r="Q219" s="250"/>
      <c r="R219" s="2"/>
    </row>
    <row r="220" spans="1:18" customFormat="1" x14ac:dyDescent="0.25">
      <c r="A220" s="54"/>
      <c r="C220" s="86"/>
      <c r="D220" s="87"/>
      <c r="E220" s="88"/>
      <c r="F220" s="89"/>
      <c r="G220" s="87"/>
      <c r="H220" s="87"/>
      <c r="I220" s="301" t="str">
        <f t="shared" ca="1" si="3"/>
        <v/>
      </c>
      <c r="J220" s="329"/>
      <c r="K220" s="329"/>
      <c r="L220" s="250"/>
      <c r="M220" s="250"/>
      <c r="N220" s="250"/>
      <c r="O220" s="250"/>
      <c r="P220" s="250"/>
      <c r="Q220" s="250"/>
      <c r="R220" s="2"/>
    </row>
    <row r="221" spans="1:18" customFormat="1" x14ac:dyDescent="0.25">
      <c r="A221" s="54"/>
      <c r="C221" s="86"/>
      <c r="D221" s="87"/>
      <c r="E221" s="88"/>
      <c r="F221" s="89"/>
      <c r="G221" s="87"/>
      <c r="H221" s="87"/>
      <c r="I221" s="301" t="str">
        <f t="shared" ca="1" si="3"/>
        <v/>
      </c>
      <c r="J221" s="329"/>
      <c r="K221" s="329"/>
      <c r="L221" s="250"/>
      <c r="M221" s="250"/>
      <c r="N221" s="250"/>
      <c r="O221" s="250"/>
      <c r="P221" s="250"/>
      <c r="Q221" s="250"/>
      <c r="R221" s="2"/>
    </row>
    <row r="222" spans="1:18" customFormat="1" x14ac:dyDescent="0.25">
      <c r="A222" s="54"/>
      <c r="C222" s="86"/>
      <c r="D222" s="87"/>
      <c r="E222" s="88"/>
      <c r="F222" s="89"/>
      <c r="G222" s="87"/>
      <c r="H222" s="87"/>
      <c r="I222" s="301" t="str">
        <f t="shared" ca="1" si="3"/>
        <v/>
      </c>
      <c r="J222" s="329"/>
      <c r="K222" s="329"/>
      <c r="L222" s="250"/>
      <c r="M222" s="250"/>
      <c r="N222" s="250"/>
      <c r="O222" s="250"/>
      <c r="P222" s="250"/>
      <c r="Q222" s="250"/>
      <c r="R222" s="2"/>
    </row>
    <row r="223" spans="1:18" customFormat="1" x14ac:dyDescent="0.25">
      <c r="A223" s="54"/>
      <c r="C223" s="86"/>
      <c r="D223" s="87"/>
      <c r="E223" s="88"/>
      <c r="F223" s="89"/>
      <c r="G223" s="87"/>
      <c r="H223" s="87"/>
      <c r="I223" s="301" t="str">
        <f t="shared" ca="1" si="3"/>
        <v/>
      </c>
      <c r="J223" s="329"/>
      <c r="K223" s="329"/>
      <c r="L223" s="250"/>
      <c r="M223" s="250"/>
      <c r="N223" s="250"/>
      <c r="O223" s="250"/>
      <c r="P223" s="250"/>
      <c r="Q223" s="250"/>
      <c r="R223" s="2"/>
    </row>
    <row r="224" spans="1:18" customFormat="1" x14ac:dyDescent="0.25">
      <c r="A224" s="54"/>
      <c r="C224" s="86"/>
      <c r="D224" s="87"/>
      <c r="E224" s="88"/>
      <c r="F224" s="89"/>
      <c r="G224" s="87"/>
      <c r="H224" s="87"/>
      <c r="I224" s="301" t="str">
        <f t="shared" ca="1" si="3"/>
        <v/>
      </c>
      <c r="J224" s="329"/>
      <c r="K224" s="329"/>
      <c r="L224" s="250"/>
      <c r="M224" s="250"/>
      <c r="N224" s="250"/>
      <c r="O224" s="250"/>
      <c r="P224" s="250"/>
      <c r="Q224" s="250"/>
      <c r="R224" s="2"/>
    </row>
    <row r="225" spans="1:18" customFormat="1" x14ac:dyDescent="0.25">
      <c r="A225" s="54"/>
      <c r="C225" s="86"/>
      <c r="D225" s="87"/>
      <c r="E225" s="88"/>
      <c r="F225" s="89"/>
      <c r="G225" s="87"/>
      <c r="H225" s="87"/>
      <c r="I225" s="301" t="str">
        <f t="shared" ca="1" si="3"/>
        <v/>
      </c>
      <c r="J225" s="329"/>
      <c r="K225" s="329"/>
      <c r="L225" s="250"/>
      <c r="M225" s="250"/>
      <c r="N225" s="250"/>
      <c r="O225" s="250"/>
      <c r="P225" s="250"/>
      <c r="Q225" s="250"/>
      <c r="R225" s="2"/>
    </row>
    <row r="226" spans="1:18" customFormat="1" x14ac:dyDescent="0.25">
      <c r="A226" s="54"/>
      <c r="C226" s="86"/>
      <c r="D226" s="87"/>
      <c r="E226" s="88"/>
      <c r="F226" s="89"/>
      <c r="G226" s="87"/>
      <c r="H226" s="87"/>
      <c r="I226" s="301" t="str">
        <f t="shared" ca="1" si="3"/>
        <v/>
      </c>
      <c r="J226" s="329"/>
      <c r="K226" s="329"/>
      <c r="L226" s="250"/>
      <c r="M226" s="250"/>
      <c r="N226" s="250"/>
      <c r="O226" s="250"/>
      <c r="P226" s="250"/>
      <c r="Q226" s="250"/>
      <c r="R226" s="2"/>
    </row>
    <row r="227" spans="1:18" customFormat="1" x14ac:dyDescent="0.25">
      <c r="A227" s="54"/>
      <c r="C227" s="86"/>
      <c r="D227" s="87"/>
      <c r="E227" s="88"/>
      <c r="F227" s="89"/>
      <c r="G227" s="87"/>
      <c r="H227" s="87"/>
      <c r="I227" s="301" t="str">
        <f t="shared" ca="1" si="3"/>
        <v/>
      </c>
      <c r="J227" s="329"/>
      <c r="K227" s="329"/>
      <c r="L227" s="250"/>
      <c r="M227" s="250"/>
      <c r="N227" s="250"/>
      <c r="O227" s="250"/>
      <c r="P227" s="250"/>
      <c r="Q227" s="250"/>
      <c r="R227" s="2"/>
    </row>
    <row r="228" spans="1:18" customFormat="1" x14ac:dyDescent="0.25">
      <c r="A228" s="54"/>
      <c r="C228" s="86"/>
      <c r="D228" s="87"/>
      <c r="E228" s="88"/>
      <c r="F228" s="89"/>
      <c r="G228" s="87"/>
      <c r="H228" s="87"/>
      <c r="I228" s="301" t="str">
        <f t="shared" ca="1" si="3"/>
        <v/>
      </c>
      <c r="J228" s="329"/>
      <c r="K228" s="329"/>
      <c r="L228" s="250"/>
      <c r="M228" s="250"/>
      <c r="N228" s="250"/>
      <c r="O228" s="250"/>
      <c r="P228" s="250"/>
      <c r="Q228" s="250"/>
      <c r="R228" s="2"/>
    </row>
    <row r="229" spans="1:18" customFormat="1" x14ac:dyDescent="0.25">
      <c r="A229" s="54"/>
      <c r="C229" s="86"/>
      <c r="D229" s="87"/>
      <c r="E229" s="88"/>
      <c r="F229" s="89"/>
      <c r="G229" s="87"/>
      <c r="H229" s="87"/>
      <c r="I229" s="301" t="str">
        <f t="shared" ca="1" si="3"/>
        <v/>
      </c>
      <c r="J229" s="329"/>
      <c r="K229" s="329"/>
      <c r="L229" s="250"/>
      <c r="M229" s="250"/>
      <c r="N229" s="250"/>
      <c r="O229" s="250"/>
      <c r="P229" s="250"/>
      <c r="Q229" s="250"/>
      <c r="R229" s="2"/>
    </row>
    <row r="230" spans="1:18" customFormat="1" x14ac:dyDescent="0.25">
      <c r="A230" s="54"/>
      <c r="C230" s="86"/>
      <c r="D230" s="87"/>
      <c r="E230" s="88"/>
      <c r="F230" s="89"/>
      <c r="G230" s="87"/>
      <c r="H230" s="87"/>
      <c r="I230" s="301" t="str">
        <f t="shared" ca="1" si="3"/>
        <v/>
      </c>
      <c r="J230" s="329"/>
      <c r="K230" s="329"/>
      <c r="L230" s="250"/>
      <c r="M230" s="250"/>
      <c r="N230" s="250"/>
      <c r="O230" s="250"/>
      <c r="P230" s="250"/>
      <c r="Q230" s="250"/>
      <c r="R230" s="2"/>
    </row>
    <row r="231" spans="1:18" customFormat="1" x14ac:dyDescent="0.25">
      <c r="A231" s="54"/>
      <c r="C231" s="86"/>
      <c r="D231" s="87"/>
      <c r="E231" s="88"/>
      <c r="F231" s="89"/>
      <c r="G231" s="87"/>
      <c r="H231" s="87"/>
      <c r="I231" s="301" t="str">
        <f t="shared" ca="1" si="3"/>
        <v/>
      </c>
      <c r="J231" s="329"/>
      <c r="K231" s="329"/>
      <c r="L231" s="250"/>
      <c r="M231" s="250"/>
      <c r="N231" s="250"/>
      <c r="O231" s="250"/>
      <c r="P231" s="250"/>
      <c r="Q231" s="250"/>
      <c r="R231" s="2"/>
    </row>
    <row r="232" spans="1:18" customFormat="1" x14ac:dyDescent="0.25">
      <c r="A232" s="54"/>
      <c r="C232" s="86"/>
      <c r="D232" s="87"/>
      <c r="E232" s="88"/>
      <c r="F232" s="89"/>
      <c r="G232" s="87"/>
      <c r="H232" s="87"/>
      <c r="I232" s="301" t="str">
        <f t="shared" ca="1" si="3"/>
        <v/>
      </c>
      <c r="J232" s="329"/>
      <c r="K232" s="329"/>
      <c r="L232" s="250"/>
      <c r="M232" s="250"/>
      <c r="N232" s="250"/>
      <c r="O232" s="250"/>
      <c r="P232" s="250"/>
      <c r="Q232" s="250"/>
      <c r="R232" s="2"/>
    </row>
    <row r="233" spans="1:18" customFormat="1" x14ac:dyDescent="0.25">
      <c r="A233" s="54"/>
      <c r="C233" s="86"/>
      <c r="D233" s="87"/>
      <c r="E233" s="88"/>
      <c r="F233" s="89"/>
      <c r="G233" s="87"/>
      <c r="H233" s="87"/>
      <c r="I233" s="301" t="str">
        <f t="shared" ca="1" si="3"/>
        <v/>
      </c>
      <c r="J233" s="329"/>
      <c r="K233" s="329"/>
      <c r="L233" s="250"/>
      <c r="M233" s="250"/>
      <c r="N233" s="250"/>
      <c r="O233" s="250"/>
      <c r="P233" s="250"/>
      <c r="Q233" s="250"/>
      <c r="R233" s="2"/>
    </row>
    <row r="234" spans="1:18" customFormat="1" x14ac:dyDescent="0.25">
      <c r="A234" s="54"/>
      <c r="C234" s="86"/>
      <c r="D234" s="87"/>
      <c r="E234" s="88"/>
      <c r="F234" s="89"/>
      <c r="G234" s="87"/>
      <c r="H234" s="87"/>
      <c r="I234" s="301" t="str">
        <f t="shared" ca="1" si="3"/>
        <v/>
      </c>
      <c r="J234" s="329"/>
      <c r="K234" s="329"/>
      <c r="L234" s="250"/>
      <c r="M234" s="250"/>
      <c r="N234" s="250"/>
      <c r="O234" s="250"/>
      <c r="P234" s="250"/>
      <c r="Q234" s="250"/>
      <c r="R234" s="2"/>
    </row>
    <row r="235" spans="1:18" customFormat="1" x14ac:dyDescent="0.25">
      <c r="A235" s="54"/>
      <c r="C235" s="86"/>
      <c r="D235" s="87"/>
      <c r="E235" s="88"/>
      <c r="F235" s="89"/>
      <c r="G235" s="87"/>
      <c r="H235" s="87"/>
      <c r="I235" s="301" t="str">
        <f t="shared" ca="1" si="3"/>
        <v/>
      </c>
      <c r="J235" s="329"/>
      <c r="K235" s="329"/>
      <c r="L235" s="250"/>
      <c r="M235" s="250"/>
      <c r="N235" s="250"/>
      <c r="O235" s="250"/>
      <c r="P235" s="250"/>
      <c r="Q235" s="250"/>
      <c r="R235" s="2"/>
    </row>
    <row r="236" spans="1:18" customFormat="1" x14ac:dyDescent="0.25">
      <c r="A236" s="54"/>
      <c r="C236" s="86"/>
      <c r="D236" s="87"/>
      <c r="E236" s="88"/>
      <c r="F236" s="89"/>
      <c r="G236" s="87"/>
      <c r="H236" s="87"/>
      <c r="I236" s="301" t="str">
        <f t="shared" ca="1" si="3"/>
        <v/>
      </c>
      <c r="J236" s="329"/>
      <c r="K236" s="329"/>
      <c r="L236" s="250"/>
      <c r="M236" s="250"/>
      <c r="N236" s="250"/>
      <c r="O236" s="250"/>
      <c r="P236" s="250"/>
      <c r="Q236" s="250"/>
      <c r="R236" s="2"/>
    </row>
    <row r="237" spans="1:18" customFormat="1" x14ac:dyDescent="0.25">
      <c r="A237" s="54"/>
      <c r="C237" s="86"/>
      <c r="D237" s="87"/>
      <c r="E237" s="88"/>
      <c r="F237" s="89"/>
      <c r="G237" s="87"/>
      <c r="H237" s="87"/>
      <c r="I237" s="301" t="str">
        <f t="shared" ca="1" si="3"/>
        <v/>
      </c>
      <c r="J237" s="329"/>
      <c r="K237" s="329"/>
      <c r="L237" s="250"/>
      <c r="M237" s="250"/>
      <c r="N237" s="250"/>
      <c r="O237" s="250"/>
      <c r="P237" s="250"/>
      <c r="Q237" s="250"/>
      <c r="R237" s="2"/>
    </row>
    <row r="238" spans="1:18" customFormat="1" x14ac:dyDescent="0.25">
      <c r="A238" s="54"/>
      <c r="C238" s="86"/>
      <c r="D238" s="87"/>
      <c r="E238" s="88"/>
      <c r="F238" s="89"/>
      <c r="G238" s="87"/>
      <c r="H238" s="87"/>
      <c r="I238" s="301" t="str">
        <f t="shared" ca="1" si="3"/>
        <v/>
      </c>
      <c r="J238" s="329"/>
      <c r="K238" s="329"/>
      <c r="L238" s="250"/>
      <c r="M238" s="250"/>
      <c r="N238" s="250"/>
      <c r="O238" s="250"/>
      <c r="P238" s="250"/>
      <c r="Q238" s="250"/>
      <c r="R238" s="2"/>
    </row>
    <row r="239" spans="1:18" customFormat="1" x14ac:dyDescent="0.25">
      <c r="A239" s="54"/>
      <c r="C239" s="86"/>
      <c r="D239" s="87"/>
      <c r="E239" s="88"/>
      <c r="F239" s="89"/>
      <c r="G239" s="87"/>
      <c r="H239" s="87"/>
      <c r="I239" s="301" t="str">
        <f t="shared" ca="1" si="3"/>
        <v/>
      </c>
      <c r="J239" s="329"/>
      <c r="K239" s="329"/>
      <c r="L239" s="250"/>
      <c r="M239" s="250"/>
      <c r="N239" s="250"/>
      <c r="O239" s="250"/>
      <c r="P239" s="250"/>
      <c r="Q239" s="250"/>
      <c r="R239" s="2"/>
    </row>
    <row r="240" spans="1:18" customFormat="1" x14ac:dyDescent="0.25">
      <c r="A240" s="54"/>
      <c r="C240" s="86"/>
      <c r="D240" s="87"/>
      <c r="E240" s="88"/>
      <c r="F240" s="89"/>
      <c r="G240" s="87"/>
      <c r="H240" s="87"/>
      <c r="I240" s="301" t="str">
        <f t="shared" ca="1" si="3"/>
        <v/>
      </c>
      <c r="J240" s="329"/>
      <c r="K240" s="329"/>
      <c r="L240" s="250"/>
      <c r="M240" s="250"/>
      <c r="N240" s="250"/>
      <c r="O240" s="250"/>
      <c r="P240" s="250"/>
      <c r="Q240" s="250"/>
      <c r="R240" s="2"/>
    </row>
    <row r="241" spans="1:18" customFormat="1" x14ac:dyDescent="0.25">
      <c r="A241" s="54"/>
      <c r="C241" s="86"/>
      <c r="D241" s="87"/>
      <c r="E241" s="88"/>
      <c r="F241" s="89"/>
      <c r="G241" s="87"/>
      <c r="H241" s="87"/>
      <c r="I241" s="301" t="str">
        <f t="shared" ca="1" si="3"/>
        <v/>
      </c>
      <c r="J241" s="329"/>
      <c r="K241" s="329"/>
      <c r="L241" s="250"/>
      <c r="M241" s="250"/>
      <c r="N241" s="250"/>
      <c r="O241" s="250"/>
      <c r="P241" s="250"/>
      <c r="Q241" s="250"/>
      <c r="R241" s="2"/>
    </row>
    <row r="242" spans="1:18" customFormat="1" x14ac:dyDescent="0.25">
      <c r="A242" s="54"/>
      <c r="C242" s="86"/>
      <c r="D242" s="87"/>
      <c r="E242" s="88"/>
      <c r="F242" s="89"/>
      <c r="G242" s="87"/>
      <c r="H242" s="87"/>
      <c r="I242" s="301" t="str">
        <f t="shared" ca="1" si="3"/>
        <v/>
      </c>
      <c r="J242" s="329"/>
      <c r="K242" s="329"/>
      <c r="L242" s="250"/>
      <c r="M242" s="250"/>
      <c r="N242" s="250"/>
      <c r="O242" s="250"/>
      <c r="P242" s="250"/>
      <c r="Q242" s="250"/>
      <c r="R242" s="2"/>
    </row>
    <row r="243" spans="1:18" customFormat="1" x14ac:dyDescent="0.25">
      <c r="A243" s="54"/>
      <c r="C243" s="86"/>
      <c r="D243" s="87"/>
      <c r="E243" s="88"/>
      <c r="F243" s="89"/>
      <c r="G243" s="87"/>
      <c r="H243" s="87"/>
      <c r="I243" s="301" t="str">
        <f t="shared" ca="1" si="3"/>
        <v/>
      </c>
      <c r="J243" s="329"/>
      <c r="K243" s="329"/>
      <c r="L243" s="250"/>
      <c r="M243" s="250"/>
      <c r="N243" s="250"/>
      <c r="O243" s="250"/>
      <c r="P243" s="250"/>
      <c r="Q243" s="250"/>
      <c r="R243" s="2"/>
    </row>
    <row r="244" spans="1:18" customFormat="1" x14ac:dyDescent="0.25">
      <c r="A244" s="54"/>
      <c r="C244" s="86"/>
      <c r="D244" s="87"/>
      <c r="E244" s="88"/>
      <c r="F244" s="89"/>
      <c r="G244" s="87"/>
      <c r="H244" s="87"/>
      <c r="I244" s="301" t="str">
        <f t="shared" ca="1" si="3"/>
        <v/>
      </c>
      <c r="J244" s="329"/>
      <c r="K244" s="329"/>
      <c r="L244" s="250"/>
      <c r="M244" s="250"/>
      <c r="N244" s="250"/>
      <c r="O244" s="250"/>
      <c r="P244" s="250"/>
      <c r="Q244" s="250"/>
      <c r="R244" s="2"/>
    </row>
    <row r="245" spans="1:18" customFormat="1" x14ac:dyDescent="0.25">
      <c r="A245" s="54"/>
      <c r="C245" s="86"/>
      <c r="D245" s="87"/>
      <c r="E245" s="88"/>
      <c r="F245" s="89"/>
      <c r="G245" s="87"/>
      <c r="H245" s="87"/>
      <c r="I245" s="301" t="str">
        <f t="shared" ca="1" si="3"/>
        <v/>
      </c>
      <c r="J245" s="329"/>
      <c r="K245" s="329"/>
      <c r="L245" s="250"/>
      <c r="M245" s="250"/>
      <c r="N245" s="250"/>
      <c r="O245" s="250"/>
      <c r="P245" s="250"/>
      <c r="Q245" s="250"/>
      <c r="R245" s="2"/>
    </row>
    <row r="246" spans="1:18" customFormat="1" x14ac:dyDescent="0.25">
      <c r="A246" s="54"/>
      <c r="C246" s="86"/>
      <c r="D246" s="87"/>
      <c r="E246" s="88"/>
      <c r="F246" s="89"/>
      <c r="G246" s="87"/>
      <c r="H246" s="87"/>
      <c r="I246" s="301" t="str">
        <f t="shared" ca="1" si="3"/>
        <v/>
      </c>
      <c r="J246" s="329"/>
      <c r="K246" s="329"/>
      <c r="L246" s="250"/>
      <c r="M246" s="250"/>
      <c r="N246" s="250"/>
      <c r="O246" s="250"/>
      <c r="P246" s="250"/>
      <c r="Q246" s="250"/>
      <c r="R246" s="2"/>
    </row>
    <row r="247" spans="1:18" customFormat="1" x14ac:dyDescent="0.25">
      <c r="A247" s="54"/>
      <c r="C247" s="86"/>
      <c r="D247" s="87"/>
      <c r="E247" s="88"/>
      <c r="F247" s="89"/>
      <c r="G247" s="87"/>
      <c r="H247" s="87"/>
      <c r="I247" s="301" t="str">
        <f t="shared" ca="1" si="3"/>
        <v/>
      </c>
      <c r="J247" s="329"/>
      <c r="K247" s="329"/>
      <c r="L247" s="250"/>
      <c r="M247" s="250"/>
      <c r="N247" s="250"/>
      <c r="O247" s="250"/>
      <c r="P247" s="250"/>
      <c r="Q247" s="250"/>
      <c r="R247" s="2"/>
    </row>
    <row r="248" spans="1:18" customFormat="1" x14ac:dyDescent="0.25">
      <c r="A248" s="54"/>
      <c r="C248" s="86"/>
      <c r="D248" s="87"/>
      <c r="E248" s="88"/>
      <c r="F248" s="89"/>
      <c r="G248" s="87"/>
      <c r="H248" s="87"/>
      <c r="I248" s="301" t="str">
        <f t="shared" ca="1" si="3"/>
        <v/>
      </c>
      <c r="J248" s="329"/>
      <c r="K248" s="329"/>
      <c r="L248" s="250"/>
      <c r="M248" s="250"/>
      <c r="N248" s="250"/>
      <c r="O248" s="250"/>
      <c r="P248" s="250"/>
      <c r="Q248" s="250"/>
      <c r="R248" s="2"/>
    </row>
    <row r="249" spans="1:18" customFormat="1" x14ac:dyDescent="0.25">
      <c r="A249" s="54"/>
      <c r="C249" s="86"/>
      <c r="D249" s="87"/>
      <c r="E249" s="88"/>
      <c r="F249" s="89"/>
      <c r="G249" s="87"/>
      <c r="H249" s="87"/>
      <c r="I249" s="301" t="str">
        <f t="shared" ca="1" si="3"/>
        <v/>
      </c>
      <c r="J249" s="329"/>
      <c r="K249" s="329"/>
      <c r="L249" s="250"/>
      <c r="M249" s="250"/>
      <c r="N249" s="250"/>
      <c r="O249" s="250"/>
      <c r="P249" s="250"/>
      <c r="Q249" s="250"/>
      <c r="R249" s="2"/>
    </row>
    <row r="250" spans="1:18" customFormat="1" x14ac:dyDescent="0.25">
      <c r="A250" s="54"/>
      <c r="C250" s="86"/>
      <c r="D250" s="87"/>
      <c r="E250" s="88"/>
      <c r="F250" s="89"/>
      <c r="G250" s="87"/>
      <c r="H250" s="87"/>
      <c r="I250" s="301" t="str">
        <f t="shared" ca="1" si="3"/>
        <v/>
      </c>
      <c r="J250" s="329"/>
      <c r="K250" s="329"/>
      <c r="L250" s="250"/>
      <c r="M250" s="250"/>
      <c r="N250" s="250"/>
      <c r="O250" s="250"/>
      <c r="P250" s="250"/>
      <c r="Q250" s="250"/>
      <c r="R250" s="2"/>
    </row>
    <row r="251" spans="1:18" customFormat="1" x14ac:dyDescent="0.25">
      <c r="A251" s="54"/>
      <c r="C251" s="86"/>
      <c r="D251" s="87"/>
      <c r="E251" s="88"/>
      <c r="F251" s="89"/>
      <c r="G251" s="87"/>
      <c r="H251" s="87"/>
      <c r="I251" s="301" t="str">
        <f t="shared" ca="1" si="3"/>
        <v/>
      </c>
      <c r="J251" s="329"/>
      <c r="K251" s="329"/>
      <c r="L251" s="250"/>
      <c r="M251" s="250"/>
      <c r="N251" s="250"/>
      <c r="O251" s="250"/>
      <c r="P251" s="250"/>
      <c r="Q251" s="250"/>
      <c r="R251" s="2"/>
    </row>
    <row r="252" spans="1:18" customFormat="1" x14ac:dyDescent="0.25">
      <c r="A252" s="54"/>
      <c r="C252" s="86"/>
      <c r="D252" s="87"/>
      <c r="E252" s="88"/>
      <c r="F252" s="89"/>
      <c r="G252" s="87"/>
      <c r="H252" s="87"/>
      <c r="I252" s="301" t="str">
        <f t="shared" ca="1" si="3"/>
        <v/>
      </c>
      <c r="J252" s="329"/>
      <c r="K252" s="329"/>
      <c r="L252" s="250"/>
      <c r="M252" s="250"/>
      <c r="N252" s="250"/>
      <c r="O252" s="250"/>
      <c r="P252" s="250"/>
      <c r="Q252" s="250"/>
      <c r="R252" s="2"/>
    </row>
    <row r="253" spans="1:18" customFormat="1" x14ac:dyDescent="0.25">
      <c r="A253" s="54"/>
      <c r="C253" s="86"/>
      <c r="D253" s="87"/>
      <c r="E253" s="88"/>
      <c r="F253" s="89"/>
      <c r="G253" s="87"/>
      <c r="H253" s="87"/>
      <c r="I253" s="301" t="str">
        <f t="shared" ca="1" si="3"/>
        <v/>
      </c>
      <c r="J253" s="329"/>
      <c r="K253" s="329"/>
      <c r="L253" s="250"/>
      <c r="M253" s="250"/>
      <c r="N253" s="250"/>
      <c r="O253" s="250"/>
      <c r="P253" s="250"/>
      <c r="Q253" s="250"/>
      <c r="R253" s="2"/>
    </row>
    <row r="254" spans="1:18" customFormat="1" x14ac:dyDescent="0.25">
      <c r="A254" s="54"/>
      <c r="C254" s="86"/>
      <c r="D254" s="87"/>
      <c r="E254" s="88"/>
      <c r="F254" s="89"/>
      <c r="G254" s="87"/>
      <c r="H254" s="87"/>
      <c r="I254" s="301" t="str">
        <f t="shared" ca="1" si="3"/>
        <v/>
      </c>
      <c r="J254" s="329"/>
      <c r="K254" s="329"/>
      <c r="L254" s="250"/>
      <c r="M254" s="250"/>
      <c r="N254" s="250"/>
      <c r="O254" s="250"/>
      <c r="P254" s="250"/>
      <c r="Q254" s="250"/>
      <c r="R254" s="2"/>
    </row>
    <row r="255" spans="1:18" customFormat="1" x14ac:dyDescent="0.25">
      <c r="A255" s="54"/>
      <c r="C255" s="86"/>
      <c r="D255" s="87"/>
      <c r="E255" s="88"/>
      <c r="F255" s="89"/>
      <c r="G255" s="87"/>
      <c r="H255" s="87"/>
      <c r="I255" s="301" t="str">
        <f t="shared" ca="1" si="3"/>
        <v/>
      </c>
      <c r="J255" s="329"/>
      <c r="K255" s="329"/>
      <c r="L255" s="250"/>
      <c r="M255" s="250"/>
      <c r="N255" s="250"/>
      <c r="O255" s="250"/>
      <c r="P255" s="250"/>
      <c r="Q255" s="250"/>
      <c r="R255" s="2"/>
    </row>
    <row r="256" spans="1:18" customFormat="1" x14ac:dyDescent="0.25">
      <c r="A256" s="54"/>
      <c r="C256" s="86"/>
      <c r="D256" s="87"/>
      <c r="E256" s="88"/>
      <c r="F256" s="89"/>
      <c r="G256" s="87"/>
      <c r="H256" s="87"/>
      <c r="I256" s="301" t="str">
        <f t="shared" ca="1" si="3"/>
        <v/>
      </c>
      <c r="J256" s="329"/>
      <c r="K256" s="329"/>
      <c r="L256" s="250"/>
      <c r="M256" s="250"/>
      <c r="N256" s="250"/>
      <c r="O256" s="250"/>
      <c r="P256" s="250"/>
      <c r="Q256" s="250"/>
      <c r="R256" s="2"/>
    </row>
    <row r="257" spans="1:18" customFormat="1" x14ac:dyDescent="0.25">
      <c r="A257" s="54"/>
      <c r="C257" s="86"/>
      <c r="D257" s="87"/>
      <c r="E257" s="88"/>
      <c r="F257" s="89"/>
      <c r="G257" s="87"/>
      <c r="H257" s="87"/>
      <c r="I257" s="301" t="str">
        <f t="shared" ca="1" si="3"/>
        <v/>
      </c>
      <c r="J257" s="329"/>
      <c r="K257" s="329"/>
      <c r="L257" s="250"/>
      <c r="M257" s="250"/>
      <c r="N257" s="250"/>
      <c r="O257" s="250"/>
      <c r="P257" s="250"/>
      <c r="Q257" s="250"/>
      <c r="R257" s="2"/>
    </row>
    <row r="258" spans="1:18" customFormat="1" x14ac:dyDescent="0.25">
      <c r="A258" s="54"/>
      <c r="C258" s="86"/>
      <c r="D258" s="87"/>
      <c r="E258" s="88"/>
      <c r="F258" s="89"/>
      <c r="G258" s="87"/>
      <c r="H258" s="87"/>
      <c r="I258" s="301" t="str">
        <f t="shared" ca="1" si="3"/>
        <v/>
      </c>
      <c r="J258" s="329"/>
      <c r="K258" s="329"/>
      <c r="L258" s="250"/>
      <c r="M258" s="250"/>
      <c r="N258" s="250"/>
      <c r="O258" s="250"/>
      <c r="P258" s="250"/>
      <c r="Q258" s="250"/>
      <c r="R258" s="2"/>
    </row>
    <row r="259" spans="1:18" customFormat="1" x14ac:dyDescent="0.25">
      <c r="A259" s="54"/>
      <c r="C259" s="86"/>
      <c r="D259" s="87"/>
      <c r="E259" s="88"/>
      <c r="F259" s="89"/>
      <c r="G259" s="87"/>
      <c r="H259" s="87"/>
      <c r="I259" s="301" t="str">
        <f t="shared" ca="1" si="3"/>
        <v/>
      </c>
      <c r="J259" s="329"/>
      <c r="K259" s="329"/>
      <c r="L259" s="250"/>
      <c r="M259" s="250"/>
      <c r="N259" s="250"/>
      <c r="O259" s="250"/>
      <c r="P259" s="250"/>
      <c r="Q259" s="250"/>
      <c r="R259" s="2"/>
    </row>
    <row r="260" spans="1:18" customFormat="1" x14ac:dyDescent="0.25">
      <c r="A260" s="54"/>
      <c r="C260" s="86"/>
      <c r="D260" s="87"/>
      <c r="E260" s="88"/>
      <c r="F260" s="89"/>
      <c r="G260" s="87"/>
      <c r="H260" s="87"/>
      <c r="I260" s="301" t="str">
        <f t="shared" ca="1" si="3"/>
        <v/>
      </c>
      <c r="J260" s="329"/>
      <c r="K260" s="329"/>
      <c r="L260" s="250"/>
      <c r="M260" s="250"/>
      <c r="N260" s="250"/>
      <c r="O260" s="250"/>
      <c r="P260" s="250"/>
      <c r="Q260" s="250"/>
      <c r="R260" s="2"/>
    </row>
    <row r="261" spans="1:18" customFormat="1" x14ac:dyDescent="0.25">
      <c r="A261" s="54"/>
      <c r="C261" s="86"/>
      <c r="D261" s="87"/>
      <c r="E261" s="88"/>
      <c r="F261" s="89"/>
      <c r="G261" s="87"/>
      <c r="H261" s="87"/>
      <c r="I261" s="301" t="str">
        <f t="shared" ca="1" si="3"/>
        <v/>
      </c>
      <c r="J261" s="329"/>
      <c r="K261" s="329"/>
      <c r="L261" s="250"/>
      <c r="M261" s="250"/>
      <c r="N261" s="250"/>
      <c r="O261" s="250"/>
      <c r="P261" s="250"/>
      <c r="Q261" s="250"/>
      <c r="R261" s="2"/>
    </row>
    <row r="262" spans="1:18" customFormat="1" x14ac:dyDescent="0.25">
      <c r="A262" s="54"/>
      <c r="C262" s="86"/>
      <c r="D262" s="87"/>
      <c r="E262" s="88"/>
      <c r="F262" s="89"/>
      <c r="G262" s="87"/>
      <c r="H262" s="87"/>
      <c r="I262" s="301" t="str">
        <f t="shared" ca="1" si="3"/>
        <v/>
      </c>
      <c r="J262" s="329"/>
      <c r="K262" s="329"/>
      <c r="L262" s="250"/>
      <c r="M262" s="250"/>
      <c r="N262" s="250"/>
      <c r="O262" s="250"/>
      <c r="P262" s="250"/>
      <c r="Q262" s="250"/>
      <c r="R262" s="2"/>
    </row>
    <row r="263" spans="1:18" customFormat="1" x14ac:dyDescent="0.25">
      <c r="A263" s="54"/>
      <c r="C263" s="86"/>
      <c r="D263" s="87"/>
      <c r="E263" s="88"/>
      <c r="F263" s="89"/>
      <c r="G263" s="87"/>
      <c r="H263" s="87"/>
      <c r="I263" s="301" t="str">
        <f t="shared" ca="1" si="3"/>
        <v/>
      </c>
      <c r="J263" s="329"/>
      <c r="K263" s="329"/>
      <c r="L263" s="250"/>
      <c r="M263" s="250"/>
      <c r="N263" s="250"/>
      <c r="O263" s="250"/>
      <c r="P263" s="250"/>
      <c r="Q263" s="250"/>
      <c r="R263" s="2"/>
    </row>
    <row r="264" spans="1:18" customFormat="1" x14ac:dyDescent="0.25">
      <c r="A264" s="54"/>
      <c r="C264" s="86"/>
      <c r="D264" s="87"/>
      <c r="E264" s="88"/>
      <c r="F264" s="89"/>
      <c r="G264" s="87"/>
      <c r="H264" s="87"/>
      <c r="I264" s="301" t="str">
        <f t="shared" ca="1" si="3"/>
        <v/>
      </c>
      <c r="J264" s="329"/>
      <c r="K264" s="329"/>
      <c r="L264" s="250"/>
      <c r="M264" s="250"/>
      <c r="N264" s="250"/>
      <c r="O264" s="250"/>
      <c r="P264" s="250"/>
      <c r="Q264" s="250"/>
      <c r="R264" s="2"/>
    </row>
    <row r="265" spans="1:18" customFormat="1" x14ac:dyDescent="0.25">
      <c r="A265" s="54"/>
      <c r="C265" s="86"/>
      <c r="D265" s="87"/>
      <c r="E265" s="88"/>
      <c r="F265" s="89"/>
      <c r="G265" s="87"/>
      <c r="H265" s="87"/>
      <c r="I265" s="301" t="str">
        <f t="shared" ref="I265:I328" ca="1" si="4">IF(H265="","",(IF(H265="Efetivado","",IF(C265="","",IF(C265=TODAY(),"Vence Hoje",IF(C265&lt;TODAY(),"Atrasado",C265-TODAY()&amp;" Dias para Vencer"))))))</f>
        <v/>
      </c>
      <c r="J265" s="329"/>
      <c r="K265" s="329"/>
      <c r="L265" s="250"/>
      <c r="M265" s="250"/>
      <c r="N265" s="250"/>
      <c r="O265" s="250"/>
      <c r="P265" s="250"/>
      <c r="Q265" s="250"/>
      <c r="R265" s="2"/>
    </row>
    <row r="266" spans="1:18" customFormat="1" x14ac:dyDescent="0.25">
      <c r="A266" s="54"/>
      <c r="C266" s="86"/>
      <c r="D266" s="87"/>
      <c r="E266" s="88"/>
      <c r="F266" s="89"/>
      <c r="G266" s="87"/>
      <c r="H266" s="87"/>
      <c r="I266" s="301" t="str">
        <f t="shared" ca="1" si="4"/>
        <v/>
      </c>
      <c r="J266" s="329"/>
      <c r="K266" s="329"/>
      <c r="L266" s="250"/>
      <c r="M266" s="250"/>
      <c r="N266" s="250"/>
      <c r="O266" s="250"/>
      <c r="P266" s="250"/>
      <c r="Q266" s="250"/>
      <c r="R266" s="2"/>
    </row>
    <row r="267" spans="1:18" customFormat="1" x14ac:dyDescent="0.25">
      <c r="A267" s="54"/>
      <c r="C267" s="86"/>
      <c r="D267" s="87"/>
      <c r="E267" s="88"/>
      <c r="F267" s="89"/>
      <c r="G267" s="87"/>
      <c r="H267" s="87"/>
      <c r="I267" s="301" t="str">
        <f t="shared" ca="1" si="4"/>
        <v/>
      </c>
      <c r="J267" s="329"/>
      <c r="K267" s="329"/>
      <c r="L267" s="250"/>
      <c r="M267" s="250"/>
      <c r="N267" s="250"/>
      <c r="O267" s="250"/>
      <c r="P267" s="250"/>
      <c r="Q267" s="250"/>
      <c r="R267" s="2"/>
    </row>
    <row r="268" spans="1:18" customFormat="1" x14ac:dyDescent="0.25">
      <c r="A268" s="54"/>
      <c r="C268" s="86"/>
      <c r="D268" s="87"/>
      <c r="E268" s="88"/>
      <c r="F268" s="89"/>
      <c r="G268" s="87"/>
      <c r="H268" s="87"/>
      <c r="I268" s="301" t="str">
        <f t="shared" ca="1" si="4"/>
        <v/>
      </c>
      <c r="J268" s="329"/>
      <c r="K268" s="329"/>
      <c r="L268" s="250"/>
      <c r="M268" s="250"/>
      <c r="N268" s="250"/>
      <c r="O268" s="250"/>
      <c r="P268" s="250"/>
      <c r="Q268" s="250"/>
      <c r="R268" s="2"/>
    </row>
    <row r="269" spans="1:18" customFormat="1" x14ac:dyDescent="0.25">
      <c r="A269" s="54"/>
      <c r="C269" s="86"/>
      <c r="D269" s="87"/>
      <c r="E269" s="88"/>
      <c r="F269" s="89"/>
      <c r="G269" s="87"/>
      <c r="H269" s="87"/>
      <c r="I269" s="301" t="str">
        <f t="shared" ca="1" si="4"/>
        <v/>
      </c>
      <c r="J269" s="329"/>
      <c r="K269" s="329"/>
      <c r="L269" s="250"/>
      <c r="M269" s="250"/>
      <c r="N269" s="250"/>
      <c r="O269" s="250"/>
      <c r="P269" s="250"/>
      <c r="Q269" s="250"/>
      <c r="R269" s="2"/>
    </row>
    <row r="270" spans="1:18" customFormat="1" x14ac:dyDescent="0.25">
      <c r="A270" s="54"/>
      <c r="C270" s="86"/>
      <c r="D270" s="87"/>
      <c r="E270" s="88"/>
      <c r="F270" s="89"/>
      <c r="G270" s="87"/>
      <c r="H270" s="87"/>
      <c r="I270" s="301" t="str">
        <f t="shared" ca="1" si="4"/>
        <v/>
      </c>
      <c r="J270" s="329"/>
      <c r="K270" s="329"/>
      <c r="L270" s="250"/>
      <c r="M270" s="250"/>
      <c r="N270" s="250"/>
      <c r="O270" s="250"/>
      <c r="P270" s="250"/>
      <c r="Q270" s="250"/>
      <c r="R270" s="2"/>
    </row>
    <row r="271" spans="1:18" customFormat="1" x14ac:dyDescent="0.25">
      <c r="A271" s="54"/>
      <c r="C271" s="86"/>
      <c r="D271" s="87"/>
      <c r="E271" s="88"/>
      <c r="F271" s="89"/>
      <c r="G271" s="87"/>
      <c r="H271" s="87"/>
      <c r="I271" s="301" t="str">
        <f t="shared" ca="1" si="4"/>
        <v/>
      </c>
      <c r="J271" s="329"/>
      <c r="K271" s="329"/>
      <c r="L271" s="250"/>
      <c r="M271" s="250"/>
      <c r="N271" s="250"/>
      <c r="O271" s="250"/>
      <c r="P271" s="250"/>
      <c r="Q271" s="250"/>
      <c r="R271" s="2"/>
    </row>
    <row r="272" spans="1:18" customFormat="1" x14ac:dyDescent="0.25">
      <c r="A272" s="54"/>
      <c r="C272" s="86"/>
      <c r="D272" s="87"/>
      <c r="E272" s="88"/>
      <c r="F272" s="89"/>
      <c r="G272" s="87"/>
      <c r="H272" s="87"/>
      <c r="I272" s="301" t="str">
        <f t="shared" ca="1" si="4"/>
        <v/>
      </c>
      <c r="J272" s="329"/>
      <c r="K272" s="329"/>
      <c r="L272" s="250"/>
      <c r="M272" s="250"/>
      <c r="N272" s="250"/>
      <c r="O272" s="250"/>
      <c r="P272" s="250"/>
      <c r="Q272" s="250"/>
      <c r="R272" s="2"/>
    </row>
    <row r="273" spans="1:18" customFormat="1" x14ac:dyDescent="0.25">
      <c r="A273" s="54"/>
      <c r="C273" s="86"/>
      <c r="D273" s="87"/>
      <c r="E273" s="88"/>
      <c r="F273" s="89"/>
      <c r="G273" s="87"/>
      <c r="H273" s="87"/>
      <c r="I273" s="301" t="str">
        <f t="shared" ca="1" si="4"/>
        <v/>
      </c>
      <c r="J273" s="329"/>
      <c r="K273" s="329"/>
      <c r="L273" s="250"/>
      <c r="M273" s="250"/>
      <c r="N273" s="250"/>
      <c r="O273" s="250"/>
      <c r="P273" s="250"/>
      <c r="Q273" s="250"/>
      <c r="R273" s="2"/>
    </row>
    <row r="274" spans="1:18" customFormat="1" x14ac:dyDescent="0.25">
      <c r="A274" s="54"/>
      <c r="C274" s="86"/>
      <c r="D274" s="87"/>
      <c r="E274" s="88"/>
      <c r="F274" s="89"/>
      <c r="G274" s="87"/>
      <c r="H274" s="87"/>
      <c r="I274" s="301" t="str">
        <f t="shared" ca="1" si="4"/>
        <v/>
      </c>
      <c r="J274" s="329"/>
      <c r="K274" s="329"/>
      <c r="L274" s="250"/>
      <c r="M274" s="250"/>
      <c r="N274" s="250"/>
      <c r="O274" s="250"/>
      <c r="P274" s="250"/>
      <c r="Q274" s="250"/>
      <c r="R274" s="2"/>
    </row>
    <row r="275" spans="1:18" customFormat="1" x14ac:dyDescent="0.25">
      <c r="A275" s="54"/>
      <c r="C275" s="86"/>
      <c r="D275" s="87"/>
      <c r="E275" s="88"/>
      <c r="F275" s="89"/>
      <c r="G275" s="87"/>
      <c r="H275" s="87"/>
      <c r="I275" s="301" t="str">
        <f t="shared" ca="1" si="4"/>
        <v/>
      </c>
      <c r="J275" s="329"/>
      <c r="K275" s="329"/>
      <c r="L275" s="250"/>
      <c r="M275" s="250"/>
      <c r="N275" s="250"/>
      <c r="O275" s="250"/>
      <c r="P275" s="250"/>
      <c r="Q275" s="250"/>
      <c r="R275" s="2"/>
    </row>
    <row r="276" spans="1:18" customFormat="1" x14ac:dyDescent="0.25">
      <c r="A276" s="54"/>
      <c r="C276" s="86"/>
      <c r="D276" s="87"/>
      <c r="E276" s="88"/>
      <c r="F276" s="89"/>
      <c r="G276" s="87"/>
      <c r="H276" s="87"/>
      <c r="I276" s="301" t="str">
        <f t="shared" ca="1" si="4"/>
        <v/>
      </c>
      <c r="J276" s="329"/>
      <c r="K276" s="329"/>
      <c r="L276" s="250"/>
      <c r="M276" s="250"/>
      <c r="N276" s="250"/>
      <c r="O276" s="250"/>
      <c r="P276" s="250"/>
      <c r="Q276" s="250"/>
      <c r="R276" s="2"/>
    </row>
    <row r="277" spans="1:18" customFormat="1" x14ac:dyDescent="0.25">
      <c r="A277" s="54"/>
      <c r="C277" s="86"/>
      <c r="D277" s="87"/>
      <c r="E277" s="88"/>
      <c r="F277" s="89"/>
      <c r="G277" s="87"/>
      <c r="H277" s="87"/>
      <c r="I277" s="301" t="str">
        <f t="shared" ca="1" si="4"/>
        <v/>
      </c>
      <c r="J277" s="329"/>
      <c r="K277" s="329"/>
      <c r="L277" s="250"/>
      <c r="M277" s="250"/>
      <c r="N277" s="250"/>
      <c r="O277" s="250"/>
      <c r="P277" s="250"/>
      <c r="Q277" s="250"/>
      <c r="R277" s="2"/>
    </row>
    <row r="278" spans="1:18" customFormat="1" x14ac:dyDescent="0.25">
      <c r="A278" s="54"/>
      <c r="C278" s="86"/>
      <c r="D278" s="87"/>
      <c r="E278" s="88"/>
      <c r="F278" s="89"/>
      <c r="G278" s="87"/>
      <c r="H278" s="87"/>
      <c r="I278" s="301" t="str">
        <f t="shared" ca="1" si="4"/>
        <v/>
      </c>
      <c r="J278" s="329"/>
      <c r="K278" s="329"/>
      <c r="L278" s="250"/>
      <c r="M278" s="250"/>
      <c r="N278" s="250"/>
      <c r="O278" s="250"/>
      <c r="P278" s="250"/>
      <c r="Q278" s="250"/>
      <c r="R278" s="2"/>
    </row>
    <row r="279" spans="1:18" customFormat="1" x14ac:dyDescent="0.25">
      <c r="A279" s="54"/>
      <c r="C279" s="86"/>
      <c r="D279" s="87"/>
      <c r="E279" s="88"/>
      <c r="F279" s="89"/>
      <c r="G279" s="87"/>
      <c r="H279" s="87"/>
      <c r="I279" s="301" t="str">
        <f t="shared" ca="1" si="4"/>
        <v/>
      </c>
      <c r="J279" s="329"/>
      <c r="K279" s="329"/>
      <c r="L279" s="250"/>
      <c r="M279" s="250"/>
      <c r="N279" s="250"/>
      <c r="O279" s="250"/>
      <c r="P279" s="250"/>
      <c r="Q279" s="250"/>
      <c r="R279" s="2"/>
    </row>
    <row r="280" spans="1:18" customFormat="1" x14ac:dyDescent="0.25">
      <c r="A280" s="54"/>
      <c r="C280" s="86"/>
      <c r="D280" s="87"/>
      <c r="E280" s="88"/>
      <c r="F280" s="89"/>
      <c r="G280" s="87"/>
      <c r="H280" s="87"/>
      <c r="I280" s="301" t="str">
        <f t="shared" ca="1" si="4"/>
        <v/>
      </c>
      <c r="J280" s="329"/>
      <c r="K280" s="329"/>
      <c r="L280" s="250"/>
      <c r="M280" s="250"/>
      <c r="N280" s="250"/>
      <c r="O280" s="250"/>
      <c r="P280" s="250"/>
      <c r="Q280" s="250"/>
      <c r="R280" s="2"/>
    </row>
    <row r="281" spans="1:18" customFormat="1" x14ac:dyDescent="0.25">
      <c r="A281" s="54"/>
      <c r="C281" s="86"/>
      <c r="D281" s="87"/>
      <c r="E281" s="88"/>
      <c r="F281" s="89"/>
      <c r="G281" s="87"/>
      <c r="H281" s="87"/>
      <c r="I281" s="301" t="str">
        <f t="shared" ca="1" si="4"/>
        <v/>
      </c>
      <c r="J281" s="329"/>
      <c r="K281" s="329"/>
      <c r="L281" s="250"/>
      <c r="M281" s="250"/>
      <c r="N281" s="250"/>
      <c r="O281" s="250"/>
      <c r="P281" s="250"/>
      <c r="Q281" s="250"/>
      <c r="R281" s="2"/>
    </row>
    <row r="282" spans="1:18" customFormat="1" x14ac:dyDescent="0.25">
      <c r="A282" s="54"/>
      <c r="C282" s="86"/>
      <c r="D282" s="87"/>
      <c r="E282" s="88"/>
      <c r="F282" s="89"/>
      <c r="G282" s="87"/>
      <c r="H282" s="87"/>
      <c r="I282" s="301" t="str">
        <f t="shared" ca="1" si="4"/>
        <v/>
      </c>
      <c r="J282" s="329"/>
      <c r="K282" s="329"/>
      <c r="L282" s="250"/>
      <c r="M282" s="250"/>
      <c r="N282" s="250"/>
      <c r="O282" s="250"/>
      <c r="P282" s="250"/>
      <c r="Q282" s="250"/>
      <c r="R282" s="2"/>
    </row>
    <row r="283" spans="1:18" customFormat="1" x14ac:dyDescent="0.25">
      <c r="A283" s="54"/>
      <c r="C283" s="86"/>
      <c r="D283" s="87"/>
      <c r="E283" s="88"/>
      <c r="F283" s="89"/>
      <c r="G283" s="87"/>
      <c r="H283" s="87"/>
      <c r="I283" s="301" t="str">
        <f t="shared" ca="1" si="4"/>
        <v/>
      </c>
      <c r="J283" s="329"/>
      <c r="K283" s="329"/>
      <c r="L283" s="250"/>
      <c r="M283" s="250"/>
      <c r="N283" s="250"/>
      <c r="O283" s="250"/>
      <c r="P283" s="250"/>
      <c r="Q283" s="250"/>
      <c r="R283" s="2"/>
    </row>
    <row r="284" spans="1:18" customFormat="1" x14ac:dyDescent="0.25">
      <c r="A284" s="54"/>
      <c r="C284" s="86"/>
      <c r="D284" s="87"/>
      <c r="E284" s="88"/>
      <c r="F284" s="89"/>
      <c r="G284" s="87"/>
      <c r="H284" s="87"/>
      <c r="I284" s="301" t="str">
        <f t="shared" ca="1" si="4"/>
        <v/>
      </c>
      <c r="J284" s="329"/>
      <c r="K284" s="329"/>
      <c r="L284" s="250"/>
      <c r="M284" s="250"/>
      <c r="N284" s="250"/>
      <c r="O284" s="250"/>
      <c r="P284" s="250"/>
      <c r="Q284" s="250"/>
      <c r="R284" s="2"/>
    </row>
    <row r="285" spans="1:18" customFormat="1" x14ac:dyDescent="0.25">
      <c r="A285" s="54"/>
      <c r="C285" s="86"/>
      <c r="D285" s="87"/>
      <c r="E285" s="88"/>
      <c r="F285" s="89"/>
      <c r="G285" s="87"/>
      <c r="H285" s="87"/>
      <c r="I285" s="301" t="str">
        <f t="shared" ca="1" si="4"/>
        <v/>
      </c>
      <c r="J285" s="329"/>
      <c r="K285" s="329"/>
      <c r="L285" s="250"/>
      <c r="M285" s="250"/>
      <c r="N285" s="250"/>
      <c r="O285" s="250"/>
      <c r="P285" s="250"/>
      <c r="Q285" s="250"/>
      <c r="R285" s="2"/>
    </row>
    <row r="286" spans="1:18" customFormat="1" x14ac:dyDescent="0.25">
      <c r="A286" s="54"/>
      <c r="C286" s="86"/>
      <c r="D286" s="87"/>
      <c r="E286" s="88"/>
      <c r="F286" s="89"/>
      <c r="G286" s="87"/>
      <c r="H286" s="87"/>
      <c r="I286" s="301" t="str">
        <f t="shared" ca="1" si="4"/>
        <v/>
      </c>
      <c r="J286" s="329"/>
      <c r="K286" s="329"/>
      <c r="L286" s="250"/>
      <c r="M286" s="250"/>
      <c r="N286" s="250"/>
      <c r="O286" s="250"/>
      <c r="P286" s="250"/>
      <c r="Q286" s="250"/>
      <c r="R286" s="2"/>
    </row>
    <row r="287" spans="1:18" customFormat="1" x14ac:dyDescent="0.25">
      <c r="A287" s="54"/>
      <c r="C287" s="86"/>
      <c r="D287" s="87"/>
      <c r="E287" s="88"/>
      <c r="F287" s="89"/>
      <c r="G287" s="87"/>
      <c r="H287" s="87"/>
      <c r="I287" s="301" t="str">
        <f t="shared" ca="1" si="4"/>
        <v/>
      </c>
      <c r="J287" s="329"/>
      <c r="K287" s="329"/>
      <c r="L287" s="250"/>
      <c r="M287" s="250"/>
      <c r="N287" s="250"/>
      <c r="O287" s="250"/>
      <c r="P287" s="250"/>
      <c r="Q287" s="250"/>
      <c r="R287" s="2"/>
    </row>
    <row r="288" spans="1:18" customFormat="1" x14ac:dyDescent="0.25">
      <c r="A288" s="54"/>
      <c r="C288" s="86"/>
      <c r="D288" s="87"/>
      <c r="E288" s="88"/>
      <c r="F288" s="89"/>
      <c r="G288" s="87"/>
      <c r="H288" s="87"/>
      <c r="I288" s="301" t="str">
        <f t="shared" ca="1" si="4"/>
        <v/>
      </c>
      <c r="J288" s="329"/>
      <c r="K288" s="329"/>
      <c r="L288" s="250"/>
      <c r="M288" s="250"/>
      <c r="N288" s="250"/>
      <c r="O288" s="250"/>
      <c r="P288" s="250"/>
      <c r="Q288" s="250"/>
      <c r="R288" s="2"/>
    </row>
    <row r="289" spans="1:18" customFormat="1" x14ac:dyDescent="0.25">
      <c r="A289" s="54"/>
      <c r="C289" s="86"/>
      <c r="D289" s="87"/>
      <c r="E289" s="88"/>
      <c r="F289" s="89"/>
      <c r="G289" s="87"/>
      <c r="H289" s="87"/>
      <c r="I289" s="301" t="str">
        <f t="shared" ca="1" si="4"/>
        <v/>
      </c>
      <c r="J289" s="329"/>
      <c r="K289" s="329"/>
      <c r="L289" s="250"/>
      <c r="M289" s="250"/>
      <c r="N289" s="250"/>
      <c r="O289" s="250"/>
      <c r="P289" s="250"/>
      <c r="Q289" s="250"/>
      <c r="R289" s="2"/>
    </row>
    <row r="290" spans="1:18" customFormat="1" x14ac:dyDescent="0.25">
      <c r="A290" s="54"/>
      <c r="C290" s="86"/>
      <c r="D290" s="87"/>
      <c r="E290" s="88"/>
      <c r="F290" s="89"/>
      <c r="G290" s="87"/>
      <c r="H290" s="87"/>
      <c r="I290" s="301" t="str">
        <f t="shared" ca="1" si="4"/>
        <v/>
      </c>
      <c r="J290" s="329"/>
      <c r="K290" s="329"/>
      <c r="L290" s="250"/>
      <c r="M290" s="250"/>
      <c r="N290" s="250"/>
      <c r="O290" s="250"/>
      <c r="P290" s="250"/>
      <c r="Q290" s="250"/>
      <c r="R290" s="2"/>
    </row>
    <row r="291" spans="1:18" customFormat="1" x14ac:dyDescent="0.25">
      <c r="A291" s="54"/>
      <c r="C291" s="86"/>
      <c r="D291" s="87"/>
      <c r="E291" s="88"/>
      <c r="F291" s="89"/>
      <c r="G291" s="87"/>
      <c r="H291" s="87"/>
      <c r="I291" s="301" t="str">
        <f t="shared" ca="1" si="4"/>
        <v/>
      </c>
      <c r="J291" s="329"/>
      <c r="K291" s="329"/>
      <c r="L291" s="250"/>
      <c r="M291" s="250"/>
      <c r="N291" s="250"/>
      <c r="O291" s="250"/>
      <c r="P291" s="250"/>
      <c r="Q291" s="250"/>
      <c r="R291" s="2"/>
    </row>
    <row r="292" spans="1:18" customFormat="1" x14ac:dyDescent="0.25">
      <c r="A292" s="54"/>
      <c r="C292" s="86"/>
      <c r="D292" s="87"/>
      <c r="E292" s="88"/>
      <c r="F292" s="89"/>
      <c r="G292" s="87"/>
      <c r="H292" s="87"/>
      <c r="I292" s="301" t="str">
        <f t="shared" ca="1" si="4"/>
        <v/>
      </c>
      <c r="J292" s="329"/>
      <c r="K292" s="329"/>
      <c r="L292" s="250"/>
      <c r="M292" s="250"/>
      <c r="N292" s="250"/>
      <c r="O292" s="250"/>
      <c r="P292" s="250"/>
      <c r="Q292" s="250"/>
      <c r="R292" s="2"/>
    </row>
    <row r="293" spans="1:18" customFormat="1" x14ac:dyDescent="0.25">
      <c r="A293" s="54"/>
      <c r="C293" s="86"/>
      <c r="D293" s="87"/>
      <c r="E293" s="88"/>
      <c r="F293" s="89"/>
      <c r="G293" s="87"/>
      <c r="H293" s="87"/>
      <c r="I293" s="301" t="str">
        <f t="shared" ca="1" si="4"/>
        <v/>
      </c>
      <c r="J293" s="329"/>
      <c r="K293" s="329"/>
      <c r="L293" s="250"/>
      <c r="M293" s="250"/>
      <c r="N293" s="250"/>
      <c r="O293" s="250"/>
      <c r="P293" s="250"/>
      <c r="Q293" s="250"/>
      <c r="R293" s="2"/>
    </row>
    <row r="294" spans="1:18" customFormat="1" x14ac:dyDescent="0.25">
      <c r="A294" s="54"/>
      <c r="C294" s="86"/>
      <c r="D294" s="87"/>
      <c r="E294" s="88"/>
      <c r="F294" s="89"/>
      <c r="G294" s="87"/>
      <c r="H294" s="87"/>
      <c r="I294" s="301" t="str">
        <f t="shared" ca="1" si="4"/>
        <v/>
      </c>
      <c r="J294" s="329"/>
      <c r="K294" s="329"/>
      <c r="L294" s="250"/>
      <c r="M294" s="250"/>
      <c r="N294" s="250"/>
      <c r="O294" s="250"/>
      <c r="P294" s="250"/>
      <c r="Q294" s="250"/>
      <c r="R294" s="2"/>
    </row>
    <row r="295" spans="1:18" customFormat="1" x14ac:dyDescent="0.25">
      <c r="A295" s="54"/>
      <c r="C295" s="86"/>
      <c r="D295" s="87"/>
      <c r="E295" s="88"/>
      <c r="F295" s="89"/>
      <c r="G295" s="87"/>
      <c r="H295" s="87"/>
      <c r="I295" s="301" t="str">
        <f t="shared" ca="1" si="4"/>
        <v/>
      </c>
      <c r="J295" s="329"/>
      <c r="K295" s="329"/>
      <c r="L295" s="250"/>
      <c r="M295" s="250"/>
      <c r="N295" s="250"/>
      <c r="O295" s="250"/>
      <c r="P295" s="250"/>
      <c r="Q295" s="250"/>
      <c r="R295" s="2"/>
    </row>
    <row r="296" spans="1:18" customFormat="1" x14ac:dyDescent="0.25">
      <c r="A296" s="54"/>
      <c r="C296" s="86"/>
      <c r="D296" s="87"/>
      <c r="E296" s="88"/>
      <c r="F296" s="89"/>
      <c r="G296" s="87"/>
      <c r="H296" s="87"/>
      <c r="I296" s="301" t="str">
        <f t="shared" ca="1" si="4"/>
        <v/>
      </c>
      <c r="J296" s="329"/>
      <c r="K296" s="329"/>
      <c r="L296" s="250"/>
      <c r="M296" s="250"/>
      <c r="N296" s="250"/>
      <c r="O296" s="250"/>
      <c r="P296" s="250"/>
      <c r="Q296" s="250"/>
      <c r="R296" s="2"/>
    </row>
    <row r="297" spans="1:18" customFormat="1" x14ac:dyDescent="0.25">
      <c r="A297" s="54"/>
      <c r="C297" s="86"/>
      <c r="D297" s="87"/>
      <c r="E297" s="88"/>
      <c r="F297" s="89"/>
      <c r="G297" s="87"/>
      <c r="H297" s="87"/>
      <c r="I297" s="301" t="str">
        <f t="shared" ca="1" si="4"/>
        <v/>
      </c>
      <c r="J297" s="329"/>
      <c r="K297" s="329"/>
      <c r="L297" s="250"/>
      <c r="M297" s="250"/>
      <c r="N297" s="250"/>
      <c r="O297" s="250"/>
      <c r="P297" s="250"/>
      <c r="Q297" s="250"/>
      <c r="R297" s="2"/>
    </row>
    <row r="298" spans="1:18" customFormat="1" x14ac:dyDescent="0.25">
      <c r="A298" s="54"/>
      <c r="C298" s="86"/>
      <c r="D298" s="87"/>
      <c r="E298" s="88"/>
      <c r="F298" s="89"/>
      <c r="G298" s="87"/>
      <c r="H298" s="87"/>
      <c r="I298" s="301" t="str">
        <f t="shared" ca="1" si="4"/>
        <v/>
      </c>
      <c r="J298" s="329"/>
      <c r="K298" s="329"/>
      <c r="L298" s="250"/>
      <c r="M298" s="250"/>
      <c r="N298" s="250"/>
      <c r="O298" s="250"/>
      <c r="P298" s="250"/>
      <c r="Q298" s="250"/>
      <c r="R298" s="2"/>
    </row>
    <row r="299" spans="1:18" customFormat="1" x14ac:dyDescent="0.25">
      <c r="A299" s="54"/>
      <c r="C299" s="86"/>
      <c r="D299" s="87"/>
      <c r="E299" s="88"/>
      <c r="F299" s="89"/>
      <c r="G299" s="87"/>
      <c r="H299" s="87"/>
      <c r="I299" s="301" t="str">
        <f t="shared" ca="1" si="4"/>
        <v/>
      </c>
      <c r="J299" s="329"/>
      <c r="K299" s="329"/>
      <c r="L299" s="250"/>
      <c r="M299" s="250"/>
      <c r="N299" s="250"/>
      <c r="O299" s="250"/>
      <c r="P299" s="250"/>
      <c r="Q299" s="250"/>
      <c r="R299" s="2"/>
    </row>
    <row r="300" spans="1:18" customFormat="1" x14ac:dyDescent="0.25">
      <c r="A300" s="54"/>
      <c r="C300" s="86"/>
      <c r="D300" s="87"/>
      <c r="E300" s="88"/>
      <c r="F300" s="89"/>
      <c r="G300" s="87"/>
      <c r="H300" s="87"/>
      <c r="I300" s="301" t="str">
        <f t="shared" ca="1" si="4"/>
        <v/>
      </c>
      <c r="J300" s="329"/>
      <c r="K300" s="329"/>
      <c r="L300" s="250"/>
      <c r="M300" s="250"/>
      <c r="N300" s="250"/>
      <c r="O300" s="250"/>
      <c r="P300" s="250"/>
      <c r="Q300" s="250"/>
      <c r="R300" s="2"/>
    </row>
    <row r="301" spans="1:18" customFormat="1" x14ac:dyDescent="0.25">
      <c r="A301" s="54"/>
      <c r="C301" s="86"/>
      <c r="D301" s="87"/>
      <c r="E301" s="88"/>
      <c r="F301" s="89"/>
      <c r="G301" s="87"/>
      <c r="H301" s="87"/>
      <c r="I301" s="301" t="str">
        <f t="shared" ca="1" si="4"/>
        <v/>
      </c>
      <c r="J301" s="329"/>
      <c r="K301" s="329"/>
      <c r="L301" s="250"/>
      <c r="M301" s="250"/>
      <c r="N301" s="250"/>
      <c r="O301" s="250"/>
      <c r="P301" s="250"/>
      <c r="Q301" s="250"/>
      <c r="R301" s="2"/>
    </row>
    <row r="302" spans="1:18" customFormat="1" x14ac:dyDescent="0.25">
      <c r="A302" s="54"/>
      <c r="C302" s="86"/>
      <c r="D302" s="87"/>
      <c r="E302" s="88"/>
      <c r="F302" s="89"/>
      <c r="G302" s="87"/>
      <c r="H302" s="87"/>
      <c r="I302" s="301" t="str">
        <f t="shared" ca="1" si="4"/>
        <v/>
      </c>
      <c r="J302" s="329"/>
      <c r="K302" s="329"/>
      <c r="L302" s="250"/>
      <c r="M302" s="250"/>
      <c r="N302" s="250"/>
      <c r="O302" s="250"/>
      <c r="P302" s="250"/>
      <c r="Q302" s="250"/>
      <c r="R302" s="2"/>
    </row>
    <row r="303" spans="1:18" customFormat="1" x14ac:dyDescent="0.25">
      <c r="A303" s="54"/>
      <c r="C303" s="86"/>
      <c r="D303" s="87"/>
      <c r="E303" s="88"/>
      <c r="F303" s="89"/>
      <c r="G303" s="87"/>
      <c r="H303" s="87"/>
      <c r="I303" s="301" t="str">
        <f t="shared" ca="1" si="4"/>
        <v/>
      </c>
      <c r="J303" s="329"/>
      <c r="K303" s="329"/>
      <c r="L303" s="250"/>
      <c r="M303" s="250"/>
      <c r="N303" s="250"/>
      <c r="O303" s="250"/>
      <c r="P303" s="250"/>
      <c r="Q303" s="250"/>
      <c r="R303" s="2"/>
    </row>
    <row r="304" spans="1:18" customFormat="1" x14ac:dyDescent="0.25">
      <c r="A304" s="54"/>
      <c r="C304" s="86"/>
      <c r="D304" s="87"/>
      <c r="E304" s="88"/>
      <c r="F304" s="89"/>
      <c r="G304" s="87"/>
      <c r="H304" s="87"/>
      <c r="I304" s="301" t="str">
        <f t="shared" ca="1" si="4"/>
        <v/>
      </c>
      <c r="J304" s="329"/>
      <c r="K304" s="329"/>
      <c r="L304" s="250"/>
      <c r="M304" s="250"/>
      <c r="N304" s="250"/>
      <c r="O304" s="250"/>
      <c r="P304" s="250"/>
      <c r="Q304" s="250"/>
      <c r="R304" s="2"/>
    </row>
    <row r="305" spans="1:18" customFormat="1" x14ac:dyDescent="0.25">
      <c r="A305" s="54"/>
      <c r="C305" s="86"/>
      <c r="D305" s="87"/>
      <c r="E305" s="88"/>
      <c r="F305" s="89"/>
      <c r="G305" s="87"/>
      <c r="H305" s="87"/>
      <c r="I305" s="301" t="str">
        <f t="shared" ca="1" si="4"/>
        <v/>
      </c>
      <c r="J305" s="329"/>
      <c r="K305" s="329"/>
      <c r="L305" s="250"/>
      <c r="M305" s="250"/>
      <c r="N305" s="250"/>
      <c r="O305" s="250"/>
      <c r="P305" s="250"/>
      <c r="Q305" s="250"/>
      <c r="R305" s="2"/>
    </row>
    <row r="306" spans="1:18" customFormat="1" x14ac:dyDescent="0.25">
      <c r="A306" s="54"/>
      <c r="C306" s="86"/>
      <c r="D306" s="87"/>
      <c r="E306" s="88"/>
      <c r="F306" s="89"/>
      <c r="G306" s="87"/>
      <c r="H306" s="87"/>
      <c r="I306" s="301" t="str">
        <f t="shared" ca="1" si="4"/>
        <v/>
      </c>
      <c r="J306" s="329"/>
      <c r="K306" s="329"/>
      <c r="L306" s="250"/>
      <c r="M306" s="250"/>
      <c r="N306" s="250"/>
      <c r="O306" s="250"/>
      <c r="P306" s="250"/>
      <c r="Q306" s="250"/>
      <c r="R306" s="2"/>
    </row>
    <row r="307" spans="1:18" customFormat="1" x14ac:dyDescent="0.25">
      <c r="A307" s="54"/>
      <c r="C307" s="86"/>
      <c r="D307" s="87"/>
      <c r="E307" s="88"/>
      <c r="F307" s="89"/>
      <c r="G307" s="87"/>
      <c r="H307" s="87"/>
      <c r="I307" s="301" t="str">
        <f t="shared" ca="1" si="4"/>
        <v/>
      </c>
      <c r="J307" s="329"/>
      <c r="K307" s="329"/>
      <c r="L307" s="250"/>
      <c r="M307" s="250"/>
      <c r="N307" s="250"/>
      <c r="O307" s="250"/>
      <c r="P307" s="250"/>
      <c r="Q307" s="250"/>
      <c r="R307" s="2"/>
    </row>
    <row r="308" spans="1:18" customFormat="1" x14ac:dyDescent="0.25">
      <c r="A308" s="54"/>
      <c r="C308" s="86"/>
      <c r="D308" s="87"/>
      <c r="E308" s="88"/>
      <c r="F308" s="89"/>
      <c r="G308" s="87"/>
      <c r="H308" s="87"/>
      <c r="I308" s="301" t="str">
        <f t="shared" ca="1" si="4"/>
        <v/>
      </c>
      <c r="J308" s="329"/>
      <c r="K308" s="329"/>
      <c r="L308" s="250"/>
      <c r="M308" s="250"/>
      <c r="N308" s="250"/>
      <c r="O308" s="250"/>
      <c r="P308" s="250"/>
      <c r="Q308" s="250"/>
      <c r="R308" s="2"/>
    </row>
    <row r="309" spans="1:18" customFormat="1" x14ac:dyDescent="0.25">
      <c r="A309" s="54"/>
      <c r="C309" s="86"/>
      <c r="D309" s="87"/>
      <c r="E309" s="88"/>
      <c r="F309" s="89"/>
      <c r="G309" s="87"/>
      <c r="H309" s="87"/>
      <c r="I309" s="301" t="str">
        <f t="shared" ca="1" si="4"/>
        <v/>
      </c>
      <c r="J309" s="329"/>
      <c r="K309" s="329"/>
      <c r="L309" s="250"/>
      <c r="M309" s="250"/>
      <c r="N309" s="250"/>
      <c r="O309" s="250"/>
      <c r="P309" s="250"/>
      <c r="Q309" s="250"/>
      <c r="R309" s="2"/>
    </row>
    <row r="310" spans="1:18" customFormat="1" x14ac:dyDescent="0.25">
      <c r="A310" s="54"/>
      <c r="C310" s="86"/>
      <c r="D310" s="87"/>
      <c r="E310" s="88"/>
      <c r="F310" s="89"/>
      <c r="G310" s="87"/>
      <c r="H310" s="87"/>
      <c r="I310" s="301" t="str">
        <f t="shared" ca="1" si="4"/>
        <v/>
      </c>
      <c r="J310" s="329"/>
      <c r="K310" s="329"/>
      <c r="L310" s="250"/>
      <c r="M310" s="250"/>
      <c r="N310" s="250"/>
      <c r="O310" s="250"/>
      <c r="P310" s="250"/>
      <c r="Q310" s="250"/>
      <c r="R310" s="2"/>
    </row>
    <row r="311" spans="1:18" customFormat="1" x14ac:dyDescent="0.25">
      <c r="A311" s="54"/>
      <c r="C311" s="86"/>
      <c r="D311" s="87"/>
      <c r="E311" s="88"/>
      <c r="F311" s="89"/>
      <c r="G311" s="87"/>
      <c r="H311" s="87"/>
      <c r="I311" s="301" t="str">
        <f t="shared" ca="1" si="4"/>
        <v/>
      </c>
      <c r="J311" s="329"/>
      <c r="K311" s="329"/>
      <c r="L311" s="250"/>
      <c r="M311" s="250"/>
      <c r="N311" s="250"/>
      <c r="O311" s="250"/>
      <c r="P311" s="250"/>
      <c r="Q311" s="250"/>
      <c r="R311" s="2"/>
    </row>
    <row r="312" spans="1:18" customFormat="1" x14ac:dyDescent="0.25">
      <c r="A312" s="54"/>
      <c r="C312" s="86"/>
      <c r="D312" s="87"/>
      <c r="E312" s="88"/>
      <c r="F312" s="89"/>
      <c r="G312" s="87"/>
      <c r="H312" s="87"/>
      <c r="I312" s="301" t="str">
        <f t="shared" ca="1" si="4"/>
        <v/>
      </c>
      <c r="J312" s="329"/>
      <c r="K312" s="329"/>
      <c r="L312" s="250"/>
      <c r="M312" s="250"/>
      <c r="N312" s="250"/>
      <c r="O312" s="250"/>
      <c r="P312" s="250"/>
      <c r="Q312" s="250"/>
      <c r="R312" s="2"/>
    </row>
    <row r="313" spans="1:18" customFormat="1" x14ac:dyDescent="0.25">
      <c r="A313" s="54"/>
      <c r="C313" s="86"/>
      <c r="D313" s="87"/>
      <c r="E313" s="88"/>
      <c r="F313" s="89"/>
      <c r="G313" s="87"/>
      <c r="H313" s="87"/>
      <c r="I313" s="301" t="str">
        <f t="shared" ca="1" si="4"/>
        <v/>
      </c>
      <c r="J313" s="329"/>
      <c r="K313" s="329"/>
      <c r="L313" s="250"/>
      <c r="M313" s="250"/>
      <c r="N313" s="250"/>
      <c r="O313" s="250"/>
      <c r="P313" s="250"/>
      <c r="Q313" s="250"/>
      <c r="R313" s="2"/>
    </row>
    <row r="314" spans="1:18" customFormat="1" x14ac:dyDescent="0.25">
      <c r="A314" s="54"/>
      <c r="C314" s="86"/>
      <c r="D314" s="87"/>
      <c r="E314" s="88"/>
      <c r="F314" s="89"/>
      <c r="G314" s="87"/>
      <c r="H314" s="87"/>
      <c r="I314" s="301" t="str">
        <f t="shared" ca="1" si="4"/>
        <v/>
      </c>
      <c r="J314" s="329"/>
      <c r="K314" s="329"/>
      <c r="L314" s="250"/>
      <c r="M314" s="250"/>
      <c r="N314" s="250"/>
      <c r="O314" s="250"/>
      <c r="P314" s="250"/>
      <c r="Q314" s="250"/>
      <c r="R314" s="2"/>
    </row>
    <row r="315" spans="1:18" customFormat="1" x14ac:dyDescent="0.25">
      <c r="A315" s="54"/>
      <c r="C315" s="86"/>
      <c r="D315" s="87"/>
      <c r="E315" s="88"/>
      <c r="F315" s="89"/>
      <c r="G315" s="87"/>
      <c r="H315" s="87"/>
      <c r="I315" s="301" t="str">
        <f t="shared" ca="1" si="4"/>
        <v/>
      </c>
      <c r="J315" s="329"/>
      <c r="K315" s="329"/>
      <c r="L315" s="250"/>
      <c r="M315" s="250"/>
      <c r="N315" s="250"/>
      <c r="O315" s="250"/>
      <c r="P315" s="250"/>
      <c r="Q315" s="250"/>
      <c r="R315" s="2"/>
    </row>
    <row r="316" spans="1:18" customFormat="1" x14ac:dyDescent="0.25">
      <c r="A316" s="54"/>
      <c r="C316" s="86"/>
      <c r="D316" s="87"/>
      <c r="E316" s="88"/>
      <c r="F316" s="89"/>
      <c r="G316" s="87"/>
      <c r="H316" s="87"/>
      <c r="I316" s="301" t="str">
        <f t="shared" ca="1" si="4"/>
        <v/>
      </c>
      <c r="J316" s="329"/>
      <c r="K316" s="329"/>
      <c r="L316" s="250"/>
      <c r="M316" s="250"/>
      <c r="N316" s="250"/>
      <c r="O316" s="250"/>
      <c r="P316" s="250"/>
      <c r="Q316" s="250"/>
      <c r="R316" s="2"/>
    </row>
    <row r="317" spans="1:18" customFormat="1" x14ac:dyDescent="0.25">
      <c r="A317" s="54"/>
      <c r="C317" s="86"/>
      <c r="D317" s="87"/>
      <c r="E317" s="88"/>
      <c r="F317" s="89"/>
      <c r="G317" s="87"/>
      <c r="H317" s="87"/>
      <c r="I317" s="301" t="str">
        <f t="shared" ca="1" si="4"/>
        <v/>
      </c>
      <c r="J317" s="329"/>
      <c r="K317" s="329"/>
      <c r="L317" s="250"/>
      <c r="M317" s="250"/>
      <c r="N317" s="250"/>
      <c r="O317" s="250"/>
      <c r="P317" s="250"/>
      <c r="Q317" s="250"/>
      <c r="R317" s="2"/>
    </row>
    <row r="318" spans="1:18" customFormat="1" x14ac:dyDescent="0.25">
      <c r="A318" s="54"/>
      <c r="C318" s="86"/>
      <c r="D318" s="87"/>
      <c r="E318" s="88"/>
      <c r="F318" s="89"/>
      <c r="G318" s="87"/>
      <c r="H318" s="87"/>
      <c r="I318" s="301" t="str">
        <f t="shared" ca="1" si="4"/>
        <v/>
      </c>
      <c r="J318" s="329"/>
      <c r="K318" s="329"/>
      <c r="L318" s="250"/>
      <c r="M318" s="250"/>
      <c r="N318" s="250"/>
      <c r="O318" s="250"/>
      <c r="P318" s="250"/>
      <c r="Q318" s="250"/>
      <c r="R318" s="2"/>
    </row>
    <row r="319" spans="1:18" customFormat="1" x14ac:dyDescent="0.25">
      <c r="A319" s="54"/>
      <c r="C319" s="86"/>
      <c r="D319" s="87"/>
      <c r="E319" s="88"/>
      <c r="F319" s="89"/>
      <c r="G319" s="87"/>
      <c r="H319" s="87"/>
      <c r="I319" s="301" t="str">
        <f t="shared" ca="1" si="4"/>
        <v/>
      </c>
      <c r="J319" s="329"/>
      <c r="K319" s="329"/>
      <c r="L319" s="250"/>
      <c r="M319" s="250"/>
      <c r="N319" s="250"/>
      <c r="O319" s="250"/>
      <c r="P319" s="250"/>
      <c r="Q319" s="250"/>
      <c r="R319" s="2"/>
    </row>
    <row r="320" spans="1:18" customFormat="1" x14ac:dyDescent="0.25">
      <c r="A320" s="54"/>
      <c r="C320" s="86"/>
      <c r="D320" s="87"/>
      <c r="E320" s="88"/>
      <c r="F320" s="89"/>
      <c r="G320" s="87"/>
      <c r="H320" s="87"/>
      <c r="I320" s="301" t="str">
        <f t="shared" ca="1" si="4"/>
        <v/>
      </c>
      <c r="J320" s="329"/>
      <c r="K320" s="329"/>
      <c r="L320" s="250"/>
      <c r="M320" s="250"/>
      <c r="N320" s="250"/>
      <c r="O320" s="250"/>
      <c r="P320" s="250"/>
      <c r="Q320" s="250"/>
      <c r="R320" s="2"/>
    </row>
    <row r="321" spans="1:18" customFormat="1" x14ac:dyDescent="0.25">
      <c r="A321" s="54"/>
      <c r="C321" s="86"/>
      <c r="D321" s="87"/>
      <c r="E321" s="88"/>
      <c r="F321" s="89"/>
      <c r="G321" s="87"/>
      <c r="H321" s="87"/>
      <c r="I321" s="301" t="str">
        <f t="shared" ca="1" si="4"/>
        <v/>
      </c>
      <c r="J321" s="329"/>
      <c r="K321" s="329"/>
      <c r="L321" s="250"/>
      <c r="M321" s="250"/>
      <c r="N321" s="250"/>
      <c r="O321" s="250"/>
      <c r="P321" s="250"/>
      <c r="Q321" s="250"/>
      <c r="R321" s="2"/>
    </row>
    <row r="322" spans="1:18" customFormat="1" x14ac:dyDescent="0.25">
      <c r="A322" s="54"/>
      <c r="C322" s="86"/>
      <c r="D322" s="87"/>
      <c r="E322" s="88"/>
      <c r="F322" s="89"/>
      <c r="G322" s="87"/>
      <c r="H322" s="87"/>
      <c r="I322" s="301" t="str">
        <f t="shared" ca="1" si="4"/>
        <v/>
      </c>
      <c r="J322" s="329"/>
      <c r="K322" s="329"/>
      <c r="L322" s="250"/>
      <c r="M322" s="250"/>
      <c r="N322" s="250"/>
      <c r="O322" s="250"/>
      <c r="P322" s="250"/>
      <c r="Q322" s="250"/>
      <c r="R322" s="2"/>
    </row>
    <row r="323" spans="1:18" customFormat="1" x14ac:dyDescent="0.25">
      <c r="A323" s="54"/>
      <c r="C323" s="86"/>
      <c r="D323" s="87"/>
      <c r="E323" s="88"/>
      <c r="F323" s="89"/>
      <c r="G323" s="87"/>
      <c r="H323" s="87"/>
      <c r="I323" s="301" t="str">
        <f t="shared" ca="1" si="4"/>
        <v/>
      </c>
      <c r="J323" s="329"/>
      <c r="K323" s="329"/>
      <c r="L323" s="250"/>
      <c r="M323" s="250"/>
      <c r="N323" s="250"/>
      <c r="O323" s="250"/>
      <c r="P323" s="250"/>
      <c r="Q323" s="250"/>
      <c r="R323" s="2"/>
    </row>
    <row r="324" spans="1:18" customFormat="1" x14ac:dyDescent="0.25">
      <c r="A324" s="54"/>
      <c r="C324" s="86"/>
      <c r="D324" s="87"/>
      <c r="E324" s="88"/>
      <c r="F324" s="89"/>
      <c r="G324" s="87"/>
      <c r="H324" s="87"/>
      <c r="I324" s="301" t="str">
        <f t="shared" ca="1" si="4"/>
        <v/>
      </c>
      <c r="J324" s="329"/>
      <c r="K324" s="329"/>
      <c r="L324" s="250"/>
      <c r="M324" s="250"/>
      <c r="N324" s="250"/>
      <c r="O324" s="250"/>
      <c r="P324" s="250"/>
      <c r="Q324" s="250"/>
      <c r="R324" s="2"/>
    </row>
    <row r="325" spans="1:18" customFormat="1" x14ac:dyDescent="0.25">
      <c r="A325" s="54"/>
      <c r="C325" s="86"/>
      <c r="D325" s="87"/>
      <c r="E325" s="88"/>
      <c r="F325" s="89"/>
      <c r="G325" s="87"/>
      <c r="H325" s="87"/>
      <c r="I325" s="301" t="str">
        <f t="shared" ca="1" si="4"/>
        <v/>
      </c>
      <c r="J325" s="329"/>
      <c r="K325" s="329"/>
      <c r="L325" s="250"/>
      <c r="M325" s="250"/>
      <c r="N325" s="250"/>
      <c r="O325" s="250"/>
      <c r="P325" s="250"/>
      <c r="Q325" s="250"/>
      <c r="R325" s="2"/>
    </row>
    <row r="326" spans="1:18" customFormat="1" x14ac:dyDescent="0.25">
      <c r="A326" s="54"/>
      <c r="C326" s="86"/>
      <c r="D326" s="87"/>
      <c r="E326" s="88"/>
      <c r="F326" s="89"/>
      <c r="G326" s="87"/>
      <c r="H326" s="87"/>
      <c r="I326" s="301" t="str">
        <f t="shared" ca="1" si="4"/>
        <v/>
      </c>
      <c r="J326" s="329"/>
      <c r="K326" s="329"/>
      <c r="L326" s="250"/>
      <c r="M326" s="250"/>
      <c r="N326" s="250"/>
      <c r="O326" s="250"/>
      <c r="P326" s="250"/>
      <c r="Q326" s="250"/>
      <c r="R326" s="2"/>
    </row>
    <row r="327" spans="1:18" customFormat="1" x14ac:dyDescent="0.25">
      <c r="A327" s="54"/>
      <c r="C327" s="86"/>
      <c r="D327" s="87"/>
      <c r="E327" s="88"/>
      <c r="F327" s="89"/>
      <c r="G327" s="87"/>
      <c r="H327" s="87"/>
      <c r="I327" s="301" t="str">
        <f t="shared" ca="1" si="4"/>
        <v/>
      </c>
      <c r="J327" s="329"/>
      <c r="K327" s="329"/>
      <c r="L327" s="250"/>
      <c r="M327" s="250"/>
      <c r="N327" s="250"/>
      <c r="O327" s="250"/>
      <c r="P327" s="250"/>
      <c r="Q327" s="250"/>
      <c r="R327" s="2"/>
    </row>
    <row r="328" spans="1:18" customFormat="1" x14ac:dyDescent="0.25">
      <c r="A328" s="54"/>
      <c r="C328" s="86"/>
      <c r="D328" s="87"/>
      <c r="E328" s="88"/>
      <c r="F328" s="89"/>
      <c r="G328" s="87"/>
      <c r="H328" s="87"/>
      <c r="I328" s="301" t="str">
        <f t="shared" ca="1" si="4"/>
        <v/>
      </c>
      <c r="J328" s="329"/>
      <c r="K328" s="329"/>
      <c r="L328" s="250"/>
      <c r="M328" s="250"/>
      <c r="N328" s="250"/>
      <c r="O328" s="250"/>
      <c r="P328" s="250"/>
      <c r="Q328" s="250"/>
      <c r="R328" s="2"/>
    </row>
    <row r="329" spans="1:18" customFormat="1" x14ac:dyDescent="0.25">
      <c r="A329" s="54"/>
      <c r="C329" s="86"/>
      <c r="D329" s="87"/>
      <c r="E329" s="88"/>
      <c r="F329" s="89"/>
      <c r="G329" s="87"/>
      <c r="H329" s="87"/>
      <c r="I329" s="301" t="str">
        <f t="shared" ref="I329:I392" ca="1" si="5">IF(H329="","",(IF(H329="Efetivado","",IF(C329="","",IF(C329=TODAY(),"Vence Hoje",IF(C329&lt;TODAY(),"Atrasado",C329-TODAY()&amp;" Dias para Vencer"))))))</f>
        <v/>
      </c>
      <c r="J329" s="329"/>
      <c r="K329" s="329"/>
      <c r="L329" s="250"/>
      <c r="M329" s="250"/>
      <c r="N329" s="250"/>
      <c r="O329" s="250"/>
      <c r="P329" s="250"/>
      <c r="Q329" s="250"/>
      <c r="R329" s="2"/>
    </row>
    <row r="330" spans="1:18" customFormat="1" x14ac:dyDescent="0.25">
      <c r="A330" s="54"/>
      <c r="C330" s="86"/>
      <c r="D330" s="87"/>
      <c r="E330" s="88"/>
      <c r="F330" s="89"/>
      <c r="G330" s="87"/>
      <c r="H330" s="87"/>
      <c r="I330" s="301" t="str">
        <f t="shared" ca="1" si="5"/>
        <v/>
      </c>
      <c r="J330" s="329"/>
      <c r="K330" s="329"/>
      <c r="L330" s="250"/>
      <c r="M330" s="250"/>
      <c r="N330" s="250"/>
      <c r="O330" s="250"/>
      <c r="P330" s="250"/>
      <c r="Q330" s="250"/>
      <c r="R330" s="2"/>
    </row>
    <row r="331" spans="1:18" customFormat="1" x14ac:dyDescent="0.25">
      <c r="A331" s="54"/>
      <c r="C331" s="86"/>
      <c r="D331" s="87"/>
      <c r="E331" s="88"/>
      <c r="F331" s="89"/>
      <c r="G331" s="87"/>
      <c r="H331" s="87"/>
      <c r="I331" s="301" t="str">
        <f t="shared" ca="1" si="5"/>
        <v/>
      </c>
      <c r="J331" s="329"/>
      <c r="K331" s="329"/>
      <c r="L331" s="250"/>
      <c r="M331" s="250"/>
      <c r="N331" s="250"/>
      <c r="O331" s="250"/>
      <c r="P331" s="250"/>
      <c r="Q331" s="250"/>
      <c r="R331" s="2"/>
    </row>
    <row r="332" spans="1:18" customFormat="1" x14ac:dyDescent="0.25">
      <c r="A332" s="54"/>
      <c r="C332" s="86"/>
      <c r="D332" s="87"/>
      <c r="E332" s="88"/>
      <c r="F332" s="89"/>
      <c r="G332" s="87"/>
      <c r="H332" s="87"/>
      <c r="I332" s="301" t="str">
        <f t="shared" ca="1" si="5"/>
        <v/>
      </c>
      <c r="J332" s="329"/>
      <c r="K332" s="329"/>
      <c r="L332" s="250"/>
      <c r="M332" s="250"/>
      <c r="N332" s="250"/>
      <c r="O332" s="250"/>
      <c r="P332" s="250"/>
      <c r="Q332" s="250"/>
      <c r="R332" s="2"/>
    </row>
    <row r="333" spans="1:18" customFormat="1" x14ac:dyDescent="0.25">
      <c r="A333" s="54"/>
      <c r="C333" s="86"/>
      <c r="D333" s="87"/>
      <c r="E333" s="88"/>
      <c r="F333" s="89"/>
      <c r="G333" s="87"/>
      <c r="H333" s="87"/>
      <c r="I333" s="301" t="str">
        <f t="shared" ca="1" si="5"/>
        <v/>
      </c>
      <c r="J333" s="329"/>
      <c r="K333" s="329"/>
      <c r="L333" s="250"/>
      <c r="M333" s="250"/>
      <c r="N333" s="250"/>
      <c r="O333" s="250"/>
      <c r="P333" s="250"/>
      <c r="Q333" s="250"/>
      <c r="R333" s="2"/>
    </row>
    <row r="334" spans="1:18" customFormat="1" x14ac:dyDescent="0.25">
      <c r="A334" s="54"/>
      <c r="C334" s="86"/>
      <c r="D334" s="87"/>
      <c r="E334" s="88"/>
      <c r="F334" s="89"/>
      <c r="G334" s="87"/>
      <c r="H334" s="87"/>
      <c r="I334" s="301" t="str">
        <f t="shared" ca="1" si="5"/>
        <v/>
      </c>
      <c r="J334" s="329"/>
      <c r="K334" s="329"/>
      <c r="L334" s="250"/>
      <c r="M334" s="250"/>
      <c r="N334" s="250"/>
      <c r="O334" s="250"/>
      <c r="P334" s="250"/>
      <c r="Q334" s="250"/>
      <c r="R334" s="2"/>
    </row>
    <row r="335" spans="1:18" customFormat="1" x14ac:dyDescent="0.25">
      <c r="A335" s="54"/>
      <c r="C335" s="86"/>
      <c r="D335" s="87"/>
      <c r="E335" s="88"/>
      <c r="F335" s="89"/>
      <c r="G335" s="87"/>
      <c r="H335" s="87"/>
      <c r="I335" s="301" t="str">
        <f t="shared" ca="1" si="5"/>
        <v/>
      </c>
      <c r="J335" s="329"/>
      <c r="K335" s="329"/>
      <c r="L335" s="250"/>
      <c r="M335" s="250"/>
      <c r="N335" s="250"/>
      <c r="O335" s="250"/>
      <c r="P335" s="250"/>
      <c r="Q335" s="250"/>
      <c r="R335" s="2"/>
    </row>
    <row r="336" spans="1:18" customFormat="1" x14ac:dyDescent="0.25">
      <c r="A336" s="54"/>
      <c r="C336" s="86"/>
      <c r="D336" s="87"/>
      <c r="E336" s="88"/>
      <c r="F336" s="89"/>
      <c r="G336" s="87"/>
      <c r="H336" s="87"/>
      <c r="I336" s="301" t="str">
        <f t="shared" ca="1" si="5"/>
        <v/>
      </c>
      <c r="J336" s="329"/>
      <c r="K336" s="329"/>
      <c r="L336" s="250"/>
      <c r="M336" s="250"/>
      <c r="N336" s="250"/>
      <c r="O336" s="250"/>
      <c r="P336" s="250"/>
      <c r="Q336" s="250"/>
      <c r="R336" s="2"/>
    </row>
    <row r="337" spans="1:18" customFormat="1" x14ac:dyDescent="0.25">
      <c r="A337" s="54"/>
      <c r="C337" s="86"/>
      <c r="D337" s="87"/>
      <c r="E337" s="88"/>
      <c r="F337" s="89"/>
      <c r="G337" s="87"/>
      <c r="H337" s="87"/>
      <c r="I337" s="301" t="str">
        <f t="shared" ca="1" si="5"/>
        <v/>
      </c>
      <c r="J337" s="329"/>
      <c r="K337" s="329"/>
      <c r="L337" s="250"/>
      <c r="M337" s="250"/>
      <c r="N337" s="250"/>
      <c r="O337" s="250"/>
      <c r="P337" s="250"/>
      <c r="Q337" s="250"/>
      <c r="R337" s="2"/>
    </row>
    <row r="338" spans="1:18" customFormat="1" x14ac:dyDescent="0.25">
      <c r="A338" s="54"/>
      <c r="C338" s="86"/>
      <c r="D338" s="87"/>
      <c r="E338" s="88"/>
      <c r="F338" s="89"/>
      <c r="G338" s="87"/>
      <c r="H338" s="87"/>
      <c r="I338" s="301" t="str">
        <f t="shared" ca="1" si="5"/>
        <v/>
      </c>
      <c r="J338" s="329"/>
      <c r="K338" s="329"/>
      <c r="L338" s="250"/>
      <c r="M338" s="250"/>
      <c r="N338" s="250"/>
      <c r="O338" s="250"/>
      <c r="P338" s="250"/>
      <c r="Q338" s="250"/>
      <c r="R338" s="2"/>
    </row>
    <row r="339" spans="1:18" customFormat="1" x14ac:dyDescent="0.25">
      <c r="A339" s="54"/>
      <c r="C339" s="86"/>
      <c r="D339" s="87"/>
      <c r="E339" s="88"/>
      <c r="F339" s="89"/>
      <c r="G339" s="87"/>
      <c r="H339" s="87"/>
      <c r="I339" s="301" t="str">
        <f t="shared" ca="1" si="5"/>
        <v/>
      </c>
      <c r="J339" s="329"/>
      <c r="K339" s="329"/>
      <c r="L339" s="250"/>
      <c r="M339" s="250"/>
      <c r="N339" s="250"/>
      <c r="O339" s="250"/>
      <c r="P339" s="250"/>
      <c r="Q339" s="250"/>
      <c r="R339" s="2"/>
    </row>
    <row r="340" spans="1:18" customFormat="1" x14ac:dyDescent="0.25">
      <c r="A340" s="54"/>
      <c r="C340" s="86"/>
      <c r="D340" s="87"/>
      <c r="E340" s="88"/>
      <c r="F340" s="89"/>
      <c r="G340" s="87"/>
      <c r="H340" s="87"/>
      <c r="I340" s="301" t="str">
        <f t="shared" ca="1" si="5"/>
        <v/>
      </c>
      <c r="J340" s="329"/>
      <c r="K340" s="329"/>
      <c r="L340" s="250"/>
      <c r="M340" s="250"/>
      <c r="N340" s="250"/>
      <c r="O340" s="250"/>
      <c r="P340" s="250"/>
      <c r="Q340" s="250"/>
      <c r="R340" s="2"/>
    </row>
    <row r="341" spans="1:18" customFormat="1" x14ac:dyDescent="0.25">
      <c r="A341" s="54"/>
      <c r="C341" s="86"/>
      <c r="D341" s="87"/>
      <c r="E341" s="88"/>
      <c r="F341" s="89"/>
      <c r="G341" s="87"/>
      <c r="H341" s="87"/>
      <c r="I341" s="301" t="str">
        <f t="shared" ca="1" si="5"/>
        <v/>
      </c>
      <c r="J341" s="329"/>
      <c r="K341" s="329"/>
      <c r="L341" s="250"/>
      <c r="M341" s="250"/>
      <c r="N341" s="250"/>
      <c r="O341" s="250"/>
      <c r="P341" s="250"/>
      <c r="Q341" s="250"/>
      <c r="R341" s="2"/>
    </row>
    <row r="342" spans="1:18" customFormat="1" x14ac:dyDescent="0.25">
      <c r="A342" s="54"/>
      <c r="C342" s="86"/>
      <c r="D342" s="87"/>
      <c r="E342" s="88"/>
      <c r="F342" s="89"/>
      <c r="G342" s="87"/>
      <c r="H342" s="87"/>
      <c r="I342" s="301" t="str">
        <f t="shared" ca="1" si="5"/>
        <v/>
      </c>
      <c r="J342" s="329"/>
      <c r="K342" s="329"/>
      <c r="L342" s="250"/>
      <c r="M342" s="250"/>
      <c r="N342" s="250"/>
      <c r="O342" s="250"/>
      <c r="P342" s="250"/>
      <c r="Q342" s="250"/>
      <c r="R342" s="2"/>
    </row>
    <row r="343" spans="1:18" customFormat="1" x14ac:dyDescent="0.25">
      <c r="A343" s="54"/>
      <c r="C343" s="86"/>
      <c r="D343" s="87"/>
      <c r="E343" s="88"/>
      <c r="F343" s="89"/>
      <c r="G343" s="87"/>
      <c r="H343" s="87"/>
      <c r="I343" s="301" t="str">
        <f t="shared" ca="1" si="5"/>
        <v/>
      </c>
      <c r="J343" s="329"/>
      <c r="K343" s="329"/>
      <c r="L343" s="250"/>
      <c r="M343" s="250"/>
      <c r="N343" s="250"/>
      <c r="O343" s="250"/>
      <c r="P343" s="250"/>
      <c r="Q343" s="250"/>
      <c r="R343" s="2"/>
    </row>
    <row r="344" spans="1:18" customFormat="1" x14ac:dyDescent="0.25">
      <c r="A344" s="54"/>
      <c r="C344" s="86"/>
      <c r="D344" s="87"/>
      <c r="E344" s="88"/>
      <c r="F344" s="89"/>
      <c r="G344" s="87"/>
      <c r="H344" s="87"/>
      <c r="I344" s="301" t="str">
        <f t="shared" ca="1" si="5"/>
        <v/>
      </c>
      <c r="J344" s="329"/>
      <c r="K344" s="329"/>
      <c r="L344" s="250"/>
      <c r="M344" s="250"/>
      <c r="N344" s="250"/>
      <c r="O344" s="250"/>
      <c r="P344" s="250"/>
      <c r="Q344" s="250"/>
      <c r="R344" s="2"/>
    </row>
    <row r="345" spans="1:18" customFormat="1" x14ac:dyDescent="0.25">
      <c r="A345" s="54"/>
      <c r="C345" s="86"/>
      <c r="D345" s="87"/>
      <c r="E345" s="88"/>
      <c r="F345" s="89"/>
      <c r="G345" s="87"/>
      <c r="H345" s="87"/>
      <c r="I345" s="301" t="str">
        <f t="shared" ca="1" si="5"/>
        <v/>
      </c>
      <c r="J345" s="329"/>
      <c r="K345" s="329"/>
      <c r="L345" s="250"/>
      <c r="M345" s="250"/>
      <c r="N345" s="250"/>
      <c r="O345" s="250"/>
      <c r="P345" s="250"/>
      <c r="Q345" s="250"/>
      <c r="R345" s="2"/>
    </row>
    <row r="346" spans="1:18" customFormat="1" x14ac:dyDescent="0.25">
      <c r="A346" s="54"/>
      <c r="C346" s="86"/>
      <c r="D346" s="87"/>
      <c r="E346" s="88"/>
      <c r="F346" s="89"/>
      <c r="G346" s="87"/>
      <c r="H346" s="87"/>
      <c r="I346" s="301" t="str">
        <f t="shared" ca="1" si="5"/>
        <v/>
      </c>
      <c r="J346" s="329"/>
      <c r="K346" s="329"/>
      <c r="L346" s="250"/>
      <c r="M346" s="250"/>
      <c r="N346" s="250"/>
      <c r="O346" s="250"/>
      <c r="P346" s="250"/>
      <c r="Q346" s="250"/>
      <c r="R346" s="2"/>
    </row>
    <row r="347" spans="1:18" customFormat="1" x14ac:dyDescent="0.25">
      <c r="A347" s="54"/>
      <c r="C347" s="86"/>
      <c r="D347" s="87"/>
      <c r="E347" s="88"/>
      <c r="F347" s="89"/>
      <c r="G347" s="87"/>
      <c r="H347" s="87"/>
      <c r="I347" s="301" t="str">
        <f t="shared" ca="1" si="5"/>
        <v/>
      </c>
      <c r="J347" s="329"/>
      <c r="K347" s="329"/>
      <c r="L347" s="250"/>
      <c r="M347" s="250"/>
      <c r="N347" s="250"/>
      <c r="O347" s="250"/>
      <c r="P347" s="250"/>
      <c r="Q347" s="250"/>
      <c r="R347" s="2"/>
    </row>
    <row r="348" spans="1:18" customFormat="1" x14ac:dyDescent="0.25">
      <c r="A348" s="54"/>
      <c r="C348" s="86"/>
      <c r="D348" s="87"/>
      <c r="E348" s="88"/>
      <c r="F348" s="89"/>
      <c r="G348" s="87"/>
      <c r="H348" s="87"/>
      <c r="I348" s="301" t="str">
        <f t="shared" ca="1" si="5"/>
        <v/>
      </c>
      <c r="J348" s="329"/>
      <c r="K348" s="329"/>
      <c r="L348" s="250"/>
      <c r="M348" s="250"/>
      <c r="N348" s="250"/>
      <c r="O348" s="250"/>
      <c r="P348" s="250"/>
      <c r="Q348" s="250"/>
      <c r="R348" s="2"/>
    </row>
    <row r="349" spans="1:18" customFormat="1" x14ac:dyDescent="0.25">
      <c r="A349" s="54"/>
      <c r="C349" s="86"/>
      <c r="D349" s="87"/>
      <c r="E349" s="88"/>
      <c r="F349" s="89"/>
      <c r="G349" s="87"/>
      <c r="H349" s="87"/>
      <c r="I349" s="301" t="str">
        <f t="shared" ca="1" si="5"/>
        <v/>
      </c>
      <c r="J349" s="329"/>
      <c r="K349" s="329"/>
      <c r="L349" s="250"/>
      <c r="M349" s="250"/>
      <c r="N349" s="250"/>
      <c r="O349" s="250"/>
      <c r="P349" s="250"/>
      <c r="Q349" s="250"/>
      <c r="R349" s="2"/>
    </row>
    <row r="350" spans="1:18" customFormat="1" x14ac:dyDescent="0.25">
      <c r="A350" s="54"/>
      <c r="C350" s="86"/>
      <c r="D350" s="87"/>
      <c r="E350" s="88"/>
      <c r="F350" s="89"/>
      <c r="G350" s="87"/>
      <c r="H350" s="87"/>
      <c r="I350" s="301" t="str">
        <f t="shared" ca="1" si="5"/>
        <v/>
      </c>
      <c r="J350" s="329"/>
      <c r="K350" s="329"/>
      <c r="L350" s="250"/>
      <c r="M350" s="250"/>
      <c r="N350" s="250"/>
      <c r="O350" s="250"/>
      <c r="P350" s="250"/>
      <c r="Q350" s="250"/>
      <c r="R350" s="2"/>
    </row>
    <row r="351" spans="1:18" customFormat="1" x14ac:dyDescent="0.25">
      <c r="A351" s="54"/>
      <c r="C351" s="86"/>
      <c r="D351" s="87"/>
      <c r="E351" s="88"/>
      <c r="F351" s="89"/>
      <c r="G351" s="87"/>
      <c r="H351" s="87"/>
      <c r="I351" s="301" t="str">
        <f t="shared" ca="1" si="5"/>
        <v/>
      </c>
      <c r="J351" s="329"/>
      <c r="K351" s="329"/>
      <c r="L351" s="250"/>
      <c r="M351" s="250"/>
      <c r="N351" s="250"/>
      <c r="O351" s="250"/>
      <c r="P351" s="250"/>
      <c r="Q351" s="250"/>
      <c r="R351" s="2"/>
    </row>
    <row r="352" spans="1:18" customFormat="1" x14ac:dyDescent="0.25">
      <c r="A352" s="54"/>
      <c r="C352" s="86"/>
      <c r="D352" s="87"/>
      <c r="E352" s="88"/>
      <c r="F352" s="89"/>
      <c r="G352" s="87"/>
      <c r="H352" s="87"/>
      <c r="I352" s="301" t="str">
        <f t="shared" ca="1" si="5"/>
        <v/>
      </c>
      <c r="J352" s="329"/>
      <c r="K352" s="329"/>
      <c r="L352" s="250"/>
      <c r="M352" s="250"/>
      <c r="N352" s="250"/>
      <c r="O352" s="250"/>
      <c r="P352" s="250"/>
      <c r="Q352" s="250"/>
      <c r="R352" s="2"/>
    </row>
    <row r="353" spans="1:18" customFormat="1" x14ac:dyDescent="0.25">
      <c r="A353" s="54"/>
      <c r="C353" s="86"/>
      <c r="D353" s="87"/>
      <c r="E353" s="88"/>
      <c r="F353" s="89"/>
      <c r="G353" s="87"/>
      <c r="H353" s="87"/>
      <c r="I353" s="301" t="str">
        <f t="shared" ca="1" si="5"/>
        <v/>
      </c>
      <c r="J353" s="329"/>
      <c r="K353" s="329"/>
      <c r="L353" s="250"/>
      <c r="M353" s="250"/>
      <c r="N353" s="250"/>
      <c r="O353" s="250"/>
      <c r="P353" s="250"/>
      <c r="Q353" s="250"/>
      <c r="R353" s="2"/>
    </row>
    <row r="354" spans="1:18" customFormat="1" x14ac:dyDescent="0.25">
      <c r="A354" s="54"/>
      <c r="C354" s="86"/>
      <c r="D354" s="87"/>
      <c r="E354" s="88"/>
      <c r="F354" s="89"/>
      <c r="G354" s="87"/>
      <c r="H354" s="87"/>
      <c r="I354" s="301" t="str">
        <f t="shared" ca="1" si="5"/>
        <v/>
      </c>
      <c r="J354" s="329"/>
      <c r="K354" s="329"/>
      <c r="L354" s="250"/>
      <c r="M354" s="250"/>
      <c r="N354" s="250"/>
      <c r="O354" s="250"/>
      <c r="P354" s="250"/>
      <c r="Q354" s="250"/>
      <c r="R354" s="2"/>
    </row>
    <row r="355" spans="1:18" customFormat="1" x14ac:dyDescent="0.25">
      <c r="A355" s="54"/>
      <c r="C355" s="86"/>
      <c r="D355" s="87"/>
      <c r="E355" s="88"/>
      <c r="F355" s="89"/>
      <c r="G355" s="87"/>
      <c r="H355" s="87"/>
      <c r="I355" s="301" t="str">
        <f t="shared" ca="1" si="5"/>
        <v/>
      </c>
      <c r="J355" s="329"/>
      <c r="K355" s="329"/>
      <c r="L355" s="250"/>
      <c r="M355" s="250"/>
      <c r="N355" s="250"/>
      <c r="O355" s="250"/>
      <c r="P355" s="250"/>
      <c r="Q355" s="250"/>
      <c r="R355" s="2"/>
    </row>
    <row r="356" spans="1:18" customFormat="1" x14ac:dyDescent="0.25">
      <c r="A356" s="54"/>
      <c r="C356" s="86"/>
      <c r="D356" s="87"/>
      <c r="E356" s="88"/>
      <c r="F356" s="89"/>
      <c r="G356" s="87"/>
      <c r="H356" s="87"/>
      <c r="I356" s="301" t="str">
        <f t="shared" ca="1" si="5"/>
        <v/>
      </c>
      <c r="J356" s="329"/>
      <c r="K356" s="329"/>
      <c r="L356" s="250"/>
      <c r="M356" s="250"/>
      <c r="N356" s="250"/>
      <c r="O356" s="250"/>
      <c r="P356" s="250"/>
      <c r="Q356" s="250"/>
      <c r="R356" s="2"/>
    </row>
    <row r="357" spans="1:18" customFormat="1" x14ac:dyDescent="0.25">
      <c r="A357" s="54"/>
      <c r="C357" s="86"/>
      <c r="D357" s="87"/>
      <c r="E357" s="88"/>
      <c r="F357" s="89"/>
      <c r="G357" s="87"/>
      <c r="H357" s="87"/>
      <c r="I357" s="301" t="str">
        <f t="shared" ca="1" si="5"/>
        <v/>
      </c>
      <c r="J357" s="329"/>
      <c r="K357" s="329"/>
      <c r="L357" s="250"/>
      <c r="M357" s="250"/>
      <c r="N357" s="250"/>
      <c r="O357" s="250"/>
      <c r="P357" s="250"/>
      <c r="Q357" s="250"/>
      <c r="R357" s="2"/>
    </row>
    <row r="358" spans="1:18" customFormat="1" x14ac:dyDescent="0.25">
      <c r="A358" s="54"/>
      <c r="C358" s="86"/>
      <c r="D358" s="87"/>
      <c r="E358" s="88"/>
      <c r="F358" s="89"/>
      <c r="G358" s="87"/>
      <c r="H358" s="87"/>
      <c r="I358" s="301" t="str">
        <f t="shared" ca="1" si="5"/>
        <v/>
      </c>
      <c r="J358" s="329"/>
      <c r="K358" s="329"/>
      <c r="L358" s="250"/>
      <c r="M358" s="250"/>
      <c r="N358" s="250"/>
      <c r="O358" s="250"/>
      <c r="P358" s="250"/>
      <c r="Q358" s="250"/>
      <c r="R358" s="2"/>
    </row>
    <row r="359" spans="1:18" customFormat="1" x14ac:dyDescent="0.25">
      <c r="A359" s="54"/>
      <c r="C359" s="86"/>
      <c r="D359" s="87"/>
      <c r="E359" s="88"/>
      <c r="F359" s="89"/>
      <c r="G359" s="87"/>
      <c r="H359" s="87"/>
      <c r="I359" s="301" t="str">
        <f t="shared" ca="1" si="5"/>
        <v/>
      </c>
      <c r="J359" s="329"/>
      <c r="K359" s="329"/>
      <c r="L359" s="250"/>
      <c r="M359" s="250"/>
      <c r="N359" s="250"/>
      <c r="O359" s="250"/>
      <c r="P359" s="250"/>
      <c r="Q359" s="250"/>
      <c r="R359" s="2"/>
    </row>
    <row r="360" spans="1:18" customFormat="1" x14ac:dyDescent="0.25">
      <c r="A360" s="54"/>
      <c r="C360" s="86"/>
      <c r="D360" s="87"/>
      <c r="E360" s="88"/>
      <c r="F360" s="89"/>
      <c r="G360" s="87"/>
      <c r="H360" s="87"/>
      <c r="I360" s="301" t="str">
        <f t="shared" ca="1" si="5"/>
        <v/>
      </c>
      <c r="J360" s="329"/>
      <c r="K360" s="329"/>
      <c r="L360" s="250"/>
      <c r="M360" s="250"/>
      <c r="N360" s="250"/>
      <c r="O360" s="250"/>
      <c r="P360" s="250"/>
      <c r="Q360" s="250"/>
      <c r="R360" s="2"/>
    </row>
    <row r="361" spans="1:18" customFormat="1" x14ac:dyDescent="0.25">
      <c r="A361" s="54"/>
      <c r="C361" s="86"/>
      <c r="D361" s="87"/>
      <c r="E361" s="88"/>
      <c r="F361" s="89"/>
      <c r="G361" s="87"/>
      <c r="H361" s="87"/>
      <c r="I361" s="301" t="str">
        <f t="shared" ca="1" si="5"/>
        <v/>
      </c>
      <c r="J361" s="329"/>
      <c r="K361" s="329"/>
      <c r="L361" s="250"/>
      <c r="M361" s="250"/>
      <c r="N361" s="250"/>
      <c r="O361" s="250"/>
      <c r="P361" s="250"/>
      <c r="Q361" s="250"/>
      <c r="R361" s="2"/>
    </row>
    <row r="362" spans="1:18" customFormat="1" x14ac:dyDescent="0.25">
      <c r="A362" s="54"/>
      <c r="C362" s="86"/>
      <c r="D362" s="87"/>
      <c r="E362" s="88"/>
      <c r="F362" s="89"/>
      <c r="G362" s="87"/>
      <c r="H362" s="87"/>
      <c r="I362" s="301" t="str">
        <f t="shared" ca="1" si="5"/>
        <v/>
      </c>
      <c r="J362" s="329"/>
      <c r="K362" s="329"/>
      <c r="L362" s="250"/>
      <c r="M362" s="250"/>
      <c r="N362" s="250"/>
      <c r="O362" s="250"/>
      <c r="P362" s="250"/>
      <c r="Q362" s="250"/>
      <c r="R362" s="2"/>
    </row>
    <row r="363" spans="1:18" customFormat="1" x14ac:dyDescent="0.25">
      <c r="A363" s="54"/>
      <c r="C363" s="86"/>
      <c r="D363" s="87"/>
      <c r="E363" s="88"/>
      <c r="F363" s="89"/>
      <c r="G363" s="87"/>
      <c r="H363" s="87"/>
      <c r="I363" s="301" t="str">
        <f t="shared" ca="1" si="5"/>
        <v/>
      </c>
      <c r="J363" s="329"/>
      <c r="K363" s="329"/>
      <c r="L363" s="250"/>
      <c r="M363" s="250"/>
      <c r="N363" s="250"/>
      <c r="O363" s="250"/>
      <c r="P363" s="250"/>
      <c r="Q363" s="250"/>
      <c r="R363" s="2"/>
    </row>
    <row r="364" spans="1:18" customFormat="1" x14ac:dyDescent="0.25">
      <c r="A364" s="54"/>
      <c r="C364" s="86"/>
      <c r="D364" s="87"/>
      <c r="E364" s="88"/>
      <c r="F364" s="89"/>
      <c r="G364" s="87"/>
      <c r="H364" s="87"/>
      <c r="I364" s="301" t="str">
        <f t="shared" ca="1" si="5"/>
        <v/>
      </c>
      <c r="J364" s="329"/>
      <c r="K364" s="329"/>
      <c r="L364" s="250"/>
      <c r="M364" s="250"/>
      <c r="N364" s="250"/>
      <c r="O364" s="250"/>
      <c r="P364" s="250"/>
      <c r="Q364" s="250"/>
      <c r="R364" s="2"/>
    </row>
    <row r="365" spans="1:18" customFormat="1" x14ac:dyDescent="0.25">
      <c r="A365" s="54"/>
      <c r="C365" s="86"/>
      <c r="D365" s="87"/>
      <c r="E365" s="88"/>
      <c r="F365" s="89"/>
      <c r="G365" s="87"/>
      <c r="H365" s="87"/>
      <c r="I365" s="301" t="str">
        <f t="shared" ca="1" si="5"/>
        <v/>
      </c>
      <c r="J365" s="329"/>
      <c r="K365" s="329"/>
      <c r="L365" s="250"/>
      <c r="M365" s="250"/>
      <c r="N365" s="250"/>
      <c r="O365" s="250"/>
      <c r="P365" s="250"/>
      <c r="Q365" s="250"/>
      <c r="R365" s="2"/>
    </row>
    <row r="366" spans="1:18" customFormat="1" x14ac:dyDescent="0.25">
      <c r="A366" s="54"/>
      <c r="C366" s="86"/>
      <c r="D366" s="87"/>
      <c r="E366" s="88"/>
      <c r="F366" s="89"/>
      <c r="G366" s="87"/>
      <c r="H366" s="87"/>
      <c r="I366" s="301" t="str">
        <f t="shared" ca="1" si="5"/>
        <v/>
      </c>
      <c r="J366" s="329"/>
      <c r="K366" s="329"/>
      <c r="L366" s="250"/>
      <c r="M366" s="250"/>
      <c r="N366" s="250"/>
      <c r="O366" s="250"/>
      <c r="P366" s="250"/>
      <c r="Q366" s="250"/>
      <c r="R366" s="2"/>
    </row>
    <row r="367" spans="1:18" customFormat="1" x14ac:dyDescent="0.25">
      <c r="A367" s="54"/>
      <c r="C367" s="86"/>
      <c r="D367" s="87"/>
      <c r="E367" s="88"/>
      <c r="F367" s="89"/>
      <c r="G367" s="87"/>
      <c r="H367" s="87"/>
      <c r="I367" s="301" t="str">
        <f t="shared" ca="1" si="5"/>
        <v/>
      </c>
      <c r="J367" s="329"/>
      <c r="K367" s="329"/>
      <c r="L367" s="250"/>
      <c r="M367" s="250"/>
      <c r="N367" s="250"/>
      <c r="O367" s="250"/>
      <c r="P367" s="250"/>
      <c r="Q367" s="250"/>
      <c r="R367" s="2"/>
    </row>
    <row r="368" spans="1:18" customFormat="1" x14ac:dyDescent="0.25">
      <c r="A368" s="54"/>
      <c r="C368" s="86"/>
      <c r="D368" s="87"/>
      <c r="E368" s="88"/>
      <c r="F368" s="89"/>
      <c r="G368" s="87"/>
      <c r="H368" s="87"/>
      <c r="I368" s="301" t="str">
        <f t="shared" ca="1" si="5"/>
        <v/>
      </c>
      <c r="J368" s="329"/>
      <c r="K368" s="329"/>
      <c r="L368" s="250"/>
      <c r="M368" s="250"/>
      <c r="N368" s="250"/>
      <c r="O368" s="250"/>
      <c r="P368" s="250"/>
      <c r="Q368" s="250"/>
      <c r="R368" s="2"/>
    </row>
    <row r="369" spans="1:18" customFormat="1" x14ac:dyDescent="0.25">
      <c r="A369" s="54"/>
      <c r="C369" s="86"/>
      <c r="D369" s="87"/>
      <c r="E369" s="88"/>
      <c r="F369" s="89"/>
      <c r="G369" s="87"/>
      <c r="H369" s="87"/>
      <c r="I369" s="301" t="str">
        <f t="shared" ca="1" si="5"/>
        <v/>
      </c>
      <c r="J369" s="329"/>
      <c r="K369" s="329"/>
      <c r="L369" s="250"/>
      <c r="M369" s="250"/>
      <c r="N369" s="250"/>
      <c r="O369" s="250"/>
      <c r="P369" s="250"/>
      <c r="Q369" s="250"/>
      <c r="R369" s="2"/>
    </row>
    <row r="370" spans="1:18" customFormat="1" x14ac:dyDescent="0.25">
      <c r="A370" s="54"/>
      <c r="C370" s="86"/>
      <c r="D370" s="87"/>
      <c r="E370" s="88"/>
      <c r="F370" s="89"/>
      <c r="G370" s="87"/>
      <c r="H370" s="87"/>
      <c r="I370" s="301" t="str">
        <f t="shared" ca="1" si="5"/>
        <v/>
      </c>
      <c r="J370" s="329"/>
      <c r="K370" s="329"/>
      <c r="L370" s="250"/>
      <c r="M370" s="250"/>
      <c r="N370" s="250"/>
      <c r="O370" s="250"/>
      <c r="P370" s="250"/>
      <c r="Q370" s="250"/>
      <c r="R370" s="2"/>
    </row>
    <row r="371" spans="1:18" customFormat="1" x14ac:dyDescent="0.25">
      <c r="A371" s="54"/>
      <c r="C371" s="86"/>
      <c r="D371" s="87"/>
      <c r="E371" s="88"/>
      <c r="F371" s="89"/>
      <c r="G371" s="87"/>
      <c r="H371" s="87"/>
      <c r="I371" s="301" t="str">
        <f t="shared" ca="1" si="5"/>
        <v/>
      </c>
      <c r="J371" s="329"/>
      <c r="K371" s="329"/>
      <c r="L371" s="250"/>
      <c r="M371" s="250"/>
      <c r="N371" s="250"/>
      <c r="O371" s="250"/>
      <c r="P371" s="250"/>
      <c r="Q371" s="250"/>
      <c r="R371" s="2"/>
    </row>
    <row r="372" spans="1:18" customFormat="1" x14ac:dyDescent="0.25">
      <c r="A372" s="54"/>
      <c r="C372" s="86"/>
      <c r="D372" s="87"/>
      <c r="E372" s="88"/>
      <c r="F372" s="89"/>
      <c r="G372" s="87"/>
      <c r="H372" s="87"/>
      <c r="I372" s="301" t="str">
        <f t="shared" ca="1" si="5"/>
        <v/>
      </c>
      <c r="J372" s="329"/>
      <c r="K372" s="329"/>
      <c r="L372" s="250"/>
      <c r="M372" s="250"/>
      <c r="N372" s="250"/>
      <c r="O372" s="250"/>
      <c r="P372" s="250"/>
      <c r="Q372" s="250"/>
      <c r="R372" s="2"/>
    </row>
    <row r="373" spans="1:18" customFormat="1" x14ac:dyDescent="0.25">
      <c r="A373" s="54"/>
      <c r="C373" s="86"/>
      <c r="D373" s="87"/>
      <c r="E373" s="88"/>
      <c r="F373" s="89"/>
      <c r="G373" s="87"/>
      <c r="H373" s="87"/>
      <c r="I373" s="301" t="str">
        <f t="shared" ca="1" si="5"/>
        <v/>
      </c>
      <c r="J373" s="329"/>
      <c r="K373" s="329"/>
      <c r="L373" s="250"/>
      <c r="M373" s="250"/>
      <c r="N373" s="250"/>
      <c r="O373" s="250"/>
      <c r="P373" s="250"/>
      <c r="Q373" s="250"/>
      <c r="R373" s="2"/>
    </row>
    <row r="374" spans="1:18" customFormat="1" x14ac:dyDescent="0.25">
      <c r="A374" s="54"/>
      <c r="C374" s="86"/>
      <c r="D374" s="87"/>
      <c r="E374" s="88"/>
      <c r="F374" s="89"/>
      <c r="G374" s="87"/>
      <c r="H374" s="87"/>
      <c r="I374" s="301" t="str">
        <f t="shared" ca="1" si="5"/>
        <v/>
      </c>
      <c r="J374" s="329"/>
      <c r="K374" s="329"/>
      <c r="L374" s="250"/>
      <c r="M374" s="250"/>
      <c r="N374" s="250"/>
      <c r="O374" s="250"/>
      <c r="P374" s="250"/>
      <c r="Q374" s="250"/>
      <c r="R374" s="2"/>
    </row>
    <row r="375" spans="1:18" customFormat="1" x14ac:dyDescent="0.25">
      <c r="A375" s="54"/>
      <c r="C375" s="86"/>
      <c r="D375" s="87"/>
      <c r="E375" s="88"/>
      <c r="F375" s="89"/>
      <c r="G375" s="87"/>
      <c r="H375" s="87"/>
      <c r="I375" s="301" t="str">
        <f t="shared" ca="1" si="5"/>
        <v/>
      </c>
      <c r="J375" s="329"/>
      <c r="K375" s="329"/>
      <c r="L375" s="250"/>
      <c r="M375" s="250"/>
      <c r="N375" s="250"/>
      <c r="O375" s="250"/>
      <c r="P375" s="250"/>
      <c r="Q375" s="250"/>
      <c r="R375" s="2"/>
    </row>
    <row r="376" spans="1:18" customFormat="1" x14ac:dyDescent="0.25">
      <c r="A376" s="54"/>
      <c r="C376" s="86"/>
      <c r="D376" s="87"/>
      <c r="E376" s="88"/>
      <c r="F376" s="89"/>
      <c r="G376" s="87"/>
      <c r="H376" s="87"/>
      <c r="I376" s="301" t="str">
        <f t="shared" ca="1" si="5"/>
        <v/>
      </c>
      <c r="J376" s="329"/>
      <c r="K376" s="329"/>
      <c r="L376" s="250"/>
      <c r="M376" s="250"/>
      <c r="N376" s="250"/>
      <c r="O376" s="250"/>
      <c r="P376" s="250"/>
      <c r="Q376" s="250"/>
      <c r="R376" s="2"/>
    </row>
    <row r="377" spans="1:18" customFormat="1" x14ac:dyDescent="0.25">
      <c r="A377" s="54"/>
      <c r="C377" s="86"/>
      <c r="D377" s="87"/>
      <c r="E377" s="88"/>
      <c r="F377" s="89"/>
      <c r="G377" s="87"/>
      <c r="H377" s="87"/>
      <c r="I377" s="301" t="str">
        <f t="shared" ca="1" si="5"/>
        <v/>
      </c>
      <c r="J377" s="329"/>
      <c r="K377" s="329"/>
      <c r="L377" s="250"/>
      <c r="M377" s="250"/>
      <c r="N377" s="250"/>
      <c r="O377" s="250"/>
      <c r="P377" s="250"/>
      <c r="Q377" s="250"/>
      <c r="R377" s="2"/>
    </row>
    <row r="378" spans="1:18" customFormat="1" x14ac:dyDescent="0.25">
      <c r="A378" s="54"/>
      <c r="C378" s="86"/>
      <c r="D378" s="87"/>
      <c r="E378" s="88"/>
      <c r="F378" s="89"/>
      <c r="G378" s="87"/>
      <c r="H378" s="87"/>
      <c r="I378" s="301" t="str">
        <f t="shared" ca="1" si="5"/>
        <v/>
      </c>
      <c r="J378" s="329"/>
      <c r="K378" s="329"/>
      <c r="L378" s="250"/>
      <c r="M378" s="250"/>
      <c r="N378" s="250"/>
      <c r="O378" s="250"/>
      <c r="P378" s="250"/>
      <c r="Q378" s="250"/>
      <c r="R378" s="2"/>
    </row>
    <row r="379" spans="1:18" customFormat="1" x14ac:dyDescent="0.25">
      <c r="A379" s="54"/>
      <c r="C379" s="86"/>
      <c r="D379" s="87"/>
      <c r="E379" s="88"/>
      <c r="F379" s="89"/>
      <c r="G379" s="87"/>
      <c r="H379" s="87"/>
      <c r="I379" s="301" t="str">
        <f t="shared" ca="1" si="5"/>
        <v/>
      </c>
      <c r="J379" s="329"/>
      <c r="K379" s="329"/>
      <c r="L379" s="250"/>
      <c r="M379" s="250"/>
      <c r="N379" s="250"/>
      <c r="O379" s="250"/>
      <c r="P379" s="250"/>
      <c r="Q379" s="250"/>
      <c r="R379" s="2"/>
    </row>
    <row r="380" spans="1:18" customFormat="1" x14ac:dyDescent="0.25">
      <c r="A380" s="54"/>
      <c r="C380" s="86"/>
      <c r="D380" s="87"/>
      <c r="E380" s="88"/>
      <c r="F380" s="89"/>
      <c r="G380" s="87"/>
      <c r="H380" s="87"/>
      <c r="I380" s="301" t="str">
        <f t="shared" ca="1" si="5"/>
        <v/>
      </c>
      <c r="J380" s="329"/>
      <c r="K380" s="329"/>
      <c r="L380" s="250"/>
      <c r="M380" s="250"/>
      <c r="N380" s="250"/>
      <c r="O380" s="250"/>
      <c r="P380" s="250"/>
      <c r="Q380" s="250"/>
      <c r="R380" s="2"/>
    </row>
    <row r="381" spans="1:18" customFormat="1" x14ac:dyDescent="0.25">
      <c r="A381" s="54"/>
      <c r="C381" s="86"/>
      <c r="D381" s="87"/>
      <c r="E381" s="88"/>
      <c r="F381" s="89"/>
      <c r="G381" s="87"/>
      <c r="H381" s="87"/>
      <c r="I381" s="301" t="str">
        <f t="shared" ca="1" si="5"/>
        <v/>
      </c>
      <c r="J381" s="329"/>
      <c r="K381" s="329"/>
      <c r="L381" s="250"/>
      <c r="M381" s="250"/>
      <c r="N381" s="250"/>
      <c r="O381" s="250"/>
      <c r="P381" s="250"/>
      <c r="Q381" s="250"/>
      <c r="R381" s="2"/>
    </row>
    <row r="382" spans="1:18" customFormat="1" x14ac:dyDescent="0.25">
      <c r="A382" s="54"/>
      <c r="C382" s="86"/>
      <c r="D382" s="87"/>
      <c r="E382" s="88"/>
      <c r="F382" s="89"/>
      <c r="G382" s="87"/>
      <c r="H382" s="87"/>
      <c r="I382" s="301" t="str">
        <f t="shared" ca="1" si="5"/>
        <v/>
      </c>
      <c r="J382" s="329"/>
      <c r="K382" s="329"/>
      <c r="L382" s="250"/>
      <c r="M382" s="250"/>
      <c r="N382" s="250"/>
      <c r="O382" s="250"/>
      <c r="P382" s="250"/>
      <c r="Q382" s="250"/>
      <c r="R382" s="2"/>
    </row>
    <row r="383" spans="1:18" customFormat="1" x14ac:dyDescent="0.25">
      <c r="A383" s="54"/>
      <c r="C383" s="86"/>
      <c r="D383" s="87"/>
      <c r="E383" s="88"/>
      <c r="F383" s="89"/>
      <c r="G383" s="87"/>
      <c r="H383" s="87"/>
      <c r="I383" s="301" t="str">
        <f t="shared" ca="1" si="5"/>
        <v/>
      </c>
      <c r="J383" s="329"/>
      <c r="K383" s="329"/>
      <c r="L383" s="250"/>
      <c r="M383" s="250"/>
      <c r="N383" s="250"/>
      <c r="O383" s="250"/>
      <c r="P383" s="250"/>
      <c r="Q383" s="250"/>
      <c r="R383" s="2"/>
    </row>
    <row r="384" spans="1:18" customFormat="1" x14ac:dyDescent="0.25">
      <c r="A384" s="54"/>
      <c r="C384" s="86"/>
      <c r="D384" s="87"/>
      <c r="E384" s="88"/>
      <c r="F384" s="89"/>
      <c r="G384" s="87"/>
      <c r="H384" s="87"/>
      <c r="I384" s="301" t="str">
        <f t="shared" ca="1" si="5"/>
        <v/>
      </c>
      <c r="J384" s="329"/>
      <c r="K384" s="329"/>
      <c r="L384" s="250"/>
      <c r="M384" s="250"/>
      <c r="N384" s="250"/>
      <c r="O384" s="250"/>
      <c r="P384" s="250"/>
      <c r="Q384" s="250"/>
      <c r="R384" s="2"/>
    </row>
    <row r="385" spans="1:18" customFormat="1" x14ac:dyDescent="0.25">
      <c r="A385" s="54"/>
      <c r="C385" s="86"/>
      <c r="D385" s="87"/>
      <c r="E385" s="88"/>
      <c r="F385" s="89"/>
      <c r="G385" s="87"/>
      <c r="H385" s="87"/>
      <c r="I385" s="301" t="str">
        <f t="shared" ca="1" si="5"/>
        <v/>
      </c>
      <c r="J385" s="329"/>
      <c r="K385" s="329"/>
      <c r="L385" s="250"/>
      <c r="M385" s="250"/>
      <c r="N385" s="250"/>
      <c r="O385" s="250"/>
      <c r="P385" s="250"/>
      <c r="Q385" s="250"/>
      <c r="R385" s="2"/>
    </row>
    <row r="386" spans="1:18" customFormat="1" x14ac:dyDescent="0.25">
      <c r="A386" s="54"/>
      <c r="C386" s="86"/>
      <c r="D386" s="87"/>
      <c r="E386" s="88"/>
      <c r="F386" s="89"/>
      <c r="G386" s="87"/>
      <c r="H386" s="87"/>
      <c r="I386" s="301" t="str">
        <f t="shared" ca="1" si="5"/>
        <v/>
      </c>
      <c r="J386" s="329"/>
      <c r="K386" s="329"/>
      <c r="L386" s="250"/>
      <c r="M386" s="250"/>
      <c r="N386" s="250"/>
      <c r="O386" s="250"/>
      <c r="P386" s="250"/>
      <c r="Q386" s="250"/>
      <c r="R386" s="2"/>
    </row>
    <row r="387" spans="1:18" customFormat="1" x14ac:dyDescent="0.25">
      <c r="A387" s="54"/>
      <c r="C387" s="86"/>
      <c r="D387" s="87"/>
      <c r="E387" s="88"/>
      <c r="F387" s="89"/>
      <c r="G387" s="87"/>
      <c r="H387" s="87"/>
      <c r="I387" s="301" t="str">
        <f t="shared" ca="1" si="5"/>
        <v/>
      </c>
      <c r="J387" s="329"/>
      <c r="K387" s="329"/>
      <c r="L387" s="250"/>
      <c r="M387" s="250"/>
      <c r="N387" s="250"/>
      <c r="O387" s="250"/>
      <c r="P387" s="250"/>
      <c r="Q387" s="250"/>
      <c r="R387" s="2"/>
    </row>
    <row r="388" spans="1:18" customFormat="1" x14ac:dyDescent="0.25">
      <c r="A388" s="54"/>
      <c r="C388" s="86"/>
      <c r="D388" s="87"/>
      <c r="E388" s="88"/>
      <c r="F388" s="89"/>
      <c r="G388" s="87"/>
      <c r="H388" s="87"/>
      <c r="I388" s="301" t="str">
        <f t="shared" ca="1" si="5"/>
        <v/>
      </c>
      <c r="J388" s="329"/>
      <c r="K388" s="329"/>
      <c r="L388" s="250"/>
      <c r="M388" s="250"/>
      <c r="N388" s="250"/>
      <c r="O388" s="250"/>
      <c r="P388" s="250"/>
      <c r="Q388" s="250"/>
      <c r="R388" s="2"/>
    </row>
    <row r="389" spans="1:18" customFormat="1" x14ac:dyDescent="0.25">
      <c r="A389" s="54"/>
      <c r="C389" s="86"/>
      <c r="D389" s="87"/>
      <c r="E389" s="88"/>
      <c r="F389" s="89"/>
      <c r="G389" s="87"/>
      <c r="H389" s="87"/>
      <c r="I389" s="301" t="str">
        <f t="shared" ca="1" si="5"/>
        <v/>
      </c>
      <c r="J389" s="329"/>
      <c r="K389" s="329"/>
      <c r="L389" s="250"/>
      <c r="M389" s="250"/>
      <c r="N389" s="250"/>
      <c r="O389" s="250"/>
      <c r="P389" s="250"/>
      <c r="Q389" s="250"/>
      <c r="R389" s="2"/>
    </row>
    <row r="390" spans="1:18" customFormat="1" x14ac:dyDescent="0.25">
      <c r="A390" s="54"/>
      <c r="C390" s="86"/>
      <c r="D390" s="87"/>
      <c r="E390" s="88"/>
      <c r="F390" s="89"/>
      <c r="G390" s="87"/>
      <c r="H390" s="87"/>
      <c r="I390" s="301" t="str">
        <f t="shared" ca="1" si="5"/>
        <v/>
      </c>
      <c r="J390" s="329"/>
      <c r="K390" s="329"/>
      <c r="L390" s="250"/>
      <c r="M390" s="250"/>
      <c r="N390" s="250"/>
      <c r="O390" s="250"/>
      <c r="P390" s="250"/>
      <c r="Q390" s="250"/>
      <c r="R390" s="2"/>
    </row>
    <row r="391" spans="1:18" customFormat="1" x14ac:dyDescent="0.25">
      <c r="A391" s="54"/>
      <c r="C391" s="86"/>
      <c r="D391" s="87"/>
      <c r="E391" s="88"/>
      <c r="F391" s="89"/>
      <c r="G391" s="87"/>
      <c r="H391" s="87"/>
      <c r="I391" s="301" t="str">
        <f t="shared" ca="1" si="5"/>
        <v/>
      </c>
      <c r="J391" s="329"/>
      <c r="K391" s="329"/>
      <c r="L391" s="250"/>
      <c r="M391" s="250"/>
      <c r="N391" s="250"/>
      <c r="O391" s="250"/>
      <c r="P391" s="250"/>
      <c r="Q391" s="250"/>
      <c r="R391" s="2"/>
    </row>
    <row r="392" spans="1:18" customFormat="1" x14ac:dyDescent="0.25">
      <c r="A392" s="54"/>
      <c r="C392" s="86"/>
      <c r="D392" s="87"/>
      <c r="E392" s="88"/>
      <c r="F392" s="89"/>
      <c r="G392" s="87"/>
      <c r="H392" s="87"/>
      <c r="I392" s="301" t="str">
        <f t="shared" ca="1" si="5"/>
        <v/>
      </c>
      <c r="J392" s="329"/>
      <c r="K392" s="329"/>
      <c r="L392" s="250"/>
      <c r="M392" s="250"/>
      <c r="N392" s="250"/>
      <c r="O392" s="250"/>
      <c r="P392" s="250"/>
      <c r="Q392" s="250"/>
      <c r="R392" s="2"/>
    </row>
    <row r="393" spans="1:18" customFormat="1" x14ac:dyDescent="0.25">
      <c r="A393" s="54"/>
      <c r="C393" s="86"/>
      <c r="D393" s="87"/>
      <c r="E393" s="88"/>
      <c r="F393" s="89"/>
      <c r="G393" s="87"/>
      <c r="H393" s="87"/>
      <c r="I393" s="301" t="str">
        <f t="shared" ref="I393:I456" ca="1" si="6">IF(H393="","",(IF(H393="Efetivado","",IF(C393="","",IF(C393=TODAY(),"Vence Hoje",IF(C393&lt;TODAY(),"Atrasado",C393-TODAY()&amp;" Dias para Vencer"))))))</f>
        <v/>
      </c>
      <c r="J393" s="329"/>
      <c r="K393" s="329"/>
      <c r="L393" s="250"/>
      <c r="M393" s="250"/>
      <c r="N393" s="250"/>
      <c r="O393" s="250"/>
      <c r="P393" s="250"/>
      <c r="Q393" s="250"/>
      <c r="R393" s="2"/>
    </row>
    <row r="394" spans="1:18" customFormat="1" x14ac:dyDescent="0.25">
      <c r="A394" s="54"/>
      <c r="C394" s="86"/>
      <c r="D394" s="87"/>
      <c r="E394" s="88"/>
      <c r="F394" s="89"/>
      <c r="G394" s="87"/>
      <c r="H394" s="87"/>
      <c r="I394" s="301" t="str">
        <f t="shared" ca="1" si="6"/>
        <v/>
      </c>
      <c r="J394" s="329"/>
      <c r="K394" s="329"/>
      <c r="L394" s="250"/>
      <c r="M394" s="250"/>
      <c r="N394" s="250"/>
      <c r="O394" s="250"/>
      <c r="P394" s="250"/>
      <c r="Q394" s="250"/>
      <c r="R394" s="2"/>
    </row>
    <row r="395" spans="1:18" customFormat="1" x14ac:dyDescent="0.25">
      <c r="A395" s="54"/>
      <c r="C395" s="86"/>
      <c r="D395" s="87"/>
      <c r="E395" s="88"/>
      <c r="F395" s="89"/>
      <c r="G395" s="87"/>
      <c r="H395" s="87"/>
      <c r="I395" s="301" t="str">
        <f t="shared" ca="1" si="6"/>
        <v/>
      </c>
      <c r="J395" s="329"/>
      <c r="K395" s="329"/>
      <c r="L395" s="250"/>
      <c r="M395" s="250"/>
      <c r="N395" s="250"/>
      <c r="O395" s="250"/>
      <c r="P395" s="250"/>
      <c r="Q395" s="250"/>
      <c r="R395" s="2"/>
    </row>
    <row r="396" spans="1:18" customFormat="1" x14ac:dyDescent="0.25">
      <c r="A396" s="54"/>
      <c r="C396" s="86"/>
      <c r="D396" s="87"/>
      <c r="E396" s="88"/>
      <c r="F396" s="89"/>
      <c r="G396" s="87"/>
      <c r="H396" s="87"/>
      <c r="I396" s="301" t="str">
        <f t="shared" ca="1" si="6"/>
        <v/>
      </c>
      <c r="J396" s="329"/>
      <c r="K396" s="329"/>
      <c r="L396" s="250"/>
      <c r="M396" s="250"/>
      <c r="N396" s="250"/>
      <c r="O396" s="250"/>
      <c r="P396" s="250"/>
      <c r="Q396" s="250"/>
      <c r="R396" s="2"/>
    </row>
    <row r="397" spans="1:18" customFormat="1" x14ac:dyDescent="0.25">
      <c r="A397" s="54"/>
      <c r="C397" s="86"/>
      <c r="D397" s="87"/>
      <c r="E397" s="88"/>
      <c r="F397" s="89"/>
      <c r="G397" s="87"/>
      <c r="H397" s="87"/>
      <c r="I397" s="301" t="str">
        <f t="shared" ca="1" si="6"/>
        <v/>
      </c>
      <c r="J397" s="329"/>
      <c r="K397" s="329"/>
      <c r="L397" s="250"/>
      <c r="M397" s="250"/>
      <c r="N397" s="250"/>
      <c r="O397" s="250"/>
      <c r="P397" s="250"/>
      <c r="Q397" s="250"/>
      <c r="R397" s="2"/>
    </row>
    <row r="398" spans="1:18" customFormat="1" x14ac:dyDescent="0.25">
      <c r="A398" s="54"/>
      <c r="C398" s="86"/>
      <c r="D398" s="87"/>
      <c r="E398" s="88"/>
      <c r="F398" s="89"/>
      <c r="G398" s="87"/>
      <c r="H398" s="87"/>
      <c r="I398" s="301" t="str">
        <f t="shared" ca="1" si="6"/>
        <v/>
      </c>
      <c r="J398" s="329"/>
      <c r="K398" s="329"/>
      <c r="L398" s="250"/>
      <c r="M398" s="250"/>
      <c r="N398" s="250"/>
      <c r="O398" s="250"/>
      <c r="P398" s="250"/>
      <c r="Q398" s="250"/>
      <c r="R398" s="2"/>
    </row>
    <row r="399" spans="1:18" customFormat="1" x14ac:dyDescent="0.25">
      <c r="A399" s="54"/>
      <c r="C399" s="86"/>
      <c r="D399" s="87"/>
      <c r="E399" s="88"/>
      <c r="F399" s="89"/>
      <c r="G399" s="87"/>
      <c r="H399" s="87"/>
      <c r="I399" s="301" t="str">
        <f t="shared" ca="1" si="6"/>
        <v/>
      </c>
      <c r="J399" s="329"/>
      <c r="K399" s="329"/>
      <c r="L399" s="250"/>
      <c r="M399" s="250"/>
      <c r="N399" s="250"/>
      <c r="O399" s="250"/>
      <c r="P399" s="250"/>
      <c r="Q399" s="250"/>
      <c r="R399" s="2"/>
    </row>
    <row r="400" spans="1:18" customFormat="1" x14ac:dyDescent="0.25">
      <c r="A400" s="54"/>
      <c r="C400" s="86"/>
      <c r="D400" s="87"/>
      <c r="E400" s="88"/>
      <c r="F400" s="89"/>
      <c r="G400" s="87"/>
      <c r="H400" s="87"/>
      <c r="I400" s="301" t="str">
        <f t="shared" ca="1" si="6"/>
        <v/>
      </c>
      <c r="J400" s="329"/>
      <c r="K400" s="329"/>
      <c r="L400" s="250"/>
      <c r="M400" s="250"/>
      <c r="N400" s="250"/>
      <c r="O400" s="250"/>
      <c r="P400" s="250"/>
      <c r="Q400" s="250"/>
      <c r="R400" s="2"/>
    </row>
    <row r="401" spans="1:18" customFormat="1" x14ac:dyDescent="0.25">
      <c r="A401" s="54"/>
      <c r="C401" s="86"/>
      <c r="D401" s="87"/>
      <c r="E401" s="88"/>
      <c r="F401" s="89"/>
      <c r="G401" s="87"/>
      <c r="H401" s="87"/>
      <c r="I401" s="301" t="str">
        <f t="shared" ca="1" si="6"/>
        <v/>
      </c>
      <c r="J401" s="329"/>
      <c r="K401" s="329"/>
      <c r="L401" s="250"/>
      <c r="M401" s="250"/>
      <c r="N401" s="250"/>
      <c r="O401" s="250"/>
      <c r="P401" s="250"/>
      <c r="Q401" s="250"/>
      <c r="R401" s="2"/>
    </row>
    <row r="402" spans="1:18" customFormat="1" x14ac:dyDescent="0.25">
      <c r="A402" s="54"/>
      <c r="C402" s="86"/>
      <c r="D402" s="87"/>
      <c r="E402" s="88"/>
      <c r="F402" s="89"/>
      <c r="G402" s="87"/>
      <c r="H402" s="87"/>
      <c r="I402" s="301" t="str">
        <f t="shared" ca="1" si="6"/>
        <v/>
      </c>
      <c r="J402" s="329"/>
      <c r="K402" s="329"/>
      <c r="L402" s="250"/>
      <c r="M402" s="250"/>
      <c r="N402" s="250"/>
      <c r="O402" s="250"/>
      <c r="P402" s="250"/>
      <c r="Q402" s="250"/>
      <c r="R402" s="2"/>
    </row>
    <row r="403" spans="1:18" customFormat="1" x14ac:dyDescent="0.25">
      <c r="A403" s="54"/>
      <c r="C403" s="86"/>
      <c r="D403" s="87"/>
      <c r="E403" s="88"/>
      <c r="F403" s="89"/>
      <c r="G403" s="87"/>
      <c r="H403" s="87"/>
      <c r="I403" s="301" t="str">
        <f t="shared" ca="1" si="6"/>
        <v/>
      </c>
      <c r="J403" s="329"/>
      <c r="K403" s="329"/>
      <c r="L403" s="250"/>
      <c r="M403" s="250"/>
      <c r="N403" s="250"/>
      <c r="O403" s="250"/>
      <c r="P403" s="250"/>
      <c r="Q403" s="250"/>
      <c r="R403" s="2"/>
    </row>
    <row r="404" spans="1:18" customFormat="1" x14ac:dyDescent="0.25">
      <c r="A404" s="54"/>
      <c r="C404" s="86"/>
      <c r="D404" s="87"/>
      <c r="E404" s="88"/>
      <c r="F404" s="89"/>
      <c r="G404" s="87"/>
      <c r="H404" s="87"/>
      <c r="I404" s="301" t="str">
        <f t="shared" ca="1" si="6"/>
        <v/>
      </c>
      <c r="J404" s="329"/>
      <c r="K404" s="329"/>
      <c r="L404" s="250"/>
      <c r="M404" s="250"/>
      <c r="N404" s="250"/>
      <c r="O404" s="250"/>
      <c r="P404" s="250"/>
      <c r="Q404" s="250"/>
      <c r="R404" s="2"/>
    </row>
    <row r="405" spans="1:18" customFormat="1" x14ac:dyDescent="0.25">
      <c r="A405" s="54"/>
      <c r="C405" s="86"/>
      <c r="D405" s="87"/>
      <c r="E405" s="88"/>
      <c r="F405" s="89"/>
      <c r="G405" s="87"/>
      <c r="H405" s="87"/>
      <c r="I405" s="301" t="str">
        <f t="shared" ca="1" si="6"/>
        <v/>
      </c>
      <c r="J405" s="329"/>
      <c r="K405" s="329"/>
      <c r="L405" s="250"/>
      <c r="M405" s="250"/>
      <c r="N405" s="250"/>
      <c r="O405" s="250"/>
      <c r="P405" s="250"/>
      <c r="Q405" s="250"/>
      <c r="R405" s="2"/>
    </row>
    <row r="406" spans="1:18" customFormat="1" x14ac:dyDescent="0.25">
      <c r="A406" s="54"/>
      <c r="C406" s="86"/>
      <c r="D406" s="87"/>
      <c r="E406" s="88"/>
      <c r="F406" s="89"/>
      <c r="G406" s="87"/>
      <c r="H406" s="87"/>
      <c r="I406" s="301" t="str">
        <f t="shared" ca="1" si="6"/>
        <v/>
      </c>
      <c r="J406" s="329"/>
      <c r="K406" s="329"/>
      <c r="L406" s="250"/>
      <c r="M406" s="250"/>
      <c r="N406" s="250"/>
      <c r="O406" s="250"/>
      <c r="P406" s="250"/>
      <c r="Q406" s="250"/>
      <c r="R406" s="2"/>
    </row>
    <row r="407" spans="1:18" customFormat="1" x14ac:dyDescent="0.25">
      <c r="A407" s="54"/>
      <c r="C407" s="86"/>
      <c r="D407" s="87"/>
      <c r="E407" s="88"/>
      <c r="F407" s="89"/>
      <c r="G407" s="87"/>
      <c r="H407" s="87"/>
      <c r="I407" s="301" t="str">
        <f t="shared" ca="1" si="6"/>
        <v/>
      </c>
      <c r="J407" s="329"/>
      <c r="K407" s="329"/>
      <c r="L407" s="250"/>
      <c r="M407" s="250"/>
      <c r="N407" s="250"/>
      <c r="O407" s="250"/>
      <c r="P407" s="250"/>
      <c r="Q407" s="250"/>
      <c r="R407" s="2"/>
    </row>
    <row r="408" spans="1:18" customFormat="1" x14ac:dyDescent="0.25">
      <c r="A408" s="54"/>
      <c r="C408" s="86"/>
      <c r="D408" s="87"/>
      <c r="E408" s="88"/>
      <c r="F408" s="89"/>
      <c r="G408" s="87"/>
      <c r="H408" s="87"/>
      <c r="I408" s="301" t="str">
        <f t="shared" ca="1" si="6"/>
        <v/>
      </c>
      <c r="J408" s="329"/>
      <c r="K408" s="329"/>
      <c r="L408" s="250"/>
      <c r="M408" s="250"/>
      <c r="N408" s="250"/>
      <c r="O408" s="250"/>
      <c r="P408" s="250"/>
      <c r="Q408" s="250"/>
      <c r="R408" s="2"/>
    </row>
    <row r="409" spans="1:18" customFormat="1" x14ac:dyDescent="0.25">
      <c r="A409" s="54"/>
      <c r="C409" s="86"/>
      <c r="D409" s="87"/>
      <c r="E409" s="88"/>
      <c r="F409" s="89"/>
      <c r="G409" s="87"/>
      <c r="H409" s="87"/>
      <c r="I409" s="301" t="str">
        <f t="shared" ca="1" si="6"/>
        <v/>
      </c>
      <c r="J409" s="329"/>
      <c r="K409" s="329"/>
      <c r="L409" s="250"/>
      <c r="M409" s="250"/>
      <c r="N409" s="250"/>
      <c r="O409" s="250"/>
      <c r="P409" s="250"/>
      <c r="Q409" s="250"/>
      <c r="R409" s="2"/>
    </row>
    <row r="410" spans="1:18" customFormat="1" x14ac:dyDescent="0.25">
      <c r="A410" s="54"/>
      <c r="C410" s="86"/>
      <c r="D410" s="87"/>
      <c r="E410" s="88"/>
      <c r="F410" s="89"/>
      <c r="G410" s="87"/>
      <c r="H410" s="87"/>
      <c r="I410" s="301" t="str">
        <f t="shared" ca="1" si="6"/>
        <v/>
      </c>
      <c r="J410" s="329"/>
      <c r="K410" s="329"/>
      <c r="L410" s="250"/>
      <c r="M410" s="250"/>
      <c r="N410" s="250"/>
      <c r="O410" s="250"/>
      <c r="P410" s="250"/>
      <c r="Q410" s="250"/>
      <c r="R410" s="2"/>
    </row>
    <row r="411" spans="1:18" customFormat="1" x14ac:dyDescent="0.25">
      <c r="A411" s="54"/>
      <c r="C411" s="86"/>
      <c r="D411" s="87"/>
      <c r="E411" s="88"/>
      <c r="F411" s="89"/>
      <c r="G411" s="87"/>
      <c r="H411" s="87"/>
      <c r="I411" s="301" t="str">
        <f t="shared" ca="1" si="6"/>
        <v/>
      </c>
      <c r="J411" s="329"/>
      <c r="K411" s="329"/>
      <c r="L411" s="250"/>
      <c r="M411" s="250"/>
      <c r="N411" s="250"/>
      <c r="O411" s="250"/>
      <c r="P411" s="250"/>
      <c r="Q411" s="250"/>
      <c r="R411" s="2"/>
    </row>
    <row r="412" spans="1:18" customFormat="1" x14ac:dyDescent="0.25">
      <c r="A412" s="54"/>
      <c r="C412" s="86"/>
      <c r="D412" s="87"/>
      <c r="E412" s="88"/>
      <c r="F412" s="89"/>
      <c r="G412" s="87"/>
      <c r="H412" s="87"/>
      <c r="I412" s="301" t="str">
        <f t="shared" ca="1" si="6"/>
        <v/>
      </c>
      <c r="J412" s="329"/>
      <c r="K412" s="329"/>
      <c r="L412" s="250"/>
      <c r="M412" s="250"/>
      <c r="N412" s="250"/>
      <c r="O412" s="250"/>
      <c r="P412" s="250"/>
      <c r="Q412" s="250"/>
      <c r="R412" s="2"/>
    </row>
    <row r="413" spans="1:18" customFormat="1" x14ac:dyDescent="0.25">
      <c r="A413" s="54"/>
      <c r="C413" s="86"/>
      <c r="D413" s="87"/>
      <c r="E413" s="88"/>
      <c r="F413" s="89"/>
      <c r="G413" s="87"/>
      <c r="H413" s="87"/>
      <c r="I413" s="301" t="str">
        <f t="shared" ca="1" si="6"/>
        <v/>
      </c>
      <c r="J413" s="329"/>
      <c r="K413" s="329"/>
      <c r="L413" s="250"/>
      <c r="M413" s="250"/>
      <c r="N413" s="250"/>
      <c r="O413" s="250"/>
      <c r="P413" s="250"/>
      <c r="Q413" s="250"/>
      <c r="R413" s="2"/>
    </row>
    <row r="414" spans="1:18" customFormat="1" x14ac:dyDescent="0.25">
      <c r="A414" s="54"/>
      <c r="C414" s="86"/>
      <c r="D414" s="87"/>
      <c r="E414" s="88"/>
      <c r="F414" s="89"/>
      <c r="G414" s="87"/>
      <c r="H414" s="87"/>
      <c r="I414" s="301" t="str">
        <f t="shared" ca="1" si="6"/>
        <v/>
      </c>
      <c r="J414" s="329"/>
      <c r="K414" s="329"/>
      <c r="L414" s="250"/>
      <c r="M414" s="250"/>
      <c r="N414" s="250"/>
      <c r="O414" s="250"/>
      <c r="P414" s="250"/>
      <c r="Q414" s="250"/>
      <c r="R414" s="2"/>
    </row>
    <row r="415" spans="1:18" customFormat="1" x14ac:dyDescent="0.25">
      <c r="A415" s="54"/>
      <c r="C415" s="86"/>
      <c r="D415" s="87"/>
      <c r="E415" s="88"/>
      <c r="F415" s="89"/>
      <c r="G415" s="87"/>
      <c r="H415" s="87"/>
      <c r="I415" s="301" t="str">
        <f t="shared" ca="1" si="6"/>
        <v/>
      </c>
      <c r="J415" s="329"/>
      <c r="K415" s="329"/>
      <c r="L415" s="250"/>
      <c r="M415" s="250"/>
      <c r="N415" s="250"/>
      <c r="O415" s="250"/>
      <c r="P415" s="250"/>
      <c r="Q415" s="250"/>
      <c r="R415" s="2"/>
    </row>
    <row r="416" spans="1:18" customFormat="1" x14ac:dyDescent="0.25">
      <c r="A416" s="54"/>
      <c r="C416" s="86"/>
      <c r="D416" s="87"/>
      <c r="E416" s="88"/>
      <c r="F416" s="89"/>
      <c r="G416" s="87"/>
      <c r="H416" s="87"/>
      <c r="I416" s="301" t="str">
        <f t="shared" ca="1" si="6"/>
        <v/>
      </c>
      <c r="J416" s="329"/>
      <c r="K416" s="329"/>
      <c r="L416" s="250"/>
      <c r="M416" s="250"/>
      <c r="N416" s="250"/>
      <c r="O416" s="250"/>
      <c r="P416" s="250"/>
      <c r="Q416" s="250"/>
      <c r="R416" s="2"/>
    </row>
    <row r="417" spans="1:18" customFormat="1" x14ac:dyDescent="0.25">
      <c r="A417" s="54"/>
      <c r="C417" s="86"/>
      <c r="D417" s="87"/>
      <c r="E417" s="88"/>
      <c r="F417" s="89"/>
      <c r="G417" s="87"/>
      <c r="H417" s="87"/>
      <c r="I417" s="301" t="str">
        <f t="shared" ca="1" si="6"/>
        <v/>
      </c>
      <c r="J417" s="329"/>
      <c r="K417" s="329"/>
      <c r="L417" s="250"/>
      <c r="M417" s="250"/>
      <c r="N417" s="250"/>
      <c r="O417" s="250"/>
      <c r="P417" s="250"/>
      <c r="Q417" s="250"/>
      <c r="R417" s="2"/>
    </row>
    <row r="418" spans="1:18" customFormat="1" x14ac:dyDescent="0.25">
      <c r="A418" s="54"/>
      <c r="C418" s="86"/>
      <c r="D418" s="87"/>
      <c r="E418" s="88"/>
      <c r="F418" s="89"/>
      <c r="G418" s="87"/>
      <c r="H418" s="87"/>
      <c r="I418" s="301" t="str">
        <f t="shared" ca="1" si="6"/>
        <v/>
      </c>
      <c r="J418" s="329"/>
      <c r="K418" s="329"/>
      <c r="L418" s="250"/>
      <c r="M418" s="250"/>
      <c r="N418" s="250"/>
      <c r="O418" s="250"/>
      <c r="P418" s="250"/>
      <c r="Q418" s="250"/>
      <c r="R418" s="2"/>
    </row>
    <row r="419" spans="1:18" customFormat="1" x14ac:dyDescent="0.25">
      <c r="A419" s="54"/>
      <c r="C419" s="86"/>
      <c r="D419" s="87"/>
      <c r="E419" s="88"/>
      <c r="F419" s="89"/>
      <c r="G419" s="87"/>
      <c r="H419" s="87"/>
      <c r="I419" s="301" t="str">
        <f t="shared" ca="1" si="6"/>
        <v/>
      </c>
      <c r="J419" s="329"/>
      <c r="K419" s="329"/>
      <c r="L419" s="250"/>
      <c r="M419" s="250"/>
      <c r="N419" s="250"/>
      <c r="O419" s="250"/>
      <c r="P419" s="250"/>
      <c r="Q419" s="250"/>
      <c r="R419" s="2"/>
    </row>
    <row r="420" spans="1:18" customFormat="1" x14ac:dyDescent="0.25">
      <c r="A420" s="54"/>
      <c r="C420" s="86"/>
      <c r="D420" s="87"/>
      <c r="E420" s="88"/>
      <c r="F420" s="89"/>
      <c r="G420" s="87"/>
      <c r="H420" s="87"/>
      <c r="I420" s="301" t="str">
        <f t="shared" ca="1" si="6"/>
        <v/>
      </c>
      <c r="J420" s="329"/>
      <c r="K420" s="329"/>
      <c r="L420" s="250"/>
      <c r="M420" s="250"/>
      <c r="N420" s="250"/>
      <c r="O420" s="250"/>
      <c r="P420" s="250"/>
      <c r="Q420" s="250"/>
      <c r="R420" s="2"/>
    </row>
    <row r="421" spans="1:18" customFormat="1" x14ac:dyDescent="0.25">
      <c r="A421" s="54"/>
      <c r="C421" s="86"/>
      <c r="D421" s="87"/>
      <c r="E421" s="88"/>
      <c r="F421" s="89"/>
      <c r="G421" s="87"/>
      <c r="H421" s="87"/>
      <c r="I421" s="301" t="str">
        <f t="shared" ca="1" si="6"/>
        <v/>
      </c>
      <c r="J421" s="329"/>
      <c r="K421" s="329"/>
      <c r="L421" s="250"/>
      <c r="M421" s="250"/>
      <c r="N421" s="250"/>
      <c r="O421" s="250"/>
      <c r="P421" s="250"/>
      <c r="Q421" s="250"/>
      <c r="R421" s="2"/>
    </row>
    <row r="422" spans="1:18" customFormat="1" x14ac:dyDescent="0.25">
      <c r="A422" s="54"/>
      <c r="C422" s="86"/>
      <c r="D422" s="87"/>
      <c r="E422" s="88"/>
      <c r="F422" s="89"/>
      <c r="G422" s="87"/>
      <c r="H422" s="87"/>
      <c r="I422" s="301" t="str">
        <f t="shared" ca="1" si="6"/>
        <v/>
      </c>
      <c r="J422" s="329"/>
      <c r="K422" s="329"/>
      <c r="L422" s="250"/>
      <c r="M422" s="250"/>
      <c r="N422" s="250"/>
      <c r="O422" s="250"/>
      <c r="P422" s="250"/>
      <c r="Q422" s="250"/>
      <c r="R422" s="2"/>
    </row>
    <row r="423" spans="1:18" customFormat="1" x14ac:dyDescent="0.25">
      <c r="A423" s="54"/>
      <c r="C423" s="86"/>
      <c r="D423" s="87"/>
      <c r="E423" s="88"/>
      <c r="F423" s="89"/>
      <c r="G423" s="87"/>
      <c r="H423" s="87"/>
      <c r="I423" s="301" t="str">
        <f t="shared" ca="1" si="6"/>
        <v/>
      </c>
      <c r="J423" s="329"/>
      <c r="K423" s="329"/>
      <c r="L423" s="250"/>
      <c r="M423" s="250"/>
      <c r="N423" s="250"/>
      <c r="O423" s="250"/>
      <c r="P423" s="250"/>
      <c r="Q423" s="250"/>
      <c r="R423" s="2"/>
    </row>
    <row r="424" spans="1:18" customFormat="1" x14ac:dyDescent="0.25">
      <c r="A424" s="54"/>
      <c r="C424" s="86"/>
      <c r="D424" s="87"/>
      <c r="E424" s="88"/>
      <c r="F424" s="89"/>
      <c r="G424" s="87"/>
      <c r="H424" s="87"/>
      <c r="I424" s="301" t="str">
        <f t="shared" ca="1" si="6"/>
        <v/>
      </c>
      <c r="J424" s="329"/>
      <c r="K424" s="329"/>
      <c r="L424" s="250"/>
      <c r="M424" s="250"/>
      <c r="N424" s="250"/>
      <c r="O424" s="250"/>
      <c r="P424" s="250"/>
      <c r="Q424" s="250"/>
      <c r="R424" s="2"/>
    </row>
    <row r="425" spans="1:18" customFormat="1" x14ac:dyDescent="0.25">
      <c r="A425" s="54"/>
      <c r="C425" s="86"/>
      <c r="D425" s="87"/>
      <c r="E425" s="88"/>
      <c r="F425" s="89"/>
      <c r="G425" s="87"/>
      <c r="H425" s="87"/>
      <c r="I425" s="301" t="str">
        <f t="shared" ca="1" si="6"/>
        <v/>
      </c>
      <c r="J425" s="329"/>
      <c r="K425" s="329"/>
      <c r="L425" s="250"/>
      <c r="M425" s="250"/>
      <c r="N425" s="250"/>
      <c r="O425" s="250"/>
      <c r="P425" s="250"/>
      <c r="Q425" s="250"/>
      <c r="R425" s="2"/>
    </row>
    <row r="426" spans="1:18" customFormat="1" x14ac:dyDescent="0.25">
      <c r="A426" s="54"/>
      <c r="C426" s="86"/>
      <c r="D426" s="87"/>
      <c r="E426" s="88"/>
      <c r="F426" s="89"/>
      <c r="G426" s="87"/>
      <c r="H426" s="87"/>
      <c r="I426" s="301" t="str">
        <f t="shared" ca="1" si="6"/>
        <v/>
      </c>
      <c r="J426" s="329"/>
      <c r="K426" s="329"/>
      <c r="L426" s="250"/>
      <c r="M426" s="250"/>
      <c r="N426" s="250"/>
      <c r="O426" s="250"/>
      <c r="P426" s="250"/>
      <c r="Q426" s="250"/>
      <c r="R426" s="2"/>
    </row>
    <row r="427" spans="1:18" customFormat="1" x14ac:dyDescent="0.25">
      <c r="A427" s="54"/>
      <c r="C427" s="86"/>
      <c r="D427" s="87"/>
      <c r="E427" s="88"/>
      <c r="F427" s="89"/>
      <c r="G427" s="87"/>
      <c r="H427" s="87"/>
      <c r="I427" s="301" t="str">
        <f t="shared" ca="1" si="6"/>
        <v/>
      </c>
      <c r="J427" s="329"/>
      <c r="K427" s="329"/>
      <c r="L427" s="250"/>
      <c r="M427" s="250"/>
      <c r="N427" s="250"/>
      <c r="O427" s="250"/>
      <c r="P427" s="250"/>
      <c r="Q427" s="250"/>
      <c r="R427" s="2"/>
    </row>
    <row r="428" spans="1:18" customFormat="1" x14ac:dyDescent="0.25">
      <c r="A428" s="54"/>
      <c r="C428" s="86"/>
      <c r="D428" s="87"/>
      <c r="E428" s="88"/>
      <c r="F428" s="89"/>
      <c r="G428" s="87"/>
      <c r="H428" s="87"/>
      <c r="I428" s="301" t="str">
        <f t="shared" ca="1" si="6"/>
        <v/>
      </c>
      <c r="J428" s="329"/>
      <c r="K428" s="329"/>
      <c r="L428" s="250"/>
      <c r="M428" s="250"/>
      <c r="N428" s="250"/>
      <c r="O428" s="250"/>
      <c r="P428" s="250"/>
      <c r="Q428" s="250"/>
      <c r="R428" s="2"/>
    </row>
    <row r="429" spans="1:18" customFormat="1" x14ac:dyDescent="0.25">
      <c r="A429" s="54"/>
      <c r="C429" s="86"/>
      <c r="D429" s="87"/>
      <c r="E429" s="88"/>
      <c r="F429" s="89"/>
      <c r="G429" s="87"/>
      <c r="H429" s="87"/>
      <c r="I429" s="301" t="str">
        <f t="shared" ca="1" si="6"/>
        <v/>
      </c>
      <c r="J429" s="329"/>
      <c r="K429" s="329"/>
      <c r="L429" s="250"/>
      <c r="M429" s="250"/>
      <c r="N429" s="250"/>
      <c r="O429" s="250"/>
      <c r="P429" s="250"/>
      <c r="Q429" s="250"/>
      <c r="R429" s="2"/>
    </row>
    <row r="430" spans="1:18" customFormat="1" x14ac:dyDescent="0.25">
      <c r="A430" s="54"/>
      <c r="C430" s="86"/>
      <c r="D430" s="87"/>
      <c r="E430" s="88"/>
      <c r="F430" s="89"/>
      <c r="G430" s="87"/>
      <c r="H430" s="87"/>
      <c r="I430" s="301" t="str">
        <f t="shared" ca="1" si="6"/>
        <v/>
      </c>
      <c r="J430" s="329"/>
      <c r="K430" s="329"/>
      <c r="L430" s="250"/>
      <c r="M430" s="250"/>
      <c r="N430" s="250"/>
      <c r="O430" s="250"/>
      <c r="P430" s="250"/>
      <c r="Q430" s="250"/>
      <c r="R430" s="2"/>
    </row>
    <row r="431" spans="1:18" customFormat="1" x14ac:dyDescent="0.25">
      <c r="A431" s="54"/>
      <c r="C431" s="86"/>
      <c r="D431" s="87"/>
      <c r="E431" s="88"/>
      <c r="F431" s="89"/>
      <c r="G431" s="87"/>
      <c r="H431" s="87"/>
      <c r="I431" s="301" t="str">
        <f t="shared" ca="1" si="6"/>
        <v/>
      </c>
      <c r="J431" s="329"/>
      <c r="K431" s="329"/>
      <c r="L431" s="250"/>
      <c r="M431" s="250"/>
      <c r="N431" s="250"/>
      <c r="O431" s="250"/>
      <c r="P431" s="250"/>
      <c r="Q431" s="250"/>
      <c r="R431" s="2"/>
    </row>
    <row r="432" spans="1:18" customFormat="1" x14ac:dyDescent="0.25">
      <c r="A432" s="54"/>
      <c r="C432" s="86"/>
      <c r="D432" s="87"/>
      <c r="E432" s="88"/>
      <c r="F432" s="89"/>
      <c r="G432" s="87"/>
      <c r="H432" s="87"/>
      <c r="I432" s="301" t="str">
        <f t="shared" ca="1" si="6"/>
        <v/>
      </c>
      <c r="J432" s="329"/>
      <c r="K432" s="329"/>
      <c r="L432" s="250"/>
      <c r="M432" s="250"/>
      <c r="N432" s="250"/>
      <c r="O432" s="250"/>
      <c r="P432" s="250"/>
      <c r="Q432" s="250"/>
      <c r="R432" s="2"/>
    </row>
    <row r="433" spans="1:18" customFormat="1" x14ac:dyDescent="0.25">
      <c r="A433" s="54"/>
      <c r="C433" s="86"/>
      <c r="D433" s="87"/>
      <c r="E433" s="88"/>
      <c r="F433" s="89"/>
      <c r="G433" s="87"/>
      <c r="H433" s="87"/>
      <c r="I433" s="301" t="str">
        <f t="shared" ca="1" si="6"/>
        <v/>
      </c>
      <c r="J433" s="329"/>
      <c r="K433" s="329"/>
      <c r="L433" s="250"/>
      <c r="M433" s="250"/>
      <c r="N433" s="250"/>
      <c r="O433" s="250"/>
      <c r="P433" s="250"/>
      <c r="Q433" s="250"/>
      <c r="R433" s="2"/>
    </row>
    <row r="434" spans="1:18" customFormat="1" x14ac:dyDescent="0.25">
      <c r="A434" s="54"/>
      <c r="C434" s="86"/>
      <c r="D434" s="87"/>
      <c r="E434" s="88"/>
      <c r="F434" s="89"/>
      <c r="G434" s="87"/>
      <c r="H434" s="87"/>
      <c r="I434" s="301" t="str">
        <f t="shared" ca="1" si="6"/>
        <v/>
      </c>
      <c r="J434" s="329"/>
      <c r="K434" s="329"/>
      <c r="L434" s="250"/>
      <c r="M434" s="250"/>
      <c r="N434" s="250"/>
      <c r="O434" s="250"/>
      <c r="P434" s="250"/>
      <c r="Q434" s="250"/>
      <c r="R434" s="2"/>
    </row>
    <row r="435" spans="1:18" customFormat="1" x14ac:dyDescent="0.25">
      <c r="A435" s="54"/>
      <c r="C435" s="86"/>
      <c r="D435" s="87"/>
      <c r="E435" s="88"/>
      <c r="F435" s="89"/>
      <c r="G435" s="87"/>
      <c r="H435" s="87"/>
      <c r="I435" s="301" t="str">
        <f t="shared" ca="1" si="6"/>
        <v/>
      </c>
      <c r="J435" s="329"/>
      <c r="K435" s="329"/>
      <c r="L435" s="250"/>
      <c r="M435" s="250"/>
      <c r="N435" s="250"/>
      <c r="O435" s="250"/>
      <c r="P435" s="250"/>
      <c r="Q435" s="250"/>
      <c r="R435" s="2"/>
    </row>
    <row r="436" spans="1:18" customFormat="1" x14ac:dyDescent="0.25">
      <c r="A436" s="54"/>
      <c r="C436" s="86"/>
      <c r="D436" s="87"/>
      <c r="E436" s="88"/>
      <c r="F436" s="89"/>
      <c r="G436" s="87"/>
      <c r="H436" s="87"/>
      <c r="I436" s="301" t="str">
        <f t="shared" ca="1" si="6"/>
        <v/>
      </c>
      <c r="J436" s="329"/>
      <c r="K436" s="329"/>
      <c r="L436" s="250"/>
      <c r="M436" s="250"/>
      <c r="N436" s="250"/>
      <c r="O436" s="250"/>
      <c r="P436" s="250"/>
      <c r="Q436" s="250"/>
      <c r="R436" s="2"/>
    </row>
    <row r="437" spans="1:18" customFormat="1" x14ac:dyDescent="0.25">
      <c r="A437" s="54"/>
      <c r="C437" s="86"/>
      <c r="D437" s="87"/>
      <c r="E437" s="88"/>
      <c r="F437" s="89"/>
      <c r="G437" s="87"/>
      <c r="H437" s="87"/>
      <c r="I437" s="301" t="str">
        <f t="shared" ca="1" si="6"/>
        <v/>
      </c>
      <c r="J437" s="329"/>
      <c r="K437" s="329"/>
      <c r="L437" s="250"/>
      <c r="M437" s="250"/>
      <c r="N437" s="250"/>
      <c r="O437" s="250"/>
      <c r="P437" s="250"/>
      <c r="Q437" s="250"/>
      <c r="R437" s="2"/>
    </row>
    <row r="438" spans="1:18" customFormat="1" x14ac:dyDescent="0.25">
      <c r="A438" s="54"/>
      <c r="C438" s="86"/>
      <c r="D438" s="87"/>
      <c r="E438" s="88"/>
      <c r="F438" s="89"/>
      <c r="G438" s="87"/>
      <c r="H438" s="87"/>
      <c r="I438" s="301" t="str">
        <f t="shared" ca="1" si="6"/>
        <v/>
      </c>
      <c r="J438" s="329"/>
      <c r="K438" s="329"/>
      <c r="L438" s="250"/>
      <c r="M438" s="250"/>
      <c r="N438" s="250"/>
      <c r="O438" s="250"/>
      <c r="P438" s="250"/>
      <c r="Q438" s="250"/>
      <c r="R438" s="2"/>
    </row>
    <row r="439" spans="1:18" customFormat="1" x14ac:dyDescent="0.25">
      <c r="A439" s="54"/>
      <c r="C439" s="86"/>
      <c r="D439" s="87"/>
      <c r="E439" s="88"/>
      <c r="F439" s="89"/>
      <c r="G439" s="87"/>
      <c r="H439" s="87"/>
      <c r="I439" s="301" t="str">
        <f t="shared" ca="1" si="6"/>
        <v/>
      </c>
      <c r="J439" s="329"/>
      <c r="K439" s="329"/>
      <c r="L439" s="250"/>
      <c r="M439" s="250"/>
      <c r="N439" s="250"/>
      <c r="O439" s="250"/>
      <c r="P439" s="250"/>
      <c r="Q439" s="250"/>
      <c r="R439" s="2"/>
    </row>
    <row r="440" spans="1:18" customFormat="1" x14ac:dyDescent="0.25">
      <c r="A440" s="54"/>
      <c r="C440" s="86"/>
      <c r="D440" s="87"/>
      <c r="E440" s="88"/>
      <c r="F440" s="89"/>
      <c r="G440" s="87"/>
      <c r="H440" s="87"/>
      <c r="I440" s="301" t="str">
        <f t="shared" ca="1" si="6"/>
        <v/>
      </c>
      <c r="J440" s="329"/>
      <c r="K440" s="329"/>
      <c r="L440" s="250"/>
      <c r="M440" s="250"/>
      <c r="N440" s="250"/>
      <c r="O440" s="250"/>
      <c r="P440" s="250"/>
      <c r="Q440" s="250"/>
      <c r="R440" s="2"/>
    </row>
    <row r="441" spans="1:18" customFormat="1" x14ac:dyDescent="0.25">
      <c r="A441" s="54"/>
      <c r="C441" s="86"/>
      <c r="D441" s="87"/>
      <c r="E441" s="88"/>
      <c r="F441" s="89"/>
      <c r="G441" s="87"/>
      <c r="H441" s="87"/>
      <c r="I441" s="301" t="str">
        <f t="shared" ca="1" si="6"/>
        <v/>
      </c>
      <c r="J441" s="329"/>
      <c r="K441" s="329"/>
      <c r="L441" s="250"/>
      <c r="M441" s="250"/>
      <c r="N441" s="250"/>
      <c r="O441" s="250"/>
      <c r="P441" s="250"/>
      <c r="Q441" s="250"/>
      <c r="R441" s="2"/>
    </row>
    <row r="442" spans="1:18" customFormat="1" x14ac:dyDescent="0.25">
      <c r="A442" s="54"/>
      <c r="C442" s="86"/>
      <c r="D442" s="87"/>
      <c r="E442" s="88"/>
      <c r="F442" s="89"/>
      <c r="G442" s="87"/>
      <c r="H442" s="87"/>
      <c r="I442" s="301" t="str">
        <f t="shared" ca="1" si="6"/>
        <v/>
      </c>
      <c r="J442" s="329"/>
      <c r="K442" s="329"/>
      <c r="L442" s="250"/>
      <c r="M442" s="250"/>
      <c r="N442" s="250"/>
      <c r="O442" s="250"/>
      <c r="P442" s="250"/>
      <c r="Q442" s="250"/>
      <c r="R442" s="2"/>
    </row>
    <row r="443" spans="1:18" customFormat="1" x14ac:dyDescent="0.25">
      <c r="A443" s="54"/>
      <c r="C443" s="86"/>
      <c r="D443" s="87"/>
      <c r="E443" s="88"/>
      <c r="F443" s="89"/>
      <c r="G443" s="87"/>
      <c r="H443" s="87"/>
      <c r="I443" s="301" t="str">
        <f t="shared" ca="1" si="6"/>
        <v/>
      </c>
      <c r="J443" s="329"/>
      <c r="K443" s="329"/>
      <c r="L443" s="250"/>
      <c r="M443" s="250"/>
      <c r="N443" s="250"/>
      <c r="O443" s="250"/>
      <c r="P443" s="250"/>
      <c r="Q443" s="250"/>
      <c r="R443" s="2"/>
    </row>
    <row r="444" spans="1:18" customFormat="1" x14ac:dyDescent="0.25">
      <c r="A444" s="54"/>
      <c r="C444" s="86"/>
      <c r="D444" s="87"/>
      <c r="E444" s="88"/>
      <c r="F444" s="89"/>
      <c r="G444" s="87"/>
      <c r="H444" s="87"/>
      <c r="I444" s="301" t="str">
        <f t="shared" ca="1" si="6"/>
        <v/>
      </c>
      <c r="J444" s="329"/>
      <c r="K444" s="329"/>
      <c r="L444" s="250"/>
      <c r="M444" s="250"/>
      <c r="N444" s="250"/>
      <c r="O444" s="250"/>
      <c r="P444" s="250"/>
      <c r="Q444" s="250"/>
      <c r="R444" s="2"/>
    </row>
    <row r="445" spans="1:18" customFormat="1" x14ac:dyDescent="0.25">
      <c r="A445" s="54"/>
      <c r="C445" s="86"/>
      <c r="D445" s="87"/>
      <c r="E445" s="88"/>
      <c r="F445" s="89"/>
      <c r="G445" s="87"/>
      <c r="H445" s="87"/>
      <c r="I445" s="301" t="str">
        <f t="shared" ca="1" si="6"/>
        <v/>
      </c>
      <c r="J445" s="329"/>
      <c r="K445" s="329"/>
      <c r="L445" s="250"/>
      <c r="M445" s="250"/>
      <c r="N445" s="250"/>
      <c r="O445" s="250"/>
      <c r="P445" s="250"/>
      <c r="Q445" s="250"/>
      <c r="R445" s="2"/>
    </row>
    <row r="446" spans="1:18" customFormat="1" x14ac:dyDescent="0.25">
      <c r="A446" s="54"/>
      <c r="C446" s="86"/>
      <c r="D446" s="87"/>
      <c r="E446" s="88"/>
      <c r="F446" s="89"/>
      <c r="G446" s="87"/>
      <c r="H446" s="87"/>
      <c r="I446" s="301" t="str">
        <f t="shared" ca="1" si="6"/>
        <v/>
      </c>
      <c r="J446" s="329"/>
      <c r="K446" s="329"/>
      <c r="L446" s="250"/>
      <c r="M446" s="250"/>
      <c r="N446" s="250"/>
      <c r="O446" s="250"/>
      <c r="P446" s="250"/>
      <c r="Q446" s="250"/>
      <c r="R446" s="2"/>
    </row>
    <row r="447" spans="1:18" customFormat="1" x14ac:dyDescent="0.25">
      <c r="A447" s="54"/>
      <c r="C447" s="86"/>
      <c r="D447" s="87"/>
      <c r="E447" s="88"/>
      <c r="F447" s="89"/>
      <c r="G447" s="87"/>
      <c r="H447" s="87"/>
      <c r="I447" s="301" t="str">
        <f t="shared" ca="1" si="6"/>
        <v/>
      </c>
      <c r="J447" s="329"/>
      <c r="K447" s="329"/>
      <c r="L447" s="250"/>
      <c r="M447" s="250"/>
      <c r="N447" s="250"/>
      <c r="O447" s="250"/>
      <c r="P447" s="250"/>
      <c r="Q447" s="250"/>
      <c r="R447" s="2"/>
    </row>
    <row r="448" spans="1:18" customFormat="1" x14ac:dyDescent="0.25">
      <c r="A448" s="54"/>
      <c r="C448" s="86"/>
      <c r="D448" s="87"/>
      <c r="E448" s="88"/>
      <c r="F448" s="89"/>
      <c r="G448" s="87"/>
      <c r="H448" s="87"/>
      <c r="I448" s="301" t="str">
        <f t="shared" ca="1" si="6"/>
        <v/>
      </c>
      <c r="J448" s="329"/>
      <c r="K448" s="329"/>
      <c r="L448" s="250"/>
      <c r="M448" s="250"/>
      <c r="N448" s="250"/>
      <c r="O448" s="250"/>
      <c r="P448" s="250"/>
      <c r="Q448" s="250"/>
      <c r="R448" s="2"/>
    </row>
    <row r="449" spans="1:18" customFormat="1" x14ac:dyDescent="0.25">
      <c r="A449" s="54"/>
      <c r="C449" s="86"/>
      <c r="D449" s="87"/>
      <c r="E449" s="88"/>
      <c r="F449" s="89"/>
      <c r="G449" s="87"/>
      <c r="H449" s="87"/>
      <c r="I449" s="301" t="str">
        <f t="shared" ca="1" si="6"/>
        <v/>
      </c>
      <c r="J449" s="329"/>
      <c r="K449" s="329"/>
      <c r="L449" s="250"/>
      <c r="M449" s="250"/>
      <c r="N449" s="250"/>
      <c r="O449" s="250"/>
      <c r="P449" s="250"/>
      <c r="Q449" s="250"/>
      <c r="R449" s="2"/>
    </row>
    <row r="450" spans="1:18" customFormat="1" x14ac:dyDescent="0.25">
      <c r="A450" s="54"/>
      <c r="C450" s="86"/>
      <c r="D450" s="87"/>
      <c r="E450" s="88"/>
      <c r="F450" s="89"/>
      <c r="G450" s="87"/>
      <c r="H450" s="87"/>
      <c r="I450" s="301" t="str">
        <f t="shared" ca="1" si="6"/>
        <v/>
      </c>
      <c r="J450" s="329"/>
      <c r="K450" s="329"/>
      <c r="L450" s="250"/>
      <c r="M450" s="250"/>
      <c r="N450" s="250"/>
      <c r="O450" s="250"/>
      <c r="P450" s="250"/>
      <c r="Q450" s="250"/>
      <c r="R450" s="2"/>
    </row>
    <row r="451" spans="1:18" customFormat="1" x14ac:dyDescent="0.25">
      <c r="A451" s="54"/>
      <c r="C451" s="86"/>
      <c r="D451" s="87"/>
      <c r="E451" s="88"/>
      <c r="F451" s="89"/>
      <c r="G451" s="87"/>
      <c r="H451" s="87"/>
      <c r="I451" s="301" t="str">
        <f t="shared" ca="1" si="6"/>
        <v/>
      </c>
      <c r="J451" s="329"/>
      <c r="K451" s="329"/>
      <c r="L451" s="250"/>
      <c r="M451" s="250"/>
      <c r="N451" s="250"/>
      <c r="O451" s="250"/>
      <c r="P451" s="250"/>
      <c r="Q451" s="250"/>
      <c r="R451" s="2"/>
    </row>
    <row r="452" spans="1:18" customFormat="1" x14ac:dyDescent="0.25">
      <c r="A452" s="54"/>
      <c r="C452" s="86"/>
      <c r="D452" s="87"/>
      <c r="E452" s="88"/>
      <c r="F452" s="89"/>
      <c r="G452" s="87"/>
      <c r="H452" s="87"/>
      <c r="I452" s="301" t="str">
        <f t="shared" ca="1" si="6"/>
        <v/>
      </c>
      <c r="J452" s="329"/>
      <c r="K452" s="329"/>
      <c r="L452" s="250"/>
      <c r="M452" s="250"/>
      <c r="N452" s="250"/>
      <c r="O452" s="250"/>
      <c r="P452" s="250"/>
      <c r="Q452" s="250"/>
      <c r="R452" s="2"/>
    </row>
    <row r="453" spans="1:18" customFormat="1" x14ac:dyDescent="0.25">
      <c r="A453" s="54"/>
      <c r="C453" s="86"/>
      <c r="D453" s="87"/>
      <c r="E453" s="88"/>
      <c r="F453" s="89"/>
      <c r="G453" s="87"/>
      <c r="H453" s="87"/>
      <c r="I453" s="301" t="str">
        <f t="shared" ca="1" si="6"/>
        <v/>
      </c>
      <c r="J453" s="329"/>
      <c r="K453" s="329"/>
      <c r="L453" s="250"/>
      <c r="M453" s="250"/>
      <c r="N453" s="250"/>
      <c r="O453" s="250"/>
      <c r="P453" s="250"/>
      <c r="Q453" s="250"/>
      <c r="R453" s="2"/>
    </row>
    <row r="454" spans="1:18" customFormat="1" x14ac:dyDescent="0.25">
      <c r="A454" s="54"/>
      <c r="C454" s="86"/>
      <c r="D454" s="87"/>
      <c r="E454" s="88"/>
      <c r="F454" s="89"/>
      <c r="G454" s="87"/>
      <c r="H454" s="87"/>
      <c r="I454" s="301" t="str">
        <f t="shared" ca="1" si="6"/>
        <v/>
      </c>
      <c r="J454" s="329"/>
      <c r="K454" s="329"/>
      <c r="L454" s="250"/>
      <c r="M454" s="250"/>
      <c r="N454" s="250"/>
      <c r="O454" s="250"/>
      <c r="P454" s="250"/>
      <c r="Q454" s="250"/>
      <c r="R454" s="2"/>
    </row>
    <row r="455" spans="1:18" customFormat="1" x14ac:dyDescent="0.25">
      <c r="A455" s="54"/>
      <c r="C455" s="86"/>
      <c r="D455" s="87"/>
      <c r="E455" s="88"/>
      <c r="F455" s="89"/>
      <c r="G455" s="87"/>
      <c r="H455" s="87"/>
      <c r="I455" s="301" t="str">
        <f t="shared" ca="1" si="6"/>
        <v/>
      </c>
      <c r="J455" s="329"/>
      <c r="K455" s="329"/>
      <c r="L455" s="250"/>
      <c r="M455" s="250"/>
      <c r="N455" s="250"/>
      <c r="O455" s="250"/>
      <c r="P455" s="250"/>
      <c r="Q455" s="250"/>
      <c r="R455" s="2"/>
    </row>
    <row r="456" spans="1:18" customFormat="1" x14ac:dyDescent="0.25">
      <c r="A456" s="54"/>
      <c r="C456" s="86"/>
      <c r="D456" s="87"/>
      <c r="E456" s="88"/>
      <c r="F456" s="89"/>
      <c r="G456" s="87"/>
      <c r="H456" s="87"/>
      <c r="I456" s="301" t="str">
        <f t="shared" ca="1" si="6"/>
        <v/>
      </c>
      <c r="J456" s="329"/>
      <c r="K456" s="329"/>
      <c r="L456" s="250"/>
      <c r="M456" s="250"/>
      <c r="N456" s="250"/>
      <c r="O456" s="250"/>
      <c r="P456" s="250"/>
      <c r="Q456" s="250"/>
      <c r="R456" s="2"/>
    </row>
    <row r="457" spans="1:18" customFormat="1" x14ac:dyDescent="0.25">
      <c r="A457" s="54"/>
      <c r="C457" s="86"/>
      <c r="D457" s="87"/>
      <c r="E457" s="88"/>
      <c r="F457" s="89"/>
      <c r="G457" s="87"/>
      <c r="H457" s="87"/>
      <c r="I457" s="301" t="str">
        <f t="shared" ref="I457:I520" ca="1" si="7">IF(H457="","",(IF(H457="Efetivado","",IF(C457="","",IF(C457=TODAY(),"Vence Hoje",IF(C457&lt;TODAY(),"Atrasado",C457-TODAY()&amp;" Dias para Vencer"))))))</f>
        <v/>
      </c>
      <c r="J457" s="329"/>
      <c r="K457" s="329"/>
      <c r="L457" s="250"/>
      <c r="M457" s="250"/>
      <c r="N457" s="250"/>
      <c r="O457" s="250"/>
      <c r="P457" s="250"/>
      <c r="Q457" s="250"/>
      <c r="R457" s="2"/>
    </row>
    <row r="458" spans="1:18" customFormat="1" x14ac:dyDescent="0.25">
      <c r="A458" s="54"/>
      <c r="C458" s="86"/>
      <c r="D458" s="87"/>
      <c r="E458" s="88"/>
      <c r="F458" s="89"/>
      <c r="G458" s="87"/>
      <c r="H458" s="87"/>
      <c r="I458" s="301" t="str">
        <f t="shared" ca="1" si="7"/>
        <v/>
      </c>
      <c r="J458" s="329"/>
      <c r="K458" s="329"/>
      <c r="L458" s="250"/>
      <c r="M458" s="250"/>
      <c r="N458" s="250"/>
      <c r="O458" s="250"/>
      <c r="P458" s="250"/>
      <c r="Q458" s="250"/>
      <c r="R458" s="2"/>
    </row>
    <row r="459" spans="1:18" customFormat="1" x14ac:dyDescent="0.25">
      <c r="A459" s="54"/>
      <c r="C459" s="86"/>
      <c r="D459" s="87"/>
      <c r="E459" s="88"/>
      <c r="F459" s="89"/>
      <c r="G459" s="87"/>
      <c r="H459" s="87"/>
      <c r="I459" s="301" t="str">
        <f t="shared" ca="1" si="7"/>
        <v/>
      </c>
      <c r="J459" s="329"/>
      <c r="K459" s="329"/>
      <c r="L459" s="250"/>
      <c r="M459" s="250"/>
      <c r="N459" s="250"/>
      <c r="O459" s="250"/>
      <c r="P459" s="250"/>
      <c r="Q459" s="250"/>
      <c r="R459" s="2"/>
    </row>
    <row r="460" spans="1:18" customFormat="1" x14ac:dyDescent="0.25">
      <c r="A460" s="54"/>
      <c r="C460" s="86"/>
      <c r="D460" s="87"/>
      <c r="E460" s="88"/>
      <c r="F460" s="89"/>
      <c r="G460" s="87"/>
      <c r="H460" s="87"/>
      <c r="I460" s="301" t="str">
        <f t="shared" ca="1" si="7"/>
        <v/>
      </c>
      <c r="J460" s="329"/>
      <c r="K460" s="329"/>
      <c r="L460" s="250"/>
      <c r="M460" s="250"/>
      <c r="N460" s="250"/>
      <c r="O460" s="250"/>
      <c r="P460" s="250"/>
      <c r="Q460" s="250"/>
      <c r="R460" s="2"/>
    </row>
    <row r="461" spans="1:18" customFormat="1" x14ac:dyDescent="0.25">
      <c r="A461" s="54"/>
      <c r="C461" s="86"/>
      <c r="D461" s="87"/>
      <c r="E461" s="88"/>
      <c r="F461" s="89"/>
      <c r="G461" s="87"/>
      <c r="H461" s="87"/>
      <c r="I461" s="301" t="str">
        <f t="shared" ca="1" si="7"/>
        <v/>
      </c>
      <c r="J461" s="329"/>
      <c r="K461" s="329"/>
      <c r="L461" s="250"/>
      <c r="M461" s="250"/>
      <c r="N461" s="250"/>
      <c r="O461" s="250"/>
      <c r="P461" s="250"/>
      <c r="Q461" s="250"/>
      <c r="R461" s="2"/>
    </row>
    <row r="462" spans="1:18" customFormat="1" x14ac:dyDescent="0.25">
      <c r="A462" s="54"/>
      <c r="C462" s="86"/>
      <c r="D462" s="87"/>
      <c r="E462" s="88"/>
      <c r="F462" s="89"/>
      <c r="G462" s="87"/>
      <c r="H462" s="87"/>
      <c r="I462" s="301" t="str">
        <f t="shared" ca="1" si="7"/>
        <v/>
      </c>
      <c r="J462" s="329"/>
      <c r="K462" s="329"/>
      <c r="L462" s="250"/>
      <c r="M462" s="250"/>
      <c r="N462" s="250"/>
      <c r="O462" s="250"/>
      <c r="P462" s="250"/>
      <c r="Q462" s="250"/>
      <c r="R462" s="2"/>
    </row>
    <row r="463" spans="1:18" customFormat="1" x14ac:dyDescent="0.25">
      <c r="A463" s="54"/>
      <c r="C463" s="86"/>
      <c r="D463" s="87"/>
      <c r="E463" s="88"/>
      <c r="F463" s="89"/>
      <c r="G463" s="87"/>
      <c r="H463" s="87"/>
      <c r="I463" s="301" t="str">
        <f t="shared" ca="1" si="7"/>
        <v/>
      </c>
      <c r="J463" s="329"/>
      <c r="K463" s="329"/>
      <c r="L463" s="250"/>
      <c r="M463" s="250"/>
      <c r="N463" s="250"/>
      <c r="O463" s="250"/>
      <c r="P463" s="250"/>
      <c r="Q463" s="250"/>
      <c r="R463" s="2"/>
    </row>
    <row r="464" spans="1:18" customFormat="1" x14ac:dyDescent="0.25">
      <c r="A464" s="54"/>
      <c r="C464" s="86"/>
      <c r="D464" s="87"/>
      <c r="E464" s="88"/>
      <c r="F464" s="89"/>
      <c r="G464" s="87"/>
      <c r="H464" s="87"/>
      <c r="I464" s="301" t="str">
        <f t="shared" ca="1" si="7"/>
        <v/>
      </c>
      <c r="J464" s="329"/>
      <c r="K464" s="329"/>
      <c r="L464" s="250"/>
      <c r="M464" s="250"/>
      <c r="N464" s="250"/>
      <c r="O464" s="250"/>
      <c r="P464" s="250"/>
      <c r="Q464" s="250"/>
      <c r="R464" s="2"/>
    </row>
    <row r="465" spans="1:18" customFormat="1" x14ac:dyDescent="0.25">
      <c r="A465" s="54"/>
      <c r="C465" s="86"/>
      <c r="D465" s="87"/>
      <c r="E465" s="88"/>
      <c r="F465" s="89"/>
      <c r="G465" s="87"/>
      <c r="H465" s="87"/>
      <c r="I465" s="301" t="str">
        <f t="shared" ca="1" si="7"/>
        <v/>
      </c>
      <c r="J465" s="329"/>
      <c r="K465" s="329"/>
      <c r="L465" s="250"/>
      <c r="M465" s="250"/>
      <c r="N465" s="250"/>
      <c r="O465" s="250"/>
      <c r="P465" s="250"/>
      <c r="Q465" s="250"/>
      <c r="R465" s="2"/>
    </row>
    <row r="466" spans="1:18" customFormat="1" x14ac:dyDescent="0.25">
      <c r="A466" s="54"/>
      <c r="C466" s="86"/>
      <c r="D466" s="87"/>
      <c r="E466" s="88"/>
      <c r="F466" s="89"/>
      <c r="G466" s="87"/>
      <c r="H466" s="87"/>
      <c r="I466" s="301" t="str">
        <f t="shared" ca="1" si="7"/>
        <v/>
      </c>
      <c r="J466" s="329"/>
      <c r="K466" s="329"/>
      <c r="L466" s="250"/>
      <c r="M466" s="250"/>
      <c r="N466" s="250"/>
      <c r="O466" s="250"/>
      <c r="P466" s="250"/>
      <c r="Q466" s="250"/>
      <c r="R466" s="2"/>
    </row>
    <row r="467" spans="1:18" customFormat="1" x14ac:dyDescent="0.25">
      <c r="A467" s="54"/>
      <c r="C467" s="86"/>
      <c r="D467" s="87"/>
      <c r="E467" s="88"/>
      <c r="F467" s="89"/>
      <c r="G467" s="87"/>
      <c r="H467" s="87"/>
      <c r="I467" s="301" t="str">
        <f t="shared" ca="1" si="7"/>
        <v/>
      </c>
      <c r="J467" s="329"/>
      <c r="K467" s="329"/>
      <c r="L467" s="250"/>
      <c r="M467" s="250"/>
      <c r="N467" s="250"/>
      <c r="O467" s="250"/>
      <c r="P467" s="250"/>
      <c r="Q467" s="250"/>
      <c r="R467" s="2"/>
    </row>
    <row r="468" spans="1:18" customFormat="1" x14ac:dyDescent="0.25">
      <c r="A468" s="54"/>
      <c r="C468" s="86"/>
      <c r="D468" s="87"/>
      <c r="E468" s="88"/>
      <c r="F468" s="89"/>
      <c r="G468" s="87"/>
      <c r="H468" s="87"/>
      <c r="I468" s="301" t="str">
        <f t="shared" ca="1" si="7"/>
        <v/>
      </c>
      <c r="J468" s="329"/>
      <c r="K468" s="329"/>
      <c r="L468" s="250"/>
      <c r="M468" s="250"/>
      <c r="N468" s="250"/>
      <c r="O468" s="250"/>
      <c r="P468" s="250"/>
      <c r="Q468" s="250"/>
      <c r="R468" s="2"/>
    </row>
    <row r="469" spans="1:18" customFormat="1" x14ac:dyDescent="0.25">
      <c r="A469" s="54"/>
      <c r="C469" s="86"/>
      <c r="D469" s="87"/>
      <c r="E469" s="88"/>
      <c r="F469" s="89"/>
      <c r="G469" s="87"/>
      <c r="H469" s="87"/>
      <c r="I469" s="301" t="str">
        <f t="shared" ca="1" si="7"/>
        <v/>
      </c>
      <c r="J469" s="329"/>
      <c r="K469" s="329"/>
      <c r="L469" s="250"/>
      <c r="M469" s="250"/>
      <c r="N469" s="250"/>
      <c r="O469" s="250"/>
      <c r="P469" s="250"/>
      <c r="Q469" s="250"/>
      <c r="R469" s="2"/>
    </row>
    <row r="470" spans="1:18" customFormat="1" x14ac:dyDescent="0.25">
      <c r="A470" s="54"/>
      <c r="C470" s="86"/>
      <c r="D470" s="87"/>
      <c r="E470" s="88"/>
      <c r="F470" s="89"/>
      <c r="G470" s="87"/>
      <c r="H470" s="87"/>
      <c r="I470" s="301" t="str">
        <f t="shared" ca="1" si="7"/>
        <v/>
      </c>
      <c r="J470" s="329"/>
      <c r="K470" s="329"/>
      <c r="L470" s="250"/>
      <c r="M470" s="250"/>
      <c r="N470" s="250"/>
      <c r="O470" s="250"/>
      <c r="P470" s="250"/>
      <c r="Q470" s="250"/>
      <c r="R470" s="2"/>
    </row>
    <row r="471" spans="1:18" customFormat="1" x14ac:dyDescent="0.25">
      <c r="A471" s="54"/>
      <c r="C471" s="86"/>
      <c r="D471" s="87"/>
      <c r="E471" s="88"/>
      <c r="F471" s="89"/>
      <c r="G471" s="87"/>
      <c r="H471" s="87"/>
      <c r="I471" s="301" t="str">
        <f t="shared" ca="1" si="7"/>
        <v/>
      </c>
      <c r="J471" s="329"/>
      <c r="K471" s="329"/>
      <c r="L471" s="250"/>
      <c r="M471" s="250"/>
      <c r="N471" s="250"/>
      <c r="O471" s="250"/>
      <c r="P471" s="250"/>
      <c r="Q471" s="250"/>
      <c r="R471" s="2"/>
    </row>
    <row r="472" spans="1:18" customFormat="1" x14ac:dyDescent="0.25">
      <c r="A472" s="54"/>
      <c r="C472" s="86"/>
      <c r="D472" s="87"/>
      <c r="E472" s="88"/>
      <c r="F472" s="89"/>
      <c r="G472" s="87"/>
      <c r="H472" s="87"/>
      <c r="I472" s="301" t="str">
        <f t="shared" ca="1" si="7"/>
        <v/>
      </c>
      <c r="J472" s="329"/>
      <c r="K472" s="329"/>
      <c r="L472" s="250"/>
      <c r="M472" s="250"/>
      <c r="N472" s="250"/>
      <c r="O472" s="250"/>
      <c r="P472" s="250"/>
      <c r="Q472" s="250"/>
      <c r="R472" s="2"/>
    </row>
    <row r="473" spans="1:18" customFormat="1" x14ac:dyDescent="0.25">
      <c r="A473" s="54"/>
      <c r="C473" s="86"/>
      <c r="D473" s="87"/>
      <c r="E473" s="88"/>
      <c r="F473" s="89"/>
      <c r="G473" s="87"/>
      <c r="H473" s="87"/>
      <c r="I473" s="301" t="str">
        <f t="shared" ca="1" si="7"/>
        <v/>
      </c>
      <c r="J473" s="329"/>
      <c r="K473" s="329"/>
      <c r="L473" s="250"/>
      <c r="M473" s="250"/>
      <c r="N473" s="250"/>
      <c r="O473" s="250"/>
      <c r="P473" s="250"/>
      <c r="Q473" s="250"/>
      <c r="R473" s="2"/>
    </row>
    <row r="474" spans="1:18" customFormat="1" x14ac:dyDescent="0.25">
      <c r="A474" s="54"/>
      <c r="C474" s="86"/>
      <c r="D474" s="87"/>
      <c r="E474" s="88"/>
      <c r="F474" s="89"/>
      <c r="G474" s="87"/>
      <c r="H474" s="87"/>
      <c r="I474" s="301" t="str">
        <f t="shared" ca="1" si="7"/>
        <v/>
      </c>
      <c r="J474" s="329"/>
      <c r="K474" s="329"/>
      <c r="L474" s="250"/>
      <c r="M474" s="250"/>
      <c r="N474" s="250"/>
      <c r="O474" s="250"/>
      <c r="P474" s="250"/>
      <c r="Q474" s="250"/>
      <c r="R474" s="2"/>
    </row>
    <row r="475" spans="1:18" customFormat="1" x14ac:dyDescent="0.25">
      <c r="A475" s="54"/>
      <c r="C475" s="86"/>
      <c r="D475" s="87"/>
      <c r="E475" s="88"/>
      <c r="F475" s="89"/>
      <c r="G475" s="87"/>
      <c r="H475" s="87"/>
      <c r="I475" s="301" t="str">
        <f t="shared" ca="1" si="7"/>
        <v/>
      </c>
      <c r="J475" s="329"/>
      <c r="K475" s="329"/>
      <c r="L475" s="250"/>
      <c r="M475" s="250"/>
      <c r="N475" s="250"/>
      <c r="O475" s="250"/>
      <c r="P475" s="250"/>
      <c r="Q475" s="250"/>
      <c r="R475" s="2"/>
    </row>
    <row r="476" spans="1:18" customFormat="1" x14ac:dyDescent="0.25">
      <c r="A476" s="54"/>
      <c r="C476" s="86"/>
      <c r="D476" s="87"/>
      <c r="E476" s="88"/>
      <c r="F476" s="89"/>
      <c r="G476" s="87"/>
      <c r="H476" s="87"/>
      <c r="I476" s="301" t="str">
        <f t="shared" ca="1" si="7"/>
        <v/>
      </c>
      <c r="J476" s="329"/>
      <c r="K476" s="329"/>
      <c r="L476" s="250"/>
      <c r="M476" s="250"/>
      <c r="N476" s="250"/>
      <c r="O476" s="250"/>
      <c r="P476" s="250"/>
      <c r="Q476" s="250"/>
      <c r="R476" s="2"/>
    </row>
    <row r="477" spans="1:18" customFormat="1" x14ac:dyDescent="0.25">
      <c r="A477" s="54"/>
      <c r="C477" s="86"/>
      <c r="D477" s="87"/>
      <c r="E477" s="88"/>
      <c r="F477" s="89"/>
      <c r="G477" s="87"/>
      <c r="H477" s="87"/>
      <c r="I477" s="301" t="str">
        <f t="shared" ca="1" si="7"/>
        <v/>
      </c>
      <c r="J477" s="329"/>
      <c r="K477" s="329"/>
      <c r="L477" s="250"/>
      <c r="M477" s="250"/>
      <c r="N477" s="250"/>
      <c r="O477" s="250"/>
      <c r="P477" s="250"/>
      <c r="Q477" s="250"/>
      <c r="R477" s="2"/>
    </row>
    <row r="478" spans="1:18" customFormat="1" x14ac:dyDescent="0.25">
      <c r="A478" s="54"/>
      <c r="C478" s="86"/>
      <c r="D478" s="87"/>
      <c r="E478" s="88"/>
      <c r="F478" s="89"/>
      <c r="G478" s="87"/>
      <c r="H478" s="87"/>
      <c r="I478" s="301" t="str">
        <f t="shared" ca="1" si="7"/>
        <v/>
      </c>
      <c r="J478" s="329"/>
      <c r="K478" s="329"/>
      <c r="L478" s="250"/>
      <c r="M478" s="250"/>
      <c r="N478" s="250"/>
      <c r="O478" s="250"/>
      <c r="P478" s="250"/>
      <c r="Q478" s="250"/>
      <c r="R478" s="2"/>
    </row>
    <row r="479" spans="1:18" customFormat="1" x14ac:dyDescent="0.25">
      <c r="A479" s="54"/>
      <c r="C479" s="86"/>
      <c r="D479" s="87"/>
      <c r="E479" s="88"/>
      <c r="F479" s="89"/>
      <c r="G479" s="87"/>
      <c r="H479" s="87"/>
      <c r="I479" s="301" t="str">
        <f t="shared" ca="1" si="7"/>
        <v/>
      </c>
      <c r="J479" s="329"/>
      <c r="K479" s="329"/>
      <c r="L479" s="250"/>
      <c r="M479" s="250"/>
      <c r="N479" s="250"/>
      <c r="O479" s="250"/>
      <c r="P479" s="250"/>
      <c r="Q479" s="250"/>
      <c r="R479" s="2"/>
    </row>
    <row r="480" spans="1:18" customFormat="1" x14ac:dyDescent="0.25">
      <c r="A480" s="54"/>
      <c r="C480" s="86"/>
      <c r="D480" s="87"/>
      <c r="E480" s="88"/>
      <c r="F480" s="89"/>
      <c r="G480" s="87"/>
      <c r="H480" s="87"/>
      <c r="I480" s="301" t="str">
        <f t="shared" ca="1" si="7"/>
        <v/>
      </c>
      <c r="J480" s="329"/>
      <c r="K480" s="329"/>
      <c r="L480" s="250"/>
      <c r="M480" s="250"/>
      <c r="N480" s="250"/>
      <c r="O480" s="250"/>
      <c r="P480" s="250"/>
      <c r="Q480" s="250"/>
      <c r="R480" s="2"/>
    </row>
    <row r="481" spans="1:18" customFormat="1" x14ac:dyDescent="0.25">
      <c r="A481" s="54"/>
      <c r="C481" s="86"/>
      <c r="D481" s="87"/>
      <c r="E481" s="88"/>
      <c r="F481" s="89"/>
      <c r="G481" s="87"/>
      <c r="H481" s="87"/>
      <c r="I481" s="301" t="str">
        <f t="shared" ca="1" si="7"/>
        <v/>
      </c>
      <c r="J481" s="329"/>
      <c r="K481" s="329"/>
      <c r="L481" s="250"/>
      <c r="M481" s="250"/>
      <c r="N481" s="250"/>
      <c r="O481" s="250"/>
      <c r="P481" s="250"/>
      <c r="Q481" s="250"/>
      <c r="R481" s="2"/>
    </row>
    <row r="482" spans="1:18" customFormat="1" x14ac:dyDescent="0.25">
      <c r="A482" s="54"/>
      <c r="C482" s="86"/>
      <c r="D482" s="87"/>
      <c r="E482" s="88"/>
      <c r="F482" s="89"/>
      <c r="G482" s="87"/>
      <c r="H482" s="87"/>
      <c r="I482" s="301" t="str">
        <f t="shared" ca="1" si="7"/>
        <v/>
      </c>
      <c r="J482" s="329"/>
      <c r="K482" s="329"/>
      <c r="L482" s="250"/>
      <c r="M482" s="250"/>
      <c r="N482" s="250"/>
      <c r="O482" s="250"/>
      <c r="P482" s="250"/>
      <c r="Q482" s="250"/>
      <c r="R482" s="2"/>
    </row>
    <row r="483" spans="1:18" customFormat="1" x14ac:dyDescent="0.25">
      <c r="A483" s="54"/>
      <c r="C483" s="86"/>
      <c r="D483" s="87"/>
      <c r="E483" s="88"/>
      <c r="F483" s="89"/>
      <c r="G483" s="87"/>
      <c r="H483" s="87"/>
      <c r="I483" s="301" t="str">
        <f t="shared" ca="1" si="7"/>
        <v/>
      </c>
      <c r="J483" s="329"/>
      <c r="K483" s="329"/>
      <c r="L483" s="250"/>
      <c r="M483" s="250"/>
      <c r="N483" s="250"/>
      <c r="O483" s="250"/>
      <c r="P483" s="250"/>
      <c r="Q483" s="250"/>
      <c r="R483" s="2"/>
    </row>
    <row r="484" spans="1:18" customFormat="1" x14ac:dyDescent="0.25">
      <c r="A484" s="54"/>
      <c r="C484" s="86"/>
      <c r="D484" s="87"/>
      <c r="E484" s="88"/>
      <c r="F484" s="89"/>
      <c r="G484" s="87"/>
      <c r="H484" s="87"/>
      <c r="I484" s="301" t="str">
        <f t="shared" ca="1" si="7"/>
        <v/>
      </c>
      <c r="J484" s="329"/>
      <c r="K484" s="329"/>
      <c r="L484" s="250"/>
      <c r="M484" s="250"/>
      <c r="N484" s="250"/>
      <c r="O484" s="250"/>
      <c r="P484" s="250"/>
      <c r="Q484" s="250"/>
      <c r="R484" s="2"/>
    </row>
    <row r="485" spans="1:18" customFormat="1" x14ac:dyDescent="0.25">
      <c r="A485" s="54"/>
      <c r="C485" s="86"/>
      <c r="D485" s="87"/>
      <c r="E485" s="88"/>
      <c r="F485" s="89"/>
      <c r="G485" s="87"/>
      <c r="H485" s="87"/>
      <c r="I485" s="301" t="str">
        <f t="shared" ca="1" si="7"/>
        <v/>
      </c>
      <c r="J485" s="329"/>
      <c r="K485" s="329"/>
      <c r="L485" s="250"/>
      <c r="M485" s="250"/>
      <c r="N485" s="250"/>
      <c r="O485" s="250"/>
      <c r="P485" s="250"/>
      <c r="Q485" s="250"/>
      <c r="R485" s="2"/>
    </row>
    <row r="486" spans="1:18" customFormat="1" x14ac:dyDescent="0.25">
      <c r="A486" s="54"/>
      <c r="C486" s="86"/>
      <c r="D486" s="87"/>
      <c r="E486" s="88"/>
      <c r="F486" s="89"/>
      <c r="G486" s="87"/>
      <c r="H486" s="87"/>
      <c r="I486" s="301" t="str">
        <f t="shared" ca="1" si="7"/>
        <v/>
      </c>
      <c r="J486" s="329"/>
      <c r="K486" s="329"/>
      <c r="L486" s="250"/>
      <c r="M486" s="250"/>
      <c r="N486" s="250"/>
      <c r="O486" s="250"/>
      <c r="P486" s="250"/>
      <c r="Q486" s="250"/>
      <c r="R486" s="2"/>
    </row>
    <row r="487" spans="1:18" customFormat="1" x14ac:dyDescent="0.25">
      <c r="A487" s="54"/>
      <c r="C487" s="86"/>
      <c r="D487" s="87"/>
      <c r="E487" s="88"/>
      <c r="F487" s="89"/>
      <c r="G487" s="87"/>
      <c r="H487" s="87"/>
      <c r="I487" s="301" t="str">
        <f t="shared" ca="1" si="7"/>
        <v/>
      </c>
      <c r="J487" s="329"/>
      <c r="K487" s="329"/>
      <c r="L487" s="250"/>
      <c r="M487" s="250"/>
      <c r="N487" s="250"/>
      <c r="O487" s="250"/>
      <c r="P487" s="250"/>
      <c r="Q487" s="250"/>
      <c r="R487" s="2"/>
    </row>
    <row r="488" spans="1:18" customFormat="1" x14ac:dyDescent="0.25">
      <c r="A488" s="54"/>
      <c r="C488" s="86"/>
      <c r="D488" s="87"/>
      <c r="E488" s="88"/>
      <c r="F488" s="89"/>
      <c r="G488" s="87"/>
      <c r="H488" s="87"/>
      <c r="I488" s="301" t="str">
        <f t="shared" ca="1" si="7"/>
        <v/>
      </c>
      <c r="J488" s="329"/>
      <c r="K488" s="329"/>
      <c r="L488" s="250"/>
      <c r="M488" s="250"/>
      <c r="N488" s="250"/>
      <c r="O488" s="250"/>
      <c r="P488" s="250"/>
      <c r="Q488" s="250"/>
      <c r="R488" s="2"/>
    </row>
    <row r="489" spans="1:18" customFormat="1" x14ac:dyDescent="0.25">
      <c r="A489" s="54"/>
      <c r="C489" s="86"/>
      <c r="D489" s="87"/>
      <c r="E489" s="88"/>
      <c r="F489" s="89"/>
      <c r="G489" s="87"/>
      <c r="H489" s="87"/>
      <c r="I489" s="301" t="str">
        <f t="shared" ca="1" si="7"/>
        <v/>
      </c>
      <c r="J489" s="329"/>
      <c r="K489" s="329"/>
      <c r="L489" s="250"/>
      <c r="M489" s="250"/>
      <c r="N489" s="250"/>
      <c r="O489" s="250"/>
      <c r="P489" s="250"/>
      <c r="Q489" s="250"/>
      <c r="R489" s="2"/>
    </row>
    <row r="490" spans="1:18" customFormat="1" x14ac:dyDescent="0.25">
      <c r="A490" s="54"/>
      <c r="C490" s="86"/>
      <c r="D490" s="87"/>
      <c r="E490" s="88"/>
      <c r="F490" s="89"/>
      <c r="G490" s="87"/>
      <c r="H490" s="87"/>
      <c r="I490" s="301" t="str">
        <f t="shared" ca="1" si="7"/>
        <v/>
      </c>
      <c r="J490" s="329"/>
      <c r="K490" s="329"/>
      <c r="L490" s="250"/>
      <c r="M490" s="250"/>
      <c r="N490" s="250"/>
      <c r="O490" s="250"/>
      <c r="P490" s="250"/>
      <c r="Q490" s="250"/>
      <c r="R490" s="2"/>
    </row>
    <row r="491" spans="1:18" customFormat="1" x14ac:dyDescent="0.25">
      <c r="A491" s="54"/>
      <c r="C491" s="86"/>
      <c r="D491" s="87"/>
      <c r="E491" s="88"/>
      <c r="F491" s="89"/>
      <c r="G491" s="87"/>
      <c r="H491" s="87"/>
      <c r="I491" s="301" t="str">
        <f t="shared" ca="1" si="7"/>
        <v/>
      </c>
      <c r="J491" s="329"/>
      <c r="K491" s="329"/>
      <c r="L491" s="250"/>
      <c r="M491" s="250"/>
      <c r="N491" s="250"/>
      <c r="O491" s="250"/>
      <c r="P491" s="250"/>
      <c r="Q491" s="250"/>
      <c r="R491" s="2"/>
    </row>
    <row r="492" spans="1:18" customFormat="1" x14ac:dyDescent="0.25">
      <c r="A492" s="54"/>
      <c r="C492" s="86"/>
      <c r="D492" s="87"/>
      <c r="E492" s="88"/>
      <c r="F492" s="89"/>
      <c r="G492" s="87"/>
      <c r="H492" s="87"/>
      <c r="I492" s="301" t="str">
        <f t="shared" ca="1" si="7"/>
        <v/>
      </c>
      <c r="J492" s="329"/>
      <c r="K492" s="329"/>
      <c r="L492" s="250"/>
      <c r="M492" s="250"/>
      <c r="N492" s="250"/>
      <c r="O492" s="250"/>
      <c r="P492" s="250"/>
      <c r="Q492" s="250"/>
      <c r="R492" s="2"/>
    </row>
    <row r="493" spans="1:18" customFormat="1" x14ac:dyDescent="0.25">
      <c r="A493" s="54"/>
      <c r="C493" s="86"/>
      <c r="D493" s="87"/>
      <c r="E493" s="88"/>
      <c r="F493" s="89"/>
      <c r="G493" s="87"/>
      <c r="H493" s="87"/>
      <c r="I493" s="301" t="str">
        <f t="shared" ca="1" si="7"/>
        <v/>
      </c>
      <c r="J493" s="329"/>
      <c r="K493" s="329"/>
      <c r="L493" s="250"/>
      <c r="M493" s="250"/>
      <c r="N493" s="250"/>
      <c r="O493" s="250"/>
      <c r="P493" s="250"/>
      <c r="Q493" s="250"/>
      <c r="R493" s="2"/>
    </row>
    <row r="494" spans="1:18" customFormat="1" x14ac:dyDescent="0.25">
      <c r="A494" s="54"/>
      <c r="C494" s="86"/>
      <c r="D494" s="87"/>
      <c r="E494" s="88"/>
      <c r="F494" s="89"/>
      <c r="G494" s="87"/>
      <c r="H494" s="87"/>
      <c r="I494" s="301" t="str">
        <f t="shared" ca="1" si="7"/>
        <v/>
      </c>
      <c r="J494" s="329"/>
      <c r="K494" s="329"/>
      <c r="L494" s="250"/>
      <c r="M494" s="250"/>
      <c r="N494" s="250"/>
      <c r="O494" s="250"/>
      <c r="P494" s="250"/>
      <c r="Q494" s="250"/>
      <c r="R494" s="2"/>
    </row>
    <row r="495" spans="1:18" customFormat="1" x14ac:dyDescent="0.25">
      <c r="A495" s="54"/>
      <c r="C495" s="86"/>
      <c r="D495" s="87"/>
      <c r="E495" s="88"/>
      <c r="F495" s="89"/>
      <c r="G495" s="87"/>
      <c r="H495" s="87"/>
      <c r="I495" s="301" t="str">
        <f t="shared" ca="1" si="7"/>
        <v/>
      </c>
      <c r="J495" s="329"/>
      <c r="K495" s="329"/>
      <c r="L495" s="250"/>
      <c r="M495" s="250"/>
      <c r="N495" s="250"/>
      <c r="O495" s="250"/>
      <c r="P495" s="250"/>
      <c r="Q495" s="250"/>
      <c r="R495" s="2"/>
    </row>
    <row r="496" spans="1:18" customFormat="1" x14ac:dyDescent="0.25">
      <c r="A496" s="54"/>
      <c r="C496" s="86"/>
      <c r="D496" s="87"/>
      <c r="E496" s="88"/>
      <c r="F496" s="89"/>
      <c r="G496" s="87"/>
      <c r="H496" s="87"/>
      <c r="I496" s="301" t="str">
        <f t="shared" ca="1" si="7"/>
        <v/>
      </c>
      <c r="J496" s="329"/>
      <c r="K496" s="329"/>
      <c r="L496" s="250"/>
      <c r="M496" s="250"/>
      <c r="N496" s="250"/>
      <c r="O496" s="250"/>
      <c r="P496" s="250"/>
      <c r="Q496" s="250"/>
      <c r="R496" s="2"/>
    </row>
    <row r="497" spans="1:18" customFormat="1" x14ac:dyDescent="0.25">
      <c r="A497" s="54"/>
      <c r="C497" s="86"/>
      <c r="D497" s="87"/>
      <c r="E497" s="88"/>
      <c r="F497" s="89"/>
      <c r="G497" s="87"/>
      <c r="H497" s="87"/>
      <c r="I497" s="301" t="str">
        <f t="shared" ca="1" si="7"/>
        <v/>
      </c>
      <c r="J497" s="329"/>
      <c r="K497" s="329"/>
      <c r="L497" s="250"/>
      <c r="M497" s="250"/>
      <c r="N497" s="250"/>
      <c r="O497" s="250"/>
      <c r="P497" s="250"/>
      <c r="Q497" s="250"/>
      <c r="R497" s="2"/>
    </row>
    <row r="498" spans="1:18" customFormat="1" x14ac:dyDescent="0.25">
      <c r="A498" s="54"/>
      <c r="C498" s="86"/>
      <c r="D498" s="87"/>
      <c r="E498" s="88"/>
      <c r="F498" s="89"/>
      <c r="G498" s="87"/>
      <c r="H498" s="87"/>
      <c r="I498" s="301" t="str">
        <f t="shared" ca="1" si="7"/>
        <v/>
      </c>
      <c r="J498" s="329"/>
      <c r="K498" s="329"/>
      <c r="L498" s="250"/>
      <c r="M498" s="250"/>
      <c r="N498" s="250"/>
      <c r="O498" s="250"/>
      <c r="P498" s="250"/>
      <c r="Q498" s="250"/>
      <c r="R498" s="2"/>
    </row>
    <row r="499" spans="1:18" customFormat="1" x14ac:dyDescent="0.25">
      <c r="A499" s="54"/>
      <c r="C499" s="86"/>
      <c r="D499" s="87"/>
      <c r="E499" s="88"/>
      <c r="F499" s="89"/>
      <c r="G499" s="87"/>
      <c r="H499" s="87"/>
      <c r="I499" s="301" t="str">
        <f t="shared" ca="1" si="7"/>
        <v/>
      </c>
      <c r="J499" s="329"/>
      <c r="K499" s="329"/>
      <c r="L499" s="250"/>
      <c r="M499" s="250"/>
      <c r="N499" s="250"/>
      <c r="O499" s="250"/>
      <c r="P499" s="250"/>
      <c r="Q499" s="250"/>
      <c r="R499" s="2"/>
    </row>
    <row r="500" spans="1:18" customFormat="1" x14ac:dyDescent="0.25">
      <c r="A500" s="54"/>
      <c r="C500" s="86"/>
      <c r="D500" s="87"/>
      <c r="E500" s="88"/>
      <c r="F500" s="89"/>
      <c r="G500" s="87"/>
      <c r="H500" s="87"/>
      <c r="I500" s="301" t="str">
        <f t="shared" ca="1" si="7"/>
        <v/>
      </c>
      <c r="J500" s="329"/>
      <c r="K500" s="329"/>
      <c r="L500" s="250"/>
      <c r="M500" s="250"/>
      <c r="N500" s="250"/>
      <c r="O500" s="250"/>
      <c r="P500" s="250"/>
      <c r="Q500" s="250"/>
      <c r="R500" s="2"/>
    </row>
    <row r="501" spans="1:18" customFormat="1" x14ac:dyDescent="0.25">
      <c r="A501" s="54"/>
      <c r="C501" s="86"/>
      <c r="D501" s="87"/>
      <c r="E501" s="88"/>
      <c r="F501" s="89"/>
      <c r="G501" s="87"/>
      <c r="H501" s="87"/>
      <c r="I501" s="301" t="str">
        <f t="shared" ca="1" si="7"/>
        <v/>
      </c>
      <c r="J501" s="329"/>
      <c r="K501" s="329"/>
      <c r="L501" s="250"/>
      <c r="M501" s="250"/>
      <c r="N501" s="250"/>
      <c r="O501" s="250"/>
      <c r="P501" s="250"/>
      <c r="Q501" s="250"/>
      <c r="R501" s="2"/>
    </row>
    <row r="502" spans="1:18" customFormat="1" x14ac:dyDescent="0.25">
      <c r="A502" s="54"/>
      <c r="C502" s="86"/>
      <c r="D502" s="87"/>
      <c r="E502" s="88"/>
      <c r="F502" s="89"/>
      <c r="G502" s="87"/>
      <c r="H502" s="87"/>
      <c r="I502" s="301" t="str">
        <f t="shared" ca="1" si="7"/>
        <v/>
      </c>
      <c r="J502" s="329"/>
      <c r="K502" s="329"/>
      <c r="L502" s="250"/>
      <c r="M502" s="250"/>
      <c r="N502" s="250"/>
      <c r="O502" s="250"/>
      <c r="P502" s="250"/>
      <c r="Q502" s="250"/>
      <c r="R502" s="2"/>
    </row>
    <row r="503" spans="1:18" customFormat="1" x14ac:dyDescent="0.25">
      <c r="A503" s="54"/>
      <c r="C503" s="86"/>
      <c r="D503" s="87"/>
      <c r="E503" s="88"/>
      <c r="F503" s="89"/>
      <c r="G503" s="87"/>
      <c r="H503" s="87"/>
      <c r="I503" s="301" t="str">
        <f t="shared" ca="1" si="7"/>
        <v/>
      </c>
      <c r="J503" s="329"/>
      <c r="K503" s="329"/>
      <c r="L503" s="250"/>
      <c r="M503" s="250"/>
      <c r="N503" s="250"/>
      <c r="O503" s="250"/>
      <c r="P503" s="250"/>
      <c r="Q503" s="250"/>
      <c r="R503" s="2"/>
    </row>
    <row r="504" spans="1:18" customFormat="1" x14ac:dyDescent="0.25">
      <c r="A504" s="54"/>
      <c r="C504" s="86"/>
      <c r="D504" s="87"/>
      <c r="E504" s="88"/>
      <c r="F504" s="89"/>
      <c r="G504" s="87"/>
      <c r="H504" s="87"/>
      <c r="I504" s="301" t="str">
        <f t="shared" ca="1" si="7"/>
        <v/>
      </c>
      <c r="J504" s="329"/>
      <c r="K504" s="329"/>
      <c r="L504" s="250"/>
      <c r="M504" s="250"/>
      <c r="N504" s="250"/>
      <c r="O504" s="250"/>
      <c r="P504" s="250"/>
      <c r="Q504" s="250"/>
      <c r="R504" s="2"/>
    </row>
    <row r="505" spans="1:18" customFormat="1" x14ac:dyDescent="0.25">
      <c r="A505" s="54"/>
      <c r="C505" s="86"/>
      <c r="D505" s="87"/>
      <c r="E505" s="88"/>
      <c r="F505" s="89"/>
      <c r="G505" s="87"/>
      <c r="H505" s="87"/>
      <c r="I505" s="301" t="str">
        <f t="shared" ca="1" si="7"/>
        <v/>
      </c>
      <c r="J505" s="329"/>
      <c r="K505" s="329"/>
      <c r="L505" s="250"/>
      <c r="M505" s="250"/>
      <c r="N505" s="250"/>
      <c r="O505" s="250"/>
      <c r="P505" s="250"/>
      <c r="Q505" s="250"/>
      <c r="R505" s="2"/>
    </row>
    <row r="506" spans="1:18" customFormat="1" x14ac:dyDescent="0.25">
      <c r="A506" s="54"/>
      <c r="C506" s="86"/>
      <c r="D506" s="87"/>
      <c r="E506" s="88"/>
      <c r="F506" s="89"/>
      <c r="G506" s="87"/>
      <c r="H506" s="87"/>
      <c r="I506" s="301" t="str">
        <f t="shared" ca="1" si="7"/>
        <v/>
      </c>
      <c r="J506" s="329"/>
      <c r="K506" s="329"/>
      <c r="L506" s="250"/>
      <c r="M506" s="250"/>
      <c r="N506" s="250"/>
      <c r="O506" s="250"/>
      <c r="P506" s="250"/>
      <c r="Q506" s="250"/>
      <c r="R506" s="2"/>
    </row>
    <row r="507" spans="1:18" customFormat="1" x14ac:dyDescent="0.25">
      <c r="A507" s="54"/>
      <c r="C507" s="86"/>
      <c r="D507" s="87"/>
      <c r="E507" s="88"/>
      <c r="F507" s="89"/>
      <c r="G507" s="87"/>
      <c r="H507" s="87"/>
      <c r="I507" s="301" t="str">
        <f t="shared" ca="1" si="7"/>
        <v/>
      </c>
      <c r="J507" s="329"/>
      <c r="K507" s="329"/>
      <c r="L507" s="250"/>
      <c r="M507" s="250"/>
      <c r="N507" s="250"/>
      <c r="O507" s="250"/>
      <c r="P507" s="250"/>
      <c r="Q507" s="250"/>
      <c r="R507" s="2"/>
    </row>
    <row r="508" spans="1:18" customFormat="1" x14ac:dyDescent="0.25">
      <c r="A508" s="54"/>
      <c r="C508" s="86"/>
      <c r="D508" s="87"/>
      <c r="E508" s="88"/>
      <c r="F508" s="89"/>
      <c r="G508" s="87"/>
      <c r="H508" s="87"/>
      <c r="I508" s="301" t="str">
        <f t="shared" ca="1" si="7"/>
        <v/>
      </c>
      <c r="J508" s="329"/>
      <c r="K508" s="329"/>
      <c r="L508" s="250"/>
      <c r="M508" s="250"/>
      <c r="N508" s="250"/>
      <c r="O508" s="250"/>
      <c r="P508" s="250"/>
      <c r="Q508" s="250"/>
      <c r="R508" s="2"/>
    </row>
    <row r="509" spans="1:18" customFormat="1" x14ac:dyDescent="0.25">
      <c r="A509" s="54"/>
      <c r="C509" s="86"/>
      <c r="D509" s="87"/>
      <c r="E509" s="88"/>
      <c r="F509" s="89"/>
      <c r="G509" s="87"/>
      <c r="H509" s="87"/>
      <c r="I509" s="301" t="str">
        <f t="shared" ca="1" si="7"/>
        <v/>
      </c>
      <c r="J509" s="329"/>
      <c r="K509" s="329"/>
      <c r="L509" s="250"/>
      <c r="M509" s="250"/>
      <c r="N509" s="250"/>
      <c r="O509" s="250"/>
      <c r="P509" s="250"/>
      <c r="Q509" s="250"/>
      <c r="R509" s="2"/>
    </row>
    <row r="510" spans="1:18" customFormat="1" x14ac:dyDescent="0.25">
      <c r="A510" s="54"/>
      <c r="C510" s="86"/>
      <c r="D510" s="87"/>
      <c r="E510" s="88"/>
      <c r="F510" s="89"/>
      <c r="G510" s="87"/>
      <c r="H510" s="87"/>
      <c r="I510" s="301" t="str">
        <f t="shared" ca="1" si="7"/>
        <v/>
      </c>
      <c r="J510" s="329"/>
      <c r="K510" s="329"/>
      <c r="L510" s="250"/>
      <c r="M510" s="250"/>
      <c r="N510" s="250"/>
      <c r="O510" s="250"/>
      <c r="P510" s="250"/>
      <c r="Q510" s="250"/>
      <c r="R510" s="2"/>
    </row>
    <row r="511" spans="1:18" customFormat="1" x14ac:dyDescent="0.25">
      <c r="A511" s="54"/>
      <c r="C511" s="86"/>
      <c r="D511" s="87"/>
      <c r="E511" s="88"/>
      <c r="F511" s="89"/>
      <c r="G511" s="87"/>
      <c r="H511" s="87"/>
      <c r="I511" s="301" t="str">
        <f t="shared" ca="1" si="7"/>
        <v/>
      </c>
      <c r="J511" s="329"/>
      <c r="K511" s="329"/>
      <c r="L511" s="250"/>
      <c r="M511" s="250"/>
      <c r="N511" s="250"/>
      <c r="O511" s="250"/>
      <c r="P511" s="250"/>
      <c r="Q511" s="250"/>
      <c r="R511" s="2"/>
    </row>
    <row r="512" spans="1:18" customFormat="1" x14ac:dyDescent="0.25">
      <c r="A512" s="54"/>
      <c r="C512" s="86"/>
      <c r="D512" s="87"/>
      <c r="E512" s="88"/>
      <c r="F512" s="89"/>
      <c r="G512" s="87"/>
      <c r="H512" s="87"/>
      <c r="I512" s="301" t="str">
        <f t="shared" ca="1" si="7"/>
        <v/>
      </c>
      <c r="J512" s="329"/>
      <c r="K512" s="329"/>
      <c r="L512" s="250"/>
      <c r="M512" s="250"/>
      <c r="N512" s="250"/>
      <c r="O512" s="250"/>
      <c r="P512" s="250"/>
      <c r="Q512" s="250"/>
      <c r="R512" s="2"/>
    </row>
    <row r="513" spans="1:18" customFormat="1" x14ac:dyDescent="0.25">
      <c r="A513" s="54"/>
      <c r="C513" s="86"/>
      <c r="D513" s="87"/>
      <c r="E513" s="88"/>
      <c r="F513" s="89"/>
      <c r="G513" s="87"/>
      <c r="H513" s="87"/>
      <c r="I513" s="301" t="str">
        <f t="shared" ca="1" si="7"/>
        <v/>
      </c>
      <c r="J513" s="329"/>
      <c r="K513" s="329"/>
      <c r="L513" s="250"/>
      <c r="M513" s="250"/>
      <c r="N513" s="250"/>
      <c r="O513" s="250"/>
      <c r="P513" s="250"/>
      <c r="Q513" s="250"/>
      <c r="R513" s="2"/>
    </row>
    <row r="514" spans="1:18" customFormat="1" x14ac:dyDescent="0.25">
      <c r="A514" s="54"/>
      <c r="C514" s="86"/>
      <c r="D514" s="87"/>
      <c r="E514" s="88"/>
      <c r="F514" s="89"/>
      <c r="G514" s="87"/>
      <c r="H514" s="87"/>
      <c r="I514" s="301" t="str">
        <f t="shared" ca="1" si="7"/>
        <v/>
      </c>
      <c r="J514" s="329"/>
      <c r="K514" s="329"/>
      <c r="L514" s="250"/>
      <c r="M514" s="250"/>
      <c r="N514" s="250"/>
      <c r="O514" s="250"/>
      <c r="P514" s="250"/>
      <c r="Q514" s="250"/>
      <c r="R514" s="2"/>
    </row>
    <row r="515" spans="1:18" customFormat="1" x14ac:dyDescent="0.25">
      <c r="A515" s="54"/>
      <c r="C515" s="86"/>
      <c r="D515" s="87"/>
      <c r="E515" s="88"/>
      <c r="F515" s="89"/>
      <c r="G515" s="87"/>
      <c r="H515" s="87"/>
      <c r="I515" s="301" t="str">
        <f t="shared" ca="1" si="7"/>
        <v/>
      </c>
      <c r="J515" s="329"/>
      <c r="K515" s="329"/>
      <c r="L515" s="250"/>
      <c r="M515" s="250"/>
      <c r="N515" s="250"/>
      <c r="O515" s="250"/>
      <c r="P515" s="250"/>
      <c r="Q515" s="250"/>
      <c r="R515" s="2"/>
    </row>
    <row r="516" spans="1:18" customFormat="1" x14ac:dyDescent="0.25">
      <c r="A516" s="54"/>
      <c r="C516" s="86"/>
      <c r="D516" s="87"/>
      <c r="E516" s="88"/>
      <c r="F516" s="89"/>
      <c r="G516" s="87"/>
      <c r="H516" s="87"/>
      <c r="I516" s="301" t="str">
        <f t="shared" ca="1" si="7"/>
        <v/>
      </c>
      <c r="J516" s="329"/>
      <c r="K516" s="329"/>
      <c r="L516" s="250"/>
      <c r="M516" s="250"/>
      <c r="N516" s="250"/>
      <c r="O516" s="250"/>
      <c r="P516" s="250"/>
      <c r="Q516" s="250"/>
      <c r="R516" s="2"/>
    </row>
    <row r="517" spans="1:18" customFormat="1" x14ac:dyDescent="0.25">
      <c r="A517" s="54"/>
      <c r="C517" s="86"/>
      <c r="D517" s="87"/>
      <c r="E517" s="88"/>
      <c r="F517" s="89"/>
      <c r="G517" s="87"/>
      <c r="H517" s="87"/>
      <c r="I517" s="301" t="str">
        <f t="shared" ca="1" si="7"/>
        <v/>
      </c>
      <c r="J517" s="329"/>
      <c r="K517" s="329"/>
      <c r="L517" s="250"/>
      <c r="M517" s="250"/>
      <c r="N517" s="250"/>
      <c r="O517" s="250"/>
      <c r="P517" s="250"/>
      <c r="Q517" s="250"/>
      <c r="R517" s="2"/>
    </row>
    <row r="518" spans="1:18" customFormat="1" x14ac:dyDescent="0.25">
      <c r="A518" s="54"/>
      <c r="C518" s="86"/>
      <c r="D518" s="87"/>
      <c r="E518" s="88"/>
      <c r="F518" s="89"/>
      <c r="G518" s="87"/>
      <c r="H518" s="87"/>
      <c r="I518" s="301" t="str">
        <f t="shared" ca="1" si="7"/>
        <v/>
      </c>
      <c r="J518" s="329"/>
      <c r="K518" s="329"/>
      <c r="L518" s="250"/>
      <c r="M518" s="250"/>
      <c r="N518" s="250"/>
      <c r="O518" s="250"/>
      <c r="P518" s="250"/>
      <c r="Q518" s="250"/>
      <c r="R518" s="2"/>
    </row>
    <row r="519" spans="1:18" customFormat="1" x14ac:dyDescent="0.25">
      <c r="A519" s="54"/>
      <c r="C519" s="86"/>
      <c r="D519" s="87"/>
      <c r="E519" s="88"/>
      <c r="F519" s="89"/>
      <c r="G519" s="87"/>
      <c r="H519" s="87"/>
      <c r="I519" s="301" t="str">
        <f t="shared" ca="1" si="7"/>
        <v/>
      </c>
      <c r="J519" s="329"/>
      <c r="K519" s="329"/>
      <c r="L519" s="250"/>
      <c r="M519" s="250"/>
      <c r="N519" s="250"/>
      <c r="O519" s="250"/>
      <c r="P519" s="250"/>
      <c r="Q519" s="250"/>
      <c r="R519" s="2"/>
    </row>
    <row r="520" spans="1:18" customFormat="1" x14ac:dyDescent="0.25">
      <c r="A520" s="54"/>
      <c r="C520" s="86"/>
      <c r="D520" s="87"/>
      <c r="E520" s="88"/>
      <c r="F520" s="89"/>
      <c r="G520" s="87"/>
      <c r="H520" s="87"/>
      <c r="I520" s="301" t="str">
        <f t="shared" ca="1" si="7"/>
        <v/>
      </c>
      <c r="J520" s="329"/>
      <c r="K520" s="329"/>
      <c r="L520" s="250"/>
      <c r="M520" s="250"/>
      <c r="N520" s="250"/>
      <c r="O520" s="250"/>
      <c r="P520" s="250"/>
      <c r="Q520" s="250"/>
      <c r="R520" s="2"/>
    </row>
    <row r="521" spans="1:18" customFormat="1" x14ac:dyDescent="0.25">
      <c r="A521" s="54"/>
      <c r="C521" s="86"/>
      <c r="D521" s="87"/>
      <c r="E521" s="88"/>
      <c r="F521" s="89"/>
      <c r="G521" s="87"/>
      <c r="H521" s="87"/>
      <c r="I521" s="301" t="str">
        <f t="shared" ref="I521:I584" ca="1" si="8">IF(H521="","",(IF(H521="Efetivado","",IF(C521="","",IF(C521=TODAY(),"Vence Hoje",IF(C521&lt;TODAY(),"Atrasado",C521-TODAY()&amp;" Dias para Vencer"))))))</f>
        <v/>
      </c>
      <c r="J521" s="329"/>
      <c r="K521" s="329"/>
      <c r="L521" s="250"/>
      <c r="M521" s="250"/>
      <c r="N521" s="250"/>
      <c r="O521" s="250"/>
      <c r="P521" s="250"/>
      <c r="Q521" s="250"/>
      <c r="R521" s="2"/>
    </row>
    <row r="522" spans="1:18" customFormat="1" x14ac:dyDescent="0.25">
      <c r="A522" s="54"/>
      <c r="C522" s="86"/>
      <c r="D522" s="87"/>
      <c r="E522" s="88"/>
      <c r="F522" s="89"/>
      <c r="G522" s="87"/>
      <c r="H522" s="87"/>
      <c r="I522" s="301" t="str">
        <f t="shared" ca="1" si="8"/>
        <v/>
      </c>
      <c r="J522" s="329"/>
      <c r="K522" s="329"/>
      <c r="L522" s="250"/>
      <c r="M522" s="250"/>
      <c r="N522" s="250"/>
      <c r="O522" s="250"/>
      <c r="P522" s="250"/>
      <c r="Q522" s="250"/>
      <c r="R522" s="2"/>
    </row>
    <row r="523" spans="1:18" customFormat="1" x14ac:dyDescent="0.25">
      <c r="A523" s="54"/>
      <c r="C523" s="86"/>
      <c r="D523" s="87"/>
      <c r="E523" s="88"/>
      <c r="F523" s="89"/>
      <c r="G523" s="87"/>
      <c r="H523" s="87"/>
      <c r="I523" s="301" t="str">
        <f t="shared" ca="1" si="8"/>
        <v/>
      </c>
      <c r="J523" s="329"/>
      <c r="K523" s="329"/>
      <c r="L523" s="250"/>
      <c r="M523" s="250"/>
      <c r="N523" s="250"/>
      <c r="O523" s="250"/>
      <c r="P523" s="250"/>
      <c r="Q523" s="250"/>
      <c r="R523" s="2"/>
    </row>
    <row r="524" spans="1:18" customFormat="1" x14ac:dyDescent="0.25">
      <c r="A524" s="54"/>
      <c r="C524" s="86"/>
      <c r="D524" s="87"/>
      <c r="E524" s="88"/>
      <c r="F524" s="89"/>
      <c r="G524" s="87"/>
      <c r="H524" s="87"/>
      <c r="I524" s="301" t="str">
        <f t="shared" ca="1" si="8"/>
        <v/>
      </c>
      <c r="J524" s="329"/>
      <c r="K524" s="329"/>
      <c r="L524" s="250"/>
      <c r="M524" s="250"/>
      <c r="N524" s="250"/>
      <c r="O524" s="250"/>
      <c r="P524" s="250"/>
      <c r="Q524" s="250"/>
      <c r="R524" s="2"/>
    </row>
    <row r="525" spans="1:18" customFormat="1" x14ac:dyDescent="0.25">
      <c r="A525" s="54"/>
      <c r="C525" s="86"/>
      <c r="D525" s="87"/>
      <c r="E525" s="88"/>
      <c r="F525" s="89"/>
      <c r="G525" s="87"/>
      <c r="H525" s="87"/>
      <c r="I525" s="301" t="str">
        <f t="shared" ca="1" si="8"/>
        <v/>
      </c>
      <c r="J525" s="329"/>
      <c r="K525" s="329"/>
      <c r="L525" s="250"/>
      <c r="M525" s="250"/>
      <c r="N525" s="250"/>
      <c r="O525" s="250"/>
      <c r="P525" s="250"/>
      <c r="Q525" s="250"/>
      <c r="R525" s="2"/>
    </row>
    <row r="526" spans="1:18" customFormat="1" x14ac:dyDescent="0.25">
      <c r="A526" s="54"/>
      <c r="C526" s="86"/>
      <c r="D526" s="87"/>
      <c r="E526" s="88"/>
      <c r="F526" s="89"/>
      <c r="G526" s="87"/>
      <c r="H526" s="87"/>
      <c r="I526" s="301" t="str">
        <f t="shared" ca="1" si="8"/>
        <v/>
      </c>
      <c r="J526" s="329"/>
      <c r="K526" s="329"/>
      <c r="L526" s="250"/>
      <c r="M526" s="250"/>
      <c r="N526" s="250"/>
      <c r="O526" s="250"/>
      <c r="P526" s="250"/>
      <c r="Q526" s="250"/>
      <c r="R526" s="2"/>
    </row>
    <row r="527" spans="1:18" customFormat="1" x14ac:dyDescent="0.25">
      <c r="A527" s="54"/>
      <c r="C527" s="86"/>
      <c r="D527" s="87"/>
      <c r="E527" s="88"/>
      <c r="F527" s="89"/>
      <c r="G527" s="87"/>
      <c r="H527" s="87"/>
      <c r="I527" s="301" t="str">
        <f t="shared" ca="1" si="8"/>
        <v/>
      </c>
      <c r="J527" s="329"/>
      <c r="K527" s="329"/>
      <c r="L527" s="250"/>
      <c r="M527" s="250"/>
      <c r="N527" s="250"/>
      <c r="O527" s="250"/>
      <c r="P527" s="250"/>
      <c r="Q527" s="250"/>
      <c r="R527" s="2"/>
    </row>
    <row r="528" spans="1:18" customFormat="1" x14ac:dyDescent="0.25">
      <c r="A528" s="54"/>
      <c r="C528" s="86"/>
      <c r="D528" s="87"/>
      <c r="E528" s="88"/>
      <c r="F528" s="89"/>
      <c r="G528" s="87"/>
      <c r="H528" s="87"/>
      <c r="I528" s="301" t="str">
        <f t="shared" ca="1" si="8"/>
        <v/>
      </c>
      <c r="J528" s="329"/>
      <c r="K528" s="329"/>
      <c r="L528" s="250"/>
      <c r="M528" s="250"/>
      <c r="N528" s="250"/>
      <c r="O528" s="250"/>
      <c r="P528" s="250"/>
      <c r="Q528" s="250"/>
      <c r="R528" s="2"/>
    </row>
    <row r="529" spans="1:18" customFormat="1" x14ac:dyDescent="0.25">
      <c r="A529" s="54"/>
      <c r="C529" s="86"/>
      <c r="D529" s="87"/>
      <c r="E529" s="88"/>
      <c r="F529" s="89"/>
      <c r="G529" s="87"/>
      <c r="H529" s="87"/>
      <c r="I529" s="301" t="str">
        <f t="shared" ca="1" si="8"/>
        <v/>
      </c>
      <c r="J529" s="329"/>
      <c r="K529" s="329"/>
      <c r="L529" s="250"/>
      <c r="M529" s="250"/>
      <c r="N529" s="250"/>
      <c r="O529" s="250"/>
      <c r="P529" s="250"/>
      <c r="Q529" s="250"/>
      <c r="R529" s="2"/>
    </row>
    <row r="530" spans="1:18" customFormat="1" x14ac:dyDescent="0.25">
      <c r="A530" s="54"/>
      <c r="C530" s="86"/>
      <c r="D530" s="87"/>
      <c r="E530" s="88"/>
      <c r="F530" s="89"/>
      <c r="G530" s="87"/>
      <c r="H530" s="87"/>
      <c r="I530" s="301" t="str">
        <f t="shared" ca="1" si="8"/>
        <v/>
      </c>
      <c r="J530" s="329"/>
      <c r="K530" s="329"/>
      <c r="L530" s="250"/>
      <c r="M530" s="250"/>
      <c r="N530" s="250"/>
      <c r="O530" s="250"/>
      <c r="P530" s="250"/>
      <c r="Q530" s="250"/>
      <c r="R530" s="2"/>
    </row>
    <row r="531" spans="1:18" customFormat="1" x14ac:dyDescent="0.25">
      <c r="A531" s="54"/>
      <c r="C531" s="86"/>
      <c r="D531" s="87"/>
      <c r="E531" s="88"/>
      <c r="F531" s="89"/>
      <c r="G531" s="87"/>
      <c r="H531" s="87"/>
      <c r="I531" s="301" t="str">
        <f t="shared" ca="1" si="8"/>
        <v/>
      </c>
      <c r="J531" s="329"/>
      <c r="K531" s="329"/>
      <c r="L531" s="250"/>
      <c r="M531" s="250"/>
      <c r="N531" s="250"/>
      <c r="O531" s="250"/>
      <c r="P531" s="250"/>
      <c r="Q531" s="250"/>
      <c r="R531" s="2"/>
    </row>
    <row r="532" spans="1:18" customFormat="1" x14ac:dyDescent="0.25">
      <c r="A532" s="54"/>
      <c r="C532" s="86"/>
      <c r="D532" s="87"/>
      <c r="E532" s="88"/>
      <c r="F532" s="89"/>
      <c r="G532" s="87"/>
      <c r="H532" s="87"/>
      <c r="I532" s="301" t="str">
        <f t="shared" ca="1" si="8"/>
        <v/>
      </c>
      <c r="J532" s="329"/>
      <c r="K532" s="329"/>
      <c r="L532" s="250"/>
      <c r="M532" s="250"/>
      <c r="N532" s="250"/>
      <c r="O532" s="250"/>
      <c r="P532" s="250"/>
      <c r="Q532" s="250"/>
      <c r="R532" s="2"/>
    </row>
    <row r="533" spans="1:18" customFormat="1" x14ac:dyDescent="0.25">
      <c r="A533" s="54"/>
      <c r="C533" s="86"/>
      <c r="D533" s="87"/>
      <c r="E533" s="88"/>
      <c r="F533" s="89"/>
      <c r="G533" s="87"/>
      <c r="H533" s="87"/>
      <c r="I533" s="301" t="str">
        <f t="shared" ca="1" si="8"/>
        <v/>
      </c>
      <c r="J533" s="329"/>
      <c r="K533" s="329"/>
      <c r="L533" s="250"/>
      <c r="M533" s="250"/>
      <c r="N533" s="250"/>
      <c r="O533" s="250"/>
      <c r="P533" s="250"/>
      <c r="Q533" s="250"/>
      <c r="R533" s="2"/>
    </row>
    <row r="534" spans="1:18" customFormat="1" x14ac:dyDescent="0.25">
      <c r="A534" s="54"/>
      <c r="C534" s="86"/>
      <c r="D534" s="87"/>
      <c r="E534" s="88"/>
      <c r="F534" s="89"/>
      <c r="G534" s="87"/>
      <c r="H534" s="87"/>
      <c r="I534" s="301" t="str">
        <f t="shared" ca="1" si="8"/>
        <v/>
      </c>
      <c r="J534" s="329"/>
      <c r="K534" s="329"/>
      <c r="L534" s="250"/>
      <c r="M534" s="250"/>
      <c r="N534" s="250"/>
      <c r="O534" s="250"/>
      <c r="P534" s="250"/>
      <c r="Q534" s="250"/>
      <c r="R534" s="2"/>
    </row>
    <row r="535" spans="1:18" customFormat="1" x14ac:dyDescent="0.25">
      <c r="A535" s="54"/>
      <c r="C535" s="86"/>
      <c r="D535" s="87"/>
      <c r="E535" s="88"/>
      <c r="F535" s="89"/>
      <c r="G535" s="87"/>
      <c r="H535" s="87"/>
      <c r="I535" s="301" t="str">
        <f t="shared" ca="1" si="8"/>
        <v/>
      </c>
      <c r="J535" s="329"/>
      <c r="K535" s="329"/>
      <c r="L535" s="250"/>
      <c r="M535" s="250"/>
      <c r="N535" s="250"/>
      <c r="O535" s="250"/>
      <c r="P535" s="250"/>
      <c r="Q535" s="250"/>
      <c r="R535" s="2"/>
    </row>
    <row r="536" spans="1:18" customFormat="1" x14ac:dyDescent="0.25">
      <c r="A536" s="54"/>
      <c r="C536" s="86"/>
      <c r="D536" s="87"/>
      <c r="E536" s="88"/>
      <c r="F536" s="89"/>
      <c r="G536" s="87"/>
      <c r="H536" s="87"/>
      <c r="I536" s="301" t="str">
        <f t="shared" ca="1" si="8"/>
        <v/>
      </c>
      <c r="J536" s="329"/>
      <c r="K536" s="329"/>
      <c r="L536" s="250"/>
      <c r="M536" s="250"/>
      <c r="N536" s="250"/>
      <c r="O536" s="250"/>
      <c r="P536" s="250"/>
      <c r="Q536" s="250"/>
      <c r="R536" s="2"/>
    </row>
    <row r="537" spans="1:18" customFormat="1" x14ac:dyDescent="0.25">
      <c r="A537" s="54"/>
      <c r="C537" s="86"/>
      <c r="D537" s="87"/>
      <c r="E537" s="88"/>
      <c r="F537" s="89"/>
      <c r="G537" s="87"/>
      <c r="H537" s="87"/>
      <c r="I537" s="301" t="str">
        <f t="shared" ca="1" si="8"/>
        <v/>
      </c>
      <c r="J537" s="329"/>
      <c r="K537" s="329"/>
      <c r="L537" s="250"/>
      <c r="M537" s="250"/>
      <c r="N537" s="250"/>
      <c r="O537" s="250"/>
      <c r="P537" s="250"/>
      <c r="Q537" s="250"/>
      <c r="R537" s="2"/>
    </row>
    <row r="538" spans="1:18" customFormat="1" x14ac:dyDescent="0.25">
      <c r="A538" s="54"/>
      <c r="C538" s="86"/>
      <c r="D538" s="87"/>
      <c r="E538" s="88"/>
      <c r="F538" s="89"/>
      <c r="G538" s="87"/>
      <c r="H538" s="87"/>
      <c r="I538" s="301" t="str">
        <f t="shared" ca="1" si="8"/>
        <v/>
      </c>
      <c r="J538" s="329"/>
      <c r="K538" s="329"/>
      <c r="L538" s="250"/>
      <c r="M538" s="250"/>
      <c r="N538" s="250"/>
      <c r="O538" s="250"/>
      <c r="P538" s="250"/>
      <c r="Q538" s="250"/>
      <c r="R538" s="2"/>
    </row>
    <row r="539" spans="1:18" customFormat="1" x14ac:dyDescent="0.25">
      <c r="A539" s="54"/>
      <c r="C539" s="86"/>
      <c r="D539" s="87"/>
      <c r="E539" s="88"/>
      <c r="F539" s="89"/>
      <c r="G539" s="87"/>
      <c r="H539" s="87"/>
      <c r="I539" s="301" t="str">
        <f t="shared" ca="1" si="8"/>
        <v/>
      </c>
      <c r="J539" s="329"/>
      <c r="K539" s="329"/>
      <c r="L539" s="250"/>
      <c r="M539" s="250"/>
      <c r="N539" s="250"/>
      <c r="O539" s="250"/>
      <c r="P539" s="250"/>
      <c r="Q539" s="250"/>
      <c r="R539" s="2"/>
    </row>
    <row r="540" spans="1:18" customFormat="1" x14ac:dyDescent="0.25">
      <c r="A540" s="54"/>
      <c r="C540" s="86"/>
      <c r="D540" s="87"/>
      <c r="E540" s="88"/>
      <c r="F540" s="89"/>
      <c r="G540" s="87"/>
      <c r="H540" s="87"/>
      <c r="I540" s="301" t="str">
        <f t="shared" ca="1" si="8"/>
        <v/>
      </c>
      <c r="J540" s="329"/>
      <c r="K540" s="329"/>
      <c r="L540" s="250"/>
      <c r="M540" s="250"/>
      <c r="N540" s="250"/>
      <c r="O540" s="250"/>
      <c r="P540" s="250"/>
      <c r="Q540" s="250"/>
      <c r="R540" s="2"/>
    </row>
    <row r="541" spans="1:18" customFormat="1" x14ac:dyDescent="0.25">
      <c r="A541" s="54"/>
      <c r="C541" s="86"/>
      <c r="D541" s="87"/>
      <c r="E541" s="88"/>
      <c r="F541" s="89"/>
      <c r="G541" s="87"/>
      <c r="H541" s="87"/>
      <c r="I541" s="301" t="str">
        <f t="shared" ca="1" si="8"/>
        <v/>
      </c>
      <c r="J541" s="329"/>
      <c r="K541" s="329"/>
      <c r="L541" s="250"/>
      <c r="M541" s="250"/>
      <c r="N541" s="250"/>
      <c r="O541" s="250"/>
      <c r="P541" s="250"/>
      <c r="Q541" s="250"/>
      <c r="R541" s="2"/>
    </row>
    <row r="542" spans="1:18" customFormat="1" x14ac:dyDescent="0.25">
      <c r="A542" s="54"/>
      <c r="C542" s="86"/>
      <c r="D542" s="87"/>
      <c r="E542" s="88"/>
      <c r="F542" s="89"/>
      <c r="G542" s="87"/>
      <c r="H542" s="87"/>
      <c r="I542" s="301" t="str">
        <f t="shared" ca="1" si="8"/>
        <v/>
      </c>
      <c r="J542" s="329"/>
      <c r="K542" s="329"/>
      <c r="L542" s="250"/>
      <c r="M542" s="250"/>
      <c r="N542" s="250"/>
      <c r="O542" s="250"/>
      <c r="P542" s="250"/>
      <c r="Q542" s="250"/>
      <c r="R542" s="2"/>
    </row>
    <row r="543" spans="1:18" customFormat="1" x14ac:dyDescent="0.25">
      <c r="A543" s="54"/>
      <c r="C543" s="86"/>
      <c r="D543" s="87"/>
      <c r="E543" s="88"/>
      <c r="F543" s="89"/>
      <c r="G543" s="87"/>
      <c r="H543" s="87"/>
      <c r="I543" s="301" t="str">
        <f t="shared" ca="1" si="8"/>
        <v/>
      </c>
      <c r="J543" s="329"/>
      <c r="K543" s="329"/>
      <c r="L543" s="250"/>
      <c r="M543" s="250"/>
      <c r="N543" s="250"/>
      <c r="O543" s="250"/>
      <c r="P543" s="250"/>
      <c r="Q543" s="250"/>
      <c r="R543" s="2"/>
    </row>
    <row r="544" spans="1:18" customFormat="1" x14ac:dyDescent="0.25">
      <c r="A544" s="54"/>
      <c r="C544" s="86"/>
      <c r="D544" s="87"/>
      <c r="E544" s="88"/>
      <c r="F544" s="89"/>
      <c r="G544" s="87"/>
      <c r="H544" s="87"/>
      <c r="I544" s="301" t="str">
        <f t="shared" ca="1" si="8"/>
        <v/>
      </c>
      <c r="J544" s="329"/>
      <c r="K544" s="329"/>
      <c r="L544" s="250"/>
      <c r="M544" s="250"/>
      <c r="N544" s="250"/>
      <c r="O544" s="250"/>
      <c r="P544" s="250"/>
      <c r="Q544" s="250"/>
      <c r="R544" s="2"/>
    </row>
    <row r="545" spans="1:18" customFormat="1" x14ac:dyDescent="0.25">
      <c r="A545" s="54"/>
      <c r="C545" s="86"/>
      <c r="D545" s="87"/>
      <c r="E545" s="88"/>
      <c r="F545" s="89"/>
      <c r="G545" s="87"/>
      <c r="H545" s="87"/>
      <c r="I545" s="301" t="str">
        <f t="shared" ca="1" si="8"/>
        <v/>
      </c>
      <c r="J545" s="329"/>
      <c r="K545" s="329"/>
      <c r="L545" s="250"/>
      <c r="M545" s="250"/>
      <c r="N545" s="250"/>
      <c r="O545" s="250"/>
      <c r="P545" s="250"/>
      <c r="Q545" s="250"/>
      <c r="R545" s="2"/>
    </row>
    <row r="546" spans="1:18" customFormat="1" x14ac:dyDescent="0.25">
      <c r="A546" s="54"/>
      <c r="C546" s="86"/>
      <c r="D546" s="87"/>
      <c r="E546" s="88"/>
      <c r="F546" s="89"/>
      <c r="G546" s="87"/>
      <c r="H546" s="87"/>
      <c r="I546" s="301" t="str">
        <f t="shared" ca="1" si="8"/>
        <v/>
      </c>
      <c r="J546" s="329"/>
      <c r="K546" s="329"/>
      <c r="L546" s="250"/>
      <c r="M546" s="250"/>
      <c r="N546" s="250"/>
      <c r="O546" s="250"/>
      <c r="P546" s="250"/>
      <c r="Q546" s="250"/>
      <c r="R546" s="2"/>
    </row>
    <row r="547" spans="1:18" customFormat="1" x14ac:dyDescent="0.25">
      <c r="A547" s="54"/>
      <c r="C547" s="86"/>
      <c r="D547" s="87"/>
      <c r="E547" s="88"/>
      <c r="F547" s="89"/>
      <c r="G547" s="87"/>
      <c r="H547" s="87"/>
      <c r="I547" s="301" t="str">
        <f t="shared" ca="1" si="8"/>
        <v/>
      </c>
      <c r="J547" s="329"/>
      <c r="K547" s="329"/>
      <c r="L547" s="250"/>
      <c r="M547" s="250"/>
      <c r="N547" s="250"/>
      <c r="O547" s="250"/>
      <c r="P547" s="250"/>
      <c r="Q547" s="250"/>
      <c r="R547" s="2"/>
    </row>
    <row r="548" spans="1:18" customFormat="1" x14ac:dyDescent="0.25">
      <c r="A548" s="54"/>
      <c r="C548" s="86"/>
      <c r="D548" s="87"/>
      <c r="E548" s="88"/>
      <c r="F548" s="89"/>
      <c r="G548" s="87"/>
      <c r="H548" s="87"/>
      <c r="I548" s="301" t="str">
        <f t="shared" ca="1" si="8"/>
        <v/>
      </c>
      <c r="J548" s="329"/>
      <c r="K548" s="329"/>
      <c r="L548" s="250"/>
      <c r="M548" s="250"/>
      <c r="N548" s="250"/>
      <c r="O548" s="250"/>
      <c r="P548" s="250"/>
      <c r="Q548" s="250"/>
      <c r="R548" s="2"/>
    </row>
    <row r="549" spans="1:18" customFormat="1" x14ac:dyDescent="0.25">
      <c r="A549" s="54"/>
      <c r="C549" s="86"/>
      <c r="D549" s="87"/>
      <c r="E549" s="88"/>
      <c r="F549" s="89"/>
      <c r="G549" s="87"/>
      <c r="H549" s="87"/>
      <c r="I549" s="301" t="str">
        <f t="shared" ca="1" si="8"/>
        <v/>
      </c>
      <c r="J549" s="329"/>
      <c r="K549" s="329"/>
      <c r="L549" s="250"/>
      <c r="M549" s="250"/>
      <c r="N549" s="250"/>
      <c r="O549" s="250"/>
      <c r="P549" s="250"/>
      <c r="Q549" s="250"/>
      <c r="R549" s="2"/>
    </row>
    <row r="550" spans="1:18" customFormat="1" x14ac:dyDescent="0.25">
      <c r="A550" s="54"/>
      <c r="C550" s="86"/>
      <c r="D550" s="87"/>
      <c r="E550" s="88"/>
      <c r="F550" s="89"/>
      <c r="G550" s="87"/>
      <c r="H550" s="87"/>
      <c r="I550" s="301" t="str">
        <f t="shared" ca="1" si="8"/>
        <v/>
      </c>
      <c r="J550" s="329"/>
      <c r="K550" s="329"/>
      <c r="L550" s="250"/>
      <c r="M550" s="250"/>
      <c r="N550" s="250"/>
      <c r="O550" s="250"/>
      <c r="P550" s="250"/>
      <c r="Q550" s="250"/>
      <c r="R550" s="2"/>
    </row>
    <row r="551" spans="1:18" customFormat="1" x14ac:dyDescent="0.25">
      <c r="A551" s="54"/>
      <c r="C551" s="86"/>
      <c r="D551" s="87"/>
      <c r="E551" s="88"/>
      <c r="F551" s="89"/>
      <c r="G551" s="87"/>
      <c r="H551" s="87"/>
      <c r="I551" s="301" t="str">
        <f t="shared" ca="1" si="8"/>
        <v/>
      </c>
      <c r="J551" s="329"/>
      <c r="K551" s="329"/>
      <c r="L551" s="250"/>
      <c r="M551" s="250"/>
      <c r="N551" s="250"/>
      <c r="O551" s="250"/>
      <c r="P551" s="250"/>
      <c r="Q551" s="250"/>
      <c r="R551" s="2"/>
    </row>
    <row r="552" spans="1:18" customFormat="1" x14ac:dyDescent="0.25">
      <c r="A552" s="54"/>
      <c r="C552" s="86"/>
      <c r="D552" s="87"/>
      <c r="E552" s="88"/>
      <c r="F552" s="89"/>
      <c r="G552" s="87"/>
      <c r="H552" s="87"/>
      <c r="I552" s="301" t="str">
        <f t="shared" ca="1" si="8"/>
        <v/>
      </c>
      <c r="J552" s="329"/>
      <c r="K552" s="329"/>
      <c r="L552" s="250"/>
      <c r="M552" s="250"/>
      <c r="N552" s="250"/>
      <c r="O552" s="250"/>
      <c r="P552" s="250"/>
      <c r="Q552" s="250"/>
      <c r="R552" s="2"/>
    </row>
    <row r="553" spans="1:18" customFormat="1" x14ac:dyDescent="0.25">
      <c r="A553" s="54"/>
      <c r="C553" s="86"/>
      <c r="D553" s="87"/>
      <c r="E553" s="88"/>
      <c r="F553" s="89"/>
      <c r="G553" s="87"/>
      <c r="H553" s="87"/>
      <c r="I553" s="301" t="str">
        <f t="shared" ca="1" si="8"/>
        <v/>
      </c>
      <c r="J553" s="329"/>
      <c r="K553" s="329"/>
      <c r="L553" s="250"/>
      <c r="M553" s="250"/>
      <c r="N553" s="250"/>
      <c r="O553" s="250"/>
      <c r="P553" s="250"/>
      <c r="Q553" s="250"/>
      <c r="R553" s="2"/>
    </row>
    <row r="554" spans="1:18" customFormat="1" x14ac:dyDescent="0.25">
      <c r="A554" s="54"/>
      <c r="C554" s="86"/>
      <c r="D554" s="87"/>
      <c r="E554" s="88"/>
      <c r="F554" s="89"/>
      <c r="G554" s="87"/>
      <c r="H554" s="87"/>
      <c r="I554" s="301" t="str">
        <f t="shared" ca="1" si="8"/>
        <v/>
      </c>
      <c r="J554" s="329"/>
      <c r="K554" s="329"/>
      <c r="L554" s="250"/>
      <c r="M554" s="250"/>
      <c r="N554" s="250"/>
      <c r="O554" s="250"/>
      <c r="P554" s="250"/>
      <c r="Q554" s="250"/>
      <c r="R554" s="2"/>
    </row>
    <row r="555" spans="1:18" customFormat="1" x14ac:dyDescent="0.25">
      <c r="A555" s="54"/>
      <c r="C555" s="86"/>
      <c r="D555" s="87"/>
      <c r="E555" s="88"/>
      <c r="F555" s="89"/>
      <c r="G555" s="87"/>
      <c r="H555" s="87"/>
      <c r="I555" s="301" t="str">
        <f t="shared" ca="1" si="8"/>
        <v/>
      </c>
      <c r="J555" s="329"/>
      <c r="K555" s="329"/>
      <c r="L555" s="250"/>
      <c r="M555" s="250"/>
      <c r="N555" s="250"/>
      <c r="O555" s="250"/>
      <c r="P555" s="250"/>
      <c r="Q555" s="250"/>
      <c r="R555" s="2"/>
    </row>
    <row r="556" spans="1:18" customFormat="1" x14ac:dyDescent="0.25">
      <c r="A556" s="54"/>
      <c r="C556" s="86"/>
      <c r="D556" s="87"/>
      <c r="E556" s="88"/>
      <c r="F556" s="89"/>
      <c r="G556" s="87"/>
      <c r="H556" s="87"/>
      <c r="I556" s="301" t="str">
        <f t="shared" ca="1" si="8"/>
        <v/>
      </c>
      <c r="J556" s="329"/>
      <c r="K556" s="329"/>
      <c r="L556" s="250"/>
      <c r="M556" s="250"/>
      <c r="N556" s="250"/>
      <c r="O556" s="250"/>
      <c r="P556" s="250"/>
      <c r="Q556" s="250"/>
      <c r="R556" s="2"/>
    </row>
    <row r="557" spans="1:18" customFormat="1" x14ac:dyDescent="0.25">
      <c r="A557" s="54"/>
      <c r="C557" s="86"/>
      <c r="D557" s="87"/>
      <c r="E557" s="88"/>
      <c r="F557" s="89"/>
      <c r="G557" s="87"/>
      <c r="H557" s="87"/>
      <c r="I557" s="301" t="str">
        <f t="shared" ca="1" si="8"/>
        <v/>
      </c>
      <c r="J557" s="329"/>
      <c r="K557" s="329"/>
      <c r="L557" s="250"/>
      <c r="M557" s="250"/>
      <c r="N557" s="250"/>
      <c r="O557" s="250"/>
      <c r="P557" s="250"/>
      <c r="Q557" s="250"/>
      <c r="R557" s="2"/>
    </row>
    <row r="558" spans="1:18" customFormat="1" x14ac:dyDescent="0.25">
      <c r="A558" s="54"/>
      <c r="C558" s="86"/>
      <c r="D558" s="87"/>
      <c r="E558" s="88"/>
      <c r="F558" s="89"/>
      <c r="G558" s="87"/>
      <c r="H558" s="87"/>
      <c r="I558" s="301" t="str">
        <f t="shared" ca="1" si="8"/>
        <v/>
      </c>
      <c r="J558" s="329"/>
      <c r="K558" s="329"/>
      <c r="L558" s="250"/>
      <c r="M558" s="250"/>
      <c r="N558" s="250"/>
      <c r="O558" s="250"/>
      <c r="P558" s="250"/>
      <c r="Q558" s="250"/>
      <c r="R558" s="2"/>
    </row>
    <row r="559" spans="1:18" customFormat="1" x14ac:dyDescent="0.25">
      <c r="A559" s="54"/>
      <c r="C559" s="86"/>
      <c r="D559" s="87"/>
      <c r="E559" s="88"/>
      <c r="F559" s="89"/>
      <c r="G559" s="87"/>
      <c r="H559" s="87"/>
      <c r="I559" s="301" t="str">
        <f t="shared" ca="1" si="8"/>
        <v/>
      </c>
      <c r="J559" s="329"/>
      <c r="K559" s="329"/>
      <c r="L559" s="250"/>
      <c r="M559" s="250"/>
      <c r="N559" s="250"/>
      <c r="O559" s="250"/>
      <c r="P559" s="250"/>
      <c r="Q559" s="250"/>
      <c r="R559" s="2"/>
    </row>
    <row r="560" spans="1:18" customFormat="1" x14ac:dyDescent="0.25">
      <c r="A560" s="54"/>
      <c r="C560" s="86"/>
      <c r="D560" s="87"/>
      <c r="E560" s="88"/>
      <c r="F560" s="89"/>
      <c r="G560" s="87"/>
      <c r="H560" s="87"/>
      <c r="I560" s="301" t="str">
        <f t="shared" ca="1" si="8"/>
        <v/>
      </c>
      <c r="J560" s="329"/>
      <c r="K560" s="329"/>
      <c r="L560" s="250"/>
      <c r="M560" s="250"/>
      <c r="N560" s="250"/>
      <c r="O560" s="250"/>
      <c r="P560" s="250"/>
      <c r="Q560" s="250"/>
      <c r="R560" s="2"/>
    </row>
    <row r="561" spans="1:18" customFormat="1" x14ac:dyDescent="0.25">
      <c r="A561" s="54"/>
      <c r="C561" s="86"/>
      <c r="D561" s="87"/>
      <c r="E561" s="88"/>
      <c r="F561" s="89"/>
      <c r="G561" s="87"/>
      <c r="H561" s="87"/>
      <c r="I561" s="301" t="str">
        <f t="shared" ca="1" si="8"/>
        <v/>
      </c>
      <c r="J561" s="329"/>
      <c r="K561" s="329"/>
      <c r="L561" s="250"/>
      <c r="M561" s="250"/>
      <c r="N561" s="250"/>
      <c r="O561" s="250"/>
      <c r="P561" s="250"/>
      <c r="Q561" s="250"/>
      <c r="R561" s="2"/>
    </row>
    <row r="562" spans="1:18" customFormat="1" x14ac:dyDescent="0.25">
      <c r="A562" s="54"/>
      <c r="C562" s="86"/>
      <c r="D562" s="87"/>
      <c r="E562" s="88"/>
      <c r="F562" s="89"/>
      <c r="G562" s="87"/>
      <c r="H562" s="87"/>
      <c r="I562" s="301" t="str">
        <f t="shared" ca="1" si="8"/>
        <v/>
      </c>
      <c r="J562" s="329"/>
      <c r="K562" s="329"/>
      <c r="L562" s="250"/>
      <c r="M562" s="250"/>
      <c r="N562" s="250"/>
      <c r="O562" s="250"/>
      <c r="P562" s="250"/>
      <c r="Q562" s="250"/>
      <c r="R562" s="2"/>
    </row>
    <row r="563" spans="1:18" customFormat="1" x14ac:dyDescent="0.25">
      <c r="A563" s="54"/>
      <c r="C563" s="86"/>
      <c r="D563" s="87"/>
      <c r="E563" s="88"/>
      <c r="F563" s="89"/>
      <c r="G563" s="87"/>
      <c r="H563" s="87"/>
      <c r="I563" s="301" t="str">
        <f t="shared" ca="1" si="8"/>
        <v/>
      </c>
      <c r="J563" s="329"/>
      <c r="K563" s="329"/>
      <c r="L563" s="250"/>
      <c r="M563" s="250"/>
      <c r="N563" s="250"/>
      <c r="O563" s="250"/>
      <c r="P563" s="250"/>
      <c r="Q563" s="250"/>
      <c r="R563" s="2"/>
    </row>
    <row r="564" spans="1:18" customFormat="1" x14ac:dyDescent="0.25">
      <c r="A564" s="54"/>
      <c r="C564" s="86"/>
      <c r="D564" s="87"/>
      <c r="E564" s="88"/>
      <c r="F564" s="89"/>
      <c r="G564" s="87"/>
      <c r="H564" s="87"/>
      <c r="I564" s="301" t="str">
        <f t="shared" ca="1" si="8"/>
        <v/>
      </c>
      <c r="J564" s="329"/>
      <c r="K564" s="329"/>
      <c r="L564" s="250"/>
      <c r="M564" s="250"/>
      <c r="N564" s="250"/>
      <c r="O564" s="250"/>
      <c r="P564" s="250"/>
      <c r="Q564" s="250"/>
      <c r="R564" s="2"/>
    </row>
    <row r="565" spans="1:18" customFormat="1" x14ac:dyDescent="0.25">
      <c r="A565" s="54"/>
      <c r="C565" s="86"/>
      <c r="D565" s="87"/>
      <c r="E565" s="88"/>
      <c r="F565" s="89"/>
      <c r="G565" s="87"/>
      <c r="H565" s="87"/>
      <c r="I565" s="301" t="str">
        <f t="shared" ca="1" si="8"/>
        <v/>
      </c>
      <c r="J565" s="329"/>
      <c r="K565" s="329"/>
      <c r="L565" s="250"/>
      <c r="M565" s="250"/>
      <c r="N565" s="250"/>
      <c r="O565" s="250"/>
      <c r="P565" s="250"/>
      <c r="Q565" s="250"/>
      <c r="R565" s="2"/>
    </row>
    <row r="566" spans="1:18" customFormat="1" x14ac:dyDescent="0.25">
      <c r="A566" s="54"/>
      <c r="C566" s="86"/>
      <c r="D566" s="87"/>
      <c r="E566" s="88"/>
      <c r="F566" s="89"/>
      <c r="G566" s="87"/>
      <c r="H566" s="87"/>
      <c r="I566" s="301" t="str">
        <f t="shared" ca="1" si="8"/>
        <v/>
      </c>
      <c r="J566" s="329"/>
      <c r="K566" s="329"/>
      <c r="L566" s="250"/>
      <c r="M566" s="250"/>
      <c r="N566" s="250"/>
      <c r="O566" s="250"/>
      <c r="P566" s="250"/>
      <c r="Q566" s="250"/>
      <c r="R566" s="2"/>
    </row>
    <row r="567" spans="1:18" customFormat="1" x14ac:dyDescent="0.25">
      <c r="A567" s="54"/>
      <c r="C567" s="86"/>
      <c r="D567" s="87"/>
      <c r="E567" s="88"/>
      <c r="F567" s="89"/>
      <c r="G567" s="87"/>
      <c r="H567" s="87"/>
      <c r="I567" s="301" t="str">
        <f t="shared" ca="1" si="8"/>
        <v/>
      </c>
      <c r="J567" s="329"/>
      <c r="K567" s="329"/>
      <c r="L567" s="250"/>
      <c r="M567" s="250"/>
      <c r="N567" s="250"/>
      <c r="O567" s="250"/>
      <c r="P567" s="250"/>
      <c r="Q567" s="250"/>
      <c r="R567" s="2"/>
    </row>
    <row r="568" spans="1:18" customFormat="1" x14ac:dyDescent="0.25">
      <c r="A568" s="54"/>
      <c r="C568" s="86"/>
      <c r="D568" s="87"/>
      <c r="E568" s="88"/>
      <c r="F568" s="89"/>
      <c r="G568" s="87"/>
      <c r="H568" s="87"/>
      <c r="I568" s="301" t="str">
        <f t="shared" ca="1" si="8"/>
        <v/>
      </c>
      <c r="J568" s="329"/>
      <c r="K568" s="329"/>
      <c r="L568" s="250"/>
      <c r="M568" s="250"/>
      <c r="N568" s="250"/>
      <c r="O568" s="250"/>
      <c r="P568" s="250"/>
      <c r="Q568" s="250"/>
      <c r="R568" s="2"/>
    </row>
    <row r="569" spans="1:18" customFormat="1" x14ac:dyDescent="0.25">
      <c r="A569" s="54"/>
      <c r="C569" s="86"/>
      <c r="D569" s="87"/>
      <c r="E569" s="88"/>
      <c r="F569" s="89"/>
      <c r="G569" s="87"/>
      <c r="H569" s="87"/>
      <c r="I569" s="301" t="str">
        <f t="shared" ca="1" si="8"/>
        <v/>
      </c>
      <c r="J569" s="329"/>
      <c r="K569" s="329"/>
      <c r="L569" s="250"/>
      <c r="M569" s="250"/>
      <c r="N569" s="250"/>
      <c r="O569" s="250"/>
      <c r="P569" s="250"/>
      <c r="Q569" s="250"/>
      <c r="R569" s="2"/>
    </row>
    <row r="570" spans="1:18" customFormat="1" x14ac:dyDescent="0.25">
      <c r="A570" s="54"/>
      <c r="C570" s="86"/>
      <c r="D570" s="87"/>
      <c r="E570" s="88"/>
      <c r="F570" s="89"/>
      <c r="G570" s="87"/>
      <c r="H570" s="87"/>
      <c r="I570" s="301" t="str">
        <f t="shared" ca="1" si="8"/>
        <v/>
      </c>
      <c r="J570" s="329"/>
      <c r="K570" s="329"/>
      <c r="L570" s="250"/>
      <c r="M570" s="250"/>
      <c r="N570" s="250"/>
      <c r="O570" s="250"/>
      <c r="P570" s="250"/>
      <c r="Q570" s="250"/>
      <c r="R570" s="2"/>
    </row>
    <row r="571" spans="1:18" customFormat="1" x14ac:dyDescent="0.25">
      <c r="A571" s="54"/>
      <c r="C571" s="86"/>
      <c r="D571" s="87"/>
      <c r="E571" s="88"/>
      <c r="F571" s="89"/>
      <c r="G571" s="87"/>
      <c r="H571" s="87"/>
      <c r="I571" s="301" t="str">
        <f t="shared" ca="1" si="8"/>
        <v/>
      </c>
      <c r="J571" s="329"/>
      <c r="K571" s="329"/>
      <c r="L571" s="250"/>
      <c r="M571" s="250"/>
      <c r="N571" s="250"/>
      <c r="O571" s="250"/>
      <c r="P571" s="250"/>
      <c r="Q571" s="250"/>
      <c r="R571" s="2"/>
    </row>
    <row r="572" spans="1:18" customFormat="1" x14ac:dyDescent="0.25">
      <c r="A572" s="54"/>
      <c r="C572" s="86"/>
      <c r="D572" s="87"/>
      <c r="E572" s="88"/>
      <c r="F572" s="89"/>
      <c r="G572" s="87"/>
      <c r="H572" s="87"/>
      <c r="I572" s="301" t="str">
        <f t="shared" ca="1" si="8"/>
        <v/>
      </c>
      <c r="J572" s="329"/>
      <c r="K572" s="329"/>
      <c r="L572" s="250"/>
      <c r="M572" s="250"/>
      <c r="N572" s="250"/>
      <c r="O572" s="250"/>
      <c r="P572" s="250"/>
      <c r="Q572" s="250"/>
      <c r="R572" s="2"/>
    </row>
    <row r="573" spans="1:18" customFormat="1" x14ac:dyDescent="0.25">
      <c r="A573" s="54"/>
      <c r="C573" s="86"/>
      <c r="D573" s="87"/>
      <c r="E573" s="88"/>
      <c r="F573" s="89"/>
      <c r="G573" s="87"/>
      <c r="H573" s="87"/>
      <c r="I573" s="301" t="str">
        <f t="shared" ca="1" si="8"/>
        <v/>
      </c>
      <c r="J573" s="329"/>
      <c r="K573" s="329"/>
      <c r="L573" s="250"/>
      <c r="M573" s="250"/>
      <c r="N573" s="250"/>
      <c r="O573" s="250"/>
      <c r="P573" s="250"/>
      <c r="Q573" s="250"/>
      <c r="R573" s="2"/>
    </row>
    <row r="574" spans="1:18" customFormat="1" x14ac:dyDescent="0.25">
      <c r="A574" s="54"/>
      <c r="C574" s="86"/>
      <c r="D574" s="87"/>
      <c r="E574" s="88"/>
      <c r="F574" s="89"/>
      <c r="G574" s="87"/>
      <c r="H574" s="87"/>
      <c r="I574" s="301" t="str">
        <f t="shared" ca="1" si="8"/>
        <v/>
      </c>
      <c r="J574" s="329"/>
      <c r="K574" s="329"/>
      <c r="L574" s="250"/>
      <c r="M574" s="250"/>
      <c r="N574" s="250"/>
      <c r="O574" s="250"/>
      <c r="P574" s="250"/>
      <c r="Q574" s="250"/>
      <c r="R574" s="2"/>
    </row>
    <row r="575" spans="1:18" customFormat="1" x14ac:dyDescent="0.25">
      <c r="A575" s="54"/>
      <c r="C575" s="86"/>
      <c r="D575" s="87"/>
      <c r="E575" s="88"/>
      <c r="F575" s="89"/>
      <c r="G575" s="87"/>
      <c r="H575" s="87"/>
      <c r="I575" s="301" t="str">
        <f t="shared" ca="1" si="8"/>
        <v/>
      </c>
      <c r="J575" s="329"/>
      <c r="K575" s="329"/>
      <c r="L575" s="250"/>
      <c r="M575" s="250"/>
      <c r="N575" s="250"/>
      <c r="O575" s="250"/>
      <c r="P575" s="250"/>
      <c r="Q575" s="250"/>
      <c r="R575" s="2"/>
    </row>
    <row r="576" spans="1:18" customFormat="1" x14ac:dyDescent="0.25">
      <c r="A576" s="54"/>
      <c r="C576" s="86"/>
      <c r="D576" s="87"/>
      <c r="E576" s="88"/>
      <c r="F576" s="89"/>
      <c r="G576" s="87"/>
      <c r="H576" s="87"/>
      <c r="I576" s="301" t="str">
        <f t="shared" ca="1" si="8"/>
        <v/>
      </c>
      <c r="J576" s="329"/>
      <c r="K576" s="329"/>
      <c r="L576" s="250"/>
      <c r="M576" s="250"/>
      <c r="N576" s="250"/>
      <c r="O576" s="250"/>
      <c r="P576" s="250"/>
      <c r="Q576" s="250"/>
      <c r="R576" s="2"/>
    </row>
    <row r="577" spans="1:18" customFormat="1" x14ac:dyDescent="0.25">
      <c r="A577" s="54"/>
      <c r="C577" s="86"/>
      <c r="D577" s="87"/>
      <c r="E577" s="88"/>
      <c r="F577" s="89"/>
      <c r="G577" s="87"/>
      <c r="H577" s="87"/>
      <c r="I577" s="301" t="str">
        <f t="shared" ca="1" si="8"/>
        <v/>
      </c>
      <c r="J577" s="329"/>
      <c r="K577" s="329"/>
      <c r="L577" s="250"/>
      <c r="M577" s="250"/>
      <c r="N577" s="250"/>
      <c r="O577" s="250"/>
      <c r="P577" s="250"/>
      <c r="Q577" s="250"/>
      <c r="R577" s="2"/>
    </row>
    <row r="578" spans="1:18" customFormat="1" x14ac:dyDescent="0.25">
      <c r="A578" s="54"/>
      <c r="C578" s="86"/>
      <c r="D578" s="87"/>
      <c r="E578" s="88"/>
      <c r="F578" s="89"/>
      <c r="G578" s="87"/>
      <c r="H578" s="87"/>
      <c r="I578" s="301" t="str">
        <f t="shared" ca="1" si="8"/>
        <v/>
      </c>
      <c r="J578" s="329"/>
      <c r="K578" s="329"/>
      <c r="L578" s="250"/>
      <c r="M578" s="250"/>
      <c r="N578" s="250"/>
      <c r="O578" s="250"/>
      <c r="P578" s="250"/>
      <c r="Q578" s="250"/>
      <c r="R578" s="2"/>
    </row>
    <row r="579" spans="1:18" customFormat="1" x14ac:dyDescent="0.25">
      <c r="A579" s="54"/>
      <c r="C579" s="86"/>
      <c r="D579" s="87"/>
      <c r="E579" s="88"/>
      <c r="F579" s="89"/>
      <c r="G579" s="87"/>
      <c r="H579" s="87"/>
      <c r="I579" s="301" t="str">
        <f t="shared" ca="1" si="8"/>
        <v/>
      </c>
      <c r="J579" s="329"/>
      <c r="K579" s="329"/>
      <c r="L579" s="250"/>
      <c r="M579" s="250"/>
      <c r="N579" s="250"/>
      <c r="O579" s="250"/>
      <c r="P579" s="250"/>
      <c r="Q579" s="250"/>
      <c r="R579" s="2"/>
    </row>
    <row r="580" spans="1:18" customFormat="1" x14ac:dyDescent="0.25">
      <c r="A580" s="54"/>
      <c r="C580" s="86"/>
      <c r="D580" s="87"/>
      <c r="E580" s="88"/>
      <c r="F580" s="89"/>
      <c r="G580" s="87"/>
      <c r="H580" s="87"/>
      <c r="I580" s="301" t="str">
        <f t="shared" ca="1" si="8"/>
        <v/>
      </c>
      <c r="J580" s="329"/>
      <c r="K580" s="329"/>
      <c r="L580" s="250"/>
      <c r="M580" s="250"/>
      <c r="N580" s="250"/>
      <c r="O580" s="250"/>
      <c r="P580" s="250"/>
      <c r="Q580" s="250"/>
      <c r="R580" s="2"/>
    </row>
    <row r="581" spans="1:18" customFormat="1" x14ac:dyDescent="0.25">
      <c r="A581" s="54"/>
      <c r="C581" s="86"/>
      <c r="D581" s="87"/>
      <c r="E581" s="88"/>
      <c r="F581" s="89"/>
      <c r="G581" s="87"/>
      <c r="H581" s="87"/>
      <c r="I581" s="301" t="str">
        <f t="shared" ca="1" si="8"/>
        <v/>
      </c>
      <c r="J581" s="329"/>
      <c r="K581" s="329"/>
      <c r="L581" s="250"/>
      <c r="M581" s="250"/>
      <c r="N581" s="250"/>
      <c r="O581" s="250"/>
      <c r="P581" s="250"/>
      <c r="Q581" s="250"/>
      <c r="R581" s="2"/>
    </row>
    <row r="582" spans="1:18" customFormat="1" x14ac:dyDescent="0.25">
      <c r="A582" s="54"/>
      <c r="C582" s="86"/>
      <c r="D582" s="87"/>
      <c r="E582" s="88"/>
      <c r="F582" s="89"/>
      <c r="G582" s="87"/>
      <c r="H582" s="87"/>
      <c r="I582" s="301" t="str">
        <f t="shared" ca="1" si="8"/>
        <v/>
      </c>
      <c r="J582" s="329"/>
      <c r="K582" s="329"/>
      <c r="L582" s="250"/>
      <c r="M582" s="250"/>
      <c r="N582" s="250"/>
      <c r="O582" s="250"/>
      <c r="P582" s="250"/>
      <c r="Q582" s="250"/>
      <c r="R582" s="2"/>
    </row>
    <row r="583" spans="1:18" customFormat="1" x14ac:dyDescent="0.25">
      <c r="A583" s="54"/>
      <c r="C583" s="86"/>
      <c r="D583" s="87"/>
      <c r="E583" s="88"/>
      <c r="F583" s="89"/>
      <c r="G583" s="87"/>
      <c r="H583" s="87"/>
      <c r="I583" s="301" t="str">
        <f t="shared" ca="1" si="8"/>
        <v/>
      </c>
      <c r="J583" s="329"/>
      <c r="K583" s="329"/>
      <c r="L583" s="250"/>
      <c r="M583" s="250"/>
      <c r="N583" s="250"/>
      <c r="O583" s="250"/>
      <c r="P583" s="250"/>
      <c r="Q583" s="250"/>
      <c r="R583" s="2"/>
    </row>
    <row r="584" spans="1:18" customFormat="1" x14ac:dyDescent="0.25">
      <c r="A584" s="54"/>
      <c r="C584" s="86"/>
      <c r="D584" s="87"/>
      <c r="E584" s="88"/>
      <c r="F584" s="89"/>
      <c r="G584" s="87"/>
      <c r="H584" s="87"/>
      <c r="I584" s="301" t="str">
        <f t="shared" ca="1" si="8"/>
        <v/>
      </c>
      <c r="J584" s="329"/>
      <c r="K584" s="329"/>
      <c r="L584" s="250"/>
      <c r="M584" s="250"/>
      <c r="N584" s="250"/>
      <c r="O584" s="250"/>
      <c r="P584" s="250"/>
      <c r="Q584" s="250"/>
      <c r="R584" s="2"/>
    </row>
    <row r="585" spans="1:18" customFormat="1" x14ac:dyDescent="0.25">
      <c r="A585" s="54"/>
      <c r="C585" s="86"/>
      <c r="D585" s="87"/>
      <c r="E585" s="88"/>
      <c r="F585" s="89"/>
      <c r="G585" s="87"/>
      <c r="H585" s="87"/>
      <c r="I585" s="301" t="str">
        <f t="shared" ref="I585:I648" ca="1" si="9">IF(H585="","",(IF(H585="Efetivado","",IF(C585="","",IF(C585=TODAY(),"Vence Hoje",IF(C585&lt;TODAY(),"Atrasado",C585-TODAY()&amp;" Dias para Vencer"))))))</f>
        <v/>
      </c>
      <c r="J585" s="329"/>
      <c r="K585" s="329"/>
      <c r="L585" s="250"/>
      <c r="M585" s="250"/>
      <c r="N585" s="250"/>
      <c r="O585" s="250"/>
      <c r="P585" s="250"/>
      <c r="Q585" s="250"/>
      <c r="R585" s="2"/>
    </row>
    <row r="586" spans="1:18" customFormat="1" x14ac:dyDescent="0.25">
      <c r="A586" s="54"/>
      <c r="C586" s="86"/>
      <c r="D586" s="87"/>
      <c r="E586" s="88"/>
      <c r="F586" s="89"/>
      <c r="G586" s="87"/>
      <c r="H586" s="87"/>
      <c r="I586" s="301" t="str">
        <f t="shared" ca="1" si="9"/>
        <v/>
      </c>
      <c r="J586" s="329"/>
      <c r="K586" s="329"/>
      <c r="L586" s="250"/>
      <c r="M586" s="250"/>
      <c r="N586" s="250"/>
      <c r="O586" s="250"/>
      <c r="P586" s="250"/>
      <c r="Q586" s="250"/>
      <c r="R586" s="2"/>
    </row>
    <row r="587" spans="1:18" customFormat="1" x14ac:dyDescent="0.25">
      <c r="A587" s="54"/>
      <c r="C587" s="86"/>
      <c r="D587" s="87"/>
      <c r="E587" s="88"/>
      <c r="F587" s="89"/>
      <c r="G587" s="87"/>
      <c r="H587" s="87"/>
      <c r="I587" s="301" t="str">
        <f t="shared" ca="1" si="9"/>
        <v/>
      </c>
      <c r="J587" s="329"/>
      <c r="K587" s="329"/>
      <c r="L587" s="250"/>
      <c r="M587" s="250"/>
      <c r="N587" s="250"/>
      <c r="O587" s="250"/>
      <c r="P587" s="250"/>
      <c r="Q587" s="250"/>
      <c r="R587" s="2"/>
    </row>
    <row r="588" spans="1:18" customFormat="1" x14ac:dyDescent="0.25">
      <c r="A588" s="54"/>
      <c r="C588" s="86"/>
      <c r="D588" s="87"/>
      <c r="E588" s="88"/>
      <c r="F588" s="89"/>
      <c r="G588" s="87"/>
      <c r="H588" s="87"/>
      <c r="I588" s="301" t="str">
        <f t="shared" ca="1" si="9"/>
        <v/>
      </c>
      <c r="J588" s="329"/>
      <c r="K588" s="329"/>
      <c r="L588" s="250"/>
      <c r="M588" s="250"/>
      <c r="N588" s="250"/>
      <c r="O588" s="250"/>
      <c r="P588" s="250"/>
      <c r="Q588" s="250"/>
      <c r="R588" s="2"/>
    </row>
    <row r="589" spans="1:18" customFormat="1" x14ac:dyDescent="0.25">
      <c r="A589" s="54"/>
      <c r="C589" s="86"/>
      <c r="D589" s="87"/>
      <c r="E589" s="88"/>
      <c r="F589" s="89"/>
      <c r="G589" s="87"/>
      <c r="H589" s="87"/>
      <c r="I589" s="301" t="str">
        <f t="shared" ca="1" si="9"/>
        <v/>
      </c>
      <c r="J589" s="329"/>
      <c r="K589" s="329"/>
      <c r="L589" s="250"/>
      <c r="M589" s="250"/>
      <c r="N589" s="250"/>
      <c r="O589" s="250"/>
      <c r="P589" s="250"/>
      <c r="Q589" s="250"/>
      <c r="R589" s="2"/>
    </row>
    <row r="590" spans="1:18" customFormat="1" x14ac:dyDescent="0.25">
      <c r="A590" s="54"/>
      <c r="C590" s="86"/>
      <c r="D590" s="87"/>
      <c r="E590" s="88"/>
      <c r="F590" s="89"/>
      <c r="G590" s="87"/>
      <c r="H590" s="87"/>
      <c r="I590" s="301" t="str">
        <f t="shared" ca="1" si="9"/>
        <v/>
      </c>
      <c r="J590" s="329"/>
      <c r="K590" s="329"/>
      <c r="L590" s="250"/>
      <c r="M590" s="250"/>
      <c r="N590" s="250"/>
      <c r="O590" s="250"/>
      <c r="P590" s="250"/>
      <c r="Q590" s="250"/>
      <c r="R590" s="2"/>
    </row>
    <row r="591" spans="1:18" customFormat="1" x14ac:dyDescent="0.25">
      <c r="A591" s="54"/>
      <c r="C591" s="86"/>
      <c r="D591" s="87"/>
      <c r="E591" s="88"/>
      <c r="F591" s="89"/>
      <c r="G591" s="87"/>
      <c r="H591" s="87"/>
      <c r="I591" s="301" t="str">
        <f t="shared" ca="1" si="9"/>
        <v/>
      </c>
      <c r="J591" s="329"/>
      <c r="K591" s="329"/>
      <c r="L591" s="250"/>
      <c r="M591" s="250"/>
      <c r="N591" s="250"/>
      <c r="O591" s="250"/>
      <c r="P591" s="250"/>
      <c r="Q591" s="250"/>
      <c r="R591" s="2"/>
    </row>
    <row r="592" spans="1:18" customFormat="1" x14ac:dyDescent="0.25">
      <c r="A592" s="54"/>
      <c r="C592" s="86"/>
      <c r="D592" s="87"/>
      <c r="E592" s="88"/>
      <c r="F592" s="89"/>
      <c r="G592" s="87"/>
      <c r="H592" s="87"/>
      <c r="I592" s="301" t="str">
        <f t="shared" ca="1" si="9"/>
        <v/>
      </c>
      <c r="J592" s="329"/>
      <c r="K592" s="329"/>
      <c r="L592" s="250"/>
      <c r="M592" s="250"/>
      <c r="N592" s="250"/>
      <c r="O592" s="250"/>
      <c r="P592" s="250"/>
      <c r="Q592" s="250"/>
      <c r="R592" s="2"/>
    </row>
    <row r="593" spans="1:18" customFormat="1" x14ac:dyDescent="0.25">
      <c r="A593" s="54"/>
      <c r="C593" s="86"/>
      <c r="D593" s="87"/>
      <c r="E593" s="88"/>
      <c r="F593" s="89"/>
      <c r="G593" s="87"/>
      <c r="H593" s="87"/>
      <c r="I593" s="301" t="str">
        <f t="shared" ca="1" si="9"/>
        <v/>
      </c>
      <c r="J593" s="329"/>
      <c r="K593" s="329"/>
      <c r="L593" s="250"/>
      <c r="M593" s="250"/>
      <c r="N593" s="250"/>
      <c r="O593" s="250"/>
      <c r="P593" s="250"/>
      <c r="Q593" s="250"/>
      <c r="R593" s="2"/>
    </row>
    <row r="594" spans="1:18" customFormat="1" x14ac:dyDescent="0.25">
      <c r="A594" s="54"/>
      <c r="C594" s="86"/>
      <c r="D594" s="87"/>
      <c r="E594" s="88"/>
      <c r="F594" s="89"/>
      <c r="G594" s="87"/>
      <c r="H594" s="87"/>
      <c r="I594" s="301" t="str">
        <f t="shared" ca="1" si="9"/>
        <v/>
      </c>
      <c r="J594" s="329"/>
      <c r="K594" s="329"/>
      <c r="L594" s="250"/>
      <c r="M594" s="250"/>
      <c r="N594" s="250"/>
      <c r="O594" s="250"/>
      <c r="P594" s="250"/>
      <c r="Q594" s="250"/>
      <c r="R594" s="2"/>
    </row>
    <row r="595" spans="1:18" customFormat="1" x14ac:dyDescent="0.25">
      <c r="A595" s="54"/>
      <c r="C595" s="86"/>
      <c r="D595" s="87"/>
      <c r="E595" s="88"/>
      <c r="F595" s="89"/>
      <c r="G595" s="87"/>
      <c r="H595" s="87"/>
      <c r="I595" s="301" t="str">
        <f t="shared" ca="1" si="9"/>
        <v/>
      </c>
      <c r="J595" s="329"/>
      <c r="K595" s="329"/>
      <c r="L595" s="250"/>
      <c r="M595" s="250"/>
      <c r="N595" s="250"/>
      <c r="O595" s="250"/>
      <c r="P595" s="250"/>
      <c r="Q595" s="250"/>
      <c r="R595" s="2"/>
    </row>
    <row r="596" spans="1:18" customFormat="1" x14ac:dyDescent="0.25">
      <c r="A596" s="54"/>
      <c r="C596" s="86"/>
      <c r="D596" s="87"/>
      <c r="E596" s="88"/>
      <c r="F596" s="89"/>
      <c r="G596" s="87"/>
      <c r="H596" s="87"/>
      <c r="I596" s="301" t="str">
        <f t="shared" ca="1" si="9"/>
        <v/>
      </c>
      <c r="J596" s="329"/>
      <c r="K596" s="329"/>
      <c r="L596" s="250"/>
      <c r="M596" s="250"/>
      <c r="N596" s="250"/>
      <c r="O596" s="250"/>
      <c r="P596" s="250"/>
      <c r="Q596" s="250"/>
      <c r="R596" s="2"/>
    </row>
    <row r="597" spans="1:18" customFormat="1" x14ac:dyDescent="0.25">
      <c r="A597" s="54"/>
      <c r="C597" s="86"/>
      <c r="D597" s="87"/>
      <c r="E597" s="88"/>
      <c r="F597" s="89"/>
      <c r="G597" s="87"/>
      <c r="H597" s="87"/>
      <c r="I597" s="301" t="str">
        <f t="shared" ca="1" si="9"/>
        <v/>
      </c>
      <c r="J597" s="329"/>
      <c r="K597" s="329"/>
      <c r="L597" s="250"/>
      <c r="M597" s="250"/>
      <c r="N597" s="250"/>
      <c r="O597" s="250"/>
      <c r="P597" s="250"/>
      <c r="Q597" s="250"/>
      <c r="R597" s="2"/>
    </row>
    <row r="598" spans="1:18" customFormat="1" x14ac:dyDescent="0.25">
      <c r="A598" s="54"/>
      <c r="C598" s="86"/>
      <c r="D598" s="87"/>
      <c r="E598" s="88"/>
      <c r="F598" s="89"/>
      <c r="G598" s="87"/>
      <c r="H598" s="87"/>
      <c r="I598" s="301" t="str">
        <f t="shared" ca="1" si="9"/>
        <v/>
      </c>
      <c r="J598" s="329"/>
      <c r="K598" s="329"/>
      <c r="L598" s="250"/>
      <c r="M598" s="250"/>
      <c r="N598" s="250"/>
      <c r="O598" s="250"/>
      <c r="P598" s="250"/>
      <c r="Q598" s="250"/>
      <c r="R598" s="2"/>
    </row>
    <row r="599" spans="1:18" customFormat="1" x14ac:dyDescent="0.25">
      <c r="A599" s="54"/>
      <c r="C599" s="86"/>
      <c r="D599" s="87"/>
      <c r="E599" s="88"/>
      <c r="F599" s="89"/>
      <c r="G599" s="87"/>
      <c r="H599" s="87"/>
      <c r="I599" s="301" t="str">
        <f t="shared" ca="1" si="9"/>
        <v/>
      </c>
      <c r="J599" s="329"/>
      <c r="K599" s="329"/>
      <c r="L599" s="250"/>
      <c r="M599" s="250"/>
      <c r="N599" s="250"/>
      <c r="O599" s="250"/>
      <c r="P599" s="250"/>
      <c r="Q599" s="250"/>
      <c r="R599" s="2"/>
    </row>
    <row r="600" spans="1:18" customFormat="1" x14ac:dyDescent="0.25">
      <c r="A600" s="54"/>
      <c r="C600" s="86"/>
      <c r="D600" s="87"/>
      <c r="E600" s="88"/>
      <c r="F600" s="89"/>
      <c r="G600" s="87"/>
      <c r="H600" s="87"/>
      <c r="I600" s="301" t="str">
        <f t="shared" ca="1" si="9"/>
        <v/>
      </c>
      <c r="J600" s="329"/>
      <c r="K600" s="329"/>
      <c r="L600" s="250"/>
      <c r="M600" s="250"/>
      <c r="N600" s="250"/>
      <c r="O600" s="250"/>
      <c r="P600" s="250"/>
      <c r="Q600" s="250"/>
      <c r="R600" s="2"/>
    </row>
    <row r="601" spans="1:18" customFormat="1" x14ac:dyDescent="0.25">
      <c r="A601" s="54"/>
      <c r="C601" s="86"/>
      <c r="D601" s="87"/>
      <c r="E601" s="88"/>
      <c r="F601" s="89"/>
      <c r="G601" s="87"/>
      <c r="H601" s="87"/>
      <c r="I601" s="301" t="str">
        <f t="shared" ca="1" si="9"/>
        <v/>
      </c>
      <c r="J601" s="329"/>
      <c r="K601" s="329"/>
      <c r="L601" s="250"/>
      <c r="M601" s="250"/>
      <c r="N601" s="250"/>
      <c r="O601" s="250"/>
      <c r="P601" s="250"/>
      <c r="Q601" s="250"/>
      <c r="R601" s="2"/>
    </row>
    <row r="602" spans="1:18" customFormat="1" x14ac:dyDescent="0.25">
      <c r="A602" s="54"/>
      <c r="C602" s="86"/>
      <c r="D602" s="87"/>
      <c r="E602" s="88"/>
      <c r="F602" s="89"/>
      <c r="G602" s="87"/>
      <c r="H602" s="87"/>
      <c r="I602" s="301" t="str">
        <f t="shared" ca="1" si="9"/>
        <v/>
      </c>
      <c r="J602" s="329"/>
      <c r="K602" s="329"/>
      <c r="L602" s="250"/>
      <c r="M602" s="250"/>
      <c r="N602" s="250"/>
      <c r="O602" s="250"/>
      <c r="P602" s="250"/>
      <c r="Q602" s="250"/>
      <c r="R602" s="2"/>
    </row>
    <row r="603" spans="1:18" customFormat="1" x14ac:dyDescent="0.25">
      <c r="A603" s="54"/>
      <c r="C603" s="86"/>
      <c r="D603" s="87"/>
      <c r="E603" s="88"/>
      <c r="F603" s="89"/>
      <c r="G603" s="87"/>
      <c r="H603" s="87"/>
      <c r="I603" s="301" t="str">
        <f t="shared" ca="1" si="9"/>
        <v/>
      </c>
      <c r="J603" s="329"/>
      <c r="K603" s="329"/>
      <c r="L603" s="250"/>
      <c r="M603" s="250"/>
      <c r="N603" s="250"/>
      <c r="O603" s="250"/>
      <c r="P603" s="250"/>
      <c r="Q603" s="250"/>
      <c r="R603" s="2"/>
    </row>
    <row r="604" spans="1:18" customFormat="1" x14ac:dyDescent="0.25">
      <c r="A604" s="54"/>
      <c r="C604" s="86"/>
      <c r="D604" s="87"/>
      <c r="E604" s="88"/>
      <c r="F604" s="89"/>
      <c r="G604" s="87"/>
      <c r="H604" s="87"/>
      <c r="I604" s="301" t="str">
        <f t="shared" ca="1" si="9"/>
        <v/>
      </c>
      <c r="J604" s="329"/>
      <c r="K604" s="329"/>
      <c r="L604" s="250"/>
      <c r="M604" s="250"/>
      <c r="N604" s="250"/>
      <c r="O604" s="250"/>
      <c r="P604" s="250"/>
      <c r="Q604" s="250"/>
      <c r="R604" s="2"/>
    </row>
    <row r="605" spans="1:18" customFormat="1" x14ac:dyDescent="0.25">
      <c r="A605" s="54"/>
      <c r="C605" s="86"/>
      <c r="D605" s="87"/>
      <c r="E605" s="88"/>
      <c r="F605" s="89"/>
      <c r="G605" s="87"/>
      <c r="H605" s="87"/>
      <c r="I605" s="301" t="str">
        <f t="shared" ca="1" si="9"/>
        <v/>
      </c>
      <c r="J605" s="329"/>
      <c r="K605" s="329"/>
      <c r="L605" s="250"/>
      <c r="M605" s="250"/>
      <c r="N605" s="250"/>
      <c r="O605" s="250"/>
      <c r="P605" s="250"/>
      <c r="Q605" s="250"/>
      <c r="R605" s="2"/>
    </row>
    <row r="606" spans="1:18" customFormat="1" x14ac:dyDescent="0.25">
      <c r="A606" s="54"/>
      <c r="C606" s="86"/>
      <c r="D606" s="87"/>
      <c r="E606" s="88"/>
      <c r="F606" s="89"/>
      <c r="G606" s="87"/>
      <c r="H606" s="87"/>
      <c r="I606" s="301" t="str">
        <f t="shared" ca="1" si="9"/>
        <v/>
      </c>
      <c r="J606" s="329"/>
      <c r="K606" s="329"/>
      <c r="L606" s="250"/>
      <c r="M606" s="250"/>
      <c r="N606" s="250"/>
      <c r="O606" s="250"/>
      <c r="P606" s="250"/>
      <c r="Q606" s="250"/>
      <c r="R606" s="2"/>
    </row>
    <row r="607" spans="1:18" customFormat="1" x14ac:dyDescent="0.25">
      <c r="A607" s="54"/>
      <c r="C607" s="86"/>
      <c r="D607" s="87"/>
      <c r="E607" s="88"/>
      <c r="F607" s="89"/>
      <c r="G607" s="87"/>
      <c r="H607" s="87"/>
      <c r="I607" s="301" t="str">
        <f t="shared" ca="1" si="9"/>
        <v/>
      </c>
      <c r="J607" s="329"/>
      <c r="K607" s="329"/>
      <c r="L607" s="250"/>
      <c r="M607" s="250"/>
      <c r="N607" s="250"/>
      <c r="O607" s="250"/>
      <c r="P607" s="250"/>
      <c r="Q607" s="250"/>
      <c r="R607" s="2"/>
    </row>
    <row r="608" spans="1:18" customFormat="1" x14ac:dyDescent="0.25">
      <c r="A608" s="54"/>
      <c r="C608" s="86"/>
      <c r="D608" s="87"/>
      <c r="E608" s="88"/>
      <c r="F608" s="89"/>
      <c r="G608" s="87"/>
      <c r="H608" s="87"/>
      <c r="I608" s="301" t="str">
        <f t="shared" ca="1" si="9"/>
        <v/>
      </c>
      <c r="J608" s="329"/>
      <c r="K608" s="329"/>
      <c r="L608" s="250"/>
      <c r="M608" s="250"/>
      <c r="N608" s="250"/>
      <c r="O608" s="250"/>
      <c r="P608" s="250"/>
      <c r="Q608" s="250"/>
      <c r="R608" s="2"/>
    </row>
    <row r="609" spans="1:18" customFormat="1" x14ac:dyDescent="0.25">
      <c r="A609" s="54"/>
      <c r="C609" s="86"/>
      <c r="D609" s="87"/>
      <c r="E609" s="88"/>
      <c r="F609" s="89"/>
      <c r="G609" s="87"/>
      <c r="H609" s="87"/>
      <c r="I609" s="301" t="str">
        <f t="shared" ca="1" si="9"/>
        <v/>
      </c>
      <c r="J609" s="329"/>
      <c r="K609" s="329"/>
      <c r="L609" s="250"/>
      <c r="M609" s="250"/>
      <c r="N609" s="250"/>
      <c r="O609" s="250"/>
      <c r="P609" s="250"/>
      <c r="Q609" s="250"/>
      <c r="R609" s="2"/>
    </row>
    <row r="610" spans="1:18" customFormat="1" x14ac:dyDescent="0.25">
      <c r="A610" s="54"/>
      <c r="C610" s="86"/>
      <c r="D610" s="87"/>
      <c r="E610" s="88"/>
      <c r="F610" s="89"/>
      <c r="G610" s="87"/>
      <c r="H610" s="87"/>
      <c r="I610" s="301" t="str">
        <f t="shared" ca="1" si="9"/>
        <v/>
      </c>
      <c r="J610" s="329"/>
      <c r="K610" s="329"/>
      <c r="L610" s="250"/>
      <c r="M610" s="250"/>
      <c r="N610" s="250"/>
      <c r="O610" s="250"/>
      <c r="P610" s="250"/>
      <c r="Q610" s="250"/>
      <c r="R610" s="2"/>
    </row>
    <row r="611" spans="1:18" customFormat="1" x14ac:dyDescent="0.25">
      <c r="A611" s="54"/>
      <c r="C611" s="86"/>
      <c r="D611" s="87"/>
      <c r="E611" s="88"/>
      <c r="F611" s="89"/>
      <c r="G611" s="87"/>
      <c r="H611" s="87"/>
      <c r="I611" s="301" t="str">
        <f t="shared" ca="1" si="9"/>
        <v/>
      </c>
      <c r="J611" s="329"/>
      <c r="K611" s="329"/>
      <c r="L611" s="250"/>
      <c r="M611" s="250"/>
      <c r="N611" s="250"/>
      <c r="O611" s="250"/>
      <c r="P611" s="250"/>
      <c r="Q611" s="250"/>
      <c r="R611" s="2"/>
    </row>
    <row r="612" spans="1:18" customFormat="1" x14ac:dyDescent="0.25">
      <c r="A612" s="54"/>
      <c r="C612" s="86"/>
      <c r="D612" s="87"/>
      <c r="E612" s="88"/>
      <c r="F612" s="89"/>
      <c r="G612" s="87"/>
      <c r="H612" s="87"/>
      <c r="I612" s="301" t="str">
        <f t="shared" ca="1" si="9"/>
        <v/>
      </c>
      <c r="J612" s="329"/>
      <c r="K612" s="329"/>
      <c r="L612" s="250"/>
      <c r="M612" s="250"/>
      <c r="N612" s="250"/>
      <c r="O612" s="250"/>
      <c r="P612" s="250"/>
      <c r="Q612" s="250"/>
      <c r="R612" s="2"/>
    </row>
    <row r="613" spans="1:18" customFormat="1" x14ac:dyDescent="0.25">
      <c r="A613" s="54"/>
      <c r="C613" s="86"/>
      <c r="D613" s="87"/>
      <c r="E613" s="88"/>
      <c r="F613" s="89"/>
      <c r="G613" s="87"/>
      <c r="H613" s="87"/>
      <c r="I613" s="301" t="str">
        <f t="shared" ca="1" si="9"/>
        <v/>
      </c>
      <c r="J613" s="329"/>
      <c r="K613" s="329"/>
      <c r="L613" s="250"/>
      <c r="M613" s="250"/>
      <c r="N613" s="250"/>
      <c r="O613" s="250"/>
      <c r="P613" s="250"/>
      <c r="Q613" s="250"/>
      <c r="R613" s="2"/>
    </row>
    <row r="614" spans="1:18" customFormat="1" x14ac:dyDescent="0.25">
      <c r="A614" s="54"/>
      <c r="C614" s="86"/>
      <c r="D614" s="87"/>
      <c r="E614" s="88"/>
      <c r="F614" s="89"/>
      <c r="G614" s="87"/>
      <c r="H614" s="87"/>
      <c r="I614" s="301" t="str">
        <f t="shared" ca="1" si="9"/>
        <v/>
      </c>
      <c r="J614" s="329"/>
      <c r="K614" s="329"/>
      <c r="L614" s="250"/>
      <c r="M614" s="250"/>
      <c r="N614" s="250"/>
      <c r="O614" s="250"/>
      <c r="P614" s="250"/>
      <c r="Q614" s="250"/>
      <c r="R614" s="2"/>
    </row>
    <row r="615" spans="1:18" customFormat="1" x14ac:dyDescent="0.25">
      <c r="A615" s="54"/>
      <c r="C615" s="86"/>
      <c r="D615" s="87"/>
      <c r="E615" s="88"/>
      <c r="F615" s="89"/>
      <c r="G615" s="87"/>
      <c r="H615" s="87"/>
      <c r="I615" s="301" t="str">
        <f t="shared" ca="1" si="9"/>
        <v/>
      </c>
      <c r="J615" s="329"/>
      <c r="K615" s="329"/>
      <c r="L615" s="250"/>
      <c r="M615" s="250"/>
      <c r="N615" s="250"/>
      <c r="O615" s="250"/>
      <c r="P615" s="250"/>
      <c r="Q615" s="250"/>
      <c r="R615" s="2"/>
    </row>
    <row r="616" spans="1:18" customFormat="1" x14ac:dyDescent="0.25">
      <c r="A616" s="54"/>
      <c r="C616" s="86"/>
      <c r="D616" s="87"/>
      <c r="E616" s="88"/>
      <c r="F616" s="89"/>
      <c r="G616" s="87"/>
      <c r="H616" s="87"/>
      <c r="I616" s="301" t="str">
        <f t="shared" ca="1" si="9"/>
        <v/>
      </c>
      <c r="J616" s="329"/>
      <c r="K616" s="329"/>
      <c r="L616" s="250"/>
      <c r="M616" s="250"/>
      <c r="N616" s="250"/>
      <c r="O616" s="250"/>
      <c r="P616" s="250"/>
      <c r="Q616" s="250"/>
      <c r="R616" s="2"/>
    </row>
    <row r="617" spans="1:18" customFormat="1" x14ac:dyDescent="0.25">
      <c r="A617" s="54"/>
      <c r="C617" s="86"/>
      <c r="D617" s="87"/>
      <c r="E617" s="88"/>
      <c r="F617" s="89"/>
      <c r="G617" s="87"/>
      <c r="H617" s="87"/>
      <c r="I617" s="301" t="str">
        <f t="shared" ca="1" si="9"/>
        <v/>
      </c>
      <c r="J617" s="329"/>
      <c r="K617" s="329"/>
      <c r="L617" s="250"/>
      <c r="M617" s="250"/>
      <c r="N617" s="250"/>
      <c r="O617" s="250"/>
      <c r="P617" s="250"/>
      <c r="Q617" s="250"/>
      <c r="R617" s="2"/>
    </row>
    <row r="618" spans="1:18" customFormat="1" x14ac:dyDescent="0.25">
      <c r="A618" s="54"/>
      <c r="C618" s="86"/>
      <c r="D618" s="87"/>
      <c r="E618" s="88"/>
      <c r="F618" s="89"/>
      <c r="G618" s="87"/>
      <c r="H618" s="87"/>
      <c r="I618" s="301" t="str">
        <f t="shared" ca="1" si="9"/>
        <v/>
      </c>
      <c r="J618" s="329"/>
      <c r="K618" s="329"/>
      <c r="L618" s="250"/>
      <c r="M618" s="250"/>
      <c r="N618" s="250"/>
      <c r="O618" s="250"/>
      <c r="P618" s="250"/>
      <c r="Q618" s="250"/>
      <c r="R618" s="2"/>
    </row>
    <row r="619" spans="1:18" customFormat="1" x14ac:dyDescent="0.25">
      <c r="A619" s="54"/>
      <c r="C619" s="86"/>
      <c r="D619" s="87"/>
      <c r="E619" s="88"/>
      <c r="F619" s="89"/>
      <c r="G619" s="87"/>
      <c r="H619" s="87"/>
      <c r="I619" s="301" t="str">
        <f t="shared" ca="1" si="9"/>
        <v/>
      </c>
      <c r="J619" s="329"/>
      <c r="K619" s="329"/>
      <c r="L619" s="250"/>
      <c r="M619" s="250"/>
      <c r="N619" s="250"/>
      <c r="O619" s="250"/>
      <c r="P619" s="250"/>
      <c r="Q619" s="250"/>
      <c r="R619" s="2"/>
    </row>
    <row r="620" spans="1:18" customFormat="1" x14ac:dyDescent="0.25">
      <c r="A620" s="54"/>
      <c r="C620" s="86"/>
      <c r="D620" s="87"/>
      <c r="E620" s="88"/>
      <c r="F620" s="89"/>
      <c r="G620" s="87"/>
      <c r="H620" s="87"/>
      <c r="I620" s="301" t="str">
        <f t="shared" ca="1" si="9"/>
        <v/>
      </c>
      <c r="J620" s="329"/>
      <c r="K620" s="329"/>
      <c r="L620" s="250"/>
      <c r="M620" s="250"/>
      <c r="N620" s="250"/>
      <c r="O620" s="250"/>
      <c r="P620" s="250"/>
      <c r="Q620" s="250"/>
      <c r="R620" s="2"/>
    </row>
    <row r="621" spans="1:18" customFormat="1" x14ac:dyDescent="0.25">
      <c r="A621" s="54"/>
      <c r="C621" s="86"/>
      <c r="D621" s="87"/>
      <c r="E621" s="88"/>
      <c r="F621" s="89"/>
      <c r="G621" s="87"/>
      <c r="H621" s="87"/>
      <c r="I621" s="301" t="str">
        <f t="shared" ca="1" si="9"/>
        <v/>
      </c>
      <c r="J621" s="329"/>
      <c r="K621" s="329"/>
      <c r="L621" s="250"/>
      <c r="M621" s="250"/>
      <c r="N621" s="250"/>
      <c r="O621" s="250"/>
      <c r="P621" s="250"/>
      <c r="Q621" s="250"/>
      <c r="R621" s="2"/>
    </row>
    <row r="622" spans="1:18" customFormat="1" x14ac:dyDescent="0.25">
      <c r="A622" s="54"/>
      <c r="C622" s="86"/>
      <c r="D622" s="87"/>
      <c r="E622" s="88"/>
      <c r="F622" s="89"/>
      <c r="G622" s="87"/>
      <c r="H622" s="87"/>
      <c r="I622" s="301" t="str">
        <f t="shared" ca="1" si="9"/>
        <v/>
      </c>
      <c r="J622" s="329"/>
      <c r="K622" s="329"/>
      <c r="L622" s="250"/>
      <c r="M622" s="250"/>
      <c r="N622" s="250"/>
      <c r="O622" s="250"/>
      <c r="P622" s="250"/>
      <c r="Q622" s="250"/>
      <c r="R622" s="2"/>
    </row>
    <row r="623" spans="1:18" customFormat="1" x14ac:dyDescent="0.25">
      <c r="A623" s="54"/>
      <c r="C623" s="86"/>
      <c r="D623" s="87"/>
      <c r="E623" s="88"/>
      <c r="F623" s="89"/>
      <c r="G623" s="87"/>
      <c r="H623" s="87"/>
      <c r="I623" s="301" t="str">
        <f t="shared" ca="1" si="9"/>
        <v/>
      </c>
      <c r="J623" s="329"/>
      <c r="K623" s="329"/>
      <c r="L623" s="250"/>
      <c r="M623" s="250"/>
      <c r="N623" s="250"/>
      <c r="O623" s="250"/>
      <c r="P623" s="250"/>
      <c r="Q623" s="250"/>
      <c r="R623" s="2"/>
    </row>
    <row r="624" spans="1:18" customFormat="1" x14ac:dyDescent="0.25">
      <c r="A624" s="54"/>
      <c r="C624" s="86"/>
      <c r="D624" s="87"/>
      <c r="E624" s="88"/>
      <c r="F624" s="89"/>
      <c r="G624" s="87"/>
      <c r="H624" s="87"/>
      <c r="I624" s="301" t="str">
        <f t="shared" ca="1" si="9"/>
        <v/>
      </c>
      <c r="J624" s="329"/>
      <c r="K624" s="329"/>
      <c r="L624" s="250"/>
      <c r="M624" s="250"/>
      <c r="N624" s="250"/>
      <c r="O624" s="250"/>
      <c r="P624" s="250"/>
      <c r="Q624" s="250"/>
      <c r="R624" s="2"/>
    </row>
    <row r="625" spans="1:18" customFormat="1" x14ac:dyDescent="0.25">
      <c r="A625" s="54"/>
      <c r="C625" s="86"/>
      <c r="D625" s="87"/>
      <c r="E625" s="88"/>
      <c r="F625" s="89"/>
      <c r="G625" s="87"/>
      <c r="H625" s="87"/>
      <c r="I625" s="301" t="str">
        <f t="shared" ca="1" si="9"/>
        <v/>
      </c>
      <c r="J625" s="329"/>
      <c r="K625" s="329"/>
      <c r="L625" s="250"/>
      <c r="M625" s="250"/>
      <c r="N625" s="250"/>
      <c r="O625" s="250"/>
      <c r="P625" s="250"/>
      <c r="Q625" s="250"/>
      <c r="R625" s="2"/>
    </row>
    <row r="626" spans="1:18" customFormat="1" x14ac:dyDescent="0.25">
      <c r="A626" s="54"/>
      <c r="C626" s="86"/>
      <c r="D626" s="87"/>
      <c r="E626" s="88"/>
      <c r="F626" s="89"/>
      <c r="G626" s="87"/>
      <c r="H626" s="87"/>
      <c r="I626" s="301" t="str">
        <f t="shared" ca="1" si="9"/>
        <v/>
      </c>
      <c r="J626" s="329"/>
      <c r="K626" s="329"/>
      <c r="L626" s="250"/>
      <c r="M626" s="250"/>
      <c r="N626" s="250"/>
      <c r="O626" s="250"/>
      <c r="P626" s="250"/>
      <c r="Q626" s="250"/>
      <c r="R626" s="2"/>
    </row>
    <row r="627" spans="1:18" customFormat="1" x14ac:dyDescent="0.25">
      <c r="A627" s="54"/>
      <c r="C627" s="86"/>
      <c r="D627" s="87"/>
      <c r="E627" s="88"/>
      <c r="F627" s="89"/>
      <c r="G627" s="87"/>
      <c r="H627" s="87"/>
      <c r="I627" s="301" t="str">
        <f t="shared" ca="1" si="9"/>
        <v/>
      </c>
      <c r="J627" s="329"/>
      <c r="K627" s="329"/>
      <c r="L627" s="250"/>
      <c r="M627" s="250"/>
      <c r="N627" s="250"/>
      <c r="O627" s="250"/>
      <c r="P627" s="250"/>
      <c r="Q627" s="250"/>
      <c r="R627" s="2"/>
    </row>
    <row r="628" spans="1:18" customFormat="1" x14ac:dyDescent="0.25">
      <c r="A628" s="54"/>
      <c r="C628" s="86"/>
      <c r="D628" s="87"/>
      <c r="E628" s="88"/>
      <c r="F628" s="89"/>
      <c r="G628" s="87"/>
      <c r="H628" s="87"/>
      <c r="I628" s="301" t="str">
        <f t="shared" ca="1" si="9"/>
        <v/>
      </c>
      <c r="J628" s="329"/>
      <c r="K628" s="329"/>
      <c r="L628" s="250"/>
      <c r="M628" s="250"/>
      <c r="N628" s="250"/>
      <c r="O628" s="250"/>
      <c r="P628" s="250"/>
      <c r="Q628" s="250"/>
      <c r="R628" s="2"/>
    </row>
    <row r="629" spans="1:18" customFormat="1" x14ac:dyDescent="0.25">
      <c r="A629" s="54"/>
      <c r="C629" s="86"/>
      <c r="D629" s="87"/>
      <c r="E629" s="88"/>
      <c r="F629" s="89"/>
      <c r="G629" s="87"/>
      <c r="H629" s="87"/>
      <c r="I629" s="301" t="str">
        <f t="shared" ca="1" si="9"/>
        <v/>
      </c>
      <c r="J629" s="329"/>
      <c r="K629" s="329"/>
      <c r="L629" s="250"/>
      <c r="M629" s="250"/>
      <c r="N629" s="250"/>
      <c r="O629" s="250"/>
      <c r="P629" s="250"/>
      <c r="Q629" s="250"/>
      <c r="R629" s="2"/>
    </row>
    <row r="630" spans="1:18" customFormat="1" x14ac:dyDescent="0.25">
      <c r="A630" s="54"/>
      <c r="C630" s="86"/>
      <c r="D630" s="87"/>
      <c r="E630" s="88"/>
      <c r="F630" s="89"/>
      <c r="G630" s="87"/>
      <c r="H630" s="87"/>
      <c r="I630" s="301" t="str">
        <f t="shared" ca="1" si="9"/>
        <v/>
      </c>
      <c r="J630" s="329"/>
      <c r="K630" s="329"/>
      <c r="L630" s="250"/>
      <c r="M630" s="250"/>
      <c r="N630" s="250"/>
      <c r="O630" s="250"/>
      <c r="P630" s="250"/>
      <c r="Q630" s="250"/>
      <c r="R630" s="2"/>
    </row>
    <row r="631" spans="1:18" customFormat="1" x14ac:dyDescent="0.25">
      <c r="A631" s="54"/>
      <c r="C631" s="86"/>
      <c r="D631" s="87"/>
      <c r="E631" s="88"/>
      <c r="F631" s="89"/>
      <c r="G631" s="87"/>
      <c r="H631" s="87"/>
      <c r="I631" s="301" t="str">
        <f t="shared" ca="1" si="9"/>
        <v/>
      </c>
      <c r="J631" s="329"/>
      <c r="K631" s="329"/>
      <c r="L631" s="250"/>
      <c r="M631" s="250"/>
      <c r="N631" s="250"/>
      <c r="O631" s="250"/>
      <c r="P631" s="250"/>
      <c r="Q631" s="250"/>
      <c r="R631" s="2"/>
    </row>
    <row r="632" spans="1:18" customFormat="1" x14ac:dyDescent="0.25">
      <c r="A632" s="54"/>
      <c r="C632" s="86"/>
      <c r="D632" s="87"/>
      <c r="E632" s="88"/>
      <c r="F632" s="89"/>
      <c r="G632" s="87"/>
      <c r="H632" s="87"/>
      <c r="I632" s="301" t="str">
        <f t="shared" ca="1" si="9"/>
        <v/>
      </c>
      <c r="J632" s="329"/>
      <c r="K632" s="329"/>
      <c r="L632" s="250"/>
      <c r="M632" s="250"/>
      <c r="N632" s="250"/>
      <c r="O632" s="250"/>
      <c r="P632" s="250"/>
      <c r="Q632" s="250"/>
      <c r="R632" s="2"/>
    </row>
    <row r="633" spans="1:18" customFormat="1" x14ac:dyDescent="0.25">
      <c r="A633" s="54"/>
      <c r="C633" s="86"/>
      <c r="D633" s="87"/>
      <c r="E633" s="88"/>
      <c r="F633" s="89"/>
      <c r="G633" s="87"/>
      <c r="H633" s="87"/>
      <c r="I633" s="301" t="str">
        <f t="shared" ca="1" si="9"/>
        <v/>
      </c>
      <c r="J633" s="329"/>
      <c r="K633" s="329"/>
      <c r="L633" s="250"/>
      <c r="M633" s="250"/>
      <c r="N633" s="250"/>
      <c r="O633" s="250"/>
      <c r="P633" s="250"/>
      <c r="Q633" s="250"/>
      <c r="R633" s="2"/>
    </row>
    <row r="634" spans="1:18" customFormat="1" x14ac:dyDescent="0.25">
      <c r="A634" s="54"/>
      <c r="C634" s="86"/>
      <c r="D634" s="87"/>
      <c r="E634" s="88"/>
      <c r="F634" s="89"/>
      <c r="G634" s="87"/>
      <c r="H634" s="87"/>
      <c r="I634" s="301" t="str">
        <f t="shared" ca="1" si="9"/>
        <v/>
      </c>
      <c r="J634" s="329"/>
      <c r="K634" s="329"/>
      <c r="L634" s="250"/>
      <c r="M634" s="250"/>
      <c r="N634" s="250"/>
      <c r="O634" s="250"/>
      <c r="P634" s="250"/>
      <c r="Q634" s="250"/>
      <c r="R634" s="2"/>
    </row>
    <row r="635" spans="1:18" customFormat="1" x14ac:dyDescent="0.25">
      <c r="A635" s="54"/>
      <c r="C635" s="86"/>
      <c r="D635" s="87"/>
      <c r="E635" s="88"/>
      <c r="F635" s="89"/>
      <c r="G635" s="87"/>
      <c r="H635" s="87"/>
      <c r="I635" s="301" t="str">
        <f t="shared" ca="1" si="9"/>
        <v/>
      </c>
      <c r="J635" s="329"/>
      <c r="K635" s="329"/>
      <c r="L635" s="250"/>
      <c r="M635" s="250"/>
      <c r="N635" s="250"/>
      <c r="O635" s="250"/>
      <c r="P635" s="250"/>
      <c r="Q635" s="250"/>
      <c r="R635" s="2"/>
    </row>
    <row r="636" spans="1:18" customFormat="1" x14ac:dyDescent="0.25">
      <c r="A636" s="54"/>
      <c r="C636" s="86"/>
      <c r="D636" s="87"/>
      <c r="E636" s="88"/>
      <c r="F636" s="89"/>
      <c r="G636" s="87"/>
      <c r="H636" s="87"/>
      <c r="I636" s="301" t="str">
        <f t="shared" ca="1" si="9"/>
        <v/>
      </c>
      <c r="J636" s="329"/>
      <c r="K636" s="329"/>
      <c r="L636" s="250"/>
      <c r="M636" s="250"/>
      <c r="N636" s="250"/>
      <c r="O636" s="250"/>
      <c r="P636" s="250"/>
      <c r="Q636" s="250"/>
      <c r="R636" s="2"/>
    </row>
    <row r="637" spans="1:18" customFormat="1" x14ac:dyDescent="0.25">
      <c r="A637" s="54"/>
      <c r="C637" s="86"/>
      <c r="D637" s="87"/>
      <c r="E637" s="88"/>
      <c r="F637" s="89"/>
      <c r="G637" s="87"/>
      <c r="H637" s="87"/>
      <c r="I637" s="301" t="str">
        <f t="shared" ca="1" si="9"/>
        <v/>
      </c>
      <c r="J637" s="329"/>
      <c r="K637" s="329"/>
      <c r="L637" s="250"/>
      <c r="M637" s="250"/>
      <c r="N637" s="250"/>
      <c r="O637" s="250"/>
      <c r="P637" s="250"/>
      <c r="Q637" s="250"/>
      <c r="R637" s="2"/>
    </row>
    <row r="638" spans="1:18" customFormat="1" x14ac:dyDescent="0.25">
      <c r="A638" s="54"/>
      <c r="C638" s="86"/>
      <c r="D638" s="87"/>
      <c r="E638" s="88"/>
      <c r="F638" s="89"/>
      <c r="G638" s="87"/>
      <c r="H638" s="87"/>
      <c r="I638" s="301" t="str">
        <f t="shared" ca="1" si="9"/>
        <v/>
      </c>
      <c r="J638" s="329"/>
      <c r="K638" s="329"/>
      <c r="L638" s="250"/>
      <c r="M638" s="250"/>
      <c r="N638" s="250"/>
      <c r="O638" s="250"/>
      <c r="P638" s="250"/>
      <c r="Q638" s="250"/>
      <c r="R638" s="2"/>
    </row>
    <row r="639" spans="1:18" customFormat="1" x14ac:dyDescent="0.25">
      <c r="A639" s="54"/>
      <c r="C639" s="86"/>
      <c r="D639" s="87"/>
      <c r="E639" s="88"/>
      <c r="F639" s="89"/>
      <c r="G639" s="87"/>
      <c r="H639" s="87"/>
      <c r="I639" s="301" t="str">
        <f t="shared" ca="1" si="9"/>
        <v/>
      </c>
      <c r="J639" s="329"/>
      <c r="K639" s="329"/>
      <c r="L639" s="250"/>
      <c r="M639" s="250"/>
      <c r="N639" s="250"/>
      <c r="O639" s="250"/>
      <c r="P639" s="250"/>
      <c r="Q639" s="250"/>
      <c r="R639" s="2"/>
    </row>
    <row r="640" spans="1:18" customFormat="1" x14ac:dyDescent="0.25">
      <c r="A640" s="54"/>
      <c r="C640" s="86"/>
      <c r="D640" s="87"/>
      <c r="E640" s="88"/>
      <c r="F640" s="89"/>
      <c r="G640" s="87"/>
      <c r="H640" s="87"/>
      <c r="I640" s="301" t="str">
        <f t="shared" ca="1" si="9"/>
        <v/>
      </c>
      <c r="J640" s="329"/>
      <c r="K640" s="329"/>
      <c r="L640" s="250"/>
      <c r="M640" s="250"/>
      <c r="N640" s="250"/>
      <c r="O640" s="250"/>
      <c r="P640" s="250"/>
      <c r="Q640" s="250"/>
      <c r="R640" s="2"/>
    </row>
    <row r="641" spans="1:18" customFormat="1" x14ac:dyDescent="0.25">
      <c r="A641" s="54"/>
      <c r="C641" s="86"/>
      <c r="D641" s="87"/>
      <c r="E641" s="88"/>
      <c r="F641" s="89"/>
      <c r="G641" s="87"/>
      <c r="H641" s="87"/>
      <c r="I641" s="301" t="str">
        <f t="shared" ca="1" si="9"/>
        <v/>
      </c>
      <c r="J641" s="329"/>
      <c r="K641" s="329"/>
      <c r="L641" s="250"/>
      <c r="M641" s="250"/>
      <c r="N641" s="250"/>
      <c r="O641" s="250"/>
      <c r="P641" s="250"/>
      <c r="Q641" s="250"/>
      <c r="R641" s="2"/>
    </row>
    <row r="642" spans="1:18" customFormat="1" x14ac:dyDescent="0.25">
      <c r="A642" s="54"/>
      <c r="C642" s="86"/>
      <c r="D642" s="87"/>
      <c r="E642" s="88"/>
      <c r="F642" s="89"/>
      <c r="G642" s="87"/>
      <c r="H642" s="87"/>
      <c r="I642" s="301" t="str">
        <f t="shared" ca="1" si="9"/>
        <v/>
      </c>
      <c r="J642" s="329"/>
      <c r="K642" s="329"/>
      <c r="L642" s="250"/>
      <c r="M642" s="250"/>
      <c r="N642" s="250"/>
      <c r="O642" s="250"/>
      <c r="P642" s="250"/>
      <c r="Q642" s="250"/>
      <c r="R642" s="2"/>
    </row>
    <row r="643" spans="1:18" customFormat="1" x14ac:dyDescent="0.25">
      <c r="A643" s="54"/>
      <c r="C643" s="86"/>
      <c r="D643" s="87"/>
      <c r="E643" s="88"/>
      <c r="F643" s="89"/>
      <c r="G643" s="87"/>
      <c r="H643" s="87"/>
      <c r="I643" s="301" t="str">
        <f t="shared" ca="1" si="9"/>
        <v/>
      </c>
      <c r="J643" s="329"/>
      <c r="K643" s="329"/>
      <c r="L643" s="250"/>
      <c r="M643" s="250"/>
      <c r="N643" s="250"/>
      <c r="O643" s="250"/>
      <c r="P643" s="250"/>
      <c r="Q643" s="250"/>
      <c r="R643" s="2"/>
    </row>
    <row r="644" spans="1:18" customFormat="1" x14ac:dyDescent="0.25">
      <c r="A644" s="54"/>
      <c r="C644" s="86"/>
      <c r="D644" s="87"/>
      <c r="E644" s="88"/>
      <c r="F644" s="89"/>
      <c r="G644" s="87"/>
      <c r="H644" s="87"/>
      <c r="I644" s="301" t="str">
        <f t="shared" ca="1" si="9"/>
        <v/>
      </c>
      <c r="J644" s="329"/>
      <c r="K644" s="329"/>
      <c r="L644" s="250"/>
      <c r="M644" s="250"/>
      <c r="N644" s="250"/>
      <c r="O644" s="250"/>
      <c r="P644" s="250"/>
      <c r="Q644" s="250"/>
      <c r="R644" s="2"/>
    </row>
    <row r="645" spans="1:18" customFormat="1" x14ac:dyDescent="0.25">
      <c r="A645" s="54"/>
      <c r="C645" s="86"/>
      <c r="D645" s="87"/>
      <c r="E645" s="88"/>
      <c r="F645" s="89"/>
      <c r="G645" s="87"/>
      <c r="H645" s="87"/>
      <c r="I645" s="301" t="str">
        <f t="shared" ca="1" si="9"/>
        <v/>
      </c>
      <c r="J645" s="329"/>
      <c r="K645" s="329"/>
      <c r="L645" s="250"/>
      <c r="M645" s="250"/>
      <c r="N645" s="250"/>
      <c r="O645" s="250"/>
      <c r="P645" s="250"/>
      <c r="Q645" s="250"/>
      <c r="R645" s="2"/>
    </row>
    <row r="646" spans="1:18" customFormat="1" x14ac:dyDescent="0.25">
      <c r="A646" s="54"/>
      <c r="C646" s="86"/>
      <c r="D646" s="87"/>
      <c r="E646" s="88"/>
      <c r="F646" s="89"/>
      <c r="G646" s="87"/>
      <c r="H646" s="87"/>
      <c r="I646" s="301" t="str">
        <f t="shared" ca="1" si="9"/>
        <v/>
      </c>
      <c r="J646" s="329"/>
      <c r="K646" s="329"/>
      <c r="L646" s="250"/>
      <c r="M646" s="250"/>
      <c r="N646" s="250"/>
      <c r="O646" s="250"/>
      <c r="P646" s="250"/>
      <c r="Q646" s="250"/>
      <c r="R646" s="2"/>
    </row>
    <row r="647" spans="1:18" customFormat="1" x14ac:dyDescent="0.25">
      <c r="A647" s="54"/>
      <c r="C647" s="86"/>
      <c r="D647" s="87"/>
      <c r="E647" s="88"/>
      <c r="F647" s="89"/>
      <c r="G647" s="87"/>
      <c r="H647" s="87"/>
      <c r="I647" s="301" t="str">
        <f t="shared" ca="1" si="9"/>
        <v/>
      </c>
      <c r="J647" s="329"/>
      <c r="K647" s="329"/>
      <c r="L647" s="250"/>
      <c r="M647" s="250"/>
      <c r="N647" s="250"/>
      <c r="O647" s="250"/>
      <c r="P647" s="250"/>
      <c r="Q647" s="250"/>
      <c r="R647" s="2"/>
    </row>
    <row r="648" spans="1:18" customFormat="1" x14ac:dyDescent="0.25">
      <c r="A648" s="54"/>
      <c r="C648" s="86"/>
      <c r="D648" s="87"/>
      <c r="E648" s="88"/>
      <c r="F648" s="89"/>
      <c r="G648" s="87"/>
      <c r="H648" s="87"/>
      <c r="I648" s="301" t="str">
        <f t="shared" ca="1" si="9"/>
        <v/>
      </c>
      <c r="J648" s="329"/>
      <c r="K648" s="329"/>
      <c r="L648" s="250"/>
      <c r="M648" s="250"/>
      <c r="N648" s="250"/>
      <c r="O648" s="250"/>
      <c r="P648" s="250"/>
      <c r="Q648" s="250"/>
      <c r="R648" s="2"/>
    </row>
    <row r="649" spans="1:18" customFormat="1" x14ac:dyDescent="0.25">
      <c r="A649" s="54"/>
      <c r="C649" s="86"/>
      <c r="D649" s="87"/>
      <c r="E649" s="88"/>
      <c r="F649" s="89"/>
      <c r="G649" s="87"/>
      <c r="H649" s="87"/>
      <c r="I649" s="301" t="str">
        <f t="shared" ref="I649:I712" ca="1" si="10">IF(H649="","",(IF(H649="Efetivado","",IF(C649="","",IF(C649=TODAY(),"Vence Hoje",IF(C649&lt;TODAY(),"Atrasado",C649-TODAY()&amp;" Dias para Vencer"))))))</f>
        <v/>
      </c>
      <c r="J649" s="329"/>
      <c r="K649" s="329"/>
      <c r="L649" s="250"/>
      <c r="M649" s="250"/>
      <c r="N649" s="250"/>
      <c r="O649" s="250"/>
      <c r="P649" s="250"/>
      <c r="Q649" s="250"/>
      <c r="R649" s="2"/>
    </row>
    <row r="650" spans="1:18" customFormat="1" x14ac:dyDescent="0.25">
      <c r="A650" s="54"/>
      <c r="C650" s="86"/>
      <c r="D650" s="87"/>
      <c r="E650" s="88"/>
      <c r="F650" s="89"/>
      <c r="G650" s="87"/>
      <c r="H650" s="87"/>
      <c r="I650" s="301" t="str">
        <f t="shared" ca="1" si="10"/>
        <v/>
      </c>
      <c r="J650" s="329"/>
      <c r="K650" s="329"/>
      <c r="L650" s="250"/>
      <c r="M650" s="250"/>
      <c r="N650" s="250"/>
      <c r="O650" s="250"/>
      <c r="P650" s="250"/>
      <c r="Q650" s="250"/>
      <c r="R650" s="2"/>
    </row>
    <row r="651" spans="1:18" customFormat="1" x14ac:dyDescent="0.25">
      <c r="A651" s="54"/>
      <c r="C651" s="86"/>
      <c r="D651" s="87"/>
      <c r="E651" s="88"/>
      <c r="F651" s="89"/>
      <c r="G651" s="87"/>
      <c r="H651" s="87"/>
      <c r="I651" s="301" t="str">
        <f t="shared" ca="1" si="10"/>
        <v/>
      </c>
      <c r="J651" s="329"/>
      <c r="K651" s="329"/>
      <c r="L651" s="250"/>
      <c r="M651" s="250"/>
      <c r="N651" s="250"/>
      <c r="O651" s="250"/>
      <c r="P651" s="250"/>
      <c r="Q651" s="250"/>
      <c r="R651" s="2"/>
    </row>
    <row r="652" spans="1:18" customFormat="1" x14ac:dyDescent="0.25">
      <c r="A652" s="54"/>
      <c r="C652" s="86"/>
      <c r="D652" s="87"/>
      <c r="E652" s="88"/>
      <c r="F652" s="89"/>
      <c r="G652" s="87"/>
      <c r="H652" s="87"/>
      <c r="I652" s="301" t="str">
        <f t="shared" ca="1" si="10"/>
        <v/>
      </c>
      <c r="J652" s="329"/>
      <c r="K652" s="329"/>
      <c r="L652" s="250"/>
      <c r="M652" s="250"/>
      <c r="N652" s="250"/>
      <c r="O652" s="250"/>
      <c r="P652" s="250"/>
      <c r="Q652" s="250"/>
      <c r="R652" s="2"/>
    </row>
    <row r="653" spans="1:18" customFormat="1" x14ac:dyDescent="0.25">
      <c r="A653" s="54"/>
      <c r="C653" s="86"/>
      <c r="D653" s="87"/>
      <c r="E653" s="88"/>
      <c r="F653" s="89"/>
      <c r="G653" s="87"/>
      <c r="H653" s="87"/>
      <c r="I653" s="301" t="str">
        <f t="shared" ca="1" si="10"/>
        <v/>
      </c>
      <c r="J653" s="329"/>
      <c r="K653" s="329"/>
      <c r="L653" s="250"/>
      <c r="M653" s="250"/>
      <c r="N653" s="250"/>
      <c r="O653" s="250"/>
      <c r="P653" s="250"/>
      <c r="Q653" s="250"/>
      <c r="R653" s="2"/>
    </row>
    <row r="654" spans="1:18" customFormat="1" x14ac:dyDescent="0.25">
      <c r="A654" s="54"/>
      <c r="C654" s="86"/>
      <c r="D654" s="87"/>
      <c r="E654" s="88"/>
      <c r="F654" s="89"/>
      <c r="G654" s="87"/>
      <c r="H654" s="87"/>
      <c r="I654" s="301" t="str">
        <f t="shared" ca="1" si="10"/>
        <v/>
      </c>
      <c r="J654" s="329"/>
      <c r="K654" s="329"/>
      <c r="L654" s="250"/>
      <c r="M654" s="250"/>
      <c r="N654" s="250"/>
      <c r="O654" s="250"/>
      <c r="P654" s="250"/>
      <c r="Q654" s="250"/>
      <c r="R654" s="2"/>
    </row>
    <row r="655" spans="1:18" customFormat="1" x14ac:dyDescent="0.25">
      <c r="A655" s="54"/>
      <c r="C655" s="86"/>
      <c r="D655" s="87"/>
      <c r="E655" s="88"/>
      <c r="F655" s="89"/>
      <c r="G655" s="87"/>
      <c r="H655" s="87"/>
      <c r="I655" s="301" t="str">
        <f t="shared" ca="1" si="10"/>
        <v/>
      </c>
      <c r="J655" s="329"/>
      <c r="K655" s="329"/>
      <c r="L655" s="250"/>
      <c r="M655" s="250"/>
      <c r="N655" s="250"/>
      <c r="O655" s="250"/>
      <c r="P655" s="250"/>
      <c r="Q655" s="250"/>
      <c r="R655" s="2"/>
    </row>
    <row r="656" spans="1:18" customFormat="1" x14ac:dyDescent="0.25">
      <c r="A656" s="54"/>
      <c r="C656" s="86"/>
      <c r="D656" s="87"/>
      <c r="E656" s="88"/>
      <c r="F656" s="89"/>
      <c r="G656" s="87"/>
      <c r="H656" s="87"/>
      <c r="I656" s="301" t="str">
        <f t="shared" ca="1" si="10"/>
        <v/>
      </c>
      <c r="J656" s="329"/>
      <c r="K656" s="329"/>
      <c r="L656" s="250"/>
      <c r="M656" s="250"/>
      <c r="N656" s="250"/>
      <c r="O656" s="250"/>
      <c r="P656" s="250"/>
      <c r="Q656" s="250"/>
      <c r="R656" s="2"/>
    </row>
    <row r="657" spans="1:18" customFormat="1" x14ac:dyDescent="0.25">
      <c r="A657" s="54"/>
      <c r="C657" s="86"/>
      <c r="D657" s="87"/>
      <c r="E657" s="88"/>
      <c r="F657" s="89"/>
      <c r="G657" s="87"/>
      <c r="H657" s="87"/>
      <c r="I657" s="301" t="str">
        <f t="shared" ca="1" si="10"/>
        <v/>
      </c>
      <c r="J657" s="329"/>
      <c r="K657" s="329"/>
      <c r="L657" s="250"/>
      <c r="M657" s="250"/>
      <c r="N657" s="250"/>
      <c r="O657" s="250"/>
      <c r="P657" s="250"/>
      <c r="Q657" s="250"/>
      <c r="R657" s="2"/>
    </row>
    <row r="658" spans="1:18" customFormat="1" x14ac:dyDescent="0.25">
      <c r="A658" s="54"/>
      <c r="C658" s="86"/>
      <c r="D658" s="87"/>
      <c r="E658" s="88"/>
      <c r="F658" s="89"/>
      <c r="G658" s="87"/>
      <c r="H658" s="87"/>
      <c r="I658" s="301" t="str">
        <f t="shared" ca="1" si="10"/>
        <v/>
      </c>
      <c r="J658" s="329"/>
      <c r="K658" s="329"/>
      <c r="L658" s="250"/>
      <c r="M658" s="250"/>
      <c r="N658" s="250"/>
      <c r="O658" s="250"/>
      <c r="P658" s="250"/>
      <c r="Q658" s="250"/>
      <c r="R658" s="2"/>
    </row>
    <row r="659" spans="1:18" customFormat="1" x14ac:dyDescent="0.25">
      <c r="A659" s="54"/>
      <c r="C659" s="86"/>
      <c r="D659" s="87"/>
      <c r="E659" s="88"/>
      <c r="F659" s="89"/>
      <c r="G659" s="87"/>
      <c r="H659" s="87"/>
      <c r="I659" s="301" t="str">
        <f t="shared" ca="1" si="10"/>
        <v/>
      </c>
      <c r="J659" s="329"/>
      <c r="K659" s="329"/>
      <c r="L659" s="250"/>
      <c r="M659" s="250"/>
      <c r="N659" s="250"/>
      <c r="O659" s="250"/>
      <c r="P659" s="250"/>
      <c r="Q659" s="250"/>
      <c r="R659" s="2"/>
    </row>
    <row r="660" spans="1:18" customFormat="1" x14ac:dyDescent="0.25">
      <c r="A660" s="54"/>
      <c r="C660" s="86"/>
      <c r="D660" s="87"/>
      <c r="E660" s="88"/>
      <c r="F660" s="89"/>
      <c r="G660" s="87"/>
      <c r="H660" s="87"/>
      <c r="I660" s="301" t="str">
        <f t="shared" ca="1" si="10"/>
        <v/>
      </c>
      <c r="J660" s="329"/>
      <c r="K660" s="329"/>
      <c r="L660" s="250"/>
      <c r="M660" s="250"/>
      <c r="N660" s="250"/>
      <c r="O660" s="250"/>
      <c r="P660" s="250"/>
      <c r="Q660" s="250"/>
      <c r="R660" s="2"/>
    </row>
    <row r="661" spans="1:18" customFormat="1" x14ac:dyDescent="0.25">
      <c r="A661" s="54"/>
      <c r="C661" s="86"/>
      <c r="D661" s="87"/>
      <c r="E661" s="88"/>
      <c r="F661" s="89"/>
      <c r="G661" s="87"/>
      <c r="H661" s="87"/>
      <c r="I661" s="301" t="str">
        <f t="shared" ca="1" si="10"/>
        <v/>
      </c>
      <c r="J661" s="329"/>
      <c r="K661" s="329"/>
      <c r="L661" s="250"/>
      <c r="M661" s="250"/>
      <c r="N661" s="250"/>
      <c r="O661" s="250"/>
      <c r="P661" s="250"/>
      <c r="Q661" s="250"/>
      <c r="R661" s="2"/>
    </row>
    <row r="662" spans="1:18" customFormat="1" x14ac:dyDescent="0.25">
      <c r="A662" s="54"/>
      <c r="C662" s="86"/>
      <c r="D662" s="87"/>
      <c r="E662" s="88"/>
      <c r="F662" s="89"/>
      <c r="G662" s="87"/>
      <c r="H662" s="87"/>
      <c r="I662" s="301" t="str">
        <f t="shared" ca="1" si="10"/>
        <v/>
      </c>
      <c r="J662" s="329"/>
      <c r="K662" s="329"/>
      <c r="L662" s="250"/>
      <c r="M662" s="250"/>
      <c r="N662" s="250"/>
      <c r="O662" s="250"/>
      <c r="P662" s="250"/>
      <c r="Q662" s="250"/>
      <c r="R662" s="2"/>
    </row>
    <row r="663" spans="1:18" customFormat="1" x14ac:dyDescent="0.25">
      <c r="A663" s="54"/>
      <c r="C663" s="86"/>
      <c r="D663" s="87"/>
      <c r="E663" s="88"/>
      <c r="F663" s="89"/>
      <c r="G663" s="87"/>
      <c r="H663" s="87"/>
      <c r="I663" s="301" t="str">
        <f t="shared" ca="1" si="10"/>
        <v/>
      </c>
      <c r="J663" s="329"/>
      <c r="K663" s="329"/>
      <c r="L663" s="250"/>
      <c r="M663" s="250"/>
      <c r="N663" s="250"/>
      <c r="O663" s="250"/>
      <c r="P663" s="250"/>
      <c r="Q663" s="250"/>
      <c r="R663" s="2"/>
    </row>
    <row r="664" spans="1:18" customFormat="1" x14ac:dyDescent="0.25">
      <c r="A664" s="54"/>
      <c r="C664" s="86"/>
      <c r="D664" s="87"/>
      <c r="E664" s="88"/>
      <c r="F664" s="89"/>
      <c r="G664" s="87"/>
      <c r="H664" s="87"/>
      <c r="I664" s="301" t="str">
        <f t="shared" ca="1" si="10"/>
        <v/>
      </c>
      <c r="J664" s="329"/>
      <c r="K664" s="329"/>
      <c r="L664" s="250"/>
      <c r="M664" s="250"/>
      <c r="N664" s="250"/>
      <c r="O664" s="250"/>
      <c r="P664" s="250"/>
      <c r="Q664" s="250"/>
      <c r="R664" s="2"/>
    </row>
    <row r="665" spans="1:18" customFormat="1" x14ac:dyDescent="0.25">
      <c r="A665" s="54"/>
      <c r="C665" s="86"/>
      <c r="D665" s="87"/>
      <c r="E665" s="88"/>
      <c r="F665" s="89"/>
      <c r="G665" s="87"/>
      <c r="H665" s="87"/>
      <c r="I665" s="301" t="str">
        <f t="shared" ca="1" si="10"/>
        <v/>
      </c>
      <c r="J665" s="329"/>
      <c r="K665" s="329"/>
      <c r="L665" s="250"/>
      <c r="M665" s="250"/>
      <c r="N665" s="250"/>
      <c r="O665" s="250"/>
      <c r="P665" s="250"/>
      <c r="Q665" s="250"/>
      <c r="R665" s="2"/>
    </row>
    <row r="666" spans="1:18" customFormat="1" x14ac:dyDescent="0.25">
      <c r="A666" s="54"/>
      <c r="C666" s="86"/>
      <c r="D666" s="87"/>
      <c r="E666" s="88"/>
      <c r="F666" s="89"/>
      <c r="G666" s="87"/>
      <c r="H666" s="87"/>
      <c r="I666" s="301" t="str">
        <f t="shared" ca="1" si="10"/>
        <v/>
      </c>
      <c r="J666" s="329"/>
      <c r="K666" s="329"/>
      <c r="L666" s="250"/>
      <c r="M666" s="250"/>
      <c r="N666" s="250"/>
      <c r="O666" s="250"/>
      <c r="P666" s="250"/>
      <c r="Q666" s="250"/>
      <c r="R666" s="2"/>
    </row>
    <row r="667" spans="1:18" customFormat="1" x14ac:dyDescent="0.25">
      <c r="A667" s="54"/>
      <c r="C667" s="86"/>
      <c r="D667" s="87"/>
      <c r="E667" s="88"/>
      <c r="F667" s="89"/>
      <c r="G667" s="87"/>
      <c r="H667" s="87"/>
      <c r="I667" s="301" t="str">
        <f t="shared" ca="1" si="10"/>
        <v/>
      </c>
      <c r="J667" s="329"/>
      <c r="K667" s="329"/>
      <c r="L667" s="250"/>
      <c r="M667" s="250"/>
      <c r="N667" s="250"/>
      <c r="O667" s="250"/>
      <c r="P667" s="250"/>
      <c r="Q667" s="250"/>
      <c r="R667" s="2"/>
    </row>
    <row r="668" spans="1:18" customFormat="1" x14ac:dyDescent="0.25">
      <c r="A668" s="54"/>
      <c r="C668" s="86"/>
      <c r="D668" s="87"/>
      <c r="E668" s="88"/>
      <c r="F668" s="89"/>
      <c r="G668" s="87"/>
      <c r="H668" s="87"/>
      <c r="I668" s="301" t="str">
        <f t="shared" ca="1" si="10"/>
        <v/>
      </c>
      <c r="J668" s="329"/>
      <c r="K668" s="329"/>
      <c r="L668" s="250"/>
      <c r="M668" s="250"/>
      <c r="N668" s="250"/>
      <c r="O668" s="250"/>
      <c r="P668" s="250"/>
      <c r="Q668" s="250"/>
      <c r="R668" s="2"/>
    </row>
    <row r="669" spans="1:18" customFormat="1" x14ac:dyDescent="0.25">
      <c r="A669" s="54"/>
      <c r="C669" s="86"/>
      <c r="D669" s="87"/>
      <c r="E669" s="88"/>
      <c r="F669" s="89"/>
      <c r="G669" s="87"/>
      <c r="H669" s="87"/>
      <c r="I669" s="301" t="str">
        <f t="shared" ca="1" si="10"/>
        <v/>
      </c>
      <c r="J669" s="329"/>
      <c r="K669" s="329"/>
      <c r="L669" s="250"/>
      <c r="M669" s="250"/>
      <c r="N669" s="250"/>
      <c r="O669" s="250"/>
      <c r="P669" s="250"/>
      <c r="Q669" s="250"/>
      <c r="R669" s="2"/>
    </row>
    <row r="670" spans="1:18" customFormat="1" x14ac:dyDescent="0.25">
      <c r="A670" s="54"/>
      <c r="C670" s="86"/>
      <c r="D670" s="87"/>
      <c r="E670" s="88"/>
      <c r="F670" s="89"/>
      <c r="G670" s="87"/>
      <c r="H670" s="87"/>
      <c r="I670" s="301" t="str">
        <f t="shared" ca="1" si="10"/>
        <v/>
      </c>
      <c r="J670" s="329"/>
      <c r="K670" s="329"/>
      <c r="L670" s="250"/>
      <c r="M670" s="250"/>
      <c r="N670" s="250"/>
      <c r="O670" s="250"/>
      <c r="P670" s="250"/>
      <c r="Q670" s="250"/>
      <c r="R670" s="2"/>
    </row>
    <row r="671" spans="1:18" customFormat="1" x14ac:dyDescent="0.25">
      <c r="A671" s="54"/>
      <c r="C671" s="86"/>
      <c r="D671" s="87"/>
      <c r="E671" s="88"/>
      <c r="F671" s="89"/>
      <c r="G671" s="87"/>
      <c r="H671" s="87"/>
      <c r="I671" s="301" t="str">
        <f t="shared" ca="1" si="10"/>
        <v/>
      </c>
      <c r="J671" s="329"/>
      <c r="K671" s="329"/>
      <c r="L671" s="250"/>
      <c r="M671" s="250"/>
      <c r="N671" s="250"/>
      <c r="O671" s="250"/>
      <c r="P671" s="250"/>
      <c r="Q671" s="250"/>
      <c r="R671" s="2"/>
    </row>
    <row r="672" spans="1:18" customFormat="1" x14ac:dyDescent="0.25">
      <c r="A672" s="54"/>
      <c r="C672" s="86"/>
      <c r="D672" s="87"/>
      <c r="E672" s="88"/>
      <c r="F672" s="89"/>
      <c r="G672" s="87"/>
      <c r="H672" s="87"/>
      <c r="I672" s="301" t="str">
        <f t="shared" ca="1" si="10"/>
        <v/>
      </c>
      <c r="J672" s="329"/>
      <c r="K672" s="329"/>
      <c r="L672" s="250"/>
      <c r="M672" s="250"/>
      <c r="N672" s="250"/>
      <c r="O672" s="250"/>
      <c r="P672" s="250"/>
      <c r="Q672" s="250"/>
      <c r="R672" s="2"/>
    </row>
    <row r="673" spans="1:18" customFormat="1" x14ac:dyDescent="0.25">
      <c r="A673" s="54"/>
      <c r="C673" s="86"/>
      <c r="D673" s="87"/>
      <c r="E673" s="88"/>
      <c r="F673" s="89"/>
      <c r="G673" s="87"/>
      <c r="H673" s="87"/>
      <c r="I673" s="301" t="str">
        <f t="shared" ca="1" si="10"/>
        <v/>
      </c>
      <c r="J673" s="329"/>
      <c r="K673" s="329"/>
      <c r="L673" s="250"/>
      <c r="M673" s="250"/>
      <c r="N673" s="250"/>
      <c r="O673" s="250"/>
      <c r="P673" s="250"/>
      <c r="Q673" s="250"/>
      <c r="R673" s="2"/>
    </row>
    <row r="674" spans="1:18" customFormat="1" x14ac:dyDescent="0.25">
      <c r="A674" s="54"/>
      <c r="C674" s="86"/>
      <c r="D674" s="87"/>
      <c r="E674" s="88"/>
      <c r="F674" s="89"/>
      <c r="G674" s="87"/>
      <c r="H674" s="87"/>
      <c r="I674" s="301" t="str">
        <f t="shared" ca="1" si="10"/>
        <v/>
      </c>
      <c r="J674" s="329"/>
      <c r="K674" s="329"/>
      <c r="L674" s="250"/>
      <c r="M674" s="250"/>
      <c r="N674" s="250"/>
      <c r="O674" s="250"/>
      <c r="P674" s="250"/>
      <c r="Q674" s="250"/>
      <c r="R674" s="2"/>
    </row>
    <row r="675" spans="1:18" customFormat="1" x14ac:dyDescent="0.25">
      <c r="A675" s="54"/>
      <c r="C675" s="86"/>
      <c r="D675" s="87"/>
      <c r="E675" s="88"/>
      <c r="F675" s="89"/>
      <c r="G675" s="87"/>
      <c r="H675" s="87"/>
      <c r="I675" s="301" t="str">
        <f t="shared" ca="1" si="10"/>
        <v/>
      </c>
      <c r="J675" s="329"/>
      <c r="K675" s="329"/>
      <c r="L675" s="250"/>
      <c r="M675" s="250"/>
      <c r="N675" s="250"/>
      <c r="O675" s="250"/>
      <c r="P675" s="250"/>
      <c r="Q675" s="250"/>
      <c r="R675" s="2"/>
    </row>
    <row r="676" spans="1:18" customFormat="1" x14ac:dyDescent="0.25">
      <c r="A676" s="54"/>
      <c r="C676" s="86"/>
      <c r="D676" s="87"/>
      <c r="E676" s="88"/>
      <c r="F676" s="89"/>
      <c r="G676" s="87"/>
      <c r="H676" s="87"/>
      <c r="I676" s="301" t="str">
        <f t="shared" ca="1" si="10"/>
        <v/>
      </c>
      <c r="J676" s="329"/>
      <c r="K676" s="329"/>
      <c r="L676" s="250"/>
      <c r="M676" s="250"/>
      <c r="N676" s="250"/>
      <c r="O676" s="250"/>
      <c r="P676" s="250"/>
      <c r="Q676" s="250"/>
      <c r="R676" s="2"/>
    </row>
    <row r="677" spans="1:18" customFormat="1" x14ac:dyDescent="0.25">
      <c r="A677" s="54"/>
      <c r="C677" s="86"/>
      <c r="D677" s="87"/>
      <c r="E677" s="88"/>
      <c r="F677" s="89"/>
      <c r="G677" s="87"/>
      <c r="H677" s="87"/>
      <c r="I677" s="301" t="str">
        <f t="shared" ca="1" si="10"/>
        <v/>
      </c>
      <c r="J677" s="329"/>
      <c r="K677" s="329"/>
      <c r="L677" s="250"/>
      <c r="M677" s="250"/>
      <c r="N677" s="250"/>
      <c r="O677" s="250"/>
      <c r="P677" s="250"/>
      <c r="Q677" s="250"/>
      <c r="R677" s="2"/>
    </row>
    <row r="678" spans="1:18" customFormat="1" x14ac:dyDescent="0.25">
      <c r="A678" s="54"/>
      <c r="C678" s="86"/>
      <c r="D678" s="87"/>
      <c r="E678" s="88"/>
      <c r="F678" s="89"/>
      <c r="G678" s="87"/>
      <c r="H678" s="87"/>
      <c r="I678" s="301" t="str">
        <f t="shared" ca="1" si="10"/>
        <v/>
      </c>
      <c r="J678" s="329"/>
      <c r="K678" s="329"/>
      <c r="L678" s="250"/>
      <c r="M678" s="250"/>
      <c r="N678" s="250"/>
      <c r="O678" s="250"/>
      <c r="P678" s="250"/>
      <c r="Q678" s="250"/>
      <c r="R678" s="2"/>
    </row>
    <row r="679" spans="1:18" customFormat="1" x14ac:dyDescent="0.25">
      <c r="A679" s="54"/>
      <c r="C679" s="86"/>
      <c r="D679" s="87"/>
      <c r="E679" s="88"/>
      <c r="F679" s="89"/>
      <c r="G679" s="87"/>
      <c r="H679" s="87"/>
      <c r="I679" s="301" t="str">
        <f t="shared" ca="1" si="10"/>
        <v/>
      </c>
      <c r="J679" s="329"/>
      <c r="K679" s="329"/>
      <c r="L679" s="250"/>
      <c r="M679" s="250"/>
      <c r="N679" s="250"/>
      <c r="O679" s="250"/>
      <c r="P679" s="250"/>
      <c r="Q679" s="250"/>
      <c r="R679" s="2"/>
    </row>
    <row r="680" spans="1:18" customFormat="1" x14ac:dyDescent="0.25">
      <c r="A680" s="54"/>
      <c r="C680" s="86"/>
      <c r="D680" s="87"/>
      <c r="E680" s="88"/>
      <c r="F680" s="89"/>
      <c r="G680" s="87"/>
      <c r="H680" s="87"/>
      <c r="I680" s="301" t="str">
        <f t="shared" ca="1" si="10"/>
        <v/>
      </c>
      <c r="J680" s="329"/>
      <c r="K680" s="329"/>
      <c r="L680" s="250"/>
      <c r="M680" s="250"/>
      <c r="N680" s="250"/>
      <c r="O680" s="250"/>
      <c r="P680" s="250"/>
      <c r="Q680" s="250"/>
      <c r="R680" s="2"/>
    </row>
    <row r="681" spans="1:18" customFormat="1" x14ac:dyDescent="0.25">
      <c r="A681" s="54"/>
      <c r="C681" s="86"/>
      <c r="D681" s="87"/>
      <c r="E681" s="88"/>
      <c r="F681" s="89"/>
      <c r="G681" s="87"/>
      <c r="H681" s="87"/>
      <c r="I681" s="301" t="str">
        <f t="shared" ca="1" si="10"/>
        <v/>
      </c>
      <c r="J681" s="329"/>
      <c r="K681" s="329"/>
      <c r="L681" s="250"/>
      <c r="M681" s="250"/>
      <c r="N681" s="250"/>
      <c r="O681" s="250"/>
      <c r="P681" s="250"/>
      <c r="Q681" s="250"/>
      <c r="R681" s="2"/>
    </row>
    <row r="682" spans="1:18" customFormat="1" x14ac:dyDescent="0.25">
      <c r="A682" s="54"/>
      <c r="C682" s="86"/>
      <c r="D682" s="87"/>
      <c r="E682" s="88"/>
      <c r="F682" s="89"/>
      <c r="G682" s="87"/>
      <c r="H682" s="87"/>
      <c r="I682" s="301" t="str">
        <f t="shared" ca="1" si="10"/>
        <v/>
      </c>
      <c r="J682" s="329"/>
      <c r="K682" s="329"/>
      <c r="L682" s="250"/>
      <c r="M682" s="250"/>
      <c r="N682" s="250"/>
      <c r="O682" s="250"/>
      <c r="P682" s="250"/>
      <c r="Q682" s="250"/>
      <c r="R682" s="2"/>
    </row>
    <row r="683" spans="1:18" customFormat="1" x14ac:dyDescent="0.25">
      <c r="A683" s="54"/>
      <c r="C683" s="86"/>
      <c r="D683" s="87"/>
      <c r="E683" s="88"/>
      <c r="F683" s="89"/>
      <c r="G683" s="87"/>
      <c r="H683" s="87"/>
      <c r="I683" s="301" t="str">
        <f t="shared" ca="1" si="10"/>
        <v/>
      </c>
      <c r="J683" s="329"/>
      <c r="K683" s="329"/>
      <c r="L683" s="250"/>
      <c r="M683" s="250"/>
      <c r="N683" s="250"/>
      <c r="O683" s="250"/>
      <c r="P683" s="250"/>
      <c r="Q683" s="250"/>
      <c r="R683" s="2"/>
    </row>
    <row r="684" spans="1:18" customFormat="1" x14ac:dyDescent="0.25">
      <c r="A684" s="54"/>
      <c r="C684" s="86"/>
      <c r="D684" s="87"/>
      <c r="E684" s="88"/>
      <c r="F684" s="89"/>
      <c r="G684" s="87"/>
      <c r="H684" s="87"/>
      <c r="I684" s="301" t="str">
        <f t="shared" ca="1" si="10"/>
        <v/>
      </c>
      <c r="J684" s="329"/>
      <c r="K684" s="329"/>
      <c r="L684" s="250"/>
      <c r="M684" s="250"/>
      <c r="N684" s="250"/>
      <c r="O684" s="250"/>
      <c r="P684" s="250"/>
      <c r="Q684" s="250"/>
      <c r="R684" s="2"/>
    </row>
    <row r="685" spans="1:18" customFormat="1" x14ac:dyDescent="0.25">
      <c r="A685" s="54"/>
      <c r="C685" s="86"/>
      <c r="D685" s="87"/>
      <c r="E685" s="88"/>
      <c r="F685" s="89"/>
      <c r="G685" s="87"/>
      <c r="H685" s="87"/>
      <c r="I685" s="301" t="str">
        <f t="shared" ca="1" si="10"/>
        <v/>
      </c>
      <c r="J685" s="329"/>
      <c r="K685" s="329"/>
      <c r="L685" s="250"/>
      <c r="M685" s="250"/>
      <c r="N685" s="250"/>
      <c r="O685" s="250"/>
      <c r="P685" s="250"/>
      <c r="Q685" s="250"/>
      <c r="R685" s="2"/>
    </row>
    <row r="686" spans="1:18" customFormat="1" x14ac:dyDescent="0.25">
      <c r="A686" s="54"/>
      <c r="C686" s="86"/>
      <c r="D686" s="87"/>
      <c r="E686" s="88"/>
      <c r="F686" s="89"/>
      <c r="G686" s="87"/>
      <c r="H686" s="87"/>
      <c r="I686" s="301" t="str">
        <f t="shared" ca="1" si="10"/>
        <v/>
      </c>
      <c r="J686" s="329"/>
      <c r="K686" s="329"/>
      <c r="L686" s="250"/>
      <c r="M686" s="250"/>
      <c r="N686" s="250"/>
      <c r="O686" s="250"/>
      <c r="P686" s="250"/>
      <c r="Q686" s="250"/>
      <c r="R686" s="2"/>
    </row>
    <row r="687" spans="1:18" customFormat="1" x14ac:dyDescent="0.25">
      <c r="A687" s="54"/>
      <c r="C687" s="86"/>
      <c r="D687" s="87"/>
      <c r="E687" s="88"/>
      <c r="F687" s="89"/>
      <c r="G687" s="87"/>
      <c r="H687" s="87"/>
      <c r="I687" s="301" t="str">
        <f t="shared" ca="1" si="10"/>
        <v/>
      </c>
      <c r="J687" s="329"/>
      <c r="K687" s="329"/>
      <c r="L687" s="250"/>
      <c r="M687" s="250"/>
      <c r="N687" s="250"/>
      <c r="O687" s="250"/>
      <c r="P687" s="250"/>
      <c r="Q687" s="250"/>
      <c r="R687" s="2"/>
    </row>
    <row r="688" spans="1:18" customFormat="1" x14ac:dyDescent="0.25">
      <c r="A688" s="54"/>
      <c r="C688" s="86"/>
      <c r="D688" s="87"/>
      <c r="E688" s="88"/>
      <c r="F688" s="89"/>
      <c r="G688" s="87"/>
      <c r="H688" s="87"/>
      <c r="I688" s="301" t="str">
        <f t="shared" ca="1" si="10"/>
        <v/>
      </c>
      <c r="J688" s="329"/>
      <c r="K688" s="329"/>
      <c r="L688" s="250"/>
      <c r="M688" s="250"/>
      <c r="N688" s="250"/>
      <c r="O688" s="250"/>
      <c r="P688" s="250"/>
      <c r="Q688" s="250"/>
      <c r="R688" s="2"/>
    </row>
    <row r="689" spans="1:18" customFormat="1" x14ac:dyDescent="0.25">
      <c r="A689" s="54"/>
      <c r="C689" s="86"/>
      <c r="D689" s="87"/>
      <c r="E689" s="88"/>
      <c r="F689" s="89"/>
      <c r="G689" s="87"/>
      <c r="H689" s="87"/>
      <c r="I689" s="301" t="str">
        <f t="shared" ca="1" si="10"/>
        <v/>
      </c>
      <c r="J689" s="329"/>
      <c r="K689" s="329"/>
      <c r="L689" s="250"/>
      <c r="M689" s="250"/>
      <c r="N689" s="250"/>
      <c r="O689" s="250"/>
      <c r="P689" s="250"/>
      <c r="Q689" s="250"/>
      <c r="R689" s="2"/>
    </row>
    <row r="690" spans="1:18" customFormat="1" x14ac:dyDescent="0.25">
      <c r="A690" s="54"/>
      <c r="C690" s="86"/>
      <c r="D690" s="87"/>
      <c r="E690" s="88"/>
      <c r="F690" s="89"/>
      <c r="G690" s="87"/>
      <c r="H690" s="87"/>
      <c r="I690" s="301" t="str">
        <f t="shared" ca="1" si="10"/>
        <v/>
      </c>
      <c r="J690" s="329"/>
      <c r="K690" s="329"/>
      <c r="L690" s="250"/>
      <c r="M690" s="250"/>
      <c r="N690" s="250"/>
      <c r="O690" s="250"/>
      <c r="P690" s="250"/>
      <c r="Q690" s="250"/>
      <c r="R690" s="2"/>
    </row>
    <row r="691" spans="1:18" customFormat="1" x14ac:dyDescent="0.25">
      <c r="A691" s="54"/>
      <c r="C691" s="86"/>
      <c r="D691" s="87"/>
      <c r="E691" s="88"/>
      <c r="F691" s="89"/>
      <c r="G691" s="87"/>
      <c r="H691" s="87"/>
      <c r="I691" s="301" t="str">
        <f t="shared" ca="1" si="10"/>
        <v/>
      </c>
      <c r="J691" s="329"/>
      <c r="K691" s="329"/>
      <c r="L691" s="250"/>
      <c r="M691" s="250"/>
      <c r="N691" s="250"/>
      <c r="O691" s="250"/>
      <c r="P691" s="250"/>
      <c r="Q691" s="250"/>
      <c r="R691" s="2"/>
    </row>
    <row r="692" spans="1:18" customFormat="1" x14ac:dyDescent="0.25">
      <c r="A692" s="54"/>
      <c r="C692" s="86"/>
      <c r="D692" s="87"/>
      <c r="E692" s="88"/>
      <c r="F692" s="89"/>
      <c r="G692" s="87"/>
      <c r="H692" s="87"/>
      <c r="I692" s="301" t="str">
        <f t="shared" ca="1" si="10"/>
        <v/>
      </c>
      <c r="J692" s="329"/>
      <c r="K692" s="329"/>
      <c r="L692" s="250"/>
      <c r="M692" s="250"/>
      <c r="N692" s="250"/>
      <c r="O692" s="250"/>
      <c r="P692" s="250"/>
      <c r="Q692" s="250"/>
      <c r="R692" s="2"/>
    </row>
    <row r="693" spans="1:18" customFormat="1" x14ac:dyDescent="0.25">
      <c r="A693" s="54"/>
      <c r="C693" s="86"/>
      <c r="D693" s="87"/>
      <c r="E693" s="88"/>
      <c r="F693" s="89"/>
      <c r="G693" s="87"/>
      <c r="H693" s="87"/>
      <c r="I693" s="301" t="str">
        <f t="shared" ca="1" si="10"/>
        <v/>
      </c>
      <c r="J693" s="329"/>
      <c r="K693" s="329"/>
      <c r="L693" s="250"/>
      <c r="M693" s="250"/>
      <c r="N693" s="250"/>
      <c r="O693" s="250"/>
      <c r="P693" s="250"/>
      <c r="Q693" s="250"/>
      <c r="R693" s="2"/>
    </row>
    <row r="694" spans="1:18" customFormat="1" x14ac:dyDescent="0.25">
      <c r="A694" s="54"/>
      <c r="C694" s="86"/>
      <c r="D694" s="87"/>
      <c r="E694" s="88"/>
      <c r="F694" s="89"/>
      <c r="G694" s="87"/>
      <c r="H694" s="87"/>
      <c r="I694" s="301" t="str">
        <f t="shared" ca="1" si="10"/>
        <v/>
      </c>
      <c r="J694" s="329"/>
      <c r="K694" s="329"/>
      <c r="L694" s="250"/>
      <c r="M694" s="250"/>
      <c r="N694" s="250"/>
      <c r="O694" s="250"/>
      <c r="P694" s="250"/>
      <c r="Q694" s="250"/>
      <c r="R694" s="2"/>
    </row>
    <row r="695" spans="1:18" customFormat="1" x14ac:dyDescent="0.25">
      <c r="A695" s="54"/>
      <c r="C695" s="86"/>
      <c r="D695" s="87"/>
      <c r="E695" s="88"/>
      <c r="F695" s="89"/>
      <c r="G695" s="87"/>
      <c r="H695" s="87"/>
      <c r="I695" s="301" t="str">
        <f t="shared" ca="1" si="10"/>
        <v/>
      </c>
      <c r="J695" s="329"/>
      <c r="K695" s="329"/>
      <c r="L695" s="250"/>
      <c r="M695" s="250"/>
      <c r="N695" s="250"/>
      <c r="O695" s="250"/>
      <c r="P695" s="250"/>
      <c r="Q695" s="250"/>
      <c r="R695" s="2"/>
    </row>
    <row r="696" spans="1:18" customFormat="1" x14ac:dyDescent="0.25">
      <c r="A696" s="54"/>
      <c r="C696" s="86"/>
      <c r="D696" s="87"/>
      <c r="E696" s="88"/>
      <c r="F696" s="89"/>
      <c r="G696" s="87"/>
      <c r="H696" s="87"/>
      <c r="I696" s="301" t="str">
        <f t="shared" ca="1" si="10"/>
        <v/>
      </c>
      <c r="J696" s="329"/>
      <c r="K696" s="329"/>
      <c r="L696" s="250"/>
      <c r="M696" s="250"/>
      <c r="N696" s="250"/>
      <c r="O696" s="250"/>
      <c r="P696" s="250"/>
      <c r="Q696" s="250"/>
      <c r="R696" s="2"/>
    </row>
    <row r="697" spans="1:18" customFormat="1" x14ac:dyDescent="0.25">
      <c r="A697" s="54"/>
      <c r="C697" s="86"/>
      <c r="D697" s="87"/>
      <c r="E697" s="88"/>
      <c r="F697" s="89"/>
      <c r="G697" s="87"/>
      <c r="H697" s="87"/>
      <c r="I697" s="301" t="str">
        <f t="shared" ca="1" si="10"/>
        <v/>
      </c>
      <c r="J697" s="329"/>
      <c r="K697" s="329"/>
      <c r="L697" s="250"/>
      <c r="M697" s="250"/>
      <c r="N697" s="250"/>
      <c r="O697" s="250"/>
      <c r="P697" s="250"/>
      <c r="Q697" s="250"/>
      <c r="R697" s="2"/>
    </row>
    <row r="698" spans="1:18" customFormat="1" x14ac:dyDescent="0.25">
      <c r="A698" s="54"/>
      <c r="C698" s="86"/>
      <c r="D698" s="87"/>
      <c r="E698" s="88"/>
      <c r="F698" s="89"/>
      <c r="G698" s="87"/>
      <c r="H698" s="87"/>
      <c r="I698" s="301" t="str">
        <f t="shared" ca="1" si="10"/>
        <v/>
      </c>
      <c r="J698" s="329"/>
      <c r="K698" s="329"/>
      <c r="L698" s="250"/>
      <c r="M698" s="250"/>
      <c r="N698" s="250"/>
      <c r="O698" s="250"/>
      <c r="P698" s="250"/>
      <c r="Q698" s="250"/>
      <c r="R698" s="2"/>
    </row>
    <row r="699" spans="1:18" customFormat="1" x14ac:dyDescent="0.25">
      <c r="A699" s="54"/>
      <c r="C699" s="86"/>
      <c r="D699" s="87"/>
      <c r="E699" s="88"/>
      <c r="F699" s="89"/>
      <c r="G699" s="87"/>
      <c r="H699" s="87"/>
      <c r="I699" s="301" t="str">
        <f t="shared" ca="1" si="10"/>
        <v/>
      </c>
      <c r="J699" s="329"/>
      <c r="K699" s="329"/>
      <c r="L699" s="250"/>
      <c r="M699" s="250"/>
      <c r="N699" s="250"/>
      <c r="O699" s="250"/>
      <c r="P699" s="250"/>
      <c r="Q699" s="250"/>
      <c r="R699" s="2"/>
    </row>
    <row r="700" spans="1:18" customFormat="1" x14ac:dyDescent="0.25">
      <c r="A700" s="54"/>
      <c r="C700" s="86"/>
      <c r="D700" s="87"/>
      <c r="E700" s="88"/>
      <c r="F700" s="89"/>
      <c r="G700" s="87"/>
      <c r="H700" s="87"/>
      <c r="I700" s="301" t="str">
        <f t="shared" ca="1" si="10"/>
        <v/>
      </c>
      <c r="J700" s="329"/>
      <c r="K700" s="329"/>
      <c r="L700" s="250"/>
      <c r="M700" s="250"/>
      <c r="N700" s="250"/>
      <c r="O700" s="250"/>
      <c r="P700" s="250"/>
      <c r="Q700" s="250"/>
      <c r="R700" s="2"/>
    </row>
    <row r="701" spans="1:18" customFormat="1" x14ac:dyDescent="0.25">
      <c r="A701" s="54"/>
      <c r="C701" s="86"/>
      <c r="D701" s="87"/>
      <c r="E701" s="88"/>
      <c r="F701" s="89"/>
      <c r="G701" s="87"/>
      <c r="H701" s="87"/>
      <c r="I701" s="301" t="str">
        <f t="shared" ca="1" si="10"/>
        <v/>
      </c>
      <c r="J701" s="329"/>
      <c r="K701" s="329"/>
      <c r="L701" s="250"/>
      <c r="M701" s="250"/>
      <c r="N701" s="250"/>
      <c r="O701" s="250"/>
      <c r="P701" s="250"/>
      <c r="Q701" s="250"/>
      <c r="R701" s="2"/>
    </row>
    <row r="702" spans="1:18" customFormat="1" x14ac:dyDescent="0.25">
      <c r="A702" s="54"/>
      <c r="C702" s="86"/>
      <c r="D702" s="87"/>
      <c r="E702" s="88"/>
      <c r="F702" s="89"/>
      <c r="G702" s="87"/>
      <c r="H702" s="87"/>
      <c r="I702" s="301" t="str">
        <f t="shared" ca="1" si="10"/>
        <v/>
      </c>
      <c r="J702" s="329"/>
      <c r="K702" s="329"/>
      <c r="L702" s="250"/>
      <c r="M702" s="250"/>
      <c r="N702" s="250"/>
      <c r="O702" s="250"/>
      <c r="P702" s="250"/>
      <c r="Q702" s="250"/>
      <c r="R702" s="2"/>
    </row>
    <row r="703" spans="1:18" customFormat="1" x14ac:dyDescent="0.25">
      <c r="A703" s="54"/>
      <c r="C703" s="86"/>
      <c r="D703" s="87"/>
      <c r="E703" s="88"/>
      <c r="F703" s="89"/>
      <c r="G703" s="87"/>
      <c r="H703" s="87"/>
      <c r="I703" s="301" t="str">
        <f t="shared" ca="1" si="10"/>
        <v/>
      </c>
      <c r="J703" s="329"/>
      <c r="K703" s="329"/>
      <c r="L703" s="250"/>
      <c r="M703" s="250"/>
      <c r="N703" s="250"/>
      <c r="O703" s="250"/>
      <c r="P703" s="250"/>
      <c r="Q703" s="250"/>
      <c r="R703" s="2"/>
    </row>
    <row r="704" spans="1:18" customFormat="1" x14ac:dyDescent="0.25">
      <c r="A704" s="54"/>
      <c r="C704" s="86"/>
      <c r="D704" s="87"/>
      <c r="E704" s="88"/>
      <c r="F704" s="89"/>
      <c r="G704" s="87"/>
      <c r="H704" s="87"/>
      <c r="I704" s="301" t="str">
        <f t="shared" ca="1" si="10"/>
        <v/>
      </c>
      <c r="J704" s="329"/>
      <c r="K704" s="329"/>
      <c r="L704" s="250"/>
      <c r="M704" s="250"/>
      <c r="N704" s="250"/>
      <c r="O704" s="250"/>
      <c r="P704" s="250"/>
      <c r="Q704" s="250"/>
      <c r="R704" s="2"/>
    </row>
    <row r="705" spans="1:18" customFormat="1" x14ac:dyDescent="0.25">
      <c r="A705" s="54"/>
      <c r="C705" s="86"/>
      <c r="D705" s="87"/>
      <c r="E705" s="88"/>
      <c r="F705" s="89"/>
      <c r="G705" s="87"/>
      <c r="H705" s="87"/>
      <c r="I705" s="301" t="str">
        <f t="shared" ca="1" si="10"/>
        <v/>
      </c>
      <c r="J705" s="329"/>
      <c r="K705" s="329"/>
      <c r="L705" s="250"/>
      <c r="M705" s="250"/>
      <c r="N705" s="250"/>
      <c r="O705" s="250"/>
      <c r="P705" s="250"/>
      <c r="Q705" s="250"/>
      <c r="R705" s="2"/>
    </row>
    <row r="706" spans="1:18" customFormat="1" x14ac:dyDescent="0.25">
      <c r="A706" s="54"/>
      <c r="C706" s="86"/>
      <c r="D706" s="87"/>
      <c r="E706" s="88"/>
      <c r="F706" s="89"/>
      <c r="G706" s="87"/>
      <c r="H706" s="87"/>
      <c r="I706" s="301" t="str">
        <f t="shared" ca="1" si="10"/>
        <v/>
      </c>
      <c r="J706" s="329"/>
      <c r="K706" s="329"/>
      <c r="L706" s="250"/>
      <c r="M706" s="250"/>
      <c r="N706" s="250"/>
      <c r="O706" s="250"/>
      <c r="P706" s="250"/>
      <c r="Q706" s="250"/>
      <c r="R706" s="2"/>
    </row>
    <row r="707" spans="1:18" customFormat="1" x14ac:dyDescent="0.25">
      <c r="A707" s="54"/>
      <c r="C707" s="86"/>
      <c r="D707" s="87"/>
      <c r="E707" s="88"/>
      <c r="F707" s="89"/>
      <c r="G707" s="87"/>
      <c r="H707" s="87"/>
      <c r="I707" s="301" t="str">
        <f t="shared" ca="1" si="10"/>
        <v/>
      </c>
      <c r="J707" s="329"/>
      <c r="K707" s="329"/>
      <c r="L707" s="250"/>
      <c r="M707" s="250"/>
      <c r="N707" s="250"/>
      <c r="O707" s="250"/>
      <c r="P707" s="250"/>
      <c r="Q707" s="250"/>
      <c r="R707" s="2"/>
    </row>
    <row r="708" spans="1:18" customFormat="1" x14ac:dyDescent="0.25">
      <c r="A708" s="54"/>
      <c r="C708" s="86"/>
      <c r="D708" s="87"/>
      <c r="E708" s="88"/>
      <c r="F708" s="89"/>
      <c r="G708" s="87"/>
      <c r="H708" s="87"/>
      <c r="I708" s="301" t="str">
        <f t="shared" ca="1" si="10"/>
        <v/>
      </c>
      <c r="J708" s="329"/>
      <c r="K708" s="329"/>
      <c r="L708" s="250"/>
      <c r="M708" s="250"/>
      <c r="N708" s="250"/>
      <c r="O708" s="250"/>
      <c r="P708" s="250"/>
      <c r="Q708" s="250"/>
      <c r="R708" s="2"/>
    </row>
    <row r="709" spans="1:18" customFormat="1" x14ac:dyDescent="0.25">
      <c r="A709" s="54"/>
      <c r="C709" s="86"/>
      <c r="D709" s="87"/>
      <c r="E709" s="88"/>
      <c r="F709" s="89"/>
      <c r="G709" s="87"/>
      <c r="H709" s="87"/>
      <c r="I709" s="301" t="str">
        <f t="shared" ca="1" si="10"/>
        <v/>
      </c>
      <c r="J709" s="329"/>
      <c r="K709" s="329"/>
      <c r="L709" s="250"/>
      <c r="M709" s="250"/>
      <c r="N709" s="250"/>
      <c r="O709" s="250"/>
      <c r="P709" s="250"/>
      <c r="Q709" s="250"/>
      <c r="R709" s="2"/>
    </row>
    <row r="710" spans="1:18" customFormat="1" x14ac:dyDescent="0.25">
      <c r="A710" s="54"/>
      <c r="C710" s="86"/>
      <c r="D710" s="87"/>
      <c r="E710" s="88"/>
      <c r="F710" s="89"/>
      <c r="G710" s="87"/>
      <c r="H710" s="87"/>
      <c r="I710" s="301" t="str">
        <f t="shared" ca="1" si="10"/>
        <v/>
      </c>
      <c r="J710" s="329"/>
      <c r="K710" s="329"/>
      <c r="L710" s="250"/>
      <c r="M710" s="250"/>
      <c r="N710" s="250"/>
      <c r="O710" s="250"/>
      <c r="P710" s="250"/>
      <c r="Q710" s="250"/>
      <c r="R710" s="2"/>
    </row>
    <row r="711" spans="1:18" customFormat="1" x14ac:dyDescent="0.25">
      <c r="A711" s="54"/>
      <c r="C711" s="86"/>
      <c r="D711" s="87"/>
      <c r="E711" s="88"/>
      <c r="F711" s="89"/>
      <c r="G711" s="87"/>
      <c r="H711" s="87"/>
      <c r="I711" s="301" t="str">
        <f t="shared" ca="1" si="10"/>
        <v/>
      </c>
      <c r="J711" s="329"/>
      <c r="K711" s="329"/>
      <c r="L711" s="250"/>
      <c r="M711" s="250"/>
      <c r="N711" s="250"/>
      <c r="O711" s="250"/>
      <c r="P711" s="250"/>
      <c r="Q711" s="250"/>
      <c r="R711" s="2"/>
    </row>
    <row r="712" spans="1:18" customFormat="1" x14ac:dyDescent="0.25">
      <c r="A712" s="54"/>
      <c r="C712" s="86"/>
      <c r="D712" s="87"/>
      <c r="E712" s="88"/>
      <c r="F712" s="89"/>
      <c r="G712" s="87"/>
      <c r="H712" s="87"/>
      <c r="I712" s="301" t="str">
        <f t="shared" ca="1" si="10"/>
        <v/>
      </c>
      <c r="J712" s="329"/>
      <c r="K712" s="329"/>
      <c r="L712" s="250"/>
      <c r="M712" s="250"/>
      <c r="N712" s="250"/>
      <c r="O712" s="250"/>
      <c r="P712" s="250"/>
      <c r="Q712" s="250"/>
      <c r="R712" s="2"/>
    </row>
    <row r="713" spans="1:18" customFormat="1" x14ac:dyDescent="0.25">
      <c r="A713" s="54"/>
      <c r="C713" s="86"/>
      <c r="D713" s="87"/>
      <c r="E713" s="88"/>
      <c r="F713" s="89"/>
      <c r="G713" s="87"/>
      <c r="H713" s="87"/>
      <c r="I713" s="301" t="str">
        <f t="shared" ref="I713:I776" ca="1" si="11">IF(H713="","",(IF(H713="Efetivado","",IF(C713="","",IF(C713=TODAY(),"Vence Hoje",IF(C713&lt;TODAY(),"Atrasado",C713-TODAY()&amp;" Dias para Vencer"))))))</f>
        <v/>
      </c>
      <c r="J713" s="329"/>
      <c r="K713" s="329"/>
      <c r="L713" s="250"/>
      <c r="M713" s="250"/>
      <c r="N713" s="250"/>
      <c r="O713" s="250"/>
      <c r="P713" s="250"/>
      <c r="Q713" s="250"/>
      <c r="R713" s="2"/>
    </row>
    <row r="714" spans="1:18" customFormat="1" x14ac:dyDescent="0.25">
      <c r="A714" s="54"/>
      <c r="C714" s="86"/>
      <c r="D714" s="87"/>
      <c r="E714" s="88"/>
      <c r="F714" s="89"/>
      <c r="G714" s="87"/>
      <c r="H714" s="87"/>
      <c r="I714" s="301" t="str">
        <f t="shared" ca="1" si="11"/>
        <v/>
      </c>
      <c r="J714" s="329"/>
      <c r="K714" s="329"/>
      <c r="L714" s="250"/>
      <c r="M714" s="250"/>
      <c r="N714" s="250"/>
      <c r="O714" s="250"/>
      <c r="P714" s="250"/>
      <c r="Q714" s="250"/>
      <c r="R714" s="2"/>
    </row>
    <row r="715" spans="1:18" customFormat="1" x14ac:dyDescent="0.25">
      <c r="A715" s="54"/>
      <c r="C715" s="86"/>
      <c r="D715" s="87"/>
      <c r="E715" s="88"/>
      <c r="F715" s="89"/>
      <c r="G715" s="87"/>
      <c r="H715" s="87"/>
      <c r="I715" s="301" t="str">
        <f t="shared" ca="1" si="11"/>
        <v/>
      </c>
      <c r="J715" s="329"/>
      <c r="K715" s="329"/>
      <c r="L715" s="250"/>
      <c r="M715" s="250"/>
      <c r="N715" s="250"/>
      <c r="O715" s="250"/>
      <c r="P715" s="250"/>
      <c r="Q715" s="250"/>
      <c r="R715" s="2"/>
    </row>
    <row r="716" spans="1:18" customFormat="1" x14ac:dyDescent="0.25">
      <c r="A716" s="54"/>
      <c r="C716" s="86"/>
      <c r="D716" s="87"/>
      <c r="E716" s="88"/>
      <c r="F716" s="89"/>
      <c r="G716" s="87"/>
      <c r="H716" s="87"/>
      <c r="I716" s="301" t="str">
        <f t="shared" ca="1" si="11"/>
        <v/>
      </c>
      <c r="J716" s="329"/>
      <c r="K716" s="329"/>
      <c r="L716" s="250"/>
      <c r="M716" s="250"/>
      <c r="N716" s="250"/>
      <c r="O716" s="250"/>
      <c r="P716" s="250"/>
      <c r="Q716" s="250"/>
      <c r="R716" s="2"/>
    </row>
    <row r="717" spans="1:18" customFormat="1" x14ac:dyDescent="0.25">
      <c r="A717" s="54"/>
      <c r="C717" s="86"/>
      <c r="D717" s="87"/>
      <c r="E717" s="88"/>
      <c r="F717" s="89"/>
      <c r="G717" s="87"/>
      <c r="H717" s="87"/>
      <c r="I717" s="301" t="str">
        <f t="shared" ca="1" si="11"/>
        <v/>
      </c>
      <c r="J717" s="329"/>
      <c r="K717" s="329"/>
      <c r="L717" s="250"/>
      <c r="M717" s="250"/>
      <c r="N717" s="250"/>
      <c r="O717" s="250"/>
      <c r="P717" s="250"/>
      <c r="Q717" s="250"/>
      <c r="R717" s="2"/>
    </row>
    <row r="718" spans="1:18" customFormat="1" x14ac:dyDescent="0.25">
      <c r="A718" s="54"/>
      <c r="C718" s="86"/>
      <c r="D718" s="87"/>
      <c r="E718" s="88"/>
      <c r="F718" s="89"/>
      <c r="G718" s="87"/>
      <c r="H718" s="87"/>
      <c r="I718" s="301" t="str">
        <f t="shared" ca="1" si="11"/>
        <v/>
      </c>
      <c r="J718" s="329"/>
      <c r="K718" s="329"/>
      <c r="L718" s="250"/>
      <c r="M718" s="250"/>
      <c r="N718" s="250"/>
      <c r="O718" s="250"/>
      <c r="P718" s="250"/>
      <c r="Q718" s="250"/>
      <c r="R718" s="2"/>
    </row>
    <row r="719" spans="1:18" customFormat="1" x14ac:dyDescent="0.25">
      <c r="A719" s="54"/>
      <c r="C719" s="86"/>
      <c r="D719" s="87"/>
      <c r="E719" s="88"/>
      <c r="F719" s="89"/>
      <c r="G719" s="87"/>
      <c r="H719" s="87"/>
      <c r="I719" s="301" t="str">
        <f t="shared" ca="1" si="11"/>
        <v/>
      </c>
      <c r="J719" s="329"/>
      <c r="K719" s="329"/>
      <c r="L719" s="250"/>
      <c r="M719" s="250"/>
      <c r="N719" s="250"/>
      <c r="O719" s="250"/>
      <c r="P719" s="250"/>
      <c r="Q719" s="250"/>
      <c r="R719" s="2"/>
    </row>
    <row r="720" spans="1:18" customFormat="1" x14ac:dyDescent="0.25">
      <c r="A720" s="54"/>
      <c r="C720" s="86"/>
      <c r="D720" s="87"/>
      <c r="E720" s="88"/>
      <c r="F720" s="89"/>
      <c r="G720" s="87"/>
      <c r="H720" s="87"/>
      <c r="I720" s="301" t="str">
        <f t="shared" ca="1" si="11"/>
        <v/>
      </c>
      <c r="J720" s="329"/>
      <c r="K720" s="329"/>
      <c r="L720" s="250"/>
      <c r="M720" s="250"/>
      <c r="N720" s="250"/>
      <c r="O720" s="250"/>
      <c r="P720" s="250"/>
      <c r="Q720" s="250"/>
      <c r="R720" s="2"/>
    </row>
    <row r="721" spans="1:18" customFormat="1" x14ac:dyDescent="0.25">
      <c r="A721" s="54"/>
      <c r="C721" s="86"/>
      <c r="D721" s="87"/>
      <c r="E721" s="88"/>
      <c r="F721" s="89"/>
      <c r="G721" s="87"/>
      <c r="H721" s="87"/>
      <c r="I721" s="301" t="str">
        <f t="shared" ca="1" si="11"/>
        <v/>
      </c>
      <c r="J721" s="329"/>
      <c r="K721" s="329"/>
      <c r="L721" s="250"/>
      <c r="M721" s="250"/>
      <c r="N721" s="250"/>
      <c r="O721" s="250"/>
      <c r="P721" s="250"/>
      <c r="Q721" s="250"/>
      <c r="R721" s="2"/>
    </row>
    <row r="722" spans="1:18" customFormat="1" x14ac:dyDescent="0.25">
      <c r="A722" s="54"/>
      <c r="C722" s="86"/>
      <c r="D722" s="87"/>
      <c r="E722" s="88"/>
      <c r="F722" s="89"/>
      <c r="G722" s="87"/>
      <c r="H722" s="87"/>
      <c r="I722" s="301" t="str">
        <f t="shared" ca="1" si="11"/>
        <v/>
      </c>
      <c r="J722" s="329"/>
      <c r="K722" s="329"/>
      <c r="L722" s="250"/>
      <c r="M722" s="250"/>
      <c r="N722" s="250"/>
      <c r="O722" s="250"/>
      <c r="P722" s="250"/>
      <c r="Q722" s="250"/>
      <c r="R722" s="2"/>
    </row>
    <row r="723" spans="1:18" customFormat="1" x14ac:dyDescent="0.25">
      <c r="A723" s="54"/>
      <c r="C723" s="86"/>
      <c r="D723" s="87"/>
      <c r="E723" s="88"/>
      <c r="F723" s="89"/>
      <c r="G723" s="87"/>
      <c r="H723" s="87"/>
      <c r="I723" s="301" t="str">
        <f t="shared" ca="1" si="11"/>
        <v/>
      </c>
      <c r="J723" s="329"/>
      <c r="K723" s="329"/>
      <c r="L723" s="250"/>
      <c r="M723" s="250"/>
      <c r="N723" s="250"/>
      <c r="O723" s="250"/>
      <c r="P723" s="250"/>
      <c r="Q723" s="250"/>
      <c r="R723" s="2"/>
    </row>
    <row r="724" spans="1:18" customFormat="1" x14ac:dyDescent="0.25">
      <c r="A724" s="54"/>
      <c r="C724" s="86"/>
      <c r="D724" s="87"/>
      <c r="E724" s="88"/>
      <c r="F724" s="89"/>
      <c r="G724" s="87"/>
      <c r="H724" s="87"/>
      <c r="I724" s="301" t="str">
        <f t="shared" ca="1" si="11"/>
        <v/>
      </c>
      <c r="J724" s="329"/>
      <c r="K724" s="329"/>
      <c r="L724" s="250"/>
      <c r="M724" s="250"/>
      <c r="N724" s="250"/>
      <c r="O724" s="250"/>
      <c r="P724" s="250"/>
      <c r="Q724" s="250"/>
      <c r="R724" s="2"/>
    </row>
    <row r="725" spans="1:18" customFormat="1" x14ac:dyDescent="0.25">
      <c r="A725" s="54"/>
      <c r="C725" s="86"/>
      <c r="D725" s="87"/>
      <c r="E725" s="88"/>
      <c r="F725" s="89"/>
      <c r="G725" s="87"/>
      <c r="H725" s="87"/>
      <c r="I725" s="301" t="str">
        <f t="shared" ca="1" si="11"/>
        <v/>
      </c>
      <c r="J725" s="329"/>
      <c r="K725" s="329"/>
      <c r="L725" s="250"/>
      <c r="M725" s="250"/>
      <c r="N725" s="250"/>
      <c r="O725" s="250"/>
      <c r="P725" s="250"/>
      <c r="Q725" s="250"/>
      <c r="R725" s="2"/>
    </row>
    <row r="726" spans="1:18" customFormat="1" x14ac:dyDescent="0.25">
      <c r="A726" s="54"/>
      <c r="C726" s="86"/>
      <c r="D726" s="87"/>
      <c r="E726" s="88"/>
      <c r="F726" s="89"/>
      <c r="G726" s="87"/>
      <c r="H726" s="87"/>
      <c r="I726" s="301" t="str">
        <f t="shared" ca="1" si="11"/>
        <v/>
      </c>
      <c r="J726" s="329"/>
      <c r="K726" s="329"/>
      <c r="L726" s="250"/>
      <c r="M726" s="250"/>
      <c r="N726" s="250"/>
      <c r="O726" s="250"/>
      <c r="P726" s="250"/>
      <c r="Q726" s="250"/>
      <c r="R726" s="2"/>
    </row>
    <row r="727" spans="1:18" customFormat="1" x14ac:dyDescent="0.25">
      <c r="A727" s="54"/>
      <c r="C727" s="86"/>
      <c r="D727" s="87"/>
      <c r="E727" s="88"/>
      <c r="F727" s="89"/>
      <c r="G727" s="87"/>
      <c r="H727" s="87"/>
      <c r="I727" s="301" t="str">
        <f t="shared" ca="1" si="11"/>
        <v/>
      </c>
      <c r="J727" s="329"/>
      <c r="K727" s="329"/>
      <c r="L727" s="250"/>
      <c r="M727" s="250"/>
      <c r="N727" s="250"/>
      <c r="O727" s="250"/>
      <c r="P727" s="250"/>
      <c r="Q727" s="250"/>
      <c r="R727" s="2"/>
    </row>
    <row r="728" spans="1:18" customFormat="1" x14ac:dyDescent="0.25">
      <c r="A728" s="54"/>
      <c r="C728" s="86"/>
      <c r="D728" s="87"/>
      <c r="E728" s="88"/>
      <c r="F728" s="89"/>
      <c r="G728" s="87"/>
      <c r="H728" s="87"/>
      <c r="I728" s="301" t="str">
        <f t="shared" ca="1" si="11"/>
        <v/>
      </c>
      <c r="J728" s="329"/>
      <c r="K728" s="329"/>
      <c r="L728" s="250"/>
      <c r="M728" s="250"/>
      <c r="N728" s="250"/>
      <c r="O728" s="250"/>
      <c r="P728" s="250"/>
      <c r="Q728" s="250"/>
      <c r="R728" s="2"/>
    </row>
    <row r="729" spans="1:18" customFormat="1" x14ac:dyDescent="0.25">
      <c r="A729" s="54"/>
      <c r="C729" s="86"/>
      <c r="D729" s="87"/>
      <c r="E729" s="88"/>
      <c r="F729" s="89"/>
      <c r="G729" s="87"/>
      <c r="H729" s="87"/>
      <c r="I729" s="301" t="str">
        <f t="shared" ca="1" si="11"/>
        <v/>
      </c>
      <c r="J729" s="329"/>
      <c r="K729" s="329"/>
      <c r="L729" s="250"/>
      <c r="M729" s="250"/>
      <c r="N729" s="250"/>
      <c r="O729" s="250"/>
      <c r="P729" s="250"/>
      <c r="Q729" s="250"/>
      <c r="R729" s="2"/>
    </row>
    <row r="730" spans="1:18" customFormat="1" x14ac:dyDescent="0.25">
      <c r="A730" s="54"/>
      <c r="C730" s="86"/>
      <c r="D730" s="87"/>
      <c r="E730" s="88"/>
      <c r="F730" s="89"/>
      <c r="G730" s="87"/>
      <c r="H730" s="87"/>
      <c r="I730" s="301" t="str">
        <f t="shared" ca="1" si="11"/>
        <v/>
      </c>
      <c r="J730" s="329"/>
      <c r="K730" s="329"/>
      <c r="L730" s="250"/>
      <c r="M730" s="250"/>
      <c r="N730" s="250"/>
      <c r="O730" s="250"/>
      <c r="P730" s="250"/>
      <c r="Q730" s="250"/>
      <c r="R730" s="2"/>
    </row>
    <row r="731" spans="1:18" customFormat="1" x14ac:dyDescent="0.25">
      <c r="A731" s="54"/>
      <c r="C731" s="86"/>
      <c r="D731" s="87"/>
      <c r="E731" s="88"/>
      <c r="F731" s="89"/>
      <c r="G731" s="87"/>
      <c r="H731" s="87"/>
      <c r="I731" s="301" t="str">
        <f t="shared" ca="1" si="11"/>
        <v/>
      </c>
      <c r="J731" s="329"/>
      <c r="K731" s="329"/>
      <c r="L731" s="250"/>
      <c r="M731" s="250"/>
      <c r="N731" s="250"/>
      <c r="O731" s="250"/>
      <c r="P731" s="250"/>
      <c r="Q731" s="250"/>
      <c r="R731" s="2"/>
    </row>
    <row r="732" spans="1:18" customFormat="1" x14ac:dyDescent="0.25">
      <c r="A732" s="54"/>
      <c r="C732" s="86"/>
      <c r="D732" s="87"/>
      <c r="E732" s="88"/>
      <c r="F732" s="89"/>
      <c r="G732" s="87"/>
      <c r="H732" s="87"/>
      <c r="I732" s="301" t="str">
        <f t="shared" ca="1" si="11"/>
        <v/>
      </c>
      <c r="J732" s="329"/>
      <c r="K732" s="329"/>
      <c r="L732" s="250"/>
      <c r="M732" s="250"/>
      <c r="N732" s="250"/>
      <c r="O732" s="250"/>
      <c r="P732" s="250"/>
      <c r="Q732" s="250"/>
      <c r="R732" s="2"/>
    </row>
    <row r="733" spans="1:18" customFormat="1" x14ac:dyDescent="0.25">
      <c r="A733" s="54"/>
      <c r="C733" s="86"/>
      <c r="D733" s="87"/>
      <c r="E733" s="88"/>
      <c r="F733" s="89"/>
      <c r="G733" s="87"/>
      <c r="H733" s="87"/>
      <c r="I733" s="301" t="str">
        <f t="shared" ca="1" si="11"/>
        <v/>
      </c>
      <c r="J733" s="329"/>
      <c r="K733" s="329"/>
      <c r="L733" s="250"/>
      <c r="M733" s="250"/>
      <c r="N733" s="250"/>
      <c r="O733" s="250"/>
      <c r="P733" s="250"/>
      <c r="Q733" s="250"/>
      <c r="R733" s="2"/>
    </row>
    <row r="734" spans="1:18" customFormat="1" x14ac:dyDescent="0.25">
      <c r="A734" s="54"/>
      <c r="C734" s="86"/>
      <c r="D734" s="87"/>
      <c r="E734" s="88"/>
      <c r="F734" s="89"/>
      <c r="G734" s="87"/>
      <c r="H734" s="87"/>
      <c r="I734" s="301" t="str">
        <f t="shared" ca="1" si="11"/>
        <v/>
      </c>
      <c r="J734" s="329"/>
      <c r="K734" s="329"/>
      <c r="L734" s="250"/>
      <c r="M734" s="250"/>
      <c r="N734" s="250"/>
      <c r="O734" s="250"/>
      <c r="P734" s="250"/>
      <c r="Q734" s="250"/>
      <c r="R734" s="2"/>
    </row>
    <row r="735" spans="1:18" customFormat="1" x14ac:dyDescent="0.25">
      <c r="A735" s="54"/>
      <c r="C735" s="86"/>
      <c r="D735" s="87"/>
      <c r="E735" s="88"/>
      <c r="F735" s="89"/>
      <c r="G735" s="87"/>
      <c r="H735" s="87"/>
      <c r="I735" s="301" t="str">
        <f t="shared" ca="1" si="11"/>
        <v/>
      </c>
      <c r="J735" s="329"/>
      <c r="K735" s="329"/>
      <c r="L735" s="250"/>
      <c r="M735" s="250"/>
      <c r="N735" s="250"/>
      <c r="O735" s="250"/>
      <c r="P735" s="250"/>
      <c r="Q735" s="250"/>
      <c r="R735" s="2"/>
    </row>
    <row r="736" spans="1:18" customFormat="1" x14ac:dyDescent="0.25">
      <c r="A736" s="54"/>
      <c r="C736" s="86"/>
      <c r="D736" s="87"/>
      <c r="E736" s="88"/>
      <c r="F736" s="89"/>
      <c r="G736" s="87"/>
      <c r="H736" s="87"/>
      <c r="I736" s="301" t="str">
        <f t="shared" ca="1" si="11"/>
        <v/>
      </c>
      <c r="J736" s="329"/>
      <c r="K736" s="329"/>
      <c r="L736" s="250"/>
      <c r="M736" s="250"/>
      <c r="N736" s="250"/>
      <c r="O736" s="250"/>
      <c r="P736" s="250"/>
      <c r="Q736" s="250"/>
      <c r="R736" s="2"/>
    </row>
    <row r="737" spans="1:18" customFormat="1" x14ac:dyDescent="0.25">
      <c r="A737" s="54"/>
      <c r="C737" s="86"/>
      <c r="D737" s="87"/>
      <c r="E737" s="88"/>
      <c r="F737" s="89"/>
      <c r="G737" s="87"/>
      <c r="H737" s="87"/>
      <c r="I737" s="301" t="str">
        <f t="shared" ca="1" si="11"/>
        <v/>
      </c>
      <c r="J737" s="329"/>
      <c r="K737" s="329"/>
      <c r="L737" s="250"/>
      <c r="M737" s="250"/>
      <c r="N737" s="250"/>
      <c r="O737" s="250"/>
      <c r="P737" s="250"/>
      <c r="Q737" s="250"/>
      <c r="R737" s="2"/>
    </row>
    <row r="738" spans="1:18" customFormat="1" x14ac:dyDescent="0.25">
      <c r="A738" s="54"/>
      <c r="C738" s="86"/>
      <c r="D738" s="87"/>
      <c r="E738" s="88"/>
      <c r="F738" s="89"/>
      <c r="G738" s="87"/>
      <c r="H738" s="87"/>
      <c r="I738" s="301" t="str">
        <f t="shared" ca="1" si="11"/>
        <v/>
      </c>
      <c r="J738" s="329"/>
      <c r="K738" s="329"/>
      <c r="L738" s="250"/>
      <c r="M738" s="250"/>
      <c r="N738" s="250"/>
      <c r="O738" s="250"/>
      <c r="P738" s="250"/>
      <c r="Q738" s="250"/>
      <c r="R738" s="2"/>
    </row>
    <row r="739" spans="1:18" customFormat="1" x14ac:dyDescent="0.25">
      <c r="A739" s="54"/>
      <c r="C739" s="86"/>
      <c r="D739" s="87"/>
      <c r="E739" s="88"/>
      <c r="F739" s="89"/>
      <c r="G739" s="87"/>
      <c r="H739" s="87"/>
      <c r="I739" s="301" t="str">
        <f t="shared" ca="1" si="11"/>
        <v/>
      </c>
      <c r="J739" s="329"/>
      <c r="K739" s="329"/>
      <c r="L739" s="250"/>
      <c r="M739" s="250"/>
      <c r="N739" s="250"/>
      <c r="O739" s="250"/>
      <c r="P739" s="250"/>
      <c r="Q739" s="250"/>
      <c r="R739" s="2"/>
    </row>
    <row r="740" spans="1:18" customFormat="1" x14ac:dyDescent="0.25">
      <c r="A740" s="54"/>
      <c r="C740" s="86"/>
      <c r="D740" s="87"/>
      <c r="E740" s="88"/>
      <c r="F740" s="89"/>
      <c r="G740" s="87"/>
      <c r="H740" s="87"/>
      <c r="I740" s="301" t="str">
        <f t="shared" ca="1" si="11"/>
        <v/>
      </c>
      <c r="J740" s="329"/>
      <c r="K740" s="329"/>
      <c r="L740" s="250"/>
      <c r="M740" s="250"/>
      <c r="N740" s="250"/>
      <c r="O740" s="250"/>
      <c r="P740" s="250"/>
      <c r="Q740" s="250"/>
      <c r="R740" s="2"/>
    </row>
    <row r="741" spans="1:18" customFormat="1" x14ac:dyDescent="0.25">
      <c r="A741" s="54"/>
      <c r="C741" s="86"/>
      <c r="D741" s="87"/>
      <c r="E741" s="88"/>
      <c r="F741" s="89"/>
      <c r="G741" s="87"/>
      <c r="H741" s="87"/>
      <c r="I741" s="301" t="str">
        <f t="shared" ca="1" si="11"/>
        <v/>
      </c>
      <c r="J741" s="329"/>
      <c r="K741" s="329"/>
      <c r="L741" s="250"/>
      <c r="M741" s="250"/>
      <c r="N741" s="250"/>
      <c r="O741" s="250"/>
      <c r="P741" s="250"/>
      <c r="Q741" s="250"/>
      <c r="R741" s="2"/>
    </row>
    <row r="742" spans="1:18" customFormat="1" x14ac:dyDescent="0.25">
      <c r="A742" s="54"/>
      <c r="C742" s="86"/>
      <c r="D742" s="87"/>
      <c r="E742" s="88"/>
      <c r="F742" s="89"/>
      <c r="G742" s="87"/>
      <c r="H742" s="87"/>
      <c r="I742" s="301" t="str">
        <f t="shared" ca="1" si="11"/>
        <v/>
      </c>
      <c r="J742" s="329"/>
      <c r="K742" s="329"/>
      <c r="L742" s="250"/>
      <c r="M742" s="250"/>
      <c r="N742" s="250"/>
      <c r="O742" s="250"/>
      <c r="P742" s="250"/>
      <c r="Q742" s="250"/>
      <c r="R742" s="2"/>
    </row>
    <row r="743" spans="1:18" customFormat="1" x14ac:dyDescent="0.25">
      <c r="A743" s="54"/>
      <c r="C743" s="86"/>
      <c r="D743" s="87"/>
      <c r="E743" s="88"/>
      <c r="F743" s="89"/>
      <c r="G743" s="87"/>
      <c r="H743" s="87"/>
      <c r="I743" s="301" t="str">
        <f t="shared" ca="1" si="11"/>
        <v/>
      </c>
      <c r="J743" s="329"/>
      <c r="K743" s="329"/>
      <c r="L743" s="250"/>
      <c r="M743" s="250"/>
      <c r="N743" s="250"/>
      <c r="O743" s="250"/>
      <c r="P743" s="250"/>
      <c r="Q743" s="250"/>
      <c r="R743" s="2"/>
    </row>
    <row r="744" spans="1:18" customFormat="1" x14ac:dyDescent="0.25">
      <c r="A744" s="54"/>
      <c r="C744" s="86"/>
      <c r="D744" s="87"/>
      <c r="E744" s="88"/>
      <c r="F744" s="89"/>
      <c r="G744" s="87"/>
      <c r="H744" s="87"/>
      <c r="I744" s="301" t="str">
        <f t="shared" ca="1" si="11"/>
        <v/>
      </c>
      <c r="J744" s="329"/>
      <c r="K744" s="329"/>
      <c r="L744" s="250"/>
      <c r="M744" s="250"/>
      <c r="N744" s="250"/>
      <c r="O744" s="250"/>
      <c r="P744" s="250"/>
      <c r="Q744" s="250"/>
      <c r="R744" s="2"/>
    </row>
    <row r="745" spans="1:18" customFormat="1" x14ac:dyDescent="0.25">
      <c r="A745" s="54"/>
      <c r="C745" s="86"/>
      <c r="D745" s="87"/>
      <c r="E745" s="88"/>
      <c r="F745" s="89"/>
      <c r="G745" s="87"/>
      <c r="H745" s="87"/>
      <c r="I745" s="301" t="str">
        <f t="shared" ca="1" si="11"/>
        <v/>
      </c>
      <c r="J745" s="329"/>
      <c r="K745" s="329"/>
      <c r="L745" s="250"/>
      <c r="M745" s="250"/>
      <c r="N745" s="250"/>
      <c r="O745" s="250"/>
      <c r="P745" s="250"/>
      <c r="Q745" s="250"/>
      <c r="R745" s="2"/>
    </row>
    <row r="746" spans="1:18" customFormat="1" x14ac:dyDescent="0.25">
      <c r="A746" s="54"/>
      <c r="C746" s="86"/>
      <c r="D746" s="87"/>
      <c r="E746" s="88"/>
      <c r="F746" s="89"/>
      <c r="G746" s="87"/>
      <c r="H746" s="87"/>
      <c r="I746" s="301" t="str">
        <f t="shared" ca="1" si="11"/>
        <v/>
      </c>
      <c r="J746" s="329"/>
      <c r="K746" s="329"/>
      <c r="L746" s="250"/>
      <c r="M746" s="250"/>
      <c r="N746" s="250"/>
      <c r="O746" s="250"/>
      <c r="P746" s="250"/>
      <c r="Q746" s="250"/>
      <c r="R746" s="2"/>
    </row>
    <row r="747" spans="1:18" customFormat="1" x14ac:dyDescent="0.25">
      <c r="A747" s="54"/>
      <c r="C747" s="86"/>
      <c r="D747" s="87"/>
      <c r="E747" s="88"/>
      <c r="F747" s="89"/>
      <c r="G747" s="87"/>
      <c r="H747" s="87"/>
      <c r="I747" s="301" t="str">
        <f t="shared" ca="1" si="11"/>
        <v/>
      </c>
      <c r="J747" s="329"/>
      <c r="K747" s="329"/>
      <c r="L747" s="250"/>
      <c r="M747" s="250"/>
      <c r="N747" s="250"/>
      <c r="O747" s="250"/>
      <c r="P747" s="250"/>
      <c r="Q747" s="250"/>
      <c r="R747" s="2"/>
    </row>
    <row r="748" spans="1:18" customFormat="1" x14ac:dyDescent="0.25">
      <c r="A748" s="54"/>
      <c r="C748" s="86"/>
      <c r="D748" s="87"/>
      <c r="E748" s="88"/>
      <c r="F748" s="89"/>
      <c r="G748" s="87"/>
      <c r="H748" s="87"/>
      <c r="I748" s="301" t="str">
        <f t="shared" ca="1" si="11"/>
        <v/>
      </c>
      <c r="J748" s="329"/>
      <c r="K748" s="329"/>
      <c r="L748" s="250"/>
      <c r="M748" s="250"/>
      <c r="N748" s="250"/>
      <c r="O748" s="250"/>
      <c r="P748" s="250"/>
      <c r="Q748" s="250"/>
      <c r="R748" s="2"/>
    </row>
    <row r="749" spans="1:18" customFormat="1" x14ac:dyDescent="0.25">
      <c r="A749" s="54"/>
      <c r="C749" s="86"/>
      <c r="D749" s="87"/>
      <c r="E749" s="88"/>
      <c r="F749" s="89"/>
      <c r="G749" s="87"/>
      <c r="H749" s="87"/>
      <c r="I749" s="301" t="str">
        <f t="shared" ca="1" si="11"/>
        <v/>
      </c>
      <c r="J749" s="329"/>
      <c r="K749" s="329"/>
      <c r="L749" s="250"/>
      <c r="M749" s="250"/>
      <c r="N749" s="250"/>
      <c r="O749" s="250"/>
      <c r="P749" s="250"/>
      <c r="Q749" s="250"/>
      <c r="R749" s="2"/>
    </row>
    <row r="750" spans="1:18" customFormat="1" x14ac:dyDescent="0.25">
      <c r="A750" s="54"/>
      <c r="C750" s="86"/>
      <c r="D750" s="87"/>
      <c r="E750" s="88"/>
      <c r="F750" s="89"/>
      <c r="G750" s="87"/>
      <c r="H750" s="87"/>
      <c r="I750" s="301" t="str">
        <f t="shared" ca="1" si="11"/>
        <v/>
      </c>
      <c r="J750" s="329"/>
      <c r="K750" s="329"/>
      <c r="L750" s="250"/>
      <c r="M750" s="250"/>
      <c r="N750" s="250"/>
      <c r="O750" s="250"/>
      <c r="P750" s="250"/>
      <c r="Q750" s="250"/>
      <c r="R750" s="2"/>
    </row>
    <row r="751" spans="1:18" customFormat="1" x14ac:dyDescent="0.25">
      <c r="A751" s="54"/>
      <c r="C751" s="86"/>
      <c r="D751" s="87"/>
      <c r="E751" s="88"/>
      <c r="F751" s="89"/>
      <c r="G751" s="87"/>
      <c r="H751" s="87"/>
      <c r="I751" s="301" t="str">
        <f t="shared" ca="1" si="11"/>
        <v/>
      </c>
      <c r="J751" s="329"/>
      <c r="K751" s="329"/>
      <c r="L751" s="250"/>
      <c r="M751" s="250"/>
      <c r="N751" s="250"/>
      <c r="O751" s="250"/>
      <c r="P751" s="250"/>
      <c r="Q751" s="250"/>
      <c r="R751" s="2"/>
    </row>
    <row r="752" spans="1:18" customFormat="1" x14ac:dyDescent="0.25">
      <c r="A752" s="54"/>
      <c r="C752" s="86"/>
      <c r="D752" s="87"/>
      <c r="E752" s="88"/>
      <c r="F752" s="89"/>
      <c r="G752" s="87"/>
      <c r="H752" s="87"/>
      <c r="I752" s="301" t="str">
        <f t="shared" ca="1" si="11"/>
        <v/>
      </c>
      <c r="J752" s="329"/>
      <c r="K752" s="329"/>
      <c r="L752" s="250"/>
      <c r="M752" s="250"/>
      <c r="N752" s="250"/>
      <c r="O752" s="250"/>
      <c r="P752" s="250"/>
      <c r="Q752" s="250"/>
      <c r="R752" s="2"/>
    </row>
    <row r="753" spans="1:18" customFormat="1" x14ac:dyDescent="0.25">
      <c r="A753" s="54"/>
      <c r="C753" s="86"/>
      <c r="D753" s="87"/>
      <c r="E753" s="88"/>
      <c r="F753" s="89"/>
      <c r="G753" s="87"/>
      <c r="H753" s="87"/>
      <c r="I753" s="301" t="str">
        <f t="shared" ca="1" si="11"/>
        <v/>
      </c>
      <c r="J753" s="329"/>
      <c r="K753" s="329"/>
      <c r="L753" s="250"/>
      <c r="M753" s="250"/>
      <c r="N753" s="250"/>
      <c r="O753" s="250"/>
      <c r="P753" s="250"/>
      <c r="Q753" s="250"/>
      <c r="R753" s="2"/>
    </row>
    <row r="754" spans="1:18" customFormat="1" x14ac:dyDescent="0.25">
      <c r="A754" s="54"/>
      <c r="C754" s="86"/>
      <c r="D754" s="87"/>
      <c r="E754" s="88"/>
      <c r="F754" s="89"/>
      <c r="G754" s="87"/>
      <c r="H754" s="87"/>
      <c r="I754" s="301" t="str">
        <f t="shared" ca="1" si="11"/>
        <v/>
      </c>
      <c r="J754" s="329"/>
      <c r="K754" s="329"/>
      <c r="L754" s="250"/>
      <c r="M754" s="250"/>
      <c r="N754" s="250"/>
      <c r="O754" s="250"/>
      <c r="P754" s="250"/>
      <c r="Q754" s="250"/>
      <c r="R754" s="2"/>
    </row>
    <row r="755" spans="1:18" customFormat="1" x14ac:dyDescent="0.25">
      <c r="A755" s="54"/>
      <c r="C755" s="86"/>
      <c r="D755" s="87"/>
      <c r="E755" s="88"/>
      <c r="F755" s="89"/>
      <c r="G755" s="87"/>
      <c r="H755" s="87"/>
      <c r="I755" s="301" t="str">
        <f t="shared" ca="1" si="11"/>
        <v/>
      </c>
      <c r="J755" s="329"/>
      <c r="K755" s="329"/>
      <c r="L755" s="250"/>
      <c r="M755" s="250"/>
      <c r="N755" s="250"/>
      <c r="O755" s="250"/>
      <c r="P755" s="250"/>
      <c r="Q755" s="250"/>
      <c r="R755" s="2"/>
    </row>
    <row r="756" spans="1:18" customFormat="1" x14ac:dyDescent="0.25">
      <c r="A756" s="54"/>
      <c r="C756" s="86"/>
      <c r="D756" s="87"/>
      <c r="E756" s="88"/>
      <c r="F756" s="89"/>
      <c r="G756" s="87"/>
      <c r="H756" s="87"/>
      <c r="I756" s="301" t="str">
        <f t="shared" ca="1" si="11"/>
        <v/>
      </c>
      <c r="J756" s="329"/>
      <c r="K756" s="329"/>
      <c r="L756" s="250"/>
      <c r="M756" s="250"/>
      <c r="N756" s="250"/>
      <c r="O756" s="250"/>
      <c r="P756" s="250"/>
      <c r="Q756" s="250"/>
      <c r="R756" s="2"/>
    </row>
    <row r="757" spans="1:18" customFormat="1" x14ac:dyDescent="0.25">
      <c r="A757" s="54"/>
      <c r="C757" s="86"/>
      <c r="D757" s="87"/>
      <c r="E757" s="88"/>
      <c r="F757" s="89"/>
      <c r="G757" s="87"/>
      <c r="H757" s="87"/>
      <c r="I757" s="301" t="str">
        <f t="shared" ca="1" si="11"/>
        <v/>
      </c>
      <c r="J757" s="329"/>
      <c r="K757" s="329"/>
      <c r="L757" s="250"/>
      <c r="M757" s="250"/>
      <c r="N757" s="250"/>
      <c r="O757" s="250"/>
      <c r="P757" s="250"/>
      <c r="Q757" s="250"/>
      <c r="R757" s="2"/>
    </row>
    <row r="758" spans="1:18" customFormat="1" x14ac:dyDescent="0.25">
      <c r="A758" s="54"/>
      <c r="C758" s="86"/>
      <c r="D758" s="87"/>
      <c r="E758" s="88"/>
      <c r="F758" s="89"/>
      <c r="G758" s="87"/>
      <c r="H758" s="87"/>
      <c r="I758" s="301" t="str">
        <f t="shared" ca="1" si="11"/>
        <v/>
      </c>
      <c r="J758" s="329"/>
      <c r="K758" s="329"/>
      <c r="L758" s="250"/>
      <c r="M758" s="250"/>
      <c r="N758" s="250"/>
      <c r="O758" s="250"/>
      <c r="P758" s="250"/>
      <c r="Q758" s="250"/>
      <c r="R758" s="2"/>
    </row>
    <row r="759" spans="1:18" customFormat="1" x14ac:dyDescent="0.25">
      <c r="A759" s="54"/>
      <c r="C759" s="86"/>
      <c r="D759" s="87"/>
      <c r="E759" s="88"/>
      <c r="F759" s="89"/>
      <c r="G759" s="87"/>
      <c r="H759" s="87"/>
      <c r="I759" s="301" t="str">
        <f t="shared" ca="1" si="11"/>
        <v/>
      </c>
      <c r="J759" s="329"/>
      <c r="K759" s="329"/>
      <c r="L759" s="250"/>
      <c r="M759" s="250"/>
      <c r="N759" s="250"/>
      <c r="O759" s="250"/>
      <c r="P759" s="250"/>
      <c r="Q759" s="250"/>
      <c r="R759" s="2"/>
    </row>
    <row r="760" spans="1:18" customFormat="1" x14ac:dyDescent="0.25">
      <c r="A760" s="54"/>
      <c r="C760" s="86"/>
      <c r="D760" s="87"/>
      <c r="E760" s="88"/>
      <c r="F760" s="89"/>
      <c r="G760" s="87"/>
      <c r="H760" s="87"/>
      <c r="I760" s="301" t="str">
        <f t="shared" ca="1" si="11"/>
        <v/>
      </c>
      <c r="J760" s="329"/>
      <c r="K760" s="329"/>
      <c r="L760" s="250"/>
      <c r="M760" s="250"/>
      <c r="N760" s="250"/>
      <c r="O760" s="250"/>
      <c r="P760" s="250"/>
      <c r="Q760" s="250"/>
      <c r="R760" s="2"/>
    </row>
    <row r="761" spans="1:18" customFormat="1" x14ac:dyDescent="0.25">
      <c r="A761" s="54"/>
      <c r="C761" s="86"/>
      <c r="D761" s="87"/>
      <c r="E761" s="88"/>
      <c r="F761" s="89"/>
      <c r="G761" s="87"/>
      <c r="H761" s="87"/>
      <c r="I761" s="301" t="str">
        <f t="shared" ca="1" si="11"/>
        <v/>
      </c>
      <c r="J761" s="329"/>
      <c r="K761" s="329"/>
      <c r="L761" s="250"/>
      <c r="M761" s="250"/>
      <c r="N761" s="250"/>
      <c r="O761" s="250"/>
      <c r="P761" s="250"/>
      <c r="Q761" s="250"/>
      <c r="R761" s="2"/>
    </row>
    <row r="762" spans="1:18" customFormat="1" x14ac:dyDescent="0.25">
      <c r="A762" s="54"/>
      <c r="C762" s="86"/>
      <c r="D762" s="87"/>
      <c r="E762" s="88"/>
      <c r="F762" s="89"/>
      <c r="G762" s="87"/>
      <c r="H762" s="87"/>
      <c r="I762" s="301" t="str">
        <f t="shared" ca="1" si="11"/>
        <v/>
      </c>
      <c r="J762" s="329"/>
      <c r="K762" s="329"/>
      <c r="L762" s="250"/>
      <c r="M762" s="250"/>
      <c r="N762" s="250"/>
      <c r="O762" s="250"/>
      <c r="P762" s="250"/>
      <c r="Q762" s="250"/>
      <c r="R762" s="2"/>
    </row>
    <row r="763" spans="1:18" customFormat="1" x14ac:dyDescent="0.25">
      <c r="A763" s="54"/>
      <c r="C763" s="86"/>
      <c r="D763" s="87"/>
      <c r="E763" s="88"/>
      <c r="F763" s="89"/>
      <c r="G763" s="87"/>
      <c r="H763" s="87"/>
      <c r="I763" s="301" t="str">
        <f t="shared" ca="1" si="11"/>
        <v/>
      </c>
      <c r="J763" s="329"/>
      <c r="K763" s="329"/>
      <c r="L763" s="250"/>
      <c r="M763" s="250"/>
      <c r="N763" s="250"/>
      <c r="O763" s="250"/>
      <c r="P763" s="250"/>
      <c r="Q763" s="250"/>
      <c r="R763" s="2"/>
    </row>
    <row r="764" spans="1:18" customFormat="1" x14ac:dyDescent="0.25">
      <c r="A764" s="54"/>
      <c r="C764" s="86"/>
      <c r="D764" s="87"/>
      <c r="E764" s="88"/>
      <c r="F764" s="89"/>
      <c r="G764" s="87"/>
      <c r="H764" s="87"/>
      <c r="I764" s="301" t="str">
        <f t="shared" ca="1" si="11"/>
        <v/>
      </c>
      <c r="J764" s="329"/>
      <c r="K764" s="329"/>
      <c r="L764" s="250"/>
      <c r="M764" s="250"/>
      <c r="N764" s="250"/>
      <c r="O764" s="250"/>
      <c r="P764" s="250"/>
      <c r="Q764" s="250"/>
      <c r="R764" s="2"/>
    </row>
    <row r="765" spans="1:18" customFormat="1" x14ac:dyDescent="0.25">
      <c r="A765" s="54"/>
      <c r="C765" s="86"/>
      <c r="D765" s="87"/>
      <c r="E765" s="88"/>
      <c r="F765" s="89"/>
      <c r="G765" s="87"/>
      <c r="H765" s="87"/>
      <c r="I765" s="301" t="str">
        <f t="shared" ca="1" si="11"/>
        <v/>
      </c>
      <c r="J765" s="329"/>
      <c r="K765" s="329"/>
      <c r="L765" s="250"/>
      <c r="M765" s="250"/>
      <c r="N765" s="250"/>
      <c r="O765" s="250"/>
      <c r="P765" s="250"/>
      <c r="Q765" s="250"/>
      <c r="R765" s="2"/>
    </row>
    <row r="766" spans="1:18" customFormat="1" x14ac:dyDescent="0.25">
      <c r="A766" s="54"/>
      <c r="C766" s="86"/>
      <c r="D766" s="87"/>
      <c r="E766" s="88"/>
      <c r="F766" s="89"/>
      <c r="G766" s="87"/>
      <c r="H766" s="87"/>
      <c r="I766" s="301" t="str">
        <f t="shared" ca="1" si="11"/>
        <v/>
      </c>
      <c r="J766" s="329"/>
      <c r="K766" s="329"/>
      <c r="L766" s="250"/>
      <c r="M766" s="250"/>
      <c r="N766" s="250"/>
      <c r="O766" s="250"/>
      <c r="P766" s="250"/>
      <c r="Q766" s="250"/>
      <c r="R766" s="2"/>
    </row>
    <row r="767" spans="1:18" customFormat="1" x14ac:dyDescent="0.25">
      <c r="A767" s="54"/>
      <c r="C767" s="86"/>
      <c r="D767" s="87"/>
      <c r="E767" s="88"/>
      <c r="F767" s="89"/>
      <c r="G767" s="87"/>
      <c r="H767" s="87"/>
      <c r="I767" s="301" t="str">
        <f t="shared" ca="1" si="11"/>
        <v/>
      </c>
      <c r="J767" s="329"/>
      <c r="K767" s="329"/>
      <c r="L767" s="250"/>
      <c r="M767" s="250"/>
      <c r="N767" s="250"/>
      <c r="O767" s="250"/>
      <c r="P767" s="250"/>
      <c r="Q767" s="250"/>
      <c r="R767" s="2"/>
    </row>
    <row r="768" spans="1:18" customFormat="1" x14ac:dyDescent="0.25">
      <c r="A768" s="54"/>
      <c r="C768" s="86"/>
      <c r="D768" s="87"/>
      <c r="E768" s="88"/>
      <c r="F768" s="89"/>
      <c r="G768" s="87"/>
      <c r="H768" s="87"/>
      <c r="I768" s="301" t="str">
        <f t="shared" ca="1" si="11"/>
        <v/>
      </c>
      <c r="J768" s="329"/>
      <c r="K768" s="329"/>
      <c r="L768" s="250"/>
      <c r="M768" s="250"/>
      <c r="N768" s="250"/>
      <c r="O768" s="250"/>
      <c r="P768" s="250"/>
      <c r="Q768" s="250"/>
      <c r="R768" s="2"/>
    </row>
    <row r="769" spans="1:18" customFormat="1" x14ac:dyDescent="0.25">
      <c r="A769" s="54"/>
      <c r="C769" s="86"/>
      <c r="D769" s="87"/>
      <c r="E769" s="88"/>
      <c r="F769" s="89"/>
      <c r="G769" s="87"/>
      <c r="H769" s="87"/>
      <c r="I769" s="301" t="str">
        <f t="shared" ca="1" si="11"/>
        <v/>
      </c>
      <c r="J769" s="329"/>
      <c r="K769" s="329"/>
      <c r="L769" s="250"/>
      <c r="M769" s="250"/>
      <c r="N769" s="250"/>
      <c r="O769" s="250"/>
      <c r="P769" s="250"/>
      <c r="Q769" s="250"/>
      <c r="R769" s="2"/>
    </row>
    <row r="770" spans="1:18" customFormat="1" x14ac:dyDescent="0.25">
      <c r="A770" s="54"/>
      <c r="C770" s="86"/>
      <c r="D770" s="87"/>
      <c r="E770" s="88"/>
      <c r="F770" s="89"/>
      <c r="G770" s="87"/>
      <c r="H770" s="87"/>
      <c r="I770" s="301" t="str">
        <f t="shared" ca="1" si="11"/>
        <v/>
      </c>
      <c r="J770" s="329"/>
      <c r="K770" s="329"/>
      <c r="L770" s="250"/>
      <c r="M770" s="250"/>
      <c r="N770" s="250"/>
      <c r="O770" s="250"/>
      <c r="P770" s="250"/>
      <c r="Q770" s="250"/>
      <c r="R770" s="2"/>
    </row>
    <row r="771" spans="1:18" customFormat="1" x14ac:dyDescent="0.25">
      <c r="A771" s="54"/>
      <c r="C771" s="86"/>
      <c r="D771" s="87"/>
      <c r="E771" s="88"/>
      <c r="F771" s="89"/>
      <c r="G771" s="87"/>
      <c r="H771" s="87"/>
      <c r="I771" s="301" t="str">
        <f t="shared" ca="1" si="11"/>
        <v/>
      </c>
      <c r="J771" s="329"/>
      <c r="K771" s="329"/>
      <c r="L771" s="250"/>
      <c r="M771" s="250"/>
      <c r="N771" s="250"/>
      <c r="O771" s="250"/>
      <c r="P771" s="250"/>
      <c r="Q771" s="250"/>
      <c r="R771" s="2"/>
    </row>
    <row r="772" spans="1:18" customFormat="1" x14ac:dyDescent="0.25">
      <c r="A772" s="54"/>
      <c r="C772" s="86"/>
      <c r="D772" s="87"/>
      <c r="E772" s="88"/>
      <c r="F772" s="89"/>
      <c r="G772" s="87"/>
      <c r="H772" s="87"/>
      <c r="I772" s="301" t="str">
        <f t="shared" ca="1" si="11"/>
        <v/>
      </c>
      <c r="J772" s="329"/>
      <c r="K772" s="329"/>
      <c r="L772" s="250"/>
      <c r="M772" s="250"/>
      <c r="N772" s="250"/>
      <c r="O772" s="250"/>
      <c r="P772" s="250"/>
      <c r="Q772" s="250"/>
      <c r="R772" s="2"/>
    </row>
    <row r="773" spans="1:18" customFormat="1" x14ac:dyDescent="0.25">
      <c r="A773" s="54"/>
      <c r="C773" s="86"/>
      <c r="D773" s="87"/>
      <c r="E773" s="88"/>
      <c r="F773" s="89"/>
      <c r="G773" s="87"/>
      <c r="H773" s="87"/>
      <c r="I773" s="301" t="str">
        <f t="shared" ca="1" si="11"/>
        <v/>
      </c>
      <c r="J773" s="329"/>
      <c r="K773" s="329"/>
      <c r="L773" s="250"/>
      <c r="M773" s="250"/>
      <c r="N773" s="250"/>
      <c r="O773" s="250"/>
      <c r="P773" s="250"/>
      <c r="Q773" s="250"/>
      <c r="R773" s="2"/>
    </row>
    <row r="774" spans="1:18" customFormat="1" x14ac:dyDescent="0.25">
      <c r="A774" s="54"/>
      <c r="C774" s="86"/>
      <c r="D774" s="87"/>
      <c r="E774" s="88"/>
      <c r="F774" s="89"/>
      <c r="G774" s="87"/>
      <c r="H774" s="87"/>
      <c r="I774" s="301" t="str">
        <f t="shared" ca="1" si="11"/>
        <v/>
      </c>
      <c r="J774" s="329"/>
      <c r="K774" s="329"/>
      <c r="L774" s="250"/>
      <c r="M774" s="250"/>
      <c r="N774" s="250"/>
      <c r="O774" s="250"/>
      <c r="P774" s="250"/>
      <c r="Q774" s="250"/>
      <c r="R774" s="2"/>
    </row>
    <row r="775" spans="1:18" customFormat="1" x14ac:dyDescent="0.25">
      <c r="A775" s="54"/>
      <c r="C775" s="86"/>
      <c r="D775" s="87"/>
      <c r="E775" s="88"/>
      <c r="F775" s="89"/>
      <c r="G775" s="87"/>
      <c r="H775" s="87"/>
      <c r="I775" s="301" t="str">
        <f t="shared" ca="1" si="11"/>
        <v/>
      </c>
      <c r="J775" s="329"/>
      <c r="K775" s="329"/>
      <c r="L775" s="250"/>
      <c r="M775" s="250"/>
      <c r="N775" s="250"/>
      <c r="O775" s="250"/>
      <c r="P775" s="250"/>
      <c r="Q775" s="250"/>
      <c r="R775" s="2"/>
    </row>
    <row r="776" spans="1:18" customFormat="1" x14ac:dyDescent="0.25">
      <c r="A776" s="54"/>
      <c r="C776" s="86"/>
      <c r="D776" s="87"/>
      <c r="E776" s="88"/>
      <c r="F776" s="89"/>
      <c r="G776" s="87"/>
      <c r="H776" s="87"/>
      <c r="I776" s="301" t="str">
        <f t="shared" ca="1" si="11"/>
        <v/>
      </c>
      <c r="J776" s="329"/>
      <c r="K776" s="329"/>
      <c r="L776" s="250"/>
      <c r="M776" s="250"/>
      <c r="N776" s="250"/>
      <c r="O776" s="250"/>
      <c r="P776" s="250"/>
      <c r="Q776" s="250"/>
      <c r="R776" s="2"/>
    </row>
    <row r="777" spans="1:18" customFormat="1" x14ac:dyDescent="0.25">
      <c r="A777" s="54"/>
      <c r="C777" s="86"/>
      <c r="D777" s="87"/>
      <c r="E777" s="88"/>
      <c r="F777" s="89"/>
      <c r="G777" s="87"/>
      <c r="H777" s="87"/>
      <c r="I777" s="301" t="str">
        <f t="shared" ref="I777:I840" ca="1" si="12">IF(H777="","",(IF(H777="Efetivado","",IF(C777="","",IF(C777=TODAY(),"Vence Hoje",IF(C777&lt;TODAY(),"Atrasado",C777-TODAY()&amp;" Dias para Vencer"))))))</f>
        <v/>
      </c>
      <c r="J777" s="329"/>
      <c r="K777" s="329"/>
      <c r="L777" s="250"/>
      <c r="M777" s="250"/>
      <c r="N777" s="250"/>
      <c r="O777" s="250"/>
      <c r="P777" s="250"/>
      <c r="Q777" s="250"/>
      <c r="R777" s="2"/>
    </row>
    <row r="778" spans="1:18" customFormat="1" x14ac:dyDescent="0.25">
      <c r="A778" s="54"/>
      <c r="C778" s="86"/>
      <c r="D778" s="87"/>
      <c r="E778" s="88"/>
      <c r="F778" s="89"/>
      <c r="G778" s="87"/>
      <c r="H778" s="87"/>
      <c r="I778" s="301" t="str">
        <f t="shared" ca="1" si="12"/>
        <v/>
      </c>
      <c r="J778" s="329"/>
      <c r="K778" s="329"/>
      <c r="L778" s="250"/>
      <c r="M778" s="250"/>
      <c r="N778" s="250"/>
      <c r="O778" s="250"/>
      <c r="P778" s="250"/>
      <c r="Q778" s="250"/>
      <c r="R778" s="2"/>
    </row>
    <row r="779" spans="1:18" customFormat="1" x14ac:dyDescent="0.25">
      <c r="A779" s="54"/>
      <c r="C779" s="86"/>
      <c r="D779" s="87"/>
      <c r="E779" s="88"/>
      <c r="F779" s="89"/>
      <c r="G779" s="87"/>
      <c r="H779" s="87"/>
      <c r="I779" s="301" t="str">
        <f t="shared" ca="1" si="12"/>
        <v/>
      </c>
      <c r="J779" s="329"/>
      <c r="K779" s="329"/>
      <c r="L779" s="250"/>
      <c r="M779" s="250"/>
      <c r="N779" s="250"/>
      <c r="O779" s="250"/>
      <c r="P779" s="250"/>
      <c r="Q779" s="250"/>
      <c r="R779" s="2"/>
    </row>
    <row r="780" spans="1:18" customFormat="1" x14ac:dyDescent="0.25">
      <c r="A780" s="54"/>
      <c r="C780" s="86"/>
      <c r="D780" s="87"/>
      <c r="E780" s="88"/>
      <c r="F780" s="89"/>
      <c r="G780" s="87"/>
      <c r="H780" s="87"/>
      <c r="I780" s="301" t="str">
        <f t="shared" ca="1" si="12"/>
        <v/>
      </c>
      <c r="J780" s="329"/>
      <c r="K780" s="329"/>
      <c r="L780" s="250"/>
      <c r="M780" s="250"/>
      <c r="N780" s="250"/>
      <c r="O780" s="250"/>
      <c r="P780" s="250"/>
      <c r="Q780" s="250"/>
      <c r="R780" s="2"/>
    </row>
    <row r="781" spans="1:18" customFormat="1" x14ac:dyDescent="0.25">
      <c r="A781" s="54"/>
      <c r="C781" s="86"/>
      <c r="D781" s="87"/>
      <c r="E781" s="88"/>
      <c r="F781" s="89"/>
      <c r="G781" s="87"/>
      <c r="H781" s="87"/>
      <c r="I781" s="301" t="str">
        <f t="shared" ca="1" si="12"/>
        <v/>
      </c>
      <c r="J781" s="329"/>
      <c r="K781" s="329"/>
      <c r="L781" s="250"/>
      <c r="M781" s="250"/>
      <c r="N781" s="250"/>
      <c r="O781" s="250"/>
      <c r="P781" s="250"/>
      <c r="Q781" s="250"/>
      <c r="R781" s="2"/>
    </row>
    <row r="782" spans="1:18" customFormat="1" x14ac:dyDescent="0.25">
      <c r="A782" s="54"/>
      <c r="C782" s="86"/>
      <c r="D782" s="87"/>
      <c r="E782" s="88"/>
      <c r="F782" s="89"/>
      <c r="G782" s="87"/>
      <c r="H782" s="87"/>
      <c r="I782" s="301" t="str">
        <f t="shared" ca="1" si="12"/>
        <v/>
      </c>
      <c r="J782" s="329"/>
      <c r="K782" s="329"/>
      <c r="L782" s="250"/>
      <c r="M782" s="250"/>
      <c r="N782" s="250"/>
      <c r="O782" s="250"/>
      <c r="P782" s="250"/>
      <c r="Q782" s="250"/>
      <c r="R782" s="2"/>
    </row>
    <row r="783" spans="1:18" customFormat="1" x14ac:dyDescent="0.25">
      <c r="A783" s="54"/>
      <c r="C783" s="86"/>
      <c r="D783" s="87"/>
      <c r="E783" s="88"/>
      <c r="F783" s="89"/>
      <c r="G783" s="87"/>
      <c r="H783" s="87"/>
      <c r="I783" s="301" t="str">
        <f t="shared" ca="1" si="12"/>
        <v/>
      </c>
      <c r="J783" s="329"/>
      <c r="K783" s="329"/>
      <c r="L783" s="250"/>
      <c r="M783" s="250"/>
      <c r="N783" s="250"/>
      <c r="O783" s="250"/>
      <c r="P783" s="250"/>
      <c r="Q783" s="250"/>
      <c r="R783" s="2"/>
    </row>
    <row r="784" spans="1:18" customFormat="1" x14ac:dyDescent="0.25">
      <c r="A784" s="54"/>
      <c r="C784" s="86"/>
      <c r="D784" s="87"/>
      <c r="E784" s="88"/>
      <c r="F784" s="89"/>
      <c r="G784" s="87"/>
      <c r="H784" s="87"/>
      <c r="I784" s="301" t="str">
        <f t="shared" ca="1" si="12"/>
        <v/>
      </c>
      <c r="J784" s="329"/>
      <c r="K784" s="329"/>
      <c r="L784" s="250"/>
      <c r="M784" s="250"/>
      <c r="N784" s="250"/>
      <c r="O784" s="250"/>
      <c r="P784" s="250"/>
      <c r="Q784" s="250"/>
      <c r="R784" s="2"/>
    </row>
    <row r="785" spans="1:18" customFormat="1" x14ac:dyDescent="0.25">
      <c r="A785" s="54"/>
      <c r="C785" s="86"/>
      <c r="D785" s="87"/>
      <c r="E785" s="88"/>
      <c r="F785" s="89"/>
      <c r="G785" s="87"/>
      <c r="H785" s="87"/>
      <c r="I785" s="301" t="str">
        <f t="shared" ca="1" si="12"/>
        <v/>
      </c>
      <c r="J785" s="329"/>
      <c r="K785" s="329"/>
      <c r="L785" s="250"/>
      <c r="M785" s="250"/>
      <c r="N785" s="250"/>
      <c r="O785" s="250"/>
      <c r="P785" s="250"/>
      <c r="Q785" s="250"/>
      <c r="R785" s="2"/>
    </row>
    <row r="786" spans="1:18" customFormat="1" x14ac:dyDescent="0.25">
      <c r="A786" s="54"/>
      <c r="C786" s="86"/>
      <c r="D786" s="87"/>
      <c r="E786" s="88"/>
      <c r="F786" s="89"/>
      <c r="G786" s="87"/>
      <c r="H786" s="87"/>
      <c r="I786" s="301" t="str">
        <f t="shared" ca="1" si="12"/>
        <v/>
      </c>
      <c r="J786" s="329"/>
      <c r="K786" s="329"/>
      <c r="L786" s="250"/>
      <c r="M786" s="250"/>
      <c r="N786" s="250"/>
      <c r="O786" s="250"/>
      <c r="P786" s="250"/>
      <c r="Q786" s="250"/>
      <c r="R786" s="2"/>
    </row>
    <row r="787" spans="1:18" customFormat="1" x14ac:dyDescent="0.25">
      <c r="A787" s="54"/>
      <c r="C787" s="86"/>
      <c r="D787" s="87"/>
      <c r="E787" s="88"/>
      <c r="F787" s="89"/>
      <c r="G787" s="87"/>
      <c r="H787" s="87"/>
      <c r="I787" s="301" t="str">
        <f t="shared" ca="1" si="12"/>
        <v/>
      </c>
      <c r="J787" s="329"/>
      <c r="K787" s="329"/>
      <c r="L787" s="250"/>
      <c r="M787" s="250"/>
      <c r="N787" s="250"/>
      <c r="O787" s="250"/>
      <c r="P787" s="250"/>
      <c r="Q787" s="250"/>
      <c r="R787" s="2"/>
    </row>
    <row r="788" spans="1:18" customFormat="1" x14ac:dyDescent="0.25">
      <c r="A788" s="54"/>
      <c r="C788" s="86"/>
      <c r="D788" s="87"/>
      <c r="E788" s="88"/>
      <c r="F788" s="89"/>
      <c r="G788" s="87"/>
      <c r="H788" s="87"/>
      <c r="I788" s="301" t="str">
        <f t="shared" ca="1" si="12"/>
        <v/>
      </c>
      <c r="J788" s="329"/>
      <c r="K788" s="329"/>
      <c r="L788" s="250"/>
      <c r="M788" s="250"/>
      <c r="N788" s="250"/>
      <c r="O788" s="250"/>
      <c r="P788" s="250"/>
      <c r="Q788" s="250"/>
      <c r="R788" s="2"/>
    </row>
    <row r="789" spans="1:18" customFormat="1" x14ac:dyDescent="0.25">
      <c r="A789" s="54"/>
      <c r="C789" s="86"/>
      <c r="D789" s="87"/>
      <c r="E789" s="88"/>
      <c r="F789" s="89"/>
      <c r="G789" s="87"/>
      <c r="H789" s="87"/>
      <c r="I789" s="301" t="str">
        <f t="shared" ca="1" si="12"/>
        <v/>
      </c>
      <c r="J789" s="329"/>
      <c r="K789" s="329"/>
      <c r="L789" s="250"/>
      <c r="M789" s="250"/>
      <c r="N789" s="250"/>
      <c r="O789" s="250"/>
      <c r="P789" s="250"/>
      <c r="Q789" s="250"/>
      <c r="R789" s="2"/>
    </row>
    <row r="790" spans="1:18" customFormat="1" x14ac:dyDescent="0.25">
      <c r="A790" s="54"/>
      <c r="C790" s="86"/>
      <c r="D790" s="87"/>
      <c r="E790" s="88"/>
      <c r="F790" s="89"/>
      <c r="G790" s="87"/>
      <c r="H790" s="87"/>
      <c r="I790" s="301" t="str">
        <f t="shared" ca="1" si="12"/>
        <v/>
      </c>
      <c r="J790" s="329"/>
      <c r="K790" s="329"/>
      <c r="L790" s="250"/>
      <c r="M790" s="250"/>
      <c r="N790" s="250"/>
      <c r="O790" s="250"/>
      <c r="P790" s="250"/>
      <c r="Q790" s="250"/>
      <c r="R790" s="2"/>
    </row>
    <row r="791" spans="1:18" customFormat="1" x14ac:dyDescent="0.25">
      <c r="A791" s="54"/>
      <c r="C791" s="86"/>
      <c r="D791" s="87"/>
      <c r="E791" s="88"/>
      <c r="F791" s="89"/>
      <c r="G791" s="87"/>
      <c r="H791" s="87"/>
      <c r="I791" s="301" t="str">
        <f t="shared" ca="1" si="12"/>
        <v/>
      </c>
      <c r="J791" s="329"/>
      <c r="K791" s="329"/>
      <c r="L791" s="250"/>
      <c r="M791" s="250"/>
      <c r="N791" s="250"/>
      <c r="O791" s="250"/>
      <c r="P791" s="250"/>
      <c r="Q791" s="250"/>
      <c r="R791" s="2"/>
    </row>
    <row r="792" spans="1:18" customFormat="1" x14ac:dyDescent="0.25">
      <c r="A792" s="54"/>
      <c r="C792" s="86"/>
      <c r="D792" s="87"/>
      <c r="E792" s="88"/>
      <c r="F792" s="89"/>
      <c r="G792" s="87"/>
      <c r="H792" s="87"/>
      <c r="I792" s="301" t="str">
        <f t="shared" ca="1" si="12"/>
        <v/>
      </c>
      <c r="J792" s="329"/>
      <c r="K792" s="329"/>
      <c r="L792" s="250"/>
      <c r="M792" s="250"/>
      <c r="N792" s="250"/>
      <c r="O792" s="250"/>
      <c r="P792" s="250"/>
      <c r="Q792" s="250"/>
      <c r="R792" s="2"/>
    </row>
    <row r="793" spans="1:18" customFormat="1" x14ac:dyDescent="0.25">
      <c r="A793" s="54"/>
      <c r="C793" s="86"/>
      <c r="D793" s="87"/>
      <c r="E793" s="88"/>
      <c r="F793" s="89"/>
      <c r="G793" s="87"/>
      <c r="H793" s="87"/>
      <c r="I793" s="301" t="str">
        <f t="shared" ca="1" si="12"/>
        <v/>
      </c>
      <c r="J793" s="329"/>
      <c r="K793" s="329"/>
      <c r="L793" s="250"/>
      <c r="M793" s="250"/>
      <c r="N793" s="250"/>
      <c r="O793" s="250"/>
      <c r="P793" s="250"/>
      <c r="Q793" s="250"/>
      <c r="R793" s="2"/>
    </row>
    <row r="794" spans="1:18" customFormat="1" x14ac:dyDescent="0.25">
      <c r="A794" s="54"/>
      <c r="C794" s="86"/>
      <c r="D794" s="87"/>
      <c r="E794" s="88"/>
      <c r="F794" s="89"/>
      <c r="G794" s="87"/>
      <c r="H794" s="87"/>
      <c r="I794" s="301" t="str">
        <f t="shared" ca="1" si="12"/>
        <v/>
      </c>
      <c r="J794" s="329"/>
      <c r="K794" s="329"/>
      <c r="L794" s="250"/>
      <c r="M794" s="250"/>
      <c r="N794" s="250"/>
      <c r="O794" s="250"/>
      <c r="P794" s="250"/>
      <c r="Q794" s="250"/>
      <c r="R794" s="2"/>
    </row>
    <row r="795" spans="1:18" customFormat="1" x14ac:dyDescent="0.25">
      <c r="A795" s="54"/>
      <c r="C795" s="86"/>
      <c r="D795" s="87"/>
      <c r="E795" s="88"/>
      <c r="F795" s="89"/>
      <c r="G795" s="87"/>
      <c r="H795" s="87"/>
      <c r="I795" s="301" t="str">
        <f t="shared" ca="1" si="12"/>
        <v/>
      </c>
      <c r="J795" s="329"/>
      <c r="K795" s="329"/>
      <c r="L795" s="250"/>
      <c r="M795" s="250"/>
      <c r="N795" s="250"/>
      <c r="O795" s="250"/>
      <c r="P795" s="250"/>
      <c r="Q795" s="250"/>
      <c r="R795" s="2"/>
    </row>
    <row r="796" spans="1:18" customFormat="1" x14ac:dyDescent="0.25">
      <c r="A796" s="54"/>
      <c r="C796" s="86"/>
      <c r="D796" s="87"/>
      <c r="E796" s="88"/>
      <c r="F796" s="89"/>
      <c r="G796" s="87"/>
      <c r="H796" s="87"/>
      <c r="I796" s="301" t="str">
        <f t="shared" ca="1" si="12"/>
        <v/>
      </c>
      <c r="J796" s="329"/>
      <c r="K796" s="329"/>
      <c r="L796" s="250"/>
      <c r="M796" s="250"/>
      <c r="N796" s="250"/>
      <c r="O796" s="250"/>
      <c r="P796" s="250"/>
      <c r="Q796" s="250"/>
      <c r="R796" s="2"/>
    </row>
    <row r="797" spans="1:18" customFormat="1" x14ac:dyDescent="0.25">
      <c r="A797" s="54"/>
      <c r="C797" s="86"/>
      <c r="D797" s="87"/>
      <c r="E797" s="88"/>
      <c r="F797" s="89"/>
      <c r="G797" s="87"/>
      <c r="H797" s="87"/>
      <c r="I797" s="301" t="str">
        <f t="shared" ca="1" si="12"/>
        <v/>
      </c>
      <c r="J797" s="329"/>
      <c r="K797" s="329"/>
      <c r="L797" s="250"/>
      <c r="M797" s="250"/>
      <c r="N797" s="250"/>
      <c r="O797" s="250"/>
      <c r="P797" s="250"/>
      <c r="Q797" s="250"/>
      <c r="R797" s="2"/>
    </row>
    <row r="798" spans="1:18" customFormat="1" x14ac:dyDescent="0.25">
      <c r="A798" s="54"/>
      <c r="C798" s="86"/>
      <c r="D798" s="87"/>
      <c r="E798" s="88"/>
      <c r="F798" s="89"/>
      <c r="G798" s="87"/>
      <c r="H798" s="87"/>
      <c r="I798" s="301" t="str">
        <f t="shared" ca="1" si="12"/>
        <v/>
      </c>
      <c r="J798" s="329"/>
      <c r="K798" s="329"/>
      <c r="L798" s="250"/>
      <c r="M798" s="250"/>
      <c r="N798" s="250"/>
      <c r="O798" s="250"/>
      <c r="P798" s="250"/>
      <c r="Q798" s="250"/>
      <c r="R798" s="2"/>
    </row>
    <row r="799" spans="1:18" customFormat="1" x14ac:dyDescent="0.25">
      <c r="A799" s="54"/>
      <c r="C799" s="86"/>
      <c r="D799" s="87"/>
      <c r="E799" s="88"/>
      <c r="F799" s="89"/>
      <c r="G799" s="87"/>
      <c r="H799" s="87"/>
      <c r="I799" s="301" t="str">
        <f t="shared" ca="1" si="12"/>
        <v/>
      </c>
      <c r="J799" s="329"/>
      <c r="K799" s="329"/>
      <c r="L799" s="250"/>
      <c r="M799" s="250"/>
      <c r="N799" s="250"/>
      <c r="O799" s="250"/>
      <c r="P799" s="250"/>
      <c r="Q799" s="250"/>
      <c r="R799" s="2"/>
    </row>
    <row r="800" spans="1:18" customFormat="1" x14ac:dyDescent="0.25">
      <c r="A800" s="54"/>
      <c r="C800" s="86"/>
      <c r="D800" s="87"/>
      <c r="E800" s="88"/>
      <c r="F800" s="89"/>
      <c r="G800" s="87"/>
      <c r="H800" s="87"/>
      <c r="I800" s="301" t="str">
        <f t="shared" ca="1" si="12"/>
        <v/>
      </c>
      <c r="J800" s="329"/>
      <c r="K800" s="329"/>
      <c r="L800" s="250"/>
      <c r="M800" s="250"/>
      <c r="N800" s="250"/>
      <c r="O800" s="250"/>
      <c r="P800" s="250"/>
      <c r="Q800" s="250"/>
      <c r="R800" s="2"/>
    </row>
    <row r="801" spans="1:18" customFormat="1" x14ac:dyDescent="0.25">
      <c r="A801" s="54"/>
      <c r="C801" s="86"/>
      <c r="D801" s="87"/>
      <c r="E801" s="88"/>
      <c r="F801" s="89"/>
      <c r="G801" s="87"/>
      <c r="H801" s="87"/>
      <c r="I801" s="301" t="str">
        <f t="shared" ca="1" si="12"/>
        <v/>
      </c>
      <c r="J801" s="329"/>
      <c r="K801" s="329"/>
      <c r="L801" s="250"/>
      <c r="M801" s="250"/>
      <c r="N801" s="250"/>
      <c r="O801" s="250"/>
      <c r="P801" s="250"/>
      <c r="Q801" s="250"/>
      <c r="R801" s="2"/>
    </row>
    <row r="802" spans="1:18" customFormat="1" x14ac:dyDescent="0.25">
      <c r="A802" s="54"/>
      <c r="C802" s="86"/>
      <c r="D802" s="87"/>
      <c r="E802" s="88"/>
      <c r="F802" s="89"/>
      <c r="G802" s="87"/>
      <c r="H802" s="87"/>
      <c r="I802" s="301" t="str">
        <f t="shared" ca="1" si="12"/>
        <v/>
      </c>
      <c r="J802" s="329"/>
      <c r="K802" s="329"/>
      <c r="L802" s="250"/>
      <c r="M802" s="250"/>
      <c r="N802" s="250"/>
      <c r="O802" s="250"/>
      <c r="P802" s="250"/>
      <c r="Q802" s="250"/>
      <c r="R802" s="2"/>
    </row>
    <row r="803" spans="1:18" customFormat="1" x14ac:dyDescent="0.25">
      <c r="A803" s="54"/>
      <c r="C803" s="86"/>
      <c r="D803" s="87"/>
      <c r="E803" s="88"/>
      <c r="F803" s="89"/>
      <c r="G803" s="87"/>
      <c r="H803" s="87"/>
      <c r="I803" s="301" t="str">
        <f t="shared" ca="1" si="12"/>
        <v/>
      </c>
      <c r="J803" s="329"/>
      <c r="K803" s="329"/>
      <c r="L803" s="250"/>
      <c r="M803" s="250"/>
      <c r="N803" s="250"/>
      <c r="O803" s="250"/>
      <c r="P803" s="250"/>
      <c r="Q803" s="250"/>
      <c r="R803" s="2"/>
    </row>
    <row r="804" spans="1:18" customFormat="1" x14ac:dyDescent="0.25">
      <c r="A804" s="54"/>
      <c r="C804" s="86"/>
      <c r="D804" s="87"/>
      <c r="E804" s="88"/>
      <c r="F804" s="89"/>
      <c r="G804" s="87"/>
      <c r="H804" s="87"/>
      <c r="I804" s="301" t="str">
        <f t="shared" ca="1" si="12"/>
        <v/>
      </c>
      <c r="J804" s="329"/>
      <c r="K804" s="329"/>
      <c r="L804" s="250"/>
      <c r="M804" s="250"/>
      <c r="N804" s="250"/>
      <c r="O804" s="250"/>
      <c r="P804" s="250"/>
      <c r="Q804" s="250"/>
      <c r="R804" s="2"/>
    </row>
    <row r="805" spans="1:18" customFormat="1" x14ac:dyDescent="0.25">
      <c r="A805" s="54"/>
      <c r="C805" s="86"/>
      <c r="D805" s="87"/>
      <c r="E805" s="88"/>
      <c r="F805" s="89"/>
      <c r="G805" s="87"/>
      <c r="H805" s="87"/>
      <c r="I805" s="301" t="str">
        <f t="shared" ca="1" si="12"/>
        <v/>
      </c>
      <c r="J805" s="329"/>
      <c r="K805" s="329"/>
      <c r="L805" s="250"/>
      <c r="M805" s="250"/>
      <c r="N805" s="250"/>
      <c r="O805" s="250"/>
      <c r="P805" s="250"/>
      <c r="Q805" s="250"/>
      <c r="R805" s="2"/>
    </row>
    <row r="806" spans="1:18" customFormat="1" x14ac:dyDescent="0.25">
      <c r="A806" s="54"/>
      <c r="C806" s="86"/>
      <c r="D806" s="87"/>
      <c r="E806" s="88"/>
      <c r="F806" s="89"/>
      <c r="G806" s="87"/>
      <c r="H806" s="87"/>
      <c r="I806" s="301" t="str">
        <f t="shared" ca="1" si="12"/>
        <v/>
      </c>
      <c r="J806" s="329"/>
      <c r="K806" s="329"/>
      <c r="L806" s="250"/>
      <c r="M806" s="250"/>
      <c r="N806" s="250"/>
      <c r="O806" s="250"/>
      <c r="P806" s="250"/>
      <c r="Q806" s="250"/>
      <c r="R806" s="2"/>
    </row>
    <row r="807" spans="1:18" customFormat="1" x14ac:dyDescent="0.25">
      <c r="A807" s="54"/>
      <c r="C807" s="86"/>
      <c r="D807" s="87"/>
      <c r="E807" s="88"/>
      <c r="F807" s="89"/>
      <c r="G807" s="87"/>
      <c r="H807" s="87"/>
      <c r="I807" s="301" t="str">
        <f t="shared" ca="1" si="12"/>
        <v/>
      </c>
      <c r="J807" s="329"/>
      <c r="K807" s="329"/>
      <c r="L807" s="250"/>
      <c r="M807" s="250"/>
      <c r="N807" s="250"/>
      <c r="O807" s="250"/>
      <c r="P807" s="250"/>
      <c r="Q807" s="250"/>
      <c r="R807" s="2"/>
    </row>
    <row r="808" spans="1:18" customFormat="1" x14ac:dyDescent="0.25">
      <c r="A808" s="54"/>
      <c r="C808" s="86"/>
      <c r="D808" s="87"/>
      <c r="E808" s="88"/>
      <c r="F808" s="89"/>
      <c r="G808" s="87"/>
      <c r="H808" s="87"/>
      <c r="I808" s="301" t="str">
        <f t="shared" ca="1" si="12"/>
        <v/>
      </c>
      <c r="J808" s="329"/>
      <c r="K808" s="329"/>
      <c r="L808" s="250"/>
      <c r="M808" s="250"/>
      <c r="N808" s="250"/>
      <c r="O808" s="250"/>
      <c r="P808" s="250"/>
      <c r="Q808" s="250"/>
      <c r="R808" s="2"/>
    </row>
    <row r="809" spans="1:18" customFormat="1" x14ac:dyDescent="0.25">
      <c r="A809" s="54"/>
      <c r="C809" s="86"/>
      <c r="D809" s="87"/>
      <c r="E809" s="88"/>
      <c r="F809" s="89"/>
      <c r="G809" s="87"/>
      <c r="H809" s="87"/>
      <c r="I809" s="301" t="str">
        <f t="shared" ca="1" si="12"/>
        <v/>
      </c>
      <c r="J809" s="329"/>
      <c r="K809" s="329"/>
      <c r="L809" s="250"/>
      <c r="M809" s="250"/>
      <c r="N809" s="250"/>
      <c r="O809" s="250"/>
      <c r="P809" s="250"/>
      <c r="Q809" s="250"/>
      <c r="R809" s="2"/>
    </row>
    <row r="810" spans="1:18" customFormat="1" x14ac:dyDescent="0.25">
      <c r="A810" s="54"/>
      <c r="C810" s="86"/>
      <c r="D810" s="87"/>
      <c r="E810" s="88"/>
      <c r="F810" s="89"/>
      <c r="G810" s="87"/>
      <c r="H810" s="87"/>
      <c r="I810" s="301" t="str">
        <f t="shared" ca="1" si="12"/>
        <v/>
      </c>
      <c r="J810" s="329"/>
      <c r="K810" s="329"/>
      <c r="L810" s="250"/>
      <c r="M810" s="250"/>
      <c r="N810" s="250"/>
      <c r="O810" s="250"/>
      <c r="P810" s="250"/>
      <c r="Q810" s="250"/>
      <c r="R810" s="2"/>
    </row>
    <row r="811" spans="1:18" customFormat="1" x14ac:dyDescent="0.25">
      <c r="A811" s="54"/>
      <c r="C811" s="86"/>
      <c r="D811" s="87"/>
      <c r="E811" s="88"/>
      <c r="F811" s="89"/>
      <c r="G811" s="87"/>
      <c r="H811" s="87"/>
      <c r="I811" s="301" t="str">
        <f t="shared" ca="1" si="12"/>
        <v/>
      </c>
      <c r="J811" s="329"/>
      <c r="K811" s="329"/>
      <c r="L811" s="250"/>
      <c r="M811" s="250"/>
      <c r="N811" s="250"/>
      <c r="O811" s="250"/>
      <c r="P811" s="250"/>
      <c r="Q811" s="250"/>
      <c r="R811" s="2"/>
    </row>
    <row r="812" spans="1:18" customFormat="1" x14ac:dyDescent="0.25">
      <c r="A812" s="54"/>
      <c r="C812" s="86"/>
      <c r="D812" s="87"/>
      <c r="E812" s="88"/>
      <c r="F812" s="89"/>
      <c r="G812" s="87"/>
      <c r="H812" s="87"/>
      <c r="I812" s="301" t="str">
        <f t="shared" ca="1" si="12"/>
        <v/>
      </c>
      <c r="J812" s="329"/>
      <c r="K812" s="329"/>
      <c r="L812" s="250"/>
      <c r="M812" s="250"/>
      <c r="N812" s="250"/>
      <c r="O812" s="250"/>
      <c r="P812" s="250"/>
      <c r="Q812" s="250"/>
      <c r="R812" s="2"/>
    </row>
    <row r="813" spans="1:18" customFormat="1" x14ac:dyDescent="0.25">
      <c r="A813" s="54"/>
      <c r="C813" s="86"/>
      <c r="D813" s="87"/>
      <c r="E813" s="88"/>
      <c r="F813" s="89"/>
      <c r="G813" s="87"/>
      <c r="H813" s="87"/>
      <c r="I813" s="301" t="str">
        <f t="shared" ca="1" si="12"/>
        <v/>
      </c>
      <c r="J813" s="329"/>
      <c r="K813" s="329"/>
      <c r="L813" s="250"/>
      <c r="M813" s="250"/>
      <c r="N813" s="250"/>
      <c r="O813" s="250"/>
      <c r="P813" s="250"/>
      <c r="Q813" s="250"/>
      <c r="R813" s="2"/>
    </row>
    <row r="814" spans="1:18" customFormat="1" x14ac:dyDescent="0.25">
      <c r="A814" s="54"/>
      <c r="C814" s="86"/>
      <c r="D814" s="87"/>
      <c r="E814" s="88"/>
      <c r="F814" s="89"/>
      <c r="G814" s="87"/>
      <c r="H814" s="87"/>
      <c r="I814" s="301" t="str">
        <f t="shared" ca="1" si="12"/>
        <v/>
      </c>
      <c r="J814" s="329"/>
      <c r="K814" s="329"/>
      <c r="L814" s="250"/>
      <c r="M814" s="250"/>
      <c r="N814" s="250"/>
      <c r="O814" s="250"/>
      <c r="P814" s="250"/>
      <c r="Q814" s="250"/>
      <c r="R814" s="2"/>
    </row>
    <row r="815" spans="1:18" customFormat="1" x14ac:dyDescent="0.25">
      <c r="A815" s="54"/>
      <c r="C815" s="86"/>
      <c r="D815" s="87"/>
      <c r="E815" s="88"/>
      <c r="F815" s="89"/>
      <c r="G815" s="87"/>
      <c r="H815" s="87"/>
      <c r="I815" s="301" t="str">
        <f t="shared" ca="1" si="12"/>
        <v/>
      </c>
      <c r="J815" s="329"/>
      <c r="K815" s="329"/>
      <c r="L815" s="250"/>
      <c r="M815" s="250"/>
      <c r="N815" s="250"/>
      <c r="O815" s="250"/>
      <c r="P815" s="250"/>
      <c r="Q815" s="250"/>
      <c r="R815" s="2"/>
    </row>
    <row r="816" spans="1:18" customFormat="1" x14ac:dyDescent="0.25">
      <c r="A816" s="54"/>
      <c r="C816" s="86"/>
      <c r="D816" s="87"/>
      <c r="E816" s="88"/>
      <c r="F816" s="89"/>
      <c r="G816" s="87"/>
      <c r="H816" s="87"/>
      <c r="I816" s="301" t="str">
        <f t="shared" ca="1" si="12"/>
        <v/>
      </c>
      <c r="J816" s="329"/>
      <c r="K816" s="329"/>
      <c r="L816" s="250"/>
      <c r="M816" s="250"/>
      <c r="N816" s="250"/>
      <c r="O816" s="250"/>
      <c r="P816" s="250"/>
      <c r="Q816" s="250"/>
      <c r="R816" s="2"/>
    </row>
    <row r="817" spans="1:18" customFormat="1" x14ac:dyDescent="0.25">
      <c r="A817" s="54"/>
      <c r="C817" s="86"/>
      <c r="D817" s="87"/>
      <c r="E817" s="88"/>
      <c r="F817" s="89"/>
      <c r="G817" s="87"/>
      <c r="H817" s="87"/>
      <c r="I817" s="301" t="str">
        <f t="shared" ca="1" si="12"/>
        <v/>
      </c>
      <c r="J817" s="329"/>
      <c r="K817" s="329"/>
      <c r="L817" s="250"/>
      <c r="M817" s="250"/>
      <c r="N817" s="250"/>
      <c r="O817" s="250"/>
      <c r="P817" s="250"/>
      <c r="Q817" s="250"/>
      <c r="R817" s="2"/>
    </row>
    <row r="818" spans="1:18" customFormat="1" x14ac:dyDescent="0.25">
      <c r="A818" s="54"/>
      <c r="C818" s="86"/>
      <c r="D818" s="87"/>
      <c r="E818" s="88"/>
      <c r="F818" s="89"/>
      <c r="G818" s="87"/>
      <c r="H818" s="87"/>
      <c r="I818" s="301" t="str">
        <f t="shared" ca="1" si="12"/>
        <v/>
      </c>
      <c r="J818" s="329"/>
      <c r="K818" s="329"/>
      <c r="L818" s="250"/>
      <c r="M818" s="250"/>
      <c r="N818" s="250"/>
      <c r="O818" s="250"/>
      <c r="P818" s="250"/>
      <c r="Q818" s="250"/>
      <c r="R818" s="2"/>
    </row>
    <row r="819" spans="1:18" customFormat="1" x14ac:dyDescent="0.25">
      <c r="A819" s="54"/>
      <c r="C819" s="86"/>
      <c r="D819" s="87"/>
      <c r="E819" s="88"/>
      <c r="F819" s="89"/>
      <c r="G819" s="87"/>
      <c r="H819" s="87"/>
      <c r="I819" s="301" t="str">
        <f t="shared" ca="1" si="12"/>
        <v/>
      </c>
      <c r="J819" s="329"/>
      <c r="K819" s="329"/>
      <c r="L819" s="250"/>
      <c r="M819" s="250"/>
      <c r="N819" s="250"/>
      <c r="O819" s="250"/>
      <c r="P819" s="250"/>
      <c r="Q819" s="250"/>
      <c r="R819" s="2"/>
    </row>
    <row r="820" spans="1:18" customFormat="1" x14ac:dyDescent="0.25">
      <c r="A820" s="54"/>
      <c r="C820" s="86"/>
      <c r="D820" s="87"/>
      <c r="E820" s="88"/>
      <c r="F820" s="89"/>
      <c r="G820" s="87"/>
      <c r="H820" s="87"/>
      <c r="I820" s="301" t="str">
        <f t="shared" ca="1" si="12"/>
        <v/>
      </c>
      <c r="J820" s="329"/>
      <c r="K820" s="329"/>
      <c r="L820" s="250"/>
      <c r="M820" s="250"/>
      <c r="N820" s="250"/>
      <c r="O820" s="250"/>
      <c r="P820" s="250"/>
      <c r="Q820" s="250"/>
      <c r="R820" s="2"/>
    </row>
    <row r="821" spans="1:18" customFormat="1" x14ac:dyDescent="0.25">
      <c r="A821" s="54"/>
      <c r="C821" s="86"/>
      <c r="D821" s="87"/>
      <c r="E821" s="88"/>
      <c r="F821" s="89"/>
      <c r="G821" s="87"/>
      <c r="H821" s="87"/>
      <c r="I821" s="301" t="str">
        <f t="shared" ca="1" si="12"/>
        <v/>
      </c>
      <c r="J821" s="329"/>
      <c r="K821" s="329"/>
      <c r="L821" s="250"/>
      <c r="M821" s="250"/>
      <c r="N821" s="250"/>
      <c r="O821" s="250"/>
      <c r="P821" s="250"/>
      <c r="Q821" s="250"/>
      <c r="R821" s="2"/>
    </row>
    <row r="822" spans="1:18" customFormat="1" x14ac:dyDescent="0.25">
      <c r="A822" s="54"/>
      <c r="C822" s="86"/>
      <c r="D822" s="87"/>
      <c r="E822" s="88"/>
      <c r="F822" s="89"/>
      <c r="G822" s="87"/>
      <c r="H822" s="87"/>
      <c r="I822" s="301" t="str">
        <f t="shared" ca="1" si="12"/>
        <v/>
      </c>
      <c r="J822" s="329"/>
      <c r="K822" s="329"/>
      <c r="L822" s="250"/>
      <c r="M822" s="250"/>
      <c r="N822" s="250"/>
      <c r="O822" s="250"/>
      <c r="P822" s="250"/>
      <c r="Q822" s="250"/>
      <c r="R822" s="2"/>
    </row>
    <row r="823" spans="1:18" customFormat="1" x14ac:dyDescent="0.25">
      <c r="A823" s="54"/>
      <c r="C823" s="86"/>
      <c r="D823" s="87"/>
      <c r="E823" s="88"/>
      <c r="F823" s="89"/>
      <c r="G823" s="87"/>
      <c r="H823" s="87"/>
      <c r="I823" s="301" t="str">
        <f t="shared" ca="1" si="12"/>
        <v/>
      </c>
      <c r="J823" s="329"/>
      <c r="K823" s="329"/>
      <c r="L823" s="250"/>
      <c r="M823" s="250"/>
      <c r="N823" s="250"/>
      <c r="O823" s="250"/>
      <c r="P823" s="250"/>
      <c r="Q823" s="250"/>
      <c r="R823" s="2"/>
    </row>
    <row r="824" spans="1:18" customFormat="1" x14ac:dyDescent="0.25">
      <c r="A824" s="54"/>
      <c r="C824" s="86"/>
      <c r="D824" s="87"/>
      <c r="E824" s="88"/>
      <c r="F824" s="89"/>
      <c r="G824" s="87"/>
      <c r="H824" s="87"/>
      <c r="I824" s="301" t="str">
        <f t="shared" ca="1" si="12"/>
        <v/>
      </c>
      <c r="J824" s="329"/>
      <c r="K824" s="329"/>
      <c r="L824" s="250"/>
      <c r="M824" s="250"/>
      <c r="N824" s="250"/>
      <c r="O824" s="250"/>
      <c r="P824" s="250"/>
      <c r="Q824" s="250"/>
      <c r="R824" s="2"/>
    </row>
    <row r="825" spans="1:18" customFormat="1" x14ac:dyDescent="0.25">
      <c r="A825" s="54"/>
      <c r="C825" s="86"/>
      <c r="D825" s="87"/>
      <c r="E825" s="88"/>
      <c r="F825" s="89"/>
      <c r="G825" s="87"/>
      <c r="H825" s="87"/>
      <c r="I825" s="301" t="str">
        <f t="shared" ca="1" si="12"/>
        <v/>
      </c>
      <c r="J825" s="329"/>
      <c r="K825" s="329"/>
      <c r="L825" s="250"/>
      <c r="M825" s="250"/>
      <c r="N825" s="250"/>
      <c r="O825" s="250"/>
      <c r="P825" s="250"/>
      <c r="Q825" s="250"/>
      <c r="R825" s="2"/>
    </row>
    <row r="826" spans="1:18" customFormat="1" x14ac:dyDescent="0.25">
      <c r="A826" s="54"/>
      <c r="C826" s="86"/>
      <c r="D826" s="87"/>
      <c r="E826" s="88"/>
      <c r="F826" s="89"/>
      <c r="G826" s="87"/>
      <c r="H826" s="87"/>
      <c r="I826" s="301" t="str">
        <f t="shared" ca="1" si="12"/>
        <v/>
      </c>
      <c r="J826" s="329"/>
      <c r="K826" s="329"/>
      <c r="L826" s="250"/>
      <c r="M826" s="250"/>
      <c r="N826" s="250"/>
      <c r="O826" s="250"/>
      <c r="P826" s="250"/>
      <c r="Q826" s="250"/>
      <c r="R826" s="2"/>
    </row>
    <row r="827" spans="1:18" customFormat="1" x14ac:dyDescent="0.25">
      <c r="A827" s="54"/>
      <c r="C827" s="86"/>
      <c r="D827" s="87"/>
      <c r="E827" s="88"/>
      <c r="F827" s="89"/>
      <c r="G827" s="87"/>
      <c r="H827" s="87"/>
      <c r="I827" s="301" t="str">
        <f t="shared" ca="1" si="12"/>
        <v/>
      </c>
      <c r="J827" s="329"/>
      <c r="K827" s="329"/>
      <c r="L827" s="250"/>
      <c r="M827" s="250"/>
      <c r="N827" s="250"/>
      <c r="O827" s="250"/>
      <c r="P827" s="250"/>
      <c r="Q827" s="250"/>
      <c r="R827" s="2"/>
    </row>
    <row r="828" spans="1:18" customFormat="1" x14ac:dyDescent="0.25">
      <c r="A828" s="54"/>
      <c r="C828" s="86"/>
      <c r="D828" s="87"/>
      <c r="E828" s="88"/>
      <c r="F828" s="89"/>
      <c r="G828" s="87"/>
      <c r="H828" s="87"/>
      <c r="I828" s="301" t="str">
        <f t="shared" ca="1" si="12"/>
        <v/>
      </c>
      <c r="J828" s="329"/>
      <c r="K828" s="329"/>
      <c r="L828" s="250"/>
      <c r="M828" s="250"/>
      <c r="N828" s="250"/>
      <c r="O828" s="250"/>
      <c r="P828" s="250"/>
      <c r="Q828" s="250"/>
      <c r="R828" s="2"/>
    </row>
    <row r="829" spans="1:18" customFormat="1" x14ac:dyDescent="0.25">
      <c r="A829" s="54"/>
      <c r="C829" s="86"/>
      <c r="D829" s="87"/>
      <c r="E829" s="88"/>
      <c r="F829" s="89"/>
      <c r="G829" s="87"/>
      <c r="H829" s="87"/>
      <c r="I829" s="301" t="str">
        <f t="shared" ca="1" si="12"/>
        <v/>
      </c>
      <c r="J829" s="329"/>
      <c r="K829" s="329"/>
      <c r="L829" s="250"/>
      <c r="M829" s="250"/>
      <c r="N829" s="250"/>
      <c r="O829" s="250"/>
      <c r="P829" s="250"/>
      <c r="Q829" s="250"/>
      <c r="R829" s="2"/>
    </row>
    <row r="830" spans="1:18" customFormat="1" x14ac:dyDescent="0.25">
      <c r="A830" s="54"/>
      <c r="C830" s="86"/>
      <c r="D830" s="87"/>
      <c r="E830" s="88"/>
      <c r="F830" s="89"/>
      <c r="G830" s="87"/>
      <c r="H830" s="87"/>
      <c r="I830" s="301" t="str">
        <f t="shared" ca="1" si="12"/>
        <v/>
      </c>
      <c r="J830" s="329"/>
      <c r="K830" s="329"/>
      <c r="L830" s="250"/>
      <c r="M830" s="250"/>
      <c r="N830" s="250"/>
      <c r="O830" s="250"/>
      <c r="P830" s="250"/>
      <c r="Q830" s="250"/>
      <c r="R830" s="2"/>
    </row>
    <row r="831" spans="1:18" customFormat="1" x14ac:dyDescent="0.25">
      <c r="A831" s="54"/>
      <c r="C831" s="86"/>
      <c r="D831" s="87"/>
      <c r="E831" s="88"/>
      <c r="F831" s="89"/>
      <c r="G831" s="87"/>
      <c r="H831" s="87"/>
      <c r="I831" s="301" t="str">
        <f t="shared" ca="1" si="12"/>
        <v/>
      </c>
      <c r="J831" s="329"/>
      <c r="K831" s="329"/>
      <c r="L831" s="250"/>
      <c r="M831" s="250"/>
      <c r="N831" s="250"/>
      <c r="O831" s="250"/>
      <c r="P831" s="250"/>
      <c r="Q831" s="250"/>
      <c r="R831" s="2"/>
    </row>
    <row r="832" spans="1:18" customFormat="1" x14ac:dyDescent="0.25">
      <c r="A832" s="54"/>
      <c r="C832" s="86"/>
      <c r="D832" s="87"/>
      <c r="E832" s="88"/>
      <c r="F832" s="89"/>
      <c r="G832" s="87"/>
      <c r="H832" s="87"/>
      <c r="I832" s="301" t="str">
        <f t="shared" ca="1" si="12"/>
        <v/>
      </c>
      <c r="J832" s="329"/>
      <c r="K832" s="329"/>
      <c r="L832" s="250"/>
      <c r="M832" s="250"/>
      <c r="N832" s="250"/>
      <c r="O832" s="250"/>
      <c r="P832" s="250"/>
      <c r="Q832" s="250"/>
      <c r="R832" s="2"/>
    </row>
    <row r="833" spans="1:18" customFormat="1" x14ac:dyDescent="0.25">
      <c r="A833" s="54"/>
      <c r="C833" s="86"/>
      <c r="D833" s="87"/>
      <c r="E833" s="88"/>
      <c r="F833" s="89"/>
      <c r="G833" s="87"/>
      <c r="H833" s="87"/>
      <c r="I833" s="301" t="str">
        <f t="shared" ca="1" si="12"/>
        <v/>
      </c>
      <c r="J833" s="329"/>
      <c r="K833" s="329"/>
      <c r="L833" s="250"/>
      <c r="M833" s="250"/>
      <c r="N833" s="250"/>
      <c r="O833" s="250"/>
      <c r="P833" s="250"/>
      <c r="Q833" s="250"/>
      <c r="R833" s="2"/>
    </row>
    <row r="834" spans="1:18" customFormat="1" x14ac:dyDescent="0.25">
      <c r="A834" s="54"/>
      <c r="C834" s="86"/>
      <c r="D834" s="87"/>
      <c r="E834" s="88"/>
      <c r="F834" s="89"/>
      <c r="G834" s="87"/>
      <c r="H834" s="87"/>
      <c r="I834" s="301" t="str">
        <f t="shared" ca="1" si="12"/>
        <v/>
      </c>
      <c r="J834" s="329"/>
      <c r="K834" s="329"/>
      <c r="L834" s="250"/>
      <c r="M834" s="250"/>
      <c r="N834" s="250"/>
      <c r="O834" s="250"/>
      <c r="P834" s="250"/>
      <c r="Q834" s="250"/>
      <c r="R834" s="2"/>
    </row>
    <row r="835" spans="1:18" customFormat="1" x14ac:dyDescent="0.25">
      <c r="A835" s="54"/>
      <c r="C835" s="86"/>
      <c r="D835" s="87"/>
      <c r="E835" s="88"/>
      <c r="F835" s="89"/>
      <c r="G835" s="87"/>
      <c r="H835" s="87"/>
      <c r="I835" s="301" t="str">
        <f t="shared" ca="1" si="12"/>
        <v/>
      </c>
      <c r="J835" s="329"/>
      <c r="K835" s="329"/>
      <c r="L835" s="250"/>
      <c r="M835" s="250"/>
      <c r="N835" s="250"/>
      <c r="O835" s="250"/>
      <c r="P835" s="250"/>
      <c r="Q835" s="250"/>
      <c r="R835" s="2"/>
    </row>
    <row r="836" spans="1:18" customFormat="1" x14ac:dyDescent="0.25">
      <c r="A836" s="54"/>
      <c r="C836" s="86"/>
      <c r="D836" s="87"/>
      <c r="E836" s="88"/>
      <c r="F836" s="89"/>
      <c r="G836" s="87"/>
      <c r="H836" s="87"/>
      <c r="I836" s="301" t="str">
        <f t="shared" ca="1" si="12"/>
        <v/>
      </c>
      <c r="J836" s="329"/>
      <c r="K836" s="329"/>
      <c r="L836" s="250"/>
      <c r="M836" s="250"/>
      <c r="N836" s="250"/>
      <c r="O836" s="250"/>
      <c r="P836" s="250"/>
      <c r="Q836" s="250"/>
      <c r="R836" s="2"/>
    </row>
    <row r="837" spans="1:18" customFormat="1" x14ac:dyDescent="0.25">
      <c r="A837" s="54"/>
      <c r="C837" s="86"/>
      <c r="D837" s="87"/>
      <c r="E837" s="88"/>
      <c r="F837" s="89"/>
      <c r="G837" s="87"/>
      <c r="H837" s="87"/>
      <c r="I837" s="301" t="str">
        <f t="shared" ca="1" si="12"/>
        <v/>
      </c>
      <c r="J837" s="329"/>
      <c r="K837" s="329"/>
      <c r="L837" s="250"/>
      <c r="M837" s="250"/>
      <c r="N837" s="250"/>
      <c r="O837" s="250"/>
      <c r="P837" s="250"/>
      <c r="Q837" s="250"/>
      <c r="R837" s="2"/>
    </row>
    <row r="838" spans="1:18" customFormat="1" x14ac:dyDescent="0.25">
      <c r="A838" s="54"/>
      <c r="C838" s="86"/>
      <c r="D838" s="87"/>
      <c r="E838" s="88"/>
      <c r="F838" s="89"/>
      <c r="G838" s="87"/>
      <c r="H838" s="87"/>
      <c r="I838" s="301" t="str">
        <f t="shared" ca="1" si="12"/>
        <v/>
      </c>
      <c r="J838" s="329"/>
      <c r="K838" s="329"/>
      <c r="L838" s="250"/>
      <c r="M838" s="250"/>
      <c r="N838" s="250"/>
      <c r="O838" s="250"/>
      <c r="P838" s="250"/>
      <c r="Q838" s="250"/>
      <c r="R838" s="2"/>
    </row>
    <row r="839" spans="1:18" customFormat="1" x14ac:dyDescent="0.25">
      <c r="A839" s="54"/>
      <c r="C839" s="86"/>
      <c r="D839" s="87"/>
      <c r="E839" s="88"/>
      <c r="F839" s="89"/>
      <c r="G839" s="87"/>
      <c r="H839" s="87"/>
      <c r="I839" s="301" t="str">
        <f t="shared" ca="1" si="12"/>
        <v/>
      </c>
      <c r="J839" s="329"/>
      <c r="K839" s="329"/>
      <c r="L839" s="250"/>
      <c r="M839" s="250"/>
      <c r="N839" s="250"/>
      <c r="O839" s="250"/>
      <c r="P839" s="250"/>
      <c r="Q839" s="250"/>
      <c r="R839" s="2"/>
    </row>
    <row r="840" spans="1:18" customFormat="1" x14ac:dyDescent="0.25">
      <c r="A840" s="54"/>
      <c r="C840" s="86"/>
      <c r="D840" s="87"/>
      <c r="E840" s="88"/>
      <c r="F840" s="89"/>
      <c r="G840" s="87"/>
      <c r="H840" s="87"/>
      <c r="I840" s="301" t="str">
        <f t="shared" ca="1" si="12"/>
        <v/>
      </c>
      <c r="J840" s="329"/>
      <c r="K840" s="329"/>
      <c r="L840" s="250"/>
      <c r="M840" s="250"/>
      <c r="N840" s="250"/>
      <c r="O840" s="250"/>
      <c r="P840" s="250"/>
      <c r="Q840" s="250"/>
      <c r="R840" s="2"/>
    </row>
    <row r="841" spans="1:18" customFormat="1" x14ac:dyDescent="0.25">
      <c r="A841" s="54"/>
      <c r="C841" s="86"/>
      <c r="D841" s="87"/>
      <c r="E841" s="88"/>
      <c r="F841" s="89"/>
      <c r="G841" s="87"/>
      <c r="H841" s="87"/>
      <c r="I841" s="301" t="str">
        <f t="shared" ref="I841:I904" ca="1" si="13">IF(H841="","",(IF(H841="Efetivado","",IF(C841="","",IF(C841=TODAY(),"Vence Hoje",IF(C841&lt;TODAY(),"Atrasado",C841-TODAY()&amp;" Dias para Vencer"))))))</f>
        <v/>
      </c>
      <c r="J841" s="329"/>
      <c r="K841" s="329"/>
      <c r="L841" s="250"/>
      <c r="M841" s="250"/>
      <c r="N841" s="250"/>
      <c r="O841" s="250"/>
      <c r="P841" s="250"/>
      <c r="Q841" s="250"/>
      <c r="R841" s="2"/>
    </row>
    <row r="842" spans="1:18" customFormat="1" x14ac:dyDescent="0.25">
      <c r="A842" s="54"/>
      <c r="C842" s="86"/>
      <c r="D842" s="87"/>
      <c r="E842" s="88"/>
      <c r="F842" s="89"/>
      <c r="G842" s="87"/>
      <c r="H842" s="87"/>
      <c r="I842" s="301" t="str">
        <f t="shared" ca="1" si="13"/>
        <v/>
      </c>
      <c r="J842" s="329"/>
      <c r="K842" s="329"/>
      <c r="L842" s="250"/>
      <c r="M842" s="250"/>
      <c r="N842" s="250"/>
      <c r="O842" s="250"/>
      <c r="P842" s="250"/>
      <c r="Q842" s="250"/>
      <c r="R842" s="2"/>
    </row>
    <row r="843" spans="1:18" customFormat="1" x14ac:dyDescent="0.25">
      <c r="A843" s="54"/>
      <c r="C843" s="86"/>
      <c r="D843" s="87"/>
      <c r="E843" s="88"/>
      <c r="F843" s="89"/>
      <c r="G843" s="87"/>
      <c r="H843" s="87"/>
      <c r="I843" s="301" t="str">
        <f t="shared" ca="1" si="13"/>
        <v/>
      </c>
      <c r="J843" s="329"/>
      <c r="K843" s="329"/>
      <c r="L843" s="250"/>
      <c r="M843" s="250"/>
      <c r="N843" s="250"/>
      <c r="O843" s="250"/>
      <c r="P843" s="250"/>
      <c r="Q843" s="250"/>
      <c r="R843" s="2"/>
    </row>
    <row r="844" spans="1:18" customFormat="1" x14ac:dyDescent="0.25">
      <c r="A844" s="54"/>
      <c r="C844" s="86"/>
      <c r="D844" s="87"/>
      <c r="E844" s="88"/>
      <c r="F844" s="89"/>
      <c r="G844" s="87"/>
      <c r="H844" s="87"/>
      <c r="I844" s="301" t="str">
        <f t="shared" ca="1" si="13"/>
        <v/>
      </c>
      <c r="J844" s="329"/>
      <c r="K844" s="329"/>
      <c r="L844" s="250"/>
      <c r="M844" s="250"/>
      <c r="N844" s="250"/>
      <c r="O844" s="250"/>
      <c r="P844" s="250"/>
      <c r="Q844" s="250"/>
      <c r="R844" s="2"/>
    </row>
    <row r="845" spans="1:18" customFormat="1" x14ac:dyDescent="0.25">
      <c r="A845" s="54"/>
      <c r="C845" s="86"/>
      <c r="D845" s="87"/>
      <c r="E845" s="88"/>
      <c r="F845" s="89"/>
      <c r="G845" s="87"/>
      <c r="H845" s="87"/>
      <c r="I845" s="301" t="str">
        <f t="shared" ca="1" si="13"/>
        <v/>
      </c>
      <c r="J845" s="329"/>
      <c r="K845" s="329"/>
      <c r="L845" s="250"/>
      <c r="M845" s="250"/>
      <c r="N845" s="250"/>
      <c r="O845" s="250"/>
      <c r="P845" s="250"/>
      <c r="Q845" s="250"/>
      <c r="R845" s="2"/>
    </row>
    <row r="846" spans="1:18" customFormat="1" x14ac:dyDescent="0.25">
      <c r="A846" s="54"/>
      <c r="C846" s="86"/>
      <c r="D846" s="87"/>
      <c r="E846" s="88"/>
      <c r="F846" s="89"/>
      <c r="G846" s="87"/>
      <c r="H846" s="87"/>
      <c r="I846" s="301" t="str">
        <f t="shared" ca="1" si="13"/>
        <v/>
      </c>
      <c r="J846" s="329"/>
      <c r="K846" s="329"/>
      <c r="L846" s="250"/>
      <c r="M846" s="250"/>
      <c r="N846" s="250"/>
      <c r="O846" s="250"/>
      <c r="P846" s="250"/>
      <c r="Q846" s="250"/>
      <c r="R846" s="2"/>
    </row>
    <row r="847" spans="1:18" customFormat="1" x14ac:dyDescent="0.25">
      <c r="A847" s="54"/>
      <c r="C847" s="86"/>
      <c r="D847" s="87"/>
      <c r="E847" s="88"/>
      <c r="F847" s="89"/>
      <c r="G847" s="87"/>
      <c r="H847" s="87"/>
      <c r="I847" s="301" t="str">
        <f t="shared" ca="1" si="13"/>
        <v/>
      </c>
      <c r="J847" s="329"/>
      <c r="K847" s="329"/>
      <c r="L847" s="250"/>
      <c r="M847" s="250"/>
      <c r="N847" s="250"/>
      <c r="O847" s="250"/>
      <c r="P847" s="250"/>
      <c r="Q847" s="250"/>
      <c r="R847" s="2"/>
    </row>
    <row r="848" spans="1:18" customFormat="1" x14ac:dyDescent="0.25">
      <c r="A848" s="54"/>
      <c r="C848" s="86"/>
      <c r="D848" s="87"/>
      <c r="E848" s="88"/>
      <c r="F848" s="89"/>
      <c r="G848" s="87"/>
      <c r="H848" s="87"/>
      <c r="I848" s="301" t="str">
        <f t="shared" ca="1" si="13"/>
        <v/>
      </c>
      <c r="J848" s="329"/>
      <c r="K848" s="329"/>
      <c r="L848" s="250"/>
      <c r="M848" s="250"/>
      <c r="N848" s="250"/>
      <c r="O848" s="250"/>
      <c r="P848" s="250"/>
      <c r="Q848" s="250"/>
      <c r="R848" s="2"/>
    </row>
    <row r="849" spans="1:18" customFormat="1" x14ac:dyDescent="0.25">
      <c r="A849" s="54"/>
      <c r="C849" s="86"/>
      <c r="D849" s="87"/>
      <c r="E849" s="88"/>
      <c r="F849" s="89"/>
      <c r="G849" s="87"/>
      <c r="H849" s="87"/>
      <c r="I849" s="301" t="str">
        <f t="shared" ca="1" si="13"/>
        <v/>
      </c>
      <c r="J849" s="329"/>
      <c r="K849" s="329"/>
      <c r="L849" s="250"/>
      <c r="M849" s="250"/>
      <c r="N849" s="250"/>
      <c r="O849" s="250"/>
      <c r="P849" s="250"/>
      <c r="Q849" s="250"/>
      <c r="R849" s="2"/>
    </row>
    <row r="850" spans="1:18" customFormat="1" x14ac:dyDescent="0.25">
      <c r="A850" s="54"/>
      <c r="C850" s="86"/>
      <c r="D850" s="87"/>
      <c r="E850" s="88"/>
      <c r="F850" s="89"/>
      <c r="G850" s="87"/>
      <c r="H850" s="87"/>
      <c r="I850" s="301" t="str">
        <f t="shared" ca="1" si="13"/>
        <v/>
      </c>
      <c r="J850" s="329"/>
      <c r="K850" s="329"/>
      <c r="L850" s="250"/>
      <c r="M850" s="250"/>
      <c r="N850" s="250"/>
      <c r="O850" s="250"/>
      <c r="P850" s="250"/>
      <c r="Q850" s="250"/>
      <c r="R850" s="2"/>
    </row>
    <row r="851" spans="1:18" customFormat="1" x14ac:dyDescent="0.25">
      <c r="A851" s="54"/>
      <c r="C851" s="86"/>
      <c r="D851" s="87"/>
      <c r="E851" s="88"/>
      <c r="F851" s="89"/>
      <c r="G851" s="87"/>
      <c r="H851" s="87"/>
      <c r="I851" s="301" t="str">
        <f t="shared" ca="1" si="13"/>
        <v/>
      </c>
      <c r="J851" s="329"/>
      <c r="K851" s="329"/>
      <c r="L851" s="250"/>
      <c r="M851" s="250"/>
      <c r="N851" s="250"/>
      <c r="O851" s="250"/>
      <c r="P851" s="250"/>
      <c r="Q851" s="250"/>
      <c r="R851" s="2"/>
    </row>
    <row r="852" spans="1:18" customFormat="1" x14ac:dyDescent="0.25">
      <c r="A852" s="54"/>
      <c r="C852" s="86"/>
      <c r="D852" s="87"/>
      <c r="E852" s="88"/>
      <c r="F852" s="89"/>
      <c r="G852" s="87"/>
      <c r="H852" s="87"/>
      <c r="I852" s="301" t="str">
        <f t="shared" ca="1" si="13"/>
        <v/>
      </c>
      <c r="J852" s="329"/>
      <c r="K852" s="329"/>
      <c r="L852" s="250"/>
      <c r="M852" s="250"/>
      <c r="N852" s="250"/>
      <c r="O852" s="250"/>
      <c r="P852" s="250"/>
      <c r="Q852" s="250"/>
      <c r="R852" s="2"/>
    </row>
    <row r="853" spans="1:18" customFormat="1" x14ac:dyDescent="0.25">
      <c r="A853" s="54"/>
      <c r="C853" s="86"/>
      <c r="D853" s="87"/>
      <c r="E853" s="88"/>
      <c r="F853" s="89"/>
      <c r="G853" s="87"/>
      <c r="H853" s="87"/>
      <c r="I853" s="301" t="str">
        <f t="shared" ca="1" si="13"/>
        <v/>
      </c>
      <c r="J853" s="329"/>
      <c r="K853" s="329"/>
      <c r="L853" s="250"/>
      <c r="M853" s="250"/>
      <c r="N853" s="250"/>
      <c r="O853" s="250"/>
      <c r="P853" s="250"/>
      <c r="Q853" s="250"/>
      <c r="R853" s="2"/>
    </row>
    <row r="854" spans="1:18" customFormat="1" x14ac:dyDescent="0.25">
      <c r="A854" s="54"/>
      <c r="C854" s="86"/>
      <c r="D854" s="87"/>
      <c r="E854" s="88"/>
      <c r="F854" s="89"/>
      <c r="G854" s="87"/>
      <c r="H854" s="87"/>
      <c r="I854" s="301" t="str">
        <f t="shared" ca="1" si="13"/>
        <v/>
      </c>
      <c r="J854" s="329"/>
      <c r="K854" s="329"/>
      <c r="L854" s="250"/>
      <c r="M854" s="250"/>
      <c r="N854" s="250"/>
      <c r="O854" s="250"/>
      <c r="P854" s="250"/>
      <c r="Q854" s="250"/>
      <c r="R854" s="2"/>
    </row>
    <row r="855" spans="1:18" customFormat="1" x14ac:dyDescent="0.25">
      <c r="A855" s="54"/>
      <c r="C855" s="86"/>
      <c r="D855" s="87"/>
      <c r="E855" s="88"/>
      <c r="F855" s="89"/>
      <c r="G855" s="87"/>
      <c r="H855" s="87"/>
      <c r="I855" s="301" t="str">
        <f t="shared" ca="1" si="13"/>
        <v/>
      </c>
      <c r="J855" s="329"/>
      <c r="K855" s="329"/>
      <c r="L855" s="250"/>
      <c r="M855" s="250"/>
      <c r="N855" s="250"/>
      <c r="O855" s="250"/>
      <c r="P855" s="250"/>
      <c r="Q855" s="250"/>
      <c r="R855" s="2"/>
    </row>
    <row r="856" spans="1:18" customFormat="1" x14ac:dyDescent="0.25">
      <c r="A856" s="54"/>
      <c r="C856" s="86"/>
      <c r="D856" s="87"/>
      <c r="E856" s="88"/>
      <c r="F856" s="89"/>
      <c r="G856" s="87"/>
      <c r="H856" s="87"/>
      <c r="I856" s="301" t="str">
        <f t="shared" ca="1" si="13"/>
        <v/>
      </c>
      <c r="J856" s="329"/>
      <c r="K856" s="329"/>
      <c r="L856" s="250"/>
      <c r="M856" s="250"/>
      <c r="N856" s="250"/>
      <c r="O856" s="250"/>
      <c r="P856" s="250"/>
      <c r="Q856" s="250"/>
      <c r="R856" s="2"/>
    </row>
    <row r="857" spans="1:18" customFormat="1" x14ac:dyDescent="0.25">
      <c r="A857" s="54"/>
      <c r="C857" s="86"/>
      <c r="D857" s="87"/>
      <c r="E857" s="88"/>
      <c r="F857" s="89"/>
      <c r="G857" s="87"/>
      <c r="H857" s="87"/>
      <c r="I857" s="301" t="str">
        <f t="shared" ca="1" si="13"/>
        <v/>
      </c>
      <c r="J857" s="329"/>
      <c r="K857" s="329"/>
      <c r="L857" s="250"/>
      <c r="M857" s="250"/>
      <c r="N857" s="250"/>
      <c r="O857" s="250"/>
      <c r="P857" s="250"/>
      <c r="Q857" s="250"/>
      <c r="R857" s="2"/>
    </row>
    <row r="858" spans="1:18" customFormat="1" x14ac:dyDescent="0.25">
      <c r="A858" s="54"/>
      <c r="C858" s="86"/>
      <c r="D858" s="87"/>
      <c r="E858" s="88"/>
      <c r="F858" s="89"/>
      <c r="G858" s="87"/>
      <c r="H858" s="87"/>
      <c r="I858" s="301" t="str">
        <f t="shared" ca="1" si="13"/>
        <v/>
      </c>
      <c r="J858" s="329"/>
      <c r="K858" s="329"/>
      <c r="L858" s="250"/>
      <c r="M858" s="250"/>
      <c r="N858" s="250"/>
      <c r="O858" s="250"/>
      <c r="P858" s="250"/>
      <c r="Q858" s="250"/>
      <c r="R858" s="2"/>
    </row>
    <row r="859" spans="1:18" customFormat="1" x14ac:dyDescent="0.25">
      <c r="A859" s="54"/>
      <c r="C859" s="86"/>
      <c r="D859" s="87"/>
      <c r="E859" s="88"/>
      <c r="F859" s="89"/>
      <c r="G859" s="87"/>
      <c r="H859" s="87"/>
      <c r="I859" s="301" t="str">
        <f t="shared" ca="1" si="13"/>
        <v/>
      </c>
      <c r="J859" s="329"/>
      <c r="K859" s="329"/>
      <c r="L859" s="250"/>
      <c r="M859" s="250"/>
      <c r="N859" s="250"/>
      <c r="O859" s="250"/>
      <c r="P859" s="250"/>
      <c r="Q859" s="250"/>
      <c r="R859" s="2"/>
    </row>
    <row r="860" spans="1:18" customFormat="1" x14ac:dyDescent="0.25">
      <c r="A860" s="54"/>
      <c r="C860" s="86"/>
      <c r="D860" s="87"/>
      <c r="E860" s="88"/>
      <c r="F860" s="89"/>
      <c r="G860" s="87"/>
      <c r="H860" s="87"/>
      <c r="I860" s="301" t="str">
        <f t="shared" ca="1" si="13"/>
        <v/>
      </c>
      <c r="J860" s="329"/>
      <c r="K860" s="329"/>
      <c r="L860" s="250"/>
      <c r="M860" s="250"/>
      <c r="N860" s="250"/>
      <c r="O860" s="250"/>
      <c r="P860" s="250"/>
      <c r="Q860" s="250"/>
      <c r="R860" s="2"/>
    </row>
    <row r="861" spans="1:18" customFormat="1" x14ac:dyDescent="0.25">
      <c r="A861" s="54"/>
      <c r="C861" s="86"/>
      <c r="D861" s="87"/>
      <c r="E861" s="88"/>
      <c r="F861" s="89"/>
      <c r="G861" s="87"/>
      <c r="H861" s="87"/>
      <c r="I861" s="301" t="str">
        <f t="shared" ca="1" si="13"/>
        <v/>
      </c>
      <c r="J861" s="329"/>
      <c r="K861" s="329"/>
      <c r="L861" s="250"/>
      <c r="M861" s="250"/>
      <c r="N861" s="250"/>
      <c r="O861" s="250"/>
      <c r="P861" s="250"/>
      <c r="Q861" s="250"/>
      <c r="R861" s="2"/>
    </row>
    <row r="862" spans="1:18" customFormat="1" x14ac:dyDescent="0.25">
      <c r="A862" s="54"/>
      <c r="C862" s="86"/>
      <c r="D862" s="87"/>
      <c r="E862" s="88"/>
      <c r="F862" s="89"/>
      <c r="G862" s="87"/>
      <c r="H862" s="87"/>
      <c r="I862" s="301" t="str">
        <f t="shared" ca="1" si="13"/>
        <v/>
      </c>
      <c r="J862" s="329"/>
      <c r="K862" s="329"/>
      <c r="L862" s="250"/>
      <c r="M862" s="250"/>
      <c r="N862" s="250"/>
      <c r="O862" s="250"/>
      <c r="P862" s="250"/>
      <c r="Q862" s="250"/>
      <c r="R862" s="2"/>
    </row>
    <row r="863" spans="1:18" customFormat="1" x14ac:dyDescent="0.25">
      <c r="A863" s="54"/>
      <c r="C863" s="86"/>
      <c r="D863" s="87"/>
      <c r="E863" s="88"/>
      <c r="F863" s="89"/>
      <c r="G863" s="87"/>
      <c r="H863" s="87"/>
      <c r="I863" s="301" t="str">
        <f t="shared" ca="1" si="13"/>
        <v/>
      </c>
      <c r="J863" s="329"/>
      <c r="K863" s="329"/>
      <c r="L863" s="250"/>
      <c r="M863" s="250"/>
      <c r="N863" s="250"/>
      <c r="O863" s="250"/>
      <c r="P863" s="250"/>
      <c r="Q863" s="250"/>
      <c r="R863" s="2"/>
    </row>
    <row r="864" spans="1:18" customFormat="1" x14ac:dyDescent="0.25">
      <c r="A864" s="54"/>
      <c r="C864" s="86"/>
      <c r="D864" s="87"/>
      <c r="E864" s="88"/>
      <c r="F864" s="89"/>
      <c r="G864" s="87"/>
      <c r="H864" s="87"/>
      <c r="I864" s="301" t="str">
        <f t="shared" ca="1" si="13"/>
        <v/>
      </c>
      <c r="J864" s="329"/>
      <c r="K864" s="329"/>
      <c r="L864" s="250"/>
      <c r="M864" s="250"/>
      <c r="N864" s="250"/>
      <c r="O864" s="250"/>
      <c r="P864" s="250"/>
      <c r="Q864" s="250"/>
      <c r="R864" s="2"/>
    </row>
    <row r="865" spans="1:18" customFormat="1" x14ac:dyDescent="0.25">
      <c r="A865" s="54"/>
      <c r="C865" s="86"/>
      <c r="D865" s="87"/>
      <c r="E865" s="88"/>
      <c r="F865" s="89"/>
      <c r="G865" s="87"/>
      <c r="H865" s="87"/>
      <c r="I865" s="301" t="str">
        <f t="shared" ca="1" si="13"/>
        <v/>
      </c>
      <c r="J865" s="329"/>
      <c r="K865" s="329"/>
      <c r="L865" s="250"/>
      <c r="M865" s="250"/>
      <c r="N865" s="250"/>
      <c r="O865" s="250"/>
      <c r="P865" s="250"/>
      <c r="Q865" s="250"/>
      <c r="R865" s="2"/>
    </row>
    <row r="866" spans="1:18" customFormat="1" x14ac:dyDescent="0.25">
      <c r="A866" s="54"/>
      <c r="C866" s="86"/>
      <c r="D866" s="87"/>
      <c r="E866" s="88"/>
      <c r="F866" s="89"/>
      <c r="G866" s="87"/>
      <c r="H866" s="87"/>
      <c r="I866" s="301" t="str">
        <f t="shared" ca="1" si="13"/>
        <v/>
      </c>
      <c r="J866" s="329"/>
      <c r="K866" s="329"/>
      <c r="L866" s="250"/>
      <c r="M866" s="250"/>
      <c r="N866" s="250"/>
      <c r="O866" s="250"/>
      <c r="P866" s="250"/>
      <c r="Q866" s="250"/>
      <c r="R866" s="2"/>
    </row>
    <row r="867" spans="1:18" customFormat="1" x14ac:dyDescent="0.25">
      <c r="A867" s="54"/>
      <c r="C867" s="86"/>
      <c r="D867" s="87"/>
      <c r="E867" s="88"/>
      <c r="F867" s="89"/>
      <c r="G867" s="87"/>
      <c r="H867" s="87"/>
      <c r="I867" s="301" t="str">
        <f t="shared" ca="1" si="13"/>
        <v/>
      </c>
      <c r="J867" s="329"/>
      <c r="K867" s="329"/>
      <c r="L867" s="250"/>
      <c r="M867" s="250"/>
      <c r="N867" s="250"/>
      <c r="O867" s="250"/>
      <c r="P867" s="250"/>
      <c r="Q867" s="250"/>
      <c r="R867" s="2"/>
    </row>
    <row r="868" spans="1:18" customFormat="1" x14ac:dyDescent="0.25">
      <c r="A868" s="54"/>
      <c r="C868" s="86"/>
      <c r="D868" s="87"/>
      <c r="E868" s="88"/>
      <c r="F868" s="89"/>
      <c r="G868" s="87"/>
      <c r="H868" s="87"/>
      <c r="I868" s="301" t="str">
        <f t="shared" ca="1" si="13"/>
        <v/>
      </c>
      <c r="J868" s="329"/>
      <c r="K868" s="329"/>
      <c r="L868" s="250"/>
      <c r="M868" s="250"/>
      <c r="N868" s="250"/>
      <c r="O868" s="250"/>
      <c r="P868" s="250"/>
      <c r="Q868" s="250"/>
      <c r="R868" s="2"/>
    </row>
    <row r="869" spans="1:18" customFormat="1" x14ac:dyDescent="0.25">
      <c r="A869" s="54"/>
      <c r="C869" s="86"/>
      <c r="D869" s="87"/>
      <c r="E869" s="88"/>
      <c r="F869" s="89"/>
      <c r="G869" s="87"/>
      <c r="H869" s="87"/>
      <c r="I869" s="301" t="str">
        <f t="shared" ca="1" si="13"/>
        <v/>
      </c>
      <c r="J869" s="329"/>
      <c r="K869" s="329"/>
      <c r="L869" s="250"/>
      <c r="M869" s="250"/>
      <c r="N869" s="250"/>
      <c r="O869" s="250"/>
      <c r="P869" s="250"/>
      <c r="Q869" s="250"/>
      <c r="R869" s="2"/>
    </row>
    <row r="870" spans="1:18" customFormat="1" x14ac:dyDescent="0.25">
      <c r="A870" s="54"/>
      <c r="C870" s="86"/>
      <c r="D870" s="87"/>
      <c r="E870" s="88"/>
      <c r="F870" s="89"/>
      <c r="G870" s="87"/>
      <c r="H870" s="87"/>
      <c r="I870" s="301" t="str">
        <f t="shared" ca="1" si="13"/>
        <v/>
      </c>
      <c r="J870" s="329"/>
      <c r="K870" s="329"/>
      <c r="L870" s="250"/>
      <c r="M870" s="250"/>
      <c r="N870" s="250"/>
      <c r="O870" s="250"/>
      <c r="P870" s="250"/>
      <c r="Q870" s="250"/>
      <c r="R870" s="2"/>
    </row>
    <row r="871" spans="1:18" customFormat="1" x14ac:dyDescent="0.25">
      <c r="A871" s="54"/>
      <c r="C871" s="86"/>
      <c r="D871" s="87"/>
      <c r="E871" s="88"/>
      <c r="F871" s="89"/>
      <c r="G871" s="87"/>
      <c r="H871" s="87"/>
      <c r="I871" s="301" t="str">
        <f t="shared" ca="1" si="13"/>
        <v/>
      </c>
      <c r="J871" s="329"/>
      <c r="K871" s="329"/>
      <c r="L871" s="250"/>
      <c r="M871" s="250"/>
      <c r="N871" s="250"/>
      <c r="O871" s="250"/>
      <c r="P871" s="250"/>
      <c r="Q871" s="250"/>
      <c r="R871" s="2"/>
    </row>
    <row r="872" spans="1:18" customFormat="1" x14ac:dyDescent="0.25">
      <c r="A872" s="54"/>
      <c r="C872" s="86"/>
      <c r="D872" s="87"/>
      <c r="E872" s="88"/>
      <c r="F872" s="89"/>
      <c r="G872" s="87"/>
      <c r="H872" s="87"/>
      <c r="I872" s="301" t="str">
        <f t="shared" ca="1" si="13"/>
        <v/>
      </c>
      <c r="J872" s="329"/>
      <c r="K872" s="329"/>
      <c r="L872" s="250"/>
      <c r="M872" s="250"/>
      <c r="N872" s="250"/>
      <c r="O872" s="250"/>
      <c r="P872" s="250"/>
      <c r="Q872" s="250"/>
      <c r="R872" s="2"/>
    </row>
    <row r="873" spans="1:18" customFormat="1" x14ac:dyDescent="0.25">
      <c r="A873" s="54"/>
      <c r="C873" s="86"/>
      <c r="D873" s="87"/>
      <c r="E873" s="88"/>
      <c r="F873" s="89"/>
      <c r="G873" s="87"/>
      <c r="H873" s="87"/>
      <c r="I873" s="301" t="str">
        <f t="shared" ca="1" si="13"/>
        <v/>
      </c>
      <c r="J873" s="329"/>
      <c r="K873" s="329"/>
      <c r="L873" s="250"/>
      <c r="M873" s="250"/>
      <c r="N873" s="250"/>
      <c r="O873" s="250"/>
      <c r="P873" s="250"/>
      <c r="Q873" s="250"/>
      <c r="R873" s="2"/>
    </row>
    <row r="874" spans="1:18" customFormat="1" x14ac:dyDescent="0.25">
      <c r="A874" s="54"/>
      <c r="C874" s="86"/>
      <c r="D874" s="87"/>
      <c r="E874" s="88"/>
      <c r="F874" s="89"/>
      <c r="G874" s="87"/>
      <c r="H874" s="87"/>
      <c r="I874" s="301" t="str">
        <f t="shared" ca="1" si="13"/>
        <v/>
      </c>
      <c r="J874" s="329"/>
      <c r="K874" s="329"/>
      <c r="L874" s="250"/>
      <c r="M874" s="250"/>
      <c r="N874" s="250"/>
      <c r="O874" s="250"/>
      <c r="P874" s="250"/>
      <c r="Q874" s="250"/>
      <c r="R874" s="2"/>
    </row>
    <row r="875" spans="1:18" customFormat="1" x14ac:dyDescent="0.25">
      <c r="A875" s="54"/>
      <c r="C875" s="86"/>
      <c r="D875" s="87"/>
      <c r="E875" s="88"/>
      <c r="F875" s="89"/>
      <c r="G875" s="87"/>
      <c r="H875" s="87"/>
      <c r="I875" s="301" t="str">
        <f t="shared" ca="1" si="13"/>
        <v/>
      </c>
      <c r="J875" s="329"/>
      <c r="K875" s="329"/>
      <c r="L875" s="250"/>
      <c r="M875" s="250"/>
      <c r="N875" s="250"/>
      <c r="O875" s="250"/>
      <c r="P875" s="250"/>
      <c r="Q875" s="250"/>
      <c r="R875" s="2"/>
    </row>
    <row r="876" spans="1:18" customFormat="1" x14ac:dyDescent="0.25">
      <c r="A876" s="54"/>
      <c r="C876" s="86"/>
      <c r="D876" s="87"/>
      <c r="E876" s="88"/>
      <c r="F876" s="89"/>
      <c r="G876" s="87"/>
      <c r="H876" s="87"/>
      <c r="I876" s="301" t="str">
        <f t="shared" ca="1" si="13"/>
        <v/>
      </c>
      <c r="J876" s="329"/>
      <c r="K876" s="329"/>
      <c r="L876" s="250"/>
      <c r="M876" s="250"/>
      <c r="N876" s="250"/>
      <c r="O876" s="250"/>
      <c r="P876" s="250"/>
      <c r="Q876" s="250"/>
      <c r="R876" s="2"/>
    </row>
    <row r="877" spans="1:18" customFormat="1" x14ac:dyDescent="0.25">
      <c r="A877" s="54"/>
      <c r="C877" s="86"/>
      <c r="D877" s="87"/>
      <c r="E877" s="88"/>
      <c r="F877" s="89"/>
      <c r="G877" s="87"/>
      <c r="H877" s="87"/>
      <c r="I877" s="301" t="str">
        <f t="shared" ca="1" si="13"/>
        <v/>
      </c>
      <c r="J877" s="329"/>
      <c r="K877" s="329"/>
      <c r="L877" s="250"/>
      <c r="M877" s="250"/>
      <c r="N877" s="250"/>
      <c r="O877" s="250"/>
      <c r="P877" s="250"/>
      <c r="Q877" s="250"/>
      <c r="R877" s="2"/>
    </row>
    <row r="878" spans="1:18" customFormat="1" x14ac:dyDescent="0.25">
      <c r="A878" s="54"/>
      <c r="C878" s="86"/>
      <c r="D878" s="87"/>
      <c r="E878" s="88"/>
      <c r="F878" s="89"/>
      <c r="G878" s="87"/>
      <c r="H878" s="87"/>
      <c r="I878" s="301" t="str">
        <f t="shared" ca="1" si="13"/>
        <v/>
      </c>
      <c r="J878" s="329"/>
      <c r="K878" s="329"/>
      <c r="L878" s="250"/>
      <c r="M878" s="250"/>
      <c r="N878" s="250"/>
      <c r="O878" s="250"/>
      <c r="P878" s="250"/>
      <c r="Q878" s="250"/>
      <c r="R878" s="2"/>
    </row>
    <row r="879" spans="1:18" customFormat="1" x14ac:dyDescent="0.25">
      <c r="A879" s="54"/>
      <c r="C879" s="86"/>
      <c r="D879" s="87"/>
      <c r="E879" s="88"/>
      <c r="F879" s="89"/>
      <c r="G879" s="87"/>
      <c r="H879" s="87"/>
      <c r="I879" s="301" t="str">
        <f t="shared" ca="1" si="13"/>
        <v/>
      </c>
      <c r="J879" s="329"/>
      <c r="K879" s="329"/>
      <c r="L879" s="250"/>
      <c r="M879" s="250"/>
      <c r="N879" s="250"/>
      <c r="O879" s="250"/>
      <c r="P879" s="250"/>
      <c r="Q879" s="250"/>
      <c r="R879" s="2"/>
    </row>
    <row r="880" spans="1:18" customFormat="1" x14ac:dyDescent="0.25">
      <c r="A880" s="54"/>
      <c r="C880" s="86"/>
      <c r="D880" s="87"/>
      <c r="E880" s="88"/>
      <c r="F880" s="89"/>
      <c r="G880" s="87"/>
      <c r="H880" s="87"/>
      <c r="I880" s="301" t="str">
        <f t="shared" ca="1" si="13"/>
        <v/>
      </c>
      <c r="J880" s="329"/>
      <c r="K880" s="329"/>
      <c r="L880" s="250"/>
      <c r="M880" s="250"/>
      <c r="N880" s="250"/>
      <c r="O880" s="250"/>
      <c r="P880" s="250"/>
      <c r="Q880" s="250"/>
      <c r="R880" s="2"/>
    </row>
    <row r="881" spans="1:18" customFormat="1" x14ac:dyDescent="0.25">
      <c r="A881" s="54"/>
      <c r="C881" s="86"/>
      <c r="D881" s="87"/>
      <c r="E881" s="88"/>
      <c r="F881" s="89"/>
      <c r="G881" s="87"/>
      <c r="H881" s="87"/>
      <c r="I881" s="301" t="str">
        <f t="shared" ca="1" si="13"/>
        <v/>
      </c>
      <c r="J881" s="329"/>
      <c r="K881" s="329"/>
      <c r="L881" s="250"/>
      <c r="M881" s="250"/>
      <c r="N881" s="250"/>
      <c r="O881" s="250"/>
      <c r="P881" s="250"/>
      <c r="Q881" s="250"/>
      <c r="R881" s="2"/>
    </row>
    <row r="882" spans="1:18" customFormat="1" x14ac:dyDescent="0.25">
      <c r="A882" s="54"/>
      <c r="C882" s="86"/>
      <c r="D882" s="87"/>
      <c r="E882" s="88"/>
      <c r="F882" s="89"/>
      <c r="G882" s="87"/>
      <c r="H882" s="87"/>
      <c r="I882" s="301" t="str">
        <f t="shared" ca="1" si="13"/>
        <v/>
      </c>
      <c r="J882" s="329"/>
      <c r="K882" s="329"/>
      <c r="L882" s="250"/>
      <c r="M882" s="250"/>
      <c r="N882" s="250"/>
      <c r="O882" s="250"/>
      <c r="P882" s="250"/>
      <c r="Q882" s="250"/>
      <c r="R882" s="2"/>
    </row>
    <row r="883" spans="1:18" customFormat="1" x14ac:dyDescent="0.25">
      <c r="A883" s="54"/>
      <c r="C883" s="86"/>
      <c r="D883" s="87"/>
      <c r="E883" s="88"/>
      <c r="F883" s="89"/>
      <c r="G883" s="87"/>
      <c r="H883" s="87"/>
      <c r="I883" s="301" t="str">
        <f t="shared" ca="1" si="13"/>
        <v/>
      </c>
      <c r="J883" s="329"/>
      <c r="K883" s="329"/>
      <c r="L883" s="250"/>
      <c r="M883" s="250"/>
      <c r="N883" s="250"/>
      <c r="O883" s="250"/>
      <c r="P883" s="250"/>
      <c r="Q883" s="250"/>
      <c r="R883" s="2"/>
    </row>
    <row r="884" spans="1:18" customFormat="1" x14ac:dyDescent="0.25">
      <c r="A884" s="54"/>
      <c r="C884" s="86"/>
      <c r="D884" s="87"/>
      <c r="E884" s="88"/>
      <c r="F884" s="89"/>
      <c r="G884" s="87"/>
      <c r="H884" s="87"/>
      <c r="I884" s="301" t="str">
        <f t="shared" ca="1" si="13"/>
        <v/>
      </c>
      <c r="J884" s="329"/>
      <c r="K884" s="329"/>
      <c r="L884" s="250"/>
      <c r="M884" s="250"/>
      <c r="N884" s="250"/>
      <c r="O884" s="250"/>
      <c r="P884" s="250"/>
      <c r="Q884" s="250"/>
      <c r="R884" s="2"/>
    </row>
    <row r="885" spans="1:18" customFormat="1" x14ac:dyDescent="0.25">
      <c r="A885" s="54"/>
      <c r="C885" s="86"/>
      <c r="D885" s="87"/>
      <c r="E885" s="88"/>
      <c r="F885" s="89"/>
      <c r="G885" s="87"/>
      <c r="H885" s="87"/>
      <c r="I885" s="301" t="str">
        <f t="shared" ca="1" si="13"/>
        <v/>
      </c>
      <c r="J885" s="329"/>
      <c r="K885" s="329"/>
      <c r="L885" s="250"/>
      <c r="M885" s="250"/>
      <c r="N885" s="250"/>
      <c r="O885" s="250"/>
      <c r="P885" s="250"/>
      <c r="Q885" s="250"/>
      <c r="R885" s="2"/>
    </row>
    <row r="886" spans="1:18" customFormat="1" x14ac:dyDescent="0.25">
      <c r="A886" s="54"/>
      <c r="C886" s="86"/>
      <c r="D886" s="87"/>
      <c r="E886" s="88"/>
      <c r="F886" s="89"/>
      <c r="G886" s="87"/>
      <c r="H886" s="87"/>
      <c r="I886" s="301" t="str">
        <f t="shared" ca="1" si="13"/>
        <v/>
      </c>
      <c r="J886" s="329"/>
      <c r="K886" s="329"/>
      <c r="L886" s="250"/>
      <c r="M886" s="250"/>
      <c r="N886" s="250"/>
      <c r="O886" s="250"/>
      <c r="P886" s="250"/>
      <c r="Q886" s="250"/>
      <c r="R886" s="2"/>
    </row>
    <row r="887" spans="1:18" customFormat="1" x14ac:dyDescent="0.25">
      <c r="A887" s="54"/>
      <c r="C887" s="86"/>
      <c r="D887" s="87"/>
      <c r="E887" s="88"/>
      <c r="F887" s="89"/>
      <c r="G887" s="87"/>
      <c r="H887" s="87"/>
      <c r="I887" s="301" t="str">
        <f t="shared" ca="1" si="13"/>
        <v/>
      </c>
      <c r="J887" s="329"/>
      <c r="K887" s="329"/>
      <c r="L887" s="250"/>
      <c r="M887" s="250"/>
      <c r="N887" s="250"/>
      <c r="O887" s="250"/>
      <c r="P887" s="250"/>
      <c r="Q887" s="250"/>
      <c r="R887" s="2"/>
    </row>
    <row r="888" spans="1:18" customFormat="1" x14ac:dyDescent="0.25">
      <c r="A888" s="54"/>
      <c r="C888" s="86"/>
      <c r="D888" s="87"/>
      <c r="E888" s="88"/>
      <c r="F888" s="89"/>
      <c r="G888" s="87"/>
      <c r="H888" s="87"/>
      <c r="I888" s="301" t="str">
        <f t="shared" ca="1" si="13"/>
        <v/>
      </c>
      <c r="J888" s="329"/>
      <c r="K888" s="329"/>
      <c r="L888" s="250"/>
      <c r="M888" s="250"/>
      <c r="N888" s="250"/>
      <c r="O888" s="250"/>
      <c r="P888" s="250"/>
      <c r="Q888" s="250"/>
      <c r="R888" s="2"/>
    </row>
    <row r="889" spans="1:18" customFormat="1" x14ac:dyDescent="0.25">
      <c r="A889" s="54"/>
      <c r="C889" s="86"/>
      <c r="D889" s="87"/>
      <c r="E889" s="88"/>
      <c r="F889" s="89"/>
      <c r="G889" s="87"/>
      <c r="H889" s="87"/>
      <c r="I889" s="301" t="str">
        <f t="shared" ca="1" si="13"/>
        <v/>
      </c>
      <c r="J889" s="329"/>
      <c r="K889" s="329"/>
      <c r="L889" s="250"/>
      <c r="M889" s="250"/>
      <c r="N889" s="250"/>
      <c r="O889" s="250"/>
      <c r="P889" s="250"/>
      <c r="Q889" s="250"/>
      <c r="R889" s="2"/>
    </row>
    <row r="890" spans="1:18" customFormat="1" x14ac:dyDescent="0.25">
      <c r="A890" s="54"/>
      <c r="C890" s="86"/>
      <c r="D890" s="87"/>
      <c r="E890" s="88"/>
      <c r="F890" s="89"/>
      <c r="G890" s="87"/>
      <c r="H890" s="87"/>
      <c r="I890" s="301" t="str">
        <f t="shared" ca="1" si="13"/>
        <v/>
      </c>
      <c r="J890" s="329"/>
      <c r="K890" s="329"/>
      <c r="L890" s="250"/>
      <c r="M890" s="250"/>
      <c r="N890" s="250"/>
      <c r="O890" s="250"/>
      <c r="P890" s="250"/>
      <c r="Q890" s="250"/>
      <c r="R890" s="2"/>
    </row>
    <row r="891" spans="1:18" customFormat="1" x14ac:dyDescent="0.25">
      <c r="A891" s="54"/>
      <c r="C891" s="86"/>
      <c r="D891" s="87"/>
      <c r="E891" s="88"/>
      <c r="F891" s="89"/>
      <c r="G891" s="87"/>
      <c r="H891" s="87"/>
      <c r="I891" s="301" t="str">
        <f t="shared" ca="1" si="13"/>
        <v/>
      </c>
      <c r="J891" s="329"/>
      <c r="K891" s="329"/>
      <c r="L891" s="250"/>
      <c r="M891" s="250"/>
      <c r="N891" s="250"/>
      <c r="O891" s="250"/>
      <c r="P891" s="250"/>
      <c r="Q891" s="250"/>
      <c r="R891" s="2"/>
    </row>
    <row r="892" spans="1:18" customFormat="1" x14ac:dyDescent="0.25">
      <c r="A892" s="54"/>
      <c r="C892" s="86"/>
      <c r="D892" s="87"/>
      <c r="E892" s="88"/>
      <c r="F892" s="89"/>
      <c r="G892" s="87"/>
      <c r="H892" s="87"/>
      <c r="I892" s="301" t="str">
        <f t="shared" ca="1" si="13"/>
        <v/>
      </c>
      <c r="J892" s="329"/>
      <c r="K892" s="329"/>
      <c r="L892" s="250"/>
      <c r="M892" s="250"/>
      <c r="N892" s="250"/>
      <c r="O892" s="250"/>
      <c r="P892" s="250"/>
      <c r="Q892" s="250"/>
      <c r="R892" s="2"/>
    </row>
    <row r="893" spans="1:18" customFormat="1" x14ac:dyDescent="0.25">
      <c r="A893" s="54"/>
      <c r="C893" s="86"/>
      <c r="D893" s="87"/>
      <c r="E893" s="88"/>
      <c r="F893" s="89"/>
      <c r="G893" s="87"/>
      <c r="H893" s="87"/>
      <c r="I893" s="301" t="str">
        <f t="shared" ca="1" si="13"/>
        <v/>
      </c>
      <c r="J893" s="329"/>
      <c r="K893" s="329"/>
      <c r="L893" s="250"/>
      <c r="M893" s="250"/>
      <c r="N893" s="250"/>
      <c r="O893" s="250"/>
      <c r="P893" s="250"/>
      <c r="Q893" s="250"/>
      <c r="R893" s="2"/>
    </row>
    <row r="894" spans="1:18" customFormat="1" x14ac:dyDescent="0.25">
      <c r="A894" s="54"/>
      <c r="C894" s="86"/>
      <c r="D894" s="87"/>
      <c r="E894" s="88"/>
      <c r="F894" s="89"/>
      <c r="G894" s="87"/>
      <c r="H894" s="87"/>
      <c r="I894" s="301" t="str">
        <f t="shared" ca="1" si="13"/>
        <v/>
      </c>
      <c r="J894" s="329"/>
      <c r="K894" s="329"/>
      <c r="L894" s="250"/>
      <c r="M894" s="250"/>
      <c r="N894" s="250"/>
      <c r="O894" s="250"/>
      <c r="P894" s="250"/>
      <c r="Q894" s="250"/>
      <c r="R894" s="2"/>
    </row>
    <row r="895" spans="1:18" customFormat="1" x14ac:dyDescent="0.25">
      <c r="A895" s="54"/>
      <c r="C895" s="86"/>
      <c r="D895" s="87"/>
      <c r="E895" s="88"/>
      <c r="F895" s="89"/>
      <c r="G895" s="87"/>
      <c r="H895" s="87"/>
      <c r="I895" s="301" t="str">
        <f t="shared" ca="1" si="13"/>
        <v/>
      </c>
      <c r="J895" s="329"/>
      <c r="K895" s="329"/>
      <c r="L895" s="250"/>
      <c r="M895" s="250"/>
      <c r="N895" s="250"/>
      <c r="O895" s="250"/>
      <c r="P895" s="250"/>
      <c r="Q895" s="250"/>
      <c r="R895" s="2"/>
    </row>
    <row r="896" spans="1:18" customFormat="1" x14ac:dyDescent="0.25">
      <c r="A896" s="54"/>
      <c r="C896" s="86"/>
      <c r="D896" s="87"/>
      <c r="E896" s="88"/>
      <c r="F896" s="89"/>
      <c r="G896" s="87"/>
      <c r="H896" s="87"/>
      <c r="I896" s="301" t="str">
        <f t="shared" ca="1" si="13"/>
        <v/>
      </c>
      <c r="J896" s="329"/>
      <c r="K896" s="329"/>
      <c r="L896" s="250"/>
      <c r="M896" s="250"/>
      <c r="N896" s="250"/>
      <c r="O896" s="250"/>
      <c r="P896" s="250"/>
      <c r="Q896" s="250"/>
      <c r="R896" s="2"/>
    </row>
    <row r="897" spans="1:18" customFormat="1" x14ac:dyDescent="0.25">
      <c r="A897" s="54"/>
      <c r="C897" s="86"/>
      <c r="D897" s="87"/>
      <c r="E897" s="88"/>
      <c r="F897" s="89"/>
      <c r="G897" s="87"/>
      <c r="H897" s="87"/>
      <c r="I897" s="301" t="str">
        <f t="shared" ca="1" si="13"/>
        <v/>
      </c>
      <c r="J897" s="329"/>
      <c r="K897" s="329"/>
      <c r="L897" s="250"/>
      <c r="M897" s="250"/>
      <c r="N897" s="250"/>
      <c r="O897" s="250"/>
      <c r="P897" s="250"/>
      <c r="Q897" s="250"/>
      <c r="R897" s="2"/>
    </row>
    <row r="898" spans="1:18" customFormat="1" x14ac:dyDescent="0.25">
      <c r="A898" s="54"/>
      <c r="C898" s="86"/>
      <c r="D898" s="87"/>
      <c r="E898" s="88"/>
      <c r="F898" s="89"/>
      <c r="G898" s="87"/>
      <c r="H898" s="87"/>
      <c r="I898" s="301" t="str">
        <f t="shared" ca="1" si="13"/>
        <v/>
      </c>
      <c r="J898" s="329"/>
      <c r="K898" s="329"/>
      <c r="L898" s="250"/>
      <c r="M898" s="250"/>
      <c r="N898" s="250"/>
      <c r="O898" s="250"/>
      <c r="P898" s="250"/>
      <c r="Q898" s="250"/>
      <c r="R898" s="2"/>
    </row>
    <row r="899" spans="1:18" customFormat="1" x14ac:dyDescent="0.25">
      <c r="A899" s="54"/>
      <c r="C899" s="86"/>
      <c r="D899" s="87"/>
      <c r="E899" s="88"/>
      <c r="F899" s="89"/>
      <c r="G899" s="87"/>
      <c r="H899" s="87"/>
      <c r="I899" s="301" t="str">
        <f t="shared" ca="1" si="13"/>
        <v/>
      </c>
      <c r="J899" s="329"/>
      <c r="K899" s="329"/>
      <c r="L899" s="250"/>
      <c r="M899" s="250"/>
      <c r="N899" s="250"/>
      <c r="O899" s="250"/>
      <c r="P899" s="250"/>
      <c r="Q899" s="250"/>
      <c r="R899" s="2"/>
    </row>
    <row r="900" spans="1:18" customFormat="1" x14ac:dyDescent="0.25">
      <c r="A900" s="54"/>
      <c r="C900" s="86"/>
      <c r="D900" s="87"/>
      <c r="E900" s="88"/>
      <c r="F900" s="89"/>
      <c r="G900" s="87"/>
      <c r="H900" s="87"/>
      <c r="I900" s="301" t="str">
        <f t="shared" ca="1" si="13"/>
        <v/>
      </c>
      <c r="J900" s="329"/>
      <c r="K900" s="329"/>
      <c r="L900" s="250"/>
      <c r="M900" s="250"/>
      <c r="N900" s="250"/>
      <c r="O900" s="250"/>
      <c r="P900" s="250"/>
      <c r="Q900" s="250"/>
      <c r="R900" s="2"/>
    </row>
    <row r="901" spans="1:18" customFormat="1" x14ac:dyDescent="0.25">
      <c r="A901" s="54"/>
      <c r="C901" s="86"/>
      <c r="D901" s="87"/>
      <c r="E901" s="88"/>
      <c r="F901" s="89"/>
      <c r="G901" s="87"/>
      <c r="H901" s="87"/>
      <c r="I901" s="301" t="str">
        <f t="shared" ca="1" si="13"/>
        <v/>
      </c>
      <c r="J901" s="329"/>
      <c r="K901" s="329"/>
      <c r="L901" s="250"/>
      <c r="M901" s="250"/>
      <c r="N901" s="250"/>
      <c r="O901" s="250"/>
      <c r="P901" s="250"/>
      <c r="Q901" s="250"/>
      <c r="R901" s="2"/>
    </row>
    <row r="902" spans="1:18" customFormat="1" x14ac:dyDescent="0.25">
      <c r="A902" s="54"/>
      <c r="C902" s="86"/>
      <c r="D902" s="87"/>
      <c r="E902" s="88"/>
      <c r="F902" s="89"/>
      <c r="G902" s="87"/>
      <c r="H902" s="87"/>
      <c r="I902" s="301" t="str">
        <f t="shared" ca="1" si="13"/>
        <v/>
      </c>
      <c r="J902" s="329"/>
      <c r="K902" s="329"/>
      <c r="L902" s="250"/>
      <c r="M902" s="250"/>
      <c r="N902" s="250"/>
      <c r="O902" s="250"/>
      <c r="P902" s="250"/>
      <c r="Q902" s="250"/>
      <c r="R902" s="2"/>
    </row>
    <row r="903" spans="1:18" customFormat="1" x14ac:dyDescent="0.25">
      <c r="A903" s="54"/>
      <c r="C903" s="86"/>
      <c r="D903" s="87"/>
      <c r="E903" s="88"/>
      <c r="F903" s="89"/>
      <c r="G903" s="87"/>
      <c r="H903" s="87"/>
      <c r="I903" s="301" t="str">
        <f t="shared" ca="1" si="13"/>
        <v/>
      </c>
      <c r="J903" s="329"/>
      <c r="K903" s="329"/>
      <c r="L903" s="250"/>
      <c r="M903" s="250"/>
      <c r="N903" s="250"/>
      <c r="O903" s="250"/>
      <c r="P903" s="250"/>
      <c r="Q903" s="250"/>
      <c r="R903" s="2"/>
    </row>
    <row r="904" spans="1:18" customFormat="1" x14ac:dyDescent="0.25">
      <c r="A904" s="54"/>
      <c r="C904" s="86"/>
      <c r="D904" s="87"/>
      <c r="E904" s="88"/>
      <c r="F904" s="89"/>
      <c r="G904" s="87"/>
      <c r="H904" s="87"/>
      <c r="I904" s="301" t="str">
        <f t="shared" ca="1" si="13"/>
        <v/>
      </c>
      <c r="J904" s="329"/>
      <c r="K904" s="329"/>
      <c r="L904" s="250"/>
      <c r="M904" s="250"/>
      <c r="N904" s="250"/>
      <c r="O904" s="250"/>
      <c r="P904" s="250"/>
      <c r="Q904" s="250"/>
      <c r="R904" s="2"/>
    </row>
    <row r="905" spans="1:18" customFormat="1" x14ac:dyDescent="0.25">
      <c r="A905" s="54"/>
      <c r="C905" s="86"/>
      <c r="D905" s="87"/>
      <c r="E905" s="88"/>
      <c r="F905" s="89"/>
      <c r="G905" s="87"/>
      <c r="H905" s="87"/>
      <c r="I905" s="301" t="str">
        <f t="shared" ref="I905:I968" ca="1" si="14">IF(H905="","",(IF(H905="Efetivado","",IF(C905="","",IF(C905=TODAY(),"Vence Hoje",IF(C905&lt;TODAY(),"Atrasado",C905-TODAY()&amp;" Dias para Vencer"))))))</f>
        <v/>
      </c>
      <c r="J905" s="329"/>
      <c r="K905" s="329"/>
      <c r="L905" s="250"/>
      <c r="M905" s="250"/>
      <c r="N905" s="250"/>
      <c r="O905" s="250"/>
      <c r="P905" s="250"/>
      <c r="Q905" s="250"/>
      <c r="R905" s="2"/>
    </row>
    <row r="906" spans="1:18" customFormat="1" x14ac:dyDescent="0.25">
      <c r="A906" s="54"/>
      <c r="C906" s="86"/>
      <c r="D906" s="87"/>
      <c r="E906" s="88"/>
      <c r="F906" s="89"/>
      <c r="G906" s="87"/>
      <c r="H906" s="87"/>
      <c r="I906" s="301" t="str">
        <f t="shared" ca="1" si="14"/>
        <v/>
      </c>
      <c r="J906" s="329"/>
      <c r="K906" s="329"/>
      <c r="L906" s="250"/>
      <c r="M906" s="250"/>
      <c r="N906" s="250"/>
      <c r="O906" s="250"/>
      <c r="P906" s="250"/>
      <c r="Q906" s="250"/>
      <c r="R906" s="2"/>
    </row>
    <row r="907" spans="1:18" customFormat="1" x14ac:dyDescent="0.25">
      <c r="A907" s="54"/>
      <c r="C907" s="86"/>
      <c r="D907" s="87"/>
      <c r="E907" s="88"/>
      <c r="F907" s="89"/>
      <c r="G907" s="87"/>
      <c r="H907" s="87"/>
      <c r="I907" s="301" t="str">
        <f t="shared" ca="1" si="14"/>
        <v/>
      </c>
      <c r="J907" s="329"/>
      <c r="K907" s="329"/>
      <c r="L907" s="250"/>
      <c r="M907" s="250"/>
      <c r="N907" s="250"/>
      <c r="O907" s="250"/>
      <c r="P907" s="250"/>
      <c r="Q907" s="250"/>
      <c r="R907" s="2"/>
    </row>
    <row r="908" spans="1:18" customFormat="1" x14ac:dyDescent="0.25">
      <c r="A908" s="54"/>
      <c r="C908" s="86"/>
      <c r="D908" s="87"/>
      <c r="E908" s="88"/>
      <c r="F908" s="89"/>
      <c r="G908" s="87"/>
      <c r="H908" s="87"/>
      <c r="I908" s="301" t="str">
        <f t="shared" ca="1" si="14"/>
        <v/>
      </c>
      <c r="J908" s="329"/>
      <c r="K908" s="329"/>
      <c r="L908" s="250"/>
      <c r="M908" s="250"/>
      <c r="N908" s="250"/>
      <c r="O908" s="250"/>
      <c r="P908" s="250"/>
      <c r="Q908" s="250"/>
      <c r="R908" s="2"/>
    </row>
    <row r="909" spans="1:18" customFormat="1" x14ac:dyDescent="0.25">
      <c r="A909" s="54"/>
      <c r="C909" s="86"/>
      <c r="D909" s="87"/>
      <c r="E909" s="88"/>
      <c r="F909" s="89"/>
      <c r="G909" s="87"/>
      <c r="H909" s="87"/>
      <c r="I909" s="301" t="str">
        <f t="shared" ca="1" si="14"/>
        <v/>
      </c>
      <c r="J909" s="329"/>
      <c r="K909" s="329"/>
      <c r="L909" s="250"/>
      <c r="M909" s="250"/>
      <c r="N909" s="250"/>
      <c r="O909" s="250"/>
      <c r="P909" s="250"/>
      <c r="Q909" s="250"/>
      <c r="R909" s="2"/>
    </row>
    <row r="910" spans="1:18" customFormat="1" x14ac:dyDescent="0.25">
      <c r="A910" s="54"/>
      <c r="C910" s="86"/>
      <c r="D910" s="87"/>
      <c r="E910" s="88"/>
      <c r="F910" s="89"/>
      <c r="G910" s="87"/>
      <c r="H910" s="87"/>
      <c r="I910" s="301" t="str">
        <f t="shared" ca="1" si="14"/>
        <v/>
      </c>
      <c r="J910" s="329"/>
      <c r="K910" s="329"/>
      <c r="L910" s="250"/>
      <c r="M910" s="250"/>
      <c r="N910" s="250"/>
      <c r="O910" s="250"/>
      <c r="P910" s="250"/>
      <c r="Q910" s="250"/>
      <c r="R910" s="2"/>
    </row>
    <row r="911" spans="1:18" customFormat="1" x14ac:dyDescent="0.25">
      <c r="A911" s="54"/>
      <c r="C911" s="86"/>
      <c r="D911" s="87"/>
      <c r="E911" s="88"/>
      <c r="F911" s="89"/>
      <c r="G911" s="87"/>
      <c r="H911" s="87"/>
      <c r="I911" s="301" t="str">
        <f t="shared" ca="1" si="14"/>
        <v/>
      </c>
      <c r="J911" s="329"/>
      <c r="K911" s="329"/>
      <c r="L911" s="250"/>
      <c r="M911" s="250"/>
      <c r="N911" s="250"/>
      <c r="O911" s="250"/>
      <c r="P911" s="250"/>
      <c r="Q911" s="250"/>
      <c r="R911" s="2"/>
    </row>
    <row r="912" spans="1:18" customFormat="1" x14ac:dyDescent="0.25">
      <c r="A912" s="54"/>
      <c r="C912" s="86"/>
      <c r="D912" s="87"/>
      <c r="E912" s="88"/>
      <c r="F912" s="89"/>
      <c r="G912" s="87"/>
      <c r="H912" s="87"/>
      <c r="I912" s="301" t="str">
        <f t="shared" ca="1" si="14"/>
        <v/>
      </c>
      <c r="J912" s="329"/>
      <c r="K912" s="329"/>
      <c r="L912" s="250"/>
      <c r="M912" s="250"/>
      <c r="N912" s="250"/>
      <c r="O912" s="250"/>
      <c r="P912" s="250"/>
      <c r="Q912" s="250"/>
      <c r="R912" s="2"/>
    </row>
    <row r="913" spans="1:18" customFormat="1" x14ac:dyDescent="0.25">
      <c r="A913" s="54"/>
      <c r="C913" s="86"/>
      <c r="D913" s="87"/>
      <c r="E913" s="88"/>
      <c r="F913" s="89"/>
      <c r="G913" s="87"/>
      <c r="H913" s="87"/>
      <c r="I913" s="301" t="str">
        <f t="shared" ca="1" si="14"/>
        <v/>
      </c>
      <c r="J913" s="329"/>
      <c r="K913" s="329"/>
      <c r="L913" s="250"/>
      <c r="M913" s="250"/>
      <c r="N913" s="250"/>
      <c r="O913" s="250"/>
      <c r="P913" s="250"/>
      <c r="Q913" s="250"/>
      <c r="R913" s="2"/>
    </row>
    <row r="914" spans="1:18" customFormat="1" x14ac:dyDescent="0.25">
      <c r="A914" s="54"/>
      <c r="C914" s="86"/>
      <c r="D914" s="87"/>
      <c r="E914" s="88"/>
      <c r="F914" s="89"/>
      <c r="G914" s="87"/>
      <c r="H914" s="87"/>
      <c r="I914" s="301" t="str">
        <f t="shared" ca="1" si="14"/>
        <v/>
      </c>
      <c r="J914" s="329"/>
      <c r="K914" s="329"/>
      <c r="L914" s="250"/>
      <c r="M914" s="250"/>
      <c r="N914" s="250"/>
      <c r="O914" s="250"/>
      <c r="P914" s="250"/>
      <c r="Q914" s="250"/>
      <c r="R914" s="2"/>
    </row>
    <row r="915" spans="1:18" customFormat="1" x14ac:dyDescent="0.25">
      <c r="A915" s="54"/>
      <c r="C915" s="86"/>
      <c r="D915" s="87"/>
      <c r="E915" s="88"/>
      <c r="F915" s="89"/>
      <c r="G915" s="87"/>
      <c r="H915" s="87"/>
      <c r="I915" s="301" t="str">
        <f t="shared" ca="1" si="14"/>
        <v/>
      </c>
      <c r="J915" s="329"/>
      <c r="K915" s="329"/>
      <c r="L915" s="250"/>
      <c r="M915" s="250"/>
      <c r="N915" s="250"/>
      <c r="O915" s="250"/>
      <c r="P915" s="250"/>
      <c r="Q915" s="250"/>
      <c r="R915" s="2"/>
    </row>
    <row r="916" spans="1:18" customFormat="1" x14ac:dyDescent="0.25">
      <c r="A916" s="54"/>
      <c r="C916" s="86"/>
      <c r="D916" s="87"/>
      <c r="E916" s="88"/>
      <c r="F916" s="89"/>
      <c r="G916" s="87"/>
      <c r="H916" s="87"/>
      <c r="I916" s="301" t="str">
        <f t="shared" ca="1" si="14"/>
        <v/>
      </c>
      <c r="J916" s="329"/>
      <c r="K916" s="329"/>
      <c r="L916" s="250"/>
      <c r="M916" s="250"/>
      <c r="N916" s="250"/>
      <c r="O916" s="250"/>
      <c r="P916" s="250"/>
      <c r="Q916" s="250"/>
      <c r="R916" s="2"/>
    </row>
    <row r="917" spans="1:18" customFormat="1" x14ac:dyDescent="0.25">
      <c r="A917" s="54"/>
      <c r="C917" s="86"/>
      <c r="D917" s="87"/>
      <c r="E917" s="88"/>
      <c r="F917" s="89"/>
      <c r="G917" s="87"/>
      <c r="H917" s="87"/>
      <c r="I917" s="301" t="str">
        <f t="shared" ca="1" si="14"/>
        <v/>
      </c>
      <c r="J917" s="329"/>
      <c r="K917" s="329"/>
      <c r="L917" s="250"/>
      <c r="M917" s="250"/>
      <c r="N917" s="250"/>
      <c r="O917" s="250"/>
      <c r="P917" s="250"/>
      <c r="Q917" s="250"/>
      <c r="R917" s="2"/>
    </row>
    <row r="918" spans="1:18" customFormat="1" x14ac:dyDescent="0.25">
      <c r="A918" s="54"/>
      <c r="C918" s="86"/>
      <c r="D918" s="87"/>
      <c r="E918" s="88"/>
      <c r="F918" s="89"/>
      <c r="G918" s="87"/>
      <c r="H918" s="87"/>
      <c r="I918" s="301" t="str">
        <f t="shared" ca="1" si="14"/>
        <v/>
      </c>
      <c r="J918" s="329"/>
      <c r="K918" s="329"/>
      <c r="L918" s="250"/>
      <c r="M918" s="250"/>
      <c r="N918" s="250"/>
      <c r="O918" s="250"/>
      <c r="P918" s="250"/>
      <c r="Q918" s="250"/>
      <c r="R918" s="2"/>
    </row>
    <row r="919" spans="1:18" customFormat="1" x14ac:dyDescent="0.25">
      <c r="A919" s="54"/>
      <c r="C919" s="86"/>
      <c r="D919" s="87"/>
      <c r="E919" s="88"/>
      <c r="F919" s="89"/>
      <c r="G919" s="87"/>
      <c r="H919" s="87"/>
      <c r="I919" s="301" t="str">
        <f t="shared" ca="1" si="14"/>
        <v/>
      </c>
      <c r="J919" s="329"/>
      <c r="K919" s="329"/>
      <c r="L919" s="250"/>
      <c r="M919" s="250"/>
      <c r="N919" s="250"/>
      <c r="O919" s="250"/>
      <c r="P919" s="250"/>
      <c r="Q919" s="250"/>
      <c r="R919" s="2"/>
    </row>
    <row r="920" spans="1:18" customFormat="1" x14ac:dyDescent="0.25">
      <c r="A920" s="54"/>
      <c r="C920" s="86"/>
      <c r="D920" s="87"/>
      <c r="E920" s="88"/>
      <c r="F920" s="89"/>
      <c r="G920" s="87"/>
      <c r="H920" s="87"/>
      <c r="I920" s="301" t="str">
        <f t="shared" ca="1" si="14"/>
        <v/>
      </c>
      <c r="J920" s="329"/>
      <c r="K920" s="329"/>
      <c r="L920" s="250"/>
      <c r="M920" s="250"/>
      <c r="N920" s="250"/>
      <c r="O920" s="250"/>
      <c r="P920" s="250"/>
      <c r="Q920" s="250"/>
      <c r="R920" s="2"/>
    </row>
    <row r="921" spans="1:18" customFormat="1" x14ac:dyDescent="0.25">
      <c r="A921" s="54"/>
      <c r="C921" s="86"/>
      <c r="D921" s="87"/>
      <c r="E921" s="88"/>
      <c r="F921" s="89"/>
      <c r="G921" s="87"/>
      <c r="H921" s="87"/>
      <c r="I921" s="301" t="str">
        <f t="shared" ca="1" si="14"/>
        <v/>
      </c>
      <c r="J921" s="329"/>
      <c r="K921" s="329"/>
      <c r="L921" s="250"/>
      <c r="M921" s="250"/>
      <c r="N921" s="250"/>
      <c r="O921" s="250"/>
      <c r="P921" s="250"/>
      <c r="Q921" s="250"/>
      <c r="R921" s="2"/>
    </row>
    <row r="922" spans="1:18" customFormat="1" x14ac:dyDescent="0.25">
      <c r="A922" s="54"/>
      <c r="C922" s="86"/>
      <c r="D922" s="87"/>
      <c r="E922" s="88"/>
      <c r="F922" s="89"/>
      <c r="G922" s="87"/>
      <c r="H922" s="87"/>
      <c r="I922" s="301" t="str">
        <f t="shared" ca="1" si="14"/>
        <v/>
      </c>
      <c r="J922" s="329"/>
      <c r="K922" s="329"/>
      <c r="L922" s="250"/>
      <c r="M922" s="250"/>
      <c r="N922" s="250"/>
      <c r="O922" s="250"/>
      <c r="P922" s="250"/>
      <c r="Q922" s="250"/>
      <c r="R922" s="2"/>
    </row>
    <row r="923" spans="1:18" customFormat="1" x14ac:dyDescent="0.25">
      <c r="A923" s="54"/>
      <c r="C923" s="86"/>
      <c r="D923" s="87"/>
      <c r="E923" s="88"/>
      <c r="F923" s="89"/>
      <c r="G923" s="87"/>
      <c r="H923" s="87"/>
      <c r="I923" s="301" t="str">
        <f t="shared" ca="1" si="14"/>
        <v/>
      </c>
      <c r="J923" s="329"/>
      <c r="K923" s="329"/>
      <c r="L923" s="250"/>
      <c r="M923" s="250"/>
      <c r="N923" s="250"/>
      <c r="O923" s="250"/>
      <c r="P923" s="250"/>
      <c r="Q923" s="250"/>
      <c r="R923" s="2"/>
    </row>
    <row r="924" spans="1:18" customFormat="1" x14ac:dyDescent="0.25">
      <c r="A924" s="54"/>
      <c r="C924" s="86"/>
      <c r="D924" s="87"/>
      <c r="E924" s="88"/>
      <c r="F924" s="89"/>
      <c r="G924" s="87"/>
      <c r="H924" s="87"/>
      <c r="I924" s="301" t="str">
        <f t="shared" ca="1" si="14"/>
        <v/>
      </c>
      <c r="J924" s="329"/>
      <c r="K924" s="329"/>
      <c r="L924" s="250"/>
      <c r="M924" s="250"/>
      <c r="N924" s="250"/>
      <c r="O924" s="250"/>
      <c r="P924" s="250"/>
      <c r="Q924" s="250"/>
      <c r="R924" s="2"/>
    </row>
    <row r="925" spans="1:18" customFormat="1" x14ac:dyDescent="0.25">
      <c r="A925" s="54"/>
      <c r="C925" s="86"/>
      <c r="D925" s="87"/>
      <c r="E925" s="88"/>
      <c r="F925" s="89"/>
      <c r="G925" s="87"/>
      <c r="H925" s="87"/>
      <c r="I925" s="301" t="str">
        <f t="shared" ca="1" si="14"/>
        <v/>
      </c>
      <c r="J925" s="329"/>
      <c r="K925" s="329"/>
      <c r="L925" s="250"/>
      <c r="M925" s="250"/>
      <c r="N925" s="250"/>
      <c r="O925" s="250"/>
      <c r="P925" s="250"/>
      <c r="Q925" s="250"/>
      <c r="R925" s="2"/>
    </row>
    <row r="926" spans="1:18" customFormat="1" x14ac:dyDescent="0.25">
      <c r="A926" s="54"/>
      <c r="C926" s="86"/>
      <c r="D926" s="87"/>
      <c r="E926" s="88"/>
      <c r="F926" s="89"/>
      <c r="G926" s="87"/>
      <c r="H926" s="87"/>
      <c r="I926" s="301" t="str">
        <f t="shared" ca="1" si="14"/>
        <v/>
      </c>
      <c r="J926" s="329"/>
      <c r="K926" s="329"/>
      <c r="L926" s="250"/>
      <c r="M926" s="250"/>
      <c r="N926" s="250"/>
      <c r="O926" s="250"/>
      <c r="P926" s="250"/>
      <c r="Q926" s="250"/>
      <c r="R926" s="2"/>
    </row>
    <row r="927" spans="1:18" customFormat="1" x14ac:dyDescent="0.25">
      <c r="A927" s="54"/>
      <c r="C927" s="86"/>
      <c r="D927" s="87"/>
      <c r="E927" s="88"/>
      <c r="F927" s="89"/>
      <c r="G927" s="87"/>
      <c r="H927" s="87"/>
      <c r="I927" s="301" t="str">
        <f t="shared" ca="1" si="14"/>
        <v/>
      </c>
      <c r="J927" s="329"/>
      <c r="K927" s="329"/>
      <c r="L927" s="250"/>
      <c r="M927" s="250"/>
      <c r="N927" s="250"/>
      <c r="O927" s="250"/>
      <c r="P927" s="250"/>
      <c r="Q927" s="250"/>
      <c r="R927" s="2"/>
    </row>
    <row r="928" spans="1:18" customFormat="1" x14ac:dyDescent="0.25">
      <c r="A928" s="54"/>
      <c r="C928" s="86"/>
      <c r="D928" s="87"/>
      <c r="E928" s="88"/>
      <c r="F928" s="89"/>
      <c r="G928" s="87"/>
      <c r="H928" s="87"/>
      <c r="I928" s="301" t="str">
        <f t="shared" ca="1" si="14"/>
        <v/>
      </c>
      <c r="J928" s="329"/>
      <c r="K928" s="329"/>
      <c r="L928" s="250"/>
      <c r="M928" s="250"/>
      <c r="N928" s="250"/>
      <c r="O928" s="250"/>
      <c r="P928" s="250"/>
      <c r="Q928" s="250"/>
      <c r="R928" s="2"/>
    </row>
    <row r="929" spans="1:18" customFormat="1" x14ac:dyDescent="0.25">
      <c r="A929" s="54"/>
      <c r="C929" s="86"/>
      <c r="D929" s="87"/>
      <c r="E929" s="88"/>
      <c r="F929" s="89"/>
      <c r="G929" s="87"/>
      <c r="H929" s="87"/>
      <c r="I929" s="301" t="str">
        <f t="shared" ca="1" si="14"/>
        <v/>
      </c>
      <c r="J929" s="329"/>
      <c r="K929" s="329"/>
      <c r="L929" s="250"/>
      <c r="M929" s="250"/>
      <c r="N929" s="250"/>
      <c r="O929" s="250"/>
      <c r="P929" s="250"/>
      <c r="Q929" s="250"/>
      <c r="R929" s="2"/>
    </row>
    <row r="930" spans="1:18" customFormat="1" x14ac:dyDescent="0.25">
      <c r="A930" s="54"/>
      <c r="C930" s="86"/>
      <c r="D930" s="87"/>
      <c r="E930" s="88"/>
      <c r="F930" s="89"/>
      <c r="G930" s="87"/>
      <c r="H930" s="87"/>
      <c r="I930" s="301" t="str">
        <f t="shared" ca="1" si="14"/>
        <v/>
      </c>
      <c r="J930" s="329"/>
      <c r="K930" s="329"/>
      <c r="L930" s="250"/>
      <c r="M930" s="250"/>
      <c r="N930" s="250"/>
      <c r="O930" s="250"/>
      <c r="P930" s="250"/>
      <c r="Q930" s="250"/>
      <c r="R930" s="2"/>
    </row>
    <row r="931" spans="1:18" customFormat="1" x14ac:dyDescent="0.25">
      <c r="A931" s="54"/>
      <c r="C931" s="86"/>
      <c r="D931" s="87"/>
      <c r="E931" s="88"/>
      <c r="F931" s="89"/>
      <c r="G931" s="87"/>
      <c r="H931" s="87"/>
      <c r="I931" s="301" t="str">
        <f t="shared" ca="1" si="14"/>
        <v/>
      </c>
      <c r="J931" s="329"/>
      <c r="K931" s="329"/>
      <c r="L931" s="250"/>
      <c r="M931" s="250"/>
      <c r="N931" s="250"/>
      <c r="O931" s="250"/>
      <c r="P931" s="250"/>
      <c r="Q931" s="250"/>
      <c r="R931" s="2"/>
    </row>
    <row r="932" spans="1:18" customFormat="1" x14ac:dyDescent="0.25">
      <c r="A932" s="54"/>
      <c r="C932" s="86"/>
      <c r="D932" s="87"/>
      <c r="E932" s="88"/>
      <c r="F932" s="89"/>
      <c r="G932" s="87"/>
      <c r="H932" s="87"/>
      <c r="I932" s="301" t="str">
        <f t="shared" ca="1" si="14"/>
        <v/>
      </c>
      <c r="J932" s="329"/>
      <c r="K932" s="329"/>
      <c r="L932" s="250"/>
      <c r="M932" s="250"/>
      <c r="N932" s="250"/>
      <c r="O932" s="250"/>
      <c r="P932" s="250"/>
      <c r="Q932" s="250"/>
      <c r="R932" s="2"/>
    </row>
    <row r="933" spans="1:18" customFormat="1" x14ac:dyDescent="0.25">
      <c r="A933" s="54"/>
      <c r="C933" s="86"/>
      <c r="D933" s="87"/>
      <c r="E933" s="88"/>
      <c r="F933" s="89"/>
      <c r="G933" s="87"/>
      <c r="H933" s="87"/>
      <c r="I933" s="301" t="str">
        <f t="shared" ca="1" si="14"/>
        <v/>
      </c>
      <c r="J933" s="329"/>
      <c r="K933" s="329"/>
      <c r="L933" s="250"/>
      <c r="M933" s="250"/>
      <c r="N933" s="250"/>
      <c r="O933" s="250"/>
      <c r="P933" s="250"/>
      <c r="Q933" s="250"/>
      <c r="R933" s="2"/>
    </row>
    <row r="934" spans="1:18" customFormat="1" x14ac:dyDescent="0.25">
      <c r="A934" s="54"/>
      <c r="C934" s="86"/>
      <c r="D934" s="87"/>
      <c r="E934" s="88"/>
      <c r="F934" s="89"/>
      <c r="G934" s="87"/>
      <c r="H934" s="87"/>
      <c r="I934" s="301" t="str">
        <f t="shared" ca="1" si="14"/>
        <v/>
      </c>
      <c r="J934" s="329"/>
      <c r="K934" s="329"/>
      <c r="L934" s="250"/>
      <c r="M934" s="250"/>
      <c r="N934" s="250"/>
      <c r="O934" s="250"/>
      <c r="P934" s="250"/>
      <c r="Q934" s="250"/>
      <c r="R934" s="2"/>
    </row>
    <row r="935" spans="1:18" customFormat="1" x14ac:dyDescent="0.25">
      <c r="A935" s="54"/>
      <c r="C935" s="86"/>
      <c r="D935" s="87"/>
      <c r="E935" s="88"/>
      <c r="F935" s="89"/>
      <c r="G935" s="87"/>
      <c r="H935" s="87"/>
      <c r="I935" s="301" t="str">
        <f t="shared" ca="1" si="14"/>
        <v/>
      </c>
      <c r="J935" s="329"/>
      <c r="K935" s="329"/>
      <c r="L935" s="250"/>
      <c r="M935" s="250"/>
      <c r="N935" s="250"/>
      <c r="O935" s="250"/>
      <c r="P935" s="250"/>
      <c r="Q935" s="250"/>
      <c r="R935" s="2"/>
    </row>
    <row r="936" spans="1:18" customFormat="1" x14ac:dyDescent="0.25">
      <c r="A936" s="54"/>
      <c r="C936" s="86"/>
      <c r="D936" s="87"/>
      <c r="E936" s="88"/>
      <c r="F936" s="89"/>
      <c r="G936" s="87"/>
      <c r="H936" s="87"/>
      <c r="I936" s="301" t="str">
        <f t="shared" ca="1" si="14"/>
        <v/>
      </c>
      <c r="J936" s="329"/>
      <c r="K936" s="329"/>
      <c r="L936" s="250"/>
      <c r="M936" s="250"/>
      <c r="N936" s="250"/>
      <c r="O936" s="250"/>
      <c r="P936" s="250"/>
      <c r="Q936" s="250"/>
      <c r="R936" s="2"/>
    </row>
    <row r="937" spans="1:18" customFormat="1" x14ac:dyDescent="0.25">
      <c r="A937" s="54"/>
      <c r="C937" s="86"/>
      <c r="D937" s="87"/>
      <c r="E937" s="88"/>
      <c r="F937" s="89"/>
      <c r="G937" s="87"/>
      <c r="H937" s="87"/>
      <c r="I937" s="301" t="str">
        <f t="shared" ca="1" si="14"/>
        <v/>
      </c>
      <c r="J937" s="329"/>
      <c r="K937" s="329"/>
      <c r="L937" s="250"/>
      <c r="M937" s="250"/>
      <c r="N937" s="250"/>
      <c r="O937" s="250"/>
      <c r="P937" s="250"/>
      <c r="Q937" s="250"/>
      <c r="R937" s="2"/>
    </row>
    <row r="938" spans="1:18" customFormat="1" x14ac:dyDescent="0.25">
      <c r="A938" s="54"/>
      <c r="C938" s="86"/>
      <c r="D938" s="87"/>
      <c r="E938" s="88"/>
      <c r="F938" s="89"/>
      <c r="G938" s="87"/>
      <c r="H938" s="87"/>
      <c r="I938" s="301" t="str">
        <f t="shared" ca="1" si="14"/>
        <v/>
      </c>
      <c r="J938" s="329"/>
      <c r="K938" s="329"/>
      <c r="L938" s="250"/>
      <c r="M938" s="250"/>
      <c r="N938" s="250"/>
      <c r="O938" s="250"/>
      <c r="P938" s="250"/>
      <c r="Q938" s="250"/>
      <c r="R938" s="2"/>
    </row>
    <row r="939" spans="1:18" customFormat="1" x14ac:dyDescent="0.25">
      <c r="A939" s="54"/>
      <c r="C939" s="86"/>
      <c r="D939" s="87"/>
      <c r="E939" s="88"/>
      <c r="F939" s="89"/>
      <c r="G939" s="87"/>
      <c r="H939" s="87"/>
      <c r="I939" s="301" t="str">
        <f t="shared" ca="1" si="14"/>
        <v/>
      </c>
      <c r="J939" s="329"/>
      <c r="K939" s="329"/>
      <c r="L939" s="250"/>
      <c r="M939" s="250"/>
      <c r="N939" s="250"/>
      <c r="O939" s="250"/>
      <c r="P939" s="250"/>
      <c r="Q939" s="250"/>
      <c r="R939" s="2"/>
    </row>
    <row r="940" spans="1:18" customFormat="1" x14ac:dyDescent="0.25">
      <c r="A940" s="54"/>
      <c r="C940" s="86"/>
      <c r="D940" s="87"/>
      <c r="E940" s="88"/>
      <c r="F940" s="89"/>
      <c r="G940" s="87"/>
      <c r="H940" s="87"/>
      <c r="I940" s="301" t="str">
        <f t="shared" ca="1" si="14"/>
        <v/>
      </c>
      <c r="J940" s="329"/>
      <c r="K940" s="329"/>
      <c r="L940" s="250"/>
      <c r="M940" s="250"/>
      <c r="N940" s="250"/>
      <c r="O940" s="250"/>
      <c r="P940" s="250"/>
      <c r="Q940" s="250"/>
      <c r="R940" s="2"/>
    </row>
    <row r="941" spans="1:18" customFormat="1" x14ac:dyDescent="0.25">
      <c r="A941" s="54"/>
      <c r="C941" s="86"/>
      <c r="D941" s="87"/>
      <c r="E941" s="88"/>
      <c r="F941" s="89"/>
      <c r="G941" s="87"/>
      <c r="H941" s="87"/>
      <c r="I941" s="301" t="str">
        <f t="shared" ca="1" si="14"/>
        <v/>
      </c>
      <c r="J941" s="329"/>
      <c r="K941" s="329"/>
      <c r="L941" s="250"/>
      <c r="M941" s="250"/>
      <c r="N941" s="250"/>
      <c r="O941" s="250"/>
      <c r="P941" s="250"/>
      <c r="Q941" s="250"/>
      <c r="R941" s="2"/>
    </row>
    <row r="942" spans="1:18" customFormat="1" x14ac:dyDescent="0.25">
      <c r="A942" s="54"/>
      <c r="C942" s="86"/>
      <c r="D942" s="87"/>
      <c r="E942" s="88"/>
      <c r="F942" s="89"/>
      <c r="G942" s="87"/>
      <c r="H942" s="87"/>
      <c r="I942" s="301" t="str">
        <f t="shared" ca="1" si="14"/>
        <v/>
      </c>
      <c r="J942" s="329"/>
      <c r="K942" s="329"/>
      <c r="L942" s="250"/>
      <c r="M942" s="250"/>
      <c r="N942" s="250"/>
      <c r="O942" s="250"/>
      <c r="P942" s="250"/>
      <c r="Q942" s="250"/>
      <c r="R942" s="2"/>
    </row>
    <row r="943" spans="1:18" customFormat="1" x14ac:dyDescent="0.25">
      <c r="A943" s="54"/>
      <c r="C943" s="86"/>
      <c r="D943" s="87"/>
      <c r="E943" s="88"/>
      <c r="F943" s="89"/>
      <c r="G943" s="87"/>
      <c r="H943" s="87"/>
      <c r="I943" s="301" t="str">
        <f t="shared" ca="1" si="14"/>
        <v/>
      </c>
      <c r="J943" s="329"/>
      <c r="K943" s="329"/>
      <c r="L943" s="250"/>
      <c r="M943" s="250"/>
      <c r="N943" s="250"/>
      <c r="O943" s="250"/>
      <c r="P943" s="250"/>
      <c r="Q943" s="250"/>
      <c r="R943" s="2"/>
    </row>
    <row r="944" spans="1:18" customFormat="1" x14ac:dyDescent="0.25">
      <c r="A944" s="54"/>
      <c r="C944" s="86"/>
      <c r="D944" s="87"/>
      <c r="E944" s="88"/>
      <c r="F944" s="89"/>
      <c r="G944" s="87"/>
      <c r="H944" s="87"/>
      <c r="I944" s="301" t="str">
        <f t="shared" ca="1" si="14"/>
        <v/>
      </c>
      <c r="J944" s="329"/>
      <c r="K944" s="329"/>
      <c r="L944" s="250"/>
      <c r="M944" s="250"/>
      <c r="N944" s="250"/>
      <c r="O944" s="250"/>
      <c r="P944" s="250"/>
      <c r="Q944" s="250"/>
      <c r="R944" s="2"/>
    </row>
    <row r="945" spans="1:18" customFormat="1" x14ac:dyDescent="0.25">
      <c r="A945" s="54"/>
      <c r="C945" s="86"/>
      <c r="D945" s="87"/>
      <c r="E945" s="88"/>
      <c r="F945" s="89"/>
      <c r="G945" s="87"/>
      <c r="H945" s="87"/>
      <c r="I945" s="301" t="str">
        <f t="shared" ca="1" si="14"/>
        <v/>
      </c>
      <c r="J945" s="329"/>
      <c r="K945" s="329"/>
      <c r="L945" s="250"/>
      <c r="M945" s="250"/>
      <c r="N945" s="250"/>
      <c r="O945" s="250"/>
      <c r="P945" s="250"/>
      <c r="Q945" s="250"/>
      <c r="R945" s="2"/>
    </row>
    <row r="946" spans="1:18" customFormat="1" x14ac:dyDescent="0.25">
      <c r="A946" s="54"/>
      <c r="C946" s="86"/>
      <c r="D946" s="87"/>
      <c r="E946" s="88"/>
      <c r="F946" s="89"/>
      <c r="G946" s="87"/>
      <c r="H946" s="87"/>
      <c r="I946" s="301" t="str">
        <f t="shared" ca="1" si="14"/>
        <v/>
      </c>
      <c r="J946" s="329"/>
      <c r="K946" s="329"/>
      <c r="L946" s="250"/>
      <c r="M946" s="250"/>
      <c r="N946" s="250"/>
      <c r="O946" s="250"/>
      <c r="P946" s="250"/>
      <c r="Q946" s="250"/>
      <c r="R946" s="2"/>
    </row>
    <row r="947" spans="1:18" customFormat="1" x14ac:dyDescent="0.25">
      <c r="A947" s="54"/>
      <c r="C947" s="86"/>
      <c r="D947" s="87"/>
      <c r="E947" s="88"/>
      <c r="F947" s="89"/>
      <c r="G947" s="87"/>
      <c r="H947" s="87"/>
      <c r="I947" s="301" t="str">
        <f t="shared" ca="1" si="14"/>
        <v/>
      </c>
      <c r="J947" s="329"/>
      <c r="K947" s="329"/>
      <c r="L947" s="250"/>
      <c r="M947" s="250"/>
      <c r="N947" s="250"/>
      <c r="O947" s="250"/>
      <c r="P947" s="250"/>
      <c r="Q947" s="250"/>
      <c r="R947" s="2"/>
    </row>
    <row r="948" spans="1:18" customFormat="1" x14ac:dyDescent="0.25">
      <c r="A948" s="54"/>
      <c r="C948" s="86"/>
      <c r="D948" s="87"/>
      <c r="E948" s="88"/>
      <c r="F948" s="89"/>
      <c r="G948" s="87"/>
      <c r="H948" s="87"/>
      <c r="I948" s="301" t="str">
        <f t="shared" ca="1" si="14"/>
        <v/>
      </c>
      <c r="J948" s="329"/>
      <c r="K948" s="329"/>
      <c r="L948" s="250"/>
      <c r="M948" s="250"/>
      <c r="N948" s="250"/>
      <c r="O948" s="250"/>
      <c r="P948" s="250"/>
      <c r="Q948" s="250"/>
      <c r="R948" s="2"/>
    </row>
    <row r="949" spans="1:18" customFormat="1" x14ac:dyDescent="0.25">
      <c r="A949" s="54"/>
      <c r="C949" s="86"/>
      <c r="D949" s="87"/>
      <c r="E949" s="88"/>
      <c r="F949" s="89"/>
      <c r="G949" s="87"/>
      <c r="H949" s="87"/>
      <c r="I949" s="301" t="str">
        <f t="shared" ca="1" si="14"/>
        <v/>
      </c>
      <c r="J949" s="329"/>
      <c r="K949" s="329"/>
      <c r="L949" s="250"/>
      <c r="M949" s="250"/>
      <c r="N949" s="250"/>
      <c r="O949" s="250"/>
      <c r="P949" s="250"/>
      <c r="Q949" s="250"/>
      <c r="R949" s="2"/>
    </row>
    <row r="950" spans="1:18" customFormat="1" x14ac:dyDescent="0.25">
      <c r="A950" s="54"/>
      <c r="C950" s="86"/>
      <c r="D950" s="87"/>
      <c r="E950" s="88"/>
      <c r="F950" s="89"/>
      <c r="G950" s="87"/>
      <c r="H950" s="87"/>
      <c r="I950" s="301" t="str">
        <f t="shared" ca="1" si="14"/>
        <v/>
      </c>
      <c r="J950" s="329"/>
      <c r="K950" s="329"/>
      <c r="L950" s="250"/>
      <c r="M950" s="250"/>
      <c r="N950" s="250"/>
      <c r="O950" s="250"/>
      <c r="P950" s="250"/>
      <c r="Q950" s="250"/>
      <c r="R950" s="2"/>
    </row>
    <row r="951" spans="1:18" customFormat="1" x14ac:dyDescent="0.25">
      <c r="A951" s="54"/>
      <c r="C951" s="86"/>
      <c r="D951" s="87"/>
      <c r="E951" s="88"/>
      <c r="F951" s="89"/>
      <c r="G951" s="87"/>
      <c r="H951" s="87"/>
      <c r="I951" s="301" t="str">
        <f t="shared" ca="1" si="14"/>
        <v/>
      </c>
      <c r="J951" s="329"/>
      <c r="K951" s="329"/>
      <c r="L951" s="250"/>
      <c r="M951" s="250"/>
      <c r="N951" s="250"/>
      <c r="O951" s="250"/>
      <c r="P951" s="250"/>
      <c r="Q951" s="250"/>
      <c r="R951" s="2"/>
    </row>
    <row r="952" spans="1:18" customFormat="1" x14ac:dyDescent="0.25">
      <c r="A952" s="54"/>
      <c r="C952" s="86"/>
      <c r="D952" s="87"/>
      <c r="E952" s="88"/>
      <c r="F952" s="89"/>
      <c r="G952" s="87"/>
      <c r="H952" s="87"/>
      <c r="I952" s="301" t="str">
        <f t="shared" ca="1" si="14"/>
        <v/>
      </c>
      <c r="J952" s="329"/>
      <c r="K952" s="329"/>
      <c r="L952" s="250"/>
      <c r="M952" s="250"/>
      <c r="N952" s="250"/>
      <c r="O952" s="250"/>
      <c r="P952" s="250"/>
      <c r="Q952" s="250"/>
      <c r="R952" s="2"/>
    </row>
    <row r="953" spans="1:18" customFormat="1" x14ac:dyDescent="0.25">
      <c r="A953" s="54"/>
      <c r="C953" s="86"/>
      <c r="D953" s="87"/>
      <c r="E953" s="88"/>
      <c r="F953" s="89"/>
      <c r="G953" s="87"/>
      <c r="H953" s="87"/>
      <c r="I953" s="301" t="str">
        <f t="shared" ca="1" si="14"/>
        <v/>
      </c>
      <c r="J953" s="329"/>
      <c r="K953" s="329"/>
      <c r="L953" s="250"/>
      <c r="M953" s="250"/>
      <c r="N953" s="250"/>
      <c r="O953" s="250"/>
      <c r="P953" s="250"/>
      <c r="Q953" s="250"/>
      <c r="R953" s="2"/>
    </row>
    <row r="954" spans="1:18" customFormat="1" x14ac:dyDescent="0.25">
      <c r="A954" s="54"/>
      <c r="C954" s="86"/>
      <c r="D954" s="87"/>
      <c r="E954" s="88"/>
      <c r="F954" s="89"/>
      <c r="G954" s="87"/>
      <c r="H954" s="87"/>
      <c r="I954" s="301" t="str">
        <f t="shared" ca="1" si="14"/>
        <v/>
      </c>
      <c r="J954" s="329"/>
      <c r="K954" s="329"/>
      <c r="L954" s="250"/>
      <c r="M954" s="250"/>
      <c r="N954" s="250"/>
      <c r="O954" s="250"/>
      <c r="P954" s="250"/>
      <c r="Q954" s="250"/>
      <c r="R954" s="2"/>
    </row>
    <row r="955" spans="1:18" customFormat="1" x14ac:dyDescent="0.25">
      <c r="A955" s="54"/>
      <c r="C955" s="86"/>
      <c r="D955" s="87"/>
      <c r="E955" s="88"/>
      <c r="F955" s="89"/>
      <c r="G955" s="87"/>
      <c r="H955" s="87"/>
      <c r="I955" s="301" t="str">
        <f t="shared" ca="1" si="14"/>
        <v/>
      </c>
      <c r="J955" s="329"/>
      <c r="K955" s="329"/>
      <c r="L955" s="250"/>
      <c r="M955" s="250"/>
      <c r="N955" s="250"/>
      <c r="O955" s="250"/>
      <c r="P955" s="250"/>
      <c r="Q955" s="250"/>
      <c r="R955" s="2"/>
    </row>
    <row r="956" spans="1:18" customFormat="1" x14ac:dyDescent="0.25">
      <c r="A956" s="54"/>
      <c r="C956" s="86"/>
      <c r="D956" s="87"/>
      <c r="E956" s="88"/>
      <c r="F956" s="89"/>
      <c r="G956" s="87"/>
      <c r="H956" s="87"/>
      <c r="I956" s="301" t="str">
        <f t="shared" ca="1" si="14"/>
        <v/>
      </c>
      <c r="J956" s="329"/>
      <c r="K956" s="329"/>
      <c r="L956" s="250"/>
      <c r="M956" s="250"/>
      <c r="N956" s="250"/>
      <c r="O956" s="250"/>
      <c r="P956" s="250"/>
      <c r="Q956" s="250"/>
      <c r="R956" s="2"/>
    </row>
    <row r="957" spans="1:18" customFormat="1" x14ac:dyDescent="0.25">
      <c r="A957" s="54"/>
      <c r="C957" s="86"/>
      <c r="D957" s="87"/>
      <c r="E957" s="88"/>
      <c r="F957" s="89"/>
      <c r="G957" s="87"/>
      <c r="H957" s="87"/>
      <c r="I957" s="301" t="str">
        <f t="shared" ca="1" si="14"/>
        <v/>
      </c>
      <c r="J957" s="329"/>
      <c r="K957" s="329"/>
      <c r="L957" s="250"/>
      <c r="M957" s="250"/>
      <c r="N957" s="250"/>
      <c r="O957" s="250"/>
      <c r="P957" s="250"/>
      <c r="Q957" s="250"/>
      <c r="R957" s="2"/>
    </row>
    <row r="958" spans="1:18" customFormat="1" x14ac:dyDescent="0.25">
      <c r="A958" s="54"/>
      <c r="C958" s="86"/>
      <c r="D958" s="87"/>
      <c r="E958" s="88"/>
      <c r="F958" s="89"/>
      <c r="G958" s="87"/>
      <c r="H958" s="87"/>
      <c r="I958" s="301" t="str">
        <f t="shared" ca="1" si="14"/>
        <v/>
      </c>
      <c r="J958" s="329"/>
      <c r="K958" s="329"/>
      <c r="L958" s="250"/>
      <c r="M958" s="250"/>
      <c r="N958" s="250"/>
      <c r="O958" s="250"/>
      <c r="P958" s="250"/>
      <c r="Q958" s="250"/>
      <c r="R958" s="2"/>
    </row>
    <row r="959" spans="1:18" customFormat="1" x14ac:dyDescent="0.25">
      <c r="A959" s="54"/>
      <c r="C959" s="86"/>
      <c r="D959" s="87"/>
      <c r="E959" s="88"/>
      <c r="F959" s="89"/>
      <c r="G959" s="87"/>
      <c r="H959" s="87"/>
      <c r="I959" s="301" t="str">
        <f t="shared" ca="1" si="14"/>
        <v/>
      </c>
      <c r="J959" s="329"/>
      <c r="K959" s="329"/>
      <c r="L959" s="250"/>
      <c r="M959" s="250"/>
      <c r="N959" s="250"/>
      <c r="O959" s="250"/>
      <c r="P959" s="250"/>
      <c r="Q959" s="250"/>
      <c r="R959" s="2"/>
    </row>
    <row r="960" spans="1:18" customFormat="1" x14ac:dyDescent="0.25">
      <c r="A960" s="54"/>
      <c r="C960" s="86"/>
      <c r="D960" s="87"/>
      <c r="E960" s="88"/>
      <c r="F960" s="89"/>
      <c r="G960" s="87"/>
      <c r="H960" s="87"/>
      <c r="I960" s="301" t="str">
        <f t="shared" ca="1" si="14"/>
        <v/>
      </c>
      <c r="J960" s="329"/>
      <c r="K960" s="329"/>
      <c r="L960" s="250"/>
      <c r="M960" s="250"/>
      <c r="N960" s="250"/>
      <c r="O960" s="250"/>
      <c r="P960" s="250"/>
      <c r="Q960" s="250"/>
      <c r="R960" s="2"/>
    </row>
    <row r="961" spans="1:18" customFormat="1" x14ac:dyDescent="0.25">
      <c r="A961" s="54"/>
      <c r="C961" s="86"/>
      <c r="D961" s="87"/>
      <c r="E961" s="88"/>
      <c r="F961" s="89"/>
      <c r="G961" s="87"/>
      <c r="H961" s="87"/>
      <c r="I961" s="301" t="str">
        <f t="shared" ca="1" si="14"/>
        <v/>
      </c>
      <c r="J961" s="329"/>
      <c r="K961" s="329"/>
      <c r="L961" s="250"/>
      <c r="M961" s="250"/>
      <c r="N961" s="250"/>
      <c r="O961" s="250"/>
      <c r="P961" s="250"/>
      <c r="Q961" s="250"/>
      <c r="R961" s="2"/>
    </row>
    <row r="962" spans="1:18" customFormat="1" x14ac:dyDescent="0.25">
      <c r="A962" s="54"/>
      <c r="C962" s="86"/>
      <c r="D962" s="87"/>
      <c r="E962" s="88"/>
      <c r="F962" s="89"/>
      <c r="G962" s="87"/>
      <c r="H962" s="87"/>
      <c r="I962" s="301" t="str">
        <f t="shared" ca="1" si="14"/>
        <v/>
      </c>
      <c r="J962" s="329"/>
      <c r="K962" s="329"/>
      <c r="L962" s="250"/>
      <c r="M962" s="250"/>
      <c r="N962" s="250"/>
      <c r="O962" s="250"/>
      <c r="P962" s="250"/>
      <c r="Q962" s="250"/>
      <c r="R962" s="2"/>
    </row>
    <row r="963" spans="1:18" customFormat="1" x14ac:dyDescent="0.25">
      <c r="A963" s="54"/>
      <c r="C963" s="86"/>
      <c r="D963" s="87"/>
      <c r="E963" s="88"/>
      <c r="F963" s="89"/>
      <c r="G963" s="87"/>
      <c r="H963" s="87"/>
      <c r="I963" s="301" t="str">
        <f t="shared" ca="1" si="14"/>
        <v/>
      </c>
      <c r="J963" s="329"/>
      <c r="K963" s="329"/>
      <c r="L963" s="250"/>
      <c r="M963" s="250"/>
      <c r="N963" s="250"/>
      <c r="O963" s="250"/>
      <c r="P963" s="250"/>
      <c r="Q963" s="250"/>
      <c r="R963" s="2"/>
    </row>
    <row r="964" spans="1:18" customFormat="1" x14ac:dyDescent="0.25">
      <c r="A964" s="54"/>
      <c r="C964" s="86"/>
      <c r="D964" s="87"/>
      <c r="E964" s="88"/>
      <c r="F964" s="89"/>
      <c r="G964" s="87"/>
      <c r="H964" s="87"/>
      <c r="I964" s="301" t="str">
        <f t="shared" ca="1" si="14"/>
        <v/>
      </c>
      <c r="J964" s="329"/>
      <c r="K964" s="329"/>
      <c r="L964" s="250"/>
      <c r="M964" s="250"/>
      <c r="N964" s="250"/>
      <c r="O964" s="250"/>
      <c r="P964" s="250"/>
      <c r="Q964" s="250"/>
      <c r="R964" s="2"/>
    </row>
    <row r="965" spans="1:18" customFormat="1" x14ac:dyDescent="0.25">
      <c r="A965" s="54"/>
      <c r="C965" s="86"/>
      <c r="D965" s="87"/>
      <c r="E965" s="88"/>
      <c r="F965" s="89"/>
      <c r="G965" s="87"/>
      <c r="H965" s="87"/>
      <c r="I965" s="301" t="str">
        <f t="shared" ca="1" si="14"/>
        <v/>
      </c>
      <c r="J965" s="329"/>
      <c r="K965" s="329"/>
      <c r="L965" s="250"/>
      <c r="M965" s="250"/>
      <c r="N965" s="250"/>
      <c r="O965" s="250"/>
      <c r="P965" s="250"/>
      <c r="Q965" s="250"/>
      <c r="R965" s="2"/>
    </row>
    <row r="966" spans="1:18" customFormat="1" x14ac:dyDescent="0.25">
      <c r="A966" s="54"/>
      <c r="C966" s="86"/>
      <c r="D966" s="87"/>
      <c r="E966" s="88"/>
      <c r="F966" s="89"/>
      <c r="G966" s="87"/>
      <c r="H966" s="87"/>
      <c r="I966" s="301" t="str">
        <f t="shared" ca="1" si="14"/>
        <v/>
      </c>
      <c r="J966" s="329"/>
      <c r="K966" s="329"/>
      <c r="L966" s="250"/>
      <c r="M966" s="250"/>
      <c r="N966" s="250"/>
      <c r="O966" s="250"/>
      <c r="P966" s="250"/>
      <c r="Q966" s="250"/>
      <c r="R966" s="2"/>
    </row>
    <row r="967" spans="1:18" customFormat="1" x14ac:dyDescent="0.25">
      <c r="A967" s="54"/>
      <c r="C967" s="86"/>
      <c r="D967" s="87"/>
      <c r="E967" s="88"/>
      <c r="F967" s="89"/>
      <c r="G967" s="87"/>
      <c r="H967" s="87"/>
      <c r="I967" s="301" t="str">
        <f t="shared" ca="1" si="14"/>
        <v/>
      </c>
      <c r="J967" s="329"/>
      <c r="K967" s="329"/>
      <c r="L967" s="250"/>
      <c r="M967" s="250"/>
      <c r="N967" s="250"/>
      <c r="O967" s="250"/>
      <c r="P967" s="250"/>
      <c r="Q967" s="250"/>
      <c r="R967" s="2"/>
    </row>
    <row r="968" spans="1:18" customFormat="1" x14ac:dyDescent="0.25">
      <c r="A968" s="54"/>
      <c r="C968" s="86"/>
      <c r="D968" s="87"/>
      <c r="E968" s="88"/>
      <c r="F968" s="89"/>
      <c r="G968" s="87"/>
      <c r="H968" s="87"/>
      <c r="I968" s="301" t="str">
        <f t="shared" ca="1" si="14"/>
        <v/>
      </c>
      <c r="J968" s="329"/>
      <c r="K968" s="329"/>
      <c r="L968" s="250"/>
      <c r="M968" s="250"/>
      <c r="N968" s="250"/>
      <c r="O968" s="250"/>
      <c r="P968" s="250"/>
      <c r="Q968" s="250"/>
      <c r="R968" s="2"/>
    </row>
    <row r="969" spans="1:18" customFormat="1" x14ac:dyDescent="0.25">
      <c r="A969" s="54"/>
      <c r="C969" s="86"/>
      <c r="D969" s="87"/>
      <c r="E969" s="88"/>
      <c r="F969" s="89"/>
      <c r="G969" s="87"/>
      <c r="H969" s="87"/>
      <c r="I969" s="301" t="str">
        <f t="shared" ref="I969:I1032" ca="1" si="15">IF(H969="","",(IF(H969="Efetivado","",IF(C969="","",IF(C969=TODAY(),"Vence Hoje",IF(C969&lt;TODAY(),"Atrasado",C969-TODAY()&amp;" Dias para Vencer"))))))</f>
        <v/>
      </c>
      <c r="J969" s="329"/>
      <c r="K969" s="329"/>
      <c r="L969" s="250"/>
      <c r="M969" s="250"/>
      <c r="N969" s="250"/>
      <c r="O969" s="250"/>
      <c r="P969" s="250"/>
      <c r="Q969" s="250"/>
      <c r="R969" s="2"/>
    </row>
    <row r="970" spans="1:18" customFormat="1" x14ac:dyDescent="0.25">
      <c r="A970" s="54"/>
      <c r="C970" s="86"/>
      <c r="D970" s="87"/>
      <c r="E970" s="88"/>
      <c r="F970" s="89"/>
      <c r="G970" s="87"/>
      <c r="H970" s="87"/>
      <c r="I970" s="301" t="str">
        <f t="shared" ca="1" si="15"/>
        <v/>
      </c>
      <c r="J970" s="329"/>
      <c r="K970" s="329"/>
      <c r="L970" s="250"/>
      <c r="M970" s="250"/>
      <c r="N970" s="250"/>
      <c r="O970" s="250"/>
      <c r="P970" s="250"/>
      <c r="Q970" s="250"/>
      <c r="R970" s="2"/>
    </row>
    <row r="971" spans="1:18" customFormat="1" x14ac:dyDescent="0.25">
      <c r="A971" s="54"/>
      <c r="C971" s="86"/>
      <c r="D971" s="87"/>
      <c r="E971" s="88"/>
      <c r="F971" s="89"/>
      <c r="G971" s="87"/>
      <c r="H971" s="87"/>
      <c r="I971" s="301" t="str">
        <f t="shared" ca="1" si="15"/>
        <v/>
      </c>
      <c r="J971" s="329"/>
      <c r="K971" s="329"/>
      <c r="L971" s="250"/>
      <c r="M971" s="250"/>
      <c r="N971" s="250"/>
      <c r="O971" s="250"/>
      <c r="P971" s="250"/>
      <c r="Q971" s="250"/>
      <c r="R971" s="2"/>
    </row>
    <row r="972" spans="1:18" customFormat="1" x14ac:dyDescent="0.25">
      <c r="A972" s="54"/>
      <c r="C972" s="86"/>
      <c r="D972" s="87"/>
      <c r="E972" s="88"/>
      <c r="F972" s="89"/>
      <c r="G972" s="87"/>
      <c r="H972" s="87"/>
      <c r="I972" s="301" t="str">
        <f t="shared" ca="1" si="15"/>
        <v/>
      </c>
      <c r="J972" s="329"/>
      <c r="K972" s="329"/>
      <c r="L972" s="250"/>
      <c r="M972" s="250"/>
      <c r="N972" s="250"/>
      <c r="O972" s="250"/>
      <c r="P972" s="250"/>
      <c r="Q972" s="250"/>
      <c r="R972" s="2"/>
    </row>
    <row r="973" spans="1:18" customFormat="1" x14ac:dyDescent="0.25">
      <c r="A973" s="54"/>
      <c r="C973" s="86"/>
      <c r="D973" s="87"/>
      <c r="E973" s="88"/>
      <c r="F973" s="89"/>
      <c r="G973" s="87"/>
      <c r="H973" s="87"/>
      <c r="I973" s="301" t="str">
        <f t="shared" ca="1" si="15"/>
        <v/>
      </c>
      <c r="J973" s="329"/>
      <c r="K973" s="329"/>
      <c r="L973" s="250"/>
      <c r="M973" s="250"/>
      <c r="N973" s="250"/>
      <c r="O973" s="250"/>
      <c r="P973" s="250"/>
      <c r="Q973" s="250"/>
      <c r="R973" s="2"/>
    </row>
    <row r="974" spans="1:18" customFormat="1" x14ac:dyDescent="0.25">
      <c r="A974" s="54"/>
      <c r="C974" s="86"/>
      <c r="D974" s="87"/>
      <c r="E974" s="88"/>
      <c r="F974" s="89"/>
      <c r="G974" s="87"/>
      <c r="H974" s="87"/>
      <c r="I974" s="301" t="str">
        <f t="shared" ca="1" si="15"/>
        <v/>
      </c>
      <c r="J974" s="329"/>
      <c r="K974" s="329"/>
      <c r="L974" s="250"/>
      <c r="M974" s="250"/>
      <c r="N974" s="250"/>
      <c r="O974" s="250"/>
      <c r="P974" s="250"/>
      <c r="Q974" s="250"/>
      <c r="R974" s="2"/>
    </row>
    <row r="975" spans="1:18" customFormat="1" x14ac:dyDescent="0.25">
      <c r="A975" s="54"/>
      <c r="C975" s="86"/>
      <c r="D975" s="87"/>
      <c r="E975" s="88"/>
      <c r="F975" s="89"/>
      <c r="G975" s="87"/>
      <c r="H975" s="87"/>
      <c r="I975" s="301" t="str">
        <f t="shared" ca="1" si="15"/>
        <v/>
      </c>
      <c r="J975" s="329"/>
      <c r="K975" s="329"/>
      <c r="L975" s="250"/>
      <c r="M975" s="250"/>
      <c r="N975" s="250"/>
      <c r="O975" s="250"/>
      <c r="P975" s="250"/>
      <c r="Q975" s="250"/>
      <c r="R975" s="2"/>
    </row>
    <row r="976" spans="1:18" customFormat="1" x14ac:dyDescent="0.25">
      <c r="A976" s="54"/>
      <c r="C976" s="86"/>
      <c r="D976" s="87"/>
      <c r="E976" s="88"/>
      <c r="F976" s="89"/>
      <c r="G976" s="87"/>
      <c r="H976" s="87"/>
      <c r="I976" s="301" t="str">
        <f t="shared" ca="1" si="15"/>
        <v/>
      </c>
      <c r="J976" s="329"/>
      <c r="K976" s="329"/>
      <c r="L976" s="250"/>
      <c r="M976" s="250"/>
      <c r="N976" s="250"/>
      <c r="O976" s="250"/>
      <c r="P976" s="250"/>
      <c r="Q976" s="250"/>
      <c r="R976" s="2"/>
    </row>
  </sheetData>
  <sheetProtection password="978B" sheet="1" objects="1" scenarios="1" selectLockedCells="1" sort="0" autoFilter="0"/>
  <mergeCells count="1">
    <mergeCell ref="C6:E6"/>
  </mergeCells>
  <conditionalFormatting sqref="C9:I976">
    <cfRule type="expression" dxfId="76" priority="2">
      <formula>$H9="Pendente"</formula>
    </cfRule>
  </conditionalFormatting>
  <dataValidations count="3">
    <dataValidation type="list" allowBlank="1" showInputMessage="1" showErrorMessage="1" sqref="D9:D976 G9:G976">
      <formula1>$M$9:$M$28</formula1>
    </dataValidation>
    <dataValidation type="list" allowBlank="1" showInputMessage="1" showErrorMessage="1" sqref="H9:H976">
      <formula1>$P$9:$P$10</formula1>
    </dataValidation>
    <dataValidation allowBlank="1" showInputMessage="1" showErrorMessage="1" promptTitle="Observação:" prompt="_x000a_Essa cédula é preenchida automaticamente quando o &quot;STATUS&quot; do lançamento está na opção &quot;PENDENTE&quot;." sqref="I9:I976"/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ULTIMALINHA">
                <anchor moveWithCells="1" sizeWithCells="1">
                  <from>
                    <xdr:col>4</xdr:col>
                    <xdr:colOff>2638425</xdr:colOff>
                    <xdr:row>4</xdr:row>
                    <xdr:rowOff>171450</xdr:rowOff>
                  </from>
                  <to>
                    <xdr:col>5</xdr:col>
                    <xdr:colOff>438150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LA_TRANS">
                <anchor moveWithCells="1" sizeWithCells="1">
                  <from>
                    <xdr:col>5</xdr:col>
                    <xdr:colOff>628650</xdr:colOff>
                    <xdr:row>4</xdr:row>
                    <xdr:rowOff>171450</xdr:rowOff>
                  </from>
                  <to>
                    <xdr:col>6</xdr:col>
                    <xdr:colOff>1447800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9A1DDE6-26AF-420C-81FC-AD2177C2A6F5}">
            <xm:f>DES!$U$8&gt;49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C1:I1048576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rgb="FF7030A0"/>
  </sheetPr>
  <dimension ref="A1:CM135"/>
  <sheetViews>
    <sheetView showGridLines="0" showRowColHeaders="0" zoomScaleNormal="100" workbookViewId="0">
      <pane ySplit="4" topLeftCell="A5" activePane="bottomLeft" state="frozen"/>
      <selection pane="bottomLeft" activeCell="T6" sqref="T6:V6"/>
    </sheetView>
  </sheetViews>
  <sheetFormatPr defaultRowHeight="15" x14ac:dyDescent="0.25"/>
  <cols>
    <col min="1" max="1" width="10.7109375" style="1" customWidth="1"/>
    <col min="2" max="2" width="4.28515625" style="1" customWidth="1"/>
    <col min="3" max="3" width="3.7109375" style="1" customWidth="1"/>
    <col min="4" max="4" width="2" style="1" customWidth="1"/>
    <col min="5" max="5" width="3" style="1" customWidth="1"/>
    <col min="6" max="6" width="2" style="1" customWidth="1"/>
    <col min="7" max="7" width="5.5703125" style="1" customWidth="1"/>
    <col min="8" max="10" width="14.7109375" style="1" customWidth="1"/>
    <col min="11" max="11" width="6.140625" style="1" customWidth="1"/>
    <col min="12" max="12" width="3.7109375" style="1" customWidth="1"/>
    <col min="13" max="13" width="2" style="1" customWidth="1"/>
    <col min="14" max="14" width="3" style="1" customWidth="1"/>
    <col min="15" max="15" width="2" style="1" customWidth="1"/>
    <col min="16" max="16" width="5.5703125" style="1" customWidth="1"/>
    <col min="17" max="19" width="14.7109375" style="1" customWidth="1"/>
    <col min="20" max="24" width="9.140625" style="1"/>
    <col min="25" max="25" width="9.140625" style="302"/>
    <col min="26" max="26" width="6.42578125" style="302" customWidth="1"/>
    <col min="27" max="27" width="9.140625" style="302" customWidth="1"/>
    <col min="28" max="35" width="8.85546875" style="302" customWidth="1"/>
    <col min="36" max="36" width="10.7109375" style="347" bestFit="1" customWidth="1"/>
    <col min="37" max="37" width="11.28515625" style="347" customWidth="1"/>
    <col min="38" max="38" width="11.28515625" style="304" customWidth="1"/>
    <col min="39" max="39" width="15" style="348" hidden="1" customWidth="1"/>
    <col min="40" max="44" width="9.85546875" style="348" hidden="1" customWidth="1"/>
    <col min="45" max="45" width="10.140625" style="348" hidden="1" customWidth="1"/>
    <col min="46" max="46" width="9.85546875" style="348" hidden="1" customWidth="1"/>
    <col min="47" max="47" width="11.140625" style="348" hidden="1" customWidth="1"/>
    <col min="48" max="48" width="10.7109375" style="348" hidden="1" customWidth="1"/>
    <col min="49" max="49" width="11.5703125" style="348" hidden="1" customWidth="1"/>
    <col min="50" max="50" width="9.85546875" style="348" hidden="1" customWidth="1"/>
    <col min="51" max="51" width="14.42578125" style="348" hidden="1" customWidth="1"/>
    <col min="52" max="52" width="14.85546875" style="348" hidden="1" customWidth="1"/>
    <col min="53" max="60" width="9.140625" style="348" hidden="1" customWidth="1"/>
    <col min="61" max="61" width="19.42578125" style="348" hidden="1" customWidth="1"/>
    <col min="62" max="63" width="9.140625" style="348" hidden="1" customWidth="1"/>
    <col min="64" max="64" width="9.85546875" style="348" hidden="1" customWidth="1"/>
    <col min="65" max="74" width="9.140625" style="348" hidden="1" customWidth="1"/>
    <col min="75" max="77" width="4" style="348" hidden="1" customWidth="1"/>
    <col min="78" max="78" width="20.140625" style="348" hidden="1" customWidth="1"/>
    <col min="79" max="79" width="6.28515625" style="348" hidden="1" customWidth="1"/>
    <col min="80" max="80" width="3" style="348" hidden="1" customWidth="1"/>
    <col min="81" max="81" width="6.140625" style="348" hidden="1" customWidth="1"/>
    <col min="82" max="82" width="15.140625" style="348" hidden="1" customWidth="1"/>
    <col min="83" max="83" width="9.85546875" style="348" hidden="1" customWidth="1"/>
    <col min="84" max="85" width="9.140625" style="302" customWidth="1"/>
    <col min="86" max="91" width="9.140625" style="302"/>
    <col min="92" max="16384" width="9.140625" style="1"/>
  </cols>
  <sheetData>
    <row r="1" spans="1:83" x14ac:dyDescent="0.25">
      <c r="A1" s="55"/>
    </row>
    <row r="4" spans="1:83" x14ac:dyDescent="0.25">
      <c r="AO4" s="350"/>
    </row>
    <row r="5" spans="1:83" x14ac:dyDescent="0.25">
      <c r="AZ5" s="348" t="s">
        <v>217</v>
      </c>
    </row>
    <row r="6" spans="1:83" ht="15" customHeight="1" x14ac:dyDescent="0.25">
      <c r="C6" s="457" t="s">
        <v>246</v>
      </c>
      <c r="D6" s="457"/>
      <c r="E6" s="457"/>
      <c r="F6" s="457"/>
      <c r="G6" s="457"/>
      <c r="H6" s="457"/>
      <c r="I6" s="457"/>
      <c r="J6" s="457"/>
      <c r="K6" s="457"/>
      <c r="L6" s="457"/>
      <c r="Q6" s="19" t="s">
        <v>146</v>
      </c>
      <c r="R6" s="90">
        <v>2021</v>
      </c>
      <c r="S6" s="19" t="s">
        <v>147</v>
      </c>
      <c r="T6" s="458" t="s">
        <v>279</v>
      </c>
      <c r="U6" s="458"/>
      <c r="V6" s="458"/>
      <c r="AZ6" s="350">
        <f>SUM('CAD2'!E7:E26)</f>
        <v>0</v>
      </c>
      <c r="BB6" s="453" t="s">
        <v>261</v>
      </c>
      <c r="BC6" s="453"/>
      <c r="BD6" s="453"/>
      <c r="BE6" s="453"/>
      <c r="BF6" s="453"/>
      <c r="BG6" s="453"/>
    </row>
    <row r="7" spans="1:83" ht="5.25" customHeight="1" x14ac:dyDescent="0.25">
      <c r="C7" s="457"/>
      <c r="D7" s="457"/>
      <c r="E7" s="457"/>
      <c r="F7" s="457"/>
      <c r="G7" s="457"/>
      <c r="H7" s="457"/>
      <c r="I7" s="457"/>
      <c r="J7" s="457"/>
      <c r="K7" s="457"/>
      <c r="L7" s="457"/>
      <c r="Q7" s="19"/>
      <c r="R7" s="15"/>
      <c r="S7" s="19"/>
      <c r="T7" s="16"/>
      <c r="BB7" s="453"/>
      <c r="BC7" s="453"/>
      <c r="BD7" s="453"/>
      <c r="BE7" s="453"/>
      <c r="BF7" s="453"/>
      <c r="BG7" s="453"/>
    </row>
    <row r="8" spans="1:83" ht="15" customHeight="1" x14ac:dyDescent="0.25">
      <c r="C8" s="457"/>
      <c r="D8" s="457"/>
      <c r="E8" s="457"/>
      <c r="F8" s="457"/>
      <c r="G8" s="457"/>
      <c r="H8" s="457"/>
      <c r="I8" s="457"/>
      <c r="J8" s="457"/>
      <c r="K8" s="457"/>
      <c r="L8" s="457"/>
      <c r="Q8" s="19" t="s">
        <v>148</v>
      </c>
      <c r="R8" s="90" t="s">
        <v>36</v>
      </c>
      <c r="S8" s="19" t="s">
        <v>145</v>
      </c>
      <c r="T8" s="459" t="s">
        <v>60</v>
      </c>
      <c r="U8" s="459"/>
      <c r="V8" s="459"/>
      <c r="AM8" s="381" t="s">
        <v>262</v>
      </c>
      <c r="AN8" s="452" t="s">
        <v>87</v>
      </c>
      <c r="AO8" s="451" t="s">
        <v>97</v>
      </c>
      <c r="AP8" s="451" t="s">
        <v>66</v>
      </c>
      <c r="AQ8" s="452" t="s">
        <v>83</v>
      </c>
      <c r="AR8" s="452" t="s">
        <v>98</v>
      </c>
      <c r="AS8" s="452" t="s">
        <v>99</v>
      </c>
      <c r="AT8" s="452" t="s">
        <v>100</v>
      </c>
      <c r="AU8" s="452" t="s">
        <v>103</v>
      </c>
      <c r="AV8" s="452" t="s">
        <v>101</v>
      </c>
      <c r="AW8" s="452" t="s">
        <v>102</v>
      </c>
      <c r="AZ8" s="452" t="s">
        <v>87</v>
      </c>
      <c r="BA8" s="451" t="s">
        <v>97</v>
      </c>
      <c r="BB8" s="451" t="s">
        <v>66</v>
      </c>
      <c r="BC8" s="452" t="s">
        <v>83</v>
      </c>
      <c r="BD8" s="452" t="s">
        <v>98</v>
      </c>
      <c r="BE8" s="452" t="s">
        <v>99</v>
      </c>
      <c r="BF8" s="452" t="s">
        <v>100</v>
      </c>
      <c r="BG8" s="452" t="s">
        <v>103</v>
      </c>
      <c r="BH8" s="452"/>
      <c r="BI8" s="452"/>
      <c r="BL8" s="452" t="s">
        <v>87</v>
      </c>
      <c r="BM8" s="451" t="s">
        <v>97</v>
      </c>
      <c r="BN8" s="451" t="s">
        <v>66</v>
      </c>
      <c r="BO8" s="452" t="s">
        <v>83</v>
      </c>
      <c r="BP8" s="452" t="s">
        <v>98</v>
      </c>
      <c r="BQ8" s="452" t="s">
        <v>99</v>
      </c>
      <c r="BR8" s="452" t="s">
        <v>100</v>
      </c>
      <c r="BS8" s="452" t="s">
        <v>103</v>
      </c>
      <c r="BT8" s="452" t="s">
        <v>101</v>
      </c>
      <c r="BU8" s="452" t="s">
        <v>102</v>
      </c>
    </row>
    <row r="9" spans="1:83" x14ac:dyDescent="0.25">
      <c r="AJ9" s="348" t="s">
        <v>244</v>
      </c>
      <c r="AK9" s="348" t="s">
        <v>245</v>
      </c>
      <c r="AM9" s="381" t="str">
        <f>IF(T8="Efetivado / Pendente","Pendente","")</f>
        <v/>
      </c>
      <c r="AN9" s="452"/>
      <c r="AO9" s="451"/>
      <c r="AP9" s="451"/>
      <c r="AQ9" s="452"/>
      <c r="AR9" s="452"/>
      <c r="AS9" s="452"/>
      <c r="AT9" s="452"/>
      <c r="AU9" s="452"/>
      <c r="AV9" s="452"/>
      <c r="AW9" s="452"/>
      <c r="AZ9" s="452"/>
      <c r="BA9" s="451"/>
      <c r="BB9" s="451"/>
      <c r="BC9" s="452"/>
      <c r="BD9" s="452"/>
      <c r="BE9" s="452"/>
      <c r="BF9" s="452"/>
      <c r="BG9" s="452"/>
      <c r="BH9" s="452"/>
      <c r="BI9" s="452"/>
      <c r="BL9" s="452"/>
      <c r="BM9" s="451"/>
      <c r="BN9" s="451"/>
      <c r="BO9" s="452"/>
      <c r="BP9" s="452"/>
      <c r="BQ9" s="452"/>
      <c r="BR9" s="452"/>
      <c r="BS9" s="452"/>
      <c r="BT9" s="452"/>
      <c r="BU9" s="452"/>
    </row>
    <row r="10" spans="1:83" ht="15" customHeight="1" x14ac:dyDescent="0.25">
      <c r="H10" s="191" t="s">
        <v>19</v>
      </c>
      <c r="I10" s="179" t="s">
        <v>21</v>
      </c>
      <c r="J10" s="32" t="s">
        <v>22</v>
      </c>
      <c r="Q10" s="191" t="s">
        <v>19</v>
      </c>
      <c r="R10" s="179" t="s">
        <v>21</v>
      </c>
      <c r="S10" s="32" t="s">
        <v>22</v>
      </c>
      <c r="V10" s="3"/>
      <c r="AJ10" s="349">
        <f>SUM(CD37:CD38)</f>
        <v>0</v>
      </c>
      <c r="AK10" s="349">
        <f>SUM(CE37:CE38)</f>
        <v>0</v>
      </c>
      <c r="AM10" s="381">
        <f>CAD!$M$10</f>
        <v>2020</v>
      </c>
      <c r="AN10" s="350">
        <f>SUMIFS('CAD2'!E7:E26,'CAD2'!D7:D26,'01'!T6)</f>
        <v>0</v>
      </c>
      <c r="AO10" s="350">
        <f>SUMIFS(DES!F:F,DES!C:C,"&gt;="&amp;DATE(AM10,1,1),DES!C:C,"&lt;="&amp;EOMONTH(DATE(AM10,12,1),0),DES!G:G,'01'!$T$6,DES!H:H,"efetivado")+SUMIFS(DES!F:F,DES!C:C,"&gt;="&amp;DATE(AM10,1,1),DES!C:C,"&lt;="&amp;EOMONTH(DATE(AM10,12,1),0),DES!G:G,'01'!$T$6,DES!H:H,$AM$9)</f>
        <v>0</v>
      </c>
      <c r="AP10" s="350">
        <f>SUMIFS(REC!F:F,REC!C:C,"&gt;="&amp;DATE(AM10,1,1),REC!C:C,"&lt;="&amp;EOMONTH(DATE(AM10,12,1),0),REC!G:G,'01'!$T$6,REC!H:H,"efetivado")+SUMIFS(REC!F:F,REC!C:C,"&gt;="&amp;DATE(AM10,1,1),REC!C:C,"&lt;="&amp;EOMONTH(DATE(AM10,12,1),0),REC!G:G,'01'!$T$6,REC!H:H,$AM$9)</f>
        <v>0</v>
      </c>
      <c r="AQ10" s="350">
        <f>SUMIFS('EMP ADQ'!G:G,'EMP ADQ'!C:C,"&gt;="&amp;DATE(AM10,1,1),'EMP ADQ'!C:C,"&lt;="&amp;EOMONTH(DATE(AM10,12,1),0),'EMP ADQ'!H:H,'01'!$T$6,'EMP ADQ'!I:I,"efetivado",'EMP ADQ'!D:D,"Empréstimo Adquirido")+SUMIFS('EMP ADQ'!G:G,'EMP ADQ'!C:C,"&gt;="&amp;DATE(AM10,1,1),'EMP ADQ'!C:C,"&lt;="&amp;EOMONTH(DATE(AM10,12,1),0),'EMP ADQ'!H:H,'01'!$T$6,'EMP ADQ'!I:I,$AM$9,'EMP ADQ'!D:D,"Empréstimo Adquirido")</f>
        <v>0</v>
      </c>
      <c r="AR10" s="350">
        <f>SUMIFS('EMP ADQ'!G:G,'EMP ADQ'!C:C,"&gt;="&amp;DATE(AM10,1,1),'EMP ADQ'!C:C,"&lt;="&amp;EOMONTH(DATE(AM10,12,1),0),'EMP ADQ'!H:H,'01'!$T$6,'EMP ADQ'!I:I,"efetivado",'EMP ADQ'!D:D,"Empréstimo Pago")+SUMIFS('EMP ADQ'!G:G,'EMP ADQ'!C:C,"&gt;="&amp;DATE(AM10,1,1),'EMP ADQ'!C:C,"&lt;="&amp;EOMONTH(DATE(AM10,12,1),0),'EMP ADQ'!H:H,'01'!$T$6,'EMP ADQ'!I:I,$AM$9,'EMP ADQ'!D:D,"Empréstimo Pago")</f>
        <v>0</v>
      </c>
      <c r="AS10" s="350">
        <f>SUMIFS('EMP CON'!G:G,'EMP CON'!C:C,"&gt;="&amp;DATE(AM10,1,1),'EMP CON'!C:C,"&lt;="&amp;EOMONTH(DATE(AM10,12,1),0),'EMP CON'!H:H,'01'!$T$6,'EMP CON'!I:I,"efetivado",'EMP CON'!D:D,"Empréstimo Concedido")+SUMIFS('EMP CON'!G:G,'EMP CON'!C:C,"&gt;="&amp;DATE(AM10,1,1),'EMP CON'!C:C,"&lt;="&amp;EOMONTH(DATE(AM10,12,1),0),'EMP CON'!H:H,'01'!$T$6,'EMP CON'!I:I,$AM$9,'EMP CON'!D:D,"Empréstimo Concedido")</f>
        <v>0</v>
      </c>
      <c r="AT10" s="350">
        <f>SUMIFS('EMP CON'!G:G,'EMP CON'!C:C,"&gt;="&amp;DATE(AM10,1,1),'EMP CON'!C:C,"&lt;="&amp;EOMONTH(DATE(AM10,12,1),0),'EMP CON'!H:H,'01'!$T$6,'EMP CON'!I:I,"efetivado",'EMP CON'!D:D,"Empréstimo Recebido")+SUMIFS('EMP CON'!G:G,'EMP CON'!C:C,"&gt;="&amp;DATE(AM10,1,1),'EMP CON'!C:C,"&lt;="&amp;EOMONTH(DATE(AM10,12,1),0),'EMP CON'!H:H,'01'!$T$6,'EMP CON'!I:I,$AM$9,'EMP CON'!D:D,"Empréstimo Recebido")</f>
        <v>0</v>
      </c>
      <c r="AU10" s="350">
        <f>SUMIFS('PG CAR'!H:H,'PG CAR'!C:C,"&gt;="&amp;DATE(AM10,1,1),'PG CAR'!C:C,"&lt;="&amp;EOMONTH(DATE(AM10,12,1),0),'PG CAR'!I:I,'01'!$T$6,'PG CAR'!J:J,"efetivado")+SUMIFS('PG CAR'!H:H,'PG CAR'!C:C,"&gt;="&amp;DATE(AM10,1,1),'PG CAR'!C:C,"&lt;="&amp;EOMONTH(DATE(AM10,12,1),0),'PG CAR'!I:I,'01'!$T$6,'PG CAR'!J:J,$AM$9)</f>
        <v>0</v>
      </c>
      <c r="AV10" s="350">
        <f>SUMIFS(TRANS!F:F,TRANS!C:C,"&gt;="&amp;DATE(AM10,1,1),TRANS!C:C,"&lt;="&amp;EOMONTH(DATE(AM10,12,1),0),TRANS!D:D,'01'!$T$6,TRANS!H:H,"efetivado")+SUMIFS(TRANS!F:F,TRANS!C:C,"&gt;="&amp;DATE(AM10,1,1),TRANS!C:C,"&lt;="&amp;EOMONTH(DATE(AM10,12,1),0),TRANS!D:D,'01'!$T$6,TRANS!H:H,$AM$9)</f>
        <v>0</v>
      </c>
      <c r="AW10" s="350">
        <f>SUMIFS(TRANS!F:F,TRANS!C:C,"&gt;="&amp;DATE(AM10,1,1),TRANS!C:C,"&lt;="&amp;EOMONTH(DATE(AM10,12,1),0),TRANS!G:G,'01'!$T$6,TRANS!H:H,"efetivado")+SUMIFS(TRANS!F:F,TRANS!C:C,"&gt;="&amp;DATE(AM10,1,1),TRANS!C:C,"&lt;="&amp;EOMONTH(DATE(AM10,12,1),0),TRANS!G:G,'01'!$T$6,TRANS!H:H,$AM$9)</f>
        <v>0</v>
      </c>
      <c r="AY10" s="381">
        <f>AM10</f>
        <v>2020</v>
      </c>
      <c r="AZ10" s="350">
        <f>SUMIFS(AZ6,BZ33,77)</f>
        <v>0</v>
      </c>
      <c r="BA10" s="350">
        <f>SUMIFS(DES!F:F,DES!C:C,"&gt;="&amp;DATE(AM10,1,1),DES!C:C,"&lt;="&amp;EOMONTH(DATE(AM10,12,1),0),DES!H:H,"efetivado")+SUMIFS(DES!F:F,DES!C:C,"&gt;="&amp;DATE(AM10,1,1),DES!C:C,"&lt;="&amp;EOMONTH(DATE(AM10,12,1),0),DES!H:H,$AM$9)</f>
        <v>0</v>
      </c>
      <c r="BB10" s="350">
        <f>SUMIFS(REC!F:F,REC!C:C,"&gt;="&amp;DATE(AM10,1,1),REC!C:C,"&lt;="&amp;EOMONTH(DATE(AM10,12,1),0),REC!H:H,"efetivado")+SUMIFS(REC!F:F,REC!C:C,"&gt;="&amp;DATE(AM10,1,1),REC!C:C,"&lt;="&amp;EOMONTH(DATE(AM10,12,1),0),REC!H:H,$AM$9)</f>
        <v>0</v>
      </c>
      <c r="BC10" s="350">
        <f>SUMIFS('EMP ADQ'!G:G,'EMP ADQ'!C:C,"&gt;="&amp;DATE(AM10,1,1),'EMP ADQ'!C:C,"&lt;="&amp;EOMONTH(DATE(AM10,12,1),0),'EMP ADQ'!I:I,"efetivado",'EMP ADQ'!D:D,"Empréstimo Adquirido")+SUMIFS('EMP ADQ'!G:G,'EMP ADQ'!C:C,"&gt;="&amp;DATE(AM10,1,1),'EMP ADQ'!C:C,"&lt;="&amp;EOMONTH(DATE(AM10,12,1),0),'EMP ADQ'!I:I,$AM$9,'EMP ADQ'!D:D,"Empréstimo Adquirido")</f>
        <v>0</v>
      </c>
      <c r="BD10" s="350">
        <f>SUMIFS('EMP ADQ'!G:G,'EMP ADQ'!C:C,"&gt;="&amp;DATE(AM10,1,1),'EMP ADQ'!C:C,"&lt;="&amp;EOMONTH(DATE(AM10,12,1),0),'EMP ADQ'!I:I,"efetivado",'EMP ADQ'!D:D,"Empréstimo Pago")+SUMIFS('EMP ADQ'!G:G,'EMP ADQ'!C:C,"&gt;="&amp;DATE(AM10,1,1),'EMP ADQ'!C:C,"&lt;="&amp;EOMONTH(DATE(AM10,12,1),0),'EMP ADQ'!I:I,$AM$9,'EMP ADQ'!D:D,"Empréstimo Pago")</f>
        <v>0</v>
      </c>
      <c r="BE10" s="350">
        <f>SUMIFS('EMP CON'!G:G,'EMP CON'!C:C,"&gt;="&amp;DATE(AM10,1,1),'EMP CON'!C:C,"&lt;="&amp;EOMONTH(DATE(AM10,12,1),0),'EMP CON'!I:I,"efetivado",'EMP CON'!D:D,"Empréstimo Concedido")+SUMIFS('EMP CON'!G:G,'EMP CON'!C:C,"&gt;="&amp;DATE(AM10,1,1),'EMP CON'!C:C,"&lt;="&amp;EOMONTH(DATE(AM10,12,1),0),'EMP CON'!I:I,$AM$9,'EMP CON'!D:D,"Empréstimo Concedido")</f>
        <v>0</v>
      </c>
      <c r="BF10" s="350">
        <f>SUMIFS('EMP CON'!G:G,'EMP CON'!C:C,"&gt;="&amp;DATE(AM10,1,1),'EMP CON'!C:C,"&lt;="&amp;EOMONTH(DATE(AM10,12,1),0),'EMP CON'!I:I,"efetivado",'EMP CON'!D:D,"Empréstimo Recebido")+SUMIFS('EMP CON'!G:G,'EMP CON'!C:C,"&gt;="&amp;DATE(AM10,1,1),'EMP CON'!C:C,"&lt;="&amp;EOMONTH(DATE(AM10,12,1),0),'EMP CON'!I:I,$AM$9,'EMP CON'!D:D,"Empréstimo Recebido")</f>
        <v>0</v>
      </c>
      <c r="BG10" s="350">
        <f>SUMIFS('PG CAR'!H:H,'PG CAR'!C:C,"&gt;="&amp;DATE(AM10,1,1),'PG CAR'!C:C,"&lt;="&amp;EOMONTH(DATE(AM10,12,1),0),'PG CAR'!J:J,"efetivado")+SUMIFS('PG CAR'!H:H,'PG CAR'!C:C,"&gt;="&amp;DATE(AM10,1,1),'PG CAR'!C:C,"&lt;="&amp;EOMONTH(DATE(AM10,12,1),0),'PG CAR'!J:J,$AM$9)</f>
        <v>0</v>
      </c>
      <c r="BH10" s="350"/>
      <c r="BI10" s="350"/>
      <c r="BK10" s="381">
        <f>AY10</f>
        <v>2020</v>
      </c>
      <c r="BL10" s="350">
        <f>IF($T$6="Todos os Bancos",AZ10,AN10)</f>
        <v>0</v>
      </c>
      <c r="BM10" s="350">
        <f>IF($T$6="Todos os Bancos",BA10,AO10)</f>
        <v>0</v>
      </c>
      <c r="BN10" s="350">
        <f t="shared" ref="BN10:BU10" si="0">IF($T$6="Todos os Bancos",BB10,AP10)</f>
        <v>0</v>
      </c>
      <c r="BO10" s="350">
        <f t="shared" si="0"/>
        <v>0</v>
      </c>
      <c r="BP10" s="350">
        <f t="shared" si="0"/>
        <v>0</v>
      </c>
      <c r="BQ10" s="350">
        <f t="shared" si="0"/>
        <v>0</v>
      </c>
      <c r="BR10" s="350">
        <f t="shared" si="0"/>
        <v>0</v>
      </c>
      <c r="BS10" s="350">
        <f t="shared" si="0"/>
        <v>0</v>
      </c>
      <c r="BT10" s="350">
        <f t="shared" si="0"/>
        <v>0</v>
      </c>
      <c r="BU10" s="350">
        <f t="shared" si="0"/>
        <v>0</v>
      </c>
      <c r="CD10" s="348" t="s">
        <v>143</v>
      </c>
      <c r="CE10" s="381">
        <v>77</v>
      </c>
    </row>
    <row r="11" spans="1:83" ht="15" customHeight="1" x14ac:dyDescent="0.25">
      <c r="C11" s="454" t="s">
        <v>16</v>
      </c>
      <c r="D11" s="455"/>
      <c r="E11" s="455"/>
      <c r="F11" s="455"/>
      <c r="G11" s="455"/>
      <c r="H11" s="180"/>
      <c r="I11" s="180"/>
      <c r="J11" s="181">
        <f>SUMIFS(AN126:AY126,AN125:AY125,BZ36)</f>
        <v>0</v>
      </c>
      <c r="L11" s="185">
        <v>16</v>
      </c>
      <c r="M11" s="186" t="s">
        <v>20</v>
      </c>
      <c r="N11" s="187">
        <f t="shared" ref="N11:N26" si="1">$BZ$36</f>
        <v>3</v>
      </c>
      <c r="O11" s="186" t="s">
        <v>20</v>
      </c>
      <c r="P11" s="188">
        <f t="shared" ref="P11:P26" si="2">$R$6</f>
        <v>2021</v>
      </c>
      <c r="Q11" s="189">
        <f>BM84+BN84+BQ84+BT84</f>
        <v>0</v>
      </c>
      <c r="R11" s="189">
        <f>BL84+BO84+BP84+BR84+BS84</f>
        <v>0</v>
      </c>
      <c r="S11" s="21">
        <f>J26+Q11-R11</f>
        <v>0</v>
      </c>
      <c r="AM11" s="381">
        <f>AM10+1</f>
        <v>2021</v>
      </c>
      <c r="AN11" s="350">
        <f>AN10-AO10+AP10+AQ10-AR10-AS10+AT10-AU10-AV10+AW10</f>
        <v>0</v>
      </c>
      <c r="AO11" s="350">
        <f>SUMIFS(DES!F:F,DES!C:C,"&gt;="&amp;DATE(AM11,1,1),DES!C:C,"&lt;="&amp;EOMONTH(DATE(AM11,12,1),0),DES!G:G,'01'!$T$6,DES!H:H,"efetivado")+SUMIFS(DES!F:F,DES!C:C,"&gt;="&amp;DATE(AM11,1,1),DES!C:C,"&lt;="&amp;EOMONTH(DATE(AM11,12,1),0),DES!G:G,'01'!$T$6,DES!H:H,$AM$9)</f>
        <v>0</v>
      </c>
      <c r="AP11" s="350">
        <f>SUMIFS(REC!F:F,REC!C:C,"&gt;="&amp;DATE(AM11,1,1),REC!C:C,"&lt;="&amp;EOMONTH(DATE(AM11,12,1),0),REC!G:G,'01'!$T$6,REC!H:H,"efetivado")+SUMIFS(REC!F:F,REC!C:C,"&gt;="&amp;DATE(AM11,1,1),REC!C:C,"&lt;="&amp;EOMONTH(DATE(AM11,12,1),0),REC!G:G,'01'!$T$6,REC!H:H,$AM$9)</f>
        <v>0</v>
      </c>
      <c r="AQ11" s="350">
        <f>SUMIFS('EMP ADQ'!G:G,'EMP ADQ'!C:C,"&gt;="&amp;DATE(AM11,1,1),'EMP ADQ'!C:C,"&lt;="&amp;EOMONTH(DATE(AM11,12,1),0),'EMP ADQ'!H:H,'01'!$T$6,'EMP ADQ'!I:I,"efetivado",'EMP ADQ'!D:D,"Empréstimo Adquirido")+SUMIFS('EMP ADQ'!G:G,'EMP ADQ'!C:C,"&gt;="&amp;DATE(AM11,1,1),'EMP ADQ'!C:C,"&lt;="&amp;EOMONTH(DATE(AM11,12,1),0),'EMP ADQ'!H:H,'01'!$T$6,'EMP ADQ'!I:I,$AM$9,'EMP ADQ'!D:D,"Empréstimo Adquirido")</f>
        <v>0</v>
      </c>
      <c r="AR11" s="350">
        <f>SUMIFS('EMP ADQ'!G:G,'EMP ADQ'!C:C,"&gt;="&amp;DATE(AM11,1,1),'EMP ADQ'!C:C,"&lt;="&amp;EOMONTH(DATE(AM11,12,1),0),'EMP ADQ'!H:H,'01'!$T$6,'EMP ADQ'!I:I,"efetivado",'EMP ADQ'!D:D,"Empréstimo Pago")+SUMIFS('EMP ADQ'!G:G,'EMP ADQ'!C:C,"&gt;="&amp;DATE(AM11,1,1),'EMP ADQ'!C:C,"&lt;="&amp;EOMONTH(DATE(AM11,12,1),0),'EMP ADQ'!H:H,'01'!$T$6,'EMP ADQ'!I:I,$AM$9,'EMP ADQ'!D:D,"Empréstimo Pago")</f>
        <v>0</v>
      </c>
      <c r="AS11" s="350">
        <f>SUMIFS('EMP CON'!G:G,'EMP CON'!C:C,"&gt;="&amp;DATE(AM11,1,1),'EMP CON'!C:C,"&lt;="&amp;EOMONTH(DATE(AM11,12,1),0),'EMP CON'!H:H,'01'!$T$6,'EMP CON'!I:I,"efetivado",'EMP CON'!D:D,"Empréstimo Concedido")+SUMIFS('EMP CON'!G:G,'EMP CON'!C:C,"&gt;="&amp;DATE(AM11,1,1),'EMP CON'!C:C,"&lt;="&amp;EOMONTH(DATE(AM11,12,1),0),'EMP CON'!H:H,'01'!$T$6,'EMP CON'!I:I,$AM$9,'EMP CON'!D:D,"Empréstimo Concedido")</f>
        <v>0</v>
      </c>
      <c r="AT11" s="350">
        <f>SUMIFS('EMP CON'!G:G,'EMP CON'!C:C,"&gt;="&amp;DATE(AM11,1,1),'EMP CON'!C:C,"&lt;="&amp;EOMONTH(DATE(AM11,12,1),0),'EMP CON'!H:H,'01'!$T$6,'EMP CON'!I:I,"efetivado",'EMP CON'!D:D,"Empréstimo Recebido")+SUMIFS('EMP CON'!G:G,'EMP CON'!C:C,"&gt;="&amp;DATE(AM11,1,1),'EMP CON'!C:C,"&lt;="&amp;EOMONTH(DATE(AM11,12,1),0),'EMP CON'!H:H,'01'!$T$6,'EMP CON'!I:I,$AM$9,'EMP CON'!D:D,"Empréstimo Recebido")</f>
        <v>0</v>
      </c>
      <c r="AU11" s="350">
        <f>SUMIFS('PG CAR'!H:H,'PG CAR'!C:C,"&gt;="&amp;DATE(AM11,1,1),'PG CAR'!C:C,"&lt;="&amp;EOMONTH(DATE(AM11,12,1),0),'PG CAR'!I:I,'01'!$T$6,'PG CAR'!J:J,"efetivado")+SUMIFS('PG CAR'!H:H,'PG CAR'!C:C,"&gt;="&amp;DATE(AM11,1,1),'PG CAR'!C:C,"&lt;="&amp;EOMONTH(DATE(AM11,12,1),0),'PG CAR'!I:I,'01'!$T$6,'PG CAR'!J:J,$AM$9)</f>
        <v>0</v>
      </c>
      <c r="AV11" s="350">
        <f>SUMIFS(TRANS!F:F,TRANS!C:C,"&gt;="&amp;DATE(AM11,1,1),TRANS!C:C,"&lt;="&amp;EOMONTH(DATE(AM11,12,1),0),TRANS!D:D,'01'!$T$6,TRANS!H:H,"efetivado")+SUMIFS(TRANS!F:F,TRANS!C:C,"&gt;="&amp;DATE(AM11,1,1),TRANS!C:C,"&lt;="&amp;EOMONTH(DATE(AM11,12,1),0),TRANS!D:D,'01'!$T$6,TRANS!H:H,$AM$9)</f>
        <v>0</v>
      </c>
      <c r="AW11" s="350">
        <f>SUMIFS(TRANS!F:F,TRANS!C:C,"&gt;="&amp;DATE(AM11,1,1),TRANS!C:C,"&lt;="&amp;EOMONTH(DATE(AM11,12,1),0),TRANS!G:G,'01'!$T$6,TRANS!H:H,"efetivado")+SUMIFS(TRANS!F:F,TRANS!C:C,"&gt;="&amp;DATE(AM11,1,1),TRANS!C:C,"&lt;="&amp;EOMONTH(DATE(AM11,12,1),0),TRANS!G:G,'01'!$T$6,TRANS!H:H,$AM$9)</f>
        <v>0</v>
      </c>
      <c r="AY11" s="381">
        <f t="shared" ref="AY11:AY60" si="3">AM11</f>
        <v>2021</v>
      </c>
      <c r="AZ11" s="350">
        <f t="shared" ref="AZ11:AZ42" si="4">AZ10-BA10+BB10+BC10-BD10-BE10+BF10-BG10-BH10+BI10</f>
        <v>0</v>
      </c>
      <c r="BA11" s="350">
        <f>SUMIFS(DES!F:F,DES!C:C,"&gt;="&amp;DATE(AM11,1,1),DES!C:C,"&lt;="&amp;EOMONTH(DATE(AM11,12,1),0),DES!H:H,"efetivado")+SUMIFS(DES!F:F,DES!C:C,"&gt;="&amp;DATE(AM11,1,1),DES!C:C,"&lt;="&amp;EOMONTH(DATE(AM11,12,1),0),DES!H:H,$AM$9)</f>
        <v>0</v>
      </c>
      <c r="BB11" s="350">
        <f>SUMIFS(REC!F:F,REC!C:C,"&gt;="&amp;DATE(AM11,1,1),REC!C:C,"&lt;="&amp;EOMONTH(DATE(AM11,12,1),0),REC!H:H,"efetivado")+SUMIFS(REC!F:F,REC!C:C,"&gt;="&amp;DATE(AM11,1,1),REC!C:C,"&lt;="&amp;EOMONTH(DATE(AM11,12,1),0),REC!H:H,$AM$9)</f>
        <v>0</v>
      </c>
      <c r="BC11" s="350">
        <f>SUMIFS('EMP ADQ'!G:G,'EMP ADQ'!C:C,"&gt;="&amp;DATE(AM11,1,1),'EMP ADQ'!C:C,"&lt;="&amp;EOMONTH(DATE(AM11,12,1),0),'EMP ADQ'!I:I,"efetivado",'EMP ADQ'!D:D,"Empréstimo Adquirido")+SUMIFS('EMP ADQ'!G:G,'EMP ADQ'!C:C,"&gt;="&amp;DATE(AM11,1,1),'EMP ADQ'!C:C,"&lt;="&amp;EOMONTH(DATE(AM11,12,1),0),'EMP ADQ'!I:I,$AM$9,'EMP ADQ'!D:D,"Empréstimo Adquirido")</f>
        <v>0</v>
      </c>
      <c r="BD11" s="350">
        <f>SUMIFS('EMP ADQ'!G:G,'EMP ADQ'!C:C,"&gt;="&amp;DATE(AM11,1,1),'EMP ADQ'!C:C,"&lt;="&amp;EOMONTH(DATE(AM11,12,1),0),'EMP ADQ'!I:I,"efetivado",'EMP ADQ'!D:D,"Empréstimo Pago")+SUMIFS('EMP ADQ'!G:G,'EMP ADQ'!C:C,"&gt;="&amp;DATE(AM11,1,1),'EMP ADQ'!C:C,"&lt;="&amp;EOMONTH(DATE(AM11,12,1),0),'EMP ADQ'!I:I,$AM$9,'EMP ADQ'!D:D,"Empréstimo Pago")</f>
        <v>0</v>
      </c>
      <c r="BE11" s="350">
        <f>SUMIFS('EMP CON'!G:G,'EMP CON'!C:C,"&gt;="&amp;DATE(AM11,1,1),'EMP CON'!C:C,"&lt;="&amp;EOMONTH(DATE(AM11,12,1),0),'EMP CON'!I:I,"efetivado",'EMP CON'!D:D,"Empréstimo Concedido")+SUMIFS('EMP CON'!G:G,'EMP CON'!C:C,"&gt;="&amp;DATE(AM11,1,1),'EMP CON'!C:C,"&lt;="&amp;EOMONTH(DATE(AM11,12,1),0),'EMP CON'!I:I,$AM$9,'EMP CON'!D:D,"Empréstimo Concedido")</f>
        <v>0</v>
      </c>
      <c r="BF11" s="350">
        <f>SUMIFS('EMP CON'!G:G,'EMP CON'!C:C,"&gt;="&amp;DATE(AM11,1,1),'EMP CON'!C:C,"&lt;="&amp;EOMONTH(DATE(AM11,12,1),0),'EMP CON'!I:I,"efetivado",'EMP CON'!D:D,"Empréstimo Recebido")+SUMIFS('EMP CON'!G:G,'EMP CON'!C:C,"&gt;="&amp;DATE(AM11,1,1),'EMP CON'!C:C,"&lt;="&amp;EOMONTH(DATE(AM11,12,1),0),'EMP CON'!I:I,$AM$9,'EMP CON'!D:D,"Empréstimo Recebido")</f>
        <v>0</v>
      </c>
      <c r="BG11" s="350">
        <f>SUMIFS('PG CAR'!H:H,'PG CAR'!C:C,"&gt;="&amp;DATE(AM11,1,1),'PG CAR'!C:C,"&lt;="&amp;EOMONTH(DATE(AM11,12,1),0),'PG CAR'!J:J,"efetivado")+SUMIFS('PG CAR'!H:H,'PG CAR'!C:C,"&gt;="&amp;DATE(AM11,1,1),'PG CAR'!C:C,"&lt;="&amp;EOMONTH(DATE(AM11,12,1),0),'PG CAR'!J:J,$AM$9)</f>
        <v>0</v>
      </c>
      <c r="BH11" s="350"/>
      <c r="BI11" s="350"/>
      <c r="BK11" s="381">
        <f t="shared" ref="BK11:BK60" si="5">AY11</f>
        <v>2021</v>
      </c>
      <c r="BL11" s="350">
        <f t="shared" ref="BL11:BL59" si="6">IF($T$6="Todos os Bancos",AZ11,AN11)</f>
        <v>0</v>
      </c>
      <c r="BM11" s="350">
        <f t="shared" ref="BM11:BM60" si="7">IF($T$6="Todos os Bancos",BA11,AO11)</f>
        <v>0</v>
      </c>
      <c r="BN11" s="350">
        <f t="shared" ref="BN11:BN60" si="8">IF($T$6="Todos os Bancos",BB11,AP11)</f>
        <v>0</v>
      </c>
      <c r="BO11" s="350">
        <f t="shared" ref="BO11:BO60" si="9">IF($T$6="Todos os Bancos",BC11,AQ11)</f>
        <v>0</v>
      </c>
      <c r="BP11" s="350">
        <f t="shared" ref="BP11:BP60" si="10">IF($T$6="Todos os Bancos",BD11,AR11)</f>
        <v>0</v>
      </c>
      <c r="BQ11" s="350">
        <f t="shared" ref="BQ11:BQ60" si="11">IF($T$6="Todos os Bancos",BE11,AS11)</f>
        <v>0</v>
      </c>
      <c r="BR11" s="350">
        <f t="shared" ref="BR11:BR60" si="12">IF($T$6="Todos os Bancos",BF11,AT11)</f>
        <v>0</v>
      </c>
      <c r="BS11" s="350">
        <f t="shared" ref="BS11:BS60" si="13">IF($T$6="Todos os Bancos",BG11,AU11)</f>
        <v>0</v>
      </c>
      <c r="BT11" s="350">
        <f t="shared" ref="BT11:BT60" si="14">IF($T$6="Todos os Bancos",BH11,AV11)</f>
        <v>0</v>
      </c>
      <c r="BU11" s="350">
        <f t="shared" ref="BU11:BU60" si="15">IF($T$6="Todos os Bancos",BI11,AW11)</f>
        <v>0</v>
      </c>
      <c r="CC11" s="348" t="s">
        <v>152</v>
      </c>
      <c r="CD11" s="349">
        <f>VLOOKUP(CC11,'CAD2'!C7:D7,2,0)</f>
        <v>0</v>
      </c>
      <c r="CE11" s="381">
        <v>1</v>
      </c>
    </row>
    <row r="12" spans="1:83" ht="15" customHeight="1" x14ac:dyDescent="0.25">
      <c r="C12" s="182">
        <v>1</v>
      </c>
      <c r="D12" s="183" t="s">
        <v>20</v>
      </c>
      <c r="E12" s="184">
        <f t="shared" ref="E12:E26" si="16">$BZ$36</f>
        <v>3</v>
      </c>
      <c r="F12" s="183" t="s">
        <v>20</v>
      </c>
      <c r="G12" s="184">
        <f t="shared" ref="G12:G26" si="17">$R$6</f>
        <v>2021</v>
      </c>
      <c r="H12" s="190">
        <f>BM69+BN69+BQ69+BT69</f>
        <v>0</v>
      </c>
      <c r="I12" s="190">
        <f>BL69+BO69+BP69+BR69+BS69</f>
        <v>0</v>
      </c>
      <c r="J12" s="26">
        <f>J11+H12-I12</f>
        <v>0</v>
      </c>
      <c r="L12" s="185">
        <v>17</v>
      </c>
      <c r="M12" s="186" t="s">
        <v>20</v>
      </c>
      <c r="N12" s="187">
        <f t="shared" si="1"/>
        <v>3</v>
      </c>
      <c r="O12" s="186" t="s">
        <v>20</v>
      </c>
      <c r="P12" s="188">
        <f t="shared" si="2"/>
        <v>2021</v>
      </c>
      <c r="Q12" s="189">
        <f t="shared" ref="Q12:Q26" si="18">BM85+BN85+BQ85+BT85</f>
        <v>0</v>
      </c>
      <c r="R12" s="189">
        <f t="shared" ref="R12:R26" si="19">BL85+BO85+BP85+BR85+BS85</f>
        <v>0</v>
      </c>
      <c r="S12" s="21">
        <f>S11+Q12-R12</f>
        <v>0</v>
      </c>
      <c r="AM12" s="381">
        <f t="shared" ref="AM12:AM60" si="20">AM11+1</f>
        <v>2022</v>
      </c>
      <c r="AN12" s="350">
        <f t="shared" ref="AN12:AN60" si="21">AN11-AO11+AP11+AQ11-AR11-AS11+AT11-AU11-AV11+AW11</f>
        <v>0</v>
      </c>
      <c r="AO12" s="350">
        <f>SUMIFS(DES!F:F,DES!C:C,"&gt;="&amp;DATE(AM12,1,1),DES!C:C,"&lt;="&amp;EOMONTH(DATE(AM12,12,1),0),DES!G:G,'01'!$T$6,DES!H:H,"efetivado")+SUMIFS(DES!F:F,DES!C:C,"&gt;="&amp;DATE(AM12,1,1),DES!C:C,"&lt;="&amp;EOMONTH(DATE(AM12,12,1),0),DES!G:G,'01'!$T$6,DES!H:H,$AM$9)</f>
        <v>0</v>
      </c>
      <c r="AP12" s="350">
        <f>SUMIFS(REC!F:F,REC!C:C,"&gt;="&amp;DATE(AM12,1,1),REC!C:C,"&lt;="&amp;EOMONTH(DATE(AM12,12,1),0),REC!G:G,'01'!$T$6,REC!H:H,"efetivado")+SUMIFS(REC!F:F,REC!C:C,"&gt;="&amp;DATE(AM12,1,1),REC!C:C,"&lt;="&amp;EOMONTH(DATE(AM12,12,1),0),REC!G:G,'01'!$T$6,REC!H:H,$AM$9)</f>
        <v>0</v>
      </c>
      <c r="AQ12" s="350">
        <f>SUMIFS('EMP ADQ'!G:G,'EMP ADQ'!C:C,"&gt;="&amp;DATE(AM12,1,1),'EMP ADQ'!C:C,"&lt;="&amp;EOMONTH(DATE(AM12,12,1),0),'EMP ADQ'!H:H,'01'!$T$6,'EMP ADQ'!I:I,"efetivado",'EMP ADQ'!D:D,"Empréstimo Adquirido")+SUMIFS('EMP ADQ'!G:G,'EMP ADQ'!C:C,"&gt;="&amp;DATE(AM12,1,1),'EMP ADQ'!C:C,"&lt;="&amp;EOMONTH(DATE(AM12,12,1),0),'EMP ADQ'!H:H,'01'!$T$6,'EMP ADQ'!I:I,$AM$9,'EMP ADQ'!D:D,"Empréstimo Adquirido")</f>
        <v>0</v>
      </c>
      <c r="AR12" s="350">
        <f>SUMIFS('EMP ADQ'!G:G,'EMP ADQ'!C:C,"&gt;="&amp;DATE(AM12,1,1),'EMP ADQ'!C:C,"&lt;="&amp;EOMONTH(DATE(AM12,12,1),0),'EMP ADQ'!H:H,'01'!$T$6,'EMP ADQ'!I:I,"efetivado",'EMP ADQ'!D:D,"Empréstimo Pago")+SUMIFS('EMP ADQ'!G:G,'EMP ADQ'!C:C,"&gt;="&amp;DATE(AM12,1,1),'EMP ADQ'!C:C,"&lt;="&amp;EOMONTH(DATE(AM12,12,1),0),'EMP ADQ'!H:H,'01'!$T$6,'EMP ADQ'!I:I,$AM$9,'EMP ADQ'!D:D,"Empréstimo Pago")</f>
        <v>0</v>
      </c>
      <c r="AS12" s="350">
        <f>SUMIFS('EMP CON'!G:G,'EMP CON'!C:C,"&gt;="&amp;DATE(AM12,1,1),'EMP CON'!C:C,"&lt;="&amp;EOMONTH(DATE(AM12,12,1),0),'EMP CON'!H:H,'01'!$T$6,'EMP CON'!I:I,"efetivado",'EMP CON'!D:D,"Empréstimo Concedido")+SUMIFS('EMP CON'!G:G,'EMP CON'!C:C,"&gt;="&amp;DATE(AM12,1,1),'EMP CON'!C:C,"&lt;="&amp;EOMONTH(DATE(AM12,12,1),0),'EMP CON'!H:H,'01'!$T$6,'EMP CON'!I:I,$AM$9,'EMP CON'!D:D,"Empréstimo Concedido")</f>
        <v>0</v>
      </c>
      <c r="AT12" s="350">
        <f>SUMIFS('EMP CON'!G:G,'EMP CON'!C:C,"&gt;="&amp;DATE(AM12,1,1),'EMP CON'!C:C,"&lt;="&amp;EOMONTH(DATE(AM12,12,1),0),'EMP CON'!H:H,'01'!$T$6,'EMP CON'!I:I,"efetivado",'EMP CON'!D:D,"Empréstimo Recebido")+SUMIFS('EMP CON'!G:G,'EMP CON'!C:C,"&gt;="&amp;DATE(AM12,1,1),'EMP CON'!C:C,"&lt;="&amp;EOMONTH(DATE(AM12,12,1),0),'EMP CON'!H:H,'01'!$T$6,'EMP CON'!I:I,$AM$9,'EMP CON'!D:D,"Empréstimo Recebido")</f>
        <v>0</v>
      </c>
      <c r="AU12" s="350">
        <f>SUMIFS('PG CAR'!H:H,'PG CAR'!C:C,"&gt;="&amp;DATE(AM12,1,1),'PG CAR'!C:C,"&lt;="&amp;EOMONTH(DATE(AM12,12,1),0),'PG CAR'!I:I,'01'!$T$6,'PG CAR'!J:J,"efetivado")+SUMIFS('PG CAR'!H:H,'PG CAR'!C:C,"&gt;="&amp;DATE(AM12,1,1),'PG CAR'!C:C,"&lt;="&amp;EOMONTH(DATE(AM12,12,1),0),'PG CAR'!I:I,'01'!$T$6,'PG CAR'!J:J,$AM$9)</f>
        <v>0</v>
      </c>
      <c r="AV12" s="350">
        <f>SUMIFS(TRANS!F:F,TRANS!C:C,"&gt;="&amp;DATE(AM12,1,1),TRANS!C:C,"&lt;="&amp;EOMONTH(DATE(AM12,12,1),0),TRANS!D:D,'01'!$T$6,TRANS!H:H,"efetivado")+SUMIFS(TRANS!F:F,TRANS!C:C,"&gt;="&amp;DATE(AM12,1,1),TRANS!C:C,"&lt;="&amp;EOMONTH(DATE(AM12,12,1),0),TRANS!D:D,'01'!$T$6,TRANS!H:H,$AM$9)</f>
        <v>0</v>
      </c>
      <c r="AW12" s="350">
        <f>SUMIFS(TRANS!F:F,TRANS!C:C,"&gt;="&amp;DATE(AM12,1,1),TRANS!C:C,"&lt;="&amp;EOMONTH(DATE(AM12,12,1),0),TRANS!G:G,'01'!$T$6,TRANS!H:H,"efetivado")+SUMIFS(TRANS!F:F,TRANS!C:C,"&gt;="&amp;DATE(AM12,1,1),TRANS!C:C,"&lt;="&amp;EOMONTH(DATE(AM12,12,1),0),TRANS!G:G,'01'!$T$6,TRANS!H:H,$AM$9)</f>
        <v>0</v>
      </c>
      <c r="AY12" s="381">
        <f t="shared" si="3"/>
        <v>2022</v>
      </c>
      <c r="AZ12" s="350">
        <f t="shared" si="4"/>
        <v>0</v>
      </c>
      <c r="BA12" s="350">
        <f>SUMIFS(DES!F:F,DES!C:C,"&gt;="&amp;DATE(AM12,1,1),DES!C:C,"&lt;="&amp;EOMONTH(DATE(AM12,12,1),0),DES!H:H,"efetivado")+SUMIFS(DES!F:F,DES!C:C,"&gt;="&amp;DATE(AM12,1,1),DES!C:C,"&lt;="&amp;EOMONTH(DATE(AM12,12,1),0),DES!H:H,$AM$9)</f>
        <v>0</v>
      </c>
      <c r="BB12" s="350">
        <f>SUMIFS(REC!F:F,REC!C:C,"&gt;="&amp;DATE(AM12,1,1),REC!C:C,"&lt;="&amp;EOMONTH(DATE(AM12,12,1),0),REC!H:H,"efetivado")+SUMIFS(REC!F:F,REC!C:C,"&gt;="&amp;DATE(AM12,1,1),REC!C:C,"&lt;="&amp;EOMONTH(DATE(AM12,12,1),0),REC!H:H,$AM$9)</f>
        <v>0</v>
      </c>
      <c r="BC12" s="350">
        <f>SUMIFS('EMP ADQ'!G:G,'EMP ADQ'!C:C,"&gt;="&amp;DATE(AM12,1,1),'EMP ADQ'!C:C,"&lt;="&amp;EOMONTH(DATE(AM12,12,1),0),'EMP ADQ'!I:I,"efetivado",'EMP ADQ'!D:D,"Empréstimo Adquirido")+SUMIFS('EMP ADQ'!G:G,'EMP ADQ'!C:C,"&gt;="&amp;DATE(AM12,1,1),'EMP ADQ'!C:C,"&lt;="&amp;EOMONTH(DATE(AM12,12,1),0),'EMP ADQ'!I:I,$AM$9,'EMP ADQ'!D:D,"Empréstimo Adquirido")</f>
        <v>0</v>
      </c>
      <c r="BD12" s="350">
        <f>SUMIFS('EMP ADQ'!G:G,'EMP ADQ'!C:C,"&gt;="&amp;DATE(AM12,1,1),'EMP ADQ'!C:C,"&lt;="&amp;EOMONTH(DATE(AM12,12,1),0),'EMP ADQ'!I:I,"efetivado",'EMP ADQ'!D:D,"Empréstimo Pago")+SUMIFS('EMP ADQ'!G:G,'EMP ADQ'!C:C,"&gt;="&amp;DATE(AM12,1,1),'EMP ADQ'!C:C,"&lt;="&amp;EOMONTH(DATE(AM12,12,1),0),'EMP ADQ'!I:I,$AM$9,'EMP ADQ'!D:D,"Empréstimo Pago")</f>
        <v>0</v>
      </c>
      <c r="BE12" s="350">
        <f>SUMIFS('EMP CON'!G:G,'EMP CON'!C:C,"&gt;="&amp;DATE(AM12,1,1),'EMP CON'!C:C,"&lt;="&amp;EOMONTH(DATE(AM12,12,1),0),'EMP CON'!I:I,"efetivado",'EMP CON'!D:D,"Empréstimo Concedido")+SUMIFS('EMP CON'!G:G,'EMP CON'!C:C,"&gt;="&amp;DATE(AM12,1,1),'EMP CON'!C:C,"&lt;="&amp;EOMONTH(DATE(AM12,12,1),0),'EMP CON'!I:I,$AM$9,'EMP CON'!D:D,"Empréstimo Concedido")</f>
        <v>0</v>
      </c>
      <c r="BF12" s="350">
        <f>SUMIFS('EMP CON'!G:G,'EMP CON'!C:C,"&gt;="&amp;DATE(AM12,1,1),'EMP CON'!C:C,"&lt;="&amp;EOMONTH(DATE(AM12,12,1),0),'EMP CON'!I:I,"efetivado",'EMP CON'!D:D,"Empréstimo Recebido")+SUMIFS('EMP CON'!G:G,'EMP CON'!C:C,"&gt;="&amp;DATE(AM12,1,1),'EMP CON'!C:C,"&lt;="&amp;EOMONTH(DATE(AM12,12,1),0),'EMP CON'!I:I,$AM$9,'EMP CON'!D:D,"Empréstimo Recebido")</f>
        <v>0</v>
      </c>
      <c r="BG12" s="350">
        <f>SUMIFS('PG CAR'!H:H,'PG CAR'!C:C,"&gt;="&amp;DATE(AM12,1,1),'PG CAR'!C:C,"&lt;="&amp;EOMONTH(DATE(AM12,12,1),0),'PG CAR'!J:J,"efetivado")+SUMIFS('PG CAR'!H:H,'PG CAR'!C:C,"&gt;="&amp;DATE(AM12,1,1),'PG CAR'!C:C,"&lt;="&amp;EOMONTH(DATE(AM12,12,1),0),'PG CAR'!J:J,$AM$9)</f>
        <v>0</v>
      </c>
      <c r="BH12" s="350"/>
      <c r="BI12" s="350"/>
      <c r="BK12" s="381">
        <f t="shared" si="5"/>
        <v>2022</v>
      </c>
      <c r="BL12" s="350">
        <f t="shared" si="6"/>
        <v>0</v>
      </c>
      <c r="BM12" s="350">
        <f t="shared" si="7"/>
        <v>0</v>
      </c>
      <c r="BN12" s="350">
        <f t="shared" si="8"/>
        <v>0</v>
      </c>
      <c r="BO12" s="350">
        <f t="shared" si="9"/>
        <v>0</v>
      </c>
      <c r="BP12" s="350">
        <f t="shared" si="10"/>
        <v>0</v>
      </c>
      <c r="BQ12" s="350">
        <f t="shared" si="11"/>
        <v>0</v>
      </c>
      <c r="BR12" s="350">
        <f t="shared" si="12"/>
        <v>0</v>
      </c>
      <c r="BS12" s="350">
        <f t="shared" si="13"/>
        <v>0</v>
      </c>
      <c r="BT12" s="350">
        <f t="shared" si="14"/>
        <v>0</v>
      </c>
      <c r="BU12" s="350">
        <f t="shared" si="15"/>
        <v>0</v>
      </c>
      <c r="CC12" s="348" t="s">
        <v>153</v>
      </c>
      <c r="CD12" s="349">
        <f>VLOOKUP(CC12,'CAD2'!C8:D8,2,0)</f>
        <v>0</v>
      </c>
      <c r="CE12" s="381">
        <v>2</v>
      </c>
    </row>
    <row r="13" spans="1:83" ht="15" customHeight="1" x14ac:dyDescent="0.25">
      <c r="C13" s="185">
        <v>2</v>
      </c>
      <c r="D13" s="186" t="s">
        <v>20</v>
      </c>
      <c r="E13" s="184">
        <f t="shared" si="16"/>
        <v>3</v>
      </c>
      <c r="F13" s="186" t="s">
        <v>20</v>
      </c>
      <c r="G13" s="184">
        <f t="shared" si="17"/>
        <v>2021</v>
      </c>
      <c r="H13" s="190">
        <f t="shared" ref="H13:H26" si="22">BM70+BN70+BQ70+BT70</f>
        <v>0</v>
      </c>
      <c r="I13" s="190">
        <f t="shared" ref="I13:I26" si="23">BL70+BO70+BP70+BR70+BS70</f>
        <v>0</v>
      </c>
      <c r="J13" s="21">
        <f t="shared" ref="J13:J26" si="24">J12+H13-I13</f>
        <v>0</v>
      </c>
      <c r="L13" s="185">
        <v>18</v>
      </c>
      <c r="M13" s="186" t="s">
        <v>20</v>
      </c>
      <c r="N13" s="187">
        <f t="shared" si="1"/>
        <v>3</v>
      </c>
      <c r="O13" s="186" t="s">
        <v>20</v>
      </c>
      <c r="P13" s="188">
        <f t="shared" si="2"/>
        <v>2021</v>
      </c>
      <c r="Q13" s="189">
        <f t="shared" si="18"/>
        <v>0</v>
      </c>
      <c r="R13" s="189">
        <f t="shared" si="19"/>
        <v>0</v>
      </c>
      <c r="S13" s="21">
        <f t="shared" ref="S13:S26" si="25">S12+Q13-R13</f>
        <v>0</v>
      </c>
      <c r="AM13" s="381">
        <f t="shared" si="20"/>
        <v>2023</v>
      </c>
      <c r="AN13" s="350">
        <f t="shared" si="21"/>
        <v>0</v>
      </c>
      <c r="AO13" s="350">
        <f>SUMIFS(DES!F:F,DES!C:C,"&gt;="&amp;DATE(AM13,1,1),DES!C:C,"&lt;="&amp;EOMONTH(DATE(AM13,12,1),0),DES!G:G,'01'!$T$6,DES!H:H,"efetivado")+SUMIFS(DES!F:F,DES!C:C,"&gt;="&amp;DATE(AM13,1,1),DES!C:C,"&lt;="&amp;EOMONTH(DATE(AM13,12,1),0),DES!G:G,'01'!$T$6,DES!H:H,$AM$9)</f>
        <v>0</v>
      </c>
      <c r="AP13" s="350">
        <f>SUMIFS(REC!F:F,REC!C:C,"&gt;="&amp;DATE(AM13,1,1),REC!C:C,"&lt;="&amp;EOMONTH(DATE(AM13,12,1),0),REC!G:G,'01'!$T$6,REC!H:H,"efetivado")+SUMIFS(REC!F:F,REC!C:C,"&gt;="&amp;DATE(AM13,1,1),REC!C:C,"&lt;="&amp;EOMONTH(DATE(AM13,12,1),0),REC!G:G,'01'!$T$6,REC!H:H,$AM$9)</f>
        <v>0</v>
      </c>
      <c r="AQ13" s="350">
        <f>SUMIFS('EMP ADQ'!G:G,'EMP ADQ'!C:C,"&gt;="&amp;DATE(AM13,1,1),'EMP ADQ'!C:C,"&lt;="&amp;EOMONTH(DATE(AM13,12,1),0),'EMP ADQ'!H:H,'01'!$T$6,'EMP ADQ'!I:I,"efetivado",'EMP ADQ'!D:D,"Empréstimo Adquirido")+SUMIFS('EMP ADQ'!G:G,'EMP ADQ'!C:C,"&gt;="&amp;DATE(AM13,1,1),'EMP ADQ'!C:C,"&lt;="&amp;EOMONTH(DATE(AM13,12,1),0),'EMP ADQ'!H:H,'01'!$T$6,'EMP ADQ'!I:I,$AM$9,'EMP ADQ'!D:D,"Empréstimo Adquirido")</f>
        <v>0</v>
      </c>
      <c r="AR13" s="350">
        <f>SUMIFS('EMP ADQ'!G:G,'EMP ADQ'!C:C,"&gt;="&amp;DATE(AM13,1,1),'EMP ADQ'!C:C,"&lt;="&amp;EOMONTH(DATE(AM13,12,1),0),'EMP ADQ'!H:H,'01'!$T$6,'EMP ADQ'!I:I,"efetivado",'EMP ADQ'!D:D,"Empréstimo Pago")+SUMIFS('EMP ADQ'!G:G,'EMP ADQ'!C:C,"&gt;="&amp;DATE(AM13,1,1),'EMP ADQ'!C:C,"&lt;="&amp;EOMONTH(DATE(AM13,12,1),0),'EMP ADQ'!H:H,'01'!$T$6,'EMP ADQ'!I:I,$AM$9,'EMP ADQ'!D:D,"Empréstimo Pago")</f>
        <v>0</v>
      </c>
      <c r="AS13" s="350">
        <f>SUMIFS('EMP CON'!G:G,'EMP CON'!C:C,"&gt;="&amp;DATE(AM13,1,1),'EMP CON'!C:C,"&lt;="&amp;EOMONTH(DATE(AM13,12,1),0),'EMP CON'!H:H,'01'!$T$6,'EMP CON'!I:I,"efetivado",'EMP CON'!D:D,"Empréstimo Concedido")+SUMIFS('EMP CON'!G:G,'EMP CON'!C:C,"&gt;="&amp;DATE(AM13,1,1),'EMP CON'!C:C,"&lt;="&amp;EOMONTH(DATE(AM13,12,1),0),'EMP CON'!H:H,'01'!$T$6,'EMP CON'!I:I,$AM$9,'EMP CON'!D:D,"Empréstimo Concedido")</f>
        <v>0</v>
      </c>
      <c r="AT13" s="350">
        <f>SUMIFS('EMP CON'!G:G,'EMP CON'!C:C,"&gt;="&amp;DATE(AM13,1,1),'EMP CON'!C:C,"&lt;="&amp;EOMONTH(DATE(AM13,12,1),0),'EMP CON'!H:H,'01'!$T$6,'EMP CON'!I:I,"efetivado",'EMP CON'!D:D,"Empréstimo Recebido")+SUMIFS('EMP CON'!G:G,'EMP CON'!C:C,"&gt;="&amp;DATE(AM13,1,1),'EMP CON'!C:C,"&lt;="&amp;EOMONTH(DATE(AM13,12,1),0),'EMP CON'!H:H,'01'!$T$6,'EMP CON'!I:I,$AM$9,'EMP CON'!D:D,"Empréstimo Recebido")</f>
        <v>0</v>
      </c>
      <c r="AU13" s="350">
        <f>SUMIFS('PG CAR'!H:H,'PG CAR'!C:C,"&gt;="&amp;DATE(AM13,1,1),'PG CAR'!C:C,"&lt;="&amp;EOMONTH(DATE(AM13,12,1),0),'PG CAR'!I:I,'01'!$T$6,'PG CAR'!J:J,"efetivado")+SUMIFS('PG CAR'!H:H,'PG CAR'!C:C,"&gt;="&amp;DATE(AM13,1,1),'PG CAR'!C:C,"&lt;="&amp;EOMONTH(DATE(AM13,12,1),0),'PG CAR'!I:I,'01'!$T$6,'PG CAR'!J:J,$AM$9)</f>
        <v>0</v>
      </c>
      <c r="AV13" s="350">
        <f>SUMIFS(TRANS!F:F,TRANS!C:C,"&gt;="&amp;DATE(AM13,1,1),TRANS!C:C,"&lt;="&amp;EOMONTH(DATE(AM13,12,1),0),TRANS!D:D,'01'!$T$6,TRANS!H:H,"efetivado")+SUMIFS(TRANS!F:F,TRANS!C:C,"&gt;="&amp;DATE(AM13,1,1),TRANS!C:C,"&lt;="&amp;EOMONTH(DATE(AM13,12,1),0),TRANS!D:D,'01'!$T$6,TRANS!H:H,$AM$9)</f>
        <v>0</v>
      </c>
      <c r="AW13" s="350">
        <f>SUMIFS(TRANS!F:F,TRANS!C:C,"&gt;="&amp;DATE(AM13,1,1),TRANS!C:C,"&lt;="&amp;EOMONTH(DATE(AM13,12,1),0),TRANS!G:G,'01'!$T$6,TRANS!H:H,"efetivado")+SUMIFS(TRANS!F:F,TRANS!C:C,"&gt;="&amp;DATE(AM13,1,1),TRANS!C:C,"&lt;="&amp;EOMONTH(DATE(AM13,12,1),0),TRANS!G:G,'01'!$T$6,TRANS!H:H,$AM$9)</f>
        <v>0</v>
      </c>
      <c r="AY13" s="381">
        <f t="shared" si="3"/>
        <v>2023</v>
      </c>
      <c r="AZ13" s="350">
        <f t="shared" si="4"/>
        <v>0</v>
      </c>
      <c r="BA13" s="350">
        <f>SUMIFS(DES!F:F,DES!C:C,"&gt;="&amp;DATE(AM13,1,1),DES!C:C,"&lt;="&amp;EOMONTH(DATE(AM13,12,1),0),DES!H:H,"efetivado")+SUMIFS(DES!F:F,DES!C:C,"&gt;="&amp;DATE(AM13,1,1),DES!C:C,"&lt;="&amp;EOMONTH(DATE(AM13,12,1),0),DES!H:H,$AM$9)</f>
        <v>0</v>
      </c>
      <c r="BB13" s="350">
        <f>SUMIFS(REC!F:F,REC!C:C,"&gt;="&amp;DATE(AM13,1,1),REC!C:C,"&lt;="&amp;EOMONTH(DATE(AM13,12,1),0),REC!H:H,"efetivado")+SUMIFS(REC!F:F,REC!C:C,"&gt;="&amp;DATE(AM13,1,1),REC!C:C,"&lt;="&amp;EOMONTH(DATE(AM13,12,1),0),REC!H:H,$AM$9)</f>
        <v>0</v>
      </c>
      <c r="BC13" s="350">
        <f>SUMIFS('EMP ADQ'!G:G,'EMP ADQ'!C:C,"&gt;="&amp;DATE(AM13,1,1),'EMP ADQ'!C:C,"&lt;="&amp;EOMONTH(DATE(AM13,12,1),0),'EMP ADQ'!I:I,"efetivado",'EMP ADQ'!D:D,"Empréstimo Adquirido")+SUMIFS('EMP ADQ'!G:G,'EMP ADQ'!C:C,"&gt;="&amp;DATE(AM13,1,1),'EMP ADQ'!C:C,"&lt;="&amp;EOMONTH(DATE(AM13,12,1),0),'EMP ADQ'!I:I,$AM$9,'EMP ADQ'!D:D,"Empréstimo Adquirido")</f>
        <v>0</v>
      </c>
      <c r="BD13" s="350">
        <f>SUMIFS('EMP ADQ'!G:G,'EMP ADQ'!C:C,"&gt;="&amp;DATE(AM13,1,1),'EMP ADQ'!C:C,"&lt;="&amp;EOMONTH(DATE(AM13,12,1),0),'EMP ADQ'!I:I,"efetivado",'EMP ADQ'!D:D,"Empréstimo Pago")+SUMIFS('EMP ADQ'!G:G,'EMP ADQ'!C:C,"&gt;="&amp;DATE(AM13,1,1),'EMP ADQ'!C:C,"&lt;="&amp;EOMONTH(DATE(AM13,12,1),0),'EMP ADQ'!I:I,$AM$9,'EMP ADQ'!D:D,"Empréstimo Pago")</f>
        <v>0</v>
      </c>
      <c r="BE13" s="350">
        <f>SUMIFS('EMP CON'!G:G,'EMP CON'!C:C,"&gt;="&amp;DATE(AM13,1,1),'EMP CON'!C:C,"&lt;="&amp;EOMONTH(DATE(AM13,12,1),0),'EMP CON'!I:I,"efetivado",'EMP CON'!D:D,"Empréstimo Concedido")+SUMIFS('EMP CON'!G:G,'EMP CON'!C:C,"&gt;="&amp;DATE(AM13,1,1),'EMP CON'!C:C,"&lt;="&amp;EOMONTH(DATE(AM13,12,1),0),'EMP CON'!I:I,$AM$9,'EMP CON'!D:D,"Empréstimo Concedido")</f>
        <v>0</v>
      </c>
      <c r="BF13" s="350">
        <f>SUMIFS('EMP CON'!G:G,'EMP CON'!C:C,"&gt;="&amp;DATE(AM13,1,1),'EMP CON'!C:C,"&lt;="&amp;EOMONTH(DATE(AM13,12,1),0),'EMP CON'!I:I,"efetivado",'EMP CON'!D:D,"Empréstimo Recebido")+SUMIFS('EMP CON'!G:G,'EMP CON'!C:C,"&gt;="&amp;DATE(AM13,1,1),'EMP CON'!C:C,"&lt;="&amp;EOMONTH(DATE(AM13,12,1),0),'EMP CON'!I:I,$AM$9,'EMP CON'!D:D,"Empréstimo Recebido")</f>
        <v>0</v>
      </c>
      <c r="BG13" s="350">
        <f>SUMIFS('PG CAR'!H:H,'PG CAR'!C:C,"&gt;="&amp;DATE(AM13,1,1),'PG CAR'!C:C,"&lt;="&amp;EOMONTH(DATE(AM13,12,1),0),'PG CAR'!J:J,"efetivado")+SUMIFS('PG CAR'!H:H,'PG CAR'!C:C,"&gt;="&amp;DATE(AM13,1,1),'PG CAR'!C:C,"&lt;="&amp;EOMONTH(DATE(AM13,12,1),0),'PG CAR'!J:J,$AM$9)</f>
        <v>0</v>
      </c>
      <c r="BH13" s="350"/>
      <c r="BI13" s="350"/>
      <c r="BK13" s="381">
        <f t="shared" si="5"/>
        <v>2023</v>
      </c>
      <c r="BL13" s="350">
        <f t="shared" si="6"/>
        <v>0</v>
      </c>
      <c r="BM13" s="350">
        <f t="shared" si="7"/>
        <v>0</v>
      </c>
      <c r="BN13" s="350">
        <f t="shared" si="8"/>
        <v>0</v>
      </c>
      <c r="BO13" s="350">
        <f t="shared" si="9"/>
        <v>0</v>
      </c>
      <c r="BP13" s="350">
        <f t="shared" si="10"/>
        <v>0</v>
      </c>
      <c r="BQ13" s="350">
        <f t="shared" si="11"/>
        <v>0</v>
      </c>
      <c r="BR13" s="350">
        <f t="shared" si="12"/>
        <v>0</v>
      </c>
      <c r="BS13" s="350">
        <f t="shared" si="13"/>
        <v>0</v>
      </c>
      <c r="BT13" s="350">
        <f t="shared" si="14"/>
        <v>0</v>
      </c>
      <c r="BU13" s="350">
        <f t="shared" si="15"/>
        <v>0</v>
      </c>
      <c r="BZ13" s="381" t="s">
        <v>34</v>
      </c>
      <c r="CA13" s="381">
        <v>1</v>
      </c>
      <c r="CC13" s="348" t="s">
        <v>154</v>
      </c>
      <c r="CD13" s="349">
        <f>VLOOKUP(CC13,'CAD2'!C9:D9,2,0)</f>
        <v>0</v>
      </c>
      <c r="CE13" s="381">
        <v>3</v>
      </c>
    </row>
    <row r="14" spans="1:83" ht="15" customHeight="1" x14ac:dyDescent="0.25">
      <c r="C14" s="185">
        <v>3</v>
      </c>
      <c r="D14" s="186" t="s">
        <v>20</v>
      </c>
      <c r="E14" s="184">
        <f t="shared" si="16"/>
        <v>3</v>
      </c>
      <c r="F14" s="186" t="s">
        <v>20</v>
      </c>
      <c r="G14" s="184">
        <f t="shared" si="17"/>
        <v>2021</v>
      </c>
      <c r="H14" s="190">
        <f t="shared" si="22"/>
        <v>0</v>
      </c>
      <c r="I14" s="190">
        <f t="shared" si="23"/>
        <v>0</v>
      </c>
      <c r="J14" s="21">
        <f t="shared" si="24"/>
        <v>0</v>
      </c>
      <c r="L14" s="185">
        <v>19</v>
      </c>
      <c r="M14" s="186" t="s">
        <v>20</v>
      </c>
      <c r="N14" s="187">
        <f t="shared" si="1"/>
        <v>3</v>
      </c>
      <c r="O14" s="186" t="s">
        <v>20</v>
      </c>
      <c r="P14" s="188">
        <f t="shared" si="2"/>
        <v>2021</v>
      </c>
      <c r="Q14" s="189">
        <f t="shared" si="18"/>
        <v>0</v>
      </c>
      <c r="R14" s="189">
        <f t="shared" si="19"/>
        <v>0</v>
      </c>
      <c r="S14" s="21">
        <f t="shared" si="25"/>
        <v>0</v>
      </c>
      <c r="AM14" s="381">
        <f t="shared" si="20"/>
        <v>2024</v>
      </c>
      <c r="AN14" s="350">
        <f t="shared" si="21"/>
        <v>0</v>
      </c>
      <c r="AO14" s="350">
        <f>SUMIFS(DES!F:F,DES!C:C,"&gt;="&amp;DATE(AM14,1,1),DES!C:C,"&lt;="&amp;EOMONTH(DATE(AM14,12,1),0),DES!G:G,'01'!$T$6,DES!H:H,"efetivado")+SUMIFS(DES!F:F,DES!C:C,"&gt;="&amp;DATE(AM14,1,1),DES!C:C,"&lt;="&amp;EOMONTH(DATE(AM14,12,1),0),DES!G:G,'01'!$T$6,DES!H:H,$AM$9)</f>
        <v>0</v>
      </c>
      <c r="AP14" s="350">
        <f>SUMIFS(REC!F:F,REC!C:C,"&gt;="&amp;DATE(AM14,1,1),REC!C:C,"&lt;="&amp;EOMONTH(DATE(AM14,12,1),0),REC!G:G,'01'!$T$6,REC!H:H,"efetivado")+SUMIFS(REC!F:F,REC!C:C,"&gt;="&amp;DATE(AM14,1,1),REC!C:C,"&lt;="&amp;EOMONTH(DATE(AM14,12,1),0),REC!G:G,'01'!$T$6,REC!H:H,$AM$9)</f>
        <v>0</v>
      </c>
      <c r="AQ14" s="350">
        <f>SUMIFS('EMP ADQ'!G:G,'EMP ADQ'!C:C,"&gt;="&amp;DATE(AM14,1,1),'EMP ADQ'!C:C,"&lt;="&amp;EOMONTH(DATE(AM14,12,1),0),'EMP ADQ'!H:H,'01'!$T$6,'EMP ADQ'!I:I,"efetivado",'EMP ADQ'!D:D,"Empréstimo Adquirido")+SUMIFS('EMP ADQ'!G:G,'EMP ADQ'!C:C,"&gt;="&amp;DATE(AM14,1,1),'EMP ADQ'!C:C,"&lt;="&amp;EOMONTH(DATE(AM14,12,1),0),'EMP ADQ'!H:H,'01'!$T$6,'EMP ADQ'!I:I,$AM$9,'EMP ADQ'!D:D,"Empréstimo Adquirido")</f>
        <v>0</v>
      </c>
      <c r="AR14" s="350">
        <f>SUMIFS('EMP ADQ'!G:G,'EMP ADQ'!C:C,"&gt;="&amp;DATE(AM14,1,1),'EMP ADQ'!C:C,"&lt;="&amp;EOMONTH(DATE(AM14,12,1),0),'EMP ADQ'!H:H,'01'!$T$6,'EMP ADQ'!I:I,"efetivado",'EMP ADQ'!D:D,"Empréstimo Pago")+SUMIFS('EMP ADQ'!G:G,'EMP ADQ'!C:C,"&gt;="&amp;DATE(AM14,1,1),'EMP ADQ'!C:C,"&lt;="&amp;EOMONTH(DATE(AM14,12,1),0),'EMP ADQ'!H:H,'01'!$T$6,'EMP ADQ'!I:I,$AM$9,'EMP ADQ'!D:D,"Empréstimo Pago")</f>
        <v>0</v>
      </c>
      <c r="AS14" s="350">
        <f>SUMIFS('EMP CON'!G:G,'EMP CON'!C:C,"&gt;="&amp;DATE(AM14,1,1),'EMP CON'!C:C,"&lt;="&amp;EOMONTH(DATE(AM14,12,1),0),'EMP CON'!H:H,'01'!$T$6,'EMP CON'!I:I,"efetivado",'EMP CON'!D:D,"Empréstimo Concedido")+SUMIFS('EMP CON'!G:G,'EMP CON'!C:C,"&gt;="&amp;DATE(AM14,1,1),'EMP CON'!C:C,"&lt;="&amp;EOMONTH(DATE(AM14,12,1),0),'EMP CON'!H:H,'01'!$T$6,'EMP CON'!I:I,$AM$9,'EMP CON'!D:D,"Empréstimo Concedido")</f>
        <v>0</v>
      </c>
      <c r="AT14" s="350">
        <f>SUMIFS('EMP CON'!G:G,'EMP CON'!C:C,"&gt;="&amp;DATE(AM14,1,1),'EMP CON'!C:C,"&lt;="&amp;EOMONTH(DATE(AM14,12,1),0),'EMP CON'!H:H,'01'!$T$6,'EMP CON'!I:I,"efetivado",'EMP CON'!D:D,"Empréstimo Recebido")+SUMIFS('EMP CON'!G:G,'EMP CON'!C:C,"&gt;="&amp;DATE(AM14,1,1),'EMP CON'!C:C,"&lt;="&amp;EOMONTH(DATE(AM14,12,1),0),'EMP CON'!H:H,'01'!$T$6,'EMP CON'!I:I,$AM$9,'EMP CON'!D:D,"Empréstimo Recebido")</f>
        <v>0</v>
      </c>
      <c r="AU14" s="350">
        <f>SUMIFS('PG CAR'!H:H,'PG CAR'!C:C,"&gt;="&amp;DATE(AM14,1,1),'PG CAR'!C:C,"&lt;="&amp;EOMONTH(DATE(AM14,12,1),0),'PG CAR'!I:I,'01'!$T$6,'PG CAR'!J:J,"efetivado")+SUMIFS('PG CAR'!H:H,'PG CAR'!C:C,"&gt;="&amp;DATE(AM14,1,1),'PG CAR'!C:C,"&lt;="&amp;EOMONTH(DATE(AM14,12,1),0),'PG CAR'!I:I,'01'!$T$6,'PG CAR'!J:J,$AM$9)</f>
        <v>0</v>
      </c>
      <c r="AV14" s="350">
        <f>SUMIFS(TRANS!F:F,TRANS!C:C,"&gt;="&amp;DATE(AM14,1,1),TRANS!C:C,"&lt;="&amp;EOMONTH(DATE(AM14,12,1),0),TRANS!D:D,'01'!$T$6,TRANS!H:H,"efetivado")+SUMIFS(TRANS!F:F,TRANS!C:C,"&gt;="&amp;DATE(AM14,1,1),TRANS!C:C,"&lt;="&amp;EOMONTH(DATE(AM14,12,1),0),TRANS!D:D,'01'!$T$6,TRANS!H:H,$AM$9)</f>
        <v>0</v>
      </c>
      <c r="AW14" s="350">
        <f>SUMIFS(TRANS!F:F,TRANS!C:C,"&gt;="&amp;DATE(AM14,1,1),TRANS!C:C,"&lt;="&amp;EOMONTH(DATE(AM14,12,1),0),TRANS!G:G,'01'!$T$6,TRANS!H:H,"efetivado")+SUMIFS(TRANS!F:F,TRANS!C:C,"&gt;="&amp;DATE(AM14,1,1),TRANS!C:C,"&lt;="&amp;EOMONTH(DATE(AM14,12,1),0),TRANS!G:G,'01'!$T$6,TRANS!H:H,$AM$9)</f>
        <v>0</v>
      </c>
      <c r="AY14" s="381">
        <f t="shared" si="3"/>
        <v>2024</v>
      </c>
      <c r="AZ14" s="350">
        <f t="shared" si="4"/>
        <v>0</v>
      </c>
      <c r="BA14" s="350">
        <f>SUMIFS(DES!F:F,DES!C:C,"&gt;="&amp;DATE(AM14,1,1),DES!C:C,"&lt;="&amp;EOMONTH(DATE(AM14,12,1),0),DES!H:H,"efetivado")+SUMIFS(DES!F:F,DES!C:C,"&gt;="&amp;DATE(AM14,1,1),DES!C:C,"&lt;="&amp;EOMONTH(DATE(AM14,12,1),0),DES!H:H,$AM$9)</f>
        <v>0</v>
      </c>
      <c r="BB14" s="350">
        <f>SUMIFS(REC!F:F,REC!C:C,"&gt;="&amp;DATE(AM14,1,1),REC!C:C,"&lt;="&amp;EOMONTH(DATE(AM14,12,1),0),REC!H:H,"efetivado")+SUMIFS(REC!F:F,REC!C:C,"&gt;="&amp;DATE(AM14,1,1),REC!C:C,"&lt;="&amp;EOMONTH(DATE(AM14,12,1),0),REC!H:H,$AM$9)</f>
        <v>0</v>
      </c>
      <c r="BC14" s="350">
        <f>SUMIFS('EMP ADQ'!G:G,'EMP ADQ'!C:C,"&gt;="&amp;DATE(AM14,1,1),'EMP ADQ'!C:C,"&lt;="&amp;EOMONTH(DATE(AM14,12,1),0),'EMP ADQ'!I:I,"efetivado",'EMP ADQ'!D:D,"Empréstimo Adquirido")+SUMIFS('EMP ADQ'!G:G,'EMP ADQ'!C:C,"&gt;="&amp;DATE(AM14,1,1),'EMP ADQ'!C:C,"&lt;="&amp;EOMONTH(DATE(AM14,12,1),0),'EMP ADQ'!I:I,$AM$9,'EMP ADQ'!D:D,"Empréstimo Adquirido")</f>
        <v>0</v>
      </c>
      <c r="BD14" s="350">
        <f>SUMIFS('EMP ADQ'!G:G,'EMP ADQ'!C:C,"&gt;="&amp;DATE(AM14,1,1),'EMP ADQ'!C:C,"&lt;="&amp;EOMONTH(DATE(AM14,12,1),0),'EMP ADQ'!I:I,"efetivado",'EMP ADQ'!D:D,"Empréstimo Pago")+SUMIFS('EMP ADQ'!G:G,'EMP ADQ'!C:C,"&gt;="&amp;DATE(AM14,1,1),'EMP ADQ'!C:C,"&lt;="&amp;EOMONTH(DATE(AM14,12,1),0),'EMP ADQ'!I:I,$AM$9,'EMP ADQ'!D:D,"Empréstimo Pago")</f>
        <v>0</v>
      </c>
      <c r="BE14" s="350">
        <f>SUMIFS('EMP CON'!G:G,'EMP CON'!C:C,"&gt;="&amp;DATE(AM14,1,1),'EMP CON'!C:C,"&lt;="&amp;EOMONTH(DATE(AM14,12,1),0),'EMP CON'!I:I,"efetivado",'EMP CON'!D:D,"Empréstimo Concedido")+SUMIFS('EMP CON'!G:G,'EMP CON'!C:C,"&gt;="&amp;DATE(AM14,1,1),'EMP CON'!C:C,"&lt;="&amp;EOMONTH(DATE(AM14,12,1),0),'EMP CON'!I:I,$AM$9,'EMP CON'!D:D,"Empréstimo Concedido")</f>
        <v>0</v>
      </c>
      <c r="BF14" s="350">
        <f>SUMIFS('EMP CON'!G:G,'EMP CON'!C:C,"&gt;="&amp;DATE(AM14,1,1),'EMP CON'!C:C,"&lt;="&amp;EOMONTH(DATE(AM14,12,1),0),'EMP CON'!I:I,"efetivado",'EMP CON'!D:D,"Empréstimo Recebido")+SUMIFS('EMP CON'!G:G,'EMP CON'!C:C,"&gt;="&amp;DATE(AM14,1,1),'EMP CON'!C:C,"&lt;="&amp;EOMONTH(DATE(AM14,12,1),0),'EMP CON'!I:I,$AM$9,'EMP CON'!D:D,"Empréstimo Recebido")</f>
        <v>0</v>
      </c>
      <c r="BG14" s="350">
        <f>SUMIFS('PG CAR'!H:H,'PG CAR'!C:C,"&gt;="&amp;DATE(AM14,1,1),'PG CAR'!C:C,"&lt;="&amp;EOMONTH(DATE(AM14,12,1),0),'PG CAR'!J:J,"efetivado")+SUMIFS('PG CAR'!H:H,'PG CAR'!C:C,"&gt;="&amp;DATE(AM14,1,1),'PG CAR'!C:C,"&lt;="&amp;EOMONTH(DATE(AM14,12,1),0),'PG CAR'!J:J,$AM$9)</f>
        <v>0</v>
      </c>
      <c r="BH14" s="350"/>
      <c r="BI14" s="350"/>
      <c r="BK14" s="381">
        <f t="shared" si="5"/>
        <v>2024</v>
      </c>
      <c r="BL14" s="350">
        <f t="shared" si="6"/>
        <v>0</v>
      </c>
      <c r="BM14" s="350">
        <f t="shared" si="7"/>
        <v>0</v>
      </c>
      <c r="BN14" s="350">
        <f t="shared" si="8"/>
        <v>0</v>
      </c>
      <c r="BO14" s="350">
        <f t="shared" si="9"/>
        <v>0</v>
      </c>
      <c r="BP14" s="350">
        <f t="shared" si="10"/>
        <v>0</v>
      </c>
      <c r="BQ14" s="350">
        <f t="shared" si="11"/>
        <v>0</v>
      </c>
      <c r="BR14" s="350">
        <f t="shared" si="12"/>
        <v>0</v>
      </c>
      <c r="BS14" s="350">
        <f t="shared" si="13"/>
        <v>0</v>
      </c>
      <c r="BT14" s="350">
        <f t="shared" si="14"/>
        <v>0</v>
      </c>
      <c r="BU14" s="350">
        <f t="shared" si="15"/>
        <v>0</v>
      </c>
      <c r="BZ14" s="381" t="s">
        <v>35</v>
      </c>
      <c r="CA14" s="381">
        <v>2</v>
      </c>
      <c r="CC14" s="348" t="s">
        <v>155</v>
      </c>
      <c r="CD14" s="349">
        <f>VLOOKUP(CC14,'CAD2'!C10:D10,2,0)</f>
        <v>0</v>
      </c>
      <c r="CE14" s="381">
        <v>4</v>
      </c>
    </row>
    <row r="15" spans="1:83" ht="15" customHeight="1" x14ac:dyDescent="0.25">
      <c r="C15" s="185">
        <v>4</v>
      </c>
      <c r="D15" s="186" t="s">
        <v>20</v>
      </c>
      <c r="E15" s="184">
        <f t="shared" si="16"/>
        <v>3</v>
      </c>
      <c r="F15" s="186" t="s">
        <v>20</v>
      </c>
      <c r="G15" s="184">
        <f t="shared" si="17"/>
        <v>2021</v>
      </c>
      <c r="H15" s="190">
        <f t="shared" si="22"/>
        <v>0</v>
      </c>
      <c r="I15" s="190">
        <f t="shared" si="23"/>
        <v>0</v>
      </c>
      <c r="J15" s="21">
        <f t="shared" si="24"/>
        <v>0</v>
      </c>
      <c r="L15" s="185">
        <v>20</v>
      </c>
      <c r="M15" s="186" t="s">
        <v>20</v>
      </c>
      <c r="N15" s="187">
        <f t="shared" si="1"/>
        <v>3</v>
      </c>
      <c r="O15" s="186" t="s">
        <v>20</v>
      </c>
      <c r="P15" s="188">
        <f t="shared" si="2"/>
        <v>2021</v>
      </c>
      <c r="Q15" s="189">
        <f t="shared" si="18"/>
        <v>0</v>
      </c>
      <c r="R15" s="189">
        <f t="shared" si="19"/>
        <v>0</v>
      </c>
      <c r="S15" s="21">
        <f t="shared" si="25"/>
        <v>0</v>
      </c>
      <c r="AM15" s="381">
        <f t="shared" si="20"/>
        <v>2025</v>
      </c>
      <c r="AN15" s="350">
        <f t="shared" si="21"/>
        <v>0</v>
      </c>
      <c r="AO15" s="350">
        <f>SUMIFS(DES!F:F,DES!C:C,"&gt;="&amp;DATE(AM15,1,1),DES!C:C,"&lt;="&amp;EOMONTH(DATE(AM15,12,1),0),DES!G:G,'01'!$T$6,DES!H:H,"efetivado")+SUMIFS(DES!F:F,DES!C:C,"&gt;="&amp;DATE(AM15,1,1),DES!C:C,"&lt;="&amp;EOMONTH(DATE(AM15,12,1),0),DES!G:G,'01'!$T$6,DES!H:H,$AM$9)</f>
        <v>0</v>
      </c>
      <c r="AP15" s="350">
        <f>SUMIFS(REC!F:F,REC!C:C,"&gt;="&amp;DATE(AM15,1,1),REC!C:C,"&lt;="&amp;EOMONTH(DATE(AM15,12,1),0),REC!G:G,'01'!$T$6,REC!H:H,"efetivado")+SUMIFS(REC!F:F,REC!C:C,"&gt;="&amp;DATE(AM15,1,1),REC!C:C,"&lt;="&amp;EOMONTH(DATE(AM15,12,1),0),REC!G:G,'01'!$T$6,REC!H:H,$AM$9)</f>
        <v>0</v>
      </c>
      <c r="AQ15" s="350">
        <f>SUMIFS('EMP ADQ'!G:G,'EMP ADQ'!C:C,"&gt;="&amp;DATE(AM15,1,1),'EMP ADQ'!C:C,"&lt;="&amp;EOMONTH(DATE(AM15,12,1),0),'EMP ADQ'!H:H,'01'!$T$6,'EMP ADQ'!I:I,"efetivado",'EMP ADQ'!D:D,"Empréstimo Adquirido")+SUMIFS('EMP ADQ'!G:G,'EMP ADQ'!C:C,"&gt;="&amp;DATE(AM15,1,1),'EMP ADQ'!C:C,"&lt;="&amp;EOMONTH(DATE(AM15,12,1),0),'EMP ADQ'!H:H,'01'!$T$6,'EMP ADQ'!I:I,$AM$9,'EMP ADQ'!D:D,"Empréstimo Adquirido")</f>
        <v>0</v>
      </c>
      <c r="AR15" s="350">
        <f>SUMIFS('EMP ADQ'!G:G,'EMP ADQ'!C:C,"&gt;="&amp;DATE(AM15,1,1),'EMP ADQ'!C:C,"&lt;="&amp;EOMONTH(DATE(AM15,12,1),0),'EMP ADQ'!H:H,'01'!$T$6,'EMP ADQ'!I:I,"efetivado",'EMP ADQ'!D:D,"Empréstimo Pago")+SUMIFS('EMP ADQ'!G:G,'EMP ADQ'!C:C,"&gt;="&amp;DATE(AM15,1,1),'EMP ADQ'!C:C,"&lt;="&amp;EOMONTH(DATE(AM15,12,1),0),'EMP ADQ'!H:H,'01'!$T$6,'EMP ADQ'!I:I,$AM$9,'EMP ADQ'!D:D,"Empréstimo Pago")</f>
        <v>0</v>
      </c>
      <c r="AS15" s="350">
        <f>SUMIFS('EMP CON'!G:G,'EMP CON'!C:C,"&gt;="&amp;DATE(AM15,1,1),'EMP CON'!C:C,"&lt;="&amp;EOMONTH(DATE(AM15,12,1),0),'EMP CON'!H:H,'01'!$T$6,'EMP CON'!I:I,"efetivado",'EMP CON'!D:D,"Empréstimo Concedido")+SUMIFS('EMP CON'!G:G,'EMP CON'!C:C,"&gt;="&amp;DATE(AM15,1,1),'EMP CON'!C:C,"&lt;="&amp;EOMONTH(DATE(AM15,12,1),0),'EMP CON'!H:H,'01'!$T$6,'EMP CON'!I:I,$AM$9,'EMP CON'!D:D,"Empréstimo Concedido")</f>
        <v>0</v>
      </c>
      <c r="AT15" s="350">
        <f>SUMIFS('EMP CON'!G:G,'EMP CON'!C:C,"&gt;="&amp;DATE(AM15,1,1),'EMP CON'!C:C,"&lt;="&amp;EOMONTH(DATE(AM15,12,1),0),'EMP CON'!H:H,'01'!$T$6,'EMP CON'!I:I,"efetivado",'EMP CON'!D:D,"Empréstimo Recebido")+SUMIFS('EMP CON'!G:G,'EMP CON'!C:C,"&gt;="&amp;DATE(AM15,1,1),'EMP CON'!C:C,"&lt;="&amp;EOMONTH(DATE(AM15,12,1),0),'EMP CON'!H:H,'01'!$T$6,'EMP CON'!I:I,$AM$9,'EMP CON'!D:D,"Empréstimo Recebido")</f>
        <v>0</v>
      </c>
      <c r="AU15" s="350">
        <f>SUMIFS('PG CAR'!H:H,'PG CAR'!C:C,"&gt;="&amp;DATE(AM15,1,1),'PG CAR'!C:C,"&lt;="&amp;EOMONTH(DATE(AM15,12,1),0),'PG CAR'!I:I,'01'!$T$6,'PG CAR'!J:J,"efetivado")+SUMIFS('PG CAR'!H:H,'PG CAR'!C:C,"&gt;="&amp;DATE(AM15,1,1),'PG CAR'!C:C,"&lt;="&amp;EOMONTH(DATE(AM15,12,1),0),'PG CAR'!I:I,'01'!$T$6,'PG CAR'!J:J,$AM$9)</f>
        <v>0</v>
      </c>
      <c r="AV15" s="350">
        <f>SUMIFS(TRANS!F:F,TRANS!C:C,"&gt;="&amp;DATE(AM15,1,1),TRANS!C:C,"&lt;="&amp;EOMONTH(DATE(AM15,12,1),0),TRANS!D:D,'01'!$T$6,TRANS!H:H,"efetivado")+SUMIFS(TRANS!F:F,TRANS!C:C,"&gt;="&amp;DATE(AM15,1,1),TRANS!C:C,"&lt;="&amp;EOMONTH(DATE(AM15,12,1),0),TRANS!D:D,'01'!$T$6,TRANS!H:H,$AM$9)</f>
        <v>0</v>
      </c>
      <c r="AW15" s="350">
        <f>SUMIFS(TRANS!F:F,TRANS!C:C,"&gt;="&amp;DATE(AM15,1,1),TRANS!C:C,"&lt;="&amp;EOMONTH(DATE(AM15,12,1),0),TRANS!G:G,'01'!$T$6,TRANS!H:H,"efetivado")+SUMIFS(TRANS!F:F,TRANS!C:C,"&gt;="&amp;DATE(AM15,1,1),TRANS!C:C,"&lt;="&amp;EOMONTH(DATE(AM15,12,1),0),TRANS!G:G,'01'!$T$6,TRANS!H:H,$AM$9)</f>
        <v>0</v>
      </c>
      <c r="AY15" s="381">
        <f t="shared" si="3"/>
        <v>2025</v>
      </c>
      <c r="AZ15" s="350">
        <f t="shared" si="4"/>
        <v>0</v>
      </c>
      <c r="BA15" s="350">
        <f>SUMIFS(DES!F:F,DES!C:C,"&gt;="&amp;DATE(AM15,1,1),DES!C:C,"&lt;="&amp;EOMONTH(DATE(AM15,12,1),0),DES!H:H,"efetivado")+SUMIFS(DES!F:F,DES!C:C,"&gt;="&amp;DATE(AM15,1,1),DES!C:C,"&lt;="&amp;EOMONTH(DATE(AM15,12,1),0),DES!H:H,$AM$9)</f>
        <v>0</v>
      </c>
      <c r="BB15" s="350">
        <f>SUMIFS(REC!F:F,REC!C:C,"&gt;="&amp;DATE(AM15,1,1),REC!C:C,"&lt;="&amp;EOMONTH(DATE(AM15,12,1),0),REC!H:H,"efetivado")+SUMIFS(REC!F:F,REC!C:C,"&gt;="&amp;DATE(AM15,1,1),REC!C:C,"&lt;="&amp;EOMONTH(DATE(AM15,12,1),0),REC!H:H,$AM$9)</f>
        <v>0</v>
      </c>
      <c r="BC15" s="350">
        <f>SUMIFS('EMP ADQ'!G:G,'EMP ADQ'!C:C,"&gt;="&amp;DATE(AM15,1,1),'EMP ADQ'!C:C,"&lt;="&amp;EOMONTH(DATE(AM15,12,1),0),'EMP ADQ'!I:I,"efetivado",'EMP ADQ'!D:D,"Empréstimo Adquirido")+SUMIFS('EMP ADQ'!G:G,'EMP ADQ'!C:C,"&gt;="&amp;DATE(AM15,1,1),'EMP ADQ'!C:C,"&lt;="&amp;EOMONTH(DATE(AM15,12,1),0),'EMP ADQ'!I:I,$AM$9,'EMP ADQ'!D:D,"Empréstimo Adquirido")</f>
        <v>0</v>
      </c>
      <c r="BD15" s="350">
        <f>SUMIFS('EMP ADQ'!G:G,'EMP ADQ'!C:C,"&gt;="&amp;DATE(AM15,1,1),'EMP ADQ'!C:C,"&lt;="&amp;EOMONTH(DATE(AM15,12,1),0),'EMP ADQ'!I:I,"efetivado",'EMP ADQ'!D:D,"Empréstimo Pago")+SUMIFS('EMP ADQ'!G:G,'EMP ADQ'!C:C,"&gt;="&amp;DATE(AM15,1,1),'EMP ADQ'!C:C,"&lt;="&amp;EOMONTH(DATE(AM15,12,1),0),'EMP ADQ'!I:I,$AM$9,'EMP ADQ'!D:D,"Empréstimo Pago")</f>
        <v>0</v>
      </c>
      <c r="BE15" s="350">
        <f>SUMIFS('EMP CON'!G:G,'EMP CON'!C:C,"&gt;="&amp;DATE(AM15,1,1),'EMP CON'!C:C,"&lt;="&amp;EOMONTH(DATE(AM15,12,1),0),'EMP CON'!I:I,"efetivado",'EMP CON'!D:D,"Empréstimo Concedido")+SUMIFS('EMP CON'!G:G,'EMP CON'!C:C,"&gt;="&amp;DATE(AM15,1,1),'EMP CON'!C:C,"&lt;="&amp;EOMONTH(DATE(AM15,12,1),0),'EMP CON'!I:I,$AM$9,'EMP CON'!D:D,"Empréstimo Concedido")</f>
        <v>0</v>
      </c>
      <c r="BF15" s="350">
        <f>SUMIFS('EMP CON'!G:G,'EMP CON'!C:C,"&gt;="&amp;DATE(AM15,1,1),'EMP CON'!C:C,"&lt;="&amp;EOMONTH(DATE(AM15,12,1),0),'EMP CON'!I:I,"efetivado",'EMP CON'!D:D,"Empréstimo Recebido")+SUMIFS('EMP CON'!G:G,'EMP CON'!C:C,"&gt;="&amp;DATE(AM15,1,1),'EMP CON'!C:C,"&lt;="&amp;EOMONTH(DATE(AM15,12,1),0),'EMP CON'!I:I,$AM$9,'EMP CON'!D:D,"Empréstimo Recebido")</f>
        <v>0</v>
      </c>
      <c r="BG15" s="350">
        <f>SUMIFS('PG CAR'!H:H,'PG CAR'!C:C,"&gt;="&amp;DATE(AM15,1,1),'PG CAR'!C:C,"&lt;="&amp;EOMONTH(DATE(AM15,12,1),0),'PG CAR'!J:J,"efetivado")+SUMIFS('PG CAR'!H:H,'PG CAR'!C:C,"&gt;="&amp;DATE(AM15,1,1),'PG CAR'!C:C,"&lt;="&amp;EOMONTH(DATE(AM15,12,1),0),'PG CAR'!J:J,$AM$9)</f>
        <v>0</v>
      </c>
      <c r="BH15" s="350"/>
      <c r="BI15" s="350"/>
      <c r="BK15" s="381">
        <f t="shared" si="5"/>
        <v>2025</v>
      </c>
      <c r="BL15" s="350">
        <f t="shared" si="6"/>
        <v>0</v>
      </c>
      <c r="BM15" s="350">
        <f t="shared" si="7"/>
        <v>0</v>
      </c>
      <c r="BN15" s="350">
        <f t="shared" si="8"/>
        <v>0</v>
      </c>
      <c r="BO15" s="350">
        <f t="shared" si="9"/>
        <v>0</v>
      </c>
      <c r="BP15" s="350">
        <f t="shared" si="10"/>
        <v>0</v>
      </c>
      <c r="BQ15" s="350">
        <f t="shared" si="11"/>
        <v>0</v>
      </c>
      <c r="BR15" s="350">
        <f t="shared" si="12"/>
        <v>0</v>
      </c>
      <c r="BS15" s="350">
        <f t="shared" si="13"/>
        <v>0</v>
      </c>
      <c r="BT15" s="350">
        <f t="shared" si="14"/>
        <v>0</v>
      </c>
      <c r="BU15" s="350">
        <f t="shared" si="15"/>
        <v>0</v>
      </c>
      <c r="BZ15" s="381" t="s">
        <v>36</v>
      </c>
      <c r="CA15" s="381">
        <v>3</v>
      </c>
      <c r="CC15" s="348" t="s">
        <v>156</v>
      </c>
      <c r="CD15" s="349">
        <f>VLOOKUP(CC15,'CAD2'!C11:D11,2,0)</f>
        <v>0</v>
      </c>
      <c r="CE15" s="381">
        <v>5</v>
      </c>
    </row>
    <row r="16" spans="1:83" ht="15" customHeight="1" x14ac:dyDescent="0.25">
      <c r="C16" s="185">
        <v>5</v>
      </c>
      <c r="D16" s="186" t="s">
        <v>20</v>
      </c>
      <c r="E16" s="184">
        <f t="shared" si="16"/>
        <v>3</v>
      </c>
      <c r="F16" s="186" t="s">
        <v>20</v>
      </c>
      <c r="G16" s="184">
        <f t="shared" si="17"/>
        <v>2021</v>
      </c>
      <c r="H16" s="190">
        <f t="shared" si="22"/>
        <v>0</v>
      </c>
      <c r="I16" s="190">
        <f t="shared" si="23"/>
        <v>0</v>
      </c>
      <c r="J16" s="21">
        <f t="shared" si="24"/>
        <v>0</v>
      </c>
      <c r="L16" s="185">
        <v>21</v>
      </c>
      <c r="M16" s="186" t="s">
        <v>20</v>
      </c>
      <c r="N16" s="187">
        <f t="shared" si="1"/>
        <v>3</v>
      </c>
      <c r="O16" s="186" t="s">
        <v>20</v>
      </c>
      <c r="P16" s="188">
        <f t="shared" si="2"/>
        <v>2021</v>
      </c>
      <c r="Q16" s="189">
        <f t="shared" si="18"/>
        <v>0</v>
      </c>
      <c r="R16" s="189">
        <f t="shared" si="19"/>
        <v>0</v>
      </c>
      <c r="S16" s="21">
        <f t="shared" si="25"/>
        <v>0</v>
      </c>
      <c r="AM16" s="381">
        <f t="shared" si="20"/>
        <v>2026</v>
      </c>
      <c r="AN16" s="350">
        <f t="shared" si="21"/>
        <v>0</v>
      </c>
      <c r="AO16" s="350">
        <f>SUMIFS(DES!F:F,DES!C:C,"&gt;="&amp;DATE(AM16,1,1),DES!C:C,"&lt;="&amp;EOMONTH(DATE(AM16,12,1),0),DES!G:G,'01'!$T$6,DES!H:H,"efetivado")+SUMIFS(DES!F:F,DES!C:C,"&gt;="&amp;DATE(AM16,1,1),DES!C:C,"&lt;="&amp;EOMONTH(DATE(AM16,12,1),0),DES!G:G,'01'!$T$6,DES!H:H,$AM$9)</f>
        <v>0</v>
      </c>
      <c r="AP16" s="350">
        <f>SUMIFS(REC!F:F,REC!C:C,"&gt;="&amp;DATE(AM16,1,1),REC!C:C,"&lt;="&amp;EOMONTH(DATE(AM16,12,1),0),REC!G:G,'01'!$T$6,REC!H:H,"efetivado")+SUMIFS(REC!F:F,REC!C:C,"&gt;="&amp;DATE(AM16,1,1),REC!C:C,"&lt;="&amp;EOMONTH(DATE(AM16,12,1),0),REC!G:G,'01'!$T$6,REC!H:H,$AM$9)</f>
        <v>0</v>
      </c>
      <c r="AQ16" s="350">
        <f>SUMIFS('EMP ADQ'!G:G,'EMP ADQ'!C:C,"&gt;="&amp;DATE(AM16,1,1),'EMP ADQ'!C:C,"&lt;="&amp;EOMONTH(DATE(AM16,12,1),0),'EMP ADQ'!H:H,'01'!$T$6,'EMP ADQ'!I:I,"efetivado",'EMP ADQ'!D:D,"Empréstimo Adquirido")+SUMIFS('EMP ADQ'!G:G,'EMP ADQ'!C:C,"&gt;="&amp;DATE(AM16,1,1),'EMP ADQ'!C:C,"&lt;="&amp;EOMONTH(DATE(AM16,12,1),0),'EMP ADQ'!H:H,'01'!$T$6,'EMP ADQ'!I:I,$AM$9,'EMP ADQ'!D:D,"Empréstimo Adquirido")</f>
        <v>0</v>
      </c>
      <c r="AR16" s="350">
        <f>SUMIFS('EMP ADQ'!G:G,'EMP ADQ'!C:C,"&gt;="&amp;DATE(AM16,1,1),'EMP ADQ'!C:C,"&lt;="&amp;EOMONTH(DATE(AM16,12,1),0),'EMP ADQ'!H:H,'01'!$T$6,'EMP ADQ'!I:I,"efetivado",'EMP ADQ'!D:D,"Empréstimo Pago")+SUMIFS('EMP ADQ'!G:G,'EMP ADQ'!C:C,"&gt;="&amp;DATE(AM16,1,1),'EMP ADQ'!C:C,"&lt;="&amp;EOMONTH(DATE(AM16,12,1),0),'EMP ADQ'!H:H,'01'!$T$6,'EMP ADQ'!I:I,$AM$9,'EMP ADQ'!D:D,"Empréstimo Pago")</f>
        <v>0</v>
      </c>
      <c r="AS16" s="350">
        <f>SUMIFS('EMP CON'!G:G,'EMP CON'!C:C,"&gt;="&amp;DATE(AM16,1,1),'EMP CON'!C:C,"&lt;="&amp;EOMONTH(DATE(AM16,12,1),0),'EMP CON'!H:H,'01'!$T$6,'EMP CON'!I:I,"efetivado",'EMP CON'!D:D,"Empréstimo Concedido")+SUMIFS('EMP CON'!G:G,'EMP CON'!C:C,"&gt;="&amp;DATE(AM16,1,1),'EMP CON'!C:C,"&lt;="&amp;EOMONTH(DATE(AM16,12,1),0),'EMP CON'!H:H,'01'!$T$6,'EMP CON'!I:I,$AM$9,'EMP CON'!D:D,"Empréstimo Concedido")</f>
        <v>0</v>
      </c>
      <c r="AT16" s="350">
        <f>SUMIFS('EMP CON'!G:G,'EMP CON'!C:C,"&gt;="&amp;DATE(AM16,1,1),'EMP CON'!C:C,"&lt;="&amp;EOMONTH(DATE(AM16,12,1),0),'EMP CON'!H:H,'01'!$T$6,'EMP CON'!I:I,"efetivado",'EMP CON'!D:D,"Empréstimo Recebido")+SUMIFS('EMP CON'!G:G,'EMP CON'!C:C,"&gt;="&amp;DATE(AM16,1,1),'EMP CON'!C:C,"&lt;="&amp;EOMONTH(DATE(AM16,12,1),0),'EMP CON'!H:H,'01'!$T$6,'EMP CON'!I:I,$AM$9,'EMP CON'!D:D,"Empréstimo Recebido")</f>
        <v>0</v>
      </c>
      <c r="AU16" s="350">
        <f>SUMIFS('PG CAR'!H:H,'PG CAR'!C:C,"&gt;="&amp;DATE(AM16,1,1),'PG CAR'!C:C,"&lt;="&amp;EOMONTH(DATE(AM16,12,1),0),'PG CAR'!I:I,'01'!$T$6,'PG CAR'!J:J,"efetivado")+SUMIFS('PG CAR'!H:H,'PG CAR'!C:C,"&gt;="&amp;DATE(AM16,1,1),'PG CAR'!C:C,"&lt;="&amp;EOMONTH(DATE(AM16,12,1),0),'PG CAR'!I:I,'01'!$T$6,'PG CAR'!J:J,$AM$9)</f>
        <v>0</v>
      </c>
      <c r="AV16" s="350">
        <f>SUMIFS(TRANS!F:F,TRANS!C:C,"&gt;="&amp;DATE(AM16,1,1),TRANS!C:C,"&lt;="&amp;EOMONTH(DATE(AM16,12,1),0),TRANS!D:D,'01'!$T$6,TRANS!H:H,"efetivado")+SUMIFS(TRANS!F:F,TRANS!C:C,"&gt;="&amp;DATE(AM16,1,1),TRANS!C:C,"&lt;="&amp;EOMONTH(DATE(AM16,12,1),0),TRANS!D:D,'01'!$T$6,TRANS!H:H,$AM$9)</f>
        <v>0</v>
      </c>
      <c r="AW16" s="350">
        <f>SUMIFS(TRANS!F:F,TRANS!C:C,"&gt;="&amp;DATE(AM16,1,1),TRANS!C:C,"&lt;="&amp;EOMONTH(DATE(AM16,12,1),0),TRANS!G:G,'01'!$T$6,TRANS!H:H,"efetivado")+SUMIFS(TRANS!F:F,TRANS!C:C,"&gt;="&amp;DATE(AM16,1,1),TRANS!C:C,"&lt;="&amp;EOMONTH(DATE(AM16,12,1),0),TRANS!G:G,'01'!$T$6,TRANS!H:H,$AM$9)</f>
        <v>0</v>
      </c>
      <c r="AY16" s="381">
        <f t="shared" si="3"/>
        <v>2026</v>
      </c>
      <c r="AZ16" s="350">
        <f t="shared" si="4"/>
        <v>0</v>
      </c>
      <c r="BA16" s="350">
        <f>SUMIFS(DES!F:F,DES!C:C,"&gt;="&amp;DATE(AM16,1,1),DES!C:C,"&lt;="&amp;EOMONTH(DATE(AM16,12,1),0),DES!H:H,"efetivado")+SUMIFS(DES!F:F,DES!C:C,"&gt;="&amp;DATE(AM16,1,1),DES!C:C,"&lt;="&amp;EOMONTH(DATE(AM16,12,1),0),DES!H:H,$AM$9)</f>
        <v>0</v>
      </c>
      <c r="BB16" s="350">
        <f>SUMIFS(REC!F:F,REC!C:C,"&gt;="&amp;DATE(AM16,1,1),REC!C:C,"&lt;="&amp;EOMONTH(DATE(AM16,12,1),0),REC!H:H,"efetivado")+SUMIFS(REC!F:F,REC!C:C,"&gt;="&amp;DATE(AM16,1,1),REC!C:C,"&lt;="&amp;EOMONTH(DATE(AM16,12,1),0),REC!H:H,$AM$9)</f>
        <v>0</v>
      </c>
      <c r="BC16" s="350">
        <f>SUMIFS('EMP ADQ'!G:G,'EMP ADQ'!C:C,"&gt;="&amp;DATE(AM16,1,1),'EMP ADQ'!C:C,"&lt;="&amp;EOMONTH(DATE(AM16,12,1),0),'EMP ADQ'!I:I,"efetivado",'EMP ADQ'!D:D,"Empréstimo Adquirido")+SUMIFS('EMP ADQ'!G:G,'EMP ADQ'!C:C,"&gt;="&amp;DATE(AM16,1,1),'EMP ADQ'!C:C,"&lt;="&amp;EOMONTH(DATE(AM16,12,1),0),'EMP ADQ'!I:I,$AM$9,'EMP ADQ'!D:D,"Empréstimo Adquirido")</f>
        <v>0</v>
      </c>
      <c r="BD16" s="350">
        <f>SUMIFS('EMP ADQ'!G:G,'EMP ADQ'!C:C,"&gt;="&amp;DATE(AM16,1,1),'EMP ADQ'!C:C,"&lt;="&amp;EOMONTH(DATE(AM16,12,1),0),'EMP ADQ'!I:I,"efetivado",'EMP ADQ'!D:D,"Empréstimo Pago")+SUMIFS('EMP ADQ'!G:G,'EMP ADQ'!C:C,"&gt;="&amp;DATE(AM16,1,1),'EMP ADQ'!C:C,"&lt;="&amp;EOMONTH(DATE(AM16,12,1),0),'EMP ADQ'!I:I,$AM$9,'EMP ADQ'!D:D,"Empréstimo Pago")</f>
        <v>0</v>
      </c>
      <c r="BE16" s="350">
        <f>SUMIFS('EMP CON'!G:G,'EMP CON'!C:C,"&gt;="&amp;DATE(AM16,1,1),'EMP CON'!C:C,"&lt;="&amp;EOMONTH(DATE(AM16,12,1),0),'EMP CON'!I:I,"efetivado",'EMP CON'!D:D,"Empréstimo Concedido")+SUMIFS('EMP CON'!G:G,'EMP CON'!C:C,"&gt;="&amp;DATE(AM16,1,1),'EMP CON'!C:C,"&lt;="&amp;EOMONTH(DATE(AM16,12,1),0),'EMP CON'!I:I,$AM$9,'EMP CON'!D:D,"Empréstimo Concedido")</f>
        <v>0</v>
      </c>
      <c r="BF16" s="350">
        <f>SUMIFS('EMP CON'!G:G,'EMP CON'!C:C,"&gt;="&amp;DATE(AM16,1,1),'EMP CON'!C:C,"&lt;="&amp;EOMONTH(DATE(AM16,12,1),0),'EMP CON'!I:I,"efetivado",'EMP CON'!D:D,"Empréstimo Recebido")+SUMIFS('EMP CON'!G:G,'EMP CON'!C:C,"&gt;="&amp;DATE(AM16,1,1),'EMP CON'!C:C,"&lt;="&amp;EOMONTH(DATE(AM16,12,1),0),'EMP CON'!I:I,$AM$9,'EMP CON'!D:D,"Empréstimo Recebido")</f>
        <v>0</v>
      </c>
      <c r="BG16" s="350">
        <f>SUMIFS('PG CAR'!H:H,'PG CAR'!C:C,"&gt;="&amp;DATE(AM16,1,1),'PG CAR'!C:C,"&lt;="&amp;EOMONTH(DATE(AM16,12,1),0),'PG CAR'!J:J,"efetivado")+SUMIFS('PG CAR'!H:H,'PG CAR'!C:C,"&gt;="&amp;DATE(AM16,1,1),'PG CAR'!C:C,"&lt;="&amp;EOMONTH(DATE(AM16,12,1),0),'PG CAR'!J:J,$AM$9)</f>
        <v>0</v>
      </c>
      <c r="BH16" s="350"/>
      <c r="BI16" s="350"/>
      <c r="BK16" s="381">
        <f t="shared" si="5"/>
        <v>2026</v>
      </c>
      <c r="BL16" s="350">
        <f t="shared" si="6"/>
        <v>0</v>
      </c>
      <c r="BM16" s="350">
        <f t="shared" si="7"/>
        <v>0</v>
      </c>
      <c r="BN16" s="350">
        <f t="shared" si="8"/>
        <v>0</v>
      </c>
      <c r="BO16" s="350">
        <f t="shared" si="9"/>
        <v>0</v>
      </c>
      <c r="BP16" s="350">
        <f t="shared" si="10"/>
        <v>0</v>
      </c>
      <c r="BQ16" s="350">
        <f t="shared" si="11"/>
        <v>0</v>
      </c>
      <c r="BR16" s="350">
        <f t="shared" si="12"/>
        <v>0</v>
      </c>
      <c r="BS16" s="350">
        <f t="shared" si="13"/>
        <v>0</v>
      </c>
      <c r="BT16" s="350">
        <f t="shared" si="14"/>
        <v>0</v>
      </c>
      <c r="BU16" s="350">
        <f t="shared" si="15"/>
        <v>0</v>
      </c>
      <c r="BZ16" s="381" t="s">
        <v>37</v>
      </c>
      <c r="CA16" s="381">
        <v>4</v>
      </c>
      <c r="CC16" s="348" t="s">
        <v>157</v>
      </c>
      <c r="CD16" s="349">
        <f>VLOOKUP(CC16,'CAD2'!C12:D12,2,0)</f>
        <v>0</v>
      </c>
      <c r="CE16" s="381">
        <v>6</v>
      </c>
    </row>
    <row r="17" spans="3:83" ht="15" customHeight="1" x14ac:dyDescent="0.25">
      <c r="C17" s="185">
        <v>6</v>
      </c>
      <c r="D17" s="186" t="s">
        <v>20</v>
      </c>
      <c r="E17" s="184">
        <f t="shared" si="16"/>
        <v>3</v>
      </c>
      <c r="F17" s="186" t="s">
        <v>20</v>
      </c>
      <c r="G17" s="184">
        <f t="shared" si="17"/>
        <v>2021</v>
      </c>
      <c r="H17" s="190">
        <f t="shared" si="22"/>
        <v>0</v>
      </c>
      <c r="I17" s="257">
        <f t="shared" si="23"/>
        <v>0</v>
      </c>
      <c r="J17" s="21">
        <f t="shared" si="24"/>
        <v>0</v>
      </c>
      <c r="L17" s="185">
        <v>22</v>
      </c>
      <c r="M17" s="186" t="s">
        <v>20</v>
      </c>
      <c r="N17" s="187">
        <f t="shared" si="1"/>
        <v>3</v>
      </c>
      <c r="O17" s="186" t="s">
        <v>20</v>
      </c>
      <c r="P17" s="188">
        <f t="shared" si="2"/>
        <v>2021</v>
      </c>
      <c r="Q17" s="189">
        <f t="shared" si="18"/>
        <v>0</v>
      </c>
      <c r="R17" s="189">
        <f t="shared" si="19"/>
        <v>0</v>
      </c>
      <c r="S17" s="21">
        <f t="shared" si="25"/>
        <v>0</v>
      </c>
      <c r="AM17" s="381">
        <f t="shared" si="20"/>
        <v>2027</v>
      </c>
      <c r="AN17" s="350">
        <f t="shared" si="21"/>
        <v>0</v>
      </c>
      <c r="AO17" s="350">
        <f>SUMIFS(DES!F:F,DES!C:C,"&gt;="&amp;DATE(AM17,1,1),DES!C:C,"&lt;="&amp;EOMONTH(DATE(AM17,12,1),0),DES!G:G,'01'!$T$6,DES!H:H,"efetivado")+SUMIFS(DES!F:F,DES!C:C,"&gt;="&amp;DATE(AM17,1,1),DES!C:C,"&lt;="&amp;EOMONTH(DATE(AM17,12,1),0),DES!G:G,'01'!$T$6,DES!H:H,$AM$9)</f>
        <v>0</v>
      </c>
      <c r="AP17" s="350">
        <f>SUMIFS(REC!F:F,REC!C:C,"&gt;="&amp;DATE(AM17,1,1),REC!C:C,"&lt;="&amp;EOMONTH(DATE(AM17,12,1),0),REC!G:G,'01'!$T$6,REC!H:H,"efetivado")+SUMIFS(REC!F:F,REC!C:C,"&gt;="&amp;DATE(AM17,1,1),REC!C:C,"&lt;="&amp;EOMONTH(DATE(AM17,12,1),0),REC!G:G,'01'!$T$6,REC!H:H,$AM$9)</f>
        <v>0</v>
      </c>
      <c r="AQ17" s="350">
        <f>SUMIFS('EMP ADQ'!G:G,'EMP ADQ'!C:C,"&gt;="&amp;DATE(AM17,1,1),'EMP ADQ'!C:C,"&lt;="&amp;EOMONTH(DATE(AM17,12,1),0),'EMP ADQ'!H:H,'01'!$T$6,'EMP ADQ'!I:I,"efetivado",'EMP ADQ'!D:D,"Empréstimo Adquirido")+SUMIFS('EMP ADQ'!G:G,'EMP ADQ'!C:C,"&gt;="&amp;DATE(AM17,1,1),'EMP ADQ'!C:C,"&lt;="&amp;EOMONTH(DATE(AM17,12,1),0),'EMP ADQ'!H:H,'01'!$T$6,'EMP ADQ'!I:I,$AM$9,'EMP ADQ'!D:D,"Empréstimo Adquirido")</f>
        <v>0</v>
      </c>
      <c r="AR17" s="350">
        <f>SUMIFS('EMP ADQ'!G:G,'EMP ADQ'!C:C,"&gt;="&amp;DATE(AM17,1,1),'EMP ADQ'!C:C,"&lt;="&amp;EOMONTH(DATE(AM17,12,1),0),'EMP ADQ'!H:H,'01'!$T$6,'EMP ADQ'!I:I,"efetivado",'EMP ADQ'!D:D,"Empréstimo Pago")+SUMIFS('EMP ADQ'!G:G,'EMP ADQ'!C:C,"&gt;="&amp;DATE(AM17,1,1),'EMP ADQ'!C:C,"&lt;="&amp;EOMONTH(DATE(AM17,12,1),0),'EMP ADQ'!H:H,'01'!$T$6,'EMP ADQ'!I:I,$AM$9,'EMP ADQ'!D:D,"Empréstimo Pago")</f>
        <v>0</v>
      </c>
      <c r="AS17" s="350">
        <f>SUMIFS('EMP CON'!G:G,'EMP CON'!C:C,"&gt;="&amp;DATE(AM17,1,1),'EMP CON'!C:C,"&lt;="&amp;EOMONTH(DATE(AM17,12,1),0),'EMP CON'!H:H,'01'!$T$6,'EMP CON'!I:I,"efetivado",'EMP CON'!D:D,"Empréstimo Concedido")+SUMIFS('EMP CON'!G:G,'EMP CON'!C:C,"&gt;="&amp;DATE(AM17,1,1),'EMP CON'!C:C,"&lt;="&amp;EOMONTH(DATE(AM17,12,1),0),'EMP CON'!H:H,'01'!$T$6,'EMP CON'!I:I,$AM$9,'EMP CON'!D:D,"Empréstimo Concedido")</f>
        <v>0</v>
      </c>
      <c r="AT17" s="350">
        <f>SUMIFS('EMP CON'!G:G,'EMP CON'!C:C,"&gt;="&amp;DATE(AM17,1,1),'EMP CON'!C:C,"&lt;="&amp;EOMONTH(DATE(AM17,12,1),0),'EMP CON'!H:H,'01'!$T$6,'EMP CON'!I:I,"efetivado",'EMP CON'!D:D,"Empréstimo Recebido")+SUMIFS('EMP CON'!G:G,'EMP CON'!C:C,"&gt;="&amp;DATE(AM17,1,1),'EMP CON'!C:C,"&lt;="&amp;EOMONTH(DATE(AM17,12,1),0),'EMP CON'!H:H,'01'!$T$6,'EMP CON'!I:I,$AM$9,'EMP CON'!D:D,"Empréstimo Recebido")</f>
        <v>0</v>
      </c>
      <c r="AU17" s="350">
        <f>SUMIFS('PG CAR'!H:H,'PG CAR'!C:C,"&gt;="&amp;DATE(AM17,1,1),'PG CAR'!C:C,"&lt;="&amp;EOMONTH(DATE(AM17,12,1),0),'PG CAR'!I:I,'01'!$T$6,'PG CAR'!J:J,"efetivado")+SUMIFS('PG CAR'!H:H,'PG CAR'!C:C,"&gt;="&amp;DATE(AM17,1,1),'PG CAR'!C:C,"&lt;="&amp;EOMONTH(DATE(AM17,12,1),0),'PG CAR'!I:I,'01'!$T$6,'PG CAR'!J:J,$AM$9)</f>
        <v>0</v>
      </c>
      <c r="AV17" s="350">
        <f>SUMIFS(TRANS!F:F,TRANS!C:C,"&gt;="&amp;DATE(AM17,1,1),TRANS!C:C,"&lt;="&amp;EOMONTH(DATE(AM17,12,1),0),TRANS!D:D,'01'!$T$6,TRANS!H:H,"efetivado")+SUMIFS(TRANS!F:F,TRANS!C:C,"&gt;="&amp;DATE(AM17,1,1),TRANS!C:C,"&lt;="&amp;EOMONTH(DATE(AM17,12,1),0),TRANS!D:D,'01'!$T$6,TRANS!H:H,$AM$9)</f>
        <v>0</v>
      </c>
      <c r="AW17" s="350">
        <f>SUMIFS(TRANS!F:F,TRANS!C:C,"&gt;="&amp;DATE(AM17,1,1),TRANS!C:C,"&lt;="&amp;EOMONTH(DATE(AM17,12,1),0),TRANS!G:G,'01'!$T$6,TRANS!H:H,"efetivado")+SUMIFS(TRANS!F:F,TRANS!C:C,"&gt;="&amp;DATE(AM17,1,1),TRANS!C:C,"&lt;="&amp;EOMONTH(DATE(AM17,12,1),0),TRANS!G:G,'01'!$T$6,TRANS!H:H,$AM$9)</f>
        <v>0</v>
      </c>
      <c r="AY17" s="381">
        <f t="shared" si="3"/>
        <v>2027</v>
      </c>
      <c r="AZ17" s="350">
        <f t="shared" si="4"/>
        <v>0</v>
      </c>
      <c r="BA17" s="350">
        <f>SUMIFS(DES!F:F,DES!C:C,"&gt;="&amp;DATE(AM17,1,1),DES!C:C,"&lt;="&amp;EOMONTH(DATE(AM17,12,1),0),DES!H:H,"efetivado")+SUMIFS(DES!F:F,DES!C:C,"&gt;="&amp;DATE(AM17,1,1),DES!C:C,"&lt;="&amp;EOMONTH(DATE(AM17,12,1),0),DES!H:H,$AM$9)</f>
        <v>0</v>
      </c>
      <c r="BB17" s="350">
        <f>SUMIFS(REC!F:F,REC!C:C,"&gt;="&amp;DATE(AM17,1,1),REC!C:C,"&lt;="&amp;EOMONTH(DATE(AM17,12,1),0),REC!H:H,"efetivado")+SUMIFS(REC!F:F,REC!C:C,"&gt;="&amp;DATE(AM17,1,1),REC!C:C,"&lt;="&amp;EOMONTH(DATE(AM17,12,1),0),REC!H:H,$AM$9)</f>
        <v>0</v>
      </c>
      <c r="BC17" s="350">
        <f>SUMIFS('EMP ADQ'!G:G,'EMP ADQ'!C:C,"&gt;="&amp;DATE(AM17,1,1),'EMP ADQ'!C:C,"&lt;="&amp;EOMONTH(DATE(AM17,12,1),0),'EMP ADQ'!I:I,"efetivado",'EMP ADQ'!D:D,"Empréstimo Adquirido")+SUMIFS('EMP ADQ'!G:G,'EMP ADQ'!C:C,"&gt;="&amp;DATE(AM17,1,1),'EMP ADQ'!C:C,"&lt;="&amp;EOMONTH(DATE(AM17,12,1),0),'EMP ADQ'!I:I,$AM$9,'EMP ADQ'!D:D,"Empréstimo Adquirido")</f>
        <v>0</v>
      </c>
      <c r="BD17" s="350">
        <f>SUMIFS('EMP ADQ'!G:G,'EMP ADQ'!C:C,"&gt;="&amp;DATE(AM17,1,1),'EMP ADQ'!C:C,"&lt;="&amp;EOMONTH(DATE(AM17,12,1),0),'EMP ADQ'!I:I,"efetivado",'EMP ADQ'!D:D,"Empréstimo Pago")+SUMIFS('EMP ADQ'!G:G,'EMP ADQ'!C:C,"&gt;="&amp;DATE(AM17,1,1),'EMP ADQ'!C:C,"&lt;="&amp;EOMONTH(DATE(AM17,12,1),0),'EMP ADQ'!I:I,$AM$9,'EMP ADQ'!D:D,"Empréstimo Pago")</f>
        <v>0</v>
      </c>
      <c r="BE17" s="350">
        <f>SUMIFS('EMP CON'!G:G,'EMP CON'!C:C,"&gt;="&amp;DATE(AM17,1,1),'EMP CON'!C:C,"&lt;="&amp;EOMONTH(DATE(AM17,12,1),0),'EMP CON'!I:I,"efetivado",'EMP CON'!D:D,"Empréstimo Concedido")+SUMIFS('EMP CON'!G:G,'EMP CON'!C:C,"&gt;="&amp;DATE(AM17,1,1),'EMP CON'!C:C,"&lt;="&amp;EOMONTH(DATE(AM17,12,1),0),'EMP CON'!I:I,$AM$9,'EMP CON'!D:D,"Empréstimo Concedido")</f>
        <v>0</v>
      </c>
      <c r="BF17" s="350">
        <f>SUMIFS('EMP CON'!G:G,'EMP CON'!C:C,"&gt;="&amp;DATE(AM17,1,1),'EMP CON'!C:C,"&lt;="&amp;EOMONTH(DATE(AM17,12,1),0),'EMP CON'!I:I,"efetivado",'EMP CON'!D:D,"Empréstimo Recebido")+SUMIFS('EMP CON'!G:G,'EMP CON'!C:C,"&gt;="&amp;DATE(AM17,1,1),'EMP CON'!C:C,"&lt;="&amp;EOMONTH(DATE(AM17,12,1),0),'EMP CON'!I:I,$AM$9,'EMP CON'!D:D,"Empréstimo Recebido")</f>
        <v>0</v>
      </c>
      <c r="BG17" s="350">
        <f>SUMIFS('PG CAR'!H:H,'PG CAR'!C:C,"&gt;="&amp;DATE(AM17,1,1),'PG CAR'!C:C,"&lt;="&amp;EOMONTH(DATE(AM17,12,1),0),'PG CAR'!J:J,"efetivado")+SUMIFS('PG CAR'!H:H,'PG CAR'!C:C,"&gt;="&amp;DATE(AM17,1,1),'PG CAR'!C:C,"&lt;="&amp;EOMONTH(DATE(AM17,12,1),0),'PG CAR'!J:J,$AM$9)</f>
        <v>0</v>
      </c>
      <c r="BH17" s="350"/>
      <c r="BI17" s="350"/>
      <c r="BK17" s="381">
        <f t="shared" si="5"/>
        <v>2027</v>
      </c>
      <c r="BL17" s="350">
        <f t="shared" si="6"/>
        <v>0</v>
      </c>
      <c r="BM17" s="350">
        <f t="shared" si="7"/>
        <v>0</v>
      </c>
      <c r="BN17" s="350">
        <f t="shared" si="8"/>
        <v>0</v>
      </c>
      <c r="BO17" s="350">
        <f t="shared" si="9"/>
        <v>0</v>
      </c>
      <c r="BP17" s="350">
        <f t="shared" si="10"/>
        <v>0</v>
      </c>
      <c r="BQ17" s="350">
        <f t="shared" si="11"/>
        <v>0</v>
      </c>
      <c r="BR17" s="350">
        <f t="shared" si="12"/>
        <v>0</v>
      </c>
      <c r="BS17" s="350">
        <f t="shared" si="13"/>
        <v>0</v>
      </c>
      <c r="BT17" s="350">
        <f t="shared" si="14"/>
        <v>0</v>
      </c>
      <c r="BU17" s="350">
        <f t="shared" si="15"/>
        <v>0</v>
      </c>
      <c r="BZ17" s="381" t="s">
        <v>38</v>
      </c>
      <c r="CA17" s="381">
        <v>5</v>
      </c>
      <c r="CC17" s="348" t="s">
        <v>158</v>
      </c>
      <c r="CD17" s="349">
        <f>VLOOKUP(CC17,'CAD2'!C13:D13,2,0)</f>
        <v>0</v>
      </c>
      <c r="CE17" s="381">
        <v>7</v>
      </c>
    </row>
    <row r="18" spans="3:83" ht="15" customHeight="1" x14ac:dyDescent="0.25">
      <c r="C18" s="185">
        <v>7</v>
      </c>
      <c r="D18" s="186" t="s">
        <v>20</v>
      </c>
      <c r="E18" s="184">
        <f t="shared" si="16"/>
        <v>3</v>
      </c>
      <c r="F18" s="186" t="s">
        <v>20</v>
      </c>
      <c r="G18" s="184">
        <f t="shared" si="17"/>
        <v>2021</v>
      </c>
      <c r="H18" s="190">
        <f t="shared" si="22"/>
        <v>0</v>
      </c>
      <c r="I18" s="190">
        <f t="shared" si="23"/>
        <v>0</v>
      </c>
      <c r="J18" s="21">
        <f t="shared" si="24"/>
        <v>0</v>
      </c>
      <c r="L18" s="185">
        <v>23</v>
      </c>
      <c r="M18" s="186" t="s">
        <v>20</v>
      </c>
      <c r="N18" s="187">
        <f t="shared" si="1"/>
        <v>3</v>
      </c>
      <c r="O18" s="186" t="s">
        <v>20</v>
      </c>
      <c r="P18" s="188">
        <f t="shared" si="2"/>
        <v>2021</v>
      </c>
      <c r="Q18" s="189">
        <f>BM91+BN91+BQ91+BT91</f>
        <v>0</v>
      </c>
      <c r="R18" s="189">
        <f t="shared" si="19"/>
        <v>0</v>
      </c>
      <c r="S18" s="21">
        <f t="shared" si="25"/>
        <v>0</v>
      </c>
      <c r="AM18" s="381">
        <f t="shared" si="20"/>
        <v>2028</v>
      </c>
      <c r="AN18" s="350">
        <f t="shared" si="21"/>
        <v>0</v>
      </c>
      <c r="AO18" s="350">
        <f>SUMIFS(DES!F:F,DES!C:C,"&gt;="&amp;DATE(AM18,1,1),DES!C:C,"&lt;="&amp;EOMONTH(DATE(AM18,12,1),0),DES!G:G,'01'!$T$6,DES!H:H,"efetivado")+SUMIFS(DES!F:F,DES!C:C,"&gt;="&amp;DATE(AM18,1,1),DES!C:C,"&lt;="&amp;EOMONTH(DATE(AM18,12,1),0),DES!G:G,'01'!$T$6,DES!H:H,$AM$9)</f>
        <v>0</v>
      </c>
      <c r="AP18" s="350">
        <f>SUMIFS(REC!F:F,REC!C:C,"&gt;="&amp;DATE(AM18,1,1),REC!C:C,"&lt;="&amp;EOMONTH(DATE(AM18,12,1),0),REC!G:G,'01'!$T$6,REC!H:H,"efetivado")+SUMIFS(REC!F:F,REC!C:C,"&gt;="&amp;DATE(AM18,1,1),REC!C:C,"&lt;="&amp;EOMONTH(DATE(AM18,12,1),0),REC!G:G,'01'!$T$6,REC!H:H,$AM$9)</f>
        <v>0</v>
      </c>
      <c r="AQ18" s="350">
        <f>SUMIFS('EMP ADQ'!G:G,'EMP ADQ'!C:C,"&gt;="&amp;DATE(AM18,1,1),'EMP ADQ'!C:C,"&lt;="&amp;EOMONTH(DATE(AM18,12,1),0),'EMP ADQ'!H:H,'01'!$T$6,'EMP ADQ'!I:I,"efetivado",'EMP ADQ'!D:D,"Empréstimo Adquirido")+SUMIFS('EMP ADQ'!G:G,'EMP ADQ'!C:C,"&gt;="&amp;DATE(AM18,1,1),'EMP ADQ'!C:C,"&lt;="&amp;EOMONTH(DATE(AM18,12,1),0),'EMP ADQ'!H:H,'01'!$T$6,'EMP ADQ'!I:I,$AM$9,'EMP ADQ'!D:D,"Empréstimo Adquirido")</f>
        <v>0</v>
      </c>
      <c r="AR18" s="350">
        <f>SUMIFS('EMP ADQ'!G:G,'EMP ADQ'!C:C,"&gt;="&amp;DATE(AM18,1,1),'EMP ADQ'!C:C,"&lt;="&amp;EOMONTH(DATE(AM18,12,1),0),'EMP ADQ'!H:H,'01'!$T$6,'EMP ADQ'!I:I,"efetivado",'EMP ADQ'!D:D,"Empréstimo Pago")+SUMIFS('EMP ADQ'!G:G,'EMP ADQ'!C:C,"&gt;="&amp;DATE(AM18,1,1),'EMP ADQ'!C:C,"&lt;="&amp;EOMONTH(DATE(AM18,12,1),0),'EMP ADQ'!H:H,'01'!$T$6,'EMP ADQ'!I:I,$AM$9,'EMP ADQ'!D:D,"Empréstimo Pago")</f>
        <v>0</v>
      </c>
      <c r="AS18" s="350">
        <f>SUMIFS('EMP CON'!G:G,'EMP CON'!C:C,"&gt;="&amp;DATE(AM18,1,1),'EMP CON'!C:C,"&lt;="&amp;EOMONTH(DATE(AM18,12,1),0),'EMP CON'!H:H,'01'!$T$6,'EMP CON'!I:I,"efetivado",'EMP CON'!D:D,"Empréstimo Concedido")+SUMIFS('EMP CON'!G:G,'EMP CON'!C:C,"&gt;="&amp;DATE(AM18,1,1),'EMP CON'!C:C,"&lt;="&amp;EOMONTH(DATE(AM18,12,1),0),'EMP CON'!H:H,'01'!$T$6,'EMP CON'!I:I,$AM$9,'EMP CON'!D:D,"Empréstimo Concedido")</f>
        <v>0</v>
      </c>
      <c r="AT18" s="350">
        <f>SUMIFS('EMP CON'!G:G,'EMP CON'!C:C,"&gt;="&amp;DATE(AM18,1,1),'EMP CON'!C:C,"&lt;="&amp;EOMONTH(DATE(AM18,12,1),0),'EMP CON'!H:H,'01'!$T$6,'EMP CON'!I:I,"efetivado",'EMP CON'!D:D,"Empréstimo Recebido")+SUMIFS('EMP CON'!G:G,'EMP CON'!C:C,"&gt;="&amp;DATE(AM18,1,1),'EMP CON'!C:C,"&lt;="&amp;EOMONTH(DATE(AM18,12,1),0),'EMP CON'!H:H,'01'!$T$6,'EMP CON'!I:I,$AM$9,'EMP CON'!D:D,"Empréstimo Recebido")</f>
        <v>0</v>
      </c>
      <c r="AU18" s="350">
        <f>SUMIFS('PG CAR'!H:H,'PG CAR'!C:C,"&gt;="&amp;DATE(AM18,1,1),'PG CAR'!C:C,"&lt;="&amp;EOMONTH(DATE(AM18,12,1),0),'PG CAR'!I:I,'01'!$T$6,'PG CAR'!J:J,"efetivado")+SUMIFS('PG CAR'!H:H,'PG CAR'!C:C,"&gt;="&amp;DATE(AM18,1,1),'PG CAR'!C:C,"&lt;="&amp;EOMONTH(DATE(AM18,12,1),0),'PG CAR'!I:I,'01'!$T$6,'PG CAR'!J:J,$AM$9)</f>
        <v>0</v>
      </c>
      <c r="AV18" s="350">
        <f>SUMIFS(TRANS!F:F,TRANS!C:C,"&gt;="&amp;DATE(AM18,1,1),TRANS!C:C,"&lt;="&amp;EOMONTH(DATE(AM18,12,1),0),TRANS!D:D,'01'!$T$6,TRANS!H:H,"efetivado")+SUMIFS(TRANS!F:F,TRANS!C:C,"&gt;="&amp;DATE(AM18,1,1),TRANS!C:C,"&lt;="&amp;EOMONTH(DATE(AM18,12,1),0),TRANS!D:D,'01'!$T$6,TRANS!H:H,$AM$9)</f>
        <v>0</v>
      </c>
      <c r="AW18" s="350">
        <f>SUMIFS(TRANS!F:F,TRANS!C:C,"&gt;="&amp;DATE(AM18,1,1),TRANS!C:C,"&lt;="&amp;EOMONTH(DATE(AM18,12,1),0),TRANS!G:G,'01'!$T$6,TRANS!H:H,"efetivado")+SUMIFS(TRANS!F:F,TRANS!C:C,"&gt;="&amp;DATE(AM18,1,1),TRANS!C:C,"&lt;="&amp;EOMONTH(DATE(AM18,12,1),0),TRANS!G:G,'01'!$T$6,TRANS!H:H,$AM$9)</f>
        <v>0</v>
      </c>
      <c r="AY18" s="381">
        <f t="shared" si="3"/>
        <v>2028</v>
      </c>
      <c r="AZ18" s="350">
        <f t="shared" si="4"/>
        <v>0</v>
      </c>
      <c r="BA18" s="350">
        <f>SUMIFS(DES!F:F,DES!C:C,"&gt;="&amp;DATE(AM18,1,1),DES!C:C,"&lt;="&amp;EOMONTH(DATE(AM18,12,1),0),DES!H:H,"efetivado")+SUMIFS(DES!F:F,DES!C:C,"&gt;="&amp;DATE(AM18,1,1),DES!C:C,"&lt;="&amp;EOMONTH(DATE(AM18,12,1),0),DES!H:H,$AM$9)</f>
        <v>0</v>
      </c>
      <c r="BB18" s="350">
        <f>SUMIFS(REC!F:F,REC!C:C,"&gt;="&amp;DATE(AM18,1,1),REC!C:C,"&lt;="&amp;EOMONTH(DATE(AM18,12,1),0),REC!H:H,"efetivado")+SUMIFS(REC!F:F,REC!C:C,"&gt;="&amp;DATE(AM18,1,1),REC!C:C,"&lt;="&amp;EOMONTH(DATE(AM18,12,1),0),REC!H:H,$AM$9)</f>
        <v>0</v>
      </c>
      <c r="BC18" s="350">
        <f>SUMIFS('EMP ADQ'!G:G,'EMP ADQ'!C:C,"&gt;="&amp;DATE(AM18,1,1),'EMP ADQ'!C:C,"&lt;="&amp;EOMONTH(DATE(AM18,12,1),0),'EMP ADQ'!I:I,"efetivado",'EMP ADQ'!D:D,"Empréstimo Adquirido")+SUMIFS('EMP ADQ'!G:G,'EMP ADQ'!C:C,"&gt;="&amp;DATE(AM18,1,1),'EMP ADQ'!C:C,"&lt;="&amp;EOMONTH(DATE(AM18,12,1),0),'EMP ADQ'!I:I,$AM$9,'EMP ADQ'!D:D,"Empréstimo Adquirido")</f>
        <v>0</v>
      </c>
      <c r="BD18" s="350">
        <f>SUMIFS('EMP ADQ'!G:G,'EMP ADQ'!C:C,"&gt;="&amp;DATE(AM18,1,1),'EMP ADQ'!C:C,"&lt;="&amp;EOMONTH(DATE(AM18,12,1),0),'EMP ADQ'!I:I,"efetivado",'EMP ADQ'!D:D,"Empréstimo Pago")+SUMIFS('EMP ADQ'!G:G,'EMP ADQ'!C:C,"&gt;="&amp;DATE(AM18,1,1),'EMP ADQ'!C:C,"&lt;="&amp;EOMONTH(DATE(AM18,12,1),0),'EMP ADQ'!I:I,$AM$9,'EMP ADQ'!D:D,"Empréstimo Pago")</f>
        <v>0</v>
      </c>
      <c r="BE18" s="350">
        <f>SUMIFS('EMP CON'!G:G,'EMP CON'!C:C,"&gt;="&amp;DATE(AM18,1,1),'EMP CON'!C:C,"&lt;="&amp;EOMONTH(DATE(AM18,12,1),0),'EMP CON'!I:I,"efetivado",'EMP CON'!D:D,"Empréstimo Concedido")+SUMIFS('EMP CON'!G:G,'EMP CON'!C:C,"&gt;="&amp;DATE(AM18,1,1),'EMP CON'!C:C,"&lt;="&amp;EOMONTH(DATE(AM18,12,1),0),'EMP CON'!I:I,$AM$9,'EMP CON'!D:D,"Empréstimo Concedido")</f>
        <v>0</v>
      </c>
      <c r="BF18" s="350">
        <f>SUMIFS('EMP CON'!G:G,'EMP CON'!C:C,"&gt;="&amp;DATE(AM18,1,1),'EMP CON'!C:C,"&lt;="&amp;EOMONTH(DATE(AM18,12,1),0),'EMP CON'!I:I,"efetivado",'EMP CON'!D:D,"Empréstimo Recebido")+SUMIFS('EMP CON'!G:G,'EMP CON'!C:C,"&gt;="&amp;DATE(AM18,1,1),'EMP CON'!C:C,"&lt;="&amp;EOMONTH(DATE(AM18,12,1),0),'EMP CON'!I:I,$AM$9,'EMP CON'!D:D,"Empréstimo Recebido")</f>
        <v>0</v>
      </c>
      <c r="BG18" s="350">
        <f>SUMIFS('PG CAR'!H:H,'PG CAR'!C:C,"&gt;="&amp;DATE(AM18,1,1),'PG CAR'!C:C,"&lt;="&amp;EOMONTH(DATE(AM18,12,1),0),'PG CAR'!J:J,"efetivado")+SUMIFS('PG CAR'!H:H,'PG CAR'!C:C,"&gt;="&amp;DATE(AM18,1,1),'PG CAR'!C:C,"&lt;="&amp;EOMONTH(DATE(AM18,12,1),0),'PG CAR'!J:J,$AM$9)</f>
        <v>0</v>
      </c>
      <c r="BH18" s="350"/>
      <c r="BI18" s="350"/>
      <c r="BK18" s="381">
        <f t="shared" si="5"/>
        <v>2028</v>
      </c>
      <c r="BL18" s="350">
        <f t="shared" si="6"/>
        <v>0</v>
      </c>
      <c r="BM18" s="350">
        <f t="shared" si="7"/>
        <v>0</v>
      </c>
      <c r="BN18" s="350">
        <f t="shared" si="8"/>
        <v>0</v>
      </c>
      <c r="BO18" s="350">
        <f t="shared" si="9"/>
        <v>0</v>
      </c>
      <c r="BP18" s="350">
        <f t="shared" si="10"/>
        <v>0</v>
      </c>
      <c r="BQ18" s="350">
        <f t="shared" si="11"/>
        <v>0</v>
      </c>
      <c r="BR18" s="350">
        <f t="shared" si="12"/>
        <v>0</v>
      </c>
      <c r="BS18" s="350">
        <f t="shared" si="13"/>
        <v>0</v>
      </c>
      <c r="BT18" s="350">
        <f t="shared" si="14"/>
        <v>0</v>
      </c>
      <c r="BU18" s="350">
        <f t="shared" si="15"/>
        <v>0</v>
      </c>
      <c r="BZ18" s="381" t="s">
        <v>39</v>
      </c>
      <c r="CA18" s="381">
        <v>6</v>
      </c>
      <c r="CC18" s="348" t="s">
        <v>159</v>
      </c>
      <c r="CD18" s="349">
        <f>VLOOKUP(CC18,'CAD2'!C14:D14,2,0)</f>
        <v>0</v>
      </c>
      <c r="CE18" s="381">
        <v>8</v>
      </c>
    </row>
    <row r="19" spans="3:83" ht="15" customHeight="1" x14ac:dyDescent="0.25">
      <c r="C19" s="185">
        <v>8</v>
      </c>
      <c r="D19" s="186" t="s">
        <v>20</v>
      </c>
      <c r="E19" s="184">
        <f t="shared" si="16"/>
        <v>3</v>
      </c>
      <c r="F19" s="186" t="s">
        <v>20</v>
      </c>
      <c r="G19" s="184">
        <f t="shared" si="17"/>
        <v>2021</v>
      </c>
      <c r="H19" s="190">
        <f t="shared" si="22"/>
        <v>0</v>
      </c>
      <c r="I19" s="190">
        <f t="shared" si="23"/>
        <v>0</v>
      </c>
      <c r="J19" s="21">
        <f t="shared" si="24"/>
        <v>0</v>
      </c>
      <c r="L19" s="185">
        <v>24</v>
      </c>
      <c r="M19" s="186" t="s">
        <v>20</v>
      </c>
      <c r="N19" s="187">
        <f t="shared" si="1"/>
        <v>3</v>
      </c>
      <c r="O19" s="186" t="s">
        <v>20</v>
      </c>
      <c r="P19" s="188">
        <f t="shared" si="2"/>
        <v>2021</v>
      </c>
      <c r="Q19" s="189">
        <f t="shared" si="18"/>
        <v>0</v>
      </c>
      <c r="R19" s="189">
        <f t="shared" si="19"/>
        <v>0</v>
      </c>
      <c r="S19" s="21">
        <f t="shared" si="25"/>
        <v>0</v>
      </c>
      <c r="AM19" s="381">
        <f t="shared" si="20"/>
        <v>2029</v>
      </c>
      <c r="AN19" s="350">
        <f t="shared" si="21"/>
        <v>0</v>
      </c>
      <c r="AO19" s="350">
        <f>SUMIFS(DES!F:F,DES!C:C,"&gt;="&amp;DATE(AM19,1,1),DES!C:C,"&lt;="&amp;EOMONTH(DATE(AM19,12,1),0),DES!G:G,'01'!$T$6,DES!H:H,"efetivado")+SUMIFS(DES!F:F,DES!C:C,"&gt;="&amp;DATE(AM19,1,1),DES!C:C,"&lt;="&amp;EOMONTH(DATE(AM19,12,1),0),DES!G:G,'01'!$T$6,DES!H:H,$AM$9)</f>
        <v>0</v>
      </c>
      <c r="AP19" s="350">
        <f>SUMIFS(REC!F:F,REC!C:C,"&gt;="&amp;DATE(AM19,1,1),REC!C:C,"&lt;="&amp;EOMONTH(DATE(AM19,12,1),0),REC!G:G,'01'!$T$6,REC!H:H,"efetivado")+SUMIFS(REC!F:F,REC!C:C,"&gt;="&amp;DATE(AM19,1,1),REC!C:C,"&lt;="&amp;EOMONTH(DATE(AM19,12,1),0),REC!G:G,'01'!$T$6,REC!H:H,$AM$9)</f>
        <v>0</v>
      </c>
      <c r="AQ19" s="350">
        <f>SUMIFS('EMP ADQ'!G:G,'EMP ADQ'!C:C,"&gt;="&amp;DATE(AM19,1,1),'EMP ADQ'!C:C,"&lt;="&amp;EOMONTH(DATE(AM19,12,1),0),'EMP ADQ'!H:H,'01'!$T$6,'EMP ADQ'!I:I,"efetivado",'EMP ADQ'!D:D,"Empréstimo Adquirido")+SUMIFS('EMP ADQ'!G:G,'EMP ADQ'!C:C,"&gt;="&amp;DATE(AM19,1,1),'EMP ADQ'!C:C,"&lt;="&amp;EOMONTH(DATE(AM19,12,1),0),'EMP ADQ'!H:H,'01'!$T$6,'EMP ADQ'!I:I,$AM$9,'EMP ADQ'!D:D,"Empréstimo Adquirido")</f>
        <v>0</v>
      </c>
      <c r="AR19" s="350">
        <f>SUMIFS('EMP ADQ'!G:G,'EMP ADQ'!C:C,"&gt;="&amp;DATE(AM19,1,1),'EMP ADQ'!C:C,"&lt;="&amp;EOMONTH(DATE(AM19,12,1),0),'EMP ADQ'!H:H,'01'!$T$6,'EMP ADQ'!I:I,"efetivado",'EMP ADQ'!D:D,"Empréstimo Pago")+SUMIFS('EMP ADQ'!G:G,'EMP ADQ'!C:C,"&gt;="&amp;DATE(AM19,1,1),'EMP ADQ'!C:C,"&lt;="&amp;EOMONTH(DATE(AM19,12,1),0),'EMP ADQ'!H:H,'01'!$T$6,'EMP ADQ'!I:I,$AM$9,'EMP ADQ'!D:D,"Empréstimo Pago")</f>
        <v>0</v>
      </c>
      <c r="AS19" s="350">
        <f>SUMIFS('EMP CON'!G:G,'EMP CON'!C:C,"&gt;="&amp;DATE(AM19,1,1),'EMP CON'!C:C,"&lt;="&amp;EOMONTH(DATE(AM19,12,1),0),'EMP CON'!H:H,'01'!$T$6,'EMP CON'!I:I,"efetivado",'EMP CON'!D:D,"Empréstimo Concedido")+SUMIFS('EMP CON'!G:G,'EMP CON'!C:C,"&gt;="&amp;DATE(AM19,1,1),'EMP CON'!C:C,"&lt;="&amp;EOMONTH(DATE(AM19,12,1),0),'EMP CON'!H:H,'01'!$T$6,'EMP CON'!I:I,$AM$9,'EMP CON'!D:D,"Empréstimo Concedido")</f>
        <v>0</v>
      </c>
      <c r="AT19" s="350">
        <f>SUMIFS('EMP CON'!G:G,'EMP CON'!C:C,"&gt;="&amp;DATE(AM19,1,1),'EMP CON'!C:C,"&lt;="&amp;EOMONTH(DATE(AM19,12,1),0),'EMP CON'!H:H,'01'!$T$6,'EMP CON'!I:I,"efetivado",'EMP CON'!D:D,"Empréstimo Recebido")+SUMIFS('EMP CON'!G:G,'EMP CON'!C:C,"&gt;="&amp;DATE(AM19,1,1),'EMP CON'!C:C,"&lt;="&amp;EOMONTH(DATE(AM19,12,1),0),'EMP CON'!H:H,'01'!$T$6,'EMP CON'!I:I,$AM$9,'EMP CON'!D:D,"Empréstimo Recebido")</f>
        <v>0</v>
      </c>
      <c r="AU19" s="350">
        <f>SUMIFS('PG CAR'!H:H,'PG CAR'!C:C,"&gt;="&amp;DATE(AM19,1,1),'PG CAR'!C:C,"&lt;="&amp;EOMONTH(DATE(AM19,12,1),0),'PG CAR'!I:I,'01'!$T$6,'PG CAR'!J:J,"efetivado")+SUMIFS('PG CAR'!H:H,'PG CAR'!C:C,"&gt;="&amp;DATE(AM19,1,1),'PG CAR'!C:C,"&lt;="&amp;EOMONTH(DATE(AM19,12,1),0),'PG CAR'!I:I,'01'!$T$6,'PG CAR'!J:J,$AM$9)</f>
        <v>0</v>
      </c>
      <c r="AV19" s="350">
        <f>SUMIFS(TRANS!F:F,TRANS!C:C,"&gt;="&amp;DATE(AM19,1,1),TRANS!C:C,"&lt;="&amp;EOMONTH(DATE(AM19,12,1),0),TRANS!D:D,'01'!$T$6,TRANS!H:H,"efetivado")+SUMIFS(TRANS!F:F,TRANS!C:C,"&gt;="&amp;DATE(AM19,1,1),TRANS!C:C,"&lt;="&amp;EOMONTH(DATE(AM19,12,1),0),TRANS!D:D,'01'!$T$6,TRANS!H:H,$AM$9)</f>
        <v>0</v>
      </c>
      <c r="AW19" s="350">
        <f>SUMIFS(TRANS!F:F,TRANS!C:C,"&gt;="&amp;DATE(AM19,1,1),TRANS!C:C,"&lt;="&amp;EOMONTH(DATE(AM19,12,1),0),TRANS!G:G,'01'!$T$6,TRANS!H:H,"efetivado")+SUMIFS(TRANS!F:F,TRANS!C:C,"&gt;="&amp;DATE(AM19,1,1),TRANS!C:C,"&lt;="&amp;EOMONTH(DATE(AM19,12,1),0),TRANS!G:G,'01'!$T$6,TRANS!H:H,$AM$9)</f>
        <v>0</v>
      </c>
      <c r="AY19" s="381">
        <f t="shared" si="3"/>
        <v>2029</v>
      </c>
      <c r="AZ19" s="350">
        <f t="shared" si="4"/>
        <v>0</v>
      </c>
      <c r="BA19" s="350">
        <f>SUMIFS(DES!F:F,DES!C:C,"&gt;="&amp;DATE(AM19,1,1),DES!C:C,"&lt;="&amp;EOMONTH(DATE(AM19,12,1),0),DES!H:H,"efetivado")+SUMIFS(DES!F:F,DES!C:C,"&gt;="&amp;DATE(AM19,1,1),DES!C:C,"&lt;="&amp;EOMONTH(DATE(AM19,12,1),0),DES!H:H,$AM$9)</f>
        <v>0</v>
      </c>
      <c r="BB19" s="350">
        <f>SUMIFS(REC!F:F,REC!C:C,"&gt;="&amp;DATE(AM19,1,1),REC!C:C,"&lt;="&amp;EOMONTH(DATE(AM19,12,1),0),REC!H:H,"efetivado")+SUMIFS(REC!F:F,REC!C:C,"&gt;="&amp;DATE(AM19,1,1),REC!C:C,"&lt;="&amp;EOMONTH(DATE(AM19,12,1),0),REC!H:H,$AM$9)</f>
        <v>0</v>
      </c>
      <c r="BC19" s="350">
        <f>SUMIFS('EMP ADQ'!G:G,'EMP ADQ'!C:C,"&gt;="&amp;DATE(AM19,1,1),'EMP ADQ'!C:C,"&lt;="&amp;EOMONTH(DATE(AM19,12,1),0),'EMP ADQ'!I:I,"efetivado",'EMP ADQ'!D:D,"Empréstimo Adquirido")+SUMIFS('EMP ADQ'!G:G,'EMP ADQ'!C:C,"&gt;="&amp;DATE(AM19,1,1),'EMP ADQ'!C:C,"&lt;="&amp;EOMONTH(DATE(AM19,12,1),0),'EMP ADQ'!I:I,$AM$9,'EMP ADQ'!D:D,"Empréstimo Adquirido")</f>
        <v>0</v>
      </c>
      <c r="BD19" s="350">
        <f>SUMIFS('EMP ADQ'!G:G,'EMP ADQ'!C:C,"&gt;="&amp;DATE(AM19,1,1),'EMP ADQ'!C:C,"&lt;="&amp;EOMONTH(DATE(AM19,12,1),0),'EMP ADQ'!I:I,"efetivado",'EMP ADQ'!D:D,"Empréstimo Pago")+SUMIFS('EMP ADQ'!G:G,'EMP ADQ'!C:C,"&gt;="&amp;DATE(AM19,1,1),'EMP ADQ'!C:C,"&lt;="&amp;EOMONTH(DATE(AM19,12,1),0),'EMP ADQ'!I:I,$AM$9,'EMP ADQ'!D:D,"Empréstimo Pago")</f>
        <v>0</v>
      </c>
      <c r="BE19" s="350">
        <f>SUMIFS('EMP CON'!G:G,'EMP CON'!C:C,"&gt;="&amp;DATE(AM19,1,1),'EMP CON'!C:C,"&lt;="&amp;EOMONTH(DATE(AM19,12,1),0),'EMP CON'!I:I,"efetivado",'EMP CON'!D:D,"Empréstimo Concedido")+SUMIFS('EMP CON'!G:G,'EMP CON'!C:C,"&gt;="&amp;DATE(AM19,1,1),'EMP CON'!C:C,"&lt;="&amp;EOMONTH(DATE(AM19,12,1),0),'EMP CON'!I:I,$AM$9,'EMP CON'!D:D,"Empréstimo Concedido")</f>
        <v>0</v>
      </c>
      <c r="BF19" s="350">
        <f>SUMIFS('EMP CON'!G:G,'EMP CON'!C:C,"&gt;="&amp;DATE(AM19,1,1),'EMP CON'!C:C,"&lt;="&amp;EOMONTH(DATE(AM19,12,1),0),'EMP CON'!I:I,"efetivado",'EMP CON'!D:D,"Empréstimo Recebido")+SUMIFS('EMP CON'!G:G,'EMP CON'!C:C,"&gt;="&amp;DATE(AM19,1,1),'EMP CON'!C:C,"&lt;="&amp;EOMONTH(DATE(AM19,12,1),0),'EMP CON'!I:I,$AM$9,'EMP CON'!D:D,"Empréstimo Recebido")</f>
        <v>0</v>
      </c>
      <c r="BG19" s="350">
        <f>SUMIFS('PG CAR'!H:H,'PG CAR'!C:C,"&gt;="&amp;DATE(AM19,1,1),'PG CAR'!C:C,"&lt;="&amp;EOMONTH(DATE(AM19,12,1),0),'PG CAR'!J:J,"efetivado")+SUMIFS('PG CAR'!H:H,'PG CAR'!C:C,"&gt;="&amp;DATE(AM19,1,1),'PG CAR'!C:C,"&lt;="&amp;EOMONTH(DATE(AM19,12,1),0),'PG CAR'!J:J,$AM$9)</f>
        <v>0</v>
      </c>
      <c r="BH19" s="350"/>
      <c r="BI19" s="350"/>
      <c r="BK19" s="381">
        <f t="shared" si="5"/>
        <v>2029</v>
      </c>
      <c r="BL19" s="350">
        <f t="shared" si="6"/>
        <v>0</v>
      </c>
      <c r="BM19" s="350">
        <f t="shared" si="7"/>
        <v>0</v>
      </c>
      <c r="BN19" s="350">
        <f t="shared" si="8"/>
        <v>0</v>
      </c>
      <c r="BO19" s="350">
        <f t="shared" si="9"/>
        <v>0</v>
      </c>
      <c r="BP19" s="350">
        <f t="shared" si="10"/>
        <v>0</v>
      </c>
      <c r="BQ19" s="350">
        <f t="shared" si="11"/>
        <v>0</v>
      </c>
      <c r="BR19" s="350">
        <f t="shared" si="12"/>
        <v>0</v>
      </c>
      <c r="BS19" s="350">
        <f t="shared" si="13"/>
        <v>0</v>
      </c>
      <c r="BT19" s="350">
        <f t="shared" si="14"/>
        <v>0</v>
      </c>
      <c r="BU19" s="350">
        <f t="shared" si="15"/>
        <v>0</v>
      </c>
      <c r="BZ19" s="381" t="s">
        <v>40</v>
      </c>
      <c r="CA19" s="381">
        <v>7</v>
      </c>
      <c r="CC19" s="348" t="s">
        <v>160</v>
      </c>
      <c r="CD19" s="349">
        <f>VLOOKUP(CC19,'CAD2'!C15:D15,2,0)</f>
        <v>0</v>
      </c>
      <c r="CE19" s="381">
        <v>9</v>
      </c>
    </row>
    <row r="20" spans="3:83" ht="15" customHeight="1" x14ac:dyDescent="0.25">
      <c r="C20" s="185">
        <v>9</v>
      </c>
      <c r="D20" s="186" t="s">
        <v>20</v>
      </c>
      <c r="E20" s="184">
        <f t="shared" si="16"/>
        <v>3</v>
      </c>
      <c r="F20" s="186" t="s">
        <v>20</v>
      </c>
      <c r="G20" s="184">
        <f t="shared" si="17"/>
        <v>2021</v>
      </c>
      <c r="H20" s="190">
        <f t="shared" si="22"/>
        <v>0</v>
      </c>
      <c r="I20" s="190">
        <f t="shared" si="23"/>
        <v>0</v>
      </c>
      <c r="J20" s="21">
        <f t="shared" si="24"/>
        <v>0</v>
      </c>
      <c r="L20" s="185">
        <v>25</v>
      </c>
      <c r="M20" s="186" t="s">
        <v>20</v>
      </c>
      <c r="N20" s="187">
        <f t="shared" si="1"/>
        <v>3</v>
      </c>
      <c r="O20" s="186" t="s">
        <v>20</v>
      </c>
      <c r="P20" s="188">
        <f t="shared" si="2"/>
        <v>2021</v>
      </c>
      <c r="Q20" s="189">
        <f t="shared" si="18"/>
        <v>0</v>
      </c>
      <c r="R20" s="189">
        <f t="shared" si="19"/>
        <v>0</v>
      </c>
      <c r="S20" s="21">
        <f t="shared" si="25"/>
        <v>0</v>
      </c>
      <c r="AM20" s="381">
        <f t="shared" si="20"/>
        <v>2030</v>
      </c>
      <c r="AN20" s="350">
        <f t="shared" si="21"/>
        <v>0</v>
      </c>
      <c r="AO20" s="350">
        <f>SUMIFS(DES!F:F,DES!C:C,"&gt;="&amp;DATE(AM20,1,1),DES!C:C,"&lt;="&amp;EOMONTH(DATE(AM20,12,1),0),DES!G:G,'01'!$T$6,DES!H:H,"efetivado")+SUMIFS(DES!F:F,DES!C:C,"&gt;="&amp;DATE(AM20,1,1),DES!C:C,"&lt;="&amp;EOMONTH(DATE(AM20,12,1),0),DES!G:G,'01'!$T$6,DES!H:H,$AM$9)</f>
        <v>0</v>
      </c>
      <c r="AP20" s="350">
        <f>SUMIFS(REC!F:F,REC!C:C,"&gt;="&amp;DATE(AM20,1,1),REC!C:C,"&lt;="&amp;EOMONTH(DATE(AM20,12,1),0),REC!G:G,'01'!$T$6,REC!H:H,"efetivado")+SUMIFS(REC!F:F,REC!C:C,"&gt;="&amp;DATE(AM20,1,1),REC!C:C,"&lt;="&amp;EOMONTH(DATE(AM20,12,1),0),REC!G:G,'01'!$T$6,REC!H:H,$AM$9)</f>
        <v>0</v>
      </c>
      <c r="AQ20" s="350">
        <f>SUMIFS('EMP ADQ'!G:G,'EMP ADQ'!C:C,"&gt;="&amp;DATE(AM20,1,1),'EMP ADQ'!C:C,"&lt;="&amp;EOMONTH(DATE(AM20,12,1),0),'EMP ADQ'!H:H,'01'!$T$6,'EMP ADQ'!I:I,"efetivado",'EMP ADQ'!D:D,"Empréstimo Adquirido")+SUMIFS('EMP ADQ'!G:G,'EMP ADQ'!C:C,"&gt;="&amp;DATE(AM20,1,1),'EMP ADQ'!C:C,"&lt;="&amp;EOMONTH(DATE(AM20,12,1),0),'EMP ADQ'!H:H,'01'!$T$6,'EMP ADQ'!I:I,$AM$9,'EMP ADQ'!D:D,"Empréstimo Adquirido")</f>
        <v>0</v>
      </c>
      <c r="AR20" s="350">
        <f>SUMIFS('EMP ADQ'!G:G,'EMP ADQ'!C:C,"&gt;="&amp;DATE(AM20,1,1),'EMP ADQ'!C:C,"&lt;="&amp;EOMONTH(DATE(AM20,12,1),0),'EMP ADQ'!H:H,'01'!$T$6,'EMP ADQ'!I:I,"efetivado",'EMP ADQ'!D:D,"Empréstimo Pago")+SUMIFS('EMP ADQ'!G:G,'EMP ADQ'!C:C,"&gt;="&amp;DATE(AM20,1,1),'EMP ADQ'!C:C,"&lt;="&amp;EOMONTH(DATE(AM20,12,1),0),'EMP ADQ'!H:H,'01'!$T$6,'EMP ADQ'!I:I,$AM$9,'EMP ADQ'!D:D,"Empréstimo Pago")</f>
        <v>0</v>
      </c>
      <c r="AS20" s="350">
        <f>SUMIFS('EMP CON'!G:G,'EMP CON'!C:C,"&gt;="&amp;DATE(AM20,1,1),'EMP CON'!C:C,"&lt;="&amp;EOMONTH(DATE(AM20,12,1),0),'EMP CON'!H:H,'01'!$T$6,'EMP CON'!I:I,"efetivado",'EMP CON'!D:D,"Empréstimo Concedido")+SUMIFS('EMP CON'!G:G,'EMP CON'!C:C,"&gt;="&amp;DATE(AM20,1,1),'EMP CON'!C:C,"&lt;="&amp;EOMONTH(DATE(AM20,12,1),0),'EMP CON'!H:H,'01'!$T$6,'EMP CON'!I:I,$AM$9,'EMP CON'!D:D,"Empréstimo Concedido")</f>
        <v>0</v>
      </c>
      <c r="AT20" s="350">
        <f>SUMIFS('EMP CON'!G:G,'EMP CON'!C:C,"&gt;="&amp;DATE(AM20,1,1),'EMP CON'!C:C,"&lt;="&amp;EOMONTH(DATE(AM20,12,1),0),'EMP CON'!H:H,'01'!$T$6,'EMP CON'!I:I,"efetivado",'EMP CON'!D:D,"Empréstimo Recebido")+SUMIFS('EMP CON'!G:G,'EMP CON'!C:C,"&gt;="&amp;DATE(AM20,1,1),'EMP CON'!C:C,"&lt;="&amp;EOMONTH(DATE(AM20,12,1),0),'EMP CON'!H:H,'01'!$T$6,'EMP CON'!I:I,$AM$9,'EMP CON'!D:D,"Empréstimo Recebido")</f>
        <v>0</v>
      </c>
      <c r="AU20" s="350">
        <f>SUMIFS('PG CAR'!H:H,'PG CAR'!C:C,"&gt;="&amp;DATE(AM20,1,1),'PG CAR'!C:C,"&lt;="&amp;EOMONTH(DATE(AM20,12,1),0),'PG CAR'!I:I,'01'!$T$6,'PG CAR'!J:J,"efetivado")+SUMIFS('PG CAR'!H:H,'PG CAR'!C:C,"&gt;="&amp;DATE(AM20,1,1),'PG CAR'!C:C,"&lt;="&amp;EOMONTH(DATE(AM20,12,1),0),'PG CAR'!I:I,'01'!$T$6,'PG CAR'!J:J,$AM$9)</f>
        <v>0</v>
      </c>
      <c r="AV20" s="350">
        <f>SUMIFS(TRANS!F:F,TRANS!C:C,"&gt;="&amp;DATE(AM20,1,1),TRANS!C:C,"&lt;="&amp;EOMONTH(DATE(AM20,12,1),0),TRANS!D:D,'01'!$T$6,TRANS!H:H,"efetivado")+SUMIFS(TRANS!F:F,TRANS!C:C,"&gt;="&amp;DATE(AM20,1,1),TRANS!C:C,"&lt;="&amp;EOMONTH(DATE(AM20,12,1),0),TRANS!D:D,'01'!$T$6,TRANS!H:H,$AM$9)</f>
        <v>0</v>
      </c>
      <c r="AW20" s="350">
        <f>SUMIFS(TRANS!F:F,TRANS!C:C,"&gt;="&amp;DATE(AM20,1,1),TRANS!C:C,"&lt;="&amp;EOMONTH(DATE(AM20,12,1),0),TRANS!G:G,'01'!$T$6,TRANS!H:H,"efetivado")+SUMIFS(TRANS!F:F,TRANS!C:C,"&gt;="&amp;DATE(AM20,1,1),TRANS!C:C,"&lt;="&amp;EOMONTH(DATE(AM20,12,1),0),TRANS!G:G,'01'!$T$6,TRANS!H:H,$AM$9)</f>
        <v>0</v>
      </c>
      <c r="AY20" s="381">
        <f t="shared" si="3"/>
        <v>2030</v>
      </c>
      <c r="AZ20" s="350">
        <f t="shared" si="4"/>
        <v>0</v>
      </c>
      <c r="BA20" s="350">
        <f>SUMIFS(DES!F:F,DES!C:C,"&gt;="&amp;DATE(AM20,1,1),DES!C:C,"&lt;="&amp;EOMONTH(DATE(AM20,12,1),0),DES!H:H,"efetivado")+SUMIFS(DES!F:F,DES!C:C,"&gt;="&amp;DATE(AM20,1,1),DES!C:C,"&lt;="&amp;EOMONTH(DATE(AM20,12,1),0),DES!H:H,$AM$9)</f>
        <v>0</v>
      </c>
      <c r="BB20" s="350">
        <f>SUMIFS(REC!F:F,REC!C:C,"&gt;="&amp;DATE(AM20,1,1),REC!C:C,"&lt;="&amp;EOMONTH(DATE(AM20,12,1),0),REC!H:H,"efetivado")+SUMIFS(REC!F:F,REC!C:C,"&gt;="&amp;DATE(AM20,1,1),REC!C:C,"&lt;="&amp;EOMONTH(DATE(AM20,12,1),0),REC!H:H,$AM$9)</f>
        <v>0</v>
      </c>
      <c r="BC20" s="350">
        <f>SUMIFS('EMP ADQ'!G:G,'EMP ADQ'!C:C,"&gt;="&amp;DATE(AM20,1,1),'EMP ADQ'!C:C,"&lt;="&amp;EOMONTH(DATE(AM20,12,1),0),'EMP ADQ'!I:I,"efetivado",'EMP ADQ'!D:D,"Empréstimo Adquirido")+SUMIFS('EMP ADQ'!G:G,'EMP ADQ'!C:C,"&gt;="&amp;DATE(AM20,1,1),'EMP ADQ'!C:C,"&lt;="&amp;EOMONTH(DATE(AM20,12,1),0),'EMP ADQ'!I:I,$AM$9,'EMP ADQ'!D:D,"Empréstimo Adquirido")</f>
        <v>0</v>
      </c>
      <c r="BD20" s="350">
        <f>SUMIFS('EMP ADQ'!G:G,'EMP ADQ'!C:C,"&gt;="&amp;DATE(AM20,1,1),'EMP ADQ'!C:C,"&lt;="&amp;EOMONTH(DATE(AM20,12,1),0),'EMP ADQ'!I:I,"efetivado",'EMP ADQ'!D:D,"Empréstimo Pago")+SUMIFS('EMP ADQ'!G:G,'EMP ADQ'!C:C,"&gt;="&amp;DATE(AM20,1,1),'EMP ADQ'!C:C,"&lt;="&amp;EOMONTH(DATE(AM20,12,1),0),'EMP ADQ'!I:I,$AM$9,'EMP ADQ'!D:D,"Empréstimo Pago")</f>
        <v>0</v>
      </c>
      <c r="BE20" s="350">
        <f>SUMIFS('EMP CON'!G:G,'EMP CON'!C:C,"&gt;="&amp;DATE(AM20,1,1),'EMP CON'!C:C,"&lt;="&amp;EOMONTH(DATE(AM20,12,1),0),'EMP CON'!I:I,"efetivado",'EMP CON'!D:D,"Empréstimo Concedido")+SUMIFS('EMP CON'!G:G,'EMP CON'!C:C,"&gt;="&amp;DATE(AM20,1,1),'EMP CON'!C:C,"&lt;="&amp;EOMONTH(DATE(AM20,12,1),0),'EMP CON'!I:I,$AM$9,'EMP CON'!D:D,"Empréstimo Concedido")</f>
        <v>0</v>
      </c>
      <c r="BF20" s="350">
        <f>SUMIFS('EMP CON'!G:G,'EMP CON'!C:C,"&gt;="&amp;DATE(AM20,1,1),'EMP CON'!C:C,"&lt;="&amp;EOMONTH(DATE(AM20,12,1),0),'EMP CON'!I:I,"efetivado",'EMP CON'!D:D,"Empréstimo Recebido")+SUMIFS('EMP CON'!G:G,'EMP CON'!C:C,"&gt;="&amp;DATE(AM20,1,1),'EMP CON'!C:C,"&lt;="&amp;EOMONTH(DATE(AM20,12,1),0),'EMP CON'!I:I,$AM$9,'EMP CON'!D:D,"Empréstimo Recebido")</f>
        <v>0</v>
      </c>
      <c r="BG20" s="350">
        <f>SUMIFS('PG CAR'!H:H,'PG CAR'!C:C,"&gt;="&amp;DATE(AM20,1,1),'PG CAR'!C:C,"&lt;="&amp;EOMONTH(DATE(AM20,12,1),0),'PG CAR'!J:J,"efetivado")+SUMIFS('PG CAR'!H:H,'PG CAR'!C:C,"&gt;="&amp;DATE(AM20,1,1),'PG CAR'!C:C,"&lt;="&amp;EOMONTH(DATE(AM20,12,1),0),'PG CAR'!J:J,$AM$9)</f>
        <v>0</v>
      </c>
      <c r="BH20" s="350"/>
      <c r="BI20" s="350"/>
      <c r="BK20" s="381">
        <f t="shared" si="5"/>
        <v>2030</v>
      </c>
      <c r="BL20" s="350">
        <f t="shared" si="6"/>
        <v>0</v>
      </c>
      <c r="BM20" s="350">
        <f t="shared" si="7"/>
        <v>0</v>
      </c>
      <c r="BN20" s="350">
        <f t="shared" si="8"/>
        <v>0</v>
      </c>
      <c r="BO20" s="350">
        <f t="shared" si="9"/>
        <v>0</v>
      </c>
      <c r="BP20" s="350">
        <f t="shared" si="10"/>
        <v>0</v>
      </c>
      <c r="BQ20" s="350">
        <f t="shared" si="11"/>
        <v>0</v>
      </c>
      <c r="BR20" s="350">
        <f t="shared" si="12"/>
        <v>0</v>
      </c>
      <c r="BS20" s="350">
        <f t="shared" si="13"/>
        <v>0</v>
      </c>
      <c r="BT20" s="350">
        <f t="shared" si="14"/>
        <v>0</v>
      </c>
      <c r="BU20" s="350">
        <f t="shared" si="15"/>
        <v>0</v>
      </c>
      <c r="BZ20" s="381" t="s">
        <v>41</v>
      </c>
      <c r="CA20" s="381">
        <v>8</v>
      </c>
      <c r="CC20" s="348" t="s">
        <v>161</v>
      </c>
      <c r="CD20" s="349">
        <f>VLOOKUP(CC20,'CAD2'!C16:D16,2,0)</f>
        <v>0</v>
      </c>
      <c r="CE20" s="381">
        <v>10</v>
      </c>
    </row>
    <row r="21" spans="3:83" ht="15" customHeight="1" x14ac:dyDescent="0.25">
      <c r="C21" s="185">
        <v>10</v>
      </c>
      <c r="D21" s="186" t="s">
        <v>20</v>
      </c>
      <c r="E21" s="184">
        <f t="shared" si="16"/>
        <v>3</v>
      </c>
      <c r="F21" s="186" t="s">
        <v>20</v>
      </c>
      <c r="G21" s="184">
        <f t="shared" si="17"/>
        <v>2021</v>
      </c>
      <c r="H21" s="190">
        <f t="shared" si="22"/>
        <v>0</v>
      </c>
      <c r="I21" s="190">
        <f t="shared" si="23"/>
        <v>0</v>
      </c>
      <c r="J21" s="21">
        <f t="shared" si="24"/>
        <v>0</v>
      </c>
      <c r="L21" s="185">
        <v>26</v>
      </c>
      <c r="M21" s="186" t="s">
        <v>20</v>
      </c>
      <c r="N21" s="187">
        <f t="shared" si="1"/>
        <v>3</v>
      </c>
      <c r="O21" s="186" t="s">
        <v>20</v>
      </c>
      <c r="P21" s="188">
        <f t="shared" si="2"/>
        <v>2021</v>
      </c>
      <c r="Q21" s="189">
        <f t="shared" si="18"/>
        <v>0</v>
      </c>
      <c r="R21" s="189">
        <f t="shared" si="19"/>
        <v>0</v>
      </c>
      <c r="S21" s="21">
        <f t="shared" si="25"/>
        <v>0</v>
      </c>
      <c r="AM21" s="381">
        <f t="shared" si="20"/>
        <v>2031</v>
      </c>
      <c r="AN21" s="350">
        <f t="shared" si="21"/>
        <v>0</v>
      </c>
      <c r="AO21" s="350">
        <f>SUMIFS(DES!F:F,DES!C:C,"&gt;="&amp;DATE(AM21,1,1),DES!C:C,"&lt;="&amp;EOMONTH(DATE(AM21,12,1),0),DES!G:G,'01'!$T$6,DES!H:H,"efetivado")+SUMIFS(DES!F:F,DES!C:C,"&gt;="&amp;DATE(AM21,1,1),DES!C:C,"&lt;="&amp;EOMONTH(DATE(AM21,12,1),0),DES!G:G,'01'!$T$6,DES!H:H,$AM$9)</f>
        <v>0</v>
      </c>
      <c r="AP21" s="350">
        <f>SUMIFS(REC!F:F,REC!C:C,"&gt;="&amp;DATE(AM21,1,1),REC!C:C,"&lt;="&amp;EOMONTH(DATE(AM21,12,1),0),REC!G:G,'01'!$T$6,REC!H:H,"efetivado")+SUMIFS(REC!F:F,REC!C:C,"&gt;="&amp;DATE(AM21,1,1),REC!C:C,"&lt;="&amp;EOMONTH(DATE(AM21,12,1),0),REC!G:G,'01'!$T$6,REC!H:H,$AM$9)</f>
        <v>0</v>
      </c>
      <c r="AQ21" s="350">
        <f>SUMIFS('EMP ADQ'!G:G,'EMP ADQ'!C:C,"&gt;="&amp;DATE(AM21,1,1),'EMP ADQ'!C:C,"&lt;="&amp;EOMONTH(DATE(AM21,12,1),0),'EMP ADQ'!H:H,'01'!$T$6,'EMP ADQ'!I:I,"efetivado",'EMP ADQ'!D:D,"Empréstimo Adquirido")+SUMIFS('EMP ADQ'!G:G,'EMP ADQ'!C:C,"&gt;="&amp;DATE(AM21,1,1),'EMP ADQ'!C:C,"&lt;="&amp;EOMONTH(DATE(AM21,12,1),0),'EMP ADQ'!H:H,'01'!$T$6,'EMP ADQ'!I:I,$AM$9,'EMP ADQ'!D:D,"Empréstimo Adquirido")</f>
        <v>0</v>
      </c>
      <c r="AR21" s="350">
        <f>SUMIFS('EMP ADQ'!G:G,'EMP ADQ'!C:C,"&gt;="&amp;DATE(AM21,1,1),'EMP ADQ'!C:C,"&lt;="&amp;EOMONTH(DATE(AM21,12,1),0),'EMP ADQ'!H:H,'01'!$T$6,'EMP ADQ'!I:I,"efetivado",'EMP ADQ'!D:D,"Empréstimo Pago")+SUMIFS('EMP ADQ'!G:G,'EMP ADQ'!C:C,"&gt;="&amp;DATE(AM21,1,1),'EMP ADQ'!C:C,"&lt;="&amp;EOMONTH(DATE(AM21,12,1),0),'EMP ADQ'!H:H,'01'!$T$6,'EMP ADQ'!I:I,$AM$9,'EMP ADQ'!D:D,"Empréstimo Pago")</f>
        <v>0</v>
      </c>
      <c r="AS21" s="350">
        <f>SUMIFS('EMP CON'!G:G,'EMP CON'!C:C,"&gt;="&amp;DATE(AM21,1,1),'EMP CON'!C:C,"&lt;="&amp;EOMONTH(DATE(AM21,12,1),0),'EMP CON'!H:H,'01'!$T$6,'EMP CON'!I:I,"efetivado",'EMP CON'!D:D,"Empréstimo Concedido")+SUMIFS('EMP CON'!G:G,'EMP CON'!C:C,"&gt;="&amp;DATE(AM21,1,1),'EMP CON'!C:C,"&lt;="&amp;EOMONTH(DATE(AM21,12,1),0),'EMP CON'!H:H,'01'!$T$6,'EMP CON'!I:I,$AM$9,'EMP CON'!D:D,"Empréstimo Concedido")</f>
        <v>0</v>
      </c>
      <c r="AT21" s="350">
        <f>SUMIFS('EMP CON'!G:G,'EMP CON'!C:C,"&gt;="&amp;DATE(AM21,1,1),'EMP CON'!C:C,"&lt;="&amp;EOMONTH(DATE(AM21,12,1),0),'EMP CON'!H:H,'01'!$T$6,'EMP CON'!I:I,"efetivado",'EMP CON'!D:D,"Empréstimo Recebido")+SUMIFS('EMP CON'!G:G,'EMP CON'!C:C,"&gt;="&amp;DATE(AM21,1,1),'EMP CON'!C:C,"&lt;="&amp;EOMONTH(DATE(AM21,12,1),0),'EMP CON'!H:H,'01'!$T$6,'EMP CON'!I:I,$AM$9,'EMP CON'!D:D,"Empréstimo Recebido")</f>
        <v>0</v>
      </c>
      <c r="AU21" s="350">
        <f>SUMIFS('PG CAR'!H:H,'PG CAR'!C:C,"&gt;="&amp;DATE(AM21,1,1),'PG CAR'!C:C,"&lt;="&amp;EOMONTH(DATE(AM21,12,1),0),'PG CAR'!I:I,'01'!$T$6,'PG CAR'!J:J,"efetivado")+SUMIFS('PG CAR'!H:H,'PG CAR'!C:C,"&gt;="&amp;DATE(AM21,1,1),'PG CAR'!C:C,"&lt;="&amp;EOMONTH(DATE(AM21,12,1),0),'PG CAR'!I:I,'01'!$T$6,'PG CAR'!J:J,$AM$9)</f>
        <v>0</v>
      </c>
      <c r="AV21" s="350">
        <f>SUMIFS(TRANS!F:F,TRANS!C:C,"&gt;="&amp;DATE(AM21,1,1),TRANS!C:C,"&lt;="&amp;EOMONTH(DATE(AM21,12,1),0),TRANS!D:D,'01'!$T$6,TRANS!H:H,"efetivado")+SUMIFS(TRANS!F:F,TRANS!C:C,"&gt;="&amp;DATE(AM21,1,1),TRANS!C:C,"&lt;="&amp;EOMONTH(DATE(AM21,12,1),0),TRANS!D:D,'01'!$T$6,TRANS!H:H,$AM$9)</f>
        <v>0</v>
      </c>
      <c r="AW21" s="350">
        <f>SUMIFS(TRANS!F:F,TRANS!C:C,"&gt;="&amp;DATE(AM21,1,1),TRANS!C:C,"&lt;="&amp;EOMONTH(DATE(AM21,12,1),0),TRANS!G:G,'01'!$T$6,TRANS!H:H,"efetivado")+SUMIFS(TRANS!F:F,TRANS!C:C,"&gt;="&amp;DATE(AM21,1,1),TRANS!C:C,"&lt;="&amp;EOMONTH(DATE(AM21,12,1),0),TRANS!G:G,'01'!$T$6,TRANS!H:H,$AM$9)</f>
        <v>0</v>
      </c>
      <c r="AY21" s="381">
        <f t="shared" si="3"/>
        <v>2031</v>
      </c>
      <c r="AZ21" s="350">
        <f t="shared" si="4"/>
        <v>0</v>
      </c>
      <c r="BA21" s="350">
        <f>SUMIFS(DES!F:F,DES!C:C,"&gt;="&amp;DATE(AM21,1,1),DES!C:C,"&lt;="&amp;EOMONTH(DATE(AM21,12,1),0),DES!H:H,"efetivado")+SUMIFS(DES!F:F,DES!C:C,"&gt;="&amp;DATE(AM21,1,1),DES!C:C,"&lt;="&amp;EOMONTH(DATE(AM21,12,1),0),DES!H:H,$AM$9)</f>
        <v>0</v>
      </c>
      <c r="BB21" s="350">
        <f>SUMIFS(REC!F:F,REC!C:C,"&gt;="&amp;DATE(AM21,1,1),REC!C:C,"&lt;="&amp;EOMONTH(DATE(AM21,12,1),0),REC!H:H,"efetivado")+SUMIFS(REC!F:F,REC!C:C,"&gt;="&amp;DATE(AM21,1,1),REC!C:C,"&lt;="&amp;EOMONTH(DATE(AM21,12,1),0),REC!H:H,$AM$9)</f>
        <v>0</v>
      </c>
      <c r="BC21" s="350">
        <f>SUMIFS('EMP ADQ'!G:G,'EMP ADQ'!C:C,"&gt;="&amp;DATE(AM21,1,1),'EMP ADQ'!C:C,"&lt;="&amp;EOMONTH(DATE(AM21,12,1),0),'EMP ADQ'!I:I,"efetivado",'EMP ADQ'!D:D,"Empréstimo Adquirido")+SUMIFS('EMP ADQ'!G:G,'EMP ADQ'!C:C,"&gt;="&amp;DATE(AM21,1,1),'EMP ADQ'!C:C,"&lt;="&amp;EOMONTH(DATE(AM21,12,1),0),'EMP ADQ'!I:I,$AM$9,'EMP ADQ'!D:D,"Empréstimo Adquirido")</f>
        <v>0</v>
      </c>
      <c r="BD21" s="350">
        <f>SUMIFS('EMP ADQ'!G:G,'EMP ADQ'!C:C,"&gt;="&amp;DATE(AM21,1,1),'EMP ADQ'!C:C,"&lt;="&amp;EOMONTH(DATE(AM21,12,1),0),'EMP ADQ'!I:I,"efetivado",'EMP ADQ'!D:D,"Empréstimo Pago")+SUMIFS('EMP ADQ'!G:G,'EMP ADQ'!C:C,"&gt;="&amp;DATE(AM21,1,1),'EMP ADQ'!C:C,"&lt;="&amp;EOMONTH(DATE(AM21,12,1),0),'EMP ADQ'!I:I,$AM$9,'EMP ADQ'!D:D,"Empréstimo Pago")</f>
        <v>0</v>
      </c>
      <c r="BE21" s="350">
        <f>SUMIFS('EMP CON'!G:G,'EMP CON'!C:C,"&gt;="&amp;DATE(AM21,1,1),'EMP CON'!C:C,"&lt;="&amp;EOMONTH(DATE(AM21,12,1),0),'EMP CON'!I:I,"efetivado",'EMP CON'!D:D,"Empréstimo Concedido")+SUMIFS('EMP CON'!G:G,'EMP CON'!C:C,"&gt;="&amp;DATE(AM21,1,1),'EMP CON'!C:C,"&lt;="&amp;EOMONTH(DATE(AM21,12,1),0),'EMP CON'!I:I,$AM$9,'EMP CON'!D:D,"Empréstimo Concedido")</f>
        <v>0</v>
      </c>
      <c r="BF21" s="350">
        <f>SUMIFS('EMP CON'!G:G,'EMP CON'!C:C,"&gt;="&amp;DATE(AM21,1,1),'EMP CON'!C:C,"&lt;="&amp;EOMONTH(DATE(AM21,12,1),0),'EMP CON'!I:I,"efetivado",'EMP CON'!D:D,"Empréstimo Recebido")+SUMIFS('EMP CON'!G:G,'EMP CON'!C:C,"&gt;="&amp;DATE(AM21,1,1),'EMP CON'!C:C,"&lt;="&amp;EOMONTH(DATE(AM21,12,1),0),'EMP CON'!I:I,$AM$9,'EMP CON'!D:D,"Empréstimo Recebido")</f>
        <v>0</v>
      </c>
      <c r="BG21" s="350">
        <f>SUMIFS('PG CAR'!H:H,'PG CAR'!C:C,"&gt;="&amp;DATE(AM21,1,1),'PG CAR'!C:C,"&lt;="&amp;EOMONTH(DATE(AM21,12,1),0),'PG CAR'!J:J,"efetivado")+SUMIFS('PG CAR'!H:H,'PG CAR'!C:C,"&gt;="&amp;DATE(AM21,1,1),'PG CAR'!C:C,"&lt;="&amp;EOMONTH(DATE(AM21,12,1),0),'PG CAR'!J:J,$AM$9)</f>
        <v>0</v>
      </c>
      <c r="BH21" s="350"/>
      <c r="BI21" s="350"/>
      <c r="BK21" s="381">
        <f t="shared" si="5"/>
        <v>2031</v>
      </c>
      <c r="BL21" s="350">
        <f t="shared" si="6"/>
        <v>0</v>
      </c>
      <c r="BM21" s="350">
        <f t="shared" si="7"/>
        <v>0</v>
      </c>
      <c r="BN21" s="350">
        <f t="shared" si="8"/>
        <v>0</v>
      </c>
      <c r="BO21" s="350">
        <f t="shared" si="9"/>
        <v>0</v>
      </c>
      <c r="BP21" s="350">
        <f t="shared" si="10"/>
        <v>0</v>
      </c>
      <c r="BQ21" s="350">
        <f t="shared" si="11"/>
        <v>0</v>
      </c>
      <c r="BR21" s="350">
        <f t="shared" si="12"/>
        <v>0</v>
      </c>
      <c r="BS21" s="350">
        <f t="shared" si="13"/>
        <v>0</v>
      </c>
      <c r="BT21" s="350">
        <f t="shared" si="14"/>
        <v>0</v>
      </c>
      <c r="BU21" s="350">
        <f t="shared" si="15"/>
        <v>0</v>
      </c>
      <c r="BZ21" s="381" t="s">
        <v>42</v>
      </c>
      <c r="CA21" s="381">
        <v>9</v>
      </c>
      <c r="CC21" s="348" t="s">
        <v>162</v>
      </c>
      <c r="CD21" s="349">
        <f>VLOOKUP(CC21,'CAD2'!C17:D17,2,0)</f>
        <v>0</v>
      </c>
      <c r="CE21" s="381">
        <v>11</v>
      </c>
    </row>
    <row r="22" spans="3:83" ht="15" customHeight="1" x14ac:dyDescent="0.25">
      <c r="C22" s="185">
        <v>11</v>
      </c>
      <c r="D22" s="186" t="s">
        <v>20</v>
      </c>
      <c r="E22" s="184">
        <f t="shared" si="16"/>
        <v>3</v>
      </c>
      <c r="F22" s="186" t="s">
        <v>20</v>
      </c>
      <c r="G22" s="184">
        <f t="shared" si="17"/>
        <v>2021</v>
      </c>
      <c r="H22" s="190">
        <f t="shared" si="22"/>
        <v>0</v>
      </c>
      <c r="I22" s="190">
        <f t="shared" si="23"/>
        <v>0</v>
      </c>
      <c r="J22" s="21">
        <f t="shared" si="24"/>
        <v>0</v>
      </c>
      <c r="L22" s="185">
        <v>27</v>
      </c>
      <c r="M22" s="186" t="s">
        <v>20</v>
      </c>
      <c r="N22" s="187">
        <f t="shared" si="1"/>
        <v>3</v>
      </c>
      <c r="O22" s="186" t="s">
        <v>20</v>
      </c>
      <c r="P22" s="188">
        <f t="shared" si="2"/>
        <v>2021</v>
      </c>
      <c r="Q22" s="189">
        <f t="shared" si="18"/>
        <v>0</v>
      </c>
      <c r="R22" s="189">
        <f t="shared" si="19"/>
        <v>0</v>
      </c>
      <c r="S22" s="21">
        <f t="shared" si="25"/>
        <v>0</v>
      </c>
      <c r="AM22" s="381">
        <f t="shared" si="20"/>
        <v>2032</v>
      </c>
      <c r="AN22" s="350">
        <f t="shared" si="21"/>
        <v>0</v>
      </c>
      <c r="AO22" s="350">
        <f>SUMIFS(DES!F:F,DES!C:C,"&gt;="&amp;DATE(AM22,1,1),DES!C:C,"&lt;="&amp;EOMONTH(DATE(AM22,12,1),0),DES!G:G,'01'!$T$6,DES!H:H,"efetivado")+SUMIFS(DES!F:F,DES!C:C,"&gt;="&amp;DATE(AM22,1,1),DES!C:C,"&lt;="&amp;EOMONTH(DATE(AM22,12,1),0),DES!G:G,'01'!$T$6,DES!H:H,$AM$9)</f>
        <v>0</v>
      </c>
      <c r="AP22" s="350">
        <f>SUMIFS(REC!F:F,REC!C:C,"&gt;="&amp;DATE(AM22,1,1),REC!C:C,"&lt;="&amp;EOMONTH(DATE(AM22,12,1),0),REC!G:G,'01'!$T$6,REC!H:H,"efetivado")+SUMIFS(REC!F:F,REC!C:C,"&gt;="&amp;DATE(AM22,1,1),REC!C:C,"&lt;="&amp;EOMONTH(DATE(AM22,12,1),0),REC!G:G,'01'!$T$6,REC!H:H,$AM$9)</f>
        <v>0</v>
      </c>
      <c r="AQ22" s="350">
        <f>SUMIFS('EMP ADQ'!G:G,'EMP ADQ'!C:C,"&gt;="&amp;DATE(AM22,1,1),'EMP ADQ'!C:C,"&lt;="&amp;EOMONTH(DATE(AM22,12,1),0),'EMP ADQ'!H:H,'01'!$T$6,'EMP ADQ'!I:I,"efetivado",'EMP ADQ'!D:D,"Empréstimo Adquirido")+SUMIFS('EMP ADQ'!G:G,'EMP ADQ'!C:C,"&gt;="&amp;DATE(AM22,1,1),'EMP ADQ'!C:C,"&lt;="&amp;EOMONTH(DATE(AM22,12,1),0),'EMP ADQ'!H:H,'01'!$T$6,'EMP ADQ'!I:I,$AM$9,'EMP ADQ'!D:D,"Empréstimo Adquirido")</f>
        <v>0</v>
      </c>
      <c r="AR22" s="350">
        <f>SUMIFS('EMP ADQ'!G:G,'EMP ADQ'!C:C,"&gt;="&amp;DATE(AM22,1,1),'EMP ADQ'!C:C,"&lt;="&amp;EOMONTH(DATE(AM22,12,1),0),'EMP ADQ'!H:H,'01'!$T$6,'EMP ADQ'!I:I,"efetivado",'EMP ADQ'!D:D,"Empréstimo Pago")+SUMIFS('EMP ADQ'!G:G,'EMP ADQ'!C:C,"&gt;="&amp;DATE(AM22,1,1),'EMP ADQ'!C:C,"&lt;="&amp;EOMONTH(DATE(AM22,12,1),0),'EMP ADQ'!H:H,'01'!$T$6,'EMP ADQ'!I:I,$AM$9,'EMP ADQ'!D:D,"Empréstimo Pago")</f>
        <v>0</v>
      </c>
      <c r="AS22" s="350">
        <f>SUMIFS('EMP CON'!G:G,'EMP CON'!C:C,"&gt;="&amp;DATE(AM22,1,1),'EMP CON'!C:C,"&lt;="&amp;EOMONTH(DATE(AM22,12,1),0),'EMP CON'!H:H,'01'!$T$6,'EMP CON'!I:I,"efetivado",'EMP CON'!D:D,"Empréstimo Concedido")+SUMIFS('EMP CON'!G:G,'EMP CON'!C:C,"&gt;="&amp;DATE(AM22,1,1),'EMP CON'!C:C,"&lt;="&amp;EOMONTH(DATE(AM22,12,1),0),'EMP CON'!H:H,'01'!$T$6,'EMP CON'!I:I,$AM$9,'EMP CON'!D:D,"Empréstimo Concedido")</f>
        <v>0</v>
      </c>
      <c r="AT22" s="350">
        <f>SUMIFS('EMP CON'!G:G,'EMP CON'!C:C,"&gt;="&amp;DATE(AM22,1,1),'EMP CON'!C:C,"&lt;="&amp;EOMONTH(DATE(AM22,12,1),0),'EMP CON'!H:H,'01'!$T$6,'EMP CON'!I:I,"efetivado",'EMP CON'!D:D,"Empréstimo Recebido")+SUMIFS('EMP CON'!G:G,'EMP CON'!C:C,"&gt;="&amp;DATE(AM22,1,1),'EMP CON'!C:C,"&lt;="&amp;EOMONTH(DATE(AM22,12,1),0),'EMP CON'!H:H,'01'!$T$6,'EMP CON'!I:I,$AM$9,'EMP CON'!D:D,"Empréstimo Recebido")</f>
        <v>0</v>
      </c>
      <c r="AU22" s="350">
        <f>SUMIFS('PG CAR'!H:H,'PG CAR'!C:C,"&gt;="&amp;DATE(AM22,1,1),'PG CAR'!C:C,"&lt;="&amp;EOMONTH(DATE(AM22,12,1),0),'PG CAR'!I:I,'01'!$T$6,'PG CAR'!J:J,"efetivado")+SUMIFS('PG CAR'!H:H,'PG CAR'!C:C,"&gt;="&amp;DATE(AM22,1,1),'PG CAR'!C:C,"&lt;="&amp;EOMONTH(DATE(AM22,12,1),0),'PG CAR'!I:I,'01'!$T$6,'PG CAR'!J:J,$AM$9)</f>
        <v>0</v>
      </c>
      <c r="AV22" s="350">
        <f>SUMIFS(TRANS!F:F,TRANS!C:C,"&gt;="&amp;DATE(AM22,1,1),TRANS!C:C,"&lt;="&amp;EOMONTH(DATE(AM22,12,1),0),TRANS!D:D,'01'!$T$6,TRANS!H:H,"efetivado")+SUMIFS(TRANS!F:F,TRANS!C:C,"&gt;="&amp;DATE(AM22,1,1),TRANS!C:C,"&lt;="&amp;EOMONTH(DATE(AM22,12,1),0),TRANS!D:D,'01'!$T$6,TRANS!H:H,$AM$9)</f>
        <v>0</v>
      </c>
      <c r="AW22" s="350">
        <f>SUMIFS(TRANS!F:F,TRANS!C:C,"&gt;="&amp;DATE(AM22,1,1),TRANS!C:C,"&lt;="&amp;EOMONTH(DATE(AM22,12,1),0),TRANS!G:G,'01'!$T$6,TRANS!H:H,"efetivado")+SUMIFS(TRANS!F:F,TRANS!C:C,"&gt;="&amp;DATE(AM22,1,1),TRANS!C:C,"&lt;="&amp;EOMONTH(DATE(AM22,12,1),0),TRANS!G:G,'01'!$T$6,TRANS!H:H,$AM$9)</f>
        <v>0</v>
      </c>
      <c r="AY22" s="381">
        <f t="shared" si="3"/>
        <v>2032</v>
      </c>
      <c r="AZ22" s="350">
        <f t="shared" si="4"/>
        <v>0</v>
      </c>
      <c r="BA22" s="350">
        <f>SUMIFS(DES!F:F,DES!C:C,"&gt;="&amp;DATE(AM22,1,1),DES!C:C,"&lt;="&amp;EOMONTH(DATE(AM22,12,1),0),DES!H:H,"efetivado")+SUMIFS(DES!F:F,DES!C:C,"&gt;="&amp;DATE(AM22,1,1),DES!C:C,"&lt;="&amp;EOMONTH(DATE(AM22,12,1),0),DES!H:H,$AM$9)</f>
        <v>0</v>
      </c>
      <c r="BB22" s="350">
        <f>SUMIFS(REC!F:F,REC!C:C,"&gt;="&amp;DATE(AM22,1,1),REC!C:C,"&lt;="&amp;EOMONTH(DATE(AM22,12,1),0),REC!H:H,"efetivado")+SUMIFS(REC!F:F,REC!C:C,"&gt;="&amp;DATE(AM22,1,1),REC!C:C,"&lt;="&amp;EOMONTH(DATE(AM22,12,1),0),REC!H:H,$AM$9)</f>
        <v>0</v>
      </c>
      <c r="BC22" s="350">
        <f>SUMIFS('EMP ADQ'!G:G,'EMP ADQ'!C:C,"&gt;="&amp;DATE(AM22,1,1),'EMP ADQ'!C:C,"&lt;="&amp;EOMONTH(DATE(AM22,12,1),0),'EMP ADQ'!I:I,"efetivado",'EMP ADQ'!D:D,"Empréstimo Adquirido")+SUMIFS('EMP ADQ'!G:G,'EMP ADQ'!C:C,"&gt;="&amp;DATE(AM22,1,1),'EMP ADQ'!C:C,"&lt;="&amp;EOMONTH(DATE(AM22,12,1),0),'EMP ADQ'!I:I,$AM$9,'EMP ADQ'!D:D,"Empréstimo Adquirido")</f>
        <v>0</v>
      </c>
      <c r="BD22" s="350">
        <f>SUMIFS('EMP ADQ'!G:G,'EMP ADQ'!C:C,"&gt;="&amp;DATE(AM22,1,1),'EMP ADQ'!C:C,"&lt;="&amp;EOMONTH(DATE(AM22,12,1),0),'EMP ADQ'!I:I,"efetivado",'EMP ADQ'!D:D,"Empréstimo Pago")+SUMIFS('EMP ADQ'!G:G,'EMP ADQ'!C:C,"&gt;="&amp;DATE(AM22,1,1),'EMP ADQ'!C:C,"&lt;="&amp;EOMONTH(DATE(AM22,12,1),0),'EMP ADQ'!I:I,$AM$9,'EMP ADQ'!D:D,"Empréstimo Pago")</f>
        <v>0</v>
      </c>
      <c r="BE22" s="350">
        <f>SUMIFS('EMP CON'!G:G,'EMP CON'!C:C,"&gt;="&amp;DATE(AM22,1,1),'EMP CON'!C:C,"&lt;="&amp;EOMONTH(DATE(AM22,12,1),0),'EMP CON'!I:I,"efetivado",'EMP CON'!D:D,"Empréstimo Concedido")+SUMIFS('EMP CON'!G:G,'EMP CON'!C:C,"&gt;="&amp;DATE(AM22,1,1),'EMP CON'!C:C,"&lt;="&amp;EOMONTH(DATE(AM22,12,1),0),'EMP CON'!I:I,$AM$9,'EMP CON'!D:D,"Empréstimo Concedido")</f>
        <v>0</v>
      </c>
      <c r="BF22" s="350">
        <f>SUMIFS('EMP CON'!G:G,'EMP CON'!C:C,"&gt;="&amp;DATE(AM22,1,1),'EMP CON'!C:C,"&lt;="&amp;EOMONTH(DATE(AM22,12,1),0),'EMP CON'!I:I,"efetivado",'EMP CON'!D:D,"Empréstimo Recebido")+SUMIFS('EMP CON'!G:G,'EMP CON'!C:C,"&gt;="&amp;DATE(AM22,1,1),'EMP CON'!C:C,"&lt;="&amp;EOMONTH(DATE(AM22,12,1),0),'EMP CON'!I:I,$AM$9,'EMP CON'!D:D,"Empréstimo Recebido")</f>
        <v>0</v>
      </c>
      <c r="BG22" s="350">
        <f>SUMIFS('PG CAR'!H:H,'PG CAR'!C:C,"&gt;="&amp;DATE(AM22,1,1),'PG CAR'!C:C,"&lt;="&amp;EOMONTH(DATE(AM22,12,1),0),'PG CAR'!J:J,"efetivado")+SUMIFS('PG CAR'!H:H,'PG CAR'!C:C,"&gt;="&amp;DATE(AM22,1,1),'PG CAR'!C:C,"&lt;="&amp;EOMONTH(DATE(AM22,12,1),0),'PG CAR'!J:J,$AM$9)</f>
        <v>0</v>
      </c>
      <c r="BH22" s="350"/>
      <c r="BI22" s="350"/>
      <c r="BK22" s="381">
        <f t="shared" si="5"/>
        <v>2032</v>
      </c>
      <c r="BL22" s="350">
        <f t="shared" si="6"/>
        <v>0</v>
      </c>
      <c r="BM22" s="350">
        <f t="shared" si="7"/>
        <v>0</v>
      </c>
      <c r="BN22" s="350">
        <f t="shared" si="8"/>
        <v>0</v>
      </c>
      <c r="BO22" s="350">
        <f t="shared" si="9"/>
        <v>0</v>
      </c>
      <c r="BP22" s="350">
        <f t="shared" si="10"/>
        <v>0</v>
      </c>
      <c r="BQ22" s="350">
        <f t="shared" si="11"/>
        <v>0</v>
      </c>
      <c r="BR22" s="350">
        <f t="shared" si="12"/>
        <v>0</v>
      </c>
      <c r="BS22" s="350">
        <f t="shared" si="13"/>
        <v>0</v>
      </c>
      <c r="BT22" s="350">
        <f t="shared" si="14"/>
        <v>0</v>
      </c>
      <c r="BU22" s="350">
        <f t="shared" si="15"/>
        <v>0</v>
      </c>
      <c r="BZ22" s="381" t="s">
        <v>43</v>
      </c>
      <c r="CA22" s="381">
        <v>10</v>
      </c>
      <c r="CC22" s="348" t="s">
        <v>163</v>
      </c>
      <c r="CD22" s="349">
        <f>VLOOKUP(CC22,'CAD2'!C18:D18,2,0)</f>
        <v>0</v>
      </c>
      <c r="CE22" s="381">
        <v>12</v>
      </c>
    </row>
    <row r="23" spans="3:83" ht="15" customHeight="1" x14ac:dyDescent="0.25">
      <c r="C23" s="185">
        <v>12</v>
      </c>
      <c r="D23" s="186" t="s">
        <v>20</v>
      </c>
      <c r="E23" s="184">
        <f t="shared" si="16"/>
        <v>3</v>
      </c>
      <c r="F23" s="186" t="s">
        <v>20</v>
      </c>
      <c r="G23" s="184">
        <f t="shared" si="17"/>
        <v>2021</v>
      </c>
      <c r="H23" s="190">
        <f t="shared" si="22"/>
        <v>0</v>
      </c>
      <c r="I23" s="190">
        <f t="shared" si="23"/>
        <v>0</v>
      </c>
      <c r="J23" s="21">
        <f t="shared" si="24"/>
        <v>0</v>
      </c>
      <c r="L23" s="185">
        <v>28</v>
      </c>
      <c r="M23" s="186" t="s">
        <v>20</v>
      </c>
      <c r="N23" s="187">
        <f t="shared" si="1"/>
        <v>3</v>
      </c>
      <c r="O23" s="186" t="s">
        <v>20</v>
      </c>
      <c r="P23" s="188">
        <f t="shared" si="2"/>
        <v>2021</v>
      </c>
      <c r="Q23" s="189">
        <f t="shared" si="18"/>
        <v>0</v>
      </c>
      <c r="R23" s="189">
        <f t="shared" si="19"/>
        <v>0</v>
      </c>
      <c r="S23" s="21">
        <f t="shared" si="25"/>
        <v>0</v>
      </c>
      <c r="AM23" s="381">
        <f t="shared" si="20"/>
        <v>2033</v>
      </c>
      <c r="AN23" s="350">
        <f t="shared" si="21"/>
        <v>0</v>
      </c>
      <c r="AO23" s="350">
        <f>SUMIFS(DES!F:F,DES!C:C,"&gt;="&amp;DATE(AM23,1,1),DES!C:C,"&lt;="&amp;EOMONTH(DATE(AM23,12,1),0),DES!G:G,'01'!$T$6,DES!H:H,"efetivado")+SUMIFS(DES!F:F,DES!C:C,"&gt;="&amp;DATE(AM23,1,1),DES!C:C,"&lt;="&amp;EOMONTH(DATE(AM23,12,1),0),DES!G:G,'01'!$T$6,DES!H:H,$AM$9)</f>
        <v>0</v>
      </c>
      <c r="AP23" s="350">
        <f>SUMIFS(REC!F:F,REC!C:C,"&gt;="&amp;DATE(AM23,1,1),REC!C:C,"&lt;="&amp;EOMONTH(DATE(AM23,12,1),0),REC!G:G,'01'!$T$6,REC!H:H,"efetivado")+SUMIFS(REC!F:F,REC!C:C,"&gt;="&amp;DATE(AM23,1,1),REC!C:C,"&lt;="&amp;EOMONTH(DATE(AM23,12,1),0),REC!G:G,'01'!$T$6,REC!H:H,$AM$9)</f>
        <v>0</v>
      </c>
      <c r="AQ23" s="350">
        <f>SUMIFS('EMP ADQ'!G:G,'EMP ADQ'!C:C,"&gt;="&amp;DATE(AM23,1,1),'EMP ADQ'!C:C,"&lt;="&amp;EOMONTH(DATE(AM23,12,1),0),'EMP ADQ'!H:H,'01'!$T$6,'EMP ADQ'!I:I,"efetivado",'EMP ADQ'!D:D,"Empréstimo Adquirido")+SUMIFS('EMP ADQ'!G:G,'EMP ADQ'!C:C,"&gt;="&amp;DATE(AM23,1,1),'EMP ADQ'!C:C,"&lt;="&amp;EOMONTH(DATE(AM23,12,1),0),'EMP ADQ'!H:H,'01'!$T$6,'EMP ADQ'!I:I,$AM$9,'EMP ADQ'!D:D,"Empréstimo Adquirido")</f>
        <v>0</v>
      </c>
      <c r="AR23" s="350">
        <f>SUMIFS('EMP ADQ'!G:G,'EMP ADQ'!C:C,"&gt;="&amp;DATE(AM23,1,1),'EMP ADQ'!C:C,"&lt;="&amp;EOMONTH(DATE(AM23,12,1),0),'EMP ADQ'!H:H,'01'!$T$6,'EMP ADQ'!I:I,"efetivado",'EMP ADQ'!D:D,"Empréstimo Pago")+SUMIFS('EMP ADQ'!G:G,'EMP ADQ'!C:C,"&gt;="&amp;DATE(AM23,1,1),'EMP ADQ'!C:C,"&lt;="&amp;EOMONTH(DATE(AM23,12,1),0),'EMP ADQ'!H:H,'01'!$T$6,'EMP ADQ'!I:I,$AM$9,'EMP ADQ'!D:D,"Empréstimo Pago")</f>
        <v>0</v>
      </c>
      <c r="AS23" s="350">
        <f>SUMIFS('EMP CON'!G:G,'EMP CON'!C:C,"&gt;="&amp;DATE(AM23,1,1),'EMP CON'!C:C,"&lt;="&amp;EOMONTH(DATE(AM23,12,1),0),'EMP CON'!H:H,'01'!$T$6,'EMP CON'!I:I,"efetivado",'EMP CON'!D:D,"Empréstimo Concedido")+SUMIFS('EMP CON'!G:G,'EMP CON'!C:C,"&gt;="&amp;DATE(AM23,1,1),'EMP CON'!C:C,"&lt;="&amp;EOMONTH(DATE(AM23,12,1),0),'EMP CON'!H:H,'01'!$T$6,'EMP CON'!I:I,$AM$9,'EMP CON'!D:D,"Empréstimo Concedido")</f>
        <v>0</v>
      </c>
      <c r="AT23" s="350">
        <f>SUMIFS('EMP CON'!G:G,'EMP CON'!C:C,"&gt;="&amp;DATE(AM23,1,1),'EMP CON'!C:C,"&lt;="&amp;EOMONTH(DATE(AM23,12,1),0),'EMP CON'!H:H,'01'!$T$6,'EMP CON'!I:I,"efetivado",'EMP CON'!D:D,"Empréstimo Recebido")+SUMIFS('EMP CON'!G:G,'EMP CON'!C:C,"&gt;="&amp;DATE(AM23,1,1),'EMP CON'!C:C,"&lt;="&amp;EOMONTH(DATE(AM23,12,1),0),'EMP CON'!H:H,'01'!$T$6,'EMP CON'!I:I,$AM$9,'EMP CON'!D:D,"Empréstimo Recebido")</f>
        <v>0</v>
      </c>
      <c r="AU23" s="350">
        <f>SUMIFS('PG CAR'!H:H,'PG CAR'!C:C,"&gt;="&amp;DATE(AM23,1,1),'PG CAR'!C:C,"&lt;="&amp;EOMONTH(DATE(AM23,12,1),0),'PG CAR'!I:I,'01'!$T$6,'PG CAR'!J:J,"efetivado")+SUMIFS('PG CAR'!H:H,'PG CAR'!C:C,"&gt;="&amp;DATE(AM23,1,1),'PG CAR'!C:C,"&lt;="&amp;EOMONTH(DATE(AM23,12,1),0),'PG CAR'!I:I,'01'!$T$6,'PG CAR'!J:J,$AM$9)</f>
        <v>0</v>
      </c>
      <c r="AV23" s="350">
        <f>SUMIFS(TRANS!F:F,TRANS!C:C,"&gt;="&amp;DATE(AM23,1,1),TRANS!C:C,"&lt;="&amp;EOMONTH(DATE(AM23,12,1),0),TRANS!D:D,'01'!$T$6,TRANS!H:H,"efetivado")+SUMIFS(TRANS!F:F,TRANS!C:C,"&gt;="&amp;DATE(AM23,1,1),TRANS!C:C,"&lt;="&amp;EOMONTH(DATE(AM23,12,1),0),TRANS!D:D,'01'!$T$6,TRANS!H:H,$AM$9)</f>
        <v>0</v>
      </c>
      <c r="AW23" s="350">
        <f>SUMIFS(TRANS!F:F,TRANS!C:C,"&gt;="&amp;DATE(AM23,1,1),TRANS!C:C,"&lt;="&amp;EOMONTH(DATE(AM23,12,1),0),TRANS!G:G,'01'!$T$6,TRANS!H:H,"efetivado")+SUMIFS(TRANS!F:F,TRANS!C:C,"&gt;="&amp;DATE(AM23,1,1),TRANS!C:C,"&lt;="&amp;EOMONTH(DATE(AM23,12,1),0),TRANS!G:G,'01'!$T$6,TRANS!H:H,$AM$9)</f>
        <v>0</v>
      </c>
      <c r="AY23" s="381">
        <f t="shared" si="3"/>
        <v>2033</v>
      </c>
      <c r="AZ23" s="350">
        <f t="shared" si="4"/>
        <v>0</v>
      </c>
      <c r="BA23" s="350">
        <f>SUMIFS(DES!F:F,DES!C:C,"&gt;="&amp;DATE(AM23,1,1),DES!C:C,"&lt;="&amp;EOMONTH(DATE(AM23,12,1),0),DES!H:H,"efetivado")+SUMIFS(DES!F:F,DES!C:C,"&gt;="&amp;DATE(AM23,1,1),DES!C:C,"&lt;="&amp;EOMONTH(DATE(AM23,12,1),0),DES!H:H,$AM$9)</f>
        <v>0</v>
      </c>
      <c r="BB23" s="350">
        <f>SUMIFS(REC!F:F,REC!C:C,"&gt;="&amp;DATE(AM23,1,1),REC!C:C,"&lt;="&amp;EOMONTH(DATE(AM23,12,1),0),REC!H:H,"efetivado")+SUMIFS(REC!F:F,REC!C:C,"&gt;="&amp;DATE(AM23,1,1),REC!C:C,"&lt;="&amp;EOMONTH(DATE(AM23,12,1),0),REC!H:H,$AM$9)</f>
        <v>0</v>
      </c>
      <c r="BC23" s="350">
        <f>SUMIFS('EMP ADQ'!G:G,'EMP ADQ'!C:C,"&gt;="&amp;DATE(AM23,1,1),'EMP ADQ'!C:C,"&lt;="&amp;EOMONTH(DATE(AM23,12,1),0),'EMP ADQ'!I:I,"efetivado",'EMP ADQ'!D:D,"Empréstimo Adquirido")+SUMIFS('EMP ADQ'!G:G,'EMP ADQ'!C:C,"&gt;="&amp;DATE(AM23,1,1),'EMP ADQ'!C:C,"&lt;="&amp;EOMONTH(DATE(AM23,12,1),0),'EMP ADQ'!I:I,$AM$9,'EMP ADQ'!D:D,"Empréstimo Adquirido")</f>
        <v>0</v>
      </c>
      <c r="BD23" s="350">
        <f>SUMIFS('EMP ADQ'!G:G,'EMP ADQ'!C:C,"&gt;="&amp;DATE(AM23,1,1),'EMP ADQ'!C:C,"&lt;="&amp;EOMONTH(DATE(AM23,12,1),0),'EMP ADQ'!I:I,"efetivado",'EMP ADQ'!D:D,"Empréstimo Pago")+SUMIFS('EMP ADQ'!G:G,'EMP ADQ'!C:C,"&gt;="&amp;DATE(AM23,1,1),'EMP ADQ'!C:C,"&lt;="&amp;EOMONTH(DATE(AM23,12,1),0),'EMP ADQ'!I:I,$AM$9,'EMP ADQ'!D:D,"Empréstimo Pago")</f>
        <v>0</v>
      </c>
      <c r="BE23" s="350">
        <f>SUMIFS('EMP CON'!G:G,'EMP CON'!C:C,"&gt;="&amp;DATE(AM23,1,1),'EMP CON'!C:C,"&lt;="&amp;EOMONTH(DATE(AM23,12,1),0),'EMP CON'!I:I,"efetivado",'EMP CON'!D:D,"Empréstimo Concedido")+SUMIFS('EMP CON'!G:G,'EMP CON'!C:C,"&gt;="&amp;DATE(AM23,1,1),'EMP CON'!C:C,"&lt;="&amp;EOMONTH(DATE(AM23,12,1),0),'EMP CON'!I:I,$AM$9,'EMP CON'!D:D,"Empréstimo Concedido")</f>
        <v>0</v>
      </c>
      <c r="BF23" s="350">
        <f>SUMIFS('EMP CON'!G:G,'EMP CON'!C:C,"&gt;="&amp;DATE(AM23,1,1),'EMP CON'!C:C,"&lt;="&amp;EOMONTH(DATE(AM23,12,1),0),'EMP CON'!I:I,"efetivado",'EMP CON'!D:D,"Empréstimo Recebido")+SUMIFS('EMP CON'!G:G,'EMP CON'!C:C,"&gt;="&amp;DATE(AM23,1,1),'EMP CON'!C:C,"&lt;="&amp;EOMONTH(DATE(AM23,12,1),0),'EMP CON'!I:I,$AM$9,'EMP CON'!D:D,"Empréstimo Recebido")</f>
        <v>0</v>
      </c>
      <c r="BG23" s="350">
        <f>SUMIFS('PG CAR'!H:H,'PG CAR'!C:C,"&gt;="&amp;DATE(AM23,1,1),'PG CAR'!C:C,"&lt;="&amp;EOMONTH(DATE(AM23,12,1),0),'PG CAR'!J:J,"efetivado")+SUMIFS('PG CAR'!H:H,'PG CAR'!C:C,"&gt;="&amp;DATE(AM23,1,1),'PG CAR'!C:C,"&lt;="&amp;EOMONTH(DATE(AM23,12,1),0),'PG CAR'!J:J,$AM$9)</f>
        <v>0</v>
      </c>
      <c r="BH23" s="350"/>
      <c r="BI23" s="350"/>
      <c r="BK23" s="381">
        <f t="shared" si="5"/>
        <v>2033</v>
      </c>
      <c r="BL23" s="350">
        <f t="shared" si="6"/>
        <v>0</v>
      </c>
      <c r="BM23" s="350">
        <f t="shared" si="7"/>
        <v>0</v>
      </c>
      <c r="BN23" s="350">
        <f t="shared" si="8"/>
        <v>0</v>
      </c>
      <c r="BO23" s="350">
        <f t="shared" si="9"/>
        <v>0</v>
      </c>
      <c r="BP23" s="350">
        <f t="shared" si="10"/>
        <v>0</v>
      </c>
      <c r="BQ23" s="350">
        <f t="shared" si="11"/>
        <v>0</v>
      </c>
      <c r="BR23" s="350">
        <f t="shared" si="12"/>
        <v>0</v>
      </c>
      <c r="BS23" s="350">
        <f t="shared" si="13"/>
        <v>0</v>
      </c>
      <c r="BT23" s="350">
        <f t="shared" si="14"/>
        <v>0</v>
      </c>
      <c r="BU23" s="350">
        <f t="shared" si="15"/>
        <v>0</v>
      </c>
      <c r="BZ23" s="381" t="s">
        <v>44</v>
      </c>
      <c r="CA23" s="381">
        <v>11</v>
      </c>
      <c r="CC23" s="348" t="s">
        <v>164</v>
      </c>
      <c r="CD23" s="349">
        <f>VLOOKUP(CC23,'CAD2'!C19:D19,2,0)</f>
        <v>0</v>
      </c>
      <c r="CE23" s="381">
        <v>13</v>
      </c>
    </row>
    <row r="24" spans="3:83" ht="15" customHeight="1" x14ac:dyDescent="0.25">
      <c r="C24" s="185">
        <v>13</v>
      </c>
      <c r="D24" s="186" t="s">
        <v>20</v>
      </c>
      <c r="E24" s="184">
        <f t="shared" si="16"/>
        <v>3</v>
      </c>
      <c r="F24" s="186" t="s">
        <v>20</v>
      </c>
      <c r="G24" s="184">
        <f t="shared" si="17"/>
        <v>2021</v>
      </c>
      <c r="H24" s="190">
        <f t="shared" si="22"/>
        <v>0</v>
      </c>
      <c r="I24" s="190">
        <f t="shared" si="23"/>
        <v>0</v>
      </c>
      <c r="J24" s="21">
        <f t="shared" si="24"/>
        <v>0</v>
      </c>
      <c r="L24" s="185">
        <v>29</v>
      </c>
      <c r="M24" s="186" t="s">
        <v>20</v>
      </c>
      <c r="N24" s="187">
        <f t="shared" si="1"/>
        <v>3</v>
      </c>
      <c r="O24" s="186" t="s">
        <v>20</v>
      </c>
      <c r="P24" s="188">
        <f t="shared" si="2"/>
        <v>2021</v>
      </c>
      <c r="Q24" s="189">
        <f t="shared" si="18"/>
        <v>0</v>
      </c>
      <c r="R24" s="189">
        <f t="shared" si="19"/>
        <v>0</v>
      </c>
      <c r="S24" s="21">
        <f t="shared" si="25"/>
        <v>0</v>
      </c>
      <c r="AM24" s="381">
        <f t="shared" si="20"/>
        <v>2034</v>
      </c>
      <c r="AN24" s="350">
        <f t="shared" si="21"/>
        <v>0</v>
      </c>
      <c r="AO24" s="350">
        <f>SUMIFS(DES!F:F,DES!C:C,"&gt;="&amp;DATE(AM24,1,1),DES!C:C,"&lt;="&amp;EOMONTH(DATE(AM24,12,1),0),DES!G:G,'01'!$T$6,DES!H:H,"efetivado")+SUMIFS(DES!F:F,DES!C:C,"&gt;="&amp;DATE(AM24,1,1),DES!C:C,"&lt;="&amp;EOMONTH(DATE(AM24,12,1),0),DES!G:G,'01'!$T$6,DES!H:H,$AM$9)</f>
        <v>0</v>
      </c>
      <c r="AP24" s="350">
        <f>SUMIFS(REC!F:F,REC!C:C,"&gt;="&amp;DATE(AM24,1,1),REC!C:C,"&lt;="&amp;EOMONTH(DATE(AM24,12,1),0),REC!G:G,'01'!$T$6,REC!H:H,"efetivado")+SUMIFS(REC!F:F,REC!C:C,"&gt;="&amp;DATE(AM24,1,1),REC!C:C,"&lt;="&amp;EOMONTH(DATE(AM24,12,1),0),REC!G:G,'01'!$T$6,REC!H:H,$AM$9)</f>
        <v>0</v>
      </c>
      <c r="AQ24" s="350">
        <f>SUMIFS('EMP ADQ'!G:G,'EMP ADQ'!C:C,"&gt;="&amp;DATE(AM24,1,1),'EMP ADQ'!C:C,"&lt;="&amp;EOMONTH(DATE(AM24,12,1),0),'EMP ADQ'!H:H,'01'!$T$6,'EMP ADQ'!I:I,"efetivado",'EMP ADQ'!D:D,"Empréstimo Adquirido")+SUMIFS('EMP ADQ'!G:G,'EMP ADQ'!C:C,"&gt;="&amp;DATE(AM24,1,1),'EMP ADQ'!C:C,"&lt;="&amp;EOMONTH(DATE(AM24,12,1),0),'EMP ADQ'!H:H,'01'!$T$6,'EMP ADQ'!I:I,$AM$9,'EMP ADQ'!D:D,"Empréstimo Adquirido")</f>
        <v>0</v>
      </c>
      <c r="AR24" s="350">
        <f>SUMIFS('EMP ADQ'!G:G,'EMP ADQ'!C:C,"&gt;="&amp;DATE(AM24,1,1),'EMP ADQ'!C:C,"&lt;="&amp;EOMONTH(DATE(AM24,12,1),0),'EMP ADQ'!H:H,'01'!$T$6,'EMP ADQ'!I:I,"efetivado",'EMP ADQ'!D:D,"Empréstimo Pago")+SUMIFS('EMP ADQ'!G:G,'EMP ADQ'!C:C,"&gt;="&amp;DATE(AM24,1,1),'EMP ADQ'!C:C,"&lt;="&amp;EOMONTH(DATE(AM24,12,1),0),'EMP ADQ'!H:H,'01'!$T$6,'EMP ADQ'!I:I,$AM$9,'EMP ADQ'!D:D,"Empréstimo Pago")</f>
        <v>0</v>
      </c>
      <c r="AS24" s="350">
        <f>SUMIFS('EMP CON'!G:G,'EMP CON'!C:C,"&gt;="&amp;DATE(AM24,1,1),'EMP CON'!C:C,"&lt;="&amp;EOMONTH(DATE(AM24,12,1),0),'EMP CON'!H:H,'01'!$T$6,'EMP CON'!I:I,"efetivado",'EMP CON'!D:D,"Empréstimo Concedido")+SUMIFS('EMP CON'!G:G,'EMP CON'!C:C,"&gt;="&amp;DATE(AM24,1,1),'EMP CON'!C:C,"&lt;="&amp;EOMONTH(DATE(AM24,12,1),0),'EMP CON'!H:H,'01'!$T$6,'EMP CON'!I:I,$AM$9,'EMP CON'!D:D,"Empréstimo Concedido")</f>
        <v>0</v>
      </c>
      <c r="AT24" s="350">
        <f>SUMIFS('EMP CON'!G:G,'EMP CON'!C:C,"&gt;="&amp;DATE(AM24,1,1),'EMP CON'!C:C,"&lt;="&amp;EOMONTH(DATE(AM24,12,1),0),'EMP CON'!H:H,'01'!$T$6,'EMP CON'!I:I,"efetivado",'EMP CON'!D:D,"Empréstimo Recebido")+SUMIFS('EMP CON'!G:G,'EMP CON'!C:C,"&gt;="&amp;DATE(AM24,1,1),'EMP CON'!C:C,"&lt;="&amp;EOMONTH(DATE(AM24,12,1),0),'EMP CON'!H:H,'01'!$T$6,'EMP CON'!I:I,$AM$9,'EMP CON'!D:D,"Empréstimo Recebido")</f>
        <v>0</v>
      </c>
      <c r="AU24" s="350">
        <f>SUMIFS('PG CAR'!H:H,'PG CAR'!C:C,"&gt;="&amp;DATE(AM24,1,1),'PG CAR'!C:C,"&lt;="&amp;EOMONTH(DATE(AM24,12,1),0),'PG CAR'!I:I,'01'!$T$6,'PG CAR'!J:J,"efetivado")+SUMIFS('PG CAR'!H:H,'PG CAR'!C:C,"&gt;="&amp;DATE(AM24,1,1),'PG CAR'!C:C,"&lt;="&amp;EOMONTH(DATE(AM24,12,1),0),'PG CAR'!I:I,'01'!$T$6,'PG CAR'!J:J,$AM$9)</f>
        <v>0</v>
      </c>
      <c r="AV24" s="350">
        <f>SUMIFS(TRANS!F:F,TRANS!C:C,"&gt;="&amp;DATE(AM24,1,1),TRANS!C:C,"&lt;="&amp;EOMONTH(DATE(AM24,12,1),0),TRANS!D:D,'01'!$T$6,TRANS!H:H,"efetivado")+SUMIFS(TRANS!F:F,TRANS!C:C,"&gt;="&amp;DATE(AM24,1,1),TRANS!C:C,"&lt;="&amp;EOMONTH(DATE(AM24,12,1),0),TRANS!D:D,'01'!$T$6,TRANS!H:H,$AM$9)</f>
        <v>0</v>
      </c>
      <c r="AW24" s="350">
        <f>SUMIFS(TRANS!F:F,TRANS!C:C,"&gt;="&amp;DATE(AM24,1,1),TRANS!C:C,"&lt;="&amp;EOMONTH(DATE(AM24,12,1),0),TRANS!G:G,'01'!$T$6,TRANS!H:H,"efetivado")+SUMIFS(TRANS!F:F,TRANS!C:C,"&gt;="&amp;DATE(AM24,1,1),TRANS!C:C,"&lt;="&amp;EOMONTH(DATE(AM24,12,1),0),TRANS!G:G,'01'!$T$6,TRANS!H:H,$AM$9)</f>
        <v>0</v>
      </c>
      <c r="AY24" s="381">
        <f t="shared" si="3"/>
        <v>2034</v>
      </c>
      <c r="AZ24" s="350">
        <f t="shared" si="4"/>
        <v>0</v>
      </c>
      <c r="BA24" s="350">
        <f>SUMIFS(DES!F:F,DES!C:C,"&gt;="&amp;DATE(AM24,1,1),DES!C:C,"&lt;="&amp;EOMONTH(DATE(AM24,12,1),0),DES!H:H,"efetivado")+SUMIFS(DES!F:F,DES!C:C,"&gt;="&amp;DATE(AM24,1,1),DES!C:C,"&lt;="&amp;EOMONTH(DATE(AM24,12,1),0),DES!H:H,$AM$9)</f>
        <v>0</v>
      </c>
      <c r="BB24" s="350">
        <f>SUMIFS(REC!F:F,REC!C:C,"&gt;="&amp;DATE(AM24,1,1),REC!C:C,"&lt;="&amp;EOMONTH(DATE(AM24,12,1),0),REC!H:H,"efetivado")+SUMIFS(REC!F:F,REC!C:C,"&gt;="&amp;DATE(AM24,1,1),REC!C:C,"&lt;="&amp;EOMONTH(DATE(AM24,12,1),0),REC!H:H,$AM$9)</f>
        <v>0</v>
      </c>
      <c r="BC24" s="350">
        <f>SUMIFS('EMP ADQ'!G:G,'EMP ADQ'!C:C,"&gt;="&amp;DATE(AM24,1,1),'EMP ADQ'!C:C,"&lt;="&amp;EOMONTH(DATE(AM24,12,1),0),'EMP ADQ'!I:I,"efetivado",'EMP ADQ'!D:D,"Empréstimo Adquirido")+SUMIFS('EMP ADQ'!G:G,'EMP ADQ'!C:C,"&gt;="&amp;DATE(AM24,1,1),'EMP ADQ'!C:C,"&lt;="&amp;EOMONTH(DATE(AM24,12,1),0),'EMP ADQ'!I:I,$AM$9,'EMP ADQ'!D:D,"Empréstimo Adquirido")</f>
        <v>0</v>
      </c>
      <c r="BD24" s="350">
        <f>SUMIFS('EMP ADQ'!G:G,'EMP ADQ'!C:C,"&gt;="&amp;DATE(AM24,1,1),'EMP ADQ'!C:C,"&lt;="&amp;EOMONTH(DATE(AM24,12,1),0),'EMP ADQ'!I:I,"efetivado",'EMP ADQ'!D:D,"Empréstimo Pago")+SUMIFS('EMP ADQ'!G:G,'EMP ADQ'!C:C,"&gt;="&amp;DATE(AM24,1,1),'EMP ADQ'!C:C,"&lt;="&amp;EOMONTH(DATE(AM24,12,1),0),'EMP ADQ'!I:I,$AM$9,'EMP ADQ'!D:D,"Empréstimo Pago")</f>
        <v>0</v>
      </c>
      <c r="BE24" s="350">
        <f>SUMIFS('EMP CON'!G:G,'EMP CON'!C:C,"&gt;="&amp;DATE(AM24,1,1),'EMP CON'!C:C,"&lt;="&amp;EOMONTH(DATE(AM24,12,1),0),'EMP CON'!I:I,"efetivado",'EMP CON'!D:D,"Empréstimo Concedido")+SUMIFS('EMP CON'!G:G,'EMP CON'!C:C,"&gt;="&amp;DATE(AM24,1,1),'EMP CON'!C:C,"&lt;="&amp;EOMONTH(DATE(AM24,12,1),0),'EMP CON'!I:I,$AM$9,'EMP CON'!D:D,"Empréstimo Concedido")</f>
        <v>0</v>
      </c>
      <c r="BF24" s="350">
        <f>SUMIFS('EMP CON'!G:G,'EMP CON'!C:C,"&gt;="&amp;DATE(AM24,1,1),'EMP CON'!C:C,"&lt;="&amp;EOMONTH(DATE(AM24,12,1),0),'EMP CON'!I:I,"efetivado",'EMP CON'!D:D,"Empréstimo Recebido")+SUMIFS('EMP CON'!G:G,'EMP CON'!C:C,"&gt;="&amp;DATE(AM24,1,1),'EMP CON'!C:C,"&lt;="&amp;EOMONTH(DATE(AM24,12,1),0),'EMP CON'!I:I,$AM$9,'EMP CON'!D:D,"Empréstimo Recebido")</f>
        <v>0</v>
      </c>
      <c r="BG24" s="350">
        <f>SUMIFS('PG CAR'!H:H,'PG CAR'!C:C,"&gt;="&amp;DATE(AM24,1,1),'PG CAR'!C:C,"&lt;="&amp;EOMONTH(DATE(AM24,12,1),0),'PG CAR'!J:J,"efetivado")+SUMIFS('PG CAR'!H:H,'PG CAR'!C:C,"&gt;="&amp;DATE(AM24,1,1),'PG CAR'!C:C,"&lt;="&amp;EOMONTH(DATE(AM24,12,1),0),'PG CAR'!J:J,$AM$9)</f>
        <v>0</v>
      </c>
      <c r="BH24" s="350"/>
      <c r="BI24" s="350"/>
      <c r="BK24" s="381">
        <f t="shared" si="5"/>
        <v>2034</v>
      </c>
      <c r="BL24" s="350">
        <f t="shared" si="6"/>
        <v>0</v>
      </c>
      <c r="BM24" s="350">
        <f t="shared" si="7"/>
        <v>0</v>
      </c>
      <c r="BN24" s="350">
        <f t="shared" si="8"/>
        <v>0</v>
      </c>
      <c r="BO24" s="350">
        <f t="shared" si="9"/>
        <v>0</v>
      </c>
      <c r="BP24" s="350">
        <f t="shared" si="10"/>
        <v>0</v>
      </c>
      <c r="BQ24" s="350">
        <f t="shared" si="11"/>
        <v>0</v>
      </c>
      <c r="BR24" s="350">
        <f t="shared" si="12"/>
        <v>0</v>
      </c>
      <c r="BS24" s="350">
        <f t="shared" si="13"/>
        <v>0</v>
      </c>
      <c r="BT24" s="350">
        <f t="shared" si="14"/>
        <v>0</v>
      </c>
      <c r="BU24" s="350">
        <f t="shared" si="15"/>
        <v>0</v>
      </c>
      <c r="BZ24" s="381" t="s">
        <v>45</v>
      </c>
      <c r="CA24" s="381">
        <v>12</v>
      </c>
      <c r="CC24" s="348" t="s">
        <v>165</v>
      </c>
      <c r="CD24" s="349">
        <f>VLOOKUP(CC24,'CAD2'!C20:D20,2,0)</f>
        <v>0</v>
      </c>
      <c r="CE24" s="381">
        <v>14</v>
      </c>
    </row>
    <row r="25" spans="3:83" ht="15" customHeight="1" x14ac:dyDescent="0.25">
      <c r="C25" s="185">
        <v>14</v>
      </c>
      <c r="D25" s="186" t="s">
        <v>20</v>
      </c>
      <c r="E25" s="184">
        <f t="shared" si="16"/>
        <v>3</v>
      </c>
      <c r="F25" s="186" t="s">
        <v>20</v>
      </c>
      <c r="G25" s="184">
        <f t="shared" si="17"/>
        <v>2021</v>
      </c>
      <c r="H25" s="190">
        <f t="shared" si="22"/>
        <v>0</v>
      </c>
      <c r="I25" s="190">
        <f t="shared" si="23"/>
        <v>0</v>
      </c>
      <c r="J25" s="21">
        <f t="shared" si="24"/>
        <v>0</v>
      </c>
      <c r="L25" s="185">
        <v>30</v>
      </c>
      <c r="M25" s="186" t="s">
        <v>20</v>
      </c>
      <c r="N25" s="187">
        <f t="shared" si="1"/>
        <v>3</v>
      </c>
      <c r="O25" s="186" t="s">
        <v>20</v>
      </c>
      <c r="P25" s="188">
        <f t="shared" si="2"/>
        <v>2021</v>
      </c>
      <c r="Q25" s="189">
        <f t="shared" si="18"/>
        <v>0</v>
      </c>
      <c r="R25" s="189">
        <f t="shared" si="19"/>
        <v>0</v>
      </c>
      <c r="S25" s="21">
        <f t="shared" si="25"/>
        <v>0</v>
      </c>
      <c r="AM25" s="381">
        <f t="shared" si="20"/>
        <v>2035</v>
      </c>
      <c r="AN25" s="350">
        <f t="shared" si="21"/>
        <v>0</v>
      </c>
      <c r="AO25" s="350">
        <f>SUMIFS(DES!F:F,DES!C:C,"&gt;="&amp;DATE(AM25,1,1),DES!C:C,"&lt;="&amp;EOMONTH(DATE(AM25,12,1),0),DES!G:G,'01'!$T$6,DES!H:H,"efetivado")+SUMIFS(DES!F:F,DES!C:C,"&gt;="&amp;DATE(AM25,1,1),DES!C:C,"&lt;="&amp;EOMONTH(DATE(AM25,12,1),0),DES!G:G,'01'!$T$6,DES!H:H,$AM$9)</f>
        <v>0</v>
      </c>
      <c r="AP25" s="350">
        <f>SUMIFS(REC!F:F,REC!C:C,"&gt;="&amp;DATE(AM25,1,1),REC!C:C,"&lt;="&amp;EOMONTH(DATE(AM25,12,1),0),REC!G:G,'01'!$T$6,REC!H:H,"efetivado")+SUMIFS(REC!F:F,REC!C:C,"&gt;="&amp;DATE(AM25,1,1),REC!C:C,"&lt;="&amp;EOMONTH(DATE(AM25,12,1),0),REC!G:G,'01'!$T$6,REC!H:H,$AM$9)</f>
        <v>0</v>
      </c>
      <c r="AQ25" s="350">
        <f>SUMIFS('EMP ADQ'!G:G,'EMP ADQ'!C:C,"&gt;="&amp;DATE(AM25,1,1),'EMP ADQ'!C:C,"&lt;="&amp;EOMONTH(DATE(AM25,12,1),0),'EMP ADQ'!H:H,'01'!$T$6,'EMP ADQ'!I:I,"efetivado",'EMP ADQ'!D:D,"Empréstimo Adquirido")+SUMIFS('EMP ADQ'!G:G,'EMP ADQ'!C:C,"&gt;="&amp;DATE(AM25,1,1),'EMP ADQ'!C:C,"&lt;="&amp;EOMONTH(DATE(AM25,12,1),0),'EMP ADQ'!H:H,'01'!$T$6,'EMP ADQ'!I:I,$AM$9,'EMP ADQ'!D:D,"Empréstimo Adquirido")</f>
        <v>0</v>
      </c>
      <c r="AR25" s="350">
        <f>SUMIFS('EMP ADQ'!G:G,'EMP ADQ'!C:C,"&gt;="&amp;DATE(AM25,1,1),'EMP ADQ'!C:C,"&lt;="&amp;EOMONTH(DATE(AM25,12,1),0),'EMP ADQ'!H:H,'01'!$T$6,'EMP ADQ'!I:I,"efetivado",'EMP ADQ'!D:D,"Empréstimo Pago")+SUMIFS('EMP ADQ'!G:G,'EMP ADQ'!C:C,"&gt;="&amp;DATE(AM25,1,1),'EMP ADQ'!C:C,"&lt;="&amp;EOMONTH(DATE(AM25,12,1),0),'EMP ADQ'!H:H,'01'!$T$6,'EMP ADQ'!I:I,$AM$9,'EMP ADQ'!D:D,"Empréstimo Pago")</f>
        <v>0</v>
      </c>
      <c r="AS25" s="350">
        <f>SUMIFS('EMP CON'!G:G,'EMP CON'!C:C,"&gt;="&amp;DATE(AM25,1,1),'EMP CON'!C:C,"&lt;="&amp;EOMONTH(DATE(AM25,12,1),0),'EMP CON'!H:H,'01'!$T$6,'EMP CON'!I:I,"efetivado",'EMP CON'!D:D,"Empréstimo Concedido")+SUMIFS('EMP CON'!G:G,'EMP CON'!C:C,"&gt;="&amp;DATE(AM25,1,1),'EMP CON'!C:C,"&lt;="&amp;EOMONTH(DATE(AM25,12,1),0),'EMP CON'!H:H,'01'!$T$6,'EMP CON'!I:I,$AM$9,'EMP CON'!D:D,"Empréstimo Concedido")</f>
        <v>0</v>
      </c>
      <c r="AT25" s="350">
        <f>SUMIFS('EMP CON'!G:G,'EMP CON'!C:C,"&gt;="&amp;DATE(AM25,1,1),'EMP CON'!C:C,"&lt;="&amp;EOMONTH(DATE(AM25,12,1),0),'EMP CON'!H:H,'01'!$T$6,'EMP CON'!I:I,"efetivado",'EMP CON'!D:D,"Empréstimo Recebido")+SUMIFS('EMP CON'!G:G,'EMP CON'!C:C,"&gt;="&amp;DATE(AM25,1,1),'EMP CON'!C:C,"&lt;="&amp;EOMONTH(DATE(AM25,12,1),0),'EMP CON'!H:H,'01'!$T$6,'EMP CON'!I:I,$AM$9,'EMP CON'!D:D,"Empréstimo Recebido")</f>
        <v>0</v>
      </c>
      <c r="AU25" s="350">
        <f>SUMIFS('PG CAR'!H:H,'PG CAR'!C:C,"&gt;="&amp;DATE(AM25,1,1),'PG CAR'!C:C,"&lt;="&amp;EOMONTH(DATE(AM25,12,1),0),'PG CAR'!I:I,'01'!$T$6,'PG CAR'!J:J,"efetivado")+SUMIFS('PG CAR'!H:H,'PG CAR'!C:C,"&gt;="&amp;DATE(AM25,1,1),'PG CAR'!C:C,"&lt;="&amp;EOMONTH(DATE(AM25,12,1),0),'PG CAR'!I:I,'01'!$T$6,'PG CAR'!J:J,$AM$9)</f>
        <v>0</v>
      </c>
      <c r="AV25" s="350">
        <f>SUMIFS(TRANS!F:F,TRANS!C:C,"&gt;="&amp;DATE(AM25,1,1),TRANS!C:C,"&lt;="&amp;EOMONTH(DATE(AM25,12,1),0),TRANS!D:D,'01'!$T$6,TRANS!H:H,"efetivado")+SUMIFS(TRANS!F:F,TRANS!C:C,"&gt;="&amp;DATE(AM25,1,1),TRANS!C:C,"&lt;="&amp;EOMONTH(DATE(AM25,12,1),0),TRANS!D:D,'01'!$T$6,TRANS!H:H,$AM$9)</f>
        <v>0</v>
      </c>
      <c r="AW25" s="350">
        <f>SUMIFS(TRANS!F:F,TRANS!C:C,"&gt;="&amp;DATE(AM25,1,1),TRANS!C:C,"&lt;="&amp;EOMONTH(DATE(AM25,12,1),0),TRANS!G:G,'01'!$T$6,TRANS!H:H,"efetivado")+SUMIFS(TRANS!F:F,TRANS!C:C,"&gt;="&amp;DATE(AM25,1,1),TRANS!C:C,"&lt;="&amp;EOMONTH(DATE(AM25,12,1),0),TRANS!G:G,'01'!$T$6,TRANS!H:H,$AM$9)</f>
        <v>0</v>
      </c>
      <c r="AY25" s="381">
        <f t="shared" si="3"/>
        <v>2035</v>
      </c>
      <c r="AZ25" s="350">
        <f t="shared" si="4"/>
        <v>0</v>
      </c>
      <c r="BA25" s="350">
        <f>SUMIFS(DES!F:F,DES!C:C,"&gt;="&amp;DATE(AM25,1,1),DES!C:C,"&lt;="&amp;EOMONTH(DATE(AM25,12,1),0),DES!H:H,"efetivado")+SUMIFS(DES!F:F,DES!C:C,"&gt;="&amp;DATE(AM25,1,1),DES!C:C,"&lt;="&amp;EOMONTH(DATE(AM25,12,1),0),DES!H:H,$AM$9)</f>
        <v>0</v>
      </c>
      <c r="BB25" s="350">
        <f>SUMIFS(REC!F:F,REC!C:C,"&gt;="&amp;DATE(AM25,1,1),REC!C:C,"&lt;="&amp;EOMONTH(DATE(AM25,12,1),0),REC!H:H,"efetivado")+SUMIFS(REC!F:F,REC!C:C,"&gt;="&amp;DATE(AM25,1,1),REC!C:C,"&lt;="&amp;EOMONTH(DATE(AM25,12,1),0),REC!H:H,$AM$9)</f>
        <v>0</v>
      </c>
      <c r="BC25" s="350">
        <f>SUMIFS('EMP ADQ'!G:G,'EMP ADQ'!C:C,"&gt;="&amp;DATE(AM25,1,1),'EMP ADQ'!C:C,"&lt;="&amp;EOMONTH(DATE(AM25,12,1),0),'EMP ADQ'!I:I,"efetivado",'EMP ADQ'!D:D,"Empréstimo Adquirido")+SUMIFS('EMP ADQ'!G:G,'EMP ADQ'!C:C,"&gt;="&amp;DATE(AM25,1,1),'EMP ADQ'!C:C,"&lt;="&amp;EOMONTH(DATE(AM25,12,1),0),'EMP ADQ'!I:I,$AM$9,'EMP ADQ'!D:D,"Empréstimo Adquirido")</f>
        <v>0</v>
      </c>
      <c r="BD25" s="350">
        <f>SUMIFS('EMP ADQ'!G:G,'EMP ADQ'!C:C,"&gt;="&amp;DATE(AM25,1,1),'EMP ADQ'!C:C,"&lt;="&amp;EOMONTH(DATE(AM25,12,1),0),'EMP ADQ'!I:I,"efetivado",'EMP ADQ'!D:D,"Empréstimo Pago")+SUMIFS('EMP ADQ'!G:G,'EMP ADQ'!C:C,"&gt;="&amp;DATE(AM25,1,1),'EMP ADQ'!C:C,"&lt;="&amp;EOMONTH(DATE(AM25,12,1),0),'EMP ADQ'!I:I,$AM$9,'EMP ADQ'!D:D,"Empréstimo Pago")</f>
        <v>0</v>
      </c>
      <c r="BE25" s="350">
        <f>SUMIFS('EMP CON'!G:G,'EMP CON'!C:C,"&gt;="&amp;DATE(AM25,1,1),'EMP CON'!C:C,"&lt;="&amp;EOMONTH(DATE(AM25,12,1),0),'EMP CON'!I:I,"efetivado",'EMP CON'!D:D,"Empréstimo Concedido")+SUMIFS('EMP CON'!G:G,'EMP CON'!C:C,"&gt;="&amp;DATE(AM25,1,1),'EMP CON'!C:C,"&lt;="&amp;EOMONTH(DATE(AM25,12,1),0),'EMP CON'!I:I,$AM$9,'EMP CON'!D:D,"Empréstimo Concedido")</f>
        <v>0</v>
      </c>
      <c r="BF25" s="350">
        <f>SUMIFS('EMP CON'!G:G,'EMP CON'!C:C,"&gt;="&amp;DATE(AM25,1,1),'EMP CON'!C:C,"&lt;="&amp;EOMONTH(DATE(AM25,12,1),0),'EMP CON'!I:I,"efetivado",'EMP CON'!D:D,"Empréstimo Recebido")+SUMIFS('EMP CON'!G:G,'EMP CON'!C:C,"&gt;="&amp;DATE(AM25,1,1),'EMP CON'!C:C,"&lt;="&amp;EOMONTH(DATE(AM25,12,1),0),'EMP CON'!I:I,$AM$9,'EMP CON'!D:D,"Empréstimo Recebido")</f>
        <v>0</v>
      </c>
      <c r="BG25" s="350">
        <f>SUMIFS('PG CAR'!H:H,'PG CAR'!C:C,"&gt;="&amp;DATE(AM25,1,1),'PG CAR'!C:C,"&lt;="&amp;EOMONTH(DATE(AM25,12,1),0),'PG CAR'!J:J,"efetivado")+SUMIFS('PG CAR'!H:H,'PG CAR'!C:C,"&gt;="&amp;DATE(AM25,1,1),'PG CAR'!C:C,"&lt;="&amp;EOMONTH(DATE(AM25,12,1),0),'PG CAR'!J:J,$AM$9)</f>
        <v>0</v>
      </c>
      <c r="BH25" s="350"/>
      <c r="BI25" s="350"/>
      <c r="BK25" s="381">
        <f t="shared" si="5"/>
        <v>2035</v>
      </c>
      <c r="BL25" s="350">
        <f t="shared" si="6"/>
        <v>0</v>
      </c>
      <c r="BM25" s="350">
        <f t="shared" si="7"/>
        <v>0</v>
      </c>
      <c r="BN25" s="350">
        <f t="shared" si="8"/>
        <v>0</v>
      </c>
      <c r="BO25" s="350">
        <f t="shared" si="9"/>
        <v>0</v>
      </c>
      <c r="BP25" s="350">
        <f t="shared" si="10"/>
        <v>0</v>
      </c>
      <c r="BQ25" s="350">
        <f t="shared" si="11"/>
        <v>0</v>
      </c>
      <c r="BR25" s="350">
        <f t="shared" si="12"/>
        <v>0</v>
      </c>
      <c r="BS25" s="350">
        <f t="shared" si="13"/>
        <v>0</v>
      </c>
      <c r="BT25" s="350">
        <f t="shared" si="14"/>
        <v>0</v>
      </c>
      <c r="BU25" s="350">
        <f t="shared" si="15"/>
        <v>0</v>
      </c>
      <c r="CC25" s="348" t="s">
        <v>166</v>
      </c>
      <c r="CD25" s="349">
        <f>VLOOKUP(CC25,'CAD2'!C21:D21,2,0)</f>
        <v>0</v>
      </c>
      <c r="CE25" s="381">
        <v>15</v>
      </c>
    </row>
    <row r="26" spans="3:83" ht="15" customHeight="1" x14ac:dyDescent="0.25">
      <c r="C26" s="434">
        <v>15</v>
      </c>
      <c r="D26" s="431" t="s">
        <v>20</v>
      </c>
      <c r="E26" s="430">
        <f t="shared" si="16"/>
        <v>3</v>
      </c>
      <c r="F26" s="431" t="s">
        <v>20</v>
      </c>
      <c r="G26" s="430">
        <f t="shared" si="17"/>
        <v>2021</v>
      </c>
      <c r="H26" s="432">
        <f t="shared" si="22"/>
        <v>0</v>
      </c>
      <c r="I26" s="432">
        <f t="shared" si="23"/>
        <v>0</v>
      </c>
      <c r="J26" s="433">
        <f t="shared" si="24"/>
        <v>0</v>
      </c>
      <c r="L26" s="185">
        <v>31</v>
      </c>
      <c r="M26" s="186" t="s">
        <v>20</v>
      </c>
      <c r="N26" s="187">
        <f t="shared" si="1"/>
        <v>3</v>
      </c>
      <c r="O26" s="186" t="s">
        <v>20</v>
      </c>
      <c r="P26" s="188">
        <f t="shared" si="2"/>
        <v>2021</v>
      </c>
      <c r="Q26" s="189">
        <f t="shared" si="18"/>
        <v>0</v>
      </c>
      <c r="R26" s="189">
        <f t="shared" si="19"/>
        <v>0</v>
      </c>
      <c r="S26" s="21">
        <f t="shared" si="25"/>
        <v>0</v>
      </c>
      <c r="AM26" s="381">
        <f t="shared" si="20"/>
        <v>2036</v>
      </c>
      <c r="AN26" s="350">
        <f t="shared" si="21"/>
        <v>0</v>
      </c>
      <c r="AO26" s="350">
        <f>SUMIFS(DES!F:F,DES!C:C,"&gt;="&amp;DATE(AM26,1,1),DES!C:C,"&lt;="&amp;EOMONTH(DATE(AM26,12,1),0),DES!G:G,'01'!$T$6,DES!H:H,"efetivado")+SUMIFS(DES!F:F,DES!C:C,"&gt;="&amp;DATE(AM26,1,1),DES!C:C,"&lt;="&amp;EOMONTH(DATE(AM26,12,1),0),DES!G:G,'01'!$T$6,DES!H:H,$AM$9)</f>
        <v>0</v>
      </c>
      <c r="AP26" s="350">
        <f>SUMIFS(REC!F:F,REC!C:C,"&gt;="&amp;DATE(AM26,1,1),REC!C:C,"&lt;="&amp;EOMONTH(DATE(AM26,12,1),0),REC!G:G,'01'!$T$6,REC!H:H,"efetivado")+SUMIFS(REC!F:F,REC!C:C,"&gt;="&amp;DATE(AM26,1,1),REC!C:C,"&lt;="&amp;EOMONTH(DATE(AM26,12,1),0),REC!G:G,'01'!$T$6,REC!H:H,$AM$9)</f>
        <v>0</v>
      </c>
      <c r="AQ26" s="350">
        <f>SUMIFS('EMP ADQ'!G:G,'EMP ADQ'!C:C,"&gt;="&amp;DATE(AM26,1,1),'EMP ADQ'!C:C,"&lt;="&amp;EOMONTH(DATE(AM26,12,1),0),'EMP ADQ'!H:H,'01'!$T$6,'EMP ADQ'!I:I,"efetivado",'EMP ADQ'!D:D,"Empréstimo Adquirido")+SUMIFS('EMP ADQ'!G:G,'EMP ADQ'!C:C,"&gt;="&amp;DATE(AM26,1,1),'EMP ADQ'!C:C,"&lt;="&amp;EOMONTH(DATE(AM26,12,1),0),'EMP ADQ'!H:H,'01'!$T$6,'EMP ADQ'!I:I,$AM$9,'EMP ADQ'!D:D,"Empréstimo Adquirido")</f>
        <v>0</v>
      </c>
      <c r="AR26" s="350">
        <f>SUMIFS('EMP ADQ'!G:G,'EMP ADQ'!C:C,"&gt;="&amp;DATE(AM26,1,1),'EMP ADQ'!C:C,"&lt;="&amp;EOMONTH(DATE(AM26,12,1),0),'EMP ADQ'!H:H,'01'!$T$6,'EMP ADQ'!I:I,"efetivado",'EMP ADQ'!D:D,"Empréstimo Pago")+SUMIFS('EMP ADQ'!G:G,'EMP ADQ'!C:C,"&gt;="&amp;DATE(AM26,1,1),'EMP ADQ'!C:C,"&lt;="&amp;EOMONTH(DATE(AM26,12,1),0),'EMP ADQ'!H:H,'01'!$T$6,'EMP ADQ'!I:I,$AM$9,'EMP ADQ'!D:D,"Empréstimo Pago")</f>
        <v>0</v>
      </c>
      <c r="AS26" s="350">
        <f>SUMIFS('EMP CON'!G:G,'EMP CON'!C:C,"&gt;="&amp;DATE(AM26,1,1),'EMP CON'!C:C,"&lt;="&amp;EOMONTH(DATE(AM26,12,1),0),'EMP CON'!H:H,'01'!$T$6,'EMP CON'!I:I,"efetivado",'EMP CON'!D:D,"Empréstimo Concedido")+SUMIFS('EMP CON'!G:G,'EMP CON'!C:C,"&gt;="&amp;DATE(AM26,1,1),'EMP CON'!C:C,"&lt;="&amp;EOMONTH(DATE(AM26,12,1),0),'EMP CON'!H:H,'01'!$T$6,'EMP CON'!I:I,$AM$9,'EMP CON'!D:D,"Empréstimo Concedido")</f>
        <v>0</v>
      </c>
      <c r="AT26" s="350">
        <f>SUMIFS('EMP CON'!G:G,'EMP CON'!C:C,"&gt;="&amp;DATE(AM26,1,1),'EMP CON'!C:C,"&lt;="&amp;EOMONTH(DATE(AM26,12,1),0),'EMP CON'!H:H,'01'!$T$6,'EMP CON'!I:I,"efetivado",'EMP CON'!D:D,"Empréstimo Recebido")+SUMIFS('EMP CON'!G:G,'EMP CON'!C:C,"&gt;="&amp;DATE(AM26,1,1),'EMP CON'!C:C,"&lt;="&amp;EOMONTH(DATE(AM26,12,1),0),'EMP CON'!H:H,'01'!$T$6,'EMP CON'!I:I,$AM$9,'EMP CON'!D:D,"Empréstimo Recebido")</f>
        <v>0</v>
      </c>
      <c r="AU26" s="350">
        <f>SUMIFS('PG CAR'!H:H,'PG CAR'!C:C,"&gt;="&amp;DATE(AM26,1,1),'PG CAR'!C:C,"&lt;="&amp;EOMONTH(DATE(AM26,12,1),0),'PG CAR'!I:I,'01'!$T$6,'PG CAR'!J:J,"efetivado")+SUMIFS('PG CAR'!H:H,'PG CAR'!C:C,"&gt;="&amp;DATE(AM26,1,1),'PG CAR'!C:C,"&lt;="&amp;EOMONTH(DATE(AM26,12,1),0),'PG CAR'!I:I,'01'!$T$6,'PG CAR'!J:J,$AM$9)</f>
        <v>0</v>
      </c>
      <c r="AV26" s="350">
        <f>SUMIFS(TRANS!F:F,TRANS!C:C,"&gt;="&amp;DATE(AM26,1,1),TRANS!C:C,"&lt;="&amp;EOMONTH(DATE(AM26,12,1),0),TRANS!D:D,'01'!$T$6,TRANS!H:H,"efetivado")+SUMIFS(TRANS!F:F,TRANS!C:C,"&gt;="&amp;DATE(AM26,1,1),TRANS!C:C,"&lt;="&amp;EOMONTH(DATE(AM26,12,1),0),TRANS!D:D,'01'!$T$6,TRANS!H:H,$AM$9)</f>
        <v>0</v>
      </c>
      <c r="AW26" s="350">
        <f>SUMIFS(TRANS!F:F,TRANS!C:C,"&gt;="&amp;DATE(AM26,1,1),TRANS!C:C,"&lt;="&amp;EOMONTH(DATE(AM26,12,1),0),TRANS!G:G,'01'!$T$6,TRANS!H:H,"efetivado")+SUMIFS(TRANS!F:F,TRANS!C:C,"&gt;="&amp;DATE(AM26,1,1),TRANS!C:C,"&lt;="&amp;EOMONTH(DATE(AM26,12,1),0),TRANS!G:G,'01'!$T$6,TRANS!H:H,$AM$9)</f>
        <v>0</v>
      </c>
      <c r="AY26" s="381">
        <f t="shared" si="3"/>
        <v>2036</v>
      </c>
      <c r="AZ26" s="350">
        <f t="shared" si="4"/>
        <v>0</v>
      </c>
      <c r="BA26" s="350">
        <f>SUMIFS(DES!F:F,DES!C:C,"&gt;="&amp;DATE(AM26,1,1),DES!C:C,"&lt;="&amp;EOMONTH(DATE(AM26,12,1),0),DES!H:H,"efetivado")+SUMIFS(DES!F:F,DES!C:C,"&gt;="&amp;DATE(AM26,1,1),DES!C:C,"&lt;="&amp;EOMONTH(DATE(AM26,12,1),0),DES!H:H,$AM$9)</f>
        <v>0</v>
      </c>
      <c r="BB26" s="350">
        <f>SUMIFS(REC!F:F,REC!C:C,"&gt;="&amp;DATE(AM26,1,1),REC!C:C,"&lt;="&amp;EOMONTH(DATE(AM26,12,1),0),REC!H:H,"efetivado")+SUMIFS(REC!F:F,REC!C:C,"&gt;="&amp;DATE(AM26,1,1),REC!C:C,"&lt;="&amp;EOMONTH(DATE(AM26,12,1),0),REC!H:H,$AM$9)</f>
        <v>0</v>
      </c>
      <c r="BC26" s="350">
        <f>SUMIFS('EMP ADQ'!G:G,'EMP ADQ'!C:C,"&gt;="&amp;DATE(AM26,1,1),'EMP ADQ'!C:C,"&lt;="&amp;EOMONTH(DATE(AM26,12,1),0),'EMP ADQ'!I:I,"efetivado",'EMP ADQ'!D:D,"Empréstimo Adquirido")+SUMIFS('EMP ADQ'!G:G,'EMP ADQ'!C:C,"&gt;="&amp;DATE(AM26,1,1),'EMP ADQ'!C:C,"&lt;="&amp;EOMONTH(DATE(AM26,12,1),0),'EMP ADQ'!I:I,$AM$9,'EMP ADQ'!D:D,"Empréstimo Adquirido")</f>
        <v>0</v>
      </c>
      <c r="BD26" s="350">
        <f>SUMIFS('EMP ADQ'!G:G,'EMP ADQ'!C:C,"&gt;="&amp;DATE(AM26,1,1),'EMP ADQ'!C:C,"&lt;="&amp;EOMONTH(DATE(AM26,12,1),0),'EMP ADQ'!I:I,"efetivado",'EMP ADQ'!D:D,"Empréstimo Pago")+SUMIFS('EMP ADQ'!G:G,'EMP ADQ'!C:C,"&gt;="&amp;DATE(AM26,1,1),'EMP ADQ'!C:C,"&lt;="&amp;EOMONTH(DATE(AM26,12,1),0),'EMP ADQ'!I:I,$AM$9,'EMP ADQ'!D:D,"Empréstimo Pago")</f>
        <v>0</v>
      </c>
      <c r="BE26" s="350">
        <f>SUMIFS('EMP CON'!G:G,'EMP CON'!C:C,"&gt;="&amp;DATE(AM26,1,1),'EMP CON'!C:C,"&lt;="&amp;EOMONTH(DATE(AM26,12,1),0),'EMP CON'!I:I,"efetivado",'EMP CON'!D:D,"Empréstimo Concedido")+SUMIFS('EMP CON'!G:G,'EMP CON'!C:C,"&gt;="&amp;DATE(AM26,1,1),'EMP CON'!C:C,"&lt;="&amp;EOMONTH(DATE(AM26,12,1),0),'EMP CON'!I:I,$AM$9,'EMP CON'!D:D,"Empréstimo Concedido")</f>
        <v>0</v>
      </c>
      <c r="BF26" s="350">
        <f>SUMIFS('EMP CON'!G:G,'EMP CON'!C:C,"&gt;="&amp;DATE(AM26,1,1),'EMP CON'!C:C,"&lt;="&amp;EOMONTH(DATE(AM26,12,1),0),'EMP CON'!I:I,"efetivado",'EMP CON'!D:D,"Empréstimo Recebido")+SUMIFS('EMP CON'!G:G,'EMP CON'!C:C,"&gt;="&amp;DATE(AM26,1,1),'EMP CON'!C:C,"&lt;="&amp;EOMONTH(DATE(AM26,12,1),0),'EMP CON'!I:I,$AM$9,'EMP CON'!D:D,"Empréstimo Recebido")</f>
        <v>0</v>
      </c>
      <c r="BG26" s="350">
        <f>SUMIFS('PG CAR'!H:H,'PG CAR'!C:C,"&gt;="&amp;DATE(AM26,1,1),'PG CAR'!C:C,"&lt;="&amp;EOMONTH(DATE(AM26,12,1),0),'PG CAR'!J:J,"efetivado")+SUMIFS('PG CAR'!H:H,'PG CAR'!C:C,"&gt;="&amp;DATE(AM26,1,1),'PG CAR'!C:C,"&lt;="&amp;EOMONTH(DATE(AM26,12,1),0),'PG CAR'!J:J,$AM$9)</f>
        <v>0</v>
      </c>
      <c r="BH26" s="350"/>
      <c r="BI26" s="350"/>
      <c r="BK26" s="381">
        <f t="shared" si="5"/>
        <v>2036</v>
      </c>
      <c r="BL26" s="350">
        <f t="shared" si="6"/>
        <v>0</v>
      </c>
      <c r="BM26" s="350">
        <f t="shared" si="7"/>
        <v>0</v>
      </c>
      <c r="BN26" s="350">
        <f t="shared" si="8"/>
        <v>0</v>
      </c>
      <c r="BO26" s="350">
        <f t="shared" si="9"/>
        <v>0</v>
      </c>
      <c r="BP26" s="350">
        <f t="shared" si="10"/>
        <v>0</v>
      </c>
      <c r="BQ26" s="350">
        <f t="shared" si="11"/>
        <v>0</v>
      </c>
      <c r="BR26" s="350">
        <f t="shared" si="12"/>
        <v>0</v>
      </c>
      <c r="BS26" s="350">
        <f t="shared" si="13"/>
        <v>0</v>
      </c>
      <c r="BT26" s="350">
        <f t="shared" si="14"/>
        <v>0</v>
      </c>
      <c r="BU26" s="350">
        <f t="shared" si="15"/>
        <v>0</v>
      </c>
      <c r="BZ26" s="381" t="s">
        <v>104</v>
      </c>
      <c r="CC26" s="348" t="s">
        <v>167</v>
      </c>
      <c r="CD26" s="349">
        <f>VLOOKUP(CC26,'CAD2'!C22:D22,2,0)</f>
        <v>0</v>
      </c>
      <c r="CE26" s="381">
        <v>16</v>
      </c>
    </row>
    <row r="27" spans="3:83" x14ac:dyDescent="0.25">
      <c r="C27" s="460" t="s">
        <v>274</v>
      </c>
      <c r="D27" s="460"/>
      <c r="E27" s="460"/>
      <c r="F27" s="460"/>
      <c r="G27" s="460"/>
      <c r="H27" s="460"/>
      <c r="I27" s="460"/>
      <c r="J27" s="460"/>
      <c r="L27" s="456"/>
      <c r="M27" s="456"/>
      <c r="N27" s="456"/>
      <c r="O27" s="456"/>
      <c r="P27" s="456"/>
      <c r="Q27" s="18"/>
      <c r="R27" s="18"/>
      <c r="AM27" s="381">
        <f t="shared" si="20"/>
        <v>2037</v>
      </c>
      <c r="AN27" s="350">
        <f t="shared" si="21"/>
        <v>0</v>
      </c>
      <c r="AO27" s="350">
        <f>SUMIFS(DES!F:F,DES!C:C,"&gt;="&amp;DATE(AM27,1,1),DES!C:C,"&lt;="&amp;EOMONTH(DATE(AM27,12,1),0),DES!G:G,'01'!$T$6,DES!H:H,"efetivado")+SUMIFS(DES!F:F,DES!C:C,"&gt;="&amp;DATE(AM27,1,1),DES!C:C,"&lt;="&amp;EOMONTH(DATE(AM27,12,1),0),DES!G:G,'01'!$T$6,DES!H:H,$AM$9)</f>
        <v>0</v>
      </c>
      <c r="AP27" s="350">
        <f>SUMIFS(REC!F:F,REC!C:C,"&gt;="&amp;DATE(AM27,1,1),REC!C:C,"&lt;="&amp;EOMONTH(DATE(AM27,12,1),0),REC!G:G,'01'!$T$6,REC!H:H,"efetivado")+SUMIFS(REC!F:F,REC!C:C,"&gt;="&amp;DATE(AM27,1,1),REC!C:C,"&lt;="&amp;EOMONTH(DATE(AM27,12,1),0),REC!G:G,'01'!$T$6,REC!H:H,$AM$9)</f>
        <v>0</v>
      </c>
      <c r="AQ27" s="350">
        <f>SUMIFS('EMP ADQ'!G:G,'EMP ADQ'!C:C,"&gt;="&amp;DATE(AM27,1,1),'EMP ADQ'!C:C,"&lt;="&amp;EOMONTH(DATE(AM27,12,1),0),'EMP ADQ'!H:H,'01'!$T$6,'EMP ADQ'!I:I,"efetivado",'EMP ADQ'!D:D,"Empréstimo Adquirido")+SUMIFS('EMP ADQ'!G:G,'EMP ADQ'!C:C,"&gt;="&amp;DATE(AM27,1,1),'EMP ADQ'!C:C,"&lt;="&amp;EOMONTH(DATE(AM27,12,1),0),'EMP ADQ'!H:H,'01'!$T$6,'EMP ADQ'!I:I,$AM$9,'EMP ADQ'!D:D,"Empréstimo Adquirido")</f>
        <v>0</v>
      </c>
      <c r="AR27" s="350">
        <f>SUMIFS('EMP ADQ'!G:G,'EMP ADQ'!C:C,"&gt;="&amp;DATE(AM27,1,1),'EMP ADQ'!C:C,"&lt;="&amp;EOMONTH(DATE(AM27,12,1),0),'EMP ADQ'!H:H,'01'!$T$6,'EMP ADQ'!I:I,"efetivado",'EMP ADQ'!D:D,"Empréstimo Pago")+SUMIFS('EMP ADQ'!G:G,'EMP ADQ'!C:C,"&gt;="&amp;DATE(AM27,1,1),'EMP ADQ'!C:C,"&lt;="&amp;EOMONTH(DATE(AM27,12,1),0),'EMP ADQ'!H:H,'01'!$T$6,'EMP ADQ'!I:I,$AM$9,'EMP ADQ'!D:D,"Empréstimo Pago")</f>
        <v>0</v>
      </c>
      <c r="AS27" s="350">
        <f>SUMIFS('EMP CON'!G:G,'EMP CON'!C:C,"&gt;="&amp;DATE(AM27,1,1),'EMP CON'!C:C,"&lt;="&amp;EOMONTH(DATE(AM27,12,1),0),'EMP CON'!H:H,'01'!$T$6,'EMP CON'!I:I,"efetivado",'EMP CON'!D:D,"Empréstimo Concedido")+SUMIFS('EMP CON'!G:G,'EMP CON'!C:C,"&gt;="&amp;DATE(AM27,1,1),'EMP CON'!C:C,"&lt;="&amp;EOMONTH(DATE(AM27,12,1),0),'EMP CON'!H:H,'01'!$T$6,'EMP CON'!I:I,$AM$9,'EMP CON'!D:D,"Empréstimo Concedido")</f>
        <v>0</v>
      </c>
      <c r="AT27" s="350">
        <f>SUMIFS('EMP CON'!G:G,'EMP CON'!C:C,"&gt;="&amp;DATE(AM27,1,1),'EMP CON'!C:C,"&lt;="&amp;EOMONTH(DATE(AM27,12,1),0),'EMP CON'!H:H,'01'!$T$6,'EMP CON'!I:I,"efetivado",'EMP CON'!D:D,"Empréstimo Recebido")+SUMIFS('EMP CON'!G:G,'EMP CON'!C:C,"&gt;="&amp;DATE(AM27,1,1),'EMP CON'!C:C,"&lt;="&amp;EOMONTH(DATE(AM27,12,1),0),'EMP CON'!H:H,'01'!$T$6,'EMP CON'!I:I,$AM$9,'EMP CON'!D:D,"Empréstimo Recebido")</f>
        <v>0</v>
      </c>
      <c r="AU27" s="350">
        <f>SUMIFS('PG CAR'!H:H,'PG CAR'!C:C,"&gt;="&amp;DATE(AM27,1,1),'PG CAR'!C:C,"&lt;="&amp;EOMONTH(DATE(AM27,12,1),0),'PG CAR'!I:I,'01'!$T$6,'PG CAR'!J:J,"efetivado")+SUMIFS('PG CAR'!H:H,'PG CAR'!C:C,"&gt;="&amp;DATE(AM27,1,1),'PG CAR'!C:C,"&lt;="&amp;EOMONTH(DATE(AM27,12,1),0),'PG CAR'!I:I,'01'!$T$6,'PG CAR'!J:J,$AM$9)</f>
        <v>0</v>
      </c>
      <c r="AV27" s="350">
        <f>SUMIFS(TRANS!F:F,TRANS!C:C,"&gt;="&amp;DATE(AM27,1,1),TRANS!C:C,"&lt;="&amp;EOMONTH(DATE(AM27,12,1),0),TRANS!D:D,'01'!$T$6,TRANS!H:H,"efetivado")+SUMIFS(TRANS!F:F,TRANS!C:C,"&gt;="&amp;DATE(AM27,1,1),TRANS!C:C,"&lt;="&amp;EOMONTH(DATE(AM27,12,1),0),TRANS!D:D,'01'!$T$6,TRANS!H:H,$AM$9)</f>
        <v>0</v>
      </c>
      <c r="AW27" s="350">
        <f>SUMIFS(TRANS!F:F,TRANS!C:C,"&gt;="&amp;DATE(AM27,1,1),TRANS!C:C,"&lt;="&amp;EOMONTH(DATE(AM27,12,1),0),TRANS!G:G,'01'!$T$6,TRANS!H:H,"efetivado")+SUMIFS(TRANS!F:F,TRANS!C:C,"&gt;="&amp;DATE(AM27,1,1),TRANS!C:C,"&lt;="&amp;EOMONTH(DATE(AM27,12,1),0),TRANS!G:G,'01'!$T$6,TRANS!H:H,$AM$9)</f>
        <v>0</v>
      </c>
      <c r="AY27" s="381">
        <f t="shared" si="3"/>
        <v>2037</v>
      </c>
      <c r="AZ27" s="350">
        <f t="shared" si="4"/>
        <v>0</v>
      </c>
      <c r="BA27" s="350">
        <f>SUMIFS(DES!F:F,DES!C:C,"&gt;="&amp;DATE(AM27,1,1),DES!C:C,"&lt;="&amp;EOMONTH(DATE(AM27,12,1),0),DES!H:H,"efetivado")+SUMIFS(DES!F:F,DES!C:C,"&gt;="&amp;DATE(AM27,1,1),DES!C:C,"&lt;="&amp;EOMONTH(DATE(AM27,12,1),0),DES!H:H,$AM$9)</f>
        <v>0</v>
      </c>
      <c r="BB27" s="350">
        <f>SUMIFS(REC!F:F,REC!C:C,"&gt;="&amp;DATE(AM27,1,1),REC!C:C,"&lt;="&amp;EOMONTH(DATE(AM27,12,1),0),REC!H:H,"efetivado")+SUMIFS(REC!F:F,REC!C:C,"&gt;="&amp;DATE(AM27,1,1),REC!C:C,"&lt;="&amp;EOMONTH(DATE(AM27,12,1),0),REC!H:H,$AM$9)</f>
        <v>0</v>
      </c>
      <c r="BC27" s="350">
        <f>SUMIFS('EMP ADQ'!G:G,'EMP ADQ'!C:C,"&gt;="&amp;DATE(AM27,1,1),'EMP ADQ'!C:C,"&lt;="&amp;EOMONTH(DATE(AM27,12,1),0),'EMP ADQ'!I:I,"efetivado",'EMP ADQ'!D:D,"Empréstimo Adquirido")+SUMIFS('EMP ADQ'!G:G,'EMP ADQ'!C:C,"&gt;="&amp;DATE(AM27,1,1),'EMP ADQ'!C:C,"&lt;="&amp;EOMONTH(DATE(AM27,12,1),0),'EMP ADQ'!I:I,$AM$9,'EMP ADQ'!D:D,"Empréstimo Adquirido")</f>
        <v>0</v>
      </c>
      <c r="BD27" s="350">
        <f>SUMIFS('EMP ADQ'!G:G,'EMP ADQ'!C:C,"&gt;="&amp;DATE(AM27,1,1),'EMP ADQ'!C:C,"&lt;="&amp;EOMONTH(DATE(AM27,12,1),0),'EMP ADQ'!I:I,"efetivado",'EMP ADQ'!D:D,"Empréstimo Pago")+SUMIFS('EMP ADQ'!G:G,'EMP ADQ'!C:C,"&gt;="&amp;DATE(AM27,1,1),'EMP ADQ'!C:C,"&lt;="&amp;EOMONTH(DATE(AM27,12,1),0),'EMP ADQ'!I:I,$AM$9,'EMP ADQ'!D:D,"Empréstimo Pago")</f>
        <v>0</v>
      </c>
      <c r="BE27" s="350">
        <f>SUMIFS('EMP CON'!G:G,'EMP CON'!C:C,"&gt;="&amp;DATE(AM27,1,1),'EMP CON'!C:C,"&lt;="&amp;EOMONTH(DATE(AM27,12,1),0),'EMP CON'!I:I,"efetivado",'EMP CON'!D:D,"Empréstimo Concedido")+SUMIFS('EMP CON'!G:G,'EMP CON'!C:C,"&gt;="&amp;DATE(AM27,1,1),'EMP CON'!C:C,"&lt;="&amp;EOMONTH(DATE(AM27,12,1),0),'EMP CON'!I:I,$AM$9,'EMP CON'!D:D,"Empréstimo Concedido")</f>
        <v>0</v>
      </c>
      <c r="BF27" s="350">
        <f>SUMIFS('EMP CON'!G:G,'EMP CON'!C:C,"&gt;="&amp;DATE(AM27,1,1),'EMP CON'!C:C,"&lt;="&amp;EOMONTH(DATE(AM27,12,1),0),'EMP CON'!I:I,"efetivado",'EMP CON'!D:D,"Empréstimo Recebido")+SUMIFS('EMP CON'!G:G,'EMP CON'!C:C,"&gt;="&amp;DATE(AM27,1,1),'EMP CON'!C:C,"&lt;="&amp;EOMONTH(DATE(AM27,12,1),0),'EMP CON'!I:I,$AM$9,'EMP CON'!D:D,"Empréstimo Recebido")</f>
        <v>0</v>
      </c>
      <c r="BG27" s="350">
        <f>SUMIFS('PG CAR'!H:H,'PG CAR'!C:C,"&gt;="&amp;DATE(AM27,1,1),'PG CAR'!C:C,"&lt;="&amp;EOMONTH(DATE(AM27,12,1),0),'PG CAR'!J:J,"efetivado")+SUMIFS('PG CAR'!H:H,'PG CAR'!C:C,"&gt;="&amp;DATE(AM27,1,1),'PG CAR'!C:C,"&lt;="&amp;EOMONTH(DATE(AM27,12,1),0),'PG CAR'!J:J,$AM$9)</f>
        <v>0</v>
      </c>
      <c r="BH27" s="350"/>
      <c r="BI27" s="350"/>
      <c r="BK27" s="381">
        <f t="shared" si="5"/>
        <v>2037</v>
      </c>
      <c r="BL27" s="350">
        <f t="shared" si="6"/>
        <v>0</v>
      </c>
      <c r="BM27" s="350">
        <f t="shared" si="7"/>
        <v>0</v>
      </c>
      <c r="BN27" s="350">
        <f t="shared" si="8"/>
        <v>0</v>
      </c>
      <c r="BO27" s="350">
        <f t="shared" si="9"/>
        <v>0</v>
      </c>
      <c r="BP27" s="350">
        <f t="shared" si="10"/>
        <v>0</v>
      </c>
      <c r="BQ27" s="350">
        <f t="shared" si="11"/>
        <v>0</v>
      </c>
      <c r="BR27" s="350">
        <f t="shared" si="12"/>
        <v>0</v>
      </c>
      <c r="BS27" s="350">
        <f t="shared" si="13"/>
        <v>0</v>
      </c>
      <c r="BT27" s="350">
        <f t="shared" si="14"/>
        <v>0</v>
      </c>
      <c r="BU27" s="350">
        <f t="shared" si="15"/>
        <v>0</v>
      </c>
      <c r="BZ27" s="381">
        <f>VLOOKUP(T8,BZ29:CA30,2,0)</f>
        <v>1</v>
      </c>
      <c r="CC27" s="348" t="s">
        <v>168</v>
      </c>
      <c r="CD27" s="349">
        <f>VLOOKUP(CC27,'CAD2'!C23:D23,2,0)</f>
        <v>0</v>
      </c>
      <c r="CE27" s="381">
        <v>17</v>
      </c>
    </row>
    <row r="28" spans="3:83" x14ac:dyDescent="0.25">
      <c r="C28" s="460"/>
      <c r="D28" s="460"/>
      <c r="E28" s="460"/>
      <c r="F28" s="460"/>
      <c r="G28" s="460"/>
      <c r="H28" s="460"/>
      <c r="I28" s="460"/>
      <c r="J28" s="460"/>
      <c r="AM28" s="381">
        <f t="shared" si="20"/>
        <v>2038</v>
      </c>
      <c r="AN28" s="350">
        <f t="shared" si="21"/>
        <v>0</v>
      </c>
      <c r="AO28" s="350">
        <f>SUMIFS(DES!F:F,DES!C:C,"&gt;="&amp;DATE(AM28,1,1),DES!C:C,"&lt;="&amp;EOMONTH(DATE(AM28,12,1),0),DES!G:G,'01'!$T$6,DES!H:H,"efetivado")+SUMIFS(DES!F:F,DES!C:C,"&gt;="&amp;DATE(AM28,1,1),DES!C:C,"&lt;="&amp;EOMONTH(DATE(AM28,12,1),0),DES!G:G,'01'!$T$6,DES!H:H,$AM$9)</f>
        <v>0</v>
      </c>
      <c r="AP28" s="350">
        <f>SUMIFS(REC!F:F,REC!C:C,"&gt;="&amp;DATE(AM28,1,1),REC!C:C,"&lt;="&amp;EOMONTH(DATE(AM28,12,1),0),REC!G:G,'01'!$T$6,REC!H:H,"efetivado")+SUMIFS(REC!F:F,REC!C:C,"&gt;="&amp;DATE(AM28,1,1),REC!C:C,"&lt;="&amp;EOMONTH(DATE(AM28,12,1),0),REC!G:G,'01'!$T$6,REC!H:H,$AM$9)</f>
        <v>0</v>
      </c>
      <c r="AQ28" s="350">
        <f>SUMIFS('EMP ADQ'!G:G,'EMP ADQ'!C:C,"&gt;="&amp;DATE(AM28,1,1),'EMP ADQ'!C:C,"&lt;="&amp;EOMONTH(DATE(AM28,12,1),0),'EMP ADQ'!H:H,'01'!$T$6,'EMP ADQ'!I:I,"efetivado",'EMP ADQ'!D:D,"Empréstimo Adquirido")+SUMIFS('EMP ADQ'!G:G,'EMP ADQ'!C:C,"&gt;="&amp;DATE(AM28,1,1),'EMP ADQ'!C:C,"&lt;="&amp;EOMONTH(DATE(AM28,12,1),0),'EMP ADQ'!H:H,'01'!$T$6,'EMP ADQ'!I:I,$AM$9,'EMP ADQ'!D:D,"Empréstimo Adquirido")</f>
        <v>0</v>
      </c>
      <c r="AR28" s="350">
        <f>SUMIFS('EMP ADQ'!G:G,'EMP ADQ'!C:C,"&gt;="&amp;DATE(AM28,1,1),'EMP ADQ'!C:C,"&lt;="&amp;EOMONTH(DATE(AM28,12,1),0),'EMP ADQ'!H:H,'01'!$T$6,'EMP ADQ'!I:I,"efetivado",'EMP ADQ'!D:D,"Empréstimo Pago")+SUMIFS('EMP ADQ'!G:G,'EMP ADQ'!C:C,"&gt;="&amp;DATE(AM28,1,1),'EMP ADQ'!C:C,"&lt;="&amp;EOMONTH(DATE(AM28,12,1),0),'EMP ADQ'!H:H,'01'!$T$6,'EMP ADQ'!I:I,$AM$9,'EMP ADQ'!D:D,"Empréstimo Pago")</f>
        <v>0</v>
      </c>
      <c r="AS28" s="350">
        <f>SUMIFS('EMP CON'!G:G,'EMP CON'!C:C,"&gt;="&amp;DATE(AM28,1,1),'EMP CON'!C:C,"&lt;="&amp;EOMONTH(DATE(AM28,12,1),0),'EMP CON'!H:H,'01'!$T$6,'EMP CON'!I:I,"efetivado",'EMP CON'!D:D,"Empréstimo Concedido")+SUMIFS('EMP CON'!G:G,'EMP CON'!C:C,"&gt;="&amp;DATE(AM28,1,1),'EMP CON'!C:C,"&lt;="&amp;EOMONTH(DATE(AM28,12,1),0),'EMP CON'!H:H,'01'!$T$6,'EMP CON'!I:I,$AM$9,'EMP CON'!D:D,"Empréstimo Concedido")</f>
        <v>0</v>
      </c>
      <c r="AT28" s="350">
        <f>SUMIFS('EMP CON'!G:G,'EMP CON'!C:C,"&gt;="&amp;DATE(AM28,1,1),'EMP CON'!C:C,"&lt;="&amp;EOMONTH(DATE(AM28,12,1),0),'EMP CON'!H:H,'01'!$T$6,'EMP CON'!I:I,"efetivado",'EMP CON'!D:D,"Empréstimo Recebido")+SUMIFS('EMP CON'!G:G,'EMP CON'!C:C,"&gt;="&amp;DATE(AM28,1,1),'EMP CON'!C:C,"&lt;="&amp;EOMONTH(DATE(AM28,12,1),0),'EMP CON'!H:H,'01'!$T$6,'EMP CON'!I:I,$AM$9,'EMP CON'!D:D,"Empréstimo Recebido")</f>
        <v>0</v>
      </c>
      <c r="AU28" s="350">
        <f>SUMIFS('PG CAR'!H:H,'PG CAR'!C:C,"&gt;="&amp;DATE(AM28,1,1),'PG CAR'!C:C,"&lt;="&amp;EOMONTH(DATE(AM28,12,1),0),'PG CAR'!I:I,'01'!$T$6,'PG CAR'!J:J,"efetivado")+SUMIFS('PG CAR'!H:H,'PG CAR'!C:C,"&gt;="&amp;DATE(AM28,1,1),'PG CAR'!C:C,"&lt;="&amp;EOMONTH(DATE(AM28,12,1),0),'PG CAR'!I:I,'01'!$T$6,'PG CAR'!J:J,$AM$9)</f>
        <v>0</v>
      </c>
      <c r="AV28" s="350">
        <f>SUMIFS(TRANS!F:F,TRANS!C:C,"&gt;="&amp;DATE(AM28,1,1),TRANS!C:C,"&lt;="&amp;EOMONTH(DATE(AM28,12,1),0),TRANS!D:D,'01'!$T$6,TRANS!H:H,"efetivado")+SUMIFS(TRANS!F:F,TRANS!C:C,"&gt;="&amp;DATE(AM28,1,1),TRANS!C:C,"&lt;="&amp;EOMONTH(DATE(AM28,12,1),0),TRANS!D:D,'01'!$T$6,TRANS!H:H,$AM$9)</f>
        <v>0</v>
      </c>
      <c r="AW28" s="350">
        <f>SUMIFS(TRANS!F:F,TRANS!C:C,"&gt;="&amp;DATE(AM28,1,1),TRANS!C:C,"&lt;="&amp;EOMONTH(DATE(AM28,12,1),0),TRANS!G:G,'01'!$T$6,TRANS!H:H,"efetivado")+SUMIFS(TRANS!F:F,TRANS!C:C,"&gt;="&amp;DATE(AM28,1,1),TRANS!C:C,"&lt;="&amp;EOMONTH(DATE(AM28,12,1),0),TRANS!G:G,'01'!$T$6,TRANS!H:H,$AM$9)</f>
        <v>0</v>
      </c>
      <c r="AY28" s="381">
        <f t="shared" si="3"/>
        <v>2038</v>
      </c>
      <c r="AZ28" s="350">
        <f t="shared" si="4"/>
        <v>0</v>
      </c>
      <c r="BA28" s="350">
        <f>SUMIFS(DES!F:F,DES!C:C,"&gt;="&amp;DATE(AM28,1,1),DES!C:C,"&lt;="&amp;EOMONTH(DATE(AM28,12,1),0),DES!H:H,"efetivado")+SUMIFS(DES!F:F,DES!C:C,"&gt;="&amp;DATE(AM28,1,1),DES!C:C,"&lt;="&amp;EOMONTH(DATE(AM28,12,1),0),DES!H:H,$AM$9)</f>
        <v>0</v>
      </c>
      <c r="BB28" s="350">
        <f>SUMIFS(REC!F:F,REC!C:C,"&gt;="&amp;DATE(AM28,1,1),REC!C:C,"&lt;="&amp;EOMONTH(DATE(AM28,12,1),0),REC!H:H,"efetivado")+SUMIFS(REC!F:F,REC!C:C,"&gt;="&amp;DATE(AM28,1,1),REC!C:C,"&lt;="&amp;EOMONTH(DATE(AM28,12,1),0),REC!H:H,$AM$9)</f>
        <v>0</v>
      </c>
      <c r="BC28" s="350">
        <f>SUMIFS('EMP ADQ'!G:G,'EMP ADQ'!C:C,"&gt;="&amp;DATE(AM28,1,1),'EMP ADQ'!C:C,"&lt;="&amp;EOMONTH(DATE(AM28,12,1),0),'EMP ADQ'!I:I,"efetivado",'EMP ADQ'!D:D,"Empréstimo Adquirido")+SUMIFS('EMP ADQ'!G:G,'EMP ADQ'!C:C,"&gt;="&amp;DATE(AM28,1,1),'EMP ADQ'!C:C,"&lt;="&amp;EOMONTH(DATE(AM28,12,1),0),'EMP ADQ'!I:I,$AM$9,'EMP ADQ'!D:D,"Empréstimo Adquirido")</f>
        <v>0</v>
      </c>
      <c r="BD28" s="350">
        <f>SUMIFS('EMP ADQ'!G:G,'EMP ADQ'!C:C,"&gt;="&amp;DATE(AM28,1,1),'EMP ADQ'!C:C,"&lt;="&amp;EOMONTH(DATE(AM28,12,1),0),'EMP ADQ'!I:I,"efetivado",'EMP ADQ'!D:D,"Empréstimo Pago")+SUMIFS('EMP ADQ'!G:G,'EMP ADQ'!C:C,"&gt;="&amp;DATE(AM28,1,1),'EMP ADQ'!C:C,"&lt;="&amp;EOMONTH(DATE(AM28,12,1),0),'EMP ADQ'!I:I,$AM$9,'EMP ADQ'!D:D,"Empréstimo Pago")</f>
        <v>0</v>
      </c>
      <c r="BE28" s="350">
        <f>SUMIFS('EMP CON'!G:G,'EMP CON'!C:C,"&gt;="&amp;DATE(AM28,1,1),'EMP CON'!C:C,"&lt;="&amp;EOMONTH(DATE(AM28,12,1),0),'EMP CON'!I:I,"efetivado",'EMP CON'!D:D,"Empréstimo Concedido")+SUMIFS('EMP CON'!G:G,'EMP CON'!C:C,"&gt;="&amp;DATE(AM28,1,1),'EMP CON'!C:C,"&lt;="&amp;EOMONTH(DATE(AM28,12,1),0),'EMP CON'!I:I,$AM$9,'EMP CON'!D:D,"Empréstimo Concedido")</f>
        <v>0</v>
      </c>
      <c r="BF28" s="350">
        <f>SUMIFS('EMP CON'!G:G,'EMP CON'!C:C,"&gt;="&amp;DATE(AM28,1,1),'EMP CON'!C:C,"&lt;="&amp;EOMONTH(DATE(AM28,12,1),0),'EMP CON'!I:I,"efetivado",'EMP CON'!D:D,"Empréstimo Recebido")+SUMIFS('EMP CON'!G:G,'EMP CON'!C:C,"&gt;="&amp;DATE(AM28,1,1),'EMP CON'!C:C,"&lt;="&amp;EOMONTH(DATE(AM28,12,1),0),'EMP CON'!I:I,$AM$9,'EMP CON'!D:D,"Empréstimo Recebido")</f>
        <v>0</v>
      </c>
      <c r="BG28" s="350">
        <f>SUMIFS('PG CAR'!H:H,'PG CAR'!C:C,"&gt;="&amp;DATE(AM28,1,1),'PG CAR'!C:C,"&lt;="&amp;EOMONTH(DATE(AM28,12,1),0),'PG CAR'!J:J,"efetivado")+SUMIFS('PG CAR'!H:H,'PG CAR'!C:C,"&gt;="&amp;DATE(AM28,1,1),'PG CAR'!C:C,"&lt;="&amp;EOMONTH(DATE(AM28,12,1),0),'PG CAR'!J:J,$AM$9)</f>
        <v>0</v>
      </c>
      <c r="BH28" s="350"/>
      <c r="BI28" s="350"/>
      <c r="BK28" s="381">
        <f t="shared" si="5"/>
        <v>2038</v>
      </c>
      <c r="BL28" s="350">
        <f t="shared" si="6"/>
        <v>0</v>
      </c>
      <c r="BM28" s="350">
        <f t="shared" si="7"/>
        <v>0</v>
      </c>
      <c r="BN28" s="350">
        <f t="shared" si="8"/>
        <v>0</v>
      </c>
      <c r="BO28" s="350">
        <f t="shared" si="9"/>
        <v>0</v>
      </c>
      <c r="BP28" s="350">
        <f t="shared" si="10"/>
        <v>0</v>
      </c>
      <c r="BQ28" s="350">
        <f t="shared" si="11"/>
        <v>0</v>
      </c>
      <c r="BR28" s="350">
        <f t="shared" si="12"/>
        <v>0</v>
      </c>
      <c r="BS28" s="350">
        <f t="shared" si="13"/>
        <v>0</v>
      </c>
      <c r="BT28" s="350">
        <f t="shared" si="14"/>
        <v>0</v>
      </c>
      <c r="BU28" s="350">
        <f t="shared" si="15"/>
        <v>0</v>
      </c>
      <c r="CC28" s="348" t="s">
        <v>169</v>
      </c>
      <c r="CD28" s="349">
        <f>VLOOKUP(CC28,'CAD2'!C24:D24,2,0)</f>
        <v>0</v>
      </c>
      <c r="CE28" s="381">
        <v>18</v>
      </c>
    </row>
    <row r="29" spans="3:83" x14ac:dyDescent="0.25">
      <c r="C29" s="460"/>
      <c r="D29" s="460"/>
      <c r="E29" s="460"/>
      <c r="F29" s="460"/>
      <c r="G29" s="460"/>
      <c r="H29" s="460"/>
      <c r="I29" s="460"/>
      <c r="J29" s="460"/>
      <c r="AM29" s="381">
        <f t="shared" si="20"/>
        <v>2039</v>
      </c>
      <c r="AN29" s="350">
        <f t="shared" si="21"/>
        <v>0</v>
      </c>
      <c r="AO29" s="350">
        <f>SUMIFS(DES!F:F,DES!C:C,"&gt;="&amp;DATE(AM29,1,1),DES!C:C,"&lt;="&amp;EOMONTH(DATE(AM29,12,1),0),DES!G:G,'01'!$T$6,DES!H:H,"efetivado")+SUMIFS(DES!F:F,DES!C:C,"&gt;="&amp;DATE(AM29,1,1),DES!C:C,"&lt;="&amp;EOMONTH(DATE(AM29,12,1),0),DES!G:G,'01'!$T$6,DES!H:H,$AM$9)</f>
        <v>0</v>
      </c>
      <c r="AP29" s="350">
        <f>SUMIFS(REC!F:F,REC!C:C,"&gt;="&amp;DATE(AM29,1,1),REC!C:C,"&lt;="&amp;EOMONTH(DATE(AM29,12,1),0),REC!G:G,'01'!$T$6,REC!H:H,"efetivado")+SUMIFS(REC!F:F,REC!C:C,"&gt;="&amp;DATE(AM29,1,1),REC!C:C,"&lt;="&amp;EOMONTH(DATE(AM29,12,1),0),REC!G:G,'01'!$T$6,REC!H:H,$AM$9)</f>
        <v>0</v>
      </c>
      <c r="AQ29" s="350">
        <f>SUMIFS('EMP ADQ'!G:G,'EMP ADQ'!C:C,"&gt;="&amp;DATE(AM29,1,1),'EMP ADQ'!C:C,"&lt;="&amp;EOMONTH(DATE(AM29,12,1),0),'EMP ADQ'!H:H,'01'!$T$6,'EMP ADQ'!I:I,"efetivado",'EMP ADQ'!D:D,"Empréstimo Adquirido")+SUMIFS('EMP ADQ'!G:G,'EMP ADQ'!C:C,"&gt;="&amp;DATE(AM29,1,1),'EMP ADQ'!C:C,"&lt;="&amp;EOMONTH(DATE(AM29,12,1),0),'EMP ADQ'!H:H,'01'!$T$6,'EMP ADQ'!I:I,$AM$9,'EMP ADQ'!D:D,"Empréstimo Adquirido")</f>
        <v>0</v>
      </c>
      <c r="AR29" s="350">
        <f>SUMIFS('EMP ADQ'!G:G,'EMP ADQ'!C:C,"&gt;="&amp;DATE(AM29,1,1),'EMP ADQ'!C:C,"&lt;="&amp;EOMONTH(DATE(AM29,12,1),0),'EMP ADQ'!H:H,'01'!$T$6,'EMP ADQ'!I:I,"efetivado",'EMP ADQ'!D:D,"Empréstimo Pago")+SUMIFS('EMP ADQ'!G:G,'EMP ADQ'!C:C,"&gt;="&amp;DATE(AM29,1,1),'EMP ADQ'!C:C,"&lt;="&amp;EOMONTH(DATE(AM29,12,1),0),'EMP ADQ'!H:H,'01'!$T$6,'EMP ADQ'!I:I,$AM$9,'EMP ADQ'!D:D,"Empréstimo Pago")</f>
        <v>0</v>
      </c>
      <c r="AS29" s="350">
        <f>SUMIFS('EMP CON'!G:G,'EMP CON'!C:C,"&gt;="&amp;DATE(AM29,1,1),'EMP CON'!C:C,"&lt;="&amp;EOMONTH(DATE(AM29,12,1),0),'EMP CON'!H:H,'01'!$T$6,'EMP CON'!I:I,"efetivado",'EMP CON'!D:D,"Empréstimo Concedido")+SUMIFS('EMP CON'!G:G,'EMP CON'!C:C,"&gt;="&amp;DATE(AM29,1,1),'EMP CON'!C:C,"&lt;="&amp;EOMONTH(DATE(AM29,12,1),0),'EMP CON'!H:H,'01'!$T$6,'EMP CON'!I:I,$AM$9,'EMP CON'!D:D,"Empréstimo Concedido")</f>
        <v>0</v>
      </c>
      <c r="AT29" s="350">
        <f>SUMIFS('EMP CON'!G:G,'EMP CON'!C:C,"&gt;="&amp;DATE(AM29,1,1),'EMP CON'!C:C,"&lt;="&amp;EOMONTH(DATE(AM29,12,1),0),'EMP CON'!H:H,'01'!$T$6,'EMP CON'!I:I,"efetivado",'EMP CON'!D:D,"Empréstimo Recebido")+SUMIFS('EMP CON'!G:G,'EMP CON'!C:C,"&gt;="&amp;DATE(AM29,1,1),'EMP CON'!C:C,"&lt;="&amp;EOMONTH(DATE(AM29,12,1),0),'EMP CON'!H:H,'01'!$T$6,'EMP CON'!I:I,$AM$9,'EMP CON'!D:D,"Empréstimo Recebido")</f>
        <v>0</v>
      </c>
      <c r="AU29" s="350">
        <f>SUMIFS('PG CAR'!H:H,'PG CAR'!C:C,"&gt;="&amp;DATE(AM29,1,1),'PG CAR'!C:C,"&lt;="&amp;EOMONTH(DATE(AM29,12,1),0),'PG CAR'!I:I,'01'!$T$6,'PG CAR'!J:J,"efetivado")+SUMIFS('PG CAR'!H:H,'PG CAR'!C:C,"&gt;="&amp;DATE(AM29,1,1),'PG CAR'!C:C,"&lt;="&amp;EOMONTH(DATE(AM29,12,1),0),'PG CAR'!I:I,'01'!$T$6,'PG CAR'!J:J,$AM$9)</f>
        <v>0</v>
      </c>
      <c r="AV29" s="350">
        <f>SUMIFS(TRANS!F:F,TRANS!C:C,"&gt;="&amp;DATE(AM29,1,1),TRANS!C:C,"&lt;="&amp;EOMONTH(DATE(AM29,12,1),0),TRANS!D:D,'01'!$T$6,TRANS!H:H,"efetivado")+SUMIFS(TRANS!F:F,TRANS!C:C,"&gt;="&amp;DATE(AM29,1,1),TRANS!C:C,"&lt;="&amp;EOMONTH(DATE(AM29,12,1),0),TRANS!D:D,'01'!$T$6,TRANS!H:H,$AM$9)</f>
        <v>0</v>
      </c>
      <c r="AW29" s="350">
        <f>SUMIFS(TRANS!F:F,TRANS!C:C,"&gt;="&amp;DATE(AM29,1,1),TRANS!C:C,"&lt;="&amp;EOMONTH(DATE(AM29,12,1),0),TRANS!G:G,'01'!$T$6,TRANS!H:H,"efetivado")+SUMIFS(TRANS!F:F,TRANS!C:C,"&gt;="&amp;DATE(AM29,1,1),TRANS!C:C,"&lt;="&amp;EOMONTH(DATE(AM29,12,1),0),TRANS!G:G,'01'!$T$6,TRANS!H:H,$AM$9)</f>
        <v>0</v>
      </c>
      <c r="AY29" s="381">
        <f t="shared" si="3"/>
        <v>2039</v>
      </c>
      <c r="AZ29" s="350">
        <f t="shared" si="4"/>
        <v>0</v>
      </c>
      <c r="BA29" s="350">
        <f>SUMIFS(DES!F:F,DES!C:C,"&gt;="&amp;DATE(AM29,1,1),DES!C:C,"&lt;="&amp;EOMONTH(DATE(AM29,12,1),0),DES!H:H,"efetivado")+SUMIFS(DES!F:F,DES!C:C,"&gt;="&amp;DATE(AM29,1,1),DES!C:C,"&lt;="&amp;EOMONTH(DATE(AM29,12,1),0),DES!H:H,$AM$9)</f>
        <v>0</v>
      </c>
      <c r="BB29" s="350">
        <f>SUMIFS(REC!F:F,REC!C:C,"&gt;="&amp;DATE(AM29,1,1),REC!C:C,"&lt;="&amp;EOMONTH(DATE(AM29,12,1),0),REC!H:H,"efetivado")+SUMIFS(REC!F:F,REC!C:C,"&gt;="&amp;DATE(AM29,1,1),REC!C:C,"&lt;="&amp;EOMONTH(DATE(AM29,12,1),0),REC!H:H,$AM$9)</f>
        <v>0</v>
      </c>
      <c r="BC29" s="350">
        <f>SUMIFS('EMP ADQ'!G:G,'EMP ADQ'!C:C,"&gt;="&amp;DATE(AM29,1,1),'EMP ADQ'!C:C,"&lt;="&amp;EOMONTH(DATE(AM29,12,1),0),'EMP ADQ'!I:I,"efetivado",'EMP ADQ'!D:D,"Empréstimo Adquirido")+SUMIFS('EMP ADQ'!G:G,'EMP ADQ'!C:C,"&gt;="&amp;DATE(AM29,1,1),'EMP ADQ'!C:C,"&lt;="&amp;EOMONTH(DATE(AM29,12,1),0),'EMP ADQ'!I:I,$AM$9,'EMP ADQ'!D:D,"Empréstimo Adquirido")</f>
        <v>0</v>
      </c>
      <c r="BD29" s="350">
        <f>SUMIFS('EMP ADQ'!G:G,'EMP ADQ'!C:C,"&gt;="&amp;DATE(AM29,1,1),'EMP ADQ'!C:C,"&lt;="&amp;EOMONTH(DATE(AM29,12,1),0),'EMP ADQ'!I:I,"efetivado",'EMP ADQ'!D:D,"Empréstimo Pago")+SUMIFS('EMP ADQ'!G:G,'EMP ADQ'!C:C,"&gt;="&amp;DATE(AM29,1,1),'EMP ADQ'!C:C,"&lt;="&amp;EOMONTH(DATE(AM29,12,1),0),'EMP ADQ'!I:I,$AM$9,'EMP ADQ'!D:D,"Empréstimo Pago")</f>
        <v>0</v>
      </c>
      <c r="BE29" s="350">
        <f>SUMIFS('EMP CON'!G:G,'EMP CON'!C:C,"&gt;="&amp;DATE(AM29,1,1),'EMP CON'!C:C,"&lt;="&amp;EOMONTH(DATE(AM29,12,1),0),'EMP CON'!I:I,"efetivado",'EMP CON'!D:D,"Empréstimo Concedido")+SUMIFS('EMP CON'!G:G,'EMP CON'!C:C,"&gt;="&amp;DATE(AM29,1,1),'EMP CON'!C:C,"&lt;="&amp;EOMONTH(DATE(AM29,12,1),0),'EMP CON'!I:I,$AM$9,'EMP CON'!D:D,"Empréstimo Concedido")</f>
        <v>0</v>
      </c>
      <c r="BF29" s="350">
        <f>SUMIFS('EMP CON'!G:G,'EMP CON'!C:C,"&gt;="&amp;DATE(AM29,1,1),'EMP CON'!C:C,"&lt;="&amp;EOMONTH(DATE(AM29,12,1),0),'EMP CON'!I:I,"efetivado",'EMP CON'!D:D,"Empréstimo Recebido")+SUMIFS('EMP CON'!G:G,'EMP CON'!C:C,"&gt;="&amp;DATE(AM29,1,1),'EMP CON'!C:C,"&lt;="&amp;EOMONTH(DATE(AM29,12,1),0),'EMP CON'!I:I,$AM$9,'EMP CON'!D:D,"Empréstimo Recebido")</f>
        <v>0</v>
      </c>
      <c r="BG29" s="350">
        <f>SUMIFS('PG CAR'!H:H,'PG CAR'!C:C,"&gt;="&amp;DATE(AM29,1,1),'PG CAR'!C:C,"&lt;="&amp;EOMONTH(DATE(AM29,12,1),0),'PG CAR'!J:J,"efetivado")+SUMIFS('PG CAR'!H:H,'PG CAR'!C:C,"&gt;="&amp;DATE(AM29,1,1),'PG CAR'!C:C,"&lt;="&amp;EOMONTH(DATE(AM29,12,1),0),'PG CAR'!J:J,$AM$9)</f>
        <v>0</v>
      </c>
      <c r="BH29" s="350"/>
      <c r="BI29" s="350"/>
      <c r="BK29" s="381">
        <f t="shared" si="5"/>
        <v>2039</v>
      </c>
      <c r="BL29" s="350">
        <f t="shared" si="6"/>
        <v>0</v>
      </c>
      <c r="BM29" s="350">
        <f t="shared" si="7"/>
        <v>0</v>
      </c>
      <c r="BN29" s="350">
        <f t="shared" si="8"/>
        <v>0</v>
      </c>
      <c r="BO29" s="350">
        <f t="shared" si="9"/>
        <v>0</v>
      </c>
      <c r="BP29" s="350">
        <f t="shared" si="10"/>
        <v>0</v>
      </c>
      <c r="BQ29" s="350">
        <f t="shared" si="11"/>
        <v>0</v>
      </c>
      <c r="BR29" s="350">
        <f t="shared" si="12"/>
        <v>0</v>
      </c>
      <c r="BS29" s="350">
        <f t="shared" si="13"/>
        <v>0</v>
      </c>
      <c r="BT29" s="350">
        <f t="shared" si="14"/>
        <v>0</v>
      </c>
      <c r="BU29" s="350">
        <f t="shared" si="15"/>
        <v>0</v>
      </c>
      <c r="BZ29" s="348" t="s">
        <v>60</v>
      </c>
      <c r="CA29" s="381">
        <v>1</v>
      </c>
      <c r="CC29" s="348" t="s">
        <v>170</v>
      </c>
      <c r="CD29" s="349">
        <f>VLOOKUP(CC29,'CAD2'!C25:D25,2,0)</f>
        <v>0</v>
      </c>
      <c r="CE29" s="381">
        <v>19</v>
      </c>
    </row>
    <row r="30" spans="3:83" x14ac:dyDescent="0.25">
      <c r="AM30" s="381">
        <f t="shared" si="20"/>
        <v>2040</v>
      </c>
      <c r="AN30" s="350">
        <f t="shared" si="21"/>
        <v>0</v>
      </c>
      <c r="AO30" s="350">
        <f>SUMIFS(DES!F:F,DES!C:C,"&gt;="&amp;DATE(AM30,1,1),DES!C:C,"&lt;="&amp;EOMONTH(DATE(AM30,12,1),0),DES!G:G,'01'!$T$6,DES!H:H,"efetivado")+SUMIFS(DES!F:F,DES!C:C,"&gt;="&amp;DATE(AM30,1,1),DES!C:C,"&lt;="&amp;EOMONTH(DATE(AM30,12,1),0),DES!G:G,'01'!$T$6,DES!H:H,$AM$9)</f>
        <v>0</v>
      </c>
      <c r="AP30" s="350">
        <f>SUMIFS(REC!F:F,REC!C:C,"&gt;="&amp;DATE(AM30,1,1),REC!C:C,"&lt;="&amp;EOMONTH(DATE(AM30,12,1),0),REC!G:G,'01'!$T$6,REC!H:H,"efetivado")+SUMIFS(REC!F:F,REC!C:C,"&gt;="&amp;DATE(AM30,1,1),REC!C:C,"&lt;="&amp;EOMONTH(DATE(AM30,12,1),0),REC!G:G,'01'!$T$6,REC!H:H,$AM$9)</f>
        <v>0</v>
      </c>
      <c r="AQ30" s="350">
        <f>SUMIFS('EMP ADQ'!G:G,'EMP ADQ'!C:C,"&gt;="&amp;DATE(AM30,1,1),'EMP ADQ'!C:C,"&lt;="&amp;EOMONTH(DATE(AM30,12,1),0),'EMP ADQ'!H:H,'01'!$T$6,'EMP ADQ'!I:I,"efetivado",'EMP ADQ'!D:D,"Empréstimo Adquirido")+SUMIFS('EMP ADQ'!G:G,'EMP ADQ'!C:C,"&gt;="&amp;DATE(AM30,1,1),'EMP ADQ'!C:C,"&lt;="&amp;EOMONTH(DATE(AM30,12,1),0),'EMP ADQ'!H:H,'01'!$T$6,'EMP ADQ'!I:I,$AM$9,'EMP ADQ'!D:D,"Empréstimo Adquirido")</f>
        <v>0</v>
      </c>
      <c r="AR30" s="350">
        <f>SUMIFS('EMP ADQ'!G:G,'EMP ADQ'!C:C,"&gt;="&amp;DATE(AM30,1,1),'EMP ADQ'!C:C,"&lt;="&amp;EOMONTH(DATE(AM30,12,1),0),'EMP ADQ'!H:H,'01'!$T$6,'EMP ADQ'!I:I,"efetivado",'EMP ADQ'!D:D,"Empréstimo Pago")+SUMIFS('EMP ADQ'!G:G,'EMP ADQ'!C:C,"&gt;="&amp;DATE(AM30,1,1),'EMP ADQ'!C:C,"&lt;="&amp;EOMONTH(DATE(AM30,12,1),0),'EMP ADQ'!H:H,'01'!$T$6,'EMP ADQ'!I:I,$AM$9,'EMP ADQ'!D:D,"Empréstimo Pago")</f>
        <v>0</v>
      </c>
      <c r="AS30" s="350">
        <f>SUMIFS('EMP CON'!G:G,'EMP CON'!C:C,"&gt;="&amp;DATE(AM30,1,1),'EMP CON'!C:C,"&lt;="&amp;EOMONTH(DATE(AM30,12,1),0),'EMP CON'!H:H,'01'!$T$6,'EMP CON'!I:I,"efetivado",'EMP CON'!D:D,"Empréstimo Concedido")+SUMIFS('EMP CON'!G:G,'EMP CON'!C:C,"&gt;="&amp;DATE(AM30,1,1),'EMP CON'!C:C,"&lt;="&amp;EOMONTH(DATE(AM30,12,1),0),'EMP CON'!H:H,'01'!$T$6,'EMP CON'!I:I,$AM$9,'EMP CON'!D:D,"Empréstimo Concedido")</f>
        <v>0</v>
      </c>
      <c r="AT30" s="350">
        <f>SUMIFS('EMP CON'!G:G,'EMP CON'!C:C,"&gt;="&amp;DATE(AM30,1,1),'EMP CON'!C:C,"&lt;="&amp;EOMONTH(DATE(AM30,12,1),0),'EMP CON'!H:H,'01'!$T$6,'EMP CON'!I:I,"efetivado",'EMP CON'!D:D,"Empréstimo Recebido")+SUMIFS('EMP CON'!G:G,'EMP CON'!C:C,"&gt;="&amp;DATE(AM30,1,1),'EMP CON'!C:C,"&lt;="&amp;EOMONTH(DATE(AM30,12,1),0),'EMP CON'!H:H,'01'!$T$6,'EMP CON'!I:I,$AM$9,'EMP CON'!D:D,"Empréstimo Recebido")</f>
        <v>0</v>
      </c>
      <c r="AU30" s="350">
        <f>SUMIFS('PG CAR'!H:H,'PG CAR'!C:C,"&gt;="&amp;DATE(AM30,1,1),'PG CAR'!C:C,"&lt;="&amp;EOMONTH(DATE(AM30,12,1),0),'PG CAR'!I:I,'01'!$T$6,'PG CAR'!J:J,"efetivado")+SUMIFS('PG CAR'!H:H,'PG CAR'!C:C,"&gt;="&amp;DATE(AM30,1,1),'PG CAR'!C:C,"&lt;="&amp;EOMONTH(DATE(AM30,12,1),0),'PG CAR'!I:I,'01'!$T$6,'PG CAR'!J:J,$AM$9)</f>
        <v>0</v>
      </c>
      <c r="AV30" s="350">
        <f>SUMIFS(TRANS!F:F,TRANS!C:C,"&gt;="&amp;DATE(AM30,1,1),TRANS!C:C,"&lt;="&amp;EOMONTH(DATE(AM30,12,1),0),TRANS!D:D,'01'!$T$6,TRANS!H:H,"efetivado")+SUMIFS(TRANS!F:F,TRANS!C:C,"&gt;="&amp;DATE(AM30,1,1),TRANS!C:C,"&lt;="&amp;EOMONTH(DATE(AM30,12,1),0),TRANS!D:D,'01'!$T$6,TRANS!H:H,$AM$9)</f>
        <v>0</v>
      </c>
      <c r="AW30" s="350">
        <f>SUMIFS(TRANS!F:F,TRANS!C:C,"&gt;="&amp;DATE(AM30,1,1),TRANS!C:C,"&lt;="&amp;EOMONTH(DATE(AM30,12,1),0),TRANS!G:G,'01'!$T$6,TRANS!H:H,"efetivado")+SUMIFS(TRANS!F:F,TRANS!C:C,"&gt;="&amp;DATE(AM30,1,1),TRANS!C:C,"&lt;="&amp;EOMONTH(DATE(AM30,12,1),0),TRANS!G:G,'01'!$T$6,TRANS!H:H,$AM$9)</f>
        <v>0</v>
      </c>
      <c r="AY30" s="381">
        <f t="shared" si="3"/>
        <v>2040</v>
      </c>
      <c r="AZ30" s="350">
        <f t="shared" si="4"/>
        <v>0</v>
      </c>
      <c r="BA30" s="350">
        <f>SUMIFS(DES!F:F,DES!C:C,"&gt;="&amp;DATE(AM30,1,1),DES!C:C,"&lt;="&amp;EOMONTH(DATE(AM30,12,1),0),DES!H:H,"efetivado")+SUMIFS(DES!F:F,DES!C:C,"&gt;="&amp;DATE(AM30,1,1),DES!C:C,"&lt;="&amp;EOMONTH(DATE(AM30,12,1),0),DES!H:H,$AM$9)</f>
        <v>0</v>
      </c>
      <c r="BB30" s="350">
        <f>SUMIFS(REC!F:F,REC!C:C,"&gt;="&amp;DATE(AM30,1,1),REC!C:C,"&lt;="&amp;EOMONTH(DATE(AM30,12,1),0),REC!H:H,"efetivado")+SUMIFS(REC!F:F,REC!C:C,"&gt;="&amp;DATE(AM30,1,1),REC!C:C,"&lt;="&amp;EOMONTH(DATE(AM30,12,1),0),REC!H:H,$AM$9)</f>
        <v>0</v>
      </c>
      <c r="BC30" s="350">
        <f>SUMIFS('EMP ADQ'!G:G,'EMP ADQ'!C:C,"&gt;="&amp;DATE(AM30,1,1),'EMP ADQ'!C:C,"&lt;="&amp;EOMONTH(DATE(AM30,12,1),0),'EMP ADQ'!I:I,"efetivado",'EMP ADQ'!D:D,"Empréstimo Adquirido")+SUMIFS('EMP ADQ'!G:G,'EMP ADQ'!C:C,"&gt;="&amp;DATE(AM30,1,1),'EMP ADQ'!C:C,"&lt;="&amp;EOMONTH(DATE(AM30,12,1),0),'EMP ADQ'!I:I,$AM$9,'EMP ADQ'!D:D,"Empréstimo Adquirido")</f>
        <v>0</v>
      </c>
      <c r="BD30" s="350">
        <f>SUMIFS('EMP ADQ'!G:G,'EMP ADQ'!C:C,"&gt;="&amp;DATE(AM30,1,1),'EMP ADQ'!C:C,"&lt;="&amp;EOMONTH(DATE(AM30,12,1),0),'EMP ADQ'!I:I,"efetivado",'EMP ADQ'!D:D,"Empréstimo Pago")+SUMIFS('EMP ADQ'!G:G,'EMP ADQ'!C:C,"&gt;="&amp;DATE(AM30,1,1),'EMP ADQ'!C:C,"&lt;="&amp;EOMONTH(DATE(AM30,12,1),0),'EMP ADQ'!I:I,$AM$9,'EMP ADQ'!D:D,"Empréstimo Pago")</f>
        <v>0</v>
      </c>
      <c r="BE30" s="350">
        <f>SUMIFS('EMP CON'!G:G,'EMP CON'!C:C,"&gt;="&amp;DATE(AM30,1,1),'EMP CON'!C:C,"&lt;="&amp;EOMONTH(DATE(AM30,12,1),0),'EMP CON'!I:I,"efetivado",'EMP CON'!D:D,"Empréstimo Concedido")+SUMIFS('EMP CON'!G:G,'EMP CON'!C:C,"&gt;="&amp;DATE(AM30,1,1),'EMP CON'!C:C,"&lt;="&amp;EOMONTH(DATE(AM30,12,1),0),'EMP CON'!I:I,$AM$9,'EMP CON'!D:D,"Empréstimo Concedido")</f>
        <v>0</v>
      </c>
      <c r="BF30" s="350">
        <f>SUMIFS('EMP CON'!G:G,'EMP CON'!C:C,"&gt;="&amp;DATE(AM30,1,1),'EMP CON'!C:C,"&lt;="&amp;EOMONTH(DATE(AM30,12,1),0),'EMP CON'!I:I,"efetivado",'EMP CON'!D:D,"Empréstimo Recebido")+SUMIFS('EMP CON'!G:G,'EMP CON'!C:C,"&gt;="&amp;DATE(AM30,1,1),'EMP CON'!C:C,"&lt;="&amp;EOMONTH(DATE(AM30,12,1),0),'EMP CON'!I:I,$AM$9,'EMP CON'!D:D,"Empréstimo Recebido")</f>
        <v>0</v>
      </c>
      <c r="BG30" s="350">
        <f>SUMIFS('PG CAR'!H:H,'PG CAR'!C:C,"&gt;="&amp;DATE(AM30,1,1),'PG CAR'!C:C,"&lt;="&amp;EOMONTH(DATE(AM30,12,1),0),'PG CAR'!J:J,"efetivado")+SUMIFS('PG CAR'!H:H,'PG CAR'!C:C,"&gt;="&amp;DATE(AM30,1,1),'PG CAR'!C:C,"&lt;="&amp;EOMONTH(DATE(AM30,12,1),0),'PG CAR'!J:J,$AM$9)</f>
        <v>0</v>
      </c>
      <c r="BH30" s="350"/>
      <c r="BI30" s="350"/>
      <c r="BK30" s="381">
        <f t="shared" si="5"/>
        <v>2040</v>
      </c>
      <c r="BL30" s="350">
        <f t="shared" si="6"/>
        <v>0</v>
      </c>
      <c r="BM30" s="350">
        <f t="shared" si="7"/>
        <v>0</v>
      </c>
      <c r="BN30" s="350">
        <f t="shared" si="8"/>
        <v>0</v>
      </c>
      <c r="BO30" s="350">
        <f t="shared" si="9"/>
        <v>0</v>
      </c>
      <c r="BP30" s="350">
        <f t="shared" si="10"/>
        <v>0</v>
      </c>
      <c r="BQ30" s="350">
        <f t="shared" si="11"/>
        <v>0</v>
      </c>
      <c r="BR30" s="350">
        <f t="shared" si="12"/>
        <v>0</v>
      </c>
      <c r="BS30" s="350">
        <f t="shared" si="13"/>
        <v>0</v>
      </c>
      <c r="BT30" s="350">
        <f t="shared" si="14"/>
        <v>0</v>
      </c>
      <c r="BU30" s="350">
        <f t="shared" si="15"/>
        <v>0</v>
      </c>
      <c r="BZ30" s="348" t="s">
        <v>72</v>
      </c>
      <c r="CA30" s="381">
        <v>2</v>
      </c>
      <c r="CC30" s="348" t="s">
        <v>171</v>
      </c>
      <c r="CD30" s="349">
        <f>VLOOKUP(CC30,'CAD2'!C26:D26,2,0)</f>
        <v>0</v>
      </c>
      <c r="CE30" s="381">
        <v>20</v>
      </c>
    </row>
    <row r="31" spans="3:83" x14ac:dyDescent="0.25">
      <c r="AM31" s="381">
        <f t="shared" si="20"/>
        <v>2041</v>
      </c>
      <c r="AN31" s="350">
        <f t="shared" si="21"/>
        <v>0</v>
      </c>
      <c r="AO31" s="350">
        <f>SUMIFS(DES!F:F,DES!C:C,"&gt;="&amp;DATE(AM31,1,1),DES!C:C,"&lt;="&amp;EOMONTH(DATE(AM31,12,1),0),DES!G:G,'01'!$T$6,DES!H:H,"efetivado")+SUMIFS(DES!F:F,DES!C:C,"&gt;="&amp;DATE(AM31,1,1),DES!C:C,"&lt;="&amp;EOMONTH(DATE(AM31,12,1),0),DES!G:G,'01'!$T$6,DES!H:H,$AM$9)</f>
        <v>0</v>
      </c>
      <c r="AP31" s="350">
        <f>SUMIFS(REC!F:F,REC!C:C,"&gt;="&amp;DATE(AM31,1,1),REC!C:C,"&lt;="&amp;EOMONTH(DATE(AM31,12,1),0),REC!G:G,'01'!$T$6,REC!H:H,"efetivado")+SUMIFS(REC!F:F,REC!C:C,"&gt;="&amp;DATE(AM31,1,1),REC!C:C,"&lt;="&amp;EOMONTH(DATE(AM31,12,1),0),REC!G:G,'01'!$T$6,REC!H:H,$AM$9)</f>
        <v>0</v>
      </c>
      <c r="AQ31" s="350">
        <f>SUMIFS('EMP ADQ'!G:G,'EMP ADQ'!C:C,"&gt;="&amp;DATE(AM31,1,1),'EMP ADQ'!C:C,"&lt;="&amp;EOMONTH(DATE(AM31,12,1),0),'EMP ADQ'!H:H,'01'!$T$6,'EMP ADQ'!I:I,"efetivado",'EMP ADQ'!D:D,"Empréstimo Adquirido")+SUMIFS('EMP ADQ'!G:G,'EMP ADQ'!C:C,"&gt;="&amp;DATE(AM31,1,1),'EMP ADQ'!C:C,"&lt;="&amp;EOMONTH(DATE(AM31,12,1),0),'EMP ADQ'!H:H,'01'!$T$6,'EMP ADQ'!I:I,$AM$9,'EMP ADQ'!D:D,"Empréstimo Adquirido")</f>
        <v>0</v>
      </c>
      <c r="AR31" s="350">
        <f>SUMIFS('EMP ADQ'!G:G,'EMP ADQ'!C:C,"&gt;="&amp;DATE(AM31,1,1),'EMP ADQ'!C:C,"&lt;="&amp;EOMONTH(DATE(AM31,12,1),0),'EMP ADQ'!H:H,'01'!$T$6,'EMP ADQ'!I:I,"efetivado",'EMP ADQ'!D:D,"Empréstimo Pago")+SUMIFS('EMP ADQ'!G:G,'EMP ADQ'!C:C,"&gt;="&amp;DATE(AM31,1,1),'EMP ADQ'!C:C,"&lt;="&amp;EOMONTH(DATE(AM31,12,1),0),'EMP ADQ'!H:H,'01'!$T$6,'EMP ADQ'!I:I,$AM$9,'EMP ADQ'!D:D,"Empréstimo Pago")</f>
        <v>0</v>
      </c>
      <c r="AS31" s="350">
        <f>SUMIFS('EMP CON'!G:G,'EMP CON'!C:C,"&gt;="&amp;DATE(AM31,1,1),'EMP CON'!C:C,"&lt;="&amp;EOMONTH(DATE(AM31,12,1),0),'EMP CON'!H:H,'01'!$T$6,'EMP CON'!I:I,"efetivado",'EMP CON'!D:D,"Empréstimo Concedido")+SUMIFS('EMP CON'!G:G,'EMP CON'!C:C,"&gt;="&amp;DATE(AM31,1,1),'EMP CON'!C:C,"&lt;="&amp;EOMONTH(DATE(AM31,12,1),0),'EMP CON'!H:H,'01'!$T$6,'EMP CON'!I:I,$AM$9,'EMP CON'!D:D,"Empréstimo Concedido")</f>
        <v>0</v>
      </c>
      <c r="AT31" s="350">
        <f>SUMIFS('EMP CON'!G:G,'EMP CON'!C:C,"&gt;="&amp;DATE(AM31,1,1),'EMP CON'!C:C,"&lt;="&amp;EOMONTH(DATE(AM31,12,1),0),'EMP CON'!H:H,'01'!$T$6,'EMP CON'!I:I,"efetivado",'EMP CON'!D:D,"Empréstimo Recebido")+SUMIFS('EMP CON'!G:G,'EMP CON'!C:C,"&gt;="&amp;DATE(AM31,1,1),'EMP CON'!C:C,"&lt;="&amp;EOMONTH(DATE(AM31,12,1),0),'EMP CON'!H:H,'01'!$T$6,'EMP CON'!I:I,$AM$9,'EMP CON'!D:D,"Empréstimo Recebido")</f>
        <v>0</v>
      </c>
      <c r="AU31" s="350">
        <f>SUMIFS('PG CAR'!H:H,'PG CAR'!C:C,"&gt;="&amp;DATE(AM31,1,1),'PG CAR'!C:C,"&lt;="&amp;EOMONTH(DATE(AM31,12,1),0),'PG CAR'!I:I,'01'!$T$6,'PG CAR'!J:J,"efetivado")+SUMIFS('PG CAR'!H:H,'PG CAR'!C:C,"&gt;="&amp;DATE(AM31,1,1),'PG CAR'!C:C,"&lt;="&amp;EOMONTH(DATE(AM31,12,1),0),'PG CAR'!I:I,'01'!$T$6,'PG CAR'!J:J,$AM$9)</f>
        <v>0</v>
      </c>
      <c r="AV31" s="350">
        <f>SUMIFS(TRANS!F:F,TRANS!C:C,"&gt;="&amp;DATE(AM31,1,1),TRANS!C:C,"&lt;="&amp;EOMONTH(DATE(AM31,12,1),0),TRANS!D:D,'01'!$T$6,TRANS!H:H,"efetivado")+SUMIFS(TRANS!F:F,TRANS!C:C,"&gt;="&amp;DATE(AM31,1,1),TRANS!C:C,"&lt;="&amp;EOMONTH(DATE(AM31,12,1),0),TRANS!D:D,'01'!$T$6,TRANS!H:H,$AM$9)</f>
        <v>0</v>
      </c>
      <c r="AW31" s="350">
        <f>SUMIFS(TRANS!F:F,TRANS!C:C,"&gt;="&amp;DATE(AM31,1,1),TRANS!C:C,"&lt;="&amp;EOMONTH(DATE(AM31,12,1),0),TRANS!G:G,'01'!$T$6,TRANS!H:H,"efetivado")+SUMIFS(TRANS!F:F,TRANS!C:C,"&gt;="&amp;DATE(AM31,1,1),TRANS!C:C,"&lt;="&amp;EOMONTH(DATE(AM31,12,1),0),TRANS!G:G,'01'!$T$6,TRANS!H:H,$AM$9)</f>
        <v>0</v>
      </c>
      <c r="AY31" s="381">
        <f t="shared" si="3"/>
        <v>2041</v>
      </c>
      <c r="AZ31" s="350">
        <f t="shared" si="4"/>
        <v>0</v>
      </c>
      <c r="BA31" s="350">
        <f>SUMIFS(DES!F:F,DES!C:C,"&gt;="&amp;DATE(AM31,1,1),DES!C:C,"&lt;="&amp;EOMONTH(DATE(AM31,12,1),0),DES!H:H,"efetivado")+SUMIFS(DES!F:F,DES!C:C,"&gt;="&amp;DATE(AM31,1,1),DES!C:C,"&lt;="&amp;EOMONTH(DATE(AM31,12,1),0),DES!H:H,$AM$9)</f>
        <v>0</v>
      </c>
      <c r="BB31" s="350">
        <f>SUMIFS(REC!F:F,REC!C:C,"&gt;="&amp;DATE(AM31,1,1),REC!C:C,"&lt;="&amp;EOMONTH(DATE(AM31,12,1),0),REC!H:H,"efetivado")+SUMIFS(REC!F:F,REC!C:C,"&gt;="&amp;DATE(AM31,1,1),REC!C:C,"&lt;="&amp;EOMONTH(DATE(AM31,12,1),0),REC!H:H,$AM$9)</f>
        <v>0</v>
      </c>
      <c r="BC31" s="350">
        <f>SUMIFS('EMP ADQ'!G:G,'EMP ADQ'!C:C,"&gt;="&amp;DATE(AM31,1,1),'EMP ADQ'!C:C,"&lt;="&amp;EOMONTH(DATE(AM31,12,1),0),'EMP ADQ'!I:I,"efetivado",'EMP ADQ'!D:D,"Empréstimo Adquirido")+SUMIFS('EMP ADQ'!G:G,'EMP ADQ'!C:C,"&gt;="&amp;DATE(AM31,1,1),'EMP ADQ'!C:C,"&lt;="&amp;EOMONTH(DATE(AM31,12,1),0),'EMP ADQ'!I:I,$AM$9,'EMP ADQ'!D:D,"Empréstimo Adquirido")</f>
        <v>0</v>
      </c>
      <c r="BD31" s="350">
        <f>SUMIFS('EMP ADQ'!G:G,'EMP ADQ'!C:C,"&gt;="&amp;DATE(AM31,1,1),'EMP ADQ'!C:C,"&lt;="&amp;EOMONTH(DATE(AM31,12,1),0),'EMP ADQ'!I:I,"efetivado",'EMP ADQ'!D:D,"Empréstimo Pago")+SUMIFS('EMP ADQ'!G:G,'EMP ADQ'!C:C,"&gt;="&amp;DATE(AM31,1,1),'EMP ADQ'!C:C,"&lt;="&amp;EOMONTH(DATE(AM31,12,1),0),'EMP ADQ'!I:I,$AM$9,'EMP ADQ'!D:D,"Empréstimo Pago")</f>
        <v>0</v>
      </c>
      <c r="BE31" s="350">
        <f>SUMIFS('EMP CON'!G:G,'EMP CON'!C:C,"&gt;="&amp;DATE(AM31,1,1),'EMP CON'!C:C,"&lt;="&amp;EOMONTH(DATE(AM31,12,1),0),'EMP CON'!I:I,"efetivado",'EMP CON'!D:D,"Empréstimo Concedido")+SUMIFS('EMP CON'!G:G,'EMP CON'!C:C,"&gt;="&amp;DATE(AM31,1,1),'EMP CON'!C:C,"&lt;="&amp;EOMONTH(DATE(AM31,12,1),0),'EMP CON'!I:I,$AM$9,'EMP CON'!D:D,"Empréstimo Concedido")</f>
        <v>0</v>
      </c>
      <c r="BF31" s="350">
        <f>SUMIFS('EMP CON'!G:G,'EMP CON'!C:C,"&gt;="&amp;DATE(AM31,1,1),'EMP CON'!C:C,"&lt;="&amp;EOMONTH(DATE(AM31,12,1),0),'EMP CON'!I:I,"efetivado",'EMP CON'!D:D,"Empréstimo Recebido")+SUMIFS('EMP CON'!G:G,'EMP CON'!C:C,"&gt;="&amp;DATE(AM31,1,1),'EMP CON'!C:C,"&lt;="&amp;EOMONTH(DATE(AM31,12,1),0),'EMP CON'!I:I,$AM$9,'EMP CON'!D:D,"Empréstimo Recebido")</f>
        <v>0</v>
      </c>
      <c r="BG31" s="350">
        <f>SUMIFS('PG CAR'!H:H,'PG CAR'!C:C,"&gt;="&amp;DATE(AM31,1,1),'PG CAR'!C:C,"&lt;="&amp;EOMONTH(DATE(AM31,12,1),0),'PG CAR'!J:J,"efetivado")+SUMIFS('PG CAR'!H:H,'PG CAR'!C:C,"&gt;="&amp;DATE(AM31,1,1),'PG CAR'!C:C,"&lt;="&amp;EOMONTH(DATE(AM31,12,1),0),'PG CAR'!J:J,$AM$9)</f>
        <v>0</v>
      </c>
      <c r="BH31" s="350"/>
      <c r="BI31" s="350"/>
      <c r="BK31" s="381">
        <f t="shared" si="5"/>
        <v>2041</v>
      </c>
      <c r="BL31" s="350">
        <f t="shared" si="6"/>
        <v>0</v>
      </c>
      <c r="BM31" s="350">
        <f t="shared" si="7"/>
        <v>0</v>
      </c>
      <c r="BN31" s="350">
        <f t="shared" si="8"/>
        <v>0</v>
      </c>
      <c r="BO31" s="350">
        <f t="shared" si="9"/>
        <v>0</v>
      </c>
      <c r="BP31" s="350">
        <f t="shared" si="10"/>
        <v>0</v>
      </c>
      <c r="BQ31" s="350">
        <f t="shared" si="11"/>
        <v>0</v>
      </c>
      <c r="BR31" s="350">
        <f t="shared" si="12"/>
        <v>0</v>
      </c>
      <c r="BS31" s="350">
        <f t="shared" si="13"/>
        <v>0</v>
      </c>
      <c r="BT31" s="350">
        <f t="shared" si="14"/>
        <v>0</v>
      </c>
      <c r="BU31" s="350">
        <f t="shared" si="15"/>
        <v>0</v>
      </c>
    </row>
    <row r="32" spans="3:83" x14ac:dyDescent="0.25">
      <c r="AM32" s="381">
        <f t="shared" si="20"/>
        <v>2042</v>
      </c>
      <c r="AN32" s="350">
        <f t="shared" si="21"/>
        <v>0</v>
      </c>
      <c r="AO32" s="350">
        <f>SUMIFS(DES!F:F,DES!C:C,"&gt;="&amp;DATE(AM32,1,1),DES!C:C,"&lt;="&amp;EOMONTH(DATE(AM32,12,1),0),DES!G:G,'01'!$T$6,DES!H:H,"efetivado")+SUMIFS(DES!F:F,DES!C:C,"&gt;="&amp;DATE(AM32,1,1),DES!C:C,"&lt;="&amp;EOMONTH(DATE(AM32,12,1),0),DES!G:G,'01'!$T$6,DES!H:H,$AM$9)</f>
        <v>0</v>
      </c>
      <c r="AP32" s="350">
        <f>SUMIFS(REC!F:F,REC!C:C,"&gt;="&amp;DATE(AM32,1,1),REC!C:C,"&lt;="&amp;EOMONTH(DATE(AM32,12,1),0),REC!G:G,'01'!$T$6,REC!H:H,"efetivado")+SUMIFS(REC!F:F,REC!C:C,"&gt;="&amp;DATE(AM32,1,1),REC!C:C,"&lt;="&amp;EOMONTH(DATE(AM32,12,1),0),REC!G:G,'01'!$T$6,REC!H:H,$AM$9)</f>
        <v>0</v>
      </c>
      <c r="AQ32" s="350">
        <f>SUMIFS('EMP ADQ'!G:G,'EMP ADQ'!C:C,"&gt;="&amp;DATE(AM32,1,1),'EMP ADQ'!C:C,"&lt;="&amp;EOMONTH(DATE(AM32,12,1),0),'EMP ADQ'!H:H,'01'!$T$6,'EMP ADQ'!I:I,"efetivado",'EMP ADQ'!D:D,"Empréstimo Adquirido")+SUMIFS('EMP ADQ'!G:G,'EMP ADQ'!C:C,"&gt;="&amp;DATE(AM32,1,1),'EMP ADQ'!C:C,"&lt;="&amp;EOMONTH(DATE(AM32,12,1),0),'EMP ADQ'!H:H,'01'!$T$6,'EMP ADQ'!I:I,$AM$9,'EMP ADQ'!D:D,"Empréstimo Adquirido")</f>
        <v>0</v>
      </c>
      <c r="AR32" s="350">
        <f>SUMIFS('EMP ADQ'!G:G,'EMP ADQ'!C:C,"&gt;="&amp;DATE(AM32,1,1),'EMP ADQ'!C:C,"&lt;="&amp;EOMONTH(DATE(AM32,12,1),0),'EMP ADQ'!H:H,'01'!$T$6,'EMP ADQ'!I:I,"efetivado",'EMP ADQ'!D:D,"Empréstimo Pago")+SUMIFS('EMP ADQ'!G:G,'EMP ADQ'!C:C,"&gt;="&amp;DATE(AM32,1,1),'EMP ADQ'!C:C,"&lt;="&amp;EOMONTH(DATE(AM32,12,1),0),'EMP ADQ'!H:H,'01'!$T$6,'EMP ADQ'!I:I,$AM$9,'EMP ADQ'!D:D,"Empréstimo Pago")</f>
        <v>0</v>
      </c>
      <c r="AS32" s="350">
        <f>SUMIFS('EMP CON'!G:G,'EMP CON'!C:C,"&gt;="&amp;DATE(AM32,1,1),'EMP CON'!C:C,"&lt;="&amp;EOMONTH(DATE(AM32,12,1),0),'EMP CON'!H:H,'01'!$T$6,'EMP CON'!I:I,"efetivado",'EMP CON'!D:D,"Empréstimo Concedido")+SUMIFS('EMP CON'!G:G,'EMP CON'!C:C,"&gt;="&amp;DATE(AM32,1,1),'EMP CON'!C:C,"&lt;="&amp;EOMONTH(DATE(AM32,12,1),0),'EMP CON'!H:H,'01'!$T$6,'EMP CON'!I:I,$AM$9,'EMP CON'!D:D,"Empréstimo Concedido")</f>
        <v>0</v>
      </c>
      <c r="AT32" s="350">
        <f>SUMIFS('EMP CON'!G:G,'EMP CON'!C:C,"&gt;="&amp;DATE(AM32,1,1),'EMP CON'!C:C,"&lt;="&amp;EOMONTH(DATE(AM32,12,1),0),'EMP CON'!H:H,'01'!$T$6,'EMP CON'!I:I,"efetivado",'EMP CON'!D:D,"Empréstimo Recebido")+SUMIFS('EMP CON'!G:G,'EMP CON'!C:C,"&gt;="&amp;DATE(AM32,1,1),'EMP CON'!C:C,"&lt;="&amp;EOMONTH(DATE(AM32,12,1),0),'EMP CON'!H:H,'01'!$T$6,'EMP CON'!I:I,$AM$9,'EMP CON'!D:D,"Empréstimo Recebido")</f>
        <v>0</v>
      </c>
      <c r="AU32" s="350">
        <f>SUMIFS('PG CAR'!H:H,'PG CAR'!C:C,"&gt;="&amp;DATE(AM32,1,1),'PG CAR'!C:C,"&lt;="&amp;EOMONTH(DATE(AM32,12,1),0),'PG CAR'!I:I,'01'!$T$6,'PG CAR'!J:J,"efetivado")+SUMIFS('PG CAR'!H:H,'PG CAR'!C:C,"&gt;="&amp;DATE(AM32,1,1),'PG CAR'!C:C,"&lt;="&amp;EOMONTH(DATE(AM32,12,1),0),'PG CAR'!I:I,'01'!$T$6,'PG CAR'!J:J,$AM$9)</f>
        <v>0</v>
      </c>
      <c r="AV32" s="350">
        <f>SUMIFS(TRANS!F:F,TRANS!C:C,"&gt;="&amp;DATE(AM32,1,1),TRANS!C:C,"&lt;="&amp;EOMONTH(DATE(AM32,12,1),0),TRANS!D:D,'01'!$T$6,TRANS!H:H,"efetivado")+SUMIFS(TRANS!F:F,TRANS!C:C,"&gt;="&amp;DATE(AM32,1,1),TRANS!C:C,"&lt;="&amp;EOMONTH(DATE(AM32,12,1),0),TRANS!D:D,'01'!$T$6,TRANS!H:H,$AM$9)</f>
        <v>0</v>
      </c>
      <c r="AW32" s="350">
        <f>SUMIFS(TRANS!F:F,TRANS!C:C,"&gt;="&amp;DATE(AM32,1,1),TRANS!C:C,"&lt;="&amp;EOMONTH(DATE(AM32,12,1),0),TRANS!G:G,'01'!$T$6,TRANS!H:H,"efetivado")+SUMIFS(TRANS!F:F,TRANS!C:C,"&gt;="&amp;DATE(AM32,1,1),TRANS!C:C,"&lt;="&amp;EOMONTH(DATE(AM32,12,1),0),TRANS!G:G,'01'!$T$6,TRANS!H:H,$AM$9)</f>
        <v>0</v>
      </c>
      <c r="AY32" s="381">
        <f t="shared" si="3"/>
        <v>2042</v>
      </c>
      <c r="AZ32" s="350">
        <f t="shared" si="4"/>
        <v>0</v>
      </c>
      <c r="BA32" s="350">
        <f>SUMIFS(DES!F:F,DES!C:C,"&gt;="&amp;DATE(AM32,1,1),DES!C:C,"&lt;="&amp;EOMONTH(DATE(AM32,12,1),0),DES!H:H,"efetivado")+SUMIFS(DES!F:F,DES!C:C,"&gt;="&amp;DATE(AM32,1,1),DES!C:C,"&lt;="&amp;EOMONTH(DATE(AM32,12,1),0),DES!H:H,$AM$9)</f>
        <v>0</v>
      </c>
      <c r="BB32" s="350">
        <f>SUMIFS(REC!F:F,REC!C:C,"&gt;="&amp;DATE(AM32,1,1),REC!C:C,"&lt;="&amp;EOMONTH(DATE(AM32,12,1),0),REC!H:H,"efetivado")+SUMIFS(REC!F:F,REC!C:C,"&gt;="&amp;DATE(AM32,1,1),REC!C:C,"&lt;="&amp;EOMONTH(DATE(AM32,12,1),0),REC!H:H,$AM$9)</f>
        <v>0</v>
      </c>
      <c r="BC32" s="350">
        <f>SUMIFS('EMP ADQ'!G:G,'EMP ADQ'!C:C,"&gt;="&amp;DATE(AM32,1,1),'EMP ADQ'!C:C,"&lt;="&amp;EOMONTH(DATE(AM32,12,1),0),'EMP ADQ'!I:I,"efetivado",'EMP ADQ'!D:D,"Empréstimo Adquirido")+SUMIFS('EMP ADQ'!G:G,'EMP ADQ'!C:C,"&gt;="&amp;DATE(AM32,1,1),'EMP ADQ'!C:C,"&lt;="&amp;EOMONTH(DATE(AM32,12,1),0),'EMP ADQ'!I:I,$AM$9,'EMP ADQ'!D:D,"Empréstimo Adquirido")</f>
        <v>0</v>
      </c>
      <c r="BD32" s="350">
        <f>SUMIFS('EMP ADQ'!G:G,'EMP ADQ'!C:C,"&gt;="&amp;DATE(AM32,1,1),'EMP ADQ'!C:C,"&lt;="&amp;EOMONTH(DATE(AM32,12,1),0),'EMP ADQ'!I:I,"efetivado",'EMP ADQ'!D:D,"Empréstimo Pago")+SUMIFS('EMP ADQ'!G:G,'EMP ADQ'!C:C,"&gt;="&amp;DATE(AM32,1,1),'EMP ADQ'!C:C,"&lt;="&amp;EOMONTH(DATE(AM32,12,1),0),'EMP ADQ'!I:I,$AM$9,'EMP ADQ'!D:D,"Empréstimo Pago")</f>
        <v>0</v>
      </c>
      <c r="BE32" s="350">
        <f>SUMIFS('EMP CON'!G:G,'EMP CON'!C:C,"&gt;="&amp;DATE(AM32,1,1),'EMP CON'!C:C,"&lt;="&amp;EOMONTH(DATE(AM32,12,1),0),'EMP CON'!I:I,"efetivado",'EMP CON'!D:D,"Empréstimo Concedido")+SUMIFS('EMP CON'!G:G,'EMP CON'!C:C,"&gt;="&amp;DATE(AM32,1,1),'EMP CON'!C:C,"&lt;="&amp;EOMONTH(DATE(AM32,12,1),0),'EMP CON'!I:I,$AM$9,'EMP CON'!D:D,"Empréstimo Concedido")</f>
        <v>0</v>
      </c>
      <c r="BF32" s="350">
        <f>SUMIFS('EMP CON'!G:G,'EMP CON'!C:C,"&gt;="&amp;DATE(AM32,1,1),'EMP CON'!C:C,"&lt;="&amp;EOMONTH(DATE(AM32,12,1),0),'EMP CON'!I:I,"efetivado",'EMP CON'!D:D,"Empréstimo Recebido")+SUMIFS('EMP CON'!G:G,'EMP CON'!C:C,"&gt;="&amp;DATE(AM32,1,1),'EMP CON'!C:C,"&lt;="&amp;EOMONTH(DATE(AM32,12,1),0),'EMP CON'!I:I,$AM$9,'EMP CON'!D:D,"Empréstimo Recebido")</f>
        <v>0</v>
      </c>
      <c r="BG32" s="350">
        <f>SUMIFS('PG CAR'!H:H,'PG CAR'!C:C,"&gt;="&amp;DATE(AM32,1,1),'PG CAR'!C:C,"&lt;="&amp;EOMONTH(DATE(AM32,12,1),0),'PG CAR'!J:J,"efetivado")+SUMIFS('PG CAR'!H:H,'PG CAR'!C:C,"&gt;="&amp;DATE(AM32,1,1),'PG CAR'!C:C,"&lt;="&amp;EOMONTH(DATE(AM32,12,1),0),'PG CAR'!J:J,$AM$9)</f>
        <v>0</v>
      </c>
      <c r="BH32" s="350"/>
      <c r="BI32" s="350"/>
      <c r="BK32" s="381">
        <f t="shared" si="5"/>
        <v>2042</v>
      </c>
      <c r="BL32" s="350">
        <f t="shared" si="6"/>
        <v>0</v>
      </c>
      <c r="BM32" s="350">
        <f t="shared" si="7"/>
        <v>0</v>
      </c>
      <c r="BN32" s="350">
        <f t="shared" si="8"/>
        <v>0</v>
      </c>
      <c r="BO32" s="350">
        <f t="shared" si="9"/>
        <v>0</v>
      </c>
      <c r="BP32" s="350">
        <f t="shared" si="10"/>
        <v>0</v>
      </c>
      <c r="BQ32" s="350">
        <f t="shared" si="11"/>
        <v>0</v>
      </c>
      <c r="BR32" s="350">
        <f t="shared" si="12"/>
        <v>0</v>
      </c>
      <c r="BS32" s="350">
        <f t="shared" si="13"/>
        <v>0</v>
      </c>
      <c r="BT32" s="350">
        <f t="shared" si="14"/>
        <v>0</v>
      </c>
      <c r="BU32" s="350">
        <f t="shared" si="15"/>
        <v>0</v>
      </c>
      <c r="BZ32" s="381" t="s">
        <v>144</v>
      </c>
    </row>
    <row r="33" spans="39:83" x14ac:dyDescent="0.25">
      <c r="AM33" s="381">
        <f t="shared" si="20"/>
        <v>2043</v>
      </c>
      <c r="AN33" s="350">
        <f t="shared" si="21"/>
        <v>0</v>
      </c>
      <c r="AO33" s="350">
        <f>SUMIFS(DES!F:F,DES!C:C,"&gt;="&amp;DATE(AM33,1,1),DES!C:C,"&lt;="&amp;EOMONTH(DATE(AM33,12,1),0),DES!G:G,'01'!$T$6,DES!H:H,"efetivado")+SUMIFS(DES!F:F,DES!C:C,"&gt;="&amp;DATE(AM33,1,1),DES!C:C,"&lt;="&amp;EOMONTH(DATE(AM33,12,1),0),DES!G:G,'01'!$T$6,DES!H:H,$AM$9)</f>
        <v>0</v>
      </c>
      <c r="AP33" s="350">
        <f>SUMIFS(REC!F:F,REC!C:C,"&gt;="&amp;DATE(AM33,1,1),REC!C:C,"&lt;="&amp;EOMONTH(DATE(AM33,12,1),0),REC!G:G,'01'!$T$6,REC!H:H,"efetivado")+SUMIFS(REC!F:F,REC!C:C,"&gt;="&amp;DATE(AM33,1,1),REC!C:C,"&lt;="&amp;EOMONTH(DATE(AM33,12,1),0),REC!G:G,'01'!$T$6,REC!H:H,$AM$9)</f>
        <v>0</v>
      </c>
      <c r="AQ33" s="350">
        <f>SUMIFS('EMP ADQ'!G:G,'EMP ADQ'!C:C,"&gt;="&amp;DATE(AM33,1,1),'EMP ADQ'!C:C,"&lt;="&amp;EOMONTH(DATE(AM33,12,1),0),'EMP ADQ'!H:H,'01'!$T$6,'EMP ADQ'!I:I,"efetivado",'EMP ADQ'!D:D,"Empréstimo Adquirido")+SUMIFS('EMP ADQ'!G:G,'EMP ADQ'!C:C,"&gt;="&amp;DATE(AM33,1,1),'EMP ADQ'!C:C,"&lt;="&amp;EOMONTH(DATE(AM33,12,1),0),'EMP ADQ'!H:H,'01'!$T$6,'EMP ADQ'!I:I,$AM$9,'EMP ADQ'!D:D,"Empréstimo Adquirido")</f>
        <v>0</v>
      </c>
      <c r="AR33" s="350">
        <f>SUMIFS('EMP ADQ'!G:G,'EMP ADQ'!C:C,"&gt;="&amp;DATE(AM33,1,1),'EMP ADQ'!C:C,"&lt;="&amp;EOMONTH(DATE(AM33,12,1),0),'EMP ADQ'!H:H,'01'!$T$6,'EMP ADQ'!I:I,"efetivado",'EMP ADQ'!D:D,"Empréstimo Pago")+SUMIFS('EMP ADQ'!G:G,'EMP ADQ'!C:C,"&gt;="&amp;DATE(AM33,1,1),'EMP ADQ'!C:C,"&lt;="&amp;EOMONTH(DATE(AM33,12,1),0),'EMP ADQ'!H:H,'01'!$T$6,'EMP ADQ'!I:I,$AM$9,'EMP ADQ'!D:D,"Empréstimo Pago")</f>
        <v>0</v>
      </c>
      <c r="AS33" s="350">
        <f>SUMIFS('EMP CON'!G:G,'EMP CON'!C:C,"&gt;="&amp;DATE(AM33,1,1),'EMP CON'!C:C,"&lt;="&amp;EOMONTH(DATE(AM33,12,1),0),'EMP CON'!H:H,'01'!$T$6,'EMP CON'!I:I,"efetivado",'EMP CON'!D:D,"Empréstimo Concedido")+SUMIFS('EMP CON'!G:G,'EMP CON'!C:C,"&gt;="&amp;DATE(AM33,1,1),'EMP CON'!C:C,"&lt;="&amp;EOMONTH(DATE(AM33,12,1),0),'EMP CON'!H:H,'01'!$T$6,'EMP CON'!I:I,$AM$9,'EMP CON'!D:D,"Empréstimo Concedido")</f>
        <v>0</v>
      </c>
      <c r="AT33" s="350">
        <f>SUMIFS('EMP CON'!G:G,'EMP CON'!C:C,"&gt;="&amp;DATE(AM33,1,1),'EMP CON'!C:C,"&lt;="&amp;EOMONTH(DATE(AM33,12,1),0),'EMP CON'!H:H,'01'!$T$6,'EMP CON'!I:I,"efetivado",'EMP CON'!D:D,"Empréstimo Recebido")+SUMIFS('EMP CON'!G:G,'EMP CON'!C:C,"&gt;="&amp;DATE(AM33,1,1),'EMP CON'!C:C,"&lt;="&amp;EOMONTH(DATE(AM33,12,1),0),'EMP CON'!H:H,'01'!$T$6,'EMP CON'!I:I,$AM$9,'EMP CON'!D:D,"Empréstimo Recebido")</f>
        <v>0</v>
      </c>
      <c r="AU33" s="350">
        <f>SUMIFS('PG CAR'!H:H,'PG CAR'!C:C,"&gt;="&amp;DATE(AM33,1,1),'PG CAR'!C:C,"&lt;="&amp;EOMONTH(DATE(AM33,12,1),0),'PG CAR'!I:I,'01'!$T$6,'PG CAR'!J:J,"efetivado")+SUMIFS('PG CAR'!H:H,'PG CAR'!C:C,"&gt;="&amp;DATE(AM33,1,1),'PG CAR'!C:C,"&lt;="&amp;EOMONTH(DATE(AM33,12,1),0),'PG CAR'!I:I,'01'!$T$6,'PG CAR'!J:J,$AM$9)</f>
        <v>0</v>
      </c>
      <c r="AV33" s="350">
        <f>SUMIFS(TRANS!F:F,TRANS!C:C,"&gt;="&amp;DATE(AM33,1,1),TRANS!C:C,"&lt;="&amp;EOMONTH(DATE(AM33,12,1),0),TRANS!D:D,'01'!$T$6,TRANS!H:H,"efetivado")+SUMIFS(TRANS!F:F,TRANS!C:C,"&gt;="&amp;DATE(AM33,1,1),TRANS!C:C,"&lt;="&amp;EOMONTH(DATE(AM33,12,1),0),TRANS!D:D,'01'!$T$6,TRANS!H:H,$AM$9)</f>
        <v>0</v>
      </c>
      <c r="AW33" s="350">
        <f>SUMIFS(TRANS!F:F,TRANS!C:C,"&gt;="&amp;DATE(AM33,1,1),TRANS!C:C,"&lt;="&amp;EOMONTH(DATE(AM33,12,1),0),TRANS!G:G,'01'!$T$6,TRANS!H:H,"efetivado")+SUMIFS(TRANS!F:F,TRANS!C:C,"&gt;="&amp;DATE(AM33,1,1),TRANS!C:C,"&lt;="&amp;EOMONTH(DATE(AM33,12,1),0),TRANS!G:G,'01'!$T$6,TRANS!H:H,$AM$9)</f>
        <v>0</v>
      </c>
      <c r="AY33" s="381">
        <f t="shared" si="3"/>
        <v>2043</v>
      </c>
      <c r="AZ33" s="350">
        <f t="shared" si="4"/>
        <v>0</v>
      </c>
      <c r="BA33" s="350">
        <f>SUMIFS(DES!F:F,DES!C:C,"&gt;="&amp;DATE(AM33,1,1),DES!C:C,"&lt;="&amp;EOMONTH(DATE(AM33,12,1),0),DES!H:H,"efetivado")+SUMIFS(DES!F:F,DES!C:C,"&gt;="&amp;DATE(AM33,1,1),DES!C:C,"&lt;="&amp;EOMONTH(DATE(AM33,12,1),0),DES!H:H,$AM$9)</f>
        <v>0</v>
      </c>
      <c r="BB33" s="350">
        <f>SUMIFS(REC!F:F,REC!C:C,"&gt;="&amp;DATE(AM33,1,1),REC!C:C,"&lt;="&amp;EOMONTH(DATE(AM33,12,1),0),REC!H:H,"efetivado")+SUMIFS(REC!F:F,REC!C:C,"&gt;="&amp;DATE(AM33,1,1),REC!C:C,"&lt;="&amp;EOMONTH(DATE(AM33,12,1),0),REC!H:H,$AM$9)</f>
        <v>0</v>
      </c>
      <c r="BC33" s="350">
        <f>SUMIFS('EMP ADQ'!G:G,'EMP ADQ'!C:C,"&gt;="&amp;DATE(AM33,1,1),'EMP ADQ'!C:C,"&lt;="&amp;EOMONTH(DATE(AM33,12,1),0),'EMP ADQ'!I:I,"efetivado",'EMP ADQ'!D:D,"Empréstimo Adquirido")+SUMIFS('EMP ADQ'!G:G,'EMP ADQ'!C:C,"&gt;="&amp;DATE(AM33,1,1),'EMP ADQ'!C:C,"&lt;="&amp;EOMONTH(DATE(AM33,12,1),0),'EMP ADQ'!I:I,$AM$9,'EMP ADQ'!D:D,"Empréstimo Adquirido")</f>
        <v>0</v>
      </c>
      <c r="BD33" s="350">
        <f>SUMIFS('EMP ADQ'!G:G,'EMP ADQ'!C:C,"&gt;="&amp;DATE(AM33,1,1),'EMP ADQ'!C:C,"&lt;="&amp;EOMONTH(DATE(AM33,12,1),0),'EMP ADQ'!I:I,"efetivado",'EMP ADQ'!D:D,"Empréstimo Pago")+SUMIFS('EMP ADQ'!G:G,'EMP ADQ'!C:C,"&gt;="&amp;DATE(AM33,1,1),'EMP ADQ'!C:C,"&lt;="&amp;EOMONTH(DATE(AM33,12,1),0),'EMP ADQ'!I:I,$AM$9,'EMP ADQ'!D:D,"Empréstimo Pago")</f>
        <v>0</v>
      </c>
      <c r="BE33" s="350">
        <f>SUMIFS('EMP CON'!G:G,'EMP CON'!C:C,"&gt;="&amp;DATE(AM33,1,1),'EMP CON'!C:C,"&lt;="&amp;EOMONTH(DATE(AM33,12,1),0),'EMP CON'!I:I,"efetivado",'EMP CON'!D:D,"Empréstimo Concedido")+SUMIFS('EMP CON'!G:G,'EMP CON'!C:C,"&gt;="&amp;DATE(AM33,1,1),'EMP CON'!C:C,"&lt;="&amp;EOMONTH(DATE(AM33,12,1),0),'EMP CON'!I:I,$AM$9,'EMP CON'!D:D,"Empréstimo Concedido")</f>
        <v>0</v>
      </c>
      <c r="BF33" s="350">
        <f>SUMIFS('EMP CON'!G:G,'EMP CON'!C:C,"&gt;="&amp;DATE(AM33,1,1),'EMP CON'!C:C,"&lt;="&amp;EOMONTH(DATE(AM33,12,1),0),'EMP CON'!I:I,"efetivado",'EMP CON'!D:D,"Empréstimo Recebido")+SUMIFS('EMP CON'!G:G,'EMP CON'!C:C,"&gt;="&amp;DATE(AM33,1,1),'EMP CON'!C:C,"&lt;="&amp;EOMONTH(DATE(AM33,12,1),0),'EMP CON'!I:I,$AM$9,'EMP CON'!D:D,"Empréstimo Recebido")</f>
        <v>0</v>
      </c>
      <c r="BG33" s="350">
        <f>SUMIFS('PG CAR'!H:H,'PG CAR'!C:C,"&gt;="&amp;DATE(AM33,1,1),'PG CAR'!C:C,"&lt;="&amp;EOMONTH(DATE(AM33,12,1),0),'PG CAR'!J:J,"efetivado")+SUMIFS('PG CAR'!H:H,'PG CAR'!C:C,"&gt;="&amp;DATE(AM33,1,1),'PG CAR'!C:C,"&lt;="&amp;EOMONTH(DATE(AM33,12,1),0),'PG CAR'!J:J,$AM$9)</f>
        <v>0</v>
      </c>
      <c r="BH33" s="350"/>
      <c r="BI33" s="350"/>
      <c r="BK33" s="381">
        <f t="shared" si="5"/>
        <v>2043</v>
      </c>
      <c r="BL33" s="350">
        <f t="shared" si="6"/>
        <v>0</v>
      </c>
      <c r="BM33" s="350">
        <f t="shared" si="7"/>
        <v>0</v>
      </c>
      <c r="BN33" s="350">
        <f t="shared" si="8"/>
        <v>0</v>
      </c>
      <c r="BO33" s="350">
        <f t="shared" si="9"/>
        <v>0</v>
      </c>
      <c r="BP33" s="350">
        <f t="shared" si="10"/>
        <v>0</v>
      </c>
      <c r="BQ33" s="350">
        <f t="shared" si="11"/>
        <v>0</v>
      </c>
      <c r="BR33" s="350">
        <f t="shared" si="12"/>
        <v>0</v>
      </c>
      <c r="BS33" s="350">
        <f t="shared" si="13"/>
        <v>0</v>
      </c>
      <c r="BT33" s="350">
        <f t="shared" si="14"/>
        <v>0</v>
      </c>
      <c r="BU33" s="350">
        <f t="shared" si="15"/>
        <v>0</v>
      </c>
      <c r="BZ33" s="381" t="e">
        <f>VLOOKUP(T6,CD10:CE30,2,0)</f>
        <v>#N/A</v>
      </c>
    </row>
    <row r="34" spans="39:83" x14ac:dyDescent="0.25">
      <c r="AM34" s="381">
        <f t="shared" si="20"/>
        <v>2044</v>
      </c>
      <c r="AN34" s="350">
        <f t="shared" si="21"/>
        <v>0</v>
      </c>
      <c r="AO34" s="350">
        <f>SUMIFS(DES!F:F,DES!C:C,"&gt;="&amp;DATE(AM34,1,1),DES!C:C,"&lt;="&amp;EOMONTH(DATE(AM34,12,1),0),DES!G:G,'01'!$T$6,DES!H:H,"efetivado")+SUMIFS(DES!F:F,DES!C:C,"&gt;="&amp;DATE(AM34,1,1),DES!C:C,"&lt;="&amp;EOMONTH(DATE(AM34,12,1),0),DES!G:G,'01'!$T$6,DES!H:H,$AM$9)</f>
        <v>0</v>
      </c>
      <c r="AP34" s="350">
        <f>SUMIFS(REC!F:F,REC!C:C,"&gt;="&amp;DATE(AM34,1,1),REC!C:C,"&lt;="&amp;EOMONTH(DATE(AM34,12,1),0),REC!G:G,'01'!$T$6,REC!H:H,"efetivado")+SUMIFS(REC!F:F,REC!C:C,"&gt;="&amp;DATE(AM34,1,1),REC!C:C,"&lt;="&amp;EOMONTH(DATE(AM34,12,1),0),REC!G:G,'01'!$T$6,REC!H:H,$AM$9)</f>
        <v>0</v>
      </c>
      <c r="AQ34" s="350">
        <f>SUMIFS('EMP ADQ'!G:G,'EMP ADQ'!C:C,"&gt;="&amp;DATE(AM34,1,1),'EMP ADQ'!C:C,"&lt;="&amp;EOMONTH(DATE(AM34,12,1),0),'EMP ADQ'!H:H,'01'!$T$6,'EMP ADQ'!I:I,"efetivado",'EMP ADQ'!D:D,"Empréstimo Adquirido")+SUMIFS('EMP ADQ'!G:G,'EMP ADQ'!C:C,"&gt;="&amp;DATE(AM34,1,1),'EMP ADQ'!C:C,"&lt;="&amp;EOMONTH(DATE(AM34,12,1),0),'EMP ADQ'!H:H,'01'!$T$6,'EMP ADQ'!I:I,$AM$9,'EMP ADQ'!D:D,"Empréstimo Adquirido")</f>
        <v>0</v>
      </c>
      <c r="AR34" s="350">
        <f>SUMIFS('EMP ADQ'!G:G,'EMP ADQ'!C:C,"&gt;="&amp;DATE(AM34,1,1),'EMP ADQ'!C:C,"&lt;="&amp;EOMONTH(DATE(AM34,12,1),0),'EMP ADQ'!H:H,'01'!$T$6,'EMP ADQ'!I:I,"efetivado",'EMP ADQ'!D:D,"Empréstimo Pago")+SUMIFS('EMP ADQ'!G:G,'EMP ADQ'!C:C,"&gt;="&amp;DATE(AM34,1,1),'EMP ADQ'!C:C,"&lt;="&amp;EOMONTH(DATE(AM34,12,1),0),'EMP ADQ'!H:H,'01'!$T$6,'EMP ADQ'!I:I,$AM$9,'EMP ADQ'!D:D,"Empréstimo Pago")</f>
        <v>0</v>
      </c>
      <c r="AS34" s="350">
        <f>SUMIFS('EMP CON'!G:G,'EMP CON'!C:C,"&gt;="&amp;DATE(AM34,1,1),'EMP CON'!C:C,"&lt;="&amp;EOMONTH(DATE(AM34,12,1),0),'EMP CON'!H:H,'01'!$T$6,'EMP CON'!I:I,"efetivado",'EMP CON'!D:D,"Empréstimo Concedido")+SUMIFS('EMP CON'!G:G,'EMP CON'!C:C,"&gt;="&amp;DATE(AM34,1,1),'EMP CON'!C:C,"&lt;="&amp;EOMONTH(DATE(AM34,12,1),0),'EMP CON'!H:H,'01'!$T$6,'EMP CON'!I:I,$AM$9,'EMP CON'!D:D,"Empréstimo Concedido")</f>
        <v>0</v>
      </c>
      <c r="AT34" s="350">
        <f>SUMIFS('EMP CON'!G:G,'EMP CON'!C:C,"&gt;="&amp;DATE(AM34,1,1),'EMP CON'!C:C,"&lt;="&amp;EOMONTH(DATE(AM34,12,1),0),'EMP CON'!H:H,'01'!$T$6,'EMP CON'!I:I,"efetivado",'EMP CON'!D:D,"Empréstimo Recebido")+SUMIFS('EMP CON'!G:G,'EMP CON'!C:C,"&gt;="&amp;DATE(AM34,1,1),'EMP CON'!C:C,"&lt;="&amp;EOMONTH(DATE(AM34,12,1),0),'EMP CON'!H:H,'01'!$T$6,'EMP CON'!I:I,$AM$9,'EMP CON'!D:D,"Empréstimo Recebido")</f>
        <v>0</v>
      </c>
      <c r="AU34" s="350">
        <f>SUMIFS('PG CAR'!H:H,'PG CAR'!C:C,"&gt;="&amp;DATE(AM34,1,1),'PG CAR'!C:C,"&lt;="&amp;EOMONTH(DATE(AM34,12,1),0),'PG CAR'!I:I,'01'!$T$6,'PG CAR'!J:J,"efetivado")+SUMIFS('PG CAR'!H:H,'PG CAR'!C:C,"&gt;="&amp;DATE(AM34,1,1),'PG CAR'!C:C,"&lt;="&amp;EOMONTH(DATE(AM34,12,1),0),'PG CAR'!I:I,'01'!$T$6,'PG CAR'!J:J,$AM$9)</f>
        <v>0</v>
      </c>
      <c r="AV34" s="350">
        <f>SUMIFS(TRANS!F:F,TRANS!C:C,"&gt;="&amp;DATE(AM34,1,1),TRANS!C:C,"&lt;="&amp;EOMONTH(DATE(AM34,12,1),0),TRANS!D:D,'01'!$T$6,TRANS!H:H,"efetivado")+SUMIFS(TRANS!F:F,TRANS!C:C,"&gt;="&amp;DATE(AM34,1,1),TRANS!C:C,"&lt;="&amp;EOMONTH(DATE(AM34,12,1),0),TRANS!D:D,'01'!$T$6,TRANS!H:H,$AM$9)</f>
        <v>0</v>
      </c>
      <c r="AW34" s="350">
        <f>SUMIFS(TRANS!F:F,TRANS!C:C,"&gt;="&amp;DATE(AM34,1,1),TRANS!C:C,"&lt;="&amp;EOMONTH(DATE(AM34,12,1),0),TRANS!G:G,'01'!$T$6,TRANS!H:H,"efetivado")+SUMIFS(TRANS!F:F,TRANS!C:C,"&gt;="&amp;DATE(AM34,1,1),TRANS!C:C,"&lt;="&amp;EOMONTH(DATE(AM34,12,1),0),TRANS!G:G,'01'!$T$6,TRANS!H:H,$AM$9)</f>
        <v>0</v>
      </c>
      <c r="AY34" s="381">
        <f t="shared" si="3"/>
        <v>2044</v>
      </c>
      <c r="AZ34" s="350">
        <f t="shared" si="4"/>
        <v>0</v>
      </c>
      <c r="BA34" s="350">
        <f>SUMIFS(DES!F:F,DES!C:C,"&gt;="&amp;DATE(AM34,1,1),DES!C:C,"&lt;="&amp;EOMONTH(DATE(AM34,12,1),0),DES!H:H,"efetivado")+SUMIFS(DES!F:F,DES!C:C,"&gt;="&amp;DATE(AM34,1,1),DES!C:C,"&lt;="&amp;EOMONTH(DATE(AM34,12,1),0),DES!H:H,$AM$9)</f>
        <v>0</v>
      </c>
      <c r="BB34" s="350">
        <f>SUMIFS(REC!F:F,REC!C:C,"&gt;="&amp;DATE(AM34,1,1),REC!C:C,"&lt;="&amp;EOMONTH(DATE(AM34,12,1),0),REC!H:H,"efetivado")+SUMIFS(REC!F:F,REC!C:C,"&gt;="&amp;DATE(AM34,1,1),REC!C:C,"&lt;="&amp;EOMONTH(DATE(AM34,12,1),0),REC!H:H,$AM$9)</f>
        <v>0</v>
      </c>
      <c r="BC34" s="350">
        <f>SUMIFS('EMP ADQ'!G:G,'EMP ADQ'!C:C,"&gt;="&amp;DATE(AM34,1,1),'EMP ADQ'!C:C,"&lt;="&amp;EOMONTH(DATE(AM34,12,1),0),'EMP ADQ'!I:I,"efetivado",'EMP ADQ'!D:D,"Empréstimo Adquirido")+SUMIFS('EMP ADQ'!G:G,'EMP ADQ'!C:C,"&gt;="&amp;DATE(AM34,1,1),'EMP ADQ'!C:C,"&lt;="&amp;EOMONTH(DATE(AM34,12,1),0),'EMP ADQ'!I:I,$AM$9,'EMP ADQ'!D:D,"Empréstimo Adquirido")</f>
        <v>0</v>
      </c>
      <c r="BD34" s="350">
        <f>SUMIFS('EMP ADQ'!G:G,'EMP ADQ'!C:C,"&gt;="&amp;DATE(AM34,1,1),'EMP ADQ'!C:C,"&lt;="&amp;EOMONTH(DATE(AM34,12,1),0),'EMP ADQ'!I:I,"efetivado",'EMP ADQ'!D:D,"Empréstimo Pago")+SUMIFS('EMP ADQ'!G:G,'EMP ADQ'!C:C,"&gt;="&amp;DATE(AM34,1,1),'EMP ADQ'!C:C,"&lt;="&amp;EOMONTH(DATE(AM34,12,1),0),'EMP ADQ'!I:I,$AM$9,'EMP ADQ'!D:D,"Empréstimo Pago")</f>
        <v>0</v>
      </c>
      <c r="BE34" s="350">
        <f>SUMIFS('EMP CON'!G:G,'EMP CON'!C:C,"&gt;="&amp;DATE(AM34,1,1),'EMP CON'!C:C,"&lt;="&amp;EOMONTH(DATE(AM34,12,1),0),'EMP CON'!I:I,"efetivado",'EMP CON'!D:D,"Empréstimo Concedido")+SUMIFS('EMP CON'!G:G,'EMP CON'!C:C,"&gt;="&amp;DATE(AM34,1,1),'EMP CON'!C:C,"&lt;="&amp;EOMONTH(DATE(AM34,12,1),0),'EMP CON'!I:I,$AM$9,'EMP CON'!D:D,"Empréstimo Concedido")</f>
        <v>0</v>
      </c>
      <c r="BF34" s="350">
        <f>SUMIFS('EMP CON'!G:G,'EMP CON'!C:C,"&gt;="&amp;DATE(AM34,1,1),'EMP CON'!C:C,"&lt;="&amp;EOMONTH(DATE(AM34,12,1),0),'EMP CON'!I:I,"efetivado",'EMP CON'!D:D,"Empréstimo Recebido")+SUMIFS('EMP CON'!G:G,'EMP CON'!C:C,"&gt;="&amp;DATE(AM34,1,1),'EMP CON'!C:C,"&lt;="&amp;EOMONTH(DATE(AM34,12,1),0),'EMP CON'!I:I,$AM$9,'EMP CON'!D:D,"Empréstimo Recebido")</f>
        <v>0</v>
      </c>
      <c r="BG34" s="350">
        <f>SUMIFS('PG CAR'!H:H,'PG CAR'!C:C,"&gt;="&amp;DATE(AM34,1,1),'PG CAR'!C:C,"&lt;="&amp;EOMONTH(DATE(AM34,12,1),0),'PG CAR'!J:J,"efetivado")+SUMIFS('PG CAR'!H:H,'PG CAR'!C:C,"&gt;="&amp;DATE(AM34,1,1),'PG CAR'!C:C,"&lt;="&amp;EOMONTH(DATE(AM34,12,1),0),'PG CAR'!J:J,$AM$9)</f>
        <v>0</v>
      </c>
      <c r="BH34" s="350"/>
      <c r="BI34" s="350"/>
      <c r="BK34" s="381">
        <f t="shared" si="5"/>
        <v>2044</v>
      </c>
      <c r="BL34" s="350">
        <f t="shared" si="6"/>
        <v>0</v>
      </c>
      <c r="BM34" s="350">
        <f t="shared" si="7"/>
        <v>0</v>
      </c>
      <c r="BN34" s="350">
        <f t="shared" si="8"/>
        <v>0</v>
      </c>
      <c r="BO34" s="350">
        <f t="shared" si="9"/>
        <v>0</v>
      </c>
      <c r="BP34" s="350">
        <f t="shared" si="10"/>
        <v>0</v>
      </c>
      <c r="BQ34" s="350">
        <f t="shared" si="11"/>
        <v>0</v>
      </c>
      <c r="BR34" s="350">
        <f t="shared" si="12"/>
        <v>0</v>
      </c>
      <c r="BS34" s="350">
        <f t="shared" si="13"/>
        <v>0</v>
      </c>
      <c r="BT34" s="350">
        <f t="shared" si="14"/>
        <v>0</v>
      </c>
      <c r="BU34" s="350">
        <f t="shared" si="15"/>
        <v>0</v>
      </c>
    </row>
    <row r="35" spans="39:83" x14ac:dyDescent="0.25">
      <c r="AM35" s="381">
        <f t="shared" si="20"/>
        <v>2045</v>
      </c>
      <c r="AN35" s="350">
        <f t="shared" si="21"/>
        <v>0</v>
      </c>
      <c r="AO35" s="350">
        <f>SUMIFS(DES!F:F,DES!C:C,"&gt;="&amp;DATE(AM35,1,1),DES!C:C,"&lt;="&amp;EOMONTH(DATE(AM35,12,1),0),DES!G:G,'01'!$T$6,DES!H:H,"efetivado")+SUMIFS(DES!F:F,DES!C:C,"&gt;="&amp;DATE(AM35,1,1),DES!C:C,"&lt;="&amp;EOMONTH(DATE(AM35,12,1),0),DES!G:G,'01'!$T$6,DES!H:H,$AM$9)</f>
        <v>0</v>
      </c>
      <c r="AP35" s="350">
        <f>SUMIFS(REC!F:F,REC!C:C,"&gt;="&amp;DATE(AM35,1,1),REC!C:C,"&lt;="&amp;EOMONTH(DATE(AM35,12,1),0),REC!G:G,'01'!$T$6,REC!H:H,"efetivado")+SUMIFS(REC!F:F,REC!C:C,"&gt;="&amp;DATE(AM35,1,1),REC!C:C,"&lt;="&amp;EOMONTH(DATE(AM35,12,1),0),REC!G:G,'01'!$T$6,REC!H:H,$AM$9)</f>
        <v>0</v>
      </c>
      <c r="AQ35" s="350">
        <f>SUMIFS('EMP ADQ'!G:G,'EMP ADQ'!C:C,"&gt;="&amp;DATE(AM35,1,1),'EMP ADQ'!C:C,"&lt;="&amp;EOMONTH(DATE(AM35,12,1),0),'EMP ADQ'!H:H,'01'!$T$6,'EMP ADQ'!I:I,"efetivado",'EMP ADQ'!D:D,"Empréstimo Adquirido")+SUMIFS('EMP ADQ'!G:G,'EMP ADQ'!C:C,"&gt;="&amp;DATE(AM35,1,1),'EMP ADQ'!C:C,"&lt;="&amp;EOMONTH(DATE(AM35,12,1),0),'EMP ADQ'!H:H,'01'!$T$6,'EMP ADQ'!I:I,$AM$9,'EMP ADQ'!D:D,"Empréstimo Adquirido")</f>
        <v>0</v>
      </c>
      <c r="AR35" s="350">
        <f>SUMIFS('EMP ADQ'!G:G,'EMP ADQ'!C:C,"&gt;="&amp;DATE(AM35,1,1),'EMP ADQ'!C:C,"&lt;="&amp;EOMONTH(DATE(AM35,12,1),0),'EMP ADQ'!H:H,'01'!$T$6,'EMP ADQ'!I:I,"efetivado",'EMP ADQ'!D:D,"Empréstimo Pago")+SUMIFS('EMP ADQ'!G:G,'EMP ADQ'!C:C,"&gt;="&amp;DATE(AM35,1,1),'EMP ADQ'!C:C,"&lt;="&amp;EOMONTH(DATE(AM35,12,1),0),'EMP ADQ'!H:H,'01'!$T$6,'EMP ADQ'!I:I,$AM$9,'EMP ADQ'!D:D,"Empréstimo Pago")</f>
        <v>0</v>
      </c>
      <c r="AS35" s="350">
        <f>SUMIFS('EMP CON'!G:G,'EMP CON'!C:C,"&gt;="&amp;DATE(AM35,1,1),'EMP CON'!C:C,"&lt;="&amp;EOMONTH(DATE(AM35,12,1),0),'EMP CON'!H:H,'01'!$T$6,'EMP CON'!I:I,"efetivado",'EMP CON'!D:D,"Empréstimo Concedido")+SUMIFS('EMP CON'!G:G,'EMP CON'!C:C,"&gt;="&amp;DATE(AM35,1,1),'EMP CON'!C:C,"&lt;="&amp;EOMONTH(DATE(AM35,12,1),0),'EMP CON'!H:H,'01'!$T$6,'EMP CON'!I:I,$AM$9,'EMP CON'!D:D,"Empréstimo Concedido")</f>
        <v>0</v>
      </c>
      <c r="AT35" s="350">
        <f>SUMIFS('EMP CON'!G:G,'EMP CON'!C:C,"&gt;="&amp;DATE(AM35,1,1),'EMP CON'!C:C,"&lt;="&amp;EOMONTH(DATE(AM35,12,1),0),'EMP CON'!H:H,'01'!$T$6,'EMP CON'!I:I,"efetivado",'EMP CON'!D:D,"Empréstimo Recebido")+SUMIFS('EMP CON'!G:G,'EMP CON'!C:C,"&gt;="&amp;DATE(AM35,1,1),'EMP CON'!C:C,"&lt;="&amp;EOMONTH(DATE(AM35,12,1),0),'EMP CON'!H:H,'01'!$T$6,'EMP CON'!I:I,$AM$9,'EMP CON'!D:D,"Empréstimo Recebido")</f>
        <v>0</v>
      </c>
      <c r="AU35" s="350">
        <f>SUMIFS('PG CAR'!H:H,'PG CAR'!C:C,"&gt;="&amp;DATE(AM35,1,1),'PG CAR'!C:C,"&lt;="&amp;EOMONTH(DATE(AM35,12,1),0),'PG CAR'!I:I,'01'!$T$6,'PG CAR'!J:J,"efetivado")+SUMIFS('PG CAR'!H:H,'PG CAR'!C:C,"&gt;="&amp;DATE(AM35,1,1),'PG CAR'!C:C,"&lt;="&amp;EOMONTH(DATE(AM35,12,1),0),'PG CAR'!I:I,'01'!$T$6,'PG CAR'!J:J,$AM$9)</f>
        <v>0</v>
      </c>
      <c r="AV35" s="350">
        <f>SUMIFS(TRANS!F:F,TRANS!C:C,"&gt;="&amp;DATE(AM35,1,1),TRANS!C:C,"&lt;="&amp;EOMONTH(DATE(AM35,12,1),0),TRANS!D:D,'01'!$T$6,TRANS!H:H,"efetivado")+SUMIFS(TRANS!F:F,TRANS!C:C,"&gt;="&amp;DATE(AM35,1,1),TRANS!C:C,"&lt;="&amp;EOMONTH(DATE(AM35,12,1),0),TRANS!D:D,'01'!$T$6,TRANS!H:H,$AM$9)</f>
        <v>0</v>
      </c>
      <c r="AW35" s="350">
        <f>SUMIFS(TRANS!F:F,TRANS!C:C,"&gt;="&amp;DATE(AM35,1,1),TRANS!C:C,"&lt;="&amp;EOMONTH(DATE(AM35,12,1),0),TRANS!G:G,'01'!$T$6,TRANS!H:H,"efetivado")+SUMIFS(TRANS!F:F,TRANS!C:C,"&gt;="&amp;DATE(AM35,1,1),TRANS!C:C,"&lt;="&amp;EOMONTH(DATE(AM35,12,1),0),TRANS!G:G,'01'!$T$6,TRANS!H:H,$AM$9)</f>
        <v>0</v>
      </c>
      <c r="AY35" s="381">
        <f t="shared" si="3"/>
        <v>2045</v>
      </c>
      <c r="AZ35" s="350">
        <f t="shared" si="4"/>
        <v>0</v>
      </c>
      <c r="BA35" s="350">
        <f>SUMIFS(DES!F:F,DES!C:C,"&gt;="&amp;DATE(AM35,1,1),DES!C:C,"&lt;="&amp;EOMONTH(DATE(AM35,12,1),0),DES!H:H,"efetivado")+SUMIFS(DES!F:F,DES!C:C,"&gt;="&amp;DATE(AM35,1,1),DES!C:C,"&lt;="&amp;EOMONTH(DATE(AM35,12,1),0),DES!H:H,$AM$9)</f>
        <v>0</v>
      </c>
      <c r="BB35" s="350">
        <f>SUMIFS(REC!F:F,REC!C:C,"&gt;="&amp;DATE(AM35,1,1),REC!C:C,"&lt;="&amp;EOMONTH(DATE(AM35,12,1),0),REC!H:H,"efetivado")+SUMIFS(REC!F:F,REC!C:C,"&gt;="&amp;DATE(AM35,1,1),REC!C:C,"&lt;="&amp;EOMONTH(DATE(AM35,12,1),0),REC!H:H,$AM$9)</f>
        <v>0</v>
      </c>
      <c r="BC35" s="350">
        <f>SUMIFS('EMP ADQ'!G:G,'EMP ADQ'!C:C,"&gt;="&amp;DATE(AM35,1,1),'EMP ADQ'!C:C,"&lt;="&amp;EOMONTH(DATE(AM35,12,1),0),'EMP ADQ'!I:I,"efetivado",'EMP ADQ'!D:D,"Empréstimo Adquirido")+SUMIFS('EMP ADQ'!G:G,'EMP ADQ'!C:C,"&gt;="&amp;DATE(AM35,1,1),'EMP ADQ'!C:C,"&lt;="&amp;EOMONTH(DATE(AM35,12,1),0),'EMP ADQ'!I:I,$AM$9,'EMP ADQ'!D:D,"Empréstimo Adquirido")</f>
        <v>0</v>
      </c>
      <c r="BD35" s="350">
        <f>SUMIFS('EMP ADQ'!G:G,'EMP ADQ'!C:C,"&gt;="&amp;DATE(AM35,1,1),'EMP ADQ'!C:C,"&lt;="&amp;EOMONTH(DATE(AM35,12,1),0),'EMP ADQ'!I:I,"efetivado",'EMP ADQ'!D:D,"Empréstimo Pago")+SUMIFS('EMP ADQ'!G:G,'EMP ADQ'!C:C,"&gt;="&amp;DATE(AM35,1,1),'EMP ADQ'!C:C,"&lt;="&amp;EOMONTH(DATE(AM35,12,1),0),'EMP ADQ'!I:I,$AM$9,'EMP ADQ'!D:D,"Empréstimo Pago")</f>
        <v>0</v>
      </c>
      <c r="BE35" s="350">
        <f>SUMIFS('EMP CON'!G:G,'EMP CON'!C:C,"&gt;="&amp;DATE(AM35,1,1),'EMP CON'!C:C,"&lt;="&amp;EOMONTH(DATE(AM35,12,1),0),'EMP CON'!I:I,"efetivado",'EMP CON'!D:D,"Empréstimo Concedido")+SUMIFS('EMP CON'!G:G,'EMP CON'!C:C,"&gt;="&amp;DATE(AM35,1,1),'EMP CON'!C:C,"&lt;="&amp;EOMONTH(DATE(AM35,12,1),0),'EMP CON'!I:I,$AM$9,'EMP CON'!D:D,"Empréstimo Concedido")</f>
        <v>0</v>
      </c>
      <c r="BF35" s="350">
        <f>SUMIFS('EMP CON'!G:G,'EMP CON'!C:C,"&gt;="&amp;DATE(AM35,1,1),'EMP CON'!C:C,"&lt;="&amp;EOMONTH(DATE(AM35,12,1),0),'EMP CON'!I:I,"efetivado",'EMP CON'!D:D,"Empréstimo Recebido")+SUMIFS('EMP CON'!G:G,'EMP CON'!C:C,"&gt;="&amp;DATE(AM35,1,1),'EMP CON'!C:C,"&lt;="&amp;EOMONTH(DATE(AM35,12,1),0),'EMP CON'!I:I,$AM$9,'EMP CON'!D:D,"Empréstimo Recebido")</f>
        <v>0</v>
      </c>
      <c r="BG35" s="350">
        <f>SUMIFS('PG CAR'!H:H,'PG CAR'!C:C,"&gt;="&amp;DATE(AM35,1,1),'PG CAR'!C:C,"&lt;="&amp;EOMONTH(DATE(AM35,12,1),0),'PG CAR'!J:J,"efetivado")+SUMIFS('PG CAR'!H:H,'PG CAR'!C:C,"&gt;="&amp;DATE(AM35,1,1),'PG CAR'!C:C,"&lt;="&amp;EOMONTH(DATE(AM35,12,1),0),'PG CAR'!J:J,$AM$9)</f>
        <v>0</v>
      </c>
      <c r="BH35" s="350"/>
      <c r="BI35" s="350"/>
      <c r="BK35" s="381">
        <f t="shared" si="5"/>
        <v>2045</v>
      </c>
      <c r="BL35" s="350">
        <f t="shared" si="6"/>
        <v>0</v>
      </c>
      <c r="BM35" s="350">
        <f t="shared" si="7"/>
        <v>0</v>
      </c>
      <c r="BN35" s="350">
        <f t="shared" si="8"/>
        <v>0</v>
      </c>
      <c r="BO35" s="350">
        <f t="shared" si="9"/>
        <v>0</v>
      </c>
      <c r="BP35" s="350">
        <f t="shared" si="10"/>
        <v>0</v>
      </c>
      <c r="BQ35" s="350">
        <f t="shared" si="11"/>
        <v>0</v>
      </c>
      <c r="BR35" s="350">
        <f t="shared" si="12"/>
        <v>0</v>
      </c>
      <c r="BS35" s="350">
        <f t="shared" si="13"/>
        <v>0</v>
      </c>
      <c r="BT35" s="350">
        <f t="shared" si="14"/>
        <v>0</v>
      </c>
      <c r="BU35" s="350">
        <f t="shared" si="15"/>
        <v>0</v>
      </c>
      <c r="BZ35" s="381" t="s">
        <v>62</v>
      </c>
    </row>
    <row r="36" spans="39:83" x14ac:dyDescent="0.25">
      <c r="AM36" s="381">
        <f t="shared" si="20"/>
        <v>2046</v>
      </c>
      <c r="AN36" s="350">
        <f t="shared" si="21"/>
        <v>0</v>
      </c>
      <c r="AO36" s="350">
        <f>SUMIFS(DES!F:F,DES!C:C,"&gt;="&amp;DATE(AM36,1,1),DES!C:C,"&lt;="&amp;EOMONTH(DATE(AM36,12,1),0),DES!G:G,'01'!$T$6,DES!H:H,"efetivado")+SUMIFS(DES!F:F,DES!C:C,"&gt;="&amp;DATE(AM36,1,1),DES!C:C,"&lt;="&amp;EOMONTH(DATE(AM36,12,1),0),DES!G:G,'01'!$T$6,DES!H:H,$AM$9)</f>
        <v>0</v>
      </c>
      <c r="AP36" s="350">
        <f>SUMIFS(REC!F:F,REC!C:C,"&gt;="&amp;DATE(AM36,1,1),REC!C:C,"&lt;="&amp;EOMONTH(DATE(AM36,12,1),0),REC!G:G,'01'!$T$6,REC!H:H,"efetivado")+SUMIFS(REC!F:F,REC!C:C,"&gt;="&amp;DATE(AM36,1,1),REC!C:C,"&lt;="&amp;EOMONTH(DATE(AM36,12,1),0),REC!G:G,'01'!$T$6,REC!H:H,$AM$9)</f>
        <v>0</v>
      </c>
      <c r="AQ36" s="350">
        <f>SUMIFS('EMP ADQ'!G:G,'EMP ADQ'!C:C,"&gt;="&amp;DATE(AM36,1,1),'EMP ADQ'!C:C,"&lt;="&amp;EOMONTH(DATE(AM36,12,1),0),'EMP ADQ'!H:H,'01'!$T$6,'EMP ADQ'!I:I,"efetivado",'EMP ADQ'!D:D,"Empréstimo Adquirido")+SUMIFS('EMP ADQ'!G:G,'EMP ADQ'!C:C,"&gt;="&amp;DATE(AM36,1,1),'EMP ADQ'!C:C,"&lt;="&amp;EOMONTH(DATE(AM36,12,1),0),'EMP ADQ'!H:H,'01'!$T$6,'EMP ADQ'!I:I,$AM$9,'EMP ADQ'!D:D,"Empréstimo Adquirido")</f>
        <v>0</v>
      </c>
      <c r="AR36" s="350">
        <f>SUMIFS('EMP ADQ'!G:G,'EMP ADQ'!C:C,"&gt;="&amp;DATE(AM36,1,1),'EMP ADQ'!C:C,"&lt;="&amp;EOMONTH(DATE(AM36,12,1),0),'EMP ADQ'!H:H,'01'!$T$6,'EMP ADQ'!I:I,"efetivado",'EMP ADQ'!D:D,"Empréstimo Pago")+SUMIFS('EMP ADQ'!G:G,'EMP ADQ'!C:C,"&gt;="&amp;DATE(AM36,1,1),'EMP ADQ'!C:C,"&lt;="&amp;EOMONTH(DATE(AM36,12,1),0),'EMP ADQ'!H:H,'01'!$T$6,'EMP ADQ'!I:I,$AM$9,'EMP ADQ'!D:D,"Empréstimo Pago")</f>
        <v>0</v>
      </c>
      <c r="AS36" s="350">
        <f>SUMIFS('EMP CON'!G:G,'EMP CON'!C:C,"&gt;="&amp;DATE(AM36,1,1),'EMP CON'!C:C,"&lt;="&amp;EOMONTH(DATE(AM36,12,1),0),'EMP CON'!H:H,'01'!$T$6,'EMP CON'!I:I,"efetivado",'EMP CON'!D:D,"Empréstimo Concedido")+SUMIFS('EMP CON'!G:G,'EMP CON'!C:C,"&gt;="&amp;DATE(AM36,1,1),'EMP CON'!C:C,"&lt;="&amp;EOMONTH(DATE(AM36,12,1),0),'EMP CON'!H:H,'01'!$T$6,'EMP CON'!I:I,$AM$9,'EMP CON'!D:D,"Empréstimo Concedido")</f>
        <v>0</v>
      </c>
      <c r="AT36" s="350">
        <f>SUMIFS('EMP CON'!G:G,'EMP CON'!C:C,"&gt;="&amp;DATE(AM36,1,1),'EMP CON'!C:C,"&lt;="&amp;EOMONTH(DATE(AM36,12,1),0),'EMP CON'!H:H,'01'!$T$6,'EMP CON'!I:I,"efetivado",'EMP CON'!D:D,"Empréstimo Recebido")+SUMIFS('EMP CON'!G:G,'EMP CON'!C:C,"&gt;="&amp;DATE(AM36,1,1),'EMP CON'!C:C,"&lt;="&amp;EOMONTH(DATE(AM36,12,1),0),'EMP CON'!H:H,'01'!$T$6,'EMP CON'!I:I,$AM$9,'EMP CON'!D:D,"Empréstimo Recebido")</f>
        <v>0</v>
      </c>
      <c r="AU36" s="350">
        <f>SUMIFS('PG CAR'!H:H,'PG CAR'!C:C,"&gt;="&amp;DATE(AM36,1,1),'PG CAR'!C:C,"&lt;="&amp;EOMONTH(DATE(AM36,12,1),0),'PG CAR'!I:I,'01'!$T$6,'PG CAR'!J:J,"efetivado")+SUMIFS('PG CAR'!H:H,'PG CAR'!C:C,"&gt;="&amp;DATE(AM36,1,1),'PG CAR'!C:C,"&lt;="&amp;EOMONTH(DATE(AM36,12,1),0),'PG CAR'!I:I,'01'!$T$6,'PG CAR'!J:J,$AM$9)</f>
        <v>0</v>
      </c>
      <c r="AV36" s="350">
        <f>SUMIFS(TRANS!F:F,TRANS!C:C,"&gt;="&amp;DATE(AM36,1,1),TRANS!C:C,"&lt;="&amp;EOMONTH(DATE(AM36,12,1),0),TRANS!D:D,'01'!$T$6,TRANS!H:H,"efetivado")+SUMIFS(TRANS!F:F,TRANS!C:C,"&gt;="&amp;DATE(AM36,1,1),TRANS!C:C,"&lt;="&amp;EOMONTH(DATE(AM36,12,1),0),TRANS!D:D,'01'!$T$6,TRANS!H:H,$AM$9)</f>
        <v>0</v>
      </c>
      <c r="AW36" s="350">
        <f>SUMIFS(TRANS!F:F,TRANS!C:C,"&gt;="&amp;DATE(AM36,1,1),TRANS!C:C,"&lt;="&amp;EOMONTH(DATE(AM36,12,1),0),TRANS!G:G,'01'!$T$6,TRANS!H:H,"efetivado")+SUMIFS(TRANS!F:F,TRANS!C:C,"&gt;="&amp;DATE(AM36,1,1),TRANS!C:C,"&lt;="&amp;EOMONTH(DATE(AM36,12,1),0),TRANS!G:G,'01'!$T$6,TRANS!H:H,$AM$9)</f>
        <v>0</v>
      </c>
      <c r="AY36" s="381">
        <f t="shared" si="3"/>
        <v>2046</v>
      </c>
      <c r="AZ36" s="350">
        <f t="shared" si="4"/>
        <v>0</v>
      </c>
      <c r="BA36" s="350">
        <f>SUMIFS(DES!F:F,DES!C:C,"&gt;="&amp;DATE(AM36,1,1),DES!C:C,"&lt;="&amp;EOMONTH(DATE(AM36,12,1),0),DES!H:H,"efetivado")+SUMIFS(DES!F:F,DES!C:C,"&gt;="&amp;DATE(AM36,1,1),DES!C:C,"&lt;="&amp;EOMONTH(DATE(AM36,12,1),0),DES!H:H,$AM$9)</f>
        <v>0</v>
      </c>
      <c r="BB36" s="350">
        <f>SUMIFS(REC!F:F,REC!C:C,"&gt;="&amp;DATE(AM36,1,1),REC!C:C,"&lt;="&amp;EOMONTH(DATE(AM36,12,1),0),REC!H:H,"efetivado")+SUMIFS(REC!F:F,REC!C:C,"&gt;="&amp;DATE(AM36,1,1),REC!C:C,"&lt;="&amp;EOMONTH(DATE(AM36,12,1),0),REC!H:H,$AM$9)</f>
        <v>0</v>
      </c>
      <c r="BC36" s="350">
        <f>SUMIFS('EMP ADQ'!G:G,'EMP ADQ'!C:C,"&gt;="&amp;DATE(AM36,1,1),'EMP ADQ'!C:C,"&lt;="&amp;EOMONTH(DATE(AM36,12,1),0),'EMP ADQ'!I:I,"efetivado",'EMP ADQ'!D:D,"Empréstimo Adquirido")+SUMIFS('EMP ADQ'!G:G,'EMP ADQ'!C:C,"&gt;="&amp;DATE(AM36,1,1),'EMP ADQ'!C:C,"&lt;="&amp;EOMONTH(DATE(AM36,12,1),0),'EMP ADQ'!I:I,$AM$9,'EMP ADQ'!D:D,"Empréstimo Adquirido")</f>
        <v>0</v>
      </c>
      <c r="BD36" s="350">
        <f>SUMIFS('EMP ADQ'!G:G,'EMP ADQ'!C:C,"&gt;="&amp;DATE(AM36,1,1),'EMP ADQ'!C:C,"&lt;="&amp;EOMONTH(DATE(AM36,12,1),0),'EMP ADQ'!I:I,"efetivado",'EMP ADQ'!D:D,"Empréstimo Pago")+SUMIFS('EMP ADQ'!G:G,'EMP ADQ'!C:C,"&gt;="&amp;DATE(AM36,1,1),'EMP ADQ'!C:C,"&lt;="&amp;EOMONTH(DATE(AM36,12,1),0),'EMP ADQ'!I:I,$AM$9,'EMP ADQ'!D:D,"Empréstimo Pago")</f>
        <v>0</v>
      </c>
      <c r="BE36" s="350">
        <f>SUMIFS('EMP CON'!G:G,'EMP CON'!C:C,"&gt;="&amp;DATE(AM36,1,1),'EMP CON'!C:C,"&lt;="&amp;EOMONTH(DATE(AM36,12,1),0),'EMP CON'!I:I,"efetivado",'EMP CON'!D:D,"Empréstimo Concedido")+SUMIFS('EMP CON'!G:G,'EMP CON'!C:C,"&gt;="&amp;DATE(AM36,1,1),'EMP CON'!C:C,"&lt;="&amp;EOMONTH(DATE(AM36,12,1),0),'EMP CON'!I:I,$AM$9,'EMP CON'!D:D,"Empréstimo Concedido")</f>
        <v>0</v>
      </c>
      <c r="BF36" s="350">
        <f>SUMIFS('EMP CON'!G:G,'EMP CON'!C:C,"&gt;="&amp;DATE(AM36,1,1),'EMP CON'!C:C,"&lt;="&amp;EOMONTH(DATE(AM36,12,1),0),'EMP CON'!I:I,"efetivado",'EMP CON'!D:D,"Empréstimo Recebido")+SUMIFS('EMP CON'!G:G,'EMP CON'!C:C,"&gt;="&amp;DATE(AM36,1,1),'EMP CON'!C:C,"&lt;="&amp;EOMONTH(DATE(AM36,12,1),0),'EMP CON'!I:I,$AM$9,'EMP CON'!D:D,"Empréstimo Recebido")</f>
        <v>0</v>
      </c>
      <c r="BG36" s="350">
        <f>SUMIFS('PG CAR'!H:H,'PG CAR'!C:C,"&gt;="&amp;DATE(AM36,1,1),'PG CAR'!C:C,"&lt;="&amp;EOMONTH(DATE(AM36,12,1),0),'PG CAR'!J:J,"efetivado")+SUMIFS('PG CAR'!H:H,'PG CAR'!C:C,"&gt;="&amp;DATE(AM36,1,1),'PG CAR'!C:C,"&lt;="&amp;EOMONTH(DATE(AM36,12,1),0),'PG CAR'!J:J,$AM$9)</f>
        <v>0</v>
      </c>
      <c r="BH36" s="350"/>
      <c r="BI36" s="350"/>
      <c r="BK36" s="381">
        <f t="shared" si="5"/>
        <v>2046</v>
      </c>
      <c r="BL36" s="350">
        <f t="shared" si="6"/>
        <v>0</v>
      </c>
      <c r="BM36" s="350">
        <f t="shared" si="7"/>
        <v>0</v>
      </c>
      <c r="BN36" s="350">
        <f t="shared" si="8"/>
        <v>0</v>
      </c>
      <c r="BO36" s="350">
        <f t="shared" si="9"/>
        <v>0</v>
      </c>
      <c r="BP36" s="350">
        <f t="shared" si="10"/>
        <v>0</v>
      </c>
      <c r="BQ36" s="350">
        <f t="shared" si="11"/>
        <v>0</v>
      </c>
      <c r="BR36" s="350">
        <f t="shared" si="12"/>
        <v>0</v>
      </c>
      <c r="BS36" s="350">
        <f t="shared" si="13"/>
        <v>0</v>
      </c>
      <c r="BT36" s="350">
        <f t="shared" si="14"/>
        <v>0</v>
      </c>
      <c r="BU36" s="350">
        <f t="shared" si="15"/>
        <v>0</v>
      </c>
      <c r="BZ36" s="381">
        <f>VLOOKUP(R8,BZ13:CA24,2,0)</f>
        <v>3</v>
      </c>
    </row>
    <row r="37" spans="39:83" x14ac:dyDescent="0.25">
      <c r="AM37" s="381">
        <f t="shared" si="20"/>
        <v>2047</v>
      </c>
      <c r="AN37" s="350">
        <f t="shared" si="21"/>
        <v>0</v>
      </c>
      <c r="AO37" s="350">
        <f>SUMIFS(DES!F:F,DES!C:C,"&gt;="&amp;DATE(AM37,1,1),DES!C:C,"&lt;="&amp;EOMONTH(DATE(AM37,12,1),0),DES!G:G,'01'!$T$6,DES!H:H,"efetivado")+SUMIFS(DES!F:F,DES!C:C,"&gt;="&amp;DATE(AM37,1,1),DES!C:C,"&lt;="&amp;EOMONTH(DATE(AM37,12,1),0),DES!G:G,'01'!$T$6,DES!H:H,$AM$9)</f>
        <v>0</v>
      </c>
      <c r="AP37" s="350">
        <f>SUMIFS(REC!F:F,REC!C:C,"&gt;="&amp;DATE(AM37,1,1),REC!C:C,"&lt;="&amp;EOMONTH(DATE(AM37,12,1),0),REC!G:G,'01'!$T$6,REC!H:H,"efetivado")+SUMIFS(REC!F:F,REC!C:C,"&gt;="&amp;DATE(AM37,1,1),REC!C:C,"&lt;="&amp;EOMONTH(DATE(AM37,12,1),0),REC!G:G,'01'!$T$6,REC!H:H,$AM$9)</f>
        <v>0</v>
      </c>
      <c r="AQ37" s="350">
        <f>SUMIFS('EMP ADQ'!G:G,'EMP ADQ'!C:C,"&gt;="&amp;DATE(AM37,1,1),'EMP ADQ'!C:C,"&lt;="&amp;EOMONTH(DATE(AM37,12,1),0),'EMP ADQ'!H:H,'01'!$T$6,'EMP ADQ'!I:I,"efetivado",'EMP ADQ'!D:D,"Empréstimo Adquirido")+SUMIFS('EMP ADQ'!G:G,'EMP ADQ'!C:C,"&gt;="&amp;DATE(AM37,1,1),'EMP ADQ'!C:C,"&lt;="&amp;EOMONTH(DATE(AM37,12,1),0),'EMP ADQ'!H:H,'01'!$T$6,'EMP ADQ'!I:I,$AM$9,'EMP ADQ'!D:D,"Empréstimo Adquirido")</f>
        <v>0</v>
      </c>
      <c r="AR37" s="350">
        <f>SUMIFS('EMP ADQ'!G:G,'EMP ADQ'!C:C,"&gt;="&amp;DATE(AM37,1,1),'EMP ADQ'!C:C,"&lt;="&amp;EOMONTH(DATE(AM37,12,1),0),'EMP ADQ'!H:H,'01'!$T$6,'EMP ADQ'!I:I,"efetivado",'EMP ADQ'!D:D,"Empréstimo Pago")+SUMIFS('EMP ADQ'!G:G,'EMP ADQ'!C:C,"&gt;="&amp;DATE(AM37,1,1),'EMP ADQ'!C:C,"&lt;="&amp;EOMONTH(DATE(AM37,12,1),0),'EMP ADQ'!H:H,'01'!$T$6,'EMP ADQ'!I:I,$AM$9,'EMP ADQ'!D:D,"Empréstimo Pago")</f>
        <v>0</v>
      </c>
      <c r="AS37" s="350">
        <f>SUMIFS('EMP CON'!G:G,'EMP CON'!C:C,"&gt;="&amp;DATE(AM37,1,1),'EMP CON'!C:C,"&lt;="&amp;EOMONTH(DATE(AM37,12,1),0),'EMP CON'!H:H,'01'!$T$6,'EMP CON'!I:I,"efetivado",'EMP CON'!D:D,"Empréstimo Concedido")+SUMIFS('EMP CON'!G:G,'EMP CON'!C:C,"&gt;="&amp;DATE(AM37,1,1),'EMP CON'!C:C,"&lt;="&amp;EOMONTH(DATE(AM37,12,1),0),'EMP CON'!H:H,'01'!$T$6,'EMP CON'!I:I,$AM$9,'EMP CON'!D:D,"Empréstimo Concedido")</f>
        <v>0</v>
      </c>
      <c r="AT37" s="350">
        <f>SUMIFS('EMP CON'!G:G,'EMP CON'!C:C,"&gt;="&amp;DATE(AM37,1,1),'EMP CON'!C:C,"&lt;="&amp;EOMONTH(DATE(AM37,12,1),0),'EMP CON'!H:H,'01'!$T$6,'EMP CON'!I:I,"efetivado",'EMP CON'!D:D,"Empréstimo Recebido")+SUMIFS('EMP CON'!G:G,'EMP CON'!C:C,"&gt;="&amp;DATE(AM37,1,1),'EMP CON'!C:C,"&lt;="&amp;EOMONTH(DATE(AM37,12,1),0),'EMP CON'!H:H,'01'!$T$6,'EMP CON'!I:I,$AM$9,'EMP CON'!D:D,"Empréstimo Recebido")</f>
        <v>0</v>
      </c>
      <c r="AU37" s="350">
        <f>SUMIFS('PG CAR'!H:H,'PG CAR'!C:C,"&gt;="&amp;DATE(AM37,1,1),'PG CAR'!C:C,"&lt;="&amp;EOMONTH(DATE(AM37,12,1),0),'PG CAR'!I:I,'01'!$T$6,'PG CAR'!J:J,"efetivado")+SUMIFS('PG CAR'!H:H,'PG CAR'!C:C,"&gt;="&amp;DATE(AM37,1,1),'PG CAR'!C:C,"&lt;="&amp;EOMONTH(DATE(AM37,12,1),0),'PG CAR'!I:I,'01'!$T$6,'PG CAR'!J:J,$AM$9)</f>
        <v>0</v>
      </c>
      <c r="AV37" s="350">
        <f>SUMIFS(TRANS!F:F,TRANS!C:C,"&gt;="&amp;DATE(AM37,1,1),TRANS!C:C,"&lt;="&amp;EOMONTH(DATE(AM37,12,1),0),TRANS!D:D,'01'!$T$6,TRANS!H:H,"efetivado")+SUMIFS(TRANS!F:F,TRANS!C:C,"&gt;="&amp;DATE(AM37,1,1),TRANS!C:C,"&lt;="&amp;EOMONTH(DATE(AM37,12,1),0),TRANS!D:D,'01'!$T$6,TRANS!H:H,$AM$9)</f>
        <v>0</v>
      </c>
      <c r="AW37" s="350">
        <f>SUMIFS(TRANS!F:F,TRANS!C:C,"&gt;="&amp;DATE(AM37,1,1),TRANS!C:C,"&lt;="&amp;EOMONTH(DATE(AM37,12,1),0),TRANS!G:G,'01'!$T$6,TRANS!H:H,"efetivado")+SUMIFS(TRANS!F:F,TRANS!C:C,"&gt;="&amp;DATE(AM37,1,1),TRANS!C:C,"&lt;="&amp;EOMONTH(DATE(AM37,12,1),0),TRANS!G:G,'01'!$T$6,TRANS!H:H,$AM$9)</f>
        <v>0</v>
      </c>
      <c r="AY37" s="381">
        <f t="shared" si="3"/>
        <v>2047</v>
      </c>
      <c r="AZ37" s="350">
        <f t="shared" si="4"/>
        <v>0</v>
      </c>
      <c r="BA37" s="350">
        <f>SUMIFS(DES!F:F,DES!C:C,"&gt;="&amp;DATE(AM37,1,1),DES!C:C,"&lt;="&amp;EOMONTH(DATE(AM37,12,1),0),DES!H:H,"efetivado")+SUMIFS(DES!F:F,DES!C:C,"&gt;="&amp;DATE(AM37,1,1),DES!C:C,"&lt;="&amp;EOMONTH(DATE(AM37,12,1),0),DES!H:H,$AM$9)</f>
        <v>0</v>
      </c>
      <c r="BB37" s="350">
        <f>SUMIFS(REC!F:F,REC!C:C,"&gt;="&amp;DATE(AM37,1,1),REC!C:C,"&lt;="&amp;EOMONTH(DATE(AM37,12,1),0),REC!H:H,"efetivado")+SUMIFS(REC!F:F,REC!C:C,"&gt;="&amp;DATE(AM37,1,1),REC!C:C,"&lt;="&amp;EOMONTH(DATE(AM37,12,1),0),REC!H:H,$AM$9)</f>
        <v>0</v>
      </c>
      <c r="BC37" s="350">
        <f>SUMIFS('EMP ADQ'!G:G,'EMP ADQ'!C:C,"&gt;="&amp;DATE(AM37,1,1),'EMP ADQ'!C:C,"&lt;="&amp;EOMONTH(DATE(AM37,12,1),0),'EMP ADQ'!I:I,"efetivado",'EMP ADQ'!D:D,"Empréstimo Adquirido")+SUMIFS('EMP ADQ'!G:G,'EMP ADQ'!C:C,"&gt;="&amp;DATE(AM37,1,1),'EMP ADQ'!C:C,"&lt;="&amp;EOMONTH(DATE(AM37,12,1),0),'EMP ADQ'!I:I,$AM$9,'EMP ADQ'!D:D,"Empréstimo Adquirido")</f>
        <v>0</v>
      </c>
      <c r="BD37" s="350">
        <f>SUMIFS('EMP ADQ'!G:G,'EMP ADQ'!C:C,"&gt;="&amp;DATE(AM37,1,1),'EMP ADQ'!C:C,"&lt;="&amp;EOMONTH(DATE(AM37,12,1),0),'EMP ADQ'!I:I,"efetivado",'EMP ADQ'!D:D,"Empréstimo Pago")+SUMIFS('EMP ADQ'!G:G,'EMP ADQ'!C:C,"&gt;="&amp;DATE(AM37,1,1),'EMP ADQ'!C:C,"&lt;="&amp;EOMONTH(DATE(AM37,12,1),0),'EMP ADQ'!I:I,$AM$9,'EMP ADQ'!D:D,"Empréstimo Pago")</f>
        <v>0</v>
      </c>
      <c r="BE37" s="350">
        <f>SUMIFS('EMP CON'!G:G,'EMP CON'!C:C,"&gt;="&amp;DATE(AM37,1,1),'EMP CON'!C:C,"&lt;="&amp;EOMONTH(DATE(AM37,12,1),0),'EMP CON'!I:I,"efetivado",'EMP CON'!D:D,"Empréstimo Concedido")+SUMIFS('EMP CON'!G:G,'EMP CON'!C:C,"&gt;="&amp;DATE(AM37,1,1),'EMP CON'!C:C,"&lt;="&amp;EOMONTH(DATE(AM37,12,1),0),'EMP CON'!I:I,$AM$9,'EMP CON'!D:D,"Empréstimo Concedido")</f>
        <v>0</v>
      </c>
      <c r="BF37" s="350">
        <f>SUMIFS('EMP CON'!G:G,'EMP CON'!C:C,"&gt;="&amp;DATE(AM37,1,1),'EMP CON'!C:C,"&lt;="&amp;EOMONTH(DATE(AM37,12,1),0),'EMP CON'!I:I,"efetivado",'EMP CON'!D:D,"Empréstimo Recebido")+SUMIFS('EMP CON'!G:G,'EMP CON'!C:C,"&gt;="&amp;DATE(AM37,1,1),'EMP CON'!C:C,"&lt;="&amp;EOMONTH(DATE(AM37,12,1),0),'EMP CON'!I:I,$AM$9,'EMP CON'!D:D,"Empréstimo Recebido")</f>
        <v>0</v>
      </c>
      <c r="BG37" s="350">
        <f>SUMIFS('PG CAR'!H:H,'PG CAR'!C:C,"&gt;="&amp;DATE(AM37,1,1),'PG CAR'!C:C,"&lt;="&amp;EOMONTH(DATE(AM37,12,1),0),'PG CAR'!J:J,"efetivado")+SUMIFS('PG CAR'!H:H,'PG CAR'!C:C,"&gt;="&amp;DATE(AM37,1,1),'PG CAR'!C:C,"&lt;="&amp;EOMONTH(DATE(AM37,12,1),0),'PG CAR'!J:J,$AM$9)</f>
        <v>0</v>
      </c>
      <c r="BH37" s="350"/>
      <c r="BI37" s="350"/>
      <c r="BK37" s="381">
        <f t="shared" si="5"/>
        <v>2047</v>
      </c>
      <c r="BL37" s="350">
        <f t="shared" si="6"/>
        <v>0</v>
      </c>
      <c r="BM37" s="350">
        <f t="shared" si="7"/>
        <v>0</v>
      </c>
      <c r="BN37" s="350">
        <f t="shared" si="8"/>
        <v>0</v>
      </c>
      <c r="BO37" s="350">
        <f t="shared" si="9"/>
        <v>0</v>
      </c>
      <c r="BP37" s="350">
        <f t="shared" si="10"/>
        <v>0</v>
      </c>
      <c r="BQ37" s="350">
        <f t="shared" si="11"/>
        <v>0</v>
      </c>
      <c r="BR37" s="350">
        <f t="shared" si="12"/>
        <v>0</v>
      </c>
      <c r="BS37" s="350">
        <f t="shared" si="13"/>
        <v>0</v>
      </c>
      <c r="BT37" s="350">
        <f t="shared" si="14"/>
        <v>0</v>
      </c>
      <c r="BU37" s="350">
        <f t="shared" si="15"/>
        <v>0</v>
      </c>
      <c r="CD37" s="349">
        <f>SUM(H12:H26)</f>
        <v>0</v>
      </c>
      <c r="CE37" s="349">
        <f>SUM(I12:I26)</f>
        <v>0</v>
      </c>
    </row>
    <row r="38" spans="39:83" x14ac:dyDescent="0.25">
      <c r="AM38" s="381">
        <f t="shared" si="20"/>
        <v>2048</v>
      </c>
      <c r="AN38" s="350">
        <f t="shared" si="21"/>
        <v>0</v>
      </c>
      <c r="AO38" s="350">
        <f>SUMIFS(DES!F:F,DES!C:C,"&gt;="&amp;DATE(AM38,1,1),DES!C:C,"&lt;="&amp;EOMONTH(DATE(AM38,12,1),0),DES!G:G,'01'!$T$6,DES!H:H,"efetivado")+SUMIFS(DES!F:F,DES!C:C,"&gt;="&amp;DATE(AM38,1,1),DES!C:C,"&lt;="&amp;EOMONTH(DATE(AM38,12,1),0),DES!G:G,'01'!$T$6,DES!H:H,$AM$9)</f>
        <v>0</v>
      </c>
      <c r="AP38" s="350">
        <f>SUMIFS(REC!F:F,REC!C:C,"&gt;="&amp;DATE(AM38,1,1),REC!C:C,"&lt;="&amp;EOMONTH(DATE(AM38,12,1),0),REC!G:G,'01'!$T$6,REC!H:H,"efetivado")+SUMIFS(REC!F:F,REC!C:C,"&gt;="&amp;DATE(AM38,1,1),REC!C:C,"&lt;="&amp;EOMONTH(DATE(AM38,12,1),0),REC!G:G,'01'!$T$6,REC!H:H,$AM$9)</f>
        <v>0</v>
      </c>
      <c r="AQ38" s="350">
        <f>SUMIFS('EMP ADQ'!G:G,'EMP ADQ'!C:C,"&gt;="&amp;DATE(AM38,1,1),'EMP ADQ'!C:C,"&lt;="&amp;EOMONTH(DATE(AM38,12,1),0),'EMP ADQ'!H:H,'01'!$T$6,'EMP ADQ'!I:I,"efetivado",'EMP ADQ'!D:D,"Empréstimo Adquirido")+SUMIFS('EMP ADQ'!G:G,'EMP ADQ'!C:C,"&gt;="&amp;DATE(AM38,1,1),'EMP ADQ'!C:C,"&lt;="&amp;EOMONTH(DATE(AM38,12,1),0),'EMP ADQ'!H:H,'01'!$T$6,'EMP ADQ'!I:I,$AM$9,'EMP ADQ'!D:D,"Empréstimo Adquirido")</f>
        <v>0</v>
      </c>
      <c r="AR38" s="350">
        <f>SUMIFS('EMP ADQ'!G:G,'EMP ADQ'!C:C,"&gt;="&amp;DATE(AM38,1,1),'EMP ADQ'!C:C,"&lt;="&amp;EOMONTH(DATE(AM38,12,1),0),'EMP ADQ'!H:H,'01'!$T$6,'EMP ADQ'!I:I,"efetivado",'EMP ADQ'!D:D,"Empréstimo Pago")+SUMIFS('EMP ADQ'!G:G,'EMP ADQ'!C:C,"&gt;="&amp;DATE(AM38,1,1),'EMP ADQ'!C:C,"&lt;="&amp;EOMONTH(DATE(AM38,12,1),0),'EMP ADQ'!H:H,'01'!$T$6,'EMP ADQ'!I:I,$AM$9,'EMP ADQ'!D:D,"Empréstimo Pago")</f>
        <v>0</v>
      </c>
      <c r="AS38" s="350">
        <f>SUMIFS('EMP CON'!G:G,'EMP CON'!C:C,"&gt;="&amp;DATE(AM38,1,1),'EMP CON'!C:C,"&lt;="&amp;EOMONTH(DATE(AM38,12,1),0),'EMP CON'!H:H,'01'!$T$6,'EMP CON'!I:I,"efetivado",'EMP CON'!D:D,"Empréstimo Concedido")+SUMIFS('EMP CON'!G:G,'EMP CON'!C:C,"&gt;="&amp;DATE(AM38,1,1),'EMP CON'!C:C,"&lt;="&amp;EOMONTH(DATE(AM38,12,1),0),'EMP CON'!H:H,'01'!$T$6,'EMP CON'!I:I,$AM$9,'EMP CON'!D:D,"Empréstimo Concedido")</f>
        <v>0</v>
      </c>
      <c r="AT38" s="350">
        <f>SUMIFS('EMP CON'!G:G,'EMP CON'!C:C,"&gt;="&amp;DATE(AM38,1,1),'EMP CON'!C:C,"&lt;="&amp;EOMONTH(DATE(AM38,12,1),0),'EMP CON'!H:H,'01'!$T$6,'EMP CON'!I:I,"efetivado",'EMP CON'!D:D,"Empréstimo Recebido")+SUMIFS('EMP CON'!G:G,'EMP CON'!C:C,"&gt;="&amp;DATE(AM38,1,1),'EMP CON'!C:C,"&lt;="&amp;EOMONTH(DATE(AM38,12,1),0),'EMP CON'!H:H,'01'!$T$6,'EMP CON'!I:I,$AM$9,'EMP CON'!D:D,"Empréstimo Recebido")</f>
        <v>0</v>
      </c>
      <c r="AU38" s="350">
        <f>SUMIFS('PG CAR'!H:H,'PG CAR'!C:C,"&gt;="&amp;DATE(AM38,1,1),'PG CAR'!C:C,"&lt;="&amp;EOMONTH(DATE(AM38,12,1),0),'PG CAR'!I:I,'01'!$T$6,'PG CAR'!J:J,"efetivado")+SUMIFS('PG CAR'!H:H,'PG CAR'!C:C,"&gt;="&amp;DATE(AM38,1,1),'PG CAR'!C:C,"&lt;="&amp;EOMONTH(DATE(AM38,12,1),0),'PG CAR'!I:I,'01'!$T$6,'PG CAR'!J:J,$AM$9)</f>
        <v>0</v>
      </c>
      <c r="AV38" s="350">
        <f>SUMIFS(TRANS!F:F,TRANS!C:C,"&gt;="&amp;DATE(AM38,1,1),TRANS!C:C,"&lt;="&amp;EOMONTH(DATE(AM38,12,1),0),TRANS!D:D,'01'!$T$6,TRANS!H:H,"efetivado")+SUMIFS(TRANS!F:F,TRANS!C:C,"&gt;="&amp;DATE(AM38,1,1),TRANS!C:C,"&lt;="&amp;EOMONTH(DATE(AM38,12,1),0),TRANS!D:D,'01'!$T$6,TRANS!H:H,$AM$9)</f>
        <v>0</v>
      </c>
      <c r="AW38" s="350">
        <f>SUMIFS(TRANS!F:F,TRANS!C:C,"&gt;="&amp;DATE(AM38,1,1),TRANS!C:C,"&lt;="&amp;EOMONTH(DATE(AM38,12,1),0),TRANS!G:G,'01'!$T$6,TRANS!H:H,"efetivado")+SUMIFS(TRANS!F:F,TRANS!C:C,"&gt;="&amp;DATE(AM38,1,1),TRANS!C:C,"&lt;="&amp;EOMONTH(DATE(AM38,12,1),0),TRANS!G:G,'01'!$T$6,TRANS!H:H,$AM$9)</f>
        <v>0</v>
      </c>
      <c r="AY38" s="381">
        <f t="shared" si="3"/>
        <v>2048</v>
      </c>
      <c r="AZ38" s="350">
        <f t="shared" si="4"/>
        <v>0</v>
      </c>
      <c r="BA38" s="350">
        <f>SUMIFS(DES!F:F,DES!C:C,"&gt;="&amp;DATE(AM38,1,1),DES!C:C,"&lt;="&amp;EOMONTH(DATE(AM38,12,1),0),DES!H:H,"efetivado")+SUMIFS(DES!F:F,DES!C:C,"&gt;="&amp;DATE(AM38,1,1),DES!C:C,"&lt;="&amp;EOMONTH(DATE(AM38,12,1),0),DES!H:H,$AM$9)</f>
        <v>0</v>
      </c>
      <c r="BB38" s="350">
        <f>SUMIFS(REC!F:F,REC!C:C,"&gt;="&amp;DATE(AM38,1,1),REC!C:C,"&lt;="&amp;EOMONTH(DATE(AM38,12,1),0),REC!H:H,"efetivado")+SUMIFS(REC!F:F,REC!C:C,"&gt;="&amp;DATE(AM38,1,1),REC!C:C,"&lt;="&amp;EOMONTH(DATE(AM38,12,1),0),REC!H:H,$AM$9)</f>
        <v>0</v>
      </c>
      <c r="BC38" s="350">
        <f>SUMIFS('EMP ADQ'!G:G,'EMP ADQ'!C:C,"&gt;="&amp;DATE(AM38,1,1),'EMP ADQ'!C:C,"&lt;="&amp;EOMONTH(DATE(AM38,12,1),0),'EMP ADQ'!I:I,"efetivado",'EMP ADQ'!D:D,"Empréstimo Adquirido")+SUMIFS('EMP ADQ'!G:G,'EMP ADQ'!C:C,"&gt;="&amp;DATE(AM38,1,1),'EMP ADQ'!C:C,"&lt;="&amp;EOMONTH(DATE(AM38,12,1),0),'EMP ADQ'!I:I,$AM$9,'EMP ADQ'!D:D,"Empréstimo Adquirido")</f>
        <v>0</v>
      </c>
      <c r="BD38" s="350">
        <f>SUMIFS('EMP ADQ'!G:G,'EMP ADQ'!C:C,"&gt;="&amp;DATE(AM38,1,1),'EMP ADQ'!C:C,"&lt;="&amp;EOMONTH(DATE(AM38,12,1),0),'EMP ADQ'!I:I,"efetivado",'EMP ADQ'!D:D,"Empréstimo Pago")+SUMIFS('EMP ADQ'!G:G,'EMP ADQ'!C:C,"&gt;="&amp;DATE(AM38,1,1),'EMP ADQ'!C:C,"&lt;="&amp;EOMONTH(DATE(AM38,12,1),0),'EMP ADQ'!I:I,$AM$9,'EMP ADQ'!D:D,"Empréstimo Pago")</f>
        <v>0</v>
      </c>
      <c r="BE38" s="350">
        <f>SUMIFS('EMP CON'!G:G,'EMP CON'!C:C,"&gt;="&amp;DATE(AM38,1,1),'EMP CON'!C:C,"&lt;="&amp;EOMONTH(DATE(AM38,12,1),0),'EMP CON'!I:I,"efetivado",'EMP CON'!D:D,"Empréstimo Concedido")+SUMIFS('EMP CON'!G:G,'EMP CON'!C:C,"&gt;="&amp;DATE(AM38,1,1),'EMP CON'!C:C,"&lt;="&amp;EOMONTH(DATE(AM38,12,1),0),'EMP CON'!I:I,$AM$9,'EMP CON'!D:D,"Empréstimo Concedido")</f>
        <v>0</v>
      </c>
      <c r="BF38" s="350">
        <f>SUMIFS('EMP CON'!G:G,'EMP CON'!C:C,"&gt;="&amp;DATE(AM38,1,1),'EMP CON'!C:C,"&lt;="&amp;EOMONTH(DATE(AM38,12,1),0),'EMP CON'!I:I,"efetivado",'EMP CON'!D:D,"Empréstimo Recebido")+SUMIFS('EMP CON'!G:G,'EMP CON'!C:C,"&gt;="&amp;DATE(AM38,1,1),'EMP CON'!C:C,"&lt;="&amp;EOMONTH(DATE(AM38,12,1),0),'EMP CON'!I:I,$AM$9,'EMP CON'!D:D,"Empréstimo Recebido")</f>
        <v>0</v>
      </c>
      <c r="BG38" s="350">
        <f>SUMIFS('PG CAR'!H:H,'PG CAR'!C:C,"&gt;="&amp;DATE(AM38,1,1),'PG CAR'!C:C,"&lt;="&amp;EOMONTH(DATE(AM38,12,1),0),'PG CAR'!J:J,"efetivado")+SUMIFS('PG CAR'!H:H,'PG CAR'!C:C,"&gt;="&amp;DATE(AM38,1,1),'PG CAR'!C:C,"&lt;="&amp;EOMONTH(DATE(AM38,12,1),0),'PG CAR'!J:J,$AM$9)</f>
        <v>0</v>
      </c>
      <c r="BH38" s="350"/>
      <c r="BI38" s="350"/>
      <c r="BK38" s="381">
        <f t="shared" si="5"/>
        <v>2048</v>
      </c>
      <c r="BL38" s="350">
        <f t="shared" si="6"/>
        <v>0</v>
      </c>
      <c r="BM38" s="350">
        <f t="shared" si="7"/>
        <v>0</v>
      </c>
      <c r="BN38" s="350">
        <f t="shared" si="8"/>
        <v>0</v>
      </c>
      <c r="BO38" s="350">
        <f t="shared" si="9"/>
        <v>0</v>
      </c>
      <c r="BP38" s="350">
        <f t="shared" si="10"/>
        <v>0</v>
      </c>
      <c r="BQ38" s="350">
        <f t="shared" si="11"/>
        <v>0</v>
      </c>
      <c r="BR38" s="350">
        <f t="shared" si="12"/>
        <v>0</v>
      </c>
      <c r="BS38" s="350">
        <f t="shared" si="13"/>
        <v>0</v>
      </c>
      <c r="BT38" s="350">
        <f t="shared" si="14"/>
        <v>0</v>
      </c>
      <c r="BU38" s="350">
        <f t="shared" si="15"/>
        <v>0</v>
      </c>
      <c r="CD38" s="349">
        <f>SUM(Q11:Q26)</f>
        <v>0</v>
      </c>
      <c r="CE38" s="349">
        <f>SUM(R11:R26)</f>
        <v>0</v>
      </c>
    </row>
    <row r="39" spans="39:83" x14ac:dyDescent="0.25">
      <c r="AM39" s="381">
        <f t="shared" si="20"/>
        <v>2049</v>
      </c>
      <c r="AN39" s="350">
        <f t="shared" si="21"/>
        <v>0</v>
      </c>
      <c r="AO39" s="350">
        <f>SUMIFS(DES!F:F,DES!C:C,"&gt;="&amp;DATE(AM39,1,1),DES!C:C,"&lt;="&amp;EOMONTH(DATE(AM39,12,1),0),DES!G:G,'01'!$T$6,DES!H:H,"efetivado")+SUMIFS(DES!F:F,DES!C:C,"&gt;="&amp;DATE(AM39,1,1),DES!C:C,"&lt;="&amp;EOMONTH(DATE(AM39,12,1),0),DES!G:G,'01'!$T$6,DES!H:H,$AM$9)</f>
        <v>0</v>
      </c>
      <c r="AP39" s="350">
        <f>SUMIFS(REC!F:F,REC!C:C,"&gt;="&amp;DATE(AM39,1,1),REC!C:C,"&lt;="&amp;EOMONTH(DATE(AM39,12,1),0),REC!G:G,'01'!$T$6,REC!H:H,"efetivado")+SUMIFS(REC!F:F,REC!C:C,"&gt;="&amp;DATE(AM39,1,1),REC!C:C,"&lt;="&amp;EOMONTH(DATE(AM39,12,1),0),REC!G:G,'01'!$T$6,REC!H:H,$AM$9)</f>
        <v>0</v>
      </c>
      <c r="AQ39" s="350">
        <f>SUMIFS('EMP ADQ'!G:G,'EMP ADQ'!C:C,"&gt;="&amp;DATE(AM39,1,1),'EMP ADQ'!C:C,"&lt;="&amp;EOMONTH(DATE(AM39,12,1),0),'EMP ADQ'!H:H,'01'!$T$6,'EMP ADQ'!I:I,"efetivado",'EMP ADQ'!D:D,"Empréstimo Adquirido")+SUMIFS('EMP ADQ'!G:G,'EMP ADQ'!C:C,"&gt;="&amp;DATE(AM39,1,1),'EMP ADQ'!C:C,"&lt;="&amp;EOMONTH(DATE(AM39,12,1),0),'EMP ADQ'!H:H,'01'!$T$6,'EMP ADQ'!I:I,$AM$9,'EMP ADQ'!D:D,"Empréstimo Adquirido")</f>
        <v>0</v>
      </c>
      <c r="AR39" s="350">
        <f>SUMIFS('EMP ADQ'!G:G,'EMP ADQ'!C:C,"&gt;="&amp;DATE(AM39,1,1),'EMP ADQ'!C:C,"&lt;="&amp;EOMONTH(DATE(AM39,12,1),0),'EMP ADQ'!H:H,'01'!$T$6,'EMP ADQ'!I:I,"efetivado",'EMP ADQ'!D:D,"Empréstimo Pago")+SUMIFS('EMP ADQ'!G:G,'EMP ADQ'!C:C,"&gt;="&amp;DATE(AM39,1,1),'EMP ADQ'!C:C,"&lt;="&amp;EOMONTH(DATE(AM39,12,1),0),'EMP ADQ'!H:H,'01'!$T$6,'EMP ADQ'!I:I,$AM$9,'EMP ADQ'!D:D,"Empréstimo Pago")</f>
        <v>0</v>
      </c>
      <c r="AS39" s="350">
        <f>SUMIFS('EMP CON'!G:G,'EMP CON'!C:C,"&gt;="&amp;DATE(AM39,1,1),'EMP CON'!C:C,"&lt;="&amp;EOMONTH(DATE(AM39,12,1),0),'EMP CON'!H:H,'01'!$T$6,'EMP CON'!I:I,"efetivado",'EMP CON'!D:D,"Empréstimo Concedido")+SUMIFS('EMP CON'!G:G,'EMP CON'!C:C,"&gt;="&amp;DATE(AM39,1,1),'EMP CON'!C:C,"&lt;="&amp;EOMONTH(DATE(AM39,12,1),0),'EMP CON'!H:H,'01'!$T$6,'EMP CON'!I:I,$AM$9,'EMP CON'!D:D,"Empréstimo Concedido")</f>
        <v>0</v>
      </c>
      <c r="AT39" s="350">
        <f>SUMIFS('EMP CON'!G:G,'EMP CON'!C:C,"&gt;="&amp;DATE(AM39,1,1),'EMP CON'!C:C,"&lt;="&amp;EOMONTH(DATE(AM39,12,1),0),'EMP CON'!H:H,'01'!$T$6,'EMP CON'!I:I,"efetivado",'EMP CON'!D:D,"Empréstimo Recebido")+SUMIFS('EMP CON'!G:G,'EMP CON'!C:C,"&gt;="&amp;DATE(AM39,1,1),'EMP CON'!C:C,"&lt;="&amp;EOMONTH(DATE(AM39,12,1),0),'EMP CON'!H:H,'01'!$T$6,'EMP CON'!I:I,$AM$9,'EMP CON'!D:D,"Empréstimo Recebido")</f>
        <v>0</v>
      </c>
      <c r="AU39" s="350">
        <f>SUMIFS('PG CAR'!H:H,'PG CAR'!C:C,"&gt;="&amp;DATE(AM39,1,1),'PG CAR'!C:C,"&lt;="&amp;EOMONTH(DATE(AM39,12,1),0),'PG CAR'!I:I,'01'!$T$6,'PG CAR'!J:J,"efetivado")+SUMIFS('PG CAR'!H:H,'PG CAR'!C:C,"&gt;="&amp;DATE(AM39,1,1),'PG CAR'!C:C,"&lt;="&amp;EOMONTH(DATE(AM39,12,1),0),'PG CAR'!I:I,'01'!$T$6,'PG CAR'!J:J,$AM$9)</f>
        <v>0</v>
      </c>
      <c r="AV39" s="350">
        <f>SUMIFS(TRANS!F:F,TRANS!C:C,"&gt;="&amp;DATE(AM39,1,1),TRANS!C:C,"&lt;="&amp;EOMONTH(DATE(AM39,12,1),0),TRANS!D:D,'01'!$T$6,TRANS!H:H,"efetivado")+SUMIFS(TRANS!F:F,TRANS!C:C,"&gt;="&amp;DATE(AM39,1,1),TRANS!C:C,"&lt;="&amp;EOMONTH(DATE(AM39,12,1),0),TRANS!D:D,'01'!$T$6,TRANS!H:H,$AM$9)</f>
        <v>0</v>
      </c>
      <c r="AW39" s="350">
        <f>SUMIFS(TRANS!F:F,TRANS!C:C,"&gt;="&amp;DATE(AM39,1,1),TRANS!C:C,"&lt;="&amp;EOMONTH(DATE(AM39,12,1),0),TRANS!G:G,'01'!$T$6,TRANS!H:H,"efetivado")+SUMIFS(TRANS!F:F,TRANS!C:C,"&gt;="&amp;DATE(AM39,1,1),TRANS!C:C,"&lt;="&amp;EOMONTH(DATE(AM39,12,1),0),TRANS!G:G,'01'!$T$6,TRANS!H:H,$AM$9)</f>
        <v>0</v>
      </c>
      <c r="AY39" s="381">
        <f t="shared" si="3"/>
        <v>2049</v>
      </c>
      <c r="AZ39" s="350">
        <f t="shared" si="4"/>
        <v>0</v>
      </c>
      <c r="BA39" s="350">
        <f>SUMIFS(DES!F:F,DES!C:C,"&gt;="&amp;DATE(AM39,1,1),DES!C:C,"&lt;="&amp;EOMONTH(DATE(AM39,12,1),0),DES!H:H,"efetivado")+SUMIFS(DES!F:F,DES!C:C,"&gt;="&amp;DATE(AM39,1,1),DES!C:C,"&lt;="&amp;EOMONTH(DATE(AM39,12,1),0),DES!H:H,$AM$9)</f>
        <v>0</v>
      </c>
      <c r="BB39" s="350">
        <f>SUMIFS(REC!F:F,REC!C:C,"&gt;="&amp;DATE(AM39,1,1),REC!C:C,"&lt;="&amp;EOMONTH(DATE(AM39,12,1),0),REC!H:H,"efetivado")+SUMIFS(REC!F:F,REC!C:C,"&gt;="&amp;DATE(AM39,1,1),REC!C:C,"&lt;="&amp;EOMONTH(DATE(AM39,12,1),0),REC!H:H,$AM$9)</f>
        <v>0</v>
      </c>
      <c r="BC39" s="350">
        <f>SUMIFS('EMP ADQ'!G:G,'EMP ADQ'!C:C,"&gt;="&amp;DATE(AM39,1,1),'EMP ADQ'!C:C,"&lt;="&amp;EOMONTH(DATE(AM39,12,1),0),'EMP ADQ'!I:I,"efetivado",'EMP ADQ'!D:D,"Empréstimo Adquirido")+SUMIFS('EMP ADQ'!G:G,'EMP ADQ'!C:C,"&gt;="&amp;DATE(AM39,1,1),'EMP ADQ'!C:C,"&lt;="&amp;EOMONTH(DATE(AM39,12,1),0),'EMP ADQ'!I:I,$AM$9,'EMP ADQ'!D:D,"Empréstimo Adquirido")</f>
        <v>0</v>
      </c>
      <c r="BD39" s="350">
        <f>SUMIFS('EMP ADQ'!G:G,'EMP ADQ'!C:C,"&gt;="&amp;DATE(AM39,1,1),'EMP ADQ'!C:C,"&lt;="&amp;EOMONTH(DATE(AM39,12,1),0),'EMP ADQ'!I:I,"efetivado",'EMP ADQ'!D:D,"Empréstimo Pago")+SUMIFS('EMP ADQ'!G:G,'EMP ADQ'!C:C,"&gt;="&amp;DATE(AM39,1,1),'EMP ADQ'!C:C,"&lt;="&amp;EOMONTH(DATE(AM39,12,1),0),'EMP ADQ'!I:I,$AM$9,'EMP ADQ'!D:D,"Empréstimo Pago")</f>
        <v>0</v>
      </c>
      <c r="BE39" s="350">
        <f>SUMIFS('EMP CON'!G:G,'EMP CON'!C:C,"&gt;="&amp;DATE(AM39,1,1),'EMP CON'!C:C,"&lt;="&amp;EOMONTH(DATE(AM39,12,1),0),'EMP CON'!I:I,"efetivado",'EMP CON'!D:D,"Empréstimo Concedido")+SUMIFS('EMP CON'!G:G,'EMP CON'!C:C,"&gt;="&amp;DATE(AM39,1,1),'EMP CON'!C:C,"&lt;="&amp;EOMONTH(DATE(AM39,12,1),0),'EMP CON'!I:I,$AM$9,'EMP CON'!D:D,"Empréstimo Concedido")</f>
        <v>0</v>
      </c>
      <c r="BF39" s="350">
        <f>SUMIFS('EMP CON'!G:G,'EMP CON'!C:C,"&gt;="&amp;DATE(AM39,1,1),'EMP CON'!C:C,"&lt;="&amp;EOMONTH(DATE(AM39,12,1),0),'EMP CON'!I:I,"efetivado",'EMP CON'!D:D,"Empréstimo Recebido")+SUMIFS('EMP CON'!G:G,'EMP CON'!C:C,"&gt;="&amp;DATE(AM39,1,1),'EMP CON'!C:C,"&lt;="&amp;EOMONTH(DATE(AM39,12,1),0),'EMP CON'!I:I,$AM$9,'EMP CON'!D:D,"Empréstimo Recebido")</f>
        <v>0</v>
      </c>
      <c r="BG39" s="350">
        <f>SUMIFS('PG CAR'!H:H,'PG CAR'!C:C,"&gt;="&amp;DATE(AM39,1,1),'PG CAR'!C:C,"&lt;="&amp;EOMONTH(DATE(AM39,12,1),0),'PG CAR'!J:J,"efetivado")+SUMIFS('PG CAR'!H:H,'PG CAR'!C:C,"&gt;="&amp;DATE(AM39,1,1),'PG CAR'!C:C,"&lt;="&amp;EOMONTH(DATE(AM39,12,1),0),'PG CAR'!J:J,$AM$9)</f>
        <v>0</v>
      </c>
      <c r="BH39" s="350"/>
      <c r="BI39" s="350"/>
      <c r="BK39" s="381">
        <f t="shared" si="5"/>
        <v>2049</v>
      </c>
      <c r="BL39" s="350">
        <f t="shared" si="6"/>
        <v>0</v>
      </c>
      <c r="BM39" s="350">
        <f t="shared" si="7"/>
        <v>0</v>
      </c>
      <c r="BN39" s="350">
        <f t="shared" si="8"/>
        <v>0</v>
      </c>
      <c r="BO39" s="350">
        <f t="shared" si="9"/>
        <v>0</v>
      </c>
      <c r="BP39" s="350">
        <f t="shared" si="10"/>
        <v>0</v>
      </c>
      <c r="BQ39" s="350">
        <f t="shared" si="11"/>
        <v>0</v>
      </c>
      <c r="BR39" s="350">
        <f t="shared" si="12"/>
        <v>0</v>
      </c>
      <c r="BS39" s="350">
        <f t="shared" si="13"/>
        <v>0</v>
      </c>
      <c r="BT39" s="350">
        <f t="shared" si="14"/>
        <v>0</v>
      </c>
      <c r="BU39" s="350">
        <f t="shared" si="15"/>
        <v>0</v>
      </c>
    </row>
    <row r="40" spans="39:83" x14ac:dyDescent="0.25">
      <c r="AM40" s="381">
        <f t="shared" si="20"/>
        <v>2050</v>
      </c>
      <c r="AN40" s="350">
        <f t="shared" si="21"/>
        <v>0</v>
      </c>
      <c r="AO40" s="350">
        <f>SUMIFS(DES!F:F,DES!C:C,"&gt;="&amp;DATE(AM40,1,1),DES!C:C,"&lt;="&amp;EOMONTH(DATE(AM40,12,1),0),DES!G:G,'01'!$T$6,DES!H:H,"efetivado")+SUMIFS(DES!F:F,DES!C:C,"&gt;="&amp;DATE(AM40,1,1),DES!C:C,"&lt;="&amp;EOMONTH(DATE(AM40,12,1),0),DES!G:G,'01'!$T$6,DES!H:H,$AM$9)</f>
        <v>0</v>
      </c>
      <c r="AP40" s="350">
        <f>SUMIFS(REC!F:F,REC!C:C,"&gt;="&amp;DATE(AM40,1,1),REC!C:C,"&lt;="&amp;EOMONTH(DATE(AM40,12,1),0),REC!G:G,'01'!$T$6,REC!H:H,"efetivado")+SUMIFS(REC!F:F,REC!C:C,"&gt;="&amp;DATE(AM40,1,1),REC!C:C,"&lt;="&amp;EOMONTH(DATE(AM40,12,1),0),REC!G:G,'01'!$T$6,REC!H:H,$AM$9)</f>
        <v>0</v>
      </c>
      <c r="AQ40" s="350">
        <f>SUMIFS('EMP ADQ'!G:G,'EMP ADQ'!C:C,"&gt;="&amp;DATE(AM40,1,1),'EMP ADQ'!C:C,"&lt;="&amp;EOMONTH(DATE(AM40,12,1),0),'EMP ADQ'!H:H,'01'!$T$6,'EMP ADQ'!I:I,"efetivado",'EMP ADQ'!D:D,"Empréstimo Adquirido")+SUMIFS('EMP ADQ'!G:G,'EMP ADQ'!C:C,"&gt;="&amp;DATE(AM40,1,1),'EMP ADQ'!C:C,"&lt;="&amp;EOMONTH(DATE(AM40,12,1),0),'EMP ADQ'!H:H,'01'!$T$6,'EMP ADQ'!I:I,$AM$9,'EMP ADQ'!D:D,"Empréstimo Adquirido")</f>
        <v>0</v>
      </c>
      <c r="AR40" s="350">
        <f>SUMIFS('EMP ADQ'!G:G,'EMP ADQ'!C:C,"&gt;="&amp;DATE(AM40,1,1),'EMP ADQ'!C:C,"&lt;="&amp;EOMONTH(DATE(AM40,12,1),0),'EMP ADQ'!H:H,'01'!$T$6,'EMP ADQ'!I:I,"efetivado",'EMP ADQ'!D:D,"Empréstimo Pago")+SUMIFS('EMP ADQ'!G:G,'EMP ADQ'!C:C,"&gt;="&amp;DATE(AM40,1,1),'EMP ADQ'!C:C,"&lt;="&amp;EOMONTH(DATE(AM40,12,1),0),'EMP ADQ'!H:H,'01'!$T$6,'EMP ADQ'!I:I,$AM$9,'EMP ADQ'!D:D,"Empréstimo Pago")</f>
        <v>0</v>
      </c>
      <c r="AS40" s="350">
        <f>SUMIFS('EMP CON'!G:G,'EMP CON'!C:C,"&gt;="&amp;DATE(AM40,1,1),'EMP CON'!C:C,"&lt;="&amp;EOMONTH(DATE(AM40,12,1),0),'EMP CON'!H:H,'01'!$T$6,'EMP CON'!I:I,"efetivado",'EMP CON'!D:D,"Empréstimo Concedido")+SUMIFS('EMP CON'!G:G,'EMP CON'!C:C,"&gt;="&amp;DATE(AM40,1,1),'EMP CON'!C:C,"&lt;="&amp;EOMONTH(DATE(AM40,12,1),0),'EMP CON'!H:H,'01'!$T$6,'EMP CON'!I:I,$AM$9,'EMP CON'!D:D,"Empréstimo Concedido")</f>
        <v>0</v>
      </c>
      <c r="AT40" s="350">
        <f>SUMIFS('EMP CON'!G:G,'EMP CON'!C:C,"&gt;="&amp;DATE(AM40,1,1),'EMP CON'!C:C,"&lt;="&amp;EOMONTH(DATE(AM40,12,1),0),'EMP CON'!H:H,'01'!$T$6,'EMP CON'!I:I,"efetivado",'EMP CON'!D:D,"Empréstimo Recebido")+SUMIFS('EMP CON'!G:G,'EMP CON'!C:C,"&gt;="&amp;DATE(AM40,1,1),'EMP CON'!C:C,"&lt;="&amp;EOMONTH(DATE(AM40,12,1),0),'EMP CON'!H:H,'01'!$T$6,'EMP CON'!I:I,$AM$9,'EMP CON'!D:D,"Empréstimo Recebido")</f>
        <v>0</v>
      </c>
      <c r="AU40" s="350">
        <f>SUMIFS('PG CAR'!H:H,'PG CAR'!C:C,"&gt;="&amp;DATE(AM40,1,1),'PG CAR'!C:C,"&lt;="&amp;EOMONTH(DATE(AM40,12,1),0),'PG CAR'!I:I,'01'!$T$6,'PG CAR'!J:J,"efetivado")+SUMIFS('PG CAR'!H:H,'PG CAR'!C:C,"&gt;="&amp;DATE(AM40,1,1),'PG CAR'!C:C,"&lt;="&amp;EOMONTH(DATE(AM40,12,1),0),'PG CAR'!I:I,'01'!$T$6,'PG CAR'!J:J,$AM$9)</f>
        <v>0</v>
      </c>
      <c r="AV40" s="350">
        <f>SUMIFS(TRANS!F:F,TRANS!C:C,"&gt;="&amp;DATE(AM40,1,1),TRANS!C:C,"&lt;="&amp;EOMONTH(DATE(AM40,12,1),0),TRANS!D:D,'01'!$T$6,TRANS!H:H,"efetivado")+SUMIFS(TRANS!F:F,TRANS!C:C,"&gt;="&amp;DATE(AM40,1,1),TRANS!C:C,"&lt;="&amp;EOMONTH(DATE(AM40,12,1),0),TRANS!D:D,'01'!$T$6,TRANS!H:H,$AM$9)</f>
        <v>0</v>
      </c>
      <c r="AW40" s="350">
        <f>SUMIFS(TRANS!F:F,TRANS!C:C,"&gt;="&amp;DATE(AM40,1,1),TRANS!C:C,"&lt;="&amp;EOMONTH(DATE(AM40,12,1),0),TRANS!G:G,'01'!$T$6,TRANS!H:H,"efetivado")+SUMIFS(TRANS!F:F,TRANS!C:C,"&gt;="&amp;DATE(AM40,1,1),TRANS!C:C,"&lt;="&amp;EOMONTH(DATE(AM40,12,1),0),TRANS!G:G,'01'!$T$6,TRANS!H:H,$AM$9)</f>
        <v>0</v>
      </c>
      <c r="AY40" s="381">
        <f t="shared" si="3"/>
        <v>2050</v>
      </c>
      <c r="AZ40" s="350">
        <f t="shared" si="4"/>
        <v>0</v>
      </c>
      <c r="BA40" s="350">
        <f>SUMIFS(DES!F:F,DES!C:C,"&gt;="&amp;DATE(AM40,1,1),DES!C:C,"&lt;="&amp;EOMONTH(DATE(AM40,12,1),0),DES!H:H,"efetivado")+SUMIFS(DES!F:F,DES!C:C,"&gt;="&amp;DATE(AM40,1,1),DES!C:C,"&lt;="&amp;EOMONTH(DATE(AM40,12,1),0),DES!H:H,$AM$9)</f>
        <v>0</v>
      </c>
      <c r="BB40" s="350">
        <f>SUMIFS(REC!F:F,REC!C:C,"&gt;="&amp;DATE(AM40,1,1),REC!C:C,"&lt;="&amp;EOMONTH(DATE(AM40,12,1),0),REC!H:H,"efetivado")+SUMIFS(REC!F:F,REC!C:C,"&gt;="&amp;DATE(AM40,1,1),REC!C:C,"&lt;="&amp;EOMONTH(DATE(AM40,12,1),0),REC!H:H,$AM$9)</f>
        <v>0</v>
      </c>
      <c r="BC40" s="350">
        <f>SUMIFS('EMP ADQ'!G:G,'EMP ADQ'!C:C,"&gt;="&amp;DATE(AM40,1,1),'EMP ADQ'!C:C,"&lt;="&amp;EOMONTH(DATE(AM40,12,1),0),'EMP ADQ'!I:I,"efetivado",'EMP ADQ'!D:D,"Empréstimo Adquirido")+SUMIFS('EMP ADQ'!G:G,'EMP ADQ'!C:C,"&gt;="&amp;DATE(AM40,1,1),'EMP ADQ'!C:C,"&lt;="&amp;EOMONTH(DATE(AM40,12,1),0),'EMP ADQ'!I:I,$AM$9,'EMP ADQ'!D:D,"Empréstimo Adquirido")</f>
        <v>0</v>
      </c>
      <c r="BD40" s="350">
        <f>SUMIFS('EMP ADQ'!G:G,'EMP ADQ'!C:C,"&gt;="&amp;DATE(AM40,1,1),'EMP ADQ'!C:C,"&lt;="&amp;EOMONTH(DATE(AM40,12,1),0),'EMP ADQ'!I:I,"efetivado",'EMP ADQ'!D:D,"Empréstimo Pago")+SUMIFS('EMP ADQ'!G:G,'EMP ADQ'!C:C,"&gt;="&amp;DATE(AM40,1,1),'EMP ADQ'!C:C,"&lt;="&amp;EOMONTH(DATE(AM40,12,1),0),'EMP ADQ'!I:I,$AM$9,'EMP ADQ'!D:D,"Empréstimo Pago")</f>
        <v>0</v>
      </c>
      <c r="BE40" s="350">
        <f>SUMIFS('EMP CON'!G:G,'EMP CON'!C:C,"&gt;="&amp;DATE(AM40,1,1),'EMP CON'!C:C,"&lt;="&amp;EOMONTH(DATE(AM40,12,1),0),'EMP CON'!I:I,"efetivado",'EMP CON'!D:D,"Empréstimo Concedido")+SUMIFS('EMP CON'!G:G,'EMP CON'!C:C,"&gt;="&amp;DATE(AM40,1,1),'EMP CON'!C:C,"&lt;="&amp;EOMONTH(DATE(AM40,12,1),0),'EMP CON'!I:I,$AM$9,'EMP CON'!D:D,"Empréstimo Concedido")</f>
        <v>0</v>
      </c>
      <c r="BF40" s="350">
        <f>SUMIFS('EMP CON'!G:G,'EMP CON'!C:C,"&gt;="&amp;DATE(AM40,1,1),'EMP CON'!C:C,"&lt;="&amp;EOMONTH(DATE(AM40,12,1),0),'EMP CON'!I:I,"efetivado",'EMP CON'!D:D,"Empréstimo Recebido")+SUMIFS('EMP CON'!G:G,'EMP CON'!C:C,"&gt;="&amp;DATE(AM40,1,1),'EMP CON'!C:C,"&lt;="&amp;EOMONTH(DATE(AM40,12,1),0),'EMP CON'!I:I,$AM$9,'EMP CON'!D:D,"Empréstimo Recebido")</f>
        <v>0</v>
      </c>
      <c r="BG40" s="350">
        <f>SUMIFS('PG CAR'!H:H,'PG CAR'!C:C,"&gt;="&amp;DATE(AM40,1,1),'PG CAR'!C:C,"&lt;="&amp;EOMONTH(DATE(AM40,12,1),0),'PG CAR'!J:J,"efetivado")+SUMIFS('PG CAR'!H:H,'PG CAR'!C:C,"&gt;="&amp;DATE(AM40,1,1),'PG CAR'!C:C,"&lt;="&amp;EOMONTH(DATE(AM40,12,1),0),'PG CAR'!J:J,$AM$9)</f>
        <v>0</v>
      </c>
      <c r="BH40" s="350"/>
      <c r="BI40" s="350"/>
      <c r="BK40" s="381">
        <f t="shared" si="5"/>
        <v>2050</v>
      </c>
      <c r="BL40" s="350">
        <f t="shared" si="6"/>
        <v>0</v>
      </c>
      <c r="BM40" s="350">
        <f t="shared" si="7"/>
        <v>0</v>
      </c>
      <c r="BN40" s="350">
        <f t="shared" si="8"/>
        <v>0</v>
      </c>
      <c r="BO40" s="350">
        <f t="shared" si="9"/>
        <v>0</v>
      </c>
      <c r="BP40" s="350">
        <f t="shared" si="10"/>
        <v>0</v>
      </c>
      <c r="BQ40" s="350">
        <f t="shared" si="11"/>
        <v>0</v>
      </c>
      <c r="BR40" s="350">
        <f t="shared" si="12"/>
        <v>0</v>
      </c>
      <c r="BS40" s="350">
        <f t="shared" si="13"/>
        <v>0</v>
      </c>
      <c r="BT40" s="350">
        <f t="shared" si="14"/>
        <v>0</v>
      </c>
      <c r="BU40" s="350">
        <f t="shared" si="15"/>
        <v>0</v>
      </c>
    </row>
    <row r="41" spans="39:83" x14ac:dyDescent="0.25">
      <c r="AM41" s="381">
        <f t="shared" si="20"/>
        <v>2051</v>
      </c>
      <c r="AN41" s="350">
        <f t="shared" si="21"/>
        <v>0</v>
      </c>
      <c r="AO41" s="350">
        <f>SUMIFS(DES!F:F,DES!C:C,"&gt;="&amp;DATE(AM41,1,1),DES!C:C,"&lt;="&amp;EOMONTH(DATE(AM41,12,1),0),DES!G:G,'01'!$T$6,DES!H:H,"efetivado")+SUMIFS(DES!F:F,DES!C:C,"&gt;="&amp;DATE(AM41,1,1),DES!C:C,"&lt;="&amp;EOMONTH(DATE(AM41,12,1),0),DES!G:G,'01'!$T$6,DES!H:H,$AM$9)</f>
        <v>0</v>
      </c>
      <c r="AP41" s="350">
        <f>SUMIFS(REC!F:F,REC!C:C,"&gt;="&amp;DATE(AM41,1,1),REC!C:C,"&lt;="&amp;EOMONTH(DATE(AM41,12,1),0),REC!G:G,'01'!$T$6,REC!H:H,"efetivado")+SUMIFS(REC!F:F,REC!C:C,"&gt;="&amp;DATE(AM41,1,1),REC!C:C,"&lt;="&amp;EOMONTH(DATE(AM41,12,1),0),REC!G:G,'01'!$T$6,REC!H:H,$AM$9)</f>
        <v>0</v>
      </c>
      <c r="AQ41" s="350">
        <f>SUMIFS('EMP ADQ'!G:G,'EMP ADQ'!C:C,"&gt;="&amp;DATE(AM41,1,1),'EMP ADQ'!C:C,"&lt;="&amp;EOMONTH(DATE(AM41,12,1),0),'EMP ADQ'!H:H,'01'!$T$6,'EMP ADQ'!I:I,"efetivado",'EMP ADQ'!D:D,"Empréstimo Adquirido")+SUMIFS('EMP ADQ'!G:G,'EMP ADQ'!C:C,"&gt;="&amp;DATE(AM41,1,1),'EMP ADQ'!C:C,"&lt;="&amp;EOMONTH(DATE(AM41,12,1),0),'EMP ADQ'!H:H,'01'!$T$6,'EMP ADQ'!I:I,$AM$9,'EMP ADQ'!D:D,"Empréstimo Adquirido")</f>
        <v>0</v>
      </c>
      <c r="AR41" s="350">
        <f>SUMIFS('EMP ADQ'!G:G,'EMP ADQ'!C:C,"&gt;="&amp;DATE(AM41,1,1),'EMP ADQ'!C:C,"&lt;="&amp;EOMONTH(DATE(AM41,12,1),0),'EMP ADQ'!H:H,'01'!$T$6,'EMP ADQ'!I:I,"efetivado",'EMP ADQ'!D:D,"Empréstimo Pago")+SUMIFS('EMP ADQ'!G:G,'EMP ADQ'!C:C,"&gt;="&amp;DATE(AM41,1,1),'EMP ADQ'!C:C,"&lt;="&amp;EOMONTH(DATE(AM41,12,1),0),'EMP ADQ'!H:H,'01'!$T$6,'EMP ADQ'!I:I,$AM$9,'EMP ADQ'!D:D,"Empréstimo Pago")</f>
        <v>0</v>
      </c>
      <c r="AS41" s="350">
        <f>SUMIFS('EMP CON'!G:G,'EMP CON'!C:C,"&gt;="&amp;DATE(AM41,1,1),'EMP CON'!C:C,"&lt;="&amp;EOMONTH(DATE(AM41,12,1),0),'EMP CON'!H:H,'01'!$T$6,'EMP CON'!I:I,"efetivado",'EMP CON'!D:D,"Empréstimo Concedido")+SUMIFS('EMP CON'!G:G,'EMP CON'!C:C,"&gt;="&amp;DATE(AM41,1,1),'EMP CON'!C:C,"&lt;="&amp;EOMONTH(DATE(AM41,12,1),0),'EMP CON'!H:H,'01'!$T$6,'EMP CON'!I:I,$AM$9,'EMP CON'!D:D,"Empréstimo Concedido")</f>
        <v>0</v>
      </c>
      <c r="AT41" s="350">
        <f>SUMIFS('EMP CON'!G:G,'EMP CON'!C:C,"&gt;="&amp;DATE(AM41,1,1),'EMP CON'!C:C,"&lt;="&amp;EOMONTH(DATE(AM41,12,1),0),'EMP CON'!H:H,'01'!$T$6,'EMP CON'!I:I,"efetivado",'EMP CON'!D:D,"Empréstimo Recebido")+SUMIFS('EMP CON'!G:G,'EMP CON'!C:C,"&gt;="&amp;DATE(AM41,1,1),'EMP CON'!C:C,"&lt;="&amp;EOMONTH(DATE(AM41,12,1),0),'EMP CON'!H:H,'01'!$T$6,'EMP CON'!I:I,$AM$9,'EMP CON'!D:D,"Empréstimo Recebido")</f>
        <v>0</v>
      </c>
      <c r="AU41" s="350">
        <f>SUMIFS('PG CAR'!H:H,'PG CAR'!C:C,"&gt;="&amp;DATE(AM41,1,1),'PG CAR'!C:C,"&lt;="&amp;EOMONTH(DATE(AM41,12,1),0),'PG CAR'!I:I,'01'!$T$6,'PG CAR'!J:J,"efetivado")+SUMIFS('PG CAR'!H:H,'PG CAR'!C:C,"&gt;="&amp;DATE(AM41,1,1),'PG CAR'!C:C,"&lt;="&amp;EOMONTH(DATE(AM41,12,1),0),'PG CAR'!I:I,'01'!$T$6,'PG CAR'!J:J,$AM$9)</f>
        <v>0</v>
      </c>
      <c r="AV41" s="350">
        <f>SUMIFS(TRANS!F:F,TRANS!C:C,"&gt;="&amp;DATE(AM41,1,1),TRANS!C:C,"&lt;="&amp;EOMONTH(DATE(AM41,12,1),0),TRANS!D:D,'01'!$T$6,TRANS!H:H,"efetivado")+SUMIFS(TRANS!F:F,TRANS!C:C,"&gt;="&amp;DATE(AM41,1,1),TRANS!C:C,"&lt;="&amp;EOMONTH(DATE(AM41,12,1),0),TRANS!D:D,'01'!$T$6,TRANS!H:H,$AM$9)</f>
        <v>0</v>
      </c>
      <c r="AW41" s="350">
        <f>SUMIFS(TRANS!F:F,TRANS!C:C,"&gt;="&amp;DATE(AM41,1,1),TRANS!C:C,"&lt;="&amp;EOMONTH(DATE(AM41,12,1),0),TRANS!G:G,'01'!$T$6,TRANS!H:H,"efetivado")+SUMIFS(TRANS!F:F,TRANS!C:C,"&gt;="&amp;DATE(AM41,1,1),TRANS!C:C,"&lt;="&amp;EOMONTH(DATE(AM41,12,1),0),TRANS!G:G,'01'!$T$6,TRANS!H:H,$AM$9)</f>
        <v>0</v>
      </c>
      <c r="AY41" s="381">
        <f t="shared" si="3"/>
        <v>2051</v>
      </c>
      <c r="AZ41" s="350">
        <f t="shared" si="4"/>
        <v>0</v>
      </c>
      <c r="BA41" s="350">
        <f>SUMIFS(DES!F:F,DES!C:C,"&gt;="&amp;DATE(AM41,1,1),DES!C:C,"&lt;="&amp;EOMONTH(DATE(AM41,12,1),0),DES!H:H,"efetivado")+SUMIFS(DES!F:F,DES!C:C,"&gt;="&amp;DATE(AM41,1,1),DES!C:C,"&lt;="&amp;EOMONTH(DATE(AM41,12,1),0),DES!H:H,$AM$9)</f>
        <v>0</v>
      </c>
      <c r="BB41" s="350">
        <f>SUMIFS(REC!F:F,REC!C:C,"&gt;="&amp;DATE(AM41,1,1),REC!C:C,"&lt;="&amp;EOMONTH(DATE(AM41,12,1),0),REC!H:H,"efetivado")+SUMIFS(REC!F:F,REC!C:C,"&gt;="&amp;DATE(AM41,1,1),REC!C:C,"&lt;="&amp;EOMONTH(DATE(AM41,12,1),0),REC!H:H,$AM$9)</f>
        <v>0</v>
      </c>
      <c r="BC41" s="350">
        <f>SUMIFS('EMP ADQ'!G:G,'EMP ADQ'!C:C,"&gt;="&amp;DATE(AM41,1,1),'EMP ADQ'!C:C,"&lt;="&amp;EOMONTH(DATE(AM41,12,1),0),'EMP ADQ'!I:I,"efetivado",'EMP ADQ'!D:D,"Empréstimo Adquirido")+SUMIFS('EMP ADQ'!G:G,'EMP ADQ'!C:C,"&gt;="&amp;DATE(AM41,1,1),'EMP ADQ'!C:C,"&lt;="&amp;EOMONTH(DATE(AM41,12,1),0),'EMP ADQ'!I:I,$AM$9,'EMP ADQ'!D:D,"Empréstimo Adquirido")</f>
        <v>0</v>
      </c>
      <c r="BD41" s="350">
        <f>SUMIFS('EMP ADQ'!G:G,'EMP ADQ'!C:C,"&gt;="&amp;DATE(AM41,1,1),'EMP ADQ'!C:C,"&lt;="&amp;EOMONTH(DATE(AM41,12,1),0),'EMP ADQ'!I:I,"efetivado",'EMP ADQ'!D:D,"Empréstimo Pago")+SUMIFS('EMP ADQ'!G:G,'EMP ADQ'!C:C,"&gt;="&amp;DATE(AM41,1,1),'EMP ADQ'!C:C,"&lt;="&amp;EOMONTH(DATE(AM41,12,1),0),'EMP ADQ'!I:I,$AM$9,'EMP ADQ'!D:D,"Empréstimo Pago")</f>
        <v>0</v>
      </c>
      <c r="BE41" s="350">
        <f>SUMIFS('EMP CON'!G:G,'EMP CON'!C:C,"&gt;="&amp;DATE(AM41,1,1),'EMP CON'!C:C,"&lt;="&amp;EOMONTH(DATE(AM41,12,1),0),'EMP CON'!I:I,"efetivado",'EMP CON'!D:D,"Empréstimo Concedido")+SUMIFS('EMP CON'!G:G,'EMP CON'!C:C,"&gt;="&amp;DATE(AM41,1,1),'EMP CON'!C:C,"&lt;="&amp;EOMONTH(DATE(AM41,12,1),0),'EMP CON'!I:I,$AM$9,'EMP CON'!D:D,"Empréstimo Concedido")</f>
        <v>0</v>
      </c>
      <c r="BF41" s="350">
        <f>SUMIFS('EMP CON'!G:G,'EMP CON'!C:C,"&gt;="&amp;DATE(AM41,1,1),'EMP CON'!C:C,"&lt;="&amp;EOMONTH(DATE(AM41,12,1),0),'EMP CON'!I:I,"efetivado",'EMP CON'!D:D,"Empréstimo Recebido")+SUMIFS('EMP CON'!G:G,'EMP CON'!C:C,"&gt;="&amp;DATE(AM41,1,1),'EMP CON'!C:C,"&lt;="&amp;EOMONTH(DATE(AM41,12,1),0),'EMP CON'!I:I,$AM$9,'EMP CON'!D:D,"Empréstimo Recebido")</f>
        <v>0</v>
      </c>
      <c r="BG41" s="350">
        <f>SUMIFS('PG CAR'!H:H,'PG CAR'!C:C,"&gt;="&amp;DATE(AM41,1,1),'PG CAR'!C:C,"&lt;="&amp;EOMONTH(DATE(AM41,12,1),0),'PG CAR'!J:J,"efetivado")+SUMIFS('PG CAR'!H:H,'PG CAR'!C:C,"&gt;="&amp;DATE(AM41,1,1),'PG CAR'!C:C,"&lt;="&amp;EOMONTH(DATE(AM41,12,1),0),'PG CAR'!J:J,$AM$9)</f>
        <v>0</v>
      </c>
      <c r="BH41" s="350"/>
      <c r="BI41" s="350"/>
      <c r="BK41" s="381">
        <f t="shared" si="5"/>
        <v>2051</v>
      </c>
      <c r="BL41" s="350">
        <f t="shared" si="6"/>
        <v>0</v>
      </c>
      <c r="BM41" s="350">
        <f t="shared" si="7"/>
        <v>0</v>
      </c>
      <c r="BN41" s="350">
        <f t="shared" si="8"/>
        <v>0</v>
      </c>
      <c r="BO41" s="350">
        <f t="shared" si="9"/>
        <v>0</v>
      </c>
      <c r="BP41" s="350">
        <f t="shared" si="10"/>
        <v>0</v>
      </c>
      <c r="BQ41" s="350">
        <f t="shared" si="11"/>
        <v>0</v>
      </c>
      <c r="BR41" s="350">
        <f t="shared" si="12"/>
        <v>0</v>
      </c>
      <c r="BS41" s="350">
        <f t="shared" si="13"/>
        <v>0</v>
      </c>
      <c r="BT41" s="350">
        <f t="shared" si="14"/>
        <v>0</v>
      </c>
      <c r="BU41" s="350">
        <f t="shared" si="15"/>
        <v>0</v>
      </c>
    </row>
    <row r="42" spans="39:83" x14ac:dyDescent="0.25">
      <c r="AM42" s="381">
        <f t="shared" si="20"/>
        <v>2052</v>
      </c>
      <c r="AN42" s="350">
        <f t="shared" si="21"/>
        <v>0</v>
      </c>
      <c r="AO42" s="350">
        <f>SUMIFS(DES!F:F,DES!C:C,"&gt;="&amp;DATE(AM42,1,1),DES!C:C,"&lt;="&amp;EOMONTH(DATE(AM42,12,1),0),DES!G:G,'01'!$T$6,DES!H:H,"efetivado")+SUMIFS(DES!F:F,DES!C:C,"&gt;="&amp;DATE(AM42,1,1),DES!C:C,"&lt;="&amp;EOMONTH(DATE(AM42,12,1),0),DES!G:G,'01'!$T$6,DES!H:H,$AM$9)</f>
        <v>0</v>
      </c>
      <c r="AP42" s="350">
        <f>SUMIFS(REC!F:F,REC!C:C,"&gt;="&amp;DATE(AM42,1,1),REC!C:C,"&lt;="&amp;EOMONTH(DATE(AM42,12,1),0),REC!G:G,'01'!$T$6,REC!H:H,"efetivado")+SUMIFS(REC!F:F,REC!C:C,"&gt;="&amp;DATE(AM42,1,1),REC!C:C,"&lt;="&amp;EOMONTH(DATE(AM42,12,1),0),REC!G:G,'01'!$T$6,REC!H:H,$AM$9)</f>
        <v>0</v>
      </c>
      <c r="AQ42" s="350">
        <f>SUMIFS('EMP ADQ'!G:G,'EMP ADQ'!C:C,"&gt;="&amp;DATE(AM42,1,1),'EMP ADQ'!C:C,"&lt;="&amp;EOMONTH(DATE(AM42,12,1),0),'EMP ADQ'!H:H,'01'!$T$6,'EMP ADQ'!I:I,"efetivado",'EMP ADQ'!D:D,"Empréstimo Adquirido")+SUMIFS('EMP ADQ'!G:G,'EMP ADQ'!C:C,"&gt;="&amp;DATE(AM42,1,1),'EMP ADQ'!C:C,"&lt;="&amp;EOMONTH(DATE(AM42,12,1),0),'EMP ADQ'!H:H,'01'!$T$6,'EMP ADQ'!I:I,$AM$9,'EMP ADQ'!D:D,"Empréstimo Adquirido")</f>
        <v>0</v>
      </c>
      <c r="AR42" s="350">
        <f>SUMIFS('EMP ADQ'!G:G,'EMP ADQ'!C:C,"&gt;="&amp;DATE(AM42,1,1),'EMP ADQ'!C:C,"&lt;="&amp;EOMONTH(DATE(AM42,12,1),0),'EMP ADQ'!H:H,'01'!$T$6,'EMP ADQ'!I:I,"efetivado",'EMP ADQ'!D:D,"Empréstimo Pago")+SUMIFS('EMP ADQ'!G:G,'EMP ADQ'!C:C,"&gt;="&amp;DATE(AM42,1,1),'EMP ADQ'!C:C,"&lt;="&amp;EOMONTH(DATE(AM42,12,1),0),'EMP ADQ'!H:H,'01'!$T$6,'EMP ADQ'!I:I,$AM$9,'EMP ADQ'!D:D,"Empréstimo Pago")</f>
        <v>0</v>
      </c>
      <c r="AS42" s="350">
        <f>SUMIFS('EMP CON'!G:G,'EMP CON'!C:C,"&gt;="&amp;DATE(AM42,1,1),'EMP CON'!C:C,"&lt;="&amp;EOMONTH(DATE(AM42,12,1),0),'EMP CON'!H:H,'01'!$T$6,'EMP CON'!I:I,"efetivado",'EMP CON'!D:D,"Empréstimo Concedido")+SUMIFS('EMP CON'!G:G,'EMP CON'!C:C,"&gt;="&amp;DATE(AM42,1,1),'EMP CON'!C:C,"&lt;="&amp;EOMONTH(DATE(AM42,12,1),0),'EMP CON'!H:H,'01'!$T$6,'EMP CON'!I:I,$AM$9,'EMP CON'!D:D,"Empréstimo Concedido")</f>
        <v>0</v>
      </c>
      <c r="AT42" s="350">
        <f>SUMIFS('EMP CON'!G:G,'EMP CON'!C:C,"&gt;="&amp;DATE(AM42,1,1),'EMP CON'!C:C,"&lt;="&amp;EOMONTH(DATE(AM42,12,1),0),'EMP CON'!H:H,'01'!$T$6,'EMP CON'!I:I,"efetivado",'EMP CON'!D:D,"Empréstimo Recebido")+SUMIFS('EMP CON'!G:G,'EMP CON'!C:C,"&gt;="&amp;DATE(AM42,1,1),'EMP CON'!C:C,"&lt;="&amp;EOMONTH(DATE(AM42,12,1),0),'EMP CON'!H:H,'01'!$T$6,'EMP CON'!I:I,$AM$9,'EMP CON'!D:D,"Empréstimo Recebido")</f>
        <v>0</v>
      </c>
      <c r="AU42" s="350">
        <f>SUMIFS('PG CAR'!H:H,'PG CAR'!C:C,"&gt;="&amp;DATE(AM42,1,1),'PG CAR'!C:C,"&lt;="&amp;EOMONTH(DATE(AM42,12,1),0),'PG CAR'!I:I,'01'!$T$6,'PG CAR'!J:J,"efetivado")+SUMIFS('PG CAR'!H:H,'PG CAR'!C:C,"&gt;="&amp;DATE(AM42,1,1),'PG CAR'!C:C,"&lt;="&amp;EOMONTH(DATE(AM42,12,1),0),'PG CAR'!I:I,'01'!$T$6,'PG CAR'!J:J,$AM$9)</f>
        <v>0</v>
      </c>
      <c r="AV42" s="350">
        <f>SUMIFS(TRANS!F:F,TRANS!C:C,"&gt;="&amp;DATE(AM42,1,1),TRANS!C:C,"&lt;="&amp;EOMONTH(DATE(AM42,12,1),0),TRANS!D:D,'01'!$T$6,TRANS!H:H,"efetivado")+SUMIFS(TRANS!F:F,TRANS!C:C,"&gt;="&amp;DATE(AM42,1,1),TRANS!C:C,"&lt;="&amp;EOMONTH(DATE(AM42,12,1),0),TRANS!D:D,'01'!$T$6,TRANS!H:H,$AM$9)</f>
        <v>0</v>
      </c>
      <c r="AW42" s="350">
        <f>SUMIFS(TRANS!F:F,TRANS!C:C,"&gt;="&amp;DATE(AM42,1,1),TRANS!C:C,"&lt;="&amp;EOMONTH(DATE(AM42,12,1),0),TRANS!G:G,'01'!$T$6,TRANS!H:H,"efetivado")+SUMIFS(TRANS!F:F,TRANS!C:C,"&gt;="&amp;DATE(AM42,1,1),TRANS!C:C,"&lt;="&amp;EOMONTH(DATE(AM42,12,1),0),TRANS!G:G,'01'!$T$6,TRANS!H:H,$AM$9)</f>
        <v>0</v>
      </c>
      <c r="AY42" s="381">
        <f t="shared" si="3"/>
        <v>2052</v>
      </c>
      <c r="AZ42" s="350">
        <f t="shared" si="4"/>
        <v>0</v>
      </c>
      <c r="BA42" s="350">
        <f>SUMIFS(DES!F:F,DES!C:C,"&gt;="&amp;DATE(AM42,1,1),DES!C:C,"&lt;="&amp;EOMONTH(DATE(AM42,12,1),0),DES!H:H,"efetivado")+SUMIFS(DES!F:F,DES!C:C,"&gt;="&amp;DATE(AM42,1,1),DES!C:C,"&lt;="&amp;EOMONTH(DATE(AM42,12,1),0),DES!H:H,$AM$9)</f>
        <v>0</v>
      </c>
      <c r="BB42" s="350">
        <f>SUMIFS(REC!F:F,REC!C:C,"&gt;="&amp;DATE(AM42,1,1),REC!C:C,"&lt;="&amp;EOMONTH(DATE(AM42,12,1),0),REC!H:H,"efetivado")+SUMIFS(REC!F:F,REC!C:C,"&gt;="&amp;DATE(AM42,1,1),REC!C:C,"&lt;="&amp;EOMONTH(DATE(AM42,12,1),0),REC!H:H,$AM$9)</f>
        <v>0</v>
      </c>
      <c r="BC42" s="350">
        <f>SUMIFS('EMP ADQ'!G:G,'EMP ADQ'!C:C,"&gt;="&amp;DATE(AM42,1,1),'EMP ADQ'!C:C,"&lt;="&amp;EOMONTH(DATE(AM42,12,1),0),'EMP ADQ'!I:I,"efetivado",'EMP ADQ'!D:D,"Empréstimo Adquirido")+SUMIFS('EMP ADQ'!G:G,'EMP ADQ'!C:C,"&gt;="&amp;DATE(AM42,1,1),'EMP ADQ'!C:C,"&lt;="&amp;EOMONTH(DATE(AM42,12,1),0),'EMP ADQ'!I:I,$AM$9,'EMP ADQ'!D:D,"Empréstimo Adquirido")</f>
        <v>0</v>
      </c>
      <c r="BD42" s="350">
        <f>SUMIFS('EMP ADQ'!G:G,'EMP ADQ'!C:C,"&gt;="&amp;DATE(AM42,1,1),'EMP ADQ'!C:C,"&lt;="&amp;EOMONTH(DATE(AM42,12,1),0),'EMP ADQ'!I:I,"efetivado",'EMP ADQ'!D:D,"Empréstimo Pago")+SUMIFS('EMP ADQ'!G:G,'EMP ADQ'!C:C,"&gt;="&amp;DATE(AM42,1,1),'EMP ADQ'!C:C,"&lt;="&amp;EOMONTH(DATE(AM42,12,1),0),'EMP ADQ'!I:I,$AM$9,'EMP ADQ'!D:D,"Empréstimo Pago")</f>
        <v>0</v>
      </c>
      <c r="BE42" s="350">
        <f>SUMIFS('EMP CON'!G:G,'EMP CON'!C:C,"&gt;="&amp;DATE(AM42,1,1),'EMP CON'!C:C,"&lt;="&amp;EOMONTH(DATE(AM42,12,1),0),'EMP CON'!I:I,"efetivado",'EMP CON'!D:D,"Empréstimo Concedido")+SUMIFS('EMP CON'!G:G,'EMP CON'!C:C,"&gt;="&amp;DATE(AM42,1,1),'EMP CON'!C:C,"&lt;="&amp;EOMONTH(DATE(AM42,12,1),0),'EMP CON'!I:I,$AM$9,'EMP CON'!D:D,"Empréstimo Concedido")</f>
        <v>0</v>
      </c>
      <c r="BF42" s="350">
        <f>SUMIFS('EMP CON'!G:G,'EMP CON'!C:C,"&gt;="&amp;DATE(AM42,1,1),'EMP CON'!C:C,"&lt;="&amp;EOMONTH(DATE(AM42,12,1),0),'EMP CON'!I:I,"efetivado",'EMP CON'!D:D,"Empréstimo Recebido")+SUMIFS('EMP CON'!G:G,'EMP CON'!C:C,"&gt;="&amp;DATE(AM42,1,1),'EMP CON'!C:C,"&lt;="&amp;EOMONTH(DATE(AM42,12,1),0),'EMP CON'!I:I,$AM$9,'EMP CON'!D:D,"Empréstimo Recebido")</f>
        <v>0</v>
      </c>
      <c r="BG42" s="350">
        <f>SUMIFS('PG CAR'!H:H,'PG CAR'!C:C,"&gt;="&amp;DATE(AM42,1,1),'PG CAR'!C:C,"&lt;="&amp;EOMONTH(DATE(AM42,12,1),0),'PG CAR'!J:J,"efetivado")+SUMIFS('PG CAR'!H:H,'PG CAR'!C:C,"&gt;="&amp;DATE(AM42,1,1),'PG CAR'!C:C,"&lt;="&amp;EOMONTH(DATE(AM42,12,1),0),'PG CAR'!J:J,$AM$9)</f>
        <v>0</v>
      </c>
      <c r="BH42" s="350"/>
      <c r="BI42" s="350"/>
      <c r="BK42" s="381">
        <f t="shared" si="5"/>
        <v>2052</v>
      </c>
      <c r="BL42" s="350">
        <f t="shared" si="6"/>
        <v>0</v>
      </c>
      <c r="BM42" s="350">
        <f t="shared" si="7"/>
        <v>0</v>
      </c>
      <c r="BN42" s="350">
        <f t="shared" si="8"/>
        <v>0</v>
      </c>
      <c r="BO42" s="350">
        <f t="shared" si="9"/>
        <v>0</v>
      </c>
      <c r="BP42" s="350">
        <f t="shared" si="10"/>
        <v>0</v>
      </c>
      <c r="BQ42" s="350">
        <f t="shared" si="11"/>
        <v>0</v>
      </c>
      <c r="BR42" s="350">
        <f t="shared" si="12"/>
        <v>0</v>
      </c>
      <c r="BS42" s="350">
        <f t="shared" si="13"/>
        <v>0</v>
      </c>
      <c r="BT42" s="350">
        <f t="shared" si="14"/>
        <v>0</v>
      </c>
      <c r="BU42" s="350">
        <f t="shared" si="15"/>
        <v>0</v>
      </c>
    </row>
    <row r="43" spans="39:83" x14ac:dyDescent="0.25">
      <c r="AM43" s="381">
        <f t="shared" si="20"/>
        <v>2053</v>
      </c>
      <c r="AN43" s="350">
        <f t="shared" si="21"/>
        <v>0</v>
      </c>
      <c r="AO43" s="350">
        <f>SUMIFS(DES!F:F,DES!C:C,"&gt;="&amp;DATE(AM43,1,1),DES!C:C,"&lt;="&amp;EOMONTH(DATE(AM43,12,1),0),DES!G:G,'01'!$T$6,DES!H:H,"efetivado")+SUMIFS(DES!F:F,DES!C:C,"&gt;="&amp;DATE(AM43,1,1),DES!C:C,"&lt;="&amp;EOMONTH(DATE(AM43,12,1),0),DES!G:G,'01'!$T$6,DES!H:H,$AM$9)</f>
        <v>0</v>
      </c>
      <c r="AP43" s="350">
        <f>SUMIFS(REC!F:F,REC!C:C,"&gt;="&amp;DATE(AM43,1,1),REC!C:C,"&lt;="&amp;EOMONTH(DATE(AM43,12,1),0),REC!G:G,'01'!$T$6,REC!H:H,"efetivado")+SUMIFS(REC!F:F,REC!C:C,"&gt;="&amp;DATE(AM43,1,1),REC!C:C,"&lt;="&amp;EOMONTH(DATE(AM43,12,1),0),REC!G:G,'01'!$T$6,REC!H:H,$AM$9)</f>
        <v>0</v>
      </c>
      <c r="AQ43" s="350">
        <f>SUMIFS('EMP ADQ'!G:G,'EMP ADQ'!C:C,"&gt;="&amp;DATE(AM43,1,1),'EMP ADQ'!C:C,"&lt;="&amp;EOMONTH(DATE(AM43,12,1),0),'EMP ADQ'!H:H,'01'!$T$6,'EMP ADQ'!I:I,"efetivado",'EMP ADQ'!D:D,"Empréstimo Adquirido")+SUMIFS('EMP ADQ'!G:G,'EMP ADQ'!C:C,"&gt;="&amp;DATE(AM43,1,1),'EMP ADQ'!C:C,"&lt;="&amp;EOMONTH(DATE(AM43,12,1),0),'EMP ADQ'!H:H,'01'!$T$6,'EMP ADQ'!I:I,$AM$9,'EMP ADQ'!D:D,"Empréstimo Adquirido")</f>
        <v>0</v>
      </c>
      <c r="AR43" s="350">
        <f>SUMIFS('EMP ADQ'!G:G,'EMP ADQ'!C:C,"&gt;="&amp;DATE(AM43,1,1),'EMP ADQ'!C:C,"&lt;="&amp;EOMONTH(DATE(AM43,12,1),0),'EMP ADQ'!H:H,'01'!$T$6,'EMP ADQ'!I:I,"efetivado",'EMP ADQ'!D:D,"Empréstimo Pago")+SUMIFS('EMP ADQ'!G:G,'EMP ADQ'!C:C,"&gt;="&amp;DATE(AM43,1,1),'EMP ADQ'!C:C,"&lt;="&amp;EOMONTH(DATE(AM43,12,1),0),'EMP ADQ'!H:H,'01'!$T$6,'EMP ADQ'!I:I,$AM$9,'EMP ADQ'!D:D,"Empréstimo Pago")</f>
        <v>0</v>
      </c>
      <c r="AS43" s="350">
        <f>SUMIFS('EMP CON'!G:G,'EMP CON'!C:C,"&gt;="&amp;DATE(AM43,1,1),'EMP CON'!C:C,"&lt;="&amp;EOMONTH(DATE(AM43,12,1),0),'EMP CON'!H:H,'01'!$T$6,'EMP CON'!I:I,"efetivado",'EMP CON'!D:D,"Empréstimo Concedido")+SUMIFS('EMP CON'!G:G,'EMP CON'!C:C,"&gt;="&amp;DATE(AM43,1,1),'EMP CON'!C:C,"&lt;="&amp;EOMONTH(DATE(AM43,12,1),0),'EMP CON'!H:H,'01'!$T$6,'EMP CON'!I:I,$AM$9,'EMP CON'!D:D,"Empréstimo Concedido")</f>
        <v>0</v>
      </c>
      <c r="AT43" s="350">
        <f>SUMIFS('EMP CON'!G:G,'EMP CON'!C:C,"&gt;="&amp;DATE(AM43,1,1),'EMP CON'!C:C,"&lt;="&amp;EOMONTH(DATE(AM43,12,1),0),'EMP CON'!H:H,'01'!$T$6,'EMP CON'!I:I,"efetivado",'EMP CON'!D:D,"Empréstimo Recebido")+SUMIFS('EMP CON'!G:G,'EMP CON'!C:C,"&gt;="&amp;DATE(AM43,1,1),'EMP CON'!C:C,"&lt;="&amp;EOMONTH(DATE(AM43,12,1),0),'EMP CON'!H:H,'01'!$T$6,'EMP CON'!I:I,$AM$9,'EMP CON'!D:D,"Empréstimo Recebido")</f>
        <v>0</v>
      </c>
      <c r="AU43" s="350">
        <f>SUMIFS('PG CAR'!H:H,'PG CAR'!C:C,"&gt;="&amp;DATE(AM43,1,1),'PG CAR'!C:C,"&lt;="&amp;EOMONTH(DATE(AM43,12,1),0),'PG CAR'!I:I,'01'!$T$6,'PG CAR'!J:J,"efetivado")+SUMIFS('PG CAR'!H:H,'PG CAR'!C:C,"&gt;="&amp;DATE(AM43,1,1),'PG CAR'!C:C,"&lt;="&amp;EOMONTH(DATE(AM43,12,1),0),'PG CAR'!I:I,'01'!$T$6,'PG CAR'!J:J,$AM$9)</f>
        <v>0</v>
      </c>
      <c r="AV43" s="350">
        <f>SUMIFS(TRANS!F:F,TRANS!C:C,"&gt;="&amp;DATE(AM43,1,1),TRANS!C:C,"&lt;="&amp;EOMONTH(DATE(AM43,12,1),0),TRANS!D:D,'01'!$T$6,TRANS!H:H,"efetivado")+SUMIFS(TRANS!F:F,TRANS!C:C,"&gt;="&amp;DATE(AM43,1,1),TRANS!C:C,"&lt;="&amp;EOMONTH(DATE(AM43,12,1),0),TRANS!D:D,'01'!$T$6,TRANS!H:H,$AM$9)</f>
        <v>0</v>
      </c>
      <c r="AW43" s="350">
        <f>SUMIFS(TRANS!F:F,TRANS!C:C,"&gt;="&amp;DATE(AM43,1,1),TRANS!C:C,"&lt;="&amp;EOMONTH(DATE(AM43,12,1),0),TRANS!G:G,'01'!$T$6,TRANS!H:H,"efetivado")+SUMIFS(TRANS!F:F,TRANS!C:C,"&gt;="&amp;DATE(AM43,1,1),TRANS!C:C,"&lt;="&amp;EOMONTH(DATE(AM43,12,1),0),TRANS!G:G,'01'!$T$6,TRANS!H:H,$AM$9)</f>
        <v>0</v>
      </c>
      <c r="AY43" s="381">
        <f t="shared" si="3"/>
        <v>2053</v>
      </c>
      <c r="AZ43" s="350">
        <f t="shared" ref="AZ43:AZ60" si="26">AZ42-BA42+BB42+BC42-BD42-BE42+BF42-BG42-BH42+BI42</f>
        <v>0</v>
      </c>
      <c r="BA43" s="350">
        <f>SUMIFS(DES!F:F,DES!C:C,"&gt;="&amp;DATE(AM43,1,1),DES!C:C,"&lt;="&amp;EOMONTH(DATE(AM43,12,1),0),DES!H:H,"efetivado")+SUMIFS(DES!F:F,DES!C:C,"&gt;="&amp;DATE(AM43,1,1),DES!C:C,"&lt;="&amp;EOMONTH(DATE(AM43,12,1),0),DES!H:H,$AM$9)</f>
        <v>0</v>
      </c>
      <c r="BB43" s="350">
        <f>SUMIFS(REC!F:F,REC!C:C,"&gt;="&amp;DATE(AM43,1,1),REC!C:C,"&lt;="&amp;EOMONTH(DATE(AM43,12,1),0),REC!H:H,"efetivado")+SUMIFS(REC!F:F,REC!C:C,"&gt;="&amp;DATE(AM43,1,1),REC!C:C,"&lt;="&amp;EOMONTH(DATE(AM43,12,1),0),REC!H:H,$AM$9)</f>
        <v>0</v>
      </c>
      <c r="BC43" s="350">
        <f>SUMIFS('EMP ADQ'!G:G,'EMP ADQ'!C:C,"&gt;="&amp;DATE(AM43,1,1),'EMP ADQ'!C:C,"&lt;="&amp;EOMONTH(DATE(AM43,12,1),0),'EMP ADQ'!I:I,"efetivado",'EMP ADQ'!D:D,"Empréstimo Adquirido")+SUMIFS('EMP ADQ'!G:G,'EMP ADQ'!C:C,"&gt;="&amp;DATE(AM43,1,1),'EMP ADQ'!C:C,"&lt;="&amp;EOMONTH(DATE(AM43,12,1),0),'EMP ADQ'!I:I,$AM$9,'EMP ADQ'!D:D,"Empréstimo Adquirido")</f>
        <v>0</v>
      </c>
      <c r="BD43" s="350">
        <f>SUMIFS('EMP ADQ'!G:G,'EMP ADQ'!C:C,"&gt;="&amp;DATE(AM43,1,1),'EMP ADQ'!C:C,"&lt;="&amp;EOMONTH(DATE(AM43,12,1),0),'EMP ADQ'!I:I,"efetivado",'EMP ADQ'!D:D,"Empréstimo Pago")+SUMIFS('EMP ADQ'!G:G,'EMP ADQ'!C:C,"&gt;="&amp;DATE(AM43,1,1),'EMP ADQ'!C:C,"&lt;="&amp;EOMONTH(DATE(AM43,12,1),0),'EMP ADQ'!I:I,$AM$9,'EMP ADQ'!D:D,"Empréstimo Pago")</f>
        <v>0</v>
      </c>
      <c r="BE43" s="350">
        <f>SUMIFS('EMP CON'!G:G,'EMP CON'!C:C,"&gt;="&amp;DATE(AM43,1,1),'EMP CON'!C:C,"&lt;="&amp;EOMONTH(DATE(AM43,12,1),0),'EMP CON'!I:I,"efetivado",'EMP CON'!D:D,"Empréstimo Concedido")+SUMIFS('EMP CON'!G:G,'EMP CON'!C:C,"&gt;="&amp;DATE(AM43,1,1),'EMP CON'!C:C,"&lt;="&amp;EOMONTH(DATE(AM43,12,1),0),'EMP CON'!I:I,$AM$9,'EMP CON'!D:D,"Empréstimo Concedido")</f>
        <v>0</v>
      </c>
      <c r="BF43" s="350">
        <f>SUMIFS('EMP CON'!G:G,'EMP CON'!C:C,"&gt;="&amp;DATE(AM43,1,1),'EMP CON'!C:C,"&lt;="&amp;EOMONTH(DATE(AM43,12,1),0),'EMP CON'!I:I,"efetivado",'EMP CON'!D:D,"Empréstimo Recebido")+SUMIFS('EMP CON'!G:G,'EMP CON'!C:C,"&gt;="&amp;DATE(AM43,1,1),'EMP CON'!C:C,"&lt;="&amp;EOMONTH(DATE(AM43,12,1),0),'EMP CON'!I:I,$AM$9,'EMP CON'!D:D,"Empréstimo Recebido")</f>
        <v>0</v>
      </c>
      <c r="BG43" s="350">
        <f>SUMIFS('PG CAR'!H:H,'PG CAR'!C:C,"&gt;="&amp;DATE(AM43,1,1),'PG CAR'!C:C,"&lt;="&amp;EOMONTH(DATE(AM43,12,1),0),'PG CAR'!J:J,"efetivado")+SUMIFS('PG CAR'!H:H,'PG CAR'!C:C,"&gt;="&amp;DATE(AM43,1,1),'PG CAR'!C:C,"&lt;="&amp;EOMONTH(DATE(AM43,12,1),0),'PG CAR'!J:J,$AM$9)</f>
        <v>0</v>
      </c>
      <c r="BH43" s="350"/>
      <c r="BI43" s="350"/>
      <c r="BK43" s="381">
        <f t="shared" si="5"/>
        <v>2053</v>
      </c>
      <c r="BL43" s="350">
        <f t="shared" si="6"/>
        <v>0</v>
      </c>
      <c r="BM43" s="350">
        <f t="shared" si="7"/>
        <v>0</v>
      </c>
      <c r="BN43" s="350">
        <f t="shared" si="8"/>
        <v>0</v>
      </c>
      <c r="BO43" s="350">
        <f t="shared" si="9"/>
        <v>0</v>
      </c>
      <c r="BP43" s="350">
        <f t="shared" si="10"/>
        <v>0</v>
      </c>
      <c r="BQ43" s="350">
        <f t="shared" si="11"/>
        <v>0</v>
      </c>
      <c r="BR43" s="350">
        <f t="shared" si="12"/>
        <v>0</v>
      </c>
      <c r="BS43" s="350">
        <f t="shared" si="13"/>
        <v>0</v>
      </c>
      <c r="BT43" s="350">
        <f t="shared" si="14"/>
        <v>0</v>
      </c>
      <c r="BU43" s="350">
        <f t="shared" si="15"/>
        <v>0</v>
      </c>
    </row>
    <row r="44" spans="39:83" x14ac:dyDescent="0.25">
      <c r="AM44" s="381">
        <f t="shared" si="20"/>
        <v>2054</v>
      </c>
      <c r="AN44" s="350">
        <f t="shared" si="21"/>
        <v>0</v>
      </c>
      <c r="AO44" s="350">
        <f>SUMIFS(DES!F:F,DES!C:C,"&gt;="&amp;DATE(AM44,1,1),DES!C:C,"&lt;="&amp;EOMONTH(DATE(AM44,12,1),0),DES!G:G,'01'!$T$6,DES!H:H,"efetivado")+SUMIFS(DES!F:F,DES!C:C,"&gt;="&amp;DATE(AM44,1,1),DES!C:C,"&lt;="&amp;EOMONTH(DATE(AM44,12,1),0),DES!G:G,'01'!$T$6,DES!H:H,$AM$9)</f>
        <v>0</v>
      </c>
      <c r="AP44" s="350">
        <f>SUMIFS(REC!F:F,REC!C:C,"&gt;="&amp;DATE(AM44,1,1),REC!C:C,"&lt;="&amp;EOMONTH(DATE(AM44,12,1),0),REC!G:G,'01'!$T$6,REC!H:H,"efetivado")+SUMIFS(REC!F:F,REC!C:C,"&gt;="&amp;DATE(AM44,1,1),REC!C:C,"&lt;="&amp;EOMONTH(DATE(AM44,12,1),0),REC!G:G,'01'!$T$6,REC!H:H,$AM$9)</f>
        <v>0</v>
      </c>
      <c r="AQ44" s="350">
        <f>SUMIFS('EMP ADQ'!G:G,'EMP ADQ'!C:C,"&gt;="&amp;DATE(AM44,1,1),'EMP ADQ'!C:C,"&lt;="&amp;EOMONTH(DATE(AM44,12,1),0),'EMP ADQ'!H:H,'01'!$T$6,'EMP ADQ'!I:I,"efetivado",'EMP ADQ'!D:D,"Empréstimo Adquirido")+SUMIFS('EMP ADQ'!G:G,'EMP ADQ'!C:C,"&gt;="&amp;DATE(AM44,1,1),'EMP ADQ'!C:C,"&lt;="&amp;EOMONTH(DATE(AM44,12,1),0),'EMP ADQ'!H:H,'01'!$T$6,'EMP ADQ'!I:I,$AM$9,'EMP ADQ'!D:D,"Empréstimo Adquirido")</f>
        <v>0</v>
      </c>
      <c r="AR44" s="350">
        <f>SUMIFS('EMP ADQ'!G:G,'EMP ADQ'!C:C,"&gt;="&amp;DATE(AM44,1,1),'EMP ADQ'!C:C,"&lt;="&amp;EOMONTH(DATE(AM44,12,1),0),'EMP ADQ'!H:H,'01'!$T$6,'EMP ADQ'!I:I,"efetivado",'EMP ADQ'!D:D,"Empréstimo Pago")+SUMIFS('EMP ADQ'!G:G,'EMP ADQ'!C:C,"&gt;="&amp;DATE(AM44,1,1),'EMP ADQ'!C:C,"&lt;="&amp;EOMONTH(DATE(AM44,12,1),0),'EMP ADQ'!H:H,'01'!$T$6,'EMP ADQ'!I:I,$AM$9,'EMP ADQ'!D:D,"Empréstimo Pago")</f>
        <v>0</v>
      </c>
      <c r="AS44" s="350">
        <f>SUMIFS('EMP CON'!G:G,'EMP CON'!C:C,"&gt;="&amp;DATE(AM44,1,1),'EMP CON'!C:C,"&lt;="&amp;EOMONTH(DATE(AM44,12,1),0),'EMP CON'!H:H,'01'!$T$6,'EMP CON'!I:I,"efetivado",'EMP CON'!D:D,"Empréstimo Concedido")+SUMIFS('EMP CON'!G:G,'EMP CON'!C:C,"&gt;="&amp;DATE(AM44,1,1),'EMP CON'!C:C,"&lt;="&amp;EOMONTH(DATE(AM44,12,1),0),'EMP CON'!H:H,'01'!$T$6,'EMP CON'!I:I,$AM$9,'EMP CON'!D:D,"Empréstimo Concedido")</f>
        <v>0</v>
      </c>
      <c r="AT44" s="350">
        <f>SUMIFS('EMP CON'!G:G,'EMP CON'!C:C,"&gt;="&amp;DATE(AM44,1,1),'EMP CON'!C:C,"&lt;="&amp;EOMONTH(DATE(AM44,12,1),0),'EMP CON'!H:H,'01'!$T$6,'EMP CON'!I:I,"efetivado",'EMP CON'!D:D,"Empréstimo Recebido")+SUMIFS('EMP CON'!G:G,'EMP CON'!C:C,"&gt;="&amp;DATE(AM44,1,1),'EMP CON'!C:C,"&lt;="&amp;EOMONTH(DATE(AM44,12,1),0),'EMP CON'!H:H,'01'!$T$6,'EMP CON'!I:I,$AM$9,'EMP CON'!D:D,"Empréstimo Recebido")</f>
        <v>0</v>
      </c>
      <c r="AU44" s="350">
        <f>SUMIFS('PG CAR'!H:H,'PG CAR'!C:C,"&gt;="&amp;DATE(AM44,1,1),'PG CAR'!C:C,"&lt;="&amp;EOMONTH(DATE(AM44,12,1),0),'PG CAR'!I:I,'01'!$T$6,'PG CAR'!J:J,"efetivado")+SUMIFS('PG CAR'!H:H,'PG CAR'!C:C,"&gt;="&amp;DATE(AM44,1,1),'PG CAR'!C:C,"&lt;="&amp;EOMONTH(DATE(AM44,12,1),0),'PG CAR'!I:I,'01'!$T$6,'PG CAR'!J:J,$AM$9)</f>
        <v>0</v>
      </c>
      <c r="AV44" s="350">
        <f>SUMIFS(TRANS!F:F,TRANS!C:C,"&gt;="&amp;DATE(AM44,1,1),TRANS!C:C,"&lt;="&amp;EOMONTH(DATE(AM44,12,1),0),TRANS!D:D,'01'!$T$6,TRANS!H:H,"efetivado")+SUMIFS(TRANS!F:F,TRANS!C:C,"&gt;="&amp;DATE(AM44,1,1),TRANS!C:C,"&lt;="&amp;EOMONTH(DATE(AM44,12,1),0),TRANS!D:D,'01'!$T$6,TRANS!H:H,$AM$9)</f>
        <v>0</v>
      </c>
      <c r="AW44" s="350">
        <f>SUMIFS(TRANS!F:F,TRANS!C:C,"&gt;="&amp;DATE(AM44,1,1),TRANS!C:C,"&lt;="&amp;EOMONTH(DATE(AM44,12,1),0),TRANS!G:G,'01'!$T$6,TRANS!H:H,"efetivado")+SUMIFS(TRANS!F:F,TRANS!C:C,"&gt;="&amp;DATE(AM44,1,1),TRANS!C:C,"&lt;="&amp;EOMONTH(DATE(AM44,12,1),0),TRANS!G:G,'01'!$T$6,TRANS!H:H,$AM$9)</f>
        <v>0</v>
      </c>
      <c r="AY44" s="381">
        <f t="shared" si="3"/>
        <v>2054</v>
      </c>
      <c r="AZ44" s="350">
        <f t="shared" si="26"/>
        <v>0</v>
      </c>
      <c r="BA44" s="350">
        <f>SUMIFS(DES!F:F,DES!C:C,"&gt;="&amp;DATE(AM44,1,1),DES!C:C,"&lt;="&amp;EOMONTH(DATE(AM44,12,1),0),DES!H:H,"efetivado")+SUMIFS(DES!F:F,DES!C:C,"&gt;="&amp;DATE(AM44,1,1),DES!C:C,"&lt;="&amp;EOMONTH(DATE(AM44,12,1),0),DES!H:H,$AM$9)</f>
        <v>0</v>
      </c>
      <c r="BB44" s="350">
        <f>SUMIFS(REC!F:F,REC!C:C,"&gt;="&amp;DATE(AM44,1,1),REC!C:C,"&lt;="&amp;EOMONTH(DATE(AM44,12,1),0),REC!H:H,"efetivado")+SUMIFS(REC!F:F,REC!C:C,"&gt;="&amp;DATE(AM44,1,1),REC!C:C,"&lt;="&amp;EOMONTH(DATE(AM44,12,1),0),REC!H:H,$AM$9)</f>
        <v>0</v>
      </c>
      <c r="BC44" s="350">
        <f>SUMIFS('EMP ADQ'!G:G,'EMP ADQ'!C:C,"&gt;="&amp;DATE(AM44,1,1),'EMP ADQ'!C:C,"&lt;="&amp;EOMONTH(DATE(AM44,12,1),0),'EMP ADQ'!I:I,"efetivado",'EMP ADQ'!D:D,"Empréstimo Adquirido")+SUMIFS('EMP ADQ'!G:G,'EMP ADQ'!C:C,"&gt;="&amp;DATE(AM44,1,1),'EMP ADQ'!C:C,"&lt;="&amp;EOMONTH(DATE(AM44,12,1),0),'EMP ADQ'!I:I,$AM$9,'EMP ADQ'!D:D,"Empréstimo Adquirido")</f>
        <v>0</v>
      </c>
      <c r="BD44" s="350">
        <f>SUMIFS('EMP ADQ'!G:G,'EMP ADQ'!C:C,"&gt;="&amp;DATE(AM44,1,1),'EMP ADQ'!C:C,"&lt;="&amp;EOMONTH(DATE(AM44,12,1),0),'EMP ADQ'!I:I,"efetivado",'EMP ADQ'!D:D,"Empréstimo Pago")+SUMIFS('EMP ADQ'!G:G,'EMP ADQ'!C:C,"&gt;="&amp;DATE(AM44,1,1),'EMP ADQ'!C:C,"&lt;="&amp;EOMONTH(DATE(AM44,12,1),0),'EMP ADQ'!I:I,$AM$9,'EMP ADQ'!D:D,"Empréstimo Pago")</f>
        <v>0</v>
      </c>
      <c r="BE44" s="350">
        <f>SUMIFS('EMP CON'!G:G,'EMP CON'!C:C,"&gt;="&amp;DATE(AM44,1,1),'EMP CON'!C:C,"&lt;="&amp;EOMONTH(DATE(AM44,12,1),0),'EMP CON'!I:I,"efetivado",'EMP CON'!D:D,"Empréstimo Concedido")+SUMIFS('EMP CON'!G:G,'EMP CON'!C:C,"&gt;="&amp;DATE(AM44,1,1),'EMP CON'!C:C,"&lt;="&amp;EOMONTH(DATE(AM44,12,1),0),'EMP CON'!I:I,$AM$9,'EMP CON'!D:D,"Empréstimo Concedido")</f>
        <v>0</v>
      </c>
      <c r="BF44" s="350">
        <f>SUMIFS('EMP CON'!G:G,'EMP CON'!C:C,"&gt;="&amp;DATE(AM44,1,1),'EMP CON'!C:C,"&lt;="&amp;EOMONTH(DATE(AM44,12,1),0),'EMP CON'!I:I,"efetivado",'EMP CON'!D:D,"Empréstimo Recebido")+SUMIFS('EMP CON'!G:G,'EMP CON'!C:C,"&gt;="&amp;DATE(AM44,1,1),'EMP CON'!C:C,"&lt;="&amp;EOMONTH(DATE(AM44,12,1),0),'EMP CON'!I:I,$AM$9,'EMP CON'!D:D,"Empréstimo Recebido")</f>
        <v>0</v>
      </c>
      <c r="BG44" s="350">
        <f>SUMIFS('PG CAR'!H:H,'PG CAR'!C:C,"&gt;="&amp;DATE(AM44,1,1),'PG CAR'!C:C,"&lt;="&amp;EOMONTH(DATE(AM44,12,1),0),'PG CAR'!J:J,"efetivado")+SUMIFS('PG CAR'!H:H,'PG CAR'!C:C,"&gt;="&amp;DATE(AM44,1,1),'PG CAR'!C:C,"&lt;="&amp;EOMONTH(DATE(AM44,12,1),0),'PG CAR'!J:J,$AM$9)</f>
        <v>0</v>
      </c>
      <c r="BH44" s="350"/>
      <c r="BI44" s="350"/>
      <c r="BK44" s="381">
        <f t="shared" si="5"/>
        <v>2054</v>
      </c>
      <c r="BL44" s="350">
        <f t="shared" si="6"/>
        <v>0</v>
      </c>
      <c r="BM44" s="350">
        <f t="shared" si="7"/>
        <v>0</v>
      </c>
      <c r="BN44" s="350">
        <f t="shared" si="8"/>
        <v>0</v>
      </c>
      <c r="BO44" s="350">
        <f t="shared" si="9"/>
        <v>0</v>
      </c>
      <c r="BP44" s="350">
        <f t="shared" si="10"/>
        <v>0</v>
      </c>
      <c r="BQ44" s="350">
        <f t="shared" si="11"/>
        <v>0</v>
      </c>
      <c r="BR44" s="350">
        <f t="shared" si="12"/>
        <v>0</v>
      </c>
      <c r="BS44" s="350">
        <f t="shared" si="13"/>
        <v>0</v>
      </c>
      <c r="BT44" s="350">
        <f t="shared" si="14"/>
        <v>0</v>
      </c>
      <c r="BU44" s="350">
        <f t="shared" si="15"/>
        <v>0</v>
      </c>
    </row>
    <row r="45" spans="39:83" x14ac:dyDescent="0.25">
      <c r="AM45" s="381">
        <f t="shared" si="20"/>
        <v>2055</v>
      </c>
      <c r="AN45" s="350">
        <f t="shared" si="21"/>
        <v>0</v>
      </c>
      <c r="AO45" s="350">
        <f>SUMIFS(DES!F:F,DES!C:C,"&gt;="&amp;DATE(AM45,1,1),DES!C:C,"&lt;="&amp;EOMONTH(DATE(AM45,12,1),0),DES!G:G,'01'!$T$6,DES!H:H,"efetivado")+SUMIFS(DES!F:F,DES!C:C,"&gt;="&amp;DATE(AM45,1,1),DES!C:C,"&lt;="&amp;EOMONTH(DATE(AM45,12,1),0),DES!G:G,'01'!$T$6,DES!H:H,$AM$9)</f>
        <v>0</v>
      </c>
      <c r="AP45" s="350">
        <f>SUMIFS(REC!F:F,REC!C:C,"&gt;="&amp;DATE(AM45,1,1),REC!C:C,"&lt;="&amp;EOMONTH(DATE(AM45,12,1),0),REC!G:G,'01'!$T$6,REC!H:H,"efetivado")+SUMIFS(REC!F:F,REC!C:C,"&gt;="&amp;DATE(AM45,1,1),REC!C:C,"&lt;="&amp;EOMONTH(DATE(AM45,12,1),0),REC!G:G,'01'!$T$6,REC!H:H,$AM$9)</f>
        <v>0</v>
      </c>
      <c r="AQ45" s="350">
        <f>SUMIFS('EMP ADQ'!G:G,'EMP ADQ'!C:C,"&gt;="&amp;DATE(AM45,1,1),'EMP ADQ'!C:C,"&lt;="&amp;EOMONTH(DATE(AM45,12,1),0),'EMP ADQ'!H:H,'01'!$T$6,'EMP ADQ'!I:I,"efetivado",'EMP ADQ'!D:D,"Empréstimo Adquirido")+SUMIFS('EMP ADQ'!G:G,'EMP ADQ'!C:C,"&gt;="&amp;DATE(AM45,1,1),'EMP ADQ'!C:C,"&lt;="&amp;EOMONTH(DATE(AM45,12,1),0),'EMP ADQ'!H:H,'01'!$T$6,'EMP ADQ'!I:I,$AM$9,'EMP ADQ'!D:D,"Empréstimo Adquirido")</f>
        <v>0</v>
      </c>
      <c r="AR45" s="350">
        <f>SUMIFS('EMP ADQ'!G:G,'EMP ADQ'!C:C,"&gt;="&amp;DATE(AM45,1,1),'EMP ADQ'!C:C,"&lt;="&amp;EOMONTH(DATE(AM45,12,1),0),'EMP ADQ'!H:H,'01'!$T$6,'EMP ADQ'!I:I,"efetivado",'EMP ADQ'!D:D,"Empréstimo Pago")+SUMIFS('EMP ADQ'!G:G,'EMP ADQ'!C:C,"&gt;="&amp;DATE(AM45,1,1),'EMP ADQ'!C:C,"&lt;="&amp;EOMONTH(DATE(AM45,12,1),0),'EMP ADQ'!H:H,'01'!$T$6,'EMP ADQ'!I:I,$AM$9,'EMP ADQ'!D:D,"Empréstimo Pago")</f>
        <v>0</v>
      </c>
      <c r="AS45" s="350">
        <f>SUMIFS('EMP CON'!G:G,'EMP CON'!C:C,"&gt;="&amp;DATE(AM45,1,1),'EMP CON'!C:C,"&lt;="&amp;EOMONTH(DATE(AM45,12,1),0),'EMP CON'!H:H,'01'!$T$6,'EMP CON'!I:I,"efetivado",'EMP CON'!D:D,"Empréstimo Concedido")+SUMIFS('EMP CON'!G:G,'EMP CON'!C:C,"&gt;="&amp;DATE(AM45,1,1),'EMP CON'!C:C,"&lt;="&amp;EOMONTH(DATE(AM45,12,1),0),'EMP CON'!H:H,'01'!$T$6,'EMP CON'!I:I,$AM$9,'EMP CON'!D:D,"Empréstimo Concedido")</f>
        <v>0</v>
      </c>
      <c r="AT45" s="350">
        <f>SUMIFS('EMP CON'!G:G,'EMP CON'!C:C,"&gt;="&amp;DATE(AM45,1,1),'EMP CON'!C:C,"&lt;="&amp;EOMONTH(DATE(AM45,12,1),0),'EMP CON'!H:H,'01'!$T$6,'EMP CON'!I:I,"efetivado",'EMP CON'!D:D,"Empréstimo Recebido")+SUMIFS('EMP CON'!G:G,'EMP CON'!C:C,"&gt;="&amp;DATE(AM45,1,1),'EMP CON'!C:C,"&lt;="&amp;EOMONTH(DATE(AM45,12,1),0),'EMP CON'!H:H,'01'!$T$6,'EMP CON'!I:I,$AM$9,'EMP CON'!D:D,"Empréstimo Recebido")</f>
        <v>0</v>
      </c>
      <c r="AU45" s="350">
        <f>SUMIFS('PG CAR'!H:H,'PG CAR'!C:C,"&gt;="&amp;DATE(AM45,1,1),'PG CAR'!C:C,"&lt;="&amp;EOMONTH(DATE(AM45,12,1),0),'PG CAR'!I:I,'01'!$T$6,'PG CAR'!J:J,"efetivado")+SUMIFS('PG CAR'!H:H,'PG CAR'!C:C,"&gt;="&amp;DATE(AM45,1,1),'PG CAR'!C:C,"&lt;="&amp;EOMONTH(DATE(AM45,12,1),0),'PG CAR'!I:I,'01'!$T$6,'PG CAR'!J:J,$AM$9)</f>
        <v>0</v>
      </c>
      <c r="AV45" s="350">
        <f>SUMIFS(TRANS!F:F,TRANS!C:C,"&gt;="&amp;DATE(AM45,1,1),TRANS!C:C,"&lt;="&amp;EOMONTH(DATE(AM45,12,1),0),TRANS!D:D,'01'!$T$6,TRANS!H:H,"efetivado")+SUMIFS(TRANS!F:F,TRANS!C:C,"&gt;="&amp;DATE(AM45,1,1),TRANS!C:C,"&lt;="&amp;EOMONTH(DATE(AM45,12,1),0),TRANS!D:D,'01'!$T$6,TRANS!H:H,$AM$9)</f>
        <v>0</v>
      </c>
      <c r="AW45" s="350">
        <f>SUMIFS(TRANS!F:F,TRANS!C:C,"&gt;="&amp;DATE(AM45,1,1),TRANS!C:C,"&lt;="&amp;EOMONTH(DATE(AM45,12,1),0),TRANS!G:G,'01'!$T$6,TRANS!H:H,"efetivado")+SUMIFS(TRANS!F:F,TRANS!C:C,"&gt;="&amp;DATE(AM45,1,1),TRANS!C:C,"&lt;="&amp;EOMONTH(DATE(AM45,12,1),0),TRANS!G:G,'01'!$T$6,TRANS!H:H,$AM$9)</f>
        <v>0</v>
      </c>
      <c r="AY45" s="381">
        <f t="shared" si="3"/>
        <v>2055</v>
      </c>
      <c r="AZ45" s="350">
        <f t="shared" si="26"/>
        <v>0</v>
      </c>
      <c r="BA45" s="350">
        <f>SUMIFS(DES!F:F,DES!C:C,"&gt;="&amp;DATE(AM45,1,1),DES!C:C,"&lt;="&amp;EOMONTH(DATE(AM45,12,1),0),DES!H:H,"efetivado")+SUMIFS(DES!F:F,DES!C:C,"&gt;="&amp;DATE(AM45,1,1),DES!C:C,"&lt;="&amp;EOMONTH(DATE(AM45,12,1),0),DES!H:H,$AM$9)</f>
        <v>0</v>
      </c>
      <c r="BB45" s="350">
        <f>SUMIFS(REC!F:F,REC!C:C,"&gt;="&amp;DATE(AM45,1,1),REC!C:C,"&lt;="&amp;EOMONTH(DATE(AM45,12,1),0),REC!H:H,"efetivado")+SUMIFS(REC!F:F,REC!C:C,"&gt;="&amp;DATE(AM45,1,1),REC!C:C,"&lt;="&amp;EOMONTH(DATE(AM45,12,1),0),REC!H:H,$AM$9)</f>
        <v>0</v>
      </c>
      <c r="BC45" s="350">
        <f>SUMIFS('EMP ADQ'!G:G,'EMP ADQ'!C:C,"&gt;="&amp;DATE(AM45,1,1),'EMP ADQ'!C:C,"&lt;="&amp;EOMONTH(DATE(AM45,12,1),0),'EMP ADQ'!I:I,"efetivado",'EMP ADQ'!D:D,"Empréstimo Adquirido")+SUMIFS('EMP ADQ'!G:G,'EMP ADQ'!C:C,"&gt;="&amp;DATE(AM45,1,1),'EMP ADQ'!C:C,"&lt;="&amp;EOMONTH(DATE(AM45,12,1),0),'EMP ADQ'!I:I,$AM$9,'EMP ADQ'!D:D,"Empréstimo Adquirido")</f>
        <v>0</v>
      </c>
      <c r="BD45" s="350">
        <f>SUMIFS('EMP ADQ'!G:G,'EMP ADQ'!C:C,"&gt;="&amp;DATE(AM45,1,1),'EMP ADQ'!C:C,"&lt;="&amp;EOMONTH(DATE(AM45,12,1),0),'EMP ADQ'!I:I,"efetivado",'EMP ADQ'!D:D,"Empréstimo Pago")+SUMIFS('EMP ADQ'!G:G,'EMP ADQ'!C:C,"&gt;="&amp;DATE(AM45,1,1),'EMP ADQ'!C:C,"&lt;="&amp;EOMONTH(DATE(AM45,12,1),0),'EMP ADQ'!I:I,$AM$9,'EMP ADQ'!D:D,"Empréstimo Pago")</f>
        <v>0</v>
      </c>
      <c r="BE45" s="350">
        <f>SUMIFS('EMP CON'!G:G,'EMP CON'!C:C,"&gt;="&amp;DATE(AM45,1,1),'EMP CON'!C:C,"&lt;="&amp;EOMONTH(DATE(AM45,12,1),0),'EMP CON'!I:I,"efetivado",'EMP CON'!D:D,"Empréstimo Concedido")+SUMIFS('EMP CON'!G:G,'EMP CON'!C:C,"&gt;="&amp;DATE(AM45,1,1),'EMP CON'!C:C,"&lt;="&amp;EOMONTH(DATE(AM45,12,1),0),'EMP CON'!I:I,$AM$9,'EMP CON'!D:D,"Empréstimo Concedido")</f>
        <v>0</v>
      </c>
      <c r="BF45" s="350">
        <f>SUMIFS('EMP CON'!G:G,'EMP CON'!C:C,"&gt;="&amp;DATE(AM45,1,1),'EMP CON'!C:C,"&lt;="&amp;EOMONTH(DATE(AM45,12,1),0),'EMP CON'!I:I,"efetivado",'EMP CON'!D:D,"Empréstimo Recebido")+SUMIFS('EMP CON'!G:G,'EMP CON'!C:C,"&gt;="&amp;DATE(AM45,1,1),'EMP CON'!C:C,"&lt;="&amp;EOMONTH(DATE(AM45,12,1),0),'EMP CON'!I:I,$AM$9,'EMP CON'!D:D,"Empréstimo Recebido")</f>
        <v>0</v>
      </c>
      <c r="BG45" s="350">
        <f>SUMIFS('PG CAR'!H:H,'PG CAR'!C:C,"&gt;="&amp;DATE(AM45,1,1),'PG CAR'!C:C,"&lt;="&amp;EOMONTH(DATE(AM45,12,1),0),'PG CAR'!J:J,"efetivado")+SUMIFS('PG CAR'!H:H,'PG CAR'!C:C,"&gt;="&amp;DATE(AM45,1,1),'PG CAR'!C:C,"&lt;="&amp;EOMONTH(DATE(AM45,12,1),0),'PG CAR'!J:J,$AM$9)</f>
        <v>0</v>
      </c>
      <c r="BH45" s="350"/>
      <c r="BI45" s="350"/>
      <c r="BK45" s="381">
        <f t="shared" si="5"/>
        <v>2055</v>
      </c>
      <c r="BL45" s="350">
        <f t="shared" si="6"/>
        <v>0</v>
      </c>
      <c r="BM45" s="350">
        <f t="shared" si="7"/>
        <v>0</v>
      </c>
      <c r="BN45" s="350">
        <f t="shared" si="8"/>
        <v>0</v>
      </c>
      <c r="BO45" s="350">
        <f t="shared" si="9"/>
        <v>0</v>
      </c>
      <c r="BP45" s="350">
        <f t="shared" si="10"/>
        <v>0</v>
      </c>
      <c r="BQ45" s="350">
        <f t="shared" si="11"/>
        <v>0</v>
      </c>
      <c r="BR45" s="350">
        <f t="shared" si="12"/>
        <v>0</v>
      </c>
      <c r="BS45" s="350">
        <f t="shared" si="13"/>
        <v>0</v>
      </c>
      <c r="BT45" s="350">
        <f t="shared" si="14"/>
        <v>0</v>
      </c>
      <c r="BU45" s="350">
        <f t="shared" si="15"/>
        <v>0</v>
      </c>
    </row>
    <row r="46" spans="39:83" x14ac:dyDescent="0.25">
      <c r="AM46" s="381">
        <f t="shared" si="20"/>
        <v>2056</v>
      </c>
      <c r="AN46" s="350">
        <f t="shared" si="21"/>
        <v>0</v>
      </c>
      <c r="AO46" s="350">
        <f>SUMIFS(DES!F:F,DES!C:C,"&gt;="&amp;DATE(AM46,1,1),DES!C:C,"&lt;="&amp;EOMONTH(DATE(AM46,12,1),0),DES!G:G,'01'!$T$6,DES!H:H,"efetivado")+SUMIFS(DES!F:F,DES!C:C,"&gt;="&amp;DATE(AM46,1,1),DES!C:C,"&lt;="&amp;EOMONTH(DATE(AM46,12,1),0),DES!G:G,'01'!$T$6,DES!H:H,$AM$9)</f>
        <v>0</v>
      </c>
      <c r="AP46" s="350">
        <f>SUMIFS(REC!F:F,REC!C:C,"&gt;="&amp;DATE(AM46,1,1),REC!C:C,"&lt;="&amp;EOMONTH(DATE(AM46,12,1),0),REC!G:G,'01'!$T$6,REC!H:H,"efetivado")+SUMIFS(REC!F:F,REC!C:C,"&gt;="&amp;DATE(AM46,1,1),REC!C:C,"&lt;="&amp;EOMONTH(DATE(AM46,12,1),0),REC!G:G,'01'!$T$6,REC!H:H,$AM$9)</f>
        <v>0</v>
      </c>
      <c r="AQ46" s="350">
        <f>SUMIFS('EMP ADQ'!G:G,'EMP ADQ'!C:C,"&gt;="&amp;DATE(AM46,1,1),'EMP ADQ'!C:C,"&lt;="&amp;EOMONTH(DATE(AM46,12,1),0),'EMP ADQ'!H:H,'01'!$T$6,'EMP ADQ'!I:I,"efetivado",'EMP ADQ'!D:D,"Empréstimo Adquirido")+SUMIFS('EMP ADQ'!G:G,'EMP ADQ'!C:C,"&gt;="&amp;DATE(AM46,1,1),'EMP ADQ'!C:C,"&lt;="&amp;EOMONTH(DATE(AM46,12,1),0),'EMP ADQ'!H:H,'01'!$T$6,'EMP ADQ'!I:I,$AM$9,'EMP ADQ'!D:D,"Empréstimo Adquirido")</f>
        <v>0</v>
      </c>
      <c r="AR46" s="350">
        <f>SUMIFS('EMP ADQ'!G:G,'EMP ADQ'!C:C,"&gt;="&amp;DATE(AM46,1,1),'EMP ADQ'!C:C,"&lt;="&amp;EOMONTH(DATE(AM46,12,1),0),'EMP ADQ'!H:H,'01'!$T$6,'EMP ADQ'!I:I,"efetivado",'EMP ADQ'!D:D,"Empréstimo Pago")+SUMIFS('EMP ADQ'!G:G,'EMP ADQ'!C:C,"&gt;="&amp;DATE(AM46,1,1),'EMP ADQ'!C:C,"&lt;="&amp;EOMONTH(DATE(AM46,12,1),0),'EMP ADQ'!H:H,'01'!$T$6,'EMP ADQ'!I:I,$AM$9,'EMP ADQ'!D:D,"Empréstimo Pago")</f>
        <v>0</v>
      </c>
      <c r="AS46" s="350">
        <f>SUMIFS('EMP CON'!G:G,'EMP CON'!C:C,"&gt;="&amp;DATE(AM46,1,1),'EMP CON'!C:C,"&lt;="&amp;EOMONTH(DATE(AM46,12,1),0),'EMP CON'!H:H,'01'!$T$6,'EMP CON'!I:I,"efetivado",'EMP CON'!D:D,"Empréstimo Concedido")+SUMIFS('EMP CON'!G:G,'EMP CON'!C:C,"&gt;="&amp;DATE(AM46,1,1),'EMP CON'!C:C,"&lt;="&amp;EOMONTH(DATE(AM46,12,1),0),'EMP CON'!H:H,'01'!$T$6,'EMP CON'!I:I,$AM$9,'EMP CON'!D:D,"Empréstimo Concedido")</f>
        <v>0</v>
      </c>
      <c r="AT46" s="350">
        <f>SUMIFS('EMP CON'!G:G,'EMP CON'!C:C,"&gt;="&amp;DATE(AM46,1,1),'EMP CON'!C:C,"&lt;="&amp;EOMONTH(DATE(AM46,12,1),0),'EMP CON'!H:H,'01'!$T$6,'EMP CON'!I:I,"efetivado",'EMP CON'!D:D,"Empréstimo Recebido")+SUMIFS('EMP CON'!G:G,'EMP CON'!C:C,"&gt;="&amp;DATE(AM46,1,1),'EMP CON'!C:C,"&lt;="&amp;EOMONTH(DATE(AM46,12,1),0),'EMP CON'!H:H,'01'!$T$6,'EMP CON'!I:I,$AM$9,'EMP CON'!D:D,"Empréstimo Recebido")</f>
        <v>0</v>
      </c>
      <c r="AU46" s="350">
        <f>SUMIFS('PG CAR'!H:H,'PG CAR'!C:C,"&gt;="&amp;DATE(AM46,1,1),'PG CAR'!C:C,"&lt;="&amp;EOMONTH(DATE(AM46,12,1),0),'PG CAR'!I:I,'01'!$T$6,'PG CAR'!J:J,"efetivado")+SUMIFS('PG CAR'!H:H,'PG CAR'!C:C,"&gt;="&amp;DATE(AM46,1,1),'PG CAR'!C:C,"&lt;="&amp;EOMONTH(DATE(AM46,12,1),0),'PG CAR'!I:I,'01'!$T$6,'PG CAR'!J:J,$AM$9)</f>
        <v>0</v>
      </c>
      <c r="AV46" s="350">
        <f>SUMIFS(TRANS!F:F,TRANS!C:C,"&gt;="&amp;DATE(AM46,1,1),TRANS!C:C,"&lt;="&amp;EOMONTH(DATE(AM46,12,1),0),TRANS!D:D,'01'!$T$6,TRANS!H:H,"efetivado")+SUMIFS(TRANS!F:F,TRANS!C:C,"&gt;="&amp;DATE(AM46,1,1),TRANS!C:C,"&lt;="&amp;EOMONTH(DATE(AM46,12,1),0),TRANS!D:D,'01'!$T$6,TRANS!H:H,$AM$9)</f>
        <v>0</v>
      </c>
      <c r="AW46" s="350">
        <f>SUMIFS(TRANS!F:F,TRANS!C:C,"&gt;="&amp;DATE(AM46,1,1),TRANS!C:C,"&lt;="&amp;EOMONTH(DATE(AM46,12,1),0),TRANS!G:G,'01'!$T$6,TRANS!H:H,"efetivado")+SUMIFS(TRANS!F:F,TRANS!C:C,"&gt;="&amp;DATE(AM46,1,1),TRANS!C:C,"&lt;="&amp;EOMONTH(DATE(AM46,12,1),0),TRANS!G:G,'01'!$T$6,TRANS!H:H,$AM$9)</f>
        <v>0</v>
      </c>
      <c r="AY46" s="381">
        <f t="shared" si="3"/>
        <v>2056</v>
      </c>
      <c r="AZ46" s="350">
        <f t="shared" si="26"/>
        <v>0</v>
      </c>
      <c r="BA46" s="350">
        <f>SUMIFS(DES!F:F,DES!C:C,"&gt;="&amp;DATE(AM46,1,1),DES!C:C,"&lt;="&amp;EOMONTH(DATE(AM46,12,1),0),DES!H:H,"efetivado")+SUMIFS(DES!F:F,DES!C:C,"&gt;="&amp;DATE(AM46,1,1),DES!C:C,"&lt;="&amp;EOMONTH(DATE(AM46,12,1),0),DES!H:H,$AM$9)</f>
        <v>0</v>
      </c>
      <c r="BB46" s="350">
        <f>SUMIFS(REC!F:F,REC!C:C,"&gt;="&amp;DATE(AM46,1,1),REC!C:C,"&lt;="&amp;EOMONTH(DATE(AM46,12,1),0),REC!H:H,"efetivado")+SUMIFS(REC!F:F,REC!C:C,"&gt;="&amp;DATE(AM46,1,1),REC!C:C,"&lt;="&amp;EOMONTH(DATE(AM46,12,1),0),REC!H:H,$AM$9)</f>
        <v>0</v>
      </c>
      <c r="BC46" s="350">
        <f>SUMIFS('EMP ADQ'!G:G,'EMP ADQ'!C:C,"&gt;="&amp;DATE(AM46,1,1),'EMP ADQ'!C:C,"&lt;="&amp;EOMONTH(DATE(AM46,12,1),0),'EMP ADQ'!I:I,"efetivado",'EMP ADQ'!D:D,"Empréstimo Adquirido")+SUMIFS('EMP ADQ'!G:G,'EMP ADQ'!C:C,"&gt;="&amp;DATE(AM46,1,1),'EMP ADQ'!C:C,"&lt;="&amp;EOMONTH(DATE(AM46,12,1),0),'EMP ADQ'!I:I,$AM$9,'EMP ADQ'!D:D,"Empréstimo Adquirido")</f>
        <v>0</v>
      </c>
      <c r="BD46" s="350">
        <f>SUMIFS('EMP ADQ'!G:G,'EMP ADQ'!C:C,"&gt;="&amp;DATE(AM46,1,1),'EMP ADQ'!C:C,"&lt;="&amp;EOMONTH(DATE(AM46,12,1),0),'EMP ADQ'!I:I,"efetivado",'EMP ADQ'!D:D,"Empréstimo Pago")+SUMIFS('EMP ADQ'!G:G,'EMP ADQ'!C:C,"&gt;="&amp;DATE(AM46,1,1),'EMP ADQ'!C:C,"&lt;="&amp;EOMONTH(DATE(AM46,12,1),0),'EMP ADQ'!I:I,$AM$9,'EMP ADQ'!D:D,"Empréstimo Pago")</f>
        <v>0</v>
      </c>
      <c r="BE46" s="350">
        <f>SUMIFS('EMP CON'!G:G,'EMP CON'!C:C,"&gt;="&amp;DATE(AM46,1,1),'EMP CON'!C:C,"&lt;="&amp;EOMONTH(DATE(AM46,12,1),0),'EMP CON'!I:I,"efetivado",'EMP CON'!D:D,"Empréstimo Concedido")+SUMIFS('EMP CON'!G:G,'EMP CON'!C:C,"&gt;="&amp;DATE(AM46,1,1),'EMP CON'!C:C,"&lt;="&amp;EOMONTH(DATE(AM46,12,1),0),'EMP CON'!I:I,$AM$9,'EMP CON'!D:D,"Empréstimo Concedido")</f>
        <v>0</v>
      </c>
      <c r="BF46" s="350">
        <f>SUMIFS('EMP CON'!G:G,'EMP CON'!C:C,"&gt;="&amp;DATE(AM46,1,1),'EMP CON'!C:C,"&lt;="&amp;EOMONTH(DATE(AM46,12,1),0),'EMP CON'!I:I,"efetivado",'EMP CON'!D:D,"Empréstimo Recebido")+SUMIFS('EMP CON'!G:G,'EMP CON'!C:C,"&gt;="&amp;DATE(AM46,1,1),'EMP CON'!C:C,"&lt;="&amp;EOMONTH(DATE(AM46,12,1),0),'EMP CON'!I:I,$AM$9,'EMP CON'!D:D,"Empréstimo Recebido")</f>
        <v>0</v>
      </c>
      <c r="BG46" s="350">
        <f>SUMIFS('PG CAR'!H:H,'PG CAR'!C:C,"&gt;="&amp;DATE(AM46,1,1),'PG CAR'!C:C,"&lt;="&amp;EOMONTH(DATE(AM46,12,1),0),'PG CAR'!J:J,"efetivado")+SUMIFS('PG CAR'!H:H,'PG CAR'!C:C,"&gt;="&amp;DATE(AM46,1,1),'PG CAR'!C:C,"&lt;="&amp;EOMONTH(DATE(AM46,12,1),0),'PG CAR'!J:J,$AM$9)</f>
        <v>0</v>
      </c>
      <c r="BH46" s="350"/>
      <c r="BI46" s="350"/>
      <c r="BK46" s="381">
        <f t="shared" si="5"/>
        <v>2056</v>
      </c>
      <c r="BL46" s="350">
        <f t="shared" si="6"/>
        <v>0</v>
      </c>
      <c r="BM46" s="350">
        <f t="shared" si="7"/>
        <v>0</v>
      </c>
      <c r="BN46" s="350">
        <f t="shared" si="8"/>
        <v>0</v>
      </c>
      <c r="BO46" s="350">
        <f t="shared" si="9"/>
        <v>0</v>
      </c>
      <c r="BP46" s="350">
        <f t="shared" si="10"/>
        <v>0</v>
      </c>
      <c r="BQ46" s="350">
        <f t="shared" si="11"/>
        <v>0</v>
      </c>
      <c r="BR46" s="350">
        <f t="shared" si="12"/>
        <v>0</v>
      </c>
      <c r="BS46" s="350">
        <f t="shared" si="13"/>
        <v>0</v>
      </c>
      <c r="BT46" s="350">
        <f t="shared" si="14"/>
        <v>0</v>
      </c>
      <c r="BU46" s="350">
        <f t="shared" si="15"/>
        <v>0</v>
      </c>
    </row>
    <row r="47" spans="39:83" x14ac:dyDescent="0.25">
      <c r="AM47" s="381">
        <f t="shared" si="20"/>
        <v>2057</v>
      </c>
      <c r="AN47" s="350">
        <f t="shared" si="21"/>
        <v>0</v>
      </c>
      <c r="AO47" s="350">
        <f>SUMIFS(DES!F:F,DES!C:C,"&gt;="&amp;DATE(AM47,1,1),DES!C:C,"&lt;="&amp;EOMONTH(DATE(AM47,12,1),0),DES!G:G,'01'!$T$6,DES!H:H,"efetivado")+SUMIFS(DES!F:F,DES!C:C,"&gt;="&amp;DATE(AM47,1,1),DES!C:C,"&lt;="&amp;EOMONTH(DATE(AM47,12,1),0),DES!G:G,'01'!$T$6,DES!H:H,$AM$9)</f>
        <v>0</v>
      </c>
      <c r="AP47" s="350">
        <f>SUMIFS(REC!F:F,REC!C:C,"&gt;="&amp;DATE(AM47,1,1),REC!C:C,"&lt;="&amp;EOMONTH(DATE(AM47,12,1),0),REC!G:G,'01'!$T$6,REC!H:H,"efetivado")+SUMIFS(REC!F:F,REC!C:C,"&gt;="&amp;DATE(AM47,1,1),REC!C:C,"&lt;="&amp;EOMONTH(DATE(AM47,12,1),0),REC!G:G,'01'!$T$6,REC!H:H,$AM$9)</f>
        <v>0</v>
      </c>
      <c r="AQ47" s="350">
        <f>SUMIFS('EMP ADQ'!G:G,'EMP ADQ'!C:C,"&gt;="&amp;DATE(AM47,1,1),'EMP ADQ'!C:C,"&lt;="&amp;EOMONTH(DATE(AM47,12,1),0),'EMP ADQ'!H:H,'01'!$T$6,'EMP ADQ'!I:I,"efetivado",'EMP ADQ'!D:D,"Empréstimo Adquirido")+SUMIFS('EMP ADQ'!G:G,'EMP ADQ'!C:C,"&gt;="&amp;DATE(AM47,1,1),'EMP ADQ'!C:C,"&lt;="&amp;EOMONTH(DATE(AM47,12,1),0),'EMP ADQ'!H:H,'01'!$T$6,'EMP ADQ'!I:I,$AM$9,'EMP ADQ'!D:D,"Empréstimo Adquirido")</f>
        <v>0</v>
      </c>
      <c r="AR47" s="350">
        <f>SUMIFS('EMP ADQ'!G:G,'EMP ADQ'!C:C,"&gt;="&amp;DATE(AM47,1,1),'EMP ADQ'!C:C,"&lt;="&amp;EOMONTH(DATE(AM47,12,1),0),'EMP ADQ'!H:H,'01'!$T$6,'EMP ADQ'!I:I,"efetivado",'EMP ADQ'!D:D,"Empréstimo Pago")+SUMIFS('EMP ADQ'!G:G,'EMP ADQ'!C:C,"&gt;="&amp;DATE(AM47,1,1),'EMP ADQ'!C:C,"&lt;="&amp;EOMONTH(DATE(AM47,12,1),0),'EMP ADQ'!H:H,'01'!$T$6,'EMP ADQ'!I:I,$AM$9,'EMP ADQ'!D:D,"Empréstimo Pago")</f>
        <v>0</v>
      </c>
      <c r="AS47" s="350">
        <f>SUMIFS('EMP CON'!G:G,'EMP CON'!C:C,"&gt;="&amp;DATE(AM47,1,1),'EMP CON'!C:C,"&lt;="&amp;EOMONTH(DATE(AM47,12,1),0),'EMP CON'!H:H,'01'!$T$6,'EMP CON'!I:I,"efetivado",'EMP CON'!D:D,"Empréstimo Concedido")+SUMIFS('EMP CON'!G:G,'EMP CON'!C:C,"&gt;="&amp;DATE(AM47,1,1),'EMP CON'!C:C,"&lt;="&amp;EOMONTH(DATE(AM47,12,1),0),'EMP CON'!H:H,'01'!$T$6,'EMP CON'!I:I,$AM$9,'EMP CON'!D:D,"Empréstimo Concedido")</f>
        <v>0</v>
      </c>
      <c r="AT47" s="350">
        <f>SUMIFS('EMP CON'!G:G,'EMP CON'!C:C,"&gt;="&amp;DATE(AM47,1,1),'EMP CON'!C:C,"&lt;="&amp;EOMONTH(DATE(AM47,12,1),0),'EMP CON'!H:H,'01'!$T$6,'EMP CON'!I:I,"efetivado",'EMP CON'!D:D,"Empréstimo Recebido")+SUMIFS('EMP CON'!G:G,'EMP CON'!C:C,"&gt;="&amp;DATE(AM47,1,1),'EMP CON'!C:C,"&lt;="&amp;EOMONTH(DATE(AM47,12,1),0),'EMP CON'!H:H,'01'!$T$6,'EMP CON'!I:I,$AM$9,'EMP CON'!D:D,"Empréstimo Recebido")</f>
        <v>0</v>
      </c>
      <c r="AU47" s="350">
        <f>SUMIFS('PG CAR'!H:H,'PG CAR'!C:C,"&gt;="&amp;DATE(AM47,1,1),'PG CAR'!C:C,"&lt;="&amp;EOMONTH(DATE(AM47,12,1),0),'PG CAR'!I:I,'01'!$T$6,'PG CAR'!J:J,"efetivado")+SUMIFS('PG CAR'!H:H,'PG CAR'!C:C,"&gt;="&amp;DATE(AM47,1,1),'PG CAR'!C:C,"&lt;="&amp;EOMONTH(DATE(AM47,12,1),0),'PG CAR'!I:I,'01'!$T$6,'PG CAR'!J:J,$AM$9)</f>
        <v>0</v>
      </c>
      <c r="AV47" s="350">
        <f>SUMIFS(TRANS!F:F,TRANS!C:C,"&gt;="&amp;DATE(AM47,1,1),TRANS!C:C,"&lt;="&amp;EOMONTH(DATE(AM47,12,1),0),TRANS!D:D,'01'!$T$6,TRANS!H:H,"efetivado")+SUMIFS(TRANS!F:F,TRANS!C:C,"&gt;="&amp;DATE(AM47,1,1),TRANS!C:C,"&lt;="&amp;EOMONTH(DATE(AM47,12,1),0),TRANS!D:D,'01'!$T$6,TRANS!H:H,$AM$9)</f>
        <v>0</v>
      </c>
      <c r="AW47" s="350">
        <f>SUMIFS(TRANS!F:F,TRANS!C:C,"&gt;="&amp;DATE(AM47,1,1),TRANS!C:C,"&lt;="&amp;EOMONTH(DATE(AM47,12,1),0),TRANS!G:G,'01'!$T$6,TRANS!H:H,"efetivado")+SUMIFS(TRANS!F:F,TRANS!C:C,"&gt;="&amp;DATE(AM47,1,1),TRANS!C:C,"&lt;="&amp;EOMONTH(DATE(AM47,12,1),0),TRANS!G:G,'01'!$T$6,TRANS!H:H,$AM$9)</f>
        <v>0</v>
      </c>
      <c r="AY47" s="381">
        <f t="shared" si="3"/>
        <v>2057</v>
      </c>
      <c r="AZ47" s="350">
        <f t="shared" si="26"/>
        <v>0</v>
      </c>
      <c r="BA47" s="350">
        <f>SUMIFS(DES!F:F,DES!C:C,"&gt;="&amp;DATE(AM47,1,1),DES!C:C,"&lt;="&amp;EOMONTH(DATE(AM47,12,1),0),DES!H:H,"efetivado")+SUMIFS(DES!F:F,DES!C:C,"&gt;="&amp;DATE(AM47,1,1),DES!C:C,"&lt;="&amp;EOMONTH(DATE(AM47,12,1),0),DES!H:H,$AM$9)</f>
        <v>0</v>
      </c>
      <c r="BB47" s="350">
        <f>SUMIFS(REC!F:F,REC!C:C,"&gt;="&amp;DATE(AM47,1,1),REC!C:C,"&lt;="&amp;EOMONTH(DATE(AM47,12,1),0),REC!H:H,"efetivado")+SUMIFS(REC!F:F,REC!C:C,"&gt;="&amp;DATE(AM47,1,1),REC!C:C,"&lt;="&amp;EOMONTH(DATE(AM47,12,1),0),REC!H:H,$AM$9)</f>
        <v>0</v>
      </c>
      <c r="BC47" s="350">
        <f>SUMIFS('EMP ADQ'!G:G,'EMP ADQ'!C:C,"&gt;="&amp;DATE(AM47,1,1),'EMP ADQ'!C:C,"&lt;="&amp;EOMONTH(DATE(AM47,12,1),0),'EMP ADQ'!I:I,"efetivado",'EMP ADQ'!D:D,"Empréstimo Adquirido")+SUMIFS('EMP ADQ'!G:G,'EMP ADQ'!C:C,"&gt;="&amp;DATE(AM47,1,1),'EMP ADQ'!C:C,"&lt;="&amp;EOMONTH(DATE(AM47,12,1),0),'EMP ADQ'!I:I,$AM$9,'EMP ADQ'!D:D,"Empréstimo Adquirido")</f>
        <v>0</v>
      </c>
      <c r="BD47" s="350">
        <f>SUMIFS('EMP ADQ'!G:G,'EMP ADQ'!C:C,"&gt;="&amp;DATE(AM47,1,1),'EMP ADQ'!C:C,"&lt;="&amp;EOMONTH(DATE(AM47,12,1),0),'EMP ADQ'!I:I,"efetivado",'EMP ADQ'!D:D,"Empréstimo Pago")+SUMIFS('EMP ADQ'!G:G,'EMP ADQ'!C:C,"&gt;="&amp;DATE(AM47,1,1),'EMP ADQ'!C:C,"&lt;="&amp;EOMONTH(DATE(AM47,12,1),0),'EMP ADQ'!I:I,$AM$9,'EMP ADQ'!D:D,"Empréstimo Pago")</f>
        <v>0</v>
      </c>
      <c r="BE47" s="350">
        <f>SUMIFS('EMP CON'!G:G,'EMP CON'!C:C,"&gt;="&amp;DATE(AM47,1,1),'EMP CON'!C:C,"&lt;="&amp;EOMONTH(DATE(AM47,12,1),0),'EMP CON'!I:I,"efetivado",'EMP CON'!D:D,"Empréstimo Concedido")+SUMIFS('EMP CON'!G:G,'EMP CON'!C:C,"&gt;="&amp;DATE(AM47,1,1),'EMP CON'!C:C,"&lt;="&amp;EOMONTH(DATE(AM47,12,1),0),'EMP CON'!I:I,$AM$9,'EMP CON'!D:D,"Empréstimo Concedido")</f>
        <v>0</v>
      </c>
      <c r="BF47" s="350">
        <f>SUMIFS('EMP CON'!G:G,'EMP CON'!C:C,"&gt;="&amp;DATE(AM47,1,1),'EMP CON'!C:C,"&lt;="&amp;EOMONTH(DATE(AM47,12,1),0),'EMP CON'!I:I,"efetivado",'EMP CON'!D:D,"Empréstimo Recebido")+SUMIFS('EMP CON'!G:G,'EMP CON'!C:C,"&gt;="&amp;DATE(AM47,1,1),'EMP CON'!C:C,"&lt;="&amp;EOMONTH(DATE(AM47,12,1),0),'EMP CON'!I:I,$AM$9,'EMP CON'!D:D,"Empréstimo Recebido")</f>
        <v>0</v>
      </c>
      <c r="BG47" s="350">
        <f>SUMIFS('PG CAR'!H:H,'PG CAR'!C:C,"&gt;="&amp;DATE(AM47,1,1),'PG CAR'!C:C,"&lt;="&amp;EOMONTH(DATE(AM47,12,1),0),'PG CAR'!J:J,"efetivado")+SUMIFS('PG CAR'!H:H,'PG CAR'!C:C,"&gt;="&amp;DATE(AM47,1,1),'PG CAR'!C:C,"&lt;="&amp;EOMONTH(DATE(AM47,12,1),0),'PG CAR'!J:J,$AM$9)</f>
        <v>0</v>
      </c>
      <c r="BH47" s="350"/>
      <c r="BI47" s="350"/>
      <c r="BK47" s="381">
        <f t="shared" si="5"/>
        <v>2057</v>
      </c>
      <c r="BL47" s="350">
        <f t="shared" si="6"/>
        <v>0</v>
      </c>
      <c r="BM47" s="350">
        <f t="shared" si="7"/>
        <v>0</v>
      </c>
      <c r="BN47" s="350">
        <f t="shared" si="8"/>
        <v>0</v>
      </c>
      <c r="BO47" s="350">
        <f t="shared" si="9"/>
        <v>0</v>
      </c>
      <c r="BP47" s="350">
        <f t="shared" si="10"/>
        <v>0</v>
      </c>
      <c r="BQ47" s="350">
        <f t="shared" si="11"/>
        <v>0</v>
      </c>
      <c r="BR47" s="350">
        <f t="shared" si="12"/>
        <v>0</v>
      </c>
      <c r="BS47" s="350">
        <f t="shared" si="13"/>
        <v>0</v>
      </c>
      <c r="BT47" s="350">
        <f t="shared" si="14"/>
        <v>0</v>
      </c>
      <c r="BU47" s="350">
        <f t="shared" si="15"/>
        <v>0</v>
      </c>
    </row>
    <row r="48" spans="39:83" x14ac:dyDescent="0.25">
      <c r="AM48" s="381">
        <f t="shared" si="20"/>
        <v>2058</v>
      </c>
      <c r="AN48" s="350">
        <f t="shared" si="21"/>
        <v>0</v>
      </c>
      <c r="AO48" s="350">
        <f>SUMIFS(DES!F:F,DES!C:C,"&gt;="&amp;DATE(AM48,1,1),DES!C:C,"&lt;="&amp;EOMONTH(DATE(AM48,12,1),0),DES!G:G,'01'!$T$6,DES!H:H,"efetivado")+SUMIFS(DES!F:F,DES!C:C,"&gt;="&amp;DATE(AM48,1,1),DES!C:C,"&lt;="&amp;EOMONTH(DATE(AM48,12,1),0),DES!G:G,'01'!$T$6,DES!H:H,$AM$9)</f>
        <v>0</v>
      </c>
      <c r="AP48" s="350">
        <f>SUMIFS(REC!F:F,REC!C:C,"&gt;="&amp;DATE(AM48,1,1),REC!C:C,"&lt;="&amp;EOMONTH(DATE(AM48,12,1),0),REC!G:G,'01'!$T$6,REC!H:H,"efetivado")+SUMIFS(REC!F:F,REC!C:C,"&gt;="&amp;DATE(AM48,1,1),REC!C:C,"&lt;="&amp;EOMONTH(DATE(AM48,12,1),0),REC!G:G,'01'!$T$6,REC!H:H,$AM$9)</f>
        <v>0</v>
      </c>
      <c r="AQ48" s="350">
        <f>SUMIFS('EMP ADQ'!G:G,'EMP ADQ'!C:C,"&gt;="&amp;DATE(AM48,1,1),'EMP ADQ'!C:C,"&lt;="&amp;EOMONTH(DATE(AM48,12,1),0),'EMP ADQ'!H:H,'01'!$T$6,'EMP ADQ'!I:I,"efetivado",'EMP ADQ'!D:D,"Empréstimo Adquirido")+SUMIFS('EMP ADQ'!G:G,'EMP ADQ'!C:C,"&gt;="&amp;DATE(AM48,1,1),'EMP ADQ'!C:C,"&lt;="&amp;EOMONTH(DATE(AM48,12,1),0),'EMP ADQ'!H:H,'01'!$T$6,'EMP ADQ'!I:I,$AM$9,'EMP ADQ'!D:D,"Empréstimo Adquirido")</f>
        <v>0</v>
      </c>
      <c r="AR48" s="350">
        <f>SUMIFS('EMP ADQ'!G:G,'EMP ADQ'!C:C,"&gt;="&amp;DATE(AM48,1,1),'EMP ADQ'!C:C,"&lt;="&amp;EOMONTH(DATE(AM48,12,1),0),'EMP ADQ'!H:H,'01'!$T$6,'EMP ADQ'!I:I,"efetivado",'EMP ADQ'!D:D,"Empréstimo Pago")+SUMIFS('EMP ADQ'!G:G,'EMP ADQ'!C:C,"&gt;="&amp;DATE(AM48,1,1),'EMP ADQ'!C:C,"&lt;="&amp;EOMONTH(DATE(AM48,12,1),0),'EMP ADQ'!H:H,'01'!$T$6,'EMP ADQ'!I:I,$AM$9,'EMP ADQ'!D:D,"Empréstimo Pago")</f>
        <v>0</v>
      </c>
      <c r="AS48" s="350">
        <f>SUMIFS('EMP CON'!G:G,'EMP CON'!C:C,"&gt;="&amp;DATE(AM48,1,1),'EMP CON'!C:C,"&lt;="&amp;EOMONTH(DATE(AM48,12,1),0),'EMP CON'!H:H,'01'!$T$6,'EMP CON'!I:I,"efetivado",'EMP CON'!D:D,"Empréstimo Concedido")+SUMIFS('EMP CON'!G:G,'EMP CON'!C:C,"&gt;="&amp;DATE(AM48,1,1),'EMP CON'!C:C,"&lt;="&amp;EOMONTH(DATE(AM48,12,1),0),'EMP CON'!H:H,'01'!$T$6,'EMP CON'!I:I,$AM$9,'EMP CON'!D:D,"Empréstimo Concedido")</f>
        <v>0</v>
      </c>
      <c r="AT48" s="350">
        <f>SUMIFS('EMP CON'!G:G,'EMP CON'!C:C,"&gt;="&amp;DATE(AM48,1,1),'EMP CON'!C:C,"&lt;="&amp;EOMONTH(DATE(AM48,12,1),0),'EMP CON'!H:H,'01'!$T$6,'EMP CON'!I:I,"efetivado",'EMP CON'!D:D,"Empréstimo Recebido")+SUMIFS('EMP CON'!G:G,'EMP CON'!C:C,"&gt;="&amp;DATE(AM48,1,1),'EMP CON'!C:C,"&lt;="&amp;EOMONTH(DATE(AM48,12,1),0),'EMP CON'!H:H,'01'!$T$6,'EMP CON'!I:I,$AM$9,'EMP CON'!D:D,"Empréstimo Recebido")</f>
        <v>0</v>
      </c>
      <c r="AU48" s="350">
        <f>SUMIFS('PG CAR'!H:H,'PG CAR'!C:C,"&gt;="&amp;DATE(AM48,1,1),'PG CAR'!C:C,"&lt;="&amp;EOMONTH(DATE(AM48,12,1),0),'PG CAR'!I:I,'01'!$T$6,'PG CAR'!J:J,"efetivado")+SUMIFS('PG CAR'!H:H,'PG CAR'!C:C,"&gt;="&amp;DATE(AM48,1,1),'PG CAR'!C:C,"&lt;="&amp;EOMONTH(DATE(AM48,12,1),0),'PG CAR'!I:I,'01'!$T$6,'PG CAR'!J:J,$AM$9)</f>
        <v>0</v>
      </c>
      <c r="AV48" s="350">
        <f>SUMIFS(TRANS!F:F,TRANS!C:C,"&gt;="&amp;DATE(AM48,1,1),TRANS!C:C,"&lt;="&amp;EOMONTH(DATE(AM48,12,1),0),TRANS!D:D,'01'!$T$6,TRANS!H:H,"efetivado")+SUMIFS(TRANS!F:F,TRANS!C:C,"&gt;="&amp;DATE(AM48,1,1),TRANS!C:C,"&lt;="&amp;EOMONTH(DATE(AM48,12,1),0),TRANS!D:D,'01'!$T$6,TRANS!H:H,$AM$9)</f>
        <v>0</v>
      </c>
      <c r="AW48" s="350">
        <f>SUMIFS(TRANS!F:F,TRANS!C:C,"&gt;="&amp;DATE(AM48,1,1),TRANS!C:C,"&lt;="&amp;EOMONTH(DATE(AM48,12,1),0),TRANS!G:G,'01'!$T$6,TRANS!H:H,"efetivado")+SUMIFS(TRANS!F:F,TRANS!C:C,"&gt;="&amp;DATE(AM48,1,1),TRANS!C:C,"&lt;="&amp;EOMONTH(DATE(AM48,12,1),0),TRANS!G:G,'01'!$T$6,TRANS!H:H,$AM$9)</f>
        <v>0</v>
      </c>
      <c r="AY48" s="381">
        <f t="shared" si="3"/>
        <v>2058</v>
      </c>
      <c r="AZ48" s="350">
        <f t="shared" si="26"/>
        <v>0</v>
      </c>
      <c r="BA48" s="350">
        <f>SUMIFS(DES!F:F,DES!C:C,"&gt;="&amp;DATE(AM48,1,1),DES!C:C,"&lt;="&amp;EOMONTH(DATE(AM48,12,1),0),DES!H:H,"efetivado")+SUMIFS(DES!F:F,DES!C:C,"&gt;="&amp;DATE(AM48,1,1),DES!C:C,"&lt;="&amp;EOMONTH(DATE(AM48,12,1),0),DES!H:H,$AM$9)</f>
        <v>0</v>
      </c>
      <c r="BB48" s="350">
        <f>SUMIFS(REC!F:F,REC!C:C,"&gt;="&amp;DATE(AM48,1,1),REC!C:C,"&lt;="&amp;EOMONTH(DATE(AM48,12,1),0),REC!H:H,"efetivado")+SUMIFS(REC!F:F,REC!C:C,"&gt;="&amp;DATE(AM48,1,1),REC!C:C,"&lt;="&amp;EOMONTH(DATE(AM48,12,1),0),REC!H:H,$AM$9)</f>
        <v>0</v>
      </c>
      <c r="BC48" s="350">
        <f>SUMIFS('EMP ADQ'!G:G,'EMP ADQ'!C:C,"&gt;="&amp;DATE(AM48,1,1),'EMP ADQ'!C:C,"&lt;="&amp;EOMONTH(DATE(AM48,12,1),0),'EMP ADQ'!I:I,"efetivado",'EMP ADQ'!D:D,"Empréstimo Adquirido")+SUMIFS('EMP ADQ'!G:G,'EMP ADQ'!C:C,"&gt;="&amp;DATE(AM48,1,1),'EMP ADQ'!C:C,"&lt;="&amp;EOMONTH(DATE(AM48,12,1),0),'EMP ADQ'!I:I,$AM$9,'EMP ADQ'!D:D,"Empréstimo Adquirido")</f>
        <v>0</v>
      </c>
      <c r="BD48" s="350">
        <f>SUMIFS('EMP ADQ'!G:G,'EMP ADQ'!C:C,"&gt;="&amp;DATE(AM48,1,1),'EMP ADQ'!C:C,"&lt;="&amp;EOMONTH(DATE(AM48,12,1),0),'EMP ADQ'!I:I,"efetivado",'EMP ADQ'!D:D,"Empréstimo Pago")+SUMIFS('EMP ADQ'!G:G,'EMP ADQ'!C:C,"&gt;="&amp;DATE(AM48,1,1),'EMP ADQ'!C:C,"&lt;="&amp;EOMONTH(DATE(AM48,12,1),0),'EMP ADQ'!I:I,$AM$9,'EMP ADQ'!D:D,"Empréstimo Pago")</f>
        <v>0</v>
      </c>
      <c r="BE48" s="350">
        <f>SUMIFS('EMP CON'!G:G,'EMP CON'!C:C,"&gt;="&amp;DATE(AM48,1,1),'EMP CON'!C:C,"&lt;="&amp;EOMONTH(DATE(AM48,12,1),0),'EMP CON'!I:I,"efetivado",'EMP CON'!D:D,"Empréstimo Concedido")+SUMIFS('EMP CON'!G:G,'EMP CON'!C:C,"&gt;="&amp;DATE(AM48,1,1),'EMP CON'!C:C,"&lt;="&amp;EOMONTH(DATE(AM48,12,1),0),'EMP CON'!I:I,$AM$9,'EMP CON'!D:D,"Empréstimo Concedido")</f>
        <v>0</v>
      </c>
      <c r="BF48" s="350">
        <f>SUMIFS('EMP CON'!G:G,'EMP CON'!C:C,"&gt;="&amp;DATE(AM48,1,1),'EMP CON'!C:C,"&lt;="&amp;EOMONTH(DATE(AM48,12,1),0),'EMP CON'!I:I,"efetivado",'EMP CON'!D:D,"Empréstimo Recebido")+SUMIFS('EMP CON'!G:G,'EMP CON'!C:C,"&gt;="&amp;DATE(AM48,1,1),'EMP CON'!C:C,"&lt;="&amp;EOMONTH(DATE(AM48,12,1),0),'EMP CON'!I:I,$AM$9,'EMP CON'!D:D,"Empréstimo Recebido")</f>
        <v>0</v>
      </c>
      <c r="BG48" s="350">
        <f>SUMIFS('PG CAR'!H:H,'PG CAR'!C:C,"&gt;="&amp;DATE(AM48,1,1),'PG CAR'!C:C,"&lt;="&amp;EOMONTH(DATE(AM48,12,1),0),'PG CAR'!J:J,"efetivado")+SUMIFS('PG CAR'!H:H,'PG CAR'!C:C,"&gt;="&amp;DATE(AM48,1,1),'PG CAR'!C:C,"&lt;="&amp;EOMONTH(DATE(AM48,12,1),0),'PG CAR'!J:J,$AM$9)</f>
        <v>0</v>
      </c>
      <c r="BH48" s="350"/>
      <c r="BI48" s="350"/>
      <c r="BK48" s="381">
        <f t="shared" si="5"/>
        <v>2058</v>
      </c>
      <c r="BL48" s="350">
        <f t="shared" si="6"/>
        <v>0</v>
      </c>
      <c r="BM48" s="350">
        <f t="shared" si="7"/>
        <v>0</v>
      </c>
      <c r="BN48" s="350">
        <f t="shared" si="8"/>
        <v>0</v>
      </c>
      <c r="BO48" s="350">
        <f t="shared" si="9"/>
        <v>0</v>
      </c>
      <c r="BP48" s="350">
        <f t="shared" si="10"/>
        <v>0</v>
      </c>
      <c r="BQ48" s="350">
        <f t="shared" si="11"/>
        <v>0</v>
      </c>
      <c r="BR48" s="350">
        <f t="shared" si="12"/>
        <v>0</v>
      </c>
      <c r="BS48" s="350">
        <f t="shared" si="13"/>
        <v>0</v>
      </c>
      <c r="BT48" s="350">
        <f t="shared" si="14"/>
        <v>0</v>
      </c>
      <c r="BU48" s="350">
        <f t="shared" si="15"/>
        <v>0</v>
      </c>
    </row>
    <row r="49" spans="39:73" x14ac:dyDescent="0.25">
      <c r="AM49" s="381">
        <f t="shared" si="20"/>
        <v>2059</v>
      </c>
      <c r="AN49" s="350">
        <f t="shared" si="21"/>
        <v>0</v>
      </c>
      <c r="AO49" s="350">
        <f>SUMIFS(DES!F:F,DES!C:C,"&gt;="&amp;DATE(AM49,1,1),DES!C:C,"&lt;="&amp;EOMONTH(DATE(AM49,12,1),0),DES!G:G,'01'!$T$6,DES!H:H,"efetivado")+SUMIFS(DES!F:F,DES!C:C,"&gt;="&amp;DATE(AM49,1,1),DES!C:C,"&lt;="&amp;EOMONTH(DATE(AM49,12,1),0),DES!G:G,'01'!$T$6,DES!H:H,$AM$9)</f>
        <v>0</v>
      </c>
      <c r="AP49" s="350">
        <f>SUMIFS(REC!F:F,REC!C:C,"&gt;="&amp;DATE(AM49,1,1),REC!C:C,"&lt;="&amp;EOMONTH(DATE(AM49,12,1),0),REC!G:G,'01'!$T$6,REC!H:H,"efetivado")+SUMIFS(REC!F:F,REC!C:C,"&gt;="&amp;DATE(AM49,1,1),REC!C:C,"&lt;="&amp;EOMONTH(DATE(AM49,12,1),0),REC!G:G,'01'!$T$6,REC!H:H,$AM$9)</f>
        <v>0</v>
      </c>
      <c r="AQ49" s="350">
        <f>SUMIFS('EMP ADQ'!G:G,'EMP ADQ'!C:C,"&gt;="&amp;DATE(AM49,1,1),'EMP ADQ'!C:C,"&lt;="&amp;EOMONTH(DATE(AM49,12,1),0),'EMP ADQ'!H:H,'01'!$T$6,'EMP ADQ'!I:I,"efetivado",'EMP ADQ'!D:D,"Empréstimo Adquirido")+SUMIFS('EMP ADQ'!G:G,'EMP ADQ'!C:C,"&gt;="&amp;DATE(AM49,1,1),'EMP ADQ'!C:C,"&lt;="&amp;EOMONTH(DATE(AM49,12,1),0),'EMP ADQ'!H:H,'01'!$T$6,'EMP ADQ'!I:I,$AM$9,'EMP ADQ'!D:D,"Empréstimo Adquirido")</f>
        <v>0</v>
      </c>
      <c r="AR49" s="350">
        <f>SUMIFS('EMP ADQ'!G:G,'EMP ADQ'!C:C,"&gt;="&amp;DATE(AM49,1,1),'EMP ADQ'!C:C,"&lt;="&amp;EOMONTH(DATE(AM49,12,1),0),'EMP ADQ'!H:H,'01'!$T$6,'EMP ADQ'!I:I,"efetivado",'EMP ADQ'!D:D,"Empréstimo Pago")+SUMIFS('EMP ADQ'!G:G,'EMP ADQ'!C:C,"&gt;="&amp;DATE(AM49,1,1),'EMP ADQ'!C:C,"&lt;="&amp;EOMONTH(DATE(AM49,12,1),0),'EMP ADQ'!H:H,'01'!$T$6,'EMP ADQ'!I:I,$AM$9,'EMP ADQ'!D:D,"Empréstimo Pago")</f>
        <v>0</v>
      </c>
      <c r="AS49" s="350">
        <f>SUMIFS('EMP CON'!G:G,'EMP CON'!C:C,"&gt;="&amp;DATE(AM49,1,1),'EMP CON'!C:C,"&lt;="&amp;EOMONTH(DATE(AM49,12,1),0),'EMP CON'!H:H,'01'!$T$6,'EMP CON'!I:I,"efetivado",'EMP CON'!D:D,"Empréstimo Concedido")+SUMIFS('EMP CON'!G:G,'EMP CON'!C:C,"&gt;="&amp;DATE(AM49,1,1),'EMP CON'!C:C,"&lt;="&amp;EOMONTH(DATE(AM49,12,1),0),'EMP CON'!H:H,'01'!$T$6,'EMP CON'!I:I,$AM$9,'EMP CON'!D:D,"Empréstimo Concedido")</f>
        <v>0</v>
      </c>
      <c r="AT49" s="350">
        <f>SUMIFS('EMP CON'!G:G,'EMP CON'!C:C,"&gt;="&amp;DATE(AM49,1,1),'EMP CON'!C:C,"&lt;="&amp;EOMONTH(DATE(AM49,12,1),0),'EMP CON'!H:H,'01'!$T$6,'EMP CON'!I:I,"efetivado",'EMP CON'!D:D,"Empréstimo Recebido")+SUMIFS('EMP CON'!G:G,'EMP CON'!C:C,"&gt;="&amp;DATE(AM49,1,1),'EMP CON'!C:C,"&lt;="&amp;EOMONTH(DATE(AM49,12,1),0),'EMP CON'!H:H,'01'!$T$6,'EMP CON'!I:I,$AM$9,'EMP CON'!D:D,"Empréstimo Recebido")</f>
        <v>0</v>
      </c>
      <c r="AU49" s="350">
        <f>SUMIFS('PG CAR'!H:H,'PG CAR'!C:C,"&gt;="&amp;DATE(AM49,1,1),'PG CAR'!C:C,"&lt;="&amp;EOMONTH(DATE(AM49,12,1),0),'PG CAR'!I:I,'01'!$T$6,'PG CAR'!J:J,"efetivado")+SUMIFS('PG CAR'!H:H,'PG CAR'!C:C,"&gt;="&amp;DATE(AM49,1,1),'PG CAR'!C:C,"&lt;="&amp;EOMONTH(DATE(AM49,12,1),0),'PG CAR'!I:I,'01'!$T$6,'PG CAR'!J:J,$AM$9)</f>
        <v>0</v>
      </c>
      <c r="AV49" s="350">
        <f>SUMIFS(TRANS!F:F,TRANS!C:C,"&gt;="&amp;DATE(AM49,1,1),TRANS!C:C,"&lt;="&amp;EOMONTH(DATE(AM49,12,1),0),TRANS!D:D,'01'!$T$6,TRANS!H:H,"efetivado")+SUMIFS(TRANS!F:F,TRANS!C:C,"&gt;="&amp;DATE(AM49,1,1),TRANS!C:C,"&lt;="&amp;EOMONTH(DATE(AM49,12,1),0),TRANS!D:D,'01'!$T$6,TRANS!H:H,$AM$9)</f>
        <v>0</v>
      </c>
      <c r="AW49" s="350">
        <f>SUMIFS(TRANS!F:F,TRANS!C:C,"&gt;="&amp;DATE(AM49,1,1),TRANS!C:C,"&lt;="&amp;EOMONTH(DATE(AM49,12,1),0),TRANS!G:G,'01'!$T$6,TRANS!H:H,"efetivado")+SUMIFS(TRANS!F:F,TRANS!C:C,"&gt;="&amp;DATE(AM49,1,1),TRANS!C:C,"&lt;="&amp;EOMONTH(DATE(AM49,12,1),0),TRANS!G:G,'01'!$T$6,TRANS!H:H,$AM$9)</f>
        <v>0</v>
      </c>
      <c r="AY49" s="381">
        <f t="shared" si="3"/>
        <v>2059</v>
      </c>
      <c r="AZ49" s="350">
        <f t="shared" si="26"/>
        <v>0</v>
      </c>
      <c r="BA49" s="350">
        <f>SUMIFS(DES!F:F,DES!C:C,"&gt;="&amp;DATE(AM49,1,1),DES!C:C,"&lt;="&amp;EOMONTH(DATE(AM49,12,1),0),DES!H:H,"efetivado")+SUMIFS(DES!F:F,DES!C:C,"&gt;="&amp;DATE(AM49,1,1),DES!C:C,"&lt;="&amp;EOMONTH(DATE(AM49,12,1),0),DES!H:H,$AM$9)</f>
        <v>0</v>
      </c>
      <c r="BB49" s="350">
        <f>SUMIFS(REC!F:F,REC!C:C,"&gt;="&amp;DATE(AM49,1,1),REC!C:C,"&lt;="&amp;EOMONTH(DATE(AM49,12,1),0),REC!H:H,"efetivado")+SUMIFS(REC!F:F,REC!C:C,"&gt;="&amp;DATE(AM49,1,1),REC!C:C,"&lt;="&amp;EOMONTH(DATE(AM49,12,1),0),REC!H:H,$AM$9)</f>
        <v>0</v>
      </c>
      <c r="BC49" s="350">
        <f>SUMIFS('EMP ADQ'!G:G,'EMP ADQ'!C:C,"&gt;="&amp;DATE(AM49,1,1),'EMP ADQ'!C:C,"&lt;="&amp;EOMONTH(DATE(AM49,12,1),0),'EMP ADQ'!I:I,"efetivado",'EMP ADQ'!D:D,"Empréstimo Adquirido")+SUMIFS('EMP ADQ'!G:G,'EMP ADQ'!C:C,"&gt;="&amp;DATE(AM49,1,1),'EMP ADQ'!C:C,"&lt;="&amp;EOMONTH(DATE(AM49,12,1),0),'EMP ADQ'!I:I,$AM$9,'EMP ADQ'!D:D,"Empréstimo Adquirido")</f>
        <v>0</v>
      </c>
      <c r="BD49" s="350">
        <f>SUMIFS('EMP ADQ'!G:G,'EMP ADQ'!C:C,"&gt;="&amp;DATE(AM49,1,1),'EMP ADQ'!C:C,"&lt;="&amp;EOMONTH(DATE(AM49,12,1),0),'EMP ADQ'!I:I,"efetivado",'EMP ADQ'!D:D,"Empréstimo Pago")+SUMIFS('EMP ADQ'!G:G,'EMP ADQ'!C:C,"&gt;="&amp;DATE(AM49,1,1),'EMP ADQ'!C:C,"&lt;="&amp;EOMONTH(DATE(AM49,12,1),0),'EMP ADQ'!I:I,$AM$9,'EMP ADQ'!D:D,"Empréstimo Pago")</f>
        <v>0</v>
      </c>
      <c r="BE49" s="350">
        <f>SUMIFS('EMP CON'!G:G,'EMP CON'!C:C,"&gt;="&amp;DATE(AM49,1,1),'EMP CON'!C:C,"&lt;="&amp;EOMONTH(DATE(AM49,12,1),0),'EMP CON'!I:I,"efetivado",'EMP CON'!D:D,"Empréstimo Concedido")+SUMIFS('EMP CON'!G:G,'EMP CON'!C:C,"&gt;="&amp;DATE(AM49,1,1),'EMP CON'!C:C,"&lt;="&amp;EOMONTH(DATE(AM49,12,1),0),'EMP CON'!I:I,$AM$9,'EMP CON'!D:D,"Empréstimo Concedido")</f>
        <v>0</v>
      </c>
      <c r="BF49" s="350">
        <f>SUMIFS('EMP CON'!G:G,'EMP CON'!C:C,"&gt;="&amp;DATE(AM49,1,1),'EMP CON'!C:C,"&lt;="&amp;EOMONTH(DATE(AM49,12,1),0),'EMP CON'!I:I,"efetivado",'EMP CON'!D:D,"Empréstimo Recebido")+SUMIFS('EMP CON'!G:G,'EMP CON'!C:C,"&gt;="&amp;DATE(AM49,1,1),'EMP CON'!C:C,"&lt;="&amp;EOMONTH(DATE(AM49,12,1),0),'EMP CON'!I:I,$AM$9,'EMP CON'!D:D,"Empréstimo Recebido")</f>
        <v>0</v>
      </c>
      <c r="BG49" s="350">
        <f>SUMIFS('PG CAR'!H:H,'PG CAR'!C:C,"&gt;="&amp;DATE(AM49,1,1),'PG CAR'!C:C,"&lt;="&amp;EOMONTH(DATE(AM49,12,1),0),'PG CAR'!J:J,"efetivado")+SUMIFS('PG CAR'!H:H,'PG CAR'!C:C,"&gt;="&amp;DATE(AM49,1,1),'PG CAR'!C:C,"&lt;="&amp;EOMONTH(DATE(AM49,12,1),0),'PG CAR'!J:J,$AM$9)</f>
        <v>0</v>
      </c>
      <c r="BH49" s="350"/>
      <c r="BI49" s="350"/>
      <c r="BK49" s="381">
        <f t="shared" si="5"/>
        <v>2059</v>
      </c>
      <c r="BL49" s="350">
        <f t="shared" si="6"/>
        <v>0</v>
      </c>
      <c r="BM49" s="350">
        <f t="shared" si="7"/>
        <v>0</v>
      </c>
      <c r="BN49" s="350">
        <f t="shared" si="8"/>
        <v>0</v>
      </c>
      <c r="BO49" s="350">
        <f t="shared" si="9"/>
        <v>0</v>
      </c>
      <c r="BP49" s="350">
        <f t="shared" si="10"/>
        <v>0</v>
      </c>
      <c r="BQ49" s="350">
        <f t="shared" si="11"/>
        <v>0</v>
      </c>
      <c r="BR49" s="350">
        <f t="shared" si="12"/>
        <v>0</v>
      </c>
      <c r="BS49" s="350">
        <f t="shared" si="13"/>
        <v>0</v>
      </c>
      <c r="BT49" s="350">
        <f t="shared" si="14"/>
        <v>0</v>
      </c>
      <c r="BU49" s="350">
        <f t="shared" si="15"/>
        <v>0</v>
      </c>
    </row>
    <row r="50" spans="39:73" x14ac:dyDescent="0.25">
      <c r="AM50" s="381">
        <f t="shared" si="20"/>
        <v>2060</v>
      </c>
      <c r="AN50" s="350">
        <f t="shared" si="21"/>
        <v>0</v>
      </c>
      <c r="AO50" s="350">
        <f>SUMIFS(DES!F:F,DES!C:C,"&gt;="&amp;DATE(AM50,1,1),DES!C:C,"&lt;="&amp;EOMONTH(DATE(AM50,12,1),0),DES!G:G,'01'!$T$6,DES!H:H,"efetivado")+SUMIFS(DES!F:F,DES!C:C,"&gt;="&amp;DATE(AM50,1,1),DES!C:C,"&lt;="&amp;EOMONTH(DATE(AM50,12,1),0),DES!G:G,'01'!$T$6,DES!H:H,$AM$9)</f>
        <v>0</v>
      </c>
      <c r="AP50" s="350">
        <f>SUMIFS(REC!F:F,REC!C:C,"&gt;="&amp;DATE(AM50,1,1),REC!C:C,"&lt;="&amp;EOMONTH(DATE(AM50,12,1),0),REC!G:G,'01'!$T$6,REC!H:H,"efetivado")+SUMIFS(REC!F:F,REC!C:C,"&gt;="&amp;DATE(AM50,1,1),REC!C:C,"&lt;="&amp;EOMONTH(DATE(AM50,12,1),0),REC!G:G,'01'!$T$6,REC!H:H,$AM$9)</f>
        <v>0</v>
      </c>
      <c r="AQ50" s="350">
        <f>SUMIFS('EMP ADQ'!G:G,'EMP ADQ'!C:C,"&gt;="&amp;DATE(AM50,1,1),'EMP ADQ'!C:C,"&lt;="&amp;EOMONTH(DATE(AM50,12,1),0),'EMP ADQ'!H:H,'01'!$T$6,'EMP ADQ'!I:I,"efetivado",'EMP ADQ'!D:D,"Empréstimo Adquirido")+SUMIFS('EMP ADQ'!G:G,'EMP ADQ'!C:C,"&gt;="&amp;DATE(AM50,1,1),'EMP ADQ'!C:C,"&lt;="&amp;EOMONTH(DATE(AM50,12,1),0),'EMP ADQ'!H:H,'01'!$T$6,'EMP ADQ'!I:I,$AM$9,'EMP ADQ'!D:D,"Empréstimo Adquirido")</f>
        <v>0</v>
      </c>
      <c r="AR50" s="350">
        <f>SUMIFS('EMP ADQ'!G:G,'EMP ADQ'!C:C,"&gt;="&amp;DATE(AM50,1,1),'EMP ADQ'!C:C,"&lt;="&amp;EOMONTH(DATE(AM50,12,1),0),'EMP ADQ'!H:H,'01'!$T$6,'EMP ADQ'!I:I,"efetivado",'EMP ADQ'!D:D,"Empréstimo Pago")+SUMIFS('EMP ADQ'!G:G,'EMP ADQ'!C:C,"&gt;="&amp;DATE(AM50,1,1),'EMP ADQ'!C:C,"&lt;="&amp;EOMONTH(DATE(AM50,12,1),0),'EMP ADQ'!H:H,'01'!$T$6,'EMP ADQ'!I:I,$AM$9,'EMP ADQ'!D:D,"Empréstimo Pago")</f>
        <v>0</v>
      </c>
      <c r="AS50" s="350">
        <f>SUMIFS('EMP CON'!G:G,'EMP CON'!C:C,"&gt;="&amp;DATE(AM50,1,1),'EMP CON'!C:C,"&lt;="&amp;EOMONTH(DATE(AM50,12,1),0),'EMP CON'!H:H,'01'!$T$6,'EMP CON'!I:I,"efetivado",'EMP CON'!D:D,"Empréstimo Concedido")+SUMIFS('EMP CON'!G:G,'EMP CON'!C:C,"&gt;="&amp;DATE(AM50,1,1),'EMP CON'!C:C,"&lt;="&amp;EOMONTH(DATE(AM50,12,1),0),'EMP CON'!H:H,'01'!$T$6,'EMP CON'!I:I,$AM$9,'EMP CON'!D:D,"Empréstimo Concedido")</f>
        <v>0</v>
      </c>
      <c r="AT50" s="350">
        <f>SUMIFS('EMP CON'!G:G,'EMP CON'!C:C,"&gt;="&amp;DATE(AM50,1,1),'EMP CON'!C:C,"&lt;="&amp;EOMONTH(DATE(AM50,12,1),0),'EMP CON'!H:H,'01'!$T$6,'EMP CON'!I:I,"efetivado",'EMP CON'!D:D,"Empréstimo Recebido")+SUMIFS('EMP CON'!G:G,'EMP CON'!C:C,"&gt;="&amp;DATE(AM50,1,1),'EMP CON'!C:C,"&lt;="&amp;EOMONTH(DATE(AM50,12,1),0),'EMP CON'!H:H,'01'!$T$6,'EMP CON'!I:I,$AM$9,'EMP CON'!D:D,"Empréstimo Recebido")</f>
        <v>0</v>
      </c>
      <c r="AU50" s="350">
        <f>SUMIFS('PG CAR'!H:H,'PG CAR'!C:C,"&gt;="&amp;DATE(AM50,1,1),'PG CAR'!C:C,"&lt;="&amp;EOMONTH(DATE(AM50,12,1),0),'PG CAR'!I:I,'01'!$T$6,'PG CAR'!J:J,"efetivado")+SUMIFS('PG CAR'!H:H,'PG CAR'!C:C,"&gt;="&amp;DATE(AM50,1,1),'PG CAR'!C:C,"&lt;="&amp;EOMONTH(DATE(AM50,12,1),0),'PG CAR'!I:I,'01'!$T$6,'PG CAR'!J:J,$AM$9)</f>
        <v>0</v>
      </c>
      <c r="AV50" s="350">
        <f>SUMIFS(TRANS!F:F,TRANS!C:C,"&gt;="&amp;DATE(AM50,1,1),TRANS!C:C,"&lt;="&amp;EOMONTH(DATE(AM50,12,1),0),TRANS!D:D,'01'!$T$6,TRANS!H:H,"efetivado")+SUMIFS(TRANS!F:F,TRANS!C:C,"&gt;="&amp;DATE(AM50,1,1),TRANS!C:C,"&lt;="&amp;EOMONTH(DATE(AM50,12,1),0),TRANS!D:D,'01'!$T$6,TRANS!H:H,$AM$9)</f>
        <v>0</v>
      </c>
      <c r="AW50" s="350">
        <f>SUMIFS(TRANS!F:F,TRANS!C:C,"&gt;="&amp;DATE(AM50,1,1),TRANS!C:C,"&lt;="&amp;EOMONTH(DATE(AM50,12,1),0),TRANS!G:G,'01'!$T$6,TRANS!H:H,"efetivado")+SUMIFS(TRANS!F:F,TRANS!C:C,"&gt;="&amp;DATE(AM50,1,1),TRANS!C:C,"&lt;="&amp;EOMONTH(DATE(AM50,12,1),0),TRANS!G:G,'01'!$T$6,TRANS!H:H,$AM$9)</f>
        <v>0</v>
      </c>
      <c r="AY50" s="381">
        <f t="shared" si="3"/>
        <v>2060</v>
      </c>
      <c r="AZ50" s="350">
        <f t="shared" si="26"/>
        <v>0</v>
      </c>
      <c r="BA50" s="350">
        <f>SUMIFS(DES!F:F,DES!C:C,"&gt;="&amp;DATE(AM50,1,1),DES!C:C,"&lt;="&amp;EOMONTH(DATE(AM50,12,1),0),DES!H:H,"efetivado")+SUMIFS(DES!F:F,DES!C:C,"&gt;="&amp;DATE(AM50,1,1),DES!C:C,"&lt;="&amp;EOMONTH(DATE(AM50,12,1),0),DES!H:H,$AM$9)</f>
        <v>0</v>
      </c>
      <c r="BB50" s="350">
        <f>SUMIFS(REC!F:F,REC!C:C,"&gt;="&amp;DATE(AM50,1,1),REC!C:C,"&lt;="&amp;EOMONTH(DATE(AM50,12,1),0),REC!H:H,"efetivado")+SUMIFS(REC!F:F,REC!C:C,"&gt;="&amp;DATE(AM50,1,1),REC!C:C,"&lt;="&amp;EOMONTH(DATE(AM50,12,1),0),REC!H:H,$AM$9)</f>
        <v>0</v>
      </c>
      <c r="BC50" s="350">
        <f>SUMIFS('EMP ADQ'!G:G,'EMP ADQ'!C:C,"&gt;="&amp;DATE(AM50,1,1),'EMP ADQ'!C:C,"&lt;="&amp;EOMONTH(DATE(AM50,12,1),0),'EMP ADQ'!I:I,"efetivado",'EMP ADQ'!D:D,"Empréstimo Adquirido")+SUMIFS('EMP ADQ'!G:G,'EMP ADQ'!C:C,"&gt;="&amp;DATE(AM50,1,1),'EMP ADQ'!C:C,"&lt;="&amp;EOMONTH(DATE(AM50,12,1),0),'EMP ADQ'!I:I,$AM$9,'EMP ADQ'!D:D,"Empréstimo Adquirido")</f>
        <v>0</v>
      </c>
      <c r="BD50" s="350">
        <f>SUMIFS('EMP ADQ'!G:G,'EMP ADQ'!C:C,"&gt;="&amp;DATE(AM50,1,1),'EMP ADQ'!C:C,"&lt;="&amp;EOMONTH(DATE(AM50,12,1),0),'EMP ADQ'!I:I,"efetivado",'EMP ADQ'!D:D,"Empréstimo Pago")+SUMIFS('EMP ADQ'!G:G,'EMP ADQ'!C:C,"&gt;="&amp;DATE(AM50,1,1),'EMP ADQ'!C:C,"&lt;="&amp;EOMONTH(DATE(AM50,12,1),0),'EMP ADQ'!I:I,$AM$9,'EMP ADQ'!D:D,"Empréstimo Pago")</f>
        <v>0</v>
      </c>
      <c r="BE50" s="350">
        <f>SUMIFS('EMP CON'!G:G,'EMP CON'!C:C,"&gt;="&amp;DATE(AM50,1,1),'EMP CON'!C:C,"&lt;="&amp;EOMONTH(DATE(AM50,12,1),0),'EMP CON'!I:I,"efetivado",'EMP CON'!D:D,"Empréstimo Concedido")+SUMIFS('EMP CON'!G:G,'EMP CON'!C:C,"&gt;="&amp;DATE(AM50,1,1),'EMP CON'!C:C,"&lt;="&amp;EOMONTH(DATE(AM50,12,1),0),'EMP CON'!I:I,$AM$9,'EMP CON'!D:D,"Empréstimo Concedido")</f>
        <v>0</v>
      </c>
      <c r="BF50" s="350">
        <f>SUMIFS('EMP CON'!G:G,'EMP CON'!C:C,"&gt;="&amp;DATE(AM50,1,1),'EMP CON'!C:C,"&lt;="&amp;EOMONTH(DATE(AM50,12,1),0),'EMP CON'!I:I,"efetivado",'EMP CON'!D:D,"Empréstimo Recebido")+SUMIFS('EMP CON'!G:G,'EMP CON'!C:C,"&gt;="&amp;DATE(AM50,1,1),'EMP CON'!C:C,"&lt;="&amp;EOMONTH(DATE(AM50,12,1),0),'EMP CON'!I:I,$AM$9,'EMP CON'!D:D,"Empréstimo Recebido")</f>
        <v>0</v>
      </c>
      <c r="BG50" s="350">
        <f>SUMIFS('PG CAR'!H:H,'PG CAR'!C:C,"&gt;="&amp;DATE(AM50,1,1),'PG CAR'!C:C,"&lt;="&amp;EOMONTH(DATE(AM50,12,1),0),'PG CAR'!J:J,"efetivado")+SUMIFS('PG CAR'!H:H,'PG CAR'!C:C,"&gt;="&amp;DATE(AM50,1,1),'PG CAR'!C:C,"&lt;="&amp;EOMONTH(DATE(AM50,12,1),0),'PG CAR'!J:J,$AM$9)</f>
        <v>0</v>
      </c>
      <c r="BH50" s="350"/>
      <c r="BI50" s="350"/>
      <c r="BK50" s="381">
        <f t="shared" si="5"/>
        <v>2060</v>
      </c>
      <c r="BL50" s="350">
        <f t="shared" si="6"/>
        <v>0</v>
      </c>
      <c r="BM50" s="350">
        <f t="shared" si="7"/>
        <v>0</v>
      </c>
      <c r="BN50" s="350">
        <f t="shared" si="8"/>
        <v>0</v>
      </c>
      <c r="BO50" s="350">
        <f t="shared" si="9"/>
        <v>0</v>
      </c>
      <c r="BP50" s="350">
        <f t="shared" si="10"/>
        <v>0</v>
      </c>
      <c r="BQ50" s="350">
        <f t="shared" si="11"/>
        <v>0</v>
      </c>
      <c r="BR50" s="350">
        <f t="shared" si="12"/>
        <v>0</v>
      </c>
      <c r="BS50" s="350">
        <f t="shared" si="13"/>
        <v>0</v>
      </c>
      <c r="BT50" s="350">
        <f t="shared" si="14"/>
        <v>0</v>
      </c>
      <c r="BU50" s="350">
        <f t="shared" si="15"/>
        <v>0</v>
      </c>
    </row>
    <row r="51" spans="39:73" x14ac:dyDescent="0.25">
      <c r="AM51" s="381">
        <f t="shared" si="20"/>
        <v>2061</v>
      </c>
      <c r="AN51" s="350">
        <f t="shared" si="21"/>
        <v>0</v>
      </c>
      <c r="AO51" s="350">
        <f>SUMIFS(DES!F:F,DES!C:C,"&gt;="&amp;DATE(AM51,1,1),DES!C:C,"&lt;="&amp;EOMONTH(DATE(AM51,12,1),0),DES!G:G,'01'!$T$6,DES!H:H,"efetivado")+SUMIFS(DES!F:F,DES!C:C,"&gt;="&amp;DATE(AM51,1,1),DES!C:C,"&lt;="&amp;EOMONTH(DATE(AM51,12,1),0),DES!G:G,'01'!$T$6,DES!H:H,$AM$9)</f>
        <v>0</v>
      </c>
      <c r="AP51" s="350">
        <f>SUMIFS(REC!F:F,REC!C:C,"&gt;="&amp;DATE(AM51,1,1),REC!C:C,"&lt;="&amp;EOMONTH(DATE(AM51,12,1),0),REC!G:G,'01'!$T$6,REC!H:H,"efetivado")+SUMIFS(REC!F:F,REC!C:C,"&gt;="&amp;DATE(AM51,1,1),REC!C:C,"&lt;="&amp;EOMONTH(DATE(AM51,12,1),0),REC!G:G,'01'!$T$6,REC!H:H,$AM$9)</f>
        <v>0</v>
      </c>
      <c r="AQ51" s="350">
        <f>SUMIFS('EMP ADQ'!G:G,'EMP ADQ'!C:C,"&gt;="&amp;DATE(AM51,1,1),'EMP ADQ'!C:C,"&lt;="&amp;EOMONTH(DATE(AM51,12,1),0),'EMP ADQ'!H:H,'01'!$T$6,'EMP ADQ'!I:I,"efetivado",'EMP ADQ'!D:D,"Empréstimo Adquirido")+SUMIFS('EMP ADQ'!G:G,'EMP ADQ'!C:C,"&gt;="&amp;DATE(AM51,1,1),'EMP ADQ'!C:C,"&lt;="&amp;EOMONTH(DATE(AM51,12,1),0),'EMP ADQ'!H:H,'01'!$T$6,'EMP ADQ'!I:I,$AM$9,'EMP ADQ'!D:D,"Empréstimo Adquirido")</f>
        <v>0</v>
      </c>
      <c r="AR51" s="350">
        <f>SUMIFS('EMP ADQ'!G:G,'EMP ADQ'!C:C,"&gt;="&amp;DATE(AM51,1,1),'EMP ADQ'!C:C,"&lt;="&amp;EOMONTH(DATE(AM51,12,1),0),'EMP ADQ'!H:H,'01'!$T$6,'EMP ADQ'!I:I,"efetivado",'EMP ADQ'!D:D,"Empréstimo Pago")+SUMIFS('EMP ADQ'!G:G,'EMP ADQ'!C:C,"&gt;="&amp;DATE(AM51,1,1),'EMP ADQ'!C:C,"&lt;="&amp;EOMONTH(DATE(AM51,12,1),0),'EMP ADQ'!H:H,'01'!$T$6,'EMP ADQ'!I:I,$AM$9,'EMP ADQ'!D:D,"Empréstimo Pago")</f>
        <v>0</v>
      </c>
      <c r="AS51" s="350">
        <f>SUMIFS('EMP CON'!G:G,'EMP CON'!C:C,"&gt;="&amp;DATE(AM51,1,1),'EMP CON'!C:C,"&lt;="&amp;EOMONTH(DATE(AM51,12,1),0),'EMP CON'!H:H,'01'!$T$6,'EMP CON'!I:I,"efetivado",'EMP CON'!D:D,"Empréstimo Concedido")+SUMIFS('EMP CON'!G:G,'EMP CON'!C:C,"&gt;="&amp;DATE(AM51,1,1),'EMP CON'!C:C,"&lt;="&amp;EOMONTH(DATE(AM51,12,1),0),'EMP CON'!H:H,'01'!$T$6,'EMP CON'!I:I,$AM$9,'EMP CON'!D:D,"Empréstimo Concedido")</f>
        <v>0</v>
      </c>
      <c r="AT51" s="350">
        <f>SUMIFS('EMP CON'!G:G,'EMP CON'!C:C,"&gt;="&amp;DATE(AM51,1,1),'EMP CON'!C:C,"&lt;="&amp;EOMONTH(DATE(AM51,12,1),0),'EMP CON'!H:H,'01'!$T$6,'EMP CON'!I:I,"efetivado",'EMP CON'!D:D,"Empréstimo Recebido")+SUMIFS('EMP CON'!G:G,'EMP CON'!C:C,"&gt;="&amp;DATE(AM51,1,1),'EMP CON'!C:C,"&lt;="&amp;EOMONTH(DATE(AM51,12,1),0),'EMP CON'!H:H,'01'!$T$6,'EMP CON'!I:I,$AM$9,'EMP CON'!D:D,"Empréstimo Recebido")</f>
        <v>0</v>
      </c>
      <c r="AU51" s="350">
        <f>SUMIFS('PG CAR'!H:H,'PG CAR'!C:C,"&gt;="&amp;DATE(AM51,1,1),'PG CAR'!C:C,"&lt;="&amp;EOMONTH(DATE(AM51,12,1),0),'PG CAR'!I:I,'01'!$T$6,'PG CAR'!J:J,"efetivado")+SUMIFS('PG CAR'!H:H,'PG CAR'!C:C,"&gt;="&amp;DATE(AM51,1,1),'PG CAR'!C:C,"&lt;="&amp;EOMONTH(DATE(AM51,12,1),0),'PG CAR'!I:I,'01'!$T$6,'PG CAR'!J:J,$AM$9)</f>
        <v>0</v>
      </c>
      <c r="AV51" s="350">
        <f>SUMIFS(TRANS!F:F,TRANS!C:C,"&gt;="&amp;DATE(AM51,1,1),TRANS!C:C,"&lt;="&amp;EOMONTH(DATE(AM51,12,1),0),TRANS!D:D,'01'!$T$6,TRANS!H:H,"efetivado")+SUMIFS(TRANS!F:F,TRANS!C:C,"&gt;="&amp;DATE(AM51,1,1),TRANS!C:C,"&lt;="&amp;EOMONTH(DATE(AM51,12,1),0),TRANS!D:D,'01'!$T$6,TRANS!H:H,$AM$9)</f>
        <v>0</v>
      </c>
      <c r="AW51" s="350">
        <f>SUMIFS(TRANS!F:F,TRANS!C:C,"&gt;="&amp;DATE(AM51,1,1),TRANS!C:C,"&lt;="&amp;EOMONTH(DATE(AM51,12,1),0),TRANS!G:G,'01'!$T$6,TRANS!H:H,"efetivado")+SUMIFS(TRANS!F:F,TRANS!C:C,"&gt;="&amp;DATE(AM51,1,1),TRANS!C:C,"&lt;="&amp;EOMONTH(DATE(AM51,12,1),0),TRANS!G:G,'01'!$T$6,TRANS!H:H,$AM$9)</f>
        <v>0</v>
      </c>
      <c r="AY51" s="381">
        <f t="shared" si="3"/>
        <v>2061</v>
      </c>
      <c r="AZ51" s="350">
        <f t="shared" si="26"/>
        <v>0</v>
      </c>
      <c r="BA51" s="350">
        <f>SUMIFS(DES!F:F,DES!C:C,"&gt;="&amp;DATE(AM51,1,1),DES!C:C,"&lt;="&amp;EOMONTH(DATE(AM51,12,1),0),DES!H:H,"efetivado")+SUMIFS(DES!F:F,DES!C:C,"&gt;="&amp;DATE(AM51,1,1),DES!C:C,"&lt;="&amp;EOMONTH(DATE(AM51,12,1),0),DES!H:H,$AM$9)</f>
        <v>0</v>
      </c>
      <c r="BB51" s="350">
        <f>SUMIFS(REC!F:F,REC!C:C,"&gt;="&amp;DATE(AM51,1,1),REC!C:C,"&lt;="&amp;EOMONTH(DATE(AM51,12,1),0),REC!H:H,"efetivado")+SUMIFS(REC!F:F,REC!C:C,"&gt;="&amp;DATE(AM51,1,1),REC!C:C,"&lt;="&amp;EOMONTH(DATE(AM51,12,1),0),REC!H:H,$AM$9)</f>
        <v>0</v>
      </c>
      <c r="BC51" s="350">
        <f>SUMIFS('EMP ADQ'!G:G,'EMP ADQ'!C:C,"&gt;="&amp;DATE(AM51,1,1),'EMP ADQ'!C:C,"&lt;="&amp;EOMONTH(DATE(AM51,12,1),0),'EMP ADQ'!I:I,"efetivado",'EMP ADQ'!D:D,"Empréstimo Adquirido")+SUMIFS('EMP ADQ'!G:G,'EMP ADQ'!C:C,"&gt;="&amp;DATE(AM51,1,1),'EMP ADQ'!C:C,"&lt;="&amp;EOMONTH(DATE(AM51,12,1),0),'EMP ADQ'!I:I,$AM$9,'EMP ADQ'!D:D,"Empréstimo Adquirido")</f>
        <v>0</v>
      </c>
      <c r="BD51" s="350">
        <f>SUMIFS('EMP ADQ'!G:G,'EMP ADQ'!C:C,"&gt;="&amp;DATE(AM51,1,1),'EMP ADQ'!C:C,"&lt;="&amp;EOMONTH(DATE(AM51,12,1),0),'EMP ADQ'!I:I,"efetivado",'EMP ADQ'!D:D,"Empréstimo Pago")+SUMIFS('EMP ADQ'!G:G,'EMP ADQ'!C:C,"&gt;="&amp;DATE(AM51,1,1),'EMP ADQ'!C:C,"&lt;="&amp;EOMONTH(DATE(AM51,12,1),0),'EMP ADQ'!I:I,$AM$9,'EMP ADQ'!D:D,"Empréstimo Pago")</f>
        <v>0</v>
      </c>
      <c r="BE51" s="350">
        <f>SUMIFS('EMP CON'!G:G,'EMP CON'!C:C,"&gt;="&amp;DATE(AM51,1,1),'EMP CON'!C:C,"&lt;="&amp;EOMONTH(DATE(AM51,12,1),0),'EMP CON'!I:I,"efetivado",'EMP CON'!D:D,"Empréstimo Concedido")+SUMIFS('EMP CON'!G:G,'EMP CON'!C:C,"&gt;="&amp;DATE(AM51,1,1),'EMP CON'!C:C,"&lt;="&amp;EOMONTH(DATE(AM51,12,1),0),'EMP CON'!I:I,$AM$9,'EMP CON'!D:D,"Empréstimo Concedido")</f>
        <v>0</v>
      </c>
      <c r="BF51" s="350">
        <f>SUMIFS('EMP CON'!G:G,'EMP CON'!C:C,"&gt;="&amp;DATE(AM51,1,1),'EMP CON'!C:C,"&lt;="&amp;EOMONTH(DATE(AM51,12,1),0),'EMP CON'!I:I,"efetivado",'EMP CON'!D:D,"Empréstimo Recebido")+SUMIFS('EMP CON'!G:G,'EMP CON'!C:C,"&gt;="&amp;DATE(AM51,1,1),'EMP CON'!C:C,"&lt;="&amp;EOMONTH(DATE(AM51,12,1),0),'EMP CON'!I:I,$AM$9,'EMP CON'!D:D,"Empréstimo Recebido")</f>
        <v>0</v>
      </c>
      <c r="BG51" s="350">
        <f>SUMIFS('PG CAR'!H:H,'PG CAR'!C:C,"&gt;="&amp;DATE(AM51,1,1),'PG CAR'!C:C,"&lt;="&amp;EOMONTH(DATE(AM51,12,1),0),'PG CAR'!J:J,"efetivado")+SUMIFS('PG CAR'!H:H,'PG CAR'!C:C,"&gt;="&amp;DATE(AM51,1,1),'PG CAR'!C:C,"&lt;="&amp;EOMONTH(DATE(AM51,12,1),0),'PG CAR'!J:J,$AM$9)</f>
        <v>0</v>
      </c>
      <c r="BH51" s="350"/>
      <c r="BI51" s="350"/>
      <c r="BK51" s="381">
        <f t="shared" si="5"/>
        <v>2061</v>
      </c>
      <c r="BL51" s="350">
        <f t="shared" si="6"/>
        <v>0</v>
      </c>
      <c r="BM51" s="350">
        <f t="shared" si="7"/>
        <v>0</v>
      </c>
      <c r="BN51" s="350">
        <f t="shared" si="8"/>
        <v>0</v>
      </c>
      <c r="BO51" s="350">
        <f t="shared" si="9"/>
        <v>0</v>
      </c>
      <c r="BP51" s="350">
        <f t="shared" si="10"/>
        <v>0</v>
      </c>
      <c r="BQ51" s="350">
        <f t="shared" si="11"/>
        <v>0</v>
      </c>
      <c r="BR51" s="350">
        <f t="shared" si="12"/>
        <v>0</v>
      </c>
      <c r="BS51" s="350">
        <f t="shared" si="13"/>
        <v>0</v>
      </c>
      <c r="BT51" s="350">
        <f t="shared" si="14"/>
        <v>0</v>
      </c>
      <c r="BU51" s="350">
        <f t="shared" si="15"/>
        <v>0</v>
      </c>
    </row>
    <row r="52" spans="39:73" x14ac:dyDescent="0.25">
      <c r="AM52" s="381">
        <f t="shared" si="20"/>
        <v>2062</v>
      </c>
      <c r="AN52" s="350">
        <f t="shared" si="21"/>
        <v>0</v>
      </c>
      <c r="AO52" s="350">
        <f>SUMIFS(DES!F:F,DES!C:C,"&gt;="&amp;DATE(AM52,1,1),DES!C:C,"&lt;="&amp;EOMONTH(DATE(AM52,12,1),0),DES!G:G,'01'!$T$6,DES!H:H,"efetivado")+SUMIFS(DES!F:F,DES!C:C,"&gt;="&amp;DATE(AM52,1,1),DES!C:C,"&lt;="&amp;EOMONTH(DATE(AM52,12,1),0),DES!G:G,'01'!$T$6,DES!H:H,$AM$9)</f>
        <v>0</v>
      </c>
      <c r="AP52" s="350">
        <f>SUMIFS(REC!F:F,REC!C:C,"&gt;="&amp;DATE(AM52,1,1),REC!C:C,"&lt;="&amp;EOMONTH(DATE(AM52,12,1),0),REC!G:G,'01'!$T$6,REC!H:H,"efetivado")+SUMIFS(REC!F:F,REC!C:C,"&gt;="&amp;DATE(AM52,1,1),REC!C:C,"&lt;="&amp;EOMONTH(DATE(AM52,12,1),0),REC!G:G,'01'!$T$6,REC!H:H,$AM$9)</f>
        <v>0</v>
      </c>
      <c r="AQ52" s="350">
        <f>SUMIFS('EMP ADQ'!G:G,'EMP ADQ'!C:C,"&gt;="&amp;DATE(AM52,1,1),'EMP ADQ'!C:C,"&lt;="&amp;EOMONTH(DATE(AM52,12,1),0),'EMP ADQ'!H:H,'01'!$T$6,'EMP ADQ'!I:I,"efetivado",'EMP ADQ'!D:D,"Empréstimo Adquirido")+SUMIFS('EMP ADQ'!G:G,'EMP ADQ'!C:C,"&gt;="&amp;DATE(AM52,1,1),'EMP ADQ'!C:C,"&lt;="&amp;EOMONTH(DATE(AM52,12,1),0),'EMP ADQ'!H:H,'01'!$T$6,'EMP ADQ'!I:I,$AM$9,'EMP ADQ'!D:D,"Empréstimo Adquirido")</f>
        <v>0</v>
      </c>
      <c r="AR52" s="350">
        <f>SUMIFS('EMP ADQ'!G:G,'EMP ADQ'!C:C,"&gt;="&amp;DATE(AM52,1,1),'EMP ADQ'!C:C,"&lt;="&amp;EOMONTH(DATE(AM52,12,1),0),'EMP ADQ'!H:H,'01'!$T$6,'EMP ADQ'!I:I,"efetivado",'EMP ADQ'!D:D,"Empréstimo Pago")+SUMIFS('EMP ADQ'!G:G,'EMP ADQ'!C:C,"&gt;="&amp;DATE(AM52,1,1),'EMP ADQ'!C:C,"&lt;="&amp;EOMONTH(DATE(AM52,12,1),0),'EMP ADQ'!H:H,'01'!$T$6,'EMP ADQ'!I:I,$AM$9,'EMP ADQ'!D:D,"Empréstimo Pago")</f>
        <v>0</v>
      </c>
      <c r="AS52" s="350">
        <f>SUMIFS('EMP CON'!G:G,'EMP CON'!C:C,"&gt;="&amp;DATE(AM52,1,1),'EMP CON'!C:C,"&lt;="&amp;EOMONTH(DATE(AM52,12,1),0),'EMP CON'!H:H,'01'!$T$6,'EMP CON'!I:I,"efetivado",'EMP CON'!D:D,"Empréstimo Concedido")+SUMIFS('EMP CON'!G:G,'EMP CON'!C:C,"&gt;="&amp;DATE(AM52,1,1),'EMP CON'!C:C,"&lt;="&amp;EOMONTH(DATE(AM52,12,1),0),'EMP CON'!H:H,'01'!$T$6,'EMP CON'!I:I,$AM$9,'EMP CON'!D:D,"Empréstimo Concedido")</f>
        <v>0</v>
      </c>
      <c r="AT52" s="350">
        <f>SUMIFS('EMP CON'!G:G,'EMP CON'!C:C,"&gt;="&amp;DATE(AM52,1,1),'EMP CON'!C:C,"&lt;="&amp;EOMONTH(DATE(AM52,12,1),0),'EMP CON'!H:H,'01'!$T$6,'EMP CON'!I:I,"efetivado",'EMP CON'!D:D,"Empréstimo Recebido")+SUMIFS('EMP CON'!G:G,'EMP CON'!C:C,"&gt;="&amp;DATE(AM52,1,1),'EMP CON'!C:C,"&lt;="&amp;EOMONTH(DATE(AM52,12,1),0),'EMP CON'!H:H,'01'!$T$6,'EMP CON'!I:I,$AM$9,'EMP CON'!D:D,"Empréstimo Recebido")</f>
        <v>0</v>
      </c>
      <c r="AU52" s="350">
        <f>SUMIFS('PG CAR'!H:H,'PG CAR'!C:C,"&gt;="&amp;DATE(AM52,1,1),'PG CAR'!C:C,"&lt;="&amp;EOMONTH(DATE(AM52,12,1),0),'PG CAR'!I:I,'01'!$T$6,'PG CAR'!J:J,"efetivado")+SUMIFS('PG CAR'!H:H,'PG CAR'!C:C,"&gt;="&amp;DATE(AM52,1,1),'PG CAR'!C:C,"&lt;="&amp;EOMONTH(DATE(AM52,12,1),0),'PG CAR'!I:I,'01'!$T$6,'PG CAR'!J:J,$AM$9)</f>
        <v>0</v>
      </c>
      <c r="AV52" s="350">
        <f>SUMIFS(TRANS!F:F,TRANS!C:C,"&gt;="&amp;DATE(AM52,1,1),TRANS!C:C,"&lt;="&amp;EOMONTH(DATE(AM52,12,1),0),TRANS!D:D,'01'!$T$6,TRANS!H:H,"efetivado")+SUMIFS(TRANS!F:F,TRANS!C:C,"&gt;="&amp;DATE(AM52,1,1),TRANS!C:C,"&lt;="&amp;EOMONTH(DATE(AM52,12,1),0),TRANS!D:D,'01'!$T$6,TRANS!H:H,$AM$9)</f>
        <v>0</v>
      </c>
      <c r="AW52" s="350">
        <f>SUMIFS(TRANS!F:F,TRANS!C:C,"&gt;="&amp;DATE(AM52,1,1),TRANS!C:C,"&lt;="&amp;EOMONTH(DATE(AM52,12,1),0),TRANS!G:G,'01'!$T$6,TRANS!H:H,"efetivado")+SUMIFS(TRANS!F:F,TRANS!C:C,"&gt;="&amp;DATE(AM52,1,1),TRANS!C:C,"&lt;="&amp;EOMONTH(DATE(AM52,12,1),0),TRANS!G:G,'01'!$T$6,TRANS!H:H,$AM$9)</f>
        <v>0</v>
      </c>
      <c r="AY52" s="381">
        <f t="shared" si="3"/>
        <v>2062</v>
      </c>
      <c r="AZ52" s="350">
        <f t="shared" si="26"/>
        <v>0</v>
      </c>
      <c r="BA52" s="350">
        <f>SUMIFS(DES!F:F,DES!C:C,"&gt;="&amp;DATE(AM52,1,1),DES!C:C,"&lt;="&amp;EOMONTH(DATE(AM52,12,1),0),DES!H:H,"efetivado")+SUMIFS(DES!F:F,DES!C:C,"&gt;="&amp;DATE(AM52,1,1),DES!C:C,"&lt;="&amp;EOMONTH(DATE(AM52,12,1),0),DES!H:H,$AM$9)</f>
        <v>0</v>
      </c>
      <c r="BB52" s="350">
        <f>SUMIFS(REC!F:F,REC!C:C,"&gt;="&amp;DATE(AM52,1,1),REC!C:C,"&lt;="&amp;EOMONTH(DATE(AM52,12,1),0),REC!H:H,"efetivado")+SUMIFS(REC!F:F,REC!C:C,"&gt;="&amp;DATE(AM52,1,1),REC!C:C,"&lt;="&amp;EOMONTH(DATE(AM52,12,1),0),REC!H:H,$AM$9)</f>
        <v>0</v>
      </c>
      <c r="BC52" s="350">
        <f>SUMIFS('EMP ADQ'!G:G,'EMP ADQ'!C:C,"&gt;="&amp;DATE(AM52,1,1),'EMP ADQ'!C:C,"&lt;="&amp;EOMONTH(DATE(AM52,12,1),0),'EMP ADQ'!I:I,"efetivado",'EMP ADQ'!D:D,"Empréstimo Adquirido")+SUMIFS('EMP ADQ'!G:G,'EMP ADQ'!C:C,"&gt;="&amp;DATE(AM52,1,1),'EMP ADQ'!C:C,"&lt;="&amp;EOMONTH(DATE(AM52,12,1),0),'EMP ADQ'!I:I,$AM$9,'EMP ADQ'!D:D,"Empréstimo Adquirido")</f>
        <v>0</v>
      </c>
      <c r="BD52" s="350">
        <f>SUMIFS('EMP ADQ'!G:G,'EMP ADQ'!C:C,"&gt;="&amp;DATE(AM52,1,1),'EMP ADQ'!C:C,"&lt;="&amp;EOMONTH(DATE(AM52,12,1),0),'EMP ADQ'!I:I,"efetivado",'EMP ADQ'!D:D,"Empréstimo Pago")+SUMIFS('EMP ADQ'!G:G,'EMP ADQ'!C:C,"&gt;="&amp;DATE(AM52,1,1),'EMP ADQ'!C:C,"&lt;="&amp;EOMONTH(DATE(AM52,12,1),0),'EMP ADQ'!I:I,$AM$9,'EMP ADQ'!D:D,"Empréstimo Pago")</f>
        <v>0</v>
      </c>
      <c r="BE52" s="350">
        <f>SUMIFS('EMP CON'!G:G,'EMP CON'!C:C,"&gt;="&amp;DATE(AM52,1,1),'EMP CON'!C:C,"&lt;="&amp;EOMONTH(DATE(AM52,12,1),0),'EMP CON'!I:I,"efetivado",'EMP CON'!D:D,"Empréstimo Concedido")+SUMIFS('EMP CON'!G:G,'EMP CON'!C:C,"&gt;="&amp;DATE(AM52,1,1),'EMP CON'!C:C,"&lt;="&amp;EOMONTH(DATE(AM52,12,1),0),'EMP CON'!I:I,$AM$9,'EMP CON'!D:D,"Empréstimo Concedido")</f>
        <v>0</v>
      </c>
      <c r="BF52" s="350">
        <f>SUMIFS('EMP CON'!G:G,'EMP CON'!C:C,"&gt;="&amp;DATE(AM52,1,1),'EMP CON'!C:C,"&lt;="&amp;EOMONTH(DATE(AM52,12,1),0),'EMP CON'!I:I,"efetivado",'EMP CON'!D:D,"Empréstimo Recebido")+SUMIFS('EMP CON'!G:G,'EMP CON'!C:C,"&gt;="&amp;DATE(AM52,1,1),'EMP CON'!C:C,"&lt;="&amp;EOMONTH(DATE(AM52,12,1),0),'EMP CON'!I:I,$AM$9,'EMP CON'!D:D,"Empréstimo Recebido")</f>
        <v>0</v>
      </c>
      <c r="BG52" s="350">
        <f>SUMIFS('PG CAR'!H:H,'PG CAR'!C:C,"&gt;="&amp;DATE(AM52,1,1),'PG CAR'!C:C,"&lt;="&amp;EOMONTH(DATE(AM52,12,1),0),'PG CAR'!J:J,"efetivado")+SUMIFS('PG CAR'!H:H,'PG CAR'!C:C,"&gt;="&amp;DATE(AM52,1,1),'PG CAR'!C:C,"&lt;="&amp;EOMONTH(DATE(AM52,12,1),0),'PG CAR'!J:J,$AM$9)</f>
        <v>0</v>
      </c>
      <c r="BH52" s="350"/>
      <c r="BI52" s="350"/>
      <c r="BK52" s="381">
        <f t="shared" si="5"/>
        <v>2062</v>
      </c>
      <c r="BL52" s="350">
        <f t="shared" si="6"/>
        <v>0</v>
      </c>
      <c r="BM52" s="350">
        <f t="shared" si="7"/>
        <v>0</v>
      </c>
      <c r="BN52" s="350">
        <f t="shared" si="8"/>
        <v>0</v>
      </c>
      <c r="BO52" s="350">
        <f t="shared" si="9"/>
        <v>0</v>
      </c>
      <c r="BP52" s="350">
        <f t="shared" si="10"/>
        <v>0</v>
      </c>
      <c r="BQ52" s="350">
        <f t="shared" si="11"/>
        <v>0</v>
      </c>
      <c r="BR52" s="350">
        <f t="shared" si="12"/>
        <v>0</v>
      </c>
      <c r="BS52" s="350">
        <f t="shared" si="13"/>
        <v>0</v>
      </c>
      <c r="BT52" s="350">
        <f t="shared" si="14"/>
        <v>0</v>
      </c>
      <c r="BU52" s="350">
        <f t="shared" si="15"/>
        <v>0</v>
      </c>
    </row>
    <row r="53" spans="39:73" x14ac:dyDescent="0.25">
      <c r="AM53" s="381">
        <f t="shared" si="20"/>
        <v>2063</v>
      </c>
      <c r="AN53" s="350">
        <f t="shared" si="21"/>
        <v>0</v>
      </c>
      <c r="AO53" s="350">
        <f>SUMIFS(DES!F:F,DES!C:C,"&gt;="&amp;DATE(AM53,1,1),DES!C:C,"&lt;="&amp;EOMONTH(DATE(AM53,12,1),0),DES!G:G,'01'!$T$6,DES!H:H,"efetivado")+SUMIFS(DES!F:F,DES!C:C,"&gt;="&amp;DATE(AM53,1,1),DES!C:C,"&lt;="&amp;EOMONTH(DATE(AM53,12,1),0),DES!G:G,'01'!$T$6,DES!H:H,$AM$9)</f>
        <v>0</v>
      </c>
      <c r="AP53" s="350">
        <f>SUMIFS(REC!F:F,REC!C:C,"&gt;="&amp;DATE(AM53,1,1),REC!C:C,"&lt;="&amp;EOMONTH(DATE(AM53,12,1),0),REC!G:G,'01'!$T$6,REC!H:H,"efetivado")+SUMIFS(REC!F:F,REC!C:C,"&gt;="&amp;DATE(AM53,1,1),REC!C:C,"&lt;="&amp;EOMONTH(DATE(AM53,12,1),0),REC!G:G,'01'!$T$6,REC!H:H,$AM$9)</f>
        <v>0</v>
      </c>
      <c r="AQ53" s="350">
        <f>SUMIFS('EMP ADQ'!G:G,'EMP ADQ'!C:C,"&gt;="&amp;DATE(AM53,1,1),'EMP ADQ'!C:C,"&lt;="&amp;EOMONTH(DATE(AM53,12,1),0),'EMP ADQ'!H:H,'01'!$T$6,'EMP ADQ'!I:I,"efetivado",'EMP ADQ'!D:D,"Empréstimo Adquirido")+SUMIFS('EMP ADQ'!G:G,'EMP ADQ'!C:C,"&gt;="&amp;DATE(AM53,1,1),'EMP ADQ'!C:C,"&lt;="&amp;EOMONTH(DATE(AM53,12,1),0),'EMP ADQ'!H:H,'01'!$T$6,'EMP ADQ'!I:I,$AM$9,'EMP ADQ'!D:D,"Empréstimo Adquirido")</f>
        <v>0</v>
      </c>
      <c r="AR53" s="350">
        <f>SUMIFS('EMP ADQ'!G:G,'EMP ADQ'!C:C,"&gt;="&amp;DATE(AM53,1,1),'EMP ADQ'!C:C,"&lt;="&amp;EOMONTH(DATE(AM53,12,1),0),'EMP ADQ'!H:H,'01'!$T$6,'EMP ADQ'!I:I,"efetivado",'EMP ADQ'!D:D,"Empréstimo Pago")+SUMIFS('EMP ADQ'!G:G,'EMP ADQ'!C:C,"&gt;="&amp;DATE(AM53,1,1),'EMP ADQ'!C:C,"&lt;="&amp;EOMONTH(DATE(AM53,12,1),0),'EMP ADQ'!H:H,'01'!$T$6,'EMP ADQ'!I:I,$AM$9,'EMP ADQ'!D:D,"Empréstimo Pago")</f>
        <v>0</v>
      </c>
      <c r="AS53" s="350">
        <f>SUMIFS('EMP CON'!G:G,'EMP CON'!C:C,"&gt;="&amp;DATE(AM53,1,1),'EMP CON'!C:C,"&lt;="&amp;EOMONTH(DATE(AM53,12,1),0),'EMP CON'!H:H,'01'!$T$6,'EMP CON'!I:I,"efetivado",'EMP CON'!D:D,"Empréstimo Concedido")+SUMIFS('EMP CON'!G:G,'EMP CON'!C:C,"&gt;="&amp;DATE(AM53,1,1),'EMP CON'!C:C,"&lt;="&amp;EOMONTH(DATE(AM53,12,1),0),'EMP CON'!H:H,'01'!$T$6,'EMP CON'!I:I,$AM$9,'EMP CON'!D:D,"Empréstimo Concedido")</f>
        <v>0</v>
      </c>
      <c r="AT53" s="350">
        <f>SUMIFS('EMP CON'!G:G,'EMP CON'!C:C,"&gt;="&amp;DATE(AM53,1,1),'EMP CON'!C:C,"&lt;="&amp;EOMONTH(DATE(AM53,12,1),0),'EMP CON'!H:H,'01'!$T$6,'EMP CON'!I:I,"efetivado",'EMP CON'!D:D,"Empréstimo Recebido")+SUMIFS('EMP CON'!G:G,'EMP CON'!C:C,"&gt;="&amp;DATE(AM53,1,1),'EMP CON'!C:C,"&lt;="&amp;EOMONTH(DATE(AM53,12,1),0),'EMP CON'!H:H,'01'!$T$6,'EMP CON'!I:I,$AM$9,'EMP CON'!D:D,"Empréstimo Recebido")</f>
        <v>0</v>
      </c>
      <c r="AU53" s="350">
        <f>SUMIFS('PG CAR'!H:H,'PG CAR'!C:C,"&gt;="&amp;DATE(AM53,1,1),'PG CAR'!C:C,"&lt;="&amp;EOMONTH(DATE(AM53,12,1),0),'PG CAR'!I:I,'01'!$T$6,'PG CAR'!J:J,"efetivado")+SUMIFS('PG CAR'!H:H,'PG CAR'!C:C,"&gt;="&amp;DATE(AM53,1,1),'PG CAR'!C:C,"&lt;="&amp;EOMONTH(DATE(AM53,12,1),0),'PG CAR'!I:I,'01'!$T$6,'PG CAR'!J:J,$AM$9)</f>
        <v>0</v>
      </c>
      <c r="AV53" s="350">
        <f>SUMIFS(TRANS!F:F,TRANS!C:C,"&gt;="&amp;DATE(AM53,1,1),TRANS!C:C,"&lt;="&amp;EOMONTH(DATE(AM53,12,1),0),TRANS!D:D,'01'!$T$6,TRANS!H:H,"efetivado")+SUMIFS(TRANS!F:F,TRANS!C:C,"&gt;="&amp;DATE(AM53,1,1),TRANS!C:C,"&lt;="&amp;EOMONTH(DATE(AM53,12,1),0),TRANS!D:D,'01'!$T$6,TRANS!H:H,$AM$9)</f>
        <v>0</v>
      </c>
      <c r="AW53" s="350">
        <f>SUMIFS(TRANS!F:F,TRANS!C:C,"&gt;="&amp;DATE(AM53,1,1),TRANS!C:C,"&lt;="&amp;EOMONTH(DATE(AM53,12,1),0),TRANS!G:G,'01'!$T$6,TRANS!H:H,"efetivado")+SUMIFS(TRANS!F:F,TRANS!C:C,"&gt;="&amp;DATE(AM53,1,1),TRANS!C:C,"&lt;="&amp;EOMONTH(DATE(AM53,12,1),0),TRANS!G:G,'01'!$T$6,TRANS!H:H,$AM$9)</f>
        <v>0</v>
      </c>
      <c r="AY53" s="381">
        <f t="shared" si="3"/>
        <v>2063</v>
      </c>
      <c r="AZ53" s="350">
        <f t="shared" si="26"/>
        <v>0</v>
      </c>
      <c r="BA53" s="350">
        <f>SUMIFS(DES!F:F,DES!C:C,"&gt;="&amp;DATE(AM53,1,1),DES!C:C,"&lt;="&amp;EOMONTH(DATE(AM53,12,1),0),DES!H:H,"efetivado")+SUMIFS(DES!F:F,DES!C:C,"&gt;="&amp;DATE(AM53,1,1),DES!C:C,"&lt;="&amp;EOMONTH(DATE(AM53,12,1),0),DES!H:H,$AM$9)</f>
        <v>0</v>
      </c>
      <c r="BB53" s="350">
        <f>SUMIFS(REC!F:F,REC!C:C,"&gt;="&amp;DATE(AM53,1,1),REC!C:C,"&lt;="&amp;EOMONTH(DATE(AM53,12,1),0),REC!H:H,"efetivado")+SUMIFS(REC!F:F,REC!C:C,"&gt;="&amp;DATE(AM53,1,1),REC!C:C,"&lt;="&amp;EOMONTH(DATE(AM53,12,1),0),REC!H:H,$AM$9)</f>
        <v>0</v>
      </c>
      <c r="BC53" s="350">
        <f>SUMIFS('EMP ADQ'!G:G,'EMP ADQ'!C:C,"&gt;="&amp;DATE(AM53,1,1),'EMP ADQ'!C:C,"&lt;="&amp;EOMONTH(DATE(AM53,12,1),0),'EMP ADQ'!I:I,"efetivado",'EMP ADQ'!D:D,"Empréstimo Adquirido")+SUMIFS('EMP ADQ'!G:G,'EMP ADQ'!C:C,"&gt;="&amp;DATE(AM53,1,1),'EMP ADQ'!C:C,"&lt;="&amp;EOMONTH(DATE(AM53,12,1),0),'EMP ADQ'!I:I,$AM$9,'EMP ADQ'!D:D,"Empréstimo Adquirido")</f>
        <v>0</v>
      </c>
      <c r="BD53" s="350">
        <f>SUMIFS('EMP ADQ'!G:G,'EMP ADQ'!C:C,"&gt;="&amp;DATE(AM53,1,1),'EMP ADQ'!C:C,"&lt;="&amp;EOMONTH(DATE(AM53,12,1),0),'EMP ADQ'!I:I,"efetivado",'EMP ADQ'!D:D,"Empréstimo Pago")+SUMIFS('EMP ADQ'!G:G,'EMP ADQ'!C:C,"&gt;="&amp;DATE(AM53,1,1),'EMP ADQ'!C:C,"&lt;="&amp;EOMONTH(DATE(AM53,12,1),0),'EMP ADQ'!I:I,$AM$9,'EMP ADQ'!D:D,"Empréstimo Pago")</f>
        <v>0</v>
      </c>
      <c r="BE53" s="350">
        <f>SUMIFS('EMP CON'!G:G,'EMP CON'!C:C,"&gt;="&amp;DATE(AM53,1,1),'EMP CON'!C:C,"&lt;="&amp;EOMONTH(DATE(AM53,12,1),0),'EMP CON'!I:I,"efetivado",'EMP CON'!D:D,"Empréstimo Concedido")+SUMIFS('EMP CON'!G:G,'EMP CON'!C:C,"&gt;="&amp;DATE(AM53,1,1),'EMP CON'!C:C,"&lt;="&amp;EOMONTH(DATE(AM53,12,1),0),'EMP CON'!I:I,$AM$9,'EMP CON'!D:D,"Empréstimo Concedido")</f>
        <v>0</v>
      </c>
      <c r="BF53" s="350">
        <f>SUMIFS('EMP CON'!G:G,'EMP CON'!C:C,"&gt;="&amp;DATE(AM53,1,1),'EMP CON'!C:C,"&lt;="&amp;EOMONTH(DATE(AM53,12,1),0),'EMP CON'!I:I,"efetivado",'EMP CON'!D:D,"Empréstimo Recebido")+SUMIFS('EMP CON'!G:G,'EMP CON'!C:C,"&gt;="&amp;DATE(AM53,1,1),'EMP CON'!C:C,"&lt;="&amp;EOMONTH(DATE(AM53,12,1),0),'EMP CON'!I:I,$AM$9,'EMP CON'!D:D,"Empréstimo Recebido")</f>
        <v>0</v>
      </c>
      <c r="BG53" s="350">
        <f>SUMIFS('PG CAR'!H:H,'PG CAR'!C:C,"&gt;="&amp;DATE(AM53,1,1),'PG CAR'!C:C,"&lt;="&amp;EOMONTH(DATE(AM53,12,1),0),'PG CAR'!J:J,"efetivado")+SUMIFS('PG CAR'!H:H,'PG CAR'!C:C,"&gt;="&amp;DATE(AM53,1,1),'PG CAR'!C:C,"&lt;="&amp;EOMONTH(DATE(AM53,12,1),0),'PG CAR'!J:J,$AM$9)</f>
        <v>0</v>
      </c>
      <c r="BH53" s="350"/>
      <c r="BI53" s="350"/>
      <c r="BK53" s="381">
        <f t="shared" si="5"/>
        <v>2063</v>
      </c>
      <c r="BL53" s="350">
        <f t="shared" si="6"/>
        <v>0</v>
      </c>
      <c r="BM53" s="350">
        <f t="shared" si="7"/>
        <v>0</v>
      </c>
      <c r="BN53" s="350">
        <f t="shared" si="8"/>
        <v>0</v>
      </c>
      <c r="BO53" s="350">
        <f t="shared" si="9"/>
        <v>0</v>
      </c>
      <c r="BP53" s="350">
        <f t="shared" si="10"/>
        <v>0</v>
      </c>
      <c r="BQ53" s="350">
        <f t="shared" si="11"/>
        <v>0</v>
      </c>
      <c r="BR53" s="350">
        <f t="shared" si="12"/>
        <v>0</v>
      </c>
      <c r="BS53" s="350">
        <f t="shared" si="13"/>
        <v>0</v>
      </c>
      <c r="BT53" s="350">
        <f t="shared" si="14"/>
        <v>0</v>
      </c>
      <c r="BU53" s="350">
        <f t="shared" si="15"/>
        <v>0</v>
      </c>
    </row>
    <row r="54" spans="39:73" x14ac:dyDescent="0.25">
      <c r="AM54" s="381">
        <f t="shared" si="20"/>
        <v>2064</v>
      </c>
      <c r="AN54" s="350">
        <f t="shared" si="21"/>
        <v>0</v>
      </c>
      <c r="AO54" s="350">
        <f>SUMIFS(DES!F:F,DES!C:C,"&gt;="&amp;DATE(AM54,1,1),DES!C:C,"&lt;="&amp;EOMONTH(DATE(AM54,12,1),0),DES!G:G,'01'!$T$6,DES!H:H,"efetivado")+SUMIFS(DES!F:F,DES!C:C,"&gt;="&amp;DATE(AM54,1,1),DES!C:C,"&lt;="&amp;EOMONTH(DATE(AM54,12,1),0),DES!G:G,'01'!$T$6,DES!H:H,$AM$9)</f>
        <v>0</v>
      </c>
      <c r="AP54" s="350">
        <f>SUMIFS(REC!F:F,REC!C:C,"&gt;="&amp;DATE(AM54,1,1),REC!C:C,"&lt;="&amp;EOMONTH(DATE(AM54,12,1),0),REC!G:G,'01'!$T$6,REC!H:H,"efetivado")+SUMIFS(REC!F:F,REC!C:C,"&gt;="&amp;DATE(AM54,1,1),REC!C:C,"&lt;="&amp;EOMONTH(DATE(AM54,12,1),0),REC!G:G,'01'!$T$6,REC!H:H,$AM$9)</f>
        <v>0</v>
      </c>
      <c r="AQ54" s="350">
        <f>SUMIFS('EMP ADQ'!G:G,'EMP ADQ'!C:C,"&gt;="&amp;DATE(AM54,1,1),'EMP ADQ'!C:C,"&lt;="&amp;EOMONTH(DATE(AM54,12,1),0),'EMP ADQ'!H:H,'01'!$T$6,'EMP ADQ'!I:I,"efetivado",'EMP ADQ'!D:D,"Empréstimo Adquirido")+SUMIFS('EMP ADQ'!G:G,'EMP ADQ'!C:C,"&gt;="&amp;DATE(AM54,1,1),'EMP ADQ'!C:C,"&lt;="&amp;EOMONTH(DATE(AM54,12,1),0),'EMP ADQ'!H:H,'01'!$T$6,'EMP ADQ'!I:I,$AM$9,'EMP ADQ'!D:D,"Empréstimo Adquirido")</f>
        <v>0</v>
      </c>
      <c r="AR54" s="350">
        <f>SUMIFS('EMP ADQ'!G:G,'EMP ADQ'!C:C,"&gt;="&amp;DATE(AM54,1,1),'EMP ADQ'!C:C,"&lt;="&amp;EOMONTH(DATE(AM54,12,1),0),'EMP ADQ'!H:H,'01'!$T$6,'EMP ADQ'!I:I,"efetivado",'EMP ADQ'!D:D,"Empréstimo Pago")+SUMIFS('EMP ADQ'!G:G,'EMP ADQ'!C:C,"&gt;="&amp;DATE(AM54,1,1),'EMP ADQ'!C:C,"&lt;="&amp;EOMONTH(DATE(AM54,12,1),0),'EMP ADQ'!H:H,'01'!$T$6,'EMP ADQ'!I:I,$AM$9,'EMP ADQ'!D:D,"Empréstimo Pago")</f>
        <v>0</v>
      </c>
      <c r="AS54" s="350">
        <f>SUMIFS('EMP CON'!G:G,'EMP CON'!C:C,"&gt;="&amp;DATE(AM54,1,1),'EMP CON'!C:C,"&lt;="&amp;EOMONTH(DATE(AM54,12,1),0),'EMP CON'!H:H,'01'!$T$6,'EMP CON'!I:I,"efetivado",'EMP CON'!D:D,"Empréstimo Concedido")+SUMIFS('EMP CON'!G:G,'EMP CON'!C:C,"&gt;="&amp;DATE(AM54,1,1),'EMP CON'!C:C,"&lt;="&amp;EOMONTH(DATE(AM54,12,1),0),'EMP CON'!H:H,'01'!$T$6,'EMP CON'!I:I,$AM$9,'EMP CON'!D:D,"Empréstimo Concedido")</f>
        <v>0</v>
      </c>
      <c r="AT54" s="350">
        <f>SUMIFS('EMP CON'!G:G,'EMP CON'!C:C,"&gt;="&amp;DATE(AM54,1,1),'EMP CON'!C:C,"&lt;="&amp;EOMONTH(DATE(AM54,12,1),0),'EMP CON'!H:H,'01'!$T$6,'EMP CON'!I:I,"efetivado",'EMP CON'!D:D,"Empréstimo Recebido")+SUMIFS('EMP CON'!G:G,'EMP CON'!C:C,"&gt;="&amp;DATE(AM54,1,1),'EMP CON'!C:C,"&lt;="&amp;EOMONTH(DATE(AM54,12,1),0),'EMP CON'!H:H,'01'!$T$6,'EMP CON'!I:I,$AM$9,'EMP CON'!D:D,"Empréstimo Recebido")</f>
        <v>0</v>
      </c>
      <c r="AU54" s="350">
        <f>SUMIFS('PG CAR'!H:H,'PG CAR'!C:C,"&gt;="&amp;DATE(AM54,1,1),'PG CAR'!C:C,"&lt;="&amp;EOMONTH(DATE(AM54,12,1),0),'PG CAR'!I:I,'01'!$T$6,'PG CAR'!J:J,"efetivado")+SUMIFS('PG CAR'!H:H,'PG CAR'!C:C,"&gt;="&amp;DATE(AM54,1,1),'PG CAR'!C:C,"&lt;="&amp;EOMONTH(DATE(AM54,12,1),0),'PG CAR'!I:I,'01'!$T$6,'PG CAR'!J:J,$AM$9)</f>
        <v>0</v>
      </c>
      <c r="AV54" s="350">
        <f>SUMIFS(TRANS!F:F,TRANS!C:C,"&gt;="&amp;DATE(AM54,1,1),TRANS!C:C,"&lt;="&amp;EOMONTH(DATE(AM54,12,1),0),TRANS!D:D,'01'!$T$6,TRANS!H:H,"efetivado")+SUMIFS(TRANS!F:F,TRANS!C:C,"&gt;="&amp;DATE(AM54,1,1),TRANS!C:C,"&lt;="&amp;EOMONTH(DATE(AM54,12,1),0),TRANS!D:D,'01'!$T$6,TRANS!H:H,$AM$9)</f>
        <v>0</v>
      </c>
      <c r="AW54" s="350">
        <f>SUMIFS(TRANS!F:F,TRANS!C:C,"&gt;="&amp;DATE(AM54,1,1),TRANS!C:C,"&lt;="&amp;EOMONTH(DATE(AM54,12,1),0),TRANS!G:G,'01'!$T$6,TRANS!H:H,"efetivado")+SUMIFS(TRANS!F:F,TRANS!C:C,"&gt;="&amp;DATE(AM54,1,1),TRANS!C:C,"&lt;="&amp;EOMONTH(DATE(AM54,12,1),0),TRANS!G:G,'01'!$T$6,TRANS!H:H,$AM$9)</f>
        <v>0</v>
      </c>
      <c r="AY54" s="381">
        <f t="shared" si="3"/>
        <v>2064</v>
      </c>
      <c r="AZ54" s="350">
        <f t="shared" si="26"/>
        <v>0</v>
      </c>
      <c r="BA54" s="350">
        <f>SUMIFS(DES!F:F,DES!C:C,"&gt;="&amp;DATE(AM54,1,1),DES!C:C,"&lt;="&amp;EOMONTH(DATE(AM54,12,1),0),DES!H:H,"efetivado")+SUMIFS(DES!F:F,DES!C:C,"&gt;="&amp;DATE(AM54,1,1),DES!C:C,"&lt;="&amp;EOMONTH(DATE(AM54,12,1),0),DES!H:H,$AM$9)</f>
        <v>0</v>
      </c>
      <c r="BB54" s="350">
        <f>SUMIFS(REC!F:F,REC!C:C,"&gt;="&amp;DATE(AM54,1,1),REC!C:C,"&lt;="&amp;EOMONTH(DATE(AM54,12,1),0),REC!H:H,"efetivado")+SUMIFS(REC!F:F,REC!C:C,"&gt;="&amp;DATE(AM54,1,1),REC!C:C,"&lt;="&amp;EOMONTH(DATE(AM54,12,1),0),REC!H:H,$AM$9)</f>
        <v>0</v>
      </c>
      <c r="BC54" s="350">
        <f>SUMIFS('EMP ADQ'!G:G,'EMP ADQ'!C:C,"&gt;="&amp;DATE(AM54,1,1),'EMP ADQ'!C:C,"&lt;="&amp;EOMONTH(DATE(AM54,12,1),0),'EMP ADQ'!I:I,"efetivado",'EMP ADQ'!D:D,"Empréstimo Adquirido")+SUMIFS('EMP ADQ'!G:G,'EMP ADQ'!C:C,"&gt;="&amp;DATE(AM54,1,1),'EMP ADQ'!C:C,"&lt;="&amp;EOMONTH(DATE(AM54,12,1),0),'EMP ADQ'!I:I,$AM$9,'EMP ADQ'!D:D,"Empréstimo Adquirido")</f>
        <v>0</v>
      </c>
      <c r="BD54" s="350">
        <f>SUMIFS('EMP ADQ'!G:G,'EMP ADQ'!C:C,"&gt;="&amp;DATE(AM54,1,1),'EMP ADQ'!C:C,"&lt;="&amp;EOMONTH(DATE(AM54,12,1),0),'EMP ADQ'!I:I,"efetivado",'EMP ADQ'!D:D,"Empréstimo Pago")+SUMIFS('EMP ADQ'!G:G,'EMP ADQ'!C:C,"&gt;="&amp;DATE(AM54,1,1),'EMP ADQ'!C:C,"&lt;="&amp;EOMONTH(DATE(AM54,12,1),0),'EMP ADQ'!I:I,$AM$9,'EMP ADQ'!D:D,"Empréstimo Pago")</f>
        <v>0</v>
      </c>
      <c r="BE54" s="350">
        <f>SUMIFS('EMP CON'!G:G,'EMP CON'!C:C,"&gt;="&amp;DATE(AM54,1,1),'EMP CON'!C:C,"&lt;="&amp;EOMONTH(DATE(AM54,12,1),0),'EMP CON'!I:I,"efetivado",'EMP CON'!D:D,"Empréstimo Concedido")+SUMIFS('EMP CON'!G:G,'EMP CON'!C:C,"&gt;="&amp;DATE(AM54,1,1),'EMP CON'!C:C,"&lt;="&amp;EOMONTH(DATE(AM54,12,1),0),'EMP CON'!I:I,$AM$9,'EMP CON'!D:D,"Empréstimo Concedido")</f>
        <v>0</v>
      </c>
      <c r="BF54" s="350">
        <f>SUMIFS('EMP CON'!G:G,'EMP CON'!C:C,"&gt;="&amp;DATE(AM54,1,1),'EMP CON'!C:C,"&lt;="&amp;EOMONTH(DATE(AM54,12,1),0),'EMP CON'!I:I,"efetivado",'EMP CON'!D:D,"Empréstimo Recebido")+SUMIFS('EMP CON'!G:G,'EMP CON'!C:C,"&gt;="&amp;DATE(AM54,1,1),'EMP CON'!C:C,"&lt;="&amp;EOMONTH(DATE(AM54,12,1),0),'EMP CON'!I:I,$AM$9,'EMP CON'!D:D,"Empréstimo Recebido")</f>
        <v>0</v>
      </c>
      <c r="BG54" s="350">
        <f>SUMIFS('PG CAR'!H:H,'PG CAR'!C:C,"&gt;="&amp;DATE(AM54,1,1),'PG CAR'!C:C,"&lt;="&amp;EOMONTH(DATE(AM54,12,1),0),'PG CAR'!J:J,"efetivado")+SUMIFS('PG CAR'!H:H,'PG CAR'!C:C,"&gt;="&amp;DATE(AM54,1,1),'PG CAR'!C:C,"&lt;="&amp;EOMONTH(DATE(AM54,12,1),0),'PG CAR'!J:J,$AM$9)</f>
        <v>0</v>
      </c>
      <c r="BH54" s="350"/>
      <c r="BI54" s="350"/>
      <c r="BK54" s="381">
        <f t="shared" si="5"/>
        <v>2064</v>
      </c>
      <c r="BL54" s="350">
        <f t="shared" si="6"/>
        <v>0</v>
      </c>
      <c r="BM54" s="350">
        <f t="shared" si="7"/>
        <v>0</v>
      </c>
      <c r="BN54" s="350">
        <f t="shared" si="8"/>
        <v>0</v>
      </c>
      <c r="BO54" s="350">
        <f t="shared" si="9"/>
        <v>0</v>
      </c>
      <c r="BP54" s="350">
        <f t="shared" si="10"/>
        <v>0</v>
      </c>
      <c r="BQ54" s="350">
        <f t="shared" si="11"/>
        <v>0</v>
      </c>
      <c r="BR54" s="350">
        <f t="shared" si="12"/>
        <v>0</v>
      </c>
      <c r="BS54" s="350">
        <f t="shared" si="13"/>
        <v>0</v>
      </c>
      <c r="BT54" s="350">
        <f t="shared" si="14"/>
        <v>0</v>
      </c>
      <c r="BU54" s="350">
        <f t="shared" si="15"/>
        <v>0</v>
      </c>
    </row>
    <row r="55" spans="39:73" x14ac:dyDescent="0.25">
      <c r="AM55" s="381">
        <f t="shared" si="20"/>
        <v>2065</v>
      </c>
      <c r="AN55" s="350">
        <f t="shared" si="21"/>
        <v>0</v>
      </c>
      <c r="AO55" s="350">
        <f>SUMIFS(DES!F:F,DES!C:C,"&gt;="&amp;DATE(AM55,1,1),DES!C:C,"&lt;="&amp;EOMONTH(DATE(AM55,12,1),0),DES!G:G,'01'!$T$6,DES!H:H,"efetivado")+SUMIFS(DES!F:F,DES!C:C,"&gt;="&amp;DATE(AM55,1,1),DES!C:C,"&lt;="&amp;EOMONTH(DATE(AM55,12,1),0),DES!G:G,'01'!$T$6,DES!H:H,$AM$9)</f>
        <v>0</v>
      </c>
      <c r="AP55" s="350">
        <f>SUMIFS(REC!F:F,REC!C:C,"&gt;="&amp;DATE(AM55,1,1),REC!C:C,"&lt;="&amp;EOMONTH(DATE(AM55,12,1),0),REC!G:G,'01'!$T$6,REC!H:H,"efetivado")+SUMIFS(REC!F:F,REC!C:C,"&gt;="&amp;DATE(AM55,1,1),REC!C:C,"&lt;="&amp;EOMONTH(DATE(AM55,12,1),0),REC!G:G,'01'!$T$6,REC!H:H,$AM$9)</f>
        <v>0</v>
      </c>
      <c r="AQ55" s="350">
        <f>SUMIFS('EMP ADQ'!G:G,'EMP ADQ'!C:C,"&gt;="&amp;DATE(AM55,1,1),'EMP ADQ'!C:C,"&lt;="&amp;EOMONTH(DATE(AM55,12,1),0),'EMP ADQ'!H:H,'01'!$T$6,'EMP ADQ'!I:I,"efetivado",'EMP ADQ'!D:D,"Empréstimo Adquirido")+SUMIFS('EMP ADQ'!G:G,'EMP ADQ'!C:C,"&gt;="&amp;DATE(AM55,1,1),'EMP ADQ'!C:C,"&lt;="&amp;EOMONTH(DATE(AM55,12,1),0),'EMP ADQ'!H:H,'01'!$T$6,'EMP ADQ'!I:I,$AM$9,'EMP ADQ'!D:D,"Empréstimo Adquirido")</f>
        <v>0</v>
      </c>
      <c r="AR55" s="350">
        <f>SUMIFS('EMP ADQ'!G:G,'EMP ADQ'!C:C,"&gt;="&amp;DATE(AM55,1,1),'EMP ADQ'!C:C,"&lt;="&amp;EOMONTH(DATE(AM55,12,1),0),'EMP ADQ'!H:H,'01'!$T$6,'EMP ADQ'!I:I,"efetivado",'EMP ADQ'!D:D,"Empréstimo Pago")+SUMIFS('EMP ADQ'!G:G,'EMP ADQ'!C:C,"&gt;="&amp;DATE(AM55,1,1),'EMP ADQ'!C:C,"&lt;="&amp;EOMONTH(DATE(AM55,12,1),0),'EMP ADQ'!H:H,'01'!$T$6,'EMP ADQ'!I:I,$AM$9,'EMP ADQ'!D:D,"Empréstimo Pago")</f>
        <v>0</v>
      </c>
      <c r="AS55" s="350">
        <f>SUMIFS('EMP CON'!G:G,'EMP CON'!C:C,"&gt;="&amp;DATE(AM55,1,1),'EMP CON'!C:C,"&lt;="&amp;EOMONTH(DATE(AM55,12,1),0),'EMP CON'!H:H,'01'!$T$6,'EMP CON'!I:I,"efetivado",'EMP CON'!D:D,"Empréstimo Concedido")+SUMIFS('EMP CON'!G:G,'EMP CON'!C:C,"&gt;="&amp;DATE(AM55,1,1),'EMP CON'!C:C,"&lt;="&amp;EOMONTH(DATE(AM55,12,1),0),'EMP CON'!H:H,'01'!$T$6,'EMP CON'!I:I,$AM$9,'EMP CON'!D:D,"Empréstimo Concedido")</f>
        <v>0</v>
      </c>
      <c r="AT55" s="350">
        <f>SUMIFS('EMP CON'!G:G,'EMP CON'!C:C,"&gt;="&amp;DATE(AM55,1,1),'EMP CON'!C:C,"&lt;="&amp;EOMONTH(DATE(AM55,12,1),0),'EMP CON'!H:H,'01'!$T$6,'EMP CON'!I:I,"efetivado",'EMP CON'!D:D,"Empréstimo Recebido")+SUMIFS('EMP CON'!G:G,'EMP CON'!C:C,"&gt;="&amp;DATE(AM55,1,1),'EMP CON'!C:C,"&lt;="&amp;EOMONTH(DATE(AM55,12,1),0),'EMP CON'!H:H,'01'!$T$6,'EMP CON'!I:I,$AM$9,'EMP CON'!D:D,"Empréstimo Recebido")</f>
        <v>0</v>
      </c>
      <c r="AU55" s="350">
        <f>SUMIFS('PG CAR'!H:H,'PG CAR'!C:C,"&gt;="&amp;DATE(AM55,1,1),'PG CAR'!C:C,"&lt;="&amp;EOMONTH(DATE(AM55,12,1),0),'PG CAR'!I:I,'01'!$T$6,'PG CAR'!J:J,"efetivado")+SUMIFS('PG CAR'!H:H,'PG CAR'!C:C,"&gt;="&amp;DATE(AM55,1,1),'PG CAR'!C:C,"&lt;="&amp;EOMONTH(DATE(AM55,12,1),0),'PG CAR'!I:I,'01'!$T$6,'PG CAR'!J:J,$AM$9)</f>
        <v>0</v>
      </c>
      <c r="AV55" s="350">
        <f>SUMIFS(TRANS!F:F,TRANS!C:C,"&gt;="&amp;DATE(AM55,1,1),TRANS!C:C,"&lt;="&amp;EOMONTH(DATE(AM55,12,1),0),TRANS!D:D,'01'!$T$6,TRANS!H:H,"efetivado")+SUMIFS(TRANS!F:F,TRANS!C:C,"&gt;="&amp;DATE(AM55,1,1),TRANS!C:C,"&lt;="&amp;EOMONTH(DATE(AM55,12,1),0),TRANS!D:D,'01'!$T$6,TRANS!H:H,$AM$9)</f>
        <v>0</v>
      </c>
      <c r="AW55" s="350">
        <f>SUMIFS(TRANS!F:F,TRANS!C:C,"&gt;="&amp;DATE(AM55,1,1),TRANS!C:C,"&lt;="&amp;EOMONTH(DATE(AM55,12,1),0),TRANS!G:G,'01'!$T$6,TRANS!H:H,"efetivado")+SUMIFS(TRANS!F:F,TRANS!C:C,"&gt;="&amp;DATE(AM55,1,1),TRANS!C:C,"&lt;="&amp;EOMONTH(DATE(AM55,12,1),0),TRANS!G:G,'01'!$T$6,TRANS!H:H,$AM$9)</f>
        <v>0</v>
      </c>
      <c r="AY55" s="381">
        <f t="shared" si="3"/>
        <v>2065</v>
      </c>
      <c r="AZ55" s="350">
        <f t="shared" si="26"/>
        <v>0</v>
      </c>
      <c r="BA55" s="350">
        <f>SUMIFS(DES!F:F,DES!C:C,"&gt;="&amp;DATE(AM55,1,1),DES!C:C,"&lt;="&amp;EOMONTH(DATE(AM55,12,1),0),DES!H:H,"efetivado")+SUMIFS(DES!F:F,DES!C:C,"&gt;="&amp;DATE(AM55,1,1),DES!C:C,"&lt;="&amp;EOMONTH(DATE(AM55,12,1),0),DES!H:H,$AM$9)</f>
        <v>0</v>
      </c>
      <c r="BB55" s="350">
        <f>SUMIFS(REC!F:F,REC!C:C,"&gt;="&amp;DATE(AM55,1,1),REC!C:C,"&lt;="&amp;EOMONTH(DATE(AM55,12,1),0),REC!H:H,"efetivado")+SUMIFS(REC!F:F,REC!C:C,"&gt;="&amp;DATE(AM55,1,1),REC!C:C,"&lt;="&amp;EOMONTH(DATE(AM55,12,1),0),REC!H:H,$AM$9)</f>
        <v>0</v>
      </c>
      <c r="BC55" s="350">
        <f>SUMIFS('EMP ADQ'!G:G,'EMP ADQ'!C:C,"&gt;="&amp;DATE(AM55,1,1),'EMP ADQ'!C:C,"&lt;="&amp;EOMONTH(DATE(AM55,12,1),0),'EMP ADQ'!I:I,"efetivado",'EMP ADQ'!D:D,"Empréstimo Adquirido")+SUMIFS('EMP ADQ'!G:G,'EMP ADQ'!C:C,"&gt;="&amp;DATE(AM55,1,1),'EMP ADQ'!C:C,"&lt;="&amp;EOMONTH(DATE(AM55,12,1),0),'EMP ADQ'!I:I,$AM$9,'EMP ADQ'!D:D,"Empréstimo Adquirido")</f>
        <v>0</v>
      </c>
      <c r="BD55" s="350">
        <f>SUMIFS('EMP ADQ'!G:G,'EMP ADQ'!C:C,"&gt;="&amp;DATE(AM55,1,1),'EMP ADQ'!C:C,"&lt;="&amp;EOMONTH(DATE(AM55,12,1),0),'EMP ADQ'!I:I,"efetivado",'EMP ADQ'!D:D,"Empréstimo Pago")+SUMIFS('EMP ADQ'!G:G,'EMP ADQ'!C:C,"&gt;="&amp;DATE(AM55,1,1),'EMP ADQ'!C:C,"&lt;="&amp;EOMONTH(DATE(AM55,12,1),0),'EMP ADQ'!I:I,$AM$9,'EMP ADQ'!D:D,"Empréstimo Pago")</f>
        <v>0</v>
      </c>
      <c r="BE55" s="350">
        <f>SUMIFS('EMP CON'!G:G,'EMP CON'!C:C,"&gt;="&amp;DATE(AM55,1,1),'EMP CON'!C:C,"&lt;="&amp;EOMONTH(DATE(AM55,12,1),0),'EMP CON'!I:I,"efetivado",'EMP CON'!D:D,"Empréstimo Concedido")+SUMIFS('EMP CON'!G:G,'EMP CON'!C:C,"&gt;="&amp;DATE(AM55,1,1),'EMP CON'!C:C,"&lt;="&amp;EOMONTH(DATE(AM55,12,1),0),'EMP CON'!I:I,$AM$9,'EMP CON'!D:D,"Empréstimo Concedido")</f>
        <v>0</v>
      </c>
      <c r="BF55" s="350">
        <f>SUMIFS('EMP CON'!G:G,'EMP CON'!C:C,"&gt;="&amp;DATE(AM55,1,1),'EMP CON'!C:C,"&lt;="&amp;EOMONTH(DATE(AM55,12,1),0),'EMP CON'!I:I,"efetivado",'EMP CON'!D:D,"Empréstimo Recebido")+SUMIFS('EMP CON'!G:G,'EMP CON'!C:C,"&gt;="&amp;DATE(AM55,1,1),'EMP CON'!C:C,"&lt;="&amp;EOMONTH(DATE(AM55,12,1),0),'EMP CON'!I:I,$AM$9,'EMP CON'!D:D,"Empréstimo Recebido")</f>
        <v>0</v>
      </c>
      <c r="BG55" s="350">
        <f>SUMIFS('PG CAR'!H:H,'PG CAR'!C:C,"&gt;="&amp;DATE(AM55,1,1),'PG CAR'!C:C,"&lt;="&amp;EOMONTH(DATE(AM55,12,1),0),'PG CAR'!J:J,"efetivado")+SUMIFS('PG CAR'!H:H,'PG CAR'!C:C,"&gt;="&amp;DATE(AM55,1,1),'PG CAR'!C:C,"&lt;="&amp;EOMONTH(DATE(AM55,12,1),0),'PG CAR'!J:J,$AM$9)</f>
        <v>0</v>
      </c>
      <c r="BH55" s="350"/>
      <c r="BI55" s="350"/>
      <c r="BK55" s="381">
        <f t="shared" si="5"/>
        <v>2065</v>
      </c>
      <c r="BL55" s="350">
        <f t="shared" si="6"/>
        <v>0</v>
      </c>
      <c r="BM55" s="350">
        <f t="shared" si="7"/>
        <v>0</v>
      </c>
      <c r="BN55" s="350">
        <f t="shared" si="8"/>
        <v>0</v>
      </c>
      <c r="BO55" s="350">
        <f t="shared" si="9"/>
        <v>0</v>
      </c>
      <c r="BP55" s="350">
        <f t="shared" si="10"/>
        <v>0</v>
      </c>
      <c r="BQ55" s="350">
        <f t="shared" si="11"/>
        <v>0</v>
      </c>
      <c r="BR55" s="350">
        <f t="shared" si="12"/>
        <v>0</v>
      </c>
      <c r="BS55" s="350">
        <f t="shared" si="13"/>
        <v>0</v>
      </c>
      <c r="BT55" s="350">
        <f t="shared" si="14"/>
        <v>0</v>
      </c>
      <c r="BU55" s="350">
        <f t="shared" si="15"/>
        <v>0</v>
      </c>
    </row>
    <row r="56" spans="39:73" x14ac:dyDescent="0.25">
      <c r="AM56" s="381">
        <f t="shared" si="20"/>
        <v>2066</v>
      </c>
      <c r="AN56" s="350">
        <f t="shared" si="21"/>
        <v>0</v>
      </c>
      <c r="AO56" s="350">
        <f>SUMIFS(DES!F:F,DES!C:C,"&gt;="&amp;DATE(AM56,1,1),DES!C:C,"&lt;="&amp;EOMONTH(DATE(AM56,12,1),0),DES!G:G,'01'!$T$6,DES!H:H,"efetivado")+SUMIFS(DES!F:F,DES!C:C,"&gt;="&amp;DATE(AM56,1,1),DES!C:C,"&lt;="&amp;EOMONTH(DATE(AM56,12,1),0),DES!G:G,'01'!$T$6,DES!H:H,$AM$9)</f>
        <v>0</v>
      </c>
      <c r="AP56" s="350">
        <f>SUMIFS(REC!F:F,REC!C:C,"&gt;="&amp;DATE(AM56,1,1),REC!C:C,"&lt;="&amp;EOMONTH(DATE(AM56,12,1),0),REC!G:G,'01'!$T$6,REC!H:H,"efetivado")+SUMIFS(REC!F:F,REC!C:C,"&gt;="&amp;DATE(AM56,1,1),REC!C:C,"&lt;="&amp;EOMONTH(DATE(AM56,12,1),0),REC!G:G,'01'!$T$6,REC!H:H,$AM$9)</f>
        <v>0</v>
      </c>
      <c r="AQ56" s="350">
        <f>SUMIFS('EMP ADQ'!G:G,'EMP ADQ'!C:C,"&gt;="&amp;DATE(AM56,1,1),'EMP ADQ'!C:C,"&lt;="&amp;EOMONTH(DATE(AM56,12,1),0),'EMP ADQ'!H:H,'01'!$T$6,'EMP ADQ'!I:I,"efetivado",'EMP ADQ'!D:D,"Empréstimo Adquirido")+SUMIFS('EMP ADQ'!G:G,'EMP ADQ'!C:C,"&gt;="&amp;DATE(AM56,1,1),'EMP ADQ'!C:C,"&lt;="&amp;EOMONTH(DATE(AM56,12,1),0),'EMP ADQ'!H:H,'01'!$T$6,'EMP ADQ'!I:I,$AM$9,'EMP ADQ'!D:D,"Empréstimo Adquirido")</f>
        <v>0</v>
      </c>
      <c r="AR56" s="350">
        <f>SUMIFS('EMP ADQ'!G:G,'EMP ADQ'!C:C,"&gt;="&amp;DATE(AM56,1,1),'EMP ADQ'!C:C,"&lt;="&amp;EOMONTH(DATE(AM56,12,1),0),'EMP ADQ'!H:H,'01'!$T$6,'EMP ADQ'!I:I,"efetivado",'EMP ADQ'!D:D,"Empréstimo Pago")+SUMIFS('EMP ADQ'!G:G,'EMP ADQ'!C:C,"&gt;="&amp;DATE(AM56,1,1),'EMP ADQ'!C:C,"&lt;="&amp;EOMONTH(DATE(AM56,12,1),0),'EMP ADQ'!H:H,'01'!$T$6,'EMP ADQ'!I:I,$AM$9,'EMP ADQ'!D:D,"Empréstimo Pago")</f>
        <v>0</v>
      </c>
      <c r="AS56" s="350">
        <f>SUMIFS('EMP CON'!G:G,'EMP CON'!C:C,"&gt;="&amp;DATE(AM56,1,1),'EMP CON'!C:C,"&lt;="&amp;EOMONTH(DATE(AM56,12,1),0),'EMP CON'!H:H,'01'!$T$6,'EMP CON'!I:I,"efetivado",'EMP CON'!D:D,"Empréstimo Concedido")+SUMIFS('EMP CON'!G:G,'EMP CON'!C:C,"&gt;="&amp;DATE(AM56,1,1),'EMP CON'!C:C,"&lt;="&amp;EOMONTH(DATE(AM56,12,1),0),'EMP CON'!H:H,'01'!$T$6,'EMP CON'!I:I,$AM$9,'EMP CON'!D:D,"Empréstimo Concedido")</f>
        <v>0</v>
      </c>
      <c r="AT56" s="350">
        <f>SUMIFS('EMP CON'!G:G,'EMP CON'!C:C,"&gt;="&amp;DATE(AM56,1,1),'EMP CON'!C:C,"&lt;="&amp;EOMONTH(DATE(AM56,12,1),0),'EMP CON'!H:H,'01'!$T$6,'EMP CON'!I:I,"efetivado",'EMP CON'!D:D,"Empréstimo Recebido")+SUMIFS('EMP CON'!G:G,'EMP CON'!C:C,"&gt;="&amp;DATE(AM56,1,1),'EMP CON'!C:C,"&lt;="&amp;EOMONTH(DATE(AM56,12,1),0),'EMP CON'!H:H,'01'!$T$6,'EMP CON'!I:I,$AM$9,'EMP CON'!D:D,"Empréstimo Recebido")</f>
        <v>0</v>
      </c>
      <c r="AU56" s="350">
        <f>SUMIFS('PG CAR'!H:H,'PG CAR'!C:C,"&gt;="&amp;DATE(AM56,1,1),'PG CAR'!C:C,"&lt;="&amp;EOMONTH(DATE(AM56,12,1),0),'PG CAR'!I:I,'01'!$T$6,'PG CAR'!J:J,"efetivado")+SUMIFS('PG CAR'!H:H,'PG CAR'!C:C,"&gt;="&amp;DATE(AM56,1,1),'PG CAR'!C:C,"&lt;="&amp;EOMONTH(DATE(AM56,12,1),0),'PG CAR'!I:I,'01'!$T$6,'PG CAR'!J:J,$AM$9)</f>
        <v>0</v>
      </c>
      <c r="AV56" s="350">
        <f>SUMIFS(TRANS!F:F,TRANS!C:C,"&gt;="&amp;DATE(AM56,1,1),TRANS!C:C,"&lt;="&amp;EOMONTH(DATE(AM56,12,1),0),TRANS!D:D,'01'!$T$6,TRANS!H:H,"efetivado")+SUMIFS(TRANS!F:F,TRANS!C:C,"&gt;="&amp;DATE(AM56,1,1),TRANS!C:C,"&lt;="&amp;EOMONTH(DATE(AM56,12,1),0),TRANS!D:D,'01'!$T$6,TRANS!H:H,$AM$9)</f>
        <v>0</v>
      </c>
      <c r="AW56" s="350">
        <f>SUMIFS(TRANS!F:F,TRANS!C:C,"&gt;="&amp;DATE(AM56,1,1),TRANS!C:C,"&lt;="&amp;EOMONTH(DATE(AM56,12,1),0),TRANS!G:G,'01'!$T$6,TRANS!H:H,"efetivado")+SUMIFS(TRANS!F:F,TRANS!C:C,"&gt;="&amp;DATE(AM56,1,1),TRANS!C:C,"&lt;="&amp;EOMONTH(DATE(AM56,12,1),0),TRANS!G:G,'01'!$T$6,TRANS!H:H,$AM$9)</f>
        <v>0</v>
      </c>
      <c r="AY56" s="381">
        <f t="shared" si="3"/>
        <v>2066</v>
      </c>
      <c r="AZ56" s="350">
        <f t="shared" si="26"/>
        <v>0</v>
      </c>
      <c r="BA56" s="350">
        <f>SUMIFS(DES!F:F,DES!C:C,"&gt;="&amp;DATE(AM56,1,1),DES!C:C,"&lt;="&amp;EOMONTH(DATE(AM56,12,1),0),DES!H:H,"efetivado")+SUMIFS(DES!F:F,DES!C:C,"&gt;="&amp;DATE(AM56,1,1),DES!C:C,"&lt;="&amp;EOMONTH(DATE(AM56,12,1),0),DES!H:H,$AM$9)</f>
        <v>0</v>
      </c>
      <c r="BB56" s="350">
        <f>SUMIFS(REC!F:F,REC!C:C,"&gt;="&amp;DATE(AM56,1,1),REC!C:C,"&lt;="&amp;EOMONTH(DATE(AM56,12,1),0),REC!H:H,"efetivado")+SUMIFS(REC!F:F,REC!C:C,"&gt;="&amp;DATE(AM56,1,1),REC!C:C,"&lt;="&amp;EOMONTH(DATE(AM56,12,1),0),REC!H:H,$AM$9)</f>
        <v>0</v>
      </c>
      <c r="BC56" s="350">
        <f>SUMIFS('EMP ADQ'!G:G,'EMP ADQ'!C:C,"&gt;="&amp;DATE(AM56,1,1),'EMP ADQ'!C:C,"&lt;="&amp;EOMONTH(DATE(AM56,12,1),0),'EMP ADQ'!I:I,"efetivado",'EMP ADQ'!D:D,"Empréstimo Adquirido")+SUMIFS('EMP ADQ'!G:G,'EMP ADQ'!C:C,"&gt;="&amp;DATE(AM56,1,1),'EMP ADQ'!C:C,"&lt;="&amp;EOMONTH(DATE(AM56,12,1),0),'EMP ADQ'!I:I,$AM$9,'EMP ADQ'!D:D,"Empréstimo Adquirido")</f>
        <v>0</v>
      </c>
      <c r="BD56" s="350">
        <f>SUMIFS('EMP ADQ'!G:G,'EMP ADQ'!C:C,"&gt;="&amp;DATE(AM56,1,1),'EMP ADQ'!C:C,"&lt;="&amp;EOMONTH(DATE(AM56,12,1),0),'EMP ADQ'!I:I,"efetivado",'EMP ADQ'!D:D,"Empréstimo Pago")+SUMIFS('EMP ADQ'!G:G,'EMP ADQ'!C:C,"&gt;="&amp;DATE(AM56,1,1),'EMP ADQ'!C:C,"&lt;="&amp;EOMONTH(DATE(AM56,12,1),0),'EMP ADQ'!I:I,$AM$9,'EMP ADQ'!D:D,"Empréstimo Pago")</f>
        <v>0</v>
      </c>
      <c r="BE56" s="350">
        <f>SUMIFS('EMP CON'!G:G,'EMP CON'!C:C,"&gt;="&amp;DATE(AM56,1,1),'EMP CON'!C:C,"&lt;="&amp;EOMONTH(DATE(AM56,12,1),0),'EMP CON'!I:I,"efetivado",'EMP CON'!D:D,"Empréstimo Concedido")+SUMIFS('EMP CON'!G:G,'EMP CON'!C:C,"&gt;="&amp;DATE(AM56,1,1),'EMP CON'!C:C,"&lt;="&amp;EOMONTH(DATE(AM56,12,1),0),'EMP CON'!I:I,$AM$9,'EMP CON'!D:D,"Empréstimo Concedido")</f>
        <v>0</v>
      </c>
      <c r="BF56" s="350">
        <f>SUMIFS('EMP CON'!G:G,'EMP CON'!C:C,"&gt;="&amp;DATE(AM56,1,1),'EMP CON'!C:C,"&lt;="&amp;EOMONTH(DATE(AM56,12,1),0),'EMP CON'!I:I,"efetivado",'EMP CON'!D:D,"Empréstimo Recebido")+SUMIFS('EMP CON'!G:G,'EMP CON'!C:C,"&gt;="&amp;DATE(AM56,1,1),'EMP CON'!C:C,"&lt;="&amp;EOMONTH(DATE(AM56,12,1),0),'EMP CON'!I:I,$AM$9,'EMP CON'!D:D,"Empréstimo Recebido")</f>
        <v>0</v>
      </c>
      <c r="BG56" s="350">
        <f>SUMIFS('PG CAR'!H:H,'PG CAR'!C:C,"&gt;="&amp;DATE(AM56,1,1),'PG CAR'!C:C,"&lt;="&amp;EOMONTH(DATE(AM56,12,1),0),'PG CAR'!J:J,"efetivado")+SUMIFS('PG CAR'!H:H,'PG CAR'!C:C,"&gt;="&amp;DATE(AM56,1,1),'PG CAR'!C:C,"&lt;="&amp;EOMONTH(DATE(AM56,12,1),0),'PG CAR'!J:J,$AM$9)</f>
        <v>0</v>
      </c>
      <c r="BH56" s="350"/>
      <c r="BI56" s="350"/>
      <c r="BK56" s="381">
        <f t="shared" si="5"/>
        <v>2066</v>
      </c>
      <c r="BL56" s="350">
        <f t="shared" si="6"/>
        <v>0</v>
      </c>
      <c r="BM56" s="350">
        <f t="shared" si="7"/>
        <v>0</v>
      </c>
      <c r="BN56" s="350">
        <f t="shared" si="8"/>
        <v>0</v>
      </c>
      <c r="BO56" s="350">
        <f t="shared" si="9"/>
        <v>0</v>
      </c>
      <c r="BP56" s="350">
        <f t="shared" si="10"/>
        <v>0</v>
      </c>
      <c r="BQ56" s="350">
        <f t="shared" si="11"/>
        <v>0</v>
      </c>
      <c r="BR56" s="350">
        <f t="shared" si="12"/>
        <v>0</v>
      </c>
      <c r="BS56" s="350">
        <f t="shared" si="13"/>
        <v>0</v>
      </c>
      <c r="BT56" s="350">
        <f t="shared" si="14"/>
        <v>0</v>
      </c>
      <c r="BU56" s="350">
        <f t="shared" si="15"/>
        <v>0</v>
      </c>
    </row>
    <row r="57" spans="39:73" x14ac:dyDescent="0.25">
      <c r="AM57" s="381">
        <f t="shared" si="20"/>
        <v>2067</v>
      </c>
      <c r="AN57" s="350">
        <f t="shared" si="21"/>
        <v>0</v>
      </c>
      <c r="AO57" s="350">
        <f>SUMIFS(DES!F:F,DES!C:C,"&gt;="&amp;DATE(AM57,1,1),DES!C:C,"&lt;="&amp;EOMONTH(DATE(AM57,12,1),0),DES!G:G,'01'!$T$6,DES!H:H,"efetivado")+SUMIFS(DES!F:F,DES!C:C,"&gt;="&amp;DATE(AM57,1,1),DES!C:C,"&lt;="&amp;EOMONTH(DATE(AM57,12,1),0),DES!G:G,'01'!$T$6,DES!H:H,$AM$9)</f>
        <v>0</v>
      </c>
      <c r="AP57" s="350">
        <f>SUMIFS(REC!F:F,REC!C:C,"&gt;="&amp;DATE(AM57,1,1),REC!C:C,"&lt;="&amp;EOMONTH(DATE(AM57,12,1),0),REC!G:G,'01'!$T$6,REC!H:H,"efetivado")+SUMIFS(REC!F:F,REC!C:C,"&gt;="&amp;DATE(AM57,1,1),REC!C:C,"&lt;="&amp;EOMONTH(DATE(AM57,12,1),0),REC!G:G,'01'!$T$6,REC!H:H,$AM$9)</f>
        <v>0</v>
      </c>
      <c r="AQ57" s="350">
        <f>SUMIFS('EMP ADQ'!G:G,'EMP ADQ'!C:C,"&gt;="&amp;DATE(AM57,1,1),'EMP ADQ'!C:C,"&lt;="&amp;EOMONTH(DATE(AM57,12,1),0),'EMP ADQ'!H:H,'01'!$T$6,'EMP ADQ'!I:I,"efetivado",'EMP ADQ'!D:D,"Empréstimo Adquirido")+SUMIFS('EMP ADQ'!G:G,'EMP ADQ'!C:C,"&gt;="&amp;DATE(AM57,1,1),'EMP ADQ'!C:C,"&lt;="&amp;EOMONTH(DATE(AM57,12,1),0),'EMP ADQ'!H:H,'01'!$T$6,'EMP ADQ'!I:I,$AM$9,'EMP ADQ'!D:D,"Empréstimo Adquirido")</f>
        <v>0</v>
      </c>
      <c r="AR57" s="350">
        <f>SUMIFS('EMP ADQ'!G:G,'EMP ADQ'!C:C,"&gt;="&amp;DATE(AM57,1,1),'EMP ADQ'!C:C,"&lt;="&amp;EOMONTH(DATE(AM57,12,1),0),'EMP ADQ'!H:H,'01'!$T$6,'EMP ADQ'!I:I,"efetivado",'EMP ADQ'!D:D,"Empréstimo Pago")+SUMIFS('EMP ADQ'!G:G,'EMP ADQ'!C:C,"&gt;="&amp;DATE(AM57,1,1),'EMP ADQ'!C:C,"&lt;="&amp;EOMONTH(DATE(AM57,12,1),0),'EMP ADQ'!H:H,'01'!$T$6,'EMP ADQ'!I:I,$AM$9,'EMP ADQ'!D:D,"Empréstimo Pago")</f>
        <v>0</v>
      </c>
      <c r="AS57" s="350">
        <f>SUMIFS('EMP CON'!G:G,'EMP CON'!C:C,"&gt;="&amp;DATE(AM57,1,1),'EMP CON'!C:C,"&lt;="&amp;EOMONTH(DATE(AM57,12,1),0),'EMP CON'!H:H,'01'!$T$6,'EMP CON'!I:I,"efetivado",'EMP CON'!D:D,"Empréstimo Concedido")+SUMIFS('EMP CON'!G:G,'EMP CON'!C:C,"&gt;="&amp;DATE(AM57,1,1),'EMP CON'!C:C,"&lt;="&amp;EOMONTH(DATE(AM57,12,1),0),'EMP CON'!H:H,'01'!$T$6,'EMP CON'!I:I,$AM$9,'EMP CON'!D:D,"Empréstimo Concedido")</f>
        <v>0</v>
      </c>
      <c r="AT57" s="350">
        <f>SUMIFS('EMP CON'!G:G,'EMP CON'!C:C,"&gt;="&amp;DATE(AM57,1,1),'EMP CON'!C:C,"&lt;="&amp;EOMONTH(DATE(AM57,12,1),0),'EMP CON'!H:H,'01'!$T$6,'EMP CON'!I:I,"efetivado",'EMP CON'!D:D,"Empréstimo Recebido")+SUMIFS('EMP CON'!G:G,'EMP CON'!C:C,"&gt;="&amp;DATE(AM57,1,1),'EMP CON'!C:C,"&lt;="&amp;EOMONTH(DATE(AM57,12,1),0),'EMP CON'!H:H,'01'!$T$6,'EMP CON'!I:I,$AM$9,'EMP CON'!D:D,"Empréstimo Recebido")</f>
        <v>0</v>
      </c>
      <c r="AU57" s="350">
        <f>SUMIFS('PG CAR'!H:H,'PG CAR'!C:C,"&gt;="&amp;DATE(AM57,1,1),'PG CAR'!C:C,"&lt;="&amp;EOMONTH(DATE(AM57,12,1),0),'PG CAR'!I:I,'01'!$T$6,'PG CAR'!J:J,"efetivado")+SUMIFS('PG CAR'!H:H,'PG CAR'!C:C,"&gt;="&amp;DATE(AM57,1,1),'PG CAR'!C:C,"&lt;="&amp;EOMONTH(DATE(AM57,12,1),0),'PG CAR'!I:I,'01'!$T$6,'PG CAR'!J:J,$AM$9)</f>
        <v>0</v>
      </c>
      <c r="AV57" s="350">
        <f>SUMIFS(TRANS!F:F,TRANS!C:C,"&gt;="&amp;DATE(AM57,1,1),TRANS!C:C,"&lt;="&amp;EOMONTH(DATE(AM57,12,1),0),TRANS!D:D,'01'!$T$6,TRANS!H:H,"efetivado")+SUMIFS(TRANS!F:F,TRANS!C:C,"&gt;="&amp;DATE(AM57,1,1),TRANS!C:C,"&lt;="&amp;EOMONTH(DATE(AM57,12,1),0),TRANS!D:D,'01'!$T$6,TRANS!H:H,$AM$9)</f>
        <v>0</v>
      </c>
      <c r="AW57" s="350">
        <f>SUMIFS(TRANS!F:F,TRANS!C:C,"&gt;="&amp;DATE(AM57,1,1),TRANS!C:C,"&lt;="&amp;EOMONTH(DATE(AM57,12,1),0),TRANS!G:G,'01'!$T$6,TRANS!H:H,"efetivado")+SUMIFS(TRANS!F:F,TRANS!C:C,"&gt;="&amp;DATE(AM57,1,1),TRANS!C:C,"&lt;="&amp;EOMONTH(DATE(AM57,12,1),0),TRANS!G:G,'01'!$T$6,TRANS!H:H,$AM$9)</f>
        <v>0</v>
      </c>
      <c r="AY57" s="381">
        <f t="shared" si="3"/>
        <v>2067</v>
      </c>
      <c r="AZ57" s="350">
        <f t="shared" si="26"/>
        <v>0</v>
      </c>
      <c r="BA57" s="350">
        <f>SUMIFS(DES!F:F,DES!C:C,"&gt;="&amp;DATE(AM57,1,1),DES!C:C,"&lt;="&amp;EOMONTH(DATE(AM57,12,1),0),DES!H:H,"efetivado")+SUMIFS(DES!F:F,DES!C:C,"&gt;="&amp;DATE(AM57,1,1),DES!C:C,"&lt;="&amp;EOMONTH(DATE(AM57,12,1),0),DES!H:H,$AM$9)</f>
        <v>0</v>
      </c>
      <c r="BB57" s="350">
        <f>SUMIFS(REC!F:F,REC!C:C,"&gt;="&amp;DATE(AM57,1,1),REC!C:C,"&lt;="&amp;EOMONTH(DATE(AM57,12,1),0),REC!H:H,"efetivado")+SUMIFS(REC!F:F,REC!C:C,"&gt;="&amp;DATE(AM57,1,1),REC!C:C,"&lt;="&amp;EOMONTH(DATE(AM57,12,1),0),REC!H:H,$AM$9)</f>
        <v>0</v>
      </c>
      <c r="BC57" s="350">
        <f>SUMIFS('EMP ADQ'!G:G,'EMP ADQ'!C:C,"&gt;="&amp;DATE(AM57,1,1),'EMP ADQ'!C:C,"&lt;="&amp;EOMONTH(DATE(AM57,12,1),0),'EMP ADQ'!I:I,"efetivado",'EMP ADQ'!D:D,"Empréstimo Adquirido")+SUMIFS('EMP ADQ'!G:G,'EMP ADQ'!C:C,"&gt;="&amp;DATE(AM57,1,1),'EMP ADQ'!C:C,"&lt;="&amp;EOMONTH(DATE(AM57,12,1),0),'EMP ADQ'!I:I,$AM$9,'EMP ADQ'!D:D,"Empréstimo Adquirido")</f>
        <v>0</v>
      </c>
      <c r="BD57" s="350">
        <f>SUMIFS('EMP ADQ'!G:G,'EMP ADQ'!C:C,"&gt;="&amp;DATE(AM57,1,1),'EMP ADQ'!C:C,"&lt;="&amp;EOMONTH(DATE(AM57,12,1),0),'EMP ADQ'!I:I,"efetivado",'EMP ADQ'!D:D,"Empréstimo Pago")+SUMIFS('EMP ADQ'!G:G,'EMP ADQ'!C:C,"&gt;="&amp;DATE(AM57,1,1),'EMP ADQ'!C:C,"&lt;="&amp;EOMONTH(DATE(AM57,12,1),0),'EMP ADQ'!I:I,$AM$9,'EMP ADQ'!D:D,"Empréstimo Pago")</f>
        <v>0</v>
      </c>
      <c r="BE57" s="350">
        <f>SUMIFS('EMP CON'!G:G,'EMP CON'!C:C,"&gt;="&amp;DATE(AM57,1,1),'EMP CON'!C:C,"&lt;="&amp;EOMONTH(DATE(AM57,12,1),0),'EMP CON'!I:I,"efetivado",'EMP CON'!D:D,"Empréstimo Concedido")+SUMIFS('EMP CON'!G:G,'EMP CON'!C:C,"&gt;="&amp;DATE(AM57,1,1),'EMP CON'!C:C,"&lt;="&amp;EOMONTH(DATE(AM57,12,1),0),'EMP CON'!I:I,$AM$9,'EMP CON'!D:D,"Empréstimo Concedido")</f>
        <v>0</v>
      </c>
      <c r="BF57" s="350">
        <f>SUMIFS('EMP CON'!G:G,'EMP CON'!C:C,"&gt;="&amp;DATE(AM57,1,1),'EMP CON'!C:C,"&lt;="&amp;EOMONTH(DATE(AM57,12,1),0),'EMP CON'!I:I,"efetivado",'EMP CON'!D:D,"Empréstimo Recebido")+SUMIFS('EMP CON'!G:G,'EMP CON'!C:C,"&gt;="&amp;DATE(AM57,1,1),'EMP CON'!C:C,"&lt;="&amp;EOMONTH(DATE(AM57,12,1),0),'EMP CON'!I:I,$AM$9,'EMP CON'!D:D,"Empréstimo Recebido")</f>
        <v>0</v>
      </c>
      <c r="BG57" s="350">
        <f>SUMIFS('PG CAR'!H:H,'PG CAR'!C:C,"&gt;="&amp;DATE(AM57,1,1),'PG CAR'!C:C,"&lt;="&amp;EOMONTH(DATE(AM57,12,1),0),'PG CAR'!J:J,"efetivado")+SUMIFS('PG CAR'!H:H,'PG CAR'!C:C,"&gt;="&amp;DATE(AM57,1,1),'PG CAR'!C:C,"&lt;="&amp;EOMONTH(DATE(AM57,12,1),0),'PG CAR'!J:J,$AM$9)</f>
        <v>0</v>
      </c>
      <c r="BH57" s="350"/>
      <c r="BI57" s="350"/>
      <c r="BK57" s="381">
        <f t="shared" si="5"/>
        <v>2067</v>
      </c>
      <c r="BL57" s="350">
        <f t="shared" si="6"/>
        <v>0</v>
      </c>
      <c r="BM57" s="350">
        <f t="shared" si="7"/>
        <v>0</v>
      </c>
      <c r="BN57" s="350">
        <f t="shared" si="8"/>
        <v>0</v>
      </c>
      <c r="BO57" s="350">
        <f t="shared" si="9"/>
        <v>0</v>
      </c>
      <c r="BP57" s="350">
        <f t="shared" si="10"/>
        <v>0</v>
      </c>
      <c r="BQ57" s="350">
        <f t="shared" si="11"/>
        <v>0</v>
      </c>
      <c r="BR57" s="350">
        <f t="shared" si="12"/>
        <v>0</v>
      </c>
      <c r="BS57" s="350">
        <f t="shared" si="13"/>
        <v>0</v>
      </c>
      <c r="BT57" s="350">
        <f t="shared" si="14"/>
        <v>0</v>
      </c>
      <c r="BU57" s="350">
        <f t="shared" si="15"/>
        <v>0</v>
      </c>
    </row>
    <row r="58" spans="39:73" x14ac:dyDescent="0.25">
      <c r="AM58" s="381">
        <f t="shared" si="20"/>
        <v>2068</v>
      </c>
      <c r="AN58" s="350">
        <f t="shared" si="21"/>
        <v>0</v>
      </c>
      <c r="AO58" s="350">
        <f>SUMIFS(DES!F:F,DES!C:C,"&gt;="&amp;DATE(AM58,1,1),DES!C:C,"&lt;="&amp;EOMONTH(DATE(AM58,12,1),0),DES!G:G,'01'!$T$6,DES!H:H,"efetivado")+SUMIFS(DES!F:F,DES!C:C,"&gt;="&amp;DATE(AM58,1,1),DES!C:C,"&lt;="&amp;EOMONTH(DATE(AM58,12,1),0),DES!G:G,'01'!$T$6,DES!H:H,$AM$9)</f>
        <v>0</v>
      </c>
      <c r="AP58" s="350">
        <f>SUMIFS(REC!F:F,REC!C:C,"&gt;="&amp;DATE(AM58,1,1),REC!C:C,"&lt;="&amp;EOMONTH(DATE(AM58,12,1),0),REC!G:G,'01'!$T$6,REC!H:H,"efetivado")+SUMIFS(REC!F:F,REC!C:C,"&gt;="&amp;DATE(AM58,1,1),REC!C:C,"&lt;="&amp;EOMONTH(DATE(AM58,12,1),0),REC!G:G,'01'!$T$6,REC!H:H,$AM$9)</f>
        <v>0</v>
      </c>
      <c r="AQ58" s="350">
        <f>SUMIFS('EMP ADQ'!G:G,'EMP ADQ'!C:C,"&gt;="&amp;DATE(AM58,1,1),'EMP ADQ'!C:C,"&lt;="&amp;EOMONTH(DATE(AM58,12,1),0),'EMP ADQ'!H:H,'01'!$T$6,'EMP ADQ'!I:I,"efetivado",'EMP ADQ'!D:D,"Empréstimo Adquirido")+SUMIFS('EMP ADQ'!G:G,'EMP ADQ'!C:C,"&gt;="&amp;DATE(AM58,1,1),'EMP ADQ'!C:C,"&lt;="&amp;EOMONTH(DATE(AM58,12,1),0),'EMP ADQ'!H:H,'01'!$T$6,'EMP ADQ'!I:I,$AM$9,'EMP ADQ'!D:D,"Empréstimo Adquirido")</f>
        <v>0</v>
      </c>
      <c r="AR58" s="350">
        <f>SUMIFS('EMP ADQ'!G:G,'EMP ADQ'!C:C,"&gt;="&amp;DATE(AM58,1,1),'EMP ADQ'!C:C,"&lt;="&amp;EOMONTH(DATE(AM58,12,1),0),'EMP ADQ'!H:H,'01'!$T$6,'EMP ADQ'!I:I,"efetivado",'EMP ADQ'!D:D,"Empréstimo Pago")+SUMIFS('EMP ADQ'!G:G,'EMP ADQ'!C:C,"&gt;="&amp;DATE(AM58,1,1),'EMP ADQ'!C:C,"&lt;="&amp;EOMONTH(DATE(AM58,12,1),0),'EMP ADQ'!H:H,'01'!$T$6,'EMP ADQ'!I:I,$AM$9,'EMP ADQ'!D:D,"Empréstimo Pago")</f>
        <v>0</v>
      </c>
      <c r="AS58" s="350">
        <f>SUMIFS('EMP CON'!G:G,'EMP CON'!C:C,"&gt;="&amp;DATE(AM58,1,1),'EMP CON'!C:C,"&lt;="&amp;EOMONTH(DATE(AM58,12,1),0),'EMP CON'!H:H,'01'!$T$6,'EMP CON'!I:I,"efetivado",'EMP CON'!D:D,"Empréstimo Concedido")+SUMIFS('EMP CON'!G:G,'EMP CON'!C:C,"&gt;="&amp;DATE(AM58,1,1),'EMP CON'!C:C,"&lt;="&amp;EOMONTH(DATE(AM58,12,1),0),'EMP CON'!H:H,'01'!$T$6,'EMP CON'!I:I,$AM$9,'EMP CON'!D:D,"Empréstimo Concedido")</f>
        <v>0</v>
      </c>
      <c r="AT58" s="350">
        <f>SUMIFS('EMP CON'!G:G,'EMP CON'!C:C,"&gt;="&amp;DATE(AM58,1,1),'EMP CON'!C:C,"&lt;="&amp;EOMONTH(DATE(AM58,12,1),0),'EMP CON'!H:H,'01'!$T$6,'EMP CON'!I:I,"efetivado",'EMP CON'!D:D,"Empréstimo Recebido")+SUMIFS('EMP CON'!G:G,'EMP CON'!C:C,"&gt;="&amp;DATE(AM58,1,1),'EMP CON'!C:C,"&lt;="&amp;EOMONTH(DATE(AM58,12,1),0),'EMP CON'!H:H,'01'!$T$6,'EMP CON'!I:I,$AM$9,'EMP CON'!D:D,"Empréstimo Recebido")</f>
        <v>0</v>
      </c>
      <c r="AU58" s="350">
        <f>SUMIFS('PG CAR'!H:H,'PG CAR'!C:C,"&gt;="&amp;DATE(AM58,1,1),'PG CAR'!C:C,"&lt;="&amp;EOMONTH(DATE(AM58,12,1),0),'PG CAR'!I:I,'01'!$T$6,'PG CAR'!J:J,"efetivado")+SUMIFS('PG CAR'!H:H,'PG CAR'!C:C,"&gt;="&amp;DATE(AM58,1,1),'PG CAR'!C:C,"&lt;="&amp;EOMONTH(DATE(AM58,12,1),0),'PG CAR'!I:I,'01'!$T$6,'PG CAR'!J:J,$AM$9)</f>
        <v>0</v>
      </c>
      <c r="AV58" s="350">
        <f>SUMIFS(TRANS!F:F,TRANS!C:C,"&gt;="&amp;DATE(AM58,1,1),TRANS!C:C,"&lt;="&amp;EOMONTH(DATE(AM58,12,1),0),TRANS!D:D,'01'!$T$6,TRANS!H:H,"efetivado")+SUMIFS(TRANS!F:F,TRANS!C:C,"&gt;="&amp;DATE(AM58,1,1),TRANS!C:C,"&lt;="&amp;EOMONTH(DATE(AM58,12,1),0),TRANS!D:D,'01'!$T$6,TRANS!H:H,$AM$9)</f>
        <v>0</v>
      </c>
      <c r="AW58" s="350">
        <f>SUMIFS(TRANS!F:F,TRANS!C:C,"&gt;="&amp;DATE(AM58,1,1),TRANS!C:C,"&lt;="&amp;EOMONTH(DATE(AM58,12,1),0),TRANS!G:G,'01'!$T$6,TRANS!H:H,"efetivado")+SUMIFS(TRANS!F:F,TRANS!C:C,"&gt;="&amp;DATE(AM58,1,1),TRANS!C:C,"&lt;="&amp;EOMONTH(DATE(AM58,12,1),0),TRANS!G:G,'01'!$T$6,TRANS!H:H,$AM$9)</f>
        <v>0</v>
      </c>
      <c r="AY58" s="381">
        <f t="shared" si="3"/>
        <v>2068</v>
      </c>
      <c r="AZ58" s="350">
        <f t="shared" si="26"/>
        <v>0</v>
      </c>
      <c r="BA58" s="350">
        <f>SUMIFS(DES!F:F,DES!C:C,"&gt;="&amp;DATE(AM58,1,1),DES!C:C,"&lt;="&amp;EOMONTH(DATE(AM58,12,1),0),DES!H:H,"efetivado")+SUMIFS(DES!F:F,DES!C:C,"&gt;="&amp;DATE(AM58,1,1),DES!C:C,"&lt;="&amp;EOMONTH(DATE(AM58,12,1),0),DES!H:H,$AM$9)</f>
        <v>0</v>
      </c>
      <c r="BB58" s="350">
        <f>SUMIFS(REC!F:F,REC!C:C,"&gt;="&amp;DATE(AM58,1,1),REC!C:C,"&lt;="&amp;EOMONTH(DATE(AM58,12,1),0),REC!H:H,"efetivado")+SUMIFS(REC!F:F,REC!C:C,"&gt;="&amp;DATE(AM58,1,1),REC!C:C,"&lt;="&amp;EOMONTH(DATE(AM58,12,1),0),REC!H:H,$AM$9)</f>
        <v>0</v>
      </c>
      <c r="BC58" s="350">
        <f>SUMIFS('EMP ADQ'!G:G,'EMP ADQ'!C:C,"&gt;="&amp;DATE(AM58,1,1),'EMP ADQ'!C:C,"&lt;="&amp;EOMONTH(DATE(AM58,12,1),0),'EMP ADQ'!I:I,"efetivado",'EMP ADQ'!D:D,"Empréstimo Adquirido")+SUMIFS('EMP ADQ'!G:G,'EMP ADQ'!C:C,"&gt;="&amp;DATE(AM58,1,1),'EMP ADQ'!C:C,"&lt;="&amp;EOMONTH(DATE(AM58,12,1),0),'EMP ADQ'!I:I,$AM$9,'EMP ADQ'!D:D,"Empréstimo Adquirido")</f>
        <v>0</v>
      </c>
      <c r="BD58" s="350">
        <f>SUMIFS('EMP ADQ'!G:G,'EMP ADQ'!C:C,"&gt;="&amp;DATE(AM58,1,1),'EMP ADQ'!C:C,"&lt;="&amp;EOMONTH(DATE(AM58,12,1),0),'EMP ADQ'!I:I,"efetivado",'EMP ADQ'!D:D,"Empréstimo Pago")+SUMIFS('EMP ADQ'!G:G,'EMP ADQ'!C:C,"&gt;="&amp;DATE(AM58,1,1),'EMP ADQ'!C:C,"&lt;="&amp;EOMONTH(DATE(AM58,12,1),0),'EMP ADQ'!I:I,$AM$9,'EMP ADQ'!D:D,"Empréstimo Pago")</f>
        <v>0</v>
      </c>
      <c r="BE58" s="350">
        <f>SUMIFS('EMP CON'!G:G,'EMP CON'!C:C,"&gt;="&amp;DATE(AM58,1,1),'EMP CON'!C:C,"&lt;="&amp;EOMONTH(DATE(AM58,12,1),0),'EMP CON'!I:I,"efetivado",'EMP CON'!D:D,"Empréstimo Concedido")+SUMIFS('EMP CON'!G:G,'EMP CON'!C:C,"&gt;="&amp;DATE(AM58,1,1),'EMP CON'!C:C,"&lt;="&amp;EOMONTH(DATE(AM58,12,1),0),'EMP CON'!I:I,$AM$9,'EMP CON'!D:D,"Empréstimo Concedido")</f>
        <v>0</v>
      </c>
      <c r="BF58" s="350">
        <f>SUMIFS('EMP CON'!G:G,'EMP CON'!C:C,"&gt;="&amp;DATE(AM58,1,1),'EMP CON'!C:C,"&lt;="&amp;EOMONTH(DATE(AM58,12,1),0),'EMP CON'!I:I,"efetivado",'EMP CON'!D:D,"Empréstimo Recebido")+SUMIFS('EMP CON'!G:G,'EMP CON'!C:C,"&gt;="&amp;DATE(AM58,1,1),'EMP CON'!C:C,"&lt;="&amp;EOMONTH(DATE(AM58,12,1),0),'EMP CON'!I:I,$AM$9,'EMP CON'!D:D,"Empréstimo Recebido")</f>
        <v>0</v>
      </c>
      <c r="BG58" s="350">
        <f>SUMIFS('PG CAR'!H:H,'PG CAR'!C:C,"&gt;="&amp;DATE(AM58,1,1),'PG CAR'!C:C,"&lt;="&amp;EOMONTH(DATE(AM58,12,1),0),'PG CAR'!J:J,"efetivado")+SUMIFS('PG CAR'!H:H,'PG CAR'!C:C,"&gt;="&amp;DATE(AM58,1,1),'PG CAR'!C:C,"&lt;="&amp;EOMONTH(DATE(AM58,12,1),0),'PG CAR'!J:J,$AM$9)</f>
        <v>0</v>
      </c>
      <c r="BH58" s="350"/>
      <c r="BI58" s="350"/>
      <c r="BK58" s="381">
        <f t="shared" si="5"/>
        <v>2068</v>
      </c>
      <c r="BL58" s="350">
        <f t="shared" si="6"/>
        <v>0</v>
      </c>
      <c r="BM58" s="350">
        <f t="shared" si="7"/>
        <v>0</v>
      </c>
      <c r="BN58" s="350">
        <f t="shared" si="8"/>
        <v>0</v>
      </c>
      <c r="BO58" s="350">
        <f t="shared" si="9"/>
        <v>0</v>
      </c>
      <c r="BP58" s="350">
        <f t="shared" si="10"/>
        <v>0</v>
      </c>
      <c r="BQ58" s="350">
        <f t="shared" si="11"/>
        <v>0</v>
      </c>
      <c r="BR58" s="350">
        <f t="shared" si="12"/>
        <v>0</v>
      </c>
      <c r="BS58" s="350">
        <f t="shared" si="13"/>
        <v>0</v>
      </c>
      <c r="BT58" s="350">
        <f t="shared" si="14"/>
        <v>0</v>
      </c>
      <c r="BU58" s="350">
        <f t="shared" si="15"/>
        <v>0</v>
      </c>
    </row>
    <row r="59" spans="39:73" x14ac:dyDescent="0.25">
      <c r="AM59" s="381">
        <f t="shared" si="20"/>
        <v>2069</v>
      </c>
      <c r="AN59" s="350">
        <f t="shared" si="21"/>
        <v>0</v>
      </c>
      <c r="AO59" s="350">
        <f>SUMIFS(DES!F:F,DES!C:C,"&gt;="&amp;DATE(AM59,1,1),DES!C:C,"&lt;="&amp;EOMONTH(DATE(AM59,12,1),0),DES!G:G,'01'!$T$6,DES!H:H,"efetivado")+SUMIFS(DES!F:F,DES!C:C,"&gt;="&amp;DATE(AM59,1,1),DES!C:C,"&lt;="&amp;EOMONTH(DATE(AM59,12,1),0),DES!G:G,'01'!$T$6,DES!H:H,$AM$9)</f>
        <v>0</v>
      </c>
      <c r="AP59" s="350">
        <f>SUMIFS(REC!F:F,REC!C:C,"&gt;="&amp;DATE(AM59,1,1),REC!C:C,"&lt;="&amp;EOMONTH(DATE(AM59,12,1),0),REC!G:G,'01'!$T$6,REC!H:H,"efetivado")+SUMIFS(REC!F:F,REC!C:C,"&gt;="&amp;DATE(AM59,1,1),REC!C:C,"&lt;="&amp;EOMONTH(DATE(AM59,12,1),0),REC!G:G,'01'!$T$6,REC!H:H,$AM$9)</f>
        <v>0</v>
      </c>
      <c r="AQ59" s="350">
        <f>SUMIFS('EMP ADQ'!G:G,'EMP ADQ'!C:C,"&gt;="&amp;DATE(AM59,1,1),'EMP ADQ'!C:C,"&lt;="&amp;EOMONTH(DATE(AM59,12,1),0),'EMP ADQ'!H:H,'01'!$T$6,'EMP ADQ'!I:I,"efetivado",'EMP ADQ'!D:D,"Empréstimo Adquirido")+SUMIFS('EMP ADQ'!G:G,'EMP ADQ'!C:C,"&gt;="&amp;DATE(AM59,1,1),'EMP ADQ'!C:C,"&lt;="&amp;EOMONTH(DATE(AM59,12,1),0),'EMP ADQ'!H:H,'01'!$T$6,'EMP ADQ'!I:I,$AM$9,'EMP ADQ'!D:D,"Empréstimo Adquirido")</f>
        <v>0</v>
      </c>
      <c r="AR59" s="350">
        <f>SUMIFS('EMP ADQ'!G:G,'EMP ADQ'!C:C,"&gt;="&amp;DATE(AM59,1,1),'EMP ADQ'!C:C,"&lt;="&amp;EOMONTH(DATE(AM59,12,1),0),'EMP ADQ'!H:H,'01'!$T$6,'EMP ADQ'!I:I,"efetivado",'EMP ADQ'!D:D,"Empréstimo Pago")+SUMIFS('EMP ADQ'!G:G,'EMP ADQ'!C:C,"&gt;="&amp;DATE(AM59,1,1),'EMP ADQ'!C:C,"&lt;="&amp;EOMONTH(DATE(AM59,12,1),0),'EMP ADQ'!H:H,'01'!$T$6,'EMP ADQ'!I:I,$AM$9,'EMP ADQ'!D:D,"Empréstimo Pago")</f>
        <v>0</v>
      </c>
      <c r="AS59" s="350">
        <f>SUMIFS('EMP CON'!G:G,'EMP CON'!C:C,"&gt;="&amp;DATE(AM59,1,1),'EMP CON'!C:C,"&lt;="&amp;EOMONTH(DATE(AM59,12,1),0),'EMP CON'!H:H,'01'!$T$6,'EMP CON'!I:I,"efetivado",'EMP CON'!D:D,"Empréstimo Concedido")+SUMIFS('EMP CON'!G:G,'EMP CON'!C:C,"&gt;="&amp;DATE(AM59,1,1),'EMP CON'!C:C,"&lt;="&amp;EOMONTH(DATE(AM59,12,1),0),'EMP CON'!H:H,'01'!$T$6,'EMP CON'!I:I,$AM$9,'EMP CON'!D:D,"Empréstimo Concedido")</f>
        <v>0</v>
      </c>
      <c r="AT59" s="350">
        <f>SUMIFS('EMP CON'!G:G,'EMP CON'!C:C,"&gt;="&amp;DATE(AM59,1,1),'EMP CON'!C:C,"&lt;="&amp;EOMONTH(DATE(AM59,12,1),0),'EMP CON'!H:H,'01'!$T$6,'EMP CON'!I:I,"efetivado",'EMP CON'!D:D,"Empréstimo Recebido")+SUMIFS('EMP CON'!G:G,'EMP CON'!C:C,"&gt;="&amp;DATE(AM59,1,1),'EMP CON'!C:C,"&lt;="&amp;EOMONTH(DATE(AM59,12,1),0),'EMP CON'!H:H,'01'!$T$6,'EMP CON'!I:I,$AM$9,'EMP CON'!D:D,"Empréstimo Recebido")</f>
        <v>0</v>
      </c>
      <c r="AU59" s="350">
        <f>SUMIFS('PG CAR'!H:H,'PG CAR'!C:C,"&gt;="&amp;DATE(AM59,1,1),'PG CAR'!C:C,"&lt;="&amp;EOMONTH(DATE(AM59,12,1),0),'PG CAR'!I:I,'01'!$T$6,'PG CAR'!J:J,"efetivado")+SUMIFS('PG CAR'!H:H,'PG CAR'!C:C,"&gt;="&amp;DATE(AM59,1,1),'PG CAR'!C:C,"&lt;="&amp;EOMONTH(DATE(AM59,12,1),0),'PG CAR'!I:I,'01'!$T$6,'PG CAR'!J:J,$AM$9)</f>
        <v>0</v>
      </c>
      <c r="AV59" s="350">
        <f>SUMIFS(TRANS!F:F,TRANS!C:C,"&gt;="&amp;DATE(AM59,1,1),TRANS!C:C,"&lt;="&amp;EOMONTH(DATE(AM59,12,1),0),TRANS!D:D,'01'!$T$6,TRANS!H:H,"efetivado")+SUMIFS(TRANS!F:F,TRANS!C:C,"&gt;="&amp;DATE(AM59,1,1),TRANS!C:C,"&lt;="&amp;EOMONTH(DATE(AM59,12,1),0),TRANS!D:D,'01'!$T$6,TRANS!H:H,$AM$9)</f>
        <v>0</v>
      </c>
      <c r="AW59" s="350">
        <f>SUMIFS(TRANS!F:F,TRANS!C:C,"&gt;="&amp;DATE(AM59,1,1),TRANS!C:C,"&lt;="&amp;EOMONTH(DATE(AM59,12,1),0),TRANS!G:G,'01'!$T$6,TRANS!H:H,"efetivado")+SUMIFS(TRANS!F:F,TRANS!C:C,"&gt;="&amp;DATE(AM59,1,1),TRANS!C:C,"&lt;="&amp;EOMONTH(DATE(AM59,12,1),0),TRANS!G:G,'01'!$T$6,TRANS!H:H,$AM$9)</f>
        <v>0</v>
      </c>
      <c r="AY59" s="381">
        <f t="shared" si="3"/>
        <v>2069</v>
      </c>
      <c r="AZ59" s="350">
        <f t="shared" si="26"/>
        <v>0</v>
      </c>
      <c r="BA59" s="350">
        <f>SUMIFS(DES!F:F,DES!C:C,"&gt;="&amp;DATE(AM59,1,1),DES!C:C,"&lt;="&amp;EOMONTH(DATE(AM59,12,1),0),DES!H:H,"efetivado")+SUMIFS(DES!F:F,DES!C:C,"&gt;="&amp;DATE(AM59,1,1),DES!C:C,"&lt;="&amp;EOMONTH(DATE(AM59,12,1),0),DES!H:H,$AM$9)</f>
        <v>0</v>
      </c>
      <c r="BB59" s="350">
        <f>SUMIFS(REC!F:F,REC!C:C,"&gt;="&amp;DATE(AM59,1,1),REC!C:C,"&lt;="&amp;EOMONTH(DATE(AM59,12,1),0),REC!H:H,"efetivado")+SUMIFS(REC!F:F,REC!C:C,"&gt;="&amp;DATE(AM59,1,1),REC!C:C,"&lt;="&amp;EOMONTH(DATE(AM59,12,1),0),REC!H:H,$AM$9)</f>
        <v>0</v>
      </c>
      <c r="BC59" s="350">
        <f>SUMIFS('EMP ADQ'!G:G,'EMP ADQ'!C:C,"&gt;="&amp;DATE(AM59,1,1),'EMP ADQ'!C:C,"&lt;="&amp;EOMONTH(DATE(AM59,12,1),0),'EMP ADQ'!I:I,"efetivado",'EMP ADQ'!D:D,"Empréstimo Adquirido")+SUMIFS('EMP ADQ'!G:G,'EMP ADQ'!C:C,"&gt;="&amp;DATE(AM59,1,1),'EMP ADQ'!C:C,"&lt;="&amp;EOMONTH(DATE(AM59,12,1),0),'EMP ADQ'!I:I,$AM$9,'EMP ADQ'!D:D,"Empréstimo Adquirido")</f>
        <v>0</v>
      </c>
      <c r="BD59" s="350">
        <f>SUMIFS('EMP ADQ'!G:G,'EMP ADQ'!C:C,"&gt;="&amp;DATE(AM59,1,1),'EMP ADQ'!C:C,"&lt;="&amp;EOMONTH(DATE(AM59,12,1),0),'EMP ADQ'!I:I,"efetivado",'EMP ADQ'!D:D,"Empréstimo Pago")+SUMIFS('EMP ADQ'!G:G,'EMP ADQ'!C:C,"&gt;="&amp;DATE(AM59,1,1),'EMP ADQ'!C:C,"&lt;="&amp;EOMONTH(DATE(AM59,12,1),0),'EMP ADQ'!I:I,$AM$9,'EMP ADQ'!D:D,"Empréstimo Pago")</f>
        <v>0</v>
      </c>
      <c r="BE59" s="350">
        <f>SUMIFS('EMP CON'!G:G,'EMP CON'!C:C,"&gt;="&amp;DATE(AM59,1,1),'EMP CON'!C:C,"&lt;="&amp;EOMONTH(DATE(AM59,12,1),0),'EMP CON'!I:I,"efetivado",'EMP CON'!D:D,"Empréstimo Concedido")+SUMIFS('EMP CON'!G:G,'EMP CON'!C:C,"&gt;="&amp;DATE(AM59,1,1),'EMP CON'!C:C,"&lt;="&amp;EOMONTH(DATE(AM59,12,1),0),'EMP CON'!I:I,$AM$9,'EMP CON'!D:D,"Empréstimo Concedido")</f>
        <v>0</v>
      </c>
      <c r="BF59" s="350">
        <f>SUMIFS('EMP CON'!G:G,'EMP CON'!C:C,"&gt;="&amp;DATE(AM59,1,1),'EMP CON'!C:C,"&lt;="&amp;EOMONTH(DATE(AM59,12,1),0),'EMP CON'!I:I,"efetivado",'EMP CON'!D:D,"Empréstimo Recebido")+SUMIFS('EMP CON'!G:G,'EMP CON'!C:C,"&gt;="&amp;DATE(AM59,1,1),'EMP CON'!C:C,"&lt;="&amp;EOMONTH(DATE(AM59,12,1),0),'EMP CON'!I:I,$AM$9,'EMP CON'!D:D,"Empréstimo Recebido")</f>
        <v>0</v>
      </c>
      <c r="BG59" s="350">
        <f>SUMIFS('PG CAR'!H:H,'PG CAR'!C:C,"&gt;="&amp;DATE(AM59,1,1),'PG CAR'!C:C,"&lt;="&amp;EOMONTH(DATE(AM59,12,1),0),'PG CAR'!J:J,"efetivado")+SUMIFS('PG CAR'!H:H,'PG CAR'!C:C,"&gt;="&amp;DATE(AM59,1,1),'PG CAR'!C:C,"&lt;="&amp;EOMONTH(DATE(AM59,12,1),0),'PG CAR'!J:J,$AM$9)</f>
        <v>0</v>
      </c>
      <c r="BH59" s="350"/>
      <c r="BI59" s="350"/>
      <c r="BK59" s="381">
        <f t="shared" si="5"/>
        <v>2069</v>
      </c>
      <c r="BL59" s="350">
        <f t="shared" si="6"/>
        <v>0</v>
      </c>
      <c r="BM59" s="350">
        <f t="shared" si="7"/>
        <v>0</v>
      </c>
      <c r="BN59" s="350">
        <f t="shared" si="8"/>
        <v>0</v>
      </c>
      <c r="BO59" s="350">
        <f t="shared" si="9"/>
        <v>0</v>
      </c>
      <c r="BP59" s="350">
        <f t="shared" si="10"/>
        <v>0</v>
      </c>
      <c r="BQ59" s="350">
        <f t="shared" si="11"/>
        <v>0</v>
      </c>
      <c r="BR59" s="350">
        <f t="shared" si="12"/>
        <v>0</v>
      </c>
      <c r="BS59" s="350">
        <f t="shared" si="13"/>
        <v>0</v>
      </c>
      <c r="BT59" s="350">
        <f t="shared" si="14"/>
        <v>0</v>
      </c>
      <c r="BU59" s="350">
        <f t="shared" si="15"/>
        <v>0</v>
      </c>
    </row>
    <row r="60" spans="39:73" x14ac:dyDescent="0.25">
      <c r="AM60" s="381">
        <f t="shared" si="20"/>
        <v>2070</v>
      </c>
      <c r="AN60" s="350">
        <f t="shared" si="21"/>
        <v>0</v>
      </c>
      <c r="AO60" s="350">
        <f>SUMIFS(DES!F:F,DES!C:C,"&gt;="&amp;DATE(AM60,1,1),DES!C:C,"&lt;="&amp;EOMONTH(DATE(AM60,12,1),0),DES!G:G,'01'!$T$6,DES!H:H,"efetivado")+SUMIFS(DES!F:F,DES!C:C,"&gt;="&amp;DATE(AM60,1,1),DES!C:C,"&lt;="&amp;EOMONTH(DATE(AM60,12,1),0),DES!G:G,'01'!$T$6,DES!H:H,$AM$9)</f>
        <v>0</v>
      </c>
      <c r="AP60" s="350">
        <f>SUMIFS(REC!F:F,REC!C:C,"&gt;="&amp;DATE(AM60,1,1),REC!C:C,"&lt;="&amp;EOMONTH(DATE(AM60,12,1),0),REC!G:G,'01'!$T$6,REC!H:H,"efetivado")+SUMIFS(REC!F:F,REC!C:C,"&gt;="&amp;DATE(AM60,1,1),REC!C:C,"&lt;="&amp;EOMONTH(DATE(AM60,12,1),0),REC!G:G,'01'!$T$6,REC!H:H,$AM$9)</f>
        <v>0</v>
      </c>
      <c r="AQ60" s="350">
        <f>SUMIFS('EMP ADQ'!G:G,'EMP ADQ'!C:C,"&gt;="&amp;DATE(AM60,1,1),'EMP ADQ'!C:C,"&lt;="&amp;EOMONTH(DATE(AM60,12,1),0),'EMP ADQ'!H:H,'01'!$T$6,'EMP ADQ'!I:I,"efetivado",'EMP ADQ'!D:D,"Empréstimo Adquirido")+SUMIFS('EMP ADQ'!G:G,'EMP ADQ'!C:C,"&gt;="&amp;DATE(AM60,1,1),'EMP ADQ'!C:C,"&lt;="&amp;EOMONTH(DATE(AM60,12,1),0),'EMP ADQ'!H:H,'01'!$T$6,'EMP ADQ'!I:I,$AM$9,'EMP ADQ'!D:D,"Empréstimo Adquirido")</f>
        <v>0</v>
      </c>
      <c r="AR60" s="350">
        <f>SUMIFS('EMP ADQ'!G:G,'EMP ADQ'!C:C,"&gt;="&amp;DATE(AM60,1,1),'EMP ADQ'!C:C,"&lt;="&amp;EOMONTH(DATE(AM60,12,1),0),'EMP ADQ'!H:H,'01'!$T$6,'EMP ADQ'!I:I,"efetivado",'EMP ADQ'!D:D,"Empréstimo Pago")+SUMIFS('EMP ADQ'!G:G,'EMP ADQ'!C:C,"&gt;="&amp;DATE(AM60,1,1),'EMP ADQ'!C:C,"&lt;="&amp;EOMONTH(DATE(AM60,12,1),0),'EMP ADQ'!H:H,'01'!$T$6,'EMP ADQ'!I:I,$AM$9,'EMP ADQ'!D:D,"Empréstimo Pago")</f>
        <v>0</v>
      </c>
      <c r="AS60" s="350">
        <f>SUMIFS('EMP CON'!G:G,'EMP CON'!C:C,"&gt;="&amp;DATE(AM60,1,1),'EMP CON'!C:C,"&lt;="&amp;EOMONTH(DATE(AM60,12,1),0),'EMP CON'!H:H,'01'!$T$6,'EMP CON'!I:I,"efetivado",'EMP CON'!D:D,"Empréstimo Concedido")+SUMIFS('EMP CON'!G:G,'EMP CON'!C:C,"&gt;="&amp;DATE(AM60,1,1),'EMP CON'!C:C,"&lt;="&amp;EOMONTH(DATE(AM60,12,1),0),'EMP CON'!H:H,'01'!$T$6,'EMP CON'!I:I,$AM$9,'EMP CON'!D:D,"Empréstimo Concedido")</f>
        <v>0</v>
      </c>
      <c r="AT60" s="350">
        <f>SUMIFS('EMP CON'!G:G,'EMP CON'!C:C,"&gt;="&amp;DATE(AM60,1,1),'EMP CON'!C:C,"&lt;="&amp;EOMONTH(DATE(AM60,12,1),0),'EMP CON'!H:H,'01'!$T$6,'EMP CON'!I:I,"efetivado",'EMP CON'!D:D,"Empréstimo Recebido")+SUMIFS('EMP CON'!G:G,'EMP CON'!C:C,"&gt;="&amp;DATE(AM60,1,1),'EMP CON'!C:C,"&lt;="&amp;EOMONTH(DATE(AM60,12,1),0),'EMP CON'!H:H,'01'!$T$6,'EMP CON'!I:I,$AM$9,'EMP CON'!D:D,"Empréstimo Recebido")</f>
        <v>0</v>
      </c>
      <c r="AU60" s="350">
        <f>SUMIFS('PG CAR'!H:H,'PG CAR'!C:C,"&gt;="&amp;DATE(AM60,1,1),'PG CAR'!C:C,"&lt;="&amp;EOMONTH(DATE(AM60,12,1),0),'PG CAR'!I:I,'01'!$T$6,'PG CAR'!J:J,"efetivado")+SUMIFS('PG CAR'!H:H,'PG CAR'!C:C,"&gt;="&amp;DATE(AM60,1,1),'PG CAR'!C:C,"&lt;="&amp;EOMONTH(DATE(AM60,12,1),0),'PG CAR'!I:I,'01'!$T$6,'PG CAR'!J:J,$AM$9)</f>
        <v>0</v>
      </c>
      <c r="AV60" s="350">
        <f>SUMIFS(TRANS!F:F,TRANS!C:C,"&gt;="&amp;DATE(AM60,1,1),TRANS!C:C,"&lt;="&amp;EOMONTH(DATE(AM60,12,1),0),TRANS!D:D,'01'!$T$6,TRANS!H:H,"efetivado")+SUMIFS(TRANS!F:F,TRANS!C:C,"&gt;="&amp;DATE(AM60,1,1),TRANS!C:C,"&lt;="&amp;EOMONTH(DATE(AM60,12,1),0),TRANS!D:D,'01'!$T$6,TRANS!H:H,$AM$9)</f>
        <v>0</v>
      </c>
      <c r="AW60" s="350">
        <f>SUMIFS(TRANS!F:F,TRANS!C:C,"&gt;="&amp;DATE(AM60,1,1),TRANS!C:C,"&lt;="&amp;EOMONTH(DATE(AM60,12,1),0),TRANS!G:G,'01'!$T$6,TRANS!H:H,"efetivado")+SUMIFS(TRANS!F:F,TRANS!C:C,"&gt;="&amp;DATE(AM60,1,1),TRANS!C:C,"&lt;="&amp;EOMONTH(DATE(AM60,12,1),0),TRANS!G:G,'01'!$T$6,TRANS!H:H,$AM$9)</f>
        <v>0</v>
      </c>
      <c r="AY60" s="381">
        <f t="shared" si="3"/>
        <v>2070</v>
      </c>
      <c r="AZ60" s="350">
        <f t="shared" si="26"/>
        <v>0</v>
      </c>
      <c r="BA60" s="350">
        <f>SUMIFS(DES!F:F,DES!C:C,"&gt;="&amp;DATE(AM60,1,1),DES!C:C,"&lt;="&amp;EOMONTH(DATE(AM60,12,1),0),DES!H:H,"efetivado")+SUMIFS(DES!F:F,DES!C:C,"&gt;="&amp;DATE(AM60,1,1),DES!C:C,"&lt;="&amp;EOMONTH(DATE(AM60,12,1),0),DES!H:H,$AM$9)</f>
        <v>0</v>
      </c>
      <c r="BB60" s="350">
        <f>SUMIFS(REC!F:F,REC!C:C,"&gt;="&amp;DATE(AM60,1,1),REC!C:C,"&lt;="&amp;EOMONTH(DATE(AM60,12,1),0),REC!H:H,"efetivado")+SUMIFS(REC!F:F,REC!C:C,"&gt;="&amp;DATE(AM60,1,1),REC!C:C,"&lt;="&amp;EOMONTH(DATE(AM60,12,1),0),REC!H:H,$AM$9)</f>
        <v>0</v>
      </c>
      <c r="BC60" s="350">
        <f>SUMIFS('EMP ADQ'!G:G,'EMP ADQ'!C:C,"&gt;="&amp;DATE(AM60,1,1),'EMP ADQ'!C:C,"&lt;="&amp;EOMONTH(DATE(AM60,12,1),0),'EMP ADQ'!I:I,"efetivado",'EMP ADQ'!D:D,"Empréstimo Adquirido")+SUMIFS('EMP ADQ'!G:G,'EMP ADQ'!C:C,"&gt;="&amp;DATE(AM60,1,1),'EMP ADQ'!C:C,"&lt;="&amp;EOMONTH(DATE(AM60,12,1),0),'EMP ADQ'!I:I,$AM$9,'EMP ADQ'!D:D,"Empréstimo Adquirido")</f>
        <v>0</v>
      </c>
      <c r="BD60" s="350">
        <f>SUMIFS('EMP ADQ'!G:G,'EMP ADQ'!C:C,"&gt;="&amp;DATE(AM60,1,1),'EMP ADQ'!C:C,"&lt;="&amp;EOMONTH(DATE(AM60,12,1),0),'EMP ADQ'!I:I,"efetivado",'EMP ADQ'!D:D,"Empréstimo Pago")+SUMIFS('EMP ADQ'!G:G,'EMP ADQ'!C:C,"&gt;="&amp;DATE(AM60,1,1),'EMP ADQ'!C:C,"&lt;="&amp;EOMONTH(DATE(AM60,12,1),0),'EMP ADQ'!I:I,$AM$9,'EMP ADQ'!D:D,"Empréstimo Pago")</f>
        <v>0</v>
      </c>
      <c r="BE60" s="350">
        <f>SUMIFS('EMP CON'!G:G,'EMP CON'!C:C,"&gt;="&amp;DATE(AM60,1,1),'EMP CON'!C:C,"&lt;="&amp;EOMONTH(DATE(AM60,12,1),0),'EMP CON'!I:I,"efetivado",'EMP CON'!D:D,"Empréstimo Concedido")+SUMIFS('EMP CON'!G:G,'EMP CON'!C:C,"&gt;="&amp;DATE(AM60,1,1),'EMP CON'!C:C,"&lt;="&amp;EOMONTH(DATE(AM60,12,1),0),'EMP CON'!I:I,$AM$9,'EMP CON'!D:D,"Empréstimo Concedido")</f>
        <v>0</v>
      </c>
      <c r="BF60" s="350">
        <f>SUMIFS('EMP CON'!G:G,'EMP CON'!C:C,"&gt;="&amp;DATE(AM60,1,1),'EMP CON'!C:C,"&lt;="&amp;EOMONTH(DATE(AM60,12,1),0),'EMP CON'!I:I,"efetivado",'EMP CON'!D:D,"Empréstimo Recebido")+SUMIFS('EMP CON'!G:G,'EMP CON'!C:C,"&gt;="&amp;DATE(AM60,1,1),'EMP CON'!C:C,"&lt;="&amp;EOMONTH(DATE(AM60,12,1),0),'EMP CON'!I:I,$AM$9,'EMP CON'!D:D,"Empréstimo Recebido")</f>
        <v>0</v>
      </c>
      <c r="BG60" s="350">
        <f>SUMIFS('PG CAR'!H:H,'PG CAR'!C:C,"&gt;="&amp;DATE(AM60,1,1),'PG CAR'!C:C,"&lt;="&amp;EOMONTH(DATE(AM60,12,1),0),'PG CAR'!J:J,"efetivado")+SUMIFS('PG CAR'!H:H,'PG CAR'!C:C,"&gt;="&amp;DATE(AM60,1,1),'PG CAR'!C:C,"&lt;="&amp;EOMONTH(DATE(AM60,12,1),0),'PG CAR'!J:J,$AM$9)</f>
        <v>0</v>
      </c>
      <c r="BH60" s="350"/>
      <c r="BI60" s="350"/>
      <c r="BK60" s="381">
        <f t="shared" si="5"/>
        <v>2070</v>
      </c>
      <c r="BL60" s="350">
        <f>IF($T$6="Todos os Bancos",AZ60,AN60)</f>
        <v>0</v>
      </c>
      <c r="BM60" s="350">
        <f t="shared" si="7"/>
        <v>0</v>
      </c>
      <c r="BN60" s="350">
        <f t="shared" si="8"/>
        <v>0</v>
      </c>
      <c r="BO60" s="350">
        <f t="shared" si="9"/>
        <v>0</v>
      </c>
      <c r="BP60" s="350">
        <f t="shared" si="10"/>
        <v>0</v>
      </c>
      <c r="BQ60" s="350">
        <f t="shared" si="11"/>
        <v>0</v>
      </c>
      <c r="BR60" s="350">
        <f t="shared" si="12"/>
        <v>0</v>
      </c>
      <c r="BS60" s="350">
        <f t="shared" si="13"/>
        <v>0</v>
      </c>
      <c r="BT60" s="350">
        <f t="shared" si="14"/>
        <v>0</v>
      </c>
      <c r="BU60" s="350">
        <f t="shared" si="15"/>
        <v>0</v>
      </c>
    </row>
    <row r="61" spans="39:73" x14ac:dyDescent="0.25">
      <c r="BL61" s="350"/>
    </row>
    <row r="62" spans="39:73" x14ac:dyDescent="0.25">
      <c r="BL62" s="350"/>
    </row>
    <row r="63" spans="39:73" x14ac:dyDescent="0.25">
      <c r="BL63" s="350"/>
    </row>
    <row r="64" spans="39:73" x14ac:dyDescent="0.25">
      <c r="BL64" s="350"/>
    </row>
    <row r="65" spans="36:72" x14ac:dyDescent="0.25">
      <c r="BL65" s="350"/>
    </row>
    <row r="66" spans="36:72" x14ac:dyDescent="0.25">
      <c r="BL66" s="350"/>
    </row>
    <row r="67" spans="36:72" ht="30" x14ac:dyDescent="0.25">
      <c r="AN67" s="451" t="s">
        <v>97</v>
      </c>
      <c r="AO67" s="381" t="s">
        <v>66</v>
      </c>
      <c r="AP67" s="382" t="s">
        <v>83</v>
      </c>
      <c r="AQ67" s="382" t="s">
        <v>98</v>
      </c>
      <c r="AR67" s="382" t="s">
        <v>91</v>
      </c>
      <c r="AS67" s="382" t="s">
        <v>100</v>
      </c>
      <c r="AT67" s="382" t="s">
        <v>103</v>
      </c>
      <c r="AU67" s="382" t="s">
        <v>101</v>
      </c>
      <c r="AV67" s="382" t="s">
        <v>102</v>
      </c>
      <c r="AZ67" s="451" t="s">
        <v>97</v>
      </c>
      <c r="BA67" s="381" t="s">
        <v>66</v>
      </c>
      <c r="BB67" s="382" t="s">
        <v>83</v>
      </c>
      <c r="BC67" s="382" t="s">
        <v>98</v>
      </c>
      <c r="BD67" s="382" t="s">
        <v>91</v>
      </c>
      <c r="BE67" s="382" t="s">
        <v>100</v>
      </c>
      <c r="BF67" s="382" t="s">
        <v>103</v>
      </c>
      <c r="BG67" s="382"/>
      <c r="BH67" s="382"/>
      <c r="BL67" s="350"/>
    </row>
    <row r="68" spans="36:72" ht="30" x14ac:dyDescent="0.25">
      <c r="AL68" s="383"/>
      <c r="AN68" s="451"/>
      <c r="AO68" s="381"/>
      <c r="AP68" s="382"/>
      <c r="AQ68" s="382"/>
      <c r="AR68" s="382"/>
      <c r="AS68" s="382"/>
      <c r="AT68" s="382"/>
      <c r="AU68" s="382"/>
      <c r="AV68" s="382"/>
      <c r="AZ68" s="451"/>
      <c r="BA68" s="381"/>
      <c r="BB68" s="382"/>
      <c r="BC68" s="382"/>
      <c r="BD68" s="382"/>
      <c r="BE68" s="382"/>
      <c r="BF68" s="382"/>
      <c r="BG68" s="382"/>
      <c r="BH68" s="382"/>
      <c r="BL68" s="351" t="s">
        <v>97</v>
      </c>
      <c r="BM68" s="381" t="s">
        <v>66</v>
      </c>
      <c r="BN68" s="382" t="s">
        <v>83</v>
      </c>
      <c r="BO68" s="382" t="s">
        <v>98</v>
      </c>
      <c r="BP68" s="382" t="s">
        <v>91</v>
      </c>
      <c r="BQ68" s="382" t="s">
        <v>100</v>
      </c>
      <c r="BR68" s="382" t="s">
        <v>103</v>
      </c>
      <c r="BS68" s="382" t="s">
        <v>101</v>
      </c>
      <c r="BT68" s="382" t="s">
        <v>102</v>
      </c>
    </row>
    <row r="69" spans="36:72" x14ac:dyDescent="0.25">
      <c r="AJ69" s="389">
        <f>DATE(R6,BZ36,1)</f>
        <v>44256</v>
      </c>
      <c r="AK69" s="390">
        <f>MONTH(AJ69)</f>
        <v>3</v>
      </c>
      <c r="AL69" s="384">
        <v>1</v>
      </c>
      <c r="AM69" s="381">
        <f>IF(AK69=$BZ$36,AL69,0)</f>
        <v>1</v>
      </c>
      <c r="AN69" s="350">
        <f>SUMIFS(DES!F:F,DES!C:C,"="&amp;DATE($R$6,$BZ$36,AM69),DES!G:G,'01'!$T$6,DES!H:H,"efetivado")+SUMIFS(DES!F:F,DES!C:C,"="&amp;DATE($R$6,$BZ$36,AM69),DES!G:G,'01'!$T$6,DES!H:H,$AM$9)</f>
        <v>0</v>
      </c>
      <c r="AO69" s="350">
        <f>SUMIFS(REC!F:F,REC!C:C,"="&amp;DATE($R$6,$BZ$36,AM69),REC!G:G,'01'!$T$6,REC!H:H,"efetivado")+SUMIFS(REC!F:F,REC!C:C,"="&amp;DATE($R$6,$BZ$36,AM69),REC!G:G,'01'!$T$6,REC!H:H,$AM$9)</f>
        <v>0</v>
      </c>
      <c r="AP69" s="350">
        <f>SUMIFS('EMP ADQ'!G:G,'EMP ADQ'!C:C,"="&amp;DATE($R$6,$BZ$36,AM69),'EMP ADQ'!H:H,'01'!$T$6,'EMP ADQ'!I:I,"efetivado",'EMP ADQ'!D:D,"Empréstimo Adquirido")+SUMIFS('EMP ADQ'!G:G,'EMP ADQ'!C:C,"="&amp;DATE($R$6,$BZ$36,AM69),'EMP ADQ'!H:H,'01'!$T$6,'EMP ADQ'!I:I,$AM$9,'EMP ADQ'!D:D,"Empréstimo Adquirido")</f>
        <v>0</v>
      </c>
      <c r="AQ69" s="350">
        <f>SUMIFS('EMP ADQ'!G:G,'EMP ADQ'!C:C,"="&amp;DATE($R$6,$BZ$36,AM69),'EMP ADQ'!H:H,'01'!$T$6,'EMP ADQ'!I:I,"efetivado",'EMP ADQ'!D:D,"Empréstimo Pago")+SUMIFS('EMP ADQ'!G:G,'EMP ADQ'!C:C,"="&amp;DATE($R$6,$BZ$36,AM69),'EMP ADQ'!H:H,'01'!$T$6,'EMP ADQ'!I:I,$AM$9,'EMP ADQ'!D:D,"Empréstimo Pago")</f>
        <v>0</v>
      </c>
      <c r="AR69" s="350">
        <f>SUMIFS('EMP CON'!G:G,'EMP CON'!C:C,"="&amp;DATE($R$6,$BZ$36,AM69),'EMP CON'!H:H,'01'!$T$6,'EMP CON'!I:I,"efetivado",'EMP CON'!D:D,"Empréstimo Concedido")+SUMIFS('EMP CON'!G:G,'EMP CON'!C:C,"="&amp;DATE($R$6,$BZ$36,AM69),'EMP CON'!H:H,'01'!$T$6,'EMP CON'!I:I,$AM$9,'EMP CON'!D:D,"Empréstimo Concedido")</f>
        <v>0</v>
      </c>
      <c r="AS69" s="350">
        <f>SUMIFS('EMP CON'!G:G,'EMP CON'!C:C,"="&amp;DATE($R$6,$BZ$36,AM69),'EMP CON'!H:H,'01'!$T$6,'EMP CON'!I:I,"efetivado",'EMP CON'!D:D,"Empréstimo Recebido")+SUMIFS('EMP CON'!G:G,'EMP CON'!C:C,"="&amp;DATE($R$6,$BZ$36,AM69),'EMP CON'!H:H,'01'!$T$6,'EMP CON'!I:I,$AM$9,'EMP CON'!D:D,"Empréstimo Recebido")</f>
        <v>0</v>
      </c>
      <c r="AT69" s="350">
        <f>SUMIFS('PG CAR'!H:H,'PG CAR'!C:C,"="&amp;DATE($R$6,$BZ$36,AM69),'PG CAR'!I:I,'01'!$T$6,'PG CAR'!J:J,"efetivado")+SUMIFS('PG CAR'!H:H,'PG CAR'!C:C,"="&amp;DATE($R$6,$BZ$36,AM69),'PG CAR'!I:I,'01'!$T$6,'PG CAR'!J:J,$AM$9)</f>
        <v>0</v>
      </c>
      <c r="AU69" s="350">
        <f>SUMIFS(TRANS!F:F,TRANS!C:C,"="&amp;DATE($R$6,$BZ$36,AM69),TRANS!D:D,'01'!$T$6,TRANS!H:H,"efetivado")+SUMIFS(TRANS!F:F,TRANS!C:C,"="&amp;DATE($R$6,$BZ$36,AM69),TRANS!D:D,'01'!$T$6,TRANS!H:H,$AM$9)</f>
        <v>0</v>
      </c>
      <c r="AV69" s="350">
        <f>SUMIFS(TRANS!F:F,TRANS!C:C,"="&amp;DATE($R$6,$BZ$36,AM69),TRANS!G:G,'01'!$T$6,TRANS!H:H,"efetivado")+SUMIFS(TRANS!F:F,TRANS!C:C,"="&amp;DATE($R$6,$BZ$36,AM69),TRANS!G:G,'01'!$T$6,TRANS!H:H,$AM$9)</f>
        <v>0</v>
      </c>
      <c r="AY69" s="381">
        <f>AM69</f>
        <v>1</v>
      </c>
      <c r="AZ69" s="350">
        <f>SUMIFS(DES!F:F,DES!C:C,"="&amp;DATE($R$6,$BZ$36,AM69),DES!H:H,"efetivado")+SUMIFS(DES!F:F,DES!C:C,"="&amp;DATE($R$6,$BZ$36,AM69),DES!H:H,$AM$9)</f>
        <v>0</v>
      </c>
      <c r="BA69" s="350">
        <f>SUMIFS(REC!F:F,REC!C:C,"="&amp;DATE($R$6,$BZ$36,AM69),REC!H:H,"efetivado")+SUMIFS(REC!F:F,REC!C:C,"="&amp;DATE($R$6,$BZ$36,AM69),REC!H:H,$AM$9)</f>
        <v>0</v>
      </c>
      <c r="BB69" s="350">
        <f>SUMIFS('EMP ADQ'!G:G,'EMP ADQ'!C:C,"="&amp;DATE($R$6,$BZ$36,AM69),'EMP ADQ'!I:I,"efetivado",'EMP ADQ'!D:D,"Empréstimo Adquirido")+SUMIFS('EMP ADQ'!G:G,'EMP ADQ'!C:C,"="&amp;DATE($R$6,$BZ$36,AM69),'EMP ADQ'!I:I,$AM$9,'EMP ADQ'!D:D,"Empréstimo Adquirido")</f>
        <v>0</v>
      </c>
      <c r="BC69" s="350">
        <f>SUMIFS('EMP ADQ'!G:G,'EMP ADQ'!C:C,"="&amp;DATE($R$6,$BZ$36,AM69),'EMP ADQ'!I:I,"efetivado",'EMP ADQ'!D:D,"Empréstimo Pago")+SUMIFS('EMP ADQ'!G:G,'EMP ADQ'!C:C,"="&amp;DATE($R$6,$BZ$36,AM69),'EMP ADQ'!I:I,$AM$9,'EMP ADQ'!D:D,"Empréstimo Pago")</f>
        <v>0</v>
      </c>
      <c r="BD69" s="350">
        <f>SUMIFS('EMP CON'!G:G,'EMP CON'!C:C,"="&amp;DATE($R$6,$BZ$36,AM69),'EMP CON'!I:I,"efetivado",'EMP CON'!D:D,"Empréstimo Concedido")+SUMIFS('EMP CON'!G:G,'EMP CON'!C:C,"="&amp;DATE($R$6,$BZ$36,AM69),'EMP CON'!I:I,$AM$9,'EMP CON'!D:D,"Empréstimo Concedido")</f>
        <v>0</v>
      </c>
      <c r="BE69" s="350">
        <f>SUMIFS('EMP CON'!G:G,'EMP CON'!C:C,"="&amp;DATE($R$6,$BZ$36,AM69),'EMP CON'!I:I,"efetivado",'EMP CON'!D:D,"Empréstimo Recebido")+SUMIFS('EMP CON'!G:G,'EMP CON'!C:C,"="&amp;DATE($R$6,$BZ$36,AM69),'EMP CON'!I:I,$AM$9,'EMP CON'!D:D,"Empréstimo Recebido")</f>
        <v>0</v>
      </c>
      <c r="BF69" s="350">
        <f>SUMIFS('PG CAR'!H:H,'PG CAR'!C:C,"="&amp;DATE($R$6,$BZ$36,AM69),'PG CAR'!J:J,"efetivado")+SUMIFS('PG CAR'!H:H,'PG CAR'!C:C,"="&amp;DATE($R$6,$BZ$36,AM69),'PG CAR'!J:J,$AM$9)</f>
        <v>0</v>
      </c>
      <c r="BG69" s="350"/>
      <c r="BH69" s="350"/>
      <c r="BK69" s="381">
        <f>AY69</f>
        <v>1</v>
      </c>
      <c r="BL69" s="350">
        <f>IF($T$6="Todos os Bancos",AZ69,AN69)</f>
        <v>0</v>
      </c>
      <c r="BM69" s="350">
        <f t="shared" ref="BM69" si="27">IF($T$6="Todos os Bancos",BA69,AO69)</f>
        <v>0</v>
      </c>
      <c r="BN69" s="350">
        <f t="shared" ref="BN69" si="28">IF($T$6="Todos os Bancos",BB69,AP69)</f>
        <v>0</v>
      </c>
      <c r="BO69" s="350">
        <f t="shared" ref="BO69" si="29">IF($T$6="Todos os Bancos",BC69,AQ69)</f>
        <v>0</v>
      </c>
      <c r="BP69" s="350">
        <f t="shared" ref="BP69" si="30">IF($T$6="Todos os Bancos",BD69,AR69)</f>
        <v>0</v>
      </c>
      <c r="BQ69" s="350">
        <f t="shared" ref="BQ69" si="31">IF($T$6="Todos os Bancos",BE69,AS69)</f>
        <v>0</v>
      </c>
      <c r="BR69" s="350">
        <f t="shared" ref="BR69" si="32">IF($T$6="Todos os Bancos",BF69,AT69)</f>
        <v>0</v>
      </c>
      <c r="BS69" s="350">
        <f t="shared" ref="BS69" si="33">IF($T$6="Todos os Bancos",BG69,AU69)</f>
        <v>0</v>
      </c>
      <c r="BT69" s="350">
        <f t="shared" ref="BT69" si="34">IF($T$6="Todos os Bancos",BH69,AV69)</f>
        <v>0</v>
      </c>
    </row>
    <row r="70" spans="36:72" x14ac:dyDescent="0.25">
      <c r="AJ70" s="389">
        <f>AJ69+1</f>
        <v>44257</v>
      </c>
      <c r="AK70" s="390">
        <f t="shared" ref="AK70:AK99" si="35">MONTH(AJ70)</f>
        <v>3</v>
      </c>
      <c r="AL70" s="384">
        <v>2</v>
      </c>
      <c r="AM70" s="381">
        <f t="shared" ref="AM70:AM99" si="36">IF(AK70=$BZ$36,AL70,0)</f>
        <v>2</v>
      </c>
      <c r="AN70" s="350">
        <f>SUMIFS(DES!F:F,DES!C:C,"="&amp;DATE($R$6,$BZ$36,AM70),DES!G:G,'01'!$T$6,DES!H:H,"efetivado")+SUMIFS(DES!F:F,DES!C:C,"="&amp;DATE($R$6,$BZ$36,AM70),DES!G:G,'01'!$T$6,DES!H:H,$AM$9)</f>
        <v>0</v>
      </c>
      <c r="AO70" s="350">
        <f>SUMIFS(REC!F:F,REC!C:C,"="&amp;DATE($R$6,$BZ$36,AM70),REC!G:G,'01'!$T$6,REC!H:H,"efetivado")+SUMIFS(REC!F:F,REC!C:C,"="&amp;DATE($R$6,$BZ$36,AM70),REC!G:G,'01'!$T$6,REC!H:H,$AM$9)</f>
        <v>0</v>
      </c>
      <c r="AP70" s="350">
        <f>SUMIFS('EMP ADQ'!G:G,'EMP ADQ'!C:C,"="&amp;DATE($R$6,$BZ$36,AM70),'EMP ADQ'!H:H,'01'!$T$6,'EMP ADQ'!I:I,"efetivado",'EMP ADQ'!D:D,"Empréstimo Adquirido")+SUMIFS('EMP ADQ'!G:G,'EMP ADQ'!C:C,"="&amp;DATE($R$6,$BZ$36,AM70),'EMP ADQ'!H:H,'01'!$T$6,'EMP ADQ'!I:I,$AM$9,'EMP ADQ'!D:D,"Empréstimo Adquirido")</f>
        <v>0</v>
      </c>
      <c r="AQ70" s="350">
        <f>SUMIFS('EMP ADQ'!G:G,'EMP ADQ'!C:C,"="&amp;DATE($R$6,$BZ$36,AM70),'EMP ADQ'!H:H,'01'!$T$6,'EMP ADQ'!I:I,"efetivado",'EMP ADQ'!D:D,"Empréstimo Pago")+SUMIFS('EMP ADQ'!G:G,'EMP ADQ'!C:C,"="&amp;DATE($R$6,$BZ$36,AM70),'EMP ADQ'!H:H,'01'!$T$6,'EMP ADQ'!I:I,$AM$9,'EMP ADQ'!D:D,"Empréstimo Pago")</f>
        <v>0</v>
      </c>
      <c r="AR70" s="350">
        <f>SUMIFS('EMP CON'!G:G,'EMP CON'!C:C,"="&amp;DATE($R$6,$BZ$36,AM70),'EMP CON'!H:H,'01'!$T$6,'EMP CON'!I:I,"efetivado",'EMP CON'!D:D,"Empréstimo Concedido")+SUMIFS('EMP CON'!G:G,'EMP CON'!C:C,"="&amp;DATE($R$6,$BZ$36,AM70),'EMP CON'!H:H,'01'!$T$6,'EMP CON'!I:I,$AM$9,'EMP CON'!D:D,"Empréstimo Concedido")</f>
        <v>0</v>
      </c>
      <c r="AS70" s="350">
        <f>SUMIFS('EMP CON'!G:G,'EMP CON'!C:C,"="&amp;DATE($R$6,$BZ$36,AM70),'EMP CON'!H:H,'01'!$T$6,'EMP CON'!I:I,"efetivado",'EMP CON'!D:D,"Empréstimo Recebido")+SUMIFS('EMP CON'!G:G,'EMP CON'!C:C,"="&amp;DATE($R$6,$BZ$36,AM70),'EMP CON'!H:H,'01'!$T$6,'EMP CON'!I:I,$AM$9,'EMP CON'!D:D,"Empréstimo Recebido")</f>
        <v>0</v>
      </c>
      <c r="AT70" s="350">
        <f>SUMIFS('PG CAR'!H:H,'PG CAR'!C:C,"="&amp;DATE($R$6,$BZ$36,AM70),'PG CAR'!I:I,'01'!$T$6,'PG CAR'!J:J,"efetivado")+SUMIFS('PG CAR'!H:H,'PG CAR'!C:C,"="&amp;DATE($R$6,$BZ$36,AM70),'PG CAR'!I:I,'01'!$T$6,'PG CAR'!J:J,$AM$9)</f>
        <v>0</v>
      </c>
      <c r="AU70" s="350">
        <f>SUMIFS(TRANS!F:F,TRANS!C:C,"="&amp;DATE($R$6,$BZ$36,AM70),TRANS!D:D,'01'!$T$6,TRANS!H:H,"efetivado")+SUMIFS(TRANS!F:F,TRANS!C:C,"="&amp;DATE($R$6,$BZ$36,AM70),TRANS!D:D,'01'!$T$6,TRANS!H:H,$AM$9)</f>
        <v>0</v>
      </c>
      <c r="AV70" s="350">
        <f>SUMIFS(TRANS!F:F,TRANS!C:C,"="&amp;DATE($R$6,$BZ$36,AM70),TRANS!G:G,'01'!$T$6,TRANS!H:H,"efetivado")+SUMIFS(TRANS!F:F,TRANS!C:C,"="&amp;DATE($R$6,$BZ$36,AM70),TRANS!G:G,'01'!$T$6,TRANS!H:H,$AM$9)</f>
        <v>0</v>
      </c>
      <c r="AY70" s="381">
        <f t="shared" ref="AY70:AY99" si="37">AM70</f>
        <v>2</v>
      </c>
      <c r="AZ70" s="350">
        <f>SUMIFS(DES!F:F,DES!C:C,"="&amp;DATE($R$6,$BZ$36,AM70),DES!H:H,"efetivado")+SUMIFS(DES!F:F,DES!C:C,"="&amp;DATE($R$6,$BZ$36,AM70),DES!H:H,$AM$9)</f>
        <v>0</v>
      </c>
      <c r="BA70" s="350">
        <f>SUMIFS(REC!F:F,REC!C:C,"="&amp;DATE($R$6,$BZ$36,AM70),REC!H:H,"efetivado")+SUMIFS(REC!F:F,REC!C:C,"="&amp;DATE($R$6,$BZ$36,AM70),REC!H:H,$AM$9)</f>
        <v>0</v>
      </c>
      <c r="BB70" s="350">
        <f>SUMIFS('EMP ADQ'!G:G,'EMP ADQ'!C:C,"="&amp;DATE($R$6,$BZ$36,AM70),'EMP ADQ'!I:I,"efetivado",'EMP ADQ'!D:D,"Empréstimo Adquirido")+SUMIFS('EMP ADQ'!G:G,'EMP ADQ'!C:C,"="&amp;DATE($R$6,$BZ$36,AM70),'EMP ADQ'!I:I,$AM$9,'EMP ADQ'!D:D,"Empréstimo Adquirido")</f>
        <v>0</v>
      </c>
      <c r="BC70" s="350">
        <f>SUMIFS('EMP ADQ'!G:G,'EMP ADQ'!C:C,"="&amp;DATE($R$6,$BZ$36,AM70),'EMP ADQ'!I:I,"efetivado",'EMP ADQ'!D:D,"Empréstimo Pago")+SUMIFS('EMP ADQ'!G:G,'EMP ADQ'!C:C,"="&amp;DATE($R$6,$BZ$36,AM70),'EMP ADQ'!I:I,$AM$9,'EMP ADQ'!D:D,"Empréstimo Pago")</f>
        <v>0</v>
      </c>
      <c r="BD70" s="350">
        <f>SUMIFS('EMP CON'!G:G,'EMP CON'!C:C,"="&amp;DATE($R$6,$BZ$36,AM70),'EMP CON'!I:I,"efetivado",'EMP CON'!D:D,"Empréstimo Concedido")+SUMIFS('EMP CON'!G:G,'EMP CON'!C:C,"="&amp;DATE($R$6,$BZ$36,AM70),'EMP CON'!I:I,$AM$9,'EMP CON'!D:D,"Empréstimo Concedido")</f>
        <v>0</v>
      </c>
      <c r="BE70" s="350">
        <f>SUMIFS('EMP CON'!G:G,'EMP CON'!C:C,"="&amp;DATE($R$6,$BZ$36,AM70),'EMP CON'!I:I,"efetivado",'EMP CON'!D:D,"Empréstimo Recebido")+SUMIFS('EMP CON'!G:G,'EMP CON'!C:C,"="&amp;DATE($R$6,$BZ$36,AM70),'EMP CON'!I:I,$AM$9,'EMP CON'!D:D,"Empréstimo Recebido")</f>
        <v>0</v>
      </c>
      <c r="BF70" s="350">
        <f>SUMIFS('PG CAR'!H:H,'PG CAR'!C:C,"="&amp;DATE($R$6,$BZ$36,AM70),'PG CAR'!J:J,"efetivado")+SUMIFS('PG CAR'!H:H,'PG CAR'!C:C,"="&amp;DATE($R$6,$BZ$36,AM70),'PG CAR'!J:J,$AM$9)</f>
        <v>0</v>
      </c>
      <c r="BG70" s="350"/>
      <c r="BH70" s="350"/>
      <c r="BK70" s="381">
        <f t="shared" ref="BK70:BK99" si="38">AY70</f>
        <v>2</v>
      </c>
      <c r="BL70" s="350">
        <f t="shared" ref="BL70:BL99" si="39">IF($T$6="Todos os Bancos",AZ70,AN70)</f>
        <v>0</v>
      </c>
      <c r="BM70" s="350">
        <f t="shared" ref="BM70:BM99" si="40">IF($T$6="Todos os Bancos",BA70,AO70)</f>
        <v>0</v>
      </c>
      <c r="BN70" s="350">
        <f t="shared" ref="BN70:BN99" si="41">IF($T$6="Todos os Bancos",BB70,AP70)</f>
        <v>0</v>
      </c>
      <c r="BO70" s="350">
        <f t="shared" ref="BO70:BO99" si="42">IF($T$6="Todos os Bancos",BC70,AQ70)</f>
        <v>0</v>
      </c>
      <c r="BP70" s="350">
        <f t="shared" ref="BP70:BP99" si="43">IF($T$6="Todos os Bancos",BD70,AR70)</f>
        <v>0</v>
      </c>
      <c r="BQ70" s="350">
        <f t="shared" ref="BQ70:BQ99" si="44">IF($T$6="Todos os Bancos",BE70,AS70)</f>
        <v>0</v>
      </c>
      <c r="BR70" s="350">
        <f t="shared" ref="BR70:BR99" si="45">IF($T$6="Todos os Bancos",BF70,AT70)</f>
        <v>0</v>
      </c>
      <c r="BS70" s="350">
        <f t="shared" ref="BS70:BS99" si="46">IF($T$6="Todos os Bancos",BG70,AU70)</f>
        <v>0</v>
      </c>
      <c r="BT70" s="350">
        <f t="shared" ref="BT70:BT99" si="47">IF($T$6="Todos os Bancos",BH70,AV70)</f>
        <v>0</v>
      </c>
    </row>
    <row r="71" spans="36:72" x14ac:dyDescent="0.25">
      <c r="AJ71" s="389">
        <f t="shared" ref="AJ71:AJ99" si="48">AJ70+1</f>
        <v>44258</v>
      </c>
      <c r="AK71" s="390">
        <f t="shared" si="35"/>
        <v>3</v>
      </c>
      <c r="AL71" s="384">
        <v>3</v>
      </c>
      <c r="AM71" s="381">
        <f t="shared" si="36"/>
        <v>3</v>
      </c>
      <c r="AN71" s="350">
        <f>SUMIFS(DES!F:F,DES!C:C,"="&amp;DATE($R$6,$BZ$36,AM71),DES!G:G,'01'!$T$6,DES!H:H,"efetivado")+SUMIFS(DES!F:F,DES!C:C,"="&amp;DATE($R$6,$BZ$36,AM71),DES!G:G,'01'!$T$6,DES!H:H,$AM$9)</f>
        <v>0</v>
      </c>
      <c r="AO71" s="350">
        <f>SUMIFS(REC!F:F,REC!C:C,"="&amp;DATE($R$6,$BZ$36,AM71),REC!G:G,'01'!$T$6,REC!H:H,"efetivado")+SUMIFS(REC!F:F,REC!C:C,"="&amp;DATE($R$6,$BZ$36,AM71),REC!G:G,'01'!$T$6,REC!H:H,$AM$9)</f>
        <v>0</v>
      </c>
      <c r="AP71" s="350">
        <f>SUMIFS('EMP ADQ'!G:G,'EMP ADQ'!C:C,"="&amp;DATE($R$6,$BZ$36,AM71),'EMP ADQ'!H:H,'01'!$T$6,'EMP ADQ'!I:I,"efetivado",'EMP ADQ'!D:D,"Empréstimo Adquirido")+SUMIFS('EMP ADQ'!G:G,'EMP ADQ'!C:C,"="&amp;DATE($R$6,$BZ$36,AM71),'EMP ADQ'!H:H,'01'!$T$6,'EMP ADQ'!I:I,$AM$9,'EMP ADQ'!D:D,"Empréstimo Adquirido")</f>
        <v>0</v>
      </c>
      <c r="AQ71" s="350">
        <f>SUMIFS('EMP ADQ'!G:G,'EMP ADQ'!C:C,"="&amp;DATE($R$6,$BZ$36,AM71),'EMP ADQ'!H:H,'01'!$T$6,'EMP ADQ'!I:I,"efetivado",'EMP ADQ'!D:D,"Empréstimo Pago")+SUMIFS('EMP ADQ'!G:G,'EMP ADQ'!C:C,"="&amp;DATE($R$6,$BZ$36,AM71),'EMP ADQ'!H:H,'01'!$T$6,'EMP ADQ'!I:I,$AM$9,'EMP ADQ'!D:D,"Empréstimo Pago")</f>
        <v>0</v>
      </c>
      <c r="AR71" s="350">
        <f>SUMIFS('EMP CON'!G:G,'EMP CON'!C:C,"="&amp;DATE($R$6,$BZ$36,AM71),'EMP CON'!H:H,'01'!$T$6,'EMP CON'!I:I,"efetivado",'EMP CON'!D:D,"Empréstimo Concedido")+SUMIFS('EMP CON'!G:G,'EMP CON'!C:C,"="&amp;DATE($R$6,$BZ$36,AM71),'EMP CON'!H:H,'01'!$T$6,'EMP CON'!I:I,$AM$9,'EMP CON'!D:D,"Empréstimo Concedido")</f>
        <v>0</v>
      </c>
      <c r="AS71" s="350">
        <f>SUMIFS('EMP CON'!G:G,'EMP CON'!C:C,"="&amp;DATE($R$6,$BZ$36,AM71),'EMP CON'!H:H,'01'!$T$6,'EMP CON'!I:I,"efetivado",'EMP CON'!D:D,"Empréstimo Recebido")+SUMIFS('EMP CON'!G:G,'EMP CON'!C:C,"="&amp;DATE($R$6,$BZ$36,AM71),'EMP CON'!H:H,'01'!$T$6,'EMP CON'!I:I,$AM$9,'EMP CON'!D:D,"Empréstimo Recebido")</f>
        <v>0</v>
      </c>
      <c r="AT71" s="350">
        <f>SUMIFS('PG CAR'!H:H,'PG CAR'!C:C,"="&amp;DATE($R$6,$BZ$36,AM71),'PG CAR'!I:I,'01'!$T$6,'PG CAR'!J:J,"efetivado")+SUMIFS('PG CAR'!H:H,'PG CAR'!C:C,"="&amp;DATE($R$6,$BZ$36,AM71),'PG CAR'!I:I,'01'!$T$6,'PG CAR'!J:J,$AM$9)</f>
        <v>0</v>
      </c>
      <c r="AU71" s="350">
        <f>SUMIFS(TRANS!F:F,TRANS!C:C,"="&amp;DATE($R$6,$BZ$36,AM71),TRANS!D:D,'01'!$T$6,TRANS!H:H,"efetivado")+SUMIFS(TRANS!F:F,TRANS!C:C,"="&amp;DATE($R$6,$BZ$36,AM71),TRANS!D:D,'01'!$T$6,TRANS!H:H,$AM$9)</f>
        <v>0</v>
      </c>
      <c r="AV71" s="350">
        <f>SUMIFS(TRANS!F:F,TRANS!C:C,"="&amp;DATE($R$6,$BZ$36,AM71),TRANS!G:G,'01'!$T$6,TRANS!H:H,"efetivado")+SUMIFS(TRANS!F:F,TRANS!C:C,"="&amp;DATE($R$6,$BZ$36,AM71),TRANS!G:G,'01'!$T$6,TRANS!H:H,$AM$9)</f>
        <v>0</v>
      </c>
      <c r="AY71" s="381">
        <f t="shared" si="37"/>
        <v>3</v>
      </c>
      <c r="AZ71" s="350">
        <f>SUMIFS(DES!F:F,DES!C:C,"="&amp;DATE($R$6,$BZ$36,AM71),DES!H:H,"efetivado")+SUMIFS(DES!F:F,DES!C:C,"="&amp;DATE($R$6,$BZ$36,AM71),DES!H:H,$AM$9)</f>
        <v>0</v>
      </c>
      <c r="BA71" s="350">
        <f>SUMIFS(REC!F:F,REC!C:C,"="&amp;DATE($R$6,$BZ$36,AM71),REC!H:H,"efetivado")+SUMIFS(REC!F:F,REC!C:C,"="&amp;DATE($R$6,$BZ$36,AM71),REC!H:H,$AM$9)</f>
        <v>0</v>
      </c>
      <c r="BB71" s="350">
        <f>SUMIFS('EMP ADQ'!G:G,'EMP ADQ'!C:C,"="&amp;DATE($R$6,$BZ$36,AM71),'EMP ADQ'!I:I,"efetivado",'EMP ADQ'!D:D,"Empréstimo Adquirido")+SUMIFS('EMP ADQ'!G:G,'EMP ADQ'!C:C,"="&amp;DATE($R$6,$BZ$36,AM71),'EMP ADQ'!I:I,$AM$9,'EMP ADQ'!D:D,"Empréstimo Adquirido")</f>
        <v>0</v>
      </c>
      <c r="BC71" s="350">
        <f>SUMIFS('EMP ADQ'!G:G,'EMP ADQ'!C:C,"="&amp;DATE($R$6,$BZ$36,AM71),'EMP ADQ'!I:I,"efetivado",'EMP ADQ'!D:D,"Empréstimo Pago")+SUMIFS('EMP ADQ'!G:G,'EMP ADQ'!C:C,"="&amp;DATE($R$6,$BZ$36,AM71),'EMP ADQ'!I:I,$AM$9,'EMP ADQ'!D:D,"Empréstimo Pago")</f>
        <v>0</v>
      </c>
      <c r="BD71" s="350">
        <f>SUMIFS('EMP CON'!G:G,'EMP CON'!C:C,"="&amp;DATE($R$6,$BZ$36,AM71),'EMP CON'!I:I,"efetivado",'EMP CON'!D:D,"Empréstimo Concedido")+SUMIFS('EMP CON'!G:G,'EMP CON'!C:C,"="&amp;DATE($R$6,$BZ$36,AM71),'EMP CON'!I:I,$AM$9,'EMP CON'!D:D,"Empréstimo Concedido")</f>
        <v>0</v>
      </c>
      <c r="BE71" s="350">
        <f>SUMIFS('EMP CON'!G:G,'EMP CON'!C:C,"="&amp;DATE($R$6,$BZ$36,AM71),'EMP CON'!I:I,"efetivado",'EMP CON'!D:D,"Empréstimo Recebido")+SUMIFS('EMP CON'!G:G,'EMP CON'!C:C,"="&amp;DATE($R$6,$BZ$36,AM71),'EMP CON'!I:I,$AM$9,'EMP CON'!D:D,"Empréstimo Recebido")</f>
        <v>0</v>
      </c>
      <c r="BF71" s="350">
        <f>SUMIFS('PG CAR'!H:H,'PG CAR'!C:C,"="&amp;DATE($R$6,$BZ$36,AM71),'PG CAR'!J:J,"efetivado")+SUMIFS('PG CAR'!H:H,'PG CAR'!C:C,"="&amp;DATE($R$6,$BZ$36,AM71),'PG CAR'!J:J,$AM$9)</f>
        <v>0</v>
      </c>
      <c r="BG71" s="350"/>
      <c r="BH71" s="350"/>
      <c r="BK71" s="381">
        <f t="shared" si="38"/>
        <v>3</v>
      </c>
      <c r="BL71" s="350">
        <f t="shared" si="39"/>
        <v>0</v>
      </c>
      <c r="BM71" s="350">
        <f t="shared" si="40"/>
        <v>0</v>
      </c>
      <c r="BN71" s="350">
        <f t="shared" si="41"/>
        <v>0</v>
      </c>
      <c r="BO71" s="350">
        <f t="shared" si="42"/>
        <v>0</v>
      </c>
      <c r="BP71" s="350">
        <f t="shared" si="43"/>
        <v>0</v>
      </c>
      <c r="BQ71" s="350">
        <f t="shared" si="44"/>
        <v>0</v>
      </c>
      <c r="BR71" s="350">
        <f t="shared" si="45"/>
        <v>0</v>
      </c>
      <c r="BS71" s="350">
        <f t="shared" si="46"/>
        <v>0</v>
      </c>
      <c r="BT71" s="350">
        <f t="shared" si="47"/>
        <v>0</v>
      </c>
    </row>
    <row r="72" spans="36:72" x14ac:dyDescent="0.25">
      <c r="AJ72" s="389">
        <f t="shared" si="48"/>
        <v>44259</v>
      </c>
      <c r="AK72" s="390">
        <f t="shared" si="35"/>
        <v>3</v>
      </c>
      <c r="AL72" s="384">
        <v>4</v>
      </c>
      <c r="AM72" s="381">
        <f t="shared" si="36"/>
        <v>4</v>
      </c>
      <c r="AN72" s="350">
        <f>SUMIFS(DES!F:F,DES!C:C,"="&amp;DATE($R$6,$BZ$36,AM72),DES!G:G,'01'!$T$6,DES!H:H,"efetivado")+SUMIFS(DES!F:F,DES!C:C,"="&amp;DATE($R$6,$BZ$36,AM72),DES!G:G,'01'!$T$6,DES!H:H,$AM$9)</f>
        <v>0</v>
      </c>
      <c r="AO72" s="350">
        <f>SUMIFS(REC!F:F,REC!C:C,"="&amp;DATE($R$6,$BZ$36,AM72),REC!G:G,'01'!$T$6,REC!H:H,"efetivado")+SUMIFS(REC!F:F,REC!C:C,"="&amp;DATE($R$6,$BZ$36,AM72),REC!G:G,'01'!$T$6,REC!H:H,$AM$9)</f>
        <v>0</v>
      </c>
      <c r="AP72" s="350">
        <f>SUMIFS('EMP ADQ'!G:G,'EMP ADQ'!C:C,"="&amp;DATE($R$6,$BZ$36,AM72),'EMP ADQ'!H:H,'01'!$T$6,'EMP ADQ'!I:I,"efetivado",'EMP ADQ'!D:D,"Empréstimo Adquirido")+SUMIFS('EMP ADQ'!G:G,'EMP ADQ'!C:C,"="&amp;DATE($R$6,$BZ$36,AM72),'EMP ADQ'!H:H,'01'!$T$6,'EMP ADQ'!I:I,$AM$9,'EMP ADQ'!D:D,"Empréstimo Adquirido")</f>
        <v>0</v>
      </c>
      <c r="AQ72" s="350">
        <f>SUMIFS('EMP ADQ'!G:G,'EMP ADQ'!C:C,"="&amp;DATE($R$6,$BZ$36,AM72),'EMP ADQ'!H:H,'01'!$T$6,'EMP ADQ'!I:I,"efetivado",'EMP ADQ'!D:D,"Empréstimo Pago")+SUMIFS('EMP ADQ'!G:G,'EMP ADQ'!C:C,"="&amp;DATE($R$6,$BZ$36,AM72),'EMP ADQ'!H:H,'01'!$T$6,'EMP ADQ'!I:I,$AM$9,'EMP ADQ'!D:D,"Empréstimo Pago")</f>
        <v>0</v>
      </c>
      <c r="AR72" s="350">
        <f>SUMIFS('EMP CON'!G:G,'EMP CON'!C:C,"="&amp;DATE($R$6,$BZ$36,AM72),'EMP CON'!H:H,'01'!$T$6,'EMP CON'!I:I,"efetivado",'EMP CON'!D:D,"Empréstimo Concedido")+SUMIFS('EMP CON'!G:G,'EMP CON'!C:C,"="&amp;DATE($R$6,$BZ$36,AM72),'EMP CON'!H:H,'01'!$T$6,'EMP CON'!I:I,$AM$9,'EMP CON'!D:D,"Empréstimo Concedido")</f>
        <v>0</v>
      </c>
      <c r="AS72" s="350">
        <f>SUMIFS('EMP CON'!G:G,'EMP CON'!C:C,"="&amp;DATE($R$6,$BZ$36,AM72),'EMP CON'!H:H,'01'!$T$6,'EMP CON'!I:I,"efetivado",'EMP CON'!D:D,"Empréstimo Recebido")+SUMIFS('EMP CON'!G:G,'EMP CON'!C:C,"="&amp;DATE($R$6,$BZ$36,AM72),'EMP CON'!H:H,'01'!$T$6,'EMP CON'!I:I,$AM$9,'EMP CON'!D:D,"Empréstimo Recebido")</f>
        <v>0</v>
      </c>
      <c r="AT72" s="350">
        <f>SUMIFS('PG CAR'!H:H,'PG CAR'!C:C,"="&amp;DATE($R$6,$BZ$36,AM72),'PG CAR'!I:I,'01'!$T$6,'PG CAR'!J:J,"efetivado")+SUMIFS('PG CAR'!H:H,'PG CAR'!C:C,"="&amp;DATE($R$6,$BZ$36,AM72),'PG CAR'!I:I,'01'!$T$6,'PG CAR'!J:J,$AM$9)</f>
        <v>0</v>
      </c>
      <c r="AU72" s="350">
        <f>SUMIFS(TRANS!F:F,TRANS!C:C,"="&amp;DATE($R$6,$BZ$36,AM72),TRANS!D:D,'01'!$T$6,TRANS!H:H,"efetivado")+SUMIFS(TRANS!F:F,TRANS!C:C,"="&amp;DATE($R$6,$BZ$36,AM72),TRANS!D:D,'01'!$T$6,TRANS!H:H,$AM$9)</f>
        <v>0</v>
      </c>
      <c r="AV72" s="350">
        <f>SUMIFS(TRANS!F:F,TRANS!C:C,"="&amp;DATE($R$6,$BZ$36,AM72),TRANS!G:G,'01'!$T$6,TRANS!H:H,"efetivado")+SUMIFS(TRANS!F:F,TRANS!C:C,"="&amp;DATE($R$6,$BZ$36,AM72),TRANS!G:G,'01'!$T$6,TRANS!H:H,$AM$9)</f>
        <v>0</v>
      </c>
      <c r="AY72" s="381">
        <f t="shared" si="37"/>
        <v>4</v>
      </c>
      <c r="AZ72" s="350">
        <f>SUMIFS(DES!F:F,DES!C:C,"="&amp;DATE($R$6,$BZ$36,AM72),DES!H:H,"efetivado")+SUMIFS(DES!F:F,DES!C:C,"="&amp;DATE($R$6,$BZ$36,AM72),DES!H:H,$AM$9)</f>
        <v>0</v>
      </c>
      <c r="BA72" s="350">
        <f>SUMIFS(REC!F:F,REC!C:C,"="&amp;DATE($R$6,$BZ$36,AM72),REC!H:H,"efetivado")+SUMIFS(REC!F:F,REC!C:C,"="&amp;DATE($R$6,$BZ$36,AM72),REC!H:H,$AM$9)</f>
        <v>0</v>
      </c>
      <c r="BB72" s="350">
        <f>SUMIFS('EMP ADQ'!G:G,'EMP ADQ'!C:C,"="&amp;DATE($R$6,$BZ$36,AM72),'EMP ADQ'!I:I,"efetivado",'EMP ADQ'!D:D,"Empréstimo Adquirido")+SUMIFS('EMP ADQ'!G:G,'EMP ADQ'!C:C,"="&amp;DATE($R$6,$BZ$36,AM72),'EMP ADQ'!I:I,$AM$9,'EMP ADQ'!D:D,"Empréstimo Adquirido")</f>
        <v>0</v>
      </c>
      <c r="BC72" s="350">
        <f>SUMIFS('EMP ADQ'!G:G,'EMP ADQ'!C:C,"="&amp;DATE($R$6,$BZ$36,AM72),'EMP ADQ'!I:I,"efetivado",'EMP ADQ'!D:D,"Empréstimo Pago")+SUMIFS('EMP ADQ'!G:G,'EMP ADQ'!C:C,"="&amp;DATE($R$6,$BZ$36,AM72),'EMP ADQ'!I:I,$AM$9,'EMP ADQ'!D:D,"Empréstimo Pago")</f>
        <v>0</v>
      </c>
      <c r="BD72" s="350">
        <f>SUMIFS('EMP CON'!G:G,'EMP CON'!C:C,"="&amp;DATE($R$6,$BZ$36,AM72),'EMP CON'!I:I,"efetivado",'EMP CON'!D:D,"Empréstimo Concedido")+SUMIFS('EMP CON'!G:G,'EMP CON'!C:C,"="&amp;DATE($R$6,$BZ$36,AM72),'EMP CON'!I:I,$AM$9,'EMP CON'!D:D,"Empréstimo Concedido")</f>
        <v>0</v>
      </c>
      <c r="BE72" s="350">
        <f>SUMIFS('EMP CON'!G:G,'EMP CON'!C:C,"="&amp;DATE($R$6,$BZ$36,AM72),'EMP CON'!I:I,"efetivado",'EMP CON'!D:D,"Empréstimo Recebido")+SUMIFS('EMP CON'!G:G,'EMP CON'!C:C,"="&amp;DATE($R$6,$BZ$36,AM72),'EMP CON'!I:I,$AM$9,'EMP CON'!D:D,"Empréstimo Recebido")</f>
        <v>0</v>
      </c>
      <c r="BF72" s="350">
        <f>SUMIFS('PG CAR'!H:H,'PG CAR'!C:C,"="&amp;DATE($R$6,$BZ$36,AM72),'PG CAR'!J:J,"efetivado")+SUMIFS('PG CAR'!H:H,'PG CAR'!C:C,"="&amp;DATE($R$6,$BZ$36,AM72),'PG CAR'!J:J,$AM$9)</f>
        <v>0</v>
      </c>
      <c r="BG72" s="350"/>
      <c r="BH72" s="350"/>
      <c r="BK72" s="381">
        <f t="shared" si="38"/>
        <v>4</v>
      </c>
      <c r="BL72" s="350">
        <f t="shared" si="39"/>
        <v>0</v>
      </c>
      <c r="BM72" s="350">
        <f t="shared" si="40"/>
        <v>0</v>
      </c>
      <c r="BN72" s="350">
        <f t="shared" si="41"/>
        <v>0</v>
      </c>
      <c r="BO72" s="350">
        <f t="shared" si="42"/>
        <v>0</v>
      </c>
      <c r="BP72" s="350">
        <f t="shared" si="43"/>
        <v>0</v>
      </c>
      <c r="BQ72" s="350">
        <f t="shared" si="44"/>
        <v>0</v>
      </c>
      <c r="BR72" s="350">
        <f t="shared" si="45"/>
        <v>0</v>
      </c>
      <c r="BS72" s="350">
        <f t="shared" si="46"/>
        <v>0</v>
      </c>
      <c r="BT72" s="350">
        <f t="shared" si="47"/>
        <v>0</v>
      </c>
    </row>
    <row r="73" spans="36:72" x14ac:dyDescent="0.25">
      <c r="AJ73" s="389">
        <f t="shared" si="48"/>
        <v>44260</v>
      </c>
      <c r="AK73" s="390">
        <f t="shared" si="35"/>
        <v>3</v>
      </c>
      <c r="AL73" s="384">
        <v>5</v>
      </c>
      <c r="AM73" s="381">
        <f t="shared" si="36"/>
        <v>5</v>
      </c>
      <c r="AN73" s="350">
        <f>SUMIFS(DES!F:F,DES!C:C,"="&amp;DATE($R$6,$BZ$36,AM73),DES!G:G,'01'!$T$6,DES!H:H,"efetivado")+SUMIFS(DES!F:F,DES!C:C,"="&amp;DATE($R$6,$BZ$36,AM73),DES!G:G,'01'!$T$6,DES!H:H,$AM$9)</f>
        <v>0</v>
      </c>
      <c r="AO73" s="350">
        <f>SUMIFS(REC!F:F,REC!C:C,"="&amp;DATE($R$6,$BZ$36,AM73),REC!G:G,'01'!$T$6,REC!H:H,"efetivado")+SUMIFS(REC!F:F,REC!C:C,"="&amp;DATE($R$6,$BZ$36,AM73),REC!G:G,'01'!$T$6,REC!H:H,$AM$9)</f>
        <v>0</v>
      </c>
      <c r="AP73" s="350">
        <f>SUMIFS('EMP ADQ'!G:G,'EMP ADQ'!C:C,"="&amp;DATE($R$6,$BZ$36,AM73),'EMP ADQ'!H:H,'01'!$T$6,'EMP ADQ'!I:I,"efetivado",'EMP ADQ'!D:D,"Empréstimo Adquirido")+SUMIFS('EMP ADQ'!G:G,'EMP ADQ'!C:C,"="&amp;DATE($R$6,$BZ$36,AM73),'EMP ADQ'!H:H,'01'!$T$6,'EMP ADQ'!I:I,$AM$9,'EMP ADQ'!D:D,"Empréstimo Adquirido")</f>
        <v>0</v>
      </c>
      <c r="AQ73" s="350">
        <f>SUMIFS('EMP ADQ'!G:G,'EMP ADQ'!C:C,"="&amp;DATE($R$6,$BZ$36,AM73),'EMP ADQ'!H:H,'01'!$T$6,'EMP ADQ'!I:I,"efetivado",'EMP ADQ'!D:D,"Empréstimo Pago")+SUMIFS('EMP ADQ'!G:G,'EMP ADQ'!C:C,"="&amp;DATE($R$6,$BZ$36,AM73),'EMP ADQ'!H:H,'01'!$T$6,'EMP ADQ'!I:I,$AM$9,'EMP ADQ'!D:D,"Empréstimo Pago")</f>
        <v>0</v>
      </c>
      <c r="AR73" s="350">
        <f>SUMIFS('EMP CON'!G:G,'EMP CON'!C:C,"="&amp;DATE($R$6,$BZ$36,AM73),'EMP CON'!H:H,'01'!$T$6,'EMP CON'!I:I,"efetivado",'EMP CON'!D:D,"Empréstimo Concedido")+SUMIFS('EMP CON'!G:G,'EMP CON'!C:C,"="&amp;DATE($R$6,$BZ$36,AM73),'EMP CON'!H:H,'01'!$T$6,'EMP CON'!I:I,$AM$9,'EMP CON'!D:D,"Empréstimo Concedido")</f>
        <v>0</v>
      </c>
      <c r="AS73" s="350">
        <f>SUMIFS('EMP CON'!G:G,'EMP CON'!C:C,"="&amp;DATE($R$6,$BZ$36,AM73),'EMP CON'!H:H,'01'!$T$6,'EMP CON'!I:I,"efetivado",'EMP CON'!D:D,"Empréstimo Recebido")+SUMIFS('EMP CON'!G:G,'EMP CON'!C:C,"="&amp;DATE($R$6,$BZ$36,AM73),'EMP CON'!H:H,'01'!$T$6,'EMP CON'!I:I,$AM$9,'EMP CON'!D:D,"Empréstimo Recebido")</f>
        <v>0</v>
      </c>
      <c r="AT73" s="350">
        <f>SUMIFS('PG CAR'!H:H,'PG CAR'!C:C,"="&amp;DATE($R$6,$BZ$36,AM73),'PG CAR'!I:I,'01'!$T$6,'PG CAR'!J:J,"efetivado")+SUMIFS('PG CAR'!H:H,'PG CAR'!C:C,"="&amp;DATE($R$6,$BZ$36,AM73),'PG CAR'!I:I,'01'!$T$6,'PG CAR'!J:J,$AM$9)</f>
        <v>0</v>
      </c>
      <c r="AU73" s="350">
        <f>SUMIFS(TRANS!F:F,TRANS!C:C,"="&amp;DATE($R$6,$BZ$36,AM73),TRANS!D:D,'01'!$T$6,TRANS!H:H,"efetivado")+SUMIFS(TRANS!F:F,TRANS!C:C,"="&amp;DATE($R$6,$BZ$36,AM73),TRANS!D:D,'01'!$T$6,TRANS!H:H,$AM$9)</f>
        <v>0</v>
      </c>
      <c r="AV73" s="350">
        <f>SUMIFS(TRANS!F:F,TRANS!C:C,"="&amp;DATE($R$6,$BZ$36,AM73),TRANS!G:G,'01'!$T$6,TRANS!H:H,"efetivado")+SUMIFS(TRANS!F:F,TRANS!C:C,"="&amp;DATE($R$6,$BZ$36,AM73),TRANS!G:G,'01'!$T$6,TRANS!H:H,$AM$9)</f>
        <v>0</v>
      </c>
      <c r="AY73" s="381">
        <f t="shared" si="37"/>
        <v>5</v>
      </c>
      <c r="AZ73" s="350">
        <f>SUMIFS(DES!F:F,DES!C:C,"="&amp;DATE($R$6,$BZ$36,AM73),DES!H:H,"efetivado")+SUMIFS(DES!F:F,DES!C:C,"="&amp;DATE($R$6,$BZ$36,AM73),DES!H:H,$AM$9)</f>
        <v>0</v>
      </c>
      <c r="BA73" s="350">
        <f>SUMIFS(REC!F:F,REC!C:C,"="&amp;DATE($R$6,$BZ$36,AM73),REC!H:H,"efetivado")+SUMIFS(REC!F:F,REC!C:C,"="&amp;DATE($R$6,$BZ$36,AM73),REC!H:H,$AM$9)</f>
        <v>0</v>
      </c>
      <c r="BB73" s="350">
        <f>SUMIFS('EMP ADQ'!G:G,'EMP ADQ'!C:C,"="&amp;DATE($R$6,$BZ$36,AM73),'EMP ADQ'!I:I,"efetivado",'EMP ADQ'!D:D,"Empréstimo Adquirido")+SUMIFS('EMP ADQ'!G:G,'EMP ADQ'!C:C,"="&amp;DATE($R$6,$BZ$36,AM73),'EMP ADQ'!I:I,$AM$9,'EMP ADQ'!D:D,"Empréstimo Adquirido")</f>
        <v>0</v>
      </c>
      <c r="BC73" s="350">
        <f>SUMIFS('EMP ADQ'!G:G,'EMP ADQ'!C:C,"="&amp;DATE($R$6,$BZ$36,AM73),'EMP ADQ'!I:I,"efetivado",'EMP ADQ'!D:D,"Empréstimo Pago")+SUMIFS('EMP ADQ'!G:G,'EMP ADQ'!C:C,"="&amp;DATE($R$6,$BZ$36,AM73),'EMP ADQ'!I:I,$AM$9,'EMP ADQ'!D:D,"Empréstimo Pago")</f>
        <v>0</v>
      </c>
      <c r="BD73" s="350">
        <f>SUMIFS('EMP CON'!G:G,'EMP CON'!C:C,"="&amp;DATE($R$6,$BZ$36,AM73),'EMP CON'!I:I,"efetivado",'EMP CON'!D:D,"Empréstimo Concedido")+SUMIFS('EMP CON'!G:G,'EMP CON'!C:C,"="&amp;DATE($R$6,$BZ$36,AM73),'EMP CON'!I:I,$AM$9,'EMP CON'!D:D,"Empréstimo Concedido")</f>
        <v>0</v>
      </c>
      <c r="BE73" s="350">
        <f>SUMIFS('EMP CON'!G:G,'EMP CON'!C:C,"="&amp;DATE($R$6,$BZ$36,AM73),'EMP CON'!I:I,"efetivado",'EMP CON'!D:D,"Empréstimo Recebido")+SUMIFS('EMP CON'!G:G,'EMP CON'!C:C,"="&amp;DATE($R$6,$BZ$36,AM73),'EMP CON'!I:I,$AM$9,'EMP CON'!D:D,"Empréstimo Recebido")</f>
        <v>0</v>
      </c>
      <c r="BF73" s="350">
        <f>SUMIFS('PG CAR'!H:H,'PG CAR'!C:C,"="&amp;DATE($R$6,$BZ$36,AM73),'PG CAR'!J:J,"efetivado")+SUMIFS('PG CAR'!H:H,'PG CAR'!C:C,"="&amp;DATE($R$6,$BZ$36,AM73),'PG CAR'!J:J,$AM$9)</f>
        <v>0</v>
      </c>
      <c r="BG73" s="350"/>
      <c r="BH73" s="350"/>
      <c r="BK73" s="381">
        <f t="shared" si="38"/>
        <v>5</v>
      </c>
      <c r="BL73" s="350">
        <f t="shared" si="39"/>
        <v>0</v>
      </c>
      <c r="BM73" s="350">
        <f t="shared" si="40"/>
        <v>0</v>
      </c>
      <c r="BN73" s="350">
        <f t="shared" si="41"/>
        <v>0</v>
      </c>
      <c r="BO73" s="350">
        <f t="shared" si="42"/>
        <v>0</v>
      </c>
      <c r="BP73" s="350">
        <f t="shared" si="43"/>
        <v>0</v>
      </c>
      <c r="BQ73" s="350">
        <f t="shared" si="44"/>
        <v>0</v>
      </c>
      <c r="BR73" s="350">
        <f t="shared" si="45"/>
        <v>0</v>
      </c>
      <c r="BS73" s="350">
        <f t="shared" si="46"/>
        <v>0</v>
      </c>
      <c r="BT73" s="350">
        <f t="shared" si="47"/>
        <v>0</v>
      </c>
    </row>
    <row r="74" spans="36:72" x14ac:dyDescent="0.25">
      <c r="AJ74" s="389">
        <f t="shared" si="48"/>
        <v>44261</v>
      </c>
      <c r="AK74" s="390">
        <f t="shared" si="35"/>
        <v>3</v>
      </c>
      <c r="AL74" s="384">
        <v>6</v>
      </c>
      <c r="AM74" s="381">
        <f t="shared" si="36"/>
        <v>6</v>
      </c>
      <c r="AN74" s="350">
        <f>SUMIFS(DES!F:F,DES!C:C,"="&amp;DATE($R$6,$BZ$36,AM74),DES!G:G,'01'!$T$6,DES!H:H,"efetivado")+SUMIFS(DES!F:F,DES!C:C,"="&amp;DATE($R$6,$BZ$36,AM74),DES!G:G,'01'!$T$6,DES!H:H,$AM$9)</f>
        <v>0</v>
      </c>
      <c r="AO74" s="350">
        <f>SUMIFS(REC!F:F,REC!C:C,"="&amp;DATE($R$6,$BZ$36,AM74),REC!G:G,'01'!$T$6,REC!H:H,"efetivado")+SUMIFS(REC!F:F,REC!C:C,"="&amp;DATE($R$6,$BZ$36,AM74),REC!G:G,'01'!$T$6,REC!H:H,$AM$9)</f>
        <v>0</v>
      </c>
      <c r="AP74" s="350">
        <f>SUMIFS('EMP ADQ'!G:G,'EMP ADQ'!C:C,"="&amp;DATE($R$6,$BZ$36,AM74),'EMP ADQ'!H:H,'01'!$T$6,'EMP ADQ'!I:I,"efetivado",'EMP ADQ'!D:D,"Empréstimo Adquirido")+SUMIFS('EMP ADQ'!G:G,'EMP ADQ'!C:C,"="&amp;DATE($R$6,$BZ$36,AM74),'EMP ADQ'!H:H,'01'!$T$6,'EMP ADQ'!I:I,$AM$9,'EMP ADQ'!D:D,"Empréstimo Adquirido")</f>
        <v>0</v>
      </c>
      <c r="AQ74" s="350">
        <f>SUMIFS('EMP ADQ'!G:G,'EMP ADQ'!C:C,"="&amp;DATE($R$6,$BZ$36,AM74),'EMP ADQ'!H:H,'01'!$T$6,'EMP ADQ'!I:I,"efetivado",'EMP ADQ'!D:D,"Empréstimo Pago")+SUMIFS('EMP ADQ'!G:G,'EMP ADQ'!C:C,"="&amp;DATE($R$6,$BZ$36,AM74),'EMP ADQ'!H:H,'01'!$T$6,'EMP ADQ'!I:I,$AM$9,'EMP ADQ'!D:D,"Empréstimo Pago")</f>
        <v>0</v>
      </c>
      <c r="AR74" s="350">
        <f>SUMIFS('EMP CON'!G:G,'EMP CON'!C:C,"="&amp;DATE($R$6,$BZ$36,AM74),'EMP CON'!H:H,'01'!$T$6,'EMP CON'!I:I,"efetivado",'EMP CON'!D:D,"Empréstimo Concedido")+SUMIFS('EMP CON'!G:G,'EMP CON'!C:C,"="&amp;DATE($R$6,$BZ$36,AM74),'EMP CON'!H:H,'01'!$T$6,'EMP CON'!I:I,$AM$9,'EMP CON'!D:D,"Empréstimo Concedido")</f>
        <v>0</v>
      </c>
      <c r="AS74" s="350">
        <f>SUMIFS('EMP CON'!G:G,'EMP CON'!C:C,"="&amp;DATE($R$6,$BZ$36,AM74),'EMP CON'!H:H,'01'!$T$6,'EMP CON'!I:I,"efetivado",'EMP CON'!D:D,"Empréstimo Recebido")+SUMIFS('EMP CON'!G:G,'EMP CON'!C:C,"="&amp;DATE($R$6,$BZ$36,AM74),'EMP CON'!H:H,'01'!$T$6,'EMP CON'!I:I,$AM$9,'EMP CON'!D:D,"Empréstimo Recebido")</f>
        <v>0</v>
      </c>
      <c r="AT74" s="350">
        <f>SUMIFS('PG CAR'!H:H,'PG CAR'!C:C,"="&amp;DATE($R$6,$BZ$36,AM74),'PG CAR'!I:I,'01'!$T$6,'PG CAR'!J:J,"efetivado")+SUMIFS('PG CAR'!H:H,'PG CAR'!C:C,"="&amp;DATE($R$6,$BZ$36,AM74),'PG CAR'!I:I,'01'!$T$6,'PG CAR'!J:J,$AM$9)</f>
        <v>0</v>
      </c>
      <c r="AU74" s="350">
        <f>SUMIFS(TRANS!F:F,TRANS!C:C,"="&amp;DATE($R$6,$BZ$36,AM74),TRANS!D:D,'01'!$T$6,TRANS!H:H,"efetivado")+SUMIFS(TRANS!F:F,TRANS!C:C,"="&amp;DATE($R$6,$BZ$36,AM74),TRANS!D:D,'01'!$T$6,TRANS!H:H,$AM$9)</f>
        <v>0</v>
      </c>
      <c r="AV74" s="350">
        <f>SUMIFS(TRANS!F:F,TRANS!C:C,"="&amp;DATE($R$6,$BZ$36,AM74),TRANS!G:G,'01'!$T$6,TRANS!H:H,"efetivado")+SUMIFS(TRANS!F:F,TRANS!C:C,"="&amp;DATE($R$6,$BZ$36,AM74),TRANS!G:G,'01'!$T$6,TRANS!H:H,$AM$9)</f>
        <v>0</v>
      </c>
      <c r="AY74" s="381">
        <f t="shared" si="37"/>
        <v>6</v>
      </c>
      <c r="AZ74" s="350">
        <f>SUMIFS(DES!F:F,DES!C:C,"="&amp;DATE($R$6,$BZ$36,AM74),DES!H:H,"efetivado")+SUMIFS(DES!F:F,DES!C:C,"="&amp;DATE($R$6,$BZ$36,AM74),DES!H:H,$AM$9)</f>
        <v>0</v>
      </c>
      <c r="BA74" s="350">
        <f>SUMIFS(REC!F:F,REC!C:C,"="&amp;DATE($R$6,$BZ$36,AM74),REC!H:H,"efetivado")+SUMIFS(REC!F:F,REC!C:C,"="&amp;DATE($R$6,$BZ$36,AM74),REC!H:H,$AM$9)</f>
        <v>0</v>
      </c>
      <c r="BB74" s="350">
        <f>SUMIFS('EMP ADQ'!G:G,'EMP ADQ'!C:C,"="&amp;DATE($R$6,$BZ$36,AM74),'EMP ADQ'!I:I,"efetivado",'EMP ADQ'!D:D,"Empréstimo Adquirido")+SUMIFS('EMP ADQ'!G:G,'EMP ADQ'!C:C,"="&amp;DATE($R$6,$BZ$36,AM74),'EMP ADQ'!I:I,$AM$9,'EMP ADQ'!D:D,"Empréstimo Adquirido")</f>
        <v>0</v>
      </c>
      <c r="BC74" s="350">
        <f>SUMIFS('EMP ADQ'!G:G,'EMP ADQ'!C:C,"="&amp;DATE($R$6,$BZ$36,AM74),'EMP ADQ'!I:I,"efetivado",'EMP ADQ'!D:D,"Empréstimo Pago")+SUMIFS('EMP ADQ'!G:G,'EMP ADQ'!C:C,"="&amp;DATE($R$6,$BZ$36,AM74),'EMP ADQ'!I:I,$AM$9,'EMP ADQ'!D:D,"Empréstimo Pago")</f>
        <v>0</v>
      </c>
      <c r="BD74" s="350">
        <f>SUMIFS('EMP CON'!G:G,'EMP CON'!C:C,"="&amp;DATE($R$6,$BZ$36,AM74),'EMP CON'!I:I,"efetivado",'EMP CON'!D:D,"Empréstimo Concedido")+SUMIFS('EMP CON'!G:G,'EMP CON'!C:C,"="&amp;DATE($R$6,$BZ$36,AM74),'EMP CON'!I:I,$AM$9,'EMP CON'!D:D,"Empréstimo Concedido")</f>
        <v>0</v>
      </c>
      <c r="BE74" s="350">
        <f>SUMIFS('EMP CON'!G:G,'EMP CON'!C:C,"="&amp;DATE($R$6,$BZ$36,AM74),'EMP CON'!I:I,"efetivado",'EMP CON'!D:D,"Empréstimo Recebido")+SUMIFS('EMP CON'!G:G,'EMP CON'!C:C,"="&amp;DATE($R$6,$BZ$36,AM74),'EMP CON'!I:I,$AM$9,'EMP CON'!D:D,"Empréstimo Recebido")</f>
        <v>0</v>
      </c>
      <c r="BF74" s="350">
        <f>SUMIFS('PG CAR'!H:H,'PG CAR'!C:C,"="&amp;DATE($R$6,$BZ$36,AM74),'PG CAR'!J:J,"efetivado")+SUMIFS('PG CAR'!H:H,'PG CAR'!C:C,"="&amp;DATE($R$6,$BZ$36,AM74),'PG CAR'!J:J,$AM$9)</f>
        <v>0</v>
      </c>
      <c r="BG74" s="350"/>
      <c r="BH74" s="350"/>
      <c r="BK74" s="381">
        <f t="shared" si="38"/>
        <v>6</v>
      </c>
      <c r="BL74" s="350">
        <f t="shared" si="39"/>
        <v>0</v>
      </c>
      <c r="BM74" s="350">
        <f t="shared" si="40"/>
        <v>0</v>
      </c>
      <c r="BN74" s="350">
        <f t="shared" si="41"/>
        <v>0</v>
      </c>
      <c r="BO74" s="350">
        <f t="shared" si="42"/>
        <v>0</v>
      </c>
      <c r="BP74" s="350">
        <f t="shared" si="43"/>
        <v>0</v>
      </c>
      <c r="BQ74" s="350">
        <f t="shared" si="44"/>
        <v>0</v>
      </c>
      <c r="BR74" s="350">
        <f t="shared" si="45"/>
        <v>0</v>
      </c>
      <c r="BS74" s="350">
        <f t="shared" si="46"/>
        <v>0</v>
      </c>
      <c r="BT74" s="350">
        <f t="shared" si="47"/>
        <v>0</v>
      </c>
    </row>
    <row r="75" spans="36:72" x14ac:dyDescent="0.25">
      <c r="AJ75" s="389">
        <f t="shared" si="48"/>
        <v>44262</v>
      </c>
      <c r="AK75" s="390">
        <f t="shared" si="35"/>
        <v>3</v>
      </c>
      <c r="AL75" s="384">
        <v>7</v>
      </c>
      <c r="AM75" s="381">
        <f t="shared" si="36"/>
        <v>7</v>
      </c>
      <c r="AN75" s="350">
        <f>SUMIFS(DES!F:F,DES!C:C,"="&amp;DATE($R$6,$BZ$36,AM75),DES!G:G,'01'!$T$6,DES!H:H,"efetivado")+SUMIFS(DES!F:F,DES!C:C,"="&amp;DATE($R$6,$BZ$36,AM75),DES!G:G,'01'!$T$6,DES!H:H,$AM$9)</f>
        <v>0</v>
      </c>
      <c r="AO75" s="350">
        <f>SUMIFS(REC!F:F,REC!C:C,"="&amp;DATE($R$6,$BZ$36,AM75),REC!G:G,'01'!$T$6,REC!H:H,"efetivado")+SUMIFS(REC!F:F,REC!C:C,"="&amp;DATE($R$6,$BZ$36,AM75),REC!G:G,'01'!$T$6,REC!H:H,$AM$9)</f>
        <v>0</v>
      </c>
      <c r="AP75" s="350">
        <f>SUMIFS('EMP ADQ'!G:G,'EMP ADQ'!C:C,"="&amp;DATE($R$6,$BZ$36,AM75),'EMP ADQ'!H:H,'01'!$T$6,'EMP ADQ'!I:I,"efetivado",'EMP ADQ'!D:D,"Empréstimo Adquirido")+SUMIFS('EMP ADQ'!G:G,'EMP ADQ'!C:C,"="&amp;DATE($R$6,$BZ$36,AM75),'EMP ADQ'!H:H,'01'!$T$6,'EMP ADQ'!I:I,$AM$9,'EMP ADQ'!D:D,"Empréstimo Adquirido")</f>
        <v>0</v>
      </c>
      <c r="AQ75" s="350">
        <f>SUMIFS('EMP ADQ'!G:G,'EMP ADQ'!C:C,"="&amp;DATE($R$6,$BZ$36,AM75),'EMP ADQ'!H:H,'01'!$T$6,'EMP ADQ'!I:I,"efetivado",'EMP ADQ'!D:D,"Empréstimo Pago")+SUMIFS('EMP ADQ'!G:G,'EMP ADQ'!C:C,"="&amp;DATE($R$6,$BZ$36,AM75),'EMP ADQ'!H:H,'01'!$T$6,'EMP ADQ'!I:I,$AM$9,'EMP ADQ'!D:D,"Empréstimo Pago")</f>
        <v>0</v>
      </c>
      <c r="AR75" s="350">
        <f>SUMIFS('EMP CON'!G:G,'EMP CON'!C:C,"="&amp;DATE($R$6,$BZ$36,AM75),'EMP CON'!H:H,'01'!$T$6,'EMP CON'!I:I,"efetivado",'EMP CON'!D:D,"Empréstimo Concedido")+SUMIFS('EMP CON'!G:G,'EMP CON'!C:C,"="&amp;DATE($R$6,$BZ$36,AM75),'EMP CON'!H:H,'01'!$T$6,'EMP CON'!I:I,$AM$9,'EMP CON'!D:D,"Empréstimo Concedido")</f>
        <v>0</v>
      </c>
      <c r="AS75" s="350">
        <f>SUMIFS('EMP CON'!G:G,'EMP CON'!C:C,"="&amp;DATE($R$6,$BZ$36,AM75),'EMP CON'!H:H,'01'!$T$6,'EMP CON'!I:I,"efetivado",'EMP CON'!D:D,"Empréstimo Recebido")+SUMIFS('EMP CON'!G:G,'EMP CON'!C:C,"="&amp;DATE($R$6,$BZ$36,AM75),'EMP CON'!H:H,'01'!$T$6,'EMP CON'!I:I,$AM$9,'EMP CON'!D:D,"Empréstimo Recebido")</f>
        <v>0</v>
      </c>
      <c r="AT75" s="350">
        <f>SUMIFS('PG CAR'!H:H,'PG CAR'!C:C,"="&amp;DATE($R$6,$BZ$36,AM75),'PG CAR'!I:I,'01'!$T$6,'PG CAR'!J:J,"efetivado")+SUMIFS('PG CAR'!H:H,'PG CAR'!C:C,"="&amp;DATE($R$6,$BZ$36,AM75),'PG CAR'!I:I,'01'!$T$6,'PG CAR'!J:J,$AM$9)</f>
        <v>0</v>
      </c>
      <c r="AU75" s="350">
        <f>SUMIFS(TRANS!F:F,TRANS!C:C,"="&amp;DATE($R$6,$BZ$36,AM75),TRANS!D:D,'01'!$T$6,TRANS!H:H,"efetivado")+SUMIFS(TRANS!F:F,TRANS!C:C,"="&amp;DATE($R$6,$BZ$36,AM75),TRANS!D:D,'01'!$T$6,TRANS!H:H,$AM$9)</f>
        <v>0</v>
      </c>
      <c r="AV75" s="350">
        <f>SUMIFS(TRANS!F:F,TRANS!C:C,"="&amp;DATE($R$6,$BZ$36,AM75),TRANS!G:G,'01'!$T$6,TRANS!H:H,"efetivado")+SUMIFS(TRANS!F:F,TRANS!C:C,"="&amp;DATE($R$6,$BZ$36,AM75),TRANS!G:G,'01'!$T$6,TRANS!H:H,$AM$9)</f>
        <v>0</v>
      </c>
      <c r="AY75" s="381">
        <f t="shared" si="37"/>
        <v>7</v>
      </c>
      <c r="AZ75" s="350">
        <f>SUMIFS(DES!F:F,DES!C:C,"="&amp;DATE($R$6,$BZ$36,AM75),DES!H:H,"efetivado")+SUMIFS(DES!F:F,DES!C:C,"="&amp;DATE($R$6,$BZ$36,AM75),DES!H:H,$AM$9)</f>
        <v>0</v>
      </c>
      <c r="BA75" s="350">
        <f>SUMIFS(REC!F:F,REC!C:C,"="&amp;DATE($R$6,$BZ$36,AM75),REC!H:H,"efetivado")+SUMIFS(REC!F:F,REC!C:C,"="&amp;DATE($R$6,$BZ$36,AM75),REC!H:H,$AM$9)</f>
        <v>0</v>
      </c>
      <c r="BB75" s="350">
        <f>SUMIFS('EMP ADQ'!G:G,'EMP ADQ'!C:C,"="&amp;DATE($R$6,$BZ$36,AM75),'EMP ADQ'!I:I,"efetivado",'EMP ADQ'!D:D,"Empréstimo Adquirido")+SUMIFS('EMP ADQ'!G:G,'EMP ADQ'!C:C,"="&amp;DATE($R$6,$BZ$36,AM75),'EMP ADQ'!I:I,$AM$9,'EMP ADQ'!D:D,"Empréstimo Adquirido")</f>
        <v>0</v>
      </c>
      <c r="BC75" s="350">
        <f>SUMIFS('EMP ADQ'!G:G,'EMP ADQ'!C:C,"="&amp;DATE($R$6,$BZ$36,AM75),'EMP ADQ'!I:I,"efetivado",'EMP ADQ'!D:D,"Empréstimo Pago")+SUMIFS('EMP ADQ'!G:G,'EMP ADQ'!C:C,"="&amp;DATE($R$6,$BZ$36,AM75),'EMP ADQ'!I:I,$AM$9,'EMP ADQ'!D:D,"Empréstimo Pago")</f>
        <v>0</v>
      </c>
      <c r="BD75" s="350">
        <f>SUMIFS('EMP CON'!G:G,'EMP CON'!C:C,"="&amp;DATE($R$6,$BZ$36,AM75),'EMP CON'!I:I,"efetivado",'EMP CON'!D:D,"Empréstimo Concedido")+SUMIFS('EMP CON'!G:G,'EMP CON'!C:C,"="&amp;DATE($R$6,$BZ$36,AM75),'EMP CON'!I:I,$AM$9,'EMP CON'!D:D,"Empréstimo Concedido")</f>
        <v>0</v>
      </c>
      <c r="BE75" s="350">
        <f>SUMIFS('EMP CON'!G:G,'EMP CON'!C:C,"="&amp;DATE($R$6,$BZ$36,AM75),'EMP CON'!I:I,"efetivado",'EMP CON'!D:D,"Empréstimo Recebido")+SUMIFS('EMP CON'!G:G,'EMP CON'!C:C,"="&amp;DATE($R$6,$BZ$36,AM75),'EMP CON'!I:I,$AM$9,'EMP CON'!D:D,"Empréstimo Recebido")</f>
        <v>0</v>
      </c>
      <c r="BF75" s="350">
        <f>SUMIFS('PG CAR'!H:H,'PG CAR'!C:C,"="&amp;DATE($R$6,$BZ$36,AM75),'PG CAR'!J:J,"efetivado")+SUMIFS('PG CAR'!H:H,'PG CAR'!C:C,"="&amp;DATE($R$6,$BZ$36,AM75),'PG CAR'!J:J,$AM$9)</f>
        <v>0</v>
      </c>
      <c r="BG75" s="350"/>
      <c r="BH75" s="350"/>
      <c r="BK75" s="381">
        <f t="shared" si="38"/>
        <v>7</v>
      </c>
      <c r="BL75" s="350">
        <f t="shared" si="39"/>
        <v>0</v>
      </c>
      <c r="BM75" s="350">
        <f t="shared" si="40"/>
        <v>0</v>
      </c>
      <c r="BN75" s="350">
        <f t="shared" si="41"/>
        <v>0</v>
      </c>
      <c r="BO75" s="350">
        <f t="shared" si="42"/>
        <v>0</v>
      </c>
      <c r="BP75" s="350">
        <f t="shared" si="43"/>
        <v>0</v>
      </c>
      <c r="BQ75" s="350">
        <f t="shared" si="44"/>
        <v>0</v>
      </c>
      <c r="BR75" s="350">
        <f t="shared" si="45"/>
        <v>0</v>
      </c>
      <c r="BS75" s="350">
        <f t="shared" si="46"/>
        <v>0</v>
      </c>
      <c r="BT75" s="350">
        <f t="shared" si="47"/>
        <v>0</v>
      </c>
    </row>
    <row r="76" spans="36:72" x14ac:dyDescent="0.25">
      <c r="AJ76" s="389">
        <f t="shared" si="48"/>
        <v>44263</v>
      </c>
      <c r="AK76" s="390">
        <f t="shared" si="35"/>
        <v>3</v>
      </c>
      <c r="AL76" s="384">
        <v>8</v>
      </c>
      <c r="AM76" s="381">
        <f t="shared" si="36"/>
        <v>8</v>
      </c>
      <c r="AN76" s="350">
        <f>SUMIFS(DES!F:F,DES!C:C,"="&amp;DATE($R$6,$BZ$36,AM76),DES!G:G,'01'!$T$6,DES!H:H,"efetivado")+SUMIFS(DES!F:F,DES!C:C,"="&amp;DATE($R$6,$BZ$36,AM76),DES!G:G,'01'!$T$6,DES!H:H,$AM$9)</f>
        <v>0</v>
      </c>
      <c r="AO76" s="350">
        <f>SUMIFS(REC!F:F,REC!C:C,"="&amp;DATE($R$6,$BZ$36,AM76),REC!G:G,'01'!$T$6,REC!H:H,"efetivado")+SUMIFS(REC!F:F,REC!C:C,"="&amp;DATE($R$6,$BZ$36,AM76),REC!G:G,'01'!$T$6,REC!H:H,$AM$9)</f>
        <v>0</v>
      </c>
      <c r="AP76" s="350">
        <f>SUMIFS('EMP ADQ'!G:G,'EMP ADQ'!C:C,"="&amp;DATE($R$6,$BZ$36,AM76),'EMP ADQ'!H:H,'01'!$T$6,'EMP ADQ'!I:I,"efetivado",'EMP ADQ'!D:D,"Empréstimo Adquirido")+SUMIFS('EMP ADQ'!G:G,'EMP ADQ'!C:C,"="&amp;DATE($R$6,$BZ$36,AM76),'EMP ADQ'!H:H,'01'!$T$6,'EMP ADQ'!I:I,$AM$9,'EMP ADQ'!D:D,"Empréstimo Adquirido")</f>
        <v>0</v>
      </c>
      <c r="AQ76" s="350">
        <f>SUMIFS('EMP ADQ'!G:G,'EMP ADQ'!C:C,"="&amp;DATE($R$6,$BZ$36,AM76),'EMP ADQ'!H:H,'01'!$T$6,'EMP ADQ'!I:I,"efetivado",'EMP ADQ'!D:D,"Empréstimo Pago")+SUMIFS('EMP ADQ'!G:G,'EMP ADQ'!C:C,"="&amp;DATE($R$6,$BZ$36,AM76),'EMP ADQ'!H:H,'01'!$T$6,'EMP ADQ'!I:I,$AM$9,'EMP ADQ'!D:D,"Empréstimo Pago")</f>
        <v>0</v>
      </c>
      <c r="AR76" s="350">
        <f>SUMIFS('EMP CON'!G:G,'EMP CON'!C:C,"="&amp;DATE($R$6,$BZ$36,AM76),'EMP CON'!H:H,'01'!$T$6,'EMP CON'!I:I,"efetivado",'EMP CON'!D:D,"Empréstimo Concedido")+SUMIFS('EMP CON'!G:G,'EMP CON'!C:C,"="&amp;DATE($R$6,$BZ$36,AM76),'EMP CON'!H:H,'01'!$T$6,'EMP CON'!I:I,$AM$9,'EMP CON'!D:D,"Empréstimo Concedido")</f>
        <v>0</v>
      </c>
      <c r="AS76" s="350">
        <f>SUMIFS('EMP CON'!G:G,'EMP CON'!C:C,"="&amp;DATE($R$6,$BZ$36,AM76),'EMP CON'!H:H,'01'!$T$6,'EMP CON'!I:I,"efetivado",'EMP CON'!D:D,"Empréstimo Recebido")+SUMIFS('EMP CON'!G:G,'EMP CON'!C:C,"="&amp;DATE($R$6,$BZ$36,AM76),'EMP CON'!H:H,'01'!$T$6,'EMP CON'!I:I,$AM$9,'EMP CON'!D:D,"Empréstimo Recebido")</f>
        <v>0</v>
      </c>
      <c r="AT76" s="350">
        <f>SUMIFS('PG CAR'!H:H,'PG CAR'!C:C,"="&amp;DATE($R$6,$BZ$36,AM76),'PG CAR'!I:I,'01'!$T$6,'PG CAR'!J:J,"efetivado")+SUMIFS('PG CAR'!H:H,'PG CAR'!C:C,"="&amp;DATE($R$6,$BZ$36,AM76),'PG CAR'!I:I,'01'!$T$6,'PG CAR'!J:J,$AM$9)</f>
        <v>0</v>
      </c>
      <c r="AU76" s="350">
        <f>SUMIFS(TRANS!F:F,TRANS!C:C,"="&amp;DATE($R$6,$BZ$36,AM76),TRANS!D:D,'01'!$T$6,TRANS!H:H,"efetivado")+SUMIFS(TRANS!F:F,TRANS!C:C,"="&amp;DATE($R$6,$BZ$36,AM76),TRANS!D:D,'01'!$T$6,TRANS!H:H,$AM$9)</f>
        <v>0</v>
      </c>
      <c r="AV76" s="350">
        <f>SUMIFS(TRANS!F:F,TRANS!C:C,"="&amp;DATE($R$6,$BZ$36,AM76),TRANS!G:G,'01'!$T$6,TRANS!H:H,"efetivado")+SUMIFS(TRANS!F:F,TRANS!C:C,"="&amp;DATE($R$6,$BZ$36,AM76),TRANS!G:G,'01'!$T$6,TRANS!H:H,$AM$9)</f>
        <v>0</v>
      </c>
      <c r="AY76" s="381">
        <f t="shared" si="37"/>
        <v>8</v>
      </c>
      <c r="AZ76" s="350">
        <f>SUMIFS(DES!F:F,DES!C:C,"="&amp;DATE($R$6,$BZ$36,AM76),DES!H:H,"efetivado")+SUMIFS(DES!F:F,DES!C:C,"="&amp;DATE($R$6,$BZ$36,AM76),DES!H:H,$AM$9)</f>
        <v>0</v>
      </c>
      <c r="BA76" s="350">
        <f>SUMIFS(REC!F:F,REC!C:C,"="&amp;DATE($R$6,$BZ$36,AM76),REC!H:H,"efetivado")+SUMIFS(REC!F:F,REC!C:C,"="&amp;DATE($R$6,$BZ$36,AM76),REC!H:H,$AM$9)</f>
        <v>0</v>
      </c>
      <c r="BB76" s="350">
        <f>SUMIFS('EMP ADQ'!G:G,'EMP ADQ'!C:C,"="&amp;DATE($R$6,$BZ$36,AM76),'EMP ADQ'!I:I,"efetivado",'EMP ADQ'!D:D,"Empréstimo Adquirido")+SUMIFS('EMP ADQ'!G:G,'EMP ADQ'!C:C,"="&amp;DATE($R$6,$BZ$36,AM76),'EMP ADQ'!I:I,$AM$9,'EMP ADQ'!D:D,"Empréstimo Adquirido")</f>
        <v>0</v>
      </c>
      <c r="BC76" s="350">
        <f>SUMIFS('EMP ADQ'!G:G,'EMP ADQ'!C:C,"="&amp;DATE($R$6,$BZ$36,AM76),'EMP ADQ'!I:I,"efetivado",'EMP ADQ'!D:D,"Empréstimo Pago")+SUMIFS('EMP ADQ'!G:G,'EMP ADQ'!C:C,"="&amp;DATE($R$6,$BZ$36,AM76),'EMP ADQ'!I:I,$AM$9,'EMP ADQ'!D:D,"Empréstimo Pago")</f>
        <v>0</v>
      </c>
      <c r="BD76" s="350">
        <f>SUMIFS('EMP CON'!G:G,'EMP CON'!C:C,"="&amp;DATE($R$6,$BZ$36,AM76),'EMP CON'!I:I,"efetivado",'EMP CON'!D:D,"Empréstimo Concedido")+SUMIFS('EMP CON'!G:G,'EMP CON'!C:C,"="&amp;DATE($R$6,$BZ$36,AM76),'EMP CON'!I:I,$AM$9,'EMP CON'!D:D,"Empréstimo Concedido")</f>
        <v>0</v>
      </c>
      <c r="BE76" s="350">
        <f>SUMIFS('EMP CON'!G:G,'EMP CON'!C:C,"="&amp;DATE($R$6,$BZ$36,AM76),'EMP CON'!I:I,"efetivado",'EMP CON'!D:D,"Empréstimo Recebido")+SUMIFS('EMP CON'!G:G,'EMP CON'!C:C,"="&amp;DATE($R$6,$BZ$36,AM76),'EMP CON'!I:I,$AM$9,'EMP CON'!D:D,"Empréstimo Recebido")</f>
        <v>0</v>
      </c>
      <c r="BF76" s="350">
        <f>SUMIFS('PG CAR'!H:H,'PG CAR'!C:C,"="&amp;DATE($R$6,$BZ$36,AM76),'PG CAR'!J:J,"efetivado")+SUMIFS('PG CAR'!H:H,'PG CAR'!C:C,"="&amp;DATE($R$6,$BZ$36,AM76),'PG CAR'!J:J,$AM$9)</f>
        <v>0</v>
      </c>
      <c r="BG76" s="350"/>
      <c r="BH76" s="350"/>
      <c r="BK76" s="381">
        <f t="shared" si="38"/>
        <v>8</v>
      </c>
      <c r="BL76" s="350">
        <f t="shared" si="39"/>
        <v>0</v>
      </c>
      <c r="BM76" s="350">
        <f t="shared" si="40"/>
        <v>0</v>
      </c>
      <c r="BN76" s="350">
        <f t="shared" si="41"/>
        <v>0</v>
      </c>
      <c r="BO76" s="350">
        <f t="shared" si="42"/>
        <v>0</v>
      </c>
      <c r="BP76" s="350">
        <f t="shared" si="43"/>
        <v>0</v>
      </c>
      <c r="BQ76" s="350">
        <f t="shared" si="44"/>
        <v>0</v>
      </c>
      <c r="BR76" s="350">
        <f t="shared" si="45"/>
        <v>0</v>
      </c>
      <c r="BS76" s="350">
        <f t="shared" si="46"/>
        <v>0</v>
      </c>
      <c r="BT76" s="350">
        <f t="shared" si="47"/>
        <v>0</v>
      </c>
    </row>
    <row r="77" spans="36:72" x14ac:dyDescent="0.25">
      <c r="AJ77" s="389">
        <f t="shared" si="48"/>
        <v>44264</v>
      </c>
      <c r="AK77" s="390">
        <f t="shared" si="35"/>
        <v>3</v>
      </c>
      <c r="AL77" s="384">
        <v>9</v>
      </c>
      <c r="AM77" s="381">
        <f t="shared" si="36"/>
        <v>9</v>
      </c>
      <c r="AN77" s="350">
        <f>SUMIFS(DES!F:F,DES!C:C,"="&amp;DATE($R$6,$BZ$36,AM77),DES!G:G,'01'!$T$6,DES!H:H,"efetivado")+SUMIFS(DES!F:F,DES!C:C,"="&amp;DATE($R$6,$BZ$36,AM77),DES!G:G,'01'!$T$6,DES!H:H,$AM$9)</f>
        <v>0</v>
      </c>
      <c r="AO77" s="350">
        <f>SUMIFS(REC!F:F,REC!C:C,"="&amp;DATE($R$6,$BZ$36,AM77),REC!G:G,'01'!$T$6,REC!H:H,"efetivado")+SUMIFS(REC!F:F,REC!C:C,"="&amp;DATE($R$6,$BZ$36,AM77),REC!G:G,'01'!$T$6,REC!H:H,$AM$9)</f>
        <v>0</v>
      </c>
      <c r="AP77" s="350">
        <f>SUMIFS('EMP ADQ'!G:G,'EMP ADQ'!C:C,"="&amp;DATE($R$6,$BZ$36,AM77),'EMP ADQ'!H:H,'01'!$T$6,'EMP ADQ'!I:I,"efetivado",'EMP ADQ'!D:D,"Empréstimo Adquirido")+SUMIFS('EMP ADQ'!G:G,'EMP ADQ'!C:C,"="&amp;DATE($R$6,$BZ$36,AM77),'EMP ADQ'!H:H,'01'!$T$6,'EMP ADQ'!I:I,$AM$9,'EMP ADQ'!D:D,"Empréstimo Adquirido")</f>
        <v>0</v>
      </c>
      <c r="AQ77" s="350">
        <f>SUMIFS('EMP ADQ'!G:G,'EMP ADQ'!C:C,"="&amp;DATE($R$6,$BZ$36,AM77),'EMP ADQ'!H:H,'01'!$T$6,'EMP ADQ'!I:I,"efetivado",'EMP ADQ'!D:D,"Empréstimo Pago")+SUMIFS('EMP ADQ'!G:G,'EMP ADQ'!C:C,"="&amp;DATE($R$6,$BZ$36,AM77),'EMP ADQ'!H:H,'01'!$T$6,'EMP ADQ'!I:I,$AM$9,'EMP ADQ'!D:D,"Empréstimo Pago")</f>
        <v>0</v>
      </c>
      <c r="AR77" s="350">
        <f>SUMIFS('EMP CON'!G:G,'EMP CON'!C:C,"="&amp;DATE($R$6,$BZ$36,AM77),'EMP CON'!H:H,'01'!$T$6,'EMP CON'!I:I,"efetivado",'EMP CON'!D:D,"Empréstimo Concedido")+SUMIFS('EMP CON'!G:G,'EMP CON'!C:C,"="&amp;DATE($R$6,$BZ$36,AM77),'EMP CON'!H:H,'01'!$T$6,'EMP CON'!I:I,$AM$9,'EMP CON'!D:D,"Empréstimo Concedido")</f>
        <v>0</v>
      </c>
      <c r="AS77" s="350">
        <f>SUMIFS('EMP CON'!G:G,'EMP CON'!C:C,"="&amp;DATE($R$6,$BZ$36,AM77),'EMP CON'!H:H,'01'!$T$6,'EMP CON'!I:I,"efetivado",'EMP CON'!D:D,"Empréstimo Recebido")+SUMIFS('EMP CON'!G:G,'EMP CON'!C:C,"="&amp;DATE($R$6,$BZ$36,AM77),'EMP CON'!H:H,'01'!$T$6,'EMP CON'!I:I,$AM$9,'EMP CON'!D:D,"Empréstimo Recebido")</f>
        <v>0</v>
      </c>
      <c r="AT77" s="350">
        <f>SUMIFS('PG CAR'!H:H,'PG CAR'!C:C,"="&amp;DATE($R$6,$BZ$36,AM77),'PG CAR'!I:I,'01'!$T$6,'PG CAR'!J:J,"efetivado")+SUMIFS('PG CAR'!H:H,'PG CAR'!C:C,"="&amp;DATE($R$6,$BZ$36,AM77),'PG CAR'!I:I,'01'!$T$6,'PG CAR'!J:J,$AM$9)</f>
        <v>0</v>
      </c>
      <c r="AU77" s="350">
        <f>SUMIFS(TRANS!F:F,TRANS!C:C,"="&amp;DATE($R$6,$BZ$36,AM77),TRANS!D:D,'01'!$T$6,TRANS!H:H,"efetivado")+SUMIFS(TRANS!F:F,TRANS!C:C,"="&amp;DATE($R$6,$BZ$36,AM77),TRANS!D:D,'01'!$T$6,TRANS!H:H,$AM$9)</f>
        <v>0</v>
      </c>
      <c r="AV77" s="350">
        <f>SUMIFS(TRANS!F:F,TRANS!C:C,"="&amp;DATE($R$6,$BZ$36,AM77),TRANS!G:G,'01'!$T$6,TRANS!H:H,"efetivado")+SUMIFS(TRANS!F:F,TRANS!C:C,"="&amp;DATE($R$6,$BZ$36,AM77),TRANS!G:G,'01'!$T$6,TRANS!H:H,$AM$9)</f>
        <v>0</v>
      </c>
      <c r="AY77" s="381">
        <f t="shared" si="37"/>
        <v>9</v>
      </c>
      <c r="AZ77" s="350">
        <f>SUMIFS(DES!F:F,DES!C:C,"="&amp;DATE($R$6,$BZ$36,AM77),DES!H:H,"efetivado")+SUMIFS(DES!F:F,DES!C:C,"="&amp;DATE($R$6,$BZ$36,AM77),DES!H:H,$AM$9)</f>
        <v>0</v>
      </c>
      <c r="BA77" s="350">
        <f>SUMIFS(REC!F:F,REC!C:C,"="&amp;DATE($R$6,$BZ$36,AM77),REC!H:H,"efetivado")+SUMIFS(REC!F:F,REC!C:C,"="&amp;DATE($R$6,$BZ$36,AM77),REC!H:H,$AM$9)</f>
        <v>0</v>
      </c>
      <c r="BB77" s="350">
        <f>SUMIFS('EMP ADQ'!G:G,'EMP ADQ'!C:C,"="&amp;DATE($R$6,$BZ$36,AM77),'EMP ADQ'!I:I,"efetivado",'EMP ADQ'!D:D,"Empréstimo Adquirido")+SUMIFS('EMP ADQ'!G:G,'EMP ADQ'!C:C,"="&amp;DATE($R$6,$BZ$36,AM77),'EMP ADQ'!I:I,$AM$9,'EMP ADQ'!D:D,"Empréstimo Adquirido")</f>
        <v>0</v>
      </c>
      <c r="BC77" s="350">
        <f>SUMIFS('EMP ADQ'!G:G,'EMP ADQ'!C:C,"="&amp;DATE($R$6,$BZ$36,AM77),'EMP ADQ'!I:I,"efetivado",'EMP ADQ'!D:D,"Empréstimo Pago")+SUMIFS('EMP ADQ'!G:G,'EMP ADQ'!C:C,"="&amp;DATE($R$6,$BZ$36,AM77),'EMP ADQ'!I:I,$AM$9,'EMP ADQ'!D:D,"Empréstimo Pago")</f>
        <v>0</v>
      </c>
      <c r="BD77" s="350">
        <f>SUMIFS('EMP CON'!G:G,'EMP CON'!C:C,"="&amp;DATE($R$6,$BZ$36,AM77),'EMP CON'!I:I,"efetivado",'EMP CON'!D:D,"Empréstimo Concedido")+SUMIFS('EMP CON'!G:G,'EMP CON'!C:C,"="&amp;DATE($R$6,$BZ$36,AM77),'EMP CON'!I:I,$AM$9,'EMP CON'!D:D,"Empréstimo Concedido")</f>
        <v>0</v>
      </c>
      <c r="BE77" s="350">
        <f>SUMIFS('EMP CON'!G:G,'EMP CON'!C:C,"="&amp;DATE($R$6,$BZ$36,AM77),'EMP CON'!I:I,"efetivado",'EMP CON'!D:D,"Empréstimo Recebido")+SUMIFS('EMP CON'!G:G,'EMP CON'!C:C,"="&amp;DATE($R$6,$BZ$36,AM77),'EMP CON'!I:I,$AM$9,'EMP CON'!D:D,"Empréstimo Recebido")</f>
        <v>0</v>
      </c>
      <c r="BF77" s="350">
        <f>SUMIFS('PG CAR'!H:H,'PG CAR'!C:C,"="&amp;DATE($R$6,$BZ$36,AM77),'PG CAR'!J:J,"efetivado")+SUMIFS('PG CAR'!H:H,'PG CAR'!C:C,"="&amp;DATE($R$6,$BZ$36,AM77),'PG CAR'!J:J,$AM$9)</f>
        <v>0</v>
      </c>
      <c r="BG77" s="350"/>
      <c r="BH77" s="350"/>
      <c r="BK77" s="381">
        <f t="shared" si="38"/>
        <v>9</v>
      </c>
      <c r="BL77" s="350">
        <f t="shared" si="39"/>
        <v>0</v>
      </c>
      <c r="BM77" s="350">
        <f t="shared" si="40"/>
        <v>0</v>
      </c>
      <c r="BN77" s="350">
        <f t="shared" si="41"/>
        <v>0</v>
      </c>
      <c r="BO77" s="350">
        <f t="shared" si="42"/>
        <v>0</v>
      </c>
      <c r="BP77" s="350">
        <f t="shared" si="43"/>
        <v>0</v>
      </c>
      <c r="BQ77" s="350">
        <f t="shared" si="44"/>
        <v>0</v>
      </c>
      <c r="BR77" s="350">
        <f t="shared" si="45"/>
        <v>0</v>
      </c>
      <c r="BS77" s="350">
        <f t="shared" si="46"/>
        <v>0</v>
      </c>
      <c r="BT77" s="350">
        <f t="shared" si="47"/>
        <v>0</v>
      </c>
    </row>
    <row r="78" spans="36:72" x14ac:dyDescent="0.25">
      <c r="AJ78" s="389">
        <f t="shared" si="48"/>
        <v>44265</v>
      </c>
      <c r="AK78" s="390">
        <f t="shared" si="35"/>
        <v>3</v>
      </c>
      <c r="AL78" s="384">
        <v>10</v>
      </c>
      <c r="AM78" s="381">
        <f t="shared" si="36"/>
        <v>10</v>
      </c>
      <c r="AN78" s="350">
        <f>SUMIFS(DES!F:F,DES!C:C,"="&amp;DATE($R$6,$BZ$36,AM78),DES!G:G,'01'!$T$6,DES!H:H,"efetivado")+SUMIFS(DES!F:F,DES!C:C,"="&amp;DATE($R$6,$BZ$36,AM78),DES!G:G,'01'!$T$6,DES!H:H,$AM$9)</f>
        <v>0</v>
      </c>
      <c r="AO78" s="350">
        <f>SUMIFS(REC!F:F,REC!C:C,"="&amp;DATE($R$6,$BZ$36,AM78),REC!G:G,'01'!$T$6,REC!H:H,"efetivado")+SUMIFS(REC!F:F,REC!C:C,"="&amp;DATE($R$6,$BZ$36,AM78),REC!G:G,'01'!$T$6,REC!H:H,$AM$9)</f>
        <v>0</v>
      </c>
      <c r="AP78" s="350">
        <f>SUMIFS('EMP ADQ'!G:G,'EMP ADQ'!C:C,"="&amp;DATE($R$6,$BZ$36,AM78),'EMP ADQ'!H:H,'01'!$T$6,'EMP ADQ'!I:I,"efetivado",'EMP ADQ'!D:D,"Empréstimo Adquirido")+SUMIFS('EMP ADQ'!G:G,'EMP ADQ'!C:C,"="&amp;DATE($R$6,$BZ$36,AM78),'EMP ADQ'!H:H,'01'!$T$6,'EMP ADQ'!I:I,$AM$9,'EMP ADQ'!D:D,"Empréstimo Adquirido")</f>
        <v>0</v>
      </c>
      <c r="AQ78" s="350">
        <f>SUMIFS('EMP ADQ'!G:G,'EMP ADQ'!C:C,"="&amp;DATE($R$6,$BZ$36,AM78),'EMP ADQ'!H:H,'01'!$T$6,'EMP ADQ'!I:I,"efetivado",'EMP ADQ'!D:D,"Empréstimo Pago")+SUMIFS('EMP ADQ'!G:G,'EMP ADQ'!C:C,"="&amp;DATE($R$6,$BZ$36,AM78),'EMP ADQ'!H:H,'01'!$T$6,'EMP ADQ'!I:I,$AM$9,'EMP ADQ'!D:D,"Empréstimo Pago")</f>
        <v>0</v>
      </c>
      <c r="AR78" s="350">
        <f>SUMIFS('EMP CON'!G:G,'EMP CON'!C:C,"="&amp;DATE($R$6,$BZ$36,AM78),'EMP CON'!H:H,'01'!$T$6,'EMP CON'!I:I,"efetivado",'EMP CON'!D:D,"Empréstimo Concedido")+SUMIFS('EMP CON'!G:G,'EMP CON'!C:C,"="&amp;DATE($R$6,$BZ$36,AM78),'EMP CON'!H:H,'01'!$T$6,'EMP CON'!I:I,$AM$9,'EMP CON'!D:D,"Empréstimo Concedido")</f>
        <v>0</v>
      </c>
      <c r="AS78" s="350">
        <f>SUMIFS('EMP CON'!G:G,'EMP CON'!C:C,"="&amp;DATE($R$6,$BZ$36,AM78),'EMP CON'!H:H,'01'!$T$6,'EMP CON'!I:I,"efetivado",'EMP CON'!D:D,"Empréstimo Recebido")+SUMIFS('EMP CON'!G:G,'EMP CON'!C:C,"="&amp;DATE($R$6,$BZ$36,AM78),'EMP CON'!H:H,'01'!$T$6,'EMP CON'!I:I,$AM$9,'EMP CON'!D:D,"Empréstimo Recebido")</f>
        <v>0</v>
      </c>
      <c r="AT78" s="350">
        <f>SUMIFS('PG CAR'!H:H,'PG CAR'!C:C,"="&amp;DATE($R$6,$BZ$36,AM78),'PG CAR'!I:I,'01'!$T$6,'PG CAR'!J:J,"efetivado")+SUMIFS('PG CAR'!H:H,'PG CAR'!C:C,"="&amp;DATE($R$6,$BZ$36,AM78),'PG CAR'!I:I,'01'!$T$6,'PG CAR'!J:J,$AM$9)</f>
        <v>0</v>
      </c>
      <c r="AU78" s="350">
        <f>SUMIFS(TRANS!F:F,TRANS!C:C,"="&amp;DATE($R$6,$BZ$36,AM78),TRANS!D:D,'01'!$T$6,TRANS!H:H,"efetivado")+SUMIFS(TRANS!F:F,TRANS!C:C,"="&amp;DATE($R$6,$BZ$36,AM78),TRANS!D:D,'01'!$T$6,TRANS!H:H,$AM$9)</f>
        <v>0</v>
      </c>
      <c r="AV78" s="350">
        <f>SUMIFS(TRANS!F:F,TRANS!C:C,"="&amp;DATE($R$6,$BZ$36,AM78),TRANS!G:G,'01'!$T$6,TRANS!H:H,"efetivado")+SUMIFS(TRANS!F:F,TRANS!C:C,"="&amp;DATE($R$6,$BZ$36,AM78),TRANS!G:G,'01'!$T$6,TRANS!H:H,$AM$9)</f>
        <v>0</v>
      </c>
      <c r="AY78" s="381">
        <f t="shared" si="37"/>
        <v>10</v>
      </c>
      <c r="AZ78" s="350">
        <f>SUMIFS(DES!F:F,DES!C:C,"="&amp;DATE($R$6,$BZ$36,AM78),DES!H:H,"efetivado")+SUMIFS(DES!F:F,DES!C:C,"="&amp;DATE($R$6,$BZ$36,AM78),DES!H:H,$AM$9)</f>
        <v>0</v>
      </c>
      <c r="BA78" s="350">
        <f>SUMIFS(REC!F:F,REC!C:C,"="&amp;DATE($R$6,$BZ$36,AM78),REC!H:H,"efetivado")+SUMIFS(REC!F:F,REC!C:C,"="&amp;DATE($R$6,$BZ$36,AM78),REC!H:H,$AM$9)</f>
        <v>0</v>
      </c>
      <c r="BB78" s="350">
        <f>SUMIFS('EMP ADQ'!G:G,'EMP ADQ'!C:C,"="&amp;DATE($R$6,$BZ$36,AM78),'EMP ADQ'!I:I,"efetivado",'EMP ADQ'!D:D,"Empréstimo Adquirido")+SUMIFS('EMP ADQ'!G:G,'EMP ADQ'!C:C,"="&amp;DATE($R$6,$BZ$36,AM78),'EMP ADQ'!I:I,$AM$9,'EMP ADQ'!D:D,"Empréstimo Adquirido")</f>
        <v>0</v>
      </c>
      <c r="BC78" s="350">
        <f>SUMIFS('EMP ADQ'!G:G,'EMP ADQ'!C:C,"="&amp;DATE($R$6,$BZ$36,AM78),'EMP ADQ'!I:I,"efetivado",'EMP ADQ'!D:D,"Empréstimo Pago")+SUMIFS('EMP ADQ'!G:G,'EMP ADQ'!C:C,"="&amp;DATE($R$6,$BZ$36,AM78),'EMP ADQ'!I:I,$AM$9,'EMP ADQ'!D:D,"Empréstimo Pago")</f>
        <v>0</v>
      </c>
      <c r="BD78" s="350">
        <f>SUMIFS('EMP CON'!G:G,'EMP CON'!C:C,"="&amp;DATE($R$6,$BZ$36,AM78),'EMP CON'!I:I,"efetivado",'EMP CON'!D:D,"Empréstimo Concedido")+SUMIFS('EMP CON'!G:G,'EMP CON'!C:C,"="&amp;DATE($R$6,$BZ$36,AM78),'EMP CON'!I:I,$AM$9,'EMP CON'!D:D,"Empréstimo Concedido")</f>
        <v>0</v>
      </c>
      <c r="BE78" s="350">
        <f>SUMIFS('EMP CON'!G:G,'EMP CON'!C:C,"="&amp;DATE($R$6,$BZ$36,AM78),'EMP CON'!I:I,"efetivado",'EMP CON'!D:D,"Empréstimo Recebido")+SUMIFS('EMP CON'!G:G,'EMP CON'!C:C,"="&amp;DATE($R$6,$BZ$36,AM78),'EMP CON'!I:I,$AM$9,'EMP CON'!D:D,"Empréstimo Recebido")</f>
        <v>0</v>
      </c>
      <c r="BF78" s="350">
        <f>SUMIFS('PG CAR'!H:H,'PG CAR'!C:C,"="&amp;DATE($R$6,$BZ$36,AM78),'PG CAR'!J:J,"efetivado")+SUMIFS('PG CAR'!H:H,'PG CAR'!C:C,"="&amp;DATE($R$6,$BZ$36,AM78),'PG CAR'!J:J,$AM$9)</f>
        <v>0</v>
      </c>
      <c r="BG78" s="350"/>
      <c r="BH78" s="350"/>
      <c r="BK78" s="381">
        <f t="shared" si="38"/>
        <v>10</v>
      </c>
      <c r="BL78" s="350">
        <f t="shared" si="39"/>
        <v>0</v>
      </c>
      <c r="BM78" s="350">
        <f t="shared" si="40"/>
        <v>0</v>
      </c>
      <c r="BN78" s="350">
        <f t="shared" si="41"/>
        <v>0</v>
      </c>
      <c r="BO78" s="350">
        <f t="shared" si="42"/>
        <v>0</v>
      </c>
      <c r="BP78" s="350">
        <f t="shared" si="43"/>
        <v>0</v>
      </c>
      <c r="BQ78" s="350">
        <f t="shared" si="44"/>
        <v>0</v>
      </c>
      <c r="BR78" s="350">
        <f t="shared" si="45"/>
        <v>0</v>
      </c>
      <c r="BS78" s="350">
        <f t="shared" si="46"/>
        <v>0</v>
      </c>
      <c r="BT78" s="350">
        <f t="shared" si="47"/>
        <v>0</v>
      </c>
    </row>
    <row r="79" spans="36:72" x14ac:dyDescent="0.25">
      <c r="AJ79" s="389">
        <f t="shared" si="48"/>
        <v>44266</v>
      </c>
      <c r="AK79" s="390">
        <f t="shared" si="35"/>
        <v>3</v>
      </c>
      <c r="AL79" s="384">
        <v>11</v>
      </c>
      <c r="AM79" s="381">
        <f t="shared" si="36"/>
        <v>11</v>
      </c>
      <c r="AN79" s="350">
        <f>SUMIFS(DES!F:F,DES!C:C,"="&amp;DATE($R$6,$BZ$36,AM79),DES!G:G,'01'!$T$6,DES!H:H,"efetivado")+SUMIFS(DES!F:F,DES!C:C,"="&amp;DATE($R$6,$BZ$36,AM79),DES!G:G,'01'!$T$6,DES!H:H,$AM$9)</f>
        <v>0</v>
      </c>
      <c r="AO79" s="350">
        <f>SUMIFS(REC!F:F,REC!C:C,"="&amp;DATE($R$6,$BZ$36,AM79),REC!G:G,'01'!$T$6,REC!H:H,"efetivado")+SUMIFS(REC!F:F,REC!C:C,"="&amp;DATE($R$6,$BZ$36,AM79),REC!G:G,'01'!$T$6,REC!H:H,$AM$9)</f>
        <v>0</v>
      </c>
      <c r="AP79" s="350">
        <f>SUMIFS('EMP ADQ'!G:G,'EMP ADQ'!C:C,"="&amp;DATE($R$6,$BZ$36,AM79),'EMP ADQ'!H:H,'01'!$T$6,'EMP ADQ'!I:I,"efetivado",'EMP ADQ'!D:D,"Empréstimo Adquirido")+SUMIFS('EMP ADQ'!G:G,'EMP ADQ'!C:C,"="&amp;DATE($R$6,$BZ$36,AM79),'EMP ADQ'!H:H,'01'!$T$6,'EMP ADQ'!I:I,$AM$9,'EMP ADQ'!D:D,"Empréstimo Adquirido")</f>
        <v>0</v>
      </c>
      <c r="AQ79" s="350">
        <f>SUMIFS('EMP ADQ'!G:G,'EMP ADQ'!C:C,"="&amp;DATE($R$6,$BZ$36,AM79),'EMP ADQ'!H:H,'01'!$T$6,'EMP ADQ'!I:I,"efetivado",'EMP ADQ'!D:D,"Empréstimo Pago")+SUMIFS('EMP ADQ'!G:G,'EMP ADQ'!C:C,"="&amp;DATE($R$6,$BZ$36,AM79),'EMP ADQ'!H:H,'01'!$T$6,'EMP ADQ'!I:I,$AM$9,'EMP ADQ'!D:D,"Empréstimo Pago")</f>
        <v>0</v>
      </c>
      <c r="AR79" s="350">
        <f>SUMIFS('EMP CON'!G:G,'EMP CON'!C:C,"="&amp;DATE($R$6,$BZ$36,AM79),'EMP CON'!H:H,'01'!$T$6,'EMP CON'!I:I,"efetivado",'EMP CON'!D:D,"Empréstimo Concedido")+SUMIFS('EMP CON'!G:G,'EMP CON'!C:C,"="&amp;DATE($R$6,$BZ$36,AM79),'EMP CON'!H:H,'01'!$T$6,'EMP CON'!I:I,$AM$9,'EMP CON'!D:D,"Empréstimo Concedido")</f>
        <v>0</v>
      </c>
      <c r="AS79" s="350">
        <f>SUMIFS('EMP CON'!G:G,'EMP CON'!C:C,"="&amp;DATE($R$6,$BZ$36,AM79),'EMP CON'!H:H,'01'!$T$6,'EMP CON'!I:I,"efetivado",'EMP CON'!D:D,"Empréstimo Recebido")+SUMIFS('EMP CON'!G:G,'EMP CON'!C:C,"="&amp;DATE($R$6,$BZ$36,AM79),'EMP CON'!H:H,'01'!$T$6,'EMP CON'!I:I,$AM$9,'EMP CON'!D:D,"Empréstimo Recebido")</f>
        <v>0</v>
      </c>
      <c r="AT79" s="350">
        <f>SUMIFS('PG CAR'!H:H,'PG CAR'!C:C,"="&amp;DATE($R$6,$BZ$36,AM79),'PG CAR'!I:I,'01'!$T$6,'PG CAR'!J:J,"efetivado")+SUMIFS('PG CAR'!H:H,'PG CAR'!C:C,"="&amp;DATE($R$6,$BZ$36,AM79),'PG CAR'!I:I,'01'!$T$6,'PG CAR'!J:J,$AM$9)</f>
        <v>0</v>
      </c>
      <c r="AU79" s="350">
        <f>SUMIFS(TRANS!F:F,TRANS!C:C,"="&amp;DATE($R$6,$BZ$36,AM79),TRANS!D:D,'01'!$T$6,TRANS!H:H,"efetivado")+SUMIFS(TRANS!F:F,TRANS!C:C,"="&amp;DATE($R$6,$BZ$36,AM79),TRANS!D:D,'01'!$T$6,TRANS!H:H,$AM$9)</f>
        <v>0</v>
      </c>
      <c r="AV79" s="350">
        <f>SUMIFS(TRANS!F:F,TRANS!C:C,"="&amp;DATE($R$6,$BZ$36,AM79),TRANS!G:G,'01'!$T$6,TRANS!H:H,"efetivado")+SUMIFS(TRANS!F:F,TRANS!C:C,"="&amp;DATE($R$6,$BZ$36,AM79),TRANS!G:G,'01'!$T$6,TRANS!H:H,$AM$9)</f>
        <v>0</v>
      </c>
      <c r="AY79" s="381">
        <f t="shared" si="37"/>
        <v>11</v>
      </c>
      <c r="AZ79" s="350">
        <f>SUMIFS(DES!F:F,DES!C:C,"="&amp;DATE($R$6,$BZ$36,AM79),DES!H:H,"efetivado")+SUMIFS(DES!F:F,DES!C:C,"="&amp;DATE($R$6,$BZ$36,AM79),DES!H:H,$AM$9)</f>
        <v>0</v>
      </c>
      <c r="BA79" s="350">
        <f>SUMIFS(REC!F:F,REC!C:C,"="&amp;DATE($R$6,$BZ$36,AM79),REC!H:H,"efetivado")+SUMIFS(REC!F:F,REC!C:C,"="&amp;DATE($R$6,$BZ$36,AM79),REC!H:H,$AM$9)</f>
        <v>0</v>
      </c>
      <c r="BB79" s="350">
        <f>SUMIFS('EMP ADQ'!G:G,'EMP ADQ'!C:C,"="&amp;DATE($R$6,$BZ$36,AM79),'EMP ADQ'!I:I,"efetivado",'EMP ADQ'!D:D,"Empréstimo Adquirido")+SUMIFS('EMP ADQ'!G:G,'EMP ADQ'!C:C,"="&amp;DATE($R$6,$BZ$36,AM79),'EMP ADQ'!I:I,$AM$9,'EMP ADQ'!D:D,"Empréstimo Adquirido")</f>
        <v>0</v>
      </c>
      <c r="BC79" s="350">
        <f>SUMIFS('EMP ADQ'!G:G,'EMP ADQ'!C:C,"="&amp;DATE($R$6,$BZ$36,AM79),'EMP ADQ'!I:I,"efetivado",'EMP ADQ'!D:D,"Empréstimo Pago")+SUMIFS('EMP ADQ'!G:G,'EMP ADQ'!C:C,"="&amp;DATE($R$6,$BZ$36,AM79),'EMP ADQ'!I:I,$AM$9,'EMP ADQ'!D:D,"Empréstimo Pago")</f>
        <v>0</v>
      </c>
      <c r="BD79" s="350">
        <f>SUMIFS('EMP CON'!G:G,'EMP CON'!C:C,"="&amp;DATE($R$6,$BZ$36,AM79),'EMP CON'!I:I,"efetivado",'EMP CON'!D:D,"Empréstimo Concedido")+SUMIFS('EMP CON'!G:G,'EMP CON'!C:C,"="&amp;DATE($R$6,$BZ$36,AM79),'EMP CON'!I:I,$AM$9,'EMP CON'!D:D,"Empréstimo Concedido")</f>
        <v>0</v>
      </c>
      <c r="BE79" s="350">
        <f>SUMIFS('EMP CON'!G:G,'EMP CON'!C:C,"="&amp;DATE($R$6,$BZ$36,AM79),'EMP CON'!I:I,"efetivado",'EMP CON'!D:D,"Empréstimo Recebido")+SUMIFS('EMP CON'!G:G,'EMP CON'!C:C,"="&amp;DATE($R$6,$BZ$36,AM79),'EMP CON'!I:I,$AM$9,'EMP CON'!D:D,"Empréstimo Recebido")</f>
        <v>0</v>
      </c>
      <c r="BF79" s="350">
        <f>SUMIFS('PG CAR'!H:H,'PG CAR'!C:C,"="&amp;DATE($R$6,$BZ$36,AM79),'PG CAR'!J:J,"efetivado")+SUMIFS('PG CAR'!H:H,'PG CAR'!C:C,"="&amp;DATE($R$6,$BZ$36,AM79),'PG CAR'!J:J,$AM$9)</f>
        <v>0</v>
      </c>
      <c r="BG79" s="350"/>
      <c r="BH79" s="350"/>
      <c r="BK79" s="381">
        <f t="shared" si="38"/>
        <v>11</v>
      </c>
      <c r="BL79" s="350">
        <f t="shared" si="39"/>
        <v>0</v>
      </c>
      <c r="BM79" s="350">
        <f t="shared" si="40"/>
        <v>0</v>
      </c>
      <c r="BN79" s="350">
        <f t="shared" si="41"/>
        <v>0</v>
      </c>
      <c r="BO79" s="350">
        <f t="shared" si="42"/>
        <v>0</v>
      </c>
      <c r="BP79" s="350">
        <f t="shared" si="43"/>
        <v>0</v>
      </c>
      <c r="BQ79" s="350">
        <f t="shared" si="44"/>
        <v>0</v>
      </c>
      <c r="BR79" s="350">
        <f t="shared" si="45"/>
        <v>0</v>
      </c>
      <c r="BS79" s="350">
        <f t="shared" si="46"/>
        <v>0</v>
      </c>
      <c r="BT79" s="350">
        <f t="shared" si="47"/>
        <v>0</v>
      </c>
    </row>
    <row r="80" spans="36:72" x14ac:dyDescent="0.25">
      <c r="AJ80" s="389">
        <f t="shared" si="48"/>
        <v>44267</v>
      </c>
      <c r="AK80" s="390">
        <f t="shared" si="35"/>
        <v>3</v>
      </c>
      <c r="AL80" s="384">
        <v>12</v>
      </c>
      <c r="AM80" s="381">
        <f t="shared" si="36"/>
        <v>12</v>
      </c>
      <c r="AN80" s="350">
        <f>SUMIFS(DES!F:F,DES!C:C,"="&amp;DATE($R$6,$BZ$36,AM80),DES!G:G,'01'!$T$6,DES!H:H,"efetivado")+SUMIFS(DES!F:F,DES!C:C,"="&amp;DATE($R$6,$BZ$36,AM80),DES!G:G,'01'!$T$6,DES!H:H,$AM$9)</f>
        <v>0</v>
      </c>
      <c r="AO80" s="350">
        <f>SUMIFS(REC!F:F,REC!C:C,"="&amp;DATE($R$6,$BZ$36,AM80),REC!G:G,'01'!$T$6,REC!H:H,"efetivado")+SUMIFS(REC!F:F,REC!C:C,"="&amp;DATE($R$6,$BZ$36,AM80),REC!G:G,'01'!$T$6,REC!H:H,$AM$9)</f>
        <v>0</v>
      </c>
      <c r="AP80" s="350">
        <f>SUMIFS('EMP ADQ'!G:G,'EMP ADQ'!C:C,"="&amp;DATE($R$6,$BZ$36,AM80),'EMP ADQ'!H:H,'01'!$T$6,'EMP ADQ'!I:I,"efetivado",'EMP ADQ'!D:D,"Empréstimo Adquirido")+SUMIFS('EMP ADQ'!G:G,'EMP ADQ'!C:C,"="&amp;DATE($R$6,$BZ$36,AM80),'EMP ADQ'!H:H,'01'!$T$6,'EMP ADQ'!I:I,$AM$9,'EMP ADQ'!D:D,"Empréstimo Adquirido")</f>
        <v>0</v>
      </c>
      <c r="AQ80" s="350">
        <f>SUMIFS('EMP ADQ'!G:G,'EMP ADQ'!C:C,"="&amp;DATE($R$6,$BZ$36,AM80),'EMP ADQ'!H:H,'01'!$T$6,'EMP ADQ'!I:I,"efetivado",'EMP ADQ'!D:D,"Empréstimo Pago")+SUMIFS('EMP ADQ'!G:G,'EMP ADQ'!C:C,"="&amp;DATE($R$6,$BZ$36,AM80),'EMP ADQ'!H:H,'01'!$T$6,'EMP ADQ'!I:I,$AM$9,'EMP ADQ'!D:D,"Empréstimo Pago")</f>
        <v>0</v>
      </c>
      <c r="AR80" s="350">
        <f>SUMIFS('EMP CON'!G:G,'EMP CON'!C:C,"="&amp;DATE($R$6,$BZ$36,AM80),'EMP CON'!H:H,'01'!$T$6,'EMP CON'!I:I,"efetivado",'EMP CON'!D:D,"Empréstimo Concedido")+SUMIFS('EMP CON'!G:G,'EMP CON'!C:C,"="&amp;DATE($R$6,$BZ$36,AM80),'EMP CON'!H:H,'01'!$T$6,'EMP CON'!I:I,$AM$9,'EMP CON'!D:D,"Empréstimo Concedido")</f>
        <v>0</v>
      </c>
      <c r="AS80" s="350">
        <f>SUMIFS('EMP CON'!G:G,'EMP CON'!C:C,"="&amp;DATE($R$6,$BZ$36,AM80),'EMP CON'!H:H,'01'!$T$6,'EMP CON'!I:I,"efetivado",'EMP CON'!D:D,"Empréstimo Recebido")+SUMIFS('EMP CON'!G:G,'EMP CON'!C:C,"="&amp;DATE($R$6,$BZ$36,AM80),'EMP CON'!H:H,'01'!$T$6,'EMP CON'!I:I,$AM$9,'EMP CON'!D:D,"Empréstimo Recebido")</f>
        <v>0</v>
      </c>
      <c r="AT80" s="350">
        <f>SUMIFS('PG CAR'!H:H,'PG CAR'!C:C,"="&amp;DATE($R$6,$BZ$36,AM80),'PG CAR'!I:I,'01'!$T$6,'PG CAR'!J:J,"efetivado")+SUMIFS('PG CAR'!H:H,'PG CAR'!C:C,"="&amp;DATE($R$6,$BZ$36,AM80),'PG CAR'!I:I,'01'!$T$6,'PG CAR'!J:J,$AM$9)</f>
        <v>0</v>
      </c>
      <c r="AU80" s="350">
        <f>SUMIFS(TRANS!F:F,TRANS!C:C,"="&amp;DATE($R$6,$BZ$36,AM80),TRANS!D:D,'01'!$T$6,TRANS!H:H,"efetivado")+SUMIFS(TRANS!F:F,TRANS!C:C,"="&amp;DATE($R$6,$BZ$36,AM80),TRANS!D:D,'01'!$T$6,TRANS!H:H,$AM$9)</f>
        <v>0</v>
      </c>
      <c r="AV80" s="350">
        <f>SUMIFS(TRANS!F:F,TRANS!C:C,"="&amp;DATE($R$6,$BZ$36,AM80),TRANS!G:G,'01'!$T$6,TRANS!H:H,"efetivado")+SUMIFS(TRANS!F:F,TRANS!C:C,"="&amp;DATE($R$6,$BZ$36,AM80),TRANS!G:G,'01'!$T$6,TRANS!H:H,$AM$9)</f>
        <v>0</v>
      </c>
      <c r="AY80" s="381">
        <f t="shared" si="37"/>
        <v>12</v>
      </c>
      <c r="AZ80" s="350">
        <f>SUMIFS(DES!F:F,DES!C:C,"="&amp;DATE($R$6,$BZ$36,AM80),DES!H:H,"efetivado")+SUMIFS(DES!F:F,DES!C:C,"="&amp;DATE($R$6,$BZ$36,AM80),DES!H:H,$AM$9)</f>
        <v>0</v>
      </c>
      <c r="BA80" s="350">
        <f>SUMIFS(REC!F:F,REC!C:C,"="&amp;DATE($R$6,$BZ$36,AM80),REC!H:H,"efetivado")+SUMIFS(REC!F:F,REC!C:C,"="&amp;DATE($R$6,$BZ$36,AM80),REC!H:H,$AM$9)</f>
        <v>0</v>
      </c>
      <c r="BB80" s="350">
        <f>SUMIFS('EMP ADQ'!G:G,'EMP ADQ'!C:C,"="&amp;DATE($R$6,$BZ$36,AM80),'EMP ADQ'!I:I,"efetivado",'EMP ADQ'!D:D,"Empréstimo Adquirido")+SUMIFS('EMP ADQ'!G:G,'EMP ADQ'!C:C,"="&amp;DATE($R$6,$BZ$36,AM80),'EMP ADQ'!I:I,$AM$9,'EMP ADQ'!D:D,"Empréstimo Adquirido")</f>
        <v>0</v>
      </c>
      <c r="BC80" s="350">
        <f>SUMIFS('EMP ADQ'!G:G,'EMP ADQ'!C:C,"="&amp;DATE($R$6,$BZ$36,AM80),'EMP ADQ'!I:I,"efetivado",'EMP ADQ'!D:D,"Empréstimo Pago")+SUMIFS('EMP ADQ'!G:G,'EMP ADQ'!C:C,"="&amp;DATE($R$6,$BZ$36,AM80),'EMP ADQ'!I:I,$AM$9,'EMP ADQ'!D:D,"Empréstimo Pago")</f>
        <v>0</v>
      </c>
      <c r="BD80" s="350">
        <f>SUMIFS('EMP CON'!G:G,'EMP CON'!C:C,"="&amp;DATE($R$6,$BZ$36,AM80),'EMP CON'!I:I,"efetivado",'EMP CON'!D:D,"Empréstimo Concedido")+SUMIFS('EMP CON'!G:G,'EMP CON'!C:C,"="&amp;DATE($R$6,$BZ$36,AM80),'EMP CON'!I:I,$AM$9,'EMP CON'!D:D,"Empréstimo Concedido")</f>
        <v>0</v>
      </c>
      <c r="BE80" s="350">
        <f>SUMIFS('EMP CON'!G:G,'EMP CON'!C:C,"="&amp;DATE($R$6,$BZ$36,AM80),'EMP CON'!I:I,"efetivado",'EMP CON'!D:D,"Empréstimo Recebido")+SUMIFS('EMP CON'!G:G,'EMP CON'!C:C,"="&amp;DATE($R$6,$BZ$36,AM80),'EMP CON'!I:I,$AM$9,'EMP CON'!D:D,"Empréstimo Recebido")</f>
        <v>0</v>
      </c>
      <c r="BF80" s="350">
        <f>SUMIFS('PG CAR'!H:H,'PG CAR'!C:C,"="&amp;DATE($R$6,$BZ$36,AM80),'PG CAR'!J:J,"efetivado")+SUMIFS('PG CAR'!H:H,'PG CAR'!C:C,"="&amp;DATE($R$6,$BZ$36,AM80),'PG CAR'!J:J,$AM$9)</f>
        <v>0</v>
      </c>
      <c r="BG80" s="350"/>
      <c r="BH80" s="350"/>
      <c r="BK80" s="381">
        <f t="shared" si="38"/>
        <v>12</v>
      </c>
      <c r="BL80" s="350">
        <f t="shared" si="39"/>
        <v>0</v>
      </c>
      <c r="BM80" s="350">
        <f t="shared" si="40"/>
        <v>0</v>
      </c>
      <c r="BN80" s="350">
        <f t="shared" si="41"/>
        <v>0</v>
      </c>
      <c r="BO80" s="350">
        <f t="shared" si="42"/>
        <v>0</v>
      </c>
      <c r="BP80" s="350">
        <f t="shared" si="43"/>
        <v>0</v>
      </c>
      <c r="BQ80" s="350">
        <f t="shared" si="44"/>
        <v>0</v>
      </c>
      <c r="BR80" s="350">
        <f t="shared" si="45"/>
        <v>0</v>
      </c>
      <c r="BS80" s="350">
        <f t="shared" si="46"/>
        <v>0</v>
      </c>
      <c r="BT80" s="350">
        <f t="shared" si="47"/>
        <v>0</v>
      </c>
    </row>
    <row r="81" spans="36:72" x14ac:dyDescent="0.25">
      <c r="AJ81" s="389">
        <f t="shared" si="48"/>
        <v>44268</v>
      </c>
      <c r="AK81" s="390">
        <f t="shared" si="35"/>
        <v>3</v>
      </c>
      <c r="AL81" s="384">
        <v>13</v>
      </c>
      <c r="AM81" s="381">
        <f t="shared" si="36"/>
        <v>13</v>
      </c>
      <c r="AN81" s="350">
        <f>SUMIFS(DES!F:F,DES!C:C,"="&amp;DATE($R$6,$BZ$36,AM81),DES!G:G,'01'!$T$6,DES!H:H,"efetivado")+SUMIFS(DES!F:F,DES!C:C,"="&amp;DATE($R$6,$BZ$36,AM81),DES!G:G,'01'!$T$6,DES!H:H,$AM$9)</f>
        <v>0</v>
      </c>
      <c r="AO81" s="350">
        <f>SUMIFS(REC!F:F,REC!C:C,"="&amp;DATE($R$6,$BZ$36,AM81),REC!G:G,'01'!$T$6,REC!H:H,"efetivado")+SUMIFS(REC!F:F,REC!C:C,"="&amp;DATE($R$6,$BZ$36,AM81),REC!G:G,'01'!$T$6,REC!H:H,$AM$9)</f>
        <v>0</v>
      </c>
      <c r="AP81" s="350">
        <f>SUMIFS('EMP ADQ'!G:G,'EMP ADQ'!C:C,"="&amp;DATE($R$6,$BZ$36,AM81),'EMP ADQ'!H:H,'01'!$T$6,'EMP ADQ'!I:I,"efetivado",'EMP ADQ'!D:D,"Empréstimo Adquirido")+SUMIFS('EMP ADQ'!G:G,'EMP ADQ'!C:C,"="&amp;DATE($R$6,$BZ$36,AM81),'EMP ADQ'!H:H,'01'!$T$6,'EMP ADQ'!I:I,$AM$9,'EMP ADQ'!D:D,"Empréstimo Adquirido")</f>
        <v>0</v>
      </c>
      <c r="AQ81" s="350">
        <f>SUMIFS('EMP ADQ'!G:G,'EMP ADQ'!C:C,"="&amp;DATE($R$6,$BZ$36,AM81),'EMP ADQ'!H:H,'01'!$T$6,'EMP ADQ'!I:I,"efetivado",'EMP ADQ'!D:D,"Empréstimo Pago")+SUMIFS('EMP ADQ'!G:G,'EMP ADQ'!C:C,"="&amp;DATE($R$6,$BZ$36,AM81),'EMP ADQ'!H:H,'01'!$T$6,'EMP ADQ'!I:I,$AM$9,'EMP ADQ'!D:D,"Empréstimo Pago")</f>
        <v>0</v>
      </c>
      <c r="AR81" s="350">
        <f>SUMIFS('EMP CON'!G:G,'EMP CON'!C:C,"="&amp;DATE($R$6,$BZ$36,AM81),'EMP CON'!H:H,'01'!$T$6,'EMP CON'!I:I,"efetivado",'EMP CON'!D:D,"Empréstimo Concedido")+SUMIFS('EMP CON'!G:G,'EMP CON'!C:C,"="&amp;DATE($R$6,$BZ$36,AM81),'EMP CON'!H:H,'01'!$T$6,'EMP CON'!I:I,$AM$9,'EMP CON'!D:D,"Empréstimo Concedido")</f>
        <v>0</v>
      </c>
      <c r="AS81" s="350">
        <f>SUMIFS('EMP CON'!G:G,'EMP CON'!C:C,"="&amp;DATE($R$6,$BZ$36,AM81),'EMP CON'!H:H,'01'!$T$6,'EMP CON'!I:I,"efetivado",'EMP CON'!D:D,"Empréstimo Recebido")+SUMIFS('EMP CON'!G:G,'EMP CON'!C:C,"="&amp;DATE($R$6,$BZ$36,AM81),'EMP CON'!H:H,'01'!$T$6,'EMP CON'!I:I,$AM$9,'EMP CON'!D:D,"Empréstimo Recebido")</f>
        <v>0</v>
      </c>
      <c r="AT81" s="350">
        <f>SUMIFS('PG CAR'!H:H,'PG CAR'!C:C,"="&amp;DATE($R$6,$BZ$36,AM81),'PG CAR'!I:I,'01'!$T$6,'PG CAR'!J:J,"efetivado")+SUMIFS('PG CAR'!H:H,'PG CAR'!C:C,"="&amp;DATE($R$6,$BZ$36,AM81),'PG CAR'!I:I,'01'!$T$6,'PG CAR'!J:J,$AM$9)</f>
        <v>0</v>
      </c>
      <c r="AU81" s="350">
        <f>SUMIFS(TRANS!F:F,TRANS!C:C,"="&amp;DATE($R$6,$BZ$36,AM81),TRANS!D:D,'01'!$T$6,TRANS!H:H,"efetivado")+SUMIFS(TRANS!F:F,TRANS!C:C,"="&amp;DATE($R$6,$BZ$36,AM81),TRANS!D:D,'01'!$T$6,TRANS!H:H,$AM$9)</f>
        <v>0</v>
      </c>
      <c r="AV81" s="350">
        <f>SUMIFS(TRANS!F:F,TRANS!C:C,"="&amp;DATE($R$6,$BZ$36,AM81),TRANS!G:G,'01'!$T$6,TRANS!H:H,"efetivado")+SUMIFS(TRANS!F:F,TRANS!C:C,"="&amp;DATE($R$6,$BZ$36,AM81),TRANS!G:G,'01'!$T$6,TRANS!H:H,$AM$9)</f>
        <v>0</v>
      </c>
      <c r="AY81" s="381">
        <f t="shared" si="37"/>
        <v>13</v>
      </c>
      <c r="AZ81" s="350">
        <f>SUMIFS(DES!F:F,DES!C:C,"="&amp;DATE($R$6,$BZ$36,AM81),DES!H:H,"efetivado")+SUMIFS(DES!F:F,DES!C:C,"="&amp;DATE($R$6,$BZ$36,AM81),DES!H:H,$AM$9)</f>
        <v>0</v>
      </c>
      <c r="BA81" s="350">
        <f>SUMIFS(REC!F:F,REC!C:C,"="&amp;DATE($R$6,$BZ$36,AM81),REC!H:H,"efetivado")+SUMIFS(REC!F:F,REC!C:C,"="&amp;DATE($R$6,$BZ$36,AM81),REC!H:H,$AM$9)</f>
        <v>0</v>
      </c>
      <c r="BB81" s="350">
        <f>SUMIFS('EMP ADQ'!G:G,'EMP ADQ'!C:C,"="&amp;DATE($R$6,$BZ$36,AM81),'EMP ADQ'!I:I,"efetivado",'EMP ADQ'!D:D,"Empréstimo Adquirido")+SUMIFS('EMP ADQ'!G:G,'EMP ADQ'!C:C,"="&amp;DATE($R$6,$BZ$36,AM81),'EMP ADQ'!I:I,$AM$9,'EMP ADQ'!D:D,"Empréstimo Adquirido")</f>
        <v>0</v>
      </c>
      <c r="BC81" s="350">
        <f>SUMIFS('EMP ADQ'!G:G,'EMP ADQ'!C:C,"="&amp;DATE($R$6,$BZ$36,AM81),'EMP ADQ'!I:I,"efetivado",'EMP ADQ'!D:D,"Empréstimo Pago")+SUMIFS('EMP ADQ'!G:G,'EMP ADQ'!C:C,"="&amp;DATE($R$6,$BZ$36,AM81),'EMP ADQ'!I:I,$AM$9,'EMP ADQ'!D:D,"Empréstimo Pago")</f>
        <v>0</v>
      </c>
      <c r="BD81" s="350">
        <f>SUMIFS('EMP CON'!G:G,'EMP CON'!C:C,"="&amp;DATE($R$6,$BZ$36,AM81),'EMP CON'!I:I,"efetivado",'EMP CON'!D:D,"Empréstimo Concedido")+SUMIFS('EMP CON'!G:G,'EMP CON'!C:C,"="&amp;DATE($R$6,$BZ$36,AM81),'EMP CON'!I:I,$AM$9,'EMP CON'!D:D,"Empréstimo Concedido")</f>
        <v>0</v>
      </c>
      <c r="BE81" s="350">
        <f>SUMIFS('EMP CON'!G:G,'EMP CON'!C:C,"="&amp;DATE($R$6,$BZ$36,AM81),'EMP CON'!I:I,"efetivado",'EMP CON'!D:D,"Empréstimo Recebido")+SUMIFS('EMP CON'!G:G,'EMP CON'!C:C,"="&amp;DATE($R$6,$BZ$36,AM81),'EMP CON'!I:I,$AM$9,'EMP CON'!D:D,"Empréstimo Recebido")</f>
        <v>0</v>
      </c>
      <c r="BF81" s="350">
        <f>SUMIFS('PG CAR'!H:H,'PG CAR'!C:C,"="&amp;DATE($R$6,$BZ$36,AM81),'PG CAR'!J:J,"efetivado")+SUMIFS('PG CAR'!H:H,'PG CAR'!C:C,"="&amp;DATE($R$6,$BZ$36,AM81),'PG CAR'!J:J,$AM$9)</f>
        <v>0</v>
      </c>
      <c r="BG81" s="350"/>
      <c r="BH81" s="350"/>
      <c r="BK81" s="381">
        <f t="shared" si="38"/>
        <v>13</v>
      </c>
      <c r="BL81" s="350">
        <f t="shared" si="39"/>
        <v>0</v>
      </c>
      <c r="BM81" s="350">
        <f t="shared" si="40"/>
        <v>0</v>
      </c>
      <c r="BN81" s="350">
        <f t="shared" si="41"/>
        <v>0</v>
      </c>
      <c r="BO81" s="350">
        <f t="shared" si="42"/>
        <v>0</v>
      </c>
      <c r="BP81" s="350">
        <f t="shared" si="43"/>
        <v>0</v>
      </c>
      <c r="BQ81" s="350">
        <f t="shared" si="44"/>
        <v>0</v>
      </c>
      <c r="BR81" s="350">
        <f t="shared" si="45"/>
        <v>0</v>
      </c>
      <c r="BS81" s="350">
        <f t="shared" si="46"/>
        <v>0</v>
      </c>
      <c r="BT81" s="350">
        <f t="shared" si="47"/>
        <v>0</v>
      </c>
    </row>
    <row r="82" spans="36:72" x14ac:dyDescent="0.25">
      <c r="AJ82" s="389">
        <f t="shared" si="48"/>
        <v>44269</v>
      </c>
      <c r="AK82" s="390">
        <f t="shared" si="35"/>
        <v>3</v>
      </c>
      <c r="AL82" s="384">
        <v>14</v>
      </c>
      <c r="AM82" s="381">
        <f t="shared" si="36"/>
        <v>14</v>
      </c>
      <c r="AN82" s="350">
        <f>SUMIFS(DES!F:F,DES!C:C,"="&amp;DATE($R$6,$BZ$36,AM82),DES!G:G,'01'!$T$6,DES!H:H,"efetivado")+SUMIFS(DES!F:F,DES!C:C,"="&amp;DATE($R$6,$BZ$36,AM82),DES!G:G,'01'!$T$6,DES!H:H,$AM$9)</f>
        <v>0</v>
      </c>
      <c r="AO82" s="350">
        <f>SUMIFS(REC!F:F,REC!C:C,"="&amp;DATE($R$6,$BZ$36,AM82),REC!G:G,'01'!$T$6,REC!H:H,"efetivado")+SUMIFS(REC!F:F,REC!C:C,"="&amp;DATE($R$6,$BZ$36,AM82),REC!G:G,'01'!$T$6,REC!H:H,$AM$9)</f>
        <v>0</v>
      </c>
      <c r="AP82" s="350">
        <f>SUMIFS('EMP ADQ'!G:G,'EMP ADQ'!C:C,"="&amp;DATE($R$6,$BZ$36,AM82),'EMP ADQ'!H:H,'01'!$T$6,'EMP ADQ'!I:I,"efetivado",'EMP ADQ'!D:D,"Empréstimo Adquirido")+SUMIFS('EMP ADQ'!G:G,'EMP ADQ'!C:C,"="&amp;DATE($R$6,$BZ$36,AM82),'EMP ADQ'!H:H,'01'!$T$6,'EMP ADQ'!I:I,$AM$9,'EMP ADQ'!D:D,"Empréstimo Adquirido")</f>
        <v>0</v>
      </c>
      <c r="AQ82" s="350">
        <f>SUMIFS('EMP ADQ'!G:G,'EMP ADQ'!C:C,"="&amp;DATE($R$6,$BZ$36,AM82),'EMP ADQ'!H:H,'01'!$T$6,'EMP ADQ'!I:I,"efetivado",'EMP ADQ'!D:D,"Empréstimo Pago")+SUMIFS('EMP ADQ'!G:G,'EMP ADQ'!C:C,"="&amp;DATE($R$6,$BZ$36,AM82),'EMP ADQ'!H:H,'01'!$T$6,'EMP ADQ'!I:I,$AM$9,'EMP ADQ'!D:D,"Empréstimo Pago")</f>
        <v>0</v>
      </c>
      <c r="AR82" s="350">
        <f>SUMIFS('EMP CON'!G:G,'EMP CON'!C:C,"="&amp;DATE($R$6,$BZ$36,AM82),'EMP CON'!H:H,'01'!$T$6,'EMP CON'!I:I,"efetivado",'EMP CON'!D:D,"Empréstimo Concedido")+SUMIFS('EMP CON'!G:G,'EMP CON'!C:C,"="&amp;DATE($R$6,$BZ$36,AM82),'EMP CON'!H:H,'01'!$T$6,'EMP CON'!I:I,$AM$9,'EMP CON'!D:D,"Empréstimo Concedido")</f>
        <v>0</v>
      </c>
      <c r="AS82" s="350">
        <f>SUMIFS('EMP CON'!G:G,'EMP CON'!C:C,"="&amp;DATE($R$6,$BZ$36,AM82),'EMP CON'!H:H,'01'!$T$6,'EMP CON'!I:I,"efetivado",'EMP CON'!D:D,"Empréstimo Recebido")+SUMIFS('EMP CON'!G:G,'EMP CON'!C:C,"="&amp;DATE($R$6,$BZ$36,AM82),'EMP CON'!H:H,'01'!$T$6,'EMP CON'!I:I,$AM$9,'EMP CON'!D:D,"Empréstimo Recebido")</f>
        <v>0</v>
      </c>
      <c r="AT82" s="350">
        <f>SUMIFS('PG CAR'!H:H,'PG CAR'!C:C,"="&amp;DATE($R$6,$BZ$36,AM82),'PG CAR'!I:I,'01'!$T$6,'PG CAR'!J:J,"efetivado")+SUMIFS('PG CAR'!H:H,'PG CAR'!C:C,"="&amp;DATE($R$6,$BZ$36,AM82),'PG CAR'!I:I,'01'!$T$6,'PG CAR'!J:J,$AM$9)</f>
        <v>0</v>
      </c>
      <c r="AU82" s="350">
        <f>SUMIFS(TRANS!F:F,TRANS!C:C,"="&amp;DATE($R$6,$BZ$36,AM82),TRANS!D:D,'01'!$T$6,TRANS!H:H,"efetivado")+SUMIFS(TRANS!F:F,TRANS!C:C,"="&amp;DATE($R$6,$BZ$36,AM82),TRANS!D:D,'01'!$T$6,TRANS!H:H,$AM$9)</f>
        <v>0</v>
      </c>
      <c r="AV82" s="350">
        <f>SUMIFS(TRANS!F:F,TRANS!C:C,"="&amp;DATE($R$6,$BZ$36,AM82),TRANS!G:G,'01'!$T$6,TRANS!H:H,"efetivado")+SUMIFS(TRANS!F:F,TRANS!C:C,"="&amp;DATE($R$6,$BZ$36,AM82),TRANS!G:G,'01'!$T$6,TRANS!H:H,$AM$9)</f>
        <v>0</v>
      </c>
      <c r="AY82" s="381">
        <f t="shared" si="37"/>
        <v>14</v>
      </c>
      <c r="AZ82" s="350">
        <f>SUMIFS(DES!F:F,DES!C:C,"="&amp;DATE($R$6,$BZ$36,AM82),DES!H:H,"efetivado")+SUMIFS(DES!F:F,DES!C:C,"="&amp;DATE($R$6,$BZ$36,AM82),DES!H:H,$AM$9)</f>
        <v>0</v>
      </c>
      <c r="BA82" s="350">
        <f>SUMIFS(REC!F:F,REC!C:C,"="&amp;DATE($R$6,$BZ$36,AM82),REC!H:H,"efetivado")+SUMIFS(REC!F:F,REC!C:C,"="&amp;DATE($R$6,$BZ$36,AM82),REC!H:H,$AM$9)</f>
        <v>0</v>
      </c>
      <c r="BB82" s="350">
        <f>SUMIFS('EMP ADQ'!G:G,'EMP ADQ'!C:C,"="&amp;DATE($R$6,$BZ$36,AM82),'EMP ADQ'!I:I,"efetivado",'EMP ADQ'!D:D,"Empréstimo Adquirido")+SUMIFS('EMP ADQ'!G:G,'EMP ADQ'!C:C,"="&amp;DATE($R$6,$BZ$36,AM82),'EMP ADQ'!I:I,$AM$9,'EMP ADQ'!D:D,"Empréstimo Adquirido")</f>
        <v>0</v>
      </c>
      <c r="BC82" s="350">
        <f>SUMIFS('EMP ADQ'!G:G,'EMP ADQ'!C:C,"="&amp;DATE($R$6,$BZ$36,AM82),'EMP ADQ'!I:I,"efetivado",'EMP ADQ'!D:D,"Empréstimo Pago")+SUMIFS('EMP ADQ'!G:G,'EMP ADQ'!C:C,"="&amp;DATE($R$6,$BZ$36,AM82),'EMP ADQ'!I:I,$AM$9,'EMP ADQ'!D:D,"Empréstimo Pago")</f>
        <v>0</v>
      </c>
      <c r="BD82" s="350">
        <f>SUMIFS('EMP CON'!G:G,'EMP CON'!C:C,"="&amp;DATE($R$6,$BZ$36,AM82),'EMP CON'!I:I,"efetivado",'EMP CON'!D:D,"Empréstimo Concedido")+SUMIFS('EMP CON'!G:G,'EMP CON'!C:C,"="&amp;DATE($R$6,$BZ$36,AM82),'EMP CON'!I:I,$AM$9,'EMP CON'!D:D,"Empréstimo Concedido")</f>
        <v>0</v>
      </c>
      <c r="BE82" s="350">
        <f>SUMIFS('EMP CON'!G:G,'EMP CON'!C:C,"="&amp;DATE($R$6,$BZ$36,AM82),'EMP CON'!I:I,"efetivado",'EMP CON'!D:D,"Empréstimo Recebido")+SUMIFS('EMP CON'!G:G,'EMP CON'!C:C,"="&amp;DATE($R$6,$BZ$36,AM82),'EMP CON'!I:I,$AM$9,'EMP CON'!D:D,"Empréstimo Recebido")</f>
        <v>0</v>
      </c>
      <c r="BF82" s="350">
        <f>SUMIFS('PG CAR'!H:H,'PG CAR'!C:C,"="&amp;DATE($R$6,$BZ$36,AM82),'PG CAR'!J:J,"efetivado")+SUMIFS('PG CAR'!H:H,'PG CAR'!C:C,"="&amp;DATE($R$6,$BZ$36,AM82),'PG CAR'!J:J,$AM$9)</f>
        <v>0</v>
      </c>
      <c r="BG82" s="350"/>
      <c r="BH82" s="350"/>
      <c r="BK82" s="381">
        <f t="shared" si="38"/>
        <v>14</v>
      </c>
      <c r="BL82" s="350">
        <f t="shared" si="39"/>
        <v>0</v>
      </c>
      <c r="BM82" s="350">
        <f t="shared" si="40"/>
        <v>0</v>
      </c>
      <c r="BN82" s="350">
        <f t="shared" si="41"/>
        <v>0</v>
      </c>
      <c r="BO82" s="350">
        <f t="shared" si="42"/>
        <v>0</v>
      </c>
      <c r="BP82" s="350">
        <f t="shared" si="43"/>
        <v>0</v>
      </c>
      <c r="BQ82" s="350">
        <f t="shared" si="44"/>
        <v>0</v>
      </c>
      <c r="BR82" s="350">
        <f t="shared" si="45"/>
        <v>0</v>
      </c>
      <c r="BS82" s="350">
        <f t="shared" si="46"/>
        <v>0</v>
      </c>
      <c r="BT82" s="350">
        <f t="shared" si="47"/>
        <v>0</v>
      </c>
    </row>
    <row r="83" spans="36:72" x14ac:dyDescent="0.25">
      <c r="AJ83" s="389">
        <f t="shared" si="48"/>
        <v>44270</v>
      </c>
      <c r="AK83" s="390">
        <f t="shared" si="35"/>
        <v>3</v>
      </c>
      <c r="AL83" s="384">
        <v>15</v>
      </c>
      <c r="AM83" s="381">
        <f t="shared" si="36"/>
        <v>15</v>
      </c>
      <c r="AN83" s="350">
        <f>SUMIFS(DES!F:F,DES!C:C,"="&amp;DATE($R$6,$BZ$36,AM83),DES!G:G,'01'!$T$6,DES!H:H,"efetivado")+SUMIFS(DES!F:F,DES!C:C,"="&amp;DATE($R$6,$BZ$36,AM83),DES!G:G,'01'!$T$6,DES!H:H,$AM$9)</f>
        <v>0</v>
      </c>
      <c r="AO83" s="350">
        <f>SUMIFS(REC!F:F,REC!C:C,"="&amp;DATE($R$6,$BZ$36,AM83),REC!G:G,'01'!$T$6,REC!H:H,"efetivado")+SUMIFS(REC!F:F,REC!C:C,"="&amp;DATE($R$6,$BZ$36,AM83),REC!G:G,'01'!$T$6,REC!H:H,$AM$9)</f>
        <v>0</v>
      </c>
      <c r="AP83" s="350">
        <f>SUMIFS('EMP ADQ'!G:G,'EMP ADQ'!C:C,"="&amp;DATE($R$6,$BZ$36,AM83),'EMP ADQ'!H:H,'01'!$T$6,'EMP ADQ'!I:I,"efetivado",'EMP ADQ'!D:D,"Empréstimo Adquirido")+SUMIFS('EMP ADQ'!G:G,'EMP ADQ'!C:C,"="&amp;DATE($R$6,$BZ$36,AM83),'EMP ADQ'!H:H,'01'!$T$6,'EMP ADQ'!I:I,$AM$9,'EMP ADQ'!D:D,"Empréstimo Adquirido")</f>
        <v>0</v>
      </c>
      <c r="AQ83" s="350">
        <f>SUMIFS('EMP ADQ'!G:G,'EMP ADQ'!C:C,"="&amp;DATE($R$6,$BZ$36,AM83),'EMP ADQ'!H:H,'01'!$T$6,'EMP ADQ'!I:I,"efetivado",'EMP ADQ'!D:D,"Empréstimo Pago")+SUMIFS('EMP ADQ'!G:G,'EMP ADQ'!C:C,"="&amp;DATE($R$6,$BZ$36,AM83),'EMP ADQ'!H:H,'01'!$T$6,'EMP ADQ'!I:I,$AM$9,'EMP ADQ'!D:D,"Empréstimo Pago")</f>
        <v>0</v>
      </c>
      <c r="AR83" s="350">
        <f>SUMIFS('EMP CON'!G:G,'EMP CON'!C:C,"="&amp;DATE($R$6,$BZ$36,AM83),'EMP CON'!H:H,'01'!$T$6,'EMP CON'!I:I,"efetivado",'EMP CON'!D:D,"Empréstimo Concedido")+SUMIFS('EMP CON'!G:G,'EMP CON'!C:C,"="&amp;DATE($R$6,$BZ$36,AM83),'EMP CON'!H:H,'01'!$T$6,'EMP CON'!I:I,$AM$9,'EMP CON'!D:D,"Empréstimo Concedido")</f>
        <v>0</v>
      </c>
      <c r="AS83" s="350">
        <f>SUMIFS('EMP CON'!G:G,'EMP CON'!C:C,"="&amp;DATE($R$6,$BZ$36,AM83),'EMP CON'!H:H,'01'!$T$6,'EMP CON'!I:I,"efetivado",'EMP CON'!D:D,"Empréstimo Recebido")+SUMIFS('EMP CON'!G:G,'EMP CON'!C:C,"="&amp;DATE($R$6,$BZ$36,AM83),'EMP CON'!H:H,'01'!$T$6,'EMP CON'!I:I,$AM$9,'EMP CON'!D:D,"Empréstimo Recebido")</f>
        <v>0</v>
      </c>
      <c r="AT83" s="350">
        <f>SUMIFS('PG CAR'!H:H,'PG CAR'!C:C,"="&amp;DATE($R$6,$BZ$36,AM83),'PG CAR'!I:I,'01'!$T$6,'PG CAR'!J:J,"efetivado")+SUMIFS('PG CAR'!H:H,'PG CAR'!C:C,"="&amp;DATE($R$6,$BZ$36,AM83),'PG CAR'!I:I,'01'!$T$6,'PG CAR'!J:J,$AM$9)</f>
        <v>0</v>
      </c>
      <c r="AU83" s="350">
        <f>SUMIFS(TRANS!F:F,TRANS!C:C,"="&amp;DATE($R$6,$BZ$36,AM83),TRANS!D:D,'01'!$T$6,TRANS!H:H,"efetivado")+SUMIFS(TRANS!F:F,TRANS!C:C,"="&amp;DATE($R$6,$BZ$36,AM83),TRANS!D:D,'01'!$T$6,TRANS!H:H,$AM$9)</f>
        <v>0</v>
      </c>
      <c r="AV83" s="350">
        <f>SUMIFS(TRANS!F:F,TRANS!C:C,"="&amp;DATE($R$6,$BZ$36,AM83),TRANS!G:G,'01'!$T$6,TRANS!H:H,"efetivado")+SUMIFS(TRANS!F:F,TRANS!C:C,"="&amp;DATE($R$6,$BZ$36,AM83),TRANS!G:G,'01'!$T$6,TRANS!H:H,$AM$9)</f>
        <v>0</v>
      </c>
      <c r="AY83" s="381">
        <f t="shared" si="37"/>
        <v>15</v>
      </c>
      <c r="AZ83" s="350">
        <f>SUMIFS(DES!F:F,DES!C:C,"="&amp;DATE($R$6,$BZ$36,AM83),DES!H:H,"efetivado")+SUMIFS(DES!F:F,DES!C:C,"="&amp;DATE($R$6,$BZ$36,AM83),DES!H:H,$AM$9)</f>
        <v>0</v>
      </c>
      <c r="BA83" s="350">
        <f>SUMIFS(REC!F:F,REC!C:C,"="&amp;DATE($R$6,$BZ$36,AM83),REC!H:H,"efetivado")+SUMIFS(REC!F:F,REC!C:C,"="&amp;DATE($R$6,$BZ$36,AM83),REC!H:H,$AM$9)</f>
        <v>0</v>
      </c>
      <c r="BB83" s="350">
        <f>SUMIFS('EMP ADQ'!G:G,'EMP ADQ'!C:C,"="&amp;DATE($R$6,$BZ$36,AM83),'EMP ADQ'!I:I,"efetivado",'EMP ADQ'!D:D,"Empréstimo Adquirido")+SUMIFS('EMP ADQ'!G:G,'EMP ADQ'!C:C,"="&amp;DATE($R$6,$BZ$36,AM83),'EMP ADQ'!I:I,$AM$9,'EMP ADQ'!D:D,"Empréstimo Adquirido")</f>
        <v>0</v>
      </c>
      <c r="BC83" s="350">
        <f>SUMIFS('EMP ADQ'!G:G,'EMP ADQ'!C:C,"="&amp;DATE($R$6,$BZ$36,AM83),'EMP ADQ'!I:I,"efetivado",'EMP ADQ'!D:D,"Empréstimo Pago")+SUMIFS('EMP ADQ'!G:G,'EMP ADQ'!C:C,"="&amp;DATE($R$6,$BZ$36,AM83),'EMP ADQ'!I:I,$AM$9,'EMP ADQ'!D:D,"Empréstimo Pago")</f>
        <v>0</v>
      </c>
      <c r="BD83" s="350">
        <f>SUMIFS('EMP CON'!G:G,'EMP CON'!C:C,"="&amp;DATE($R$6,$BZ$36,AM83),'EMP CON'!I:I,"efetivado",'EMP CON'!D:D,"Empréstimo Concedido")+SUMIFS('EMP CON'!G:G,'EMP CON'!C:C,"="&amp;DATE($R$6,$BZ$36,AM83),'EMP CON'!I:I,$AM$9,'EMP CON'!D:D,"Empréstimo Concedido")</f>
        <v>0</v>
      </c>
      <c r="BE83" s="350">
        <f>SUMIFS('EMP CON'!G:G,'EMP CON'!C:C,"="&amp;DATE($R$6,$BZ$36,AM83),'EMP CON'!I:I,"efetivado",'EMP CON'!D:D,"Empréstimo Recebido")+SUMIFS('EMP CON'!G:G,'EMP CON'!C:C,"="&amp;DATE($R$6,$BZ$36,AM83),'EMP CON'!I:I,$AM$9,'EMP CON'!D:D,"Empréstimo Recebido")</f>
        <v>0</v>
      </c>
      <c r="BF83" s="350">
        <f>SUMIFS('PG CAR'!H:H,'PG CAR'!C:C,"="&amp;DATE($R$6,$BZ$36,AM83),'PG CAR'!J:J,"efetivado")+SUMIFS('PG CAR'!H:H,'PG CAR'!C:C,"="&amp;DATE($R$6,$BZ$36,AM83),'PG CAR'!J:J,$AM$9)</f>
        <v>0</v>
      </c>
      <c r="BG83" s="350"/>
      <c r="BH83" s="350"/>
      <c r="BK83" s="381">
        <f t="shared" si="38"/>
        <v>15</v>
      </c>
      <c r="BL83" s="350">
        <f t="shared" si="39"/>
        <v>0</v>
      </c>
      <c r="BM83" s="350">
        <f t="shared" si="40"/>
        <v>0</v>
      </c>
      <c r="BN83" s="350">
        <f t="shared" si="41"/>
        <v>0</v>
      </c>
      <c r="BO83" s="350">
        <f t="shared" si="42"/>
        <v>0</v>
      </c>
      <c r="BP83" s="350">
        <f t="shared" si="43"/>
        <v>0</v>
      </c>
      <c r="BQ83" s="350">
        <f t="shared" si="44"/>
        <v>0</v>
      </c>
      <c r="BR83" s="350">
        <f t="shared" si="45"/>
        <v>0</v>
      </c>
      <c r="BS83" s="350">
        <f t="shared" si="46"/>
        <v>0</v>
      </c>
      <c r="BT83" s="350">
        <f t="shared" si="47"/>
        <v>0</v>
      </c>
    </row>
    <row r="84" spans="36:72" x14ac:dyDescent="0.25">
      <c r="AJ84" s="389">
        <f t="shared" si="48"/>
        <v>44271</v>
      </c>
      <c r="AK84" s="390">
        <f t="shared" si="35"/>
        <v>3</v>
      </c>
      <c r="AL84" s="384">
        <v>16</v>
      </c>
      <c r="AM84" s="381">
        <f t="shared" si="36"/>
        <v>16</v>
      </c>
      <c r="AN84" s="350">
        <f>SUMIFS(DES!F:F,DES!C:C,"="&amp;DATE($R$6,$BZ$36,AM84),DES!G:G,'01'!$T$6,DES!H:H,"efetivado")+SUMIFS(DES!F:F,DES!C:C,"="&amp;DATE($R$6,$BZ$36,AM84),DES!G:G,'01'!$T$6,DES!H:H,$AM$9)</f>
        <v>0</v>
      </c>
      <c r="AO84" s="350">
        <f>SUMIFS(REC!F:F,REC!C:C,"="&amp;DATE($R$6,$BZ$36,AM84),REC!G:G,'01'!$T$6,REC!H:H,"efetivado")+SUMIFS(REC!F:F,REC!C:C,"="&amp;DATE($R$6,$BZ$36,AM84),REC!G:G,'01'!$T$6,REC!H:H,$AM$9)</f>
        <v>0</v>
      </c>
      <c r="AP84" s="350">
        <f>SUMIFS('EMP ADQ'!G:G,'EMP ADQ'!C:C,"="&amp;DATE($R$6,$BZ$36,AM84),'EMP ADQ'!H:H,'01'!$T$6,'EMP ADQ'!I:I,"efetivado",'EMP ADQ'!D:D,"Empréstimo Adquirido")+SUMIFS('EMP ADQ'!G:G,'EMP ADQ'!C:C,"="&amp;DATE($R$6,$BZ$36,AM84),'EMP ADQ'!H:H,'01'!$T$6,'EMP ADQ'!I:I,$AM$9,'EMP ADQ'!D:D,"Empréstimo Adquirido")</f>
        <v>0</v>
      </c>
      <c r="AQ84" s="350">
        <f>SUMIFS('EMP ADQ'!G:G,'EMP ADQ'!C:C,"="&amp;DATE($R$6,$BZ$36,AM84),'EMP ADQ'!H:H,'01'!$T$6,'EMP ADQ'!I:I,"efetivado",'EMP ADQ'!D:D,"Empréstimo Pago")+SUMIFS('EMP ADQ'!G:G,'EMP ADQ'!C:C,"="&amp;DATE($R$6,$BZ$36,AM84),'EMP ADQ'!H:H,'01'!$T$6,'EMP ADQ'!I:I,$AM$9,'EMP ADQ'!D:D,"Empréstimo Pago")</f>
        <v>0</v>
      </c>
      <c r="AR84" s="350">
        <f>SUMIFS('EMP CON'!G:G,'EMP CON'!C:C,"="&amp;DATE($R$6,$BZ$36,AM84),'EMP CON'!H:H,'01'!$T$6,'EMP CON'!I:I,"efetivado",'EMP CON'!D:D,"Empréstimo Concedido")+SUMIFS('EMP CON'!G:G,'EMP CON'!C:C,"="&amp;DATE($R$6,$BZ$36,AM84),'EMP CON'!H:H,'01'!$T$6,'EMP CON'!I:I,$AM$9,'EMP CON'!D:D,"Empréstimo Concedido")</f>
        <v>0</v>
      </c>
      <c r="AS84" s="350">
        <f>SUMIFS('EMP CON'!G:G,'EMP CON'!C:C,"="&amp;DATE($R$6,$BZ$36,AM84),'EMP CON'!H:H,'01'!$T$6,'EMP CON'!I:I,"efetivado",'EMP CON'!D:D,"Empréstimo Recebido")+SUMIFS('EMP CON'!G:G,'EMP CON'!C:C,"="&amp;DATE($R$6,$BZ$36,AM84),'EMP CON'!H:H,'01'!$T$6,'EMP CON'!I:I,$AM$9,'EMP CON'!D:D,"Empréstimo Recebido")</f>
        <v>0</v>
      </c>
      <c r="AT84" s="350">
        <f>SUMIFS('PG CAR'!H:H,'PG CAR'!C:C,"="&amp;DATE($R$6,$BZ$36,AM84),'PG CAR'!I:I,'01'!$T$6,'PG CAR'!J:J,"efetivado")+SUMIFS('PG CAR'!H:H,'PG CAR'!C:C,"="&amp;DATE($R$6,$BZ$36,AM84),'PG CAR'!I:I,'01'!$T$6,'PG CAR'!J:J,$AM$9)</f>
        <v>0</v>
      </c>
      <c r="AU84" s="350">
        <f>SUMIFS(TRANS!F:F,TRANS!C:C,"="&amp;DATE($R$6,$BZ$36,AM84),TRANS!D:D,'01'!$T$6,TRANS!H:H,"efetivado")+SUMIFS(TRANS!F:F,TRANS!C:C,"="&amp;DATE($R$6,$BZ$36,AM84),TRANS!D:D,'01'!$T$6,TRANS!H:H,$AM$9)</f>
        <v>0</v>
      </c>
      <c r="AV84" s="350">
        <f>SUMIFS(TRANS!F:F,TRANS!C:C,"="&amp;DATE($R$6,$BZ$36,AM84),TRANS!G:G,'01'!$T$6,TRANS!H:H,"efetivado")+SUMIFS(TRANS!F:F,TRANS!C:C,"="&amp;DATE($R$6,$BZ$36,AM84),TRANS!G:G,'01'!$T$6,TRANS!H:H,$AM$9)</f>
        <v>0</v>
      </c>
      <c r="AY84" s="381">
        <f t="shared" si="37"/>
        <v>16</v>
      </c>
      <c r="AZ84" s="350">
        <f>SUMIFS(DES!F:F,DES!C:C,"="&amp;DATE($R$6,$BZ$36,AM84),DES!H:H,"efetivado")+SUMIFS(DES!F:F,DES!C:C,"="&amp;DATE($R$6,$BZ$36,AM84),DES!H:H,$AM$9)</f>
        <v>0</v>
      </c>
      <c r="BA84" s="350">
        <f>SUMIFS(REC!F:F,REC!C:C,"="&amp;DATE($R$6,$BZ$36,AM84),REC!H:H,"efetivado")+SUMIFS(REC!F:F,REC!C:C,"="&amp;DATE($R$6,$BZ$36,AM84),REC!H:H,$AM$9)</f>
        <v>0</v>
      </c>
      <c r="BB84" s="350">
        <f>SUMIFS('EMP ADQ'!G:G,'EMP ADQ'!C:C,"="&amp;DATE($R$6,$BZ$36,AM84),'EMP ADQ'!I:I,"efetivado",'EMP ADQ'!D:D,"Empréstimo Adquirido")+SUMIFS('EMP ADQ'!G:G,'EMP ADQ'!C:C,"="&amp;DATE($R$6,$BZ$36,AM84),'EMP ADQ'!I:I,$AM$9,'EMP ADQ'!D:D,"Empréstimo Adquirido")</f>
        <v>0</v>
      </c>
      <c r="BC84" s="350">
        <f>SUMIFS('EMP ADQ'!G:G,'EMP ADQ'!C:C,"="&amp;DATE($R$6,$BZ$36,AM84),'EMP ADQ'!I:I,"efetivado",'EMP ADQ'!D:D,"Empréstimo Pago")+SUMIFS('EMP ADQ'!G:G,'EMP ADQ'!C:C,"="&amp;DATE($R$6,$BZ$36,AM84),'EMP ADQ'!I:I,$AM$9,'EMP ADQ'!D:D,"Empréstimo Pago")</f>
        <v>0</v>
      </c>
      <c r="BD84" s="350">
        <f>SUMIFS('EMP CON'!G:G,'EMP CON'!C:C,"="&amp;DATE($R$6,$BZ$36,AM84),'EMP CON'!I:I,"efetivado",'EMP CON'!D:D,"Empréstimo Concedido")+SUMIFS('EMP CON'!G:G,'EMP CON'!C:C,"="&amp;DATE($R$6,$BZ$36,AM84),'EMP CON'!I:I,$AM$9,'EMP CON'!D:D,"Empréstimo Concedido")</f>
        <v>0</v>
      </c>
      <c r="BE84" s="350">
        <f>SUMIFS('EMP CON'!G:G,'EMP CON'!C:C,"="&amp;DATE($R$6,$BZ$36,AM84),'EMP CON'!I:I,"efetivado",'EMP CON'!D:D,"Empréstimo Recebido")+SUMIFS('EMP CON'!G:G,'EMP CON'!C:C,"="&amp;DATE($R$6,$BZ$36,AM84),'EMP CON'!I:I,$AM$9,'EMP CON'!D:D,"Empréstimo Recebido")</f>
        <v>0</v>
      </c>
      <c r="BF84" s="350">
        <f>SUMIFS('PG CAR'!H:H,'PG CAR'!C:C,"="&amp;DATE($R$6,$BZ$36,AM84),'PG CAR'!J:J,"efetivado")+SUMIFS('PG CAR'!H:H,'PG CAR'!C:C,"="&amp;DATE($R$6,$BZ$36,AM84),'PG CAR'!J:J,$AM$9)</f>
        <v>0</v>
      </c>
      <c r="BG84" s="350"/>
      <c r="BH84" s="350"/>
      <c r="BK84" s="381">
        <f t="shared" si="38"/>
        <v>16</v>
      </c>
      <c r="BL84" s="350">
        <f t="shared" si="39"/>
        <v>0</v>
      </c>
      <c r="BM84" s="350">
        <f t="shared" si="40"/>
        <v>0</v>
      </c>
      <c r="BN84" s="350">
        <f t="shared" si="41"/>
        <v>0</v>
      </c>
      <c r="BO84" s="350">
        <f t="shared" si="42"/>
        <v>0</v>
      </c>
      <c r="BP84" s="350">
        <f t="shared" si="43"/>
        <v>0</v>
      </c>
      <c r="BQ84" s="350">
        <f t="shared" si="44"/>
        <v>0</v>
      </c>
      <c r="BR84" s="350">
        <f t="shared" si="45"/>
        <v>0</v>
      </c>
      <c r="BS84" s="350">
        <f t="shared" si="46"/>
        <v>0</v>
      </c>
      <c r="BT84" s="350">
        <f t="shared" si="47"/>
        <v>0</v>
      </c>
    </row>
    <row r="85" spans="36:72" x14ac:dyDescent="0.25">
      <c r="AJ85" s="389">
        <f t="shared" si="48"/>
        <v>44272</v>
      </c>
      <c r="AK85" s="390">
        <f t="shared" si="35"/>
        <v>3</v>
      </c>
      <c r="AL85" s="384">
        <v>17</v>
      </c>
      <c r="AM85" s="381">
        <f t="shared" si="36"/>
        <v>17</v>
      </c>
      <c r="AN85" s="350">
        <f>SUMIFS(DES!F:F,DES!C:C,"="&amp;DATE($R$6,$BZ$36,AM85),DES!G:G,'01'!$T$6,DES!H:H,"efetivado")+SUMIFS(DES!F:F,DES!C:C,"="&amp;DATE($R$6,$BZ$36,AM85),DES!G:G,'01'!$T$6,DES!H:H,$AM$9)</f>
        <v>0</v>
      </c>
      <c r="AO85" s="350">
        <f>SUMIFS(REC!F:F,REC!C:C,"="&amp;DATE($R$6,$BZ$36,AM85),REC!G:G,'01'!$T$6,REC!H:H,"efetivado")+SUMIFS(REC!F:F,REC!C:C,"="&amp;DATE($R$6,$BZ$36,AM85),REC!G:G,'01'!$T$6,REC!H:H,$AM$9)</f>
        <v>0</v>
      </c>
      <c r="AP85" s="350">
        <f>SUMIFS('EMP ADQ'!G:G,'EMP ADQ'!C:C,"="&amp;DATE($R$6,$BZ$36,AM85),'EMP ADQ'!H:H,'01'!$T$6,'EMP ADQ'!I:I,"efetivado",'EMP ADQ'!D:D,"Empréstimo Adquirido")+SUMIFS('EMP ADQ'!G:G,'EMP ADQ'!C:C,"="&amp;DATE($R$6,$BZ$36,AM85),'EMP ADQ'!H:H,'01'!$T$6,'EMP ADQ'!I:I,$AM$9,'EMP ADQ'!D:D,"Empréstimo Adquirido")</f>
        <v>0</v>
      </c>
      <c r="AQ85" s="350">
        <f>SUMIFS('EMP ADQ'!G:G,'EMP ADQ'!C:C,"="&amp;DATE($R$6,$BZ$36,AM85),'EMP ADQ'!H:H,'01'!$T$6,'EMP ADQ'!I:I,"efetivado",'EMP ADQ'!D:D,"Empréstimo Pago")+SUMIFS('EMP ADQ'!G:G,'EMP ADQ'!C:C,"="&amp;DATE($R$6,$BZ$36,AM85),'EMP ADQ'!H:H,'01'!$T$6,'EMP ADQ'!I:I,$AM$9,'EMP ADQ'!D:D,"Empréstimo Pago")</f>
        <v>0</v>
      </c>
      <c r="AR85" s="350">
        <f>SUMIFS('EMP CON'!G:G,'EMP CON'!C:C,"="&amp;DATE($R$6,$BZ$36,AM85),'EMP CON'!H:H,'01'!$T$6,'EMP CON'!I:I,"efetivado",'EMP CON'!D:D,"Empréstimo Concedido")+SUMIFS('EMP CON'!G:G,'EMP CON'!C:C,"="&amp;DATE($R$6,$BZ$36,AM85),'EMP CON'!H:H,'01'!$T$6,'EMP CON'!I:I,$AM$9,'EMP CON'!D:D,"Empréstimo Concedido")</f>
        <v>0</v>
      </c>
      <c r="AS85" s="350">
        <f>SUMIFS('EMP CON'!G:G,'EMP CON'!C:C,"="&amp;DATE($R$6,$BZ$36,AM85),'EMP CON'!H:H,'01'!$T$6,'EMP CON'!I:I,"efetivado",'EMP CON'!D:D,"Empréstimo Recebido")+SUMIFS('EMP CON'!G:G,'EMP CON'!C:C,"="&amp;DATE($R$6,$BZ$36,AM85),'EMP CON'!H:H,'01'!$T$6,'EMP CON'!I:I,$AM$9,'EMP CON'!D:D,"Empréstimo Recebido")</f>
        <v>0</v>
      </c>
      <c r="AT85" s="350">
        <f>SUMIFS('PG CAR'!H:H,'PG CAR'!C:C,"="&amp;DATE($R$6,$BZ$36,AM85),'PG CAR'!I:I,'01'!$T$6,'PG CAR'!J:J,"efetivado")+SUMIFS('PG CAR'!H:H,'PG CAR'!C:C,"="&amp;DATE($R$6,$BZ$36,AM85),'PG CAR'!I:I,'01'!$T$6,'PG CAR'!J:J,$AM$9)</f>
        <v>0</v>
      </c>
      <c r="AU85" s="350">
        <f>SUMIFS(TRANS!F:F,TRANS!C:C,"="&amp;DATE($R$6,$BZ$36,AM85),TRANS!D:D,'01'!$T$6,TRANS!H:H,"efetivado")+SUMIFS(TRANS!F:F,TRANS!C:C,"="&amp;DATE($R$6,$BZ$36,AM85),TRANS!D:D,'01'!$T$6,TRANS!H:H,$AM$9)</f>
        <v>0</v>
      </c>
      <c r="AV85" s="350">
        <f>SUMIFS(TRANS!F:F,TRANS!C:C,"="&amp;DATE($R$6,$BZ$36,AM85),TRANS!G:G,'01'!$T$6,TRANS!H:H,"efetivado")+SUMIFS(TRANS!F:F,TRANS!C:C,"="&amp;DATE($R$6,$BZ$36,AM85),TRANS!G:G,'01'!$T$6,TRANS!H:H,$AM$9)</f>
        <v>0</v>
      </c>
      <c r="AY85" s="381">
        <f t="shared" si="37"/>
        <v>17</v>
      </c>
      <c r="AZ85" s="350">
        <f>SUMIFS(DES!F:F,DES!C:C,"="&amp;DATE($R$6,$BZ$36,AM85),DES!H:H,"efetivado")+SUMIFS(DES!F:F,DES!C:C,"="&amp;DATE($R$6,$BZ$36,AM85),DES!H:H,$AM$9)</f>
        <v>0</v>
      </c>
      <c r="BA85" s="350">
        <f>SUMIFS(REC!F:F,REC!C:C,"="&amp;DATE($R$6,$BZ$36,AM85),REC!H:H,"efetivado")+SUMIFS(REC!F:F,REC!C:C,"="&amp;DATE($R$6,$BZ$36,AM85),REC!H:H,$AM$9)</f>
        <v>0</v>
      </c>
      <c r="BB85" s="350">
        <f>SUMIFS('EMP ADQ'!G:G,'EMP ADQ'!C:C,"="&amp;DATE($R$6,$BZ$36,AM85),'EMP ADQ'!I:I,"efetivado",'EMP ADQ'!D:D,"Empréstimo Adquirido")+SUMIFS('EMP ADQ'!G:G,'EMP ADQ'!C:C,"="&amp;DATE($R$6,$BZ$36,AM85),'EMP ADQ'!I:I,$AM$9,'EMP ADQ'!D:D,"Empréstimo Adquirido")</f>
        <v>0</v>
      </c>
      <c r="BC85" s="350">
        <f>SUMIFS('EMP ADQ'!G:G,'EMP ADQ'!C:C,"="&amp;DATE($R$6,$BZ$36,AM85),'EMP ADQ'!I:I,"efetivado",'EMP ADQ'!D:D,"Empréstimo Pago")+SUMIFS('EMP ADQ'!G:G,'EMP ADQ'!C:C,"="&amp;DATE($R$6,$BZ$36,AM85),'EMP ADQ'!I:I,$AM$9,'EMP ADQ'!D:D,"Empréstimo Pago")</f>
        <v>0</v>
      </c>
      <c r="BD85" s="350">
        <f>SUMIFS('EMP CON'!G:G,'EMP CON'!C:C,"="&amp;DATE($R$6,$BZ$36,AM85),'EMP CON'!I:I,"efetivado",'EMP CON'!D:D,"Empréstimo Concedido")+SUMIFS('EMP CON'!G:G,'EMP CON'!C:C,"="&amp;DATE($R$6,$BZ$36,AM85),'EMP CON'!I:I,$AM$9,'EMP CON'!D:D,"Empréstimo Concedido")</f>
        <v>0</v>
      </c>
      <c r="BE85" s="350">
        <f>SUMIFS('EMP CON'!G:G,'EMP CON'!C:C,"="&amp;DATE($R$6,$BZ$36,AM85),'EMP CON'!I:I,"efetivado",'EMP CON'!D:D,"Empréstimo Recebido")+SUMIFS('EMP CON'!G:G,'EMP CON'!C:C,"="&amp;DATE($R$6,$BZ$36,AM85),'EMP CON'!I:I,$AM$9,'EMP CON'!D:D,"Empréstimo Recebido")</f>
        <v>0</v>
      </c>
      <c r="BF85" s="350">
        <f>SUMIFS('PG CAR'!H:H,'PG CAR'!C:C,"="&amp;DATE($R$6,$BZ$36,AM85),'PG CAR'!J:J,"efetivado")+SUMIFS('PG CAR'!H:H,'PG CAR'!C:C,"="&amp;DATE($R$6,$BZ$36,AM85),'PG CAR'!J:J,$AM$9)</f>
        <v>0</v>
      </c>
      <c r="BG85" s="350"/>
      <c r="BH85" s="350"/>
      <c r="BK85" s="381">
        <f t="shared" si="38"/>
        <v>17</v>
      </c>
      <c r="BL85" s="350">
        <f t="shared" si="39"/>
        <v>0</v>
      </c>
      <c r="BM85" s="350">
        <f t="shared" si="40"/>
        <v>0</v>
      </c>
      <c r="BN85" s="350">
        <f t="shared" si="41"/>
        <v>0</v>
      </c>
      <c r="BO85" s="350">
        <f t="shared" si="42"/>
        <v>0</v>
      </c>
      <c r="BP85" s="350">
        <f t="shared" si="43"/>
        <v>0</v>
      </c>
      <c r="BQ85" s="350">
        <f t="shared" si="44"/>
        <v>0</v>
      </c>
      <c r="BR85" s="350">
        <f t="shared" si="45"/>
        <v>0</v>
      </c>
      <c r="BS85" s="350">
        <f t="shared" si="46"/>
        <v>0</v>
      </c>
      <c r="BT85" s="350">
        <f t="shared" si="47"/>
        <v>0</v>
      </c>
    </row>
    <row r="86" spans="36:72" x14ac:dyDescent="0.25">
      <c r="AJ86" s="389">
        <f t="shared" si="48"/>
        <v>44273</v>
      </c>
      <c r="AK86" s="390">
        <f t="shared" si="35"/>
        <v>3</v>
      </c>
      <c r="AL86" s="384">
        <v>18</v>
      </c>
      <c r="AM86" s="381">
        <f t="shared" si="36"/>
        <v>18</v>
      </c>
      <c r="AN86" s="350">
        <f>SUMIFS(DES!F:F,DES!C:C,"="&amp;DATE($R$6,$BZ$36,AM86),DES!G:G,'01'!$T$6,DES!H:H,"efetivado")+SUMIFS(DES!F:F,DES!C:C,"="&amp;DATE($R$6,$BZ$36,AM86),DES!G:G,'01'!$T$6,DES!H:H,$AM$9)</f>
        <v>0</v>
      </c>
      <c r="AO86" s="350">
        <f>SUMIFS(REC!F:F,REC!C:C,"="&amp;DATE($R$6,$BZ$36,AM86),REC!G:G,'01'!$T$6,REC!H:H,"efetivado")+SUMIFS(REC!F:F,REC!C:C,"="&amp;DATE($R$6,$BZ$36,AM86),REC!G:G,'01'!$T$6,REC!H:H,$AM$9)</f>
        <v>0</v>
      </c>
      <c r="AP86" s="350">
        <f>SUMIFS('EMP ADQ'!G:G,'EMP ADQ'!C:C,"="&amp;DATE($R$6,$BZ$36,AM86),'EMP ADQ'!H:H,'01'!$T$6,'EMP ADQ'!I:I,"efetivado",'EMP ADQ'!D:D,"Empréstimo Adquirido")+SUMIFS('EMP ADQ'!G:G,'EMP ADQ'!C:C,"="&amp;DATE($R$6,$BZ$36,AM86),'EMP ADQ'!H:H,'01'!$T$6,'EMP ADQ'!I:I,$AM$9,'EMP ADQ'!D:D,"Empréstimo Adquirido")</f>
        <v>0</v>
      </c>
      <c r="AQ86" s="350">
        <f>SUMIFS('EMP ADQ'!G:G,'EMP ADQ'!C:C,"="&amp;DATE($R$6,$BZ$36,AM86),'EMP ADQ'!H:H,'01'!$T$6,'EMP ADQ'!I:I,"efetivado",'EMP ADQ'!D:D,"Empréstimo Pago")+SUMIFS('EMP ADQ'!G:G,'EMP ADQ'!C:C,"="&amp;DATE($R$6,$BZ$36,AM86),'EMP ADQ'!H:H,'01'!$T$6,'EMP ADQ'!I:I,$AM$9,'EMP ADQ'!D:D,"Empréstimo Pago")</f>
        <v>0</v>
      </c>
      <c r="AR86" s="350">
        <f>SUMIFS('EMP CON'!G:G,'EMP CON'!C:C,"="&amp;DATE($R$6,$BZ$36,AM86),'EMP CON'!H:H,'01'!$T$6,'EMP CON'!I:I,"efetivado",'EMP CON'!D:D,"Empréstimo Concedido")+SUMIFS('EMP CON'!G:G,'EMP CON'!C:C,"="&amp;DATE($R$6,$BZ$36,AM86),'EMP CON'!H:H,'01'!$T$6,'EMP CON'!I:I,$AM$9,'EMP CON'!D:D,"Empréstimo Concedido")</f>
        <v>0</v>
      </c>
      <c r="AS86" s="350">
        <f>SUMIFS('EMP CON'!G:G,'EMP CON'!C:C,"="&amp;DATE($R$6,$BZ$36,AM86),'EMP CON'!H:H,'01'!$T$6,'EMP CON'!I:I,"efetivado",'EMP CON'!D:D,"Empréstimo Recebido")+SUMIFS('EMP CON'!G:G,'EMP CON'!C:C,"="&amp;DATE($R$6,$BZ$36,AM86),'EMP CON'!H:H,'01'!$T$6,'EMP CON'!I:I,$AM$9,'EMP CON'!D:D,"Empréstimo Recebido")</f>
        <v>0</v>
      </c>
      <c r="AT86" s="350">
        <f>SUMIFS('PG CAR'!H:H,'PG CAR'!C:C,"="&amp;DATE($R$6,$BZ$36,AM86),'PG CAR'!I:I,'01'!$T$6,'PG CAR'!J:J,"efetivado")+SUMIFS('PG CAR'!H:H,'PG CAR'!C:C,"="&amp;DATE($R$6,$BZ$36,AM86),'PG CAR'!I:I,'01'!$T$6,'PG CAR'!J:J,$AM$9)</f>
        <v>0</v>
      </c>
      <c r="AU86" s="350">
        <f>SUMIFS(TRANS!F:F,TRANS!C:C,"="&amp;DATE($R$6,$BZ$36,AM86),TRANS!D:D,'01'!$T$6,TRANS!H:H,"efetivado")+SUMIFS(TRANS!F:F,TRANS!C:C,"="&amp;DATE($R$6,$BZ$36,AM86),TRANS!D:D,'01'!$T$6,TRANS!H:H,$AM$9)</f>
        <v>0</v>
      </c>
      <c r="AV86" s="350">
        <f>SUMIFS(TRANS!F:F,TRANS!C:C,"="&amp;DATE($R$6,$BZ$36,AM86),TRANS!G:G,'01'!$T$6,TRANS!H:H,"efetivado")+SUMIFS(TRANS!F:F,TRANS!C:C,"="&amp;DATE($R$6,$BZ$36,AM86),TRANS!G:G,'01'!$T$6,TRANS!H:H,$AM$9)</f>
        <v>0</v>
      </c>
      <c r="AY86" s="381">
        <f t="shared" si="37"/>
        <v>18</v>
      </c>
      <c r="AZ86" s="350">
        <f>SUMIFS(DES!F:F,DES!C:C,"="&amp;DATE($R$6,$BZ$36,AM86),DES!H:H,"efetivado")+SUMIFS(DES!F:F,DES!C:C,"="&amp;DATE($R$6,$BZ$36,AM86),DES!H:H,$AM$9)</f>
        <v>0</v>
      </c>
      <c r="BA86" s="350">
        <f>SUMIFS(REC!F:F,REC!C:C,"="&amp;DATE($R$6,$BZ$36,AM86),REC!H:H,"efetivado")+SUMIFS(REC!F:F,REC!C:C,"="&amp;DATE($R$6,$BZ$36,AM86),REC!H:H,$AM$9)</f>
        <v>0</v>
      </c>
      <c r="BB86" s="350">
        <f>SUMIFS('EMP ADQ'!G:G,'EMP ADQ'!C:C,"="&amp;DATE($R$6,$BZ$36,AM86),'EMP ADQ'!I:I,"efetivado",'EMP ADQ'!D:D,"Empréstimo Adquirido")+SUMIFS('EMP ADQ'!G:G,'EMP ADQ'!C:C,"="&amp;DATE($R$6,$BZ$36,AM86),'EMP ADQ'!I:I,$AM$9,'EMP ADQ'!D:D,"Empréstimo Adquirido")</f>
        <v>0</v>
      </c>
      <c r="BC86" s="350">
        <f>SUMIFS('EMP ADQ'!G:G,'EMP ADQ'!C:C,"="&amp;DATE($R$6,$BZ$36,AM86),'EMP ADQ'!I:I,"efetivado",'EMP ADQ'!D:D,"Empréstimo Pago")+SUMIFS('EMP ADQ'!G:G,'EMP ADQ'!C:C,"="&amp;DATE($R$6,$BZ$36,AM86),'EMP ADQ'!I:I,$AM$9,'EMP ADQ'!D:D,"Empréstimo Pago")</f>
        <v>0</v>
      </c>
      <c r="BD86" s="350">
        <f>SUMIFS('EMP CON'!G:G,'EMP CON'!C:C,"="&amp;DATE($R$6,$BZ$36,AM86),'EMP CON'!I:I,"efetivado",'EMP CON'!D:D,"Empréstimo Concedido")+SUMIFS('EMP CON'!G:G,'EMP CON'!C:C,"="&amp;DATE($R$6,$BZ$36,AM86),'EMP CON'!I:I,$AM$9,'EMP CON'!D:D,"Empréstimo Concedido")</f>
        <v>0</v>
      </c>
      <c r="BE86" s="350">
        <f>SUMIFS('EMP CON'!G:G,'EMP CON'!C:C,"="&amp;DATE($R$6,$BZ$36,AM86),'EMP CON'!I:I,"efetivado",'EMP CON'!D:D,"Empréstimo Recebido")+SUMIFS('EMP CON'!G:G,'EMP CON'!C:C,"="&amp;DATE($R$6,$BZ$36,AM86),'EMP CON'!I:I,$AM$9,'EMP CON'!D:D,"Empréstimo Recebido")</f>
        <v>0</v>
      </c>
      <c r="BF86" s="350">
        <f>SUMIFS('PG CAR'!H:H,'PG CAR'!C:C,"="&amp;DATE($R$6,$BZ$36,AM86),'PG CAR'!J:J,"efetivado")+SUMIFS('PG CAR'!H:H,'PG CAR'!C:C,"="&amp;DATE($R$6,$BZ$36,AM86),'PG CAR'!J:J,$AM$9)</f>
        <v>0</v>
      </c>
      <c r="BG86" s="350"/>
      <c r="BH86" s="350"/>
      <c r="BK86" s="381">
        <f t="shared" si="38"/>
        <v>18</v>
      </c>
      <c r="BL86" s="350">
        <f t="shared" si="39"/>
        <v>0</v>
      </c>
      <c r="BM86" s="350">
        <f t="shared" si="40"/>
        <v>0</v>
      </c>
      <c r="BN86" s="350">
        <f t="shared" si="41"/>
        <v>0</v>
      </c>
      <c r="BO86" s="350">
        <f t="shared" si="42"/>
        <v>0</v>
      </c>
      <c r="BP86" s="350">
        <f t="shared" si="43"/>
        <v>0</v>
      </c>
      <c r="BQ86" s="350">
        <f t="shared" si="44"/>
        <v>0</v>
      </c>
      <c r="BR86" s="350">
        <f t="shared" si="45"/>
        <v>0</v>
      </c>
      <c r="BS86" s="350">
        <f t="shared" si="46"/>
        <v>0</v>
      </c>
      <c r="BT86" s="350">
        <f t="shared" si="47"/>
        <v>0</v>
      </c>
    </row>
    <row r="87" spans="36:72" x14ac:dyDescent="0.25">
      <c r="AJ87" s="389">
        <f t="shared" si="48"/>
        <v>44274</v>
      </c>
      <c r="AK87" s="390">
        <f t="shared" si="35"/>
        <v>3</v>
      </c>
      <c r="AL87" s="384">
        <v>19</v>
      </c>
      <c r="AM87" s="381">
        <f t="shared" si="36"/>
        <v>19</v>
      </c>
      <c r="AN87" s="350">
        <f>SUMIFS(DES!F:F,DES!C:C,"="&amp;DATE($R$6,$BZ$36,AM87),DES!G:G,'01'!$T$6,DES!H:H,"efetivado")+SUMIFS(DES!F:F,DES!C:C,"="&amp;DATE($R$6,$BZ$36,AM87),DES!G:G,'01'!$T$6,DES!H:H,$AM$9)</f>
        <v>0</v>
      </c>
      <c r="AO87" s="350">
        <f>SUMIFS(REC!F:F,REC!C:C,"="&amp;DATE($R$6,$BZ$36,AM87),REC!G:G,'01'!$T$6,REC!H:H,"efetivado")+SUMIFS(REC!F:F,REC!C:C,"="&amp;DATE($R$6,$BZ$36,AM87),REC!G:G,'01'!$T$6,REC!H:H,$AM$9)</f>
        <v>0</v>
      </c>
      <c r="AP87" s="350">
        <f>SUMIFS('EMP ADQ'!G:G,'EMP ADQ'!C:C,"="&amp;DATE($R$6,$BZ$36,AM87),'EMP ADQ'!H:H,'01'!$T$6,'EMP ADQ'!I:I,"efetivado",'EMP ADQ'!D:D,"Empréstimo Adquirido")+SUMIFS('EMP ADQ'!G:G,'EMP ADQ'!C:C,"="&amp;DATE($R$6,$BZ$36,AM87),'EMP ADQ'!H:H,'01'!$T$6,'EMP ADQ'!I:I,$AM$9,'EMP ADQ'!D:D,"Empréstimo Adquirido")</f>
        <v>0</v>
      </c>
      <c r="AQ87" s="350">
        <f>SUMIFS('EMP ADQ'!G:G,'EMP ADQ'!C:C,"="&amp;DATE($R$6,$BZ$36,AM87),'EMP ADQ'!H:H,'01'!$T$6,'EMP ADQ'!I:I,"efetivado",'EMP ADQ'!D:D,"Empréstimo Pago")+SUMIFS('EMP ADQ'!G:G,'EMP ADQ'!C:C,"="&amp;DATE($R$6,$BZ$36,AM87),'EMP ADQ'!H:H,'01'!$T$6,'EMP ADQ'!I:I,$AM$9,'EMP ADQ'!D:D,"Empréstimo Pago")</f>
        <v>0</v>
      </c>
      <c r="AR87" s="350">
        <f>SUMIFS('EMP CON'!G:G,'EMP CON'!C:C,"="&amp;DATE($R$6,$BZ$36,AM87),'EMP CON'!H:H,'01'!$T$6,'EMP CON'!I:I,"efetivado",'EMP CON'!D:D,"Empréstimo Concedido")+SUMIFS('EMP CON'!G:G,'EMP CON'!C:C,"="&amp;DATE($R$6,$BZ$36,AM87),'EMP CON'!H:H,'01'!$T$6,'EMP CON'!I:I,$AM$9,'EMP CON'!D:D,"Empréstimo Concedido")</f>
        <v>0</v>
      </c>
      <c r="AS87" s="350">
        <f>SUMIFS('EMP CON'!G:G,'EMP CON'!C:C,"="&amp;DATE($R$6,$BZ$36,AM87),'EMP CON'!H:H,'01'!$T$6,'EMP CON'!I:I,"efetivado",'EMP CON'!D:D,"Empréstimo Recebido")+SUMIFS('EMP CON'!G:G,'EMP CON'!C:C,"="&amp;DATE($R$6,$BZ$36,AM87),'EMP CON'!H:H,'01'!$T$6,'EMP CON'!I:I,$AM$9,'EMP CON'!D:D,"Empréstimo Recebido")</f>
        <v>0</v>
      </c>
      <c r="AT87" s="350">
        <f>SUMIFS('PG CAR'!H:H,'PG CAR'!C:C,"="&amp;DATE($R$6,$BZ$36,AM87),'PG CAR'!I:I,'01'!$T$6,'PG CAR'!J:J,"efetivado")+SUMIFS('PG CAR'!H:H,'PG CAR'!C:C,"="&amp;DATE($R$6,$BZ$36,AM87),'PG CAR'!I:I,'01'!$T$6,'PG CAR'!J:J,$AM$9)</f>
        <v>0</v>
      </c>
      <c r="AU87" s="350">
        <f>SUMIFS(TRANS!F:F,TRANS!C:C,"="&amp;DATE($R$6,$BZ$36,AM87),TRANS!D:D,'01'!$T$6,TRANS!H:H,"efetivado")+SUMIFS(TRANS!F:F,TRANS!C:C,"="&amp;DATE($R$6,$BZ$36,AM87),TRANS!D:D,'01'!$T$6,TRANS!H:H,$AM$9)</f>
        <v>0</v>
      </c>
      <c r="AV87" s="350">
        <f>SUMIFS(TRANS!F:F,TRANS!C:C,"="&amp;DATE($R$6,$BZ$36,AM87),TRANS!G:G,'01'!$T$6,TRANS!H:H,"efetivado")+SUMIFS(TRANS!F:F,TRANS!C:C,"="&amp;DATE($R$6,$BZ$36,AM87),TRANS!G:G,'01'!$T$6,TRANS!H:H,$AM$9)</f>
        <v>0</v>
      </c>
      <c r="AY87" s="381">
        <f t="shared" si="37"/>
        <v>19</v>
      </c>
      <c r="AZ87" s="350">
        <f>SUMIFS(DES!F:F,DES!C:C,"="&amp;DATE($R$6,$BZ$36,AM87),DES!H:H,"efetivado")+SUMIFS(DES!F:F,DES!C:C,"="&amp;DATE($R$6,$BZ$36,AM87),DES!H:H,$AM$9)</f>
        <v>0</v>
      </c>
      <c r="BA87" s="350">
        <f>SUMIFS(REC!F:F,REC!C:C,"="&amp;DATE($R$6,$BZ$36,AM87),REC!H:H,"efetivado")+SUMIFS(REC!F:F,REC!C:C,"="&amp;DATE($R$6,$BZ$36,AM87),REC!H:H,$AM$9)</f>
        <v>0</v>
      </c>
      <c r="BB87" s="350">
        <f>SUMIFS('EMP ADQ'!G:G,'EMP ADQ'!C:C,"="&amp;DATE($R$6,$BZ$36,AM87),'EMP ADQ'!I:I,"efetivado",'EMP ADQ'!D:D,"Empréstimo Adquirido")+SUMIFS('EMP ADQ'!G:G,'EMP ADQ'!C:C,"="&amp;DATE($R$6,$BZ$36,AM87),'EMP ADQ'!I:I,$AM$9,'EMP ADQ'!D:D,"Empréstimo Adquirido")</f>
        <v>0</v>
      </c>
      <c r="BC87" s="350">
        <f>SUMIFS('EMP ADQ'!G:G,'EMP ADQ'!C:C,"="&amp;DATE($R$6,$BZ$36,AM87),'EMP ADQ'!I:I,"efetivado",'EMP ADQ'!D:D,"Empréstimo Pago")+SUMIFS('EMP ADQ'!G:G,'EMP ADQ'!C:C,"="&amp;DATE($R$6,$BZ$36,AM87),'EMP ADQ'!I:I,$AM$9,'EMP ADQ'!D:D,"Empréstimo Pago")</f>
        <v>0</v>
      </c>
      <c r="BD87" s="350">
        <f>SUMIFS('EMP CON'!G:G,'EMP CON'!C:C,"="&amp;DATE($R$6,$BZ$36,AM87),'EMP CON'!I:I,"efetivado",'EMP CON'!D:D,"Empréstimo Concedido")+SUMIFS('EMP CON'!G:G,'EMP CON'!C:C,"="&amp;DATE($R$6,$BZ$36,AM87),'EMP CON'!I:I,$AM$9,'EMP CON'!D:D,"Empréstimo Concedido")</f>
        <v>0</v>
      </c>
      <c r="BE87" s="350">
        <f>SUMIFS('EMP CON'!G:G,'EMP CON'!C:C,"="&amp;DATE($R$6,$BZ$36,AM87),'EMP CON'!I:I,"efetivado",'EMP CON'!D:D,"Empréstimo Recebido")+SUMIFS('EMP CON'!G:G,'EMP CON'!C:C,"="&amp;DATE($R$6,$BZ$36,AM87),'EMP CON'!I:I,$AM$9,'EMP CON'!D:D,"Empréstimo Recebido")</f>
        <v>0</v>
      </c>
      <c r="BF87" s="350">
        <f>SUMIFS('PG CAR'!H:H,'PG CAR'!C:C,"="&amp;DATE($R$6,$BZ$36,AM87),'PG CAR'!J:J,"efetivado")+SUMIFS('PG CAR'!H:H,'PG CAR'!C:C,"="&amp;DATE($R$6,$BZ$36,AM87),'PG CAR'!J:J,$AM$9)</f>
        <v>0</v>
      </c>
      <c r="BG87" s="350"/>
      <c r="BH87" s="350"/>
      <c r="BK87" s="381">
        <f t="shared" si="38"/>
        <v>19</v>
      </c>
      <c r="BL87" s="350">
        <f t="shared" si="39"/>
        <v>0</v>
      </c>
      <c r="BM87" s="350">
        <f t="shared" si="40"/>
        <v>0</v>
      </c>
      <c r="BN87" s="350">
        <f t="shared" si="41"/>
        <v>0</v>
      </c>
      <c r="BO87" s="350">
        <f t="shared" si="42"/>
        <v>0</v>
      </c>
      <c r="BP87" s="350">
        <f t="shared" si="43"/>
        <v>0</v>
      </c>
      <c r="BQ87" s="350">
        <f t="shared" si="44"/>
        <v>0</v>
      </c>
      <c r="BR87" s="350">
        <f t="shared" si="45"/>
        <v>0</v>
      </c>
      <c r="BS87" s="350">
        <f t="shared" si="46"/>
        <v>0</v>
      </c>
      <c r="BT87" s="350">
        <f t="shared" si="47"/>
        <v>0</v>
      </c>
    </row>
    <row r="88" spans="36:72" x14ac:dyDescent="0.25">
      <c r="AJ88" s="389">
        <f t="shared" si="48"/>
        <v>44275</v>
      </c>
      <c r="AK88" s="390">
        <f t="shared" si="35"/>
        <v>3</v>
      </c>
      <c r="AL88" s="384">
        <v>20</v>
      </c>
      <c r="AM88" s="381">
        <f t="shared" si="36"/>
        <v>20</v>
      </c>
      <c r="AN88" s="350">
        <f>SUMIFS(DES!F:F,DES!C:C,"="&amp;DATE($R$6,$BZ$36,AM88),DES!G:G,'01'!$T$6,DES!H:H,"efetivado")+SUMIFS(DES!F:F,DES!C:C,"="&amp;DATE($R$6,$BZ$36,AM88),DES!G:G,'01'!$T$6,DES!H:H,$AM$9)</f>
        <v>0</v>
      </c>
      <c r="AO88" s="350">
        <f>SUMIFS(REC!F:F,REC!C:C,"="&amp;DATE($R$6,$BZ$36,AM88),REC!G:G,'01'!$T$6,REC!H:H,"efetivado")+SUMIFS(REC!F:F,REC!C:C,"="&amp;DATE($R$6,$BZ$36,AM88),REC!G:G,'01'!$T$6,REC!H:H,$AM$9)</f>
        <v>0</v>
      </c>
      <c r="AP88" s="350">
        <f>SUMIFS('EMP ADQ'!G:G,'EMP ADQ'!C:C,"="&amp;DATE($R$6,$BZ$36,AM88),'EMP ADQ'!H:H,'01'!$T$6,'EMP ADQ'!I:I,"efetivado",'EMP ADQ'!D:D,"Empréstimo Adquirido")+SUMIFS('EMP ADQ'!G:G,'EMP ADQ'!C:C,"="&amp;DATE($R$6,$BZ$36,AM88),'EMP ADQ'!H:H,'01'!$T$6,'EMP ADQ'!I:I,$AM$9,'EMP ADQ'!D:D,"Empréstimo Adquirido")</f>
        <v>0</v>
      </c>
      <c r="AQ88" s="350">
        <f>SUMIFS('EMP ADQ'!G:G,'EMP ADQ'!C:C,"="&amp;DATE($R$6,$BZ$36,AM88),'EMP ADQ'!H:H,'01'!$T$6,'EMP ADQ'!I:I,"efetivado",'EMP ADQ'!D:D,"Empréstimo Pago")+SUMIFS('EMP ADQ'!G:G,'EMP ADQ'!C:C,"="&amp;DATE($R$6,$BZ$36,AM88),'EMP ADQ'!H:H,'01'!$T$6,'EMP ADQ'!I:I,$AM$9,'EMP ADQ'!D:D,"Empréstimo Pago")</f>
        <v>0</v>
      </c>
      <c r="AR88" s="350">
        <f>SUMIFS('EMP CON'!G:G,'EMP CON'!C:C,"="&amp;DATE($R$6,$BZ$36,AM88),'EMP CON'!H:H,'01'!$T$6,'EMP CON'!I:I,"efetivado",'EMP CON'!D:D,"Empréstimo Concedido")+SUMIFS('EMP CON'!G:G,'EMP CON'!C:C,"="&amp;DATE($R$6,$BZ$36,AM88),'EMP CON'!H:H,'01'!$T$6,'EMP CON'!I:I,$AM$9,'EMP CON'!D:D,"Empréstimo Concedido")</f>
        <v>0</v>
      </c>
      <c r="AS88" s="350">
        <f>SUMIFS('EMP CON'!G:G,'EMP CON'!C:C,"="&amp;DATE($R$6,$BZ$36,AM88),'EMP CON'!H:H,'01'!$T$6,'EMP CON'!I:I,"efetivado",'EMP CON'!D:D,"Empréstimo Recebido")+SUMIFS('EMP CON'!G:G,'EMP CON'!C:C,"="&amp;DATE($R$6,$BZ$36,AM88),'EMP CON'!H:H,'01'!$T$6,'EMP CON'!I:I,$AM$9,'EMP CON'!D:D,"Empréstimo Recebido")</f>
        <v>0</v>
      </c>
      <c r="AT88" s="350">
        <f>SUMIFS('PG CAR'!H:H,'PG CAR'!C:C,"="&amp;DATE($R$6,$BZ$36,AM88),'PG CAR'!I:I,'01'!$T$6,'PG CAR'!J:J,"efetivado")+SUMIFS('PG CAR'!H:H,'PG CAR'!C:C,"="&amp;DATE($R$6,$BZ$36,AM88),'PG CAR'!I:I,'01'!$T$6,'PG CAR'!J:J,$AM$9)</f>
        <v>0</v>
      </c>
      <c r="AU88" s="350">
        <f>SUMIFS(TRANS!F:F,TRANS!C:C,"="&amp;DATE($R$6,$BZ$36,AM88),TRANS!D:D,'01'!$T$6,TRANS!H:H,"efetivado")+SUMIFS(TRANS!F:F,TRANS!C:C,"="&amp;DATE($R$6,$BZ$36,AM88),TRANS!D:D,'01'!$T$6,TRANS!H:H,$AM$9)</f>
        <v>0</v>
      </c>
      <c r="AV88" s="350">
        <f>SUMIFS(TRANS!F:F,TRANS!C:C,"="&amp;DATE($R$6,$BZ$36,AM88),TRANS!G:G,'01'!$T$6,TRANS!H:H,"efetivado")+SUMIFS(TRANS!F:F,TRANS!C:C,"="&amp;DATE($R$6,$BZ$36,AM88),TRANS!G:G,'01'!$T$6,TRANS!H:H,$AM$9)</f>
        <v>0</v>
      </c>
      <c r="AY88" s="381">
        <f t="shared" si="37"/>
        <v>20</v>
      </c>
      <c r="AZ88" s="350">
        <f>SUMIFS(DES!F:F,DES!C:C,"="&amp;DATE($R$6,$BZ$36,AM88),DES!H:H,"efetivado")+SUMIFS(DES!F:F,DES!C:C,"="&amp;DATE($R$6,$BZ$36,AM88),DES!H:H,$AM$9)</f>
        <v>0</v>
      </c>
      <c r="BA88" s="350">
        <f>SUMIFS(REC!F:F,REC!C:C,"="&amp;DATE($R$6,$BZ$36,AM88),REC!H:H,"efetivado")+SUMIFS(REC!F:F,REC!C:C,"="&amp;DATE($R$6,$BZ$36,AM88),REC!H:H,$AM$9)</f>
        <v>0</v>
      </c>
      <c r="BB88" s="350">
        <f>SUMIFS('EMP ADQ'!G:G,'EMP ADQ'!C:C,"="&amp;DATE($R$6,$BZ$36,AM88),'EMP ADQ'!I:I,"efetivado",'EMP ADQ'!D:D,"Empréstimo Adquirido")+SUMIFS('EMP ADQ'!G:G,'EMP ADQ'!C:C,"="&amp;DATE($R$6,$BZ$36,AM88),'EMP ADQ'!I:I,$AM$9,'EMP ADQ'!D:D,"Empréstimo Adquirido")</f>
        <v>0</v>
      </c>
      <c r="BC88" s="350">
        <f>SUMIFS('EMP ADQ'!G:G,'EMP ADQ'!C:C,"="&amp;DATE($R$6,$BZ$36,AM88),'EMP ADQ'!I:I,"efetivado",'EMP ADQ'!D:D,"Empréstimo Pago")+SUMIFS('EMP ADQ'!G:G,'EMP ADQ'!C:C,"="&amp;DATE($R$6,$BZ$36,AM88),'EMP ADQ'!I:I,$AM$9,'EMP ADQ'!D:D,"Empréstimo Pago")</f>
        <v>0</v>
      </c>
      <c r="BD88" s="350">
        <f>SUMIFS('EMP CON'!G:G,'EMP CON'!C:C,"="&amp;DATE($R$6,$BZ$36,AM88),'EMP CON'!I:I,"efetivado",'EMP CON'!D:D,"Empréstimo Concedido")+SUMIFS('EMP CON'!G:G,'EMP CON'!C:C,"="&amp;DATE($R$6,$BZ$36,AM88),'EMP CON'!I:I,$AM$9,'EMP CON'!D:D,"Empréstimo Concedido")</f>
        <v>0</v>
      </c>
      <c r="BE88" s="350">
        <f>SUMIFS('EMP CON'!G:G,'EMP CON'!C:C,"="&amp;DATE($R$6,$BZ$36,AM88),'EMP CON'!I:I,"efetivado",'EMP CON'!D:D,"Empréstimo Recebido")+SUMIFS('EMP CON'!G:G,'EMP CON'!C:C,"="&amp;DATE($R$6,$BZ$36,AM88),'EMP CON'!I:I,$AM$9,'EMP CON'!D:D,"Empréstimo Recebido")</f>
        <v>0</v>
      </c>
      <c r="BF88" s="350">
        <f>SUMIFS('PG CAR'!H:H,'PG CAR'!C:C,"="&amp;DATE($R$6,$BZ$36,AM88),'PG CAR'!J:J,"efetivado")+SUMIFS('PG CAR'!H:H,'PG CAR'!C:C,"="&amp;DATE($R$6,$BZ$36,AM88),'PG CAR'!J:J,$AM$9)</f>
        <v>0</v>
      </c>
      <c r="BG88" s="350"/>
      <c r="BH88" s="350"/>
      <c r="BK88" s="381">
        <f t="shared" si="38"/>
        <v>20</v>
      </c>
      <c r="BL88" s="350">
        <f t="shared" si="39"/>
        <v>0</v>
      </c>
      <c r="BM88" s="350">
        <f t="shared" si="40"/>
        <v>0</v>
      </c>
      <c r="BN88" s="350">
        <f t="shared" si="41"/>
        <v>0</v>
      </c>
      <c r="BO88" s="350">
        <f t="shared" si="42"/>
        <v>0</v>
      </c>
      <c r="BP88" s="350">
        <f t="shared" si="43"/>
        <v>0</v>
      </c>
      <c r="BQ88" s="350">
        <f t="shared" si="44"/>
        <v>0</v>
      </c>
      <c r="BR88" s="350">
        <f t="shared" si="45"/>
        <v>0</v>
      </c>
      <c r="BS88" s="350">
        <f t="shared" si="46"/>
        <v>0</v>
      </c>
      <c r="BT88" s="350">
        <f t="shared" si="47"/>
        <v>0</v>
      </c>
    </row>
    <row r="89" spans="36:72" x14ac:dyDescent="0.25">
      <c r="AJ89" s="389">
        <f t="shared" si="48"/>
        <v>44276</v>
      </c>
      <c r="AK89" s="390">
        <f t="shared" si="35"/>
        <v>3</v>
      </c>
      <c r="AL89" s="384">
        <v>21</v>
      </c>
      <c r="AM89" s="381">
        <f t="shared" si="36"/>
        <v>21</v>
      </c>
      <c r="AN89" s="350">
        <f>SUMIFS(DES!F:F,DES!C:C,"="&amp;DATE($R$6,$BZ$36,AM89),DES!G:G,'01'!$T$6,DES!H:H,"efetivado")+SUMIFS(DES!F:F,DES!C:C,"="&amp;DATE($R$6,$BZ$36,AM89),DES!G:G,'01'!$T$6,DES!H:H,$AM$9)</f>
        <v>0</v>
      </c>
      <c r="AO89" s="350">
        <f>SUMIFS(REC!F:F,REC!C:C,"="&amp;DATE($R$6,$BZ$36,AM89),REC!G:G,'01'!$T$6,REC!H:H,"efetivado")+SUMIFS(REC!F:F,REC!C:C,"="&amp;DATE($R$6,$BZ$36,AM89),REC!G:G,'01'!$T$6,REC!H:H,$AM$9)</f>
        <v>0</v>
      </c>
      <c r="AP89" s="350">
        <f>SUMIFS('EMP ADQ'!G:G,'EMP ADQ'!C:C,"="&amp;DATE($R$6,$BZ$36,AM89),'EMP ADQ'!H:H,'01'!$T$6,'EMP ADQ'!I:I,"efetivado",'EMP ADQ'!D:D,"Empréstimo Adquirido")+SUMIFS('EMP ADQ'!G:G,'EMP ADQ'!C:C,"="&amp;DATE($R$6,$BZ$36,AM89),'EMP ADQ'!H:H,'01'!$T$6,'EMP ADQ'!I:I,$AM$9,'EMP ADQ'!D:D,"Empréstimo Adquirido")</f>
        <v>0</v>
      </c>
      <c r="AQ89" s="350">
        <f>SUMIFS('EMP ADQ'!G:G,'EMP ADQ'!C:C,"="&amp;DATE($R$6,$BZ$36,AM89),'EMP ADQ'!H:H,'01'!$T$6,'EMP ADQ'!I:I,"efetivado",'EMP ADQ'!D:D,"Empréstimo Pago")+SUMIFS('EMP ADQ'!G:G,'EMP ADQ'!C:C,"="&amp;DATE($R$6,$BZ$36,AM89),'EMP ADQ'!H:H,'01'!$T$6,'EMP ADQ'!I:I,$AM$9,'EMP ADQ'!D:D,"Empréstimo Pago")</f>
        <v>0</v>
      </c>
      <c r="AR89" s="350">
        <f>SUMIFS('EMP CON'!G:G,'EMP CON'!C:C,"="&amp;DATE($R$6,$BZ$36,AM89),'EMP CON'!H:H,'01'!$T$6,'EMP CON'!I:I,"efetivado",'EMP CON'!D:D,"Empréstimo Concedido")+SUMIFS('EMP CON'!G:G,'EMP CON'!C:C,"="&amp;DATE($R$6,$BZ$36,AM89),'EMP CON'!H:H,'01'!$T$6,'EMP CON'!I:I,$AM$9,'EMP CON'!D:D,"Empréstimo Concedido")</f>
        <v>0</v>
      </c>
      <c r="AS89" s="350">
        <f>SUMIFS('EMP CON'!G:G,'EMP CON'!C:C,"="&amp;DATE($R$6,$BZ$36,AM89),'EMP CON'!H:H,'01'!$T$6,'EMP CON'!I:I,"efetivado",'EMP CON'!D:D,"Empréstimo Recebido")+SUMIFS('EMP CON'!G:G,'EMP CON'!C:C,"="&amp;DATE($R$6,$BZ$36,AM89),'EMP CON'!H:H,'01'!$T$6,'EMP CON'!I:I,$AM$9,'EMP CON'!D:D,"Empréstimo Recebido")</f>
        <v>0</v>
      </c>
      <c r="AT89" s="350">
        <f>SUMIFS('PG CAR'!H:H,'PG CAR'!C:C,"="&amp;DATE($R$6,$BZ$36,AM89),'PG CAR'!I:I,'01'!$T$6,'PG CAR'!J:J,"efetivado")+SUMIFS('PG CAR'!H:H,'PG CAR'!C:C,"="&amp;DATE($R$6,$BZ$36,AM89),'PG CAR'!I:I,'01'!$T$6,'PG CAR'!J:J,$AM$9)</f>
        <v>0</v>
      </c>
      <c r="AU89" s="350">
        <f>SUMIFS(TRANS!F:F,TRANS!C:C,"="&amp;DATE($R$6,$BZ$36,AM89),TRANS!D:D,'01'!$T$6,TRANS!H:H,"efetivado")+SUMIFS(TRANS!F:F,TRANS!C:C,"="&amp;DATE($R$6,$BZ$36,AM89),TRANS!D:D,'01'!$T$6,TRANS!H:H,$AM$9)</f>
        <v>0</v>
      </c>
      <c r="AV89" s="350">
        <f>SUMIFS(TRANS!F:F,TRANS!C:C,"="&amp;DATE($R$6,$BZ$36,AM89),TRANS!G:G,'01'!$T$6,TRANS!H:H,"efetivado")+SUMIFS(TRANS!F:F,TRANS!C:C,"="&amp;DATE($R$6,$BZ$36,AM89),TRANS!G:G,'01'!$T$6,TRANS!H:H,$AM$9)</f>
        <v>0</v>
      </c>
      <c r="AY89" s="381">
        <f t="shared" si="37"/>
        <v>21</v>
      </c>
      <c r="AZ89" s="350">
        <f>SUMIFS(DES!F:F,DES!C:C,"="&amp;DATE($R$6,$BZ$36,AM89),DES!H:H,"efetivado")+SUMIFS(DES!F:F,DES!C:C,"="&amp;DATE($R$6,$BZ$36,AM89),DES!H:H,$AM$9)</f>
        <v>0</v>
      </c>
      <c r="BA89" s="350">
        <f>SUMIFS(REC!F:F,REC!C:C,"="&amp;DATE($R$6,$BZ$36,AM89),REC!H:H,"efetivado")+SUMIFS(REC!F:F,REC!C:C,"="&amp;DATE($R$6,$BZ$36,AM89),REC!H:H,$AM$9)</f>
        <v>0</v>
      </c>
      <c r="BB89" s="350">
        <f>SUMIFS('EMP ADQ'!G:G,'EMP ADQ'!C:C,"="&amp;DATE($R$6,$BZ$36,AM89),'EMP ADQ'!I:I,"efetivado",'EMP ADQ'!D:D,"Empréstimo Adquirido")+SUMIFS('EMP ADQ'!G:G,'EMP ADQ'!C:C,"="&amp;DATE($R$6,$BZ$36,AM89),'EMP ADQ'!I:I,$AM$9,'EMP ADQ'!D:D,"Empréstimo Adquirido")</f>
        <v>0</v>
      </c>
      <c r="BC89" s="350">
        <f>SUMIFS('EMP ADQ'!G:G,'EMP ADQ'!C:C,"="&amp;DATE($R$6,$BZ$36,AM89),'EMP ADQ'!I:I,"efetivado",'EMP ADQ'!D:D,"Empréstimo Pago")+SUMIFS('EMP ADQ'!G:G,'EMP ADQ'!C:C,"="&amp;DATE($R$6,$BZ$36,AM89),'EMP ADQ'!I:I,$AM$9,'EMP ADQ'!D:D,"Empréstimo Pago")</f>
        <v>0</v>
      </c>
      <c r="BD89" s="350">
        <f>SUMIFS('EMP CON'!G:G,'EMP CON'!C:C,"="&amp;DATE($R$6,$BZ$36,AM89),'EMP CON'!I:I,"efetivado",'EMP CON'!D:D,"Empréstimo Concedido")+SUMIFS('EMP CON'!G:G,'EMP CON'!C:C,"="&amp;DATE($R$6,$BZ$36,AM89),'EMP CON'!I:I,$AM$9,'EMP CON'!D:D,"Empréstimo Concedido")</f>
        <v>0</v>
      </c>
      <c r="BE89" s="350">
        <f>SUMIFS('EMP CON'!G:G,'EMP CON'!C:C,"="&amp;DATE($R$6,$BZ$36,AM89),'EMP CON'!I:I,"efetivado",'EMP CON'!D:D,"Empréstimo Recebido")+SUMIFS('EMP CON'!G:G,'EMP CON'!C:C,"="&amp;DATE($R$6,$BZ$36,AM89),'EMP CON'!I:I,$AM$9,'EMP CON'!D:D,"Empréstimo Recebido")</f>
        <v>0</v>
      </c>
      <c r="BF89" s="350">
        <f>SUMIFS('PG CAR'!H:H,'PG CAR'!C:C,"="&amp;DATE($R$6,$BZ$36,AM89),'PG CAR'!J:J,"efetivado")+SUMIFS('PG CAR'!H:H,'PG CAR'!C:C,"="&amp;DATE($R$6,$BZ$36,AM89),'PG CAR'!J:J,$AM$9)</f>
        <v>0</v>
      </c>
      <c r="BG89" s="350"/>
      <c r="BH89" s="350"/>
      <c r="BK89" s="381">
        <f t="shared" si="38"/>
        <v>21</v>
      </c>
      <c r="BL89" s="350">
        <f t="shared" si="39"/>
        <v>0</v>
      </c>
      <c r="BM89" s="350">
        <f t="shared" si="40"/>
        <v>0</v>
      </c>
      <c r="BN89" s="350">
        <f t="shared" si="41"/>
        <v>0</v>
      </c>
      <c r="BO89" s="350">
        <f t="shared" si="42"/>
        <v>0</v>
      </c>
      <c r="BP89" s="350">
        <f t="shared" si="43"/>
        <v>0</v>
      </c>
      <c r="BQ89" s="350">
        <f t="shared" si="44"/>
        <v>0</v>
      </c>
      <c r="BR89" s="350">
        <f t="shared" si="45"/>
        <v>0</v>
      </c>
      <c r="BS89" s="350">
        <f t="shared" si="46"/>
        <v>0</v>
      </c>
      <c r="BT89" s="350">
        <f t="shared" si="47"/>
        <v>0</v>
      </c>
    </row>
    <row r="90" spans="36:72" x14ac:dyDescent="0.25">
      <c r="AJ90" s="389">
        <f t="shared" si="48"/>
        <v>44277</v>
      </c>
      <c r="AK90" s="390">
        <f t="shared" si="35"/>
        <v>3</v>
      </c>
      <c r="AL90" s="384">
        <v>22</v>
      </c>
      <c r="AM90" s="381">
        <f t="shared" si="36"/>
        <v>22</v>
      </c>
      <c r="AN90" s="350">
        <f>SUMIFS(DES!F:F,DES!C:C,"="&amp;DATE($R$6,$BZ$36,AM90),DES!G:G,'01'!$T$6,DES!H:H,"efetivado")+SUMIFS(DES!F:F,DES!C:C,"="&amp;DATE($R$6,$BZ$36,AM90),DES!G:G,'01'!$T$6,DES!H:H,$AM$9)</f>
        <v>0</v>
      </c>
      <c r="AO90" s="350">
        <f>SUMIFS(REC!F:F,REC!C:C,"="&amp;DATE($R$6,$BZ$36,AM90),REC!G:G,'01'!$T$6,REC!H:H,"efetivado")+SUMIFS(REC!F:F,REC!C:C,"="&amp;DATE($R$6,$BZ$36,AM90),REC!G:G,'01'!$T$6,REC!H:H,$AM$9)</f>
        <v>0</v>
      </c>
      <c r="AP90" s="350">
        <f>SUMIFS('EMP ADQ'!G:G,'EMP ADQ'!C:C,"="&amp;DATE($R$6,$BZ$36,AM90),'EMP ADQ'!H:H,'01'!$T$6,'EMP ADQ'!I:I,"efetivado",'EMP ADQ'!D:D,"Empréstimo Adquirido")+SUMIFS('EMP ADQ'!G:G,'EMP ADQ'!C:C,"="&amp;DATE($R$6,$BZ$36,AM90),'EMP ADQ'!H:H,'01'!$T$6,'EMP ADQ'!I:I,$AM$9,'EMP ADQ'!D:D,"Empréstimo Adquirido")</f>
        <v>0</v>
      </c>
      <c r="AQ90" s="350">
        <f>SUMIFS('EMP ADQ'!G:G,'EMP ADQ'!C:C,"="&amp;DATE($R$6,$BZ$36,AM90),'EMP ADQ'!H:H,'01'!$T$6,'EMP ADQ'!I:I,"efetivado",'EMP ADQ'!D:D,"Empréstimo Pago")+SUMIFS('EMP ADQ'!G:G,'EMP ADQ'!C:C,"="&amp;DATE($R$6,$BZ$36,AM90),'EMP ADQ'!H:H,'01'!$T$6,'EMP ADQ'!I:I,$AM$9,'EMP ADQ'!D:D,"Empréstimo Pago")</f>
        <v>0</v>
      </c>
      <c r="AR90" s="350">
        <f>SUMIFS('EMP CON'!G:G,'EMP CON'!C:C,"="&amp;DATE($R$6,$BZ$36,AM90),'EMP CON'!H:H,'01'!$T$6,'EMP CON'!I:I,"efetivado",'EMP CON'!D:D,"Empréstimo Concedido")+SUMIFS('EMP CON'!G:G,'EMP CON'!C:C,"="&amp;DATE($R$6,$BZ$36,AM90),'EMP CON'!H:H,'01'!$T$6,'EMP CON'!I:I,$AM$9,'EMP CON'!D:D,"Empréstimo Concedido")</f>
        <v>0</v>
      </c>
      <c r="AS90" s="350">
        <f>SUMIFS('EMP CON'!G:G,'EMP CON'!C:C,"="&amp;DATE($R$6,$BZ$36,AM90),'EMP CON'!H:H,'01'!$T$6,'EMP CON'!I:I,"efetivado",'EMP CON'!D:D,"Empréstimo Recebido")+SUMIFS('EMP CON'!G:G,'EMP CON'!C:C,"="&amp;DATE($R$6,$BZ$36,AM90),'EMP CON'!H:H,'01'!$T$6,'EMP CON'!I:I,$AM$9,'EMP CON'!D:D,"Empréstimo Recebido")</f>
        <v>0</v>
      </c>
      <c r="AT90" s="350">
        <f>SUMIFS('PG CAR'!H:H,'PG CAR'!C:C,"="&amp;DATE($R$6,$BZ$36,AM90),'PG CAR'!I:I,'01'!$T$6,'PG CAR'!J:J,"efetivado")+SUMIFS('PG CAR'!H:H,'PG CAR'!C:C,"="&amp;DATE($R$6,$BZ$36,AM90),'PG CAR'!I:I,'01'!$T$6,'PG CAR'!J:J,$AM$9)</f>
        <v>0</v>
      </c>
      <c r="AU90" s="350">
        <f>SUMIFS(TRANS!F:F,TRANS!C:C,"="&amp;DATE($R$6,$BZ$36,AM90),TRANS!D:D,'01'!$T$6,TRANS!H:H,"efetivado")+SUMIFS(TRANS!F:F,TRANS!C:C,"="&amp;DATE($R$6,$BZ$36,AM90),TRANS!D:D,'01'!$T$6,TRANS!H:H,$AM$9)</f>
        <v>0</v>
      </c>
      <c r="AV90" s="350">
        <f>SUMIFS(TRANS!F:F,TRANS!C:C,"="&amp;DATE($R$6,$BZ$36,AM90),TRANS!G:G,'01'!$T$6,TRANS!H:H,"efetivado")+SUMIFS(TRANS!F:F,TRANS!C:C,"="&amp;DATE($R$6,$BZ$36,AM90),TRANS!G:G,'01'!$T$6,TRANS!H:H,$AM$9)</f>
        <v>0</v>
      </c>
      <c r="AY90" s="381">
        <f t="shared" si="37"/>
        <v>22</v>
      </c>
      <c r="AZ90" s="350">
        <f>SUMIFS(DES!F:F,DES!C:C,"="&amp;DATE($R$6,$BZ$36,AM90),DES!H:H,"efetivado")+SUMIFS(DES!F:F,DES!C:C,"="&amp;DATE($R$6,$BZ$36,AM90),DES!H:H,$AM$9)</f>
        <v>0</v>
      </c>
      <c r="BA90" s="350">
        <f>SUMIFS(REC!F:F,REC!C:C,"="&amp;DATE($R$6,$BZ$36,AM90),REC!H:H,"efetivado")+SUMIFS(REC!F:F,REC!C:C,"="&amp;DATE($R$6,$BZ$36,AM90),REC!H:H,$AM$9)</f>
        <v>0</v>
      </c>
      <c r="BB90" s="350">
        <f>SUMIFS('EMP ADQ'!G:G,'EMP ADQ'!C:C,"="&amp;DATE($R$6,$BZ$36,AM90),'EMP ADQ'!I:I,"efetivado",'EMP ADQ'!D:D,"Empréstimo Adquirido")+SUMIFS('EMP ADQ'!G:G,'EMP ADQ'!C:C,"="&amp;DATE($R$6,$BZ$36,AM90),'EMP ADQ'!I:I,$AM$9,'EMP ADQ'!D:D,"Empréstimo Adquirido")</f>
        <v>0</v>
      </c>
      <c r="BC90" s="350">
        <f>SUMIFS('EMP ADQ'!G:G,'EMP ADQ'!C:C,"="&amp;DATE($R$6,$BZ$36,AM90),'EMP ADQ'!I:I,"efetivado",'EMP ADQ'!D:D,"Empréstimo Pago")+SUMIFS('EMP ADQ'!G:G,'EMP ADQ'!C:C,"="&amp;DATE($R$6,$BZ$36,AM90),'EMP ADQ'!I:I,$AM$9,'EMP ADQ'!D:D,"Empréstimo Pago")</f>
        <v>0</v>
      </c>
      <c r="BD90" s="350">
        <f>SUMIFS('EMP CON'!G:G,'EMP CON'!C:C,"="&amp;DATE($R$6,$BZ$36,AM90),'EMP CON'!I:I,"efetivado",'EMP CON'!D:D,"Empréstimo Concedido")+SUMIFS('EMP CON'!G:G,'EMP CON'!C:C,"="&amp;DATE($R$6,$BZ$36,AM90),'EMP CON'!I:I,$AM$9,'EMP CON'!D:D,"Empréstimo Concedido")</f>
        <v>0</v>
      </c>
      <c r="BE90" s="350">
        <f>SUMIFS('EMP CON'!G:G,'EMP CON'!C:C,"="&amp;DATE($R$6,$BZ$36,AM90),'EMP CON'!I:I,"efetivado",'EMP CON'!D:D,"Empréstimo Recebido")+SUMIFS('EMP CON'!G:G,'EMP CON'!C:C,"="&amp;DATE($R$6,$BZ$36,AM90),'EMP CON'!I:I,$AM$9,'EMP CON'!D:D,"Empréstimo Recebido")</f>
        <v>0</v>
      </c>
      <c r="BF90" s="350">
        <f>SUMIFS('PG CAR'!H:H,'PG CAR'!C:C,"="&amp;DATE($R$6,$BZ$36,AM90),'PG CAR'!J:J,"efetivado")+SUMIFS('PG CAR'!H:H,'PG CAR'!C:C,"="&amp;DATE($R$6,$BZ$36,AM90),'PG CAR'!J:J,$AM$9)</f>
        <v>0</v>
      </c>
      <c r="BG90" s="350"/>
      <c r="BH90" s="350"/>
      <c r="BK90" s="381">
        <f t="shared" si="38"/>
        <v>22</v>
      </c>
      <c r="BL90" s="350">
        <f t="shared" si="39"/>
        <v>0</v>
      </c>
      <c r="BM90" s="350">
        <f t="shared" si="40"/>
        <v>0</v>
      </c>
      <c r="BN90" s="350">
        <f t="shared" si="41"/>
        <v>0</v>
      </c>
      <c r="BO90" s="350">
        <f t="shared" si="42"/>
        <v>0</v>
      </c>
      <c r="BP90" s="350">
        <f t="shared" si="43"/>
        <v>0</v>
      </c>
      <c r="BQ90" s="350">
        <f t="shared" si="44"/>
        <v>0</v>
      </c>
      <c r="BR90" s="350">
        <f t="shared" si="45"/>
        <v>0</v>
      </c>
      <c r="BS90" s="350">
        <f t="shared" si="46"/>
        <v>0</v>
      </c>
      <c r="BT90" s="350">
        <f t="shared" si="47"/>
        <v>0</v>
      </c>
    </row>
    <row r="91" spans="36:72" x14ac:dyDescent="0.25">
      <c r="AJ91" s="389">
        <f t="shared" si="48"/>
        <v>44278</v>
      </c>
      <c r="AK91" s="390">
        <f t="shared" si="35"/>
        <v>3</v>
      </c>
      <c r="AL91" s="384">
        <v>23</v>
      </c>
      <c r="AM91" s="381">
        <f t="shared" si="36"/>
        <v>23</v>
      </c>
      <c r="AN91" s="350">
        <f>SUMIFS(DES!F:F,DES!C:C,"="&amp;DATE($R$6,$BZ$36,AM91),DES!G:G,'01'!$T$6,DES!H:H,"efetivado")+SUMIFS(DES!F:F,DES!C:C,"="&amp;DATE($R$6,$BZ$36,AM91),DES!G:G,'01'!$T$6,DES!H:H,$AM$9)</f>
        <v>0</v>
      </c>
      <c r="AO91" s="350">
        <f>SUMIFS(REC!F:F,REC!C:C,"="&amp;DATE($R$6,$BZ$36,AM91),REC!G:G,'01'!$T$6,REC!H:H,"efetivado")+SUMIFS(REC!F:F,REC!C:C,"="&amp;DATE($R$6,$BZ$36,AM91),REC!G:G,'01'!$T$6,REC!H:H,$AM$9)</f>
        <v>0</v>
      </c>
      <c r="AP91" s="350">
        <f>SUMIFS('EMP ADQ'!G:G,'EMP ADQ'!C:C,"="&amp;DATE($R$6,$BZ$36,AM91),'EMP ADQ'!H:H,'01'!$T$6,'EMP ADQ'!I:I,"efetivado",'EMP ADQ'!D:D,"Empréstimo Adquirido")+SUMIFS('EMP ADQ'!G:G,'EMP ADQ'!C:C,"="&amp;DATE($R$6,$BZ$36,AM91),'EMP ADQ'!H:H,'01'!$T$6,'EMP ADQ'!I:I,$AM$9,'EMP ADQ'!D:D,"Empréstimo Adquirido")</f>
        <v>0</v>
      </c>
      <c r="AQ91" s="350">
        <f>SUMIFS('EMP ADQ'!G:G,'EMP ADQ'!C:C,"="&amp;DATE($R$6,$BZ$36,AM91),'EMP ADQ'!H:H,'01'!$T$6,'EMP ADQ'!I:I,"efetivado",'EMP ADQ'!D:D,"Empréstimo Pago")+SUMIFS('EMP ADQ'!G:G,'EMP ADQ'!C:C,"="&amp;DATE($R$6,$BZ$36,AM91),'EMP ADQ'!H:H,'01'!$T$6,'EMP ADQ'!I:I,$AM$9,'EMP ADQ'!D:D,"Empréstimo Pago")</f>
        <v>0</v>
      </c>
      <c r="AR91" s="350">
        <f>SUMIFS('EMP CON'!G:G,'EMP CON'!C:C,"="&amp;DATE($R$6,$BZ$36,AM91),'EMP CON'!H:H,'01'!$T$6,'EMP CON'!I:I,"efetivado",'EMP CON'!D:D,"Empréstimo Concedido")+SUMIFS('EMP CON'!G:G,'EMP CON'!C:C,"="&amp;DATE($R$6,$BZ$36,AM91),'EMP CON'!H:H,'01'!$T$6,'EMP CON'!I:I,$AM$9,'EMP CON'!D:D,"Empréstimo Concedido")</f>
        <v>0</v>
      </c>
      <c r="AS91" s="350">
        <f>SUMIFS('EMP CON'!G:G,'EMP CON'!C:C,"="&amp;DATE($R$6,$BZ$36,AM91),'EMP CON'!H:H,'01'!$T$6,'EMP CON'!I:I,"efetivado",'EMP CON'!D:D,"Empréstimo Recebido")+SUMIFS('EMP CON'!G:G,'EMP CON'!C:C,"="&amp;DATE($R$6,$BZ$36,AM91),'EMP CON'!H:H,'01'!$T$6,'EMP CON'!I:I,$AM$9,'EMP CON'!D:D,"Empréstimo Recebido")</f>
        <v>0</v>
      </c>
      <c r="AT91" s="350">
        <f>SUMIFS('PG CAR'!H:H,'PG CAR'!C:C,"="&amp;DATE($R$6,$BZ$36,AM91),'PG CAR'!I:I,'01'!$T$6,'PG CAR'!J:J,"efetivado")+SUMIFS('PG CAR'!H:H,'PG CAR'!C:C,"="&amp;DATE($R$6,$BZ$36,AM91),'PG CAR'!I:I,'01'!$T$6,'PG CAR'!J:J,$AM$9)</f>
        <v>0</v>
      </c>
      <c r="AU91" s="350">
        <f>SUMIFS(TRANS!F:F,TRANS!C:C,"="&amp;DATE($R$6,$BZ$36,AM91),TRANS!D:D,'01'!$T$6,TRANS!H:H,"efetivado")+SUMIFS(TRANS!F:F,TRANS!C:C,"="&amp;DATE($R$6,$BZ$36,AM91),TRANS!D:D,'01'!$T$6,TRANS!H:H,$AM$9)</f>
        <v>0</v>
      </c>
      <c r="AV91" s="350">
        <f>SUMIFS(TRANS!F:F,TRANS!C:C,"="&amp;DATE($R$6,$BZ$36,AM91),TRANS!G:G,'01'!$T$6,TRANS!H:H,"efetivado")+SUMIFS(TRANS!F:F,TRANS!C:C,"="&amp;DATE($R$6,$BZ$36,AM91),TRANS!G:G,'01'!$T$6,TRANS!H:H,$AM$9)</f>
        <v>0</v>
      </c>
      <c r="AY91" s="381">
        <f t="shared" si="37"/>
        <v>23</v>
      </c>
      <c r="AZ91" s="350">
        <f>SUMIFS(DES!F:F,DES!C:C,"="&amp;DATE($R$6,$BZ$36,AM91),DES!H:H,"efetivado")+SUMIFS(DES!F:F,DES!C:C,"="&amp;DATE($R$6,$BZ$36,AM91),DES!H:H,$AM$9)</f>
        <v>0</v>
      </c>
      <c r="BA91" s="350">
        <f>SUMIFS(REC!F:F,REC!C:C,"="&amp;DATE($R$6,$BZ$36,AM91),REC!H:H,"efetivado")+SUMIFS(REC!F:F,REC!C:C,"="&amp;DATE($R$6,$BZ$36,AM91),REC!H:H,$AM$9)</f>
        <v>0</v>
      </c>
      <c r="BB91" s="350">
        <f>SUMIFS('EMP ADQ'!G:G,'EMP ADQ'!C:C,"="&amp;DATE($R$6,$BZ$36,AM91),'EMP ADQ'!I:I,"efetivado",'EMP ADQ'!D:D,"Empréstimo Adquirido")+SUMIFS('EMP ADQ'!G:G,'EMP ADQ'!C:C,"="&amp;DATE($R$6,$BZ$36,AM91),'EMP ADQ'!I:I,$AM$9,'EMP ADQ'!D:D,"Empréstimo Adquirido")</f>
        <v>0</v>
      </c>
      <c r="BC91" s="350">
        <f>SUMIFS('EMP ADQ'!G:G,'EMP ADQ'!C:C,"="&amp;DATE($R$6,$BZ$36,AM91),'EMP ADQ'!I:I,"efetivado",'EMP ADQ'!D:D,"Empréstimo Pago")+SUMIFS('EMP ADQ'!G:G,'EMP ADQ'!C:C,"="&amp;DATE($R$6,$BZ$36,AM91),'EMP ADQ'!I:I,$AM$9,'EMP ADQ'!D:D,"Empréstimo Pago")</f>
        <v>0</v>
      </c>
      <c r="BD91" s="350">
        <f>SUMIFS('EMP CON'!G:G,'EMP CON'!C:C,"="&amp;DATE($R$6,$BZ$36,AM91),'EMP CON'!I:I,"efetivado",'EMP CON'!D:D,"Empréstimo Concedido")+SUMIFS('EMP CON'!G:G,'EMP CON'!C:C,"="&amp;DATE($R$6,$BZ$36,AM91),'EMP CON'!I:I,$AM$9,'EMP CON'!D:D,"Empréstimo Concedido")</f>
        <v>0</v>
      </c>
      <c r="BE91" s="350">
        <f>SUMIFS('EMP CON'!G:G,'EMP CON'!C:C,"="&amp;DATE($R$6,$BZ$36,AM91),'EMP CON'!I:I,"efetivado",'EMP CON'!D:D,"Empréstimo Recebido")+SUMIFS('EMP CON'!G:G,'EMP CON'!C:C,"="&amp;DATE($R$6,$BZ$36,AM91),'EMP CON'!I:I,$AM$9,'EMP CON'!D:D,"Empréstimo Recebido")</f>
        <v>0</v>
      </c>
      <c r="BF91" s="350">
        <f>SUMIFS('PG CAR'!H:H,'PG CAR'!C:C,"="&amp;DATE($R$6,$BZ$36,AM91),'PG CAR'!J:J,"efetivado")+SUMIFS('PG CAR'!H:H,'PG CAR'!C:C,"="&amp;DATE($R$6,$BZ$36,AM91),'PG CAR'!J:J,$AM$9)</f>
        <v>0</v>
      </c>
      <c r="BG91" s="350"/>
      <c r="BH91" s="350"/>
      <c r="BK91" s="381">
        <f t="shared" si="38"/>
        <v>23</v>
      </c>
      <c r="BL91" s="350">
        <f t="shared" si="39"/>
        <v>0</v>
      </c>
      <c r="BM91" s="350">
        <f t="shared" si="40"/>
        <v>0</v>
      </c>
      <c r="BN91" s="350">
        <f t="shared" si="41"/>
        <v>0</v>
      </c>
      <c r="BO91" s="350">
        <f t="shared" si="42"/>
        <v>0</v>
      </c>
      <c r="BP91" s="350">
        <f t="shared" si="43"/>
        <v>0</v>
      </c>
      <c r="BQ91" s="350">
        <f t="shared" si="44"/>
        <v>0</v>
      </c>
      <c r="BR91" s="350">
        <f t="shared" si="45"/>
        <v>0</v>
      </c>
      <c r="BS91" s="350">
        <f t="shared" si="46"/>
        <v>0</v>
      </c>
      <c r="BT91" s="350">
        <f t="shared" si="47"/>
        <v>0</v>
      </c>
    </row>
    <row r="92" spans="36:72" x14ac:dyDescent="0.25">
      <c r="AJ92" s="389">
        <f t="shared" si="48"/>
        <v>44279</v>
      </c>
      <c r="AK92" s="390">
        <f t="shared" si="35"/>
        <v>3</v>
      </c>
      <c r="AL92" s="384">
        <v>24</v>
      </c>
      <c r="AM92" s="381">
        <f t="shared" si="36"/>
        <v>24</v>
      </c>
      <c r="AN92" s="350">
        <f>SUMIFS(DES!F:F,DES!C:C,"="&amp;DATE($R$6,$BZ$36,AM92),DES!G:G,'01'!$T$6,DES!H:H,"efetivado")+SUMIFS(DES!F:F,DES!C:C,"="&amp;DATE($R$6,$BZ$36,AM92),DES!G:G,'01'!$T$6,DES!H:H,$AM$9)</f>
        <v>0</v>
      </c>
      <c r="AO92" s="350">
        <f>SUMIFS(REC!F:F,REC!C:C,"="&amp;DATE($R$6,$BZ$36,AM92),REC!G:G,'01'!$T$6,REC!H:H,"efetivado")+SUMIFS(REC!F:F,REC!C:C,"="&amp;DATE($R$6,$BZ$36,AM92),REC!G:G,'01'!$T$6,REC!H:H,$AM$9)</f>
        <v>0</v>
      </c>
      <c r="AP92" s="350">
        <f>SUMIFS('EMP ADQ'!G:G,'EMP ADQ'!C:C,"="&amp;DATE($R$6,$BZ$36,AM92),'EMP ADQ'!H:H,'01'!$T$6,'EMP ADQ'!I:I,"efetivado",'EMP ADQ'!D:D,"Empréstimo Adquirido")+SUMIFS('EMP ADQ'!G:G,'EMP ADQ'!C:C,"="&amp;DATE($R$6,$BZ$36,AM92),'EMP ADQ'!H:H,'01'!$T$6,'EMP ADQ'!I:I,$AM$9,'EMP ADQ'!D:D,"Empréstimo Adquirido")</f>
        <v>0</v>
      </c>
      <c r="AQ92" s="350">
        <f>SUMIFS('EMP ADQ'!G:G,'EMP ADQ'!C:C,"="&amp;DATE($R$6,$BZ$36,AM92),'EMP ADQ'!H:H,'01'!$T$6,'EMP ADQ'!I:I,"efetivado",'EMP ADQ'!D:D,"Empréstimo Pago")+SUMIFS('EMP ADQ'!G:G,'EMP ADQ'!C:C,"="&amp;DATE($R$6,$BZ$36,AM92),'EMP ADQ'!H:H,'01'!$T$6,'EMP ADQ'!I:I,$AM$9,'EMP ADQ'!D:D,"Empréstimo Pago")</f>
        <v>0</v>
      </c>
      <c r="AR92" s="350">
        <f>SUMIFS('EMP CON'!G:G,'EMP CON'!C:C,"="&amp;DATE($R$6,$BZ$36,AM92),'EMP CON'!H:H,'01'!$T$6,'EMP CON'!I:I,"efetivado",'EMP CON'!D:D,"Empréstimo Concedido")+SUMIFS('EMP CON'!G:G,'EMP CON'!C:C,"="&amp;DATE($R$6,$BZ$36,AM92),'EMP CON'!H:H,'01'!$T$6,'EMP CON'!I:I,$AM$9,'EMP CON'!D:D,"Empréstimo Concedido")</f>
        <v>0</v>
      </c>
      <c r="AS92" s="350">
        <f>SUMIFS('EMP CON'!G:G,'EMP CON'!C:C,"="&amp;DATE($R$6,$BZ$36,AM92),'EMP CON'!H:H,'01'!$T$6,'EMP CON'!I:I,"efetivado",'EMP CON'!D:D,"Empréstimo Recebido")+SUMIFS('EMP CON'!G:G,'EMP CON'!C:C,"="&amp;DATE($R$6,$BZ$36,AM92),'EMP CON'!H:H,'01'!$T$6,'EMP CON'!I:I,$AM$9,'EMP CON'!D:D,"Empréstimo Recebido")</f>
        <v>0</v>
      </c>
      <c r="AT92" s="350">
        <f>SUMIFS('PG CAR'!H:H,'PG CAR'!C:C,"="&amp;DATE($R$6,$BZ$36,AM92),'PG CAR'!I:I,'01'!$T$6,'PG CAR'!J:J,"efetivado")+SUMIFS('PG CAR'!H:H,'PG CAR'!C:C,"="&amp;DATE($R$6,$BZ$36,AM92),'PG CAR'!I:I,'01'!$T$6,'PG CAR'!J:J,$AM$9)</f>
        <v>0</v>
      </c>
      <c r="AU92" s="350">
        <f>SUMIFS(TRANS!F:F,TRANS!C:C,"="&amp;DATE($R$6,$BZ$36,AM92),TRANS!D:D,'01'!$T$6,TRANS!H:H,"efetivado")+SUMIFS(TRANS!F:F,TRANS!C:C,"="&amp;DATE($R$6,$BZ$36,AM92),TRANS!D:D,'01'!$T$6,TRANS!H:H,$AM$9)</f>
        <v>0</v>
      </c>
      <c r="AV92" s="350">
        <f>SUMIFS(TRANS!F:F,TRANS!C:C,"="&amp;DATE($R$6,$BZ$36,AM92),TRANS!G:G,'01'!$T$6,TRANS!H:H,"efetivado")+SUMIFS(TRANS!F:F,TRANS!C:C,"="&amp;DATE($R$6,$BZ$36,AM92),TRANS!G:G,'01'!$T$6,TRANS!H:H,$AM$9)</f>
        <v>0</v>
      </c>
      <c r="AY92" s="381">
        <f t="shared" si="37"/>
        <v>24</v>
      </c>
      <c r="AZ92" s="350">
        <f>SUMIFS(DES!F:F,DES!C:C,"="&amp;DATE($R$6,$BZ$36,AM92),DES!H:H,"efetivado")+SUMIFS(DES!F:F,DES!C:C,"="&amp;DATE($R$6,$BZ$36,AM92),DES!H:H,$AM$9)</f>
        <v>0</v>
      </c>
      <c r="BA92" s="350">
        <f>SUMIFS(REC!F:F,REC!C:C,"="&amp;DATE($R$6,$BZ$36,AM92),REC!H:H,"efetivado")+SUMIFS(REC!F:F,REC!C:C,"="&amp;DATE($R$6,$BZ$36,AM92),REC!H:H,$AM$9)</f>
        <v>0</v>
      </c>
      <c r="BB92" s="350">
        <f>SUMIFS('EMP ADQ'!G:G,'EMP ADQ'!C:C,"="&amp;DATE($R$6,$BZ$36,AM92),'EMP ADQ'!I:I,"efetivado",'EMP ADQ'!D:D,"Empréstimo Adquirido")+SUMIFS('EMP ADQ'!G:G,'EMP ADQ'!C:C,"="&amp;DATE($R$6,$BZ$36,AM92),'EMP ADQ'!I:I,$AM$9,'EMP ADQ'!D:D,"Empréstimo Adquirido")</f>
        <v>0</v>
      </c>
      <c r="BC92" s="350">
        <f>SUMIFS('EMP ADQ'!G:G,'EMP ADQ'!C:C,"="&amp;DATE($R$6,$BZ$36,AM92),'EMP ADQ'!I:I,"efetivado",'EMP ADQ'!D:D,"Empréstimo Pago")+SUMIFS('EMP ADQ'!G:G,'EMP ADQ'!C:C,"="&amp;DATE($R$6,$BZ$36,AM92),'EMP ADQ'!I:I,$AM$9,'EMP ADQ'!D:D,"Empréstimo Pago")</f>
        <v>0</v>
      </c>
      <c r="BD92" s="350">
        <f>SUMIFS('EMP CON'!G:G,'EMP CON'!C:C,"="&amp;DATE($R$6,$BZ$36,AM92),'EMP CON'!I:I,"efetivado",'EMP CON'!D:D,"Empréstimo Concedido")+SUMIFS('EMP CON'!G:G,'EMP CON'!C:C,"="&amp;DATE($R$6,$BZ$36,AM92),'EMP CON'!I:I,$AM$9,'EMP CON'!D:D,"Empréstimo Concedido")</f>
        <v>0</v>
      </c>
      <c r="BE92" s="350">
        <f>SUMIFS('EMP CON'!G:G,'EMP CON'!C:C,"="&amp;DATE($R$6,$BZ$36,AM92),'EMP CON'!I:I,"efetivado",'EMP CON'!D:D,"Empréstimo Recebido")+SUMIFS('EMP CON'!G:G,'EMP CON'!C:C,"="&amp;DATE($R$6,$BZ$36,AM92),'EMP CON'!I:I,$AM$9,'EMP CON'!D:D,"Empréstimo Recebido")</f>
        <v>0</v>
      </c>
      <c r="BF92" s="350">
        <f>SUMIFS('PG CAR'!H:H,'PG CAR'!C:C,"="&amp;DATE($R$6,$BZ$36,AM92),'PG CAR'!J:J,"efetivado")+SUMIFS('PG CAR'!H:H,'PG CAR'!C:C,"="&amp;DATE($R$6,$BZ$36,AM92),'PG CAR'!J:J,$AM$9)</f>
        <v>0</v>
      </c>
      <c r="BG92" s="350"/>
      <c r="BH92" s="350"/>
      <c r="BK92" s="381">
        <f t="shared" si="38"/>
        <v>24</v>
      </c>
      <c r="BL92" s="350">
        <f t="shared" si="39"/>
        <v>0</v>
      </c>
      <c r="BM92" s="350">
        <f t="shared" si="40"/>
        <v>0</v>
      </c>
      <c r="BN92" s="350">
        <f t="shared" si="41"/>
        <v>0</v>
      </c>
      <c r="BO92" s="350">
        <f t="shared" si="42"/>
        <v>0</v>
      </c>
      <c r="BP92" s="350">
        <f t="shared" si="43"/>
        <v>0</v>
      </c>
      <c r="BQ92" s="350">
        <f t="shared" si="44"/>
        <v>0</v>
      </c>
      <c r="BR92" s="350">
        <f t="shared" si="45"/>
        <v>0</v>
      </c>
      <c r="BS92" s="350">
        <f t="shared" si="46"/>
        <v>0</v>
      </c>
      <c r="BT92" s="350">
        <f t="shared" si="47"/>
        <v>0</v>
      </c>
    </row>
    <row r="93" spans="36:72" x14ac:dyDescent="0.25">
      <c r="AJ93" s="389">
        <f t="shared" si="48"/>
        <v>44280</v>
      </c>
      <c r="AK93" s="390">
        <f t="shared" si="35"/>
        <v>3</v>
      </c>
      <c r="AL93" s="384">
        <v>25</v>
      </c>
      <c r="AM93" s="381">
        <f t="shared" si="36"/>
        <v>25</v>
      </c>
      <c r="AN93" s="350">
        <f>SUMIFS(DES!F:F,DES!C:C,"="&amp;DATE($R$6,$BZ$36,AM93),DES!G:G,'01'!$T$6,DES!H:H,"efetivado")+SUMIFS(DES!F:F,DES!C:C,"="&amp;DATE($R$6,$BZ$36,AM93),DES!G:G,'01'!$T$6,DES!H:H,$AM$9)</f>
        <v>0</v>
      </c>
      <c r="AO93" s="350">
        <f>SUMIFS(REC!F:F,REC!C:C,"="&amp;DATE($R$6,$BZ$36,AM93),REC!G:G,'01'!$T$6,REC!H:H,"efetivado")+SUMIFS(REC!F:F,REC!C:C,"="&amp;DATE($R$6,$BZ$36,AM93),REC!G:G,'01'!$T$6,REC!H:H,$AM$9)</f>
        <v>0</v>
      </c>
      <c r="AP93" s="350">
        <f>SUMIFS('EMP ADQ'!G:G,'EMP ADQ'!C:C,"="&amp;DATE($R$6,$BZ$36,AM93),'EMP ADQ'!H:H,'01'!$T$6,'EMP ADQ'!I:I,"efetivado",'EMP ADQ'!D:D,"Empréstimo Adquirido")+SUMIFS('EMP ADQ'!G:G,'EMP ADQ'!C:C,"="&amp;DATE($R$6,$BZ$36,AM93),'EMP ADQ'!H:H,'01'!$T$6,'EMP ADQ'!I:I,$AM$9,'EMP ADQ'!D:D,"Empréstimo Adquirido")</f>
        <v>0</v>
      </c>
      <c r="AQ93" s="350">
        <f>SUMIFS('EMP ADQ'!G:G,'EMP ADQ'!C:C,"="&amp;DATE($R$6,$BZ$36,AM93),'EMP ADQ'!H:H,'01'!$T$6,'EMP ADQ'!I:I,"efetivado",'EMP ADQ'!D:D,"Empréstimo Pago")+SUMIFS('EMP ADQ'!G:G,'EMP ADQ'!C:C,"="&amp;DATE($R$6,$BZ$36,AM93),'EMP ADQ'!H:H,'01'!$T$6,'EMP ADQ'!I:I,$AM$9,'EMP ADQ'!D:D,"Empréstimo Pago")</f>
        <v>0</v>
      </c>
      <c r="AR93" s="350">
        <f>SUMIFS('EMP CON'!G:G,'EMP CON'!C:C,"="&amp;DATE($R$6,$BZ$36,AM93),'EMP CON'!H:H,'01'!$T$6,'EMP CON'!I:I,"efetivado",'EMP CON'!D:D,"Empréstimo Concedido")+SUMIFS('EMP CON'!G:G,'EMP CON'!C:C,"="&amp;DATE($R$6,$BZ$36,AM93),'EMP CON'!H:H,'01'!$T$6,'EMP CON'!I:I,$AM$9,'EMP CON'!D:D,"Empréstimo Concedido")</f>
        <v>0</v>
      </c>
      <c r="AS93" s="350">
        <f>SUMIFS('EMP CON'!G:G,'EMP CON'!C:C,"="&amp;DATE($R$6,$BZ$36,AM93),'EMP CON'!H:H,'01'!$T$6,'EMP CON'!I:I,"efetivado",'EMP CON'!D:D,"Empréstimo Recebido")+SUMIFS('EMP CON'!G:G,'EMP CON'!C:C,"="&amp;DATE($R$6,$BZ$36,AM93),'EMP CON'!H:H,'01'!$T$6,'EMP CON'!I:I,$AM$9,'EMP CON'!D:D,"Empréstimo Recebido")</f>
        <v>0</v>
      </c>
      <c r="AT93" s="350">
        <f>SUMIFS('PG CAR'!H:H,'PG CAR'!C:C,"="&amp;DATE($R$6,$BZ$36,AM93),'PG CAR'!I:I,'01'!$T$6,'PG CAR'!J:J,"efetivado")+SUMIFS('PG CAR'!H:H,'PG CAR'!C:C,"="&amp;DATE($R$6,$BZ$36,AM93),'PG CAR'!I:I,'01'!$T$6,'PG CAR'!J:J,$AM$9)</f>
        <v>0</v>
      </c>
      <c r="AU93" s="350">
        <f>SUMIFS(TRANS!F:F,TRANS!C:C,"="&amp;DATE($R$6,$BZ$36,AM93),TRANS!D:D,'01'!$T$6,TRANS!H:H,"efetivado")+SUMIFS(TRANS!F:F,TRANS!C:C,"="&amp;DATE($R$6,$BZ$36,AM93),TRANS!D:D,'01'!$T$6,TRANS!H:H,$AM$9)</f>
        <v>0</v>
      </c>
      <c r="AV93" s="350">
        <f>SUMIFS(TRANS!F:F,TRANS!C:C,"="&amp;DATE($R$6,$BZ$36,AM93),TRANS!G:G,'01'!$T$6,TRANS!H:H,"efetivado")+SUMIFS(TRANS!F:F,TRANS!C:C,"="&amp;DATE($R$6,$BZ$36,AM93),TRANS!G:G,'01'!$T$6,TRANS!H:H,$AM$9)</f>
        <v>0</v>
      </c>
      <c r="AY93" s="381">
        <f t="shared" si="37"/>
        <v>25</v>
      </c>
      <c r="AZ93" s="350">
        <f>SUMIFS(DES!F:F,DES!C:C,"="&amp;DATE($R$6,$BZ$36,AM93),DES!H:H,"efetivado")+SUMIFS(DES!F:F,DES!C:C,"="&amp;DATE($R$6,$BZ$36,AM93),DES!H:H,$AM$9)</f>
        <v>0</v>
      </c>
      <c r="BA93" s="350">
        <f>SUMIFS(REC!F:F,REC!C:C,"="&amp;DATE($R$6,$BZ$36,AM93),REC!H:H,"efetivado")+SUMIFS(REC!F:F,REC!C:C,"="&amp;DATE($R$6,$BZ$36,AM93),REC!H:H,$AM$9)</f>
        <v>0</v>
      </c>
      <c r="BB93" s="350">
        <f>SUMIFS('EMP ADQ'!G:G,'EMP ADQ'!C:C,"="&amp;DATE($R$6,$BZ$36,AM93),'EMP ADQ'!I:I,"efetivado",'EMP ADQ'!D:D,"Empréstimo Adquirido")+SUMIFS('EMP ADQ'!G:G,'EMP ADQ'!C:C,"="&amp;DATE($R$6,$BZ$36,AM93),'EMP ADQ'!I:I,$AM$9,'EMP ADQ'!D:D,"Empréstimo Adquirido")</f>
        <v>0</v>
      </c>
      <c r="BC93" s="350">
        <f>SUMIFS('EMP ADQ'!G:G,'EMP ADQ'!C:C,"="&amp;DATE($R$6,$BZ$36,AM93),'EMP ADQ'!I:I,"efetivado",'EMP ADQ'!D:D,"Empréstimo Pago")+SUMIFS('EMP ADQ'!G:G,'EMP ADQ'!C:C,"="&amp;DATE($R$6,$BZ$36,AM93),'EMP ADQ'!I:I,$AM$9,'EMP ADQ'!D:D,"Empréstimo Pago")</f>
        <v>0</v>
      </c>
      <c r="BD93" s="350">
        <f>SUMIFS('EMP CON'!G:G,'EMP CON'!C:C,"="&amp;DATE($R$6,$BZ$36,AM93),'EMP CON'!I:I,"efetivado",'EMP CON'!D:D,"Empréstimo Concedido")+SUMIFS('EMP CON'!G:G,'EMP CON'!C:C,"="&amp;DATE($R$6,$BZ$36,AM93),'EMP CON'!I:I,$AM$9,'EMP CON'!D:D,"Empréstimo Concedido")</f>
        <v>0</v>
      </c>
      <c r="BE93" s="350">
        <f>SUMIFS('EMP CON'!G:G,'EMP CON'!C:C,"="&amp;DATE($R$6,$BZ$36,AM93),'EMP CON'!I:I,"efetivado",'EMP CON'!D:D,"Empréstimo Recebido")+SUMIFS('EMP CON'!G:G,'EMP CON'!C:C,"="&amp;DATE($R$6,$BZ$36,AM93),'EMP CON'!I:I,$AM$9,'EMP CON'!D:D,"Empréstimo Recebido")</f>
        <v>0</v>
      </c>
      <c r="BF93" s="350">
        <f>SUMIFS('PG CAR'!H:H,'PG CAR'!C:C,"="&amp;DATE($R$6,$BZ$36,AM93),'PG CAR'!J:J,"efetivado")+SUMIFS('PG CAR'!H:H,'PG CAR'!C:C,"="&amp;DATE($R$6,$BZ$36,AM93),'PG CAR'!J:J,$AM$9)</f>
        <v>0</v>
      </c>
      <c r="BG93" s="350"/>
      <c r="BH93" s="350"/>
      <c r="BK93" s="381">
        <f t="shared" si="38"/>
        <v>25</v>
      </c>
      <c r="BL93" s="350">
        <f t="shared" si="39"/>
        <v>0</v>
      </c>
      <c r="BM93" s="350">
        <f t="shared" si="40"/>
        <v>0</v>
      </c>
      <c r="BN93" s="350">
        <f t="shared" si="41"/>
        <v>0</v>
      </c>
      <c r="BO93" s="350">
        <f t="shared" si="42"/>
        <v>0</v>
      </c>
      <c r="BP93" s="350">
        <f t="shared" si="43"/>
        <v>0</v>
      </c>
      <c r="BQ93" s="350">
        <f t="shared" si="44"/>
        <v>0</v>
      </c>
      <c r="BR93" s="350">
        <f t="shared" si="45"/>
        <v>0</v>
      </c>
      <c r="BS93" s="350">
        <f t="shared" si="46"/>
        <v>0</v>
      </c>
      <c r="BT93" s="350">
        <f t="shared" si="47"/>
        <v>0</v>
      </c>
    </row>
    <row r="94" spans="36:72" x14ac:dyDescent="0.25">
      <c r="AJ94" s="389">
        <f t="shared" si="48"/>
        <v>44281</v>
      </c>
      <c r="AK94" s="390">
        <f t="shared" si="35"/>
        <v>3</v>
      </c>
      <c r="AL94" s="384">
        <v>26</v>
      </c>
      <c r="AM94" s="381">
        <f t="shared" si="36"/>
        <v>26</v>
      </c>
      <c r="AN94" s="350">
        <f>SUMIFS(DES!F:F,DES!C:C,"="&amp;DATE($R$6,$BZ$36,AM94),DES!G:G,'01'!$T$6,DES!H:H,"efetivado")+SUMIFS(DES!F:F,DES!C:C,"="&amp;DATE($R$6,$BZ$36,AM94),DES!G:G,'01'!$T$6,DES!H:H,$AM$9)</f>
        <v>0</v>
      </c>
      <c r="AO94" s="350">
        <f>SUMIFS(REC!F:F,REC!C:C,"="&amp;DATE($R$6,$BZ$36,AM94),REC!G:G,'01'!$T$6,REC!H:H,"efetivado")+SUMIFS(REC!F:F,REC!C:C,"="&amp;DATE($R$6,$BZ$36,AM94),REC!G:G,'01'!$T$6,REC!H:H,$AM$9)</f>
        <v>0</v>
      </c>
      <c r="AP94" s="350">
        <f>SUMIFS('EMP ADQ'!G:G,'EMP ADQ'!C:C,"="&amp;DATE($R$6,$BZ$36,AM94),'EMP ADQ'!H:H,'01'!$T$6,'EMP ADQ'!I:I,"efetivado",'EMP ADQ'!D:D,"Empréstimo Adquirido")+SUMIFS('EMP ADQ'!G:G,'EMP ADQ'!C:C,"="&amp;DATE($R$6,$BZ$36,AM94),'EMP ADQ'!H:H,'01'!$T$6,'EMP ADQ'!I:I,$AM$9,'EMP ADQ'!D:D,"Empréstimo Adquirido")</f>
        <v>0</v>
      </c>
      <c r="AQ94" s="350">
        <f>SUMIFS('EMP ADQ'!G:G,'EMP ADQ'!C:C,"="&amp;DATE($R$6,$BZ$36,AM94),'EMP ADQ'!H:H,'01'!$T$6,'EMP ADQ'!I:I,"efetivado",'EMP ADQ'!D:D,"Empréstimo Pago")+SUMIFS('EMP ADQ'!G:G,'EMP ADQ'!C:C,"="&amp;DATE($R$6,$BZ$36,AM94),'EMP ADQ'!H:H,'01'!$T$6,'EMP ADQ'!I:I,$AM$9,'EMP ADQ'!D:D,"Empréstimo Pago")</f>
        <v>0</v>
      </c>
      <c r="AR94" s="350">
        <f>SUMIFS('EMP CON'!G:G,'EMP CON'!C:C,"="&amp;DATE($R$6,$BZ$36,AM94),'EMP CON'!H:H,'01'!$T$6,'EMP CON'!I:I,"efetivado",'EMP CON'!D:D,"Empréstimo Concedido")+SUMIFS('EMP CON'!G:G,'EMP CON'!C:C,"="&amp;DATE($R$6,$BZ$36,AM94),'EMP CON'!H:H,'01'!$T$6,'EMP CON'!I:I,$AM$9,'EMP CON'!D:D,"Empréstimo Concedido")</f>
        <v>0</v>
      </c>
      <c r="AS94" s="350">
        <f>SUMIFS('EMP CON'!G:G,'EMP CON'!C:C,"="&amp;DATE($R$6,$BZ$36,AM94),'EMP CON'!H:H,'01'!$T$6,'EMP CON'!I:I,"efetivado",'EMP CON'!D:D,"Empréstimo Recebido")+SUMIFS('EMP CON'!G:G,'EMP CON'!C:C,"="&amp;DATE($R$6,$BZ$36,AM94),'EMP CON'!H:H,'01'!$T$6,'EMP CON'!I:I,$AM$9,'EMP CON'!D:D,"Empréstimo Recebido")</f>
        <v>0</v>
      </c>
      <c r="AT94" s="350">
        <f>SUMIFS('PG CAR'!H:H,'PG CAR'!C:C,"="&amp;DATE($R$6,$BZ$36,AM94),'PG CAR'!I:I,'01'!$T$6,'PG CAR'!J:J,"efetivado")+SUMIFS('PG CAR'!H:H,'PG CAR'!C:C,"="&amp;DATE($R$6,$BZ$36,AM94),'PG CAR'!I:I,'01'!$T$6,'PG CAR'!J:J,$AM$9)</f>
        <v>0</v>
      </c>
      <c r="AU94" s="350">
        <f>SUMIFS(TRANS!F:F,TRANS!C:C,"="&amp;DATE($R$6,$BZ$36,AM94),TRANS!D:D,'01'!$T$6,TRANS!H:H,"efetivado")+SUMIFS(TRANS!F:F,TRANS!C:C,"="&amp;DATE($R$6,$BZ$36,AM94),TRANS!D:D,'01'!$T$6,TRANS!H:H,$AM$9)</f>
        <v>0</v>
      </c>
      <c r="AV94" s="350">
        <f>SUMIFS(TRANS!F:F,TRANS!C:C,"="&amp;DATE($R$6,$BZ$36,AM94),TRANS!G:G,'01'!$T$6,TRANS!H:H,"efetivado")+SUMIFS(TRANS!F:F,TRANS!C:C,"="&amp;DATE($R$6,$BZ$36,AM94),TRANS!G:G,'01'!$T$6,TRANS!H:H,$AM$9)</f>
        <v>0</v>
      </c>
      <c r="AY94" s="381">
        <f t="shared" si="37"/>
        <v>26</v>
      </c>
      <c r="AZ94" s="350">
        <f>SUMIFS(DES!F:F,DES!C:C,"="&amp;DATE($R$6,$BZ$36,AM94),DES!H:H,"efetivado")+SUMIFS(DES!F:F,DES!C:C,"="&amp;DATE($R$6,$BZ$36,AM94),DES!H:H,$AM$9)</f>
        <v>0</v>
      </c>
      <c r="BA94" s="350">
        <f>SUMIFS(REC!F:F,REC!C:C,"="&amp;DATE($R$6,$BZ$36,AM94),REC!H:H,"efetivado")+SUMIFS(REC!F:F,REC!C:C,"="&amp;DATE($R$6,$BZ$36,AM94),REC!H:H,$AM$9)</f>
        <v>0</v>
      </c>
      <c r="BB94" s="350">
        <f>SUMIFS('EMP ADQ'!G:G,'EMP ADQ'!C:C,"="&amp;DATE($R$6,$BZ$36,AM94),'EMP ADQ'!I:I,"efetivado",'EMP ADQ'!D:D,"Empréstimo Adquirido")+SUMIFS('EMP ADQ'!G:G,'EMP ADQ'!C:C,"="&amp;DATE($R$6,$BZ$36,AM94),'EMP ADQ'!I:I,$AM$9,'EMP ADQ'!D:D,"Empréstimo Adquirido")</f>
        <v>0</v>
      </c>
      <c r="BC94" s="350">
        <f>SUMIFS('EMP ADQ'!G:G,'EMP ADQ'!C:C,"="&amp;DATE($R$6,$BZ$36,AM94),'EMP ADQ'!I:I,"efetivado",'EMP ADQ'!D:D,"Empréstimo Pago")+SUMIFS('EMP ADQ'!G:G,'EMP ADQ'!C:C,"="&amp;DATE($R$6,$BZ$36,AM94),'EMP ADQ'!I:I,$AM$9,'EMP ADQ'!D:D,"Empréstimo Pago")</f>
        <v>0</v>
      </c>
      <c r="BD94" s="350">
        <f>SUMIFS('EMP CON'!G:G,'EMP CON'!C:C,"="&amp;DATE($R$6,$BZ$36,AM94),'EMP CON'!I:I,"efetivado",'EMP CON'!D:D,"Empréstimo Concedido")+SUMIFS('EMP CON'!G:G,'EMP CON'!C:C,"="&amp;DATE($R$6,$BZ$36,AM94),'EMP CON'!I:I,$AM$9,'EMP CON'!D:D,"Empréstimo Concedido")</f>
        <v>0</v>
      </c>
      <c r="BE94" s="350">
        <f>SUMIFS('EMP CON'!G:G,'EMP CON'!C:C,"="&amp;DATE($R$6,$BZ$36,AM94),'EMP CON'!I:I,"efetivado",'EMP CON'!D:D,"Empréstimo Recebido")+SUMIFS('EMP CON'!G:G,'EMP CON'!C:C,"="&amp;DATE($R$6,$BZ$36,AM94),'EMP CON'!I:I,$AM$9,'EMP CON'!D:D,"Empréstimo Recebido")</f>
        <v>0</v>
      </c>
      <c r="BF94" s="350">
        <f>SUMIFS('PG CAR'!H:H,'PG CAR'!C:C,"="&amp;DATE($R$6,$BZ$36,AM94),'PG CAR'!J:J,"efetivado")+SUMIFS('PG CAR'!H:H,'PG CAR'!C:C,"="&amp;DATE($R$6,$BZ$36,AM94),'PG CAR'!J:J,$AM$9)</f>
        <v>0</v>
      </c>
      <c r="BG94" s="350"/>
      <c r="BH94" s="350"/>
      <c r="BK94" s="381">
        <f t="shared" si="38"/>
        <v>26</v>
      </c>
      <c r="BL94" s="350">
        <f t="shared" si="39"/>
        <v>0</v>
      </c>
      <c r="BM94" s="350">
        <f t="shared" si="40"/>
        <v>0</v>
      </c>
      <c r="BN94" s="350">
        <f t="shared" si="41"/>
        <v>0</v>
      </c>
      <c r="BO94" s="350">
        <f t="shared" si="42"/>
        <v>0</v>
      </c>
      <c r="BP94" s="350">
        <f t="shared" si="43"/>
        <v>0</v>
      </c>
      <c r="BQ94" s="350">
        <f t="shared" si="44"/>
        <v>0</v>
      </c>
      <c r="BR94" s="350">
        <f t="shared" si="45"/>
        <v>0</v>
      </c>
      <c r="BS94" s="350">
        <f t="shared" si="46"/>
        <v>0</v>
      </c>
      <c r="BT94" s="350">
        <f t="shared" si="47"/>
        <v>0</v>
      </c>
    </row>
    <row r="95" spans="36:72" x14ac:dyDescent="0.25">
      <c r="AJ95" s="389">
        <f t="shared" si="48"/>
        <v>44282</v>
      </c>
      <c r="AK95" s="390">
        <f t="shared" si="35"/>
        <v>3</v>
      </c>
      <c r="AL95" s="384">
        <v>27</v>
      </c>
      <c r="AM95" s="381">
        <f t="shared" si="36"/>
        <v>27</v>
      </c>
      <c r="AN95" s="350">
        <f>SUMIFS(DES!F:F,DES!C:C,"="&amp;DATE($R$6,$BZ$36,AM95),DES!G:G,'01'!$T$6,DES!H:H,"efetivado")+SUMIFS(DES!F:F,DES!C:C,"="&amp;DATE($R$6,$BZ$36,AM95),DES!G:G,'01'!$T$6,DES!H:H,$AM$9)</f>
        <v>0</v>
      </c>
      <c r="AO95" s="350">
        <f>SUMIFS(REC!F:F,REC!C:C,"="&amp;DATE($R$6,$BZ$36,AM95),REC!G:G,'01'!$T$6,REC!H:H,"efetivado")+SUMIFS(REC!F:F,REC!C:C,"="&amp;DATE($R$6,$BZ$36,AM95),REC!G:G,'01'!$T$6,REC!H:H,$AM$9)</f>
        <v>0</v>
      </c>
      <c r="AP95" s="350">
        <f>SUMIFS('EMP ADQ'!G:G,'EMP ADQ'!C:C,"="&amp;DATE($R$6,$BZ$36,AM95),'EMP ADQ'!H:H,'01'!$T$6,'EMP ADQ'!I:I,"efetivado",'EMP ADQ'!D:D,"Empréstimo Adquirido")+SUMIFS('EMP ADQ'!G:G,'EMP ADQ'!C:C,"="&amp;DATE($R$6,$BZ$36,AM95),'EMP ADQ'!H:H,'01'!$T$6,'EMP ADQ'!I:I,$AM$9,'EMP ADQ'!D:D,"Empréstimo Adquirido")</f>
        <v>0</v>
      </c>
      <c r="AQ95" s="350">
        <f>SUMIFS('EMP ADQ'!G:G,'EMP ADQ'!C:C,"="&amp;DATE($R$6,$BZ$36,AM95),'EMP ADQ'!H:H,'01'!$T$6,'EMP ADQ'!I:I,"efetivado",'EMP ADQ'!D:D,"Empréstimo Pago")+SUMIFS('EMP ADQ'!G:G,'EMP ADQ'!C:C,"="&amp;DATE($R$6,$BZ$36,AM95),'EMP ADQ'!H:H,'01'!$T$6,'EMP ADQ'!I:I,$AM$9,'EMP ADQ'!D:D,"Empréstimo Pago")</f>
        <v>0</v>
      </c>
      <c r="AR95" s="350">
        <f>SUMIFS('EMP CON'!G:G,'EMP CON'!C:C,"="&amp;DATE($R$6,$BZ$36,AM95),'EMP CON'!H:H,'01'!$T$6,'EMP CON'!I:I,"efetivado",'EMP CON'!D:D,"Empréstimo Concedido")+SUMIFS('EMP CON'!G:G,'EMP CON'!C:C,"="&amp;DATE($R$6,$BZ$36,AM95),'EMP CON'!H:H,'01'!$T$6,'EMP CON'!I:I,$AM$9,'EMP CON'!D:D,"Empréstimo Concedido")</f>
        <v>0</v>
      </c>
      <c r="AS95" s="350">
        <f>SUMIFS('EMP CON'!G:G,'EMP CON'!C:C,"="&amp;DATE($R$6,$BZ$36,AM95),'EMP CON'!H:H,'01'!$T$6,'EMP CON'!I:I,"efetivado",'EMP CON'!D:D,"Empréstimo Recebido")+SUMIFS('EMP CON'!G:G,'EMP CON'!C:C,"="&amp;DATE($R$6,$BZ$36,AM95),'EMP CON'!H:H,'01'!$T$6,'EMP CON'!I:I,$AM$9,'EMP CON'!D:D,"Empréstimo Recebido")</f>
        <v>0</v>
      </c>
      <c r="AT95" s="350">
        <f>SUMIFS('PG CAR'!H:H,'PG CAR'!C:C,"="&amp;DATE($R$6,$BZ$36,AM95),'PG CAR'!I:I,'01'!$T$6,'PG CAR'!J:J,"efetivado")+SUMIFS('PG CAR'!H:H,'PG CAR'!C:C,"="&amp;DATE($R$6,$BZ$36,AM95),'PG CAR'!I:I,'01'!$T$6,'PG CAR'!J:J,$AM$9)</f>
        <v>0</v>
      </c>
      <c r="AU95" s="350">
        <f>SUMIFS(TRANS!F:F,TRANS!C:C,"="&amp;DATE($R$6,$BZ$36,AM95),TRANS!D:D,'01'!$T$6,TRANS!H:H,"efetivado")+SUMIFS(TRANS!F:F,TRANS!C:C,"="&amp;DATE($R$6,$BZ$36,AM95),TRANS!D:D,'01'!$T$6,TRANS!H:H,$AM$9)</f>
        <v>0</v>
      </c>
      <c r="AV95" s="350">
        <f>SUMIFS(TRANS!F:F,TRANS!C:C,"="&amp;DATE($R$6,$BZ$36,AM95),TRANS!G:G,'01'!$T$6,TRANS!H:H,"efetivado")+SUMIFS(TRANS!F:F,TRANS!C:C,"="&amp;DATE($R$6,$BZ$36,AM95),TRANS!G:G,'01'!$T$6,TRANS!H:H,$AM$9)</f>
        <v>0</v>
      </c>
      <c r="AY95" s="381">
        <f t="shared" si="37"/>
        <v>27</v>
      </c>
      <c r="AZ95" s="350">
        <f>SUMIFS(DES!F:F,DES!C:C,"="&amp;DATE($R$6,$BZ$36,AM95),DES!H:H,"efetivado")+SUMIFS(DES!F:F,DES!C:C,"="&amp;DATE($R$6,$BZ$36,AM95),DES!H:H,$AM$9)</f>
        <v>0</v>
      </c>
      <c r="BA95" s="350">
        <f>SUMIFS(REC!F:F,REC!C:C,"="&amp;DATE($R$6,$BZ$36,AM95),REC!H:H,"efetivado")+SUMIFS(REC!F:F,REC!C:C,"="&amp;DATE($R$6,$BZ$36,AM95),REC!H:H,$AM$9)</f>
        <v>0</v>
      </c>
      <c r="BB95" s="350">
        <f>SUMIFS('EMP ADQ'!G:G,'EMP ADQ'!C:C,"="&amp;DATE($R$6,$BZ$36,AM95),'EMP ADQ'!I:I,"efetivado",'EMP ADQ'!D:D,"Empréstimo Adquirido")+SUMIFS('EMP ADQ'!G:G,'EMP ADQ'!C:C,"="&amp;DATE($R$6,$BZ$36,AM95),'EMP ADQ'!I:I,$AM$9,'EMP ADQ'!D:D,"Empréstimo Adquirido")</f>
        <v>0</v>
      </c>
      <c r="BC95" s="350">
        <f>SUMIFS('EMP ADQ'!G:G,'EMP ADQ'!C:C,"="&amp;DATE($R$6,$BZ$36,AM95),'EMP ADQ'!I:I,"efetivado",'EMP ADQ'!D:D,"Empréstimo Pago")+SUMIFS('EMP ADQ'!G:G,'EMP ADQ'!C:C,"="&amp;DATE($R$6,$BZ$36,AM95),'EMP ADQ'!I:I,$AM$9,'EMP ADQ'!D:D,"Empréstimo Pago")</f>
        <v>0</v>
      </c>
      <c r="BD95" s="350">
        <f>SUMIFS('EMP CON'!G:G,'EMP CON'!C:C,"="&amp;DATE($R$6,$BZ$36,AM95),'EMP CON'!I:I,"efetivado",'EMP CON'!D:D,"Empréstimo Concedido")+SUMIFS('EMP CON'!G:G,'EMP CON'!C:C,"="&amp;DATE($R$6,$BZ$36,AM95),'EMP CON'!I:I,$AM$9,'EMP CON'!D:D,"Empréstimo Concedido")</f>
        <v>0</v>
      </c>
      <c r="BE95" s="350">
        <f>SUMIFS('EMP CON'!G:G,'EMP CON'!C:C,"="&amp;DATE($R$6,$BZ$36,AM95),'EMP CON'!I:I,"efetivado",'EMP CON'!D:D,"Empréstimo Recebido")+SUMIFS('EMP CON'!G:G,'EMP CON'!C:C,"="&amp;DATE($R$6,$BZ$36,AM95),'EMP CON'!I:I,$AM$9,'EMP CON'!D:D,"Empréstimo Recebido")</f>
        <v>0</v>
      </c>
      <c r="BF95" s="350">
        <f>SUMIFS('PG CAR'!H:H,'PG CAR'!C:C,"="&amp;DATE($R$6,$BZ$36,AM95),'PG CAR'!J:J,"efetivado")+SUMIFS('PG CAR'!H:H,'PG CAR'!C:C,"="&amp;DATE($R$6,$BZ$36,AM95),'PG CAR'!J:J,$AM$9)</f>
        <v>0</v>
      </c>
      <c r="BG95" s="350"/>
      <c r="BH95" s="350"/>
      <c r="BK95" s="381">
        <f t="shared" si="38"/>
        <v>27</v>
      </c>
      <c r="BL95" s="350">
        <f t="shared" si="39"/>
        <v>0</v>
      </c>
      <c r="BM95" s="350">
        <f t="shared" si="40"/>
        <v>0</v>
      </c>
      <c r="BN95" s="350">
        <f t="shared" si="41"/>
        <v>0</v>
      </c>
      <c r="BO95" s="350">
        <f t="shared" si="42"/>
        <v>0</v>
      </c>
      <c r="BP95" s="350">
        <f t="shared" si="43"/>
        <v>0</v>
      </c>
      <c r="BQ95" s="350">
        <f t="shared" si="44"/>
        <v>0</v>
      </c>
      <c r="BR95" s="350">
        <f t="shared" si="45"/>
        <v>0</v>
      </c>
      <c r="BS95" s="350">
        <f t="shared" si="46"/>
        <v>0</v>
      </c>
      <c r="BT95" s="350">
        <f t="shared" si="47"/>
        <v>0</v>
      </c>
    </row>
    <row r="96" spans="36:72" x14ac:dyDescent="0.25">
      <c r="AJ96" s="389">
        <f t="shared" si="48"/>
        <v>44283</v>
      </c>
      <c r="AK96" s="390">
        <f t="shared" si="35"/>
        <v>3</v>
      </c>
      <c r="AL96" s="384">
        <v>28</v>
      </c>
      <c r="AM96" s="381">
        <f t="shared" si="36"/>
        <v>28</v>
      </c>
      <c r="AN96" s="350">
        <f>SUMIFS(DES!F:F,DES!C:C,"="&amp;DATE($R$6,$BZ$36,AM96),DES!G:G,'01'!$T$6,DES!H:H,"efetivado")+SUMIFS(DES!F:F,DES!C:C,"="&amp;DATE($R$6,$BZ$36,AM96),DES!G:G,'01'!$T$6,DES!H:H,$AM$9)</f>
        <v>0</v>
      </c>
      <c r="AO96" s="350">
        <f>SUMIFS(REC!F:F,REC!C:C,"="&amp;DATE($R$6,$BZ$36,AM96),REC!G:G,'01'!$T$6,REC!H:H,"efetivado")+SUMIFS(REC!F:F,REC!C:C,"="&amp;DATE($R$6,$BZ$36,AM96),REC!G:G,'01'!$T$6,REC!H:H,$AM$9)</f>
        <v>0</v>
      </c>
      <c r="AP96" s="350">
        <f>SUMIFS('EMP ADQ'!G:G,'EMP ADQ'!C:C,"="&amp;DATE($R$6,$BZ$36,AM96),'EMP ADQ'!H:H,'01'!$T$6,'EMP ADQ'!I:I,"efetivado",'EMP ADQ'!D:D,"Empréstimo Adquirido")+SUMIFS('EMP ADQ'!G:G,'EMP ADQ'!C:C,"="&amp;DATE($R$6,$BZ$36,AM96),'EMP ADQ'!H:H,'01'!$T$6,'EMP ADQ'!I:I,$AM$9,'EMP ADQ'!D:D,"Empréstimo Adquirido")</f>
        <v>0</v>
      </c>
      <c r="AQ96" s="350">
        <f>SUMIFS('EMP ADQ'!G:G,'EMP ADQ'!C:C,"="&amp;DATE($R$6,$BZ$36,AM96),'EMP ADQ'!H:H,'01'!$T$6,'EMP ADQ'!I:I,"efetivado",'EMP ADQ'!D:D,"Empréstimo Pago")+SUMIFS('EMP ADQ'!G:G,'EMP ADQ'!C:C,"="&amp;DATE($R$6,$BZ$36,AM96),'EMP ADQ'!H:H,'01'!$T$6,'EMP ADQ'!I:I,$AM$9,'EMP ADQ'!D:D,"Empréstimo Pago")</f>
        <v>0</v>
      </c>
      <c r="AR96" s="350">
        <f>SUMIFS('EMP CON'!G:G,'EMP CON'!C:C,"="&amp;DATE($R$6,$BZ$36,AM96),'EMP CON'!H:H,'01'!$T$6,'EMP CON'!I:I,"efetivado",'EMP CON'!D:D,"Empréstimo Concedido")+SUMIFS('EMP CON'!G:G,'EMP CON'!C:C,"="&amp;DATE($R$6,$BZ$36,AM96),'EMP CON'!H:H,'01'!$T$6,'EMP CON'!I:I,$AM$9,'EMP CON'!D:D,"Empréstimo Concedido")</f>
        <v>0</v>
      </c>
      <c r="AS96" s="350">
        <f>SUMIFS('EMP CON'!G:G,'EMP CON'!C:C,"="&amp;DATE($R$6,$BZ$36,AM96),'EMP CON'!H:H,'01'!$T$6,'EMP CON'!I:I,"efetivado",'EMP CON'!D:D,"Empréstimo Recebido")+SUMIFS('EMP CON'!G:G,'EMP CON'!C:C,"="&amp;DATE($R$6,$BZ$36,AM96),'EMP CON'!H:H,'01'!$T$6,'EMP CON'!I:I,$AM$9,'EMP CON'!D:D,"Empréstimo Recebido")</f>
        <v>0</v>
      </c>
      <c r="AT96" s="350">
        <f>SUMIFS('PG CAR'!H:H,'PG CAR'!C:C,"="&amp;DATE($R$6,$BZ$36,AM96),'PG CAR'!I:I,'01'!$T$6,'PG CAR'!J:J,"efetivado")+SUMIFS('PG CAR'!H:H,'PG CAR'!C:C,"="&amp;DATE($R$6,$BZ$36,AM96),'PG CAR'!I:I,'01'!$T$6,'PG CAR'!J:J,$AM$9)</f>
        <v>0</v>
      </c>
      <c r="AU96" s="350">
        <f>SUMIFS(TRANS!F:F,TRANS!C:C,"="&amp;DATE($R$6,$BZ$36,AM96),TRANS!D:D,'01'!$T$6,TRANS!H:H,"efetivado")+SUMIFS(TRANS!F:F,TRANS!C:C,"="&amp;DATE($R$6,$BZ$36,AM96),TRANS!D:D,'01'!$T$6,TRANS!H:H,$AM$9)</f>
        <v>0</v>
      </c>
      <c r="AV96" s="350">
        <f>SUMIFS(TRANS!F:F,TRANS!C:C,"="&amp;DATE($R$6,$BZ$36,AM96),TRANS!G:G,'01'!$T$6,TRANS!H:H,"efetivado")+SUMIFS(TRANS!F:F,TRANS!C:C,"="&amp;DATE($R$6,$BZ$36,AM96),TRANS!G:G,'01'!$T$6,TRANS!H:H,$AM$9)</f>
        <v>0</v>
      </c>
      <c r="AY96" s="381">
        <f t="shared" si="37"/>
        <v>28</v>
      </c>
      <c r="AZ96" s="350">
        <f>SUMIFS(DES!F:F,DES!C:C,"="&amp;DATE($R$6,$BZ$36,AM96),DES!H:H,"efetivado")+SUMIFS(DES!F:F,DES!C:C,"="&amp;DATE($R$6,$BZ$36,AM96),DES!H:H,$AM$9)</f>
        <v>0</v>
      </c>
      <c r="BA96" s="350">
        <f>SUMIFS(REC!F:F,REC!C:C,"="&amp;DATE($R$6,$BZ$36,AM96),REC!H:H,"efetivado")+SUMIFS(REC!F:F,REC!C:C,"="&amp;DATE($R$6,$BZ$36,AM96),REC!H:H,$AM$9)</f>
        <v>0</v>
      </c>
      <c r="BB96" s="350">
        <f>SUMIFS('EMP ADQ'!G:G,'EMP ADQ'!C:C,"="&amp;DATE($R$6,$BZ$36,AM96),'EMP ADQ'!I:I,"efetivado",'EMP ADQ'!D:D,"Empréstimo Adquirido")+SUMIFS('EMP ADQ'!G:G,'EMP ADQ'!C:C,"="&amp;DATE($R$6,$BZ$36,AM96),'EMP ADQ'!I:I,$AM$9,'EMP ADQ'!D:D,"Empréstimo Adquirido")</f>
        <v>0</v>
      </c>
      <c r="BC96" s="350">
        <f>SUMIFS('EMP ADQ'!G:G,'EMP ADQ'!C:C,"="&amp;DATE($R$6,$BZ$36,AM96),'EMP ADQ'!I:I,"efetivado",'EMP ADQ'!D:D,"Empréstimo Pago")+SUMIFS('EMP ADQ'!G:G,'EMP ADQ'!C:C,"="&amp;DATE($R$6,$BZ$36,AM96),'EMP ADQ'!I:I,$AM$9,'EMP ADQ'!D:D,"Empréstimo Pago")</f>
        <v>0</v>
      </c>
      <c r="BD96" s="350">
        <f>SUMIFS('EMP CON'!G:G,'EMP CON'!C:C,"="&amp;DATE($R$6,$BZ$36,AM96),'EMP CON'!I:I,"efetivado",'EMP CON'!D:D,"Empréstimo Concedido")+SUMIFS('EMP CON'!G:G,'EMP CON'!C:C,"="&amp;DATE($R$6,$BZ$36,AM96),'EMP CON'!I:I,$AM$9,'EMP CON'!D:D,"Empréstimo Concedido")</f>
        <v>0</v>
      </c>
      <c r="BE96" s="350">
        <f>SUMIFS('EMP CON'!G:G,'EMP CON'!C:C,"="&amp;DATE($R$6,$BZ$36,AM96),'EMP CON'!I:I,"efetivado",'EMP CON'!D:D,"Empréstimo Recebido")+SUMIFS('EMP CON'!G:G,'EMP CON'!C:C,"="&amp;DATE($R$6,$BZ$36,AM96),'EMP CON'!I:I,$AM$9,'EMP CON'!D:D,"Empréstimo Recebido")</f>
        <v>0</v>
      </c>
      <c r="BF96" s="350">
        <f>SUMIFS('PG CAR'!H:H,'PG CAR'!C:C,"="&amp;DATE($R$6,$BZ$36,AM96),'PG CAR'!J:J,"efetivado")+SUMIFS('PG CAR'!H:H,'PG CAR'!C:C,"="&amp;DATE($R$6,$BZ$36,AM96),'PG CAR'!J:J,$AM$9)</f>
        <v>0</v>
      </c>
      <c r="BG96" s="350"/>
      <c r="BH96" s="350"/>
      <c r="BK96" s="381">
        <f t="shared" si="38"/>
        <v>28</v>
      </c>
      <c r="BL96" s="350">
        <f t="shared" si="39"/>
        <v>0</v>
      </c>
      <c r="BM96" s="350">
        <f t="shared" si="40"/>
        <v>0</v>
      </c>
      <c r="BN96" s="350">
        <f t="shared" si="41"/>
        <v>0</v>
      </c>
      <c r="BO96" s="350">
        <f t="shared" si="42"/>
        <v>0</v>
      </c>
      <c r="BP96" s="350">
        <f t="shared" si="43"/>
        <v>0</v>
      </c>
      <c r="BQ96" s="350">
        <f t="shared" si="44"/>
        <v>0</v>
      </c>
      <c r="BR96" s="350">
        <f t="shared" si="45"/>
        <v>0</v>
      </c>
      <c r="BS96" s="350">
        <f t="shared" si="46"/>
        <v>0</v>
      </c>
      <c r="BT96" s="350">
        <f t="shared" si="47"/>
        <v>0</v>
      </c>
    </row>
    <row r="97" spans="36:72" x14ac:dyDescent="0.25">
      <c r="AJ97" s="389">
        <f t="shared" si="48"/>
        <v>44284</v>
      </c>
      <c r="AK97" s="390">
        <f t="shared" si="35"/>
        <v>3</v>
      </c>
      <c r="AL97" s="384">
        <v>29</v>
      </c>
      <c r="AM97" s="381">
        <f t="shared" si="36"/>
        <v>29</v>
      </c>
      <c r="AN97" s="350">
        <f>SUMIFS(DES!F:F,DES!C:C,"="&amp;DATE($R$6,$BZ$36,AM97),DES!G:G,'01'!$T$6,DES!H:H,"efetivado")+SUMIFS(DES!F:F,DES!C:C,"="&amp;DATE($R$6,$BZ$36,AM97),DES!G:G,'01'!$T$6,DES!H:H,$AM$9)</f>
        <v>0</v>
      </c>
      <c r="AO97" s="350">
        <f>SUMIFS(REC!F:F,REC!C:C,"="&amp;DATE($R$6,$BZ$36,AM97),REC!G:G,'01'!$T$6,REC!H:H,"efetivado")+SUMIFS(REC!F:F,REC!C:C,"="&amp;DATE($R$6,$BZ$36,AM97),REC!G:G,'01'!$T$6,REC!H:H,$AM$9)</f>
        <v>0</v>
      </c>
      <c r="AP97" s="350">
        <f>SUMIFS('EMP ADQ'!G:G,'EMP ADQ'!C:C,"="&amp;DATE($R$6,$BZ$36,AM97),'EMP ADQ'!H:H,'01'!$T$6,'EMP ADQ'!I:I,"efetivado",'EMP ADQ'!D:D,"Empréstimo Adquirido")+SUMIFS('EMP ADQ'!G:G,'EMP ADQ'!C:C,"="&amp;DATE($R$6,$BZ$36,AM97),'EMP ADQ'!H:H,'01'!$T$6,'EMP ADQ'!I:I,$AM$9,'EMP ADQ'!D:D,"Empréstimo Adquirido")</f>
        <v>0</v>
      </c>
      <c r="AQ97" s="350">
        <f>SUMIFS('EMP ADQ'!G:G,'EMP ADQ'!C:C,"="&amp;DATE($R$6,$BZ$36,AM97),'EMP ADQ'!H:H,'01'!$T$6,'EMP ADQ'!I:I,"efetivado",'EMP ADQ'!D:D,"Empréstimo Pago")+SUMIFS('EMP ADQ'!G:G,'EMP ADQ'!C:C,"="&amp;DATE($R$6,$BZ$36,AM97),'EMP ADQ'!H:H,'01'!$T$6,'EMP ADQ'!I:I,$AM$9,'EMP ADQ'!D:D,"Empréstimo Pago")</f>
        <v>0</v>
      </c>
      <c r="AR97" s="350">
        <f>SUMIFS('EMP CON'!G:G,'EMP CON'!C:C,"="&amp;DATE($R$6,$BZ$36,AM97),'EMP CON'!H:H,'01'!$T$6,'EMP CON'!I:I,"efetivado",'EMP CON'!D:D,"Empréstimo Concedido")+SUMIFS('EMP CON'!G:G,'EMP CON'!C:C,"="&amp;DATE($R$6,$BZ$36,AM97),'EMP CON'!H:H,'01'!$T$6,'EMP CON'!I:I,$AM$9,'EMP CON'!D:D,"Empréstimo Concedido")</f>
        <v>0</v>
      </c>
      <c r="AS97" s="350">
        <f>SUMIFS('EMP CON'!G:G,'EMP CON'!C:C,"="&amp;DATE($R$6,$BZ$36,AM97),'EMP CON'!H:H,'01'!$T$6,'EMP CON'!I:I,"efetivado",'EMP CON'!D:D,"Empréstimo Recebido")+SUMIFS('EMP CON'!G:G,'EMP CON'!C:C,"="&amp;DATE($R$6,$BZ$36,AM97),'EMP CON'!H:H,'01'!$T$6,'EMP CON'!I:I,$AM$9,'EMP CON'!D:D,"Empréstimo Recebido")</f>
        <v>0</v>
      </c>
      <c r="AT97" s="350">
        <f>SUMIFS('PG CAR'!H:H,'PG CAR'!C:C,"="&amp;DATE($R$6,$BZ$36,AM97),'PG CAR'!I:I,'01'!$T$6,'PG CAR'!J:J,"efetivado")+SUMIFS('PG CAR'!H:H,'PG CAR'!C:C,"="&amp;DATE($R$6,$BZ$36,AM97),'PG CAR'!I:I,'01'!$T$6,'PG CAR'!J:J,$AM$9)</f>
        <v>0</v>
      </c>
      <c r="AU97" s="350">
        <f>SUMIFS(TRANS!F:F,TRANS!C:C,"="&amp;DATE($R$6,$BZ$36,AM97),TRANS!D:D,'01'!$T$6,TRANS!H:H,"efetivado")+SUMIFS(TRANS!F:F,TRANS!C:C,"="&amp;DATE($R$6,$BZ$36,AM97),TRANS!D:D,'01'!$T$6,TRANS!H:H,$AM$9)</f>
        <v>0</v>
      </c>
      <c r="AV97" s="350">
        <f>SUMIFS(TRANS!F:F,TRANS!C:C,"="&amp;DATE($R$6,$BZ$36,AM97),TRANS!G:G,'01'!$T$6,TRANS!H:H,"efetivado")+SUMIFS(TRANS!F:F,TRANS!C:C,"="&amp;DATE($R$6,$BZ$36,AM97),TRANS!G:G,'01'!$T$6,TRANS!H:H,$AM$9)</f>
        <v>0</v>
      </c>
      <c r="AY97" s="381">
        <f t="shared" si="37"/>
        <v>29</v>
      </c>
      <c r="AZ97" s="350">
        <f>SUMIFS(DES!F:F,DES!C:C,"="&amp;DATE($R$6,$BZ$36,AM97),DES!H:H,"efetivado")+SUMIFS(DES!F:F,DES!C:C,"="&amp;DATE($R$6,$BZ$36,AM97),DES!H:H,$AM$9)</f>
        <v>0</v>
      </c>
      <c r="BA97" s="350">
        <f>SUMIFS(REC!F:F,REC!C:C,"="&amp;DATE($R$6,$BZ$36,AM97),REC!H:H,"efetivado")+SUMIFS(REC!F:F,REC!C:C,"="&amp;DATE($R$6,$BZ$36,AM97),REC!H:H,$AM$9)</f>
        <v>0</v>
      </c>
      <c r="BB97" s="350">
        <f>SUMIFS('EMP ADQ'!G:G,'EMP ADQ'!C:C,"="&amp;DATE($R$6,$BZ$36,AM97),'EMP ADQ'!I:I,"efetivado",'EMP ADQ'!D:D,"Empréstimo Adquirido")+SUMIFS('EMP ADQ'!G:G,'EMP ADQ'!C:C,"="&amp;DATE($R$6,$BZ$36,AM97),'EMP ADQ'!I:I,$AM$9,'EMP ADQ'!D:D,"Empréstimo Adquirido")</f>
        <v>0</v>
      </c>
      <c r="BC97" s="350">
        <f>SUMIFS('EMP ADQ'!G:G,'EMP ADQ'!C:C,"="&amp;DATE($R$6,$BZ$36,AM97),'EMP ADQ'!I:I,"efetivado",'EMP ADQ'!D:D,"Empréstimo Pago")+SUMIFS('EMP ADQ'!G:G,'EMP ADQ'!C:C,"="&amp;DATE($R$6,$BZ$36,AM97),'EMP ADQ'!I:I,$AM$9,'EMP ADQ'!D:D,"Empréstimo Pago")</f>
        <v>0</v>
      </c>
      <c r="BD97" s="350">
        <f>SUMIFS('EMP CON'!G:G,'EMP CON'!C:C,"="&amp;DATE($R$6,$BZ$36,AM97),'EMP CON'!I:I,"efetivado",'EMP CON'!D:D,"Empréstimo Concedido")+SUMIFS('EMP CON'!G:G,'EMP CON'!C:C,"="&amp;DATE($R$6,$BZ$36,AM97),'EMP CON'!I:I,$AM$9,'EMP CON'!D:D,"Empréstimo Concedido")</f>
        <v>0</v>
      </c>
      <c r="BE97" s="350">
        <f>SUMIFS('EMP CON'!G:G,'EMP CON'!C:C,"="&amp;DATE($R$6,$BZ$36,AM97),'EMP CON'!I:I,"efetivado",'EMP CON'!D:D,"Empréstimo Recebido")+SUMIFS('EMP CON'!G:G,'EMP CON'!C:C,"="&amp;DATE($R$6,$BZ$36,AM97),'EMP CON'!I:I,$AM$9,'EMP CON'!D:D,"Empréstimo Recebido")</f>
        <v>0</v>
      </c>
      <c r="BF97" s="350">
        <f>SUMIFS('PG CAR'!H:H,'PG CAR'!C:C,"="&amp;DATE($R$6,$BZ$36,AM97),'PG CAR'!J:J,"efetivado")+SUMIFS('PG CAR'!H:H,'PG CAR'!C:C,"="&amp;DATE($R$6,$BZ$36,AM97),'PG CAR'!J:J,$AM$9)</f>
        <v>0</v>
      </c>
      <c r="BG97" s="350"/>
      <c r="BH97" s="350"/>
      <c r="BK97" s="381">
        <f t="shared" si="38"/>
        <v>29</v>
      </c>
      <c r="BL97" s="350">
        <f t="shared" si="39"/>
        <v>0</v>
      </c>
      <c r="BM97" s="350">
        <f t="shared" si="40"/>
        <v>0</v>
      </c>
      <c r="BN97" s="350">
        <f t="shared" si="41"/>
        <v>0</v>
      </c>
      <c r="BO97" s="350">
        <f t="shared" si="42"/>
        <v>0</v>
      </c>
      <c r="BP97" s="350">
        <f t="shared" si="43"/>
        <v>0</v>
      </c>
      <c r="BQ97" s="350">
        <f t="shared" si="44"/>
        <v>0</v>
      </c>
      <c r="BR97" s="350">
        <f t="shared" si="45"/>
        <v>0</v>
      </c>
      <c r="BS97" s="350">
        <f t="shared" si="46"/>
        <v>0</v>
      </c>
      <c r="BT97" s="350">
        <f t="shared" si="47"/>
        <v>0</v>
      </c>
    </row>
    <row r="98" spans="36:72" x14ac:dyDescent="0.25">
      <c r="AJ98" s="389">
        <f t="shared" si="48"/>
        <v>44285</v>
      </c>
      <c r="AK98" s="390">
        <f t="shared" si="35"/>
        <v>3</v>
      </c>
      <c r="AL98" s="384">
        <v>30</v>
      </c>
      <c r="AM98" s="381">
        <f t="shared" si="36"/>
        <v>30</v>
      </c>
      <c r="AN98" s="350">
        <f>SUMIFS(DES!F:F,DES!C:C,"="&amp;DATE($R$6,$BZ$36,AM98),DES!G:G,'01'!$T$6,DES!H:H,"efetivado")+SUMIFS(DES!F:F,DES!C:C,"="&amp;DATE($R$6,$BZ$36,AM98),DES!G:G,'01'!$T$6,DES!H:H,$AM$9)</f>
        <v>0</v>
      </c>
      <c r="AO98" s="350">
        <f>SUMIFS(REC!F:F,REC!C:C,"="&amp;DATE($R$6,$BZ$36,AM98),REC!G:G,'01'!$T$6,REC!H:H,"efetivado")+SUMIFS(REC!F:F,REC!C:C,"="&amp;DATE($R$6,$BZ$36,AM98),REC!G:G,'01'!$T$6,REC!H:H,$AM$9)</f>
        <v>0</v>
      </c>
      <c r="AP98" s="350">
        <f>SUMIFS('EMP ADQ'!G:G,'EMP ADQ'!C:C,"="&amp;DATE($R$6,$BZ$36,AM98),'EMP ADQ'!H:H,'01'!$T$6,'EMP ADQ'!I:I,"efetivado",'EMP ADQ'!D:D,"Empréstimo Adquirido")+SUMIFS('EMP ADQ'!G:G,'EMP ADQ'!C:C,"="&amp;DATE($R$6,$BZ$36,AM98),'EMP ADQ'!H:H,'01'!$T$6,'EMP ADQ'!I:I,$AM$9,'EMP ADQ'!D:D,"Empréstimo Adquirido")</f>
        <v>0</v>
      </c>
      <c r="AQ98" s="350">
        <f>SUMIFS('EMP ADQ'!G:G,'EMP ADQ'!C:C,"="&amp;DATE($R$6,$BZ$36,AM98),'EMP ADQ'!H:H,'01'!$T$6,'EMP ADQ'!I:I,"efetivado",'EMP ADQ'!D:D,"Empréstimo Pago")+SUMIFS('EMP ADQ'!G:G,'EMP ADQ'!C:C,"="&amp;DATE($R$6,$BZ$36,AM98),'EMP ADQ'!H:H,'01'!$T$6,'EMP ADQ'!I:I,$AM$9,'EMP ADQ'!D:D,"Empréstimo Pago")</f>
        <v>0</v>
      </c>
      <c r="AR98" s="350">
        <f>SUMIFS('EMP CON'!G:G,'EMP CON'!C:C,"="&amp;DATE($R$6,$BZ$36,AM98),'EMP CON'!H:H,'01'!$T$6,'EMP CON'!I:I,"efetivado",'EMP CON'!D:D,"Empréstimo Concedido")+SUMIFS('EMP CON'!G:G,'EMP CON'!C:C,"="&amp;DATE($R$6,$BZ$36,AM98),'EMP CON'!H:H,'01'!$T$6,'EMP CON'!I:I,$AM$9,'EMP CON'!D:D,"Empréstimo Concedido")</f>
        <v>0</v>
      </c>
      <c r="AS98" s="350">
        <f>SUMIFS('EMP CON'!G:G,'EMP CON'!C:C,"="&amp;DATE($R$6,$BZ$36,AM98),'EMP CON'!H:H,'01'!$T$6,'EMP CON'!I:I,"efetivado",'EMP CON'!D:D,"Empréstimo Recebido")+SUMIFS('EMP CON'!G:G,'EMP CON'!C:C,"="&amp;DATE($R$6,$BZ$36,AM98),'EMP CON'!H:H,'01'!$T$6,'EMP CON'!I:I,$AM$9,'EMP CON'!D:D,"Empréstimo Recebido")</f>
        <v>0</v>
      </c>
      <c r="AT98" s="350">
        <f>SUMIFS('PG CAR'!H:H,'PG CAR'!C:C,"="&amp;DATE($R$6,$BZ$36,AM98),'PG CAR'!I:I,'01'!$T$6,'PG CAR'!J:J,"efetivado")+SUMIFS('PG CAR'!H:H,'PG CAR'!C:C,"="&amp;DATE($R$6,$BZ$36,AM98),'PG CAR'!I:I,'01'!$T$6,'PG CAR'!J:J,$AM$9)</f>
        <v>0</v>
      </c>
      <c r="AU98" s="350">
        <f>SUMIFS(TRANS!F:F,TRANS!C:C,"="&amp;DATE($R$6,$BZ$36,AM98),TRANS!D:D,'01'!$T$6,TRANS!H:H,"efetivado")+SUMIFS(TRANS!F:F,TRANS!C:C,"="&amp;DATE($R$6,$BZ$36,AM98),TRANS!D:D,'01'!$T$6,TRANS!H:H,$AM$9)</f>
        <v>0</v>
      </c>
      <c r="AV98" s="350">
        <f>SUMIFS(TRANS!F:F,TRANS!C:C,"="&amp;DATE($R$6,$BZ$36,AM98),TRANS!G:G,'01'!$T$6,TRANS!H:H,"efetivado")+SUMIFS(TRANS!F:F,TRANS!C:C,"="&amp;DATE($R$6,$BZ$36,AM98),TRANS!G:G,'01'!$T$6,TRANS!H:H,$AM$9)</f>
        <v>0</v>
      </c>
      <c r="AY98" s="381">
        <f t="shared" si="37"/>
        <v>30</v>
      </c>
      <c r="AZ98" s="350">
        <f>SUMIFS(DES!F:F,DES!C:C,"="&amp;DATE($R$6,$BZ$36,AM98),DES!H:H,"efetivado")+SUMIFS(DES!F:F,DES!C:C,"="&amp;DATE($R$6,$BZ$36,AM98),DES!H:H,$AM$9)</f>
        <v>0</v>
      </c>
      <c r="BA98" s="350">
        <f>SUMIFS(REC!F:F,REC!C:C,"="&amp;DATE($R$6,$BZ$36,AM98),REC!H:H,"efetivado")+SUMIFS(REC!F:F,REC!C:C,"="&amp;DATE($R$6,$BZ$36,AM98),REC!H:H,$AM$9)</f>
        <v>0</v>
      </c>
      <c r="BB98" s="350">
        <f>SUMIFS('EMP ADQ'!G:G,'EMP ADQ'!C:C,"="&amp;DATE($R$6,$BZ$36,AM98),'EMP ADQ'!I:I,"efetivado",'EMP ADQ'!D:D,"Empréstimo Adquirido")+SUMIFS('EMP ADQ'!G:G,'EMP ADQ'!C:C,"="&amp;DATE($R$6,$BZ$36,AM98),'EMP ADQ'!I:I,$AM$9,'EMP ADQ'!D:D,"Empréstimo Adquirido")</f>
        <v>0</v>
      </c>
      <c r="BC98" s="350">
        <f>SUMIFS('EMP ADQ'!G:G,'EMP ADQ'!C:C,"="&amp;DATE($R$6,$BZ$36,AM98),'EMP ADQ'!I:I,"efetivado",'EMP ADQ'!D:D,"Empréstimo Pago")+SUMIFS('EMP ADQ'!G:G,'EMP ADQ'!C:C,"="&amp;DATE($R$6,$BZ$36,AM98),'EMP ADQ'!I:I,$AM$9,'EMP ADQ'!D:D,"Empréstimo Pago")</f>
        <v>0</v>
      </c>
      <c r="BD98" s="350">
        <f>SUMIFS('EMP CON'!G:G,'EMP CON'!C:C,"="&amp;DATE($R$6,$BZ$36,AM98),'EMP CON'!I:I,"efetivado",'EMP CON'!D:D,"Empréstimo Concedido")+SUMIFS('EMP CON'!G:G,'EMP CON'!C:C,"="&amp;DATE($R$6,$BZ$36,AM98),'EMP CON'!I:I,$AM$9,'EMP CON'!D:D,"Empréstimo Concedido")</f>
        <v>0</v>
      </c>
      <c r="BE98" s="350">
        <f>SUMIFS('EMP CON'!G:G,'EMP CON'!C:C,"="&amp;DATE($R$6,$BZ$36,AM98),'EMP CON'!I:I,"efetivado",'EMP CON'!D:D,"Empréstimo Recebido")+SUMIFS('EMP CON'!G:G,'EMP CON'!C:C,"="&amp;DATE($R$6,$BZ$36,AM98),'EMP CON'!I:I,$AM$9,'EMP CON'!D:D,"Empréstimo Recebido")</f>
        <v>0</v>
      </c>
      <c r="BF98" s="350">
        <f>SUMIFS('PG CAR'!H:H,'PG CAR'!C:C,"="&amp;DATE($R$6,$BZ$36,AM98),'PG CAR'!J:J,"efetivado")+SUMIFS('PG CAR'!H:H,'PG CAR'!C:C,"="&amp;DATE($R$6,$BZ$36,AM98),'PG CAR'!J:J,$AM$9)</f>
        <v>0</v>
      </c>
      <c r="BG98" s="350"/>
      <c r="BH98" s="350"/>
      <c r="BK98" s="381">
        <f t="shared" si="38"/>
        <v>30</v>
      </c>
      <c r="BL98" s="350">
        <f t="shared" si="39"/>
        <v>0</v>
      </c>
      <c r="BM98" s="350">
        <f t="shared" si="40"/>
        <v>0</v>
      </c>
      <c r="BN98" s="350">
        <f t="shared" si="41"/>
        <v>0</v>
      </c>
      <c r="BO98" s="350">
        <f t="shared" si="42"/>
        <v>0</v>
      </c>
      <c r="BP98" s="350">
        <f t="shared" si="43"/>
        <v>0</v>
      </c>
      <c r="BQ98" s="350">
        <f t="shared" si="44"/>
        <v>0</v>
      </c>
      <c r="BR98" s="350">
        <f t="shared" si="45"/>
        <v>0</v>
      </c>
      <c r="BS98" s="350">
        <f t="shared" si="46"/>
        <v>0</v>
      </c>
      <c r="BT98" s="350">
        <f t="shared" si="47"/>
        <v>0</v>
      </c>
    </row>
    <row r="99" spans="36:72" x14ac:dyDescent="0.25">
      <c r="AJ99" s="389">
        <f t="shared" si="48"/>
        <v>44286</v>
      </c>
      <c r="AK99" s="390">
        <f t="shared" si="35"/>
        <v>3</v>
      </c>
      <c r="AL99" s="384">
        <v>31</v>
      </c>
      <c r="AM99" s="381">
        <f t="shared" si="36"/>
        <v>31</v>
      </c>
      <c r="AN99" s="350">
        <f>SUMIFS(DES!F:F,DES!C:C,"="&amp;DATE($R$6,$BZ$36,AM99),DES!G:G,'01'!$T$6,DES!H:H,"efetivado")+SUMIFS(DES!F:F,DES!C:C,"="&amp;DATE($R$6,$BZ$36,AM99),DES!G:G,'01'!$T$6,DES!H:H,$AM$9)</f>
        <v>0</v>
      </c>
      <c r="AO99" s="350">
        <f>SUMIFS(REC!F:F,REC!C:C,"="&amp;DATE($R$6,$BZ$36,AM99),REC!G:G,'01'!$T$6,REC!H:H,"efetivado")+SUMIFS(REC!F:F,REC!C:C,"="&amp;DATE($R$6,$BZ$36,AM99),REC!G:G,'01'!$T$6,REC!H:H,$AM$9)</f>
        <v>0</v>
      </c>
      <c r="AP99" s="350">
        <f>SUMIFS('EMP ADQ'!G:G,'EMP ADQ'!C:C,"="&amp;DATE($R$6,$BZ$36,AM99),'EMP ADQ'!H:H,'01'!$T$6,'EMP ADQ'!I:I,"efetivado",'EMP ADQ'!D:D,"Empréstimo Adquirido")+SUMIFS('EMP ADQ'!G:G,'EMP ADQ'!C:C,"="&amp;DATE($R$6,$BZ$36,AM99),'EMP ADQ'!H:H,'01'!$T$6,'EMP ADQ'!I:I,$AM$9,'EMP ADQ'!D:D,"Empréstimo Adquirido")</f>
        <v>0</v>
      </c>
      <c r="AQ99" s="350">
        <f>SUMIFS('EMP ADQ'!G:G,'EMP ADQ'!C:C,"="&amp;DATE($R$6,$BZ$36,AM99),'EMP ADQ'!H:H,'01'!$T$6,'EMP ADQ'!I:I,"efetivado",'EMP ADQ'!D:D,"Empréstimo Pago")+SUMIFS('EMP ADQ'!G:G,'EMP ADQ'!C:C,"="&amp;DATE($R$6,$BZ$36,AM99),'EMP ADQ'!H:H,'01'!$T$6,'EMP ADQ'!I:I,$AM$9,'EMP ADQ'!D:D,"Empréstimo Pago")</f>
        <v>0</v>
      </c>
      <c r="AR99" s="350">
        <f>SUMIFS('EMP CON'!G:G,'EMP CON'!C:C,"="&amp;DATE($R$6,$BZ$36,AM99),'EMP CON'!H:H,'01'!$T$6,'EMP CON'!I:I,"efetivado",'EMP CON'!D:D,"Empréstimo Concedido")+SUMIFS('EMP CON'!G:G,'EMP CON'!C:C,"="&amp;DATE($R$6,$BZ$36,AM99),'EMP CON'!H:H,'01'!$T$6,'EMP CON'!I:I,$AM$9,'EMP CON'!D:D,"Empréstimo Concedido")</f>
        <v>0</v>
      </c>
      <c r="AS99" s="350">
        <f>SUMIFS('EMP CON'!G:G,'EMP CON'!C:C,"="&amp;DATE($R$6,$BZ$36,AM99),'EMP CON'!H:H,'01'!$T$6,'EMP CON'!I:I,"efetivado",'EMP CON'!D:D,"Empréstimo Recebido")+SUMIFS('EMP CON'!G:G,'EMP CON'!C:C,"="&amp;DATE($R$6,$BZ$36,AM99),'EMP CON'!H:H,'01'!$T$6,'EMP CON'!I:I,$AM$9,'EMP CON'!D:D,"Empréstimo Recebido")</f>
        <v>0</v>
      </c>
      <c r="AT99" s="350">
        <f>SUMIFS('PG CAR'!H:H,'PG CAR'!C:C,"="&amp;DATE($R$6,$BZ$36,AM99),'PG CAR'!I:I,'01'!$T$6,'PG CAR'!J:J,"efetivado")+SUMIFS('PG CAR'!H:H,'PG CAR'!C:C,"="&amp;DATE($R$6,$BZ$36,AM99),'PG CAR'!I:I,'01'!$T$6,'PG CAR'!J:J,$AM$9)</f>
        <v>0</v>
      </c>
      <c r="AU99" s="350">
        <f>SUMIFS(TRANS!F:F,TRANS!C:C,"="&amp;DATE($R$6,$BZ$36,AM99),TRANS!D:D,'01'!$T$6,TRANS!H:H,"efetivado")+SUMIFS(TRANS!F:F,TRANS!C:C,"="&amp;DATE($R$6,$BZ$36,AM99),TRANS!D:D,'01'!$T$6,TRANS!H:H,$AM$9)</f>
        <v>0</v>
      </c>
      <c r="AV99" s="350">
        <f>SUMIFS(TRANS!F:F,TRANS!C:C,"="&amp;DATE($R$6,$BZ$36,AM99),TRANS!G:G,'01'!$T$6,TRANS!H:H,"efetivado")+SUMIFS(TRANS!F:F,TRANS!C:C,"="&amp;DATE($R$6,$BZ$36,AM99),TRANS!G:G,'01'!$T$6,TRANS!H:H,$AM$9)</f>
        <v>0</v>
      </c>
      <c r="AY99" s="381">
        <f t="shared" si="37"/>
        <v>31</v>
      </c>
      <c r="AZ99" s="350">
        <f>SUMIFS(DES!F:F,DES!C:C,"="&amp;DATE($R$6,$BZ$36,AM99),DES!H:H,"efetivado")+SUMIFS(DES!F:F,DES!C:C,"="&amp;DATE($R$6,$BZ$36,AM99),DES!H:H,$AM$9)</f>
        <v>0</v>
      </c>
      <c r="BA99" s="350">
        <f>SUMIFS(REC!F:F,REC!C:C,"="&amp;DATE($R$6,$BZ$36,AM99),REC!H:H,"efetivado")+SUMIFS(REC!F:F,REC!C:C,"="&amp;DATE($R$6,$BZ$36,AM99),REC!H:H,$AM$9)</f>
        <v>0</v>
      </c>
      <c r="BB99" s="350">
        <f>SUMIFS('EMP ADQ'!G:G,'EMP ADQ'!C:C,"="&amp;DATE($R$6,$BZ$36,AM99),'EMP ADQ'!I:I,"efetivado",'EMP ADQ'!D:D,"Empréstimo Adquirido")+SUMIFS('EMP ADQ'!G:G,'EMP ADQ'!C:C,"="&amp;DATE($R$6,$BZ$36,AM99),'EMP ADQ'!I:I,$AM$9,'EMP ADQ'!D:D,"Empréstimo Adquirido")</f>
        <v>0</v>
      </c>
      <c r="BC99" s="350">
        <f>SUMIFS('EMP ADQ'!G:G,'EMP ADQ'!C:C,"="&amp;DATE($R$6,$BZ$36,AM99),'EMP ADQ'!I:I,"efetivado",'EMP ADQ'!D:D,"Empréstimo Pago")+SUMIFS('EMP ADQ'!G:G,'EMP ADQ'!C:C,"="&amp;DATE($R$6,$BZ$36,AM99),'EMP ADQ'!I:I,$AM$9,'EMP ADQ'!D:D,"Empréstimo Pago")</f>
        <v>0</v>
      </c>
      <c r="BD99" s="350">
        <f>SUMIFS('EMP CON'!G:G,'EMP CON'!C:C,"="&amp;DATE($R$6,$BZ$36,AM99),'EMP CON'!I:I,"efetivado",'EMP CON'!D:D,"Empréstimo Concedido")+SUMIFS('EMP CON'!G:G,'EMP CON'!C:C,"="&amp;DATE($R$6,$BZ$36,AM99),'EMP CON'!I:I,$AM$9,'EMP CON'!D:D,"Empréstimo Concedido")</f>
        <v>0</v>
      </c>
      <c r="BE99" s="350">
        <f>SUMIFS('EMP CON'!G:G,'EMP CON'!C:C,"="&amp;DATE($R$6,$BZ$36,AM99),'EMP CON'!I:I,"efetivado",'EMP CON'!D:D,"Empréstimo Recebido")+SUMIFS('EMP CON'!G:G,'EMP CON'!C:C,"="&amp;DATE($R$6,$BZ$36,AM99),'EMP CON'!I:I,$AM$9,'EMP CON'!D:D,"Empréstimo Recebido")</f>
        <v>0</v>
      </c>
      <c r="BF99" s="350">
        <f>SUMIFS('PG CAR'!H:H,'PG CAR'!C:C,"="&amp;DATE($R$6,$BZ$36,AM99),'PG CAR'!J:J,"efetivado")+SUMIFS('PG CAR'!H:H,'PG CAR'!C:C,"="&amp;DATE($R$6,$BZ$36,AM99),'PG CAR'!J:J,$AM$9)</f>
        <v>0</v>
      </c>
      <c r="BG99" s="350"/>
      <c r="BH99" s="350"/>
      <c r="BK99" s="381">
        <f t="shared" si="38"/>
        <v>31</v>
      </c>
      <c r="BL99" s="350">
        <f t="shared" si="39"/>
        <v>0</v>
      </c>
      <c r="BM99" s="350">
        <f t="shared" si="40"/>
        <v>0</v>
      </c>
      <c r="BN99" s="350">
        <f t="shared" si="41"/>
        <v>0</v>
      </c>
      <c r="BO99" s="350">
        <f t="shared" si="42"/>
        <v>0</v>
      </c>
      <c r="BP99" s="350">
        <f t="shared" si="43"/>
        <v>0</v>
      </c>
      <c r="BQ99" s="350">
        <f t="shared" si="44"/>
        <v>0</v>
      </c>
      <c r="BR99" s="350">
        <f t="shared" si="45"/>
        <v>0</v>
      </c>
      <c r="BS99" s="350">
        <f t="shared" si="46"/>
        <v>0</v>
      </c>
      <c r="BT99" s="350">
        <f t="shared" si="47"/>
        <v>0</v>
      </c>
    </row>
    <row r="100" spans="36:72" x14ac:dyDescent="0.25">
      <c r="AL100" s="383"/>
    </row>
    <row r="101" spans="36:72" x14ac:dyDescent="0.25">
      <c r="AL101" s="383"/>
    </row>
    <row r="102" spans="36:72" x14ac:dyDescent="0.25">
      <c r="AL102" s="383"/>
    </row>
    <row r="103" spans="36:72" x14ac:dyDescent="0.25">
      <c r="AL103" s="383"/>
      <c r="AM103" s="381">
        <f>R6</f>
        <v>2021</v>
      </c>
      <c r="AN103" s="381">
        <v>1</v>
      </c>
      <c r="AO103" s="381">
        <v>2</v>
      </c>
      <c r="AP103" s="381">
        <v>3</v>
      </c>
      <c r="AQ103" s="381">
        <v>4</v>
      </c>
      <c r="AR103" s="381">
        <v>5</v>
      </c>
      <c r="AS103" s="381">
        <v>6</v>
      </c>
      <c r="AT103" s="381">
        <v>7</v>
      </c>
      <c r="AU103" s="381">
        <v>8</v>
      </c>
      <c r="AV103" s="381">
        <v>9</v>
      </c>
      <c r="AW103" s="381">
        <v>10</v>
      </c>
      <c r="AX103" s="381">
        <v>11</v>
      </c>
      <c r="AY103" s="381">
        <v>12</v>
      </c>
    </row>
    <row r="104" spans="36:72" x14ac:dyDescent="0.25">
      <c r="AL104" s="383"/>
      <c r="AM104" s="381" t="s">
        <v>105</v>
      </c>
      <c r="AN104" s="350">
        <f>SUMIFS(AN10:AN60,AM10:AM60,R6)</f>
        <v>0</v>
      </c>
      <c r="AO104" s="350">
        <f>AN104-AN105+AN106+AN107-AN108-AN109+AN110-AN111-AN112+AN113</f>
        <v>0</v>
      </c>
      <c r="AP104" s="350">
        <f t="shared" ref="AP104:AY104" si="49">AO104-AO105+AO106+AO107-AO108-AO109+AO110-AO111-AO112+AO113</f>
        <v>0</v>
      </c>
      <c r="AQ104" s="350">
        <f t="shared" si="49"/>
        <v>0</v>
      </c>
      <c r="AR104" s="350">
        <f t="shared" si="49"/>
        <v>0</v>
      </c>
      <c r="AS104" s="350">
        <f t="shared" si="49"/>
        <v>0</v>
      </c>
      <c r="AT104" s="350">
        <f t="shared" si="49"/>
        <v>0</v>
      </c>
      <c r="AU104" s="350">
        <f t="shared" si="49"/>
        <v>0</v>
      </c>
      <c r="AV104" s="350">
        <f t="shared" si="49"/>
        <v>0</v>
      </c>
      <c r="AW104" s="350">
        <f t="shared" si="49"/>
        <v>0</v>
      </c>
      <c r="AX104" s="350">
        <f t="shared" si="49"/>
        <v>0</v>
      </c>
      <c r="AY104" s="350">
        <f t="shared" si="49"/>
        <v>0</v>
      </c>
    </row>
    <row r="105" spans="36:72" x14ac:dyDescent="0.25">
      <c r="AL105" s="383"/>
      <c r="AM105" s="348" t="s">
        <v>67</v>
      </c>
      <c r="AN105" s="350">
        <f>SUMIFS(DES!$F:$F,DES!$C:$C,"&gt;="&amp;DATE($R$6,AN103,1),DES!$C:$C,"&lt;="&amp;EOMONTH(DATE($R$6,AN103,1),0),DES!$G:$G,'01'!$T$6,DES!$H:$H,"efetivado")+SUMIFS(DES!$F:$F,DES!$C:$C,"&gt;="&amp;DATE($R$6,AN103,1),DES!$C:$C,"&lt;="&amp;EOMONTH(DATE($R$6,AN103,1),0),DES!$G:$G,'01'!$T$6,DES!$H:$H,$AM$9)</f>
        <v>0</v>
      </c>
      <c r="AO105" s="350">
        <f>SUMIFS(DES!$F:$F,DES!$C:$C,"&gt;="&amp;DATE($R$6,AO103,1),DES!$C:$C,"&lt;="&amp;EOMONTH(DATE($R$6,AO103,1),0),DES!$G:$G,'01'!$T$6,DES!$H:$H,"efetivado")+SUMIFS(DES!$F:$F,DES!$C:$C,"&gt;="&amp;DATE($R$6,AO103,1),DES!$C:$C,"&lt;="&amp;EOMONTH(DATE($R$6,AO103,1),0),DES!$G:$G,'01'!$T$6,DES!$H:$H,$AM$9)</f>
        <v>0</v>
      </c>
      <c r="AP105" s="350">
        <f>SUMIFS(DES!$F:$F,DES!$C:$C,"&gt;="&amp;DATE($R$6,AP103,1),DES!$C:$C,"&lt;="&amp;EOMONTH(DATE($R$6,AP103,1),0),DES!$G:$G,'01'!$T$6,DES!$H:$H,"efetivado")+SUMIFS(DES!$F:$F,DES!$C:$C,"&gt;="&amp;DATE($R$6,AP103,1),DES!$C:$C,"&lt;="&amp;EOMONTH(DATE($R$6,AP103,1),0),DES!$G:$G,'01'!$T$6,DES!$H:$H,$AM$9)</f>
        <v>0</v>
      </c>
      <c r="AQ105" s="350">
        <f>SUMIFS(DES!$F:$F,DES!$C:$C,"&gt;="&amp;DATE($R$6,AQ103,1),DES!$C:$C,"&lt;="&amp;EOMONTH(DATE($R$6,AQ103,1),0),DES!$G:$G,'01'!$T$6,DES!$H:$H,"efetivado")+SUMIFS(DES!$F:$F,DES!$C:$C,"&gt;="&amp;DATE($R$6,AQ103,1),DES!$C:$C,"&lt;="&amp;EOMONTH(DATE($R$6,AQ103,1),0),DES!$G:$G,'01'!$T$6,DES!$H:$H,$AM$9)</f>
        <v>0</v>
      </c>
      <c r="AR105" s="350">
        <f>SUMIFS(DES!$F:$F,DES!$C:$C,"&gt;="&amp;DATE($R$6,AR103,1),DES!$C:$C,"&lt;="&amp;EOMONTH(DATE($R$6,AR103,1),0),DES!$G:$G,'01'!$T$6,DES!$H:$H,"efetivado")+SUMIFS(DES!$F:$F,DES!$C:$C,"&gt;="&amp;DATE($R$6,AR103,1),DES!$C:$C,"&lt;="&amp;EOMONTH(DATE($R$6,AR103,1),0),DES!$G:$G,'01'!$T$6,DES!$H:$H,$AM$9)</f>
        <v>0</v>
      </c>
      <c r="AS105" s="350">
        <f>SUMIFS(DES!$F:$F,DES!$C:$C,"&gt;="&amp;DATE($R$6,AS103,1),DES!$C:$C,"&lt;="&amp;EOMONTH(DATE($R$6,AS103,1),0),DES!$G:$G,'01'!$T$6,DES!$H:$H,"efetivado")+SUMIFS(DES!$F:$F,DES!$C:$C,"&gt;="&amp;DATE($R$6,AS103,1),DES!$C:$C,"&lt;="&amp;EOMONTH(DATE($R$6,AS103,1),0),DES!$G:$G,'01'!$T$6,DES!$H:$H,$AM$9)</f>
        <v>0</v>
      </c>
      <c r="AT105" s="350">
        <f>SUMIFS(DES!$F:$F,DES!$C:$C,"&gt;="&amp;DATE($R$6,AT103,1),DES!$C:$C,"&lt;="&amp;EOMONTH(DATE($R$6,AT103,1),0),DES!$G:$G,'01'!$T$6,DES!$H:$H,"efetivado")+SUMIFS(DES!$F:$F,DES!$C:$C,"&gt;="&amp;DATE($R$6,AT103,1),DES!$C:$C,"&lt;="&amp;EOMONTH(DATE($R$6,AT103,1),0),DES!$G:$G,'01'!$T$6,DES!$H:$H,$AM$9)</f>
        <v>0</v>
      </c>
      <c r="AU105" s="350">
        <f>SUMIFS(DES!$F:$F,DES!$C:$C,"&gt;="&amp;DATE($R$6,AU103,1),DES!$C:$C,"&lt;="&amp;EOMONTH(DATE($R$6,AU103,1),0),DES!$G:$G,'01'!$T$6,DES!$H:$H,"efetivado")+SUMIFS(DES!$F:$F,DES!$C:$C,"&gt;="&amp;DATE($R$6,AU103,1),DES!$C:$C,"&lt;="&amp;EOMONTH(DATE($R$6,AU103,1),0),DES!$G:$G,'01'!$T$6,DES!$H:$H,$AM$9)</f>
        <v>0</v>
      </c>
      <c r="AV105" s="350">
        <f>SUMIFS(DES!$F:$F,DES!$C:$C,"&gt;="&amp;DATE($R$6,AV103,1),DES!$C:$C,"&lt;="&amp;EOMONTH(DATE($R$6,AV103,1),0),DES!$G:$G,'01'!$T$6,DES!$H:$H,"efetivado")+SUMIFS(DES!$F:$F,DES!$C:$C,"&gt;="&amp;DATE($R$6,AV103,1),DES!$C:$C,"&lt;="&amp;EOMONTH(DATE($R$6,AV103,1),0),DES!$G:$G,'01'!$T$6,DES!$H:$H,$AM$9)</f>
        <v>0</v>
      </c>
      <c r="AW105" s="350">
        <f>SUMIFS(DES!$F:$F,DES!$C:$C,"&gt;="&amp;DATE($R$6,AW103,1),DES!$C:$C,"&lt;="&amp;EOMONTH(DATE($R$6,AW103,1),0),DES!$G:$G,'01'!$T$6,DES!$H:$H,"efetivado")+SUMIFS(DES!$F:$F,DES!$C:$C,"&gt;="&amp;DATE($R$6,AW103,1),DES!$C:$C,"&lt;="&amp;EOMONTH(DATE($R$6,AW103,1),0),DES!$G:$G,'01'!$T$6,DES!$H:$H,$AM$9)</f>
        <v>0</v>
      </c>
      <c r="AX105" s="350">
        <f>SUMIFS(DES!$F:$F,DES!$C:$C,"&gt;="&amp;DATE($R$6,AX103,1),DES!$C:$C,"&lt;="&amp;EOMONTH(DATE($R$6,AX103,1),0),DES!$G:$G,'01'!$T$6,DES!$H:$H,"efetivado")+SUMIFS(DES!$F:$F,DES!$C:$C,"&gt;="&amp;DATE($R$6,AX103,1),DES!$C:$C,"&lt;="&amp;EOMONTH(DATE($R$6,AX103,1),0),DES!$G:$G,'01'!$T$6,DES!$H:$H,$AM$9)</f>
        <v>0</v>
      </c>
      <c r="AY105" s="350">
        <f>SUMIFS(DES!$F:$F,DES!$C:$C,"&gt;="&amp;DATE($R$6,AY103,1),DES!$C:$C,"&lt;="&amp;EOMONTH(DATE($R$6,AY103,1),0),DES!$G:$G,'01'!$T$6,DES!$H:$H,"efetivado")+SUMIFS(DES!$F:$F,DES!$C:$C,"&gt;="&amp;DATE($R$6,AY103,1),DES!$C:$C,"&lt;="&amp;EOMONTH(DATE($R$6,AY103,1),0),DES!$G:$G,'01'!$T$6,DES!$H:$H,$AM$9)</f>
        <v>0</v>
      </c>
    </row>
    <row r="106" spans="36:72" x14ac:dyDescent="0.25">
      <c r="AL106" s="383"/>
      <c r="AM106" s="348" t="s">
        <v>66</v>
      </c>
      <c r="AN106" s="350">
        <f>SUMIFS(REC!$F:$F,REC!$C:$C,"&gt;="&amp;DATE($R$6,AN103,1),REC!$C:$C,"&lt;="&amp;EOMONTH(DATE($R$6,AN103,1),0),REC!$G:$G,'01'!$T$6,REC!$H:$H,"efetivado")+SUMIFS(REC!$F:$F,REC!$C:$C,"&gt;="&amp;DATE($R$6,AN103,1),REC!$C:$C,"&lt;="&amp;EOMONTH(DATE($R$6,AN103,1),0),REC!$G:$G,'01'!$T$6,REC!$H:$H,$AM$9)</f>
        <v>0</v>
      </c>
      <c r="AO106" s="350">
        <f>SUMIFS(REC!$F:$F,REC!$C:$C,"&gt;="&amp;DATE($R$6,AO103,1),REC!$C:$C,"&lt;="&amp;EOMONTH(DATE($R$6,AO103,1),0),REC!$G:$G,'01'!$T$6,REC!$H:$H,"efetivado")+SUMIFS(REC!$F:$F,REC!$C:$C,"&gt;="&amp;DATE($R$6,AO103,1),REC!$C:$C,"&lt;="&amp;EOMONTH(DATE($R$6,AO103,1),0),REC!$G:$G,'01'!$T$6,REC!$H:$H,$AM$9)</f>
        <v>0</v>
      </c>
      <c r="AP106" s="350">
        <f>SUMIFS(REC!$F:$F,REC!$C:$C,"&gt;="&amp;DATE($R$6,AP103,1),REC!$C:$C,"&lt;="&amp;EOMONTH(DATE($R$6,AP103,1),0),REC!$G:$G,'01'!$T$6,REC!$H:$H,"efetivado")+SUMIFS(REC!$F:$F,REC!$C:$C,"&gt;="&amp;DATE($R$6,AP103,1),REC!$C:$C,"&lt;="&amp;EOMONTH(DATE($R$6,AP103,1),0),REC!$G:$G,'01'!$T$6,REC!$H:$H,$AM$9)</f>
        <v>0</v>
      </c>
      <c r="AQ106" s="350">
        <f>SUMIFS(REC!$F:$F,REC!$C:$C,"&gt;="&amp;DATE($R$6,AQ103,1),REC!$C:$C,"&lt;="&amp;EOMONTH(DATE($R$6,AQ103,1),0),REC!$G:$G,'01'!$T$6,REC!$H:$H,"efetivado")+SUMIFS(REC!$F:$F,REC!$C:$C,"&gt;="&amp;DATE($R$6,AQ103,1),REC!$C:$C,"&lt;="&amp;EOMONTH(DATE($R$6,AQ103,1),0),REC!$G:$G,'01'!$T$6,REC!$H:$H,$AM$9)</f>
        <v>0</v>
      </c>
      <c r="AR106" s="350">
        <f>SUMIFS(REC!$F:$F,REC!$C:$C,"&gt;="&amp;DATE($R$6,AR103,1),REC!$C:$C,"&lt;="&amp;EOMONTH(DATE($R$6,AR103,1),0),REC!$G:$G,'01'!$T$6,REC!$H:$H,"efetivado")+SUMIFS(REC!$F:$F,REC!$C:$C,"&gt;="&amp;DATE($R$6,AR103,1),REC!$C:$C,"&lt;="&amp;EOMONTH(DATE($R$6,AR103,1),0),REC!$G:$G,'01'!$T$6,REC!$H:$H,$AM$9)</f>
        <v>0</v>
      </c>
      <c r="AS106" s="350">
        <f>SUMIFS(REC!$F:$F,REC!$C:$C,"&gt;="&amp;DATE($R$6,AS103,1),REC!$C:$C,"&lt;="&amp;EOMONTH(DATE($R$6,AS103,1),0),REC!$G:$G,'01'!$T$6,REC!$H:$H,"efetivado")+SUMIFS(REC!$F:$F,REC!$C:$C,"&gt;="&amp;DATE($R$6,AS103,1),REC!$C:$C,"&lt;="&amp;EOMONTH(DATE($R$6,AS103,1),0),REC!$G:$G,'01'!$T$6,REC!$H:$H,$AM$9)</f>
        <v>0</v>
      </c>
      <c r="AT106" s="350">
        <f>SUMIFS(REC!$F:$F,REC!$C:$C,"&gt;="&amp;DATE($R$6,AT103,1),REC!$C:$C,"&lt;="&amp;EOMONTH(DATE($R$6,AT103,1),0),REC!$G:$G,'01'!$T$6,REC!$H:$H,"efetivado")+SUMIFS(REC!$F:$F,REC!$C:$C,"&gt;="&amp;DATE($R$6,AT103,1),REC!$C:$C,"&lt;="&amp;EOMONTH(DATE($R$6,AT103,1),0),REC!$G:$G,'01'!$T$6,REC!$H:$H,$AM$9)</f>
        <v>0</v>
      </c>
      <c r="AU106" s="350">
        <f>SUMIFS(REC!$F:$F,REC!$C:$C,"&gt;="&amp;DATE($R$6,AU103,1),REC!$C:$C,"&lt;="&amp;EOMONTH(DATE($R$6,AU103,1),0),REC!$G:$G,'01'!$T$6,REC!$H:$H,"efetivado")+SUMIFS(REC!$F:$F,REC!$C:$C,"&gt;="&amp;DATE($R$6,AU103,1),REC!$C:$C,"&lt;="&amp;EOMONTH(DATE($R$6,AU103,1),0),REC!$G:$G,'01'!$T$6,REC!$H:$H,$AM$9)</f>
        <v>0</v>
      </c>
      <c r="AV106" s="350">
        <f>SUMIFS(REC!$F:$F,REC!$C:$C,"&gt;="&amp;DATE($R$6,AV103,1),REC!$C:$C,"&lt;="&amp;EOMONTH(DATE($R$6,AV103,1),0),REC!$G:$G,'01'!$T$6,REC!$H:$H,"efetivado")+SUMIFS(REC!$F:$F,REC!$C:$C,"&gt;="&amp;DATE($R$6,AV103,1),REC!$C:$C,"&lt;="&amp;EOMONTH(DATE($R$6,AV103,1),0),REC!$G:$G,'01'!$T$6,REC!$H:$H,$AM$9)</f>
        <v>0</v>
      </c>
      <c r="AW106" s="350">
        <f>SUMIFS(REC!$F:$F,REC!$C:$C,"&gt;="&amp;DATE($R$6,AW103,1),REC!$C:$C,"&lt;="&amp;EOMONTH(DATE($R$6,AW103,1),0),REC!$G:$G,'01'!$T$6,REC!$H:$H,"efetivado")+SUMIFS(REC!$F:$F,REC!$C:$C,"&gt;="&amp;DATE($R$6,AW103,1),REC!$C:$C,"&lt;="&amp;EOMONTH(DATE($R$6,AW103,1),0),REC!$G:$G,'01'!$T$6,REC!$H:$H,$AM$9)</f>
        <v>0</v>
      </c>
      <c r="AX106" s="350">
        <f>SUMIFS(REC!$F:$F,REC!$C:$C,"&gt;="&amp;DATE($R$6,AX103,1),REC!$C:$C,"&lt;="&amp;EOMONTH(DATE($R$6,AX103,1),0),REC!$G:$G,'01'!$T$6,REC!$H:$H,"efetivado")+SUMIFS(REC!$F:$F,REC!$C:$C,"&gt;="&amp;DATE($R$6,AX103,1),REC!$C:$C,"&lt;="&amp;EOMONTH(DATE($R$6,AX103,1),0),REC!$G:$G,'01'!$T$6,REC!$H:$H,$AM$9)</f>
        <v>0</v>
      </c>
      <c r="AY106" s="350">
        <f>SUMIFS(REC!$F:$F,REC!$C:$C,"&gt;="&amp;DATE($R$6,AY103,1),REC!$C:$C,"&lt;="&amp;EOMONTH(DATE($R$6,AY103,1),0),REC!$G:$G,'01'!$T$6,REC!$H:$H,"efetivado")+SUMIFS(REC!$F:$F,REC!$C:$C,"&gt;="&amp;DATE($R$6,AY103,1),REC!$C:$C,"&lt;="&amp;EOMONTH(DATE($R$6,AY103,1),0),REC!$G:$G,'01'!$T$6,REC!$H:$H,$AM$9)</f>
        <v>0</v>
      </c>
    </row>
    <row r="107" spans="36:72" x14ac:dyDescent="0.25">
      <c r="AL107" s="383"/>
      <c r="AM107" s="348" t="s">
        <v>83</v>
      </c>
      <c r="AN107" s="350">
        <f>SUMIFS('EMP ADQ'!$G:$G,'EMP ADQ'!$C:$C,"&gt;="&amp;DATE($R$6,AN103,1),'EMP ADQ'!$C:$C,"&lt;="&amp;EOMONTH(DATE($R$6,AN103,1),0),'EMP ADQ'!$H:$H,'01'!$T$6,'EMP ADQ'!$I:$I,"efetivado",'EMP ADQ'!$D:$D,"Empréstimo Adquirido")+SUMIFS('EMP ADQ'!$G:$G,'EMP ADQ'!$C:$C,"&gt;="&amp;DATE($R$6,AN103,1),'EMP ADQ'!$C:$C,"&lt;="&amp;EOMONTH(DATE($R$6,AN103,1),0),'EMP ADQ'!$H:$H,'01'!$T$6,'EMP ADQ'!$I:$I,$AM$9,'EMP ADQ'!$D:$D,"Empréstimo Adquirido")</f>
        <v>0</v>
      </c>
      <c r="AO107" s="350">
        <f>SUMIFS('EMP ADQ'!$G:$G,'EMP ADQ'!$C:$C,"&gt;="&amp;DATE($R$6,AO103,1),'EMP ADQ'!$C:$C,"&lt;="&amp;EOMONTH(DATE($R$6,AO103,1),0),'EMP ADQ'!$H:$H,'01'!$T$6,'EMP ADQ'!$I:$I,"efetivado",'EMP ADQ'!$D:$D,"Empréstimo Adquirido")+SUMIFS('EMP ADQ'!$G:$G,'EMP ADQ'!$C:$C,"&gt;="&amp;DATE($R$6,AO103,1),'EMP ADQ'!$C:$C,"&lt;="&amp;EOMONTH(DATE($R$6,AO103,1),0),'EMP ADQ'!$H:$H,'01'!$T$6,'EMP ADQ'!$I:$I,$AM$9,'EMP ADQ'!$D:$D,"Empréstimo Adquirido")</f>
        <v>0</v>
      </c>
      <c r="AP107" s="350">
        <f>SUMIFS('EMP ADQ'!$G:$G,'EMP ADQ'!$C:$C,"&gt;="&amp;DATE($R$6,AP103,1),'EMP ADQ'!$C:$C,"&lt;="&amp;EOMONTH(DATE($R$6,AP103,1),0),'EMP ADQ'!$H:$H,'01'!$T$6,'EMP ADQ'!$I:$I,"efetivado",'EMP ADQ'!$D:$D,"Empréstimo Adquirido")+SUMIFS('EMP ADQ'!$G:$G,'EMP ADQ'!$C:$C,"&gt;="&amp;DATE($R$6,AP103,1),'EMP ADQ'!$C:$C,"&lt;="&amp;EOMONTH(DATE($R$6,AP103,1),0),'EMP ADQ'!$H:$H,'01'!$T$6,'EMP ADQ'!$I:$I,$AM$9,'EMP ADQ'!$D:$D,"Empréstimo Adquirido")</f>
        <v>0</v>
      </c>
      <c r="AQ107" s="350">
        <f>SUMIFS('EMP ADQ'!$G:$G,'EMP ADQ'!$C:$C,"&gt;="&amp;DATE($R$6,AQ103,1),'EMP ADQ'!$C:$C,"&lt;="&amp;EOMONTH(DATE($R$6,AQ103,1),0),'EMP ADQ'!$H:$H,'01'!$T$6,'EMP ADQ'!$I:$I,"efetivado",'EMP ADQ'!$D:$D,"Empréstimo Adquirido")+SUMIFS('EMP ADQ'!$G:$G,'EMP ADQ'!$C:$C,"&gt;="&amp;DATE($R$6,AQ103,1),'EMP ADQ'!$C:$C,"&lt;="&amp;EOMONTH(DATE($R$6,AQ103,1),0),'EMP ADQ'!$H:$H,'01'!$T$6,'EMP ADQ'!$I:$I,$AM$9,'EMP ADQ'!$D:$D,"Empréstimo Adquirido")</f>
        <v>0</v>
      </c>
      <c r="AR107" s="350">
        <f>SUMIFS('EMP ADQ'!$G:$G,'EMP ADQ'!$C:$C,"&gt;="&amp;DATE($R$6,AR103,1),'EMP ADQ'!$C:$C,"&lt;="&amp;EOMONTH(DATE($R$6,AR103,1),0),'EMP ADQ'!$H:$H,'01'!$T$6,'EMP ADQ'!$I:$I,"efetivado",'EMP ADQ'!$D:$D,"Empréstimo Adquirido")+SUMIFS('EMP ADQ'!$G:$G,'EMP ADQ'!$C:$C,"&gt;="&amp;DATE($R$6,AR103,1),'EMP ADQ'!$C:$C,"&lt;="&amp;EOMONTH(DATE($R$6,AR103,1),0),'EMP ADQ'!$H:$H,'01'!$T$6,'EMP ADQ'!$I:$I,$AM$9,'EMP ADQ'!$D:$D,"Empréstimo Adquirido")</f>
        <v>0</v>
      </c>
      <c r="AS107" s="350">
        <f>SUMIFS('EMP ADQ'!$G:$G,'EMP ADQ'!$C:$C,"&gt;="&amp;DATE($R$6,AS103,1),'EMP ADQ'!$C:$C,"&lt;="&amp;EOMONTH(DATE($R$6,AS103,1),0),'EMP ADQ'!$H:$H,'01'!$T$6,'EMP ADQ'!$I:$I,"efetivado",'EMP ADQ'!$D:$D,"Empréstimo Adquirido")+SUMIFS('EMP ADQ'!$G:$G,'EMP ADQ'!$C:$C,"&gt;="&amp;DATE($R$6,AS103,1),'EMP ADQ'!$C:$C,"&lt;="&amp;EOMONTH(DATE($R$6,AS103,1),0),'EMP ADQ'!$H:$H,'01'!$T$6,'EMP ADQ'!$I:$I,$AM$9,'EMP ADQ'!$D:$D,"Empréstimo Adquirido")</f>
        <v>0</v>
      </c>
      <c r="AT107" s="350">
        <f>SUMIFS('EMP ADQ'!$G:$G,'EMP ADQ'!$C:$C,"&gt;="&amp;DATE($R$6,AT103,1),'EMP ADQ'!$C:$C,"&lt;="&amp;EOMONTH(DATE($R$6,AT103,1),0),'EMP ADQ'!$H:$H,'01'!$T$6,'EMP ADQ'!$I:$I,"efetivado",'EMP ADQ'!$D:$D,"Empréstimo Adquirido")+SUMIFS('EMP ADQ'!$G:$G,'EMP ADQ'!$C:$C,"&gt;="&amp;DATE($R$6,AT103,1),'EMP ADQ'!$C:$C,"&lt;="&amp;EOMONTH(DATE($R$6,AT103,1),0),'EMP ADQ'!$H:$H,'01'!$T$6,'EMP ADQ'!$I:$I,$AM$9,'EMP ADQ'!$D:$D,"Empréstimo Adquirido")</f>
        <v>0</v>
      </c>
      <c r="AU107" s="350">
        <f>SUMIFS('EMP ADQ'!$G:$G,'EMP ADQ'!$C:$C,"&gt;="&amp;DATE($R$6,AU103,1),'EMP ADQ'!$C:$C,"&lt;="&amp;EOMONTH(DATE($R$6,AU103,1),0),'EMP ADQ'!$H:$H,'01'!$T$6,'EMP ADQ'!$I:$I,"efetivado",'EMP ADQ'!$D:$D,"Empréstimo Adquirido")+SUMIFS('EMP ADQ'!$G:$G,'EMP ADQ'!$C:$C,"&gt;="&amp;DATE($R$6,AU103,1),'EMP ADQ'!$C:$C,"&lt;="&amp;EOMONTH(DATE($R$6,AU103,1),0),'EMP ADQ'!$H:$H,'01'!$T$6,'EMP ADQ'!$I:$I,$AM$9,'EMP ADQ'!$D:$D,"Empréstimo Adquirido")</f>
        <v>0</v>
      </c>
      <c r="AV107" s="350">
        <f>SUMIFS('EMP ADQ'!$G:$G,'EMP ADQ'!$C:$C,"&gt;="&amp;DATE($R$6,AV103,1),'EMP ADQ'!$C:$C,"&lt;="&amp;EOMONTH(DATE($R$6,AV103,1),0),'EMP ADQ'!$H:$H,'01'!$T$6,'EMP ADQ'!$I:$I,"efetivado",'EMP ADQ'!$D:$D,"Empréstimo Adquirido")+SUMIFS('EMP ADQ'!$G:$G,'EMP ADQ'!$C:$C,"&gt;="&amp;DATE($R$6,AV103,1),'EMP ADQ'!$C:$C,"&lt;="&amp;EOMONTH(DATE($R$6,AV103,1),0),'EMP ADQ'!$H:$H,'01'!$T$6,'EMP ADQ'!$I:$I,$AM$9,'EMP ADQ'!$D:$D,"Empréstimo Adquirido")</f>
        <v>0</v>
      </c>
      <c r="AW107" s="350">
        <f>SUMIFS('EMP ADQ'!$G:$G,'EMP ADQ'!$C:$C,"&gt;="&amp;DATE($R$6,AW103,1),'EMP ADQ'!$C:$C,"&lt;="&amp;EOMONTH(DATE($R$6,AW103,1),0),'EMP ADQ'!$H:$H,'01'!$T$6,'EMP ADQ'!$I:$I,"efetivado",'EMP ADQ'!$D:$D,"Empréstimo Adquirido")+SUMIFS('EMP ADQ'!$G:$G,'EMP ADQ'!$C:$C,"&gt;="&amp;DATE($R$6,AW103,1),'EMP ADQ'!$C:$C,"&lt;="&amp;EOMONTH(DATE($R$6,AW103,1),0),'EMP ADQ'!$H:$H,'01'!$T$6,'EMP ADQ'!$I:$I,$AM$9,'EMP ADQ'!$D:$D,"Empréstimo Adquirido")</f>
        <v>0</v>
      </c>
      <c r="AX107" s="350">
        <f>SUMIFS('EMP ADQ'!$G:$G,'EMP ADQ'!$C:$C,"&gt;="&amp;DATE($R$6,AX103,1),'EMP ADQ'!$C:$C,"&lt;="&amp;EOMONTH(DATE($R$6,AX103,1),0),'EMP ADQ'!$H:$H,'01'!$T$6,'EMP ADQ'!$I:$I,"efetivado",'EMP ADQ'!$D:$D,"Empréstimo Adquirido")+SUMIFS('EMP ADQ'!$G:$G,'EMP ADQ'!$C:$C,"&gt;="&amp;DATE($R$6,AX103,1),'EMP ADQ'!$C:$C,"&lt;="&amp;EOMONTH(DATE($R$6,AX103,1),0),'EMP ADQ'!$H:$H,'01'!$T$6,'EMP ADQ'!$I:$I,$AM$9,'EMP ADQ'!$D:$D,"Empréstimo Adquirido")</f>
        <v>0</v>
      </c>
      <c r="AY107" s="350">
        <f>SUMIFS('EMP ADQ'!$G:$G,'EMP ADQ'!$C:$C,"&gt;="&amp;DATE($R$6,AY103,1),'EMP ADQ'!$C:$C,"&lt;="&amp;EOMONTH(DATE($R$6,AY103,1),0),'EMP ADQ'!$H:$H,'01'!$T$6,'EMP ADQ'!$I:$I,"efetivado",'EMP ADQ'!$D:$D,"Empréstimo Adquirido")+SUMIFS('EMP ADQ'!$G:$G,'EMP ADQ'!$C:$C,"&gt;="&amp;DATE($R$6,AY103,1),'EMP ADQ'!$C:$C,"&lt;="&amp;EOMONTH(DATE($R$6,AY103,1),0),'EMP ADQ'!$H:$H,'01'!$T$6,'EMP ADQ'!$I:$I,$AM$9,'EMP ADQ'!$D:$D,"Empréstimo Adquirido")</f>
        <v>0</v>
      </c>
    </row>
    <row r="108" spans="36:72" x14ac:dyDescent="0.25">
      <c r="AL108" s="383"/>
      <c r="AM108" s="348" t="s">
        <v>98</v>
      </c>
      <c r="AN108" s="350">
        <f>SUMIFS('EMP ADQ'!$G:$G,'EMP ADQ'!$C:$C,"&gt;="&amp;DATE($R$6,AN103,1),'EMP ADQ'!$C:$C,"&lt;="&amp;EOMONTH(DATE($R$6,AN103,1),0),'EMP ADQ'!$H:$H,'01'!$T$6,'EMP ADQ'!$I:$I,"efetivado",'EMP ADQ'!$D:$D,"Empréstimo Pago")+SUMIFS('EMP ADQ'!$G:$G,'EMP ADQ'!$C:$C,"&gt;="&amp;DATE($R$6,AN103,1),'EMP ADQ'!$C:$C,"&lt;="&amp;EOMONTH(DATE($R$6,AN103,1),0),'EMP ADQ'!$H:$H,'01'!$T$6,'EMP ADQ'!$I:$I,$AM$9,'EMP ADQ'!$D:$D,"Empréstimo Pago")</f>
        <v>0</v>
      </c>
      <c r="AO108" s="350">
        <f>SUMIFS('EMP ADQ'!$G:$G,'EMP ADQ'!$C:$C,"&gt;="&amp;DATE($R$6,AO103,1),'EMP ADQ'!$C:$C,"&lt;="&amp;EOMONTH(DATE($R$6,AO103,1),0),'EMP ADQ'!$H:$H,'01'!$T$6,'EMP ADQ'!$I:$I,"efetivado",'EMP ADQ'!$D:$D,"Empréstimo Pago")+SUMIFS('EMP ADQ'!$G:$G,'EMP ADQ'!$C:$C,"&gt;="&amp;DATE($R$6,AO103,1),'EMP ADQ'!$C:$C,"&lt;="&amp;EOMONTH(DATE($R$6,AO103,1),0),'EMP ADQ'!$H:$H,'01'!$T$6,'EMP ADQ'!$I:$I,$AM$9,'EMP ADQ'!$D:$D,"Empréstimo Pago")</f>
        <v>0</v>
      </c>
      <c r="AP108" s="350">
        <f>SUMIFS('EMP ADQ'!$G:$G,'EMP ADQ'!$C:$C,"&gt;="&amp;DATE($R$6,AP103,1),'EMP ADQ'!$C:$C,"&lt;="&amp;EOMONTH(DATE($R$6,AP103,1),0),'EMP ADQ'!$H:$H,'01'!$T$6,'EMP ADQ'!$I:$I,"efetivado",'EMP ADQ'!$D:$D,"Empréstimo Pago")+SUMIFS('EMP ADQ'!$G:$G,'EMP ADQ'!$C:$C,"&gt;="&amp;DATE($R$6,AP103,1),'EMP ADQ'!$C:$C,"&lt;="&amp;EOMONTH(DATE($R$6,AP103,1),0),'EMP ADQ'!$H:$H,'01'!$T$6,'EMP ADQ'!$I:$I,$AM$9,'EMP ADQ'!$D:$D,"Empréstimo Pago")</f>
        <v>0</v>
      </c>
      <c r="AQ108" s="350">
        <f>SUMIFS('EMP ADQ'!$G:$G,'EMP ADQ'!$C:$C,"&gt;="&amp;DATE($R$6,AQ103,1),'EMP ADQ'!$C:$C,"&lt;="&amp;EOMONTH(DATE($R$6,AQ103,1),0),'EMP ADQ'!$H:$H,'01'!$T$6,'EMP ADQ'!$I:$I,"efetivado",'EMP ADQ'!$D:$D,"Empréstimo Pago")+SUMIFS('EMP ADQ'!$G:$G,'EMP ADQ'!$C:$C,"&gt;="&amp;DATE($R$6,AQ103,1),'EMP ADQ'!$C:$C,"&lt;="&amp;EOMONTH(DATE($R$6,AQ103,1),0),'EMP ADQ'!$H:$H,'01'!$T$6,'EMP ADQ'!$I:$I,$AM$9,'EMP ADQ'!$D:$D,"Empréstimo Pago")</f>
        <v>0</v>
      </c>
      <c r="AR108" s="350">
        <f>SUMIFS('EMP ADQ'!$G:$G,'EMP ADQ'!$C:$C,"&gt;="&amp;DATE($R$6,AR103,1),'EMP ADQ'!$C:$C,"&lt;="&amp;EOMONTH(DATE($R$6,AR103,1),0),'EMP ADQ'!$H:$H,'01'!$T$6,'EMP ADQ'!$I:$I,"efetivado",'EMP ADQ'!$D:$D,"Empréstimo Pago")+SUMIFS('EMP ADQ'!$G:$G,'EMP ADQ'!$C:$C,"&gt;="&amp;DATE($R$6,AR103,1),'EMP ADQ'!$C:$C,"&lt;="&amp;EOMONTH(DATE($R$6,AR103,1),0),'EMP ADQ'!$H:$H,'01'!$T$6,'EMP ADQ'!$I:$I,$AM$9,'EMP ADQ'!$D:$D,"Empréstimo Pago")</f>
        <v>0</v>
      </c>
      <c r="AS108" s="350">
        <f>SUMIFS('EMP ADQ'!$G:$G,'EMP ADQ'!$C:$C,"&gt;="&amp;DATE($R$6,AS103,1),'EMP ADQ'!$C:$C,"&lt;="&amp;EOMONTH(DATE($R$6,AS103,1),0),'EMP ADQ'!$H:$H,'01'!$T$6,'EMP ADQ'!$I:$I,"efetivado",'EMP ADQ'!$D:$D,"Empréstimo Pago")+SUMIFS('EMP ADQ'!$G:$G,'EMP ADQ'!$C:$C,"&gt;="&amp;DATE($R$6,AS103,1),'EMP ADQ'!$C:$C,"&lt;="&amp;EOMONTH(DATE($R$6,AS103,1),0),'EMP ADQ'!$H:$H,'01'!$T$6,'EMP ADQ'!$I:$I,$AM$9,'EMP ADQ'!$D:$D,"Empréstimo Pago")</f>
        <v>0</v>
      </c>
      <c r="AT108" s="350">
        <f>SUMIFS('EMP ADQ'!$G:$G,'EMP ADQ'!$C:$C,"&gt;="&amp;DATE($R$6,AT103,1),'EMP ADQ'!$C:$C,"&lt;="&amp;EOMONTH(DATE($R$6,AT103,1),0),'EMP ADQ'!$H:$H,'01'!$T$6,'EMP ADQ'!$I:$I,"efetivado",'EMP ADQ'!$D:$D,"Empréstimo Pago")+SUMIFS('EMP ADQ'!$G:$G,'EMP ADQ'!$C:$C,"&gt;="&amp;DATE($R$6,AT103,1),'EMP ADQ'!$C:$C,"&lt;="&amp;EOMONTH(DATE($R$6,AT103,1),0),'EMP ADQ'!$H:$H,'01'!$T$6,'EMP ADQ'!$I:$I,$AM$9,'EMP ADQ'!$D:$D,"Empréstimo Pago")</f>
        <v>0</v>
      </c>
      <c r="AU108" s="350">
        <f>SUMIFS('EMP ADQ'!$G:$G,'EMP ADQ'!$C:$C,"&gt;="&amp;DATE($R$6,AU103,1),'EMP ADQ'!$C:$C,"&lt;="&amp;EOMONTH(DATE($R$6,AU103,1),0),'EMP ADQ'!$H:$H,'01'!$T$6,'EMP ADQ'!$I:$I,"efetivado",'EMP ADQ'!$D:$D,"Empréstimo Pago")+SUMIFS('EMP ADQ'!$G:$G,'EMP ADQ'!$C:$C,"&gt;="&amp;DATE($R$6,AU103,1),'EMP ADQ'!$C:$C,"&lt;="&amp;EOMONTH(DATE($R$6,AU103,1),0),'EMP ADQ'!$H:$H,'01'!$T$6,'EMP ADQ'!$I:$I,$AM$9,'EMP ADQ'!$D:$D,"Empréstimo Pago")</f>
        <v>0</v>
      </c>
      <c r="AV108" s="350">
        <f>SUMIFS('EMP ADQ'!$G:$G,'EMP ADQ'!$C:$C,"&gt;="&amp;DATE($R$6,AV103,1),'EMP ADQ'!$C:$C,"&lt;="&amp;EOMONTH(DATE($R$6,AV103,1),0),'EMP ADQ'!$H:$H,'01'!$T$6,'EMP ADQ'!$I:$I,"efetivado",'EMP ADQ'!$D:$D,"Empréstimo Pago")+SUMIFS('EMP ADQ'!$G:$G,'EMP ADQ'!$C:$C,"&gt;="&amp;DATE($R$6,AV103,1),'EMP ADQ'!$C:$C,"&lt;="&amp;EOMONTH(DATE($R$6,AV103,1),0),'EMP ADQ'!$H:$H,'01'!$T$6,'EMP ADQ'!$I:$I,$AM$9,'EMP ADQ'!$D:$D,"Empréstimo Pago")</f>
        <v>0</v>
      </c>
      <c r="AW108" s="350">
        <f>SUMIFS('EMP ADQ'!$G:$G,'EMP ADQ'!$C:$C,"&gt;="&amp;DATE($R$6,AW103,1),'EMP ADQ'!$C:$C,"&lt;="&amp;EOMONTH(DATE($R$6,AW103,1),0),'EMP ADQ'!$H:$H,'01'!$T$6,'EMP ADQ'!$I:$I,"efetivado",'EMP ADQ'!$D:$D,"Empréstimo Pago")+SUMIFS('EMP ADQ'!$G:$G,'EMP ADQ'!$C:$C,"&gt;="&amp;DATE($R$6,AW103,1),'EMP ADQ'!$C:$C,"&lt;="&amp;EOMONTH(DATE($R$6,AW103,1),0),'EMP ADQ'!$H:$H,'01'!$T$6,'EMP ADQ'!$I:$I,$AM$9,'EMP ADQ'!$D:$D,"Empréstimo Pago")</f>
        <v>0</v>
      </c>
      <c r="AX108" s="350">
        <f>SUMIFS('EMP ADQ'!$G:$G,'EMP ADQ'!$C:$C,"&gt;="&amp;DATE($R$6,AX103,1),'EMP ADQ'!$C:$C,"&lt;="&amp;EOMONTH(DATE($R$6,AX103,1),0),'EMP ADQ'!$H:$H,'01'!$T$6,'EMP ADQ'!$I:$I,"efetivado",'EMP ADQ'!$D:$D,"Empréstimo Pago")+SUMIFS('EMP ADQ'!$G:$G,'EMP ADQ'!$C:$C,"&gt;="&amp;DATE($R$6,AX103,1),'EMP ADQ'!$C:$C,"&lt;="&amp;EOMONTH(DATE($R$6,AX103,1),0),'EMP ADQ'!$H:$H,'01'!$T$6,'EMP ADQ'!$I:$I,$AM$9,'EMP ADQ'!$D:$D,"Empréstimo Pago")</f>
        <v>0</v>
      </c>
      <c r="AY108" s="350">
        <f>SUMIFS('EMP ADQ'!$G:$G,'EMP ADQ'!$C:$C,"&gt;="&amp;DATE($R$6,AY103,1),'EMP ADQ'!$C:$C,"&lt;="&amp;EOMONTH(DATE($R$6,AY103,1),0),'EMP ADQ'!$H:$H,'01'!$T$6,'EMP ADQ'!$I:$I,"efetivado",'EMP ADQ'!$D:$D,"Empréstimo Pago")+SUMIFS('EMP ADQ'!$G:$G,'EMP ADQ'!$C:$C,"&gt;="&amp;DATE($R$6,AY103,1),'EMP ADQ'!$C:$C,"&lt;="&amp;EOMONTH(DATE($R$6,AY103,1),0),'EMP ADQ'!$H:$H,'01'!$T$6,'EMP ADQ'!$I:$I,$AM$9,'EMP ADQ'!$D:$D,"Empréstimo Pago")</f>
        <v>0</v>
      </c>
    </row>
    <row r="109" spans="36:72" x14ac:dyDescent="0.25">
      <c r="AL109" s="383"/>
      <c r="AM109" s="348" t="s">
        <v>99</v>
      </c>
      <c r="AN109" s="350">
        <f>SUMIFS('EMP CON'!$G:$G,'EMP CON'!$C:$C,"&gt;="&amp;DATE($R$6,AN103,1),'EMP CON'!$C:$C,"&lt;="&amp;EOMONTH(DATE($R$6,AN103,1),0),'EMP CON'!$H:$H,'01'!$T$6,'EMP CON'!$I:$I,"efetivado",'EMP CON'!$D:$D,"Empréstimo Concedido")+SUMIFS('EMP CON'!$G:$G,'EMP CON'!$C:$C,"&gt;="&amp;DATE($R$6,AN103,1),'EMP CON'!$C:$C,"&lt;="&amp;EOMONTH(DATE($R$6,AN103,1),0),'EMP CON'!$H:$H,'01'!$T$6,'EMP CON'!$I:$I,$AM$9,'EMP CON'!$D:$D,"Empréstimo Concedido")</f>
        <v>0</v>
      </c>
      <c r="AO109" s="350">
        <f>SUMIFS('EMP CON'!$G:$G,'EMP CON'!$C:$C,"&gt;="&amp;DATE($R$6,AO103,1),'EMP CON'!$C:$C,"&lt;="&amp;EOMONTH(DATE($R$6,AO103,1),0),'EMP CON'!$H:$H,'01'!$T$6,'EMP CON'!$I:$I,"efetivado",'EMP CON'!$D:$D,"Empréstimo Concedido")+SUMIFS('EMP CON'!$G:$G,'EMP CON'!$C:$C,"&gt;="&amp;DATE($R$6,AO103,1),'EMP CON'!$C:$C,"&lt;="&amp;EOMONTH(DATE($R$6,AO103,1),0),'EMP CON'!$H:$H,'01'!$T$6,'EMP CON'!$I:$I,$AM$9,'EMP CON'!$D:$D,"Empréstimo Concedido")</f>
        <v>0</v>
      </c>
      <c r="AP109" s="350">
        <f>SUMIFS('EMP CON'!$G:$G,'EMP CON'!$C:$C,"&gt;="&amp;DATE($R$6,AP103,1),'EMP CON'!$C:$C,"&lt;="&amp;EOMONTH(DATE($R$6,AP103,1),0),'EMP CON'!$H:$H,'01'!$T$6,'EMP CON'!$I:$I,"efetivado",'EMP CON'!$D:$D,"Empréstimo Concedido")+SUMIFS('EMP CON'!$G:$G,'EMP CON'!$C:$C,"&gt;="&amp;DATE($R$6,AP103,1),'EMP CON'!$C:$C,"&lt;="&amp;EOMONTH(DATE($R$6,AP103,1),0),'EMP CON'!$H:$H,'01'!$T$6,'EMP CON'!$I:$I,$AM$9,'EMP CON'!$D:$D,"Empréstimo Concedido")</f>
        <v>0</v>
      </c>
      <c r="AQ109" s="350">
        <f>SUMIFS('EMP CON'!$G:$G,'EMP CON'!$C:$C,"&gt;="&amp;DATE($R$6,AQ103,1),'EMP CON'!$C:$C,"&lt;="&amp;EOMONTH(DATE($R$6,AQ103,1),0),'EMP CON'!$H:$H,'01'!$T$6,'EMP CON'!$I:$I,"efetivado",'EMP CON'!$D:$D,"Empréstimo Concedido")+SUMIFS('EMP CON'!$G:$G,'EMP CON'!$C:$C,"&gt;="&amp;DATE($R$6,AQ103,1),'EMP CON'!$C:$C,"&lt;="&amp;EOMONTH(DATE($R$6,AQ103,1),0),'EMP CON'!$H:$H,'01'!$T$6,'EMP CON'!$I:$I,$AM$9,'EMP CON'!$D:$D,"Empréstimo Concedido")</f>
        <v>0</v>
      </c>
      <c r="AR109" s="350">
        <f>SUMIFS('EMP CON'!$G:$G,'EMP CON'!$C:$C,"&gt;="&amp;DATE($R$6,AR103,1),'EMP CON'!$C:$C,"&lt;="&amp;EOMONTH(DATE($R$6,AR103,1),0),'EMP CON'!$H:$H,'01'!$T$6,'EMP CON'!$I:$I,"efetivado",'EMP CON'!$D:$D,"Empréstimo Concedido")+SUMIFS('EMP CON'!$G:$G,'EMP CON'!$C:$C,"&gt;="&amp;DATE($R$6,AR103,1),'EMP CON'!$C:$C,"&lt;="&amp;EOMONTH(DATE($R$6,AR103,1),0),'EMP CON'!$H:$H,'01'!$T$6,'EMP CON'!$I:$I,$AM$9,'EMP CON'!$D:$D,"Empréstimo Concedido")</f>
        <v>0</v>
      </c>
      <c r="AS109" s="350">
        <f>SUMIFS('EMP CON'!$G:$G,'EMP CON'!$C:$C,"&gt;="&amp;DATE($R$6,AS103,1),'EMP CON'!$C:$C,"&lt;="&amp;EOMONTH(DATE($R$6,AS103,1),0),'EMP CON'!$H:$H,'01'!$T$6,'EMP CON'!$I:$I,"efetivado",'EMP CON'!$D:$D,"Empréstimo Concedido")+SUMIFS('EMP CON'!$G:$G,'EMP CON'!$C:$C,"&gt;="&amp;DATE($R$6,AS103,1),'EMP CON'!$C:$C,"&lt;="&amp;EOMONTH(DATE($R$6,AS103,1),0),'EMP CON'!$H:$H,'01'!$T$6,'EMP CON'!$I:$I,$AM$9,'EMP CON'!$D:$D,"Empréstimo Concedido")</f>
        <v>0</v>
      </c>
      <c r="AT109" s="350">
        <f>SUMIFS('EMP CON'!$G:$G,'EMP CON'!$C:$C,"&gt;="&amp;DATE($R$6,AT103,1),'EMP CON'!$C:$C,"&lt;="&amp;EOMONTH(DATE($R$6,AT103,1),0),'EMP CON'!$H:$H,'01'!$T$6,'EMP CON'!$I:$I,"efetivado",'EMP CON'!$D:$D,"Empréstimo Concedido")+SUMIFS('EMP CON'!$G:$G,'EMP CON'!$C:$C,"&gt;="&amp;DATE($R$6,AT103,1),'EMP CON'!$C:$C,"&lt;="&amp;EOMONTH(DATE($R$6,AT103,1),0),'EMP CON'!$H:$H,'01'!$T$6,'EMP CON'!$I:$I,$AM$9,'EMP CON'!$D:$D,"Empréstimo Concedido")</f>
        <v>0</v>
      </c>
      <c r="AU109" s="350">
        <f>SUMIFS('EMP CON'!$G:$G,'EMP CON'!$C:$C,"&gt;="&amp;DATE($R$6,AU103,1),'EMP CON'!$C:$C,"&lt;="&amp;EOMONTH(DATE($R$6,AU103,1),0),'EMP CON'!$H:$H,'01'!$T$6,'EMP CON'!$I:$I,"efetivado",'EMP CON'!$D:$D,"Empréstimo Concedido")+SUMIFS('EMP CON'!$G:$G,'EMP CON'!$C:$C,"&gt;="&amp;DATE($R$6,AU103,1),'EMP CON'!$C:$C,"&lt;="&amp;EOMONTH(DATE($R$6,AU103,1),0),'EMP CON'!$H:$H,'01'!$T$6,'EMP CON'!$I:$I,$AM$9,'EMP CON'!$D:$D,"Empréstimo Concedido")</f>
        <v>0</v>
      </c>
      <c r="AV109" s="350">
        <f>SUMIFS('EMP CON'!$G:$G,'EMP CON'!$C:$C,"&gt;="&amp;DATE($R$6,AV103,1),'EMP CON'!$C:$C,"&lt;="&amp;EOMONTH(DATE($R$6,AV103,1),0),'EMP CON'!$H:$H,'01'!$T$6,'EMP CON'!$I:$I,"efetivado",'EMP CON'!$D:$D,"Empréstimo Concedido")+SUMIFS('EMP CON'!$G:$G,'EMP CON'!$C:$C,"&gt;="&amp;DATE($R$6,AV103,1),'EMP CON'!$C:$C,"&lt;="&amp;EOMONTH(DATE($R$6,AV103,1),0),'EMP CON'!$H:$H,'01'!$T$6,'EMP CON'!$I:$I,$AM$9,'EMP CON'!$D:$D,"Empréstimo Concedido")</f>
        <v>0</v>
      </c>
      <c r="AW109" s="350">
        <f>SUMIFS('EMP CON'!$G:$G,'EMP CON'!$C:$C,"&gt;="&amp;DATE($R$6,AW103,1),'EMP CON'!$C:$C,"&lt;="&amp;EOMONTH(DATE($R$6,AW103,1),0),'EMP CON'!$H:$H,'01'!$T$6,'EMP CON'!$I:$I,"efetivado",'EMP CON'!$D:$D,"Empréstimo Concedido")+SUMIFS('EMP CON'!$G:$G,'EMP CON'!$C:$C,"&gt;="&amp;DATE($R$6,AW103,1),'EMP CON'!$C:$C,"&lt;="&amp;EOMONTH(DATE($R$6,AW103,1),0),'EMP CON'!$H:$H,'01'!$T$6,'EMP CON'!$I:$I,$AM$9,'EMP CON'!$D:$D,"Empréstimo Concedido")</f>
        <v>0</v>
      </c>
      <c r="AX109" s="350">
        <f>SUMIFS('EMP CON'!$G:$G,'EMP CON'!$C:$C,"&gt;="&amp;DATE($R$6,AX103,1),'EMP CON'!$C:$C,"&lt;="&amp;EOMONTH(DATE($R$6,AX103,1),0),'EMP CON'!$H:$H,'01'!$T$6,'EMP CON'!$I:$I,"efetivado",'EMP CON'!$D:$D,"Empréstimo Concedido")+SUMIFS('EMP CON'!$G:$G,'EMP CON'!$C:$C,"&gt;="&amp;DATE($R$6,AX103,1),'EMP CON'!$C:$C,"&lt;="&amp;EOMONTH(DATE($R$6,AX103,1),0),'EMP CON'!$H:$H,'01'!$T$6,'EMP CON'!$I:$I,$AM$9,'EMP CON'!$D:$D,"Empréstimo Concedido")</f>
        <v>0</v>
      </c>
      <c r="AY109" s="350">
        <f>SUMIFS('EMP CON'!$G:$G,'EMP CON'!$C:$C,"&gt;="&amp;DATE($R$6,AY103,1),'EMP CON'!$C:$C,"&lt;="&amp;EOMONTH(DATE($R$6,AY103,1),0),'EMP CON'!$H:$H,'01'!$T$6,'EMP CON'!$I:$I,"efetivado",'EMP CON'!$D:$D,"Empréstimo Concedido")+SUMIFS('EMP CON'!$G:$G,'EMP CON'!$C:$C,"&gt;="&amp;DATE($R$6,AY103,1),'EMP CON'!$C:$C,"&lt;="&amp;EOMONTH(DATE($R$6,AY103,1),0),'EMP CON'!$H:$H,'01'!$T$6,'EMP CON'!$I:$I,$AM$9,'EMP CON'!$D:$D,"Empréstimo Concedido")</f>
        <v>0</v>
      </c>
    </row>
    <row r="110" spans="36:72" x14ac:dyDescent="0.25">
      <c r="AL110" s="383"/>
      <c r="AM110" s="348" t="s">
        <v>100</v>
      </c>
      <c r="AN110" s="350">
        <f>SUMIFS('EMP CON'!$G:$G,'EMP CON'!$C:$C,"&gt;="&amp;DATE($R$6,AN103,1),'EMP CON'!$C:$C,"&lt;="&amp;EOMONTH(DATE($R$6,AN103,1),0),'EMP CON'!$H:$H,'01'!$T$6,'EMP CON'!$I:$I,"efetivado",'EMP CON'!$D:$D,"Empréstimo Recebido")+SUMIFS('EMP CON'!$G:$G,'EMP CON'!$C:$C,"&gt;="&amp;DATE($R$6,AN103,1),'EMP CON'!$C:$C,"&lt;="&amp;EOMONTH(DATE($R$6,AN103,1),0),'EMP CON'!$H:$H,'01'!$T$6,'EMP CON'!$I:$I,$AM$9,'EMP CON'!$D:$D,"Empréstimo Recebido")</f>
        <v>0</v>
      </c>
      <c r="AO110" s="350">
        <f>SUMIFS('EMP CON'!$G:$G,'EMP CON'!$C:$C,"&gt;="&amp;DATE($R$6,AO103,1),'EMP CON'!$C:$C,"&lt;="&amp;EOMONTH(DATE($R$6,AO103,1),0),'EMP CON'!$H:$H,'01'!$T$6,'EMP CON'!$I:$I,"efetivado",'EMP CON'!$D:$D,"Empréstimo Recebido")+SUMIFS('EMP CON'!$G:$G,'EMP CON'!$C:$C,"&gt;="&amp;DATE($R$6,AO103,1),'EMP CON'!$C:$C,"&lt;="&amp;EOMONTH(DATE($R$6,AO103,1),0),'EMP CON'!$H:$H,'01'!$T$6,'EMP CON'!$I:$I,$AM$9,'EMP CON'!$D:$D,"Empréstimo Recebido")</f>
        <v>0</v>
      </c>
      <c r="AP110" s="350">
        <f>SUMIFS('EMP CON'!$G:$G,'EMP CON'!$C:$C,"&gt;="&amp;DATE($R$6,AP103,1),'EMP CON'!$C:$C,"&lt;="&amp;EOMONTH(DATE($R$6,AP103,1),0),'EMP CON'!$H:$H,'01'!$T$6,'EMP CON'!$I:$I,"efetivado",'EMP CON'!$D:$D,"Empréstimo Recebido")+SUMIFS('EMP CON'!$G:$G,'EMP CON'!$C:$C,"&gt;="&amp;DATE($R$6,AP103,1),'EMP CON'!$C:$C,"&lt;="&amp;EOMONTH(DATE($R$6,AP103,1),0),'EMP CON'!$H:$H,'01'!$T$6,'EMP CON'!$I:$I,$AM$9,'EMP CON'!$D:$D,"Empréstimo Recebido")</f>
        <v>0</v>
      </c>
      <c r="AQ110" s="350">
        <f>SUMIFS('EMP CON'!$G:$G,'EMP CON'!$C:$C,"&gt;="&amp;DATE($R$6,AQ103,1),'EMP CON'!$C:$C,"&lt;="&amp;EOMONTH(DATE($R$6,AQ103,1),0),'EMP CON'!$H:$H,'01'!$T$6,'EMP CON'!$I:$I,"efetivado",'EMP CON'!$D:$D,"Empréstimo Recebido")+SUMIFS('EMP CON'!$G:$G,'EMP CON'!$C:$C,"&gt;="&amp;DATE($R$6,AQ103,1),'EMP CON'!$C:$C,"&lt;="&amp;EOMONTH(DATE($R$6,AQ103,1),0),'EMP CON'!$H:$H,'01'!$T$6,'EMP CON'!$I:$I,$AM$9,'EMP CON'!$D:$D,"Empréstimo Recebido")</f>
        <v>0</v>
      </c>
      <c r="AR110" s="350">
        <f>SUMIFS('EMP CON'!$G:$G,'EMP CON'!$C:$C,"&gt;="&amp;DATE($R$6,AR103,1),'EMP CON'!$C:$C,"&lt;="&amp;EOMONTH(DATE($R$6,AR103,1),0),'EMP CON'!$H:$H,'01'!$T$6,'EMP CON'!$I:$I,"efetivado",'EMP CON'!$D:$D,"Empréstimo Recebido")+SUMIFS('EMP CON'!$G:$G,'EMP CON'!$C:$C,"&gt;="&amp;DATE($R$6,AR103,1),'EMP CON'!$C:$C,"&lt;="&amp;EOMONTH(DATE($R$6,AR103,1),0),'EMP CON'!$H:$H,'01'!$T$6,'EMP CON'!$I:$I,$AM$9,'EMP CON'!$D:$D,"Empréstimo Recebido")</f>
        <v>0</v>
      </c>
      <c r="AS110" s="350">
        <f>SUMIFS('EMP CON'!$G:$G,'EMP CON'!$C:$C,"&gt;="&amp;DATE($R$6,AS103,1),'EMP CON'!$C:$C,"&lt;="&amp;EOMONTH(DATE($R$6,AS103,1),0),'EMP CON'!$H:$H,'01'!$T$6,'EMP CON'!$I:$I,"efetivado",'EMP CON'!$D:$D,"Empréstimo Recebido")+SUMIFS('EMP CON'!$G:$G,'EMP CON'!$C:$C,"&gt;="&amp;DATE($R$6,AS103,1),'EMP CON'!$C:$C,"&lt;="&amp;EOMONTH(DATE($R$6,AS103,1),0),'EMP CON'!$H:$H,'01'!$T$6,'EMP CON'!$I:$I,$AM$9,'EMP CON'!$D:$D,"Empréstimo Recebido")</f>
        <v>0</v>
      </c>
      <c r="AT110" s="350">
        <f>SUMIFS('EMP CON'!$G:$G,'EMP CON'!$C:$C,"&gt;="&amp;DATE($R$6,AT103,1),'EMP CON'!$C:$C,"&lt;="&amp;EOMONTH(DATE($R$6,AT103,1),0),'EMP CON'!$H:$H,'01'!$T$6,'EMP CON'!$I:$I,"efetivado",'EMP CON'!$D:$D,"Empréstimo Recebido")+SUMIFS('EMP CON'!$G:$G,'EMP CON'!$C:$C,"&gt;="&amp;DATE($R$6,AT103,1),'EMP CON'!$C:$C,"&lt;="&amp;EOMONTH(DATE($R$6,AT103,1),0),'EMP CON'!$H:$H,'01'!$T$6,'EMP CON'!$I:$I,$AM$9,'EMP CON'!$D:$D,"Empréstimo Recebido")</f>
        <v>0</v>
      </c>
      <c r="AU110" s="350">
        <f>SUMIFS('EMP CON'!$G:$G,'EMP CON'!$C:$C,"&gt;="&amp;DATE($R$6,AU103,1),'EMP CON'!$C:$C,"&lt;="&amp;EOMONTH(DATE($R$6,AU103,1),0),'EMP CON'!$H:$H,'01'!$T$6,'EMP CON'!$I:$I,"efetivado",'EMP CON'!$D:$D,"Empréstimo Recebido")+SUMIFS('EMP CON'!$G:$G,'EMP CON'!$C:$C,"&gt;="&amp;DATE($R$6,AU103,1),'EMP CON'!$C:$C,"&lt;="&amp;EOMONTH(DATE($R$6,AU103,1),0),'EMP CON'!$H:$H,'01'!$T$6,'EMP CON'!$I:$I,$AM$9,'EMP CON'!$D:$D,"Empréstimo Recebido")</f>
        <v>0</v>
      </c>
      <c r="AV110" s="350">
        <f>SUMIFS('EMP CON'!$G:$G,'EMP CON'!$C:$C,"&gt;="&amp;DATE($R$6,AV103,1),'EMP CON'!$C:$C,"&lt;="&amp;EOMONTH(DATE($R$6,AV103,1),0),'EMP CON'!$H:$H,'01'!$T$6,'EMP CON'!$I:$I,"efetivado",'EMP CON'!$D:$D,"Empréstimo Recebido")+SUMIFS('EMP CON'!$G:$G,'EMP CON'!$C:$C,"&gt;="&amp;DATE($R$6,AV103,1),'EMP CON'!$C:$C,"&lt;="&amp;EOMONTH(DATE($R$6,AV103,1),0),'EMP CON'!$H:$H,'01'!$T$6,'EMP CON'!$I:$I,$AM$9,'EMP CON'!$D:$D,"Empréstimo Recebido")</f>
        <v>0</v>
      </c>
      <c r="AW110" s="350">
        <f>SUMIFS('EMP CON'!$G:$G,'EMP CON'!$C:$C,"&gt;="&amp;DATE($R$6,AW103,1),'EMP CON'!$C:$C,"&lt;="&amp;EOMONTH(DATE($R$6,AW103,1),0),'EMP CON'!$H:$H,'01'!$T$6,'EMP CON'!$I:$I,"efetivado",'EMP CON'!$D:$D,"Empréstimo Recebido")+SUMIFS('EMP CON'!$G:$G,'EMP CON'!$C:$C,"&gt;="&amp;DATE($R$6,AW103,1),'EMP CON'!$C:$C,"&lt;="&amp;EOMONTH(DATE($R$6,AW103,1),0),'EMP CON'!$H:$H,'01'!$T$6,'EMP CON'!$I:$I,$AM$9,'EMP CON'!$D:$D,"Empréstimo Recebido")</f>
        <v>0</v>
      </c>
      <c r="AX110" s="350">
        <f>SUMIFS('EMP CON'!$G:$G,'EMP CON'!$C:$C,"&gt;="&amp;DATE($R$6,AX103,1),'EMP CON'!$C:$C,"&lt;="&amp;EOMONTH(DATE($R$6,AX103,1),0),'EMP CON'!$H:$H,'01'!$T$6,'EMP CON'!$I:$I,"efetivado",'EMP CON'!$D:$D,"Empréstimo Recebido")+SUMIFS('EMP CON'!$G:$G,'EMP CON'!$C:$C,"&gt;="&amp;DATE($R$6,AX103,1),'EMP CON'!$C:$C,"&lt;="&amp;EOMONTH(DATE($R$6,AX103,1),0),'EMP CON'!$H:$H,'01'!$T$6,'EMP CON'!$I:$I,$AM$9,'EMP CON'!$D:$D,"Empréstimo Recebido")</f>
        <v>0</v>
      </c>
      <c r="AY110" s="350">
        <f>SUMIFS('EMP CON'!$G:$G,'EMP CON'!$C:$C,"&gt;="&amp;DATE($R$6,AY103,1),'EMP CON'!$C:$C,"&lt;="&amp;EOMONTH(DATE($R$6,AY103,1),0),'EMP CON'!$H:$H,'01'!$T$6,'EMP CON'!$I:$I,"efetivado",'EMP CON'!$D:$D,"Empréstimo Recebido")+SUMIFS('EMP CON'!$G:$G,'EMP CON'!$C:$C,"&gt;="&amp;DATE($R$6,AY103,1),'EMP CON'!$C:$C,"&lt;="&amp;EOMONTH(DATE($R$6,AY103,1),0),'EMP CON'!$H:$H,'01'!$T$6,'EMP CON'!$I:$I,$AM$9,'EMP CON'!$D:$D,"Empréstimo Recebido")</f>
        <v>0</v>
      </c>
    </row>
    <row r="111" spans="36:72" x14ac:dyDescent="0.25">
      <c r="AL111" s="383"/>
      <c r="AM111" s="348" t="s">
        <v>82</v>
      </c>
      <c r="AN111" s="350">
        <f>SUMIFS('PG CAR'!$H:$H,'PG CAR'!$C:$C,"&gt;="&amp;DATE($R$6,AN103,1),'PG CAR'!$C:$C,"&lt;="&amp;EOMONTH(DATE($R$6,AN103,1),0),'PG CAR'!$I:$I,'01'!$T$6,'PG CAR'!$J:$J,"efetivado")+SUMIFS('PG CAR'!$H:$H,'PG CAR'!$C:$C,"&gt;="&amp;DATE($R$6,AN103,1),'PG CAR'!$C:$C,"&lt;="&amp;EOMONTH(DATE($R$6,AN103,1),0),'PG CAR'!$I:$I,'01'!$T$6,'PG CAR'!$J:$J,$AM$9)</f>
        <v>0</v>
      </c>
      <c r="AO111" s="350">
        <f>SUMIFS('PG CAR'!$H:$H,'PG CAR'!$C:$C,"&gt;="&amp;DATE($R$6,AO103,1),'PG CAR'!$C:$C,"&lt;="&amp;EOMONTH(DATE($R$6,AO103,1),0),'PG CAR'!$I:$I,'01'!$T$6,'PG CAR'!$J:$J,"efetivado")+SUMIFS('PG CAR'!$H:$H,'PG CAR'!$C:$C,"&gt;="&amp;DATE($R$6,AO103,1),'PG CAR'!$C:$C,"&lt;="&amp;EOMONTH(DATE($R$6,AO103,1),0),'PG CAR'!$I:$I,'01'!$T$6,'PG CAR'!$J:$J,$AM$9)</f>
        <v>0</v>
      </c>
      <c r="AP111" s="350">
        <f>SUMIFS('PG CAR'!$H:$H,'PG CAR'!$C:$C,"&gt;="&amp;DATE($R$6,AP103,1),'PG CAR'!$C:$C,"&lt;="&amp;EOMONTH(DATE($R$6,AP103,1),0),'PG CAR'!$I:$I,'01'!$T$6,'PG CAR'!$J:$J,"efetivado")+SUMIFS('PG CAR'!$H:$H,'PG CAR'!$C:$C,"&gt;="&amp;DATE($R$6,AP103,1),'PG CAR'!$C:$C,"&lt;="&amp;EOMONTH(DATE($R$6,AP103,1),0),'PG CAR'!$I:$I,'01'!$T$6,'PG CAR'!$J:$J,$AM$9)</f>
        <v>0</v>
      </c>
      <c r="AQ111" s="350">
        <f>SUMIFS('PG CAR'!$H:$H,'PG CAR'!$C:$C,"&gt;="&amp;DATE($R$6,AQ103,1),'PG CAR'!$C:$C,"&lt;="&amp;EOMONTH(DATE($R$6,AQ103,1),0),'PG CAR'!$I:$I,'01'!$T$6,'PG CAR'!$J:$J,"efetivado")+SUMIFS('PG CAR'!$H:$H,'PG CAR'!$C:$C,"&gt;="&amp;DATE($R$6,AQ103,1),'PG CAR'!$C:$C,"&lt;="&amp;EOMONTH(DATE($R$6,AQ103,1),0),'PG CAR'!$I:$I,'01'!$T$6,'PG CAR'!$J:$J,$AM$9)</f>
        <v>0</v>
      </c>
      <c r="AR111" s="350">
        <f>SUMIFS('PG CAR'!$H:$H,'PG CAR'!$C:$C,"&gt;="&amp;DATE($R$6,AR103,1),'PG CAR'!$C:$C,"&lt;="&amp;EOMONTH(DATE($R$6,AR103,1),0),'PG CAR'!$I:$I,'01'!$T$6,'PG CAR'!$J:$J,"efetivado")+SUMIFS('PG CAR'!$H:$H,'PG CAR'!$C:$C,"&gt;="&amp;DATE($R$6,AR103,1),'PG CAR'!$C:$C,"&lt;="&amp;EOMONTH(DATE($R$6,AR103,1),0),'PG CAR'!$I:$I,'01'!$T$6,'PG CAR'!$J:$J,$AM$9)</f>
        <v>0</v>
      </c>
      <c r="AS111" s="350">
        <f>SUMIFS('PG CAR'!$H:$H,'PG CAR'!$C:$C,"&gt;="&amp;DATE($R$6,AS103,1),'PG CAR'!$C:$C,"&lt;="&amp;EOMONTH(DATE($R$6,AS103,1),0),'PG CAR'!$I:$I,'01'!$T$6,'PG CAR'!$J:$J,"efetivado")+SUMIFS('PG CAR'!$H:$H,'PG CAR'!$C:$C,"&gt;="&amp;DATE($R$6,AS103,1),'PG CAR'!$C:$C,"&lt;="&amp;EOMONTH(DATE($R$6,AS103,1),0),'PG CAR'!$I:$I,'01'!$T$6,'PG CAR'!$J:$J,$AM$9)</f>
        <v>0</v>
      </c>
      <c r="AT111" s="350">
        <f>SUMIFS('PG CAR'!$H:$H,'PG CAR'!$C:$C,"&gt;="&amp;DATE($R$6,AT103,1),'PG CAR'!$C:$C,"&lt;="&amp;EOMONTH(DATE($R$6,AT103,1),0),'PG CAR'!$I:$I,'01'!$T$6,'PG CAR'!$J:$J,"efetivado")+SUMIFS('PG CAR'!$H:$H,'PG CAR'!$C:$C,"&gt;="&amp;DATE($R$6,AT103,1),'PG CAR'!$C:$C,"&lt;="&amp;EOMONTH(DATE($R$6,AT103,1),0),'PG CAR'!$I:$I,'01'!$T$6,'PG CAR'!$J:$J,$AM$9)</f>
        <v>0</v>
      </c>
      <c r="AU111" s="350">
        <f>SUMIFS('PG CAR'!$H:$H,'PG CAR'!$C:$C,"&gt;="&amp;DATE($R$6,AU103,1),'PG CAR'!$C:$C,"&lt;="&amp;EOMONTH(DATE($R$6,AU103,1),0),'PG CAR'!$I:$I,'01'!$T$6,'PG CAR'!$J:$J,"efetivado")+SUMIFS('PG CAR'!$H:$H,'PG CAR'!$C:$C,"&gt;="&amp;DATE($R$6,AU103,1),'PG CAR'!$C:$C,"&lt;="&amp;EOMONTH(DATE($R$6,AU103,1),0),'PG CAR'!$I:$I,'01'!$T$6,'PG CAR'!$J:$J,$AM$9)</f>
        <v>0</v>
      </c>
      <c r="AV111" s="350">
        <f>SUMIFS('PG CAR'!$H:$H,'PG CAR'!$C:$C,"&gt;="&amp;DATE($R$6,AV103,1),'PG CAR'!$C:$C,"&lt;="&amp;EOMONTH(DATE($R$6,AV103,1),0),'PG CAR'!$I:$I,'01'!$T$6,'PG CAR'!$J:$J,"efetivado")+SUMIFS('PG CAR'!$H:$H,'PG CAR'!$C:$C,"&gt;="&amp;DATE($R$6,AV103,1),'PG CAR'!$C:$C,"&lt;="&amp;EOMONTH(DATE($R$6,AV103,1),0),'PG CAR'!$I:$I,'01'!$T$6,'PG CAR'!$J:$J,$AM$9)</f>
        <v>0</v>
      </c>
      <c r="AW111" s="350">
        <f>SUMIFS('PG CAR'!$H:$H,'PG CAR'!$C:$C,"&gt;="&amp;DATE($R$6,AW103,1),'PG CAR'!$C:$C,"&lt;="&amp;EOMONTH(DATE($R$6,AW103,1),0),'PG CAR'!$I:$I,'01'!$T$6,'PG CAR'!$J:$J,"efetivado")+SUMIFS('PG CAR'!$H:$H,'PG CAR'!$C:$C,"&gt;="&amp;DATE($R$6,AW103,1),'PG CAR'!$C:$C,"&lt;="&amp;EOMONTH(DATE($R$6,AW103,1),0),'PG CAR'!$I:$I,'01'!$T$6,'PG CAR'!$J:$J,$AM$9)</f>
        <v>0</v>
      </c>
      <c r="AX111" s="350">
        <f>SUMIFS('PG CAR'!$H:$H,'PG CAR'!$C:$C,"&gt;="&amp;DATE($R$6,AX103,1),'PG CAR'!$C:$C,"&lt;="&amp;EOMONTH(DATE($R$6,AX103,1),0),'PG CAR'!$I:$I,'01'!$T$6,'PG CAR'!$J:$J,"efetivado")+SUMIFS('PG CAR'!$H:$H,'PG CAR'!$C:$C,"&gt;="&amp;DATE($R$6,AX103,1),'PG CAR'!$C:$C,"&lt;="&amp;EOMONTH(DATE($R$6,AX103,1),0),'PG CAR'!$I:$I,'01'!$T$6,'PG CAR'!$J:$J,$AM$9)</f>
        <v>0</v>
      </c>
      <c r="AY111" s="350">
        <f>SUMIFS('PG CAR'!$H:$H,'PG CAR'!$C:$C,"&gt;="&amp;DATE($R$6,AY103,1),'PG CAR'!$C:$C,"&lt;="&amp;EOMONTH(DATE($R$6,AY103,1),0),'PG CAR'!$I:$I,'01'!$T$6,'PG CAR'!$J:$J,"efetivado")+SUMIFS('PG CAR'!$H:$H,'PG CAR'!$C:$C,"&gt;="&amp;DATE($R$6,AY103,1),'PG CAR'!$C:$C,"&lt;="&amp;EOMONTH(DATE($R$6,AY103,1),0),'PG CAR'!$I:$I,'01'!$T$6,'PG CAR'!$J:$J,$AM$9)</f>
        <v>0</v>
      </c>
    </row>
    <row r="112" spans="36:72" x14ac:dyDescent="0.25">
      <c r="AL112" s="383"/>
      <c r="AM112" s="348" t="s">
        <v>236</v>
      </c>
      <c r="AN112" s="350">
        <f>SUMIFS(TRANS!$F:$F,TRANS!$C:$C,"&gt;="&amp;DATE($R$6,AN103,1),TRANS!$C:$C,"&lt;="&amp;EOMONTH(DATE($R$6,AN103,1),0),TRANS!$D:$D,'01'!$T$6,TRANS!$H:$H,"efetivado")+SUMIFS(TRANS!$F:$F,TRANS!$C:$C,"&gt;="&amp;DATE($R$6,AN103,1),TRANS!$C:$C,"&lt;="&amp;EOMONTH(DATE($R$6,AN103,1),0),TRANS!$D:$D,'01'!$T$6,TRANS!$H:$H,$AM$9)</f>
        <v>0</v>
      </c>
      <c r="AO112" s="350">
        <f>SUMIFS(TRANS!$F:$F,TRANS!$C:$C,"&gt;="&amp;DATE($R$6,AO103,1),TRANS!$C:$C,"&lt;="&amp;EOMONTH(DATE($R$6,AO103,1),0),TRANS!$D:$D,'01'!$T$6,TRANS!$H:$H,"efetivado")+SUMIFS(TRANS!$F:$F,TRANS!$C:$C,"&gt;="&amp;DATE($R$6,AO103,1),TRANS!$C:$C,"&lt;="&amp;EOMONTH(DATE($R$6,AO103,1),0),TRANS!$D:$D,'01'!$T$6,TRANS!$H:$H,$AM$9)</f>
        <v>0</v>
      </c>
      <c r="AP112" s="350">
        <f>SUMIFS(TRANS!$F:$F,TRANS!$C:$C,"&gt;="&amp;DATE($R$6,AP103,1),TRANS!$C:$C,"&lt;="&amp;EOMONTH(DATE($R$6,AP103,1),0),TRANS!$D:$D,'01'!$T$6,TRANS!$H:$H,"efetivado")+SUMIFS(TRANS!$F:$F,TRANS!$C:$C,"&gt;="&amp;DATE($R$6,AP103,1),TRANS!$C:$C,"&lt;="&amp;EOMONTH(DATE($R$6,AP103,1),0),TRANS!$D:$D,'01'!$T$6,TRANS!$H:$H,$AM$9)</f>
        <v>0</v>
      </c>
      <c r="AQ112" s="350">
        <f>SUMIFS(TRANS!$F:$F,TRANS!$C:$C,"&gt;="&amp;DATE($R$6,AQ103,1),TRANS!$C:$C,"&lt;="&amp;EOMONTH(DATE($R$6,AQ103,1),0),TRANS!$D:$D,'01'!$T$6,TRANS!$H:$H,"efetivado")+SUMIFS(TRANS!$F:$F,TRANS!$C:$C,"&gt;="&amp;DATE($R$6,AQ103,1),TRANS!$C:$C,"&lt;="&amp;EOMONTH(DATE($R$6,AQ103,1),0),TRANS!$D:$D,'01'!$T$6,TRANS!$H:$H,$AM$9)</f>
        <v>0</v>
      </c>
      <c r="AR112" s="350">
        <f>SUMIFS(TRANS!$F:$F,TRANS!$C:$C,"&gt;="&amp;DATE($R$6,AR103,1),TRANS!$C:$C,"&lt;="&amp;EOMONTH(DATE($R$6,AR103,1),0),TRANS!$D:$D,'01'!$T$6,TRANS!$H:$H,"efetivado")+SUMIFS(TRANS!$F:$F,TRANS!$C:$C,"&gt;="&amp;DATE($R$6,AR103,1),TRANS!$C:$C,"&lt;="&amp;EOMONTH(DATE($R$6,AR103,1),0),TRANS!$D:$D,'01'!$T$6,TRANS!$H:$H,$AM$9)</f>
        <v>0</v>
      </c>
      <c r="AS112" s="350">
        <f>SUMIFS(TRANS!$F:$F,TRANS!$C:$C,"&gt;="&amp;DATE($R$6,AS103,1),TRANS!$C:$C,"&lt;="&amp;EOMONTH(DATE($R$6,AS103,1),0),TRANS!$D:$D,'01'!$T$6,TRANS!$H:$H,"efetivado")+SUMIFS(TRANS!$F:$F,TRANS!$C:$C,"&gt;="&amp;DATE($R$6,AS103,1),TRANS!$C:$C,"&lt;="&amp;EOMONTH(DATE($R$6,AS103,1),0),TRANS!$D:$D,'01'!$T$6,TRANS!$H:$H,$AM$9)</f>
        <v>0</v>
      </c>
      <c r="AT112" s="350">
        <f>SUMIFS(TRANS!$F:$F,TRANS!$C:$C,"&gt;="&amp;DATE($R$6,AT103,1),TRANS!$C:$C,"&lt;="&amp;EOMONTH(DATE($R$6,AT103,1),0),TRANS!$D:$D,'01'!$T$6,TRANS!$H:$H,"efetivado")+SUMIFS(TRANS!$F:$F,TRANS!$C:$C,"&gt;="&amp;DATE($R$6,AT103,1),TRANS!$C:$C,"&lt;="&amp;EOMONTH(DATE($R$6,AT103,1),0),TRANS!$D:$D,'01'!$T$6,TRANS!$H:$H,$AM$9)</f>
        <v>0</v>
      </c>
      <c r="AU112" s="350">
        <f>SUMIFS(TRANS!$F:$F,TRANS!$C:$C,"&gt;="&amp;DATE($R$6,AU103,1),TRANS!$C:$C,"&lt;="&amp;EOMONTH(DATE($R$6,AU103,1),0),TRANS!$D:$D,'01'!$T$6,TRANS!$H:$H,"efetivado")+SUMIFS(TRANS!$F:$F,TRANS!$C:$C,"&gt;="&amp;DATE($R$6,AU103,1),TRANS!$C:$C,"&lt;="&amp;EOMONTH(DATE($R$6,AU103,1),0),TRANS!$D:$D,'01'!$T$6,TRANS!$H:$H,$AM$9)</f>
        <v>0</v>
      </c>
      <c r="AV112" s="350">
        <f>SUMIFS(TRANS!$F:$F,TRANS!$C:$C,"&gt;="&amp;DATE($R$6,AV103,1),TRANS!$C:$C,"&lt;="&amp;EOMONTH(DATE($R$6,AV103,1),0),TRANS!$D:$D,'01'!$T$6,TRANS!$H:$H,"efetivado")+SUMIFS(TRANS!$F:$F,TRANS!$C:$C,"&gt;="&amp;DATE($R$6,AV103,1),TRANS!$C:$C,"&lt;="&amp;EOMONTH(DATE($R$6,AV103,1),0),TRANS!$D:$D,'01'!$T$6,TRANS!$H:$H,$AM$9)</f>
        <v>0</v>
      </c>
      <c r="AW112" s="350">
        <f>SUMIFS(TRANS!$F:$F,TRANS!$C:$C,"&gt;="&amp;DATE($R$6,AW103,1),TRANS!$C:$C,"&lt;="&amp;EOMONTH(DATE($R$6,AW103,1),0),TRANS!$D:$D,'01'!$T$6,TRANS!$H:$H,"efetivado")+SUMIFS(TRANS!$F:$F,TRANS!$C:$C,"&gt;="&amp;DATE($R$6,AW103,1),TRANS!$C:$C,"&lt;="&amp;EOMONTH(DATE($R$6,AW103,1),0),TRANS!$D:$D,'01'!$T$6,TRANS!$H:$H,$AM$9)</f>
        <v>0</v>
      </c>
      <c r="AX112" s="350">
        <f>SUMIFS(TRANS!$F:$F,TRANS!$C:$C,"&gt;="&amp;DATE($R$6,AX103,1),TRANS!$C:$C,"&lt;="&amp;EOMONTH(DATE($R$6,AX103,1),0),TRANS!$D:$D,'01'!$T$6,TRANS!$H:$H,"efetivado")+SUMIFS(TRANS!$F:$F,TRANS!$C:$C,"&gt;="&amp;DATE($R$6,AX103,1),TRANS!$C:$C,"&lt;="&amp;EOMONTH(DATE($R$6,AX103,1),0),TRANS!$D:$D,'01'!$T$6,TRANS!$H:$H,$AM$9)</f>
        <v>0</v>
      </c>
      <c r="AY112" s="350">
        <f>SUMIFS(TRANS!$F:$F,TRANS!$C:$C,"&gt;="&amp;DATE($R$6,AY103,1),TRANS!$C:$C,"&lt;="&amp;EOMONTH(DATE($R$6,AY103,1),0),TRANS!$D:$D,'01'!$T$6,TRANS!$H:$H,"efetivado")+SUMIFS(TRANS!$F:$F,TRANS!$C:$C,"&gt;="&amp;DATE($R$6,AY103,1),TRANS!$C:$C,"&lt;="&amp;EOMONTH(DATE($R$6,AY103,1),0),TRANS!$D:$D,'01'!$T$6,TRANS!$H:$H,$AM$9)</f>
        <v>0</v>
      </c>
    </row>
    <row r="113" spans="38:51" x14ac:dyDescent="0.25">
      <c r="AL113" s="383"/>
      <c r="AM113" s="348" t="s">
        <v>235</v>
      </c>
      <c r="AN113" s="350">
        <f>SUMIFS(TRANS!$F:$F,TRANS!$C:$C,"&gt;="&amp;DATE($R$6,AN103,1),TRANS!$C:$C,"&lt;="&amp;EOMONTH(DATE($R$6,AN103,1),0),TRANS!$G:$G,'01'!$T$6,TRANS!$H:$H,"efetivado")+SUMIFS(TRANS!$F:$F,TRANS!$C:$C,"&gt;="&amp;DATE($R$6,AN103,1),TRANS!$C:$C,"&lt;="&amp;EOMONTH(DATE($R$6,AN103,1),0),TRANS!$G:$G,'01'!$T$6,TRANS!$H:$H,$AM$9)</f>
        <v>0</v>
      </c>
      <c r="AO113" s="350">
        <f>SUMIFS(TRANS!$F:$F,TRANS!$C:$C,"&gt;="&amp;DATE($R$6,AO103,1),TRANS!$C:$C,"&lt;="&amp;EOMONTH(DATE($R$6,AO103,1),0),TRANS!$G:$G,'01'!$T$6,TRANS!$H:$H,"efetivado")+SUMIFS(TRANS!$F:$F,TRANS!$C:$C,"&gt;="&amp;DATE($R$6,AO103,1),TRANS!$C:$C,"&lt;="&amp;EOMONTH(DATE($R$6,AO103,1),0),TRANS!$G:$G,'01'!$T$6,TRANS!$H:$H,$AM$9)</f>
        <v>0</v>
      </c>
      <c r="AP113" s="350">
        <f>SUMIFS(TRANS!$F:$F,TRANS!$C:$C,"&gt;="&amp;DATE($R$6,AP103,1),TRANS!$C:$C,"&lt;="&amp;EOMONTH(DATE($R$6,AP103,1),0),TRANS!$G:$G,'01'!$T$6,TRANS!$H:$H,"efetivado")+SUMIFS(TRANS!$F:$F,TRANS!$C:$C,"&gt;="&amp;DATE($R$6,AP103,1),TRANS!$C:$C,"&lt;="&amp;EOMONTH(DATE($R$6,AP103,1),0),TRANS!$G:$G,'01'!$T$6,TRANS!$H:$H,$AM$9)</f>
        <v>0</v>
      </c>
      <c r="AQ113" s="350">
        <f>SUMIFS(TRANS!$F:$F,TRANS!$C:$C,"&gt;="&amp;DATE($R$6,AQ103,1),TRANS!$C:$C,"&lt;="&amp;EOMONTH(DATE($R$6,AQ103,1),0),TRANS!$G:$G,'01'!$T$6,TRANS!$H:$H,"efetivado")+SUMIFS(TRANS!$F:$F,TRANS!$C:$C,"&gt;="&amp;DATE($R$6,AQ103,1),TRANS!$C:$C,"&lt;="&amp;EOMONTH(DATE($R$6,AQ103,1),0),TRANS!$G:$G,'01'!$T$6,TRANS!$H:$H,$AM$9)</f>
        <v>0</v>
      </c>
      <c r="AR113" s="350">
        <f>SUMIFS(TRANS!$F:$F,TRANS!$C:$C,"&gt;="&amp;DATE($R$6,AR103,1),TRANS!$C:$C,"&lt;="&amp;EOMONTH(DATE($R$6,AR103,1),0),TRANS!$G:$G,'01'!$T$6,TRANS!$H:$H,"efetivado")+SUMIFS(TRANS!$F:$F,TRANS!$C:$C,"&gt;="&amp;DATE($R$6,AR103,1),TRANS!$C:$C,"&lt;="&amp;EOMONTH(DATE($R$6,AR103,1),0),TRANS!$G:$G,'01'!$T$6,TRANS!$H:$H,$AM$9)</f>
        <v>0</v>
      </c>
      <c r="AS113" s="350">
        <f>SUMIFS(TRANS!$F:$F,TRANS!$C:$C,"&gt;="&amp;DATE($R$6,AS103,1),TRANS!$C:$C,"&lt;="&amp;EOMONTH(DATE($R$6,AS103,1),0),TRANS!$G:$G,'01'!$T$6,TRANS!$H:$H,"efetivado")+SUMIFS(TRANS!$F:$F,TRANS!$C:$C,"&gt;="&amp;DATE($R$6,AS103,1),TRANS!$C:$C,"&lt;="&amp;EOMONTH(DATE($R$6,AS103,1),0),TRANS!$G:$G,'01'!$T$6,TRANS!$H:$H,$AM$9)</f>
        <v>0</v>
      </c>
      <c r="AT113" s="350">
        <f>SUMIFS(TRANS!$F:$F,TRANS!$C:$C,"&gt;="&amp;DATE($R$6,AT103,1),TRANS!$C:$C,"&lt;="&amp;EOMONTH(DATE($R$6,AT103,1),0),TRANS!$G:$G,'01'!$T$6,TRANS!$H:$H,"efetivado")+SUMIFS(TRANS!$F:$F,TRANS!$C:$C,"&gt;="&amp;DATE($R$6,AT103,1),TRANS!$C:$C,"&lt;="&amp;EOMONTH(DATE($R$6,AT103,1),0),TRANS!$G:$G,'01'!$T$6,TRANS!$H:$H,$AM$9)</f>
        <v>0</v>
      </c>
      <c r="AU113" s="350">
        <f>SUMIFS(TRANS!$F:$F,TRANS!$C:$C,"&gt;="&amp;DATE($R$6,AU103,1),TRANS!$C:$C,"&lt;="&amp;EOMONTH(DATE($R$6,AU103,1),0),TRANS!$G:$G,'01'!$T$6,TRANS!$H:$H,"efetivado")+SUMIFS(TRANS!$F:$F,TRANS!$C:$C,"&gt;="&amp;DATE($R$6,AU103,1),TRANS!$C:$C,"&lt;="&amp;EOMONTH(DATE($R$6,AU103,1),0),TRANS!$G:$G,'01'!$T$6,TRANS!$H:$H,$AM$9)</f>
        <v>0</v>
      </c>
      <c r="AV113" s="350">
        <f>SUMIFS(TRANS!$F:$F,TRANS!$C:$C,"&gt;="&amp;DATE($R$6,AV103,1),TRANS!$C:$C,"&lt;="&amp;EOMONTH(DATE($R$6,AV103,1),0),TRANS!$G:$G,'01'!$T$6,TRANS!$H:$H,"efetivado")+SUMIFS(TRANS!$F:$F,TRANS!$C:$C,"&gt;="&amp;DATE($R$6,AV103,1),TRANS!$C:$C,"&lt;="&amp;EOMONTH(DATE($R$6,AV103,1),0),TRANS!$G:$G,'01'!$T$6,TRANS!$H:$H,$AM$9)</f>
        <v>0</v>
      </c>
      <c r="AW113" s="350">
        <f>SUMIFS(TRANS!$F:$F,TRANS!$C:$C,"&gt;="&amp;DATE($R$6,AW103,1),TRANS!$C:$C,"&lt;="&amp;EOMONTH(DATE($R$6,AW103,1),0),TRANS!$G:$G,'01'!$T$6,TRANS!$H:$H,"efetivado")+SUMIFS(TRANS!$F:$F,TRANS!$C:$C,"&gt;="&amp;DATE($R$6,AW103,1),TRANS!$C:$C,"&lt;="&amp;EOMONTH(DATE($R$6,AW103,1),0),TRANS!$G:$G,'01'!$T$6,TRANS!$H:$H,$AM$9)</f>
        <v>0</v>
      </c>
      <c r="AX113" s="350">
        <f>SUMIFS(TRANS!$F:$F,TRANS!$C:$C,"&gt;="&amp;DATE($R$6,AX103,1),TRANS!$C:$C,"&lt;="&amp;EOMONTH(DATE($R$6,AX103,1),0),TRANS!$G:$G,'01'!$T$6,TRANS!$H:$H,"efetivado")+SUMIFS(TRANS!$F:$F,TRANS!$C:$C,"&gt;="&amp;DATE($R$6,AX103,1),TRANS!$C:$C,"&lt;="&amp;EOMONTH(DATE($R$6,AX103,1),0),TRANS!$G:$G,'01'!$T$6,TRANS!$H:$H,$AM$9)</f>
        <v>0</v>
      </c>
      <c r="AY113" s="350">
        <f>SUMIFS(TRANS!$F:$F,TRANS!$C:$C,"&gt;="&amp;DATE($R$6,AY103,1),TRANS!$C:$C,"&lt;="&amp;EOMONTH(DATE($R$6,AY103,1),0),TRANS!$G:$G,'01'!$T$6,TRANS!$H:$H,"efetivado")+SUMIFS(TRANS!$F:$F,TRANS!$C:$C,"&gt;="&amp;DATE($R$6,AY103,1),TRANS!$C:$C,"&lt;="&amp;EOMONTH(DATE($R$6,AY103,1),0),TRANS!$G:$G,'01'!$T$6,TRANS!$H:$H,$AM$9)</f>
        <v>0</v>
      </c>
    </row>
    <row r="114" spans="38:51" x14ac:dyDescent="0.25">
      <c r="AL114" s="383"/>
    </row>
    <row r="115" spans="38:51" x14ac:dyDescent="0.25">
      <c r="AL115" s="383"/>
      <c r="AM115" s="381">
        <f>R6</f>
        <v>2021</v>
      </c>
      <c r="AN115" s="381">
        <v>1</v>
      </c>
      <c r="AO115" s="381">
        <v>2</v>
      </c>
      <c r="AP115" s="381">
        <v>3</v>
      </c>
      <c r="AQ115" s="381">
        <v>4</v>
      </c>
      <c r="AR115" s="381">
        <v>5</v>
      </c>
      <c r="AS115" s="381">
        <v>6</v>
      </c>
      <c r="AT115" s="381">
        <v>7</v>
      </c>
      <c r="AU115" s="381">
        <v>8</v>
      </c>
      <c r="AV115" s="381">
        <v>9</v>
      </c>
      <c r="AW115" s="381">
        <v>10</v>
      </c>
      <c r="AX115" s="381">
        <v>11</v>
      </c>
      <c r="AY115" s="381">
        <v>12</v>
      </c>
    </row>
    <row r="116" spans="38:51" x14ac:dyDescent="0.25">
      <c r="AL116" s="383"/>
      <c r="AM116" s="381" t="s">
        <v>105</v>
      </c>
      <c r="AN116" s="350">
        <f>SUMIFS(AZ10:AZ60,AY10:AY60,AM115)</f>
        <v>0</v>
      </c>
      <c r="AO116" s="350">
        <f>AN116-AN117+AN118+AN119-AN120-AN121+AN122-AN123</f>
        <v>0</v>
      </c>
      <c r="AP116" s="350">
        <f t="shared" ref="AP116:AY116" si="50">AO116-AO117+AO118+AO119-AO120-AO121+AO122-AO123</f>
        <v>0</v>
      </c>
      <c r="AQ116" s="350">
        <f t="shared" si="50"/>
        <v>0</v>
      </c>
      <c r="AR116" s="350">
        <f t="shared" si="50"/>
        <v>0</v>
      </c>
      <c r="AS116" s="350">
        <f t="shared" si="50"/>
        <v>0</v>
      </c>
      <c r="AT116" s="350">
        <f t="shared" si="50"/>
        <v>0</v>
      </c>
      <c r="AU116" s="350">
        <f t="shared" si="50"/>
        <v>0</v>
      </c>
      <c r="AV116" s="350">
        <f t="shared" si="50"/>
        <v>0</v>
      </c>
      <c r="AW116" s="350">
        <f t="shared" si="50"/>
        <v>0</v>
      </c>
      <c r="AX116" s="350">
        <f t="shared" si="50"/>
        <v>0</v>
      </c>
      <c r="AY116" s="350">
        <f t="shared" si="50"/>
        <v>0</v>
      </c>
    </row>
    <row r="117" spans="38:51" x14ac:dyDescent="0.25">
      <c r="AL117" s="383"/>
      <c r="AM117" s="348" t="s">
        <v>67</v>
      </c>
      <c r="AN117" s="350">
        <f>SUMIFS(DES!$F:$F,DES!$C:$C,"&gt;="&amp;DATE($R$6,AN103,1),DES!$C:$C,"&lt;="&amp;EOMONTH(DATE($R$6,AN103,1),0),DES!$H:$H,"efetivado")+SUMIFS(DES!$F:$F,DES!$C:$C,"&gt;="&amp;DATE($R$6,AN103,1),DES!$C:$C,"&lt;="&amp;EOMONTH(DATE(R6,AN103,1),0),DES!$H:$H,$AM$9)</f>
        <v>0</v>
      </c>
      <c r="AO117" s="350">
        <f>SUMIFS(DES!$F:$F,DES!$C:$C,"&gt;="&amp;DATE($R$6,AO103,1),DES!$C:$C,"&lt;="&amp;EOMONTH(DATE($R$6,AO103,1),0),DES!$H:$H,"efetivado")+SUMIFS(DES!$F:$F,DES!$C:$C,"&gt;="&amp;DATE($R$6,AO103,1),DES!$C:$C,"&lt;="&amp;EOMONTH(DATE(S6,AO103,1),0),DES!$H:$H,$AM$9)</f>
        <v>0</v>
      </c>
      <c r="AP117" s="350">
        <f>SUMIFS(DES!$F:$F,DES!$C:$C,"&gt;="&amp;DATE($R$6,AP103,1),DES!$C:$C,"&lt;="&amp;EOMONTH(DATE($R$6,AP103,1),0),DES!$H:$H,"efetivado")+SUMIFS(DES!$F:$F,DES!$C:$C,"&gt;="&amp;DATE($R$6,AP103,1),DES!$C:$C,"&lt;="&amp;EOMONTH(DATE(T6,AP103,1),0),DES!$H:$H,$AM$9)</f>
        <v>0</v>
      </c>
      <c r="AQ117" s="350">
        <f>SUMIFS(DES!$F:$F,DES!$C:$C,"&gt;="&amp;DATE($R$6,AQ103,1),DES!$C:$C,"&lt;="&amp;EOMONTH(DATE($R$6,AQ103,1),0),DES!$H:$H,"efetivado")+SUMIFS(DES!$F:$F,DES!$C:$C,"&gt;="&amp;DATE($R$6,AQ103,1),DES!$C:$C,"&lt;="&amp;EOMONTH(DATE(U6,AQ103,1),0),DES!$H:$H,$AM$9)</f>
        <v>0</v>
      </c>
      <c r="AR117" s="350">
        <f>SUMIFS(DES!$F:$F,DES!$C:$C,"&gt;="&amp;DATE($R$6,AR103,1),DES!$C:$C,"&lt;="&amp;EOMONTH(DATE($R$6,AR103,1),0),DES!$H:$H,"efetivado")+SUMIFS(DES!$F:$F,DES!$C:$C,"&gt;="&amp;DATE($R$6,AR103,1),DES!$C:$C,"&lt;="&amp;EOMONTH(DATE(V6,AR103,1),0),DES!$H:$H,$AM$9)</f>
        <v>0</v>
      </c>
      <c r="AS117" s="350">
        <f>SUMIFS(DES!$F:$F,DES!$C:$C,"&gt;="&amp;DATE($R$6,AS103,1),DES!$C:$C,"&lt;="&amp;EOMONTH(DATE($R$6,AS103,1),0),DES!$H:$H,"efetivado")+SUMIFS(DES!$F:$F,DES!$C:$C,"&gt;="&amp;DATE($R$6,AS103,1),DES!$C:$C,"&lt;="&amp;EOMONTH(DATE(W6,AS103,1),0),DES!$H:$H,$AM$9)</f>
        <v>0</v>
      </c>
      <c r="AT117" s="350">
        <f>SUMIFS(DES!$F:$F,DES!$C:$C,"&gt;="&amp;DATE($R$6,AT103,1),DES!$C:$C,"&lt;="&amp;EOMONTH(DATE($R$6,AT103,1),0),DES!$H:$H,"efetivado")+SUMIFS(DES!$F:$F,DES!$C:$C,"&gt;="&amp;DATE($R$6,AT103,1),DES!$C:$C,"&lt;="&amp;EOMONTH(DATE(X6,AT103,1),0),DES!$H:$H,$AM$9)</f>
        <v>0</v>
      </c>
      <c r="AU117" s="350">
        <f>SUMIFS(DES!$F:$F,DES!$C:$C,"&gt;="&amp;DATE($R$6,AU103,1),DES!$C:$C,"&lt;="&amp;EOMONTH(DATE($R$6,AU103,1),0),DES!$H:$H,"efetivado")+SUMIFS(DES!$F:$F,DES!$C:$C,"&gt;="&amp;DATE($R$6,AU103,1),DES!$C:$C,"&lt;="&amp;EOMONTH(DATE(Y6,AU103,1),0),DES!$H:$H,$AM$9)</f>
        <v>0</v>
      </c>
      <c r="AV117" s="350">
        <f>SUMIFS(DES!$F:$F,DES!$C:$C,"&gt;="&amp;DATE($R$6,AV103,1),DES!$C:$C,"&lt;="&amp;EOMONTH(DATE($R$6,AV103,1),0),DES!$H:$H,"efetivado")+SUMIFS(DES!$F:$F,DES!$C:$C,"&gt;="&amp;DATE($R$6,AV103,1),DES!$C:$C,"&lt;="&amp;EOMONTH(DATE(Z6,AV103,1),0),DES!$H:$H,$AM$9)</f>
        <v>0</v>
      </c>
      <c r="AW117" s="350">
        <f>SUMIFS(DES!$F:$F,DES!$C:$C,"&gt;="&amp;DATE($R$6,AW103,1),DES!$C:$C,"&lt;="&amp;EOMONTH(DATE($R$6,AW103,1),0),DES!$H:$H,"efetivado")+SUMIFS(DES!$F:$F,DES!$C:$C,"&gt;="&amp;DATE($R$6,AW103,1),DES!$C:$C,"&lt;="&amp;EOMONTH(DATE(AA6,AW103,1),0),DES!$H:$H,$AM$9)</f>
        <v>0</v>
      </c>
      <c r="AX117" s="350">
        <f>SUMIFS(DES!$F:$F,DES!$C:$C,"&gt;="&amp;DATE($R$6,AX103,1),DES!$C:$C,"&lt;="&amp;EOMONTH(DATE($R$6,AX103,1),0),DES!$H:$H,"efetivado")+SUMIFS(DES!$F:$F,DES!$C:$C,"&gt;="&amp;DATE($R$6,AX103,1),DES!$C:$C,"&lt;="&amp;EOMONTH(DATE(AB6,AX103,1),0),DES!$H:$H,$AM$9)</f>
        <v>0</v>
      </c>
      <c r="AY117" s="350">
        <f>SUMIFS(DES!$F:$F,DES!$C:$C,"&gt;="&amp;DATE($R$6,AY103,1),DES!$C:$C,"&lt;="&amp;EOMONTH(DATE($R$6,AY103,1),0),DES!$H:$H,"efetivado")+SUMIFS(DES!$F:$F,DES!$C:$C,"&gt;="&amp;DATE($R$6,AY103,1),DES!$C:$C,"&lt;="&amp;EOMONTH(DATE(AC6,AY103,1),0),DES!$H:$H,$AM$9)</f>
        <v>0</v>
      </c>
    </row>
    <row r="118" spans="38:51" x14ac:dyDescent="0.25">
      <c r="AL118" s="383"/>
      <c r="AM118" s="348" t="s">
        <v>66</v>
      </c>
      <c r="AN118" s="350">
        <f>SUMIFS(REC!$F:$F,REC!$C:$C,"&gt;="&amp;DATE($R$6,AN103,1),REC!$C:$C,"&lt;="&amp;EOMONTH(DATE($R$6,AN103,1),0),REC!$H:$H,"efetivado")+SUMIFS(REC!$F:$F,REC!$C:$C,"&gt;="&amp;DATE($R$6,AN103,1),REC!$C:$C,"&lt;="&amp;EOMONTH(DATE(R6,AN103,1),0),REC!$H:$H,$AM$9)</f>
        <v>0</v>
      </c>
      <c r="AO118" s="350">
        <f>SUMIFS(REC!$F:$F,REC!$C:$C,"&gt;="&amp;DATE($R$6,AO103,1),REC!$C:$C,"&lt;="&amp;EOMONTH(DATE($R$6,AO103,1),0),REC!$H:$H,"efetivado")+SUMIFS(REC!$F:$F,REC!$C:$C,"&gt;="&amp;DATE($R$6,AO103,1),REC!$C:$C,"&lt;="&amp;EOMONTH(DATE(S6,AO103,1),0),REC!$H:$H,$AM$9)</f>
        <v>0</v>
      </c>
      <c r="AP118" s="350">
        <f>SUMIFS(REC!$F:$F,REC!$C:$C,"&gt;="&amp;DATE($R$6,AP103,1),REC!$C:$C,"&lt;="&amp;EOMONTH(DATE($R$6,AP103,1),0),REC!$H:$H,"efetivado")+SUMIFS(REC!$F:$F,REC!$C:$C,"&gt;="&amp;DATE($R$6,AP103,1),REC!$C:$C,"&lt;="&amp;EOMONTH(DATE(T6,AP103,1),0),REC!$H:$H,$AM$9)</f>
        <v>0</v>
      </c>
      <c r="AQ118" s="350">
        <f>SUMIFS(REC!$F:$F,REC!$C:$C,"&gt;="&amp;DATE($R$6,AQ103,1),REC!$C:$C,"&lt;="&amp;EOMONTH(DATE($R$6,AQ103,1),0),REC!$H:$H,"efetivado")+SUMIFS(REC!$F:$F,REC!$C:$C,"&gt;="&amp;DATE($R$6,AQ103,1),REC!$C:$C,"&lt;="&amp;EOMONTH(DATE(U6,AQ103,1),0),REC!$H:$H,$AM$9)</f>
        <v>0</v>
      </c>
      <c r="AR118" s="350">
        <f>SUMIFS(REC!$F:$F,REC!$C:$C,"&gt;="&amp;DATE($R$6,AR103,1),REC!$C:$C,"&lt;="&amp;EOMONTH(DATE($R$6,AR103,1),0),REC!$H:$H,"efetivado")+SUMIFS(REC!$F:$F,REC!$C:$C,"&gt;="&amp;DATE($R$6,AR103,1),REC!$C:$C,"&lt;="&amp;EOMONTH(DATE(V6,AR103,1),0),REC!$H:$H,$AM$9)</f>
        <v>0</v>
      </c>
      <c r="AS118" s="350">
        <f>SUMIFS(REC!$F:$F,REC!$C:$C,"&gt;="&amp;DATE($R$6,AS103,1),REC!$C:$C,"&lt;="&amp;EOMONTH(DATE($R$6,AS103,1),0),REC!$H:$H,"efetivado")+SUMIFS(REC!$F:$F,REC!$C:$C,"&gt;="&amp;DATE($R$6,AS103,1),REC!$C:$C,"&lt;="&amp;EOMONTH(DATE(W6,AS103,1),0),REC!$H:$H,$AM$9)</f>
        <v>0</v>
      </c>
      <c r="AT118" s="350">
        <f>SUMIFS(REC!$F:$F,REC!$C:$C,"&gt;="&amp;DATE($R$6,AT103,1),REC!$C:$C,"&lt;="&amp;EOMONTH(DATE($R$6,AT103,1),0),REC!$H:$H,"efetivado")+SUMIFS(REC!$F:$F,REC!$C:$C,"&gt;="&amp;DATE($R$6,AT103,1),REC!$C:$C,"&lt;="&amp;EOMONTH(DATE(X6,AT103,1),0),REC!$H:$H,$AM$9)</f>
        <v>0</v>
      </c>
      <c r="AU118" s="350">
        <f>SUMIFS(REC!$F:$F,REC!$C:$C,"&gt;="&amp;DATE($R$6,AU103,1),REC!$C:$C,"&lt;="&amp;EOMONTH(DATE($R$6,AU103,1),0),REC!$H:$H,"efetivado")+SUMIFS(REC!$F:$F,REC!$C:$C,"&gt;="&amp;DATE($R$6,AU103,1),REC!$C:$C,"&lt;="&amp;EOMONTH(DATE(Y6,AU103,1),0),REC!$H:$H,$AM$9)</f>
        <v>0</v>
      </c>
      <c r="AV118" s="350">
        <f>SUMIFS(REC!$F:$F,REC!$C:$C,"&gt;="&amp;DATE($R$6,AV103,1),REC!$C:$C,"&lt;="&amp;EOMONTH(DATE($R$6,AV103,1),0),REC!$H:$H,"efetivado")+SUMIFS(REC!$F:$F,REC!$C:$C,"&gt;="&amp;DATE($R$6,AV103,1),REC!$C:$C,"&lt;="&amp;EOMONTH(DATE(Z6,AV103,1),0),REC!$H:$H,$AM$9)</f>
        <v>0</v>
      </c>
      <c r="AW118" s="350">
        <f>SUMIFS(REC!$F:$F,REC!$C:$C,"&gt;="&amp;DATE($R$6,AW103,1),REC!$C:$C,"&lt;="&amp;EOMONTH(DATE($R$6,AW103,1),0),REC!$H:$H,"efetivado")+SUMIFS(REC!$F:$F,REC!$C:$C,"&gt;="&amp;DATE($R$6,AW103,1),REC!$C:$C,"&lt;="&amp;EOMONTH(DATE(AA6,AW103,1),0),REC!$H:$H,$AM$9)</f>
        <v>0</v>
      </c>
      <c r="AX118" s="350">
        <f>SUMIFS(REC!$F:$F,REC!$C:$C,"&gt;="&amp;DATE($R$6,AX103,1),REC!$C:$C,"&lt;="&amp;EOMONTH(DATE($R$6,AX103,1),0),REC!$H:$H,"efetivado")+SUMIFS(REC!$F:$F,REC!$C:$C,"&gt;="&amp;DATE($R$6,AX103,1),REC!$C:$C,"&lt;="&amp;EOMONTH(DATE(AB6,AX103,1),0),REC!$H:$H,$AM$9)</f>
        <v>0</v>
      </c>
      <c r="AY118" s="350">
        <f>SUMIFS(REC!$F:$F,REC!$C:$C,"&gt;="&amp;DATE($R$6,AY103,1),REC!$C:$C,"&lt;="&amp;EOMONTH(DATE($R$6,AY103,1),0),REC!$H:$H,"efetivado")+SUMIFS(REC!$F:$F,REC!$C:$C,"&gt;="&amp;DATE($R$6,AY103,1),REC!$C:$C,"&lt;="&amp;EOMONTH(DATE(AC6,AY103,1),0),REC!$H:$H,$AM$9)</f>
        <v>0</v>
      </c>
    </row>
    <row r="119" spans="38:51" x14ac:dyDescent="0.25">
      <c r="AL119" s="383"/>
      <c r="AM119" s="348" t="s">
        <v>83</v>
      </c>
      <c r="AN119" s="350">
        <f>SUMIFS('EMP ADQ'!$G:$G,'EMP ADQ'!$C:$C,"&gt;="&amp;DATE($R$6,AN103,1),'EMP ADQ'!$C:$C,"&lt;="&amp;EOMONTH(DATE($R$6,AN103,1),0),'EMP ADQ'!$I:$I,"efetivado",'EMP ADQ'!$D:$D,"Empréstimo Adquirido")+SUMIFS('EMP ADQ'!$G:$G,'EMP ADQ'!$C:$C,"&gt;="&amp;DATE($R$6,AN103,1),'EMP ADQ'!$C:$C,"&lt;="&amp;EOMONTH(DATE($R$6,AN103,1),0),'EMP ADQ'!$I:$I,$AM$9,'EMP ADQ'!$D:$D,"Empréstimo Adquirido")</f>
        <v>0</v>
      </c>
      <c r="AO119" s="350">
        <f>SUMIFS('EMP ADQ'!$G:$G,'EMP ADQ'!$C:$C,"&gt;="&amp;DATE($R$6,AO103,1),'EMP ADQ'!$C:$C,"&lt;="&amp;EOMONTH(DATE($R$6,AO103,1),0),'EMP ADQ'!$I:$I,"efetivado",'EMP ADQ'!$D:$D,"Empréstimo Adquirido")+SUMIFS('EMP ADQ'!$G:$G,'EMP ADQ'!$C:$C,"&gt;="&amp;DATE($R$6,AO103,1),'EMP ADQ'!$C:$C,"&lt;="&amp;EOMONTH(DATE($R$6,AO103,1),0),'EMP ADQ'!$I:$I,$AM$9,'EMP ADQ'!$D:$D,"Empréstimo Adquirido")</f>
        <v>0</v>
      </c>
      <c r="AP119" s="350">
        <f>SUMIFS('EMP ADQ'!$G:$G,'EMP ADQ'!$C:$C,"&gt;="&amp;DATE($R$6,AP103,1),'EMP ADQ'!$C:$C,"&lt;="&amp;EOMONTH(DATE($R$6,AP103,1),0),'EMP ADQ'!$I:$I,"efetivado",'EMP ADQ'!$D:$D,"Empréstimo Adquirido")+SUMIFS('EMP ADQ'!$G:$G,'EMP ADQ'!$C:$C,"&gt;="&amp;DATE($R$6,AP103,1),'EMP ADQ'!$C:$C,"&lt;="&amp;EOMONTH(DATE($R$6,AP103,1),0),'EMP ADQ'!$I:$I,$AM$9,'EMP ADQ'!$D:$D,"Empréstimo Adquirido")</f>
        <v>0</v>
      </c>
      <c r="AQ119" s="350">
        <f>SUMIFS('EMP ADQ'!$G:$G,'EMP ADQ'!$C:$C,"&gt;="&amp;DATE($R$6,AQ103,1),'EMP ADQ'!$C:$C,"&lt;="&amp;EOMONTH(DATE($R$6,AQ103,1),0),'EMP ADQ'!$I:$I,"efetivado",'EMP ADQ'!$D:$D,"Empréstimo Adquirido")+SUMIFS('EMP ADQ'!$G:$G,'EMP ADQ'!$C:$C,"&gt;="&amp;DATE($R$6,AQ103,1),'EMP ADQ'!$C:$C,"&lt;="&amp;EOMONTH(DATE($R$6,AQ103,1),0),'EMP ADQ'!$I:$I,$AM$9,'EMP ADQ'!$D:$D,"Empréstimo Adquirido")</f>
        <v>0</v>
      </c>
      <c r="AR119" s="350">
        <f>SUMIFS('EMP ADQ'!$G:$G,'EMP ADQ'!$C:$C,"&gt;="&amp;DATE($R$6,AR103,1),'EMP ADQ'!$C:$C,"&lt;="&amp;EOMONTH(DATE($R$6,AR103,1),0),'EMP ADQ'!$I:$I,"efetivado",'EMP ADQ'!$D:$D,"Empréstimo Adquirido")+SUMIFS('EMP ADQ'!$G:$G,'EMP ADQ'!$C:$C,"&gt;="&amp;DATE($R$6,AR103,1),'EMP ADQ'!$C:$C,"&lt;="&amp;EOMONTH(DATE($R$6,AR103,1),0),'EMP ADQ'!$I:$I,$AM$9,'EMP ADQ'!$D:$D,"Empréstimo Adquirido")</f>
        <v>0</v>
      </c>
      <c r="AS119" s="350">
        <f>SUMIFS('EMP ADQ'!$G:$G,'EMP ADQ'!$C:$C,"&gt;="&amp;DATE($R$6,AS103,1),'EMP ADQ'!$C:$C,"&lt;="&amp;EOMONTH(DATE($R$6,AS103,1),0),'EMP ADQ'!$I:$I,"efetivado",'EMP ADQ'!$D:$D,"Empréstimo Adquirido")+SUMIFS('EMP ADQ'!$G:$G,'EMP ADQ'!$C:$C,"&gt;="&amp;DATE($R$6,AS103,1),'EMP ADQ'!$C:$C,"&lt;="&amp;EOMONTH(DATE($R$6,AS103,1),0),'EMP ADQ'!$I:$I,$AM$9,'EMP ADQ'!$D:$D,"Empréstimo Adquirido")</f>
        <v>0</v>
      </c>
      <c r="AT119" s="350">
        <f>SUMIFS('EMP ADQ'!$G:$G,'EMP ADQ'!$C:$C,"&gt;="&amp;DATE($R$6,AT103,1),'EMP ADQ'!$C:$C,"&lt;="&amp;EOMONTH(DATE($R$6,AT103,1),0),'EMP ADQ'!$I:$I,"efetivado",'EMP ADQ'!$D:$D,"Empréstimo Adquirido")+SUMIFS('EMP ADQ'!$G:$G,'EMP ADQ'!$C:$C,"&gt;="&amp;DATE($R$6,AT103,1),'EMP ADQ'!$C:$C,"&lt;="&amp;EOMONTH(DATE($R$6,AT103,1),0),'EMP ADQ'!$I:$I,$AM$9,'EMP ADQ'!$D:$D,"Empréstimo Adquirido")</f>
        <v>0</v>
      </c>
      <c r="AU119" s="350">
        <f>SUMIFS('EMP ADQ'!$G:$G,'EMP ADQ'!$C:$C,"&gt;="&amp;DATE($R$6,AU103,1),'EMP ADQ'!$C:$C,"&lt;="&amp;EOMONTH(DATE($R$6,AU103,1),0),'EMP ADQ'!$I:$I,"efetivado",'EMP ADQ'!$D:$D,"Empréstimo Adquirido")+SUMIFS('EMP ADQ'!$G:$G,'EMP ADQ'!$C:$C,"&gt;="&amp;DATE($R$6,AU103,1),'EMP ADQ'!$C:$C,"&lt;="&amp;EOMONTH(DATE($R$6,AU103,1),0),'EMP ADQ'!$I:$I,$AM$9,'EMP ADQ'!$D:$D,"Empréstimo Adquirido")</f>
        <v>0</v>
      </c>
      <c r="AV119" s="350">
        <f>SUMIFS('EMP ADQ'!$G:$G,'EMP ADQ'!$C:$C,"&gt;="&amp;DATE($R$6,AV103,1),'EMP ADQ'!$C:$C,"&lt;="&amp;EOMONTH(DATE($R$6,AV103,1),0),'EMP ADQ'!$I:$I,"efetivado",'EMP ADQ'!$D:$D,"Empréstimo Adquirido")+SUMIFS('EMP ADQ'!$G:$G,'EMP ADQ'!$C:$C,"&gt;="&amp;DATE($R$6,AV103,1),'EMP ADQ'!$C:$C,"&lt;="&amp;EOMONTH(DATE($R$6,AV103,1),0),'EMP ADQ'!$I:$I,$AM$9,'EMP ADQ'!$D:$D,"Empréstimo Adquirido")</f>
        <v>0</v>
      </c>
      <c r="AW119" s="350">
        <f>SUMIFS('EMP ADQ'!$G:$G,'EMP ADQ'!$C:$C,"&gt;="&amp;DATE($R$6,AW103,1),'EMP ADQ'!$C:$C,"&lt;="&amp;EOMONTH(DATE($R$6,AW103,1),0),'EMP ADQ'!$I:$I,"efetivado",'EMP ADQ'!$D:$D,"Empréstimo Adquirido")+SUMIFS('EMP ADQ'!$G:$G,'EMP ADQ'!$C:$C,"&gt;="&amp;DATE($R$6,AW103,1),'EMP ADQ'!$C:$C,"&lt;="&amp;EOMONTH(DATE($R$6,AW103,1),0),'EMP ADQ'!$I:$I,$AM$9,'EMP ADQ'!$D:$D,"Empréstimo Adquirido")</f>
        <v>0</v>
      </c>
      <c r="AX119" s="350">
        <f>SUMIFS('EMP ADQ'!$G:$G,'EMP ADQ'!$C:$C,"&gt;="&amp;DATE($R$6,AX103,1),'EMP ADQ'!$C:$C,"&lt;="&amp;EOMONTH(DATE($R$6,AX103,1),0),'EMP ADQ'!$I:$I,"efetivado",'EMP ADQ'!$D:$D,"Empréstimo Adquirido")+SUMIFS('EMP ADQ'!$G:$G,'EMP ADQ'!$C:$C,"&gt;="&amp;DATE($R$6,AX103,1),'EMP ADQ'!$C:$C,"&lt;="&amp;EOMONTH(DATE($R$6,AX103,1),0),'EMP ADQ'!$I:$I,$AM$9,'EMP ADQ'!$D:$D,"Empréstimo Adquirido")</f>
        <v>0</v>
      </c>
      <c r="AY119" s="350">
        <f>SUMIFS('EMP ADQ'!$G:$G,'EMP ADQ'!$C:$C,"&gt;="&amp;DATE($R$6,AY103,1),'EMP ADQ'!$C:$C,"&lt;="&amp;EOMONTH(DATE($R$6,AY103,1),0),'EMP ADQ'!$I:$I,"efetivado",'EMP ADQ'!$D:$D,"Empréstimo Adquirido")+SUMIFS('EMP ADQ'!$G:$G,'EMP ADQ'!$C:$C,"&gt;="&amp;DATE($R$6,AY103,1),'EMP ADQ'!$C:$C,"&lt;="&amp;EOMONTH(DATE($R$6,AY103,1),0),'EMP ADQ'!$I:$I,$AM$9,'EMP ADQ'!$D:$D,"Empréstimo Adquirido")</f>
        <v>0</v>
      </c>
    </row>
    <row r="120" spans="38:51" x14ac:dyDescent="0.25">
      <c r="AL120" s="383"/>
      <c r="AM120" s="348" t="s">
        <v>98</v>
      </c>
      <c r="AN120" s="350">
        <f>SUMIFS('EMP ADQ'!$G:$G,'EMP ADQ'!$C:$C,"&gt;="&amp;DATE($R$6,AN103,1),'EMP ADQ'!$C:$C,"&lt;="&amp;EOMONTH(DATE($R$6,AN103,1),0),'EMP ADQ'!$I:$I,"efetivado",'EMP ADQ'!$D:$D,"Empréstimo Pago")+SUMIFS('EMP ADQ'!$G:$G,'EMP ADQ'!$C:$C,"&gt;="&amp;DATE($R$6,AN103,1),'EMP ADQ'!$C:$C,"&lt;="&amp;EOMONTH(DATE($R$6,AN103,1),0),'EMP ADQ'!$I:$I,$AM$9,'EMP ADQ'!$D:$D,"Empréstimo Pago")</f>
        <v>0</v>
      </c>
      <c r="AO120" s="350">
        <f>SUMIFS('EMP ADQ'!$G:$G,'EMP ADQ'!$C:$C,"&gt;="&amp;DATE($R$6,AO103,1),'EMP ADQ'!$C:$C,"&lt;="&amp;EOMONTH(DATE($R$6,AO103,1),0),'EMP ADQ'!$I:$I,"efetivado",'EMP ADQ'!$D:$D,"Empréstimo Pago")+SUMIFS('EMP ADQ'!$G:$G,'EMP ADQ'!$C:$C,"&gt;="&amp;DATE($R$6,AO103,1),'EMP ADQ'!$C:$C,"&lt;="&amp;EOMONTH(DATE($R$6,AO103,1),0),'EMP ADQ'!$I:$I,$AM$9,'EMP ADQ'!$D:$D,"Empréstimo Pago")</f>
        <v>0</v>
      </c>
      <c r="AP120" s="350">
        <f>SUMIFS('EMP ADQ'!$G:$G,'EMP ADQ'!$C:$C,"&gt;="&amp;DATE($R$6,AP103,1),'EMP ADQ'!$C:$C,"&lt;="&amp;EOMONTH(DATE($R$6,AP103,1),0),'EMP ADQ'!$I:$I,"efetivado",'EMP ADQ'!$D:$D,"Empréstimo Pago")+SUMIFS('EMP ADQ'!$G:$G,'EMP ADQ'!$C:$C,"&gt;="&amp;DATE($R$6,AP103,1),'EMP ADQ'!$C:$C,"&lt;="&amp;EOMONTH(DATE($R$6,AP103,1),0),'EMP ADQ'!$I:$I,$AM$9,'EMP ADQ'!$D:$D,"Empréstimo Pago")</f>
        <v>0</v>
      </c>
      <c r="AQ120" s="350">
        <f>SUMIFS('EMP ADQ'!$G:$G,'EMP ADQ'!$C:$C,"&gt;="&amp;DATE($R$6,AQ103,1),'EMP ADQ'!$C:$C,"&lt;="&amp;EOMONTH(DATE($R$6,AQ103,1),0),'EMP ADQ'!$I:$I,"efetivado",'EMP ADQ'!$D:$D,"Empréstimo Pago")+SUMIFS('EMP ADQ'!$G:$G,'EMP ADQ'!$C:$C,"&gt;="&amp;DATE($R$6,AQ103,1),'EMP ADQ'!$C:$C,"&lt;="&amp;EOMONTH(DATE($R$6,AQ103,1),0),'EMP ADQ'!$I:$I,$AM$9,'EMP ADQ'!$D:$D,"Empréstimo Pago")</f>
        <v>0</v>
      </c>
      <c r="AR120" s="350">
        <f>SUMIFS('EMP ADQ'!$G:$G,'EMP ADQ'!$C:$C,"&gt;="&amp;DATE($R$6,AR103,1),'EMP ADQ'!$C:$C,"&lt;="&amp;EOMONTH(DATE($R$6,AR103,1),0),'EMP ADQ'!$I:$I,"efetivado",'EMP ADQ'!$D:$D,"Empréstimo Pago")+SUMIFS('EMP ADQ'!$G:$G,'EMP ADQ'!$C:$C,"&gt;="&amp;DATE($R$6,AR103,1),'EMP ADQ'!$C:$C,"&lt;="&amp;EOMONTH(DATE($R$6,AR103,1),0),'EMP ADQ'!$I:$I,$AM$9,'EMP ADQ'!$D:$D,"Empréstimo Pago")</f>
        <v>0</v>
      </c>
      <c r="AS120" s="350">
        <f>SUMIFS('EMP ADQ'!$G:$G,'EMP ADQ'!$C:$C,"&gt;="&amp;DATE($R$6,AS103,1),'EMP ADQ'!$C:$C,"&lt;="&amp;EOMONTH(DATE($R$6,AS103,1),0),'EMP ADQ'!$I:$I,"efetivado",'EMP ADQ'!$D:$D,"Empréstimo Pago")+SUMIFS('EMP ADQ'!$G:$G,'EMP ADQ'!$C:$C,"&gt;="&amp;DATE($R$6,AS103,1),'EMP ADQ'!$C:$C,"&lt;="&amp;EOMONTH(DATE($R$6,AS103,1),0),'EMP ADQ'!$I:$I,$AM$9,'EMP ADQ'!$D:$D,"Empréstimo Pago")</f>
        <v>0</v>
      </c>
      <c r="AT120" s="350">
        <f>SUMIFS('EMP ADQ'!$G:$G,'EMP ADQ'!$C:$C,"&gt;="&amp;DATE($R$6,AT103,1),'EMP ADQ'!$C:$C,"&lt;="&amp;EOMONTH(DATE($R$6,AT103,1),0),'EMP ADQ'!$I:$I,"efetivado",'EMP ADQ'!$D:$D,"Empréstimo Pago")+SUMIFS('EMP ADQ'!$G:$G,'EMP ADQ'!$C:$C,"&gt;="&amp;DATE($R$6,AT103,1),'EMP ADQ'!$C:$C,"&lt;="&amp;EOMONTH(DATE($R$6,AT103,1),0),'EMP ADQ'!$I:$I,$AM$9,'EMP ADQ'!$D:$D,"Empréstimo Pago")</f>
        <v>0</v>
      </c>
      <c r="AU120" s="350">
        <f>SUMIFS('EMP ADQ'!$G:$G,'EMP ADQ'!$C:$C,"&gt;="&amp;DATE($R$6,AU103,1),'EMP ADQ'!$C:$C,"&lt;="&amp;EOMONTH(DATE($R$6,AU103,1),0),'EMP ADQ'!$I:$I,"efetivado",'EMP ADQ'!$D:$D,"Empréstimo Pago")+SUMIFS('EMP ADQ'!$G:$G,'EMP ADQ'!$C:$C,"&gt;="&amp;DATE($R$6,AU103,1),'EMP ADQ'!$C:$C,"&lt;="&amp;EOMONTH(DATE($R$6,AU103,1),0),'EMP ADQ'!$I:$I,$AM$9,'EMP ADQ'!$D:$D,"Empréstimo Pago")</f>
        <v>0</v>
      </c>
      <c r="AV120" s="350">
        <f>SUMIFS('EMP ADQ'!$G:$G,'EMP ADQ'!$C:$C,"&gt;="&amp;DATE($R$6,AV103,1),'EMP ADQ'!$C:$C,"&lt;="&amp;EOMONTH(DATE($R$6,AV103,1),0),'EMP ADQ'!$I:$I,"efetivado",'EMP ADQ'!$D:$D,"Empréstimo Pago")+SUMIFS('EMP ADQ'!$G:$G,'EMP ADQ'!$C:$C,"&gt;="&amp;DATE($R$6,AV103,1),'EMP ADQ'!$C:$C,"&lt;="&amp;EOMONTH(DATE($R$6,AV103,1),0),'EMP ADQ'!$I:$I,$AM$9,'EMP ADQ'!$D:$D,"Empréstimo Pago")</f>
        <v>0</v>
      </c>
      <c r="AW120" s="350">
        <f>SUMIFS('EMP ADQ'!$G:$G,'EMP ADQ'!$C:$C,"&gt;="&amp;DATE($R$6,AW103,1),'EMP ADQ'!$C:$C,"&lt;="&amp;EOMONTH(DATE($R$6,AW103,1),0),'EMP ADQ'!$I:$I,"efetivado",'EMP ADQ'!$D:$D,"Empréstimo Pago")+SUMIFS('EMP ADQ'!$G:$G,'EMP ADQ'!$C:$C,"&gt;="&amp;DATE($R$6,AW103,1),'EMP ADQ'!$C:$C,"&lt;="&amp;EOMONTH(DATE($R$6,AW103,1),0),'EMP ADQ'!$I:$I,$AM$9,'EMP ADQ'!$D:$D,"Empréstimo Pago")</f>
        <v>0</v>
      </c>
      <c r="AX120" s="350">
        <f>SUMIFS('EMP ADQ'!$G:$G,'EMP ADQ'!$C:$C,"&gt;="&amp;DATE($R$6,AX103,1),'EMP ADQ'!$C:$C,"&lt;="&amp;EOMONTH(DATE($R$6,AX103,1),0),'EMP ADQ'!$I:$I,"efetivado",'EMP ADQ'!$D:$D,"Empréstimo Pago")+SUMIFS('EMP ADQ'!$G:$G,'EMP ADQ'!$C:$C,"&gt;="&amp;DATE($R$6,AX103,1),'EMP ADQ'!$C:$C,"&lt;="&amp;EOMONTH(DATE($R$6,AX103,1),0),'EMP ADQ'!$I:$I,$AM$9,'EMP ADQ'!$D:$D,"Empréstimo Pago")</f>
        <v>0</v>
      </c>
      <c r="AY120" s="350">
        <f>SUMIFS('EMP ADQ'!$G:$G,'EMP ADQ'!$C:$C,"&gt;="&amp;DATE($R$6,AY103,1),'EMP ADQ'!$C:$C,"&lt;="&amp;EOMONTH(DATE($R$6,AY103,1),0),'EMP ADQ'!$I:$I,"efetivado",'EMP ADQ'!$D:$D,"Empréstimo Pago")+SUMIFS('EMP ADQ'!$G:$G,'EMP ADQ'!$C:$C,"&gt;="&amp;DATE($R$6,AY103,1),'EMP ADQ'!$C:$C,"&lt;="&amp;EOMONTH(DATE($R$6,AY103,1),0),'EMP ADQ'!$I:$I,$AM$9,'EMP ADQ'!$D:$D,"Empréstimo Pago")</f>
        <v>0</v>
      </c>
    </row>
    <row r="121" spans="38:51" x14ac:dyDescent="0.25">
      <c r="AL121" s="383"/>
      <c r="AM121" s="348" t="s">
        <v>99</v>
      </c>
      <c r="AN121" s="350">
        <f>SUMIFS('EMP CON'!$G:$G,'EMP CON'!$C:$C,"&gt;="&amp;DATE($R$6,AN103,1),'EMP CON'!$C:$C,"&lt;="&amp;EOMONTH(DATE($R$6,AN103,1),0),'EMP CON'!$I:$I,"efetivado",'EMP CON'!$D:$D,"Empréstimo Concedido")+SUMIFS('EMP CON'!$G:$G,'EMP CON'!$C:$C,"&gt;="&amp;DATE($R$6,AN103,1),'EMP CON'!$C:$C,"&lt;="&amp;EOMONTH(DATE($R$6,AN103,1),0),'EMP CON'!$I:$I,$AM$9,'EMP CON'!$D:$D,"Empréstimo Concedido")</f>
        <v>0</v>
      </c>
      <c r="AO121" s="350">
        <f>SUMIFS('EMP CON'!$G:$G,'EMP CON'!$C:$C,"&gt;="&amp;DATE($R$6,AO103,1),'EMP CON'!$C:$C,"&lt;="&amp;EOMONTH(DATE($R$6,AO103,1),0),'EMP CON'!$I:$I,"efetivado",'EMP CON'!$D:$D,"Empréstimo Concedido")+SUMIFS('EMP CON'!$G:$G,'EMP CON'!$C:$C,"&gt;="&amp;DATE($R$6,AO103,1),'EMP CON'!$C:$C,"&lt;="&amp;EOMONTH(DATE($R$6,AO103,1),0),'EMP CON'!$I:$I,$AM$9,'EMP CON'!$D:$D,"Empréstimo Concedido")</f>
        <v>0</v>
      </c>
      <c r="AP121" s="350">
        <f>SUMIFS('EMP CON'!$G:$G,'EMP CON'!$C:$C,"&gt;="&amp;DATE($R$6,AP103,1),'EMP CON'!$C:$C,"&lt;="&amp;EOMONTH(DATE($R$6,AP103,1),0),'EMP CON'!$I:$I,"efetivado",'EMP CON'!$D:$D,"Empréstimo Concedido")+SUMIFS('EMP CON'!$G:$G,'EMP CON'!$C:$C,"&gt;="&amp;DATE($R$6,AP103,1),'EMP CON'!$C:$C,"&lt;="&amp;EOMONTH(DATE($R$6,AP103,1),0),'EMP CON'!$I:$I,$AM$9,'EMP CON'!$D:$D,"Empréstimo Concedido")</f>
        <v>0</v>
      </c>
      <c r="AQ121" s="350">
        <f>SUMIFS('EMP CON'!$G:$G,'EMP CON'!$C:$C,"&gt;="&amp;DATE($R$6,AQ103,1),'EMP CON'!$C:$C,"&lt;="&amp;EOMONTH(DATE($R$6,AQ103,1),0),'EMP CON'!$I:$I,"efetivado",'EMP CON'!$D:$D,"Empréstimo Concedido")+SUMIFS('EMP CON'!$G:$G,'EMP CON'!$C:$C,"&gt;="&amp;DATE($R$6,AQ103,1),'EMP CON'!$C:$C,"&lt;="&amp;EOMONTH(DATE($R$6,AQ103,1),0),'EMP CON'!$I:$I,$AM$9,'EMP CON'!$D:$D,"Empréstimo Concedido")</f>
        <v>0</v>
      </c>
      <c r="AR121" s="350">
        <f>SUMIFS('EMP CON'!$G:$G,'EMP CON'!$C:$C,"&gt;="&amp;DATE($R$6,AR103,1),'EMP CON'!$C:$C,"&lt;="&amp;EOMONTH(DATE($R$6,AR103,1),0),'EMP CON'!$I:$I,"efetivado",'EMP CON'!$D:$D,"Empréstimo Concedido")+SUMIFS('EMP CON'!$G:$G,'EMP CON'!$C:$C,"&gt;="&amp;DATE($R$6,AR103,1),'EMP CON'!$C:$C,"&lt;="&amp;EOMONTH(DATE($R$6,AR103,1),0),'EMP CON'!$I:$I,$AM$9,'EMP CON'!$D:$D,"Empréstimo Concedido")</f>
        <v>0</v>
      </c>
      <c r="AS121" s="350">
        <f>SUMIFS('EMP CON'!$G:$G,'EMP CON'!$C:$C,"&gt;="&amp;DATE($R$6,AS103,1),'EMP CON'!$C:$C,"&lt;="&amp;EOMONTH(DATE($R$6,AS103,1),0),'EMP CON'!$I:$I,"efetivado",'EMP CON'!$D:$D,"Empréstimo Concedido")+SUMIFS('EMP CON'!$G:$G,'EMP CON'!$C:$C,"&gt;="&amp;DATE($R$6,AS103,1),'EMP CON'!$C:$C,"&lt;="&amp;EOMONTH(DATE($R$6,AS103,1),0),'EMP CON'!$I:$I,$AM$9,'EMP CON'!$D:$D,"Empréstimo Concedido")</f>
        <v>0</v>
      </c>
      <c r="AT121" s="350">
        <f>SUMIFS('EMP CON'!$G:$G,'EMP CON'!$C:$C,"&gt;="&amp;DATE($R$6,AT103,1),'EMP CON'!$C:$C,"&lt;="&amp;EOMONTH(DATE($R$6,AT103,1),0),'EMP CON'!$I:$I,"efetivado",'EMP CON'!$D:$D,"Empréstimo Concedido")+SUMIFS('EMP CON'!$G:$G,'EMP CON'!$C:$C,"&gt;="&amp;DATE($R$6,AT103,1),'EMP CON'!$C:$C,"&lt;="&amp;EOMONTH(DATE($R$6,AT103,1),0),'EMP CON'!$I:$I,$AM$9,'EMP CON'!$D:$D,"Empréstimo Concedido")</f>
        <v>0</v>
      </c>
      <c r="AU121" s="350">
        <f>SUMIFS('EMP CON'!$G:$G,'EMP CON'!$C:$C,"&gt;="&amp;DATE($R$6,AU103,1),'EMP CON'!$C:$C,"&lt;="&amp;EOMONTH(DATE($R$6,AU103,1),0),'EMP CON'!$I:$I,"efetivado",'EMP CON'!$D:$D,"Empréstimo Concedido")+SUMIFS('EMP CON'!$G:$G,'EMP CON'!$C:$C,"&gt;="&amp;DATE($R$6,AU103,1),'EMP CON'!$C:$C,"&lt;="&amp;EOMONTH(DATE($R$6,AU103,1),0),'EMP CON'!$I:$I,$AM$9,'EMP CON'!$D:$D,"Empréstimo Concedido")</f>
        <v>0</v>
      </c>
      <c r="AV121" s="350">
        <f>SUMIFS('EMP CON'!$G:$G,'EMP CON'!$C:$C,"&gt;="&amp;DATE($R$6,AV103,1),'EMP CON'!$C:$C,"&lt;="&amp;EOMONTH(DATE($R$6,AV103,1),0),'EMP CON'!$I:$I,"efetivado",'EMP CON'!$D:$D,"Empréstimo Concedido")+SUMIFS('EMP CON'!$G:$G,'EMP CON'!$C:$C,"&gt;="&amp;DATE($R$6,AV103,1),'EMP CON'!$C:$C,"&lt;="&amp;EOMONTH(DATE($R$6,AV103,1),0),'EMP CON'!$I:$I,$AM$9,'EMP CON'!$D:$D,"Empréstimo Concedido")</f>
        <v>0</v>
      </c>
      <c r="AW121" s="350">
        <f>SUMIFS('EMP CON'!$G:$G,'EMP CON'!$C:$C,"&gt;="&amp;DATE($R$6,AW103,1),'EMP CON'!$C:$C,"&lt;="&amp;EOMONTH(DATE($R$6,AW103,1),0),'EMP CON'!$I:$I,"efetivado",'EMP CON'!$D:$D,"Empréstimo Concedido")+SUMIFS('EMP CON'!$G:$G,'EMP CON'!$C:$C,"&gt;="&amp;DATE($R$6,AW103,1),'EMP CON'!$C:$C,"&lt;="&amp;EOMONTH(DATE($R$6,AW103,1),0),'EMP CON'!$I:$I,$AM$9,'EMP CON'!$D:$D,"Empréstimo Concedido")</f>
        <v>0</v>
      </c>
      <c r="AX121" s="350">
        <f>SUMIFS('EMP CON'!$G:$G,'EMP CON'!$C:$C,"&gt;="&amp;DATE($R$6,AX103,1),'EMP CON'!$C:$C,"&lt;="&amp;EOMONTH(DATE($R$6,AX103,1),0),'EMP CON'!$I:$I,"efetivado",'EMP CON'!$D:$D,"Empréstimo Concedido")+SUMIFS('EMP CON'!$G:$G,'EMP CON'!$C:$C,"&gt;="&amp;DATE($R$6,AX103,1),'EMP CON'!$C:$C,"&lt;="&amp;EOMONTH(DATE($R$6,AX103,1),0),'EMP CON'!$I:$I,$AM$9,'EMP CON'!$D:$D,"Empréstimo Concedido")</f>
        <v>0</v>
      </c>
      <c r="AY121" s="350">
        <f>SUMIFS('EMP CON'!$G:$G,'EMP CON'!$C:$C,"&gt;="&amp;DATE($R$6,AY103,1),'EMP CON'!$C:$C,"&lt;="&amp;EOMONTH(DATE($R$6,AY103,1),0),'EMP CON'!$I:$I,"efetivado",'EMP CON'!$D:$D,"Empréstimo Concedido")+SUMIFS('EMP CON'!$G:$G,'EMP CON'!$C:$C,"&gt;="&amp;DATE($R$6,AY103,1),'EMP CON'!$C:$C,"&lt;="&amp;EOMONTH(DATE($R$6,AY103,1),0),'EMP CON'!$I:$I,$AM$9,'EMP CON'!$D:$D,"Empréstimo Concedido")</f>
        <v>0</v>
      </c>
    </row>
    <row r="122" spans="38:51" x14ac:dyDescent="0.25">
      <c r="AL122" s="383"/>
      <c r="AM122" s="348" t="s">
        <v>100</v>
      </c>
      <c r="AN122" s="350">
        <f>SUMIFS('EMP CON'!$G:$G,'EMP CON'!$C:$C,"&gt;="&amp;DATE($R$6,AN103,1),'EMP CON'!$C:$C,"&lt;="&amp;EOMONTH(DATE($R$6,AN103,1),0),'EMP CON'!$I:$I,"efetivado",'EMP CON'!$D:$D,"Empréstimo Recebido")+SUMIFS('EMP CON'!$G:$G,'EMP CON'!$C:$C,"&gt;="&amp;DATE($R$6,AN103,1),'EMP CON'!$C:$C,"&lt;="&amp;EOMONTH(DATE($R$6,AN103,1),0),'EMP CON'!$H:$H,'01'!$T$6,'EMP CON'!$I:$I,$AM$9,'EMP CON'!$D:$D,"Empréstimo Recebido")</f>
        <v>0</v>
      </c>
      <c r="AO122" s="350">
        <f>SUMIFS('EMP CON'!$G:$G,'EMP CON'!$C:$C,"&gt;="&amp;DATE($R$6,AO103,1),'EMP CON'!$C:$C,"&lt;="&amp;EOMONTH(DATE($R$6,AO103,1),0),'EMP CON'!$I:$I,"efetivado",'EMP CON'!$D:$D,"Empréstimo Recebido")+SUMIFS('EMP CON'!$G:$G,'EMP CON'!$C:$C,"&gt;="&amp;DATE($R$6,AO103,1),'EMP CON'!$C:$C,"&lt;="&amp;EOMONTH(DATE($R$6,AO103,1),0),'EMP CON'!$H:$H,'01'!$T$6,'EMP CON'!$I:$I,$AM$9,'EMP CON'!$D:$D,"Empréstimo Recebido")</f>
        <v>0</v>
      </c>
      <c r="AP122" s="350">
        <f>SUMIFS('EMP CON'!$G:$G,'EMP CON'!$C:$C,"&gt;="&amp;DATE($R$6,AP103,1),'EMP CON'!$C:$C,"&lt;="&amp;EOMONTH(DATE($R$6,AP103,1),0),'EMP CON'!$I:$I,"efetivado",'EMP CON'!$D:$D,"Empréstimo Recebido")+SUMIFS('EMP CON'!$G:$G,'EMP CON'!$C:$C,"&gt;="&amp;DATE($R$6,AP103,1),'EMP CON'!$C:$C,"&lt;="&amp;EOMONTH(DATE($R$6,AP103,1),0),'EMP CON'!$H:$H,'01'!$T$6,'EMP CON'!$I:$I,$AM$9,'EMP CON'!$D:$D,"Empréstimo Recebido")</f>
        <v>0</v>
      </c>
      <c r="AQ122" s="350">
        <f>SUMIFS('EMP CON'!$G:$G,'EMP CON'!$C:$C,"&gt;="&amp;DATE($R$6,AQ103,1),'EMP CON'!$C:$C,"&lt;="&amp;EOMONTH(DATE($R$6,AQ103,1),0),'EMP CON'!$I:$I,"efetivado",'EMP CON'!$D:$D,"Empréstimo Recebido")+SUMIFS('EMP CON'!$G:$G,'EMP CON'!$C:$C,"&gt;="&amp;DATE($R$6,AQ103,1),'EMP CON'!$C:$C,"&lt;="&amp;EOMONTH(DATE($R$6,AQ103,1),0),'EMP CON'!$H:$H,'01'!$T$6,'EMP CON'!$I:$I,$AM$9,'EMP CON'!$D:$D,"Empréstimo Recebido")</f>
        <v>0</v>
      </c>
      <c r="AR122" s="350">
        <f>SUMIFS('EMP CON'!$G:$G,'EMP CON'!$C:$C,"&gt;="&amp;DATE($R$6,AR103,1),'EMP CON'!$C:$C,"&lt;="&amp;EOMONTH(DATE($R$6,AR103,1),0),'EMP CON'!$I:$I,"efetivado",'EMP CON'!$D:$D,"Empréstimo Recebido")+SUMIFS('EMP CON'!$G:$G,'EMP CON'!$C:$C,"&gt;="&amp;DATE($R$6,AR103,1),'EMP CON'!$C:$C,"&lt;="&amp;EOMONTH(DATE($R$6,AR103,1),0),'EMP CON'!$H:$H,'01'!$T$6,'EMP CON'!$I:$I,$AM$9,'EMP CON'!$D:$D,"Empréstimo Recebido")</f>
        <v>0</v>
      </c>
      <c r="AS122" s="350">
        <f>SUMIFS('EMP CON'!$G:$G,'EMP CON'!$C:$C,"&gt;="&amp;DATE($R$6,AS103,1),'EMP CON'!$C:$C,"&lt;="&amp;EOMONTH(DATE($R$6,AS103,1),0),'EMP CON'!$I:$I,"efetivado",'EMP CON'!$D:$D,"Empréstimo Recebido")+SUMIFS('EMP CON'!$G:$G,'EMP CON'!$C:$C,"&gt;="&amp;DATE($R$6,AS103,1),'EMP CON'!$C:$C,"&lt;="&amp;EOMONTH(DATE($R$6,AS103,1),0),'EMP CON'!$H:$H,'01'!$T$6,'EMP CON'!$I:$I,$AM$9,'EMP CON'!$D:$D,"Empréstimo Recebido")</f>
        <v>0</v>
      </c>
      <c r="AT122" s="350">
        <f>SUMIFS('EMP CON'!$G:$G,'EMP CON'!$C:$C,"&gt;="&amp;DATE($R$6,AT103,1),'EMP CON'!$C:$C,"&lt;="&amp;EOMONTH(DATE($R$6,AT103,1),0),'EMP CON'!$I:$I,"efetivado",'EMP CON'!$D:$D,"Empréstimo Recebido")+SUMIFS('EMP CON'!$G:$G,'EMP CON'!$C:$C,"&gt;="&amp;DATE($R$6,AT103,1),'EMP CON'!$C:$C,"&lt;="&amp;EOMONTH(DATE($R$6,AT103,1),0),'EMP CON'!$H:$H,'01'!$T$6,'EMP CON'!$I:$I,$AM$9,'EMP CON'!$D:$D,"Empréstimo Recebido")</f>
        <v>0</v>
      </c>
      <c r="AU122" s="350">
        <f>SUMIFS('EMP CON'!$G:$G,'EMP CON'!$C:$C,"&gt;="&amp;DATE($R$6,AU103,1),'EMP CON'!$C:$C,"&lt;="&amp;EOMONTH(DATE($R$6,AU103,1),0),'EMP CON'!$I:$I,"efetivado",'EMP CON'!$D:$D,"Empréstimo Recebido")+SUMIFS('EMP CON'!$G:$G,'EMP CON'!$C:$C,"&gt;="&amp;DATE($R$6,AU103,1),'EMP CON'!$C:$C,"&lt;="&amp;EOMONTH(DATE($R$6,AU103,1),0),'EMP CON'!$H:$H,'01'!$T$6,'EMP CON'!$I:$I,$AM$9,'EMP CON'!$D:$D,"Empréstimo Recebido")</f>
        <v>0</v>
      </c>
      <c r="AV122" s="350">
        <f>SUMIFS('EMP CON'!$G:$G,'EMP CON'!$C:$C,"&gt;="&amp;DATE($R$6,AV103,1),'EMP CON'!$C:$C,"&lt;="&amp;EOMONTH(DATE($R$6,AV103,1),0),'EMP CON'!$I:$I,"efetivado",'EMP CON'!$D:$D,"Empréstimo Recebido")+SUMIFS('EMP CON'!$G:$G,'EMP CON'!$C:$C,"&gt;="&amp;DATE($R$6,AV103,1),'EMP CON'!$C:$C,"&lt;="&amp;EOMONTH(DATE($R$6,AV103,1),0),'EMP CON'!$H:$H,'01'!$T$6,'EMP CON'!$I:$I,$AM$9,'EMP CON'!$D:$D,"Empréstimo Recebido")</f>
        <v>0</v>
      </c>
      <c r="AW122" s="350">
        <f>SUMIFS('EMP CON'!$G:$G,'EMP CON'!$C:$C,"&gt;="&amp;DATE($R$6,AW103,1),'EMP CON'!$C:$C,"&lt;="&amp;EOMONTH(DATE($R$6,AW103,1),0),'EMP CON'!$I:$I,"efetivado",'EMP CON'!$D:$D,"Empréstimo Recebido")+SUMIFS('EMP CON'!$G:$G,'EMP CON'!$C:$C,"&gt;="&amp;DATE($R$6,AW103,1),'EMP CON'!$C:$C,"&lt;="&amp;EOMONTH(DATE($R$6,AW103,1),0),'EMP CON'!$H:$H,'01'!$T$6,'EMP CON'!$I:$I,$AM$9,'EMP CON'!$D:$D,"Empréstimo Recebido")</f>
        <v>0</v>
      </c>
      <c r="AX122" s="350">
        <f>SUMIFS('EMP CON'!$G:$G,'EMP CON'!$C:$C,"&gt;="&amp;DATE($R$6,AX103,1),'EMP CON'!$C:$C,"&lt;="&amp;EOMONTH(DATE($R$6,AX103,1),0),'EMP CON'!$I:$I,"efetivado",'EMP CON'!$D:$D,"Empréstimo Recebido")+SUMIFS('EMP CON'!$G:$G,'EMP CON'!$C:$C,"&gt;="&amp;DATE($R$6,AX103,1),'EMP CON'!$C:$C,"&lt;="&amp;EOMONTH(DATE($R$6,AX103,1),0),'EMP CON'!$H:$H,'01'!$T$6,'EMP CON'!$I:$I,$AM$9,'EMP CON'!$D:$D,"Empréstimo Recebido")</f>
        <v>0</v>
      </c>
      <c r="AY122" s="350">
        <f>SUMIFS('EMP CON'!$G:$G,'EMP CON'!$C:$C,"&gt;="&amp;DATE($R$6,AY103,1),'EMP CON'!$C:$C,"&lt;="&amp;EOMONTH(DATE($R$6,AY103,1),0),'EMP CON'!$I:$I,"efetivado",'EMP CON'!$D:$D,"Empréstimo Recebido")+SUMIFS('EMP CON'!$G:$G,'EMP CON'!$C:$C,"&gt;="&amp;DATE($R$6,AY103,1),'EMP CON'!$C:$C,"&lt;="&amp;EOMONTH(DATE($R$6,AY103,1),0),'EMP CON'!$H:$H,'01'!$T$6,'EMP CON'!$I:$I,$AM$9,'EMP CON'!$D:$D,"Empréstimo Recebido")</f>
        <v>0</v>
      </c>
    </row>
    <row r="123" spans="38:51" x14ac:dyDescent="0.25">
      <c r="AL123" s="383"/>
      <c r="AM123" s="348" t="s">
        <v>82</v>
      </c>
      <c r="AN123" s="350">
        <f>SUMIFS('PG CAR'!$H:$H,'PG CAR'!$C:$C,"&gt;="&amp;DATE($R$6,AN103,1),'PG CAR'!$C:$C,"&lt;="&amp;EOMONTH(DATE($R$6,AN103,1),0),'PG CAR'!$J:$J,"efetivado")+SUMIFS('PG CAR'!$H:$H,'PG CAR'!$C:$C,"&gt;="&amp;DATE($R$6,AN103,1),'PG CAR'!$C:$C,"&lt;="&amp;EOMONTH(DATE($R$6,AN103,1),0),'PG CAR'!$J:$J,$AM$9)</f>
        <v>0</v>
      </c>
      <c r="AO123" s="350">
        <f>SUMIFS('PG CAR'!$H:$H,'PG CAR'!$C:$C,"&gt;="&amp;DATE($R$6,AO103,1),'PG CAR'!$C:$C,"&lt;="&amp;EOMONTH(DATE($R$6,AO103,1),0),'PG CAR'!$J:$J,"efetivado")+SUMIFS('PG CAR'!$H:$H,'PG CAR'!$C:$C,"&gt;="&amp;DATE($R$6,AO103,1),'PG CAR'!$C:$C,"&lt;="&amp;EOMONTH(DATE($R$6,AO103,1),0),'PG CAR'!$J:$J,$AM$9)</f>
        <v>0</v>
      </c>
      <c r="AP123" s="350">
        <f>SUMIFS('PG CAR'!$H:$H,'PG CAR'!$C:$C,"&gt;="&amp;DATE($R$6,AP103,1),'PG CAR'!$C:$C,"&lt;="&amp;EOMONTH(DATE($R$6,AP103,1),0),'PG CAR'!$J:$J,"efetivado")+SUMIFS('PG CAR'!$H:$H,'PG CAR'!$C:$C,"&gt;="&amp;DATE($R$6,AP103,1),'PG CAR'!$C:$C,"&lt;="&amp;EOMONTH(DATE($R$6,AP103,1),0),'PG CAR'!$J:$J,$AM$9)</f>
        <v>0</v>
      </c>
      <c r="AQ123" s="350">
        <f>SUMIFS('PG CAR'!$H:$H,'PG CAR'!$C:$C,"&gt;="&amp;DATE($R$6,AQ103,1),'PG CAR'!$C:$C,"&lt;="&amp;EOMONTH(DATE($R$6,AQ103,1),0),'PG CAR'!$J:$J,"efetivado")+SUMIFS('PG CAR'!$H:$H,'PG CAR'!$C:$C,"&gt;="&amp;DATE($R$6,AQ103,1),'PG CAR'!$C:$C,"&lt;="&amp;EOMONTH(DATE($R$6,AQ103,1),0),'PG CAR'!$J:$J,$AM$9)</f>
        <v>0</v>
      </c>
      <c r="AR123" s="350">
        <f>SUMIFS('PG CAR'!$H:$H,'PG CAR'!$C:$C,"&gt;="&amp;DATE($R$6,AR103,1),'PG CAR'!$C:$C,"&lt;="&amp;EOMONTH(DATE($R$6,AR103,1),0),'PG CAR'!$J:$J,"efetivado")+SUMIFS('PG CAR'!$H:$H,'PG CAR'!$C:$C,"&gt;="&amp;DATE($R$6,AR103,1),'PG CAR'!$C:$C,"&lt;="&amp;EOMONTH(DATE($R$6,AR103,1),0),'PG CAR'!$J:$J,$AM$9)</f>
        <v>0</v>
      </c>
      <c r="AS123" s="350">
        <f>SUMIFS('PG CAR'!$H:$H,'PG CAR'!$C:$C,"&gt;="&amp;DATE($R$6,AS103,1),'PG CAR'!$C:$C,"&lt;="&amp;EOMONTH(DATE($R$6,AS103,1),0),'PG CAR'!$J:$J,"efetivado")+SUMIFS('PG CAR'!$H:$H,'PG CAR'!$C:$C,"&gt;="&amp;DATE($R$6,AS103,1),'PG CAR'!$C:$C,"&lt;="&amp;EOMONTH(DATE($R$6,AS103,1),0),'PG CAR'!$J:$J,$AM$9)</f>
        <v>0</v>
      </c>
      <c r="AT123" s="350">
        <f>SUMIFS('PG CAR'!$H:$H,'PG CAR'!$C:$C,"&gt;="&amp;DATE($R$6,AT103,1),'PG CAR'!$C:$C,"&lt;="&amp;EOMONTH(DATE($R$6,AT103,1),0),'PG CAR'!$J:$J,"efetivado")+SUMIFS('PG CAR'!$H:$H,'PG CAR'!$C:$C,"&gt;="&amp;DATE($R$6,AT103,1),'PG CAR'!$C:$C,"&lt;="&amp;EOMONTH(DATE($R$6,AT103,1),0),'PG CAR'!$J:$J,$AM$9)</f>
        <v>0</v>
      </c>
      <c r="AU123" s="350">
        <f>SUMIFS('PG CAR'!$H:$H,'PG CAR'!$C:$C,"&gt;="&amp;DATE($R$6,AU103,1),'PG CAR'!$C:$C,"&lt;="&amp;EOMONTH(DATE($R$6,AU103,1),0),'PG CAR'!$J:$J,"efetivado")+SUMIFS('PG CAR'!$H:$H,'PG CAR'!$C:$C,"&gt;="&amp;DATE($R$6,AU103,1),'PG CAR'!$C:$C,"&lt;="&amp;EOMONTH(DATE($R$6,AU103,1),0),'PG CAR'!$J:$J,$AM$9)</f>
        <v>0</v>
      </c>
      <c r="AV123" s="350">
        <f>SUMIFS('PG CAR'!$H:$H,'PG CAR'!$C:$C,"&gt;="&amp;DATE($R$6,AV103,1),'PG CAR'!$C:$C,"&lt;="&amp;EOMONTH(DATE($R$6,AV103,1),0),'PG CAR'!$J:$J,"efetivado")+SUMIFS('PG CAR'!$H:$H,'PG CAR'!$C:$C,"&gt;="&amp;DATE($R$6,AV103,1),'PG CAR'!$C:$C,"&lt;="&amp;EOMONTH(DATE($R$6,AV103,1),0),'PG CAR'!$J:$J,$AM$9)</f>
        <v>0</v>
      </c>
      <c r="AW123" s="350">
        <f>SUMIFS('PG CAR'!$H:$H,'PG CAR'!$C:$C,"&gt;="&amp;DATE($R$6,AW103,1),'PG CAR'!$C:$C,"&lt;="&amp;EOMONTH(DATE($R$6,AW103,1),0),'PG CAR'!$J:$J,"efetivado")+SUMIFS('PG CAR'!$H:$H,'PG CAR'!$C:$C,"&gt;="&amp;DATE($R$6,AW103,1),'PG CAR'!$C:$C,"&lt;="&amp;EOMONTH(DATE($R$6,AW103,1),0),'PG CAR'!$J:$J,$AM$9)</f>
        <v>0</v>
      </c>
      <c r="AX123" s="350">
        <f>SUMIFS('PG CAR'!$H:$H,'PG CAR'!$C:$C,"&gt;="&amp;DATE($R$6,AX103,1),'PG CAR'!$C:$C,"&lt;="&amp;EOMONTH(DATE($R$6,AX103,1),0),'PG CAR'!$J:$J,"efetivado")+SUMIFS('PG CAR'!$H:$H,'PG CAR'!$C:$C,"&gt;="&amp;DATE($R$6,AX103,1),'PG CAR'!$C:$C,"&lt;="&amp;EOMONTH(DATE($R$6,AX103,1),0),'PG CAR'!$J:$J,$AM$9)</f>
        <v>0</v>
      </c>
      <c r="AY123" s="350">
        <f>SUMIFS('PG CAR'!$H:$H,'PG CAR'!$C:$C,"&gt;="&amp;DATE($R$6,AY103,1),'PG CAR'!$C:$C,"&lt;="&amp;EOMONTH(DATE($R$6,AY103,1),0),'PG CAR'!$J:$J,"efetivado")+SUMIFS('PG CAR'!$H:$H,'PG CAR'!$C:$C,"&gt;="&amp;DATE($R$6,AY103,1),'PG CAR'!$C:$C,"&lt;="&amp;EOMONTH(DATE($R$6,AY103,1),0),'PG CAR'!$J:$J,$AM$9)</f>
        <v>0</v>
      </c>
    </row>
    <row r="124" spans="38:51" x14ac:dyDescent="0.25">
      <c r="AL124" s="383"/>
    </row>
    <row r="125" spans="38:51" x14ac:dyDescent="0.25">
      <c r="AL125" s="383"/>
      <c r="AN125" s="381">
        <v>1</v>
      </c>
      <c r="AO125" s="381">
        <v>2</v>
      </c>
      <c r="AP125" s="381">
        <v>3</v>
      </c>
      <c r="AQ125" s="381">
        <v>4</v>
      </c>
      <c r="AR125" s="381">
        <v>5</v>
      </c>
      <c r="AS125" s="381">
        <v>6</v>
      </c>
      <c r="AT125" s="381">
        <v>7</v>
      </c>
      <c r="AU125" s="381">
        <v>8</v>
      </c>
      <c r="AV125" s="381">
        <v>9</v>
      </c>
      <c r="AW125" s="381">
        <v>10</v>
      </c>
      <c r="AX125" s="381">
        <v>11</v>
      </c>
      <c r="AY125" s="381">
        <v>12</v>
      </c>
    </row>
    <row r="126" spans="38:51" x14ac:dyDescent="0.25">
      <c r="AL126" s="383"/>
      <c r="AM126" s="381" t="s">
        <v>105</v>
      </c>
      <c r="AN126" s="350">
        <f>IF($T$6="Todos os Bancos",AN116,AN104)</f>
        <v>0</v>
      </c>
      <c r="AO126" s="350">
        <f t="shared" ref="AO126:AY126" si="51">IF($T$6="Todos os Bancos",AO116,AO104)</f>
        <v>0</v>
      </c>
      <c r="AP126" s="350">
        <f t="shared" si="51"/>
        <v>0</v>
      </c>
      <c r="AQ126" s="350">
        <f t="shared" si="51"/>
        <v>0</v>
      </c>
      <c r="AR126" s="350">
        <f t="shared" si="51"/>
        <v>0</v>
      </c>
      <c r="AS126" s="350">
        <f t="shared" si="51"/>
        <v>0</v>
      </c>
      <c r="AT126" s="350">
        <f t="shared" si="51"/>
        <v>0</v>
      </c>
      <c r="AU126" s="350">
        <f t="shared" si="51"/>
        <v>0</v>
      </c>
      <c r="AV126" s="350">
        <f t="shared" si="51"/>
        <v>0</v>
      </c>
      <c r="AW126" s="350">
        <f t="shared" si="51"/>
        <v>0</v>
      </c>
      <c r="AX126" s="350">
        <f t="shared" si="51"/>
        <v>0</v>
      </c>
      <c r="AY126" s="350">
        <f t="shared" si="51"/>
        <v>0</v>
      </c>
    </row>
    <row r="127" spans="38:51" x14ac:dyDescent="0.25">
      <c r="AL127" s="383"/>
      <c r="AM127" s="348" t="s">
        <v>67</v>
      </c>
      <c r="AN127" s="350">
        <f>IF($T$6="Todos os Bancos",AN117,AN105)</f>
        <v>0</v>
      </c>
      <c r="AO127" s="350">
        <f t="shared" ref="AO127:AY127" si="52">IF($T$6="Todos os Bancos",AO117,AO105)</f>
        <v>0</v>
      </c>
      <c r="AP127" s="350">
        <f t="shared" si="52"/>
        <v>0</v>
      </c>
      <c r="AQ127" s="350">
        <f t="shared" si="52"/>
        <v>0</v>
      </c>
      <c r="AR127" s="350">
        <f t="shared" si="52"/>
        <v>0</v>
      </c>
      <c r="AS127" s="350">
        <f t="shared" si="52"/>
        <v>0</v>
      </c>
      <c r="AT127" s="350">
        <f t="shared" si="52"/>
        <v>0</v>
      </c>
      <c r="AU127" s="350">
        <f t="shared" si="52"/>
        <v>0</v>
      </c>
      <c r="AV127" s="350">
        <f t="shared" si="52"/>
        <v>0</v>
      </c>
      <c r="AW127" s="350">
        <f t="shared" si="52"/>
        <v>0</v>
      </c>
      <c r="AX127" s="350">
        <f t="shared" si="52"/>
        <v>0</v>
      </c>
      <c r="AY127" s="350">
        <f t="shared" si="52"/>
        <v>0</v>
      </c>
    </row>
    <row r="128" spans="38:51" x14ac:dyDescent="0.25">
      <c r="AM128" s="348" t="s">
        <v>66</v>
      </c>
      <c r="AN128" s="350">
        <f t="shared" ref="AN128:AY128" si="53">IF($T$6="Todos os Bancos",AN118,AN106)</f>
        <v>0</v>
      </c>
      <c r="AO128" s="350">
        <f t="shared" si="53"/>
        <v>0</v>
      </c>
      <c r="AP128" s="350">
        <f t="shared" si="53"/>
        <v>0</v>
      </c>
      <c r="AQ128" s="350">
        <f t="shared" si="53"/>
        <v>0</v>
      </c>
      <c r="AR128" s="350">
        <f t="shared" si="53"/>
        <v>0</v>
      </c>
      <c r="AS128" s="350">
        <f t="shared" si="53"/>
        <v>0</v>
      </c>
      <c r="AT128" s="350">
        <f t="shared" si="53"/>
        <v>0</v>
      </c>
      <c r="AU128" s="350">
        <f t="shared" si="53"/>
        <v>0</v>
      </c>
      <c r="AV128" s="350">
        <f t="shared" si="53"/>
        <v>0</v>
      </c>
      <c r="AW128" s="350">
        <f t="shared" si="53"/>
        <v>0</v>
      </c>
      <c r="AX128" s="350">
        <f t="shared" si="53"/>
        <v>0</v>
      </c>
      <c r="AY128" s="350">
        <f t="shared" si="53"/>
        <v>0</v>
      </c>
    </row>
    <row r="129" spans="39:51" x14ac:dyDescent="0.25">
      <c r="AM129" s="348" t="s">
        <v>83</v>
      </c>
      <c r="AN129" s="350">
        <f t="shared" ref="AN129:AY129" si="54">IF($T$6="Todos os Bancos",AN119,AN107)</f>
        <v>0</v>
      </c>
      <c r="AO129" s="350">
        <f t="shared" si="54"/>
        <v>0</v>
      </c>
      <c r="AP129" s="350">
        <f t="shared" si="54"/>
        <v>0</v>
      </c>
      <c r="AQ129" s="350">
        <f t="shared" si="54"/>
        <v>0</v>
      </c>
      <c r="AR129" s="350">
        <f t="shared" si="54"/>
        <v>0</v>
      </c>
      <c r="AS129" s="350">
        <f t="shared" si="54"/>
        <v>0</v>
      </c>
      <c r="AT129" s="350">
        <f t="shared" si="54"/>
        <v>0</v>
      </c>
      <c r="AU129" s="350">
        <f t="shared" si="54"/>
        <v>0</v>
      </c>
      <c r="AV129" s="350">
        <f t="shared" si="54"/>
        <v>0</v>
      </c>
      <c r="AW129" s="350">
        <f t="shared" si="54"/>
        <v>0</v>
      </c>
      <c r="AX129" s="350">
        <f t="shared" si="54"/>
        <v>0</v>
      </c>
      <c r="AY129" s="350">
        <f t="shared" si="54"/>
        <v>0</v>
      </c>
    </row>
    <row r="130" spans="39:51" x14ac:dyDescent="0.25">
      <c r="AM130" s="348" t="s">
        <v>98</v>
      </c>
      <c r="AN130" s="350">
        <f t="shared" ref="AN130:AY130" si="55">IF($T$6="Todos os Bancos",AN120,AN108)</f>
        <v>0</v>
      </c>
      <c r="AO130" s="350">
        <f t="shared" si="55"/>
        <v>0</v>
      </c>
      <c r="AP130" s="350">
        <f t="shared" si="55"/>
        <v>0</v>
      </c>
      <c r="AQ130" s="350">
        <f t="shared" si="55"/>
        <v>0</v>
      </c>
      <c r="AR130" s="350">
        <f t="shared" si="55"/>
        <v>0</v>
      </c>
      <c r="AS130" s="350">
        <f t="shared" si="55"/>
        <v>0</v>
      </c>
      <c r="AT130" s="350">
        <f t="shared" si="55"/>
        <v>0</v>
      </c>
      <c r="AU130" s="350">
        <f t="shared" si="55"/>
        <v>0</v>
      </c>
      <c r="AV130" s="350">
        <f t="shared" si="55"/>
        <v>0</v>
      </c>
      <c r="AW130" s="350">
        <f t="shared" si="55"/>
        <v>0</v>
      </c>
      <c r="AX130" s="350">
        <f t="shared" si="55"/>
        <v>0</v>
      </c>
      <c r="AY130" s="350">
        <f t="shared" si="55"/>
        <v>0</v>
      </c>
    </row>
    <row r="131" spans="39:51" x14ac:dyDescent="0.25">
      <c r="AM131" s="348" t="s">
        <v>99</v>
      </c>
      <c r="AN131" s="350">
        <f t="shared" ref="AN131:AY131" si="56">IF($T$6="Todos os Bancos",AN121,AN109)</f>
        <v>0</v>
      </c>
      <c r="AO131" s="350">
        <f t="shared" si="56"/>
        <v>0</v>
      </c>
      <c r="AP131" s="350">
        <f t="shared" si="56"/>
        <v>0</v>
      </c>
      <c r="AQ131" s="350">
        <f t="shared" si="56"/>
        <v>0</v>
      </c>
      <c r="AR131" s="350">
        <f t="shared" si="56"/>
        <v>0</v>
      </c>
      <c r="AS131" s="350">
        <f t="shared" si="56"/>
        <v>0</v>
      </c>
      <c r="AT131" s="350">
        <f t="shared" si="56"/>
        <v>0</v>
      </c>
      <c r="AU131" s="350">
        <f t="shared" si="56"/>
        <v>0</v>
      </c>
      <c r="AV131" s="350">
        <f t="shared" si="56"/>
        <v>0</v>
      </c>
      <c r="AW131" s="350">
        <f t="shared" si="56"/>
        <v>0</v>
      </c>
      <c r="AX131" s="350">
        <f t="shared" si="56"/>
        <v>0</v>
      </c>
      <c r="AY131" s="350">
        <f t="shared" si="56"/>
        <v>0</v>
      </c>
    </row>
    <row r="132" spans="39:51" x14ac:dyDescent="0.25">
      <c r="AM132" s="348" t="s">
        <v>100</v>
      </c>
      <c r="AN132" s="350">
        <f t="shared" ref="AN132:AY132" si="57">IF($T$6="Todos os Bancos",AN122,AN110)</f>
        <v>0</v>
      </c>
      <c r="AO132" s="350">
        <f t="shared" si="57"/>
        <v>0</v>
      </c>
      <c r="AP132" s="350">
        <f t="shared" si="57"/>
        <v>0</v>
      </c>
      <c r="AQ132" s="350">
        <f t="shared" si="57"/>
        <v>0</v>
      </c>
      <c r="AR132" s="350">
        <f t="shared" si="57"/>
        <v>0</v>
      </c>
      <c r="AS132" s="350">
        <f t="shared" si="57"/>
        <v>0</v>
      </c>
      <c r="AT132" s="350">
        <f t="shared" si="57"/>
        <v>0</v>
      </c>
      <c r="AU132" s="350">
        <f t="shared" si="57"/>
        <v>0</v>
      </c>
      <c r="AV132" s="350">
        <f t="shared" si="57"/>
        <v>0</v>
      </c>
      <c r="AW132" s="350">
        <f t="shared" si="57"/>
        <v>0</v>
      </c>
      <c r="AX132" s="350">
        <f t="shared" si="57"/>
        <v>0</v>
      </c>
      <c r="AY132" s="350">
        <f t="shared" si="57"/>
        <v>0</v>
      </c>
    </row>
    <row r="133" spans="39:51" x14ac:dyDescent="0.25">
      <c r="AM133" s="348" t="s">
        <v>82</v>
      </c>
      <c r="AN133" s="350">
        <f t="shared" ref="AN133:AY133" si="58">IF($T$6="Todos os Bancos",AN123,AN111)</f>
        <v>0</v>
      </c>
      <c r="AO133" s="350">
        <f t="shared" si="58"/>
        <v>0</v>
      </c>
      <c r="AP133" s="350">
        <f t="shared" si="58"/>
        <v>0</v>
      </c>
      <c r="AQ133" s="350">
        <f t="shared" si="58"/>
        <v>0</v>
      </c>
      <c r="AR133" s="350">
        <f t="shared" si="58"/>
        <v>0</v>
      </c>
      <c r="AS133" s="350">
        <f t="shared" si="58"/>
        <v>0</v>
      </c>
      <c r="AT133" s="350">
        <f t="shared" si="58"/>
        <v>0</v>
      </c>
      <c r="AU133" s="350">
        <f t="shared" si="58"/>
        <v>0</v>
      </c>
      <c r="AV133" s="350">
        <f t="shared" si="58"/>
        <v>0</v>
      </c>
      <c r="AW133" s="350">
        <f t="shared" si="58"/>
        <v>0</v>
      </c>
      <c r="AX133" s="350">
        <f t="shared" si="58"/>
        <v>0</v>
      </c>
      <c r="AY133" s="350">
        <f t="shared" si="58"/>
        <v>0</v>
      </c>
    </row>
    <row r="134" spans="39:51" x14ac:dyDescent="0.25">
      <c r="AM134" s="348" t="s">
        <v>236</v>
      </c>
      <c r="AN134" s="350">
        <f>AN112</f>
        <v>0</v>
      </c>
      <c r="AO134" s="350">
        <f t="shared" ref="AO134:AY134" si="59">AO112</f>
        <v>0</v>
      </c>
      <c r="AP134" s="350">
        <f t="shared" si="59"/>
        <v>0</v>
      </c>
      <c r="AQ134" s="350">
        <f t="shared" si="59"/>
        <v>0</v>
      </c>
      <c r="AR134" s="350">
        <f t="shared" si="59"/>
        <v>0</v>
      </c>
      <c r="AS134" s="350">
        <f t="shared" si="59"/>
        <v>0</v>
      </c>
      <c r="AT134" s="350">
        <f t="shared" si="59"/>
        <v>0</v>
      </c>
      <c r="AU134" s="350">
        <f t="shared" si="59"/>
        <v>0</v>
      </c>
      <c r="AV134" s="350">
        <f t="shared" si="59"/>
        <v>0</v>
      </c>
      <c r="AW134" s="350">
        <f t="shared" si="59"/>
        <v>0</v>
      </c>
      <c r="AX134" s="350">
        <f t="shared" si="59"/>
        <v>0</v>
      </c>
      <c r="AY134" s="350">
        <f t="shared" si="59"/>
        <v>0</v>
      </c>
    </row>
    <row r="135" spans="39:51" x14ac:dyDescent="0.25">
      <c r="AM135" s="348" t="s">
        <v>235</v>
      </c>
      <c r="AN135" s="350">
        <f>AN113</f>
        <v>0</v>
      </c>
      <c r="AO135" s="350">
        <f t="shared" ref="AO135:AY135" si="60">AO113</f>
        <v>0</v>
      </c>
      <c r="AP135" s="350">
        <f t="shared" si="60"/>
        <v>0</v>
      </c>
      <c r="AQ135" s="350">
        <f t="shared" si="60"/>
        <v>0</v>
      </c>
      <c r="AR135" s="350">
        <f t="shared" si="60"/>
        <v>0</v>
      </c>
      <c r="AS135" s="350">
        <f t="shared" si="60"/>
        <v>0</v>
      </c>
      <c r="AT135" s="350">
        <f t="shared" si="60"/>
        <v>0</v>
      </c>
      <c r="AU135" s="350">
        <f t="shared" si="60"/>
        <v>0</v>
      </c>
      <c r="AV135" s="350">
        <f t="shared" si="60"/>
        <v>0</v>
      </c>
      <c r="AW135" s="350">
        <f t="shared" si="60"/>
        <v>0</v>
      </c>
      <c r="AX135" s="350">
        <f t="shared" si="60"/>
        <v>0</v>
      </c>
      <c r="AY135" s="350">
        <f t="shared" si="60"/>
        <v>0</v>
      </c>
    </row>
  </sheetData>
  <sheetProtection password="9136" sheet="1" objects="1" scenarios="1" selectLockedCells="1" sort="0" autoFilter="0"/>
  <mergeCells count="39">
    <mergeCell ref="C11:G11"/>
    <mergeCell ref="L27:P27"/>
    <mergeCell ref="AO8:AO9"/>
    <mergeCell ref="AP8:AP9"/>
    <mergeCell ref="AQ8:AQ9"/>
    <mergeCell ref="AN8:AN9"/>
    <mergeCell ref="C6:L8"/>
    <mergeCell ref="T6:V6"/>
    <mergeCell ref="T8:V8"/>
    <mergeCell ref="C27:J29"/>
    <mergeCell ref="BT8:BT9"/>
    <mergeCell ref="BU8:BU9"/>
    <mergeCell ref="BL8:BL9"/>
    <mergeCell ref="BM8:BM9"/>
    <mergeCell ref="BN8:BN9"/>
    <mergeCell ref="BO8:BO9"/>
    <mergeCell ref="BP8:BP9"/>
    <mergeCell ref="BR8:BR9"/>
    <mergeCell ref="BF8:BF9"/>
    <mergeCell ref="BG8:BG9"/>
    <mergeCell ref="BH8:BH9"/>
    <mergeCell ref="BB6:BG7"/>
    <mergeCell ref="BS8:BS9"/>
    <mergeCell ref="AN67:AN68"/>
    <mergeCell ref="AZ67:AZ68"/>
    <mergeCell ref="BI8:BI9"/>
    <mergeCell ref="BQ8:BQ9"/>
    <mergeCell ref="AZ8:AZ9"/>
    <mergeCell ref="BA8:BA9"/>
    <mergeCell ref="BB8:BB9"/>
    <mergeCell ref="BC8:BC9"/>
    <mergeCell ref="BD8:BD9"/>
    <mergeCell ref="AR8:AR9"/>
    <mergeCell ref="AS8:AS9"/>
    <mergeCell ref="AT8:AT9"/>
    <mergeCell ref="AV8:AV9"/>
    <mergeCell ref="AW8:AW9"/>
    <mergeCell ref="AU8:AU9"/>
    <mergeCell ref="BE8:BE9"/>
  </mergeCells>
  <conditionalFormatting sqref="J12:J26 S11:S26">
    <cfRule type="cellIs" dxfId="64" priority="4" operator="greaterThanOrEqual">
      <formula>0</formula>
    </cfRule>
  </conditionalFormatting>
  <conditionalFormatting sqref="J11:J26 S11:S26">
    <cfRule type="cellIs" dxfId="63" priority="3" operator="lessThan">
      <formula>0</formula>
    </cfRule>
  </conditionalFormatting>
  <dataValidations count="4">
    <dataValidation type="list" allowBlank="1" showInputMessage="1" showErrorMessage="1" sqref="R8">
      <formula1>$BZ$13:$BZ$24</formula1>
    </dataValidation>
    <dataValidation type="list" allowBlank="1" showInputMessage="1" showErrorMessage="1" sqref="T6:T7">
      <formula1>$CD$10:$CD$30</formula1>
    </dataValidation>
    <dataValidation type="list" allowBlank="1" showInputMessage="1" showErrorMessage="1" sqref="R6:R7">
      <formula1>$AM$10:$AM$60</formula1>
    </dataValidation>
    <dataValidation type="list" allowBlank="1" showInputMessage="1" showErrorMessage="1" sqref="T8">
      <formula1>$BZ$29:$BZ$30</formula1>
    </dataValidation>
  </dataValidations>
  <pageMargins left="0.511811024" right="0.511811024" top="0.78740157499999996" bottom="0.78740157499999996" header="0.31496062000000002" footer="0.31496062000000002"/>
  <pageSetup paperSize="9" scale="46" orientation="portrait" horizontalDpi="0" verticalDpi="0" r:id="rId1"/>
  <rowBreaks count="1" manualBreakCount="1">
    <brk id="87" max="16383" man="1"/>
  </rowBreaks>
  <colBreaks count="1" manualBreakCount="1">
    <brk id="25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732B637-0C01-403C-BC80-9CFA2184B02C}">
            <xm:f>DES!$U$8&lt;50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C27:J29</xm:sqref>
        </x14:conditionalFormatting>
        <x14:conditionalFormatting xmlns:xm="http://schemas.microsoft.com/office/excel/2006/main">
          <x14:cfRule type="expression" priority="1" id="{1C66699B-8BBF-4884-B792-0F3231C2ADE3}">
            <xm:f>DES!$U$8&gt;49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C10:S26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rgb="FF7030A0"/>
  </sheetPr>
  <dimension ref="C6:BB81"/>
  <sheetViews>
    <sheetView showGridLines="0" showRowColHeaders="0" zoomScaleNormal="100" workbookViewId="0">
      <pane ySplit="4" topLeftCell="A5" activePane="bottomLeft" state="frozen"/>
      <selection pane="bottomLeft" activeCell="M7" sqref="M7"/>
    </sheetView>
  </sheetViews>
  <sheetFormatPr defaultRowHeight="15" x14ac:dyDescent="0.25"/>
  <cols>
    <col min="1" max="1" width="10.7109375" customWidth="1"/>
    <col min="2" max="2" width="4.28515625" customWidth="1"/>
    <col min="3" max="3" width="28.140625" customWidth="1"/>
    <col min="4" max="15" width="11.5703125" customWidth="1"/>
    <col min="18" max="22" width="9.140625" style="305"/>
    <col min="23" max="23" width="45.5703125" style="305" customWidth="1"/>
    <col min="24" max="25" width="9.140625" style="2"/>
    <col min="26" max="27" width="9.140625" style="250" hidden="1" customWidth="1"/>
    <col min="28" max="34" width="11.140625" style="250" hidden="1" customWidth="1"/>
    <col min="35" max="50" width="9.140625" style="250" hidden="1" customWidth="1"/>
    <col min="51" max="54" width="9.140625" style="2"/>
  </cols>
  <sheetData>
    <row r="6" spans="3:49" ht="15" customHeight="1" x14ac:dyDescent="0.25">
      <c r="C6" s="461" t="s">
        <v>247</v>
      </c>
      <c r="D6" s="461"/>
      <c r="E6" s="461"/>
      <c r="F6" s="461"/>
      <c r="G6" s="461"/>
      <c r="H6" s="462" t="s">
        <v>274</v>
      </c>
      <c r="I6" s="462"/>
      <c r="J6" s="462"/>
      <c r="K6" s="462"/>
    </row>
    <row r="7" spans="3:49" ht="15" customHeight="1" x14ac:dyDescent="0.25">
      <c r="C7" s="461"/>
      <c r="D7" s="461"/>
      <c r="E7" s="461"/>
      <c r="F7" s="461"/>
      <c r="G7" s="461"/>
      <c r="H7" s="462"/>
      <c r="I7" s="462"/>
      <c r="J7" s="462"/>
      <c r="K7" s="462"/>
      <c r="L7" s="62" t="s">
        <v>146</v>
      </c>
      <c r="M7" s="90">
        <v>2021</v>
      </c>
    </row>
    <row r="8" spans="3:49" x14ac:dyDescent="0.25">
      <c r="H8" s="463"/>
      <c r="I8" s="463"/>
      <c r="J8" s="463"/>
      <c r="K8" s="463"/>
    </row>
    <row r="9" spans="3:49" ht="25.5" customHeight="1" x14ac:dyDescent="0.25">
      <c r="C9" s="178"/>
      <c r="D9" s="178" t="s">
        <v>34</v>
      </c>
      <c r="E9" s="178" t="s">
        <v>35</v>
      </c>
      <c r="F9" s="178" t="s">
        <v>36</v>
      </c>
      <c r="G9" s="178" t="s">
        <v>37</v>
      </c>
      <c r="H9" s="425" t="s">
        <v>38</v>
      </c>
      <c r="I9" s="425" t="s">
        <v>39</v>
      </c>
      <c r="J9" s="425" t="s">
        <v>40</v>
      </c>
      <c r="K9" s="425" t="s">
        <v>41</v>
      </c>
      <c r="L9" s="178" t="s">
        <v>42</v>
      </c>
      <c r="M9" s="178" t="s">
        <v>43</v>
      </c>
      <c r="N9" s="178" t="s">
        <v>44</v>
      </c>
      <c r="O9" s="178" t="s">
        <v>45</v>
      </c>
      <c r="P9" s="1"/>
      <c r="Q9" s="1"/>
      <c r="R9" s="302"/>
      <c r="S9" s="302"/>
      <c r="T9" s="302"/>
      <c r="U9" s="302"/>
      <c r="V9" s="302"/>
      <c r="W9" s="302"/>
      <c r="X9" s="317"/>
      <c r="Y9" s="317"/>
      <c r="AI9" s="348"/>
      <c r="AJ9" s="348"/>
      <c r="AK9" s="348"/>
      <c r="AL9" s="348"/>
      <c r="AM9" s="348"/>
      <c r="AN9" s="348"/>
      <c r="AO9" s="348"/>
      <c r="AP9" s="348"/>
      <c r="AQ9" s="348"/>
      <c r="AR9" s="348"/>
      <c r="AS9" s="348"/>
      <c r="AT9" s="348"/>
      <c r="AU9" s="348"/>
      <c r="AV9" s="348"/>
      <c r="AW9" s="348"/>
    </row>
    <row r="10" spans="3:49" hidden="1" x14ac:dyDescent="0.25">
      <c r="C10" s="193"/>
      <c r="D10" s="194">
        <v>1</v>
      </c>
      <c r="E10" s="194">
        <v>2</v>
      </c>
      <c r="F10" s="194">
        <v>3</v>
      </c>
      <c r="G10" s="194">
        <v>4</v>
      </c>
      <c r="H10" s="194">
        <v>5</v>
      </c>
      <c r="I10" s="194">
        <v>6</v>
      </c>
      <c r="J10" s="194">
        <v>7</v>
      </c>
      <c r="K10" s="194">
        <v>8</v>
      </c>
      <c r="L10" s="194">
        <v>9</v>
      </c>
      <c r="M10" s="194">
        <v>10</v>
      </c>
      <c r="N10" s="194">
        <v>11</v>
      </c>
      <c r="O10" s="194">
        <v>12</v>
      </c>
      <c r="P10" s="1"/>
      <c r="Q10" s="1"/>
      <c r="R10" s="302"/>
      <c r="S10" s="302"/>
      <c r="T10" s="302"/>
      <c r="U10" s="302"/>
      <c r="V10" s="302"/>
      <c r="W10" s="302"/>
      <c r="X10" s="317"/>
      <c r="Y10" s="317"/>
      <c r="AI10" s="348"/>
      <c r="AJ10" s="348"/>
      <c r="AK10" s="348"/>
      <c r="AL10" s="348"/>
      <c r="AM10" s="348"/>
      <c r="AN10" s="348"/>
      <c r="AO10" s="348"/>
      <c r="AP10" s="348"/>
      <c r="AQ10" s="348"/>
      <c r="AR10" s="348"/>
      <c r="AS10" s="348"/>
      <c r="AT10" s="348"/>
      <c r="AU10" s="348"/>
      <c r="AV10" s="348"/>
      <c r="AW10" s="348"/>
    </row>
    <row r="11" spans="3:49" ht="17.100000000000001" customHeight="1" x14ac:dyDescent="0.25">
      <c r="C11" s="195" t="s">
        <v>16</v>
      </c>
      <c r="D11" s="196">
        <f>SUMIFS(AA:AA,Z:Z,M7)</f>
        <v>0</v>
      </c>
      <c r="E11" s="196">
        <f>D20</f>
        <v>0</v>
      </c>
      <c r="F11" s="196">
        <f>E20</f>
        <v>0</v>
      </c>
      <c r="G11" s="196">
        <f>F20</f>
        <v>0</v>
      </c>
      <c r="H11" s="196">
        <f t="shared" ref="H11:O11" si="0">G20</f>
        <v>0</v>
      </c>
      <c r="I11" s="196">
        <f t="shared" si="0"/>
        <v>0</v>
      </c>
      <c r="J11" s="196">
        <f t="shared" si="0"/>
        <v>0</v>
      </c>
      <c r="K11" s="196">
        <f t="shared" si="0"/>
        <v>0</v>
      </c>
      <c r="L11" s="196">
        <f t="shared" si="0"/>
        <v>0</v>
      </c>
      <c r="M11" s="196">
        <f t="shared" si="0"/>
        <v>0</v>
      </c>
      <c r="N11" s="196">
        <f t="shared" si="0"/>
        <v>0</v>
      </c>
      <c r="O11" s="196">
        <f t="shared" si="0"/>
        <v>0</v>
      </c>
      <c r="P11" s="1"/>
      <c r="Q11" s="1"/>
      <c r="R11" s="302"/>
      <c r="S11" s="302"/>
      <c r="T11" s="302"/>
      <c r="U11" s="302"/>
      <c r="V11" s="302"/>
      <c r="W11" s="302"/>
      <c r="X11" s="317"/>
      <c r="Y11" s="317"/>
      <c r="Z11" s="348"/>
      <c r="AA11" s="156" t="s">
        <v>87</v>
      </c>
      <c r="AB11" s="156" t="s">
        <v>66</v>
      </c>
      <c r="AC11" s="156" t="s">
        <v>67</v>
      </c>
      <c r="AD11" s="156" t="s">
        <v>82</v>
      </c>
      <c r="AE11" s="156" t="s">
        <v>83</v>
      </c>
      <c r="AF11" s="156" t="s">
        <v>84</v>
      </c>
      <c r="AG11" s="156" t="s">
        <v>85</v>
      </c>
      <c r="AH11" s="156" t="s">
        <v>86</v>
      </c>
      <c r="AI11" s="348"/>
      <c r="AJ11" s="348"/>
      <c r="AK11" s="348"/>
      <c r="AL11" s="348"/>
      <c r="AM11" s="348"/>
      <c r="AN11" s="348"/>
      <c r="AO11" s="348"/>
      <c r="AP11" s="348"/>
      <c r="AQ11" s="348"/>
      <c r="AR11" s="348"/>
      <c r="AS11" s="348"/>
      <c r="AT11" s="348"/>
      <c r="AU11" s="348"/>
      <c r="AV11" s="348"/>
      <c r="AW11" s="348"/>
    </row>
    <row r="12" spans="3:49" ht="4.5" customHeight="1" x14ac:dyDescent="0.25"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"/>
      <c r="Q12" s="1"/>
      <c r="R12" s="302"/>
      <c r="S12" s="302"/>
      <c r="T12" s="302"/>
      <c r="U12" s="302"/>
      <c r="V12" s="302"/>
      <c r="W12" s="302"/>
      <c r="X12" s="317"/>
      <c r="Y12" s="317"/>
      <c r="Z12" s="156">
        <f>CAD!M10</f>
        <v>2020</v>
      </c>
      <c r="AA12" s="352">
        <f>SUM('CAD2'!E7:E26)</f>
        <v>0</v>
      </c>
      <c r="AB12" s="348">
        <f>SUMIFS(REC!F:F,REC!C:C,"&gt;="&amp;DATE(Z12,1,1),REC!C:C,"&lt;="&amp;EOMONTH(DATE(Z12,12,1),0),REC!$H:$H,"Efetivado")</f>
        <v>0</v>
      </c>
      <c r="AC12" s="348">
        <f>SUMIFS(DES!F:F,DES!C:C,"&gt;="&amp;DATE(Z12,1,1),DES!C:C,"&lt;="&amp;EOMONTH(DATE(Z12,12,1),0),DES!$H:$H,"Efetivado")</f>
        <v>0</v>
      </c>
      <c r="AD12" s="348">
        <f>SUMIFS('PG CAR'!H:H,'PG CAR'!C:C,"&gt;="&amp;DATE(Z12,1,1),'PG CAR'!C:C,"&lt;="&amp;EOMONTH(DATE(Z12,12,1),0),'PG CAR'!$J:$J,"Efetivado")</f>
        <v>0</v>
      </c>
      <c r="AE12" s="348">
        <f>SUMIFS('EMP ADQ'!G:G,'EMP ADQ'!C:C,"&gt;="&amp;DATE(Z12,1,1),'EMP ADQ'!C:C,"&lt;="&amp;EOMONTH(DATE(Z12,12,1),0),'EMP ADQ'!$I:$I,"Efetivado",'EMP ADQ'!D:D,"Empréstimo Adquirido")</f>
        <v>0</v>
      </c>
      <c r="AF12" s="348">
        <f>SUMIFS('EMP ADQ'!G:G,'EMP ADQ'!C:C,"&gt;="&amp;DATE(Z12,1,1),'EMP ADQ'!C:C,"&lt;="&amp;EOMONTH(DATE(Z12,12,1),0),'EMP ADQ'!$I:$I,"Efetivado",'EMP ADQ'!D:D,"Empréstimo Pago")</f>
        <v>0</v>
      </c>
      <c r="AG12" s="348">
        <f>SUMIFS('EMP CON'!G:G,'EMP CON'!C:C,"&gt;="&amp;DATE(Z12,1,1),'EMP CON'!C:C,"&lt;="&amp;EOMONTH(DATE(Z12,12,1),0),'EMP CON'!$I:$I,"Efetivado",'EMP CON'!D:D,"Empréstimo Concedido")</f>
        <v>0</v>
      </c>
      <c r="AH12" s="348">
        <f>SUMIFS('EMP CON'!G:G,'EMP CON'!C:C,"&gt;="&amp;DATE(Z12,1,1),'EMP CON'!C:C,"&lt;="&amp;EOMONTH(DATE(Z12,12,1),0),'EMP CON'!$I:$I,"Efetivado",'EMP CON'!D:D,"Empréstimo Recebido")</f>
        <v>0</v>
      </c>
      <c r="AI12" s="348"/>
      <c r="AJ12" s="348"/>
      <c r="AK12" s="348"/>
      <c r="AL12" s="348"/>
      <c r="AM12" s="348"/>
      <c r="AN12" s="348"/>
      <c r="AO12" s="348"/>
      <c r="AP12" s="348"/>
      <c r="AQ12" s="348"/>
      <c r="AR12" s="348"/>
      <c r="AS12" s="348"/>
      <c r="AT12" s="348"/>
      <c r="AU12" s="348"/>
      <c r="AV12" s="348"/>
      <c r="AW12" s="348"/>
    </row>
    <row r="13" spans="3:49" ht="17.100000000000001" customHeight="1" x14ac:dyDescent="0.25">
      <c r="C13" s="197" t="s">
        <v>24</v>
      </c>
      <c r="D13" s="60">
        <f>SUMIFS(REC!$F:$F,REC!$C:$C,"&gt;="&amp;DATE($M$7,D10,1),REC!$C:$C,"&lt;="&amp;EOMONTH(DATE($M$7,D10,1),0),REC!$H:$H,"efetivado")</f>
        <v>0</v>
      </c>
      <c r="E13" s="60">
        <f>SUMIFS(REC!$F:$F,REC!$C:$C,"&gt;="&amp;DATE($M$7,E10,1),REC!$C:$C,"&lt;="&amp;EOMONTH(DATE($M$7,E10,1),0),REC!$H:$H,"efetivado")</f>
        <v>0</v>
      </c>
      <c r="F13" s="60">
        <f>SUMIFS(REC!$F:$F,REC!$C:$C,"&gt;="&amp;DATE($M$7,F10,1),REC!$C:$C,"&lt;="&amp;EOMONTH(DATE($M$7,F10,1),0),REC!$H:$H,"efetivado")</f>
        <v>0</v>
      </c>
      <c r="G13" s="60">
        <f>SUMIFS(REC!$F:$F,REC!$C:$C,"&gt;="&amp;DATE($M$7,G10,1),REC!$C:$C,"&lt;="&amp;EOMONTH(DATE($M$7,G10,1),0),REC!$H:$H,"efetivado")</f>
        <v>0</v>
      </c>
      <c r="H13" s="60">
        <f>SUMIFS(REC!$F:$F,REC!$C:$C,"&gt;="&amp;DATE($M$7,H10,1),REC!$C:$C,"&lt;="&amp;EOMONTH(DATE($M$7,H10,1),0),REC!$H:$H,"efetivado")</f>
        <v>0</v>
      </c>
      <c r="I13" s="60">
        <f>SUMIFS(REC!$F:$F,REC!$C:$C,"&gt;="&amp;DATE($M$7,I10,1),REC!$C:$C,"&lt;="&amp;EOMONTH(DATE($M$7,I10,1),0),REC!$H:$H,"efetivado")</f>
        <v>0</v>
      </c>
      <c r="J13" s="60">
        <f>SUMIFS(REC!$F:$F,REC!$C:$C,"&gt;="&amp;DATE($M$7,J10,1),REC!$C:$C,"&lt;="&amp;EOMONTH(DATE($M$7,J10,1),0),REC!$H:$H,"efetivado")</f>
        <v>0</v>
      </c>
      <c r="K13" s="60">
        <f>SUMIFS(REC!$F:$F,REC!$C:$C,"&gt;="&amp;DATE($M$7,K10,1),REC!$C:$C,"&lt;="&amp;EOMONTH(DATE($M$7,K10,1),0),REC!$H:$H,"efetivado")</f>
        <v>0</v>
      </c>
      <c r="L13" s="60">
        <f>SUMIFS(REC!$F:$F,REC!$C:$C,"&gt;="&amp;DATE($M$7,L10,1),REC!$C:$C,"&lt;="&amp;EOMONTH(DATE($M$7,L10,1),0),REC!$H:$H,"efetivado")</f>
        <v>0</v>
      </c>
      <c r="M13" s="60">
        <f>SUMIFS(REC!$F:$F,REC!$C:$C,"&gt;="&amp;DATE($M$7,M10,1),REC!$C:$C,"&lt;="&amp;EOMONTH(DATE($M$7,M10,1),0),REC!$H:$H,"efetivado")</f>
        <v>0</v>
      </c>
      <c r="N13" s="60">
        <f>SUMIFS(REC!$F:$F,REC!$C:$C,"&gt;="&amp;DATE($M$7,N10,1),REC!$C:$C,"&lt;="&amp;EOMONTH(DATE($M$7,N10,1),0),REC!$H:$H,"efetivado")</f>
        <v>0</v>
      </c>
      <c r="O13" s="60">
        <f>SUMIFS(REC!$F:$F,REC!$C:$C,"&gt;="&amp;DATE($M$7,O10,1),REC!$C:$C,"&lt;="&amp;EOMONTH(DATE($M$7,O10,1),0),REC!$H:$H,"efetivado")</f>
        <v>0</v>
      </c>
      <c r="P13" s="1"/>
      <c r="Q13" s="1"/>
      <c r="R13" s="302"/>
      <c r="S13" s="302"/>
      <c r="T13" s="302"/>
      <c r="U13" s="302"/>
      <c r="V13" s="302"/>
      <c r="W13" s="302"/>
      <c r="X13" s="317"/>
      <c r="Y13" s="317"/>
      <c r="Z13" s="156">
        <f>Z12+1</f>
        <v>2021</v>
      </c>
      <c r="AA13" s="351">
        <f>AA12+AB12-AC12-AD12+AE12-AF12-AG12+AH12</f>
        <v>0</v>
      </c>
      <c r="AB13" s="348">
        <f>SUMIFS(REC!F:F,REC!C:C,"&gt;="&amp;DATE(Z13,1,1),REC!C:C,"&lt;="&amp;EOMONTH(DATE(Z13,12,1),0),REC!$H:$H,"Efetivado")</f>
        <v>0</v>
      </c>
      <c r="AC13" s="348">
        <f>SUMIFS(DES!F:F,DES!C:C,"&gt;="&amp;DATE(Z13,1,1),DES!C:C,"&lt;="&amp;EOMONTH(DATE(Z13,12,1),0),DES!$H:$H,"Efetivado")</f>
        <v>0</v>
      </c>
      <c r="AD13" s="348">
        <f>SUMIFS('PG CAR'!H:H,'PG CAR'!C:C,"&gt;="&amp;DATE(Z13,1,1),'PG CAR'!C:C,"&lt;="&amp;EOMONTH(DATE(Z13,12,1),0),'PG CAR'!$J:$J,"Efetivado")</f>
        <v>0</v>
      </c>
      <c r="AE13" s="348">
        <f>SUMIFS('EMP ADQ'!G:G,'EMP ADQ'!C:C,"&gt;="&amp;DATE(Z13,1,1),'EMP ADQ'!C:C,"&lt;="&amp;EOMONTH(DATE(Z13,12,1),0),'EMP ADQ'!$I:$I,"Efetivado",'EMP ADQ'!D:D,"Empréstimo Adquirido")</f>
        <v>0</v>
      </c>
      <c r="AF13" s="348">
        <f>SUMIFS('EMP ADQ'!G:G,'EMP ADQ'!C:C,"&gt;="&amp;DATE(Z13,1,1),'EMP ADQ'!C:C,"&lt;="&amp;EOMONTH(DATE(Z13,12,1),0),'EMP ADQ'!$I:$I,"Efetivado",'EMP ADQ'!D:D,"Empréstimo Pago")</f>
        <v>0</v>
      </c>
      <c r="AG13" s="348">
        <f>SUMIFS('EMP CON'!G:G,'EMP CON'!C:C,"&gt;="&amp;DATE(Z13,1,1),'EMP CON'!C:C,"&lt;="&amp;EOMONTH(DATE(Z13,12,1),0),'EMP CON'!$I:$I,"Efetivado",'EMP CON'!D:D,"Empréstimo Concedido")</f>
        <v>0</v>
      </c>
      <c r="AH13" s="348">
        <f>SUMIFS('EMP CON'!G:G,'EMP CON'!C:C,"&gt;="&amp;DATE(Z13,1,1),'EMP CON'!C:C,"&lt;="&amp;EOMONTH(DATE(Z13,12,1),0),'EMP CON'!$I:$I,"Efetivado",'EMP CON'!D:D,"Empréstimo Recebido")</f>
        <v>0</v>
      </c>
      <c r="AI13" s="348"/>
      <c r="AJ13" s="451" t="s">
        <v>80</v>
      </c>
      <c r="AK13" s="451"/>
      <c r="AL13" s="451"/>
      <c r="AM13" s="451"/>
      <c r="AN13" s="451"/>
      <c r="AO13" s="451"/>
      <c r="AP13" s="451"/>
      <c r="AQ13" s="451"/>
      <c r="AR13" s="451"/>
      <c r="AS13" s="451"/>
      <c r="AT13" s="451"/>
      <c r="AU13" s="451"/>
      <c r="AV13" s="451"/>
      <c r="AW13" s="348"/>
    </row>
    <row r="14" spans="3:49" ht="17.100000000000001" customHeight="1" x14ac:dyDescent="0.25">
      <c r="C14" s="197" t="s">
        <v>79</v>
      </c>
      <c r="D14" s="60">
        <f>SUMIFS('EMP ADQ'!$G:$G,'EMP ADQ'!$C:$C,"&gt;="&amp;DATE($M$7,D10,1),'EMP ADQ'!$C:$C,"&lt;="&amp;EOMONTH(DATE($M$7,D10,1),0),'EMP ADQ'!$I:$I,"efetivado",'EMP ADQ'!$D:$D,"Empréstimo Adquirido")</f>
        <v>0</v>
      </c>
      <c r="E14" s="60">
        <f>SUMIFS('EMP ADQ'!$G:$G,'EMP ADQ'!$C:$C,"&gt;="&amp;DATE($M$7,E10,1),'EMP ADQ'!$C:$C,"&lt;="&amp;EOMONTH(DATE($M$7,E10,1),0),'EMP ADQ'!$I:$I,"efetivado",'EMP ADQ'!$D:$D,"Empréstimo Adquirido")</f>
        <v>0</v>
      </c>
      <c r="F14" s="60">
        <f>SUMIFS('EMP ADQ'!$G:$G,'EMP ADQ'!$C:$C,"&gt;="&amp;DATE($M$7,F10,1),'EMP ADQ'!$C:$C,"&lt;="&amp;EOMONTH(DATE($M$7,F10,1),0),'EMP ADQ'!$I:$I,"efetivado",'EMP ADQ'!$D:$D,"Empréstimo Adquirido")</f>
        <v>0</v>
      </c>
      <c r="G14" s="60">
        <f>SUMIFS('EMP ADQ'!$G:$G,'EMP ADQ'!$C:$C,"&gt;="&amp;DATE($M$7,G10,1),'EMP ADQ'!$C:$C,"&lt;="&amp;EOMONTH(DATE($M$7,G10,1),0),'EMP ADQ'!$I:$I,"efetivado",'EMP ADQ'!$D:$D,"Empréstimo Adquirido")</f>
        <v>0</v>
      </c>
      <c r="H14" s="60">
        <f>SUMIFS('EMP ADQ'!$G:$G,'EMP ADQ'!$C:$C,"&gt;="&amp;DATE($M$7,H10,1),'EMP ADQ'!$C:$C,"&lt;="&amp;EOMONTH(DATE($M$7,H10,1),0),'EMP ADQ'!$I:$I,"efetivado",'EMP ADQ'!$D:$D,"Empréstimo Adquirido")</f>
        <v>0</v>
      </c>
      <c r="I14" s="60">
        <f>SUMIFS('EMP ADQ'!$G:$G,'EMP ADQ'!$C:$C,"&gt;="&amp;DATE($M$7,I10,1),'EMP ADQ'!$C:$C,"&lt;="&amp;EOMONTH(DATE($M$7,I10,1),0),'EMP ADQ'!$I:$I,"efetivado",'EMP ADQ'!$D:$D,"Empréstimo Adquirido")</f>
        <v>0</v>
      </c>
      <c r="J14" s="60">
        <f>SUMIFS('EMP ADQ'!$G:$G,'EMP ADQ'!$C:$C,"&gt;="&amp;DATE($M$7,J10,1),'EMP ADQ'!$C:$C,"&lt;="&amp;EOMONTH(DATE($M$7,J10,1),0),'EMP ADQ'!$I:$I,"efetivado",'EMP ADQ'!$D:$D,"Empréstimo Adquirido")</f>
        <v>0</v>
      </c>
      <c r="K14" s="60">
        <f>SUMIFS('EMP ADQ'!$G:$G,'EMP ADQ'!$C:$C,"&gt;="&amp;DATE($M$7,K10,1),'EMP ADQ'!$C:$C,"&lt;="&amp;EOMONTH(DATE($M$7,K10,1),0),'EMP ADQ'!$I:$I,"efetivado",'EMP ADQ'!$D:$D,"Empréstimo Adquirido")</f>
        <v>0</v>
      </c>
      <c r="L14" s="60">
        <f>SUMIFS('EMP ADQ'!$G:$G,'EMP ADQ'!$C:$C,"&gt;="&amp;DATE($M$7,L10,1),'EMP ADQ'!$C:$C,"&lt;="&amp;EOMONTH(DATE($M$7,L10,1),0),'EMP ADQ'!$I:$I,"efetivado",'EMP ADQ'!$D:$D,"Empréstimo Adquirido")</f>
        <v>0</v>
      </c>
      <c r="M14" s="60">
        <f>SUMIFS('EMP ADQ'!$G:$G,'EMP ADQ'!$C:$C,"&gt;="&amp;DATE($M$7,M10,1),'EMP ADQ'!$C:$C,"&lt;="&amp;EOMONTH(DATE($M$7,M10,1),0),'EMP ADQ'!$I:$I,"efetivado",'EMP ADQ'!$D:$D,"Empréstimo Adquirido")</f>
        <v>0</v>
      </c>
      <c r="N14" s="60">
        <f>SUMIFS('EMP ADQ'!$G:$G,'EMP ADQ'!$C:$C,"&gt;="&amp;DATE($M$7,N10,1),'EMP ADQ'!$C:$C,"&lt;="&amp;EOMONTH(DATE($M$7,N10,1),0),'EMP ADQ'!$I:$I,"efetivado",'EMP ADQ'!$D:$D,"Empréstimo Adquirido")</f>
        <v>0</v>
      </c>
      <c r="O14" s="60">
        <f>SUMIFS('EMP ADQ'!$G:$G,'EMP ADQ'!$C:$C,"&gt;="&amp;DATE($M$7,O10,1),'EMP ADQ'!$C:$C,"&lt;="&amp;EOMONTH(DATE($M$7,O10,1),0),'EMP ADQ'!$I:$I,"efetivado",'EMP ADQ'!$D:$D,"Empréstimo Adquirido")</f>
        <v>0</v>
      </c>
      <c r="P14" s="1"/>
      <c r="Q14" s="1"/>
      <c r="R14" s="302"/>
      <c r="S14" s="302"/>
      <c r="T14" s="302"/>
      <c r="U14" s="302"/>
      <c r="V14" s="302"/>
      <c r="W14" s="302"/>
      <c r="X14" s="317"/>
      <c r="Y14" s="317"/>
      <c r="Z14" s="156">
        <f t="shared" ref="Z14:Z62" si="1">Z13+1</f>
        <v>2022</v>
      </c>
      <c r="AA14" s="351">
        <f t="shared" ref="AA14:AA61" si="2">AA13+AB13-AC13-AD13+AE13-AF13-AG13+AH13</f>
        <v>0</v>
      </c>
      <c r="AB14" s="348">
        <f>SUMIFS(REC!F:F,REC!C:C,"&gt;="&amp;DATE(Z14,1,1),REC!C:C,"&lt;="&amp;EOMONTH(DATE(Z14,12,1),0),REC!$H:$H,"Efetivado")</f>
        <v>0</v>
      </c>
      <c r="AC14" s="348">
        <f>SUMIFS(DES!F:F,DES!C:C,"&gt;="&amp;DATE(Z14,1,1),DES!C:C,"&lt;="&amp;EOMONTH(DATE(Z14,12,1),0),DES!$H:$H,"Efetivado")</f>
        <v>0</v>
      </c>
      <c r="AD14" s="348">
        <f>SUMIFS('PG CAR'!H:H,'PG CAR'!C:C,"&gt;="&amp;DATE(Z14,1,1),'PG CAR'!C:C,"&lt;="&amp;EOMONTH(DATE(Z14,12,1),0),'PG CAR'!$J:$J,"Efetivado")</f>
        <v>0</v>
      </c>
      <c r="AE14" s="348">
        <f>SUMIFS('EMP ADQ'!G:G,'EMP ADQ'!C:C,"&gt;="&amp;DATE(Z14,1,1),'EMP ADQ'!C:C,"&lt;="&amp;EOMONTH(DATE(Z14,12,1),0),'EMP ADQ'!$I:$I,"Efetivado",'EMP ADQ'!D:D,"Empréstimo Adquirido")</f>
        <v>0</v>
      </c>
      <c r="AF14" s="348">
        <f>SUMIFS('EMP ADQ'!G:G,'EMP ADQ'!C:C,"&gt;="&amp;DATE(Z14,1,1),'EMP ADQ'!C:C,"&lt;="&amp;EOMONTH(DATE(Z14,12,1),0),'EMP ADQ'!$I:$I,"Efetivado",'EMP ADQ'!D:D,"Empréstimo Pago")</f>
        <v>0</v>
      </c>
      <c r="AG14" s="348">
        <f>SUMIFS('EMP CON'!G:G,'EMP CON'!C:C,"&gt;="&amp;DATE(Z14,1,1),'EMP CON'!C:C,"&lt;="&amp;EOMONTH(DATE(Z14,12,1),0),'EMP CON'!$I:$I,"Efetivado",'EMP CON'!D:D,"Empréstimo Concedido")</f>
        <v>0</v>
      </c>
      <c r="AH14" s="348">
        <f>SUMIFS('EMP CON'!G:G,'EMP CON'!C:C,"&gt;="&amp;DATE(Z14,1,1),'EMP CON'!C:C,"&lt;="&amp;EOMONTH(DATE(Z14,12,1),0),'EMP CON'!$I:$I,"Efetivado",'EMP CON'!D:D,"Empréstimo Recebido")</f>
        <v>0</v>
      </c>
      <c r="AI14" s="348"/>
      <c r="AJ14" s="348" t="s">
        <v>67</v>
      </c>
      <c r="AK14" s="348">
        <f>SUMIFS(DES!$F:$F,DES!$C:$C,"&gt;="&amp;DATE($M$7,D10,1),DES!$C:$C,"&lt;="&amp;EOMONTH(DATE($M$7,D10,1),0),DES!$H:$H,"efetivado")</f>
        <v>0</v>
      </c>
      <c r="AL14" s="348">
        <f>SUMIFS(DES!$F:$F,DES!$C:$C,"&gt;="&amp;DATE($M$7,E10,1),DES!$C:$C,"&lt;="&amp;EOMONTH(DATE($M$7,E10,1),0),DES!$H:$H,"efetivado")</f>
        <v>0</v>
      </c>
      <c r="AM14" s="348">
        <f>SUMIFS(DES!$F:$F,DES!$C:$C,"&gt;="&amp;DATE($M$7,F10,1),DES!$C:$C,"&lt;="&amp;EOMONTH(DATE($M$7,F10,1),0),DES!$H:$H,"efetivado")</f>
        <v>0</v>
      </c>
      <c r="AN14" s="348">
        <f>SUMIFS(DES!$F:$F,DES!$C:$C,"&gt;="&amp;DATE($M$7,G10,1),DES!$C:$C,"&lt;="&amp;EOMONTH(DATE($M$7,G10,1),0),DES!$H:$H,"efetivado")</f>
        <v>0</v>
      </c>
      <c r="AO14" s="348">
        <f>SUMIFS(DES!$F:$F,DES!$C:$C,"&gt;="&amp;DATE($M$7,H10,1),DES!$C:$C,"&lt;="&amp;EOMONTH(DATE($M$7,H10,1),0),DES!$H:$H,"efetivado")</f>
        <v>0</v>
      </c>
      <c r="AP14" s="348">
        <f>SUMIFS(DES!$F:$F,DES!$C:$C,"&gt;="&amp;DATE($M$7,I10,1),DES!$C:$C,"&lt;="&amp;EOMONTH(DATE($M$7,I10,1),0),DES!$H:$H,"efetivado")</f>
        <v>0</v>
      </c>
      <c r="AQ14" s="348">
        <f>SUMIFS(DES!$F:$F,DES!$C:$C,"&gt;="&amp;DATE($M$7,J10,1),DES!$C:$C,"&lt;="&amp;EOMONTH(DATE($M$7,J10,1),0),DES!$H:$H,"efetivado")</f>
        <v>0</v>
      </c>
      <c r="AR14" s="348">
        <f>SUMIFS(DES!$F:$F,DES!$C:$C,"&gt;="&amp;DATE($M$7,K10,1),DES!$C:$C,"&lt;="&amp;EOMONTH(DATE($M$7,K10,1),0),DES!$H:$H,"efetivado")</f>
        <v>0</v>
      </c>
      <c r="AS14" s="348">
        <f>SUMIFS(DES!$F:$F,DES!$C:$C,"&gt;="&amp;DATE($M$7,L10,1),DES!$C:$C,"&lt;="&amp;EOMONTH(DATE($M$7,L10,1),0),DES!$H:$H,"efetivado")</f>
        <v>0</v>
      </c>
      <c r="AT14" s="348">
        <f>SUMIFS(DES!$F:$F,DES!$C:$C,"&gt;="&amp;DATE($M$7,M10,1),DES!$C:$C,"&lt;="&amp;EOMONTH(DATE($M$7,M10,1),0),DES!$H:$H,"efetivado")</f>
        <v>0</v>
      </c>
      <c r="AU14" s="348">
        <f>SUMIFS(DES!$F:$F,DES!$C:$C,"&gt;="&amp;DATE($M$7,N10,1),DES!$C:$C,"&lt;="&amp;EOMONTH(DATE($M$7,N10,1),0),DES!$H:$H,"efetivado")</f>
        <v>0</v>
      </c>
      <c r="AV14" s="348">
        <f>SUMIFS(DES!$F:$F,DES!$C:$C,"&gt;="&amp;DATE($M$7,O10,1),DES!$C:$C,"&lt;="&amp;EOMONTH(DATE($M$7,O10,1),0),DES!$H:$H,"efetivado")</f>
        <v>0</v>
      </c>
      <c r="AW14" s="348"/>
    </row>
    <row r="15" spans="3:49" ht="17.100000000000001" customHeight="1" x14ac:dyDescent="0.25">
      <c r="C15" s="197" t="s">
        <v>25</v>
      </c>
      <c r="D15" s="60">
        <f>SUMIFS('EMP CON'!$G:$G,'EMP CON'!$C:$C,"&gt;="&amp;DATE($M$7,D10,1),'EMP CON'!$C:$C,"&lt;="&amp;EOMONTH(DATE($M$7,D10,1),0),'EMP CON'!$I:$I,"efetivado",'EMP CON'!$D:$D,"Empréstimo Recebido")</f>
        <v>0</v>
      </c>
      <c r="E15" s="60">
        <f>SUMIFS('EMP CON'!$G:$G,'EMP CON'!$C:$C,"&gt;="&amp;DATE($M$7,E10,1),'EMP CON'!$C:$C,"&lt;="&amp;EOMONTH(DATE($M$7,E10,1),0),'EMP CON'!$I:$I,"efetivado",'EMP CON'!$D:$D,"Empréstimo Recebido")</f>
        <v>0</v>
      </c>
      <c r="F15" s="60">
        <f>SUMIFS('EMP CON'!$G:$G,'EMP CON'!$C:$C,"&gt;="&amp;DATE($M$7,F10,1),'EMP CON'!$C:$C,"&lt;="&amp;EOMONTH(DATE($M$7,F10,1),0),'EMP CON'!$I:$I,"efetivado",'EMP CON'!$D:$D,"Empréstimo Recebido")</f>
        <v>0</v>
      </c>
      <c r="G15" s="60">
        <f>SUMIFS('EMP CON'!$G:$G,'EMP CON'!$C:$C,"&gt;="&amp;DATE($M$7,G10,1),'EMP CON'!$C:$C,"&lt;="&amp;EOMONTH(DATE($M$7,G10,1),0),'EMP CON'!$I:$I,"efetivado",'EMP CON'!$D:$D,"Empréstimo Recebido")</f>
        <v>0</v>
      </c>
      <c r="H15" s="60">
        <f>SUMIFS('EMP CON'!$G:$G,'EMP CON'!$C:$C,"&gt;="&amp;DATE($M$7,H10,1),'EMP CON'!$C:$C,"&lt;="&amp;EOMONTH(DATE($M$7,H10,1),0),'EMP CON'!$I:$I,"efetivado",'EMP CON'!$D:$D,"Empréstimo Recebido")</f>
        <v>0</v>
      </c>
      <c r="I15" s="60">
        <f>SUMIFS('EMP CON'!$G:$G,'EMP CON'!$C:$C,"&gt;="&amp;DATE($M$7,I10,1),'EMP CON'!$C:$C,"&lt;="&amp;EOMONTH(DATE($M$7,I10,1),0),'EMP CON'!$I:$I,"efetivado",'EMP CON'!$D:$D,"Empréstimo Recebido")</f>
        <v>0</v>
      </c>
      <c r="J15" s="60">
        <f>SUMIFS('EMP CON'!$G:$G,'EMP CON'!$C:$C,"&gt;="&amp;DATE($M$7,J10,1),'EMP CON'!$C:$C,"&lt;="&amp;EOMONTH(DATE($M$7,J10,1),0),'EMP CON'!$I:$I,"efetivado",'EMP CON'!$D:$D,"Empréstimo Recebido")</f>
        <v>0</v>
      </c>
      <c r="K15" s="60">
        <f>SUMIFS('EMP CON'!$G:$G,'EMP CON'!$C:$C,"&gt;="&amp;DATE($M$7,K10,1),'EMP CON'!$C:$C,"&lt;="&amp;EOMONTH(DATE($M$7,K10,1),0),'EMP CON'!$I:$I,"efetivado",'EMP CON'!$D:$D,"Empréstimo Recebido")</f>
        <v>0</v>
      </c>
      <c r="L15" s="60">
        <f>SUMIFS('EMP CON'!$G:$G,'EMP CON'!$C:$C,"&gt;="&amp;DATE($M$7,L10,1),'EMP CON'!$C:$C,"&lt;="&amp;EOMONTH(DATE($M$7,L10,1),0),'EMP CON'!$I:$I,"efetivado",'EMP CON'!$D:$D,"Empréstimo Recebido")</f>
        <v>0</v>
      </c>
      <c r="M15" s="60">
        <f>SUMIFS('EMP CON'!$G:$G,'EMP CON'!$C:$C,"&gt;="&amp;DATE($M$7,M10,1),'EMP CON'!$C:$C,"&lt;="&amp;EOMONTH(DATE($M$7,M10,1),0),'EMP CON'!$I:$I,"efetivado",'EMP CON'!$D:$D,"Empréstimo Recebido")</f>
        <v>0</v>
      </c>
      <c r="N15" s="60">
        <f>SUMIFS('EMP CON'!$G:$G,'EMP CON'!$C:$C,"&gt;="&amp;DATE($M$7,N10,1),'EMP CON'!$C:$C,"&lt;="&amp;EOMONTH(DATE($M$7,N10,1),0),'EMP CON'!$I:$I,"efetivado",'EMP CON'!$D:$D,"Empréstimo Recebido")</f>
        <v>0</v>
      </c>
      <c r="O15" s="60">
        <f>SUMIFS('EMP CON'!$G:$G,'EMP CON'!$C:$C,"&gt;="&amp;DATE($M$7,O10,1),'EMP CON'!$C:$C,"&lt;="&amp;EOMONTH(DATE($M$7,O10,1),0),'EMP CON'!$I:$I,"efetivado",'EMP CON'!$D:$D,"Empréstimo Recebido")</f>
        <v>0</v>
      </c>
      <c r="P15" s="1"/>
      <c r="Q15" s="1"/>
      <c r="R15" s="302"/>
      <c r="S15" s="302"/>
      <c r="T15" s="302"/>
      <c r="U15" s="302"/>
      <c r="V15" s="302"/>
      <c r="W15" s="302"/>
      <c r="X15" s="317"/>
      <c r="Y15" s="317"/>
      <c r="Z15" s="156">
        <f t="shared" si="1"/>
        <v>2023</v>
      </c>
      <c r="AA15" s="351">
        <f t="shared" si="2"/>
        <v>0</v>
      </c>
      <c r="AB15" s="348">
        <f>SUMIFS(REC!F:F,REC!C:C,"&gt;="&amp;DATE(Z15,1,1),REC!C:C,"&lt;="&amp;EOMONTH(DATE(Z15,12,1),0),REC!$H:$H,"Efetivado")</f>
        <v>0</v>
      </c>
      <c r="AC15" s="348">
        <f>SUMIFS(DES!F:F,DES!C:C,"&gt;="&amp;DATE(Z15,1,1),DES!C:C,"&lt;="&amp;EOMONTH(DATE(Z15,12,1),0),DES!$H:$H,"Efetivado")</f>
        <v>0</v>
      </c>
      <c r="AD15" s="348">
        <f>SUMIFS('PG CAR'!H:H,'PG CAR'!C:C,"&gt;="&amp;DATE(Z15,1,1),'PG CAR'!C:C,"&lt;="&amp;EOMONTH(DATE(Z15,12,1),0),'PG CAR'!$J:$J,"Efetivado")</f>
        <v>0</v>
      </c>
      <c r="AE15" s="348">
        <f>SUMIFS('EMP ADQ'!G:G,'EMP ADQ'!C:C,"&gt;="&amp;DATE(Z15,1,1),'EMP ADQ'!C:C,"&lt;="&amp;EOMONTH(DATE(Z15,12,1),0),'EMP ADQ'!$I:$I,"Efetivado",'EMP ADQ'!D:D,"Empréstimo Adquirido")</f>
        <v>0</v>
      </c>
      <c r="AF15" s="348">
        <f>SUMIFS('EMP ADQ'!G:G,'EMP ADQ'!C:C,"&gt;="&amp;DATE(Z15,1,1),'EMP ADQ'!C:C,"&lt;="&amp;EOMONTH(DATE(Z15,12,1),0),'EMP ADQ'!$I:$I,"Efetivado",'EMP ADQ'!D:D,"Empréstimo Pago")</f>
        <v>0</v>
      </c>
      <c r="AG15" s="348">
        <f>SUMIFS('EMP CON'!G:G,'EMP CON'!C:C,"&gt;="&amp;DATE(Z15,1,1),'EMP CON'!C:C,"&lt;="&amp;EOMONTH(DATE(Z15,12,1),0),'EMP CON'!$I:$I,"Efetivado",'EMP CON'!D:D,"Empréstimo Concedido")</f>
        <v>0</v>
      </c>
      <c r="AH15" s="348">
        <f>SUMIFS('EMP CON'!G:G,'EMP CON'!C:C,"&gt;="&amp;DATE(Z15,1,1),'EMP CON'!C:C,"&lt;="&amp;EOMONTH(DATE(Z15,12,1),0),'EMP CON'!$I:$I,"Efetivado",'EMP CON'!D:D,"Empréstimo Recebido")</f>
        <v>0</v>
      </c>
      <c r="AI15" s="348"/>
      <c r="AJ15" s="348" t="s">
        <v>71</v>
      </c>
      <c r="AK15" s="348">
        <f>SUMIFS('PG CAR'!$H:$H,'PG CAR'!$C:$C,"&gt;="&amp;DATE($M$7,D10,1),'PG CAR'!$C:$C,"&lt;="&amp;EOMONTH(DATE($M$7,D10,1),0),'PG CAR'!$J:$J,"efetivado")</f>
        <v>0</v>
      </c>
      <c r="AL15" s="348">
        <f>SUMIFS('PG CAR'!$H:$H,'PG CAR'!$C:$C,"&gt;="&amp;DATE($M$7,E10,1),'PG CAR'!$C:$C,"&lt;="&amp;EOMONTH(DATE($M$7,E10,1),0),'PG CAR'!$J:$J,"efetivado")</f>
        <v>0</v>
      </c>
      <c r="AM15" s="348">
        <f>SUMIFS('PG CAR'!$H:$H,'PG CAR'!$C:$C,"&gt;="&amp;DATE($M$7,F10,1),'PG CAR'!$C:$C,"&lt;="&amp;EOMONTH(DATE($M$7,F10,1),0),'PG CAR'!$J:$J,"efetivado")</f>
        <v>0</v>
      </c>
      <c r="AN15" s="348">
        <f>SUMIFS('PG CAR'!$H:$H,'PG CAR'!$C:$C,"&gt;="&amp;DATE($M$7,G10,1),'PG CAR'!$C:$C,"&lt;="&amp;EOMONTH(DATE($M$7,G10,1),0),'PG CAR'!$J:$J,"efetivado")</f>
        <v>0</v>
      </c>
      <c r="AO15" s="348">
        <f>SUMIFS('PG CAR'!$H:$H,'PG CAR'!$C:$C,"&gt;="&amp;DATE($M$7,H10,1),'PG CAR'!$C:$C,"&lt;="&amp;EOMONTH(DATE($M$7,H10,1),0),'PG CAR'!$J:$J,"efetivado")</f>
        <v>0</v>
      </c>
      <c r="AP15" s="348">
        <f>SUMIFS('PG CAR'!$H:$H,'PG CAR'!$C:$C,"&gt;="&amp;DATE($M$7,I10,1),'PG CAR'!$C:$C,"&lt;="&amp;EOMONTH(DATE($M$7,I10,1),0),'PG CAR'!$J:$J,"efetivado")</f>
        <v>0</v>
      </c>
      <c r="AQ15" s="348">
        <f>SUMIFS('PG CAR'!$H:$H,'PG CAR'!$C:$C,"&gt;="&amp;DATE($M$7,J10,1),'PG CAR'!$C:$C,"&lt;="&amp;EOMONTH(DATE($M$7,J10,1),0),'PG CAR'!$J:$J,"efetivado")</f>
        <v>0</v>
      </c>
      <c r="AR15" s="348">
        <f>SUMIFS('PG CAR'!$H:$H,'PG CAR'!$C:$C,"&gt;="&amp;DATE($M$7,K10,1),'PG CAR'!$C:$C,"&lt;="&amp;EOMONTH(DATE($M$7,K10,1),0),'PG CAR'!$J:$J,"efetivado")</f>
        <v>0</v>
      </c>
      <c r="AS15" s="348">
        <f>SUMIFS('PG CAR'!$H:$H,'PG CAR'!$C:$C,"&gt;="&amp;DATE($M$7,L10,1),'PG CAR'!$C:$C,"&lt;="&amp;EOMONTH(DATE($M$7,L10,1),0),'PG CAR'!$J:$J,"efetivado")</f>
        <v>0</v>
      </c>
      <c r="AT15" s="348">
        <f>SUMIFS('PG CAR'!$H:$H,'PG CAR'!$C:$C,"&gt;="&amp;DATE($M$7,M10,1),'PG CAR'!$C:$C,"&lt;="&amp;EOMONTH(DATE($M$7,M10,1),0),'PG CAR'!$J:$J,"efetivado")</f>
        <v>0</v>
      </c>
      <c r="AU15" s="348">
        <f>SUMIFS('PG CAR'!$H:$H,'PG CAR'!$C:$C,"&gt;="&amp;DATE($M$7,N10,1),'PG CAR'!$C:$C,"&lt;="&amp;EOMONTH(DATE($M$7,N10,1),0),'PG CAR'!$J:$J,"efetivado")</f>
        <v>0</v>
      </c>
      <c r="AV15" s="348">
        <f>SUMIFS('PG CAR'!$H:$H,'PG CAR'!$C:$C,"&gt;="&amp;DATE($M$7,O10,1),'PG CAR'!$C:$C,"&lt;="&amp;EOMONTH(DATE($M$7,O10,1),0),'PG CAR'!$J:$J,"efetivado")</f>
        <v>0</v>
      </c>
      <c r="AW15" s="348"/>
    </row>
    <row r="16" spans="3:49" ht="17.100000000000001" customHeight="1" x14ac:dyDescent="0.25">
      <c r="C16" s="198" t="s">
        <v>26</v>
      </c>
      <c r="D16" s="61">
        <f t="shared" ref="D16:O16" si="3">SUM(AK14:AK15)</f>
        <v>0</v>
      </c>
      <c r="E16" s="61">
        <f t="shared" si="3"/>
        <v>0</v>
      </c>
      <c r="F16" s="61">
        <f t="shared" si="3"/>
        <v>0</v>
      </c>
      <c r="G16" s="61">
        <f t="shared" si="3"/>
        <v>0</v>
      </c>
      <c r="H16" s="61">
        <f t="shared" si="3"/>
        <v>0</v>
      </c>
      <c r="I16" s="61">
        <f t="shared" si="3"/>
        <v>0</v>
      </c>
      <c r="J16" s="61">
        <f t="shared" si="3"/>
        <v>0</v>
      </c>
      <c r="K16" s="61">
        <f t="shared" si="3"/>
        <v>0</v>
      </c>
      <c r="L16" s="61">
        <f t="shared" si="3"/>
        <v>0</v>
      </c>
      <c r="M16" s="61">
        <f t="shared" si="3"/>
        <v>0</v>
      </c>
      <c r="N16" s="61">
        <f t="shared" si="3"/>
        <v>0</v>
      </c>
      <c r="O16" s="61">
        <f t="shared" si="3"/>
        <v>0</v>
      </c>
      <c r="P16" s="1"/>
      <c r="Q16" s="1"/>
      <c r="R16" s="302"/>
      <c r="S16" s="302"/>
      <c r="T16" s="302"/>
      <c r="U16" s="302"/>
      <c r="V16" s="302"/>
      <c r="W16" s="302"/>
      <c r="X16" s="317"/>
      <c r="Y16" s="317"/>
      <c r="Z16" s="156">
        <f t="shared" si="1"/>
        <v>2024</v>
      </c>
      <c r="AA16" s="351">
        <f t="shared" si="2"/>
        <v>0</v>
      </c>
      <c r="AB16" s="348">
        <f>SUMIFS(REC!F:F,REC!C:C,"&gt;="&amp;DATE(Z16,1,1),REC!C:C,"&lt;="&amp;EOMONTH(DATE(Z16,12,1),0),REC!$H:$H,"Efetivado")</f>
        <v>0</v>
      </c>
      <c r="AC16" s="348">
        <f>SUMIFS(DES!F:F,DES!C:C,"&gt;="&amp;DATE(Z16,1,1),DES!C:C,"&lt;="&amp;EOMONTH(DATE(Z16,12,1),0),DES!$H:$H,"Efetivado")</f>
        <v>0</v>
      </c>
      <c r="AD16" s="348">
        <f>SUMIFS('PG CAR'!H:H,'PG CAR'!C:C,"&gt;="&amp;DATE(Z16,1,1),'PG CAR'!C:C,"&lt;="&amp;EOMONTH(DATE(Z16,12,1),0),'PG CAR'!$J:$J,"Efetivado")</f>
        <v>0</v>
      </c>
      <c r="AE16" s="348">
        <f>SUMIFS('EMP ADQ'!G:G,'EMP ADQ'!C:C,"&gt;="&amp;DATE(Z16,1,1),'EMP ADQ'!C:C,"&lt;="&amp;EOMONTH(DATE(Z16,12,1),0),'EMP ADQ'!$I:$I,"Efetivado",'EMP ADQ'!D:D,"Empréstimo Adquirido")</f>
        <v>0</v>
      </c>
      <c r="AF16" s="348">
        <f>SUMIFS('EMP ADQ'!G:G,'EMP ADQ'!C:C,"&gt;="&amp;DATE(Z16,1,1),'EMP ADQ'!C:C,"&lt;="&amp;EOMONTH(DATE(Z16,12,1),0),'EMP ADQ'!$I:$I,"Efetivado",'EMP ADQ'!D:D,"Empréstimo Pago")</f>
        <v>0</v>
      </c>
      <c r="AG16" s="348">
        <f>SUMIFS('EMP CON'!G:G,'EMP CON'!C:C,"&gt;="&amp;DATE(Z16,1,1),'EMP CON'!C:C,"&lt;="&amp;EOMONTH(DATE(Z16,12,1),0),'EMP CON'!$I:$I,"Efetivado",'EMP CON'!D:D,"Empréstimo Concedido")</f>
        <v>0</v>
      </c>
      <c r="AH16" s="348">
        <f>SUMIFS('EMP CON'!G:G,'EMP CON'!C:C,"&gt;="&amp;DATE(Z16,1,1),'EMP CON'!C:C,"&lt;="&amp;EOMONTH(DATE(Z16,12,1),0),'EMP CON'!$I:$I,"Efetivado",'EMP CON'!D:D,"Empréstimo Recebido")</f>
        <v>0</v>
      </c>
      <c r="AI16" s="348"/>
      <c r="AJ16" s="348"/>
      <c r="AK16" s="348"/>
      <c r="AL16" s="348"/>
      <c r="AM16" s="348"/>
      <c r="AN16" s="348"/>
      <c r="AO16" s="348"/>
      <c r="AP16" s="348"/>
      <c r="AQ16" s="348"/>
      <c r="AR16" s="348"/>
      <c r="AS16" s="348"/>
      <c r="AT16" s="348"/>
      <c r="AU16" s="348"/>
      <c r="AV16" s="348"/>
      <c r="AW16" s="348"/>
    </row>
    <row r="17" spans="3:49" ht="17.100000000000001" customHeight="1" x14ac:dyDescent="0.25">
      <c r="C17" s="198" t="s">
        <v>27</v>
      </c>
      <c r="D17" s="61">
        <f>SUMIFS('EMP CON'!$G:$G,'EMP CON'!$C:$C,"&gt;="&amp;DATE($M$7,D10,1),'EMP CON'!$C:$C,"&lt;="&amp;EOMONTH(DATE($M$7,D10,1),0),'EMP CON'!$I:$I,"efetivado",'EMP CON'!$D:$D,"Empréstimo Concedido")</f>
        <v>0</v>
      </c>
      <c r="E17" s="61">
        <f>SUMIFS('EMP CON'!$G:$G,'EMP CON'!$C:$C,"&gt;="&amp;DATE($M$7,E10,1),'EMP CON'!$C:$C,"&lt;="&amp;EOMONTH(DATE($M$7,E10,1),0),'EMP CON'!$I:$I,"efetivado",'EMP CON'!$D:$D,"Empréstimo Concedido")</f>
        <v>0</v>
      </c>
      <c r="F17" s="61">
        <f>SUMIFS('EMP CON'!$G:$G,'EMP CON'!$C:$C,"&gt;="&amp;DATE($M$7,F10,1),'EMP CON'!$C:$C,"&lt;="&amp;EOMONTH(DATE($M$7,F10,1),0),'EMP CON'!$I:$I,"efetivado",'EMP CON'!$D:$D,"Empréstimo Concedido")</f>
        <v>0</v>
      </c>
      <c r="G17" s="61">
        <f>SUMIFS('EMP CON'!$G:$G,'EMP CON'!$C:$C,"&gt;="&amp;DATE($M$7,G10,1),'EMP CON'!$C:$C,"&lt;="&amp;EOMONTH(DATE($M$7,G10,1),0),'EMP CON'!$I:$I,"efetivado",'EMP CON'!$D:$D,"Empréstimo Concedido")</f>
        <v>0</v>
      </c>
      <c r="H17" s="61">
        <f>SUMIFS('EMP CON'!$G:$G,'EMP CON'!$C:$C,"&gt;="&amp;DATE($M$7,H10,1),'EMP CON'!$C:$C,"&lt;="&amp;EOMONTH(DATE($M$7,H10,1),0),'EMP CON'!$I:$I,"efetivado",'EMP CON'!$D:$D,"Empréstimo Concedido")</f>
        <v>0</v>
      </c>
      <c r="I17" s="61">
        <f>SUMIFS('EMP CON'!$G:$G,'EMP CON'!$C:$C,"&gt;="&amp;DATE($M$7,I10,1),'EMP CON'!$C:$C,"&lt;="&amp;EOMONTH(DATE($M$7,I10,1),0),'EMP CON'!$I:$I,"efetivado",'EMP CON'!$D:$D,"Empréstimo Concedido")</f>
        <v>0</v>
      </c>
      <c r="J17" s="61">
        <f>SUMIFS('EMP CON'!$G:$G,'EMP CON'!$C:$C,"&gt;="&amp;DATE($M$7,J10,1),'EMP CON'!$C:$C,"&lt;="&amp;EOMONTH(DATE($M$7,J10,1),0),'EMP CON'!$I:$I,"efetivado",'EMP CON'!$D:$D,"Empréstimo Concedido")</f>
        <v>0</v>
      </c>
      <c r="K17" s="61">
        <f>SUMIFS('EMP CON'!$G:$G,'EMP CON'!$C:$C,"&gt;="&amp;DATE($M$7,K10,1),'EMP CON'!$C:$C,"&lt;="&amp;EOMONTH(DATE($M$7,K10,1),0),'EMP CON'!$I:$I,"efetivado",'EMP CON'!$D:$D,"Empréstimo Concedido")</f>
        <v>0</v>
      </c>
      <c r="L17" s="61">
        <f>SUMIFS('EMP CON'!$G:$G,'EMP CON'!$C:$C,"&gt;="&amp;DATE($M$7,L10,1),'EMP CON'!$C:$C,"&lt;="&amp;EOMONTH(DATE($M$7,L10,1),0),'EMP CON'!$I:$I,"efetivado",'EMP CON'!$D:$D,"Empréstimo Concedido")</f>
        <v>0</v>
      </c>
      <c r="M17" s="61">
        <f>SUMIFS('EMP CON'!$G:$G,'EMP CON'!$C:$C,"&gt;="&amp;DATE($M$7,M10,1),'EMP CON'!$C:$C,"&lt;="&amp;EOMONTH(DATE($M$7,M10,1),0),'EMP CON'!$I:$I,"efetivado",'EMP CON'!$D:$D,"Empréstimo Concedido")</f>
        <v>0</v>
      </c>
      <c r="N17" s="61">
        <f>SUMIFS('EMP CON'!$G:$G,'EMP CON'!$C:$C,"&gt;="&amp;DATE($M$7,N10,1),'EMP CON'!$C:$C,"&lt;="&amp;EOMONTH(DATE($M$7,N10,1),0),'EMP CON'!$I:$I,"efetivado",'EMP CON'!$D:$D,"Empréstimo Concedido")</f>
        <v>0</v>
      </c>
      <c r="O17" s="61">
        <f>SUMIFS('EMP CON'!$G:$G,'EMP CON'!$C:$C,"&gt;="&amp;DATE($M$7,O10,1),'EMP CON'!$C:$C,"&lt;="&amp;EOMONTH(DATE($M$7,O10,1),0),'EMP CON'!$I:$I,"efetivado",'EMP CON'!$D:$D,"Empréstimo Concedido")</f>
        <v>0</v>
      </c>
      <c r="P17" s="1"/>
      <c r="Q17" s="1"/>
      <c r="R17" s="302"/>
      <c r="S17" s="302"/>
      <c r="T17" s="302"/>
      <c r="U17" s="302"/>
      <c r="V17" s="302"/>
      <c r="W17" s="302"/>
      <c r="X17" s="317"/>
      <c r="Y17" s="317"/>
      <c r="Z17" s="156">
        <f t="shared" si="1"/>
        <v>2025</v>
      </c>
      <c r="AA17" s="351">
        <f t="shared" si="2"/>
        <v>0</v>
      </c>
      <c r="AB17" s="348">
        <f>SUMIFS(REC!F:F,REC!C:C,"&gt;="&amp;DATE(Z17,1,1),REC!C:C,"&lt;="&amp;EOMONTH(DATE(Z17,12,1),0),REC!$H:$H,"Efetivado")</f>
        <v>0</v>
      </c>
      <c r="AC17" s="348">
        <f>SUMIFS(DES!F:F,DES!C:C,"&gt;="&amp;DATE(Z17,1,1),DES!C:C,"&lt;="&amp;EOMONTH(DATE(Z17,12,1),0),DES!$H:$H,"Efetivado")</f>
        <v>0</v>
      </c>
      <c r="AD17" s="348">
        <f>SUMIFS('PG CAR'!H:H,'PG CAR'!C:C,"&gt;="&amp;DATE(Z17,1,1),'PG CAR'!C:C,"&lt;="&amp;EOMONTH(DATE(Z17,12,1),0),'PG CAR'!$J:$J,"Efetivado")</f>
        <v>0</v>
      </c>
      <c r="AE17" s="348">
        <f>SUMIFS('EMP ADQ'!G:G,'EMP ADQ'!C:C,"&gt;="&amp;DATE(Z17,1,1),'EMP ADQ'!C:C,"&lt;="&amp;EOMONTH(DATE(Z17,12,1),0),'EMP ADQ'!$I:$I,"Efetivado",'EMP ADQ'!D:D,"Empréstimo Adquirido")</f>
        <v>0</v>
      </c>
      <c r="AF17" s="348">
        <f>SUMIFS('EMP ADQ'!G:G,'EMP ADQ'!C:C,"&gt;="&amp;DATE(Z17,1,1),'EMP ADQ'!C:C,"&lt;="&amp;EOMONTH(DATE(Z17,12,1),0),'EMP ADQ'!$I:$I,"Efetivado",'EMP ADQ'!D:D,"Empréstimo Pago")</f>
        <v>0</v>
      </c>
      <c r="AG17" s="348">
        <f>SUMIFS('EMP CON'!G:G,'EMP CON'!C:C,"&gt;="&amp;DATE(Z17,1,1),'EMP CON'!C:C,"&lt;="&amp;EOMONTH(DATE(Z17,12,1),0),'EMP CON'!$I:$I,"Efetivado",'EMP CON'!D:D,"Empréstimo Concedido")</f>
        <v>0</v>
      </c>
      <c r="AH17" s="348">
        <f>SUMIFS('EMP CON'!G:G,'EMP CON'!C:C,"&gt;="&amp;DATE(Z17,1,1),'EMP CON'!C:C,"&lt;="&amp;EOMONTH(DATE(Z17,12,1),0),'EMP CON'!$I:$I,"Efetivado",'EMP CON'!D:D,"Empréstimo Recebido")</f>
        <v>0</v>
      </c>
      <c r="AI17" s="348"/>
      <c r="AJ17" s="451" t="s">
        <v>81</v>
      </c>
      <c r="AK17" s="451"/>
      <c r="AL17" s="451"/>
      <c r="AM17" s="451"/>
      <c r="AN17" s="451"/>
      <c r="AO17" s="451"/>
      <c r="AP17" s="451"/>
      <c r="AQ17" s="451"/>
      <c r="AR17" s="451"/>
      <c r="AS17" s="451"/>
      <c r="AT17" s="451"/>
      <c r="AU17" s="451"/>
      <c r="AV17" s="451"/>
      <c r="AW17" s="348"/>
    </row>
    <row r="18" spans="3:49" ht="17.100000000000001" customHeight="1" x14ac:dyDescent="0.25">
      <c r="C18" s="198" t="s">
        <v>28</v>
      </c>
      <c r="D18" s="61">
        <f>SUMIFS('EMP ADQ'!$G:$G,'EMP ADQ'!$C:$C,"&gt;="&amp;DATE($M$7,D10,1),'EMP ADQ'!$C:$C,"&lt;="&amp;EOMONTH(DATE($M$7,D10,1),0),'EMP ADQ'!$I:$I,"efetivado",'EMP ADQ'!$D:$D,"Empréstimo Pago")</f>
        <v>0</v>
      </c>
      <c r="E18" s="61">
        <f>SUMIFS('EMP ADQ'!$G:$G,'EMP ADQ'!$C:$C,"&gt;="&amp;DATE($M$7,E10,1),'EMP ADQ'!$C:$C,"&lt;="&amp;EOMONTH(DATE($M$7,E10,1),0),'EMP ADQ'!$I:$I,"efetivado",'EMP ADQ'!$D:$D,"Empréstimo Pago")</f>
        <v>0</v>
      </c>
      <c r="F18" s="61">
        <f>SUMIFS('EMP ADQ'!$G:$G,'EMP ADQ'!$C:$C,"&gt;="&amp;DATE($M$7,F10,1),'EMP ADQ'!$C:$C,"&lt;="&amp;EOMONTH(DATE($M$7,F10,1),0),'EMP ADQ'!$I:$I,"efetivado",'EMP ADQ'!$D:$D,"Empréstimo Pago")</f>
        <v>0</v>
      </c>
      <c r="G18" s="61">
        <f>SUMIFS('EMP ADQ'!$G:$G,'EMP ADQ'!$C:$C,"&gt;="&amp;DATE($M$7,G10,1),'EMP ADQ'!$C:$C,"&lt;="&amp;EOMONTH(DATE($M$7,G10,1),0),'EMP ADQ'!$I:$I,"efetivado",'EMP ADQ'!$D:$D,"Empréstimo Pago")</f>
        <v>0</v>
      </c>
      <c r="H18" s="61">
        <f>SUMIFS('EMP ADQ'!$G:$G,'EMP ADQ'!$C:$C,"&gt;="&amp;DATE($M$7,H10,1),'EMP ADQ'!$C:$C,"&lt;="&amp;EOMONTH(DATE($M$7,H10,1),0),'EMP ADQ'!$I:$I,"efetivado",'EMP ADQ'!$D:$D,"Empréstimo Pago")</f>
        <v>0</v>
      </c>
      <c r="I18" s="61">
        <f>SUMIFS('EMP ADQ'!$G:$G,'EMP ADQ'!$C:$C,"&gt;="&amp;DATE($M$7,I10,1),'EMP ADQ'!$C:$C,"&lt;="&amp;EOMONTH(DATE($M$7,I10,1),0),'EMP ADQ'!$I:$I,"efetivado",'EMP ADQ'!$D:$D,"Empréstimo Pago")</f>
        <v>0</v>
      </c>
      <c r="J18" s="61">
        <f>SUMIFS('EMP ADQ'!$G:$G,'EMP ADQ'!$C:$C,"&gt;="&amp;DATE($M$7,J10,1),'EMP ADQ'!$C:$C,"&lt;="&amp;EOMONTH(DATE($M$7,J10,1),0),'EMP ADQ'!$I:$I,"efetivado",'EMP ADQ'!$D:$D,"Empréstimo Pago")</f>
        <v>0</v>
      </c>
      <c r="K18" s="61">
        <f>SUMIFS('EMP ADQ'!$G:$G,'EMP ADQ'!$C:$C,"&gt;="&amp;DATE($M$7,K10,1),'EMP ADQ'!$C:$C,"&lt;="&amp;EOMONTH(DATE($M$7,K10,1),0),'EMP ADQ'!$I:$I,"efetivado",'EMP ADQ'!$D:$D,"Empréstimo Pago")</f>
        <v>0</v>
      </c>
      <c r="L18" s="61">
        <f>SUMIFS('EMP ADQ'!$G:$G,'EMP ADQ'!$C:$C,"&gt;="&amp;DATE($M$7,L10,1),'EMP ADQ'!$C:$C,"&lt;="&amp;EOMONTH(DATE($M$7,L10,1),0),'EMP ADQ'!$I:$I,"efetivado",'EMP ADQ'!$D:$D,"Empréstimo Pago")</f>
        <v>0</v>
      </c>
      <c r="M18" s="61">
        <f>SUMIFS('EMP ADQ'!$G:$G,'EMP ADQ'!$C:$C,"&gt;="&amp;DATE($M$7,M10,1),'EMP ADQ'!$C:$C,"&lt;="&amp;EOMONTH(DATE($M$7,M10,1),0),'EMP ADQ'!$I:$I,"efetivado",'EMP ADQ'!$D:$D,"Empréstimo Pago")</f>
        <v>0</v>
      </c>
      <c r="N18" s="61">
        <f>SUMIFS('EMP ADQ'!$G:$G,'EMP ADQ'!$C:$C,"&gt;="&amp;DATE($M$7,N10,1),'EMP ADQ'!$C:$C,"&lt;="&amp;EOMONTH(DATE($M$7,N10,1),0),'EMP ADQ'!$I:$I,"efetivado",'EMP ADQ'!$D:$D,"Empréstimo Pago")</f>
        <v>0</v>
      </c>
      <c r="O18" s="61">
        <f>SUMIFS('EMP ADQ'!$G:$G,'EMP ADQ'!$C:$C,"&gt;="&amp;DATE($M$7,O10,1),'EMP ADQ'!$C:$C,"&lt;="&amp;EOMONTH(DATE($M$7,O10,1),0),'EMP ADQ'!$I:$I,"efetivado",'EMP ADQ'!$D:$D,"Empréstimo Pago")</f>
        <v>0</v>
      </c>
      <c r="P18" s="1"/>
      <c r="Q18" s="1"/>
      <c r="R18" s="302"/>
      <c r="S18" s="302"/>
      <c r="T18" s="302"/>
      <c r="U18" s="302"/>
      <c r="V18" s="302"/>
      <c r="W18" s="302"/>
      <c r="X18" s="317"/>
      <c r="Y18" s="317"/>
      <c r="Z18" s="156">
        <f t="shared" si="1"/>
        <v>2026</v>
      </c>
      <c r="AA18" s="351">
        <f t="shared" si="2"/>
        <v>0</v>
      </c>
      <c r="AB18" s="348">
        <f>SUMIFS(REC!F:F,REC!C:C,"&gt;="&amp;DATE(Z18,1,1),REC!C:C,"&lt;="&amp;EOMONTH(DATE(Z18,12,1),0),REC!$H:$H,"Efetivado")</f>
        <v>0</v>
      </c>
      <c r="AC18" s="348">
        <f>SUMIFS(DES!F:F,DES!C:C,"&gt;="&amp;DATE(Z18,1,1),DES!C:C,"&lt;="&amp;EOMONTH(DATE(Z18,12,1),0),DES!$H:$H,"Efetivado")</f>
        <v>0</v>
      </c>
      <c r="AD18" s="348">
        <f>SUMIFS('PG CAR'!H:H,'PG CAR'!C:C,"&gt;="&amp;DATE(Z18,1,1),'PG CAR'!C:C,"&lt;="&amp;EOMONTH(DATE(Z18,12,1),0),'PG CAR'!$J:$J,"Efetivado")</f>
        <v>0</v>
      </c>
      <c r="AE18" s="348">
        <f>SUMIFS('EMP ADQ'!G:G,'EMP ADQ'!C:C,"&gt;="&amp;DATE(Z18,1,1),'EMP ADQ'!C:C,"&lt;="&amp;EOMONTH(DATE(Z18,12,1),0),'EMP ADQ'!$I:$I,"Efetivado",'EMP ADQ'!D:D,"Empréstimo Adquirido")</f>
        <v>0</v>
      </c>
      <c r="AF18" s="348">
        <f>SUMIFS('EMP ADQ'!G:G,'EMP ADQ'!C:C,"&gt;="&amp;DATE(Z18,1,1),'EMP ADQ'!C:C,"&lt;="&amp;EOMONTH(DATE(Z18,12,1),0),'EMP ADQ'!$I:$I,"Efetivado",'EMP ADQ'!D:D,"Empréstimo Pago")</f>
        <v>0</v>
      </c>
      <c r="AG18" s="348">
        <f>SUMIFS('EMP CON'!G:G,'EMP CON'!C:C,"&gt;="&amp;DATE(Z18,1,1),'EMP CON'!C:C,"&lt;="&amp;EOMONTH(DATE(Z18,12,1),0),'EMP CON'!$I:$I,"Efetivado",'EMP CON'!D:D,"Empréstimo Concedido")</f>
        <v>0</v>
      </c>
      <c r="AH18" s="348">
        <f>SUMIFS('EMP CON'!G:G,'EMP CON'!C:C,"&gt;="&amp;DATE(Z18,1,1),'EMP CON'!C:C,"&lt;="&amp;EOMONTH(DATE(Z18,12,1),0),'EMP CON'!$I:$I,"Efetivado",'EMP CON'!D:D,"Empréstimo Recebido")</f>
        <v>0</v>
      </c>
      <c r="AI18" s="348"/>
      <c r="AJ18" s="348" t="s">
        <v>67</v>
      </c>
      <c r="AK18" s="348">
        <f>SUMIFS(DES!$F:$F,DES!$C:$C,"&gt;="&amp;DATE($M$7,D10,1),DES!$C:$C,"&lt;="&amp;EOMONTH(DATE($M$7,D10,1),0),DES!$H:$H,"Pendente")</f>
        <v>0</v>
      </c>
      <c r="AL18" s="348">
        <f>SUMIFS(DES!$F:$F,DES!$C:$C,"&gt;="&amp;DATE($M$7,E10,1),DES!$C:$C,"&lt;="&amp;EOMONTH(DATE($M$7,E10,1),0),DES!$H:$H,"Pendente")</f>
        <v>0</v>
      </c>
      <c r="AM18" s="348">
        <f>SUMIFS(DES!$F:$F,DES!$C:$C,"&gt;="&amp;DATE($M$7,F10,1),DES!$C:$C,"&lt;="&amp;EOMONTH(DATE($M$7,F10,1),0),DES!$H:$H,"Pendente")</f>
        <v>0</v>
      </c>
      <c r="AN18" s="348">
        <f>SUMIFS(DES!$F:$F,DES!$C:$C,"&gt;="&amp;DATE($M$7,G10,1),DES!$C:$C,"&lt;="&amp;EOMONTH(DATE($M$7,G10,1),0),DES!$H:$H,"Pendente")</f>
        <v>0</v>
      </c>
      <c r="AO18" s="348">
        <f>SUMIFS(DES!$F:$F,DES!$C:$C,"&gt;="&amp;DATE($M$7,H10,1),DES!$C:$C,"&lt;="&amp;EOMONTH(DATE($M$7,H10,1),0),DES!$H:$H,"Pendente")</f>
        <v>0</v>
      </c>
      <c r="AP18" s="348">
        <f>SUMIFS(DES!$F:$F,DES!$C:$C,"&gt;="&amp;DATE($M$7,I10,1),DES!$C:$C,"&lt;="&amp;EOMONTH(DATE($M$7,I10,1),0),DES!$H:$H,"Pendente")</f>
        <v>0</v>
      </c>
      <c r="AQ18" s="348">
        <f>SUMIFS(DES!$F:$F,DES!$C:$C,"&gt;="&amp;DATE($M$7,J10,1),DES!$C:$C,"&lt;="&amp;EOMONTH(DATE($M$7,J10,1),0),DES!$H:$H,"Pendente")</f>
        <v>0</v>
      </c>
      <c r="AR18" s="348">
        <f>SUMIFS(DES!$F:$F,DES!$C:$C,"&gt;="&amp;DATE($M$7,K10,1),DES!$C:$C,"&lt;="&amp;EOMONTH(DATE($M$7,K10,1),0),DES!$H:$H,"Pendente")</f>
        <v>0</v>
      </c>
      <c r="AS18" s="348">
        <f>SUMIFS(DES!$F:$F,DES!$C:$C,"&gt;="&amp;DATE($M$7,L10,1),DES!$C:$C,"&lt;="&amp;EOMONTH(DATE($M$7,L10,1),0),DES!$H:$H,"Pendente")</f>
        <v>0</v>
      </c>
      <c r="AT18" s="348">
        <f>SUMIFS(DES!$F:$F,DES!$C:$C,"&gt;="&amp;DATE($M$7,M10,1),DES!$C:$C,"&lt;="&amp;EOMONTH(DATE($M$7,M10,1),0),DES!$H:$H,"Pendente")</f>
        <v>0</v>
      </c>
      <c r="AU18" s="348">
        <f>SUMIFS(DES!$F:$F,DES!$C:$C,"&gt;="&amp;DATE($M$7,N10,1),DES!$C:$C,"&lt;="&amp;EOMONTH(DATE($M$7,N10,1),0),DES!$H:$H,"Pendente")</f>
        <v>0</v>
      </c>
      <c r="AV18" s="348">
        <f>SUMIFS(DES!$F:$F,DES!$C:$C,"&gt;="&amp;DATE($M$7,O10,1),DES!$C:$C,"&lt;="&amp;EOMONTH(DATE($M$7,O10,1),0),DES!$H:$H,"Pendente")</f>
        <v>0</v>
      </c>
      <c r="AW18" s="348"/>
    </row>
    <row r="19" spans="3:49" ht="4.5" customHeight="1" x14ac:dyDescent="0.25"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"/>
      <c r="Q19" s="1"/>
      <c r="R19" s="302"/>
      <c r="S19" s="302"/>
      <c r="T19" s="302"/>
      <c r="U19" s="302"/>
      <c r="V19" s="302"/>
      <c r="W19" s="302"/>
      <c r="X19" s="317"/>
      <c r="Y19" s="317"/>
      <c r="Z19" s="156">
        <f t="shared" si="1"/>
        <v>2027</v>
      </c>
      <c r="AA19" s="351">
        <f t="shared" si="2"/>
        <v>0</v>
      </c>
      <c r="AB19" s="348">
        <f>SUMIFS(REC!F:F,REC!C:C,"&gt;="&amp;DATE(Z19,1,1),REC!C:C,"&lt;="&amp;EOMONTH(DATE(Z19,12,1),0),REC!$H:$H,"Efetivado")</f>
        <v>0</v>
      </c>
      <c r="AC19" s="348">
        <f>SUMIFS(DES!F:F,DES!C:C,"&gt;="&amp;DATE(Z19,1,1),DES!C:C,"&lt;="&amp;EOMONTH(DATE(Z19,12,1),0),DES!$H:$H,"Efetivado")</f>
        <v>0</v>
      </c>
      <c r="AD19" s="348">
        <f>SUMIFS('PG CAR'!H:H,'PG CAR'!C:C,"&gt;="&amp;DATE(Z19,1,1),'PG CAR'!C:C,"&lt;="&amp;EOMONTH(DATE(Z19,12,1),0),'PG CAR'!$J:$J,"Efetivado")</f>
        <v>0</v>
      </c>
      <c r="AE19" s="348">
        <f>SUMIFS('EMP ADQ'!G:G,'EMP ADQ'!C:C,"&gt;="&amp;DATE(Z19,1,1),'EMP ADQ'!C:C,"&lt;="&amp;EOMONTH(DATE(Z19,12,1),0),'EMP ADQ'!$I:$I,"Efetivado",'EMP ADQ'!D:D,"Empréstimo Adquirido")</f>
        <v>0</v>
      </c>
      <c r="AF19" s="348">
        <f>SUMIFS('EMP ADQ'!G:G,'EMP ADQ'!C:C,"&gt;="&amp;DATE(Z19,1,1),'EMP ADQ'!C:C,"&lt;="&amp;EOMONTH(DATE(Z19,12,1),0),'EMP ADQ'!$I:$I,"Efetivado",'EMP ADQ'!D:D,"Empréstimo Pago")</f>
        <v>0</v>
      </c>
      <c r="AG19" s="348">
        <f>SUMIFS('EMP CON'!G:G,'EMP CON'!C:C,"&gt;="&amp;DATE(Z19,1,1),'EMP CON'!C:C,"&lt;="&amp;EOMONTH(DATE(Z19,12,1),0),'EMP CON'!$I:$I,"Efetivado",'EMP CON'!D:D,"Empréstimo Concedido")</f>
        <v>0</v>
      </c>
      <c r="AH19" s="348">
        <f>SUMIFS('EMP CON'!G:G,'EMP CON'!C:C,"&gt;="&amp;DATE(Z19,1,1),'EMP CON'!C:C,"&lt;="&amp;EOMONTH(DATE(Z19,12,1),0),'EMP CON'!$I:$I,"Efetivado",'EMP CON'!D:D,"Empréstimo Recebido")</f>
        <v>0</v>
      </c>
      <c r="AI19" s="348"/>
      <c r="AJ19" s="348" t="s">
        <v>71</v>
      </c>
      <c r="AK19" s="348">
        <f>SUMIFS('PG CAR'!$H:$H,'PG CAR'!$C:$C,"&gt;="&amp;DATE($M$7,D10,1),'PG CAR'!$C:$C,"&lt;="&amp;EOMONTH(DATE($M$7,D10,1),0),'PG CAR'!$J:$J,"Pendente")</f>
        <v>0</v>
      </c>
      <c r="AL19" s="348">
        <f>SUMIFS('PG CAR'!$H:$H,'PG CAR'!$C:$C,"&gt;="&amp;DATE($M$7,E10,1),'PG CAR'!$C:$C,"&lt;="&amp;EOMONTH(DATE($M$7,E10,1),0),'PG CAR'!$J:$J,"Pendente")</f>
        <v>0</v>
      </c>
      <c r="AM19" s="348">
        <f>SUMIFS('PG CAR'!$H:$H,'PG CAR'!$C:$C,"&gt;="&amp;DATE($M$7,F10,1),'PG CAR'!$C:$C,"&lt;="&amp;EOMONTH(DATE($M$7,F10,1),0),'PG CAR'!$J:$J,"Pendente")</f>
        <v>0</v>
      </c>
      <c r="AN19" s="348">
        <f>SUMIFS('PG CAR'!$H:$H,'PG CAR'!$C:$C,"&gt;="&amp;DATE($M$7,G10,1),'PG CAR'!$C:$C,"&lt;="&amp;EOMONTH(DATE($M$7,G10,1),0),'PG CAR'!$J:$J,"Pendente")</f>
        <v>0</v>
      </c>
      <c r="AO19" s="348">
        <f>SUMIFS('PG CAR'!$H:$H,'PG CAR'!$C:$C,"&gt;="&amp;DATE($M$7,H10,1),'PG CAR'!$C:$C,"&lt;="&amp;EOMONTH(DATE($M$7,H10,1),0),'PG CAR'!$J:$J,"Pendente")</f>
        <v>0</v>
      </c>
      <c r="AP19" s="348">
        <f>SUMIFS('PG CAR'!$H:$H,'PG CAR'!$C:$C,"&gt;="&amp;DATE($M$7,I10,1),'PG CAR'!$C:$C,"&lt;="&amp;EOMONTH(DATE($M$7,I10,1),0),'PG CAR'!$J:$J,"Pendente")</f>
        <v>0</v>
      </c>
      <c r="AQ19" s="348">
        <f>SUMIFS('PG CAR'!$H:$H,'PG CAR'!$C:$C,"&gt;="&amp;DATE($M$7,J10,1),'PG CAR'!$C:$C,"&lt;="&amp;EOMONTH(DATE($M$7,J10,1),0),'PG CAR'!$J:$J,"Pendente")</f>
        <v>0</v>
      </c>
      <c r="AR19" s="348">
        <f>SUMIFS('PG CAR'!$H:$H,'PG CAR'!$C:$C,"&gt;="&amp;DATE($M$7,K10,1),'PG CAR'!$C:$C,"&lt;="&amp;EOMONTH(DATE($M$7,K10,1),0),'PG CAR'!$J:$J,"Pendente")</f>
        <v>0</v>
      </c>
      <c r="AS19" s="348">
        <f>SUMIFS('PG CAR'!$H:$H,'PG CAR'!$C:$C,"&gt;="&amp;DATE($M$7,L10,1),'PG CAR'!$C:$C,"&lt;="&amp;EOMONTH(DATE($M$7,L10,1),0),'PG CAR'!$J:$J,"Pendente")</f>
        <v>0</v>
      </c>
      <c r="AT19" s="348">
        <f>SUMIFS('PG CAR'!$H:$H,'PG CAR'!$C:$C,"&gt;="&amp;DATE($M$7,M10,1),'PG CAR'!$C:$C,"&lt;="&amp;EOMONTH(DATE($M$7,M10,1),0),'PG CAR'!$J:$J,"Pendente")</f>
        <v>0</v>
      </c>
      <c r="AU19" s="348">
        <f>SUMIFS('PG CAR'!$H:$H,'PG CAR'!$C:$C,"&gt;="&amp;DATE($M$7,N10,1),'PG CAR'!$C:$C,"&lt;="&amp;EOMONTH(DATE($M$7,N10,1),0),'PG CAR'!$J:$J,"Pendente")</f>
        <v>0</v>
      </c>
      <c r="AV19" s="348">
        <f>SUMIFS('PG CAR'!$H:$H,'PG CAR'!$C:$C,"&gt;="&amp;DATE($M$7,O10,1),'PG CAR'!$C:$C,"&lt;="&amp;EOMONTH(DATE($M$7,O10,1),0),'PG CAR'!$J:$J,"Pendente")</f>
        <v>0</v>
      </c>
      <c r="AW19" s="348"/>
    </row>
    <row r="20" spans="3:49" ht="17.100000000000001" customHeight="1" x14ac:dyDescent="0.25">
      <c r="C20" s="199" t="s">
        <v>22</v>
      </c>
      <c r="D20" s="306">
        <f>D11+D13+D14+D15-D16-D17-D18</f>
        <v>0</v>
      </c>
      <c r="E20" s="306">
        <f>E11+E13+E14+E15-E16-E17-E18</f>
        <v>0</v>
      </c>
      <c r="F20" s="306">
        <f>F11+F13+F14+F15-F16-F17-F18</f>
        <v>0</v>
      </c>
      <c r="G20" s="306">
        <f t="shared" ref="G20:O20" si="4">G11+G13+G14+G15-G16-G17-G18</f>
        <v>0</v>
      </c>
      <c r="H20" s="306">
        <f t="shared" si="4"/>
        <v>0</v>
      </c>
      <c r="I20" s="306">
        <f t="shared" si="4"/>
        <v>0</v>
      </c>
      <c r="J20" s="306">
        <f t="shared" si="4"/>
        <v>0</v>
      </c>
      <c r="K20" s="306">
        <f t="shared" si="4"/>
        <v>0</v>
      </c>
      <c r="L20" s="306">
        <f t="shared" si="4"/>
        <v>0</v>
      </c>
      <c r="M20" s="306">
        <f t="shared" si="4"/>
        <v>0</v>
      </c>
      <c r="N20" s="306">
        <f t="shared" si="4"/>
        <v>0</v>
      </c>
      <c r="O20" s="306">
        <f t="shared" si="4"/>
        <v>0</v>
      </c>
      <c r="P20" s="1"/>
      <c r="Q20" s="1"/>
      <c r="R20" s="302"/>
      <c r="S20" s="302"/>
      <c r="T20" s="302"/>
      <c r="U20" s="302"/>
      <c r="V20" s="302"/>
      <c r="W20" s="302"/>
      <c r="X20" s="317"/>
      <c r="Y20" s="317"/>
      <c r="Z20" s="156">
        <f t="shared" si="1"/>
        <v>2028</v>
      </c>
      <c r="AA20" s="351">
        <f t="shared" si="2"/>
        <v>0</v>
      </c>
      <c r="AB20" s="348">
        <f>SUMIFS(REC!F:F,REC!C:C,"&gt;="&amp;DATE(Z20,1,1),REC!C:C,"&lt;="&amp;EOMONTH(DATE(Z20,12,1),0),REC!$H:$H,"Efetivado")</f>
        <v>0</v>
      </c>
      <c r="AC20" s="348">
        <f>SUMIFS(DES!F:F,DES!C:C,"&gt;="&amp;DATE(Z20,1,1),DES!C:C,"&lt;="&amp;EOMONTH(DATE(Z20,12,1),0),DES!$H:$H,"Efetivado")</f>
        <v>0</v>
      </c>
      <c r="AD20" s="348">
        <f>SUMIFS('PG CAR'!H:H,'PG CAR'!C:C,"&gt;="&amp;DATE(Z20,1,1),'PG CAR'!C:C,"&lt;="&amp;EOMONTH(DATE(Z20,12,1),0),'PG CAR'!$J:$J,"Efetivado")</f>
        <v>0</v>
      </c>
      <c r="AE20" s="348">
        <f>SUMIFS('EMP ADQ'!G:G,'EMP ADQ'!C:C,"&gt;="&amp;DATE(Z20,1,1),'EMP ADQ'!C:C,"&lt;="&amp;EOMONTH(DATE(Z20,12,1),0),'EMP ADQ'!$I:$I,"Efetivado",'EMP ADQ'!D:D,"Empréstimo Adquirido")</f>
        <v>0</v>
      </c>
      <c r="AF20" s="348">
        <f>SUMIFS('EMP ADQ'!G:G,'EMP ADQ'!C:C,"&gt;="&amp;DATE(Z20,1,1),'EMP ADQ'!C:C,"&lt;="&amp;EOMONTH(DATE(Z20,12,1),0),'EMP ADQ'!$I:$I,"Efetivado",'EMP ADQ'!D:D,"Empréstimo Pago")</f>
        <v>0</v>
      </c>
      <c r="AG20" s="348">
        <f>SUMIFS('EMP CON'!G:G,'EMP CON'!C:C,"&gt;="&amp;DATE(Z20,1,1),'EMP CON'!C:C,"&lt;="&amp;EOMONTH(DATE(Z20,12,1),0),'EMP CON'!$I:$I,"Efetivado",'EMP CON'!D:D,"Empréstimo Concedido")</f>
        <v>0</v>
      </c>
      <c r="AH20" s="348">
        <f>SUMIFS('EMP CON'!G:G,'EMP CON'!C:C,"&gt;="&amp;DATE(Z20,1,1),'EMP CON'!C:C,"&lt;="&amp;EOMONTH(DATE(Z20,12,1),0),'EMP CON'!$I:$I,"Efetivado",'EMP CON'!D:D,"Empréstimo Recebido")</f>
        <v>0</v>
      </c>
      <c r="AI20" s="348"/>
      <c r="AJ20" s="348"/>
      <c r="AK20" s="348"/>
      <c r="AL20" s="348"/>
      <c r="AM20" s="348"/>
      <c r="AN20" s="348"/>
      <c r="AO20" s="348"/>
      <c r="AP20" s="348"/>
      <c r="AQ20" s="348"/>
      <c r="AR20" s="348"/>
      <c r="AS20" s="348"/>
      <c r="AT20" s="348"/>
      <c r="AU20" s="348"/>
      <c r="AV20" s="348"/>
      <c r="AW20" s="348"/>
    </row>
    <row r="21" spans="3:49" ht="4.5" customHeight="1" x14ac:dyDescent="0.25"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"/>
      <c r="Q21" s="1"/>
      <c r="R21" s="302"/>
      <c r="S21" s="302"/>
      <c r="T21" s="302"/>
      <c r="U21" s="302"/>
      <c r="V21" s="302"/>
      <c r="W21" s="302"/>
      <c r="X21" s="317"/>
      <c r="Y21" s="317"/>
      <c r="Z21" s="156">
        <f t="shared" si="1"/>
        <v>2029</v>
      </c>
      <c r="AA21" s="351">
        <f t="shared" si="2"/>
        <v>0</v>
      </c>
      <c r="AB21" s="348">
        <f>SUMIFS(REC!F:F,REC!C:C,"&gt;="&amp;DATE(Z21,1,1),REC!C:C,"&lt;="&amp;EOMONTH(DATE(Z21,12,1),0),REC!$H:$H,"Efetivado")</f>
        <v>0</v>
      </c>
      <c r="AC21" s="348">
        <f>SUMIFS(DES!F:F,DES!C:C,"&gt;="&amp;DATE(Z21,1,1),DES!C:C,"&lt;="&amp;EOMONTH(DATE(Z21,12,1),0),DES!$H:$H,"Efetivado")</f>
        <v>0</v>
      </c>
      <c r="AD21" s="348">
        <f>SUMIFS('PG CAR'!H:H,'PG CAR'!C:C,"&gt;="&amp;DATE(Z21,1,1),'PG CAR'!C:C,"&lt;="&amp;EOMONTH(DATE(Z21,12,1),0),'PG CAR'!$J:$J,"Efetivado")</f>
        <v>0</v>
      </c>
      <c r="AE21" s="348">
        <f>SUMIFS('EMP ADQ'!G:G,'EMP ADQ'!C:C,"&gt;="&amp;DATE(Z21,1,1),'EMP ADQ'!C:C,"&lt;="&amp;EOMONTH(DATE(Z21,12,1),0),'EMP ADQ'!$I:$I,"Efetivado",'EMP ADQ'!D:D,"Empréstimo Adquirido")</f>
        <v>0</v>
      </c>
      <c r="AF21" s="348">
        <f>SUMIFS('EMP ADQ'!G:G,'EMP ADQ'!C:C,"&gt;="&amp;DATE(Z21,1,1),'EMP ADQ'!C:C,"&lt;="&amp;EOMONTH(DATE(Z21,12,1),0),'EMP ADQ'!$I:$I,"Efetivado",'EMP ADQ'!D:D,"Empréstimo Pago")</f>
        <v>0</v>
      </c>
      <c r="AG21" s="348">
        <f>SUMIFS('EMP CON'!G:G,'EMP CON'!C:C,"&gt;="&amp;DATE(Z21,1,1),'EMP CON'!C:C,"&lt;="&amp;EOMONTH(DATE(Z21,12,1),0),'EMP CON'!$I:$I,"Efetivado",'EMP CON'!D:D,"Empréstimo Concedido")</f>
        <v>0</v>
      </c>
      <c r="AH21" s="348">
        <f>SUMIFS('EMP CON'!G:G,'EMP CON'!C:C,"&gt;="&amp;DATE(Z21,1,1),'EMP CON'!C:C,"&lt;="&amp;EOMONTH(DATE(Z21,12,1),0),'EMP CON'!$I:$I,"Efetivado",'EMP CON'!D:D,"Empréstimo Recebido")</f>
        <v>0</v>
      </c>
      <c r="AI21" s="348"/>
      <c r="AJ21" s="348"/>
      <c r="AK21" s="348"/>
      <c r="AL21" s="348"/>
      <c r="AM21" s="348"/>
      <c r="AN21" s="348"/>
      <c r="AO21" s="348"/>
      <c r="AP21" s="348"/>
      <c r="AQ21" s="348"/>
      <c r="AR21" s="348"/>
      <c r="AS21" s="348"/>
      <c r="AT21" s="348"/>
      <c r="AU21" s="348"/>
      <c r="AV21" s="348"/>
      <c r="AW21" s="348"/>
    </row>
    <row r="22" spans="3:49" ht="17.100000000000001" customHeight="1" x14ac:dyDescent="0.25">
      <c r="C22" s="197" t="s">
        <v>73</v>
      </c>
      <c r="D22" s="60">
        <f>SUMIFS(REC!$F:$F,REC!$C:$C,"&gt;="&amp;DATE($M$7,D10,1),REC!$C:$C,"&lt;="&amp;EOMONTH(DATE($M$7,D10,1),0),REC!$H:$H,"Pendente")</f>
        <v>0</v>
      </c>
      <c r="E22" s="60">
        <f>SUMIFS(REC!$F:$F,REC!$C:$C,"&gt;="&amp;DATE($M$7,E10,1),REC!$C:$C,"&lt;="&amp;EOMONTH(DATE($M$7,E10,1),0),REC!$H:$H,"Pendente")</f>
        <v>0</v>
      </c>
      <c r="F22" s="60">
        <f>SUMIFS(REC!$F:$F,REC!$C:$C,"&gt;="&amp;DATE($M$7,F10,1),REC!$C:$C,"&lt;="&amp;EOMONTH(DATE($M$7,F10,1),0),REC!$H:$H,"Pendente")</f>
        <v>0</v>
      </c>
      <c r="G22" s="60">
        <f>SUMIFS(REC!$F:$F,REC!$C:$C,"&gt;="&amp;DATE($M$7,G10,1),REC!$C:$C,"&lt;="&amp;EOMONTH(DATE($M$7,G10,1),0),REC!$H:$H,"Pendente")</f>
        <v>0</v>
      </c>
      <c r="H22" s="60">
        <f>SUMIFS(REC!$F:$F,REC!$C:$C,"&gt;="&amp;DATE($M$7,H10,1),REC!$C:$C,"&lt;="&amp;EOMONTH(DATE($M$7,H10,1),0),REC!$H:$H,"Pendente")</f>
        <v>0</v>
      </c>
      <c r="I22" s="60">
        <f>SUMIFS(REC!$F:$F,REC!$C:$C,"&gt;="&amp;DATE($M$7,I10,1),REC!$C:$C,"&lt;="&amp;EOMONTH(DATE($M$7,I10,1),0),REC!$H:$H,"Pendente")</f>
        <v>0</v>
      </c>
      <c r="J22" s="60">
        <f>SUMIFS(REC!$F:$F,REC!$C:$C,"&gt;="&amp;DATE($M$7,J10,1),REC!$C:$C,"&lt;="&amp;EOMONTH(DATE($M$7,J10,1),0),REC!$H:$H,"Pendente")</f>
        <v>0</v>
      </c>
      <c r="K22" s="60">
        <f>SUMIFS(REC!$F:$F,REC!$C:$C,"&gt;="&amp;DATE($M$7,K10,1),REC!$C:$C,"&lt;="&amp;EOMONTH(DATE($M$7,K10,1),0),REC!$H:$H,"Pendente")</f>
        <v>0</v>
      </c>
      <c r="L22" s="60">
        <f>SUMIFS(REC!$F:$F,REC!$C:$C,"&gt;="&amp;DATE($M$7,L10,1),REC!$C:$C,"&lt;="&amp;EOMONTH(DATE($M$7,L10,1),0),REC!$H:$H,"Pendente")</f>
        <v>0</v>
      </c>
      <c r="M22" s="60">
        <f>SUMIFS(REC!$F:$F,REC!$C:$C,"&gt;="&amp;DATE($M$7,M10,1),REC!$C:$C,"&lt;="&amp;EOMONTH(DATE($M$7,M10,1),0),REC!$H:$H,"Pendente")</f>
        <v>0</v>
      </c>
      <c r="N22" s="60">
        <f>SUMIFS(REC!$F:$F,REC!$C:$C,"&gt;="&amp;DATE($M$7,N10,1),REC!$C:$C,"&lt;="&amp;EOMONTH(DATE($M$7,N10,1),0),REC!$H:$H,"Pendente")</f>
        <v>0</v>
      </c>
      <c r="O22" s="60">
        <f>SUMIFS(REC!$F:$F,REC!$C:$C,"&gt;="&amp;DATE($M$7,O10,1),REC!$C:$C,"&lt;="&amp;EOMONTH(DATE($M$7,O10,1),0),REC!$H:$H,"Pendente")</f>
        <v>0</v>
      </c>
      <c r="P22" s="1"/>
      <c r="Q22" s="1"/>
      <c r="R22" s="302"/>
      <c r="S22" s="302"/>
      <c r="T22" s="302"/>
      <c r="U22" s="302"/>
      <c r="V22" s="302"/>
      <c r="W22" s="302"/>
      <c r="X22" s="317"/>
      <c r="Y22" s="317"/>
      <c r="Z22" s="156">
        <f t="shared" si="1"/>
        <v>2030</v>
      </c>
      <c r="AA22" s="351">
        <f t="shared" si="2"/>
        <v>0</v>
      </c>
      <c r="AB22" s="348">
        <f>SUMIFS(REC!F:F,REC!C:C,"&gt;="&amp;DATE(Z22,1,1),REC!C:C,"&lt;="&amp;EOMONTH(DATE(Z22,12,1),0),REC!$H:$H,"Efetivado")</f>
        <v>0</v>
      </c>
      <c r="AC22" s="348">
        <f>SUMIFS(DES!F:F,DES!C:C,"&gt;="&amp;DATE(Z22,1,1),DES!C:C,"&lt;="&amp;EOMONTH(DATE(Z22,12,1),0),DES!$H:$H,"Efetivado")</f>
        <v>0</v>
      </c>
      <c r="AD22" s="348">
        <f>SUMIFS('PG CAR'!H:H,'PG CAR'!C:C,"&gt;="&amp;DATE(Z22,1,1),'PG CAR'!C:C,"&lt;="&amp;EOMONTH(DATE(Z22,12,1),0),'PG CAR'!$J:$J,"Efetivado")</f>
        <v>0</v>
      </c>
      <c r="AE22" s="348">
        <f>SUMIFS('EMP ADQ'!G:G,'EMP ADQ'!C:C,"&gt;="&amp;DATE(Z22,1,1),'EMP ADQ'!C:C,"&lt;="&amp;EOMONTH(DATE(Z22,12,1),0),'EMP ADQ'!$I:$I,"Efetivado",'EMP ADQ'!D:D,"Empréstimo Adquirido")</f>
        <v>0</v>
      </c>
      <c r="AF22" s="348">
        <f>SUMIFS('EMP ADQ'!G:G,'EMP ADQ'!C:C,"&gt;="&amp;DATE(Z22,1,1),'EMP ADQ'!C:C,"&lt;="&amp;EOMONTH(DATE(Z22,12,1),0),'EMP ADQ'!$I:$I,"Efetivado",'EMP ADQ'!D:D,"Empréstimo Pago")</f>
        <v>0</v>
      </c>
      <c r="AG22" s="348">
        <f>SUMIFS('EMP CON'!G:G,'EMP CON'!C:C,"&gt;="&amp;DATE(Z22,1,1),'EMP CON'!C:C,"&lt;="&amp;EOMONTH(DATE(Z22,12,1),0),'EMP CON'!$I:$I,"Efetivado",'EMP CON'!D:D,"Empréstimo Concedido")</f>
        <v>0</v>
      </c>
      <c r="AH22" s="348">
        <f>SUMIFS('EMP CON'!G:G,'EMP CON'!C:C,"&gt;="&amp;DATE(Z22,1,1),'EMP CON'!C:C,"&lt;="&amp;EOMONTH(DATE(Z22,12,1),0),'EMP CON'!$I:$I,"Efetivado",'EMP CON'!D:D,"Empréstimo Recebido")</f>
        <v>0</v>
      </c>
      <c r="AI22" s="348"/>
      <c r="AJ22" s="348"/>
      <c r="AK22" s="348"/>
      <c r="AL22" s="348"/>
      <c r="AM22" s="348"/>
      <c r="AN22" s="348"/>
      <c r="AO22" s="348"/>
      <c r="AP22" s="348"/>
      <c r="AQ22" s="348"/>
      <c r="AR22" s="348"/>
      <c r="AS22" s="348"/>
      <c r="AT22" s="348"/>
      <c r="AU22" s="348"/>
      <c r="AV22" s="348"/>
      <c r="AW22" s="348"/>
    </row>
    <row r="23" spans="3:49" ht="17.100000000000001" customHeight="1" x14ac:dyDescent="0.25">
      <c r="C23" s="197" t="s">
        <v>30</v>
      </c>
      <c r="D23" s="60">
        <f>SUMIFS('EMP ADQ'!$G:$G,'EMP ADQ'!$C:$C,"&gt;="&amp;DATE($M$7,D10,1),'EMP ADQ'!$C:$C,"&lt;="&amp;EOMONTH(DATE($M$7,D10,1),0),'EMP ADQ'!$I:$I,"Pendente",'EMP ADQ'!$D:$D,"Empréstimo Adquirido")</f>
        <v>0</v>
      </c>
      <c r="E23" s="60">
        <f>SUMIFS('EMP ADQ'!$G:$G,'EMP ADQ'!$C:$C,"&gt;="&amp;DATE($M$7,E10,1),'EMP ADQ'!$C:$C,"&lt;="&amp;EOMONTH(DATE($M$7,E10,1),0),'EMP ADQ'!$I:$I,"Pendente",'EMP ADQ'!$D:$D,"Empréstimo Adquirido")</f>
        <v>0</v>
      </c>
      <c r="F23" s="60">
        <f>SUMIFS('EMP ADQ'!$G:$G,'EMP ADQ'!$C:$C,"&gt;="&amp;DATE($M$7,F10,1),'EMP ADQ'!$C:$C,"&lt;="&amp;EOMONTH(DATE($M$7,F10,1),0),'EMP ADQ'!$I:$I,"Pendente",'EMP ADQ'!$D:$D,"Empréstimo Adquirido")</f>
        <v>0</v>
      </c>
      <c r="G23" s="60">
        <f>SUMIFS('EMP ADQ'!$G:$G,'EMP ADQ'!$C:$C,"&gt;="&amp;DATE($M$7,G10,1),'EMP ADQ'!$C:$C,"&lt;="&amp;EOMONTH(DATE($M$7,G10,1),0),'EMP ADQ'!$I:$I,"Pendente",'EMP ADQ'!$D:$D,"Empréstimo Adquirido")</f>
        <v>0</v>
      </c>
      <c r="H23" s="60">
        <f>SUMIFS('EMP ADQ'!$G:$G,'EMP ADQ'!$C:$C,"&gt;="&amp;DATE($M$7,H10,1),'EMP ADQ'!$C:$C,"&lt;="&amp;EOMONTH(DATE($M$7,H10,1),0),'EMP ADQ'!$I:$I,"Pendente",'EMP ADQ'!$D:$D,"Empréstimo Adquirido")</f>
        <v>0</v>
      </c>
      <c r="I23" s="60">
        <f>SUMIFS('EMP ADQ'!$G:$G,'EMP ADQ'!$C:$C,"&gt;="&amp;DATE($M$7,I10,1),'EMP ADQ'!$C:$C,"&lt;="&amp;EOMONTH(DATE($M$7,I10,1),0),'EMP ADQ'!$I:$I,"Pendente",'EMP ADQ'!$D:$D,"Empréstimo Adquirido")</f>
        <v>0</v>
      </c>
      <c r="J23" s="60">
        <f>SUMIFS('EMP ADQ'!$G:$G,'EMP ADQ'!$C:$C,"&gt;="&amp;DATE($M$7,J10,1),'EMP ADQ'!$C:$C,"&lt;="&amp;EOMONTH(DATE($M$7,J10,1),0),'EMP ADQ'!$I:$I,"Pendente",'EMP ADQ'!$D:$D,"Empréstimo Adquirido")</f>
        <v>0</v>
      </c>
      <c r="K23" s="60">
        <f>SUMIFS('EMP ADQ'!$G:$G,'EMP ADQ'!$C:$C,"&gt;="&amp;DATE($M$7,K10,1),'EMP ADQ'!$C:$C,"&lt;="&amp;EOMONTH(DATE($M$7,K10,1),0),'EMP ADQ'!$I:$I,"Pendente",'EMP ADQ'!$D:$D,"Empréstimo Adquirido")</f>
        <v>0</v>
      </c>
      <c r="L23" s="60">
        <f>SUMIFS('EMP ADQ'!$G:$G,'EMP ADQ'!$C:$C,"&gt;="&amp;DATE($M$7,L10,1),'EMP ADQ'!$C:$C,"&lt;="&amp;EOMONTH(DATE($M$7,L10,1),0),'EMP ADQ'!$I:$I,"Pendente",'EMP ADQ'!$D:$D,"Empréstimo Adquirido")</f>
        <v>0</v>
      </c>
      <c r="M23" s="60">
        <f>SUMIFS('EMP ADQ'!$G:$G,'EMP ADQ'!$C:$C,"&gt;="&amp;DATE($M$7,M10,1),'EMP ADQ'!$C:$C,"&lt;="&amp;EOMONTH(DATE($M$7,M10,1),0),'EMP ADQ'!$I:$I,"Pendente",'EMP ADQ'!$D:$D,"Empréstimo Adquirido")</f>
        <v>0</v>
      </c>
      <c r="N23" s="60">
        <f>SUMIFS('EMP ADQ'!$G:$G,'EMP ADQ'!$C:$C,"&gt;="&amp;DATE($M$7,N10,1),'EMP ADQ'!$C:$C,"&lt;="&amp;EOMONTH(DATE($M$7,N10,1),0),'EMP ADQ'!$I:$I,"Pendente",'EMP ADQ'!$D:$D,"Empréstimo Adquirido")</f>
        <v>0</v>
      </c>
      <c r="O23" s="60">
        <f>SUMIFS('EMP ADQ'!$G:$G,'EMP ADQ'!$C:$C,"&gt;="&amp;DATE($M$7,O10,1),'EMP ADQ'!$C:$C,"&lt;="&amp;EOMONTH(DATE($M$7,O10,1),0),'EMP ADQ'!$I:$I,"Pendente",'EMP ADQ'!$D:$D,"Empréstimo Adquirido")</f>
        <v>0</v>
      </c>
      <c r="P23" s="1"/>
      <c r="Q23" s="1"/>
      <c r="R23" s="302"/>
      <c r="S23" s="302"/>
      <c r="T23" s="302"/>
      <c r="U23" s="302"/>
      <c r="V23" s="302"/>
      <c r="W23" s="302"/>
      <c r="X23" s="317"/>
      <c r="Y23" s="317"/>
      <c r="Z23" s="156">
        <f t="shared" si="1"/>
        <v>2031</v>
      </c>
      <c r="AA23" s="351">
        <f t="shared" si="2"/>
        <v>0</v>
      </c>
      <c r="AB23" s="348">
        <f>SUMIFS(REC!F:F,REC!C:C,"&gt;="&amp;DATE(Z23,1,1),REC!C:C,"&lt;="&amp;EOMONTH(DATE(Z23,12,1),0),REC!$H:$H,"Efetivado")</f>
        <v>0</v>
      </c>
      <c r="AC23" s="348">
        <f>SUMIFS(DES!F:F,DES!C:C,"&gt;="&amp;DATE(Z23,1,1),DES!C:C,"&lt;="&amp;EOMONTH(DATE(Z23,12,1),0),DES!$H:$H,"Efetivado")</f>
        <v>0</v>
      </c>
      <c r="AD23" s="348">
        <f>SUMIFS('PG CAR'!H:H,'PG CAR'!C:C,"&gt;="&amp;DATE(Z23,1,1),'PG CAR'!C:C,"&lt;="&amp;EOMONTH(DATE(Z23,12,1),0),'PG CAR'!$J:$J,"Efetivado")</f>
        <v>0</v>
      </c>
      <c r="AE23" s="348">
        <f>SUMIFS('EMP ADQ'!G:G,'EMP ADQ'!C:C,"&gt;="&amp;DATE(Z23,1,1),'EMP ADQ'!C:C,"&lt;="&amp;EOMONTH(DATE(Z23,12,1),0),'EMP ADQ'!$I:$I,"Efetivado",'EMP ADQ'!D:D,"Empréstimo Adquirido")</f>
        <v>0</v>
      </c>
      <c r="AF23" s="348">
        <f>SUMIFS('EMP ADQ'!G:G,'EMP ADQ'!C:C,"&gt;="&amp;DATE(Z23,1,1),'EMP ADQ'!C:C,"&lt;="&amp;EOMONTH(DATE(Z23,12,1),0),'EMP ADQ'!$I:$I,"Efetivado",'EMP ADQ'!D:D,"Empréstimo Pago")</f>
        <v>0</v>
      </c>
      <c r="AG23" s="348">
        <f>SUMIFS('EMP CON'!G:G,'EMP CON'!C:C,"&gt;="&amp;DATE(Z23,1,1),'EMP CON'!C:C,"&lt;="&amp;EOMONTH(DATE(Z23,12,1),0),'EMP CON'!$I:$I,"Efetivado",'EMP CON'!D:D,"Empréstimo Concedido")</f>
        <v>0</v>
      </c>
      <c r="AH23" s="348">
        <f>SUMIFS('EMP CON'!G:G,'EMP CON'!C:C,"&gt;="&amp;DATE(Z23,1,1),'EMP CON'!C:C,"&lt;="&amp;EOMONTH(DATE(Z23,12,1),0),'EMP CON'!$I:$I,"Efetivado",'EMP CON'!D:D,"Empréstimo Recebido")</f>
        <v>0</v>
      </c>
      <c r="AI23" s="348"/>
      <c r="AJ23" s="348"/>
      <c r="AK23" s="348"/>
      <c r="AL23" s="348"/>
      <c r="AM23" s="348"/>
      <c r="AN23" s="348"/>
      <c r="AO23" s="348"/>
      <c r="AP23" s="348"/>
      <c r="AQ23" s="348"/>
      <c r="AR23" s="348"/>
      <c r="AS23" s="348"/>
      <c r="AT23" s="348"/>
      <c r="AU23" s="348"/>
      <c r="AV23" s="348"/>
      <c r="AW23" s="348"/>
    </row>
    <row r="24" spans="3:49" ht="17.100000000000001" customHeight="1" x14ac:dyDescent="0.25">
      <c r="C24" s="197" t="s">
        <v>29</v>
      </c>
      <c r="D24" s="60">
        <f>SUMIFS('EMP CON'!$G:$G,'EMP CON'!$C:$C,"&gt;="&amp;DATE($M$7,D10,1),'EMP CON'!$C:$C,"&lt;="&amp;EOMONTH(DATE($M$7,D10,1),0),'EMP CON'!$I:$I,"Pendente",'EMP CON'!$D:$D,"Empréstimo Recebido")</f>
        <v>0</v>
      </c>
      <c r="E24" s="60">
        <f>SUMIFS('EMP CON'!$G:$G,'EMP CON'!$C:$C,"&gt;="&amp;DATE($M$7,E10,1),'EMP CON'!$C:$C,"&lt;="&amp;EOMONTH(DATE($M$7,E10,1),0),'EMP CON'!$I:$I,"Pendente",'EMP CON'!$D:$D,"Empréstimo Recebido")</f>
        <v>0</v>
      </c>
      <c r="F24" s="60">
        <f>SUMIFS('EMP CON'!$G:$G,'EMP CON'!$C:$C,"&gt;="&amp;DATE($M$7,F10,1),'EMP CON'!$C:$C,"&lt;="&amp;EOMONTH(DATE($M$7,F10,1),0),'EMP CON'!$I:$I,"Pendente",'EMP CON'!$D:$D,"Empréstimo Recebido")</f>
        <v>0</v>
      </c>
      <c r="G24" s="60">
        <f>SUMIFS('EMP CON'!$G:$G,'EMP CON'!$C:$C,"&gt;="&amp;DATE($M$7,G10,1),'EMP CON'!$C:$C,"&lt;="&amp;EOMONTH(DATE($M$7,G10,1),0),'EMP CON'!$I:$I,"Pendente",'EMP CON'!$D:$D,"Empréstimo Recebido")</f>
        <v>0</v>
      </c>
      <c r="H24" s="60">
        <f>SUMIFS('EMP CON'!$G:$G,'EMP CON'!$C:$C,"&gt;="&amp;DATE($M$7,H10,1),'EMP CON'!$C:$C,"&lt;="&amp;EOMONTH(DATE($M$7,H10,1),0),'EMP CON'!$I:$I,"Pendente",'EMP CON'!$D:$D,"Empréstimo Recebido")</f>
        <v>0</v>
      </c>
      <c r="I24" s="60">
        <f>SUMIFS('EMP CON'!$G:$G,'EMP CON'!$C:$C,"&gt;="&amp;DATE($M$7,I10,1),'EMP CON'!$C:$C,"&lt;="&amp;EOMONTH(DATE($M$7,I10,1),0),'EMP CON'!$I:$I,"Pendente",'EMP CON'!$D:$D,"Empréstimo Recebido")</f>
        <v>0</v>
      </c>
      <c r="J24" s="60">
        <f>SUMIFS('EMP CON'!$G:$G,'EMP CON'!$C:$C,"&gt;="&amp;DATE($M$7,J10,1),'EMP CON'!$C:$C,"&lt;="&amp;EOMONTH(DATE($M$7,J10,1),0),'EMP CON'!$I:$I,"Pendente",'EMP CON'!$D:$D,"Empréstimo Recebido")</f>
        <v>0</v>
      </c>
      <c r="K24" s="60">
        <f>SUMIFS('EMP CON'!$G:$G,'EMP CON'!$C:$C,"&gt;="&amp;DATE($M$7,K10,1),'EMP CON'!$C:$C,"&lt;="&amp;EOMONTH(DATE($M$7,K10,1),0),'EMP CON'!$I:$I,"Pendente",'EMP CON'!$D:$D,"Empréstimo Recebido")</f>
        <v>0</v>
      </c>
      <c r="L24" s="60">
        <f>SUMIFS('EMP CON'!$G:$G,'EMP CON'!$C:$C,"&gt;="&amp;DATE($M$7,L10,1),'EMP CON'!$C:$C,"&lt;="&amp;EOMONTH(DATE($M$7,L10,1),0),'EMP CON'!$I:$I,"Pendente",'EMP CON'!$D:$D,"Empréstimo Recebido")</f>
        <v>0</v>
      </c>
      <c r="M24" s="60">
        <f>SUMIFS('EMP CON'!$G:$G,'EMP CON'!$C:$C,"&gt;="&amp;DATE($M$7,M10,1),'EMP CON'!$C:$C,"&lt;="&amp;EOMONTH(DATE($M$7,M10,1),0),'EMP CON'!$I:$I,"Pendente",'EMP CON'!$D:$D,"Empréstimo Recebido")</f>
        <v>0</v>
      </c>
      <c r="N24" s="60">
        <f>SUMIFS('EMP CON'!$G:$G,'EMP CON'!$C:$C,"&gt;="&amp;DATE($M$7,N10,1),'EMP CON'!$C:$C,"&lt;="&amp;EOMONTH(DATE($M$7,N10,1),0),'EMP CON'!$I:$I,"Pendente",'EMP CON'!$D:$D,"Empréstimo Recebido")</f>
        <v>0</v>
      </c>
      <c r="O24" s="60">
        <f>SUMIFS('EMP CON'!$G:$G,'EMP CON'!$C:$C,"&gt;="&amp;DATE($M$7,O10,1),'EMP CON'!$C:$C,"&lt;="&amp;EOMONTH(DATE($M$7,O10,1),0),'EMP CON'!$I:$I,"Pendente",'EMP CON'!$D:$D,"Empréstimo Recebido")</f>
        <v>0</v>
      </c>
      <c r="P24" s="1"/>
      <c r="Q24" s="1"/>
      <c r="R24" s="302"/>
      <c r="S24" s="302"/>
      <c r="T24" s="302"/>
      <c r="U24" s="302"/>
      <c r="V24" s="302"/>
      <c r="W24" s="302"/>
      <c r="X24" s="317"/>
      <c r="Y24" s="317"/>
      <c r="Z24" s="156">
        <f t="shared" si="1"/>
        <v>2032</v>
      </c>
      <c r="AA24" s="351">
        <f t="shared" si="2"/>
        <v>0</v>
      </c>
      <c r="AB24" s="348">
        <f>SUMIFS(REC!F:F,REC!C:C,"&gt;="&amp;DATE(Z24,1,1),REC!C:C,"&lt;="&amp;EOMONTH(DATE(Z24,12,1),0),REC!$H:$H,"Efetivado")</f>
        <v>0</v>
      </c>
      <c r="AC24" s="348">
        <f>SUMIFS(DES!F:F,DES!C:C,"&gt;="&amp;DATE(Z24,1,1),DES!C:C,"&lt;="&amp;EOMONTH(DATE(Z24,12,1),0),DES!$H:$H,"Efetivado")</f>
        <v>0</v>
      </c>
      <c r="AD24" s="348">
        <f>SUMIFS('PG CAR'!H:H,'PG CAR'!C:C,"&gt;="&amp;DATE(Z24,1,1),'PG CAR'!C:C,"&lt;="&amp;EOMONTH(DATE(Z24,12,1),0),'PG CAR'!$J:$J,"Efetivado")</f>
        <v>0</v>
      </c>
      <c r="AE24" s="348">
        <f>SUMIFS('EMP ADQ'!G:G,'EMP ADQ'!C:C,"&gt;="&amp;DATE(Z24,1,1),'EMP ADQ'!C:C,"&lt;="&amp;EOMONTH(DATE(Z24,12,1),0),'EMP ADQ'!$I:$I,"Efetivado",'EMP ADQ'!D:D,"Empréstimo Adquirido")</f>
        <v>0</v>
      </c>
      <c r="AF24" s="348">
        <f>SUMIFS('EMP ADQ'!G:G,'EMP ADQ'!C:C,"&gt;="&amp;DATE(Z24,1,1),'EMP ADQ'!C:C,"&lt;="&amp;EOMONTH(DATE(Z24,12,1),0),'EMP ADQ'!$I:$I,"Efetivado",'EMP ADQ'!D:D,"Empréstimo Pago")</f>
        <v>0</v>
      </c>
      <c r="AG24" s="348">
        <f>SUMIFS('EMP CON'!G:G,'EMP CON'!C:C,"&gt;="&amp;DATE(Z24,1,1),'EMP CON'!C:C,"&lt;="&amp;EOMONTH(DATE(Z24,12,1),0),'EMP CON'!$I:$I,"Efetivado",'EMP CON'!D:D,"Empréstimo Concedido")</f>
        <v>0</v>
      </c>
      <c r="AH24" s="348">
        <f>SUMIFS('EMP CON'!G:G,'EMP CON'!C:C,"&gt;="&amp;DATE(Z24,1,1),'EMP CON'!C:C,"&lt;="&amp;EOMONTH(DATE(Z24,12,1),0),'EMP CON'!$I:$I,"Efetivado",'EMP CON'!D:D,"Empréstimo Recebido")</f>
        <v>0</v>
      </c>
      <c r="AI24" s="348"/>
      <c r="AJ24" s="348"/>
      <c r="AK24" s="348"/>
      <c r="AL24" s="348"/>
      <c r="AM24" s="348"/>
      <c r="AN24" s="348"/>
      <c r="AO24" s="348"/>
      <c r="AP24" s="348"/>
      <c r="AQ24" s="348"/>
      <c r="AR24" s="348"/>
      <c r="AS24" s="348"/>
      <c r="AT24" s="348"/>
      <c r="AU24" s="348"/>
      <c r="AV24" s="348"/>
      <c r="AW24" s="348"/>
    </row>
    <row r="25" spans="3:49" ht="17.100000000000001" customHeight="1" x14ac:dyDescent="0.25">
      <c r="C25" s="198" t="s">
        <v>31</v>
      </c>
      <c r="D25" s="61">
        <f t="shared" ref="D25" si="5">SUM(AK18:AK19)</f>
        <v>0</v>
      </c>
      <c r="E25" s="61">
        <f t="shared" ref="E25" si="6">SUM(AL18:AL19)</f>
        <v>0</v>
      </c>
      <c r="F25" s="61">
        <f t="shared" ref="F25" si="7">SUM(AM18:AM19)</f>
        <v>0</v>
      </c>
      <c r="G25" s="61">
        <f t="shared" ref="G25" si="8">SUM(AN18:AN19)</f>
        <v>0</v>
      </c>
      <c r="H25" s="61">
        <f t="shared" ref="H25" si="9">SUM(AO18:AO19)</f>
        <v>0</v>
      </c>
      <c r="I25" s="61">
        <f t="shared" ref="I25" si="10">SUM(AP18:AP19)</f>
        <v>0</v>
      </c>
      <c r="J25" s="61">
        <f t="shared" ref="J25" si="11">SUM(AQ18:AQ19)</f>
        <v>0</v>
      </c>
      <c r="K25" s="61">
        <f t="shared" ref="K25" si="12">SUM(AR18:AR19)</f>
        <v>0</v>
      </c>
      <c r="L25" s="61">
        <f t="shared" ref="L25" si="13">SUM(AS18:AS19)</f>
        <v>0</v>
      </c>
      <c r="M25" s="61">
        <f t="shared" ref="M25" si="14">SUM(AT18:AT19)</f>
        <v>0</v>
      </c>
      <c r="N25" s="61">
        <f t="shared" ref="N25" si="15">SUM(AU18:AU19)</f>
        <v>0</v>
      </c>
      <c r="O25" s="61">
        <f t="shared" ref="O25" si="16">SUM(AV18:AV19)</f>
        <v>0</v>
      </c>
      <c r="P25" s="1"/>
      <c r="Q25" s="1"/>
      <c r="R25" s="302"/>
      <c r="S25" s="302"/>
      <c r="T25" s="302"/>
      <c r="U25" s="302"/>
      <c r="V25" s="302"/>
      <c r="W25" s="302"/>
      <c r="X25" s="317"/>
      <c r="Y25" s="317"/>
      <c r="Z25" s="156">
        <f t="shared" si="1"/>
        <v>2033</v>
      </c>
      <c r="AA25" s="351">
        <f t="shared" si="2"/>
        <v>0</v>
      </c>
      <c r="AB25" s="348">
        <f>SUMIFS(REC!F:F,REC!C:C,"&gt;="&amp;DATE(Z25,1,1),REC!C:C,"&lt;="&amp;EOMONTH(DATE(Z25,12,1),0),REC!$H:$H,"Efetivado")</f>
        <v>0</v>
      </c>
      <c r="AC25" s="348">
        <f>SUMIFS(DES!F:F,DES!C:C,"&gt;="&amp;DATE(Z25,1,1),DES!C:C,"&lt;="&amp;EOMONTH(DATE(Z25,12,1),0),DES!$H:$H,"Efetivado")</f>
        <v>0</v>
      </c>
      <c r="AD25" s="348">
        <f>SUMIFS('PG CAR'!H:H,'PG CAR'!C:C,"&gt;="&amp;DATE(Z25,1,1),'PG CAR'!C:C,"&lt;="&amp;EOMONTH(DATE(Z25,12,1),0),'PG CAR'!$J:$J,"Efetivado")</f>
        <v>0</v>
      </c>
      <c r="AE25" s="348">
        <f>SUMIFS('EMP ADQ'!G:G,'EMP ADQ'!C:C,"&gt;="&amp;DATE(Z25,1,1),'EMP ADQ'!C:C,"&lt;="&amp;EOMONTH(DATE(Z25,12,1),0),'EMP ADQ'!$I:$I,"Efetivado",'EMP ADQ'!D:D,"Empréstimo Adquirido")</f>
        <v>0</v>
      </c>
      <c r="AF25" s="348">
        <f>SUMIFS('EMP ADQ'!G:G,'EMP ADQ'!C:C,"&gt;="&amp;DATE(Z25,1,1),'EMP ADQ'!C:C,"&lt;="&amp;EOMONTH(DATE(Z25,12,1),0),'EMP ADQ'!$I:$I,"Efetivado",'EMP ADQ'!D:D,"Empréstimo Pago")</f>
        <v>0</v>
      </c>
      <c r="AG25" s="348">
        <f>SUMIFS('EMP CON'!G:G,'EMP CON'!C:C,"&gt;="&amp;DATE(Z25,1,1),'EMP CON'!C:C,"&lt;="&amp;EOMONTH(DATE(Z25,12,1),0),'EMP CON'!$I:$I,"Efetivado",'EMP CON'!D:D,"Empréstimo Concedido")</f>
        <v>0</v>
      </c>
      <c r="AH25" s="348">
        <f>SUMIFS('EMP CON'!G:G,'EMP CON'!C:C,"&gt;="&amp;DATE(Z25,1,1),'EMP CON'!C:C,"&lt;="&amp;EOMONTH(DATE(Z25,12,1),0),'EMP CON'!$I:$I,"Efetivado",'EMP CON'!D:D,"Empréstimo Recebido")</f>
        <v>0</v>
      </c>
      <c r="AI25" s="348"/>
      <c r="AJ25" s="348"/>
      <c r="AK25" s="348"/>
      <c r="AL25" s="348"/>
      <c r="AM25" s="348"/>
      <c r="AN25" s="348"/>
      <c r="AO25" s="348"/>
      <c r="AP25" s="348"/>
      <c r="AQ25" s="348"/>
      <c r="AR25" s="348"/>
      <c r="AS25" s="348"/>
      <c r="AT25" s="348"/>
      <c r="AU25" s="348"/>
      <c r="AV25" s="348"/>
      <c r="AW25" s="348"/>
    </row>
    <row r="26" spans="3:49" ht="17.100000000000001" customHeight="1" x14ac:dyDescent="0.25">
      <c r="C26" s="198" t="s">
        <v>32</v>
      </c>
      <c r="D26" s="61">
        <f>SUMIFS('EMP CON'!$G:$G,'EMP CON'!$C:$C,"&gt;="&amp;DATE($M$7,D10,1),'EMP CON'!$C:$C,"&lt;="&amp;EOMONTH(DATE($M$7,D10,1),0),'EMP CON'!$I:$I,"Pendente",'EMP CON'!$D:$D,"Empréstimo Concedido")</f>
        <v>0</v>
      </c>
      <c r="E26" s="61">
        <f>SUMIFS('EMP CON'!$G:$G,'EMP CON'!$C:$C,"&gt;="&amp;DATE($M$7,E10,1),'EMP CON'!$C:$C,"&lt;="&amp;EOMONTH(DATE($M$7,E10,1),0),'EMP CON'!$I:$I,"Pendente",'EMP CON'!$D:$D,"Empréstimo Concedido")</f>
        <v>0</v>
      </c>
      <c r="F26" s="61">
        <f>SUMIFS('EMP CON'!$G:$G,'EMP CON'!$C:$C,"&gt;="&amp;DATE($M$7,F10,1),'EMP CON'!$C:$C,"&lt;="&amp;EOMONTH(DATE($M$7,F10,1),0),'EMP CON'!$I:$I,"Pendente",'EMP CON'!$D:$D,"Empréstimo Concedido")</f>
        <v>0</v>
      </c>
      <c r="G26" s="61">
        <f>SUMIFS('EMP CON'!$G:$G,'EMP CON'!$C:$C,"&gt;="&amp;DATE($M$7,G10,1),'EMP CON'!$C:$C,"&lt;="&amp;EOMONTH(DATE($M$7,G10,1),0),'EMP CON'!$I:$I,"Pendente",'EMP CON'!$D:$D,"Empréstimo Concedido")</f>
        <v>0</v>
      </c>
      <c r="H26" s="61">
        <f>SUMIFS('EMP CON'!$G:$G,'EMP CON'!$C:$C,"&gt;="&amp;DATE($M$7,H10,1),'EMP CON'!$C:$C,"&lt;="&amp;EOMONTH(DATE($M$7,H10,1),0),'EMP CON'!$I:$I,"Pendente",'EMP CON'!$D:$D,"Empréstimo Concedido")</f>
        <v>0</v>
      </c>
      <c r="I26" s="61">
        <f>SUMIFS('EMP CON'!$G:$G,'EMP CON'!$C:$C,"&gt;="&amp;DATE($M$7,I10,1),'EMP CON'!$C:$C,"&lt;="&amp;EOMONTH(DATE($M$7,I10,1),0),'EMP CON'!$I:$I,"Pendente",'EMP CON'!$D:$D,"Empréstimo Concedido")</f>
        <v>0</v>
      </c>
      <c r="J26" s="61">
        <f>SUMIFS('EMP CON'!$G:$G,'EMP CON'!$C:$C,"&gt;="&amp;DATE($M$7,J10,1),'EMP CON'!$C:$C,"&lt;="&amp;EOMONTH(DATE($M$7,J10,1),0),'EMP CON'!$I:$I,"Pendente",'EMP CON'!$D:$D,"Empréstimo Concedido")</f>
        <v>0</v>
      </c>
      <c r="K26" s="61">
        <f>SUMIFS('EMP CON'!$G:$G,'EMP CON'!$C:$C,"&gt;="&amp;DATE($M$7,K10,1),'EMP CON'!$C:$C,"&lt;="&amp;EOMONTH(DATE($M$7,K10,1),0),'EMP CON'!$I:$I,"Pendente",'EMP CON'!$D:$D,"Empréstimo Concedido")</f>
        <v>0</v>
      </c>
      <c r="L26" s="61">
        <f>SUMIFS('EMP CON'!$G:$G,'EMP CON'!$C:$C,"&gt;="&amp;DATE($M$7,L10,1),'EMP CON'!$C:$C,"&lt;="&amp;EOMONTH(DATE($M$7,L10,1),0),'EMP CON'!$I:$I,"Pendente",'EMP CON'!$D:$D,"Empréstimo Concedido")</f>
        <v>0</v>
      </c>
      <c r="M26" s="61">
        <f>SUMIFS('EMP CON'!$G:$G,'EMP CON'!$C:$C,"&gt;="&amp;DATE($M$7,M10,1),'EMP CON'!$C:$C,"&lt;="&amp;EOMONTH(DATE($M$7,M10,1),0),'EMP CON'!$I:$I,"Pendente",'EMP CON'!$D:$D,"Empréstimo Concedido")</f>
        <v>0</v>
      </c>
      <c r="N26" s="61">
        <f>SUMIFS('EMP CON'!$G:$G,'EMP CON'!$C:$C,"&gt;="&amp;DATE($M$7,N10,1),'EMP CON'!$C:$C,"&lt;="&amp;EOMONTH(DATE($M$7,N10,1),0),'EMP CON'!$I:$I,"Pendente",'EMP CON'!$D:$D,"Empréstimo Concedido")</f>
        <v>0</v>
      </c>
      <c r="O26" s="61">
        <f>SUMIFS('EMP CON'!$G:$G,'EMP CON'!$C:$C,"&gt;="&amp;DATE($M$7,O10,1),'EMP CON'!$C:$C,"&lt;="&amp;EOMONTH(DATE($M$7,O10,1),0),'EMP CON'!$I:$I,"Pendente",'EMP CON'!$D:$D,"Empréstimo Concedido")</f>
        <v>0</v>
      </c>
      <c r="P26" s="1"/>
      <c r="Q26" s="1"/>
      <c r="R26" s="302"/>
      <c r="S26" s="302"/>
      <c r="T26" s="302"/>
      <c r="U26" s="302"/>
      <c r="V26" s="302"/>
      <c r="W26" s="302"/>
      <c r="X26" s="317"/>
      <c r="Y26" s="317"/>
      <c r="Z26" s="156">
        <f t="shared" si="1"/>
        <v>2034</v>
      </c>
      <c r="AA26" s="351">
        <f t="shared" si="2"/>
        <v>0</v>
      </c>
      <c r="AB26" s="348">
        <f>SUMIFS(REC!F:F,REC!C:C,"&gt;="&amp;DATE(Z26,1,1),REC!C:C,"&lt;="&amp;EOMONTH(DATE(Z26,12,1),0),REC!$H:$H,"Efetivado")</f>
        <v>0</v>
      </c>
      <c r="AC26" s="348">
        <f>SUMIFS(DES!F:F,DES!C:C,"&gt;="&amp;DATE(Z26,1,1),DES!C:C,"&lt;="&amp;EOMONTH(DATE(Z26,12,1),0),DES!$H:$H,"Efetivado")</f>
        <v>0</v>
      </c>
      <c r="AD26" s="348">
        <f>SUMIFS('PG CAR'!H:H,'PG CAR'!C:C,"&gt;="&amp;DATE(Z26,1,1),'PG CAR'!C:C,"&lt;="&amp;EOMONTH(DATE(Z26,12,1),0),'PG CAR'!$J:$J,"Efetivado")</f>
        <v>0</v>
      </c>
      <c r="AE26" s="348">
        <f>SUMIFS('EMP ADQ'!G:G,'EMP ADQ'!C:C,"&gt;="&amp;DATE(Z26,1,1),'EMP ADQ'!C:C,"&lt;="&amp;EOMONTH(DATE(Z26,12,1),0),'EMP ADQ'!$I:$I,"Efetivado",'EMP ADQ'!D:D,"Empréstimo Adquirido")</f>
        <v>0</v>
      </c>
      <c r="AF26" s="348">
        <f>SUMIFS('EMP ADQ'!G:G,'EMP ADQ'!C:C,"&gt;="&amp;DATE(Z26,1,1),'EMP ADQ'!C:C,"&lt;="&amp;EOMONTH(DATE(Z26,12,1),0),'EMP ADQ'!$I:$I,"Efetivado",'EMP ADQ'!D:D,"Empréstimo Pago")</f>
        <v>0</v>
      </c>
      <c r="AG26" s="348">
        <f>SUMIFS('EMP CON'!G:G,'EMP CON'!C:C,"&gt;="&amp;DATE(Z26,1,1),'EMP CON'!C:C,"&lt;="&amp;EOMONTH(DATE(Z26,12,1),0),'EMP CON'!$I:$I,"Efetivado",'EMP CON'!D:D,"Empréstimo Concedido")</f>
        <v>0</v>
      </c>
      <c r="AH26" s="348">
        <f>SUMIFS('EMP CON'!G:G,'EMP CON'!C:C,"&gt;="&amp;DATE(Z26,1,1),'EMP CON'!C:C,"&lt;="&amp;EOMONTH(DATE(Z26,12,1),0),'EMP CON'!$I:$I,"Efetivado",'EMP CON'!D:D,"Empréstimo Recebido")</f>
        <v>0</v>
      </c>
      <c r="AI26" s="348"/>
      <c r="AJ26" s="348"/>
      <c r="AK26" s="348"/>
      <c r="AL26" s="348"/>
      <c r="AM26" s="348"/>
      <c r="AN26" s="348"/>
      <c r="AO26" s="348"/>
      <c r="AP26" s="348"/>
      <c r="AQ26" s="348"/>
      <c r="AR26" s="348"/>
      <c r="AS26" s="348"/>
      <c r="AT26" s="348"/>
      <c r="AU26" s="348"/>
      <c r="AV26" s="348"/>
      <c r="AW26" s="348"/>
    </row>
    <row r="27" spans="3:49" ht="17.100000000000001" customHeight="1" x14ac:dyDescent="0.25">
      <c r="C27" s="198" t="s">
        <v>33</v>
      </c>
      <c r="D27" s="61">
        <f>SUMIFS('EMP ADQ'!$G:$G,'EMP ADQ'!$C:$C,"&gt;="&amp;DATE($M$7,D10,1),'EMP ADQ'!$C:$C,"&lt;="&amp;EOMONTH(DATE($M$7,D10,1),0),'EMP ADQ'!$I:$I,"Pendente",'EMP ADQ'!$D:$D,"Empréstimo Pago")</f>
        <v>0</v>
      </c>
      <c r="E27" s="61">
        <f>SUMIFS('EMP ADQ'!$G:$G,'EMP ADQ'!$C:$C,"&gt;="&amp;DATE($M$7,E10,1),'EMP ADQ'!$C:$C,"&lt;="&amp;EOMONTH(DATE($M$7,E10,1),0),'EMP ADQ'!$I:$I,"Pendente",'EMP ADQ'!$D:$D,"Empréstimo Pago")</f>
        <v>0</v>
      </c>
      <c r="F27" s="61">
        <f>SUMIFS('EMP ADQ'!$G:$G,'EMP ADQ'!$C:$C,"&gt;="&amp;DATE($M$7,F10,1),'EMP ADQ'!$C:$C,"&lt;="&amp;EOMONTH(DATE($M$7,F10,1),0),'EMP ADQ'!$I:$I,"Pendente",'EMP ADQ'!$D:$D,"Empréstimo Pago")</f>
        <v>0</v>
      </c>
      <c r="G27" s="61">
        <f>SUMIFS('EMP ADQ'!$G:$G,'EMP ADQ'!$C:$C,"&gt;="&amp;DATE($M$7,G10,1),'EMP ADQ'!$C:$C,"&lt;="&amp;EOMONTH(DATE($M$7,G10,1),0),'EMP ADQ'!$I:$I,"Pendente",'EMP ADQ'!$D:$D,"Empréstimo Pago")</f>
        <v>0</v>
      </c>
      <c r="H27" s="61">
        <f>SUMIFS('EMP ADQ'!$G:$G,'EMP ADQ'!$C:$C,"&gt;="&amp;DATE($M$7,H10,1),'EMP ADQ'!$C:$C,"&lt;="&amp;EOMONTH(DATE($M$7,H10,1),0),'EMP ADQ'!$I:$I,"Pendente",'EMP ADQ'!$D:$D,"Empréstimo Pago")</f>
        <v>0</v>
      </c>
      <c r="I27" s="61">
        <f>SUMIFS('EMP ADQ'!$G:$G,'EMP ADQ'!$C:$C,"&gt;="&amp;DATE($M$7,I10,1),'EMP ADQ'!$C:$C,"&lt;="&amp;EOMONTH(DATE($M$7,I10,1),0),'EMP ADQ'!$I:$I,"Pendente",'EMP ADQ'!$D:$D,"Empréstimo Pago")</f>
        <v>0</v>
      </c>
      <c r="J27" s="61">
        <f>SUMIFS('EMP ADQ'!$G:$G,'EMP ADQ'!$C:$C,"&gt;="&amp;DATE($M$7,J10,1),'EMP ADQ'!$C:$C,"&lt;="&amp;EOMONTH(DATE($M$7,J10,1),0),'EMP ADQ'!$I:$I,"Pendente",'EMP ADQ'!$D:$D,"Empréstimo Pago")</f>
        <v>0</v>
      </c>
      <c r="K27" s="61">
        <f>SUMIFS('EMP ADQ'!$G:$G,'EMP ADQ'!$C:$C,"&gt;="&amp;DATE($M$7,K10,1),'EMP ADQ'!$C:$C,"&lt;="&amp;EOMONTH(DATE($M$7,K10,1),0),'EMP ADQ'!$I:$I,"Pendente",'EMP ADQ'!$D:$D,"Empréstimo Pago")</f>
        <v>0</v>
      </c>
      <c r="L27" s="61">
        <f>SUMIFS('EMP ADQ'!$G:$G,'EMP ADQ'!$C:$C,"&gt;="&amp;DATE($M$7,L10,1),'EMP ADQ'!$C:$C,"&lt;="&amp;EOMONTH(DATE($M$7,L10,1),0),'EMP ADQ'!$I:$I,"Pendente",'EMP ADQ'!$D:$D,"Empréstimo Pago")</f>
        <v>0</v>
      </c>
      <c r="M27" s="61">
        <f>SUMIFS('EMP ADQ'!$G:$G,'EMP ADQ'!$C:$C,"&gt;="&amp;DATE($M$7,M10,1),'EMP ADQ'!$C:$C,"&lt;="&amp;EOMONTH(DATE($M$7,M10,1),0),'EMP ADQ'!$I:$I,"Pendente",'EMP ADQ'!$D:$D,"Empréstimo Pago")</f>
        <v>0</v>
      </c>
      <c r="N27" s="61">
        <f>SUMIFS('EMP ADQ'!$G:$G,'EMP ADQ'!$C:$C,"&gt;="&amp;DATE($M$7,N10,1),'EMP ADQ'!$C:$C,"&lt;="&amp;EOMONTH(DATE($M$7,N10,1),0),'EMP ADQ'!$I:$I,"Pendente",'EMP ADQ'!$D:$D,"Empréstimo Pago")</f>
        <v>0</v>
      </c>
      <c r="O27" s="61">
        <f>SUMIFS('EMP ADQ'!$G:$G,'EMP ADQ'!$C:$C,"&gt;="&amp;DATE($M$7,O10,1),'EMP ADQ'!$C:$C,"&lt;="&amp;EOMONTH(DATE($M$7,O10,1),0),'EMP ADQ'!$I:$I,"Pendente",'EMP ADQ'!$D:$D,"Empréstimo Pago")</f>
        <v>0</v>
      </c>
      <c r="P27" s="1"/>
      <c r="Q27" s="1"/>
      <c r="R27" s="302"/>
      <c r="S27" s="302"/>
      <c r="T27" s="302"/>
      <c r="U27" s="302"/>
      <c r="V27" s="302"/>
      <c r="W27" s="302"/>
      <c r="X27" s="317"/>
      <c r="Y27" s="317"/>
      <c r="Z27" s="156">
        <f t="shared" si="1"/>
        <v>2035</v>
      </c>
      <c r="AA27" s="351">
        <f t="shared" si="2"/>
        <v>0</v>
      </c>
      <c r="AB27" s="348">
        <f>SUMIFS(REC!F:F,REC!C:C,"&gt;="&amp;DATE(Z27,1,1),REC!C:C,"&lt;="&amp;EOMONTH(DATE(Z27,12,1),0),REC!$H:$H,"Efetivado")</f>
        <v>0</v>
      </c>
      <c r="AC27" s="348">
        <f>SUMIFS(DES!F:F,DES!C:C,"&gt;="&amp;DATE(Z27,1,1),DES!C:C,"&lt;="&amp;EOMONTH(DATE(Z27,12,1),0),DES!$H:$H,"Efetivado")</f>
        <v>0</v>
      </c>
      <c r="AD27" s="348">
        <f>SUMIFS('PG CAR'!H:H,'PG CAR'!C:C,"&gt;="&amp;DATE(Z27,1,1),'PG CAR'!C:C,"&lt;="&amp;EOMONTH(DATE(Z27,12,1),0),'PG CAR'!$J:$J,"Efetivado")</f>
        <v>0</v>
      </c>
      <c r="AE27" s="348">
        <f>SUMIFS('EMP ADQ'!G:G,'EMP ADQ'!C:C,"&gt;="&amp;DATE(Z27,1,1),'EMP ADQ'!C:C,"&lt;="&amp;EOMONTH(DATE(Z27,12,1),0),'EMP ADQ'!$I:$I,"Efetivado",'EMP ADQ'!D:D,"Empréstimo Adquirido")</f>
        <v>0</v>
      </c>
      <c r="AF27" s="348">
        <f>SUMIFS('EMP ADQ'!G:G,'EMP ADQ'!C:C,"&gt;="&amp;DATE(Z27,1,1),'EMP ADQ'!C:C,"&lt;="&amp;EOMONTH(DATE(Z27,12,1),0),'EMP ADQ'!$I:$I,"Efetivado",'EMP ADQ'!D:D,"Empréstimo Pago")</f>
        <v>0</v>
      </c>
      <c r="AG27" s="348">
        <f>SUMIFS('EMP CON'!G:G,'EMP CON'!C:C,"&gt;="&amp;DATE(Z27,1,1),'EMP CON'!C:C,"&lt;="&amp;EOMONTH(DATE(Z27,12,1),0),'EMP CON'!$I:$I,"Efetivado",'EMP CON'!D:D,"Empréstimo Concedido")</f>
        <v>0</v>
      </c>
      <c r="AH27" s="348">
        <f>SUMIFS('EMP CON'!G:G,'EMP CON'!C:C,"&gt;="&amp;DATE(Z27,1,1),'EMP CON'!C:C,"&lt;="&amp;EOMONTH(DATE(Z27,12,1),0),'EMP CON'!$I:$I,"Efetivado",'EMP CON'!D:D,"Empréstimo Recebido")</f>
        <v>0</v>
      </c>
      <c r="AI27" s="348"/>
      <c r="AJ27" s="348"/>
      <c r="AK27" s="348"/>
      <c r="AL27" s="348"/>
      <c r="AM27" s="348"/>
      <c r="AN27" s="348"/>
      <c r="AO27" s="348"/>
      <c r="AP27" s="348"/>
      <c r="AQ27" s="348"/>
      <c r="AR27" s="348"/>
      <c r="AS27" s="348"/>
      <c r="AT27" s="348"/>
      <c r="AU27" s="348"/>
      <c r="AV27" s="348"/>
      <c r="AW27" s="348"/>
    </row>
    <row r="28" spans="3:49" ht="4.5" customHeight="1" x14ac:dyDescent="0.25"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"/>
      <c r="Q28" s="1"/>
      <c r="R28" s="302"/>
      <c r="S28" s="302"/>
      <c r="T28" s="302"/>
      <c r="U28" s="302"/>
      <c r="V28" s="302"/>
      <c r="W28" s="302"/>
      <c r="X28" s="317"/>
      <c r="Y28" s="317"/>
      <c r="Z28" s="156">
        <f t="shared" si="1"/>
        <v>2036</v>
      </c>
      <c r="AA28" s="351">
        <f t="shared" si="2"/>
        <v>0</v>
      </c>
      <c r="AB28" s="348">
        <f>SUMIFS(REC!F:F,REC!C:C,"&gt;="&amp;DATE(Z28,1,1),REC!C:C,"&lt;="&amp;EOMONTH(DATE(Z28,12,1),0),REC!$H:$H,"Efetivado")</f>
        <v>0</v>
      </c>
      <c r="AC28" s="348">
        <f>SUMIFS(DES!F:F,DES!C:C,"&gt;="&amp;DATE(Z28,1,1),DES!C:C,"&lt;="&amp;EOMONTH(DATE(Z28,12,1),0),DES!$H:$H,"Efetivado")</f>
        <v>0</v>
      </c>
      <c r="AD28" s="348">
        <f>SUMIFS('PG CAR'!H:H,'PG CAR'!C:C,"&gt;="&amp;DATE(Z28,1,1),'PG CAR'!C:C,"&lt;="&amp;EOMONTH(DATE(Z28,12,1),0),'PG CAR'!$J:$J,"Efetivado")</f>
        <v>0</v>
      </c>
      <c r="AE28" s="348">
        <f>SUMIFS('EMP ADQ'!G:G,'EMP ADQ'!C:C,"&gt;="&amp;DATE(Z28,1,1),'EMP ADQ'!C:C,"&lt;="&amp;EOMONTH(DATE(Z28,12,1),0),'EMP ADQ'!$I:$I,"Efetivado",'EMP ADQ'!D:D,"Empréstimo Adquirido")</f>
        <v>0</v>
      </c>
      <c r="AF28" s="348">
        <f>SUMIFS('EMP ADQ'!G:G,'EMP ADQ'!C:C,"&gt;="&amp;DATE(Z28,1,1),'EMP ADQ'!C:C,"&lt;="&amp;EOMONTH(DATE(Z28,12,1),0),'EMP ADQ'!$I:$I,"Efetivado",'EMP ADQ'!D:D,"Empréstimo Pago")</f>
        <v>0</v>
      </c>
      <c r="AG28" s="348">
        <f>SUMIFS('EMP CON'!G:G,'EMP CON'!C:C,"&gt;="&amp;DATE(Z28,1,1),'EMP CON'!C:C,"&lt;="&amp;EOMONTH(DATE(Z28,12,1),0),'EMP CON'!$I:$I,"Efetivado",'EMP CON'!D:D,"Empréstimo Concedido")</f>
        <v>0</v>
      </c>
      <c r="AH28" s="348">
        <f>SUMIFS('EMP CON'!G:G,'EMP CON'!C:C,"&gt;="&amp;DATE(Z28,1,1),'EMP CON'!C:C,"&lt;="&amp;EOMONTH(DATE(Z28,12,1),0),'EMP CON'!$I:$I,"Efetivado",'EMP CON'!D:D,"Empréstimo Recebido")</f>
        <v>0</v>
      </c>
      <c r="AI28" s="348"/>
      <c r="AJ28" s="348"/>
      <c r="AK28" s="348"/>
      <c r="AL28" s="348"/>
      <c r="AM28" s="348"/>
      <c r="AN28" s="348"/>
      <c r="AO28" s="348"/>
      <c r="AP28" s="348"/>
      <c r="AQ28" s="348"/>
      <c r="AR28" s="348"/>
      <c r="AS28" s="348"/>
      <c r="AT28" s="348"/>
      <c r="AU28" s="348"/>
      <c r="AV28" s="348"/>
      <c r="AW28" s="348"/>
    </row>
    <row r="29" spans="3:49" ht="17.100000000000001" customHeight="1" x14ac:dyDescent="0.25">
      <c r="C29" s="63" t="s">
        <v>22</v>
      </c>
      <c r="D29" s="306">
        <f>D20+D22+D23+D24-D25-D26-D27</f>
        <v>0</v>
      </c>
      <c r="E29" s="306">
        <f>E20+E22+E23+E24-E25-E26-E27</f>
        <v>0</v>
      </c>
      <c r="F29" s="306">
        <f>F20+F22+F23+F24-F25-F26-F27</f>
        <v>0</v>
      </c>
      <c r="G29" s="306">
        <f t="shared" ref="G29:N29" si="17">G20+G22+G23+G24-G25-G26-G27</f>
        <v>0</v>
      </c>
      <c r="H29" s="306">
        <f t="shared" si="17"/>
        <v>0</v>
      </c>
      <c r="I29" s="306">
        <f t="shared" si="17"/>
        <v>0</v>
      </c>
      <c r="J29" s="306">
        <f t="shared" si="17"/>
        <v>0</v>
      </c>
      <c r="K29" s="306">
        <f t="shared" si="17"/>
        <v>0</v>
      </c>
      <c r="L29" s="306">
        <f t="shared" si="17"/>
        <v>0</v>
      </c>
      <c r="M29" s="306">
        <f t="shared" si="17"/>
        <v>0</v>
      </c>
      <c r="N29" s="306">
        <f t="shared" si="17"/>
        <v>0</v>
      </c>
      <c r="O29" s="306">
        <f>O20+O22+O23+O24-O25-O26-O27</f>
        <v>0</v>
      </c>
      <c r="P29" s="1"/>
      <c r="Q29" s="1"/>
      <c r="R29" s="302"/>
      <c r="S29" s="302"/>
      <c r="T29" s="302"/>
      <c r="U29" s="302"/>
      <c r="V29" s="302"/>
      <c r="W29" s="302"/>
      <c r="X29" s="317"/>
      <c r="Y29" s="317"/>
      <c r="Z29" s="156">
        <f t="shared" si="1"/>
        <v>2037</v>
      </c>
      <c r="AA29" s="351">
        <f t="shared" si="2"/>
        <v>0</v>
      </c>
      <c r="AB29" s="348">
        <f>SUMIFS(REC!F:F,REC!C:C,"&gt;="&amp;DATE(Z29,1,1),REC!C:C,"&lt;="&amp;EOMONTH(DATE(Z29,12,1),0),REC!$H:$H,"Efetivado")</f>
        <v>0</v>
      </c>
      <c r="AC29" s="348">
        <f>SUMIFS(DES!F:F,DES!C:C,"&gt;="&amp;DATE(Z29,1,1),DES!C:C,"&lt;="&amp;EOMONTH(DATE(Z29,12,1),0),DES!$H:$H,"Efetivado")</f>
        <v>0</v>
      </c>
      <c r="AD29" s="348">
        <f>SUMIFS('PG CAR'!H:H,'PG CAR'!C:C,"&gt;="&amp;DATE(Z29,1,1),'PG CAR'!C:C,"&lt;="&amp;EOMONTH(DATE(Z29,12,1),0),'PG CAR'!$J:$J,"Efetivado")</f>
        <v>0</v>
      </c>
      <c r="AE29" s="348">
        <f>SUMIFS('EMP ADQ'!G:G,'EMP ADQ'!C:C,"&gt;="&amp;DATE(Z29,1,1),'EMP ADQ'!C:C,"&lt;="&amp;EOMONTH(DATE(Z29,12,1),0),'EMP ADQ'!$I:$I,"Efetivado",'EMP ADQ'!D:D,"Empréstimo Adquirido")</f>
        <v>0</v>
      </c>
      <c r="AF29" s="348">
        <f>SUMIFS('EMP ADQ'!G:G,'EMP ADQ'!C:C,"&gt;="&amp;DATE(Z29,1,1),'EMP ADQ'!C:C,"&lt;="&amp;EOMONTH(DATE(Z29,12,1),0),'EMP ADQ'!$I:$I,"Efetivado",'EMP ADQ'!D:D,"Empréstimo Pago")</f>
        <v>0</v>
      </c>
      <c r="AG29" s="348">
        <f>SUMIFS('EMP CON'!G:G,'EMP CON'!C:C,"&gt;="&amp;DATE(Z29,1,1),'EMP CON'!C:C,"&lt;="&amp;EOMONTH(DATE(Z29,12,1),0),'EMP CON'!$I:$I,"Efetivado",'EMP CON'!D:D,"Empréstimo Concedido")</f>
        <v>0</v>
      </c>
      <c r="AH29" s="348">
        <f>SUMIFS('EMP CON'!G:G,'EMP CON'!C:C,"&gt;="&amp;DATE(Z29,1,1),'EMP CON'!C:C,"&lt;="&amp;EOMONTH(DATE(Z29,12,1),0),'EMP CON'!$I:$I,"Efetivado",'EMP CON'!D:D,"Empréstimo Recebido")</f>
        <v>0</v>
      </c>
      <c r="AI29" s="348"/>
      <c r="AJ29" s="348"/>
      <c r="AK29" s="348"/>
      <c r="AL29" s="348"/>
      <c r="AM29" s="348"/>
      <c r="AN29" s="348"/>
      <c r="AO29" s="348"/>
      <c r="AP29" s="348"/>
      <c r="AQ29" s="348"/>
      <c r="AR29" s="348"/>
      <c r="AS29" s="348"/>
      <c r="AT29" s="348"/>
      <c r="AU29" s="348"/>
      <c r="AV29" s="348"/>
      <c r="AW29" s="348"/>
    </row>
    <row r="30" spans="3:49" x14ac:dyDescent="0.25"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2"/>
      <c r="S30" s="302"/>
      <c r="T30" s="302"/>
      <c r="U30" s="302"/>
      <c r="V30" s="302"/>
      <c r="W30" s="302"/>
      <c r="X30" s="317"/>
      <c r="Y30" s="317"/>
      <c r="Z30" s="156">
        <f t="shared" si="1"/>
        <v>2038</v>
      </c>
      <c r="AA30" s="351">
        <f t="shared" si="2"/>
        <v>0</v>
      </c>
      <c r="AB30" s="348">
        <f>SUMIFS(REC!F:F,REC!C:C,"&gt;="&amp;DATE(Z30,1,1),REC!C:C,"&lt;="&amp;EOMONTH(DATE(Z30,12,1),0),REC!$H:$H,"Efetivado")</f>
        <v>0</v>
      </c>
      <c r="AC30" s="348">
        <f>SUMIFS(DES!F:F,DES!C:C,"&gt;="&amp;DATE(Z30,1,1),DES!C:C,"&lt;="&amp;EOMONTH(DATE(Z30,12,1),0),DES!$H:$H,"Efetivado")</f>
        <v>0</v>
      </c>
      <c r="AD30" s="348">
        <f>SUMIFS('PG CAR'!H:H,'PG CAR'!C:C,"&gt;="&amp;DATE(Z30,1,1),'PG CAR'!C:C,"&lt;="&amp;EOMONTH(DATE(Z30,12,1),0),'PG CAR'!$J:$J,"Efetivado")</f>
        <v>0</v>
      </c>
      <c r="AE30" s="348">
        <f>SUMIFS('EMP ADQ'!G:G,'EMP ADQ'!C:C,"&gt;="&amp;DATE(Z30,1,1),'EMP ADQ'!C:C,"&lt;="&amp;EOMONTH(DATE(Z30,12,1),0),'EMP ADQ'!$I:$I,"Efetivado",'EMP ADQ'!D:D,"Empréstimo Adquirido")</f>
        <v>0</v>
      </c>
      <c r="AF30" s="348">
        <f>SUMIFS('EMP ADQ'!G:G,'EMP ADQ'!C:C,"&gt;="&amp;DATE(Z30,1,1),'EMP ADQ'!C:C,"&lt;="&amp;EOMONTH(DATE(Z30,12,1),0),'EMP ADQ'!$I:$I,"Efetivado",'EMP ADQ'!D:D,"Empréstimo Pago")</f>
        <v>0</v>
      </c>
      <c r="AG30" s="348">
        <f>SUMIFS('EMP CON'!G:G,'EMP CON'!C:C,"&gt;="&amp;DATE(Z30,1,1),'EMP CON'!C:C,"&lt;="&amp;EOMONTH(DATE(Z30,12,1),0),'EMP CON'!$I:$I,"Efetivado",'EMP CON'!D:D,"Empréstimo Concedido")</f>
        <v>0</v>
      </c>
      <c r="AH30" s="348">
        <f>SUMIFS('EMP CON'!G:G,'EMP CON'!C:C,"&gt;="&amp;DATE(Z30,1,1),'EMP CON'!C:C,"&lt;="&amp;EOMONTH(DATE(Z30,12,1),0),'EMP CON'!$I:$I,"Efetivado",'EMP CON'!D:D,"Empréstimo Recebido")</f>
        <v>0</v>
      </c>
      <c r="AI30" s="348"/>
      <c r="AJ30" s="348"/>
      <c r="AK30" s="348"/>
      <c r="AL30" s="348"/>
      <c r="AM30" s="348"/>
      <c r="AN30" s="348"/>
      <c r="AO30" s="348"/>
      <c r="AP30" s="348"/>
      <c r="AQ30" s="348"/>
      <c r="AR30" s="348"/>
      <c r="AS30" s="348"/>
      <c r="AT30" s="348"/>
      <c r="AU30" s="348"/>
      <c r="AV30" s="348"/>
      <c r="AW30" s="348"/>
    </row>
    <row r="31" spans="3:49" x14ac:dyDescent="0.25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2"/>
      <c r="S31" s="302"/>
      <c r="T31" s="302"/>
      <c r="U31" s="302"/>
      <c r="V31" s="302"/>
      <c r="W31" s="302"/>
      <c r="X31" s="317"/>
      <c r="Y31" s="317"/>
      <c r="Z31" s="156">
        <f t="shared" si="1"/>
        <v>2039</v>
      </c>
      <c r="AA31" s="351">
        <f t="shared" si="2"/>
        <v>0</v>
      </c>
      <c r="AB31" s="348">
        <f>SUMIFS(REC!F:F,REC!C:C,"&gt;="&amp;DATE(Z31,1,1),REC!C:C,"&lt;="&amp;EOMONTH(DATE(Z31,12,1),0),REC!$H:$H,"Efetivado")</f>
        <v>0</v>
      </c>
      <c r="AC31" s="348">
        <f>SUMIFS(DES!F:F,DES!C:C,"&gt;="&amp;DATE(Z31,1,1),DES!C:C,"&lt;="&amp;EOMONTH(DATE(Z31,12,1),0),DES!$H:$H,"Efetivado")</f>
        <v>0</v>
      </c>
      <c r="AD31" s="348">
        <f>SUMIFS('PG CAR'!H:H,'PG CAR'!C:C,"&gt;="&amp;DATE(Z31,1,1),'PG CAR'!C:C,"&lt;="&amp;EOMONTH(DATE(Z31,12,1),0),'PG CAR'!$J:$J,"Efetivado")</f>
        <v>0</v>
      </c>
      <c r="AE31" s="348">
        <f>SUMIFS('EMP ADQ'!G:G,'EMP ADQ'!C:C,"&gt;="&amp;DATE(Z31,1,1),'EMP ADQ'!C:C,"&lt;="&amp;EOMONTH(DATE(Z31,12,1),0),'EMP ADQ'!$I:$I,"Efetivado",'EMP ADQ'!D:D,"Empréstimo Adquirido")</f>
        <v>0</v>
      </c>
      <c r="AF31" s="348">
        <f>SUMIFS('EMP ADQ'!G:G,'EMP ADQ'!C:C,"&gt;="&amp;DATE(Z31,1,1),'EMP ADQ'!C:C,"&lt;="&amp;EOMONTH(DATE(Z31,12,1),0),'EMP ADQ'!$I:$I,"Efetivado",'EMP ADQ'!D:D,"Empréstimo Pago")</f>
        <v>0</v>
      </c>
      <c r="AG31" s="348">
        <f>SUMIFS('EMP CON'!G:G,'EMP CON'!C:C,"&gt;="&amp;DATE(Z31,1,1),'EMP CON'!C:C,"&lt;="&amp;EOMONTH(DATE(Z31,12,1),0),'EMP CON'!$I:$I,"Efetivado",'EMP CON'!D:D,"Empréstimo Concedido")</f>
        <v>0</v>
      </c>
      <c r="AH31" s="348">
        <f>SUMIFS('EMP CON'!G:G,'EMP CON'!C:C,"&gt;="&amp;DATE(Z31,1,1),'EMP CON'!C:C,"&lt;="&amp;EOMONTH(DATE(Z31,12,1),0),'EMP CON'!$I:$I,"Efetivado",'EMP CON'!D:D,"Empréstimo Recebido")</f>
        <v>0</v>
      </c>
      <c r="AI31" s="348"/>
      <c r="AJ31" s="156">
        <f>Z12</f>
        <v>2020</v>
      </c>
      <c r="AK31" s="348"/>
      <c r="AL31" s="348"/>
      <c r="AM31" s="348"/>
      <c r="AN31" s="348"/>
      <c r="AO31" s="348"/>
      <c r="AP31" s="348"/>
      <c r="AQ31" s="348"/>
      <c r="AR31" s="348"/>
      <c r="AS31" s="348"/>
      <c r="AT31" s="348"/>
      <c r="AU31" s="348"/>
      <c r="AV31" s="348"/>
      <c r="AW31" s="348"/>
    </row>
    <row r="32" spans="3:49" x14ac:dyDescent="0.25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302"/>
      <c r="S32" s="302"/>
      <c r="T32" s="302"/>
      <c r="U32" s="302"/>
      <c r="V32" s="302"/>
      <c r="W32" s="302"/>
      <c r="X32" s="317"/>
      <c r="Y32" s="317"/>
      <c r="Z32" s="156">
        <f t="shared" si="1"/>
        <v>2040</v>
      </c>
      <c r="AA32" s="351">
        <f t="shared" si="2"/>
        <v>0</v>
      </c>
      <c r="AB32" s="348">
        <f>SUMIFS(REC!F:F,REC!C:C,"&gt;="&amp;DATE(Z32,1,1),REC!C:C,"&lt;="&amp;EOMONTH(DATE(Z32,12,1),0),REC!$H:$H,"Efetivado")</f>
        <v>0</v>
      </c>
      <c r="AC32" s="348">
        <f>SUMIFS(DES!F:F,DES!C:C,"&gt;="&amp;DATE(Z32,1,1),DES!C:C,"&lt;="&amp;EOMONTH(DATE(Z32,12,1),0),DES!$H:$H,"Efetivado")</f>
        <v>0</v>
      </c>
      <c r="AD32" s="348">
        <f>SUMIFS('PG CAR'!H:H,'PG CAR'!C:C,"&gt;="&amp;DATE(Z32,1,1),'PG CAR'!C:C,"&lt;="&amp;EOMONTH(DATE(Z32,12,1),0),'PG CAR'!$J:$J,"Efetivado")</f>
        <v>0</v>
      </c>
      <c r="AE32" s="348">
        <f>SUMIFS('EMP ADQ'!G:G,'EMP ADQ'!C:C,"&gt;="&amp;DATE(Z32,1,1),'EMP ADQ'!C:C,"&lt;="&amp;EOMONTH(DATE(Z32,12,1),0),'EMP ADQ'!$I:$I,"Efetivado",'EMP ADQ'!D:D,"Empréstimo Adquirido")</f>
        <v>0</v>
      </c>
      <c r="AF32" s="348">
        <f>SUMIFS('EMP ADQ'!G:G,'EMP ADQ'!C:C,"&gt;="&amp;DATE(Z32,1,1),'EMP ADQ'!C:C,"&lt;="&amp;EOMONTH(DATE(Z32,12,1),0),'EMP ADQ'!$I:$I,"Efetivado",'EMP ADQ'!D:D,"Empréstimo Pago")</f>
        <v>0</v>
      </c>
      <c r="AG32" s="348">
        <f>SUMIFS('EMP CON'!G:G,'EMP CON'!C:C,"&gt;="&amp;DATE(Z32,1,1),'EMP CON'!C:C,"&lt;="&amp;EOMONTH(DATE(Z32,12,1),0),'EMP CON'!$I:$I,"Efetivado",'EMP CON'!D:D,"Empréstimo Concedido")</f>
        <v>0</v>
      </c>
      <c r="AH32" s="348">
        <f>SUMIFS('EMP CON'!G:G,'EMP CON'!C:C,"&gt;="&amp;DATE(Z32,1,1),'EMP CON'!C:C,"&lt;="&amp;EOMONTH(DATE(Z32,12,1),0),'EMP CON'!$I:$I,"Efetivado",'EMP CON'!D:D,"Empréstimo Recebido")</f>
        <v>0</v>
      </c>
      <c r="AI32" s="348"/>
      <c r="AJ32" s="156">
        <f t="shared" ref="AJ32:AJ81" si="18">Z13</f>
        <v>2021</v>
      </c>
      <c r="AK32" s="348"/>
      <c r="AL32" s="348"/>
      <c r="AM32" s="348"/>
      <c r="AN32" s="348"/>
      <c r="AO32" s="348"/>
      <c r="AP32" s="348"/>
      <c r="AQ32" s="348"/>
      <c r="AR32" s="348"/>
      <c r="AS32" s="348"/>
      <c r="AT32" s="348"/>
      <c r="AU32" s="348"/>
      <c r="AV32" s="348"/>
      <c r="AW32" s="348"/>
    </row>
    <row r="33" spans="3:49" x14ac:dyDescent="0.25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302"/>
      <c r="S33" s="302"/>
      <c r="T33" s="302"/>
      <c r="U33" s="302"/>
      <c r="V33" s="302"/>
      <c r="W33" s="302"/>
      <c r="X33" s="317"/>
      <c r="Y33" s="317"/>
      <c r="Z33" s="156">
        <f t="shared" si="1"/>
        <v>2041</v>
      </c>
      <c r="AA33" s="351">
        <f t="shared" si="2"/>
        <v>0</v>
      </c>
      <c r="AB33" s="348">
        <f>SUMIFS(REC!F:F,REC!C:C,"&gt;="&amp;DATE(Z33,1,1),REC!C:C,"&lt;="&amp;EOMONTH(DATE(Z33,12,1),0),REC!$H:$H,"Efetivado")</f>
        <v>0</v>
      </c>
      <c r="AC33" s="348">
        <f>SUMIFS(DES!F:F,DES!C:C,"&gt;="&amp;DATE(Z33,1,1),DES!C:C,"&lt;="&amp;EOMONTH(DATE(Z33,12,1),0),DES!$H:$H,"Efetivado")</f>
        <v>0</v>
      </c>
      <c r="AD33" s="348">
        <f>SUMIFS('PG CAR'!H:H,'PG CAR'!C:C,"&gt;="&amp;DATE(Z33,1,1),'PG CAR'!C:C,"&lt;="&amp;EOMONTH(DATE(Z33,12,1),0),'PG CAR'!$J:$J,"Efetivado")</f>
        <v>0</v>
      </c>
      <c r="AE33" s="348">
        <f>SUMIFS('EMP ADQ'!G:G,'EMP ADQ'!C:C,"&gt;="&amp;DATE(Z33,1,1),'EMP ADQ'!C:C,"&lt;="&amp;EOMONTH(DATE(Z33,12,1),0),'EMP ADQ'!$I:$I,"Efetivado",'EMP ADQ'!D:D,"Empréstimo Adquirido")</f>
        <v>0</v>
      </c>
      <c r="AF33" s="348">
        <f>SUMIFS('EMP ADQ'!G:G,'EMP ADQ'!C:C,"&gt;="&amp;DATE(Z33,1,1),'EMP ADQ'!C:C,"&lt;="&amp;EOMONTH(DATE(Z33,12,1),0),'EMP ADQ'!$I:$I,"Efetivado",'EMP ADQ'!D:D,"Empréstimo Pago")</f>
        <v>0</v>
      </c>
      <c r="AG33" s="348">
        <f>SUMIFS('EMP CON'!G:G,'EMP CON'!C:C,"&gt;="&amp;DATE(Z33,1,1),'EMP CON'!C:C,"&lt;="&amp;EOMONTH(DATE(Z33,12,1),0),'EMP CON'!$I:$I,"Efetivado",'EMP CON'!D:D,"Empréstimo Concedido")</f>
        <v>0</v>
      </c>
      <c r="AH33" s="348">
        <f>SUMIFS('EMP CON'!G:G,'EMP CON'!C:C,"&gt;="&amp;DATE(Z33,1,1),'EMP CON'!C:C,"&lt;="&amp;EOMONTH(DATE(Z33,12,1),0),'EMP CON'!$I:$I,"Efetivado",'EMP CON'!D:D,"Empréstimo Recebido")</f>
        <v>0</v>
      </c>
      <c r="AI33" s="348"/>
      <c r="AJ33" s="156">
        <f t="shared" si="18"/>
        <v>2022</v>
      </c>
      <c r="AK33" s="348"/>
      <c r="AL33" s="348"/>
      <c r="AM33" s="348"/>
      <c r="AN33" s="348"/>
      <c r="AO33" s="348"/>
      <c r="AP33" s="348"/>
      <c r="AQ33" s="348"/>
      <c r="AR33" s="348"/>
      <c r="AS33" s="348"/>
      <c r="AT33" s="348"/>
      <c r="AU33" s="348"/>
      <c r="AV33" s="348"/>
      <c r="AW33" s="348"/>
    </row>
    <row r="34" spans="3:49" x14ac:dyDescent="0.25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302"/>
      <c r="S34" s="302"/>
      <c r="T34" s="302"/>
      <c r="U34" s="302"/>
      <c r="V34" s="302"/>
      <c r="W34" s="302"/>
      <c r="X34" s="317"/>
      <c r="Y34" s="317"/>
      <c r="Z34" s="156">
        <f t="shared" si="1"/>
        <v>2042</v>
      </c>
      <c r="AA34" s="351">
        <f t="shared" si="2"/>
        <v>0</v>
      </c>
      <c r="AB34" s="348">
        <f>SUMIFS(REC!F:F,REC!C:C,"&gt;="&amp;DATE(Z34,1,1),REC!C:C,"&lt;="&amp;EOMONTH(DATE(Z34,12,1),0),REC!$H:$H,"Efetivado")</f>
        <v>0</v>
      </c>
      <c r="AC34" s="348">
        <f>SUMIFS(DES!F:F,DES!C:C,"&gt;="&amp;DATE(Z34,1,1),DES!C:C,"&lt;="&amp;EOMONTH(DATE(Z34,12,1),0),DES!$H:$H,"Efetivado")</f>
        <v>0</v>
      </c>
      <c r="AD34" s="348">
        <f>SUMIFS('PG CAR'!H:H,'PG CAR'!C:C,"&gt;="&amp;DATE(Z34,1,1),'PG CAR'!C:C,"&lt;="&amp;EOMONTH(DATE(Z34,12,1),0),'PG CAR'!$J:$J,"Efetivado")</f>
        <v>0</v>
      </c>
      <c r="AE34" s="348">
        <f>SUMIFS('EMP ADQ'!G:G,'EMP ADQ'!C:C,"&gt;="&amp;DATE(Z34,1,1),'EMP ADQ'!C:C,"&lt;="&amp;EOMONTH(DATE(Z34,12,1),0),'EMP ADQ'!$I:$I,"Efetivado",'EMP ADQ'!D:D,"Empréstimo Adquirido")</f>
        <v>0</v>
      </c>
      <c r="AF34" s="348">
        <f>SUMIFS('EMP ADQ'!G:G,'EMP ADQ'!C:C,"&gt;="&amp;DATE(Z34,1,1),'EMP ADQ'!C:C,"&lt;="&amp;EOMONTH(DATE(Z34,12,1),0),'EMP ADQ'!$I:$I,"Efetivado",'EMP ADQ'!D:D,"Empréstimo Pago")</f>
        <v>0</v>
      </c>
      <c r="AG34" s="348">
        <f>SUMIFS('EMP CON'!G:G,'EMP CON'!C:C,"&gt;="&amp;DATE(Z34,1,1),'EMP CON'!C:C,"&lt;="&amp;EOMONTH(DATE(Z34,12,1),0),'EMP CON'!$I:$I,"Efetivado",'EMP CON'!D:D,"Empréstimo Concedido")</f>
        <v>0</v>
      </c>
      <c r="AH34" s="348">
        <f>SUMIFS('EMP CON'!G:G,'EMP CON'!C:C,"&gt;="&amp;DATE(Z34,1,1),'EMP CON'!C:C,"&lt;="&amp;EOMONTH(DATE(Z34,12,1),0),'EMP CON'!$I:$I,"Efetivado",'EMP CON'!D:D,"Empréstimo Recebido")</f>
        <v>0</v>
      </c>
      <c r="AI34" s="348"/>
      <c r="AJ34" s="156">
        <f t="shared" si="18"/>
        <v>2023</v>
      </c>
      <c r="AK34" s="348"/>
      <c r="AL34" s="348"/>
      <c r="AM34" s="348"/>
      <c r="AN34" s="348"/>
      <c r="AO34" s="348"/>
      <c r="AP34" s="348"/>
      <c r="AQ34" s="348"/>
      <c r="AR34" s="348"/>
      <c r="AS34" s="348"/>
      <c r="AT34" s="348"/>
      <c r="AU34" s="348"/>
      <c r="AV34" s="348"/>
      <c r="AW34" s="348"/>
    </row>
    <row r="35" spans="3:49" x14ac:dyDescent="0.25"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2"/>
      <c r="S35" s="302"/>
      <c r="T35" s="302"/>
      <c r="U35" s="302"/>
      <c r="V35" s="302"/>
      <c r="W35" s="302"/>
      <c r="X35" s="317"/>
      <c r="Y35" s="317"/>
      <c r="Z35" s="156">
        <f t="shared" si="1"/>
        <v>2043</v>
      </c>
      <c r="AA35" s="351">
        <f t="shared" si="2"/>
        <v>0</v>
      </c>
      <c r="AB35" s="348">
        <f>SUMIFS(REC!F:F,REC!C:C,"&gt;="&amp;DATE(Z35,1,1),REC!C:C,"&lt;="&amp;EOMONTH(DATE(Z35,12,1),0),REC!$H:$H,"Efetivado")</f>
        <v>0</v>
      </c>
      <c r="AC35" s="348">
        <f>SUMIFS(DES!F:F,DES!C:C,"&gt;="&amp;DATE(Z35,1,1),DES!C:C,"&lt;="&amp;EOMONTH(DATE(Z35,12,1),0),DES!$H:$H,"Efetivado")</f>
        <v>0</v>
      </c>
      <c r="AD35" s="348">
        <f>SUMIFS('PG CAR'!H:H,'PG CAR'!C:C,"&gt;="&amp;DATE(Z35,1,1),'PG CAR'!C:C,"&lt;="&amp;EOMONTH(DATE(Z35,12,1),0),'PG CAR'!$J:$J,"Efetivado")</f>
        <v>0</v>
      </c>
      <c r="AE35" s="348">
        <f>SUMIFS('EMP ADQ'!G:G,'EMP ADQ'!C:C,"&gt;="&amp;DATE(Z35,1,1),'EMP ADQ'!C:C,"&lt;="&amp;EOMONTH(DATE(Z35,12,1),0),'EMP ADQ'!$I:$I,"Efetivado",'EMP ADQ'!D:D,"Empréstimo Adquirido")</f>
        <v>0</v>
      </c>
      <c r="AF35" s="348">
        <f>SUMIFS('EMP ADQ'!G:G,'EMP ADQ'!C:C,"&gt;="&amp;DATE(Z35,1,1),'EMP ADQ'!C:C,"&lt;="&amp;EOMONTH(DATE(Z35,12,1),0),'EMP ADQ'!$I:$I,"Efetivado",'EMP ADQ'!D:D,"Empréstimo Pago")</f>
        <v>0</v>
      </c>
      <c r="AG35" s="348">
        <f>SUMIFS('EMP CON'!G:G,'EMP CON'!C:C,"&gt;="&amp;DATE(Z35,1,1),'EMP CON'!C:C,"&lt;="&amp;EOMONTH(DATE(Z35,12,1),0),'EMP CON'!$I:$I,"Efetivado",'EMP CON'!D:D,"Empréstimo Concedido")</f>
        <v>0</v>
      </c>
      <c r="AH35" s="348">
        <f>SUMIFS('EMP CON'!G:G,'EMP CON'!C:C,"&gt;="&amp;DATE(Z35,1,1),'EMP CON'!C:C,"&lt;="&amp;EOMONTH(DATE(Z35,12,1),0),'EMP CON'!$I:$I,"Efetivado",'EMP CON'!D:D,"Empréstimo Recebido")</f>
        <v>0</v>
      </c>
      <c r="AI35" s="348"/>
      <c r="AJ35" s="156">
        <f t="shared" si="18"/>
        <v>2024</v>
      </c>
      <c r="AK35" s="348"/>
      <c r="AL35" s="348"/>
      <c r="AM35" s="348"/>
      <c r="AN35" s="348"/>
      <c r="AO35" s="348"/>
      <c r="AP35" s="348"/>
      <c r="AQ35" s="348"/>
      <c r="AR35" s="348"/>
      <c r="AS35" s="348"/>
      <c r="AT35" s="348"/>
      <c r="AU35" s="348"/>
      <c r="AV35" s="348"/>
      <c r="AW35" s="348"/>
    </row>
    <row r="36" spans="3:49" x14ac:dyDescent="0.25"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2"/>
      <c r="S36" s="302"/>
      <c r="T36" s="302"/>
      <c r="U36" s="302"/>
      <c r="V36" s="302"/>
      <c r="W36" s="302"/>
      <c r="X36" s="317"/>
      <c r="Y36" s="317"/>
      <c r="Z36" s="156">
        <f t="shared" si="1"/>
        <v>2044</v>
      </c>
      <c r="AA36" s="351">
        <f t="shared" si="2"/>
        <v>0</v>
      </c>
      <c r="AB36" s="348">
        <f>SUMIFS(REC!F:F,REC!C:C,"&gt;="&amp;DATE(Z36,1,1),REC!C:C,"&lt;="&amp;EOMONTH(DATE(Z36,12,1),0),REC!$H:$H,"Efetivado")</f>
        <v>0</v>
      </c>
      <c r="AC36" s="348">
        <f>SUMIFS(DES!F:F,DES!C:C,"&gt;="&amp;DATE(Z36,1,1),DES!C:C,"&lt;="&amp;EOMONTH(DATE(Z36,12,1),0),DES!$H:$H,"Efetivado")</f>
        <v>0</v>
      </c>
      <c r="AD36" s="348">
        <f>SUMIFS('PG CAR'!H:H,'PG CAR'!C:C,"&gt;="&amp;DATE(Z36,1,1),'PG CAR'!C:C,"&lt;="&amp;EOMONTH(DATE(Z36,12,1),0),'PG CAR'!$J:$J,"Efetivado")</f>
        <v>0</v>
      </c>
      <c r="AE36" s="348">
        <f>SUMIFS('EMP ADQ'!G:G,'EMP ADQ'!C:C,"&gt;="&amp;DATE(Z36,1,1),'EMP ADQ'!C:C,"&lt;="&amp;EOMONTH(DATE(Z36,12,1),0),'EMP ADQ'!$I:$I,"Efetivado",'EMP ADQ'!D:D,"Empréstimo Adquirido")</f>
        <v>0</v>
      </c>
      <c r="AF36" s="348">
        <f>SUMIFS('EMP ADQ'!G:G,'EMP ADQ'!C:C,"&gt;="&amp;DATE(Z36,1,1),'EMP ADQ'!C:C,"&lt;="&amp;EOMONTH(DATE(Z36,12,1),0),'EMP ADQ'!$I:$I,"Efetivado",'EMP ADQ'!D:D,"Empréstimo Pago")</f>
        <v>0</v>
      </c>
      <c r="AG36" s="348">
        <f>SUMIFS('EMP CON'!G:G,'EMP CON'!C:C,"&gt;="&amp;DATE(Z36,1,1),'EMP CON'!C:C,"&lt;="&amp;EOMONTH(DATE(Z36,12,1),0),'EMP CON'!$I:$I,"Efetivado",'EMP CON'!D:D,"Empréstimo Concedido")</f>
        <v>0</v>
      </c>
      <c r="AH36" s="348">
        <f>SUMIFS('EMP CON'!G:G,'EMP CON'!C:C,"&gt;="&amp;DATE(Z36,1,1),'EMP CON'!C:C,"&lt;="&amp;EOMONTH(DATE(Z36,12,1),0),'EMP CON'!$I:$I,"Efetivado",'EMP CON'!D:D,"Empréstimo Recebido")</f>
        <v>0</v>
      </c>
      <c r="AI36" s="348"/>
      <c r="AJ36" s="156">
        <f t="shared" si="18"/>
        <v>2025</v>
      </c>
      <c r="AK36" s="348"/>
      <c r="AL36" s="348"/>
      <c r="AM36" s="348"/>
      <c r="AN36" s="348"/>
      <c r="AO36" s="348"/>
      <c r="AP36" s="348"/>
      <c r="AQ36" s="348"/>
      <c r="AR36" s="348"/>
      <c r="AS36" s="348"/>
      <c r="AT36" s="348"/>
      <c r="AU36" s="348"/>
      <c r="AV36" s="348"/>
      <c r="AW36" s="348"/>
    </row>
    <row r="37" spans="3:49" x14ac:dyDescent="0.25">
      <c r="Z37" s="156">
        <f t="shared" si="1"/>
        <v>2045</v>
      </c>
      <c r="AA37" s="351">
        <f t="shared" si="2"/>
        <v>0</v>
      </c>
      <c r="AB37" s="348">
        <f>SUMIFS(REC!F:F,REC!C:C,"&gt;="&amp;DATE(Z37,1,1),REC!C:C,"&lt;="&amp;EOMONTH(DATE(Z37,12,1),0),REC!$H:$H,"Efetivado")</f>
        <v>0</v>
      </c>
      <c r="AC37" s="348">
        <f>SUMIFS(DES!F:F,DES!C:C,"&gt;="&amp;DATE(Z37,1,1),DES!C:C,"&lt;="&amp;EOMONTH(DATE(Z37,12,1),0),DES!$H:$H,"Efetivado")</f>
        <v>0</v>
      </c>
      <c r="AD37" s="348">
        <f>SUMIFS('PG CAR'!H:H,'PG CAR'!C:C,"&gt;="&amp;DATE(Z37,1,1),'PG CAR'!C:C,"&lt;="&amp;EOMONTH(DATE(Z37,12,1),0),'PG CAR'!$J:$J,"Efetivado")</f>
        <v>0</v>
      </c>
      <c r="AE37" s="348">
        <f>SUMIFS('EMP ADQ'!G:G,'EMP ADQ'!C:C,"&gt;="&amp;DATE(Z37,1,1),'EMP ADQ'!C:C,"&lt;="&amp;EOMONTH(DATE(Z37,12,1),0),'EMP ADQ'!$I:$I,"Efetivado",'EMP ADQ'!D:D,"Empréstimo Adquirido")</f>
        <v>0</v>
      </c>
      <c r="AF37" s="348">
        <f>SUMIFS('EMP ADQ'!G:G,'EMP ADQ'!C:C,"&gt;="&amp;DATE(Z37,1,1),'EMP ADQ'!C:C,"&lt;="&amp;EOMONTH(DATE(Z37,12,1),0),'EMP ADQ'!$I:$I,"Efetivado",'EMP ADQ'!D:D,"Empréstimo Pago")</f>
        <v>0</v>
      </c>
      <c r="AG37" s="348">
        <f>SUMIFS('EMP CON'!G:G,'EMP CON'!C:C,"&gt;="&amp;DATE(Z37,1,1),'EMP CON'!C:C,"&lt;="&amp;EOMONTH(DATE(Z37,12,1),0),'EMP CON'!$I:$I,"Efetivado",'EMP CON'!D:D,"Empréstimo Concedido")</f>
        <v>0</v>
      </c>
      <c r="AH37" s="348">
        <f>SUMIFS('EMP CON'!G:G,'EMP CON'!C:C,"&gt;="&amp;DATE(Z37,1,1),'EMP CON'!C:C,"&lt;="&amp;EOMONTH(DATE(Z37,12,1),0),'EMP CON'!$I:$I,"Efetivado",'EMP CON'!D:D,"Empréstimo Recebido")</f>
        <v>0</v>
      </c>
      <c r="AJ37" s="156">
        <f t="shared" si="18"/>
        <v>2026</v>
      </c>
    </row>
    <row r="38" spans="3:49" x14ac:dyDescent="0.25">
      <c r="Z38" s="156">
        <f t="shared" si="1"/>
        <v>2046</v>
      </c>
      <c r="AA38" s="351">
        <f t="shared" si="2"/>
        <v>0</v>
      </c>
      <c r="AB38" s="348">
        <f>SUMIFS(REC!F:F,REC!C:C,"&gt;="&amp;DATE(Z38,1,1),REC!C:C,"&lt;="&amp;EOMONTH(DATE(Z38,12,1),0),REC!$H:$H,"Efetivado")</f>
        <v>0</v>
      </c>
      <c r="AC38" s="348">
        <f>SUMIFS(DES!F:F,DES!C:C,"&gt;="&amp;DATE(Z38,1,1),DES!C:C,"&lt;="&amp;EOMONTH(DATE(Z38,12,1),0),DES!$H:$H,"Efetivado")</f>
        <v>0</v>
      </c>
      <c r="AD38" s="348">
        <f>SUMIFS('PG CAR'!H:H,'PG CAR'!C:C,"&gt;="&amp;DATE(Z38,1,1),'PG CAR'!C:C,"&lt;="&amp;EOMONTH(DATE(Z38,12,1),0),'PG CAR'!$J:$J,"Efetivado")</f>
        <v>0</v>
      </c>
      <c r="AE38" s="348">
        <f>SUMIFS('EMP ADQ'!G:G,'EMP ADQ'!C:C,"&gt;="&amp;DATE(Z38,1,1),'EMP ADQ'!C:C,"&lt;="&amp;EOMONTH(DATE(Z38,12,1),0),'EMP ADQ'!$I:$I,"Efetivado",'EMP ADQ'!D:D,"Empréstimo Adquirido")</f>
        <v>0</v>
      </c>
      <c r="AF38" s="348">
        <f>SUMIFS('EMP ADQ'!G:G,'EMP ADQ'!C:C,"&gt;="&amp;DATE(Z38,1,1),'EMP ADQ'!C:C,"&lt;="&amp;EOMONTH(DATE(Z38,12,1),0),'EMP ADQ'!$I:$I,"Efetivado",'EMP ADQ'!D:D,"Empréstimo Pago")</f>
        <v>0</v>
      </c>
      <c r="AG38" s="348">
        <f>SUMIFS('EMP CON'!G:G,'EMP CON'!C:C,"&gt;="&amp;DATE(Z38,1,1),'EMP CON'!C:C,"&lt;="&amp;EOMONTH(DATE(Z38,12,1),0),'EMP CON'!$I:$I,"Efetivado",'EMP CON'!D:D,"Empréstimo Concedido")</f>
        <v>0</v>
      </c>
      <c r="AH38" s="348">
        <f>SUMIFS('EMP CON'!G:G,'EMP CON'!C:C,"&gt;="&amp;DATE(Z38,1,1),'EMP CON'!C:C,"&lt;="&amp;EOMONTH(DATE(Z38,12,1),0),'EMP CON'!$I:$I,"Efetivado",'EMP CON'!D:D,"Empréstimo Recebido")</f>
        <v>0</v>
      </c>
      <c r="AJ38" s="156">
        <f t="shared" si="18"/>
        <v>2027</v>
      </c>
    </row>
    <row r="39" spans="3:49" x14ac:dyDescent="0.25">
      <c r="Z39" s="156">
        <f t="shared" si="1"/>
        <v>2047</v>
      </c>
      <c r="AA39" s="351">
        <f t="shared" si="2"/>
        <v>0</v>
      </c>
      <c r="AB39" s="348">
        <f>SUMIFS(REC!F:F,REC!C:C,"&gt;="&amp;DATE(Z39,1,1),REC!C:C,"&lt;="&amp;EOMONTH(DATE(Z39,12,1),0),REC!$H:$H,"Efetivado")</f>
        <v>0</v>
      </c>
      <c r="AC39" s="348">
        <f>SUMIFS(DES!F:F,DES!C:C,"&gt;="&amp;DATE(Z39,1,1),DES!C:C,"&lt;="&amp;EOMONTH(DATE(Z39,12,1),0),DES!$H:$H,"Efetivado")</f>
        <v>0</v>
      </c>
      <c r="AD39" s="348">
        <f>SUMIFS('PG CAR'!H:H,'PG CAR'!C:C,"&gt;="&amp;DATE(Z39,1,1),'PG CAR'!C:C,"&lt;="&amp;EOMONTH(DATE(Z39,12,1),0),'PG CAR'!$J:$J,"Efetivado")</f>
        <v>0</v>
      </c>
      <c r="AE39" s="348">
        <f>SUMIFS('EMP ADQ'!G:G,'EMP ADQ'!C:C,"&gt;="&amp;DATE(Z39,1,1),'EMP ADQ'!C:C,"&lt;="&amp;EOMONTH(DATE(Z39,12,1),0),'EMP ADQ'!$I:$I,"Efetivado",'EMP ADQ'!D:D,"Empréstimo Adquirido")</f>
        <v>0</v>
      </c>
      <c r="AF39" s="348">
        <f>SUMIFS('EMP ADQ'!G:G,'EMP ADQ'!C:C,"&gt;="&amp;DATE(Z39,1,1),'EMP ADQ'!C:C,"&lt;="&amp;EOMONTH(DATE(Z39,12,1),0),'EMP ADQ'!$I:$I,"Efetivado",'EMP ADQ'!D:D,"Empréstimo Pago")</f>
        <v>0</v>
      </c>
      <c r="AG39" s="348">
        <f>SUMIFS('EMP CON'!G:G,'EMP CON'!C:C,"&gt;="&amp;DATE(Z39,1,1),'EMP CON'!C:C,"&lt;="&amp;EOMONTH(DATE(Z39,12,1),0),'EMP CON'!$I:$I,"Efetivado",'EMP CON'!D:D,"Empréstimo Concedido")</f>
        <v>0</v>
      </c>
      <c r="AH39" s="348">
        <f>SUMIFS('EMP CON'!G:G,'EMP CON'!C:C,"&gt;="&amp;DATE(Z39,1,1),'EMP CON'!C:C,"&lt;="&amp;EOMONTH(DATE(Z39,12,1),0),'EMP CON'!$I:$I,"Efetivado",'EMP CON'!D:D,"Empréstimo Recebido")</f>
        <v>0</v>
      </c>
      <c r="AJ39" s="156">
        <f t="shared" si="18"/>
        <v>2028</v>
      </c>
    </row>
    <row r="40" spans="3:49" x14ac:dyDescent="0.25">
      <c r="Z40" s="156">
        <f t="shared" si="1"/>
        <v>2048</v>
      </c>
      <c r="AA40" s="351">
        <f t="shared" si="2"/>
        <v>0</v>
      </c>
      <c r="AB40" s="348">
        <f>SUMIFS(REC!F:F,REC!C:C,"&gt;="&amp;DATE(Z40,1,1),REC!C:C,"&lt;="&amp;EOMONTH(DATE(Z40,12,1),0),REC!$H:$H,"Efetivado")</f>
        <v>0</v>
      </c>
      <c r="AC40" s="348">
        <f>SUMIFS(DES!F:F,DES!C:C,"&gt;="&amp;DATE(Z40,1,1),DES!C:C,"&lt;="&amp;EOMONTH(DATE(Z40,12,1),0),DES!$H:$H,"Efetivado")</f>
        <v>0</v>
      </c>
      <c r="AD40" s="348">
        <f>SUMIFS('PG CAR'!H:H,'PG CAR'!C:C,"&gt;="&amp;DATE(Z40,1,1),'PG CAR'!C:C,"&lt;="&amp;EOMONTH(DATE(Z40,12,1),0),'PG CAR'!$J:$J,"Efetivado")</f>
        <v>0</v>
      </c>
      <c r="AE40" s="348">
        <f>SUMIFS('EMP ADQ'!G:G,'EMP ADQ'!C:C,"&gt;="&amp;DATE(Z40,1,1),'EMP ADQ'!C:C,"&lt;="&amp;EOMONTH(DATE(Z40,12,1),0),'EMP ADQ'!$I:$I,"Efetivado",'EMP ADQ'!D:D,"Empréstimo Adquirido")</f>
        <v>0</v>
      </c>
      <c r="AF40" s="348">
        <f>SUMIFS('EMP ADQ'!G:G,'EMP ADQ'!C:C,"&gt;="&amp;DATE(Z40,1,1),'EMP ADQ'!C:C,"&lt;="&amp;EOMONTH(DATE(Z40,12,1),0),'EMP ADQ'!$I:$I,"Efetivado",'EMP ADQ'!D:D,"Empréstimo Pago")</f>
        <v>0</v>
      </c>
      <c r="AG40" s="348">
        <f>SUMIFS('EMP CON'!G:G,'EMP CON'!C:C,"&gt;="&amp;DATE(Z40,1,1),'EMP CON'!C:C,"&lt;="&amp;EOMONTH(DATE(Z40,12,1),0),'EMP CON'!$I:$I,"Efetivado",'EMP CON'!D:D,"Empréstimo Concedido")</f>
        <v>0</v>
      </c>
      <c r="AH40" s="348">
        <f>SUMIFS('EMP CON'!G:G,'EMP CON'!C:C,"&gt;="&amp;DATE(Z40,1,1),'EMP CON'!C:C,"&lt;="&amp;EOMONTH(DATE(Z40,12,1),0),'EMP CON'!$I:$I,"Efetivado",'EMP CON'!D:D,"Empréstimo Recebido")</f>
        <v>0</v>
      </c>
      <c r="AJ40" s="156">
        <f t="shared" si="18"/>
        <v>2029</v>
      </c>
    </row>
    <row r="41" spans="3:49" x14ac:dyDescent="0.25">
      <c r="Z41" s="156">
        <f t="shared" si="1"/>
        <v>2049</v>
      </c>
      <c r="AA41" s="351">
        <f t="shared" si="2"/>
        <v>0</v>
      </c>
      <c r="AB41" s="348">
        <f>SUMIFS(REC!F:F,REC!C:C,"&gt;="&amp;DATE(Z41,1,1),REC!C:C,"&lt;="&amp;EOMONTH(DATE(Z41,12,1),0),REC!$H:$H,"Efetivado")</f>
        <v>0</v>
      </c>
      <c r="AC41" s="348">
        <f>SUMIFS(DES!F:F,DES!C:C,"&gt;="&amp;DATE(Z41,1,1),DES!C:C,"&lt;="&amp;EOMONTH(DATE(Z41,12,1),0),DES!$H:$H,"Efetivado")</f>
        <v>0</v>
      </c>
      <c r="AD41" s="348">
        <f>SUMIFS('PG CAR'!H:H,'PG CAR'!C:C,"&gt;="&amp;DATE(Z41,1,1),'PG CAR'!C:C,"&lt;="&amp;EOMONTH(DATE(Z41,12,1),0),'PG CAR'!$J:$J,"Efetivado")</f>
        <v>0</v>
      </c>
      <c r="AE41" s="348">
        <f>SUMIFS('EMP ADQ'!G:G,'EMP ADQ'!C:C,"&gt;="&amp;DATE(Z41,1,1),'EMP ADQ'!C:C,"&lt;="&amp;EOMONTH(DATE(Z41,12,1),0),'EMP ADQ'!$I:$I,"Efetivado",'EMP ADQ'!D:D,"Empréstimo Adquirido")</f>
        <v>0</v>
      </c>
      <c r="AF41" s="348">
        <f>SUMIFS('EMP ADQ'!G:G,'EMP ADQ'!C:C,"&gt;="&amp;DATE(Z41,1,1),'EMP ADQ'!C:C,"&lt;="&amp;EOMONTH(DATE(Z41,12,1),0),'EMP ADQ'!$I:$I,"Efetivado",'EMP ADQ'!D:D,"Empréstimo Pago")</f>
        <v>0</v>
      </c>
      <c r="AG41" s="348">
        <f>SUMIFS('EMP CON'!G:G,'EMP CON'!C:C,"&gt;="&amp;DATE(Z41,1,1),'EMP CON'!C:C,"&lt;="&amp;EOMONTH(DATE(Z41,12,1),0),'EMP CON'!$I:$I,"Efetivado",'EMP CON'!D:D,"Empréstimo Concedido")</f>
        <v>0</v>
      </c>
      <c r="AH41" s="348">
        <f>SUMIFS('EMP CON'!G:G,'EMP CON'!C:C,"&gt;="&amp;DATE(Z41,1,1),'EMP CON'!C:C,"&lt;="&amp;EOMONTH(DATE(Z41,12,1),0),'EMP CON'!$I:$I,"Efetivado",'EMP CON'!D:D,"Empréstimo Recebido")</f>
        <v>0</v>
      </c>
      <c r="AJ41" s="156">
        <f t="shared" si="18"/>
        <v>2030</v>
      </c>
    </row>
    <row r="42" spans="3:49" x14ac:dyDescent="0.25">
      <c r="Z42" s="156">
        <f t="shared" si="1"/>
        <v>2050</v>
      </c>
      <c r="AA42" s="351">
        <f t="shared" si="2"/>
        <v>0</v>
      </c>
      <c r="AB42" s="348">
        <f>SUMIFS(REC!F:F,REC!C:C,"&gt;="&amp;DATE(Z42,1,1),REC!C:C,"&lt;="&amp;EOMONTH(DATE(Z42,12,1),0),REC!$H:$H,"Efetivado")</f>
        <v>0</v>
      </c>
      <c r="AC42" s="348">
        <f>SUMIFS(DES!F:F,DES!C:C,"&gt;="&amp;DATE(Z42,1,1),DES!C:C,"&lt;="&amp;EOMONTH(DATE(Z42,12,1),0),DES!$H:$H,"Efetivado")</f>
        <v>0</v>
      </c>
      <c r="AD42" s="348">
        <f>SUMIFS('PG CAR'!H:H,'PG CAR'!C:C,"&gt;="&amp;DATE(Z42,1,1),'PG CAR'!C:C,"&lt;="&amp;EOMONTH(DATE(Z42,12,1),0),'PG CAR'!$J:$J,"Efetivado")</f>
        <v>0</v>
      </c>
      <c r="AE42" s="348">
        <f>SUMIFS('EMP ADQ'!G:G,'EMP ADQ'!C:C,"&gt;="&amp;DATE(Z42,1,1),'EMP ADQ'!C:C,"&lt;="&amp;EOMONTH(DATE(Z42,12,1),0),'EMP ADQ'!$I:$I,"Efetivado",'EMP ADQ'!D:D,"Empréstimo Adquirido")</f>
        <v>0</v>
      </c>
      <c r="AF42" s="348">
        <f>SUMIFS('EMP ADQ'!G:G,'EMP ADQ'!C:C,"&gt;="&amp;DATE(Z42,1,1),'EMP ADQ'!C:C,"&lt;="&amp;EOMONTH(DATE(Z42,12,1),0),'EMP ADQ'!$I:$I,"Efetivado",'EMP ADQ'!D:D,"Empréstimo Pago")</f>
        <v>0</v>
      </c>
      <c r="AG42" s="348">
        <f>SUMIFS('EMP CON'!G:G,'EMP CON'!C:C,"&gt;="&amp;DATE(Z42,1,1),'EMP CON'!C:C,"&lt;="&amp;EOMONTH(DATE(Z42,12,1),0),'EMP CON'!$I:$I,"Efetivado",'EMP CON'!D:D,"Empréstimo Concedido")</f>
        <v>0</v>
      </c>
      <c r="AH42" s="348">
        <f>SUMIFS('EMP CON'!G:G,'EMP CON'!C:C,"&gt;="&amp;DATE(Z42,1,1),'EMP CON'!C:C,"&lt;="&amp;EOMONTH(DATE(Z42,12,1),0),'EMP CON'!$I:$I,"Efetivado",'EMP CON'!D:D,"Empréstimo Recebido")</f>
        <v>0</v>
      </c>
      <c r="AJ42" s="156">
        <f t="shared" si="18"/>
        <v>2031</v>
      </c>
    </row>
    <row r="43" spans="3:49" x14ac:dyDescent="0.25">
      <c r="Z43" s="156">
        <f t="shared" si="1"/>
        <v>2051</v>
      </c>
      <c r="AA43" s="351">
        <f t="shared" si="2"/>
        <v>0</v>
      </c>
      <c r="AB43" s="348">
        <f>SUMIFS(REC!F:F,REC!C:C,"&gt;="&amp;DATE(Z43,1,1),REC!C:C,"&lt;="&amp;EOMONTH(DATE(Z43,12,1),0),REC!$H:$H,"Efetivado")</f>
        <v>0</v>
      </c>
      <c r="AC43" s="348">
        <f>SUMIFS(DES!F:F,DES!C:C,"&gt;="&amp;DATE(Z43,1,1),DES!C:C,"&lt;="&amp;EOMONTH(DATE(Z43,12,1),0),DES!$H:$H,"Efetivado")</f>
        <v>0</v>
      </c>
      <c r="AD43" s="348">
        <f>SUMIFS('PG CAR'!H:H,'PG CAR'!C:C,"&gt;="&amp;DATE(Z43,1,1),'PG CAR'!C:C,"&lt;="&amp;EOMONTH(DATE(Z43,12,1),0),'PG CAR'!$J:$J,"Efetivado")</f>
        <v>0</v>
      </c>
      <c r="AE43" s="348">
        <f>SUMIFS('EMP ADQ'!G:G,'EMP ADQ'!C:C,"&gt;="&amp;DATE(Z43,1,1),'EMP ADQ'!C:C,"&lt;="&amp;EOMONTH(DATE(Z43,12,1),0),'EMP ADQ'!$I:$I,"Efetivado",'EMP ADQ'!D:D,"Empréstimo Adquirido")</f>
        <v>0</v>
      </c>
      <c r="AF43" s="348">
        <f>SUMIFS('EMP ADQ'!G:G,'EMP ADQ'!C:C,"&gt;="&amp;DATE(Z43,1,1),'EMP ADQ'!C:C,"&lt;="&amp;EOMONTH(DATE(Z43,12,1),0),'EMP ADQ'!$I:$I,"Efetivado",'EMP ADQ'!D:D,"Empréstimo Pago")</f>
        <v>0</v>
      </c>
      <c r="AG43" s="348">
        <f>SUMIFS('EMP CON'!G:G,'EMP CON'!C:C,"&gt;="&amp;DATE(Z43,1,1),'EMP CON'!C:C,"&lt;="&amp;EOMONTH(DATE(Z43,12,1),0),'EMP CON'!$I:$I,"Efetivado",'EMP CON'!D:D,"Empréstimo Concedido")</f>
        <v>0</v>
      </c>
      <c r="AH43" s="348">
        <f>SUMIFS('EMP CON'!G:G,'EMP CON'!C:C,"&gt;="&amp;DATE(Z43,1,1),'EMP CON'!C:C,"&lt;="&amp;EOMONTH(DATE(Z43,12,1),0),'EMP CON'!$I:$I,"Efetivado",'EMP CON'!D:D,"Empréstimo Recebido")</f>
        <v>0</v>
      </c>
      <c r="AJ43" s="156">
        <f t="shared" si="18"/>
        <v>2032</v>
      </c>
    </row>
    <row r="44" spans="3:49" x14ac:dyDescent="0.25">
      <c r="Z44" s="156">
        <f t="shared" si="1"/>
        <v>2052</v>
      </c>
      <c r="AA44" s="351">
        <f t="shared" si="2"/>
        <v>0</v>
      </c>
      <c r="AB44" s="348">
        <f>SUMIFS(REC!F:F,REC!C:C,"&gt;="&amp;DATE(Z44,1,1),REC!C:C,"&lt;="&amp;EOMONTH(DATE(Z44,12,1),0),REC!$H:$H,"Efetivado")</f>
        <v>0</v>
      </c>
      <c r="AC44" s="348">
        <f>SUMIFS(DES!F:F,DES!C:C,"&gt;="&amp;DATE(Z44,1,1),DES!C:C,"&lt;="&amp;EOMONTH(DATE(Z44,12,1),0),DES!$H:$H,"Efetivado")</f>
        <v>0</v>
      </c>
      <c r="AD44" s="348">
        <f>SUMIFS('PG CAR'!H:H,'PG CAR'!C:C,"&gt;="&amp;DATE(Z44,1,1),'PG CAR'!C:C,"&lt;="&amp;EOMONTH(DATE(Z44,12,1),0),'PG CAR'!$J:$J,"Efetivado")</f>
        <v>0</v>
      </c>
      <c r="AE44" s="348">
        <f>SUMIFS('EMP ADQ'!G:G,'EMP ADQ'!C:C,"&gt;="&amp;DATE(Z44,1,1),'EMP ADQ'!C:C,"&lt;="&amp;EOMONTH(DATE(Z44,12,1),0),'EMP ADQ'!$I:$I,"Efetivado",'EMP ADQ'!D:D,"Empréstimo Adquirido")</f>
        <v>0</v>
      </c>
      <c r="AF44" s="348">
        <f>SUMIFS('EMP ADQ'!G:G,'EMP ADQ'!C:C,"&gt;="&amp;DATE(Z44,1,1),'EMP ADQ'!C:C,"&lt;="&amp;EOMONTH(DATE(Z44,12,1),0),'EMP ADQ'!$I:$I,"Efetivado",'EMP ADQ'!D:D,"Empréstimo Pago")</f>
        <v>0</v>
      </c>
      <c r="AG44" s="348">
        <f>SUMIFS('EMP CON'!G:G,'EMP CON'!C:C,"&gt;="&amp;DATE(Z44,1,1),'EMP CON'!C:C,"&lt;="&amp;EOMONTH(DATE(Z44,12,1),0),'EMP CON'!$I:$I,"Efetivado",'EMP CON'!D:D,"Empréstimo Concedido")</f>
        <v>0</v>
      </c>
      <c r="AH44" s="348">
        <f>SUMIFS('EMP CON'!G:G,'EMP CON'!C:C,"&gt;="&amp;DATE(Z44,1,1),'EMP CON'!C:C,"&lt;="&amp;EOMONTH(DATE(Z44,12,1),0),'EMP CON'!$I:$I,"Efetivado",'EMP CON'!D:D,"Empréstimo Recebido")</f>
        <v>0</v>
      </c>
      <c r="AJ44" s="156">
        <f t="shared" si="18"/>
        <v>2033</v>
      </c>
    </row>
    <row r="45" spans="3:49" x14ac:dyDescent="0.25">
      <c r="Z45" s="156">
        <f t="shared" si="1"/>
        <v>2053</v>
      </c>
      <c r="AA45" s="351">
        <f t="shared" si="2"/>
        <v>0</v>
      </c>
      <c r="AB45" s="348">
        <f>SUMIFS(REC!F:F,REC!C:C,"&gt;="&amp;DATE(Z45,1,1),REC!C:C,"&lt;="&amp;EOMONTH(DATE(Z45,12,1),0),REC!$H:$H,"Efetivado")</f>
        <v>0</v>
      </c>
      <c r="AC45" s="348">
        <f>SUMIFS(DES!F:F,DES!C:C,"&gt;="&amp;DATE(Z45,1,1),DES!C:C,"&lt;="&amp;EOMONTH(DATE(Z45,12,1),0),DES!$H:$H,"Efetivado")</f>
        <v>0</v>
      </c>
      <c r="AD45" s="348">
        <f>SUMIFS('PG CAR'!H:H,'PG CAR'!C:C,"&gt;="&amp;DATE(Z45,1,1),'PG CAR'!C:C,"&lt;="&amp;EOMONTH(DATE(Z45,12,1),0),'PG CAR'!$J:$J,"Efetivado")</f>
        <v>0</v>
      </c>
      <c r="AE45" s="348">
        <f>SUMIFS('EMP ADQ'!G:G,'EMP ADQ'!C:C,"&gt;="&amp;DATE(Z45,1,1),'EMP ADQ'!C:C,"&lt;="&amp;EOMONTH(DATE(Z45,12,1),0),'EMP ADQ'!$I:$I,"Efetivado",'EMP ADQ'!D:D,"Empréstimo Adquirido")</f>
        <v>0</v>
      </c>
      <c r="AF45" s="348">
        <f>SUMIFS('EMP ADQ'!G:G,'EMP ADQ'!C:C,"&gt;="&amp;DATE(Z45,1,1),'EMP ADQ'!C:C,"&lt;="&amp;EOMONTH(DATE(Z45,12,1),0),'EMP ADQ'!$I:$I,"Efetivado",'EMP ADQ'!D:D,"Empréstimo Pago")</f>
        <v>0</v>
      </c>
      <c r="AG45" s="348">
        <f>SUMIFS('EMP CON'!G:G,'EMP CON'!C:C,"&gt;="&amp;DATE(Z45,1,1),'EMP CON'!C:C,"&lt;="&amp;EOMONTH(DATE(Z45,12,1),0),'EMP CON'!$I:$I,"Efetivado",'EMP CON'!D:D,"Empréstimo Concedido")</f>
        <v>0</v>
      </c>
      <c r="AH45" s="348">
        <f>SUMIFS('EMP CON'!G:G,'EMP CON'!C:C,"&gt;="&amp;DATE(Z45,1,1),'EMP CON'!C:C,"&lt;="&amp;EOMONTH(DATE(Z45,12,1),0),'EMP CON'!$I:$I,"Efetivado",'EMP CON'!D:D,"Empréstimo Recebido")</f>
        <v>0</v>
      </c>
      <c r="AJ45" s="156">
        <f t="shared" si="18"/>
        <v>2034</v>
      </c>
    </row>
    <row r="46" spans="3:49" x14ac:dyDescent="0.25">
      <c r="Z46" s="156">
        <f t="shared" si="1"/>
        <v>2054</v>
      </c>
      <c r="AA46" s="351">
        <f t="shared" si="2"/>
        <v>0</v>
      </c>
      <c r="AB46" s="348">
        <f>SUMIFS(REC!F:F,REC!C:C,"&gt;="&amp;DATE(Z46,1,1),REC!C:C,"&lt;="&amp;EOMONTH(DATE(Z46,12,1),0),REC!$H:$H,"Efetivado")</f>
        <v>0</v>
      </c>
      <c r="AC46" s="348">
        <f>SUMIFS(DES!F:F,DES!C:C,"&gt;="&amp;DATE(Z46,1,1),DES!C:C,"&lt;="&amp;EOMONTH(DATE(Z46,12,1),0),DES!$H:$H,"Efetivado")</f>
        <v>0</v>
      </c>
      <c r="AD46" s="348">
        <f>SUMIFS('PG CAR'!H:H,'PG CAR'!C:C,"&gt;="&amp;DATE(Z46,1,1),'PG CAR'!C:C,"&lt;="&amp;EOMONTH(DATE(Z46,12,1),0),'PG CAR'!$J:$J,"Efetivado")</f>
        <v>0</v>
      </c>
      <c r="AE46" s="348">
        <f>SUMIFS('EMP ADQ'!G:G,'EMP ADQ'!C:C,"&gt;="&amp;DATE(Z46,1,1),'EMP ADQ'!C:C,"&lt;="&amp;EOMONTH(DATE(Z46,12,1),0),'EMP ADQ'!$I:$I,"Efetivado",'EMP ADQ'!D:D,"Empréstimo Adquirido")</f>
        <v>0</v>
      </c>
      <c r="AF46" s="348">
        <f>SUMIFS('EMP ADQ'!G:G,'EMP ADQ'!C:C,"&gt;="&amp;DATE(Z46,1,1),'EMP ADQ'!C:C,"&lt;="&amp;EOMONTH(DATE(Z46,12,1),0),'EMP ADQ'!$I:$I,"Efetivado",'EMP ADQ'!D:D,"Empréstimo Pago")</f>
        <v>0</v>
      </c>
      <c r="AG46" s="348">
        <f>SUMIFS('EMP CON'!G:G,'EMP CON'!C:C,"&gt;="&amp;DATE(Z46,1,1),'EMP CON'!C:C,"&lt;="&amp;EOMONTH(DATE(Z46,12,1),0),'EMP CON'!$I:$I,"Efetivado",'EMP CON'!D:D,"Empréstimo Concedido")</f>
        <v>0</v>
      </c>
      <c r="AH46" s="348">
        <f>SUMIFS('EMP CON'!G:G,'EMP CON'!C:C,"&gt;="&amp;DATE(Z46,1,1),'EMP CON'!C:C,"&lt;="&amp;EOMONTH(DATE(Z46,12,1),0),'EMP CON'!$I:$I,"Efetivado",'EMP CON'!D:D,"Empréstimo Recebido")</f>
        <v>0</v>
      </c>
      <c r="AJ46" s="156">
        <f t="shared" si="18"/>
        <v>2035</v>
      </c>
    </row>
    <row r="47" spans="3:49" x14ac:dyDescent="0.25">
      <c r="Z47" s="156">
        <f t="shared" si="1"/>
        <v>2055</v>
      </c>
      <c r="AA47" s="351">
        <f t="shared" si="2"/>
        <v>0</v>
      </c>
      <c r="AB47" s="348">
        <f>SUMIFS(REC!F:F,REC!C:C,"&gt;="&amp;DATE(Z47,1,1),REC!C:C,"&lt;="&amp;EOMONTH(DATE(Z47,12,1),0),REC!$H:$H,"Efetivado")</f>
        <v>0</v>
      </c>
      <c r="AC47" s="348">
        <f>SUMIFS(DES!F:F,DES!C:C,"&gt;="&amp;DATE(Z47,1,1),DES!C:C,"&lt;="&amp;EOMONTH(DATE(Z47,12,1),0),DES!$H:$H,"Efetivado")</f>
        <v>0</v>
      </c>
      <c r="AD47" s="348">
        <f>SUMIFS('PG CAR'!H:H,'PG CAR'!C:C,"&gt;="&amp;DATE(Z47,1,1),'PG CAR'!C:C,"&lt;="&amp;EOMONTH(DATE(Z47,12,1),0),'PG CAR'!$J:$J,"Efetivado")</f>
        <v>0</v>
      </c>
      <c r="AE47" s="348">
        <f>SUMIFS('EMP ADQ'!G:G,'EMP ADQ'!C:C,"&gt;="&amp;DATE(Z47,1,1),'EMP ADQ'!C:C,"&lt;="&amp;EOMONTH(DATE(Z47,12,1),0),'EMP ADQ'!$I:$I,"Efetivado",'EMP ADQ'!D:D,"Empréstimo Adquirido")</f>
        <v>0</v>
      </c>
      <c r="AF47" s="348">
        <f>SUMIFS('EMP ADQ'!G:G,'EMP ADQ'!C:C,"&gt;="&amp;DATE(Z47,1,1),'EMP ADQ'!C:C,"&lt;="&amp;EOMONTH(DATE(Z47,12,1),0),'EMP ADQ'!$I:$I,"Efetivado",'EMP ADQ'!D:D,"Empréstimo Pago")</f>
        <v>0</v>
      </c>
      <c r="AG47" s="348">
        <f>SUMIFS('EMP CON'!G:G,'EMP CON'!C:C,"&gt;="&amp;DATE(Z47,1,1),'EMP CON'!C:C,"&lt;="&amp;EOMONTH(DATE(Z47,12,1),0),'EMP CON'!$I:$I,"Efetivado",'EMP CON'!D:D,"Empréstimo Concedido")</f>
        <v>0</v>
      </c>
      <c r="AH47" s="348">
        <f>SUMIFS('EMP CON'!G:G,'EMP CON'!C:C,"&gt;="&amp;DATE(Z47,1,1),'EMP CON'!C:C,"&lt;="&amp;EOMONTH(DATE(Z47,12,1),0),'EMP CON'!$I:$I,"Efetivado",'EMP CON'!D:D,"Empréstimo Recebido")</f>
        <v>0</v>
      </c>
      <c r="AJ47" s="156">
        <f t="shared" si="18"/>
        <v>2036</v>
      </c>
    </row>
    <row r="48" spans="3:49" x14ac:dyDescent="0.25">
      <c r="Z48" s="156">
        <f t="shared" si="1"/>
        <v>2056</v>
      </c>
      <c r="AA48" s="351">
        <f t="shared" si="2"/>
        <v>0</v>
      </c>
      <c r="AB48" s="348">
        <f>SUMIFS(REC!F:F,REC!C:C,"&gt;="&amp;DATE(Z48,1,1),REC!C:C,"&lt;="&amp;EOMONTH(DATE(Z48,12,1),0),REC!$H:$H,"Efetivado")</f>
        <v>0</v>
      </c>
      <c r="AC48" s="348">
        <f>SUMIFS(DES!F:F,DES!C:C,"&gt;="&amp;DATE(Z48,1,1),DES!C:C,"&lt;="&amp;EOMONTH(DATE(Z48,12,1),0),DES!$H:$H,"Efetivado")</f>
        <v>0</v>
      </c>
      <c r="AD48" s="348">
        <f>SUMIFS('PG CAR'!H:H,'PG CAR'!C:C,"&gt;="&amp;DATE(Z48,1,1),'PG CAR'!C:C,"&lt;="&amp;EOMONTH(DATE(Z48,12,1),0),'PG CAR'!$J:$J,"Efetivado")</f>
        <v>0</v>
      </c>
      <c r="AE48" s="348">
        <f>SUMIFS('EMP ADQ'!G:G,'EMP ADQ'!C:C,"&gt;="&amp;DATE(Z48,1,1),'EMP ADQ'!C:C,"&lt;="&amp;EOMONTH(DATE(Z48,12,1),0),'EMP ADQ'!$I:$I,"Efetivado",'EMP ADQ'!D:D,"Empréstimo Adquirido")</f>
        <v>0</v>
      </c>
      <c r="AF48" s="348">
        <f>SUMIFS('EMP ADQ'!G:G,'EMP ADQ'!C:C,"&gt;="&amp;DATE(Z48,1,1),'EMP ADQ'!C:C,"&lt;="&amp;EOMONTH(DATE(Z48,12,1),0),'EMP ADQ'!$I:$I,"Efetivado",'EMP ADQ'!D:D,"Empréstimo Pago")</f>
        <v>0</v>
      </c>
      <c r="AG48" s="348">
        <f>SUMIFS('EMP CON'!G:G,'EMP CON'!C:C,"&gt;="&amp;DATE(Z48,1,1),'EMP CON'!C:C,"&lt;="&amp;EOMONTH(DATE(Z48,12,1),0),'EMP CON'!$I:$I,"Efetivado",'EMP CON'!D:D,"Empréstimo Concedido")</f>
        <v>0</v>
      </c>
      <c r="AH48" s="348">
        <f>SUMIFS('EMP CON'!G:G,'EMP CON'!C:C,"&gt;="&amp;DATE(Z48,1,1),'EMP CON'!C:C,"&lt;="&amp;EOMONTH(DATE(Z48,12,1),0),'EMP CON'!$I:$I,"Efetivado",'EMP CON'!D:D,"Empréstimo Recebido")</f>
        <v>0</v>
      </c>
      <c r="AJ48" s="156">
        <f t="shared" si="18"/>
        <v>2037</v>
      </c>
    </row>
    <row r="49" spans="26:36" x14ac:dyDescent="0.25">
      <c r="Z49" s="156">
        <f t="shared" si="1"/>
        <v>2057</v>
      </c>
      <c r="AA49" s="351">
        <f t="shared" si="2"/>
        <v>0</v>
      </c>
      <c r="AB49" s="348">
        <f>SUMIFS(REC!F:F,REC!C:C,"&gt;="&amp;DATE(Z49,1,1),REC!C:C,"&lt;="&amp;EOMONTH(DATE(Z49,12,1),0),REC!$H:$H,"Efetivado")</f>
        <v>0</v>
      </c>
      <c r="AC49" s="348">
        <f>SUMIFS(DES!F:F,DES!C:C,"&gt;="&amp;DATE(Z49,1,1),DES!C:C,"&lt;="&amp;EOMONTH(DATE(Z49,12,1),0),DES!$H:$H,"Efetivado")</f>
        <v>0</v>
      </c>
      <c r="AD49" s="348">
        <f>SUMIFS('PG CAR'!H:H,'PG CAR'!C:C,"&gt;="&amp;DATE(Z49,1,1),'PG CAR'!C:C,"&lt;="&amp;EOMONTH(DATE(Z49,12,1),0),'PG CAR'!$J:$J,"Efetivado")</f>
        <v>0</v>
      </c>
      <c r="AE49" s="348">
        <f>SUMIFS('EMP ADQ'!G:G,'EMP ADQ'!C:C,"&gt;="&amp;DATE(Z49,1,1),'EMP ADQ'!C:C,"&lt;="&amp;EOMONTH(DATE(Z49,12,1),0),'EMP ADQ'!$I:$I,"Efetivado",'EMP ADQ'!D:D,"Empréstimo Adquirido")</f>
        <v>0</v>
      </c>
      <c r="AF49" s="348">
        <f>SUMIFS('EMP ADQ'!G:G,'EMP ADQ'!C:C,"&gt;="&amp;DATE(Z49,1,1),'EMP ADQ'!C:C,"&lt;="&amp;EOMONTH(DATE(Z49,12,1),0),'EMP ADQ'!$I:$I,"Efetivado",'EMP ADQ'!D:D,"Empréstimo Pago")</f>
        <v>0</v>
      </c>
      <c r="AG49" s="348">
        <f>SUMIFS('EMP CON'!G:G,'EMP CON'!C:C,"&gt;="&amp;DATE(Z49,1,1),'EMP CON'!C:C,"&lt;="&amp;EOMONTH(DATE(Z49,12,1),0),'EMP CON'!$I:$I,"Efetivado",'EMP CON'!D:D,"Empréstimo Concedido")</f>
        <v>0</v>
      </c>
      <c r="AH49" s="348">
        <f>SUMIFS('EMP CON'!G:G,'EMP CON'!C:C,"&gt;="&amp;DATE(Z49,1,1),'EMP CON'!C:C,"&lt;="&amp;EOMONTH(DATE(Z49,12,1),0),'EMP CON'!$I:$I,"Efetivado",'EMP CON'!D:D,"Empréstimo Recebido")</f>
        <v>0</v>
      </c>
      <c r="AJ49" s="156">
        <f t="shared" si="18"/>
        <v>2038</v>
      </c>
    </row>
    <row r="50" spans="26:36" x14ac:dyDescent="0.25">
      <c r="Z50" s="156">
        <f t="shared" si="1"/>
        <v>2058</v>
      </c>
      <c r="AA50" s="351">
        <f t="shared" si="2"/>
        <v>0</v>
      </c>
      <c r="AB50" s="348">
        <f>SUMIFS(REC!F:F,REC!C:C,"&gt;="&amp;DATE(Z50,1,1),REC!C:C,"&lt;="&amp;EOMONTH(DATE(Z50,12,1),0),REC!$H:$H,"Efetivado")</f>
        <v>0</v>
      </c>
      <c r="AC50" s="348">
        <f>SUMIFS(DES!F:F,DES!C:C,"&gt;="&amp;DATE(Z50,1,1),DES!C:C,"&lt;="&amp;EOMONTH(DATE(Z50,12,1),0),DES!$H:$H,"Efetivado")</f>
        <v>0</v>
      </c>
      <c r="AD50" s="348">
        <f>SUMIFS('PG CAR'!H:H,'PG CAR'!C:C,"&gt;="&amp;DATE(Z50,1,1),'PG CAR'!C:C,"&lt;="&amp;EOMONTH(DATE(Z50,12,1),0),'PG CAR'!$J:$J,"Efetivado")</f>
        <v>0</v>
      </c>
      <c r="AE50" s="348">
        <f>SUMIFS('EMP ADQ'!G:G,'EMP ADQ'!C:C,"&gt;="&amp;DATE(Z50,1,1),'EMP ADQ'!C:C,"&lt;="&amp;EOMONTH(DATE(Z50,12,1),0),'EMP ADQ'!$I:$I,"Efetivado",'EMP ADQ'!D:D,"Empréstimo Adquirido")</f>
        <v>0</v>
      </c>
      <c r="AF50" s="348">
        <f>SUMIFS('EMP ADQ'!G:G,'EMP ADQ'!C:C,"&gt;="&amp;DATE(Z50,1,1),'EMP ADQ'!C:C,"&lt;="&amp;EOMONTH(DATE(Z50,12,1),0),'EMP ADQ'!$I:$I,"Efetivado",'EMP ADQ'!D:D,"Empréstimo Pago")</f>
        <v>0</v>
      </c>
      <c r="AG50" s="348">
        <f>SUMIFS('EMP CON'!G:G,'EMP CON'!C:C,"&gt;="&amp;DATE(Z50,1,1),'EMP CON'!C:C,"&lt;="&amp;EOMONTH(DATE(Z50,12,1),0),'EMP CON'!$I:$I,"Efetivado",'EMP CON'!D:D,"Empréstimo Concedido")</f>
        <v>0</v>
      </c>
      <c r="AH50" s="348">
        <f>SUMIFS('EMP CON'!G:G,'EMP CON'!C:C,"&gt;="&amp;DATE(Z50,1,1),'EMP CON'!C:C,"&lt;="&amp;EOMONTH(DATE(Z50,12,1),0),'EMP CON'!$I:$I,"Efetivado",'EMP CON'!D:D,"Empréstimo Recebido")</f>
        <v>0</v>
      </c>
      <c r="AJ50" s="156">
        <f t="shared" si="18"/>
        <v>2039</v>
      </c>
    </row>
    <row r="51" spans="26:36" x14ac:dyDescent="0.25">
      <c r="Z51" s="156">
        <f t="shared" si="1"/>
        <v>2059</v>
      </c>
      <c r="AA51" s="351">
        <f t="shared" si="2"/>
        <v>0</v>
      </c>
      <c r="AB51" s="348">
        <f>SUMIFS(REC!F:F,REC!C:C,"&gt;="&amp;DATE(Z51,1,1),REC!C:C,"&lt;="&amp;EOMONTH(DATE(Z51,12,1),0),REC!$H:$H,"Efetivado")</f>
        <v>0</v>
      </c>
      <c r="AC51" s="348">
        <f>SUMIFS(DES!F:F,DES!C:C,"&gt;="&amp;DATE(Z51,1,1),DES!C:C,"&lt;="&amp;EOMONTH(DATE(Z51,12,1),0),DES!$H:$H,"Efetivado")</f>
        <v>0</v>
      </c>
      <c r="AD51" s="348">
        <f>SUMIFS('PG CAR'!H:H,'PG CAR'!C:C,"&gt;="&amp;DATE(Z51,1,1),'PG CAR'!C:C,"&lt;="&amp;EOMONTH(DATE(Z51,12,1),0),'PG CAR'!$J:$J,"Efetivado")</f>
        <v>0</v>
      </c>
      <c r="AE51" s="348">
        <f>SUMIFS('EMP ADQ'!G:G,'EMP ADQ'!C:C,"&gt;="&amp;DATE(Z51,1,1),'EMP ADQ'!C:C,"&lt;="&amp;EOMONTH(DATE(Z51,12,1),0),'EMP ADQ'!$I:$I,"Efetivado",'EMP ADQ'!D:D,"Empréstimo Adquirido")</f>
        <v>0</v>
      </c>
      <c r="AF51" s="348">
        <f>SUMIFS('EMP ADQ'!G:G,'EMP ADQ'!C:C,"&gt;="&amp;DATE(Z51,1,1),'EMP ADQ'!C:C,"&lt;="&amp;EOMONTH(DATE(Z51,12,1),0),'EMP ADQ'!$I:$I,"Efetivado",'EMP ADQ'!D:D,"Empréstimo Pago")</f>
        <v>0</v>
      </c>
      <c r="AG51" s="348">
        <f>SUMIFS('EMP CON'!G:G,'EMP CON'!C:C,"&gt;="&amp;DATE(Z51,1,1),'EMP CON'!C:C,"&lt;="&amp;EOMONTH(DATE(Z51,12,1),0),'EMP CON'!$I:$I,"Efetivado",'EMP CON'!D:D,"Empréstimo Concedido")</f>
        <v>0</v>
      </c>
      <c r="AH51" s="348">
        <f>SUMIFS('EMP CON'!G:G,'EMP CON'!C:C,"&gt;="&amp;DATE(Z51,1,1),'EMP CON'!C:C,"&lt;="&amp;EOMONTH(DATE(Z51,12,1),0),'EMP CON'!$I:$I,"Efetivado",'EMP CON'!D:D,"Empréstimo Recebido")</f>
        <v>0</v>
      </c>
      <c r="AJ51" s="156">
        <f t="shared" si="18"/>
        <v>2040</v>
      </c>
    </row>
    <row r="52" spans="26:36" x14ac:dyDescent="0.25">
      <c r="Z52" s="156">
        <f t="shared" si="1"/>
        <v>2060</v>
      </c>
      <c r="AA52" s="351">
        <f t="shared" si="2"/>
        <v>0</v>
      </c>
      <c r="AB52" s="348">
        <f>SUMIFS(REC!F:F,REC!C:C,"&gt;="&amp;DATE(Z52,1,1),REC!C:C,"&lt;="&amp;EOMONTH(DATE(Z52,12,1),0),REC!$H:$H,"Efetivado")</f>
        <v>0</v>
      </c>
      <c r="AC52" s="348">
        <f>SUMIFS(DES!F:F,DES!C:C,"&gt;="&amp;DATE(Z52,1,1),DES!C:C,"&lt;="&amp;EOMONTH(DATE(Z52,12,1),0),DES!$H:$H,"Efetivado")</f>
        <v>0</v>
      </c>
      <c r="AD52" s="348">
        <f>SUMIFS('PG CAR'!H:H,'PG CAR'!C:C,"&gt;="&amp;DATE(Z52,1,1),'PG CAR'!C:C,"&lt;="&amp;EOMONTH(DATE(Z52,12,1),0),'PG CAR'!$J:$J,"Efetivado")</f>
        <v>0</v>
      </c>
      <c r="AE52" s="348">
        <f>SUMIFS('EMP ADQ'!G:G,'EMP ADQ'!C:C,"&gt;="&amp;DATE(Z52,1,1),'EMP ADQ'!C:C,"&lt;="&amp;EOMONTH(DATE(Z52,12,1),0),'EMP ADQ'!$I:$I,"Efetivado",'EMP ADQ'!D:D,"Empréstimo Adquirido")</f>
        <v>0</v>
      </c>
      <c r="AF52" s="348">
        <f>SUMIFS('EMP ADQ'!G:G,'EMP ADQ'!C:C,"&gt;="&amp;DATE(Z52,1,1),'EMP ADQ'!C:C,"&lt;="&amp;EOMONTH(DATE(Z52,12,1),0),'EMP ADQ'!$I:$I,"Efetivado",'EMP ADQ'!D:D,"Empréstimo Pago")</f>
        <v>0</v>
      </c>
      <c r="AG52" s="348">
        <f>SUMIFS('EMP CON'!G:G,'EMP CON'!C:C,"&gt;="&amp;DATE(Z52,1,1),'EMP CON'!C:C,"&lt;="&amp;EOMONTH(DATE(Z52,12,1),0),'EMP CON'!$I:$I,"Efetivado",'EMP CON'!D:D,"Empréstimo Concedido")</f>
        <v>0</v>
      </c>
      <c r="AH52" s="348">
        <f>SUMIFS('EMP CON'!G:G,'EMP CON'!C:C,"&gt;="&amp;DATE(Z52,1,1),'EMP CON'!C:C,"&lt;="&amp;EOMONTH(DATE(Z52,12,1),0),'EMP CON'!$I:$I,"Efetivado",'EMP CON'!D:D,"Empréstimo Recebido")</f>
        <v>0</v>
      </c>
      <c r="AJ52" s="156">
        <f t="shared" si="18"/>
        <v>2041</v>
      </c>
    </row>
    <row r="53" spans="26:36" x14ac:dyDescent="0.25">
      <c r="Z53" s="156">
        <f t="shared" si="1"/>
        <v>2061</v>
      </c>
      <c r="AA53" s="351">
        <f t="shared" si="2"/>
        <v>0</v>
      </c>
      <c r="AB53" s="348">
        <f>SUMIFS(REC!F:F,REC!C:C,"&gt;="&amp;DATE(Z53,1,1),REC!C:C,"&lt;="&amp;EOMONTH(DATE(Z53,12,1),0),REC!$H:$H,"Efetivado")</f>
        <v>0</v>
      </c>
      <c r="AC53" s="348">
        <f>SUMIFS(DES!F:F,DES!C:C,"&gt;="&amp;DATE(Z53,1,1),DES!C:C,"&lt;="&amp;EOMONTH(DATE(Z53,12,1),0),DES!$H:$H,"Efetivado")</f>
        <v>0</v>
      </c>
      <c r="AD53" s="348">
        <f>SUMIFS('PG CAR'!H:H,'PG CAR'!C:C,"&gt;="&amp;DATE(Z53,1,1),'PG CAR'!C:C,"&lt;="&amp;EOMONTH(DATE(Z53,12,1),0),'PG CAR'!$J:$J,"Efetivado")</f>
        <v>0</v>
      </c>
      <c r="AE53" s="348">
        <f>SUMIFS('EMP ADQ'!G:G,'EMP ADQ'!C:C,"&gt;="&amp;DATE(Z53,1,1),'EMP ADQ'!C:C,"&lt;="&amp;EOMONTH(DATE(Z53,12,1),0),'EMP ADQ'!$I:$I,"Efetivado",'EMP ADQ'!D:D,"Empréstimo Adquirido")</f>
        <v>0</v>
      </c>
      <c r="AF53" s="348">
        <f>SUMIFS('EMP ADQ'!G:G,'EMP ADQ'!C:C,"&gt;="&amp;DATE(Z53,1,1),'EMP ADQ'!C:C,"&lt;="&amp;EOMONTH(DATE(Z53,12,1),0),'EMP ADQ'!$I:$I,"Efetivado",'EMP ADQ'!D:D,"Empréstimo Pago")</f>
        <v>0</v>
      </c>
      <c r="AG53" s="348">
        <f>SUMIFS('EMP CON'!G:G,'EMP CON'!C:C,"&gt;="&amp;DATE(Z53,1,1),'EMP CON'!C:C,"&lt;="&amp;EOMONTH(DATE(Z53,12,1),0),'EMP CON'!$I:$I,"Efetivado",'EMP CON'!D:D,"Empréstimo Concedido")</f>
        <v>0</v>
      </c>
      <c r="AH53" s="348">
        <f>SUMIFS('EMP CON'!G:G,'EMP CON'!C:C,"&gt;="&amp;DATE(Z53,1,1),'EMP CON'!C:C,"&lt;="&amp;EOMONTH(DATE(Z53,12,1),0),'EMP CON'!$I:$I,"Efetivado",'EMP CON'!D:D,"Empréstimo Recebido")</f>
        <v>0</v>
      </c>
      <c r="AJ53" s="156">
        <f t="shared" si="18"/>
        <v>2042</v>
      </c>
    </row>
    <row r="54" spans="26:36" x14ac:dyDescent="0.25">
      <c r="Z54" s="156">
        <f t="shared" si="1"/>
        <v>2062</v>
      </c>
      <c r="AA54" s="351">
        <f t="shared" si="2"/>
        <v>0</v>
      </c>
      <c r="AB54" s="348">
        <f>SUMIFS(REC!F:F,REC!C:C,"&gt;="&amp;DATE(Z54,1,1),REC!C:C,"&lt;="&amp;EOMONTH(DATE(Z54,12,1),0),REC!$H:$H,"Efetivado")</f>
        <v>0</v>
      </c>
      <c r="AC54" s="348">
        <f>SUMIFS(DES!F:F,DES!C:C,"&gt;="&amp;DATE(Z54,1,1),DES!C:C,"&lt;="&amp;EOMONTH(DATE(Z54,12,1),0),DES!$H:$H,"Efetivado")</f>
        <v>0</v>
      </c>
      <c r="AD54" s="348">
        <f>SUMIFS('PG CAR'!H:H,'PG CAR'!C:C,"&gt;="&amp;DATE(Z54,1,1),'PG CAR'!C:C,"&lt;="&amp;EOMONTH(DATE(Z54,12,1),0),'PG CAR'!$J:$J,"Efetivado")</f>
        <v>0</v>
      </c>
      <c r="AE54" s="348">
        <f>SUMIFS('EMP ADQ'!G:G,'EMP ADQ'!C:C,"&gt;="&amp;DATE(Z54,1,1),'EMP ADQ'!C:C,"&lt;="&amp;EOMONTH(DATE(Z54,12,1),0),'EMP ADQ'!$I:$I,"Efetivado",'EMP ADQ'!D:D,"Empréstimo Adquirido")</f>
        <v>0</v>
      </c>
      <c r="AF54" s="348">
        <f>SUMIFS('EMP ADQ'!G:G,'EMP ADQ'!C:C,"&gt;="&amp;DATE(Z54,1,1),'EMP ADQ'!C:C,"&lt;="&amp;EOMONTH(DATE(Z54,12,1),0),'EMP ADQ'!$I:$I,"Efetivado",'EMP ADQ'!D:D,"Empréstimo Pago")</f>
        <v>0</v>
      </c>
      <c r="AG54" s="348">
        <f>SUMIFS('EMP CON'!G:G,'EMP CON'!C:C,"&gt;="&amp;DATE(Z54,1,1),'EMP CON'!C:C,"&lt;="&amp;EOMONTH(DATE(Z54,12,1),0),'EMP CON'!$I:$I,"Efetivado",'EMP CON'!D:D,"Empréstimo Concedido")</f>
        <v>0</v>
      </c>
      <c r="AH54" s="348">
        <f>SUMIFS('EMP CON'!G:G,'EMP CON'!C:C,"&gt;="&amp;DATE(Z54,1,1),'EMP CON'!C:C,"&lt;="&amp;EOMONTH(DATE(Z54,12,1),0),'EMP CON'!$I:$I,"Efetivado",'EMP CON'!D:D,"Empréstimo Recebido")</f>
        <v>0</v>
      </c>
      <c r="AJ54" s="156">
        <f t="shared" si="18"/>
        <v>2043</v>
      </c>
    </row>
    <row r="55" spans="26:36" x14ac:dyDescent="0.25">
      <c r="Z55" s="156">
        <f t="shared" si="1"/>
        <v>2063</v>
      </c>
      <c r="AA55" s="351">
        <f t="shared" si="2"/>
        <v>0</v>
      </c>
      <c r="AB55" s="348">
        <f>SUMIFS(REC!F:F,REC!C:C,"&gt;="&amp;DATE(Z55,1,1),REC!C:C,"&lt;="&amp;EOMONTH(DATE(Z55,12,1),0),REC!$H:$H,"Efetivado")</f>
        <v>0</v>
      </c>
      <c r="AC55" s="348">
        <f>SUMIFS(DES!F:F,DES!C:C,"&gt;="&amp;DATE(Z55,1,1),DES!C:C,"&lt;="&amp;EOMONTH(DATE(Z55,12,1),0),DES!$H:$H,"Efetivado")</f>
        <v>0</v>
      </c>
      <c r="AD55" s="348">
        <f>SUMIFS('PG CAR'!H:H,'PG CAR'!C:C,"&gt;="&amp;DATE(Z55,1,1),'PG CAR'!C:C,"&lt;="&amp;EOMONTH(DATE(Z55,12,1),0),'PG CAR'!$J:$J,"Efetivado")</f>
        <v>0</v>
      </c>
      <c r="AE55" s="348">
        <f>SUMIFS('EMP ADQ'!G:G,'EMP ADQ'!C:C,"&gt;="&amp;DATE(Z55,1,1),'EMP ADQ'!C:C,"&lt;="&amp;EOMONTH(DATE(Z55,12,1),0),'EMP ADQ'!$I:$I,"Efetivado",'EMP ADQ'!D:D,"Empréstimo Adquirido")</f>
        <v>0</v>
      </c>
      <c r="AF55" s="348">
        <f>SUMIFS('EMP ADQ'!G:G,'EMP ADQ'!C:C,"&gt;="&amp;DATE(Z55,1,1),'EMP ADQ'!C:C,"&lt;="&amp;EOMONTH(DATE(Z55,12,1),0),'EMP ADQ'!$I:$I,"Efetivado",'EMP ADQ'!D:D,"Empréstimo Pago")</f>
        <v>0</v>
      </c>
      <c r="AG55" s="348">
        <f>SUMIFS('EMP CON'!G:G,'EMP CON'!C:C,"&gt;="&amp;DATE(Z55,1,1),'EMP CON'!C:C,"&lt;="&amp;EOMONTH(DATE(Z55,12,1),0),'EMP CON'!$I:$I,"Efetivado",'EMP CON'!D:D,"Empréstimo Concedido")</f>
        <v>0</v>
      </c>
      <c r="AH55" s="348">
        <f>SUMIFS('EMP CON'!G:G,'EMP CON'!C:C,"&gt;="&amp;DATE(Z55,1,1),'EMP CON'!C:C,"&lt;="&amp;EOMONTH(DATE(Z55,12,1),0),'EMP CON'!$I:$I,"Efetivado",'EMP CON'!D:D,"Empréstimo Recebido")</f>
        <v>0</v>
      </c>
      <c r="AJ55" s="156">
        <f t="shared" si="18"/>
        <v>2044</v>
      </c>
    </row>
    <row r="56" spans="26:36" x14ac:dyDescent="0.25">
      <c r="Z56" s="156">
        <f t="shared" si="1"/>
        <v>2064</v>
      </c>
      <c r="AA56" s="351">
        <f t="shared" si="2"/>
        <v>0</v>
      </c>
      <c r="AB56" s="348">
        <f>SUMIFS(REC!F:F,REC!C:C,"&gt;="&amp;DATE(Z56,1,1),REC!C:C,"&lt;="&amp;EOMONTH(DATE(Z56,12,1),0),REC!$H:$H,"Efetivado")</f>
        <v>0</v>
      </c>
      <c r="AC56" s="348">
        <f>SUMIFS(DES!F:F,DES!C:C,"&gt;="&amp;DATE(Z56,1,1),DES!C:C,"&lt;="&amp;EOMONTH(DATE(Z56,12,1),0),DES!$H:$H,"Efetivado")</f>
        <v>0</v>
      </c>
      <c r="AD56" s="348">
        <f>SUMIFS('PG CAR'!H:H,'PG CAR'!C:C,"&gt;="&amp;DATE(Z56,1,1),'PG CAR'!C:C,"&lt;="&amp;EOMONTH(DATE(Z56,12,1),0),'PG CAR'!$J:$J,"Efetivado")</f>
        <v>0</v>
      </c>
      <c r="AE56" s="348">
        <f>SUMIFS('EMP ADQ'!G:G,'EMP ADQ'!C:C,"&gt;="&amp;DATE(Z56,1,1),'EMP ADQ'!C:C,"&lt;="&amp;EOMONTH(DATE(Z56,12,1),0),'EMP ADQ'!$I:$I,"Efetivado",'EMP ADQ'!D:D,"Empréstimo Adquirido")</f>
        <v>0</v>
      </c>
      <c r="AF56" s="348">
        <f>SUMIFS('EMP ADQ'!G:G,'EMP ADQ'!C:C,"&gt;="&amp;DATE(Z56,1,1),'EMP ADQ'!C:C,"&lt;="&amp;EOMONTH(DATE(Z56,12,1),0),'EMP ADQ'!$I:$I,"Efetivado",'EMP ADQ'!D:D,"Empréstimo Pago")</f>
        <v>0</v>
      </c>
      <c r="AG56" s="348">
        <f>SUMIFS('EMP CON'!G:G,'EMP CON'!C:C,"&gt;="&amp;DATE(Z56,1,1),'EMP CON'!C:C,"&lt;="&amp;EOMONTH(DATE(Z56,12,1),0),'EMP CON'!$I:$I,"Efetivado",'EMP CON'!D:D,"Empréstimo Concedido")</f>
        <v>0</v>
      </c>
      <c r="AH56" s="348">
        <f>SUMIFS('EMP CON'!G:G,'EMP CON'!C:C,"&gt;="&amp;DATE(Z56,1,1),'EMP CON'!C:C,"&lt;="&amp;EOMONTH(DATE(Z56,12,1),0),'EMP CON'!$I:$I,"Efetivado",'EMP CON'!D:D,"Empréstimo Recebido")</f>
        <v>0</v>
      </c>
      <c r="AJ56" s="156">
        <f t="shared" si="18"/>
        <v>2045</v>
      </c>
    </row>
    <row r="57" spans="26:36" x14ac:dyDescent="0.25">
      <c r="Z57" s="156">
        <f t="shared" si="1"/>
        <v>2065</v>
      </c>
      <c r="AA57" s="351">
        <f t="shared" si="2"/>
        <v>0</v>
      </c>
      <c r="AB57" s="348">
        <f>SUMIFS(REC!F:F,REC!C:C,"&gt;="&amp;DATE(Z57,1,1),REC!C:C,"&lt;="&amp;EOMONTH(DATE(Z57,12,1),0),REC!$H:$H,"Efetivado")</f>
        <v>0</v>
      </c>
      <c r="AC57" s="348">
        <f>SUMIFS(DES!F:F,DES!C:C,"&gt;="&amp;DATE(Z57,1,1),DES!C:C,"&lt;="&amp;EOMONTH(DATE(Z57,12,1),0),DES!$H:$H,"Efetivado")</f>
        <v>0</v>
      </c>
      <c r="AD57" s="348">
        <f>SUMIFS('PG CAR'!H:H,'PG CAR'!C:C,"&gt;="&amp;DATE(Z57,1,1),'PG CAR'!C:C,"&lt;="&amp;EOMONTH(DATE(Z57,12,1),0),'PG CAR'!$J:$J,"Efetivado")</f>
        <v>0</v>
      </c>
      <c r="AE57" s="348">
        <f>SUMIFS('EMP ADQ'!G:G,'EMP ADQ'!C:C,"&gt;="&amp;DATE(Z57,1,1),'EMP ADQ'!C:C,"&lt;="&amp;EOMONTH(DATE(Z57,12,1),0),'EMP ADQ'!$I:$I,"Efetivado",'EMP ADQ'!D:D,"Empréstimo Adquirido")</f>
        <v>0</v>
      </c>
      <c r="AF57" s="348">
        <f>SUMIFS('EMP ADQ'!G:G,'EMP ADQ'!C:C,"&gt;="&amp;DATE(Z57,1,1),'EMP ADQ'!C:C,"&lt;="&amp;EOMONTH(DATE(Z57,12,1),0),'EMP ADQ'!$I:$I,"Efetivado",'EMP ADQ'!D:D,"Empréstimo Pago")</f>
        <v>0</v>
      </c>
      <c r="AG57" s="348">
        <f>SUMIFS('EMP CON'!G:G,'EMP CON'!C:C,"&gt;="&amp;DATE(Z57,1,1),'EMP CON'!C:C,"&lt;="&amp;EOMONTH(DATE(Z57,12,1),0),'EMP CON'!$I:$I,"Efetivado",'EMP CON'!D:D,"Empréstimo Concedido")</f>
        <v>0</v>
      </c>
      <c r="AH57" s="348">
        <f>SUMIFS('EMP CON'!G:G,'EMP CON'!C:C,"&gt;="&amp;DATE(Z57,1,1),'EMP CON'!C:C,"&lt;="&amp;EOMONTH(DATE(Z57,12,1),0),'EMP CON'!$I:$I,"Efetivado",'EMP CON'!D:D,"Empréstimo Recebido")</f>
        <v>0</v>
      </c>
      <c r="AJ57" s="156">
        <f t="shared" si="18"/>
        <v>2046</v>
      </c>
    </row>
    <row r="58" spans="26:36" x14ac:dyDescent="0.25">
      <c r="Z58" s="156">
        <f t="shared" si="1"/>
        <v>2066</v>
      </c>
      <c r="AA58" s="351">
        <f t="shared" si="2"/>
        <v>0</v>
      </c>
      <c r="AB58" s="348">
        <f>SUMIFS(REC!F:F,REC!C:C,"&gt;="&amp;DATE(Z58,1,1),REC!C:C,"&lt;="&amp;EOMONTH(DATE(Z58,12,1),0),REC!$H:$H,"Efetivado")</f>
        <v>0</v>
      </c>
      <c r="AC58" s="348">
        <f>SUMIFS(DES!F:F,DES!C:C,"&gt;="&amp;DATE(Z58,1,1),DES!C:C,"&lt;="&amp;EOMONTH(DATE(Z58,12,1),0),DES!$H:$H,"Efetivado")</f>
        <v>0</v>
      </c>
      <c r="AD58" s="348">
        <f>SUMIFS('PG CAR'!H:H,'PG CAR'!C:C,"&gt;="&amp;DATE(Z58,1,1),'PG CAR'!C:C,"&lt;="&amp;EOMONTH(DATE(Z58,12,1),0),'PG CAR'!$J:$J,"Efetivado")</f>
        <v>0</v>
      </c>
      <c r="AE58" s="348">
        <f>SUMIFS('EMP ADQ'!G:G,'EMP ADQ'!C:C,"&gt;="&amp;DATE(Z58,1,1),'EMP ADQ'!C:C,"&lt;="&amp;EOMONTH(DATE(Z58,12,1),0),'EMP ADQ'!$I:$I,"Efetivado",'EMP ADQ'!D:D,"Empréstimo Adquirido")</f>
        <v>0</v>
      </c>
      <c r="AF58" s="348">
        <f>SUMIFS('EMP ADQ'!G:G,'EMP ADQ'!C:C,"&gt;="&amp;DATE(Z58,1,1),'EMP ADQ'!C:C,"&lt;="&amp;EOMONTH(DATE(Z58,12,1),0),'EMP ADQ'!$I:$I,"Efetivado",'EMP ADQ'!D:D,"Empréstimo Pago")</f>
        <v>0</v>
      </c>
      <c r="AG58" s="348">
        <f>SUMIFS('EMP CON'!G:G,'EMP CON'!C:C,"&gt;="&amp;DATE(Z58,1,1),'EMP CON'!C:C,"&lt;="&amp;EOMONTH(DATE(Z58,12,1),0),'EMP CON'!$I:$I,"Efetivado",'EMP CON'!D:D,"Empréstimo Concedido")</f>
        <v>0</v>
      </c>
      <c r="AH58" s="348">
        <f>SUMIFS('EMP CON'!G:G,'EMP CON'!C:C,"&gt;="&amp;DATE(Z58,1,1),'EMP CON'!C:C,"&lt;="&amp;EOMONTH(DATE(Z58,12,1),0),'EMP CON'!$I:$I,"Efetivado",'EMP CON'!D:D,"Empréstimo Recebido")</f>
        <v>0</v>
      </c>
      <c r="AJ58" s="156">
        <f t="shared" si="18"/>
        <v>2047</v>
      </c>
    </row>
    <row r="59" spans="26:36" x14ac:dyDescent="0.25">
      <c r="Z59" s="156">
        <f t="shared" si="1"/>
        <v>2067</v>
      </c>
      <c r="AA59" s="351">
        <f t="shared" si="2"/>
        <v>0</v>
      </c>
      <c r="AB59" s="348">
        <f>SUMIFS(REC!F:F,REC!C:C,"&gt;="&amp;DATE(Z59,1,1),REC!C:C,"&lt;="&amp;EOMONTH(DATE(Z59,12,1),0),REC!$H:$H,"Efetivado")</f>
        <v>0</v>
      </c>
      <c r="AC59" s="348">
        <f>SUMIFS(DES!F:F,DES!C:C,"&gt;="&amp;DATE(Z59,1,1),DES!C:C,"&lt;="&amp;EOMONTH(DATE(Z59,12,1),0),DES!$H:$H,"Efetivado")</f>
        <v>0</v>
      </c>
      <c r="AD59" s="348">
        <f>SUMIFS('PG CAR'!H:H,'PG CAR'!C:C,"&gt;="&amp;DATE(Z59,1,1),'PG CAR'!C:C,"&lt;="&amp;EOMONTH(DATE(Z59,12,1),0),'PG CAR'!$J:$J,"Efetivado")</f>
        <v>0</v>
      </c>
      <c r="AE59" s="348">
        <f>SUMIFS('EMP ADQ'!G:G,'EMP ADQ'!C:C,"&gt;="&amp;DATE(Z59,1,1),'EMP ADQ'!C:C,"&lt;="&amp;EOMONTH(DATE(Z59,12,1),0),'EMP ADQ'!$I:$I,"Efetivado",'EMP ADQ'!D:D,"Empréstimo Adquirido")</f>
        <v>0</v>
      </c>
      <c r="AF59" s="348">
        <f>SUMIFS('EMP ADQ'!G:G,'EMP ADQ'!C:C,"&gt;="&amp;DATE(Z59,1,1),'EMP ADQ'!C:C,"&lt;="&amp;EOMONTH(DATE(Z59,12,1),0),'EMP ADQ'!$I:$I,"Efetivado",'EMP ADQ'!D:D,"Empréstimo Pago")</f>
        <v>0</v>
      </c>
      <c r="AG59" s="348">
        <f>SUMIFS('EMP CON'!G:G,'EMP CON'!C:C,"&gt;="&amp;DATE(Z59,1,1),'EMP CON'!C:C,"&lt;="&amp;EOMONTH(DATE(Z59,12,1),0),'EMP CON'!$I:$I,"Efetivado",'EMP CON'!D:D,"Empréstimo Concedido")</f>
        <v>0</v>
      </c>
      <c r="AH59" s="348">
        <f>SUMIFS('EMP CON'!G:G,'EMP CON'!C:C,"&gt;="&amp;DATE(Z59,1,1),'EMP CON'!C:C,"&lt;="&amp;EOMONTH(DATE(Z59,12,1),0),'EMP CON'!$I:$I,"Efetivado",'EMP CON'!D:D,"Empréstimo Recebido")</f>
        <v>0</v>
      </c>
      <c r="AJ59" s="156">
        <f t="shared" si="18"/>
        <v>2048</v>
      </c>
    </row>
    <row r="60" spans="26:36" x14ac:dyDescent="0.25">
      <c r="Z60" s="156">
        <f t="shared" si="1"/>
        <v>2068</v>
      </c>
      <c r="AA60" s="351">
        <f t="shared" si="2"/>
        <v>0</v>
      </c>
      <c r="AB60" s="348">
        <f>SUMIFS(REC!F:F,REC!C:C,"&gt;="&amp;DATE(Z60,1,1),REC!C:C,"&lt;="&amp;EOMONTH(DATE(Z60,12,1),0),REC!$H:$H,"Efetivado")</f>
        <v>0</v>
      </c>
      <c r="AC60" s="348">
        <f>SUMIFS(DES!F:F,DES!C:C,"&gt;="&amp;DATE(Z60,1,1),DES!C:C,"&lt;="&amp;EOMONTH(DATE(Z60,12,1),0),DES!$H:$H,"Efetivado")</f>
        <v>0</v>
      </c>
      <c r="AD60" s="348">
        <f>SUMIFS('PG CAR'!H:H,'PG CAR'!C:C,"&gt;="&amp;DATE(Z60,1,1),'PG CAR'!C:C,"&lt;="&amp;EOMONTH(DATE(Z60,12,1),0),'PG CAR'!$J:$J,"Efetivado")</f>
        <v>0</v>
      </c>
      <c r="AE60" s="348">
        <f>SUMIFS('EMP ADQ'!G:G,'EMP ADQ'!C:C,"&gt;="&amp;DATE(Z60,1,1),'EMP ADQ'!C:C,"&lt;="&amp;EOMONTH(DATE(Z60,12,1),0),'EMP ADQ'!$I:$I,"Efetivado",'EMP ADQ'!D:D,"Empréstimo Adquirido")</f>
        <v>0</v>
      </c>
      <c r="AF60" s="348">
        <f>SUMIFS('EMP ADQ'!G:G,'EMP ADQ'!C:C,"&gt;="&amp;DATE(Z60,1,1),'EMP ADQ'!C:C,"&lt;="&amp;EOMONTH(DATE(Z60,12,1),0),'EMP ADQ'!$I:$I,"Efetivado",'EMP ADQ'!D:D,"Empréstimo Pago")</f>
        <v>0</v>
      </c>
      <c r="AG60" s="348">
        <f>SUMIFS('EMP CON'!G:G,'EMP CON'!C:C,"&gt;="&amp;DATE(Z60,1,1),'EMP CON'!C:C,"&lt;="&amp;EOMONTH(DATE(Z60,12,1),0),'EMP CON'!$I:$I,"Efetivado",'EMP CON'!D:D,"Empréstimo Concedido")</f>
        <v>0</v>
      </c>
      <c r="AH60" s="348">
        <f>SUMIFS('EMP CON'!G:G,'EMP CON'!C:C,"&gt;="&amp;DATE(Z60,1,1),'EMP CON'!C:C,"&lt;="&amp;EOMONTH(DATE(Z60,12,1),0),'EMP CON'!$I:$I,"Efetivado",'EMP CON'!D:D,"Empréstimo Recebido")</f>
        <v>0</v>
      </c>
      <c r="AJ60" s="156">
        <f t="shared" si="18"/>
        <v>2049</v>
      </c>
    </row>
    <row r="61" spans="26:36" x14ac:dyDescent="0.25">
      <c r="Z61" s="156">
        <f t="shared" si="1"/>
        <v>2069</v>
      </c>
      <c r="AA61" s="351">
        <f t="shared" si="2"/>
        <v>0</v>
      </c>
      <c r="AB61" s="348">
        <f>SUMIFS(REC!F:F,REC!C:C,"&gt;="&amp;DATE(Z61,1,1),REC!C:C,"&lt;="&amp;EOMONTH(DATE(Z61,12,1),0),REC!$H:$H,"Efetivado")</f>
        <v>0</v>
      </c>
      <c r="AC61" s="348">
        <f>SUMIFS(DES!F:F,DES!C:C,"&gt;="&amp;DATE(Z61,1,1),DES!C:C,"&lt;="&amp;EOMONTH(DATE(Z61,12,1),0),DES!$H:$H,"Efetivado")</f>
        <v>0</v>
      </c>
      <c r="AD61" s="348">
        <f>SUMIFS('PG CAR'!H:H,'PG CAR'!C:C,"&gt;="&amp;DATE(Z61,1,1),'PG CAR'!C:C,"&lt;="&amp;EOMONTH(DATE(Z61,12,1),0),'PG CAR'!$J:$J,"Efetivado")</f>
        <v>0</v>
      </c>
      <c r="AE61" s="348">
        <f>SUMIFS('EMP ADQ'!G:G,'EMP ADQ'!C:C,"&gt;="&amp;DATE(Z61,1,1),'EMP ADQ'!C:C,"&lt;="&amp;EOMONTH(DATE(Z61,12,1),0),'EMP ADQ'!$I:$I,"Efetivado",'EMP ADQ'!D:D,"Empréstimo Adquirido")</f>
        <v>0</v>
      </c>
      <c r="AF61" s="348">
        <f>SUMIFS('EMP ADQ'!G:G,'EMP ADQ'!C:C,"&gt;="&amp;DATE(Z61,1,1),'EMP ADQ'!C:C,"&lt;="&amp;EOMONTH(DATE(Z61,12,1),0),'EMP ADQ'!$I:$I,"Efetivado",'EMP ADQ'!D:D,"Empréstimo Pago")</f>
        <v>0</v>
      </c>
      <c r="AG61" s="348">
        <f>SUMIFS('EMP CON'!G:G,'EMP CON'!C:C,"&gt;="&amp;DATE(Z61,1,1),'EMP CON'!C:C,"&lt;="&amp;EOMONTH(DATE(Z61,12,1),0),'EMP CON'!$I:$I,"Efetivado",'EMP CON'!D:D,"Empréstimo Concedido")</f>
        <v>0</v>
      </c>
      <c r="AH61" s="348">
        <f>SUMIFS('EMP CON'!G:G,'EMP CON'!C:C,"&gt;="&amp;DATE(Z61,1,1),'EMP CON'!C:C,"&lt;="&amp;EOMONTH(DATE(Z61,12,1),0),'EMP CON'!$I:$I,"Efetivado",'EMP CON'!D:D,"Empréstimo Recebido")</f>
        <v>0</v>
      </c>
      <c r="AJ61" s="156">
        <f t="shared" si="18"/>
        <v>2050</v>
      </c>
    </row>
    <row r="62" spans="26:36" x14ac:dyDescent="0.25">
      <c r="Z62" s="156">
        <f t="shared" si="1"/>
        <v>2070</v>
      </c>
      <c r="AA62" s="351">
        <f t="shared" ref="AA62" si="19">AA61+AB61-AC61-AD61+AE61-AF61-AG61+AH61</f>
        <v>0</v>
      </c>
      <c r="AB62" s="348">
        <f>SUMIFS(REC!F:F,REC!C:C,"&gt;="&amp;DATE(Z62,1,1),REC!C:C,"&lt;="&amp;EOMONTH(DATE(Z62,12,1),0),REC!$H:$H,"Efetivado")</f>
        <v>0</v>
      </c>
      <c r="AC62" s="348">
        <f>SUMIFS(DES!F:F,DES!C:C,"&gt;="&amp;DATE(Z62,1,1),DES!C:C,"&lt;="&amp;EOMONTH(DATE(Z62,12,1),0),DES!$H:$H,"Efetivado")</f>
        <v>0</v>
      </c>
      <c r="AD62" s="348">
        <f>SUMIFS('PG CAR'!H:H,'PG CAR'!C:C,"&gt;="&amp;DATE(Z62,1,1),'PG CAR'!C:C,"&lt;="&amp;EOMONTH(DATE(Z62,12,1),0),'PG CAR'!$J:$J,"Efetivado")</f>
        <v>0</v>
      </c>
      <c r="AE62" s="348">
        <f>SUMIFS('EMP ADQ'!G:G,'EMP ADQ'!C:C,"&gt;="&amp;DATE(Z62,1,1),'EMP ADQ'!C:C,"&lt;="&amp;EOMONTH(DATE(Z62,12,1),0),'EMP ADQ'!$I:$I,"Efetivado",'EMP ADQ'!D:D,"Empréstimo Adquirido")</f>
        <v>0</v>
      </c>
      <c r="AF62" s="348">
        <f>SUMIFS('EMP ADQ'!G:G,'EMP ADQ'!C:C,"&gt;="&amp;DATE(Z62,1,1),'EMP ADQ'!C:C,"&lt;="&amp;EOMONTH(DATE(Z62,12,1),0),'EMP ADQ'!$I:$I,"Efetivado",'EMP ADQ'!D:D,"Empréstimo Pago")</f>
        <v>0</v>
      </c>
      <c r="AG62" s="348">
        <f>SUMIFS('EMP CON'!G:G,'EMP CON'!C:C,"&gt;="&amp;DATE(Z62,1,1),'EMP CON'!C:C,"&lt;="&amp;EOMONTH(DATE(Z62,12,1),0),'EMP CON'!$I:$I,"Efetivado",'EMP CON'!D:D,"Empréstimo Concedido")</f>
        <v>0</v>
      </c>
      <c r="AH62" s="348">
        <f>SUMIFS('EMP CON'!G:G,'EMP CON'!C:C,"&gt;="&amp;DATE(Z62,1,1),'EMP CON'!C:C,"&lt;="&amp;EOMONTH(DATE(Z62,12,1),0),'EMP CON'!$I:$I,"Efetivado",'EMP CON'!D:D,"Empréstimo Recebido")</f>
        <v>0</v>
      </c>
      <c r="AJ62" s="156">
        <f t="shared" si="18"/>
        <v>2051</v>
      </c>
    </row>
    <row r="63" spans="26:36" x14ac:dyDescent="0.25">
      <c r="AJ63" s="156">
        <f t="shared" si="18"/>
        <v>2052</v>
      </c>
    </row>
    <row r="64" spans="26:36" x14ac:dyDescent="0.25">
      <c r="AJ64" s="156">
        <f t="shared" si="18"/>
        <v>2053</v>
      </c>
    </row>
    <row r="65" spans="36:36" x14ac:dyDescent="0.25">
      <c r="AJ65" s="156">
        <f t="shared" si="18"/>
        <v>2054</v>
      </c>
    </row>
    <row r="66" spans="36:36" x14ac:dyDescent="0.25">
      <c r="AJ66" s="156">
        <f t="shared" si="18"/>
        <v>2055</v>
      </c>
    </row>
    <row r="67" spans="36:36" x14ac:dyDescent="0.25">
      <c r="AJ67" s="156">
        <f t="shared" si="18"/>
        <v>2056</v>
      </c>
    </row>
    <row r="68" spans="36:36" x14ac:dyDescent="0.25">
      <c r="AJ68" s="156">
        <f t="shared" si="18"/>
        <v>2057</v>
      </c>
    </row>
    <row r="69" spans="36:36" x14ac:dyDescent="0.25">
      <c r="AJ69" s="156">
        <f t="shared" si="18"/>
        <v>2058</v>
      </c>
    </row>
    <row r="70" spans="36:36" x14ac:dyDescent="0.25">
      <c r="AJ70" s="156">
        <f t="shared" si="18"/>
        <v>2059</v>
      </c>
    </row>
    <row r="71" spans="36:36" x14ac:dyDescent="0.25">
      <c r="AJ71" s="156">
        <f t="shared" si="18"/>
        <v>2060</v>
      </c>
    </row>
    <row r="72" spans="36:36" x14ac:dyDescent="0.25">
      <c r="AJ72" s="156">
        <f t="shared" si="18"/>
        <v>2061</v>
      </c>
    </row>
    <row r="73" spans="36:36" x14ac:dyDescent="0.25">
      <c r="AJ73" s="156">
        <f t="shared" si="18"/>
        <v>2062</v>
      </c>
    </row>
    <row r="74" spans="36:36" x14ac:dyDescent="0.25">
      <c r="AJ74" s="156">
        <f t="shared" si="18"/>
        <v>2063</v>
      </c>
    </row>
    <row r="75" spans="36:36" x14ac:dyDescent="0.25">
      <c r="AJ75" s="156">
        <f t="shared" si="18"/>
        <v>2064</v>
      </c>
    </row>
    <row r="76" spans="36:36" x14ac:dyDescent="0.25">
      <c r="AJ76" s="156">
        <f t="shared" si="18"/>
        <v>2065</v>
      </c>
    </row>
    <row r="77" spans="36:36" x14ac:dyDescent="0.25">
      <c r="AJ77" s="156">
        <f t="shared" si="18"/>
        <v>2066</v>
      </c>
    </row>
    <row r="78" spans="36:36" x14ac:dyDescent="0.25">
      <c r="AJ78" s="156">
        <f t="shared" si="18"/>
        <v>2067</v>
      </c>
    </row>
    <row r="79" spans="36:36" x14ac:dyDescent="0.25">
      <c r="AJ79" s="156">
        <f t="shared" si="18"/>
        <v>2068</v>
      </c>
    </row>
    <row r="80" spans="36:36" x14ac:dyDescent="0.25">
      <c r="AJ80" s="156">
        <f t="shared" si="18"/>
        <v>2069</v>
      </c>
    </row>
    <row r="81" spans="36:36" x14ac:dyDescent="0.25">
      <c r="AJ81" s="156">
        <f t="shared" si="18"/>
        <v>2070</v>
      </c>
    </row>
  </sheetData>
  <sheetProtection password="8805" sheet="1" objects="1" scenarios="1" selectLockedCells="1" sort="0" autoFilter="0"/>
  <mergeCells count="4">
    <mergeCell ref="AJ13:AV13"/>
    <mergeCell ref="AJ17:AV17"/>
    <mergeCell ref="C6:G7"/>
    <mergeCell ref="H6:K8"/>
  </mergeCells>
  <conditionalFormatting sqref="D10:O11 D20:O20 D13:O18 D22:O27">
    <cfRule type="cellIs" dxfId="60" priority="5" operator="equal">
      <formula>0</formula>
    </cfRule>
  </conditionalFormatting>
  <conditionalFormatting sqref="E10:E11 E13:E18 E20 E22:E27">
    <cfRule type="cellIs" dxfId="59" priority="6" operator="equal">
      <formula>0</formula>
    </cfRule>
  </conditionalFormatting>
  <conditionalFormatting sqref="D29:O29">
    <cfRule type="cellIs" dxfId="58" priority="3" operator="equal">
      <formula>0</formula>
    </cfRule>
  </conditionalFormatting>
  <conditionalFormatting sqref="E29">
    <cfRule type="cellIs" dxfId="57" priority="4" operator="equal">
      <formula>0</formula>
    </cfRule>
  </conditionalFormatting>
  <dataValidations count="1">
    <dataValidation type="list" allowBlank="1" showInputMessage="1" showErrorMessage="1" sqref="M7">
      <formula1>$AJ$31:$AJ$81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452EC4C-E8A9-451B-A958-698156A49687}">
            <xm:f>DES!$U$8&lt;50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H6</xm:sqref>
        </x14:conditionalFormatting>
        <x14:conditionalFormatting xmlns:xm="http://schemas.microsoft.com/office/excel/2006/main">
          <x14:cfRule type="expression" priority="1" id="{DD50DD36-7E2B-4839-9004-FDD10F6E05F0}">
            <xm:f>DES!$U$8&gt;49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C9:O29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tabColor rgb="FF7030A0"/>
  </sheetPr>
  <dimension ref="A1:BV64"/>
  <sheetViews>
    <sheetView showGridLines="0" showRowColHeaders="0" zoomScaleNormal="100" workbookViewId="0">
      <pane ySplit="11" topLeftCell="A12" activePane="bottomLeft" state="frozen"/>
      <selection pane="bottomLeft" activeCell="K7" sqref="K7"/>
    </sheetView>
  </sheetViews>
  <sheetFormatPr defaultRowHeight="15" x14ac:dyDescent="0.25"/>
  <cols>
    <col min="1" max="1" width="10.7109375" customWidth="1"/>
    <col min="2" max="2" width="4.28515625" customWidth="1"/>
    <col min="3" max="3" width="5.7109375" customWidth="1"/>
    <col min="4" max="4" width="24.5703125" customWidth="1"/>
    <col min="5" max="7" width="14.7109375" customWidth="1"/>
    <col min="9" max="9" width="5.7109375" customWidth="1"/>
    <col min="10" max="10" width="24.5703125" customWidth="1"/>
    <col min="11" max="13" width="14.7109375" customWidth="1"/>
    <col min="16" max="17" width="9.140625" style="305"/>
    <col min="18" max="18" width="9.7109375" style="305" customWidth="1"/>
    <col min="19" max="19" width="9.140625" style="305" customWidth="1"/>
    <col min="20" max="20" width="35.7109375" style="305" customWidth="1"/>
    <col min="21" max="22" width="9.140625" style="305" customWidth="1"/>
    <col min="23" max="23" width="9.140625" style="352" hidden="1" customWidth="1"/>
    <col min="24" max="24" width="4.85546875" style="352" hidden="1" customWidth="1"/>
    <col min="25" max="26" width="9.140625" style="352" hidden="1" customWidth="1"/>
    <col min="27" max="28" width="9.7109375" style="352" hidden="1" customWidth="1"/>
    <col min="29" max="30" width="9.140625" style="352" hidden="1" customWidth="1"/>
    <col min="31" max="31" width="4.85546875" style="352" hidden="1" customWidth="1"/>
    <col min="32" max="32" width="12.42578125" style="352" hidden="1" customWidth="1"/>
    <col min="33" max="34" width="9.140625" style="352" hidden="1" customWidth="1"/>
    <col min="35" max="43" width="9.140625" style="250" hidden="1" customWidth="1"/>
    <col min="44" max="44" width="9.7109375" style="250" hidden="1" customWidth="1"/>
    <col min="45" max="57" width="9.140625" style="250" hidden="1" customWidth="1"/>
    <col min="58" max="58" width="4.28515625" style="250" hidden="1" customWidth="1"/>
    <col min="59" max="59" width="9.140625" style="250" hidden="1" customWidth="1"/>
    <col min="60" max="60" width="7.5703125" style="250" hidden="1" customWidth="1"/>
    <col min="61" max="66" width="9.140625" style="250" hidden="1" customWidth="1"/>
    <col min="67" max="67" width="0" style="250" hidden="1" customWidth="1"/>
    <col min="68" max="74" width="9.140625" style="305"/>
  </cols>
  <sheetData>
    <row r="1" spans="1:65" x14ac:dyDescent="0.25">
      <c r="A1" s="49"/>
    </row>
    <row r="6" spans="1:65" ht="15" customHeight="1" x14ac:dyDescent="0.3">
      <c r="C6" s="461" t="s">
        <v>248</v>
      </c>
      <c r="D6" s="461"/>
      <c r="E6" s="461"/>
      <c r="F6" s="461"/>
      <c r="G6" s="461"/>
      <c r="H6" s="461"/>
      <c r="I6" s="150"/>
    </row>
    <row r="7" spans="1:65" ht="15" customHeight="1" x14ac:dyDescent="0.3">
      <c r="C7" s="461"/>
      <c r="D7" s="461"/>
      <c r="E7" s="461"/>
      <c r="F7" s="461"/>
      <c r="G7" s="461"/>
      <c r="H7" s="461"/>
      <c r="I7" s="150"/>
      <c r="J7" s="62" t="s">
        <v>148</v>
      </c>
      <c r="K7" s="90" t="s">
        <v>36</v>
      </c>
      <c r="L7" s="62" t="s">
        <v>146</v>
      </c>
      <c r="M7" s="90">
        <v>2021</v>
      </c>
      <c r="AF7" s="353">
        <f>CAD!$R$18</f>
        <v>1</v>
      </c>
    </row>
    <row r="9" spans="1:65" ht="22.5" customHeight="1" x14ac:dyDescent="0.25">
      <c r="C9" s="466" t="s">
        <v>6</v>
      </c>
      <c r="D9" s="466"/>
      <c r="E9" s="466"/>
      <c r="F9" s="466"/>
      <c r="G9" s="466"/>
      <c r="I9" s="467" t="s">
        <v>7</v>
      </c>
      <c r="J9" s="467"/>
      <c r="K9" s="467"/>
      <c r="L9" s="467"/>
      <c r="M9" s="467"/>
      <c r="W9" s="469" t="s">
        <v>67</v>
      </c>
      <c r="Y9" s="469" t="s">
        <v>70</v>
      </c>
      <c r="AA9" s="469"/>
      <c r="AB9" s="468" t="s">
        <v>82</v>
      </c>
      <c r="AC9" s="469" t="s">
        <v>267</v>
      </c>
      <c r="AD9" s="468" t="s">
        <v>82</v>
      </c>
      <c r="AF9" s="468" t="s">
        <v>269</v>
      </c>
      <c r="AJ9" s="464" t="s">
        <v>68</v>
      </c>
      <c r="AK9" s="464"/>
      <c r="AL9" s="464"/>
      <c r="AM9" s="464"/>
      <c r="AN9" s="464"/>
      <c r="AO9" s="464"/>
      <c r="AP9" s="464"/>
      <c r="AQ9" s="464"/>
      <c r="AR9" s="464"/>
      <c r="AS9" s="464"/>
      <c r="AT9" s="464"/>
      <c r="AU9" s="464"/>
      <c r="AW9" s="464" t="s">
        <v>69</v>
      </c>
      <c r="AX9" s="464"/>
      <c r="AY9" s="464"/>
      <c r="AZ9" s="464"/>
      <c r="BA9" s="464"/>
      <c r="BB9" s="464"/>
      <c r="BC9" s="464"/>
      <c r="BD9" s="464"/>
      <c r="BE9" s="464"/>
      <c r="BF9" s="464"/>
      <c r="BG9" s="464"/>
      <c r="BH9" s="464"/>
    </row>
    <row r="10" spans="1:65" x14ac:dyDescent="0.25">
      <c r="C10" s="465" t="s">
        <v>1</v>
      </c>
      <c r="D10" s="465"/>
      <c r="E10" s="154" t="s">
        <v>46</v>
      </c>
      <c r="F10" s="154" t="s">
        <v>47</v>
      </c>
      <c r="G10" s="154" t="s">
        <v>48</v>
      </c>
      <c r="I10" s="465" t="s">
        <v>1</v>
      </c>
      <c r="J10" s="465"/>
      <c r="K10" s="154" t="s">
        <v>46</v>
      </c>
      <c r="L10" s="154" t="s">
        <v>47</v>
      </c>
      <c r="M10" s="154" t="s">
        <v>48</v>
      </c>
      <c r="W10" s="469"/>
      <c r="Y10" s="469"/>
      <c r="AA10" s="469"/>
      <c r="AB10" s="468"/>
      <c r="AC10" s="469"/>
      <c r="AD10" s="468"/>
      <c r="AF10" s="468"/>
      <c r="AJ10" s="156" t="s">
        <v>34</v>
      </c>
      <c r="AK10" s="156" t="s">
        <v>35</v>
      </c>
      <c r="AL10" s="156" t="s">
        <v>36</v>
      </c>
      <c r="AM10" s="156" t="s">
        <v>37</v>
      </c>
      <c r="AN10" s="156" t="s">
        <v>38</v>
      </c>
      <c r="AO10" s="156" t="s">
        <v>39</v>
      </c>
      <c r="AP10" s="156" t="s">
        <v>40</v>
      </c>
      <c r="AQ10" s="156" t="s">
        <v>41</v>
      </c>
      <c r="AR10" s="156" t="s">
        <v>42</v>
      </c>
      <c r="AS10" s="156" t="s">
        <v>43</v>
      </c>
      <c r="AT10" s="156" t="s">
        <v>44</v>
      </c>
      <c r="AU10" s="156" t="s">
        <v>45</v>
      </c>
      <c r="AW10" s="156" t="s">
        <v>34</v>
      </c>
      <c r="AX10" s="156" t="s">
        <v>35</v>
      </c>
      <c r="AY10" s="156" t="s">
        <v>36</v>
      </c>
      <c r="AZ10" s="156" t="s">
        <v>37</v>
      </c>
      <c r="BA10" s="156" t="s">
        <v>38</v>
      </c>
      <c r="BB10" s="156" t="s">
        <v>39</v>
      </c>
      <c r="BC10" s="156" t="s">
        <v>40</v>
      </c>
      <c r="BD10" s="156" t="s">
        <v>41</v>
      </c>
      <c r="BE10" s="156" t="s">
        <v>42</v>
      </c>
      <c r="BF10" s="156" t="s">
        <v>43</v>
      </c>
      <c r="BG10" s="156" t="s">
        <v>44</v>
      </c>
      <c r="BH10" s="156" t="s">
        <v>45</v>
      </c>
    </row>
    <row r="11" spans="1:65" x14ac:dyDescent="0.25">
      <c r="C11" s="217" t="s">
        <v>227</v>
      </c>
      <c r="D11" s="249" t="s">
        <v>18</v>
      </c>
      <c r="E11" s="195">
        <f>SUM(E12:E61)</f>
        <v>0</v>
      </c>
      <c r="F11" s="195">
        <f t="shared" ref="F11" si="0">SUM(F12:F61)</f>
        <v>0</v>
      </c>
      <c r="G11" s="195">
        <f>E11-F11</f>
        <v>0</v>
      </c>
      <c r="I11" s="217" t="s">
        <v>227</v>
      </c>
      <c r="J11" s="217" t="s">
        <v>18</v>
      </c>
      <c r="K11" s="195">
        <f>SUM(K12:K61)</f>
        <v>0</v>
      </c>
      <c r="L11" s="195">
        <f t="shared" ref="L11" si="1">SUM(L12:L61)</f>
        <v>0</v>
      </c>
      <c r="M11" s="195">
        <f>L11-K11</f>
        <v>0</v>
      </c>
      <c r="W11" s="469"/>
      <c r="Y11" s="351">
        <f>SUM(Y12:Y61)</f>
        <v>0</v>
      </c>
      <c r="AA11" s="351">
        <f>SUM(AA12:AA61)</f>
        <v>0</v>
      </c>
      <c r="AB11" s="351"/>
      <c r="AC11" s="351">
        <f>SUM(AC12:AC61)</f>
        <v>0</v>
      </c>
      <c r="AD11" s="351">
        <f>SUMIFS('PG CAR'!$H:$H,'PG CAR'!$C:$C,"&gt;="&amp;DATE(M7,BL28,1),'PG CAR'!$C:$C,"&lt;="&amp;EOMONTH(DATE(M7,BL28,1),0),'PG CAR'!$J:$J,"efetivado")</f>
        <v>0</v>
      </c>
      <c r="AF11" s="468"/>
      <c r="AJ11" s="156"/>
      <c r="AK11" s="156"/>
      <c r="AL11" s="156"/>
      <c r="AM11" s="156"/>
      <c r="AN11" s="156"/>
      <c r="AO11" s="156"/>
      <c r="AP11" s="156"/>
      <c r="AQ11" s="156"/>
      <c r="AR11" s="156"/>
      <c r="AS11" s="156"/>
      <c r="AT11" s="156"/>
      <c r="AU11" s="156"/>
      <c r="AW11" s="156"/>
      <c r="AX11" s="156"/>
      <c r="AY11" s="156"/>
      <c r="AZ11" s="156"/>
      <c r="BA11" s="156"/>
      <c r="BB11" s="156"/>
      <c r="BC11" s="156"/>
      <c r="BD11" s="156"/>
      <c r="BE11" s="156"/>
      <c r="BF11" s="156"/>
      <c r="BG11" s="156"/>
      <c r="BH11" s="156"/>
    </row>
    <row r="12" spans="1:65" x14ac:dyDescent="0.25">
      <c r="C12" s="156" t="s">
        <v>152</v>
      </c>
      <c r="D12" s="155">
        <f>VLOOKUP(C12,CAD!C7:D7,2,0)</f>
        <v>0</v>
      </c>
      <c r="E12" s="155">
        <f>SUMIFS(REC!F:F,REC!C:C,"&gt;="&amp;DATE($M$7,$BL$28,1),REC!C:C,"&lt;="&amp;EOMONTH(DATE($M$7,$BL$28,1),0),REC!H:H,"efetivado",REC!D:D,'03'!D:D)</f>
        <v>0</v>
      </c>
      <c r="F12" s="155">
        <f>SUMIFS(AJ12:AU12,$AJ$10:$AU$10,$K$7)</f>
        <v>0</v>
      </c>
      <c r="G12" s="155">
        <f>E12-F12</f>
        <v>0</v>
      </c>
      <c r="I12" s="156" t="s">
        <v>152</v>
      </c>
      <c r="J12" s="155">
        <f>VLOOKUP('03'!I12,CAD!H7:I7,2,0)</f>
        <v>0</v>
      </c>
      <c r="K12" s="155">
        <f>W12+AF12</f>
        <v>0</v>
      </c>
      <c r="L12" s="155">
        <f>SUMIFS(AW12:BH12,$AW$10:$BH$10,$K$7)</f>
        <v>0</v>
      </c>
      <c r="M12" s="155">
        <f>L12-K12</f>
        <v>0</v>
      </c>
      <c r="W12" s="352">
        <f>SUMIFS(DES!F:F,DES!C:C,"&gt;="&amp;DATE($M$7,$BL$28,1),DES!C:C,"&lt;="&amp;EOMONTH(DATE($M$7,$BL$28,1),0),DES!H:H,"efetivado",DES!D:D,'03'!J:J)</f>
        <v>0</v>
      </c>
      <c r="Y12" s="352">
        <f>SUMIFS(CAR!H:H,CAR!C:C,"&gt;="&amp;DATE($M$7,$BL$28,1),CAR!C:C,"&lt;="&amp;EOMONTH(DATE($M$7,$BL$28,1),0),CAR!J:J,"efetivado",CAR!D:D,'03'!J:J)</f>
        <v>0</v>
      </c>
      <c r="AA12" s="352">
        <f>SUMIFS(CAR!H:H,CAR!J:J,"efetivado",CAR!D:D,'03'!J:J)</f>
        <v>0</v>
      </c>
      <c r="AB12" s="352">
        <f>SUMIFS('PG CAR'!H:H,'PG CAR'!J:J,"efetivado",'PG CAR'!D:D,'03'!J:J)</f>
        <v>0</v>
      </c>
      <c r="AC12" s="352">
        <f>IFERROR(AA12*100/$AA$11,0)</f>
        <v>0</v>
      </c>
      <c r="AD12" s="352">
        <f>$AD$11/100*AC12</f>
        <v>0</v>
      </c>
      <c r="AF12" s="352">
        <f>IF($AF$7=1,Y12,AD12)</f>
        <v>0</v>
      </c>
      <c r="AJ12" s="250">
        <f>SUMIFS(PREV_R!D:D,PREV_R!$C:$C,'03'!$D:$D,PREV_R!A:A,'03'!$M$7)</f>
        <v>0</v>
      </c>
      <c r="AK12" s="250">
        <f>SUMIFS(PREV_R!E:E,PREV_R!$C:$C,'03'!$D:$D,PREV_R!A:A,'03'!$M$7)</f>
        <v>0</v>
      </c>
      <c r="AL12" s="250">
        <f>SUMIFS(PREV_R!F:F,PREV_R!$C:$C,'03'!$D:$D,PREV_R!A:A,'03'!$M$7)</f>
        <v>0</v>
      </c>
      <c r="AM12" s="250">
        <f>SUMIFS(PREV_R!G:G,PREV_R!$C:$C,'03'!$D:$D,PREV_R!A:A,'03'!$M$7)</f>
        <v>0</v>
      </c>
      <c r="AN12" s="250">
        <f>SUMIFS(PREV_R!H:H,PREV_R!$C:$C,'03'!$D:$D,PREV_R!A:A,'03'!$M$7)</f>
        <v>0</v>
      </c>
      <c r="AO12" s="250">
        <f>SUMIFS(PREV_R!I:I,PREV_R!$C:$C,'03'!$D:$D,PREV_R!A:A,'03'!$M$7)</f>
        <v>0</v>
      </c>
      <c r="AP12" s="250">
        <f>SUMIFS(PREV_R!J:J,PREV_R!$C:$C,'03'!$D:$D,PREV_R!A:A,'03'!$M$7)</f>
        <v>0</v>
      </c>
      <c r="AQ12" s="250">
        <f>SUMIFS(PREV_R!K:K,PREV_R!$C:$C,'03'!$D:$D,PREV_R!A:A,'03'!$M$7)</f>
        <v>0</v>
      </c>
      <c r="AR12" s="250">
        <f>SUMIFS(PREV_R!L:L,PREV_R!$C:$C,'03'!$D:$D,PREV_R!A:A,'03'!$M$7)</f>
        <v>0</v>
      </c>
      <c r="AS12" s="250">
        <f>SUMIFS(PREV_R!M:M,PREV_R!$C:$C,'03'!$D:$D,PREV_R!A:A,'03'!$M$7)</f>
        <v>0</v>
      </c>
      <c r="AT12" s="250">
        <f>SUMIFS(PREV_R!N:N,PREV_R!$C:$C,'03'!$D:$D,PREV_R!A:A,'03'!$M$7)</f>
        <v>0</v>
      </c>
      <c r="AU12" s="250">
        <f>SUMIFS(PREV_R!O:O,PREV_R!$C:$C,'03'!$D:$D,PREV_R!A:A,'03'!$M$7)</f>
        <v>0</v>
      </c>
      <c r="AW12" s="250">
        <f>SUMIFS(PREV_D!D:D,PREV_D!$C:$C,'03'!$J:$J,PREV_D!A:A,'03'!$M$7)</f>
        <v>0</v>
      </c>
      <c r="AX12" s="250">
        <f>SUMIFS(PREV_D!E:E,PREV_D!$C:$C,'03'!$J:$J,PREV_D!A:A,'03'!$M$7)</f>
        <v>0</v>
      </c>
      <c r="AY12" s="250">
        <f>SUMIFS(PREV_D!F:F,PREV_D!$C:$C,'03'!$J:$J,PREV_D!A:A,'03'!$M$7)</f>
        <v>0</v>
      </c>
      <c r="AZ12" s="250">
        <f>SUMIFS(PREV_D!G:G,PREV_D!$C:$C,'03'!$J:$J,PREV_D!A:A,'03'!$M$7)</f>
        <v>0</v>
      </c>
      <c r="BA12" s="250">
        <f>SUMIFS(PREV_D!H:H,PREV_D!$C:$C,'03'!$J:$J,PREV_D!A:A,'03'!$M$7)</f>
        <v>0</v>
      </c>
      <c r="BB12" s="250">
        <f>SUMIFS(PREV_D!I:I,PREV_D!$C:$C,'03'!$J:$J,PREV_D!A:A,'03'!$M$7)</f>
        <v>0</v>
      </c>
      <c r="BC12" s="250">
        <f>SUMIFS(PREV_D!J:J,PREV_D!$C:$C,'03'!$J:$J,PREV_D!A:A,'03'!$M$7)</f>
        <v>0</v>
      </c>
      <c r="BD12" s="250">
        <f>SUMIFS(PREV_D!K:K,PREV_D!$C:$C,'03'!$J:$J,PREV_D!A:A,'03'!$M$7)</f>
        <v>0</v>
      </c>
      <c r="BE12" s="250">
        <f>SUMIFS(PREV_D!L:L,PREV_D!$C:$C,'03'!$J:$J,PREV_D!A:A,'03'!$M$7)</f>
        <v>0</v>
      </c>
      <c r="BF12" s="250">
        <f>SUMIFS(PREV_D!M:M,PREV_D!$C:$C,'03'!$J:$J,PREV_D!A:A,'03'!$M$7)</f>
        <v>0</v>
      </c>
      <c r="BG12" s="250">
        <f>SUMIFS(PREV_D!N:N,PREV_D!$C:$C,'03'!$J:$J,PREV_D!A:A,'03'!$M$7)</f>
        <v>0</v>
      </c>
      <c r="BH12" s="250">
        <f>SUMIFS(PREV_D!O:O,PREV_D!$C:$C,'03'!$J:$J,PREV_D!A:A,'03'!$M$7)</f>
        <v>0</v>
      </c>
    </row>
    <row r="13" spans="1:65" x14ac:dyDescent="0.25">
      <c r="C13" s="156" t="s">
        <v>153</v>
      </c>
      <c r="D13" s="155">
        <f>VLOOKUP(C13,CAD!C8:D8,2,0)</f>
        <v>0</v>
      </c>
      <c r="E13" s="155">
        <f>SUMIFS(REC!F:F,REC!C:C,"&gt;="&amp;DATE($M$7,$BL$28,1),REC!C:C,"&lt;="&amp;EOMONTH(DATE($M$7,$BL$28,1),0),REC!H:H,"efetivado",REC!D:D,'03'!D:D)</f>
        <v>0</v>
      </c>
      <c r="F13" s="155">
        <f t="shared" ref="F13:F43" si="2">SUMIFS(AJ13:AU13,$AJ$10:$AU$10,$K$7)</f>
        <v>0</v>
      </c>
      <c r="G13" s="155">
        <f t="shared" ref="G13:G61" si="3">E13-F13</f>
        <v>0</v>
      </c>
      <c r="I13" s="156" t="s">
        <v>153</v>
      </c>
      <c r="J13" s="155">
        <f>VLOOKUP('03'!I13,CAD!H8:I8,2,0)</f>
        <v>0</v>
      </c>
      <c r="K13" s="155">
        <f t="shared" ref="K13:K61" si="4">W13+AF13</f>
        <v>0</v>
      </c>
      <c r="L13" s="155">
        <f t="shared" ref="L13:L43" si="5">SUMIFS(AW13:BH13,$AW$10:$BH$10,$K$7)</f>
        <v>0</v>
      </c>
      <c r="M13" s="155">
        <f t="shared" ref="M13:M61" si="6">L13-K13</f>
        <v>0</v>
      </c>
      <c r="W13" s="352">
        <f>SUMIFS(DES!F:F,DES!C:C,"&gt;="&amp;DATE($M$7,$BL$28,1),DES!C:C,"&lt;="&amp;EOMONTH(DATE($M$7,$BL$28,1),0),DES!H:H,"efetivado",DES!D:D,'03'!J:J)</f>
        <v>0</v>
      </c>
      <c r="Y13" s="352">
        <f>SUMIFS(CAR!H:H,CAR!C:C,"&gt;="&amp;DATE($M$7,$BL$28,1),CAR!C:C,"&lt;="&amp;EOMONTH(DATE($M$7,$BL$28,1),0),CAR!J:J,"efetivado",CAR!D:D,'03'!J:J)</f>
        <v>0</v>
      </c>
      <c r="AA13" s="352">
        <f>SUMIFS(CAR!H:H,CAR!J:J,"efetivado",CAR!D:D,'03'!J:J)</f>
        <v>0</v>
      </c>
      <c r="AC13" s="352">
        <f t="shared" ref="AC13:AC61" si="7">IFERROR(AA13*100/$AA$11,0)</f>
        <v>0</v>
      </c>
      <c r="AD13" s="352">
        <f t="shared" ref="AD13:AD43" si="8">$AD$11/100*AC13</f>
        <v>0</v>
      </c>
      <c r="AF13" s="352">
        <f t="shared" ref="AF13:AF61" si="9">IF($AF$7=1,Y13,AD13)</f>
        <v>0</v>
      </c>
      <c r="AJ13" s="250">
        <f>SUMIFS(PREV_R!D:D,PREV_R!$C:$C,'03'!$D:$D,PREV_R!A:A,'03'!$M$7)</f>
        <v>0</v>
      </c>
      <c r="AK13" s="250">
        <f>SUMIFS(PREV_R!E:E,PREV_R!$C:$C,'03'!$D:$D,PREV_R!A:A,'03'!$M$7)</f>
        <v>0</v>
      </c>
      <c r="AL13" s="250">
        <f>SUMIFS(PREV_R!F:F,PREV_R!$C:$C,'03'!$D:$D,PREV_R!A:A,'03'!$M$7)</f>
        <v>0</v>
      </c>
      <c r="AM13" s="250">
        <f>SUMIFS(PREV_R!G:G,PREV_R!$C:$C,'03'!$D:$D,PREV_R!A:A,'03'!$M$7)</f>
        <v>0</v>
      </c>
      <c r="AN13" s="250">
        <f>SUMIFS(PREV_R!H:H,PREV_R!$C:$C,'03'!$D:$D,PREV_R!A:A,'03'!$M$7)</f>
        <v>0</v>
      </c>
      <c r="AO13" s="250">
        <f>SUMIFS(PREV_R!I:I,PREV_R!$C:$C,'03'!$D:$D,PREV_R!A:A,'03'!$M$7)</f>
        <v>0</v>
      </c>
      <c r="AP13" s="250">
        <f>SUMIFS(PREV_R!J:J,PREV_R!$C:$C,'03'!$D:$D,PREV_R!A:A,'03'!$M$7)</f>
        <v>0</v>
      </c>
      <c r="AQ13" s="250">
        <f>SUMIFS(PREV_R!K:K,PREV_R!$C:$C,'03'!$D:$D,PREV_R!A:A,'03'!$M$7)</f>
        <v>0</v>
      </c>
      <c r="AR13" s="250">
        <f>SUMIFS(PREV_R!L:L,PREV_R!$C:$C,'03'!$D:$D,PREV_R!A:A,'03'!$M$7)</f>
        <v>0</v>
      </c>
      <c r="AS13" s="250">
        <f>SUMIFS(PREV_R!M:M,PREV_R!$C:$C,'03'!$D:$D,PREV_R!A:A,'03'!$M$7)</f>
        <v>0</v>
      </c>
      <c r="AT13" s="250">
        <f>SUMIFS(PREV_R!N:N,PREV_R!$C:$C,'03'!$D:$D,PREV_R!A:A,'03'!$M$7)</f>
        <v>0</v>
      </c>
      <c r="AU13" s="250">
        <f>SUMIFS(PREV_R!O:O,PREV_R!$C:$C,'03'!$D:$D,PREV_R!A:A,'03'!$M$7)</f>
        <v>0</v>
      </c>
      <c r="AW13" s="250">
        <f>SUMIFS(PREV_D!D:D,PREV_D!$C:$C,'03'!$J:$J,PREV_D!A:A,'03'!$M$7)</f>
        <v>0</v>
      </c>
      <c r="AX13" s="250">
        <f>SUMIFS(PREV_D!E:E,PREV_D!$C:$C,'03'!$J:$J,PREV_D!A:A,'03'!$M$7)</f>
        <v>0</v>
      </c>
      <c r="AY13" s="250">
        <f>SUMIFS(PREV_D!F:F,PREV_D!$C:$C,'03'!$J:$J,PREV_D!A:A,'03'!$M$7)</f>
        <v>0</v>
      </c>
      <c r="AZ13" s="250">
        <f>SUMIFS(PREV_D!G:G,PREV_D!$C:$C,'03'!$J:$J,PREV_D!A:A,'03'!$M$7)</f>
        <v>0</v>
      </c>
      <c r="BA13" s="250">
        <f>SUMIFS(PREV_D!H:H,PREV_D!$C:$C,'03'!$J:$J,PREV_D!A:A,'03'!$M$7)</f>
        <v>0</v>
      </c>
      <c r="BB13" s="250">
        <f>SUMIFS(PREV_D!I:I,PREV_D!$C:$C,'03'!$J:$J,PREV_D!A:A,'03'!$M$7)</f>
        <v>0</v>
      </c>
      <c r="BC13" s="250">
        <f>SUMIFS(PREV_D!J:J,PREV_D!$C:$C,'03'!$J:$J,PREV_D!A:A,'03'!$M$7)</f>
        <v>0</v>
      </c>
      <c r="BD13" s="250">
        <f>SUMIFS(PREV_D!K:K,PREV_D!$C:$C,'03'!$J:$J,PREV_D!A:A,'03'!$M$7)</f>
        <v>0</v>
      </c>
      <c r="BE13" s="250">
        <f>SUMIFS(PREV_D!L:L,PREV_D!$C:$C,'03'!$J:$J,PREV_D!A:A,'03'!$M$7)</f>
        <v>0</v>
      </c>
      <c r="BF13" s="250">
        <f>SUMIFS(PREV_D!M:M,PREV_D!$C:$C,'03'!$J:$J,PREV_D!A:A,'03'!$M$7)</f>
        <v>0</v>
      </c>
      <c r="BG13" s="250">
        <f>SUMIFS(PREV_D!N:N,PREV_D!$C:$C,'03'!$J:$J,PREV_D!A:A,'03'!$M$7)</f>
        <v>0</v>
      </c>
      <c r="BH13" s="250">
        <f>SUMIFS(PREV_D!O:O,PREV_D!$C:$C,'03'!$J:$J,PREV_D!A:A,'03'!$M$7)</f>
        <v>0</v>
      </c>
    </row>
    <row r="14" spans="1:65" x14ac:dyDescent="0.25">
      <c r="C14" s="156" t="s">
        <v>154</v>
      </c>
      <c r="D14" s="155">
        <f>VLOOKUP(C14,CAD!C9:D9,2,0)</f>
        <v>0</v>
      </c>
      <c r="E14" s="155">
        <f>SUMIFS(REC!F:F,REC!C:C,"&gt;="&amp;DATE($M$7,$BL$28,1),REC!C:C,"&lt;="&amp;EOMONTH(DATE($M$7,$BL$28,1),0),REC!H:H,"efetivado",REC!D:D,'03'!D:D)</f>
        <v>0</v>
      </c>
      <c r="F14" s="155">
        <f t="shared" si="2"/>
        <v>0</v>
      </c>
      <c r="G14" s="155">
        <f t="shared" si="3"/>
        <v>0</v>
      </c>
      <c r="I14" s="156" t="s">
        <v>154</v>
      </c>
      <c r="J14" s="155">
        <f>VLOOKUP('03'!I14,CAD!H9:I9,2,0)</f>
        <v>0</v>
      </c>
      <c r="K14" s="155">
        <f t="shared" si="4"/>
        <v>0</v>
      </c>
      <c r="L14" s="155">
        <f t="shared" si="5"/>
        <v>0</v>
      </c>
      <c r="M14" s="155">
        <f t="shared" si="6"/>
        <v>0</v>
      </c>
      <c r="W14" s="352">
        <f>SUMIFS(DES!F:F,DES!C:C,"&gt;="&amp;DATE($M$7,$BL$28,1),DES!C:C,"&lt;="&amp;EOMONTH(DATE($M$7,$BL$28,1),0),DES!H:H,"efetivado",DES!D:D,'03'!J:J)</f>
        <v>0</v>
      </c>
      <c r="Y14" s="352">
        <f>SUMIFS(CAR!H:H,CAR!C:C,"&gt;="&amp;DATE($M$7,$BL$28,1),CAR!C:C,"&lt;="&amp;EOMONTH(DATE($M$7,$BL$28,1),0),CAR!J:J,"efetivado",CAR!D:D,'03'!J:J)</f>
        <v>0</v>
      </c>
      <c r="AA14" s="352">
        <f>SUMIFS(CAR!H:H,CAR!J:J,"efetivado",CAR!D:D,'03'!J:J)</f>
        <v>0</v>
      </c>
      <c r="AC14" s="352">
        <f t="shared" si="7"/>
        <v>0</v>
      </c>
      <c r="AD14" s="352">
        <f t="shared" si="8"/>
        <v>0</v>
      </c>
      <c r="AF14" s="352">
        <f t="shared" si="9"/>
        <v>0</v>
      </c>
      <c r="AJ14" s="250">
        <f>SUMIFS(PREV_R!D:D,PREV_R!$C:$C,'03'!$D:$D,PREV_R!A:A,'03'!$M$7)</f>
        <v>0</v>
      </c>
      <c r="AK14" s="250">
        <f>SUMIFS(PREV_R!E:E,PREV_R!$C:$C,'03'!$D:$D,PREV_R!A:A,'03'!$M$7)</f>
        <v>0</v>
      </c>
      <c r="AL14" s="250">
        <f>SUMIFS(PREV_R!F:F,PREV_R!$C:$C,'03'!$D:$D,PREV_R!A:A,'03'!$M$7)</f>
        <v>0</v>
      </c>
      <c r="AM14" s="250">
        <f>SUMIFS(PREV_R!G:G,PREV_R!$C:$C,'03'!$D:$D,PREV_R!A:A,'03'!$M$7)</f>
        <v>0</v>
      </c>
      <c r="AN14" s="250">
        <f>SUMIFS(PREV_R!H:H,PREV_R!$C:$C,'03'!$D:$D,PREV_R!A:A,'03'!$M$7)</f>
        <v>0</v>
      </c>
      <c r="AO14" s="250">
        <f>SUMIFS(PREV_R!I:I,PREV_R!$C:$C,'03'!$D:$D,PREV_R!A:A,'03'!$M$7)</f>
        <v>0</v>
      </c>
      <c r="AP14" s="250">
        <f>SUMIFS(PREV_R!J:J,PREV_R!$C:$C,'03'!$D:$D,PREV_R!A:A,'03'!$M$7)</f>
        <v>0</v>
      </c>
      <c r="AQ14" s="250">
        <f>SUMIFS(PREV_R!K:K,PREV_R!$C:$C,'03'!$D:$D,PREV_R!A:A,'03'!$M$7)</f>
        <v>0</v>
      </c>
      <c r="AR14" s="250">
        <f>SUMIFS(PREV_R!L:L,PREV_R!$C:$C,'03'!$D:$D,PREV_R!A:A,'03'!$M$7)</f>
        <v>0</v>
      </c>
      <c r="AS14" s="250">
        <f>SUMIFS(PREV_R!M:M,PREV_R!$C:$C,'03'!$D:$D,PREV_R!A:A,'03'!$M$7)</f>
        <v>0</v>
      </c>
      <c r="AT14" s="250">
        <f>SUMIFS(PREV_R!N:N,PREV_R!$C:$C,'03'!$D:$D,PREV_R!A:A,'03'!$M$7)</f>
        <v>0</v>
      </c>
      <c r="AU14" s="250">
        <f>SUMIFS(PREV_R!O:O,PREV_R!$C:$C,'03'!$D:$D,PREV_R!A:A,'03'!$M$7)</f>
        <v>0</v>
      </c>
      <c r="AW14" s="250">
        <f>SUMIFS(PREV_D!D:D,PREV_D!$C:$C,'03'!$J:$J,PREV_D!A:A,'03'!$M$7)</f>
        <v>0</v>
      </c>
      <c r="AX14" s="250">
        <f>SUMIFS(PREV_D!E:E,PREV_D!$C:$C,'03'!$J:$J,PREV_D!A:A,'03'!$M$7)</f>
        <v>0</v>
      </c>
      <c r="AY14" s="250">
        <f>SUMIFS(PREV_D!F:F,PREV_D!$C:$C,'03'!$J:$J,PREV_D!A:A,'03'!$M$7)</f>
        <v>0</v>
      </c>
      <c r="AZ14" s="250">
        <f>SUMIFS(PREV_D!G:G,PREV_D!$C:$C,'03'!$J:$J,PREV_D!A:A,'03'!$M$7)</f>
        <v>0</v>
      </c>
      <c r="BA14" s="250">
        <f>SUMIFS(PREV_D!H:H,PREV_D!$C:$C,'03'!$J:$J,PREV_D!A:A,'03'!$M$7)</f>
        <v>0</v>
      </c>
      <c r="BB14" s="250">
        <f>SUMIFS(PREV_D!I:I,PREV_D!$C:$C,'03'!$J:$J,PREV_D!A:A,'03'!$M$7)</f>
        <v>0</v>
      </c>
      <c r="BC14" s="250">
        <f>SUMIFS(PREV_D!J:J,PREV_D!$C:$C,'03'!$J:$J,PREV_D!A:A,'03'!$M$7)</f>
        <v>0</v>
      </c>
      <c r="BD14" s="250">
        <f>SUMIFS(PREV_D!K:K,PREV_D!$C:$C,'03'!$J:$J,PREV_D!A:A,'03'!$M$7)</f>
        <v>0</v>
      </c>
      <c r="BE14" s="250">
        <f>SUMIFS(PREV_D!L:L,PREV_D!$C:$C,'03'!$J:$J,PREV_D!A:A,'03'!$M$7)</f>
        <v>0</v>
      </c>
      <c r="BF14" s="250">
        <f>SUMIFS(PREV_D!M:M,PREV_D!$C:$C,'03'!$J:$J,PREV_D!A:A,'03'!$M$7)</f>
        <v>0</v>
      </c>
      <c r="BG14" s="250">
        <f>SUMIFS(PREV_D!N:N,PREV_D!$C:$C,'03'!$J:$J,PREV_D!A:A,'03'!$M$7)</f>
        <v>0</v>
      </c>
      <c r="BH14" s="250">
        <f>SUMIFS(PREV_D!O:O,PREV_D!$C:$C,'03'!$J:$J,PREV_D!A:A,'03'!$M$7)</f>
        <v>0</v>
      </c>
      <c r="BJ14" s="156">
        <f>CAD!M10</f>
        <v>2020</v>
      </c>
      <c r="BL14" s="156" t="s">
        <v>34</v>
      </c>
      <c r="BM14" s="156">
        <v>1</v>
      </c>
    </row>
    <row r="15" spans="1:65" x14ac:dyDescent="0.25">
      <c r="C15" s="156" t="s">
        <v>155</v>
      </c>
      <c r="D15" s="155">
        <f>VLOOKUP(C15,CAD!C10:D10,2,0)</f>
        <v>0</v>
      </c>
      <c r="E15" s="155">
        <f>SUMIFS(REC!F:F,REC!C:C,"&gt;="&amp;DATE($M$7,$BL$28,1),REC!C:C,"&lt;="&amp;EOMONTH(DATE($M$7,$BL$28,1),0),REC!H:H,"efetivado",REC!D:D,'03'!D:D)</f>
        <v>0</v>
      </c>
      <c r="F15" s="155">
        <f t="shared" si="2"/>
        <v>0</v>
      </c>
      <c r="G15" s="155">
        <f t="shared" si="3"/>
        <v>0</v>
      </c>
      <c r="I15" s="156" t="s">
        <v>155</v>
      </c>
      <c r="J15" s="155">
        <f>VLOOKUP('03'!I15,CAD!H10:I10,2,0)</f>
        <v>0</v>
      </c>
      <c r="K15" s="155">
        <f t="shared" si="4"/>
        <v>0</v>
      </c>
      <c r="L15" s="155">
        <f t="shared" si="5"/>
        <v>0</v>
      </c>
      <c r="M15" s="155">
        <f t="shared" si="6"/>
        <v>0</v>
      </c>
      <c r="W15" s="352">
        <f>SUMIFS(DES!F:F,DES!C:C,"&gt;="&amp;DATE($M$7,$BL$28,1),DES!C:C,"&lt;="&amp;EOMONTH(DATE($M$7,$BL$28,1),0),DES!H:H,"efetivado",DES!D:D,'03'!J:J)</f>
        <v>0</v>
      </c>
      <c r="Y15" s="352">
        <f>SUMIFS(CAR!H:H,CAR!C:C,"&gt;="&amp;DATE($M$7,$BL$28,1),CAR!C:C,"&lt;="&amp;EOMONTH(DATE($M$7,$BL$28,1),0),CAR!J:J,"efetivado",CAR!D:D,'03'!J:J)</f>
        <v>0</v>
      </c>
      <c r="AA15" s="352">
        <f>SUMIFS(CAR!H:H,CAR!J:J,"efetivado",CAR!D:D,'03'!J:J)</f>
        <v>0</v>
      </c>
      <c r="AC15" s="352">
        <f t="shared" si="7"/>
        <v>0</v>
      </c>
      <c r="AD15" s="352">
        <f t="shared" si="8"/>
        <v>0</v>
      </c>
      <c r="AF15" s="352">
        <f t="shared" si="9"/>
        <v>0</v>
      </c>
      <c r="AJ15" s="250">
        <f>SUMIFS(PREV_R!D:D,PREV_R!$C:$C,'03'!$D:$D,PREV_R!A:A,'03'!$M$7)</f>
        <v>0</v>
      </c>
      <c r="AK15" s="250">
        <f>SUMIFS(PREV_R!E:E,PREV_R!$C:$C,'03'!$D:$D,PREV_R!A:A,'03'!$M$7)</f>
        <v>0</v>
      </c>
      <c r="AL15" s="250">
        <f>SUMIFS(PREV_R!F:F,PREV_R!$C:$C,'03'!$D:$D,PREV_R!A:A,'03'!$M$7)</f>
        <v>0</v>
      </c>
      <c r="AM15" s="250">
        <f>SUMIFS(PREV_R!G:G,PREV_R!$C:$C,'03'!$D:$D,PREV_R!A:A,'03'!$M$7)</f>
        <v>0</v>
      </c>
      <c r="AN15" s="250">
        <f>SUMIFS(PREV_R!H:H,PREV_R!$C:$C,'03'!$D:$D,PREV_R!A:A,'03'!$M$7)</f>
        <v>0</v>
      </c>
      <c r="AO15" s="250">
        <f>SUMIFS(PREV_R!I:I,PREV_R!$C:$C,'03'!$D:$D,PREV_R!A:A,'03'!$M$7)</f>
        <v>0</v>
      </c>
      <c r="AP15" s="250">
        <f>SUMIFS(PREV_R!J:J,PREV_R!$C:$C,'03'!$D:$D,PREV_R!A:A,'03'!$M$7)</f>
        <v>0</v>
      </c>
      <c r="AQ15" s="250">
        <f>SUMIFS(PREV_R!K:K,PREV_R!$C:$C,'03'!$D:$D,PREV_R!A:A,'03'!$M$7)</f>
        <v>0</v>
      </c>
      <c r="AR15" s="250">
        <f>SUMIFS(PREV_R!L:L,PREV_R!$C:$C,'03'!$D:$D,PREV_R!A:A,'03'!$M$7)</f>
        <v>0</v>
      </c>
      <c r="AS15" s="250">
        <f>SUMIFS(PREV_R!M:M,PREV_R!$C:$C,'03'!$D:$D,PREV_R!A:A,'03'!$M$7)</f>
        <v>0</v>
      </c>
      <c r="AT15" s="250">
        <f>SUMIFS(PREV_R!N:N,PREV_R!$C:$C,'03'!$D:$D,PREV_R!A:A,'03'!$M$7)</f>
        <v>0</v>
      </c>
      <c r="AU15" s="250">
        <f>SUMIFS(PREV_R!O:O,PREV_R!$C:$C,'03'!$D:$D,PREV_R!A:A,'03'!$M$7)</f>
        <v>0</v>
      </c>
      <c r="AW15" s="250">
        <f>SUMIFS(PREV_D!D:D,PREV_D!$C:$C,'03'!$J:$J,PREV_D!A:A,'03'!$M$7)</f>
        <v>0</v>
      </c>
      <c r="AX15" s="250">
        <f>SUMIFS(PREV_D!E:E,PREV_D!$C:$C,'03'!$J:$J,PREV_D!A:A,'03'!$M$7)</f>
        <v>0</v>
      </c>
      <c r="AY15" s="250">
        <f>SUMIFS(PREV_D!F:F,PREV_D!$C:$C,'03'!$J:$J,PREV_D!A:A,'03'!$M$7)</f>
        <v>0</v>
      </c>
      <c r="AZ15" s="250">
        <f>SUMIFS(PREV_D!G:G,PREV_D!$C:$C,'03'!$J:$J,PREV_D!A:A,'03'!$M$7)</f>
        <v>0</v>
      </c>
      <c r="BA15" s="250">
        <f>SUMIFS(PREV_D!H:H,PREV_D!$C:$C,'03'!$J:$J,PREV_D!A:A,'03'!$M$7)</f>
        <v>0</v>
      </c>
      <c r="BB15" s="250">
        <f>SUMIFS(PREV_D!I:I,PREV_D!$C:$C,'03'!$J:$J,PREV_D!A:A,'03'!$M$7)</f>
        <v>0</v>
      </c>
      <c r="BC15" s="250">
        <f>SUMIFS(PREV_D!J:J,PREV_D!$C:$C,'03'!$J:$J,PREV_D!A:A,'03'!$M$7)</f>
        <v>0</v>
      </c>
      <c r="BD15" s="250">
        <f>SUMIFS(PREV_D!K:K,PREV_D!$C:$C,'03'!$J:$J,PREV_D!A:A,'03'!$M$7)</f>
        <v>0</v>
      </c>
      <c r="BE15" s="250">
        <f>SUMIFS(PREV_D!L:L,PREV_D!$C:$C,'03'!$J:$J,PREV_D!A:A,'03'!$M$7)</f>
        <v>0</v>
      </c>
      <c r="BF15" s="250">
        <f>SUMIFS(PREV_D!M:M,PREV_D!$C:$C,'03'!$J:$J,PREV_D!A:A,'03'!$M$7)</f>
        <v>0</v>
      </c>
      <c r="BG15" s="250">
        <f>SUMIFS(PREV_D!N:N,PREV_D!$C:$C,'03'!$J:$J,PREV_D!A:A,'03'!$M$7)</f>
        <v>0</v>
      </c>
      <c r="BH15" s="250">
        <f>SUMIFS(PREV_D!O:O,PREV_D!$C:$C,'03'!$J:$J,PREV_D!A:A,'03'!$M$7)</f>
        <v>0</v>
      </c>
      <c r="BJ15" s="156">
        <f>BJ14+1</f>
        <v>2021</v>
      </c>
      <c r="BL15" s="156" t="s">
        <v>35</v>
      </c>
      <c r="BM15" s="156">
        <v>2</v>
      </c>
    </row>
    <row r="16" spans="1:65" x14ac:dyDescent="0.25">
      <c r="C16" s="156" t="s">
        <v>156</v>
      </c>
      <c r="D16" s="155">
        <f>VLOOKUP(C16,CAD!C11:D11,2,0)</f>
        <v>0</v>
      </c>
      <c r="E16" s="155">
        <f>SUMIFS(REC!F:F,REC!C:C,"&gt;="&amp;DATE($M$7,$BL$28,1),REC!C:C,"&lt;="&amp;EOMONTH(DATE($M$7,$BL$28,1),0),REC!H:H,"efetivado",REC!D:D,'03'!D:D)</f>
        <v>0</v>
      </c>
      <c r="F16" s="155">
        <f t="shared" si="2"/>
        <v>0</v>
      </c>
      <c r="G16" s="155">
        <f t="shared" si="3"/>
        <v>0</v>
      </c>
      <c r="I16" s="156" t="s">
        <v>156</v>
      </c>
      <c r="J16" s="155">
        <f>VLOOKUP('03'!I16,CAD!H11:I11,2,0)</f>
        <v>0</v>
      </c>
      <c r="K16" s="155">
        <f t="shared" si="4"/>
        <v>0</v>
      </c>
      <c r="L16" s="155">
        <f t="shared" si="5"/>
        <v>0</v>
      </c>
      <c r="M16" s="155">
        <f t="shared" si="6"/>
        <v>0</v>
      </c>
      <c r="W16" s="352">
        <f>SUMIFS(DES!F:F,DES!C:C,"&gt;="&amp;DATE($M$7,$BL$28,1),DES!C:C,"&lt;="&amp;EOMONTH(DATE($M$7,$BL$28,1),0),DES!H:H,"efetivado",DES!D:D,'03'!J:J)</f>
        <v>0</v>
      </c>
      <c r="Y16" s="352">
        <f>SUMIFS(CAR!H:H,CAR!C:C,"&gt;="&amp;DATE($M$7,$BL$28,1),CAR!C:C,"&lt;="&amp;EOMONTH(DATE($M$7,$BL$28,1),0),CAR!J:J,"efetivado",CAR!D:D,'03'!J:J)</f>
        <v>0</v>
      </c>
      <c r="AA16" s="352">
        <f>SUMIFS(CAR!H:H,CAR!J:J,"efetivado",CAR!D:D,'03'!J:J)</f>
        <v>0</v>
      </c>
      <c r="AC16" s="352">
        <f t="shared" si="7"/>
        <v>0</v>
      </c>
      <c r="AD16" s="352">
        <f t="shared" si="8"/>
        <v>0</v>
      </c>
      <c r="AF16" s="352">
        <f t="shared" si="9"/>
        <v>0</v>
      </c>
      <c r="AJ16" s="250">
        <f>SUMIFS(PREV_R!D:D,PREV_R!$C:$C,'03'!$D:$D,PREV_R!A:A,'03'!$M$7)</f>
        <v>0</v>
      </c>
      <c r="AK16" s="250">
        <f>SUMIFS(PREV_R!E:E,PREV_R!$C:$C,'03'!$D:$D,PREV_R!A:A,'03'!$M$7)</f>
        <v>0</v>
      </c>
      <c r="AL16" s="250">
        <f>SUMIFS(PREV_R!F:F,PREV_R!$C:$C,'03'!$D:$D,PREV_R!A:A,'03'!$M$7)</f>
        <v>0</v>
      </c>
      <c r="AM16" s="250">
        <f>SUMIFS(PREV_R!G:G,PREV_R!$C:$C,'03'!$D:$D,PREV_R!A:A,'03'!$M$7)</f>
        <v>0</v>
      </c>
      <c r="AN16" s="250">
        <f>SUMIFS(PREV_R!H:H,PREV_R!$C:$C,'03'!$D:$D,PREV_R!A:A,'03'!$M$7)</f>
        <v>0</v>
      </c>
      <c r="AO16" s="250">
        <f>SUMIFS(PREV_R!I:I,PREV_R!$C:$C,'03'!$D:$D,PREV_R!A:A,'03'!$M$7)</f>
        <v>0</v>
      </c>
      <c r="AP16" s="250">
        <f>SUMIFS(PREV_R!J:J,PREV_R!$C:$C,'03'!$D:$D,PREV_R!A:A,'03'!$M$7)</f>
        <v>0</v>
      </c>
      <c r="AQ16" s="250">
        <f>SUMIFS(PREV_R!K:K,PREV_R!$C:$C,'03'!$D:$D,PREV_R!A:A,'03'!$M$7)</f>
        <v>0</v>
      </c>
      <c r="AR16" s="250">
        <f>SUMIFS(PREV_R!L:L,PREV_R!$C:$C,'03'!$D:$D,PREV_R!A:A,'03'!$M$7)</f>
        <v>0</v>
      </c>
      <c r="AS16" s="250">
        <f>SUMIFS(PREV_R!M:M,PREV_R!$C:$C,'03'!$D:$D,PREV_R!A:A,'03'!$M$7)</f>
        <v>0</v>
      </c>
      <c r="AT16" s="250">
        <f>SUMIFS(PREV_R!N:N,PREV_R!$C:$C,'03'!$D:$D,PREV_R!A:A,'03'!$M$7)</f>
        <v>0</v>
      </c>
      <c r="AU16" s="250">
        <f>SUMIFS(PREV_R!O:O,PREV_R!$C:$C,'03'!$D:$D,PREV_R!A:A,'03'!$M$7)</f>
        <v>0</v>
      </c>
      <c r="AW16" s="250">
        <f>SUMIFS(PREV_D!D:D,PREV_D!$C:$C,'03'!$J:$J,PREV_D!A:A,'03'!$M$7)</f>
        <v>0</v>
      </c>
      <c r="AX16" s="250">
        <f>SUMIFS(PREV_D!E:E,PREV_D!$C:$C,'03'!$J:$J,PREV_D!A:A,'03'!$M$7)</f>
        <v>0</v>
      </c>
      <c r="AY16" s="250">
        <f>SUMIFS(PREV_D!F:F,PREV_D!$C:$C,'03'!$J:$J,PREV_D!A:A,'03'!$M$7)</f>
        <v>0</v>
      </c>
      <c r="AZ16" s="250">
        <f>SUMIFS(PREV_D!G:G,PREV_D!$C:$C,'03'!$J:$J,PREV_D!A:A,'03'!$M$7)</f>
        <v>0</v>
      </c>
      <c r="BA16" s="250">
        <f>SUMIFS(PREV_D!H:H,PREV_D!$C:$C,'03'!$J:$J,PREV_D!A:A,'03'!$M$7)</f>
        <v>0</v>
      </c>
      <c r="BB16" s="250">
        <f>SUMIFS(PREV_D!I:I,PREV_D!$C:$C,'03'!$J:$J,PREV_D!A:A,'03'!$M$7)</f>
        <v>0</v>
      </c>
      <c r="BC16" s="250">
        <f>SUMIFS(PREV_D!J:J,PREV_D!$C:$C,'03'!$J:$J,PREV_D!A:A,'03'!$M$7)</f>
        <v>0</v>
      </c>
      <c r="BD16" s="250">
        <f>SUMIFS(PREV_D!K:K,PREV_D!$C:$C,'03'!$J:$J,PREV_D!A:A,'03'!$M$7)</f>
        <v>0</v>
      </c>
      <c r="BE16" s="250">
        <f>SUMIFS(PREV_D!L:L,PREV_D!$C:$C,'03'!$J:$J,PREV_D!A:A,'03'!$M$7)</f>
        <v>0</v>
      </c>
      <c r="BF16" s="250">
        <f>SUMIFS(PREV_D!M:M,PREV_D!$C:$C,'03'!$J:$J,PREV_D!A:A,'03'!$M$7)</f>
        <v>0</v>
      </c>
      <c r="BG16" s="250">
        <f>SUMIFS(PREV_D!N:N,PREV_D!$C:$C,'03'!$J:$J,PREV_D!A:A,'03'!$M$7)</f>
        <v>0</v>
      </c>
      <c r="BH16" s="250">
        <f>SUMIFS(PREV_D!O:O,PREV_D!$C:$C,'03'!$J:$J,PREV_D!A:A,'03'!$M$7)</f>
        <v>0</v>
      </c>
      <c r="BJ16" s="156">
        <f t="shared" ref="BJ16:BJ64" si="10">BJ15+1</f>
        <v>2022</v>
      </c>
      <c r="BL16" s="156" t="s">
        <v>36</v>
      </c>
      <c r="BM16" s="156">
        <v>3</v>
      </c>
    </row>
    <row r="17" spans="3:65" x14ac:dyDescent="0.25">
      <c r="C17" s="156" t="s">
        <v>157</v>
      </c>
      <c r="D17" s="155">
        <f>VLOOKUP(C17,CAD!C12:D12,2,0)</f>
        <v>0</v>
      </c>
      <c r="E17" s="155">
        <f>SUMIFS(REC!F:F,REC!C:C,"&gt;="&amp;DATE($M$7,$BL$28,1),REC!C:C,"&lt;="&amp;EOMONTH(DATE($M$7,$BL$28,1),0),REC!H:H,"efetivado",REC!D:D,'03'!D:D)</f>
        <v>0</v>
      </c>
      <c r="F17" s="155">
        <f t="shared" si="2"/>
        <v>0</v>
      </c>
      <c r="G17" s="155">
        <f t="shared" si="3"/>
        <v>0</v>
      </c>
      <c r="I17" s="156" t="s">
        <v>157</v>
      </c>
      <c r="J17" s="155">
        <f>VLOOKUP('03'!I17,CAD!H12:I12,2,0)</f>
        <v>0</v>
      </c>
      <c r="K17" s="155">
        <f t="shared" si="4"/>
        <v>0</v>
      </c>
      <c r="L17" s="155">
        <f t="shared" si="5"/>
        <v>0</v>
      </c>
      <c r="M17" s="155">
        <f t="shared" si="6"/>
        <v>0</v>
      </c>
      <c r="W17" s="352">
        <f>SUMIFS(DES!F:F,DES!C:C,"&gt;="&amp;DATE($M$7,$BL$28,1),DES!C:C,"&lt;="&amp;EOMONTH(DATE($M$7,$BL$28,1),0),DES!H:H,"efetivado",DES!D:D,'03'!J:J)</f>
        <v>0</v>
      </c>
      <c r="Y17" s="352">
        <f>SUMIFS(CAR!H:H,CAR!C:C,"&gt;="&amp;DATE($M$7,$BL$28,1),CAR!C:C,"&lt;="&amp;EOMONTH(DATE($M$7,$BL$28,1),0),CAR!J:J,"efetivado",CAR!D:D,'03'!J:J)</f>
        <v>0</v>
      </c>
      <c r="AA17" s="352">
        <f>SUMIFS(CAR!H:H,CAR!J:J,"efetivado",CAR!D:D,'03'!J:J)</f>
        <v>0</v>
      </c>
      <c r="AC17" s="352">
        <f t="shared" si="7"/>
        <v>0</v>
      </c>
      <c r="AD17" s="352">
        <f t="shared" si="8"/>
        <v>0</v>
      </c>
      <c r="AF17" s="352">
        <f t="shared" si="9"/>
        <v>0</v>
      </c>
      <c r="AJ17" s="250">
        <f>SUMIFS(PREV_R!D:D,PREV_R!$C:$C,'03'!$D:$D,PREV_R!A:A,'03'!$M$7)</f>
        <v>0</v>
      </c>
      <c r="AK17" s="250">
        <f>SUMIFS(PREV_R!E:E,PREV_R!$C:$C,'03'!$D:$D,PREV_R!A:A,'03'!$M$7)</f>
        <v>0</v>
      </c>
      <c r="AL17" s="250">
        <f>SUMIFS(PREV_R!F:F,PREV_R!$C:$C,'03'!$D:$D,PREV_R!A:A,'03'!$M$7)</f>
        <v>0</v>
      </c>
      <c r="AM17" s="250">
        <f>SUMIFS(PREV_R!G:G,PREV_R!$C:$C,'03'!$D:$D,PREV_R!A:A,'03'!$M$7)</f>
        <v>0</v>
      </c>
      <c r="AN17" s="250">
        <f>SUMIFS(PREV_R!H:H,PREV_R!$C:$C,'03'!$D:$D,PREV_R!A:A,'03'!$M$7)</f>
        <v>0</v>
      </c>
      <c r="AO17" s="250">
        <f>SUMIFS(PREV_R!I:I,PREV_R!$C:$C,'03'!$D:$D,PREV_R!A:A,'03'!$M$7)</f>
        <v>0</v>
      </c>
      <c r="AP17" s="250">
        <f>SUMIFS(PREV_R!J:J,PREV_R!$C:$C,'03'!$D:$D,PREV_R!A:A,'03'!$M$7)</f>
        <v>0</v>
      </c>
      <c r="AQ17" s="250">
        <f>SUMIFS(PREV_R!K:K,PREV_R!$C:$C,'03'!$D:$D,PREV_R!A:A,'03'!$M$7)</f>
        <v>0</v>
      </c>
      <c r="AR17" s="250">
        <f>SUMIFS(PREV_R!L:L,PREV_R!$C:$C,'03'!$D:$D,PREV_R!A:A,'03'!$M$7)</f>
        <v>0</v>
      </c>
      <c r="AS17" s="250">
        <f>SUMIFS(PREV_R!M:M,PREV_R!$C:$C,'03'!$D:$D,PREV_R!A:A,'03'!$M$7)</f>
        <v>0</v>
      </c>
      <c r="AT17" s="250">
        <f>SUMIFS(PREV_R!N:N,PREV_R!$C:$C,'03'!$D:$D,PREV_R!A:A,'03'!$M$7)</f>
        <v>0</v>
      </c>
      <c r="AU17" s="250">
        <f>SUMIFS(PREV_R!O:O,PREV_R!$C:$C,'03'!$D:$D,PREV_R!A:A,'03'!$M$7)</f>
        <v>0</v>
      </c>
      <c r="AW17" s="250">
        <f>SUMIFS(PREV_D!D:D,PREV_D!$C:$C,'03'!$J:$J,PREV_D!A:A,'03'!$M$7)</f>
        <v>0</v>
      </c>
      <c r="AX17" s="250">
        <f>SUMIFS(PREV_D!E:E,PREV_D!$C:$C,'03'!$J:$J,PREV_D!A:A,'03'!$M$7)</f>
        <v>0</v>
      </c>
      <c r="AY17" s="250">
        <f>SUMIFS(PREV_D!F:F,PREV_D!$C:$C,'03'!$J:$J,PREV_D!A:A,'03'!$M$7)</f>
        <v>0</v>
      </c>
      <c r="AZ17" s="250">
        <f>SUMIFS(PREV_D!G:G,PREV_D!$C:$C,'03'!$J:$J,PREV_D!A:A,'03'!$M$7)</f>
        <v>0</v>
      </c>
      <c r="BA17" s="250">
        <f>SUMIFS(PREV_D!H:H,PREV_D!$C:$C,'03'!$J:$J,PREV_D!A:A,'03'!$M$7)</f>
        <v>0</v>
      </c>
      <c r="BB17" s="250">
        <f>SUMIFS(PREV_D!I:I,PREV_D!$C:$C,'03'!$J:$J,PREV_D!A:A,'03'!$M$7)</f>
        <v>0</v>
      </c>
      <c r="BC17" s="250">
        <f>SUMIFS(PREV_D!J:J,PREV_D!$C:$C,'03'!$J:$J,PREV_D!A:A,'03'!$M$7)</f>
        <v>0</v>
      </c>
      <c r="BD17" s="250">
        <f>SUMIFS(PREV_D!K:K,PREV_D!$C:$C,'03'!$J:$J,PREV_D!A:A,'03'!$M$7)</f>
        <v>0</v>
      </c>
      <c r="BE17" s="250">
        <f>SUMIFS(PREV_D!L:L,PREV_D!$C:$C,'03'!$J:$J,PREV_D!A:A,'03'!$M$7)</f>
        <v>0</v>
      </c>
      <c r="BF17" s="250">
        <f>SUMIFS(PREV_D!M:M,PREV_D!$C:$C,'03'!$J:$J,PREV_D!A:A,'03'!$M$7)</f>
        <v>0</v>
      </c>
      <c r="BG17" s="250">
        <f>SUMIFS(PREV_D!N:N,PREV_D!$C:$C,'03'!$J:$J,PREV_D!A:A,'03'!$M$7)</f>
        <v>0</v>
      </c>
      <c r="BH17" s="250">
        <f>SUMIFS(PREV_D!O:O,PREV_D!$C:$C,'03'!$J:$J,PREV_D!A:A,'03'!$M$7)</f>
        <v>0</v>
      </c>
      <c r="BJ17" s="156">
        <f t="shared" si="10"/>
        <v>2023</v>
      </c>
      <c r="BL17" s="156" t="s">
        <v>37</v>
      </c>
      <c r="BM17" s="156">
        <v>4</v>
      </c>
    </row>
    <row r="18" spans="3:65" x14ac:dyDescent="0.25">
      <c r="C18" s="156" t="s">
        <v>158</v>
      </c>
      <c r="D18" s="155">
        <f>VLOOKUP(C18,CAD!C13:D13,2,0)</f>
        <v>0</v>
      </c>
      <c r="E18" s="155">
        <f>SUMIFS(REC!F:F,REC!C:C,"&gt;="&amp;DATE($M$7,$BL$28,1),REC!C:C,"&lt;="&amp;EOMONTH(DATE($M$7,$BL$28,1),0),REC!H:H,"efetivado",REC!D:D,'03'!D:D)</f>
        <v>0</v>
      </c>
      <c r="F18" s="155">
        <f t="shared" si="2"/>
        <v>0</v>
      </c>
      <c r="G18" s="155">
        <f t="shared" si="3"/>
        <v>0</v>
      </c>
      <c r="I18" s="156" t="s">
        <v>158</v>
      </c>
      <c r="J18" s="155">
        <f>VLOOKUP('03'!I18,CAD!H13:I13,2,0)</f>
        <v>0</v>
      </c>
      <c r="K18" s="155">
        <f t="shared" si="4"/>
        <v>0</v>
      </c>
      <c r="L18" s="155">
        <f t="shared" si="5"/>
        <v>0</v>
      </c>
      <c r="M18" s="155">
        <f t="shared" si="6"/>
        <v>0</v>
      </c>
      <c r="W18" s="352">
        <f>SUMIFS(DES!F:F,DES!C:C,"&gt;="&amp;DATE($M$7,$BL$28,1),DES!C:C,"&lt;="&amp;EOMONTH(DATE($M$7,$BL$28,1),0),DES!H:H,"efetivado",DES!D:D,'03'!J:J)</f>
        <v>0</v>
      </c>
      <c r="Y18" s="352">
        <f>SUMIFS(CAR!H:H,CAR!C:C,"&gt;="&amp;DATE($M$7,$BL$28,1),CAR!C:C,"&lt;="&amp;EOMONTH(DATE($M$7,$BL$28,1),0),CAR!J:J,"efetivado",CAR!D:D,'03'!J:J)</f>
        <v>0</v>
      </c>
      <c r="AA18" s="352">
        <f>SUMIFS(CAR!H:H,CAR!J:J,"efetivado",CAR!D:D,'03'!J:J)</f>
        <v>0</v>
      </c>
      <c r="AC18" s="352">
        <f t="shared" si="7"/>
        <v>0</v>
      </c>
      <c r="AD18" s="352">
        <f t="shared" si="8"/>
        <v>0</v>
      </c>
      <c r="AF18" s="352">
        <f t="shared" si="9"/>
        <v>0</v>
      </c>
      <c r="AJ18" s="250">
        <f>SUMIFS(PREV_R!D:D,PREV_R!$C:$C,'03'!$D:$D,PREV_R!A:A,'03'!$M$7)</f>
        <v>0</v>
      </c>
      <c r="AK18" s="250">
        <f>SUMIFS(PREV_R!E:E,PREV_R!$C:$C,'03'!$D:$D,PREV_R!A:A,'03'!$M$7)</f>
        <v>0</v>
      </c>
      <c r="AL18" s="250">
        <f>SUMIFS(PREV_R!F:F,PREV_R!$C:$C,'03'!$D:$D,PREV_R!A:A,'03'!$M$7)</f>
        <v>0</v>
      </c>
      <c r="AM18" s="250">
        <f>SUMIFS(PREV_R!G:G,PREV_R!$C:$C,'03'!$D:$D,PREV_R!A:A,'03'!$M$7)</f>
        <v>0</v>
      </c>
      <c r="AN18" s="250">
        <f>SUMIFS(PREV_R!H:H,PREV_R!$C:$C,'03'!$D:$D,PREV_R!A:A,'03'!$M$7)</f>
        <v>0</v>
      </c>
      <c r="AO18" s="250">
        <f>SUMIFS(PREV_R!I:I,PREV_R!$C:$C,'03'!$D:$D,PREV_R!A:A,'03'!$M$7)</f>
        <v>0</v>
      </c>
      <c r="AP18" s="250">
        <f>SUMIFS(PREV_R!J:J,PREV_R!$C:$C,'03'!$D:$D,PREV_R!A:A,'03'!$M$7)</f>
        <v>0</v>
      </c>
      <c r="AQ18" s="250">
        <f>SUMIFS(PREV_R!K:K,PREV_R!$C:$C,'03'!$D:$D,PREV_R!A:A,'03'!$M$7)</f>
        <v>0</v>
      </c>
      <c r="AR18" s="250">
        <f>SUMIFS(PREV_R!L:L,PREV_R!$C:$C,'03'!$D:$D,PREV_R!A:A,'03'!$M$7)</f>
        <v>0</v>
      </c>
      <c r="AS18" s="250">
        <f>SUMIFS(PREV_R!M:M,PREV_R!$C:$C,'03'!$D:$D,PREV_R!A:A,'03'!$M$7)</f>
        <v>0</v>
      </c>
      <c r="AT18" s="250">
        <f>SUMIFS(PREV_R!N:N,PREV_R!$C:$C,'03'!$D:$D,PREV_R!A:A,'03'!$M$7)</f>
        <v>0</v>
      </c>
      <c r="AU18" s="250">
        <f>SUMIFS(PREV_R!O:O,PREV_R!$C:$C,'03'!$D:$D,PREV_R!A:A,'03'!$M$7)</f>
        <v>0</v>
      </c>
      <c r="AW18" s="250">
        <f>SUMIFS(PREV_D!D:D,PREV_D!$C:$C,'03'!$J:$J,PREV_D!A:A,'03'!$M$7)</f>
        <v>0</v>
      </c>
      <c r="AX18" s="250">
        <f>SUMIFS(PREV_D!E:E,PREV_D!$C:$C,'03'!$J:$J,PREV_D!A:A,'03'!$M$7)</f>
        <v>0</v>
      </c>
      <c r="AY18" s="250">
        <f>SUMIFS(PREV_D!F:F,PREV_D!$C:$C,'03'!$J:$J,PREV_D!A:A,'03'!$M$7)</f>
        <v>0</v>
      </c>
      <c r="AZ18" s="250">
        <f>SUMIFS(PREV_D!G:G,PREV_D!$C:$C,'03'!$J:$J,PREV_D!A:A,'03'!$M$7)</f>
        <v>0</v>
      </c>
      <c r="BA18" s="250">
        <f>SUMIFS(PREV_D!H:H,PREV_D!$C:$C,'03'!$J:$J,PREV_D!A:A,'03'!$M$7)</f>
        <v>0</v>
      </c>
      <c r="BB18" s="250">
        <f>SUMIFS(PREV_D!I:I,PREV_D!$C:$C,'03'!$J:$J,PREV_D!A:A,'03'!$M$7)</f>
        <v>0</v>
      </c>
      <c r="BC18" s="250">
        <f>SUMIFS(PREV_D!J:J,PREV_D!$C:$C,'03'!$J:$J,PREV_D!A:A,'03'!$M$7)</f>
        <v>0</v>
      </c>
      <c r="BD18" s="250">
        <f>SUMIFS(PREV_D!K:K,PREV_D!$C:$C,'03'!$J:$J,PREV_D!A:A,'03'!$M$7)</f>
        <v>0</v>
      </c>
      <c r="BE18" s="250">
        <f>SUMIFS(PREV_D!L:L,PREV_D!$C:$C,'03'!$J:$J,PREV_D!A:A,'03'!$M$7)</f>
        <v>0</v>
      </c>
      <c r="BF18" s="250">
        <f>SUMIFS(PREV_D!M:M,PREV_D!$C:$C,'03'!$J:$J,PREV_D!A:A,'03'!$M$7)</f>
        <v>0</v>
      </c>
      <c r="BG18" s="250">
        <f>SUMIFS(PREV_D!N:N,PREV_D!$C:$C,'03'!$J:$J,PREV_D!A:A,'03'!$M$7)</f>
        <v>0</v>
      </c>
      <c r="BH18" s="250">
        <f>SUMIFS(PREV_D!O:O,PREV_D!$C:$C,'03'!$J:$J,PREV_D!A:A,'03'!$M$7)</f>
        <v>0</v>
      </c>
      <c r="BJ18" s="156">
        <f t="shared" si="10"/>
        <v>2024</v>
      </c>
      <c r="BL18" s="156" t="s">
        <v>38</v>
      </c>
      <c r="BM18" s="156">
        <v>5</v>
      </c>
    </row>
    <row r="19" spans="3:65" x14ac:dyDescent="0.25">
      <c r="C19" s="156" t="s">
        <v>159</v>
      </c>
      <c r="D19" s="155">
        <f>VLOOKUP(C19,CAD!C14:D14,2,0)</f>
        <v>0</v>
      </c>
      <c r="E19" s="155">
        <f>SUMIFS(REC!F:F,REC!C:C,"&gt;="&amp;DATE($M$7,$BL$28,1),REC!C:C,"&lt;="&amp;EOMONTH(DATE($M$7,$BL$28,1),0),REC!H:H,"efetivado",REC!D:D,'03'!D:D)</f>
        <v>0</v>
      </c>
      <c r="F19" s="155">
        <f t="shared" si="2"/>
        <v>0</v>
      </c>
      <c r="G19" s="155">
        <f t="shared" si="3"/>
        <v>0</v>
      </c>
      <c r="I19" s="156" t="s">
        <v>159</v>
      </c>
      <c r="J19" s="155">
        <f>VLOOKUP('03'!I19,CAD!H14:I14,2,0)</f>
        <v>0</v>
      </c>
      <c r="K19" s="155">
        <f t="shared" si="4"/>
        <v>0</v>
      </c>
      <c r="L19" s="155">
        <f t="shared" si="5"/>
        <v>0</v>
      </c>
      <c r="M19" s="155">
        <f t="shared" si="6"/>
        <v>0</v>
      </c>
      <c r="W19" s="352">
        <f>SUMIFS(DES!F:F,DES!C:C,"&gt;="&amp;DATE($M$7,$BL$28,1),DES!C:C,"&lt;="&amp;EOMONTH(DATE($M$7,$BL$28,1),0),DES!H:H,"efetivado",DES!D:D,'03'!J:J)</f>
        <v>0</v>
      </c>
      <c r="Y19" s="352">
        <f>SUMIFS(CAR!H:H,CAR!C:C,"&gt;="&amp;DATE($M$7,$BL$28,1),CAR!C:C,"&lt;="&amp;EOMONTH(DATE($M$7,$BL$28,1),0),CAR!J:J,"efetivado",CAR!D:D,'03'!J:J)</f>
        <v>0</v>
      </c>
      <c r="AA19" s="352">
        <f>SUMIFS(CAR!H:H,CAR!J:J,"efetivado",CAR!D:D,'03'!J:J)</f>
        <v>0</v>
      </c>
      <c r="AC19" s="352">
        <f t="shared" si="7"/>
        <v>0</v>
      </c>
      <c r="AD19" s="352">
        <f t="shared" si="8"/>
        <v>0</v>
      </c>
      <c r="AF19" s="352">
        <f t="shared" si="9"/>
        <v>0</v>
      </c>
      <c r="AJ19" s="250">
        <f>SUMIFS(PREV_R!D:D,PREV_R!$C:$C,'03'!$D:$D,PREV_R!A:A,'03'!$M$7)</f>
        <v>0</v>
      </c>
      <c r="AK19" s="250">
        <f>SUMIFS(PREV_R!E:E,PREV_R!$C:$C,'03'!$D:$D,PREV_R!A:A,'03'!$M$7)</f>
        <v>0</v>
      </c>
      <c r="AL19" s="250">
        <f>SUMIFS(PREV_R!F:F,PREV_R!$C:$C,'03'!$D:$D,PREV_R!A:A,'03'!$M$7)</f>
        <v>0</v>
      </c>
      <c r="AM19" s="250">
        <f>SUMIFS(PREV_R!G:G,PREV_R!$C:$C,'03'!$D:$D,PREV_R!A:A,'03'!$M$7)</f>
        <v>0</v>
      </c>
      <c r="AN19" s="250">
        <f>SUMIFS(PREV_R!H:H,PREV_R!$C:$C,'03'!$D:$D,PREV_R!A:A,'03'!$M$7)</f>
        <v>0</v>
      </c>
      <c r="AO19" s="250">
        <f>SUMIFS(PREV_R!I:I,PREV_R!$C:$C,'03'!$D:$D,PREV_R!A:A,'03'!$M$7)</f>
        <v>0</v>
      </c>
      <c r="AP19" s="250">
        <f>SUMIFS(PREV_R!J:J,PREV_R!$C:$C,'03'!$D:$D,PREV_R!A:A,'03'!$M$7)</f>
        <v>0</v>
      </c>
      <c r="AQ19" s="250">
        <f>SUMIFS(PREV_R!K:K,PREV_R!$C:$C,'03'!$D:$D,PREV_R!A:A,'03'!$M$7)</f>
        <v>0</v>
      </c>
      <c r="AR19" s="250">
        <f>SUMIFS(PREV_R!L:L,PREV_R!$C:$C,'03'!$D:$D,PREV_R!A:A,'03'!$M$7)</f>
        <v>0</v>
      </c>
      <c r="AS19" s="250">
        <f>SUMIFS(PREV_R!M:M,PREV_R!$C:$C,'03'!$D:$D,PREV_R!A:A,'03'!$M$7)</f>
        <v>0</v>
      </c>
      <c r="AT19" s="250">
        <f>SUMIFS(PREV_R!N:N,PREV_R!$C:$C,'03'!$D:$D,PREV_R!A:A,'03'!$M$7)</f>
        <v>0</v>
      </c>
      <c r="AU19" s="250">
        <f>SUMIFS(PREV_R!O:O,PREV_R!$C:$C,'03'!$D:$D,PREV_R!A:A,'03'!$M$7)</f>
        <v>0</v>
      </c>
      <c r="AW19" s="250">
        <f>SUMIFS(PREV_D!D:D,PREV_D!$C:$C,'03'!$J:$J,PREV_D!A:A,'03'!$M$7)</f>
        <v>0</v>
      </c>
      <c r="AX19" s="250">
        <f>SUMIFS(PREV_D!E:E,PREV_D!$C:$C,'03'!$J:$J,PREV_D!A:A,'03'!$M$7)</f>
        <v>0</v>
      </c>
      <c r="AY19" s="250">
        <f>SUMIFS(PREV_D!F:F,PREV_D!$C:$C,'03'!$J:$J,PREV_D!A:A,'03'!$M$7)</f>
        <v>0</v>
      </c>
      <c r="AZ19" s="250">
        <f>SUMIFS(PREV_D!G:G,PREV_D!$C:$C,'03'!$J:$J,PREV_D!A:A,'03'!$M$7)</f>
        <v>0</v>
      </c>
      <c r="BA19" s="250">
        <f>SUMIFS(PREV_D!H:H,PREV_D!$C:$C,'03'!$J:$J,PREV_D!A:A,'03'!$M$7)</f>
        <v>0</v>
      </c>
      <c r="BB19" s="250">
        <f>SUMIFS(PREV_D!I:I,PREV_D!$C:$C,'03'!$J:$J,PREV_D!A:A,'03'!$M$7)</f>
        <v>0</v>
      </c>
      <c r="BC19" s="250">
        <f>SUMIFS(PREV_D!J:J,PREV_D!$C:$C,'03'!$J:$J,PREV_D!A:A,'03'!$M$7)</f>
        <v>0</v>
      </c>
      <c r="BD19" s="250">
        <f>SUMIFS(PREV_D!K:K,PREV_D!$C:$C,'03'!$J:$J,PREV_D!A:A,'03'!$M$7)</f>
        <v>0</v>
      </c>
      <c r="BE19" s="250">
        <f>SUMIFS(PREV_D!L:L,PREV_D!$C:$C,'03'!$J:$J,PREV_D!A:A,'03'!$M$7)</f>
        <v>0</v>
      </c>
      <c r="BF19" s="250">
        <f>SUMIFS(PREV_D!M:M,PREV_D!$C:$C,'03'!$J:$J,PREV_D!A:A,'03'!$M$7)</f>
        <v>0</v>
      </c>
      <c r="BG19" s="250">
        <f>SUMIFS(PREV_D!N:N,PREV_D!$C:$C,'03'!$J:$J,PREV_D!A:A,'03'!$M$7)</f>
        <v>0</v>
      </c>
      <c r="BH19" s="250">
        <f>SUMIFS(PREV_D!O:O,PREV_D!$C:$C,'03'!$J:$J,PREV_D!A:A,'03'!$M$7)</f>
        <v>0</v>
      </c>
      <c r="BJ19" s="156">
        <f t="shared" si="10"/>
        <v>2025</v>
      </c>
      <c r="BL19" s="156" t="s">
        <v>39</v>
      </c>
      <c r="BM19" s="156">
        <v>6</v>
      </c>
    </row>
    <row r="20" spans="3:65" x14ac:dyDescent="0.25">
      <c r="C20" s="156" t="s">
        <v>160</v>
      </c>
      <c r="D20" s="155">
        <f>VLOOKUP(C20,CAD!C15:D15,2,0)</f>
        <v>0</v>
      </c>
      <c r="E20" s="155">
        <f>SUMIFS(REC!F:F,REC!C:C,"&gt;="&amp;DATE($M$7,$BL$28,1),REC!C:C,"&lt;="&amp;EOMONTH(DATE($M$7,$BL$28,1),0),REC!H:H,"efetivado",REC!D:D,'03'!D:D)</f>
        <v>0</v>
      </c>
      <c r="F20" s="155">
        <f t="shared" si="2"/>
        <v>0</v>
      </c>
      <c r="G20" s="155">
        <f t="shared" si="3"/>
        <v>0</v>
      </c>
      <c r="I20" s="156" t="s">
        <v>160</v>
      </c>
      <c r="J20" s="155">
        <f>VLOOKUP('03'!I20,CAD!H15:I15,2,0)</f>
        <v>0</v>
      </c>
      <c r="K20" s="155">
        <f t="shared" si="4"/>
        <v>0</v>
      </c>
      <c r="L20" s="155">
        <f t="shared" si="5"/>
        <v>0</v>
      </c>
      <c r="M20" s="155">
        <f t="shared" si="6"/>
        <v>0</v>
      </c>
      <c r="W20" s="352">
        <f>SUMIFS(DES!F:F,DES!C:C,"&gt;="&amp;DATE($M$7,$BL$28,1),DES!C:C,"&lt;="&amp;EOMONTH(DATE($M$7,$BL$28,1),0),DES!H:H,"efetivado",DES!D:D,'03'!J:J)</f>
        <v>0</v>
      </c>
      <c r="Y20" s="352">
        <f>SUMIFS(CAR!H:H,CAR!C:C,"&gt;="&amp;DATE($M$7,$BL$28,1),CAR!C:C,"&lt;="&amp;EOMONTH(DATE($M$7,$BL$28,1),0),CAR!J:J,"efetivado",CAR!D:D,'03'!J:J)</f>
        <v>0</v>
      </c>
      <c r="AA20" s="352">
        <f>SUMIFS(CAR!H:H,CAR!J:J,"efetivado",CAR!D:D,'03'!J:J)</f>
        <v>0</v>
      </c>
      <c r="AC20" s="352">
        <f t="shared" si="7"/>
        <v>0</v>
      </c>
      <c r="AD20" s="352">
        <f t="shared" si="8"/>
        <v>0</v>
      </c>
      <c r="AF20" s="352">
        <f t="shared" si="9"/>
        <v>0</v>
      </c>
      <c r="AJ20" s="250">
        <f>SUMIFS(PREV_R!D:D,PREV_R!$C:$C,'03'!$D:$D,PREV_R!A:A,'03'!$M$7)</f>
        <v>0</v>
      </c>
      <c r="AK20" s="250">
        <f>SUMIFS(PREV_R!E:E,PREV_R!$C:$C,'03'!$D:$D,PREV_R!A:A,'03'!$M$7)</f>
        <v>0</v>
      </c>
      <c r="AL20" s="250">
        <f>SUMIFS(PREV_R!F:F,PREV_R!$C:$C,'03'!$D:$D,PREV_R!A:A,'03'!$M$7)</f>
        <v>0</v>
      </c>
      <c r="AM20" s="250">
        <f>SUMIFS(PREV_R!G:G,PREV_R!$C:$C,'03'!$D:$D,PREV_R!A:A,'03'!$M$7)</f>
        <v>0</v>
      </c>
      <c r="AN20" s="250">
        <f>SUMIFS(PREV_R!H:H,PREV_R!$C:$C,'03'!$D:$D,PREV_R!A:A,'03'!$M$7)</f>
        <v>0</v>
      </c>
      <c r="AO20" s="250">
        <f>SUMIFS(PREV_R!I:I,PREV_R!$C:$C,'03'!$D:$D,PREV_R!A:A,'03'!$M$7)</f>
        <v>0</v>
      </c>
      <c r="AP20" s="250">
        <f>SUMIFS(PREV_R!J:J,PREV_R!$C:$C,'03'!$D:$D,PREV_R!A:A,'03'!$M$7)</f>
        <v>0</v>
      </c>
      <c r="AQ20" s="250">
        <f>SUMIFS(PREV_R!K:K,PREV_R!$C:$C,'03'!$D:$D,PREV_R!A:A,'03'!$M$7)</f>
        <v>0</v>
      </c>
      <c r="AR20" s="250">
        <f>SUMIFS(PREV_R!L:L,PREV_R!$C:$C,'03'!$D:$D,PREV_R!A:A,'03'!$M$7)</f>
        <v>0</v>
      </c>
      <c r="AS20" s="250">
        <f>SUMIFS(PREV_R!M:M,PREV_R!$C:$C,'03'!$D:$D,PREV_R!A:A,'03'!$M$7)</f>
        <v>0</v>
      </c>
      <c r="AT20" s="250">
        <f>SUMIFS(PREV_R!N:N,PREV_R!$C:$C,'03'!$D:$D,PREV_R!A:A,'03'!$M$7)</f>
        <v>0</v>
      </c>
      <c r="AU20" s="250">
        <f>SUMIFS(PREV_R!O:O,PREV_R!$C:$C,'03'!$D:$D,PREV_R!A:A,'03'!$M$7)</f>
        <v>0</v>
      </c>
      <c r="AW20" s="250">
        <f>SUMIFS(PREV_D!D:D,PREV_D!$C:$C,'03'!$J:$J,PREV_D!A:A,'03'!$M$7)</f>
        <v>0</v>
      </c>
      <c r="AX20" s="250">
        <f>SUMIFS(PREV_D!E:E,PREV_D!$C:$C,'03'!$J:$J,PREV_D!A:A,'03'!$M$7)</f>
        <v>0</v>
      </c>
      <c r="AY20" s="250">
        <f>SUMIFS(PREV_D!F:F,PREV_D!$C:$C,'03'!$J:$J,PREV_D!A:A,'03'!$M$7)</f>
        <v>0</v>
      </c>
      <c r="AZ20" s="250">
        <f>SUMIFS(PREV_D!G:G,PREV_D!$C:$C,'03'!$J:$J,PREV_D!A:A,'03'!$M$7)</f>
        <v>0</v>
      </c>
      <c r="BA20" s="250">
        <f>SUMIFS(PREV_D!H:H,PREV_D!$C:$C,'03'!$J:$J,PREV_D!A:A,'03'!$M$7)</f>
        <v>0</v>
      </c>
      <c r="BB20" s="250">
        <f>SUMIFS(PREV_D!I:I,PREV_D!$C:$C,'03'!$J:$J,PREV_D!A:A,'03'!$M$7)</f>
        <v>0</v>
      </c>
      <c r="BC20" s="250">
        <f>SUMIFS(PREV_D!J:J,PREV_D!$C:$C,'03'!$J:$J,PREV_D!A:A,'03'!$M$7)</f>
        <v>0</v>
      </c>
      <c r="BD20" s="250">
        <f>SUMIFS(PREV_D!K:K,PREV_D!$C:$C,'03'!$J:$J,PREV_D!A:A,'03'!$M$7)</f>
        <v>0</v>
      </c>
      <c r="BE20" s="250">
        <f>SUMIFS(PREV_D!L:L,PREV_D!$C:$C,'03'!$J:$J,PREV_D!A:A,'03'!$M$7)</f>
        <v>0</v>
      </c>
      <c r="BF20" s="250">
        <f>SUMIFS(PREV_D!M:M,PREV_D!$C:$C,'03'!$J:$J,PREV_D!A:A,'03'!$M$7)</f>
        <v>0</v>
      </c>
      <c r="BG20" s="250">
        <f>SUMIFS(PREV_D!N:N,PREV_D!$C:$C,'03'!$J:$J,PREV_D!A:A,'03'!$M$7)</f>
        <v>0</v>
      </c>
      <c r="BH20" s="250">
        <f>SUMIFS(PREV_D!O:O,PREV_D!$C:$C,'03'!$J:$J,PREV_D!A:A,'03'!$M$7)</f>
        <v>0</v>
      </c>
      <c r="BJ20" s="156">
        <f t="shared" si="10"/>
        <v>2026</v>
      </c>
      <c r="BL20" s="156" t="s">
        <v>40</v>
      </c>
      <c r="BM20" s="156">
        <v>7</v>
      </c>
    </row>
    <row r="21" spans="3:65" x14ac:dyDescent="0.25">
      <c r="C21" s="156" t="s">
        <v>161</v>
      </c>
      <c r="D21" s="155">
        <f>VLOOKUP(C21,CAD!C16:D16,2,0)</f>
        <v>0</v>
      </c>
      <c r="E21" s="155">
        <f>SUMIFS(REC!F:F,REC!C:C,"&gt;="&amp;DATE($M$7,$BL$28,1),REC!C:C,"&lt;="&amp;EOMONTH(DATE($M$7,$BL$28,1),0),REC!H:H,"efetivado",REC!D:D,'03'!D:D)</f>
        <v>0</v>
      </c>
      <c r="F21" s="155">
        <f t="shared" si="2"/>
        <v>0</v>
      </c>
      <c r="G21" s="155">
        <f t="shared" si="3"/>
        <v>0</v>
      </c>
      <c r="I21" s="156" t="s">
        <v>161</v>
      </c>
      <c r="J21" s="155">
        <f>VLOOKUP('03'!I21,CAD!H16:I16,2,0)</f>
        <v>0</v>
      </c>
      <c r="K21" s="155">
        <f t="shared" si="4"/>
        <v>0</v>
      </c>
      <c r="L21" s="155">
        <f t="shared" si="5"/>
        <v>0</v>
      </c>
      <c r="M21" s="155">
        <f t="shared" si="6"/>
        <v>0</v>
      </c>
      <c r="W21" s="352">
        <f>SUMIFS(DES!F:F,DES!C:C,"&gt;="&amp;DATE($M$7,$BL$28,1),DES!C:C,"&lt;="&amp;EOMONTH(DATE($M$7,$BL$28,1),0),DES!H:H,"efetivado",DES!D:D,'03'!J:J)</f>
        <v>0</v>
      </c>
      <c r="Y21" s="352">
        <f>SUMIFS(CAR!H:H,CAR!C:C,"&gt;="&amp;DATE($M$7,$BL$28,1),CAR!C:C,"&lt;="&amp;EOMONTH(DATE($M$7,$BL$28,1),0),CAR!J:J,"efetivado",CAR!D:D,'03'!J:J)</f>
        <v>0</v>
      </c>
      <c r="AA21" s="352">
        <f>SUMIFS(CAR!H:H,CAR!J:J,"efetivado",CAR!D:D,'03'!J:J)</f>
        <v>0</v>
      </c>
      <c r="AC21" s="352">
        <f t="shared" si="7"/>
        <v>0</v>
      </c>
      <c r="AD21" s="352">
        <f t="shared" si="8"/>
        <v>0</v>
      </c>
      <c r="AF21" s="352">
        <f t="shared" si="9"/>
        <v>0</v>
      </c>
      <c r="AJ21" s="250">
        <f>SUMIFS(PREV_R!D:D,PREV_R!$C:$C,'03'!$D:$D,PREV_R!A:A,'03'!$M$7)</f>
        <v>0</v>
      </c>
      <c r="AK21" s="250">
        <f>SUMIFS(PREV_R!E:E,PREV_R!$C:$C,'03'!$D:$D,PREV_R!A:A,'03'!$M$7)</f>
        <v>0</v>
      </c>
      <c r="AL21" s="250">
        <f>SUMIFS(PREV_R!F:F,PREV_R!$C:$C,'03'!$D:$D,PREV_R!A:A,'03'!$M$7)</f>
        <v>0</v>
      </c>
      <c r="AM21" s="250">
        <f>SUMIFS(PREV_R!G:G,PREV_R!$C:$C,'03'!$D:$D,PREV_R!A:A,'03'!$M$7)</f>
        <v>0</v>
      </c>
      <c r="AN21" s="250">
        <f>SUMIFS(PREV_R!H:H,PREV_R!$C:$C,'03'!$D:$D,PREV_R!A:A,'03'!$M$7)</f>
        <v>0</v>
      </c>
      <c r="AO21" s="250">
        <f>SUMIFS(PREV_R!I:I,PREV_R!$C:$C,'03'!$D:$D,PREV_R!A:A,'03'!$M$7)</f>
        <v>0</v>
      </c>
      <c r="AP21" s="250">
        <f>SUMIFS(PREV_R!J:J,PREV_R!$C:$C,'03'!$D:$D,PREV_R!A:A,'03'!$M$7)</f>
        <v>0</v>
      </c>
      <c r="AQ21" s="250">
        <f>SUMIFS(PREV_R!K:K,PREV_R!$C:$C,'03'!$D:$D,PREV_R!A:A,'03'!$M$7)</f>
        <v>0</v>
      </c>
      <c r="AR21" s="250">
        <f>SUMIFS(PREV_R!L:L,PREV_R!$C:$C,'03'!$D:$D,PREV_R!A:A,'03'!$M$7)</f>
        <v>0</v>
      </c>
      <c r="AS21" s="250">
        <f>SUMIFS(PREV_R!M:M,PREV_R!$C:$C,'03'!$D:$D,PREV_R!A:A,'03'!$M$7)</f>
        <v>0</v>
      </c>
      <c r="AT21" s="250">
        <f>SUMIFS(PREV_R!N:N,PREV_R!$C:$C,'03'!$D:$D,PREV_R!A:A,'03'!$M$7)</f>
        <v>0</v>
      </c>
      <c r="AU21" s="250">
        <f>SUMIFS(PREV_R!O:O,PREV_R!$C:$C,'03'!$D:$D,PREV_R!A:A,'03'!$M$7)</f>
        <v>0</v>
      </c>
      <c r="AW21" s="250">
        <f>SUMIFS(PREV_D!D:D,PREV_D!$C:$C,'03'!$J:$J,PREV_D!A:A,'03'!$M$7)</f>
        <v>0</v>
      </c>
      <c r="AX21" s="250">
        <f>SUMIFS(PREV_D!E:E,PREV_D!$C:$C,'03'!$J:$J,PREV_D!A:A,'03'!$M$7)</f>
        <v>0</v>
      </c>
      <c r="AY21" s="250">
        <f>SUMIFS(PREV_D!F:F,PREV_D!$C:$C,'03'!$J:$J,PREV_D!A:A,'03'!$M$7)</f>
        <v>0</v>
      </c>
      <c r="AZ21" s="250">
        <f>SUMIFS(PREV_D!G:G,PREV_D!$C:$C,'03'!$J:$J,PREV_D!A:A,'03'!$M$7)</f>
        <v>0</v>
      </c>
      <c r="BA21" s="250">
        <f>SUMIFS(PREV_D!H:H,PREV_D!$C:$C,'03'!$J:$J,PREV_D!A:A,'03'!$M$7)</f>
        <v>0</v>
      </c>
      <c r="BB21" s="250">
        <f>SUMIFS(PREV_D!I:I,PREV_D!$C:$C,'03'!$J:$J,PREV_D!A:A,'03'!$M$7)</f>
        <v>0</v>
      </c>
      <c r="BC21" s="250">
        <f>SUMIFS(PREV_D!J:J,PREV_D!$C:$C,'03'!$J:$J,PREV_D!A:A,'03'!$M$7)</f>
        <v>0</v>
      </c>
      <c r="BD21" s="250">
        <f>SUMIFS(PREV_D!K:K,PREV_D!$C:$C,'03'!$J:$J,PREV_D!A:A,'03'!$M$7)</f>
        <v>0</v>
      </c>
      <c r="BE21" s="250">
        <f>SUMIFS(PREV_D!L:L,PREV_D!$C:$C,'03'!$J:$J,PREV_D!A:A,'03'!$M$7)</f>
        <v>0</v>
      </c>
      <c r="BF21" s="250">
        <f>SUMIFS(PREV_D!M:M,PREV_D!$C:$C,'03'!$J:$J,PREV_D!A:A,'03'!$M$7)</f>
        <v>0</v>
      </c>
      <c r="BG21" s="250">
        <f>SUMIFS(PREV_D!N:N,PREV_D!$C:$C,'03'!$J:$J,PREV_D!A:A,'03'!$M$7)</f>
        <v>0</v>
      </c>
      <c r="BH21" s="250">
        <f>SUMIFS(PREV_D!O:O,PREV_D!$C:$C,'03'!$J:$J,PREV_D!A:A,'03'!$M$7)</f>
        <v>0</v>
      </c>
      <c r="BJ21" s="156">
        <f t="shared" si="10"/>
        <v>2027</v>
      </c>
      <c r="BL21" s="156" t="s">
        <v>41</v>
      </c>
      <c r="BM21" s="156">
        <v>8</v>
      </c>
    </row>
    <row r="22" spans="3:65" x14ac:dyDescent="0.25">
      <c r="C22" s="156" t="s">
        <v>162</v>
      </c>
      <c r="D22" s="155">
        <f>VLOOKUP(C22,CAD!C17:D17,2,0)</f>
        <v>0</v>
      </c>
      <c r="E22" s="155">
        <f>SUMIFS(REC!F:F,REC!C:C,"&gt;="&amp;DATE($M$7,$BL$28,1),REC!C:C,"&lt;="&amp;EOMONTH(DATE($M$7,$BL$28,1),0),REC!H:H,"efetivado",REC!D:D,'03'!D:D)</f>
        <v>0</v>
      </c>
      <c r="F22" s="155">
        <f t="shared" si="2"/>
        <v>0</v>
      </c>
      <c r="G22" s="155">
        <f t="shared" si="3"/>
        <v>0</v>
      </c>
      <c r="I22" s="156" t="s">
        <v>162</v>
      </c>
      <c r="J22" s="155">
        <f>VLOOKUP('03'!I22,CAD!H17:I17,2,0)</f>
        <v>0</v>
      </c>
      <c r="K22" s="155">
        <f t="shared" si="4"/>
        <v>0</v>
      </c>
      <c r="L22" s="155">
        <f t="shared" si="5"/>
        <v>0</v>
      </c>
      <c r="M22" s="155">
        <f t="shared" si="6"/>
        <v>0</v>
      </c>
      <c r="W22" s="352">
        <f>SUMIFS(DES!F:F,DES!C:C,"&gt;="&amp;DATE($M$7,$BL$28,1),DES!C:C,"&lt;="&amp;EOMONTH(DATE($M$7,$BL$28,1),0),DES!H:H,"efetivado",DES!D:D,'03'!J:J)</f>
        <v>0</v>
      </c>
      <c r="Y22" s="352">
        <f>SUMIFS(CAR!H:H,CAR!C:C,"&gt;="&amp;DATE($M$7,$BL$28,1),CAR!C:C,"&lt;="&amp;EOMONTH(DATE($M$7,$BL$28,1),0),CAR!J:J,"efetivado",CAR!D:D,'03'!J:J)</f>
        <v>0</v>
      </c>
      <c r="AA22" s="352">
        <f>SUMIFS(CAR!H:H,CAR!J:J,"efetivado",CAR!D:D,'03'!J:J)</f>
        <v>0</v>
      </c>
      <c r="AC22" s="352">
        <f t="shared" si="7"/>
        <v>0</v>
      </c>
      <c r="AD22" s="352">
        <f t="shared" si="8"/>
        <v>0</v>
      </c>
      <c r="AF22" s="352">
        <f t="shared" si="9"/>
        <v>0</v>
      </c>
      <c r="AJ22" s="250">
        <f>SUMIFS(PREV_R!D:D,PREV_R!$C:$C,'03'!$D:$D,PREV_R!A:A,'03'!$M$7)</f>
        <v>0</v>
      </c>
      <c r="AK22" s="250">
        <f>SUMIFS(PREV_R!E:E,PREV_R!$C:$C,'03'!$D:$D,PREV_R!A:A,'03'!$M$7)</f>
        <v>0</v>
      </c>
      <c r="AL22" s="250">
        <f>SUMIFS(PREV_R!F:F,PREV_R!$C:$C,'03'!$D:$D,PREV_R!A:A,'03'!$M$7)</f>
        <v>0</v>
      </c>
      <c r="AM22" s="250">
        <f>SUMIFS(PREV_R!G:G,PREV_R!$C:$C,'03'!$D:$D,PREV_R!A:A,'03'!$M$7)</f>
        <v>0</v>
      </c>
      <c r="AN22" s="250">
        <f>SUMIFS(PREV_R!H:H,PREV_R!$C:$C,'03'!$D:$D,PREV_R!A:A,'03'!$M$7)</f>
        <v>0</v>
      </c>
      <c r="AO22" s="250">
        <f>SUMIFS(PREV_R!I:I,PREV_R!$C:$C,'03'!$D:$D,PREV_R!A:A,'03'!$M$7)</f>
        <v>0</v>
      </c>
      <c r="AP22" s="250">
        <f>SUMIFS(PREV_R!J:J,PREV_R!$C:$C,'03'!$D:$D,PREV_R!A:A,'03'!$M$7)</f>
        <v>0</v>
      </c>
      <c r="AQ22" s="250">
        <f>SUMIFS(PREV_R!K:K,PREV_R!$C:$C,'03'!$D:$D,PREV_R!A:A,'03'!$M$7)</f>
        <v>0</v>
      </c>
      <c r="AR22" s="250">
        <f>SUMIFS(PREV_R!L:L,PREV_R!$C:$C,'03'!$D:$D,PREV_R!A:A,'03'!$M$7)</f>
        <v>0</v>
      </c>
      <c r="AS22" s="250">
        <f>SUMIFS(PREV_R!M:M,PREV_R!$C:$C,'03'!$D:$D,PREV_R!A:A,'03'!$M$7)</f>
        <v>0</v>
      </c>
      <c r="AT22" s="250">
        <f>SUMIFS(PREV_R!N:N,PREV_R!$C:$C,'03'!$D:$D,PREV_R!A:A,'03'!$M$7)</f>
        <v>0</v>
      </c>
      <c r="AU22" s="250">
        <f>SUMIFS(PREV_R!O:O,PREV_R!$C:$C,'03'!$D:$D,PREV_R!A:A,'03'!$M$7)</f>
        <v>0</v>
      </c>
      <c r="AW22" s="250">
        <f>SUMIFS(PREV_D!D:D,PREV_D!$C:$C,'03'!$J:$J,PREV_D!A:A,'03'!$M$7)</f>
        <v>0</v>
      </c>
      <c r="AX22" s="250">
        <f>SUMIFS(PREV_D!E:E,PREV_D!$C:$C,'03'!$J:$J,PREV_D!A:A,'03'!$M$7)</f>
        <v>0</v>
      </c>
      <c r="AY22" s="250">
        <f>SUMIFS(PREV_D!F:F,PREV_D!$C:$C,'03'!$J:$J,PREV_D!A:A,'03'!$M$7)</f>
        <v>0</v>
      </c>
      <c r="AZ22" s="250">
        <f>SUMIFS(PREV_D!G:G,PREV_D!$C:$C,'03'!$J:$J,PREV_D!A:A,'03'!$M$7)</f>
        <v>0</v>
      </c>
      <c r="BA22" s="250">
        <f>SUMIFS(PREV_D!H:H,PREV_D!$C:$C,'03'!$J:$J,PREV_D!A:A,'03'!$M$7)</f>
        <v>0</v>
      </c>
      <c r="BB22" s="250">
        <f>SUMIFS(PREV_D!I:I,PREV_D!$C:$C,'03'!$J:$J,PREV_D!A:A,'03'!$M$7)</f>
        <v>0</v>
      </c>
      <c r="BC22" s="250">
        <f>SUMIFS(PREV_D!J:J,PREV_D!$C:$C,'03'!$J:$J,PREV_D!A:A,'03'!$M$7)</f>
        <v>0</v>
      </c>
      <c r="BD22" s="250">
        <f>SUMIFS(PREV_D!K:K,PREV_D!$C:$C,'03'!$J:$J,PREV_D!A:A,'03'!$M$7)</f>
        <v>0</v>
      </c>
      <c r="BE22" s="250">
        <f>SUMIFS(PREV_D!L:L,PREV_D!$C:$C,'03'!$J:$J,PREV_D!A:A,'03'!$M$7)</f>
        <v>0</v>
      </c>
      <c r="BF22" s="250">
        <f>SUMIFS(PREV_D!M:M,PREV_D!$C:$C,'03'!$J:$J,PREV_D!A:A,'03'!$M$7)</f>
        <v>0</v>
      </c>
      <c r="BG22" s="250">
        <f>SUMIFS(PREV_D!N:N,PREV_D!$C:$C,'03'!$J:$J,PREV_D!A:A,'03'!$M$7)</f>
        <v>0</v>
      </c>
      <c r="BH22" s="250">
        <f>SUMIFS(PREV_D!O:O,PREV_D!$C:$C,'03'!$J:$J,PREV_D!A:A,'03'!$M$7)</f>
        <v>0</v>
      </c>
      <c r="BJ22" s="156">
        <f t="shared" si="10"/>
        <v>2028</v>
      </c>
      <c r="BL22" s="156" t="s">
        <v>42</v>
      </c>
      <c r="BM22" s="156">
        <v>9</v>
      </c>
    </row>
    <row r="23" spans="3:65" x14ac:dyDescent="0.25">
      <c r="C23" s="156" t="s">
        <v>163</v>
      </c>
      <c r="D23" s="155">
        <f>VLOOKUP(C23,CAD!C18:D18,2,0)</f>
        <v>0</v>
      </c>
      <c r="E23" s="155">
        <f>SUMIFS(REC!F:F,REC!C:C,"&gt;="&amp;DATE($M$7,$BL$28,1),REC!C:C,"&lt;="&amp;EOMONTH(DATE($M$7,$BL$28,1),0),REC!H:H,"efetivado",REC!D:D,'03'!D:D)</f>
        <v>0</v>
      </c>
      <c r="F23" s="155">
        <f t="shared" si="2"/>
        <v>0</v>
      </c>
      <c r="G23" s="155">
        <f t="shared" si="3"/>
        <v>0</v>
      </c>
      <c r="I23" s="156" t="s">
        <v>163</v>
      </c>
      <c r="J23" s="155">
        <f>VLOOKUP('03'!I23,CAD!H18:I18,2,0)</f>
        <v>0</v>
      </c>
      <c r="K23" s="155">
        <f t="shared" si="4"/>
        <v>0</v>
      </c>
      <c r="L23" s="155">
        <f t="shared" si="5"/>
        <v>0</v>
      </c>
      <c r="M23" s="155">
        <f t="shared" si="6"/>
        <v>0</v>
      </c>
      <c r="W23" s="352">
        <f>SUMIFS(DES!F:F,DES!C:C,"&gt;="&amp;DATE($M$7,$BL$28,1),DES!C:C,"&lt;="&amp;EOMONTH(DATE($M$7,$BL$28,1),0),DES!H:H,"efetivado",DES!D:D,'03'!J:J)</f>
        <v>0</v>
      </c>
      <c r="Y23" s="352">
        <f>SUMIFS(CAR!H:H,CAR!C:C,"&gt;="&amp;DATE($M$7,$BL$28,1),CAR!C:C,"&lt;="&amp;EOMONTH(DATE($M$7,$BL$28,1),0),CAR!J:J,"efetivado",CAR!D:D,'03'!J:J)</f>
        <v>0</v>
      </c>
      <c r="AA23" s="352">
        <f>SUMIFS(CAR!H:H,CAR!J:J,"efetivado",CAR!D:D,'03'!J:J)</f>
        <v>0</v>
      </c>
      <c r="AC23" s="352">
        <f t="shared" si="7"/>
        <v>0</v>
      </c>
      <c r="AD23" s="352">
        <f t="shared" si="8"/>
        <v>0</v>
      </c>
      <c r="AF23" s="352">
        <f t="shared" si="9"/>
        <v>0</v>
      </c>
      <c r="AJ23" s="250">
        <f>SUMIFS(PREV_R!D:D,PREV_R!$C:$C,'03'!$D:$D,PREV_R!A:A,'03'!$M$7)</f>
        <v>0</v>
      </c>
      <c r="AK23" s="250">
        <f>SUMIFS(PREV_R!E:E,PREV_R!$C:$C,'03'!$D:$D,PREV_R!A:A,'03'!$M$7)</f>
        <v>0</v>
      </c>
      <c r="AL23" s="250">
        <f>SUMIFS(PREV_R!F:F,PREV_R!$C:$C,'03'!$D:$D,PREV_R!A:A,'03'!$M$7)</f>
        <v>0</v>
      </c>
      <c r="AM23" s="250">
        <f>SUMIFS(PREV_R!G:G,PREV_R!$C:$C,'03'!$D:$D,PREV_R!A:A,'03'!$M$7)</f>
        <v>0</v>
      </c>
      <c r="AN23" s="250">
        <f>SUMIFS(PREV_R!H:H,PREV_R!$C:$C,'03'!$D:$D,PREV_R!A:A,'03'!$M$7)</f>
        <v>0</v>
      </c>
      <c r="AO23" s="250">
        <f>SUMIFS(PREV_R!I:I,PREV_R!$C:$C,'03'!$D:$D,PREV_R!A:A,'03'!$M$7)</f>
        <v>0</v>
      </c>
      <c r="AP23" s="250">
        <f>SUMIFS(PREV_R!J:J,PREV_R!$C:$C,'03'!$D:$D,PREV_R!A:A,'03'!$M$7)</f>
        <v>0</v>
      </c>
      <c r="AQ23" s="250">
        <f>SUMIFS(PREV_R!K:K,PREV_R!$C:$C,'03'!$D:$D,PREV_R!A:A,'03'!$M$7)</f>
        <v>0</v>
      </c>
      <c r="AR23" s="250">
        <f>SUMIFS(PREV_R!L:L,PREV_R!$C:$C,'03'!$D:$D,PREV_R!A:A,'03'!$M$7)</f>
        <v>0</v>
      </c>
      <c r="AS23" s="250">
        <f>SUMIFS(PREV_R!M:M,PREV_R!$C:$C,'03'!$D:$D,PREV_R!A:A,'03'!$M$7)</f>
        <v>0</v>
      </c>
      <c r="AT23" s="250">
        <f>SUMIFS(PREV_R!N:N,PREV_R!$C:$C,'03'!$D:$D,PREV_R!A:A,'03'!$M$7)</f>
        <v>0</v>
      </c>
      <c r="AU23" s="250">
        <f>SUMIFS(PREV_R!O:O,PREV_R!$C:$C,'03'!$D:$D,PREV_R!A:A,'03'!$M$7)</f>
        <v>0</v>
      </c>
      <c r="AW23" s="250">
        <f>SUMIFS(PREV_D!D:D,PREV_D!$C:$C,'03'!$J:$J,PREV_D!A:A,'03'!$M$7)</f>
        <v>0</v>
      </c>
      <c r="AX23" s="250">
        <f>SUMIFS(PREV_D!E:E,PREV_D!$C:$C,'03'!$J:$J,PREV_D!A:A,'03'!$M$7)</f>
        <v>0</v>
      </c>
      <c r="AY23" s="250">
        <f>SUMIFS(PREV_D!F:F,PREV_D!$C:$C,'03'!$J:$J,PREV_D!A:A,'03'!$M$7)</f>
        <v>0</v>
      </c>
      <c r="AZ23" s="250">
        <f>SUMIFS(PREV_D!G:G,PREV_D!$C:$C,'03'!$J:$J,PREV_D!A:A,'03'!$M$7)</f>
        <v>0</v>
      </c>
      <c r="BA23" s="250">
        <f>SUMIFS(PREV_D!H:H,PREV_D!$C:$C,'03'!$J:$J,PREV_D!A:A,'03'!$M$7)</f>
        <v>0</v>
      </c>
      <c r="BB23" s="250">
        <f>SUMIFS(PREV_D!I:I,PREV_D!$C:$C,'03'!$J:$J,PREV_D!A:A,'03'!$M$7)</f>
        <v>0</v>
      </c>
      <c r="BC23" s="250">
        <f>SUMIFS(PREV_D!J:J,PREV_D!$C:$C,'03'!$J:$J,PREV_D!A:A,'03'!$M$7)</f>
        <v>0</v>
      </c>
      <c r="BD23" s="250">
        <f>SUMIFS(PREV_D!K:K,PREV_D!$C:$C,'03'!$J:$J,PREV_D!A:A,'03'!$M$7)</f>
        <v>0</v>
      </c>
      <c r="BE23" s="250">
        <f>SUMIFS(PREV_D!L:L,PREV_D!$C:$C,'03'!$J:$J,PREV_D!A:A,'03'!$M$7)</f>
        <v>0</v>
      </c>
      <c r="BF23" s="250">
        <f>SUMIFS(PREV_D!M:M,PREV_D!$C:$C,'03'!$J:$J,PREV_D!A:A,'03'!$M$7)</f>
        <v>0</v>
      </c>
      <c r="BG23" s="250">
        <f>SUMIFS(PREV_D!N:N,PREV_D!$C:$C,'03'!$J:$J,PREV_D!A:A,'03'!$M$7)</f>
        <v>0</v>
      </c>
      <c r="BH23" s="250">
        <f>SUMIFS(PREV_D!O:O,PREV_D!$C:$C,'03'!$J:$J,PREV_D!A:A,'03'!$M$7)</f>
        <v>0</v>
      </c>
      <c r="BJ23" s="156">
        <f t="shared" si="10"/>
        <v>2029</v>
      </c>
      <c r="BL23" s="156" t="s">
        <v>43</v>
      </c>
      <c r="BM23" s="156">
        <v>10</v>
      </c>
    </row>
    <row r="24" spans="3:65" x14ac:dyDescent="0.25">
      <c r="C24" s="156" t="s">
        <v>164</v>
      </c>
      <c r="D24" s="155">
        <f>VLOOKUP(C24,CAD!C19:D19,2,0)</f>
        <v>0</v>
      </c>
      <c r="E24" s="155">
        <f>SUMIFS(REC!F:F,REC!C:C,"&gt;="&amp;DATE($M$7,$BL$28,1),REC!C:C,"&lt;="&amp;EOMONTH(DATE($M$7,$BL$28,1),0),REC!H:H,"efetivado",REC!D:D,'03'!D:D)</f>
        <v>0</v>
      </c>
      <c r="F24" s="155">
        <f t="shared" si="2"/>
        <v>0</v>
      </c>
      <c r="G24" s="155">
        <f t="shared" si="3"/>
        <v>0</v>
      </c>
      <c r="I24" s="156" t="s">
        <v>164</v>
      </c>
      <c r="J24" s="155">
        <f>VLOOKUP('03'!I24,CAD!H19:I19,2,0)</f>
        <v>0</v>
      </c>
      <c r="K24" s="155">
        <f t="shared" si="4"/>
        <v>0</v>
      </c>
      <c r="L24" s="155">
        <f t="shared" si="5"/>
        <v>0</v>
      </c>
      <c r="M24" s="155">
        <f t="shared" si="6"/>
        <v>0</v>
      </c>
      <c r="W24" s="352">
        <f>SUMIFS(DES!F:F,DES!C:C,"&gt;="&amp;DATE($M$7,$BL$28,1),DES!C:C,"&lt;="&amp;EOMONTH(DATE($M$7,$BL$28,1),0),DES!H:H,"efetivado",DES!D:D,'03'!J:J)</f>
        <v>0</v>
      </c>
      <c r="Y24" s="352">
        <f>SUMIFS(CAR!H:H,CAR!C:C,"&gt;="&amp;DATE($M$7,$BL$28,1),CAR!C:C,"&lt;="&amp;EOMONTH(DATE($M$7,$BL$28,1),0),CAR!J:J,"efetivado",CAR!D:D,'03'!J:J)</f>
        <v>0</v>
      </c>
      <c r="AA24" s="352">
        <f>SUMIFS(CAR!H:H,CAR!J:J,"efetivado",CAR!D:D,'03'!J:J)</f>
        <v>0</v>
      </c>
      <c r="AC24" s="352">
        <f t="shared" si="7"/>
        <v>0</v>
      </c>
      <c r="AD24" s="352">
        <f t="shared" si="8"/>
        <v>0</v>
      </c>
      <c r="AF24" s="352">
        <f t="shared" si="9"/>
        <v>0</v>
      </c>
      <c r="AJ24" s="250">
        <f>SUMIFS(PREV_R!D:D,PREV_R!$C:$C,'03'!$D:$D,PREV_R!A:A,'03'!$M$7)</f>
        <v>0</v>
      </c>
      <c r="AK24" s="250">
        <f>SUMIFS(PREV_R!E:E,PREV_R!$C:$C,'03'!$D:$D,PREV_R!A:A,'03'!$M$7)</f>
        <v>0</v>
      </c>
      <c r="AL24" s="250">
        <f>SUMIFS(PREV_R!F:F,PREV_R!$C:$C,'03'!$D:$D,PREV_R!A:A,'03'!$M$7)</f>
        <v>0</v>
      </c>
      <c r="AM24" s="250">
        <f>SUMIFS(PREV_R!G:G,PREV_R!$C:$C,'03'!$D:$D,PREV_R!A:A,'03'!$M$7)</f>
        <v>0</v>
      </c>
      <c r="AN24" s="250">
        <f>SUMIFS(PREV_R!H:H,PREV_R!$C:$C,'03'!$D:$D,PREV_R!A:A,'03'!$M$7)</f>
        <v>0</v>
      </c>
      <c r="AO24" s="250">
        <f>SUMIFS(PREV_R!I:I,PREV_R!$C:$C,'03'!$D:$D,PREV_R!A:A,'03'!$M$7)</f>
        <v>0</v>
      </c>
      <c r="AP24" s="250">
        <f>SUMIFS(PREV_R!J:J,PREV_R!$C:$C,'03'!$D:$D,PREV_R!A:A,'03'!$M$7)</f>
        <v>0</v>
      </c>
      <c r="AQ24" s="250">
        <f>SUMIFS(PREV_R!K:K,PREV_R!$C:$C,'03'!$D:$D,PREV_R!A:A,'03'!$M$7)</f>
        <v>0</v>
      </c>
      <c r="AR24" s="250">
        <f>SUMIFS(PREV_R!L:L,PREV_R!$C:$C,'03'!$D:$D,PREV_R!A:A,'03'!$M$7)</f>
        <v>0</v>
      </c>
      <c r="AS24" s="250">
        <f>SUMIFS(PREV_R!M:M,PREV_R!$C:$C,'03'!$D:$D,PREV_R!A:A,'03'!$M$7)</f>
        <v>0</v>
      </c>
      <c r="AT24" s="250">
        <f>SUMIFS(PREV_R!N:N,PREV_R!$C:$C,'03'!$D:$D,PREV_R!A:A,'03'!$M$7)</f>
        <v>0</v>
      </c>
      <c r="AU24" s="250">
        <f>SUMIFS(PREV_R!O:O,PREV_R!$C:$C,'03'!$D:$D,PREV_R!A:A,'03'!$M$7)</f>
        <v>0</v>
      </c>
      <c r="AW24" s="250">
        <f>SUMIFS(PREV_D!D:D,PREV_D!$C:$C,'03'!$J:$J,PREV_D!A:A,'03'!$M$7)</f>
        <v>0</v>
      </c>
      <c r="AX24" s="250">
        <f>SUMIFS(PREV_D!E:E,PREV_D!$C:$C,'03'!$J:$J,PREV_D!A:A,'03'!$M$7)</f>
        <v>0</v>
      </c>
      <c r="AY24" s="250">
        <f>SUMIFS(PREV_D!F:F,PREV_D!$C:$C,'03'!$J:$J,PREV_D!A:A,'03'!$M$7)</f>
        <v>0</v>
      </c>
      <c r="AZ24" s="250">
        <f>SUMIFS(PREV_D!G:G,PREV_D!$C:$C,'03'!$J:$J,PREV_D!A:A,'03'!$M$7)</f>
        <v>0</v>
      </c>
      <c r="BA24" s="250">
        <f>SUMIFS(PREV_D!H:H,PREV_D!$C:$C,'03'!$J:$J,PREV_D!A:A,'03'!$M$7)</f>
        <v>0</v>
      </c>
      <c r="BB24" s="250">
        <f>SUMIFS(PREV_D!I:I,PREV_D!$C:$C,'03'!$J:$J,PREV_D!A:A,'03'!$M$7)</f>
        <v>0</v>
      </c>
      <c r="BC24" s="250">
        <f>SUMIFS(PREV_D!J:J,PREV_D!$C:$C,'03'!$J:$J,PREV_D!A:A,'03'!$M$7)</f>
        <v>0</v>
      </c>
      <c r="BD24" s="250">
        <f>SUMIFS(PREV_D!K:K,PREV_D!$C:$C,'03'!$J:$J,PREV_D!A:A,'03'!$M$7)</f>
        <v>0</v>
      </c>
      <c r="BE24" s="250">
        <f>SUMIFS(PREV_D!L:L,PREV_D!$C:$C,'03'!$J:$J,PREV_D!A:A,'03'!$M$7)</f>
        <v>0</v>
      </c>
      <c r="BF24" s="250">
        <f>SUMIFS(PREV_D!M:M,PREV_D!$C:$C,'03'!$J:$J,PREV_D!A:A,'03'!$M$7)</f>
        <v>0</v>
      </c>
      <c r="BG24" s="250">
        <f>SUMIFS(PREV_D!N:N,PREV_D!$C:$C,'03'!$J:$J,PREV_D!A:A,'03'!$M$7)</f>
        <v>0</v>
      </c>
      <c r="BH24" s="250">
        <f>SUMIFS(PREV_D!O:O,PREV_D!$C:$C,'03'!$J:$J,PREV_D!A:A,'03'!$M$7)</f>
        <v>0</v>
      </c>
      <c r="BJ24" s="156">
        <f t="shared" si="10"/>
        <v>2030</v>
      </c>
      <c r="BL24" s="156" t="s">
        <v>44</v>
      </c>
      <c r="BM24" s="156">
        <v>11</v>
      </c>
    </row>
    <row r="25" spans="3:65" x14ac:dyDescent="0.25">
      <c r="C25" s="156" t="s">
        <v>165</v>
      </c>
      <c r="D25" s="155">
        <f>VLOOKUP(C25,CAD!C20:D20,2,0)</f>
        <v>0</v>
      </c>
      <c r="E25" s="155">
        <f>SUMIFS(REC!F:F,REC!C:C,"&gt;="&amp;DATE($M$7,$BL$28,1),REC!C:C,"&lt;="&amp;EOMONTH(DATE($M$7,$BL$28,1),0),REC!H:H,"efetivado",REC!D:D,'03'!D:D)</f>
        <v>0</v>
      </c>
      <c r="F25" s="155">
        <f t="shared" si="2"/>
        <v>0</v>
      </c>
      <c r="G25" s="155">
        <f t="shared" si="3"/>
        <v>0</v>
      </c>
      <c r="I25" s="156" t="s">
        <v>165</v>
      </c>
      <c r="J25" s="155">
        <f>VLOOKUP('03'!I25,CAD!H20:I20,2,0)</f>
        <v>0</v>
      </c>
      <c r="K25" s="155">
        <f t="shared" si="4"/>
        <v>0</v>
      </c>
      <c r="L25" s="155">
        <f t="shared" si="5"/>
        <v>0</v>
      </c>
      <c r="M25" s="155">
        <f t="shared" si="6"/>
        <v>0</v>
      </c>
      <c r="W25" s="352">
        <f>SUMIFS(DES!F:F,DES!C:C,"&gt;="&amp;DATE($M$7,$BL$28,1),DES!C:C,"&lt;="&amp;EOMONTH(DATE($M$7,$BL$28,1),0),DES!H:H,"efetivado",DES!D:D,'03'!J:J)</f>
        <v>0</v>
      </c>
      <c r="Y25" s="352">
        <f>SUMIFS(CAR!H:H,CAR!C:C,"&gt;="&amp;DATE($M$7,$BL$28,1),CAR!C:C,"&lt;="&amp;EOMONTH(DATE($M$7,$BL$28,1),0),CAR!J:J,"efetivado",CAR!D:D,'03'!J:J)</f>
        <v>0</v>
      </c>
      <c r="AA25" s="352">
        <f>SUMIFS(CAR!H:H,CAR!J:J,"efetivado",CAR!D:D,'03'!J:J)</f>
        <v>0</v>
      </c>
      <c r="AC25" s="352">
        <f t="shared" si="7"/>
        <v>0</v>
      </c>
      <c r="AD25" s="352">
        <f t="shared" si="8"/>
        <v>0</v>
      </c>
      <c r="AF25" s="352">
        <f t="shared" si="9"/>
        <v>0</v>
      </c>
      <c r="AJ25" s="250">
        <f>SUMIFS(PREV_R!D:D,PREV_R!$C:$C,'03'!$D:$D,PREV_R!A:A,'03'!$M$7)</f>
        <v>0</v>
      </c>
      <c r="AK25" s="250">
        <f>SUMIFS(PREV_R!E:E,PREV_R!$C:$C,'03'!$D:$D,PREV_R!A:A,'03'!$M$7)</f>
        <v>0</v>
      </c>
      <c r="AL25" s="250">
        <f>SUMIFS(PREV_R!F:F,PREV_R!$C:$C,'03'!$D:$D,PREV_R!A:A,'03'!$M$7)</f>
        <v>0</v>
      </c>
      <c r="AM25" s="250">
        <f>SUMIFS(PREV_R!G:G,PREV_R!$C:$C,'03'!$D:$D,PREV_R!A:A,'03'!$M$7)</f>
        <v>0</v>
      </c>
      <c r="AN25" s="250">
        <f>SUMIFS(PREV_R!H:H,PREV_R!$C:$C,'03'!$D:$D,PREV_R!A:A,'03'!$M$7)</f>
        <v>0</v>
      </c>
      <c r="AO25" s="250">
        <f>SUMIFS(PREV_R!I:I,PREV_R!$C:$C,'03'!$D:$D,PREV_R!A:A,'03'!$M$7)</f>
        <v>0</v>
      </c>
      <c r="AP25" s="250">
        <f>SUMIFS(PREV_R!J:J,PREV_R!$C:$C,'03'!$D:$D,PREV_R!A:A,'03'!$M$7)</f>
        <v>0</v>
      </c>
      <c r="AQ25" s="250">
        <f>SUMIFS(PREV_R!K:K,PREV_R!$C:$C,'03'!$D:$D,PREV_R!A:A,'03'!$M$7)</f>
        <v>0</v>
      </c>
      <c r="AR25" s="250">
        <f>SUMIFS(PREV_R!L:L,PREV_R!$C:$C,'03'!$D:$D,PREV_R!A:A,'03'!$M$7)</f>
        <v>0</v>
      </c>
      <c r="AS25" s="250">
        <f>SUMIFS(PREV_R!M:M,PREV_R!$C:$C,'03'!$D:$D,PREV_R!A:A,'03'!$M$7)</f>
        <v>0</v>
      </c>
      <c r="AT25" s="250">
        <f>SUMIFS(PREV_R!N:N,PREV_R!$C:$C,'03'!$D:$D,PREV_R!A:A,'03'!$M$7)</f>
        <v>0</v>
      </c>
      <c r="AU25" s="250">
        <f>SUMIFS(PREV_R!O:O,PREV_R!$C:$C,'03'!$D:$D,PREV_R!A:A,'03'!$M$7)</f>
        <v>0</v>
      </c>
      <c r="AW25" s="250">
        <f>SUMIFS(PREV_D!D:D,PREV_D!$C:$C,'03'!$J:$J,PREV_D!A:A,'03'!$M$7)</f>
        <v>0</v>
      </c>
      <c r="AX25" s="250">
        <f>SUMIFS(PREV_D!E:E,PREV_D!$C:$C,'03'!$J:$J,PREV_D!A:A,'03'!$M$7)</f>
        <v>0</v>
      </c>
      <c r="AY25" s="250">
        <f>SUMIFS(PREV_D!F:F,PREV_D!$C:$C,'03'!$J:$J,PREV_D!A:A,'03'!$M$7)</f>
        <v>0</v>
      </c>
      <c r="AZ25" s="250">
        <f>SUMIFS(PREV_D!G:G,PREV_D!$C:$C,'03'!$J:$J,PREV_D!A:A,'03'!$M$7)</f>
        <v>0</v>
      </c>
      <c r="BA25" s="250">
        <f>SUMIFS(PREV_D!H:H,PREV_D!$C:$C,'03'!$J:$J,PREV_D!A:A,'03'!$M$7)</f>
        <v>0</v>
      </c>
      <c r="BB25" s="250">
        <f>SUMIFS(PREV_D!I:I,PREV_D!$C:$C,'03'!$J:$J,PREV_D!A:A,'03'!$M$7)</f>
        <v>0</v>
      </c>
      <c r="BC25" s="250">
        <f>SUMIFS(PREV_D!J:J,PREV_D!$C:$C,'03'!$J:$J,PREV_D!A:A,'03'!$M$7)</f>
        <v>0</v>
      </c>
      <c r="BD25" s="250">
        <f>SUMIFS(PREV_D!K:K,PREV_D!$C:$C,'03'!$J:$J,PREV_D!A:A,'03'!$M$7)</f>
        <v>0</v>
      </c>
      <c r="BE25" s="250">
        <f>SUMIFS(PREV_D!L:L,PREV_D!$C:$C,'03'!$J:$J,PREV_D!A:A,'03'!$M$7)</f>
        <v>0</v>
      </c>
      <c r="BF25" s="250">
        <f>SUMIFS(PREV_D!M:M,PREV_D!$C:$C,'03'!$J:$J,PREV_D!A:A,'03'!$M$7)</f>
        <v>0</v>
      </c>
      <c r="BG25" s="250">
        <f>SUMIFS(PREV_D!N:N,PREV_D!$C:$C,'03'!$J:$J,PREV_D!A:A,'03'!$M$7)</f>
        <v>0</v>
      </c>
      <c r="BH25" s="250">
        <f>SUMIFS(PREV_D!O:O,PREV_D!$C:$C,'03'!$J:$J,PREV_D!A:A,'03'!$M$7)</f>
        <v>0</v>
      </c>
      <c r="BJ25" s="156">
        <f t="shared" si="10"/>
        <v>2031</v>
      </c>
      <c r="BL25" s="156" t="s">
        <v>45</v>
      </c>
      <c r="BM25" s="156">
        <v>12</v>
      </c>
    </row>
    <row r="26" spans="3:65" x14ac:dyDescent="0.25">
      <c r="C26" s="156" t="s">
        <v>166</v>
      </c>
      <c r="D26" s="155">
        <f>VLOOKUP(C26,CAD!C21:D21,2,0)</f>
        <v>0</v>
      </c>
      <c r="E26" s="155">
        <f>SUMIFS(REC!F:F,REC!C:C,"&gt;="&amp;DATE($M$7,$BL$28,1),REC!C:C,"&lt;="&amp;EOMONTH(DATE($M$7,$BL$28,1),0),REC!H:H,"efetivado",REC!D:D,'03'!D:D)</f>
        <v>0</v>
      </c>
      <c r="F26" s="155">
        <f t="shared" si="2"/>
        <v>0</v>
      </c>
      <c r="G26" s="155">
        <f t="shared" si="3"/>
        <v>0</v>
      </c>
      <c r="I26" s="156" t="s">
        <v>166</v>
      </c>
      <c r="J26" s="155">
        <f>VLOOKUP('03'!I26,CAD!H21:I21,2,0)</f>
        <v>0</v>
      </c>
      <c r="K26" s="155">
        <f t="shared" si="4"/>
        <v>0</v>
      </c>
      <c r="L26" s="155">
        <f t="shared" si="5"/>
        <v>0</v>
      </c>
      <c r="M26" s="155">
        <f t="shared" si="6"/>
        <v>0</v>
      </c>
      <c r="W26" s="352">
        <f>SUMIFS(DES!F:F,DES!C:C,"&gt;="&amp;DATE($M$7,$BL$28,1),DES!C:C,"&lt;="&amp;EOMONTH(DATE($M$7,$BL$28,1),0),DES!H:H,"efetivado",DES!D:D,'03'!J:J)</f>
        <v>0</v>
      </c>
      <c r="Y26" s="352">
        <f>SUMIFS(CAR!H:H,CAR!C:C,"&gt;="&amp;DATE($M$7,$BL$28,1),CAR!C:C,"&lt;="&amp;EOMONTH(DATE($M$7,$BL$28,1),0),CAR!J:J,"efetivado",CAR!D:D,'03'!J:J)</f>
        <v>0</v>
      </c>
      <c r="AA26" s="352">
        <f>SUMIFS(CAR!H:H,CAR!J:J,"efetivado",CAR!D:D,'03'!J:J)</f>
        <v>0</v>
      </c>
      <c r="AC26" s="352">
        <f t="shared" si="7"/>
        <v>0</v>
      </c>
      <c r="AD26" s="352">
        <f t="shared" si="8"/>
        <v>0</v>
      </c>
      <c r="AF26" s="352">
        <f t="shared" si="9"/>
        <v>0</v>
      </c>
      <c r="AJ26" s="250">
        <f>SUMIFS(PREV_R!D:D,PREV_R!$C:$C,'03'!$D:$D,PREV_R!A:A,'03'!$M$7)</f>
        <v>0</v>
      </c>
      <c r="AK26" s="250">
        <f>SUMIFS(PREV_R!E:E,PREV_R!$C:$C,'03'!$D:$D,PREV_R!A:A,'03'!$M$7)</f>
        <v>0</v>
      </c>
      <c r="AL26" s="250">
        <f>SUMIFS(PREV_R!F:F,PREV_R!$C:$C,'03'!$D:$D,PREV_R!A:A,'03'!$M$7)</f>
        <v>0</v>
      </c>
      <c r="AM26" s="250">
        <f>SUMIFS(PREV_R!G:G,PREV_R!$C:$C,'03'!$D:$D,PREV_R!A:A,'03'!$M$7)</f>
        <v>0</v>
      </c>
      <c r="AN26" s="250">
        <f>SUMIFS(PREV_R!H:H,PREV_R!$C:$C,'03'!$D:$D,PREV_R!A:A,'03'!$M$7)</f>
        <v>0</v>
      </c>
      <c r="AO26" s="250">
        <f>SUMIFS(PREV_R!I:I,PREV_R!$C:$C,'03'!$D:$D,PREV_R!A:A,'03'!$M$7)</f>
        <v>0</v>
      </c>
      <c r="AP26" s="250">
        <f>SUMIFS(PREV_R!J:J,PREV_R!$C:$C,'03'!$D:$D,PREV_R!A:A,'03'!$M$7)</f>
        <v>0</v>
      </c>
      <c r="AQ26" s="250">
        <f>SUMIFS(PREV_R!K:K,PREV_R!$C:$C,'03'!$D:$D,PREV_R!A:A,'03'!$M$7)</f>
        <v>0</v>
      </c>
      <c r="AR26" s="250">
        <f>SUMIFS(PREV_R!L:L,PREV_R!$C:$C,'03'!$D:$D,PREV_R!A:A,'03'!$M$7)</f>
        <v>0</v>
      </c>
      <c r="AS26" s="250">
        <f>SUMIFS(PREV_R!M:M,PREV_R!$C:$C,'03'!$D:$D,PREV_R!A:A,'03'!$M$7)</f>
        <v>0</v>
      </c>
      <c r="AT26" s="250">
        <f>SUMIFS(PREV_R!N:N,PREV_R!$C:$C,'03'!$D:$D,PREV_R!A:A,'03'!$M$7)</f>
        <v>0</v>
      </c>
      <c r="AU26" s="250">
        <f>SUMIFS(PREV_R!O:O,PREV_R!$C:$C,'03'!$D:$D,PREV_R!A:A,'03'!$M$7)</f>
        <v>0</v>
      </c>
      <c r="AW26" s="250">
        <f>SUMIFS(PREV_D!D:D,PREV_D!$C:$C,'03'!$J:$J,PREV_D!A:A,'03'!$M$7)</f>
        <v>0</v>
      </c>
      <c r="AX26" s="250">
        <f>SUMIFS(PREV_D!E:E,PREV_D!$C:$C,'03'!$J:$J,PREV_D!A:A,'03'!$M$7)</f>
        <v>0</v>
      </c>
      <c r="AY26" s="250">
        <f>SUMIFS(PREV_D!F:F,PREV_D!$C:$C,'03'!$J:$J,PREV_D!A:A,'03'!$M$7)</f>
        <v>0</v>
      </c>
      <c r="AZ26" s="250">
        <f>SUMIFS(PREV_D!G:G,PREV_D!$C:$C,'03'!$J:$J,PREV_D!A:A,'03'!$M$7)</f>
        <v>0</v>
      </c>
      <c r="BA26" s="250">
        <f>SUMIFS(PREV_D!H:H,PREV_D!$C:$C,'03'!$J:$J,PREV_D!A:A,'03'!$M$7)</f>
        <v>0</v>
      </c>
      <c r="BB26" s="250">
        <f>SUMIFS(PREV_D!I:I,PREV_D!$C:$C,'03'!$J:$J,PREV_D!A:A,'03'!$M$7)</f>
        <v>0</v>
      </c>
      <c r="BC26" s="250">
        <f>SUMIFS(PREV_D!J:J,PREV_D!$C:$C,'03'!$J:$J,PREV_D!A:A,'03'!$M$7)</f>
        <v>0</v>
      </c>
      <c r="BD26" s="250">
        <f>SUMIFS(PREV_D!K:K,PREV_D!$C:$C,'03'!$J:$J,PREV_D!A:A,'03'!$M$7)</f>
        <v>0</v>
      </c>
      <c r="BE26" s="250">
        <f>SUMIFS(PREV_D!L:L,PREV_D!$C:$C,'03'!$J:$J,PREV_D!A:A,'03'!$M$7)</f>
        <v>0</v>
      </c>
      <c r="BF26" s="250">
        <f>SUMIFS(PREV_D!M:M,PREV_D!$C:$C,'03'!$J:$J,PREV_D!A:A,'03'!$M$7)</f>
        <v>0</v>
      </c>
      <c r="BG26" s="250">
        <f>SUMIFS(PREV_D!N:N,PREV_D!$C:$C,'03'!$J:$J,PREV_D!A:A,'03'!$M$7)</f>
        <v>0</v>
      </c>
      <c r="BH26" s="250">
        <f>SUMIFS(PREV_D!O:O,PREV_D!$C:$C,'03'!$J:$J,PREV_D!A:A,'03'!$M$7)</f>
        <v>0</v>
      </c>
      <c r="BJ26" s="156">
        <f t="shared" si="10"/>
        <v>2032</v>
      </c>
    </row>
    <row r="27" spans="3:65" x14ac:dyDescent="0.25">
      <c r="C27" s="156" t="s">
        <v>167</v>
      </c>
      <c r="D27" s="155">
        <f>VLOOKUP(C27,CAD!C22:D22,2,0)</f>
        <v>0</v>
      </c>
      <c r="E27" s="155">
        <f>SUMIFS(REC!F:F,REC!C:C,"&gt;="&amp;DATE($M$7,$BL$28,1),REC!C:C,"&lt;="&amp;EOMONTH(DATE($M$7,$BL$28,1),0),REC!H:H,"efetivado",REC!D:D,'03'!D:D)</f>
        <v>0</v>
      </c>
      <c r="F27" s="155">
        <f t="shared" si="2"/>
        <v>0</v>
      </c>
      <c r="G27" s="155">
        <f t="shared" si="3"/>
        <v>0</v>
      </c>
      <c r="I27" s="156" t="s">
        <v>167</v>
      </c>
      <c r="J27" s="155">
        <f>VLOOKUP('03'!I27,CAD!H22:I22,2,0)</f>
        <v>0</v>
      </c>
      <c r="K27" s="155">
        <f t="shared" si="4"/>
        <v>0</v>
      </c>
      <c r="L27" s="155">
        <f t="shared" si="5"/>
        <v>0</v>
      </c>
      <c r="M27" s="155">
        <f t="shared" si="6"/>
        <v>0</v>
      </c>
      <c r="W27" s="352">
        <f>SUMIFS(DES!F:F,DES!C:C,"&gt;="&amp;DATE($M$7,$BL$28,1),DES!C:C,"&lt;="&amp;EOMONTH(DATE($M$7,$BL$28,1),0),DES!H:H,"efetivado",DES!D:D,'03'!J:J)</f>
        <v>0</v>
      </c>
      <c r="Y27" s="352">
        <f>SUMIFS(CAR!H:H,CAR!C:C,"&gt;="&amp;DATE($M$7,$BL$28,1),CAR!C:C,"&lt;="&amp;EOMONTH(DATE($M$7,$BL$28,1),0),CAR!J:J,"efetivado",CAR!D:D,'03'!J:J)</f>
        <v>0</v>
      </c>
      <c r="AA27" s="352">
        <f>SUMIFS(CAR!H:H,CAR!J:J,"efetivado",CAR!D:D,'03'!J:J)</f>
        <v>0</v>
      </c>
      <c r="AC27" s="352">
        <f t="shared" si="7"/>
        <v>0</v>
      </c>
      <c r="AD27" s="352">
        <f t="shared" si="8"/>
        <v>0</v>
      </c>
      <c r="AF27" s="352">
        <f t="shared" si="9"/>
        <v>0</v>
      </c>
      <c r="AJ27" s="250">
        <f>SUMIFS(PREV_R!D:D,PREV_R!$C:$C,'03'!$D:$D,PREV_R!A:A,'03'!$M$7)</f>
        <v>0</v>
      </c>
      <c r="AK27" s="250">
        <f>SUMIFS(PREV_R!E:E,PREV_R!$C:$C,'03'!$D:$D,PREV_R!A:A,'03'!$M$7)</f>
        <v>0</v>
      </c>
      <c r="AL27" s="250">
        <f>SUMIFS(PREV_R!F:F,PREV_R!$C:$C,'03'!$D:$D,PREV_R!A:A,'03'!$M$7)</f>
        <v>0</v>
      </c>
      <c r="AM27" s="250">
        <f>SUMIFS(PREV_R!G:G,PREV_R!$C:$C,'03'!$D:$D,PREV_R!A:A,'03'!$M$7)</f>
        <v>0</v>
      </c>
      <c r="AN27" s="250">
        <f>SUMIFS(PREV_R!H:H,PREV_R!$C:$C,'03'!$D:$D,PREV_R!A:A,'03'!$M$7)</f>
        <v>0</v>
      </c>
      <c r="AO27" s="250">
        <f>SUMIFS(PREV_R!I:I,PREV_R!$C:$C,'03'!$D:$D,PREV_R!A:A,'03'!$M$7)</f>
        <v>0</v>
      </c>
      <c r="AP27" s="250">
        <f>SUMIFS(PREV_R!J:J,PREV_R!$C:$C,'03'!$D:$D,PREV_R!A:A,'03'!$M$7)</f>
        <v>0</v>
      </c>
      <c r="AQ27" s="250">
        <f>SUMIFS(PREV_R!K:K,PREV_R!$C:$C,'03'!$D:$D,PREV_R!A:A,'03'!$M$7)</f>
        <v>0</v>
      </c>
      <c r="AR27" s="250">
        <f>SUMIFS(PREV_R!L:L,PREV_R!$C:$C,'03'!$D:$D,PREV_R!A:A,'03'!$M$7)</f>
        <v>0</v>
      </c>
      <c r="AS27" s="250">
        <f>SUMIFS(PREV_R!M:M,PREV_R!$C:$C,'03'!$D:$D,PREV_R!A:A,'03'!$M$7)</f>
        <v>0</v>
      </c>
      <c r="AT27" s="250">
        <f>SUMIFS(PREV_R!N:N,PREV_R!$C:$C,'03'!$D:$D,PREV_R!A:A,'03'!$M$7)</f>
        <v>0</v>
      </c>
      <c r="AU27" s="250">
        <f>SUMIFS(PREV_R!O:O,PREV_R!$C:$C,'03'!$D:$D,PREV_R!A:A,'03'!$M$7)</f>
        <v>0</v>
      </c>
      <c r="AW27" s="250">
        <f>SUMIFS(PREV_D!D:D,PREV_D!$C:$C,'03'!$J:$J,PREV_D!A:A,'03'!$M$7)</f>
        <v>0</v>
      </c>
      <c r="AX27" s="250">
        <f>SUMIFS(PREV_D!E:E,PREV_D!$C:$C,'03'!$J:$J,PREV_D!A:A,'03'!$M$7)</f>
        <v>0</v>
      </c>
      <c r="AY27" s="250">
        <f>SUMIFS(PREV_D!F:F,PREV_D!$C:$C,'03'!$J:$J,PREV_D!A:A,'03'!$M$7)</f>
        <v>0</v>
      </c>
      <c r="AZ27" s="250">
        <f>SUMIFS(PREV_D!G:G,PREV_D!$C:$C,'03'!$J:$J,PREV_D!A:A,'03'!$M$7)</f>
        <v>0</v>
      </c>
      <c r="BA27" s="250">
        <f>SUMIFS(PREV_D!H:H,PREV_D!$C:$C,'03'!$J:$J,PREV_D!A:A,'03'!$M$7)</f>
        <v>0</v>
      </c>
      <c r="BB27" s="250">
        <f>SUMIFS(PREV_D!I:I,PREV_D!$C:$C,'03'!$J:$J,PREV_D!A:A,'03'!$M$7)</f>
        <v>0</v>
      </c>
      <c r="BC27" s="250">
        <f>SUMIFS(PREV_D!J:J,PREV_D!$C:$C,'03'!$J:$J,PREV_D!A:A,'03'!$M$7)</f>
        <v>0</v>
      </c>
      <c r="BD27" s="250">
        <f>SUMIFS(PREV_D!K:K,PREV_D!$C:$C,'03'!$J:$J,PREV_D!A:A,'03'!$M$7)</f>
        <v>0</v>
      </c>
      <c r="BE27" s="250">
        <f>SUMIFS(PREV_D!L:L,PREV_D!$C:$C,'03'!$J:$J,PREV_D!A:A,'03'!$M$7)</f>
        <v>0</v>
      </c>
      <c r="BF27" s="250">
        <f>SUMIFS(PREV_D!M:M,PREV_D!$C:$C,'03'!$J:$J,PREV_D!A:A,'03'!$M$7)</f>
        <v>0</v>
      </c>
      <c r="BG27" s="250">
        <f>SUMIFS(PREV_D!N:N,PREV_D!$C:$C,'03'!$J:$J,PREV_D!A:A,'03'!$M$7)</f>
        <v>0</v>
      </c>
      <c r="BH27" s="250">
        <f>SUMIFS(PREV_D!O:O,PREV_D!$C:$C,'03'!$J:$J,PREV_D!A:A,'03'!$M$7)</f>
        <v>0</v>
      </c>
      <c r="BJ27" s="156">
        <f t="shared" si="10"/>
        <v>2033</v>
      </c>
      <c r="BL27" s="156" t="s">
        <v>49</v>
      </c>
    </row>
    <row r="28" spans="3:65" x14ac:dyDescent="0.25">
      <c r="C28" s="156" t="s">
        <v>168</v>
      </c>
      <c r="D28" s="155">
        <f>VLOOKUP(C28,CAD!C23:D23,2,0)</f>
        <v>0</v>
      </c>
      <c r="E28" s="155">
        <f>SUMIFS(REC!F:F,REC!C:C,"&gt;="&amp;DATE($M$7,$BL$28,1),REC!C:C,"&lt;="&amp;EOMONTH(DATE($M$7,$BL$28,1),0),REC!H:H,"efetivado",REC!D:D,'03'!D:D)</f>
        <v>0</v>
      </c>
      <c r="F28" s="155">
        <f t="shared" si="2"/>
        <v>0</v>
      </c>
      <c r="G28" s="155">
        <f t="shared" si="3"/>
        <v>0</v>
      </c>
      <c r="I28" s="156" t="s">
        <v>168</v>
      </c>
      <c r="J28" s="155">
        <f>VLOOKUP('03'!I28,CAD!H23:I23,2,0)</f>
        <v>0</v>
      </c>
      <c r="K28" s="155">
        <f t="shared" si="4"/>
        <v>0</v>
      </c>
      <c r="L28" s="155">
        <f t="shared" si="5"/>
        <v>0</v>
      </c>
      <c r="M28" s="155">
        <f t="shared" si="6"/>
        <v>0</v>
      </c>
      <c r="W28" s="352">
        <f>SUMIFS(DES!F:F,DES!C:C,"&gt;="&amp;DATE($M$7,$BL$28,1),DES!C:C,"&lt;="&amp;EOMONTH(DATE($M$7,$BL$28,1),0),DES!H:H,"efetivado",DES!D:D,'03'!J:J)</f>
        <v>0</v>
      </c>
      <c r="Y28" s="352">
        <f>SUMIFS(CAR!H:H,CAR!C:C,"&gt;="&amp;DATE($M$7,$BL$28,1),CAR!C:C,"&lt;="&amp;EOMONTH(DATE($M$7,$BL$28,1),0),CAR!J:J,"efetivado",CAR!D:D,'03'!J:J)</f>
        <v>0</v>
      </c>
      <c r="AA28" s="352">
        <f>SUMIFS(CAR!H:H,CAR!J:J,"efetivado",CAR!D:D,'03'!J:J)</f>
        <v>0</v>
      </c>
      <c r="AC28" s="352">
        <f t="shared" si="7"/>
        <v>0</v>
      </c>
      <c r="AD28" s="352">
        <f t="shared" si="8"/>
        <v>0</v>
      </c>
      <c r="AF28" s="352">
        <f t="shared" si="9"/>
        <v>0</v>
      </c>
      <c r="AJ28" s="250">
        <f>SUMIFS(PREV_R!D:D,PREV_R!$C:$C,'03'!$D:$D,PREV_R!A:A,'03'!$M$7)</f>
        <v>0</v>
      </c>
      <c r="AK28" s="250">
        <f>SUMIFS(PREV_R!E:E,PREV_R!$C:$C,'03'!$D:$D,PREV_R!A:A,'03'!$M$7)</f>
        <v>0</v>
      </c>
      <c r="AL28" s="250">
        <f>SUMIFS(PREV_R!F:F,PREV_R!$C:$C,'03'!$D:$D,PREV_R!A:A,'03'!$M$7)</f>
        <v>0</v>
      </c>
      <c r="AM28" s="250">
        <f>SUMIFS(PREV_R!G:G,PREV_R!$C:$C,'03'!$D:$D,PREV_R!A:A,'03'!$M$7)</f>
        <v>0</v>
      </c>
      <c r="AN28" s="250">
        <f>SUMIFS(PREV_R!H:H,PREV_R!$C:$C,'03'!$D:$D,PREV_R!A:A,'03'!$M$7)</f>
        <v>0</v>
      </c>
      <c r="AO28" s="250">
        <f>SUMIFS(PREV_R!I:I,PREV_R!$C:$C,'03'!$D:$D,PREV_R!A:A,'03'!$M$7)</f>
        <v>0</v>
      </c>
      <c r="AP28" s="250">
        <f>SUMIFS(PREV_R!J:J,PREV_R!$C:$C,'03'!$D:$D,PREV_R!A:A,'03'!$M$7)</f>
        <v>0</v>
      </c>
      <c r="AQ28" s="250">
        <f>SUMIFS(PREV_R!K:K,PREV_R!$C:$C,'03'!$D:$D,PREV_R!A:A,'03'!$M$7)</f>
        <v>0</v>
      </c>
      <c r="AR28" s="250">
        <f>SUMIFS(PREV_R!L:L,PREV_R!$C:$C,'03'!$D:$D,PREV_R!A:A,'03'!$M$7)</f>
        <v>0</v>
      </c>
      <c r="AS28" s="250">
        <f>SUMIFS(PREV_R!M:M,PREV_R!$C:$C,'03'!$D:$D,PREV_R!A:A,'03'!$M$7)</f>
        <v>0</v>
      </c>
      <c r="AT28" s="250">
        <f>SUMIFS(PREV_R!N:N,PREV_R!$C:$C,'03'!$D:$D,PREV_R!A:A,'03'!$M$7)</f>
        <v>0</v>
      </c>
      <c r="AU28" s="250">
        <f>SUMIFS(PREV_R!O:O,PREV_R!$C:$C,'03'!$D:$D,PREV_R!A:A,'03'!$M$7)</f>
        <v>0</v>
      </c>
      <c r="AW28" s="250">
        <f>SUMIFS(PREV_D!D:D,PREV_D!$C:$C,'03'!$J:$J,PREV_D!A:A,'03'!$M$7)</f>
        <v>0</v>
      </c>
      <c r="AX28" s="250">
        <f>SUMIFS(PREV_D!E:E,PREV_D!$C:$C,'03'!$J:$J,PREV_D!A:A,'03'!$M$7)</f>
        <v>0</v>
      </c>
      <c r="AY28" s="250">
        <f>SUMIFS(PREV_D!F:F,PREV_D!$C:$C,'03'!$J:$J,PREV_D!A:A,'03'!$M$7)</f>
        <v>0</v>
      </c>
      <c r="AZ28" s="250">
        <f>SUMIFS(PREV_D!G:G,PREV_D!$C:$C,'03'!$J:$J,PREV_D!A:A,'03'!$M$7)</f>
        <v>0</v>
      </c>
      <c r="BA28" s="250">
        <f>SUMIFS(PREV_D!H:H,PREV_D!$C:$C,'03'!$J:$J,PREV_D!A:A,'03'!$M$7)</f>
        <v>0</v>
      </c>
      <c r="BB28" s="250">
        <f>SUMIFS(PREV_D!I:I,PREV_D!$C:$C,'03'!$J:$J,PREV_D!A:A,'03'!$M$7)</f>
        <v>0</v>
      </c>
      <c r="BC28" s="250">
        <f>SUMIFS(PREV_D!J:J,PREV_D!$C:$C,'03'!$J:$J,PREV_D!A:A,'03'!$M$7)</f>
        <v>0</v>
      </c>
      <c r="BD28" s="250">
        <f>SUMIFS(PREV_D!K:K,PREV_D!$C:$C,'03'!$J:$J,PREV_D!A:A,'03'!$M$7)</f>
        <v>0</v>
      </c>
      <c r="BE28" s="250">
        <f>SUMIFS(PREV_D!L:L,PREV_D!$C:$C,'03'!$J:$J,PREV_D!A:A,'03'!$M$7)</f>
        <v>0</v>
      </c>
      <c r="BF28" s="250">
        <f>SUMIFS(PREV_D!M:M,PREV_D!$C:$C,'03'!$J:$J,PREV_D!A:A,'03'!$M$7)</f>
        <v>0</v>
      </c>
      <c r="BG28" s="250">
        <f>SUMIFS(PREV_D!N:N,PREV_D!$C:$C,'03'!$J:$J,PREV_D!A:A,'03'!$M$7)</f>
        <v>0</v>
      </c>
      <c r="BH28" s="250">
        <f>SUMIFS(PREV_D!O:O,PREV_D!$C:$C,'03'!$J:$J,PREV_D!A:A,'03'!$M$7)</f>
        <v>0</v>
      </c>
      <c r="BJ28" s="156">
        <f t="shared" si="10"/>
        <v>2034</v>
      </c>
      <c r="BL28" s="156">
        <f>VLOOKUP(K7,BL14:BM25,2,0)</f>
        <v>3</v>
      </c>
    </row>
    <row r="29" spans="3:65" x14ac:dyDescent="0.25">
      <c r="C29" s="156" t="s">
        <v>169</v>
      </c>
      <c r="D29" s="155">
        <f>VLOOKUP(C29,CAD!C24:D24,2,0)</f>
        <v>0</v>
      </c>
      <c r="E29" s="155">
        <f>SUMIFS(REC!F:F,REC!C:C,"&gt;="&amp;DATE($M$7,$BL$28,1),REC!C:C,"&lt;="&amp;EOMONTH(DATE($M$7,$BL$28,1),0),REC!H:H,"efetivado",REC!D:D,'03'!D:D)</f>
        <v>0</v>
      </c>
      <c r="F29" s="155">
        <f t="shared" si="2"/>
        <v>0</v>
      </c>
      <c r="G29" s="155">
        <f t="shared" si="3"/>
        <v>0</v>
      </c>
      <c r="I29" s="156" t="s">
        <v>169</v>
      </c>
      <c r="J29" s="155">
        <f>VLOOKUP('03'!I29,CAD!H24:I24,2,0)</f>
        <v>0</v>
      </c>
      <c r="K29" s="155">
        <f t="shared" si="4"/>
        <v>0</v>
      </c>
      <c r="L29" s="155">
        <f t="shared" si="5"/>
        <v>0</v>
      </c>
      <c r="M29" s="155">
        <f t="shared" si="6"/>
        <v>0</v>
      </c>
      <c r="W29" s="352">
        <f>SUMIFS(DES!F:F,DES!C:C,"&gt;="&amp;DATE($M$7,$BL$28,1),DES!C:C,"&lt;="&amp;EOMONTH(DATE($M$7,$BL$28,1),0),DES!H:H,"efetivado",DES!D:D,'03'!J:J)</f>
        <v>0</v>
      </c>
      <c r="Y29" s="352">
        <f>SUMIFS(CAR!H:H,CAR!C:C,"&gt;="&amp;DATE($M$7,$BL$28,1),CAR!C:C,"&lt;="&amp;EOMONTH(DATE($M$7,$BL$28,1),0),CAR!J:J,"efetivado",CAR!D:D,'03'!J:J)</f>
        <v>0</v>
      </c>
      <c r="AA29" s="352">
        <f>SUMIFS(CAR!H:H,CAR!J:J,"efetivado",CAR!D:D,'03'!J:J)</f>
        <v>0</v>
      </c>
      <c r="AC29" s="352">
        <f t="shared" si="7"/>
        <v>0</v>
      </c>
      <c r="AD29" s="352">
        <f t="shared" si="8"/>
        <v>0</v>
      </c>
      <c r="AF29" s="352">
        <f t="shared" si="9"/>
        <v>0</v>
      </c>
      <c r="AJ29" s="250">
        <f>SUMIFS(PREV_R!D:D,PREV_R!$C:$C,'03'!$D:$D,PREV_R!A:A,'03'!$M$7)</f>
        <v>0</v>
      </c>
      <c r="AK29" s="250">
        <f>SUMIFS(PREV_R!E:E,PREV_R!$C:$C,'03'!$D:$D,PREV_R!A:A,'03'!$M$7)</f>
        <v>0</v>
      </c>
      <c r="AL29" s="250">
        <f>SUMIFS(PREV_R!F:F,PREV_R!$C:$C,'03'!$D:$D,PREV_R!A:A,'03'!$M$7)</f>
        <v>0</v>
      </c>
      <c r="AM29" s="250">
        <f>SUMIFS(PREV_R!G:G,PREV_R!$C:$C,'03'!$D:$D,PREV_R!A:A,'03'!$M$7)</f>
        <v>0</v>
      </c>
      <c r="AN29" s="250">
        <f>SUMIFS(PREV_R!H:H,PREV_R!$C:$C,'03'!$D:$D,PREV_R!A:A,'03'!$M$7)</f>
        <v>0</v>
      </c>
      <c r="AO29" s="250">
        <f>SUMIFS(PREV_R!I:I,PREV_R!$C:$C,'03'!$D:$D,PREV_R!A:A,'03'!$M$7)</f>
        <v>0</v>
      </c>
      <c r="AP29" s="250">
        <f>SUMIFS(PREV_R!J:J,PREV_R!$C:$C,'03'!$D:$D,PREV_R!A:A,'03'!$M$7)</f>
        <v>0</v>
      </c>
      <c r="AQ29" s="250">
        <f>SUMIFS(PREV_R!K:K,PREV_R!$C:$C,'03'!$D:$D,PREV_R!A:A,'03'!$M$7)</f>
        <v>0</v>
      </c>
      <c r="AR29" s="250">
        <f>SUMIFS(PREV_R!L:L,PREV_R!$C:$C,'03'!$D:$D,PREV_R!A:A,'03'!$M$7)</f>
        <v>0</v>
      </c>
      <c r="AS29" s="250">
        <f>SUMIFS(PREV_R!M:M,PREV_R!$C:$C,'03'!$D:$D,PREV_R!A:A,'03'!$M$7)</f>
        <v>0</v>
      </c>
      <c r="AT29" s="250">
        <f>SUMIFS(PREV_R!N:N,PREV_R!$C:$C,'03'!$D:$D,PREV_R!A:A,'03'!$M$7)</f>
        <v>0</v>
      </c>
      <c r="AU29" s="250">
        <f>SUMIFS(PREV_R!O:O,PREV_R!$C:$C,'03'!$D:$D,PREV_R!A:A,'03'!$M$7)</f>
        <v>0</v>
      </c>
      <c r="AW29" s="250">
        <f>SUMIFS(PREV_D!D:D,PREV_D!$C:$C,'03'!$J:$J,PREV_D!A:A,'03'!$M$7)</f>
        <v>0</v>
      </c>
      <c r="AX29" s="250">
        <f>SUMIFS(PREV_D!E:E,PREV_D!$C:$C,'03'!$J:$J,PREV_D!A:A,'03'!$M$7)</f>
        <v>0</v>
      </c>
      <c r="AY29" s="250">
        <f>SUMIFS(PREV_D!F:F,PREV_D!$C:$C,'03'!$J:$J,PREV_D!A:A,'03'!$M$7)</f>
        <v>0</v>
      </c>
      <c r="AZ29" s="250">
        <f>SUMIFS(PREV_D!G:G,PREV_D!$C:$C,'03'!$J:$J,PREV_D!A:A,'03'!$M$7)</f>
        <v>0</v>
      </c>
      <c r="BA29" s="250">
        <f>SUMIFS(PREV_D!H:H,PREV_D!$C:$C,'03'!$J:$J,PREV_D!A:A,'03'!$M$7)</f>
        <v>0</v>
      </c>
      <c r="BB29" s="250">
        <f>SUMIFS(PREV_D!I:I,PREV_D!$C:$C,'03'!$J:$J,PREV_D!A:A,'03'!$M$7)</f>
        <v>0</v>
      </c>
      <c r="BC29" s="250">
        <f>SUMIFS(PREV_D!J:J,PREV_D!$C:$C,'03'!$J:$J,PREV_D!A:A,'03'!$M$7)</f>
        <v>0</v>
      </c>
      <c r="BD29" s="250">
        <f>SUMIFS(PREV_D!K:K,PREV_D!$C:$C,'03'!$J:$J,PREV_D!A:A,'03'!$M$7)</f>
        <v>0</v>
      </c>
      <c r="BE29" s="250">
        <f>SUMIFS(PREV_D!L:L,PREV_D!$C:$C,'03'!$J:$J,PREV_D!A:A,'03'!$M$7)</f>
        <v>0</v>
      </c>
      <c r="BF29" s="250">
        <f>SUMIFS(PREV_D!M:M,PREV_D!$C:$C,'03'!$J:$J,PREV_D!A:A,'03'!$M$7)</f>
        <v>0</v>
      </c>
      <c r="BG29" s="250">
        <f>SUMIFS(PREV_D!N:N,PREV_D!$C:$C,'03'!$J:$J,PREV_D!A:A,'03'!$M$7)</f>
        <v>0</v>
      </c>
      <c r="BH29" s="250">
        <f>SUMIFS(PREV_D!O:O,PREV_D!$C:$C,'03'!$J:$J,PREV_D!A:A,'03'!$M$7)</f>
        <v>0</v>
      </c>
      <c r="BJ29" s="156">
        <f t="shared" si="10"/>
        <v>2035</v>
      </c>
      <c r="BL29" s="156">
        <f>VLOOKUP(BL28,BL31:BM42,2,0)</f>
        <v>2</v>
      </c>
    </row>
    <row r="30" spans="3:65" x14ac:dyDescent="0.25">
      <c r="C30" s="156" t="s">
        <v>170</v>
      </c>
      <c r="D30" s="155">
        <f>VLOOKUP(C30,CAD!C25:D25,2,0)</f>
        <v>0</v>
      </c>
      <c r="E30" s="155">
        <f>SUMIFS(REC!F:F,REC!C:C,"&gt;="&amp;DATE($M$7,$BL$28,1),REC!C:C,"&lt;="&amp;EOMONTH(DATE($M$7,$BL$28,1),0),REC!H:H,"efetivado",REC!D:D,'03'!D:D)</f>
        <v>0</v>
      </c>
      <c r="F30" s="155">
        <f t="shared" si="2"/>
        <v>0</v>
      </c>
      <c r="G30" s="155">
        <f t="shared" si="3"/>
        <v>0</v>
      </c>
      <c r="I30" s="156" t="s">
        <v>170</v>
      </c>
      <c r="J30" s="155">
        <f>VLOOKUP('03'!I30,CAD!H25:I25,2,0)</f>
        <v>0</v>
      </c>
      <c r="K30" s="155">
        <f t="shared" si="4"/>
        <v>0</v>
      </c>
      <c r="L30" s="155">
        <f t="shared" si="5"/>
        <v>0</v>
      </c>
      <c r="M30" s="155">
        <f t="shared" si="6"/>
        <v>0</v>
      </c>
      <c r="W30" s="352">
        <f>SUMIFS(DES!F:F,DES!C:C,"&gt;="&amp;DATE($M$7,$BL$28,1),DES!C:C,"&lt;="&amp;EOMONTH(DATE($M$7,$BL$28,1),0),DES!H:H,"efetivado",DES!D:D,'03'!J:J)</f>
        <v>0</v>
      </c>
      <c r="Y30" s="352">
        <f>SUMIFS(CAR!H:H,CAR!C:C,"&gt;="&amp;DATE($M$7,$BL$28,1),CAR!C:C,"&lt;="&amp;EOMONTH(DATE($M$7,$BL$28,1),0),CAR!J:J,"efetivado",CAR!D:D,'03'!J:J)</f>
        <v>0</v>
      </c>
      <c r="AA30" s="352">
        <f>SUMIFS(CAR!H:H,CAR!J:J,"efetivado",CAR!D:D,'03'!J:J)</f>
        <v>0</v>
      </c>
      <c r="AC30" s="352">
        <f t="shared" si="7"/>
        <v>0</v>
      </c>
      <c r="AD30" s="352">
        <f t="shared" si="8"/>
        <v>0</v>
      </c>
      <c r="AF30" s="352">
        <f t="shared" si="9"/>
        <v>0</v>
      </c>
      <c r="AJ30" s="250">
        <f>SUMIFS(PREV_R!D:D,PREV_R!$C:$C,'03'!$D:$D,PREV_R!A:A,'03'!$M$7)</f>
        <v>0</v>
      </c>
      <c r="AK30" s="250">
        <f>SUMIFS(PREV_R!E:E,PREV_R!$C:$C,'03'!$D:$D,PREV_R!A:A,'03'!$M$7)</f>
        <v>0</v>
      </c>
      <c r="AL30" s="250">
        <f>SUMIFS(PREV_R!F:F,PREV_R!$C:$C,'03'!$D:$D,PREV_R!A:A,'03'!$M$7)</f>
        <v>0</v>
      </c>
      <c r="AM30" s="250">
        <f>SUMIFS(PREV_R!G:G,PREV_R!$C:$C,'03'!$D:$D,PREV_R!A:A,'03'!$M$7)</f>
        <v>0</v>
      </c>
      <c r="AN30" s="250">
        <f>SUMIFS(PREV_R!H:H,PREV_R!$C:$C,'03'!$D:$D,PREV_R!A:A,'03'!$M$7)</f>
        <v>0</v>
      </c>
      <c r="AO30" s="250">
        <f>SUMIFS(PREV_R!I:I,PREV_R!$C:$C,'03'!$D:$D,PREV_R!A:A,'03'!$M$7)</f>
        <v>0</v>
      </c>
      <c r="AP30" s="250">
        <f>SUMIFS(PREV_R!J:J,PREV_R!$C:$C,'03'!$D:$D,PREV_R!A:A,'03'!$M$7)</f>
        <v>0</v>
      </c>
      <c r="AQ30" s="250">
        <f>SUMIFS(PREV_R!K:K,PREV_R!$C:$C,'03'!$D:$D,PREV_R!A:A,'03'!$M$7)</f>
        <v>0</v>
      </c>
      <c r="AR30" s="250">
        <f>SUMIFS(PREV_R!L:L,PREV_R!$C:$C,'03'!$D:$D,PREV_R!A:A,'03'!$M$7)</f>
        <v>0</v>
      </c>
      <c r="AS30" s="250">
        <f>SUMIFS(PREV_R!M:M,PREV_R!$C:$C,'03'!$D:$D,PREV_R!A:A,'03'!$M$7)</f>
        <v>0</v>
      </c>
      <c r="AT30" s="250">
        <f>SUMIFS(PREV_R!N:N,PREV_R!$C:$C,'03'!$D:$D,PREV_R!A:A,'03'!$M$7)</f>
        <v>0</v>
      </c>
      <c r="AU30" s="250">
        <f>SUMIFS(PREV_R!O:O,PREV_R!$C:$C,'03'!$D:$D,PREV_R!A:A,'03'!$M$7)</f>
        <v>0</v>
      </c>
      <c r="AW30" s="250">
        <f>SUMIFS(PREV_D!D:D,PREV_D!$C:$C,'03'!$J:$J,PREV_D!A:A,'03'!$M$7)</f>
        <v>0</v>
      </c>
      <c r="AX30" s="250">
        <f>SUMIFS(PREV_D!E:E,PREV_D!$C:$C,'03'!$J:$J,PREV_D!A:A,'03'!$M$7)</f>
        <v>0</v>
      </c>
      <c r="AY30" s="250">
        <f>SUMIFS(PREV_D!F:F,PREV_D!$C:$C,'03'!$J:$J,PREV_D!A:A,'03'!$M$7)</f>
        <v>0</v>
      </c>
      <c r="AZ30" s="250">
        <f>SUMIFS(PREV_D!G:G,PREV_D!$C:$C,'03'!$J:$J,PREV_D!A:A,'03'!$M$7)</f>
        <v>0</v>
      </c>
      <c r="BA30" s="250">
        <f>SUMIFS(PREV_D!H:H,PREV_D!$C:$C,'03'!$J:$J,PREV_D!A:A,'03'!$M$7)</f>
        <v>0</v>
      </c>
      <c r="BB30" s="250">
        <f>SUMIFS(PREV_D!I:I,PREV_D!$C:$C,'03'!$J:$J,PREV_D!A:A,'03'!$M$7)</f>
        <v>0</v>
      </c>
      <c r="BC30" s="250">
        <f>SUMIFS(PREV_D!J:J,PREV_D!$C:$C,'03'!$J:$J,PREV_D!A:A,'03'!$M$7)</f>
        <v>0</v>
      </c>
      <c r="BD30" s="250">
        <f>SUMIFS(PREV_D!K:K,PREV_D!$C:$C,'03'!$J:$J,PREV_D!A:A,'03'!$M$7)</f>
        <v>0</v>
      </c>
      <c r="BE30" s="250">
        <f>SUMIFS(PREV_D!L:L,PREV_D!$C:$C,'03'!$J:$J,PREV_D!A:A,'03'!$M$7)</f>
        <v>0</v>
      </c>
      <c r="BF30" s="250">
        <f>SUMIFS(PREV_D!M:M,PREV_D!$C:$C,'03'!$J:$J,PREV_D!A:A,'03'!$M$7)</f>
        <v>0</v>
      </c>
      <c r="BG30" s="250">
        <f>SUMIFS(PREV_D!N:N,PREV_D!$C:$C,'03'!$J:$J,PREV_D!A:A,'03'!$M$7)</f>
        <v>0</v>
      </c>
      <c r="BH30" s="250">
        <f>SUMIFS(PREV_D!O:O,PREV_D!$C:$C,'03'!$J:$J,PREV_D!A:A,'03'!$M$7)</f>
        <v>0</v>
      </c>
      <c r="BJ30" s="156">
        <f t="shared" si="10"/>
        <v>2036</v>
      </c>
    </row>
    <row r="31" spans="3:65" x14ac:dyDescent="0.25">
      <c r="C31" s="156" t="s">
        <v>171</v>
      </c>
      <c r="D31" s="155">
        <f>VLOOKUP(C31,CAD!C26:D26,2,0)</f>
        <v>0</v>
      </c>
      <c r="E31" s="155">
        <f>SUMIFS(REC!F:F,REC!C:C,"&gt;="&amp;DATE($M$7,$BL$28,1),REC!C:C,"&lt;="&amp;EOMONTH(DATE($M$7,$BL$28,1),0),REC!H:H,"efetivado",REC!D:D,'03'!D:D)</f>
        <v>0</v>
      </c>
      <c r="F31" s="155">
        <f t="shared" si="2"/>
        <v>0</v>
      </c>
      <c r="G31" s="155">
        <f t="shared" si="3"/>
        <v>0</v>
      </c>
      <c r="I31" s="156" t="s">
        <v>171</v>
      </c>
      <c r="J31" s="155">
        <f>VLOOKUP('03'!I31,CAD!H26:I26,2,0)</f>
        <v>0</v>
      </c>
      <c r="K31" s="155">
        <f t="shared" si="4"/>
        <v>0</v>
      </c>
      <c r="L31" s="155">
        <f t="shared" si="5"/>
        <v>0</v>
      </c>
      <c r="M31" s="155">
        <f t="shared" si="6"/>
        <v>0</v>
      </c>
      <c r="W31" s="352">
        <f>SUMIFS(DES!F:F,DES!C:C,"&gt;="&amp;DATE($M$7,$BL$28,1),DES!C:C,"&lt;="&amp;EOMONTH(DATE($M$7,$BL$28,1),0),DES!H:H,"efetivado",DES!D:D,'03'!J:J)</f>
        <v>0</v>
      </c>
      <c r="Y31" s="352">
        <f>SUMIFS(CAR!H:H,CAR!C:C,"&gt;="&amp;DATE($M$7,$BL$28,1),CAR!C:C,"&lt;="&amp;EOMONTH(DATE($M$7,$BL$28,1),0),CAR!J:J,"efetivado",CAR!D:D,'03'!J:J)</f>
        <v>0</v>
      </c>
      <c r="AA31" s="352">
        <f>SUMIFS(CAR!H:H,CAR!J:J,"efetivado",CAR!D:D,'03'!J:J)</f>
        <v>0</v>
      </c>
      <c r="AC31" s="352">
        <f t="shared" si="7"/>
        <v>0</v>
      </c>
      <c r="AD31" s="352">
        <f t="shared" si="8"/>
        <v>0</v>
      </c>
      <c r="AF31" s="352">
        <f t="shared" si="9"/>
        <v>0</v>
      </c>
      <c r="AJ31" s="250">
        <f>SUMIFS(PREV_R!D:D,PREV_R!$C:$C,'03'!$D:$D,PREV_R!A:A,'03'!$M$7)</f>
        <v>0</v>
      </c>
      <c r="AK31" s="250">
        <f>SUMIFS(PREV_R!E:E,PREV_R!$C:$C,'03'!$D:$D,PREV_R!A:A,'03'!$M$7)</f>
        <v>0</v>
      </c>
      <c r="AL31" s="250">
        <f>SUMIFS(PREV_R!F:F,PREV_R!$C:$C,'03'!$D:$D,PREV_R!A:A,'03'!$M$7)</f>
        <v>0</v>
      </c>
      <c r="AM31" s="250">
        <f>SUMIFS(PREV_R!G:G,PREV_R!$C:$C,'03'!$D:$D,PREV_R!A:A,'03'!$M$7)</f>
        <v>0</v>
      </c>
      <c r="AN31" s="250">
        <f>SUMIFS(PREV_R!H:H,PREV_R!$C:$C,'03'!$D:$D,PREV_R!A:A,'03'!$M$7)</f>
        <v>0</v>
      </c>
      <c r="AO31" s="250">
        <f>SUMIFS(PREV_R!I:I,PREV_R!$C:$C,'03'!$D:$D,PREV_R!A:A,'03'!$M$7)</f>
        <v>0</v>
      </c>
      <c r="AP31" s="250">
        <f>SUMIFS(PREV_R!J:J,PREV_R!$C:$C,'03'!$D:$D,PREV_R!A:A,'03'!$M$7)</f>
        <v>0</v>
      </c>
      <c r="AQ31" s="250">
        <f>SUMIFS(PREV_R!K:K,PREV_R!$C:$C,'03'!$D:$D,PREV_R!A:A,'03'!$M$7)</f>
        <v>0</v>
      </c>
      <c r="AR31" s="250">
        <f>SUMIFS(PREV_R!L:L,PREV_R!$C:$C,'03'!$D:$D,PREV_R!A:A,'03'!$M$7)</f>
        <v>0</v>
      </c>
      <c r="AS31" s="250">
        <f>SUMIFS(PREV_R!M:M,PREV_R!$C:$C,'03'!$D:$D,PREV_R!A:A,'03'!$M$7)</f>
        <v>0</v>
      </c>
      <c r="AT31" s="250">
        <f>SUMIFS(PREV_R!N:N,PREV_R!$C:$C,'03'!$D:$D,PREV_R!A:A,'03'!$M$7)</f>
        <v>0</v>
      </c>
      <c r="AU31" s="250">
        <f>SUMIFS(PREV_R!O:O,PREV_R!$C:$C,'03'!$D:$D,PREV_R!A:A,'03'!$M$7)</f>
        <v>0</v>
      </c>
      <c r="AW31" s="250">
        <f>SUMIFS(PREV_D!D:D,PREV_D!$C:$C,'03'!$J:$J,PREV_D!A:A,'03'!$M$7)</f>
        <v>0</v>
      </c>
      <c r="AX31" s="250">
        <f>SUMIFS(PREV_D!E:E,PREV_D!$C:$C,'03'!$J:$J,PREV_D!A:A,'03'!$M$7)</f>
        <v>0</v>
      </c>
      <c r="AY31" s="250">
        <f>SUMIFS(PREV_D!F:F,PREV_D!$C:$C,'03'!$J:$J,PREV_D!A:A,'03'!$M$7)</f>
        <v>0</v>
      </c>
      <c r="AZ31" s="250">
        <f>SUMIFS(PREV_D!G:G,PREV_D!$C:$C,'03'!$J:$J,PREV_D!A:A,'03'!$M$7)</f>
        <v>0</v>
      </c>
      <c r="BA31" s="250">
        <f>SUMIFS(PREV_D!H:H,PREV_D!$C:$C,'03'!$J:$J,PREV_D!A:A,'03'!$M$7)</f>
        <v>0</v>
      </c>
      <c r="BB31" s="250">
        <f>SUMIFS(PREV_D!I:I,PREV_D!$C:$C,'03'!$J:$J,PREV_D!A:A,'03'!$M$7)</f>
        <v>0</v>
      </c>
      <c r="BC31" s="250">
        <f>SUMIFS(PREV_D!J:J,PREV_D!$C:$C,'03'!$J:$J,PREV_D!A:A,'03'!$M$7)</f>
        <v>0</v>
      </c>
      <c r="BD31" s="250">
        <f>SUMIFS(PREV_D!K:K,PREV_D!$C:$C,'03'!$J:$J,PREV_D!A:A,'03'!$M$7)</f>
        <v>0</v>
      </c>
      <c r="BE31" s="250">
        <f>SUMIFS(PREV_D!L:L,PREV_D!$C:$C,'03'!$J:$J,PREV_D!A:A,'03'!$M$7)</f>
        <v>0</v>
      </c>
      <c r="BF31" s="250">
        <f>SUMIFS(PREV_D!M:M,PREV_D!$C:$C,'03'!$J:$J,PREV_D!A:A,'03'!$M$7)</f>
        <v>0</v>
      </c>
      <c r="BG31" s="250">
        <f>SUMIFS(PREV_D!N:N,PREV_D!$C:$C,'03'!$J:$J,PREV_D!A:A,'03'!$M$7)</f>
        <v>0</v>
      </c>
      <c r="BH31" s="250">
        <f>SUMIFS(PREV_D!O:O,PREV_D!$C:$C,'03'!$J:$J,PREV_D!A:A,'03'!$M$7)</f>
        <v>0</v>
      </c>
      <c r="BJ31" s="156">
        <f t="shared" si="10"/>
        <v>2037</v>
      </c>
      <c r="BL31" s="156">
        <v>1</v>
      </c>
      <c r="BM31" s="156">
        <v>12</v>
      </c>
    </row>
    <row r="32" spans="3:65" x14ac:dyDescent="0.25">
      <c r="C32" s="156" t="s">
        <v>172</v>
      </c>
      <c r="D32" s="155">
        <f>VLOOKUP(C32,CAD!C27:D27,2,0)</f>
        <v>0</v>
      </c>
      <c r="E32" s="155">
        <f>SUMIFS(REC!F:F,REC!C:C,"&gt;="&amp;DATE($M$7,$BL$28,1),REC!C:C,"&lt;="&amp;EOMONTH(DATE($M$7,$BL$28,1),0),REC!H:H,"efetivado",REC!D:D,'03'!D:D)</f>
        <v>0</v>
      </c>
      <c r="F32" s="155">
        <f t="shared" si="2"/>
        <v>0</v>
      </c>
      <c r="G32" s="155">
        <f t="shared" si="3"/>
        <v>0</v>
      </c>
      <c r="I32" s="156" t="s">
        <v>172</v>
      </c>
      <c r="J32" s="155">
        <f>VLOOKUP('03'!I32,CAD!H27:I27,2,0)</f>
        <v>0</v>
      </c>
      <c r="K32" s="155">
        <f t="shared" si="4"/>
        <v>0</v>
      </c>
      <c r="L32" s="155">
        <f t="shared" si="5"/>
        <v>0</v>
      </c>
      <c r="M32" s="155">
        <f t="shared" si="6"/>
        <v>0</v>
      </c>
      <c r="W32" s="352">
        <f>SUMIFS(DES!F:F,DES!C:C,"&gt;="&amp;DATE($M$7,$BL$28,1),DES!C:C,"&lt;="&amp;EOMONTH(DATE($M$7,$BL$28,1),0),DES!H:H,"efetivado",DES!D:D,'03'!J:J)</f>
        <v>0</v>
      </c>
      <c r="Y32" s="352">
        <f>SUMIFS(CAR!H:H,CAR!C:C,"&gt;="&amp;DATE($M$7,$BL$28,1),CAR!C:C,"&lt;="&amp;EOMONTH(DATE($M$7,$BL$28,1),0),CAR!J:J,"efetivado",CAR!D:D,'03'!J:J)</f>
        <v>0</v>
      </c>
      <c r="AA32" s="352">
        <f>SUMIFS(CAR!H:H,CAR!J:J,"efetivado",CAR!D:D,'03'!J:J)</f>
        <v>0</v>
      </c>
      <c r="AC32" s="352">
        <f t="shared" si="7"/>
        <v>0</v>
      </c>
      <c r="AD32" s="352">
        <f t="shared" si="8"/>
        <v>0</v>
      </c>
      <c r="AF32" s="352">
        <f t="shared" si="9"/>
        <v>0</v>
      </c>
      <c r="AJ32" s="250">
        <f>SUMIFS(PREV_R!D:D,PREV_R!$C:$C,'03'!$D:$D,PREV_R!A:A,'03'!$M$7)</f>
        <v>0</v>
      </c>
      <c r="AK32" s="250">
        <f>SUMIFS(PREV_R!E:E,PREV_R!$C:$C,'03'!$D:$D,PREV_R!A:A,'03'!$M$7)</f>
        <v>0</v>
      </c>
      <c r="AL32" s="250">
        <f>SUMIFS(PREV_R!F:F,PREV_R!$C:$C,'03'!$D:$D,PREV_R!A:A,'03'!$M$7)</f>
        <v>0</v>
      </c>
      <c r="AM32" s="250">
        <f>SUMIFS(PREV_R!G:G,PREV_R!$C:$C,'03'!$D:$D,PREV_R!A:A,'03'!$M$7)</f>
        <v>0</v>
      </c>
      <c r="AN32" s="250">
        <f>SUMIFS(PREV_R!H:H,PREV_R!$C:$C,'03'!$D:$D,PREV_R!A:A,'03'!$M$7)</f>
        <v>0</v>
      </c>
      <c r="AO32" s="250">
        <f>SUMIFS(PREV_R!I:I,PREV_R!$C:$C,'03'!$D:$D,PREV_R!A:A,'03'!$M$7)</f>
        <v>0</v>
      </c>
      <c r="AP32" s="250">
        <f>SUMIFS(PREV_R!J:J,PREV_R!$C:$C,'03'!$D:$D,PREV_R!A:A,'03'!$M$7)</f>
        <v>0</v>
      </c>
      <c r="AQ32" s="250">
        <f>SUMIFS(PREV_R!K:K,PREV_R!$C:$C,'03'!$D:$D,PREV_R!A:A,'03'!$M$7)</f>
        <v>0</v>
      </c>
      <c r="AR32" s="250">
        <f>SUMIFS(PREV_R!L:L,PREV_R!$C:$C,'03'!$D:$D,PREV_R!A:A,'03'!$M$7)</f>
        <v>0</v>
      </c>
      <c r="AS32" s="250">
        <f>SUMIFS(PREV_R!M:M,PREV_R!$C:$C,'03'!$D:$D,PREV_R!A:A,'03'!$M$7)</f>
        <v>0</v>
      </c>
      <c r="AT32" s="250">
        <f>SUMIFS(PREV_R!N:N,PREV_R!$C:$C,'03'!$D:$D,PREV_R!A:A,'03'!$M$7)</f>
        <v>0</v>
      </c>
      <c r="AU32" s="250">
        <f>SUMIFS(PREV_R!O:O,PREV_R!$C:$C,'03'!$D:$D,PREV_R!A:A,'03'!$M$7)</f>
        <v>0</v>
      </c>
      <c r="AW32" s="250">
        <f>SUMIFS(PREV_D!D:D,PREV_D!$C:$C,'03'!$J:$J,PREV_D!A:A,'03'!$M$7)</f>
        <v>0</v>
      </c>
      <c r="AX32" s="250">
        <f>SUMIFS(PREV_D!E:E,PREV_D!$C:$C,'03'!$J:$J,PREV_D!A:A,'03'!$M$7)</f>
        <v>0</v>
      </c>
      <c r="AY32" s="250">
        <f>SUMIFS(PREV_D!F:F,PREV_D!$C:$C,'03'!$J:$J,PREV_D!A:A,'03'!$M$7)</f>
        <v>0</v>
      </c>
      <c r="AZ32" s="250">
        <f>SUMIFS(PREV_D!G:G,PREV_D!$C:$C,'03'!$J:$J,PREV_D!A:A,'03'!$M$7)</f>
        <v>0</v>
      </c>
      <c r="BA32" s="250">
        <f>SUMIFS(PREV_D!H:H,PREV_D!$C:$C,'03'!$J:$J,PREV_D!A:A,'03'!$M$7)</f>
        <v>0</v>
      </c>
      <c r="BB32" s="250">
        <f>SUMIFS(PREV_D!I:I,PREV_D!$C:$C,'03'!$J:$J,PREV_D!A:A,'03'!$M$7)</f>
        <v>0</v>
      </c>
      <c r="BC32" s="250">
        <f>SUMIFS(PREV_D!J:J,PREV_D!$C:$C,'03'!$J:$J,PREV_D!A:A,'03'!$M$7)</f>
        <v>0</v>
      </c>
      <c r="BD32" s="250">
        <f>SUMIFS(PREV_D!K:K,PREV_D!$C:$C,'03'!$J:$J,PREV_D!A:A,'03'!$M$7)</f>
        <v>0</v>
      </c>
      <c r="BE32" s="250">
        <f>SUMIFS(PREV_D!L:L,PREV_D!$C:$C,'03'!$J:$J,PREV_D!A:A,'03'!$M$7)</f>
        <v>0</v>
      </c>
      <c r="BF32" s="250">
        <f>SUMIFS(PREV_D!M:M,PREV_D!$C:$C,'03'!$J:$J,PREV_D!A:A,'03'!$M$7)</f>
        <v>0</v>
      </c>
      <c r="BG32" s="250">
        <f>SUMIFS(PREV_D!N:N,PREV_D!$C:$C,'03'!$J:$J,PREV_D!A:A,'03'!$M$7)</f>
        <v>0</v>
      </c>
      <c r="BH32" s="250">
        <f>SUMIFS(PREV_D!O:O,PREV_D!$C:$C,'03'!$J:$J,PREV_D!A:A,'03'!$M$7)</f>
        <v>0</v>
      </c>
      <c r="BJ32" s="156">
        <f t="shared" si="10"/>
        <v>2038</v>
      </c>
      <c r="BL32" s="156">
        <v>2</v>
      </c>
      <c r="BM32" s="156">
        <v>1</v>
      </c>
    </row>
    <row r="33" spans="3:65" x14ac:dyDescent="0.25">
      <c r="C33" s="156" t="s">
        <v>173</v>
      </c>
      <c r="D33" s="155">
        <f>VLOOKUP(C33,CAD!C28:D28,2,0)</f>
        <v>0</v>
      </c>
      <c r="E33" s="155">
        <f>SUMIFS(REC!F:F,REC!C:C,"&gt;="&amp;DATE($M$7,$BL$28,1),REC!C:C,"&lt;="&amp;EOMONTH(DATE($M$7,$BL$28,1),0),REC!H:H,"efetivado",REC!D:D,'03'!D:D)</f>
        <v>0</v>
      </c>
      <c r="F33" s="155">
        <f t="shared" si="2"/>
        <v>0</v>
      </c>
      <c r="G33" s="155">
        <f t="shared" si="3"/>
        <v>0</v>
      </c>
      <c r="I33" s="156" t="s">
        <v>173</v>
      </c>
      <c r="J33" s="155">
        <f>VLOOKUP('03'!I33,CAD!H28:I28,2,0)</f>
        <v>0</v>
      </c>
      <c r="K33" s="155">
        <f t="shared" si="4"/>
        <v>0</v>
      </c>
      <c r="L33" s="155">
        <f t="shared" si="5"/>
        <v>0</v>
      </c>
      <c r="M33" s="155">
        <f t="shared" si="6"/>
        <v>0</v>
      </c>
      <c r="W33" s="352">
        <f>SUMIFS(DES!F:F,DES!C:C,"&gt;="&amp;DATE($M$7,$BL$28,1),DES!C:C,"&lt;="&amp;EOMONTH(DATE($M$7,$BL$28,1),0),DES!H:H,"efetivado",DES!D:D,'03'!J:J)</f>
        <v>0</v>
      </c>
      <c r="Y33" s="352">
        <f>SUMIFS(CAR!H:H,CAR!C:C,"&gt;="&amp;DATE($M$7,$BL$28,1),CAR!C:C,"&lt;="&amp;EOMONTH(DATE($M$7,$BL$28,1),0),CAR!J:J,"efetivado",CAR!D:D,'03'!J:J)</f>
        <v>0</v>
      </c>
      <c r="AA33" s="352">
        <f>SUMIFS(CAR!H:H,CAR!J:J,"efetivado",CAR!D:D,'03'!J:J)</f>
        <v>0</v>
      </c>
      <c r="AC33" s="352">
        <f t="shared" si="7"/>
        <v>0</v>
      </c>
      <c r="AD33" s="352">
        <f t="shared" si="8"/>
        <v>0</v>
      </c>
      <c r="AF33" s="352">
        <f t="shared" si="9"/>
        <v>0</v>
      </c>
      <c r="AJ33" s="250">
        <f>SUMIFS(PREV_R!D:D,PREV_R!$C:$C,'03'!$D:$D,PREV_R!A:A,'03'!$M$7)</f>
        <v>0</v>
      </c>
      <c r="AK33" s="250">
        <f>SUMIFS(PREV_R!E:E,PREV_R!$C:$C,'03'!$D:$D,PREV_R!A:A,'03'!$M$7)</f>
        <v>0</v>
      </c>
      <c r="AL33" s="250">
        <f>SUMIFS(PREV_R!F:F,PREV_R!$C:$C,'03'!$D:$D,PREV_R!A:A,'03'!$M$7)</f>
        <v>0</v>
      </c>
      <c r="AM33" s="250">
        <f>SUMIFS(PREV_R!G:G,PREV_R!$C:$C,'03'!$D:$D,PREV_R!A:A,'03'!$M$7)</f>
        <v>0</v>
      </c>
      <c r="AN33" s="250">
        <f>SUMIFS(PREV_R!H:H,PREV_R!$C:$C,'03'!$D:$D,PREV_R!A:A,'03'!$M$7)</f>
        <v>0</v>
      </c>
      <c r="AO33" s="250">
        <f>SUMIFS(PREV_R!I:I,PREV_R!$C:$C,'03'!$D:$D,PREV_R!A:A,'03'!$M$7)</f>
        <v>0</v>
      </c>
      <c r="AP33" s="250">
        <f>SUMIFS(PREV_R!J:J,PREV_R!$C:$C,'03'!$D:$D,PREV_R!A:A,'03'!$M$7)</f>
        <v>0</v>
      </c>
      <c r="AQ33" s="250">
        <f>SUMIFS(PREV_R!K:K,PREV_R!$C:$C,'03'!$D:$D,PREV_R!A:A,'03'!$M$7)</f>
        <v>0</v>
      </c>
      <c r="AR33" s="250">
        <f>SUMIFS(PREV_R!L:L,PREV_R!$C:$C,'03'!$D:$D,PREV_R!A:A,'03'!$M$7)</f>
        <v>0</v>
      </c>
      <c r="AS33" s="250">
        <f>SUMIFS(PREV_R!M:M,PREV_R!$C:$C,'03'!$D:$D,PREV_R!A:A,'03'!$M$7)</f>
        <v>0</v>
      </c>
      <c r="AT33" s="250">
        <f>SUMIFS(PREV_R!N:N,PREV_R!$C:$C,'03'!$D:$D,PREV_R!A:A,'03'!$M$7)</f>
        <v>0</v>
      </c>
      <c r="AU33" s="250">
        <f>SUMIFS(PREV_R!O:O,PREV_R!$C:$C,'03'!$D:$D,PREV_R!A:A,'03'!$M$7)</f>
        <v>0</v>
      </c>
      <c r="AW33" s="250">
        <f>SUMIFS(PREV_D!D:D,PREV_D!$C:$C,'03'!$J:$J,PREV_D!A:A,'03'!$M$7)</f>
        <v>0</v>
      </c>
      <c r="AX33" s="250">
        <f>SUMIFS(PREV_D!E:E,PREV_D!$C:$C,'03'!$J:$J,PREV_D!A:A,'03'!$M$7)</f>
        <v>0</v>
      </c>
      <c r="AY33" s="250">
        <f>SUMIFS(PREV_D!F:F,PREV_D!$C:$C,'03'!$J:$J,PREV_D!A:A,'03'!$M$7)</f>
        <v>0</v>
      </c>
      <c r="AZ33" s="250">
        <f>SUMIFS(PREV_D!G:G,PREV_D!$C:$C,'03'!$J:$J,PREV_D!A:A,'03'!$M$7)</f>
        <v>0</v>
      </c>
      <c r="BA33" s="250">
        <f>SUMIFS(PREV_D!H:H,PREV_D!$C:$C,'03'!$J:$J,PREV_D!A:A,'03'!$M$7)</f>
        <v>0</v>
      </c>
      <c r="BB33" s="250">
        <f>SUMIFS(PREV_D!I:I,PREV_D!$C:$C,'03'!$J:$J,PREV_D!A:A,'03'!$M$7)</f>
        <v>0</v>
      </c>
      <c r="BC33" s="250">
        <f>SUMIFS(PREV_D!J:J,PREV_D!$C:$C,'03'!$J:$J,PREV_D!A:A,'03'!$M$7)</f>
        <v>0</v>
      </c>
      <c r="BD33" s="250">
        <f>SUMIFS(PREV_D!K:K,PREV_D!$C:$C,'03'!$J:$J,PREV_D!A:A,'03'!$M$7)</f>
        <v>0</v>
      </c>
      <c r="BE33" s="250">
        <f>SUMIFS(PREV_D!L:L,PREV_D!$C:$C,'03'!$J:$J,PREV_D!A:A,'03'!$M$7)</f>
        <v>0</v>
      </c>
      <c r="BF33" s="250">
        <f>SUMIFS(PREV_D!M:M,PREV_D!$C:$C,'03'!$J:$J,PREV_D!A:A,'03'!$M$7)</f>
        <v>0</v>
      </c>
      <c r="BG33" s="250">
        <f>SUMIFS(PREV_D!N:N,PREV_D!$C:$C,'03'!$J:$J,PREV_D!A:A,'03'!$M$7)</f>
        <v>0</v>
      </c>
      <c r="BH33" s="250">
        <f>SUMIFS(PREV_D!O:O,PREV_D!$C:$C,'03'!$J:$J,PREV_D!A:A,'03'!$M$7)</f>
        <v>0</v>
      </c>
      <c r="BJ33" s="156">
        <f t="shared" si="10"/>
        <v>2039</v>
      </c>
      <c r="BL33" s="156">
        <v>3</v>
      </c>
      <c r="BM33" s="156">
        <v>2</v>
      </c>
    </row>
    <row r="34" spans="3:65" x14ac:dyDescent="0.25">
      <c r="C34" s="156" t="s">
        <v>174</v>
      </c>
      <c r="D34" s="155">
        <f>VLOOKUP(C34,CAD!C29:D29,2,0)</f>
        <v>0</v>
      </c>
      <c r="E34" s="155">
        <f>SUMIFS(REC!F:F,REC!C:C,"&gt;="&amp;DATE($M$7,$BL$28,1),REC!C:C,"&lt;="&amp;EOMONTH(DATE($M$7,$BL$28,1),0),REC!H:H,"efetivado",REC!D:D,'03'!D:D)</f>
        <v>0</v>
      </c>
      <c r="F34" s="155">
        <f t="shared" si="2"/>
        <v>0</v>
      </c>
      <c r="G34" s="155">
        <f t="shared" si="3"/>
        <v>0</v>
      </c>
      <c r="I34" s="156" t="s">
        <v>174</v>
      </c>
      <c r="J34" s="155">
        <f>VLOOKUP('03'!I34,CAD!H29:I29,2,0)</f>
        <v>0</v>
      </c>
      <c r="K34" s="155">
        <f t="shared" si="4"/>
        <v>0</v>
      </c>
      <c r="L34" s="155">
        <f t="shared" si="5"/>
        <v>0</v>
      </c>
      <c r="M34" s="155">
        <f t="shared" si="6"/>
        <v>0</v>
      </c>
      <c r="W34" s="352">
        <f>SUMIFS(DES!F:F,DES!C:C,"&gt;="&amp;DATE($M$7,$BL$28,1),DES!C:C,"&lt;="&amp;EOMONTH(DATE($M$7,$BL$28,1),0),DES!H:H,"efetivado",DES!D:D,'03'!J:J)</f>
        <v>0</v>
      </c>
      <c r="Y34" s="352">
        <f>SUMIFS(CAR!H:H,CAR!C:C,"&gt;="&amp;DATE($M$7,$BL$28,1),CAR!C:C,"&lt;="&amp;EOMONTH(DATE($M$7,$BL$28,1),0),CAR!J:J,"efetivado",CAR!D:D,'03'!J:J)</f>
        <v>0</v>
      </c>
      <c r="AA34" s="352">
        <f>SUMIFS(CAR!H:H,CAR!J:J,"efetivado",CAR!D:D,'03'!J:J)</f>
        <v>0</v>
      </c>
      <c r="AC34" s="352">
        <f t="shared" si="7"/>
        <v>0</v>
      </c>
      <c r="AD34" s="352">
        <f t="shared" si="8"/>
        <v>0</v>
      </c>
      <c r="AF34" s="352">
        <f t="shared" si="9"/>
        <v>0</v>
      </c>
      <c r="AJ34" s="250">
        <f>SUMIFS(PREV_R!D:D,PREV_R!$C:$C,'03'!$D:$D,PREV_R!A:A,'03'!$M$7)</f>
        <v>0</v>
      </c>
      <c r="AK34" s="250">
        <f>SUMIFS(PREV_R!E:E,PREV_R!$C:$C,'03'!$D:$D,PREV_R!A:A,'03'!$M$7)</f>
        <v>0</v>
      </c>
      <c r="AL34" s="250">
        <f>SUMIFS(PREV_R!F:F,PREV_R!$C:$C,'03'!$D:$D,PREV_R!A:A,'03'!$M$7)</f>
        <v>0</v>
      </c>
      <c r="AM34" s="250">
        <f>SUMIFS(PREV_R!G:G,PREV_R!$C:$C,'03'!$D:$D,PREV_R!A:A,'03'!$M$7)</f>
        <v>0</v>
      </c>
      <c r="AN34" s="250">
        <f>SUMIFS(PREV_R!H:H,PREV_R!$C:$C,'03'!$D:$D,PREV_R!A:A,'03'!$M$7)</f>
        <v>0</v>
      </c>
      <c r="AO34" s="250">
        <f>SUMIFS(PREV_R!I:I,PREV_R!$C:$C,'03'!$D:$D,PREV_R!A:A,'03'!$M$7)</f>
        <v>0</v>
      </c>
      <c r="AP34" s="250">
        <f>SUMIFS(PREV_R!J:J,PREV_R!$C:$C,'03'!$D:$D,PREV_R!A:A,'03'!$M$7)</f>
        <v>0</v>
      </c>
      <c r="AQ34" s="250">
        <f>SUMIFS(PREV_R!K:K,PREV_R!$C:$C,'03'!$D:$D,PREV_R!A:A,'03'!$M$7)</f>
        <v>0</v>
      </c>
      <c r="AR34" s="250">
        <f>SUMIFS(PREV_R!L:L,PREV_R!$C:$C,'03'!$D:$D,PREV_R!A:A,'03'!$M$7)</f>
        <v>0</v>
      </c>
      <c r="AS34" s="250">
        <f>SUMIFS(PREV_R!M:M,PREV_R!$C:$C,'03'!$D:$D,PREV_R!A:A,'03'!$M$7)</f>
        <v>0</v>
      </c>
      <c r="AT34" s="250">
        <f>SUMIFS(PREV_R!N:N,PREV_R!$C:$C,'03'!$D:$D,PREV_R!A:A,'03'!$M$7)</f>
        <v>0</v>
      </c>
      <c r="AU34" s="250">
        <f>SUMIFS(PREV_R!O:O,PREV_R!$C:$C,'03'!$D:$D,PREV_R!A:A,'03'!$M$7)</f>
        <v>0</v>
      </c>
      <c r="AW34" s="250">
        <f>SUMIFS(PREV_D!D:D,PREV_D!$C:$C,'03'!$J:$J,PREV_D!A:A,'03'!$M$7)</f>
        <v>0</v>
      </c>
      <c r="AX34" s="250">
        <f>SUMIFS(PREV_D!E:E,PREV_D!$C:$C,'03'!$J:$J,PREV_D!A:A,'03'!$M$7)</f>
        <v>0</v>
      </c>
      <c r="AY34" s="250">
        <f>SUMIFS(PREV_D!F:F,PREV_D!$C:$C,'03'!$J:$J,PREV_D!A:A,'03'!$M$7)</f>
        <v>0</v>
      </c>
      <c r="AZ34" s="250">
        <f>SUMIFS(PREV_D!G:G,PREV_D!$C:$C,'03'!$J:$J,PREV_D!A:A,'03'!$M$7)</f>
        <v>0</v>
      </c>
      <c r="BA34" s="250">
        <f>SUMIFS(PREV_D!H:H,PREV_D!$C:$C,'03'!$J:$J,PREV_D!A:A,'03'!$M$7)</f>
        <v>0</v>
      </c>
      <c r="BB34" s="250">
        <f>SUMIFS(PREV_D!I:I,PREV_D!$C:$C,'03'!$J:$J,PREV_D!A:A,'03'!$M$7)</f>
        <v>0</v>
      </c>
      <c r="BC34" s="250">
        <f>SUMIFS(PREV_D!J:J,PREV_D!$C:$C,'03'!$J:$J,PREV_D!A:A,'03'!$M$7)</f>
        <v>0</v>
      </c>
      <c r="BD34" s="250">
        <f>SUMIFS(PREV_D!K:K,PREV_D!$C:$C,'03'!$J:$J,PREV_D!A:A,'03'!$M$7)</f>
        <v>0</v>
      </c>
      <c r="BE34" s="250">
        <f>SUMIFS(PREV_D!L:L,PREV_D!$C:$C,'03'!$J:$J,PREV_D!A:A,'03'!$M$7)</f>
        <v>0</v>
      </c>
      <c r="BF34" s="250">
        <f>SUMIFS(PREV_D!M:M,PREV_D!$C:$C,'03'!$J:$J,PREV_D!A:A,'03'!$M$7)</f>
        <v>0</v>
      </c>
      <c r="BG34" s="250">
        <f>SUMIFS(PREV_D!N:N,PREV_D!$C:$C,'03'!$J:$J,PREV_D!A:A,'03'!$M$7)</f>
        <v>0</v>
      </c>
      <c r="BH34" s="250">
        <f>SUMIFS(PREV_D!O:O,PREV_D!$C:$C,'03'!$J:$J,PREV_D!A:A,'03'!$M$7)</f>
        <v>0</v>
      </c>
      <c r="BJ34" s="156">
        <f t="shared" si="10"/>
        <v>2040</v>
      </c>
      <c r="BL34" s="156">
        <v>4</v>
      </c>
      <c r="BM34" s="156">
        <v>3</v>
      </c>
    </row>
    <row r="35" spans="3:65" x14ac:dyDescent="0.25">
      <c r="C35" s="156" t="s">
        <v>175</v>
      </c>
      <c r="D35" s="155">
        <f>VLOOKUP(C35,CAD!C30:D30,2,0)</f>
        <v>0</v>
      </c>
      <c r="E35" s="155">
        <f>SUMIFS(REC!F:F,REC!C:C,"&gt;="&amp;DATE($M$7,$BL$28,1),REC!C:C,"&lt;="&amp;EOMONTH(DATE($M$7,$BL$28,1),0),REC!H:H,"efetivado",REC!D:D,'03'!D:D)</f>
        <v>0</v>
      </c>
      <c r="F35" s="155">
        <f t="shared" si="2"/>
        <v>0</v>
      </c>
      <c r="G35" s="155">
        <f t="shared" si="3"/>
        <v>0</v>
      </c>
      <c r="I35" s="156" t="s">
        <v>175</v>
      </c>
      <c r="J35" s="155">
        <f>VLOOKUP('03'!I35,CAD!H30:I30,2,0)</f>
        <v>0</v>
      </c>
      <c r="K35" s="155">
        <f t="shared" si="4"/>
        <v>0</v>
      </c>
      <c r="L35" s="155">
        <f t="shared" si="5"/>
        <v>0</v>
      </c>
      <c r="M35" s="155">
        <f t="shared" si="6"/>
        <v>0</v>
      </c>
      <c r="W35" s="352">
        <f>SUMIFS(DES!F:F,DES!C:C,"&gt;="&amp;DATE($M$7,$BL$28,1),DES!C:C,"&lt;="&amp;EOMONTH(DATE($M$7,$BL$28,1),0),DES!H:H,"efetivado",DES!D:D,'03'!J:J)</f>
        <v>0</v>
      </c>
      <c r="Y35" s="352">
        <f>SUMIFS(CAR!H:H,CAR!C:C,"&gt;="&amp;DATE($M$7,$BL$28,1),CAR!C:C,"&lt;="&amp;EOMONTH(DATE($M$7,$BL$28,1),0),CAR!J:J,"efetivado",CAR!D:D,'03'!J:J)</f>
        <v>0</v>
      </c>
      <c r="AA35" s="352">
        <f>SUMIFS(CAR!H:H,CAR!J:J,"efetivado",CAR!D:D,'03'!J:J)</f>
        <v>0</v>
      </c>
      <c r="AC35" s="352">
        <f t="shared" si="7"/>
        <v>0</v>
      </c>
      <c r="AD35" s="352">
        <f t="shared" si="8"/>
        <v>0</v>
      </c>
      <c r="AF35" s="352">
        <f t="shared" si="9"/>
        <v>0</v>
      </c>
      <c r="AJ35" s="250">
        <f>SUMIFS(PREV_R!D:D,PREV_R!$C:$C,'03'!$D:$D,PREV_R!A:A,'03'!$M$7)</f>
        <v>0</v>
      </c>
      <c r="AK35" s="250">
        <f>SUMIFS(PREV_R!E:E,PREV_R!$C:$C,'03'!$D:$D,PREV_R!A:A,'03'!$M$7)</f>
        <v>0</v>
      </c>
      <c r="AL35" s="250">
        <f>SUMIFS(PREV_R!F:F,PREV_R!$C:$C,'03'!$D:$D,PREV_R!A:A,'03'!$M$7)</f>
        <v>0</v>
      </c>
      <c r="AM35" s="250">
        <f>SUMIFS(PREV_R!G:G,PREV_R!$C:$C,'03'!$D:$D,PREV_R!A:A,'03'!$M$7)</f>
        <v>0</v>
      </c>
      <c r="AN35" s="250">
        <f>SUMIFS(PREV_R!H:H,PREV_R!$C:$C,'03'!$D:$D,PREV_R!A:A,'03'!$M$7)</f>
        <v>0</v>
      </c>
      <c r="AO35" s="250">
        <f>SUMIFS(PREV_R!I:I,PREV_R!$C:$C,'03'!$D:$D,PREV_R!A:A,'03'!$M$7)</f>
        <v>0</v>
      </c>
      <c r="AP35" s="250">
        <f>SUMIFS(PREV_R!J:J,PREV_R!$C:$C,'03'!$D:$D,PREV_R!A:A,'03'!$M$7)</f>
        <v>0</v>
      </c>
      <c r="AQ35" s="250">
        <f>SUMIFS(PREV_R!K:K,PREV_R!$C:$C,'03'!$D:$D,PREV_R!A:A,'03'!$M$7)</f>
        <v>0</v>
      </c>
      <c r="AR35" s="250">
        <f>SUMIFS(PREV_R!L:L,PREV_R!$C:$C,'03'!$D:$D,PREV_R!A:A,'03'!$M$7)</f>
        <v>0</v>
      </c>
      <c r="AS35" s="250">
        <f>SUMIFS(PREV_R!M:M,PREV_R!$C:$C,'03'!$D:$D,PREV_R!A:A,'03'!$M$7)</f>
        <v>0</v>
      </c>
      <c r="AT35" s="250">
        <f>SUMIFS(PREV_R!N:N,PREV_R!$C:$C,'03'!$D:$D,PREV_R!A:A,'03'!$M$7)</f>
        <v>0</v>
      </c>
      <c r="AU35" s="250">
        <f>SUMIFS(PREV_R!O:O,PREV_R!$C:$C,'03'!$D:$D,PREV_R!A:A,'03'!$M$7)</f>
        <v>0</v>
      </c>
      <c r="AW35" s="250">
        <f>SUMIFS(PREV_D!D:D,PREV_D!$C:$C,'03'!$J:$J,PREV_D!A:A,'03'!$M$7)</f>
        <v>0</v>
      </c>
      <c r="AX35" s="250">
        <f>SUMIFS(PREV_D!E:E,PREV_D!$C:$C,'03'!$J:$J,PREV_D!A:A,'03'!$M$7)</f>
        <v>0</v>
      </c>
      <c r="AY35" s="250">
        <f>SUMIFS(PREV_D!F:F,PREV_D!$C:$C,'03'!$J:$J,PREV_D!A:A,'03'!$M$7)</f>
        <v>0</v>
      </c>
      <c r="AZ35" s="250">
        <f>SUMIFS(PREV_D!G:G,PREV_D!$C:$C,'03'!$J:$J,PREV_D!A:A,'03'!$M$7)</f>
        <v>0</v>
      </c>
      <c r="BA35" s="250">
        <f>SUMIFS(PREV_D!H:H,PREV_D!$C:$C,'03'!$J:$J,PREV_D!A:A,'03'!$M$7)</f>
        <v>0</v>
      </c>
      <c r="BB35" s="250">
        <f>SUMIFS(PREV_D!I:I,PREV_D!$C:$C,'03'!$J:$J,PREV_D!A:A,'03'!$M$7)</f>
        <v>0</v>
      </c>
      <c r="BC35" s="250">
        <f>SUMIFS(PREV_D!J:J,PREV_D!$C:$C,'03'!$J:$J,PREV_D!A:A,'03'!$M$7)</f>
        <v>0</v>
      </c>
      <c r="BD35" s="250">
        <f>SUMIFS(PREV_D!K:K,PREV_D!$C:$C,'03'!$J:$J,PREV_D!A:A,'03'!$M$7)</f>
        <v>0</v>
      </c>
      <c r="BE35" s="250">
        <f>SUMIFS(PREV_D!L:L,PREV_D!$C:$C,'03'!$J:$J,PREV_D!A:A,'03'!$M$7)</f>
        <v>0</v>
      </c>
      <c r="BF35" s="250">
        <f>SUMIFS(PREV_D!M:M,PREV_D!$C:$C,'03'!$J:$J,PREV_D!A:A,'03'!$M$7)</f>
        <v>0</v>
      </c>
      <c r="BG35" s="250">
        <f>SUMIFS(PREV_D!N:N,PREV_D!$C:$C,'03'!$J:$J,PREV_D!A:A,'03'!$M$7)</f>
        <v>0</v>
      </c>
      <c r="BH35" s="250">
        <f>SUMIFS(PREV_D!O:O,PREV_D!$C:$C,'03'!$J:$J,PREV_D!A:A,'03'!$M$7)</f>
        <v>0</v>
      </c>
      <c r="BJ35" s="156">
        <f t="shared" si="10"/>
        <v>2041</v>
      </c>
      <c r="BL35" s="156">
        <v>5</v>
      </c>
      <c r="BM35" s="156">
        <v>4</v>
      </c>
    </row>
    <row r="36" spans="3:65" x14ac:dyDescent="0.25">
      <c r="C36" s="156" t="s">
        <v>176</v>
      </c>
      <c r="D36" s="155">
        <f>VLOOKUP(C36,CAD!C31:D31,2,0)</f>
        <v>0</v>
      </c>
      <c r="E36" s="155">
        <f>SUMIFS(REC!F:F,REC!C:C,"&gt;="&amp;DATE($M$7,$BL$28,1),REC!C:C,"&lt;="&amp;EOMONTH(DATE($M$7,$BL$28,1),0),REC!H:H,"efetivado",REC!D:D,'03'!D:D)</f>
        <v>0</v>
      </c>
      <c r="F36" s="155">
        <f t="shared" si="2"/>
        <v>0</v>
      </c>
      <c r="G36" s="155">
        <f t="shared" si="3"/>
        <v>0</v>
      </c>
      <c r="I36" s="156" t="s">
        <v>176</v>
      </c>
      <c r="J36" s="155">
        <f>VLOOKUP('03'!I36,CAD!H31:I31,2,0)</f>
        <v>0</v>
      </c>
      <c r="K36" s="155">
        <f t="shared" si="4"/>
        <v>0</v>
      </c>
      <c r="L36" s="155">
        <f t="shared" si="5"/>
        <v>0</v>
      </c>
      <c r="M36" s="155">
        <f t="shared" si="6"/>
        <v>0</v>
      </c>
      <c r="W36" s="352">
        <f>SUMIFS(DES!F:F,DES!C:C,"&gt;="&amp;DATE($M$7,$BL$28,1),DES!C:C,"&lt;="&amp;EOMONTH(DATE($M$7,$BL$28,1),0),DES!H:H,"efetivado",DES!D:D,'03'!J:J)</f>
        <v>0</v>
      </c>
      <c r="Y36" s="352">
        <f>SUMIFS(CAR!H:H,CAR!C:C,"&gt;="&amp;DATE($M$7,$BL$28,1),CAR!C:C,"&lt;="&amp;EOMONTH(DATE($M$7,$BL$28,1),0),CAR!J:J,"efetivado",CAR!D:D,'03'!J:J)</f>
        <v>0</v>
      </c>
      <c r="AA36" s="352">
        <f>SUMIFS(CAR!H:H,CAR!J:J,"efetivado",CAR!D:D,'03'!J:J)</f>
        <v>0</v>
      </c>
      <c r="AC36" s="352">
        <f t="shared" si="7"/>
        <v>0</v>
      </c>
      <c r="AD36" s="352">
        <f t="shared" si="8"/>
        <v>0</v>
      </c>
      <c r="AF36" s="352">
        <f t="shared" si="9"/>
        <v>0</v>
      </c>
      <c r="AJ36" s="250">
        <f>SUMIFS(PREV_R!D:D,PREV_R!$C:$C,'03'!$D:$D,PREV_R!A:A,'03'!$M$7)</f>
        <v>0</v>
      </c>
      <c r="AK36" s="250">
        <f>SUMIFS(PREV_R!E:E,PREV_R!$C:$C,'03'!$D:$D,PREV_R!A:A,'03'!$M$7)</f>
        <v>0</v>
      </c>
      <c r="AL36" s="250">
        <f>SUMIFS(PREV_R!F:F,PREV_R!$C:$C,'03'!$D:$D,PREV_R!A:A,'03'!$M$7)</f>
        <v>0</v>
      </c>
      <c r="AM36" s="250">
        <f>SUMIFS(PREV_R!G:G,PREV_R!$C:$C,'03'!$D:$D,PREV_R!A:A,'03'!$M$7)</f>
        <v>0</v>
      </c>
      <c r="AN36" s="250">
        <f>SUMIFS(PREV_R!H:H,PREV_R!$C:$C,'03'!$D:$D,PREV_R!A:A,'03'!$M$7)</f>
        <v>0</v>
      </c>
      <c r="AO36" s="250">
        <f>SUMIFS(PREV_R!I:I,PREV_R!$C:$C,'03'!$D:$D,PREV_R!A:A,'03'!$M$7)</f>
        <v>0</v>
      </c>
      <c r="AP36" s="250">
        <f>SUMIFS(PREV_R!J:J,PREV_R!$C:$C,'03'!$D:$D,PREV_R!A:A,'03'!$M$7)</f>
        <v>0</v>
      </c>
      <c r="AQ36" s="250">
        <f>SUMIFS(PREV_R!K:K,PREV_R!$C:$C,'03'!$D:$D,PREV_R!A:A,'03'!$M$7)</f>
        <v>0</v>
      </c>
      <c r="AR36" s="250">
        <f>SUMIFS(PREV_R!L:L,PREV_R!$C:$C,'03'!$D:$D,PREV_R!A:A,'03'!$M$7)</f>
        <v>0</v>
      </c>
      <c r="AS36" s="250">
        <f>SUMIFS(PREV_R!M:M,PREV_R!$C:$C,'03'!$D:$D,PREV_R!A:A,'03'!$M$7)</f>
        <v>0</v>
      </c>
      <c r="AT36" s="250">
        <f>SUMIFS(PREV_R!N:N,PREV_R!$C:$C,'03'!$D:$D,PREV_R!A:A,'03'!$M$7)</f>
        <v>0</v>
      </c>
      <c r="AU36" s="250">
        <f>SUMIFS(PREV_R!O:O,PREV_R!$C:$C,'03'!$D:$D,PREV_R!A:A,'03'!$M$7)</f>
        <v>0</v>
      </c>
      <c r="AW36" s="250">
        <f>SUMIFS(PREV_D!D:D,PREV_D!$C:$C,'03'!$J:$J,PREV_D!A:A,'03'!$M$7)</f>
        <v>0</v>
      </c>
      <c r="AX36" s="250">
        <f>SUMIFS(PREV_D!E:E,PREV_D!$C:$C,'03'!$J:$J,PREV_D!A:A,'03'!$M$7)</f>
        <v>0</v>
      </c>
      <c r="AY36" s="250">
        <f>SUMIFS(PREV_D!F:F,PREV_D!$C:$C,'03'!$J:$J,PREV_D!A:A,'03'!$M$7)</f>
        <v>0</v>
      </c>
      <c r="AZ36" s="250">
        <f>SUMIFS(PREV_D!G:G,PREV_D!$C:$C,'03'!$J:$J,PREV_D!A:A,'03'!$M$7)</f>
        <v>0</v>
      </c>
      <c r="BA36" s="250">
        <f>SUMIFS(PREV_D!H:H,PREV_D!$C:$C,'03'!$J:$J,PREV_D!A:A,'03'!$M$7)</f>
        <v>0</v>
      </c>
      <c r="BB36" s="250">
        <f>SUMIFS(PREV_D!I:I,PREV_D!$C:$C,'03'!$J:$J,PREV_D!A:A,'03'!$M$7)</f>
        <v>0</v>
      </c>
      <c r="BC36" s="250">
        <f>SUMIFS(PREV_D!J:J,PREV_D!$C:$C,'03'!$J:$J,PREV_D!A:A,'03'!$M$7)</f>
        <v>0</v>
      </c>
      <c r="BD36" s="250">
        <f>SUMIFS(PREV_D!K:K,PREV_D!$C:$C,'03'!$J:$J,PREV_D!A:A,'03'!$M$7)</f>
        <v>0</v>
      </c>
      <c r="BE36" s="250">
        <f>SUMIFS(PREV_D!L:L,PREV_D!$C:$C,'03'!$J:$J,PREV_D!A:A,'03'!$M$7)</f>
        <v>0</v>
      </c>
      <c r="BF36" s="250">
        <f>SUMIFS(PREV_D!M:M,PREV_D!$C:$C,'03'!$J:$J,PREV_D!A:A,'03'!$M$7)</f>
        <v>0</v>
      </c>
      <c r="BG36" s="250">
        <f>SUMIFS(PREV_D!N:N,PREV_D!$C:$C,'03'!$J:$J,PREV_D!A:A,'03'!$M$7)</f>
        <v>0</v>
      </c>
      <c r="BH36" s="250">
        <f>SUMIFS(PREV_D!O:O,PREV_D!$C:$C,'03'!$J:$J,PREV_D!A:A,'03'!$M$7)</f>
        <v>0</v>
      </c>
      <c r="BJ36" s="156">
        <f t="shared" si="10"/>
        <v>2042</v>
      </c>
      <c r="BL36" s="156">
        <v>6</v>
      </c>
      <c r="BM36" s="156">
        <v>5</v>
      </c>
    </row>
    <row r="37" spans="3:65" x14ac:dyDescent="0.25">
      <c r="C37" s="156" t="s">
        <v>177</v>
      </c>
      <c r="D37" s="155">
        <f>VLOOKUP(C37,CAD!E7:F7,2,0)</f>
        <v>0</v>
      </c>
      <c r="E37" s="155">
        <f>SUMIFS(REC!F:F,REC!C:C,"&gt;="&amp;DATE($M$7,$BL$28,1),REC!C:C,"&lt;="&amp;EOMONTH(DATE($M$7,$BL$28,1),0),REC!H:H,"efetivado",REC!D:D,'03'!D:D)</f>
        <v>0</v>
      </c>
      <c r="F37" s="155">
        <f t="shared" si="2"/>
        <v>0</v>
      </c>
      <c r="G37" s="155">
        <f t="shared" si="3"/>
        <v>0</v>
      </c>
      <c r="I37" s="156" t="s">
        <v>177</v>
      </c>
      <c r="J37" s="155">
        <f>VLOOKUP(I37,CAD!J7:K7,2,0)</f>
        <v>0</v>
      </c>
      <c r="K37" s="155">
        <f t="shared" si="4"/>
        <v>0</v>
      </c>
      <c r="L37" s="155">
        <f t="shared" si="5"/>
        <v>0</v>
      </c>
      <c r="M37" s="155">
        <f t="shared" si="6"/>
        <v>0</v>
      </c>
      <c r="W37" s="352">
        <f>SUMIFS(DES!F:F,DES!C:C,"&gt;="&amp;DATE($M$7,$BL$28,1),DES!C:C,"&lt;="&amp;EOMONTH(DATE($M$7,$BL$28,1),0),DES!H:H,"efetivado",DES!D:D,'03'!J:J)</f>
        <v>0</v>
      </c>
      <c r="Y37" s="352">
        <f>SUMIFS(CAR!H:H,CAR!C:C,"&gt;="&amp;DATE($M$7,$BL$28,1),CAR!C:C,"&lt;="&amp;EOMONTH(DATE($M$7,$BL$28,1),0),CAR!J:J,"efetivado",CAR!D:D,'03'!J:J)</f>
        <v>0</v>
      </c>
      <c r="AA37" s="352">
        <f>SUMIFS(CAR!H:H,CAR!J:J,"efetivado",CAR!D:D,'03'!J:J)</f>
        <v>0</v>
      </c>
      <c r="AC37" s="352">
        <f t="shared" si="7"/>
        <v>0</v>
      </c>
      <c r="AD37" s="352">
        <f t="shared" si="8"/>
        <v>0</v>
      </c>
      <c r="AF37" s="352">
        <f t="shared" si="9"/>
        <v>0</v>
      </c>
      <c r="AJ37" s="250">
        <f>SUMIFS(PREV_R!D:D,PREV_R!$C:$C,'03'!$D:$D,PREV_R!A:A,'03'!$M$7)</f>
        <v>0</v>
      </c>
      <c r="AK37" s="250">
        <f>SUMIFS(PREV_R!E:E,PREV_R!$C:$C,'03'!$D:$D,PREV_R!A:A,'03'!$M$7)</f>
        <v>0</v>
      </c>
      <c r="AL37" s="250">
        <f>SUMIFS(PREV_R!F:F,PREV_R!$C:$C,'03'!$D:$D,PREV_R!A:A,'03'!$M$7)</f>
        <v>0</v>
      </c>
      <c r="AM37" s="250">
        <f>SUMIFS(PREV_R!G:G,PREV_R!$C:$C,'03'!$D:$D,PREV_R!A:A,'03'!$M$7)</f>
        <v>0</v>
      </c>
      <c r="AN37" s="250">
        <f>SUMIFS(PREV_R!H:H,PREV_R!$C:$C,'03'!$D:$D,PREV_R!A:A,'03'!$M$7)</f>
        <v>0</v>
      </c>
      <c r="AO37" s="250">
        <f>SUMIFS(PREV_R!I:I,PREV_R!$C:$C,'03'!$D:$D,PREV_R!A:A,'03'!$M$7)</f>
        <v>0</v>
      </c>
      <c r="AP37" s="250">
        <f>SUMIFS(PREV_R!J:J,PREV_R!$C:$C,'03'!$D:$D,PREV_R!A:A,'03'!$M$7)</f>
        <v>0</v>
      </c>
      <c r="AQ37" s="250">
        <f>SUMIFS(PREV_R!K:K,PREV_R!$C:$C,'03'!$D:$D,PREV_R!A:A,'03'!$M$7)</f>
        <v>0</v>
      </c>
      <c r="AR37" s="250">
        <f>SUMIFS(PREV_R!L:L,PREV_R!$C:$C,'03'!$D:$D,PREV_R!A:A,'03'!$M$7)</f>
        <v>0</v>
      </c>
      <c r="AS37" s="250">
        <f>SUMIFS(PREV_R!M:M,PREV_R!$C:$C,'03'!$D:$D,PREV_R!A:A,'03'!$M$7)</f>
        <v>0</v>
      </c>
      <c r="AT37" s="250">
        <f>SUMIFS(PREV_R!N:N,PREV_R!$C:$C,'03'!$D:$D,PREV_R!A:A,'03'!$M$7)</f>
        <v>0</v>
      </c>
      <c r="AU37" s="250">
        <f>SUMIFS(PREV_R!O:O,PREV_R!$C:$C,'03'!$D:$D,PREV_R!A:A,'03'!$M$7)</f>
        <v>0</v>
      </c>
      <c r="AW37" s="250">
        <f>SUMIFS(PREV_D!D:D,PREV_D!$C:$C,'03'!$J:$J,PREV_D!A:A,'03'!$M$7)</f>
        <v>0</v>
      </c>
      <c r="AX37" s="250">
        <f>SUMIFS(PREV_D!E:E,PREV_D!$C:$C,'03'!$J:$J,PREV_D!A:A,'03'!$M$7)</f>
        <v>0</v>
      </c>
      <c r="AY37" s="250">
        <f>SUMIFS(PREV_D!F:F,PREV_D!$C:$C,'03'!$J:$J,PREV_D!A:A,'03'!$M$7)</f>
        <v>0</v>
      </c>
      <c r="AZ37" s="250">
        <f>SUMIFS(PREV_D!G:G,PREV_D!$C:$C,'03'!$J:$J,PREV_D!A:A,'03'!$M$7)</f>
        <v>0</v>
      </c>
      <c r="BA37" s="250">
        <f>SUMIFS(PREV_D!H:H,PREV_D!$C:$C,'03'!$J:$J,PREV_D!A:A,'03'!$M$7)</f>
        <v>0</v>
      </c>
      <c r="BB37" s="250">
        <f>SUMIFS(PREV_D!I:I,PREV_D!$C:$C,'03'!$J:$J,PREV_D!A:A,'03'!$M$7)</f>
        <v>0</v>
      </c>
      <c r="BC37" s="250">
        <f>SUMIFS(PREV_D!J:J,PREV_D!$C:$C,'03'!$J:$J,PREV_D!A:A,'03'!$M$7)</f>
        <v>0</v>
      </c>
      <c r="BD37" s="250">
        <f>SUMIFS(PREV_D!K:K,PREV_D!$C:$C,'03'!$J:$J,PREV_D!A:A,'03'!$M$7)</f>
        <v>0</v>
      </c>
      <c r="BE37" s="250">
        <f>SUMIFS(PREV_D!L:L,PREV_D!$C:$C,'03'!$J:$J,PREV_D!A:A,'03'!$M$7)</f>
        <v>0</v>
      </c>
      <c r="BF37" s="250">
        <f>SUMIFS(PREV_D!M:M,PREV_D!$C:$C,'03'!$J:$J,PREV_D!A:A,'03'!$M$7)</f>
        <v>0</v>
      </c>
      <c r="BG37" s="250">
        <f>SUMIFS(PREV_D!N:N,PREV_D!$C:$C,'03'!$J:$J,PREV_D!A:A,'03'!$M$7)</f>
        <v>0</v>
      </c>
      <c r="BH37" s="250">
        <f>SUMIFS(PREV_D!O:O,PREV_D!$C:$C,'03'!$J:$J,PREV_D!A:A,'03'!$M$7)</f>
        <v>0</v>
      </c>
      <c r="BJ37" s="156">
        <f t="shared" si="10"/>
        <v>2043</v>
      </c>
      <c r="BL37" s="156">
        <v>7</v>
      </c>
      <c r="BM37" s="156">
        <v>6</v>
      </c>
    </row>
    <row r="38" spans="3:65" x14ac:dyDescent="0.25">
      <c r="C38" s="156" t="s">
        <v>178</v>
      </c>
      <c r="D38" s="155">
        <f>VLOOKUP(C38,CAD!E8:F8,2,0)</f>
        <v>0</v>
      </c>
      <c r="E38" s="155">
        <f>SUMIFS(REC!F:F,REC!C:C,"&gt;="&amp;DATE($M$7,$BL$28,1),REC!C:C,"&lt;="&amp;EOMONTH(DATE($M$7,$BL$28,1),0),REC!H:H,"efetivado",REC!D:D,'03'!D:D)</f>
        <v>0</v>
      </c>
      <c r="F38" s="155">
        <f t="shared" si="2"/>
        <v>0</v>
      </c>
      <c r="G38" s="155">
        <f t="shared" si="3"/>
        <v>0</v>
      </c>
      <c r="I38" s="156" t="s">
        <v>178</v>
      </c>
      <c r="J38" s="155">
        <f>VLOOKUP(I38,CAD!J8:K8,2,0)</f>
        <v>0</v>
      </c>
      <c r="K38" s="155">
        <f t="shared" si="4"/>
        <v>0</v>
      </c>
      <c r="L38" s="155">
        <f t="shared" si="5"/>
        <v>0</v>
      </c>
      <c r="M38" s="155">
        <f t="shared" si="6"/>
        <v>0</v>
      </c>
      <c r="W38" s="352">
        <f>SUMIFS(DES!F:F,DES!C:C,"&gt;="&amp;DATE($M$7,$BL$28,1),DES!C:C,"&lt;="&amp;EOMONTH(DATE($M$7,$BL$28,1),0),DES!H:H,"efetivado",DES!D:D,'03'!J:J)</f>
        <v>0</v>
      </c>
      <c r="Y38" s="352">
        <f>SUMIFS(CAR!H:H,CAR!C:C,"&gt;="&amp;DATE($M$7,$BL$28,1),CAR!C:C,"&lt;="&amp;EOMONTH(DATE($M$7,$BL$28,1),0),CAR!J:J,"efetivado",CAR!D:D,'03'!J:J)</f>
        <v>0</v>
      </c>
      <c r="AA38" s="352">
        <f>SUMIFS(CAR!H:H,CAR!J:J,"efetivado",CAR!D:D,'03'!J:J)</f>
        <v>0</v>
      </c>
      <c r="AC38" s="352">
        <f t="shared" si="7"/>
        <v>0</v>
      </c>
      <c r="AD38" s="352">
        <f t="shared" si="8"/>
        <v>0</v>
      </c>
      <c r="AF38" s="352">
        <f t="shared" si="9"/>
        <v>0</v>
      </c>
      <c r="AJ38" s="250">
        <f>SUMIFS(PREV_R!D:D,PREV_R!$C:$C,'03'!$D:$D,PREV_R!A:A,'03'!$M$7)</f>
        <v>0</v>
      </c>
      <c r="AK38" s="250">
        <f>SUMIFS(PREV_R!E:E,PREV_R!$C:$C,'03'!$D:$D,PREV_R!A:A,'03'!$M$7)</f>
        <v>0</v>
      </c>
      <c r="AL38" s="250">
        <f>SUMIFS(PREV_R!F:F,PREV_R!$C:$C,'03'!$D:$D,PREV_R!A:A,'03'!$M$7)</f>
        <v>0</v>
      </c>
      <c r="AM38" s="250">
        <f>SUMIFS(PREV_R!G:G,PREV_R!$C:$C,'03'!$D:$D,PREV_R!A:A,'03'!$M$7)</f>
        <v>0</v>
      </c>
      <c r="AN38" s="250">
        <f>SUMIFS(PREV_R!H:H,PREV_R!$C:$C,'03'!$D:$D,PREV_R!A:A,'03'!$M$7)</f>
        <v>0</v>
      </c>
      <c r="AO38" s="250">
        <f>SUMIFS(PREV_R!I:I,PREV_R!$C:$C,'03'!$D:$D,PREV_R!A:A,'03'!$M$7)</f>
        <v>0</v>
      </c>
      <c r="AP38" s="250">
        <f>SUMIFS(PREV_R!J:J,PREV_R!$C:$C,'03'!$D:$D,PREV_R!A:A,'03'!$M$7)</f>
        <v>0</v>
      </c>
      <c r="AQ38" s="250">
        <f>SUMIFS(PREV_R!K:K,PREV_R!$C:$C,'03'!$D:$D,PREV_R!A:A,'03'!$M$7)</f>
        <v>0</v>
      </c>
      <c r="AR38" s="250">
        <f>SUMIFS(PREV_R!L:L,PREV_R!$C:$C,'03'!$D:$D,PREV_R!A:A,'03'!$M$7)</f>
        <v>0</v>
      </c>
      <c r="AS38" s="250">
        <f>SUMIFS(PREV_R!M:M,PREV_R!$C:$C,'03'!$D:$D,PREV_R!A:A,'03'!$M$7)</f>
        <v>0</v>
      </c>
      <c r="AT38" s="250">
        <f>SUMIFS(PREV_R!N:N,PREV_R!$C:$C,'03'!$D:$D,PREV_R!A:A,'03'!$M$7)</f>
        <v>0</v>
      </c>
      <c r="AU38" s="250">
        <f>SUMIFS(PREV_R!O:O,PREV_R!$C:$C,'03'!$D:$D,PREV_R!A:A,'03'!$M$7)</f>
        <v>0</v>
      </c>
      <c r="AW38" s="250">
        <f>SUMIFS(PREV_D!D:D,PREV_D!$C:$C,'03'!$J:$J,PREV_D!A:A,'03'!$M$7)</f>
        <v>0</v>
      </c>
      <c r="AX38" s="250">
        <f>SUMIFS(PREV_D!E:E,PREV_D!$C:$C,'03'!$J:$J,PREV_D!A:A,'03'!$M$7)</f>
        <v>0</v>
      </c>
      <c r="AY38" s="250">
        <f>SUMIFS(PREV_D!F:F,PREV_D!$C:$C,'03'!$J:$J,PREV_D!A:A,'03'!$M$7)</f>
        <v>0</v>
      </c>
      <c r="AZ38" s="250">
        <f>SUMIFS(PREV_D!G:G,PREV_D!$C:$C,'03'!$J:$J,PREV_D!A:A,'03'!$M$7)</f>
        <v>0</v>
      </c>
      <c r="BA38" s="250">
        <f>SUMIFS(PREV_D!H:H,PREV_D!$C:$C,'03'!$J:$J,PREV_D!A:A,'03'!$M$7)</f>
        <v>0</v>
      </c>
      <c r="BB38" s="250">
        <f>SUMIFS(PREV_D!I:I,PREV_D!$C:$C,'03'!$J:$J,PREV_D!A:A,'03'!$M$7)</f>
        <v>0</v>
      </c>
      <c r="BC38" s="250">
        <f>SUMIFS(PREV_D!J:J,PREV_D!$C:$C,'03'!$J:$J,PREV_D!A:A,'03'!$M$7)</f>
        <v>0</v>
      </c>
      <c r="BD38" s="250">
        <f>SUMIFS(PREV_D!K:K,PREV_D!$C:$C,'03'!$J:$J,PREV_D!A:A,'03'!$M$7)</f>
        <v>0</v>
      </c>
      <c r="BE38" s="250">
        <f>SUMIFS(PREV_D!L:L,PREV_D!$C:$C,'03'!$J:$J,PREV_D!A:A,'03'!$M$7)</f>
        <v>0</v>
      </c>
      <c r="BF38" s="250">
        <f>SUMIFS(PREV_D!M:M,PREV_D!$C:$C,'03'!$J:$J,PREV_D!A:A,'03'!$M$7)</f>
        <v>0</v>
      </c>
      <c r="BG38" s="250">
        <f>SUMIFS(PREV_D!N:N,PREV_D!$C:$C,'03'!$J:$J,PREV_D!A:A,'03'!$M$7)</f>
        <v>0</v>
      </c>
      <c r="BH38" s="250">
        <f>SUMIFS(PREV_D!O:O,PREV_D!$C:$C,'03'!$J:$J,PREV_D!A:A,'03'!$M$7)</f>
        <v>0</v>
      </c>
      <c r="BJ38" s="156">
        <f t="shared" si="10"/>
        <v>2044</v>
      </c>
      <c r="BL38" s="156">
        <v>8</v>
      </c>
      <c r="BM38" s="156">
        <v>7</v>
      </c>
    </row>
    <row r="39" spans="3:65" x14ac:dyDescent="0.25">
      <c r="C39" s="156" t="s">
        <v>179</v>
      </c>
      <c r="D39" s="155">
        <f>VLOOKUP(C39,CAD!E9:F9,2,0)</f>
        <v>0</v>
      </c>
      <c r="E39" s="155">
        <f>SUMIFS(REC!F:F,REC!C:C,"&gt;="&amp;DATE($M$7,$BL$28,1),REC!C:C,"&lt;="&amp;EOMONTH(DATE($M$7,$BL$28,1),0),REC!H:H,"efetivado",REC!D:D,'03'!D:D)</f>
        <v>0</v>
      </c>
      <c r="F39" s="155">
        <f t="shared" si="2"/>
        <v>0</v>
      </c>
      <c r="G39" s="155">
        <f t="shared" si="3"/>
        <v>0</v>
      </c>
      <c r="I39" s="156" t="s">
        <v>179</v>
      </c>
      <c r="J39" s="155">
        <f>VLOOKUP(I39,CAD!J9:K9,2,0)</f>
        <v>0</v>
      </c>
      <c r="K39" s="155">
        <f t="shared" si="4"/>
        <v>0</v>
      </c>
      <c r="L39" s="155">
        <f t="shared" si="5"/>
        <v>0</v>
      </c>
      <c r="M39" s="155">
        <f t="shared" si="6"/>
        <v>0</v>
      </c>
      <c r="W39" s="352">
        <f>SUMIFS(DES!F:F,DES!C:C,"&gt;="&amp;DATE($M$7,$BL$28,1),DES!C:C,"&lt;="&amp;EOMONTH(DATE($M$7,$BL$28,1),0),DES!H:H,"efetivado",DES!D:D,'03'!J:J)</f>
        <v>0</v>
      </c>
      <c r="Y39" s="352">
        <f>SUMIFS(CAR!H:H,CAR!C:C,"&gt;="&amp;DATE($M$7,$BL$28,1),CAR!C:C,"&lt;="&amp;EOMONTH(DATE($M$7,$BL$28,1),0),CAR!J:J,"efetivado",CAR!D:D,'03'!J:J)</f>
        <v>0</v>
      </c>
      <c r="AA39" s="352">
        <f>SUMIFS(CAR!H:H,CAR!J:J,"efetivado",CAR!D:D,'03'!J:J)</f>
        <v>0</v>
      </c>
      <c r="AC39" s="352">
        <f t="shared" si="7"/>
        <v>0</v>
      </c>
      <c r="AD39" s="352">
        <f t="shared" si="8"/>
        <v>0</v>
      </c>
      <c r="AF39" s="352">
        <f t="shared" si="9"/>
        <v>0</v>
      </c>
      <c r="AJ39" s="250">
        <f>SUMIFS(PREV_R!D:D,PREV_R!$C:$C,'03'!$D:$D,PREV_R!A:A,'03'!$M$7)</f>
        <v>0</v>
      </c>
      <c r="AK39" s="250">
        <f>SUMIFS(PREV_R!E:E,PREV_R!$C:$C,'03'!$D:$D,PREV_R!A:A,'03'!$M$7)</f>
        <v>0</v>
      </c>
      <c r="AL39" s="250">
        <f>SUMIFS(PREV_R!F:F,PREV_R!$C:$C,'03'!$D:$D,PREV_R!A:A,'03'!$M$7)</f>
        <v>0</v>
      </c>
      <c r="AM39" s="250">
        <f>SUMIFS(PREV_R!G:G,PREV_R!$C:$C,'03'!$D:$D,PREV_R!A:A,'03'!$M$7)</f>
        <v>0</v>
      </c>
      <c r="AN39" s="250">
        <f>SUMIFS(PREV_R!H:H,PREV_R!$C:$C,'03'!$D:$D,PREV_R!A:A,'03'!$M$7)</f>
        <v>0</v>
      </c>
      <c r="AO39" s="250">
        <f>SUMIFS(PREV_R!I:I,PREV_R!$C:$C,'03'!$D:$D,PREV_R!A:A,'03'!$M$7)</f>
        <v>0</v>
      </c>
      <c r="AP39" s="250">
        <f>SUMIFS(PREV_R!J:J,PREV_R!$C:$C,'03'!$D:$D,PREV_R!A:A,'03'!$M$7)</f>
        <v>0</v>
      </c>
      <c r="AQ39" s="250">
        <f>SUMIFS(PREV_R!K:K,PREV_R!$C:$C,'03'!$D:$D,PREV_R!A:A,'03'!$M$7)</f>
        <v>0</v>
      </c>
      <c r="AR39" s="250">
        <f>SUMIFS(PREV_R!L:L,PREV_R!$C:$C,'03'!$D:$D,PREV_R!A:A,'03'!$M$7)</f>
        <v>0</v>
      </c>
      <c r="AS39" s="250">
        <f>SUMIFS(PREV_R!M:M,PREV_R!$C:$C,'03'!$D:$D,PREV_R!A:A,'03'!$M$7)</f>
        <v>0</v>
      </c>
      <c r="AT39" s="250">
        <f>SUMIFS(PREV_R!N:N,PREV_R!$C:$C,'03'!$D:$D,PREV_R!A:A,'03'!$M$7)</f>
        <v>0</v>
      </c>
      <c r="AU39" s="250">
        <f>SUMIFS(PREV_R!O:O,PREV_R!$C:$C,'03'!$D:$D,PREV_R!A:A,'03'!$M$7)</f>
        <v>0</v>
      </c>
      <c r="AW39" s="250">
        <f>SUMIFS(PREV_D!D:D,PREV_D!$C:$C,'03'!$J:$J,PREV_D!A:A,'03'!$M$7)</f>
        <v>0</v>
      </c>
      <c r="AX39" s="250">
        <f>SUMIFS(PREV_D!E:E,PREV_D!$C:$C,'03'!$J:$J,PREV_D!A:A,'03'!$M$7)</f>
        <v>0</v>
      </c>
      <c r="AY39" s="250">
        <f>SUMIFS(PREV_D!F:F,PREV_D!$C:$C,'03'!$J:$J,PREV_D!A:A,'03'!$M$7)</f>
        <v>0</v>
      </c>
      <c r="AZ39" s="250">
        <f>SUMIFS(PREV_D!G:G,PREV_D!$C:$C,'03'!$J:$J,PREV_D!A:A,'03'!$M$7)</f>
        <v>0</v>
      </c>
      <c r="BA39" s="250">
        <f>SUMIFS(PREV_D!H:H,PREV_D!$C:$C,'03'!$J:$J,PREV_D!A:A,'03'!$M$7)</f>
        <v>0</v>
      </c>
      <c r="BB39" s="250">
        <f>SUMIFS(PREV_D!I:I,PREV_D!$C:$C,'03'!$J:$J,PREV_D!A:A,'03'!$M$7)</f>
        <v>0</v>
      </c>
      <c r="BC39" s="250">
        <f>SUMIFS(PREV_D!J:J,PREV_D!$C:$C,'03'!$J:$J,PREV_D!A:A,'03'!$M$7)</f>
        <v>0</v>
      </c>
      <c r="BD39" s="250">
        <f>SUMIFS(PREV_D!K:K,PREV_D!$C:$C,'03'!$J:$J,PREV_D!A:A,'03'!$M$7)</f>
        <v>0</v>
      </c>
      <c r="BE39" s="250">
        <f>SUMIFS(PREV_D!L:L,PREV_D!$C:$C,'03'!$J:$J,PREV_D!A:A,'03'!$M$7)</f>
        <v>0</v>
      </c>
      <c r="BF39" s="250">
        <f>SUMIFS(PREV_D!M:M,PREV_D!$C:$C,'03'!$J:$J,PREV_D!A:A,'03'!$M$7)</f>
        <v>0</v>
      </c>
      <c r="BG39" s="250">
        <f>SUMIFS(PREV_D!N:N,PREV_D!$C:$C,'03'!$J:$J,PREV_D!A:A,'03'!$M$7)</f>
        <v>0</v>
      </c>
      <c r="BH39" s="250">
        <f>SUMIFS(PREV_D!O:O,PREV_D!$C:$C,'03'!$J:$J,PREV_D!A:A,'03'!$M$7)</f>
        <v>0</v>
      </c>
      <c r="BJ39" s="156">
        <f t="shared" si="10"/>
        <v>2045</v>
      </c>
      <c r="BL39" s="156">
        <v>9</v>
      </c>
      <c r="BM39" s="156">
        <v>8</v>
      </c>
    </row>
    <row r="40" spans="3:65" x14ac:dyDescent="0.25">
      <c r="C40" s="156" t="s">
        <v>180</v>
      </c>
      <c r="D40" s="155">
        <f>VLOOKUP(C40,CAD!E10:F10,2,0)</f>
        <v>0</v>
      </c>
      <c r="E40" s="155">
        <f>SUMIFS(REC!F:F,REC!C:C,"&gt;="&amp;DATE($M$7,$BL$28,1),REC!C:C,"&lt;="&amp;EOMONTH(DATE($M$7,$BL$28,1),0),REC!H:H,"efetivado",REC!D:D,'03'!D:D)</f>
        <v>0</v>
      </c>
      <c r="F40" s="155">
        <f t="shared" si="2"/>
        <v>0</v>
      </c>
      <c r="G40" s="155">
        <f t="shared" si="3"/>
        <v>0</v>
      </c>
      <c r="I40" s="156" t="s">
        <v>180</v>
      </c>
      <c r="J40" s="155">
        <f>VLOOKUP(I40,CAD!J10:K10,2,0)</f>
        <v>0</v>
      </c>
      <c r="K40" s="155">
        <f t="shared" si="4"/>
        <v>0</v>
      </c>
      <c r="L40" s="155">
        <f t="shared" si="5"/>
        <v>0</v>
      </c>
      <c r="M40" s="155">
        <f t="shared" si="6"/>
        <v>0</v>
      </c>
      <c r="W40" s="352">
        <f>SUMIFS(DES!F:F,DES!C:C,"&gt;="&amp;DATE($M$7,$BL$28,1),DES!C:C,"&lt;="&amp;EOMONTH(DATE($M$7,$BL$28,1),0),DES!H:H,"efetivado",DES!D:D,'03'!J:J)</f>
        <v>0</v>
      </c>
      <c r="Y40" s="352">
        <f>SUMIFS(CAR!H:H,CAR!C:C,"&gt;="&amp;DATE($M$7,$BL$28,1),CAR!C:C,"&lt;="&amp;EOMONTH(DATE($M$7,$BL$28,1),0),CAR!J:J,"efetivado",CAR!D:D,'03'!J:J)</f>
        <v>0</v>
      </c>
      <c r="AA40" s="352">
        <f>SUMIFS(CAR!H:H,CAR!J:J,"efetivado",CAR!D:D,'03'!J:J)</f>
        <v>0</v>
      </c>
      <c r="AC40" s="352">
        <f t="shared" si="7"/>
        <v>0</v>
      </c>
      <c r="AD40" s="352">
        <f t="shared" si="8"/>
        <v>0</v>
      </c>
      <c r="AF40" s="352">
        <f t="shared" si="9"/>
        <v>0</v>
      </c>
      <c r="AJ40" s="250">
        <f>SUMIFS(PREV_R!D:D,PREV_R!$C:$C,'03'!$D:$D,PREV_R!A:A,'03'!$M$7)</f>
        <v>0</v>
      </c>
      <c r="AK40" s="250">
        <f>SUMIFS(PREV_R!E:E,PREV_R!$C:$C,'03'!$D:$D,PREV_R!A:A,'03'!$M$7)</f>
        <v>0</v>
      </c>
      <c r="AL40" s="250">
        <f>SUMIFS(PREV_R!F:F,PREV_R!$C:$C,'03'!$D:$D,PREV_R!A:A,'03'!$M$7)</f>
        <v>0</v>
      </c>
      <c r="AM40" s="250">
        <f>SUMIFS(PREV_R!G:G,PREV_R!$C:$C,'03'!$D:$D,PREV_R!A:A,'03'!$M$7)</f>
        <v>0</v>
      </c>
      <c r="AN40" s="250">
        <f>SUMIFS(PREV_R!H:H,PREV_R!$C:$C,'03'!$D:$D,PREV_R!A:A,'03'!$M$7)</f>
        <v>0</v>
      </c>
      <c r="AO40" s="250">
        <f>SUMIFS(PREV_R!I:I,PREV_R!$C:$C,'03'!$D:$D,PREV_R!A:A,'03'!$M$7)</f>
        <v>0</v>
      </c>
      <c r="AP40" s="250">
        <f>SUMIFS(PREV_R!J:J,PREV_R!$C:$C,'03'!$D:$D,PREV_R!A:A,'03'!$M$7)</f>
        <v>0</v>
      </c>
      <c r="AQ40" s="250">
        <f>SUMIFS(PREV_R!K:K,PREV_R!$C:$C,'03'!$D:$D,PREV_R!A:A,'03'!$M$7)</f>
        <v>0</v>
      </c>
      <c r="AR40" s="250">
        <f>SUMIFS(PREV_R!L:L,PREV_R!$C:$C,'03'!$D:$D,PREV_R!A:A,'03'!$M$7)</f>
        <v>0</v>
      </c>
      <c r="AS40" s="250">
        <f>SUMIFS(PREV_R!M:M,PREV_R!$C:$C,'03'!$D:$D,PREV_R!A:A,'03'!$M$7)</f>
        <v>0</v>
      </c>
      <c r="AT40" s="250">
        <f>SUMIFS(PREV_R!N:N,PREV_R!$C:$C,'03'!$D:$D,PREV_R!A:A,'03'!$M$7)</f>
        <v>0</v>
      </c>
      <c r="AU40" s="250">
        <f>SUMIFS(PREV_R!O:O,PREV_R!$C:$C,'03'!$D:$D,PREV_R!A:A,'03'!$M$7)</f>
        <v>0</v>
      </c>
      <c r="AW40" s="250">
        <f>SUMIFS(PREV_D!D:D,PREV_D!$C:$C,'03'!$J:$J,PREV_D!A:A,'03'!$M$7)</f>
        <v>0</v>
      </c>
      <c r="AX40" s="250">
        <f>SUMIFS(PREV_D!E:E,PREV_D!$C:$C,'03'!$J:$J,PREV_D!A:A,'03'!$M$7)</f>
        <v>0</v>
      </c>
      <c r="AY40" s="250">
        <f>SUMIFS(PREV_D!F:F,PREV_D!$C:$C,'03'!$J:$J,PREV_D!A:A,'03'!$M$7)</f>
        <v>0</v>
      </c>
      <c r="AZ40" s="250">
        <f>SUMIFS(PREV_D!G:G,PREV_D!$C:$C,'03'!$J:$J,PREV_D!A:A,'03'!$M$7)</f>
        <v>0</v>
      </c>
      <c r="BA40" s="250">
        <f>SUMIFS(PREV_D!H:H,PREV_D!$C:$C,'03'!$J:$J,PREV_D!A:A,'03'!$M$7)</f>
        <v>0</v>
      </c>
      <c r="BB40" s="250">
        <f>SUMIFS(PREV_D!I:I,PREV_D!$C:$C,'03'!$J:$J,PREV_D!A:A,'03'!$M$7)</f>
        <v>0</v>
      </c>
      <c r="BC40" s="250">
        <f>SUMIFS(PREV_D!J:J,PREV_D!$C:$C,'03'!$J:$J,PREV_D!A:A,'03'!$M$7)</f>
        <v>0</v>
      </c>
      <c r="BD40" s="250">
        <f>SUMIFS(PREV_D!K:K,PREV_D!$C:$C,'03'!$J:$J,PREV_D!A:A,'03'!$M$7)</f>
        <v>0</v>
      </c>
      <c r="BE40" s="250">
        <f>SUMIFS(PREV_D!L:L,PREV_D!$C:$C,'03'!$J:$J,PREV_D!A:A,'03'!$M$7)</f>
        <v>0</v>
      </c>
      <c r="BF40" s="250">
        <f>SUMIFS(PREV_D!M:M,PREV_D!$C:$C,'03'!$J:$J,PREV_D!A:A,'03'!$M$7)</f>
        <v>0</v>
      </c>
      <c r="BG40" s="250">
        <f>SUMIFS(PREV_D!N:N,PREV_D!$C:$C,'03'!$J:$J,PREV_D!A:A,'03'!$M$7)</f>
        <v>0</v>
      </c>
      <c r="BH40" s="250">
        <f>SUMIFS(PREV_D!O:O,PREV_D!$C:$C,'03'!$J:$J,PREV_D!A:A,'03'!$M$7)</f>
        <v>0</v>
      </c>
      <c r="BJ40" s="156">
        <f t="shared" si="10"/>
        <v>2046</v>
      </c>
      <c r="BL40" s="156">
        <v>10</v>
      </c>
      <c r="BM40" s="156">
        <v>9</v>
      </c>
    </row>
    <row r="41" spans="3:65" x14ac:dyDescent="0.25">
      <c r="C41" s="156" t="s">
        <v>181</v>
      </c>
      <c r="D41" s="155">
        <f>VLOOKUP(C41,CAD!E11:F11,2,0)</f>
        <v>0</v>
      </c>
      <c r="E41" s="155">
        <f>SUMIFS(REC!F:F,REC!C:C,"&gt;="&amp;DATE($M$7,$BL$28,1),REC!C:C,"&lt;="&amp;EOMONTH(DATE($M$7,$BL$28,1),0),REC!H:H,"efetivado",REC!D:D,'03'!D:D)</f>
        <v>0</v>
      </c>
      <c r="F41" s="155">
        <f t="shared" si="2"/>
        <v>0</v>
      </c>
      <c r="G41" s="155">
        <f t="shared" si="3"/>
        <v>0</v>
      </c>
      <c r="I41" s="156" t="s">
        <v>181</v>
      </c>
      <c r="J41" s="155">
        <f>VLOOKUP(I41,CAD!J11:K11,2,0)</f>
        <v>0</v>
      </c>
      <c r="K41" s="155">
        <f t="shared" si="4"/>
        <v>0</v>
      </c>
      <c r="L41" s="155">
        <f t="shared" si="5"/>
        <v>0</v>
      </c>
      <c r="M41" s="155">
        <f t="shared" si="6"/>
        <v>0</v>
      </c>
      <c r="W41" s="352">
        <f>SUMIFS(DES!F:F,DES!C:C,"&gt;="&amp;DATE($M$7,$BL$28,1),DES!C:C,"&lt;="&amp;EOMONTH(DATE($M$7,$BL$28,1),0),DES!H:H,"efetivado",DES!D:D,'03'!J:J)</f>
        <v>0</v>
      </c>
      <c r="Y41" s="352">
        <f>SUMIFS(CAR!H:H,CAR!C:C,"&gt;="&amp;DATE($M$7,$BL$28,1),CAR!C:C,"&lt;="&amp;EOMONTH(DATE($M$7,$BL$28,1),0),CAR!J:J,"efetivado",CAR!D:D,'03'!J:J)</f>
        <v>0</v>
      </c>
      <c r="AA41" s="352">
        <f>SUMIFS(CAR!H:H,CAR!J:J,"efetivado",CAR!D:D,'03'!J:J)</f>
        <v>0</v>
      </c>
      <c r="AC41" s="352">
        <f t="shared" si="7"/>
        <v>0</v>
      </c>
      <c r="AD41" s="352">
        <f t="shared" si="8"/>
        <v>0</v>
      </c>
      <c r="AF41" s="352">
        <f t="shared" si="9"/>
        <v>0</v>
      </c>
      <c r="AJ41" s="250">
        <f>SUMIFS(PREV_R!D:D,PREV_R!$C:$C,'03'!$D:$D,PREV_R!A:A,'03'!$M$7)</f>
        <v>0</v>
      </c>
      <c r="AK41" s="250">
        <f>SUMIFS(PREV_R!E:E,PREV_R!$C:$C,'03'!$D:$D,PREV_R!A:A,'03'!$M$7)</f>
        <v>0</v>
      </c>
      <c r="AL41" s="250">
        <f>SUMIFS(PREV_R!F:F,PREV_R!$C:$C,'03'!$D:$D,PREV_R!A:A,'03'!$M$7)</f>
        <v>0</v>
      </c>
      <c r="AM41" s="250">
        <f>SUMIFS(PREV_R!G:G,PREV_R!$C:$C,'03'!$D:$D,PREV_R!A:A,'03'!$M$7)</f>
        <v>0</v>
      </c>
      <c r="AN41" s="250">
        <f>SUMIFS(PREV_R!H:H,PREV_R!$C:$C,'03'!$D:$D,PREV_R!A:A,'03'!$M$7)</f>
        <v>0</v>
      </c>
      <c r="AO41" s="250">
        <f>SUMIFS(PREV_R!I:I,PREV_R!$C:$C,'03'!$D:$D,PREV_R!A:A,'03'!$M$7)</f>
        <v>0</v>
      </c>
      <c r="AP41" s="250">
        <f>SUMIFS(PREV_R!J:J,PREV_R!$C:$C,'03'!$D:$D,PREV_R!A:A,'03'!$M$7)</f>
        <v>0</v>
      </c>
      <c r="AQ41" s="250">
        <f>SUMIFS(PREV_R!K:K,PREV_R!$C:$C,'03'!$D:$D,PREV_R!A:A,'03'!$M$7)</f>
        <v>0</v>
      </c>
      <c r="AR41" s="250">
        <f>SUMIFS(PREV_R!L:L,PREV_R!$C:$C,'03'!$D:$D,PREV_R!A:A,'03'!$M$7)</f>
        <v>0</v>
      </c>
      <c r="AS41" s="250">
        <f>SUMIFS(PREV_R!M:M,PREV_R!$C:$C,'03'!$D:$D,PREV_R!A:A,'03'!$M$7)</f>
        <v>0</v>
      </c>
      <c r="AT41" s="250">
        <f>SUMIFS(PREV_R!N:N,PREV_R!$C:$C,'03'!$D:$D,PREV_R!A:A,'03'!$M$7)</f>
        <v>0</v>
      </c>
      <c r="AU41" s="250">
        <f>SUMIFS(PREV_R!O:O,PREV_R!$C:$C,'03'!$D:$D,PREV_R!A:A,'03'!$M$7)</f>
        <v>0</v>
      </c>
      <c r="AW41" s="250">
        <f>SUMIFS(PREV_D!D:D,PREV_D!$C:$C,'03'!$J:$J,PREV_D!A:A,'03'!$M$7)</f>
        <v>0</v>
      </c>
      <c r="AX41" s="250">
        <f>SUMIFS(PREV_D!E:E,PREV_D!$C:$C,'03'!$J:$J,PREV_D!A:A,'03'!$M$7)</f>
        <v>0</v>
      </c>
      <c r="AY41" s="250">
        <f>SUMIFS(PREV_D!F:F,PREV_D!$C:$C,'03'!$J:$J,PREV_D!A:A,'03'!$M$7)</f>
        <v>0</v>
      </c>
      <c r="AZ41" s="250">
        <f>SUMIFS(PREV_D!G:G,PREV_D!$C:$C,'03'!$J:$J,PREV_D!A:A,'03'!$M$7)</f>
        <v>0</v>
      </c>
      <c r="BA41" s="250">
        <f>SUMIFS(PREV_D!H:H,PREV_D!$C:$C,'03'!$J:$J,PREV_D!A:A,'03'!$M$7)</f>
        <v>0</v>
      </c>
      <c r="BB41" s="250">
        <f>SUMIFS(PREV_D!I:I,PREV_D!$C:$C,'03'!$J:$J,PREV_D!A:A,'03'!$M$7)</f>
        <v>0</v>
      </c>
      <c r="BC41" s="250">
        <f>SUMIFS(PREV_D!J:J,PREV_D!$C:$C,'03'!$J:$J,PREV_D!A:A,'03'!$M$7)</f>
        <v>0</v>
      </c>
      <c r="BD41" s="250">
        <f>SUMIFS(PREV_D!K:K,PREV_D!$C:$C,'03'!$J:$J,PREV_D!A:A,'03'!$M$7)</f>
        <v>0</v>
      </c>
      <c r="BE41" s="250">
        <f>SUMIFS(PREV_D!L:L,PREV_D!$C:$C,'03'!$J:$J,PREV_D!A:A,'03'!$M$7)</f>
        <v>0</v>
      </c>
      <c r="BF41" s="250">
        <f>SUMIFS(PREV_D!M:M,PREV_D!$C:$C,'03'!$J:$J,PREV_D!A:A,'03'!$M$7)</f>
        <v>0</v>
      </c>
      <c r="BG41" s="250">
        <f>SUMIFS(PREV_D!N:N,PREV_D!$C:$C,'03'!$J:$J,PREV_D!A:A,'03'!$M$7)</f>
        <v>0</v>
      </c>
      <c r="BH41" s="250">
        <f>SUMIFS(PREV_D!O:O,PREV_D!$C:$C,'03'!$J:$J,PREV_D!A:A,'03'!$M$7)</f>
        <v>0</v>
      </c>
      <c r="BJ41" s="156">
        <f t="shared" si="10"/>
        <v>2047</v>
      </c>
      <c r="BL41" s="156">
        <v>11</v>
      </c>
      <c r="BM41" s="156">
        <v>10</v>
      </c>
    </row>
    <row r="42" spans="3:65" x14ac:dyDescent="0.25">
      <c r="C42" s="156" t="s">
        <v>182</v>
      </c>
      <c r="D42" s="155">
        <f>VLOOKUP(C42,CAD!E12:F12,2,0)</f>
        <v>0</v>
      </c>
      <c r="E42" s="155">
        <f>SUMIFS(REC!F:F,REC!C:C,"&gt;="&amp;DATE($M$7,$BL$28,1),REC!C:C,"&lt;="&amp;EOMONTH(DATE($M$7,$BL$28,1),0),REC!H:H,"efetivado",REC!D:D,'03'!D:D)</f>
        <v>0</v>
      </c>
      <c r="F42" s="155">
        <f t="shared" si="2"/>
        <v>0</v>
      </c>
      <c r="G42" s="155">
        <f t="shared" si="3"/>
        <v>0</v>
      </c>
      <c r="I42" s="156" t="s">
        <v>182</v>
      </c>
      <c r="J42" s="155">
        <f>VLOOKUP(I42,CAD!J12:K12,2,0)</f>
        <v>0</v>
      </c>
      <c r="K42" s="155">
        <f t="shared" si="4"/>
        <v>0</v>
      </c>
      <c r="L42" s="155">
        <f t="shared" si="5"/>
        <v>0</v>
      </c>
      <c r="M42" s="155">
        <f t="shared" si="6"/>
        <v>0</v>
      </c>
      <c r="W42" s="352">
        <f>SUMIFS(DES!F:F,DES!C:C,"&gt;="&amp;DATE($M$7,$BL$28,1),DES!C:C,"&lt;="&amp;EOMONTH(DATE($M$7,$BL$28,1),0),DES!H:H,"efetivado",DES!D:D,'03'!J:J)</f>
        <v>0</v>
      </c>
      <c r="Y42" s="352">
        <f>SUMIFS(CAR!H:H,CAR!C:C,"&gt;="&amp;DATE($M$7,$BL$28,1),CAR!C:C,"&lt;="&amp;EOMONTH(DATE($M$7,$BL$28,1),0),CAR!J:J,"efetivado",CAR!D:D,'03'!J:J)</f>
        <v>0</v>
      </c>
      <c r="AA42" s="352">
        <f>SUMIFS(CAR!H:H,CAR!J:J,"efetivado",CAR!D:D,'03'!J:J)</f>
        <v>0</v>
      </c>
      <c r="AC42" s="352">
        <f t="shared" si="7"/>
        <v>0</v>
      </c>
      <c r="AD42" s="352">
        <f t="shared" si="8"/>
        <v>0</v>
      </c>
      <c r="AF42" s="352">
        <f t="shared" si="9"/>
        <v>0</v>
      </c>
      <c r="AJ42" s="250">
        <f>SUMIFS(PREV_R!D:D,PREV_R!$C:$C,'03'!$D:$D,PREV_R!A:A,'03'!$M$7)</f>
        <v>0</v>
      </c>
      <c r="AK42" s="250">
        <f>SUMIFS(PREV_R!E:E,PREV_R!$C:$C,'03'!$D:$D,PREV_R!A:A,'03'!$M$7)</f>
        <v>0</v>
      </c>
      <c r="AL42" s="250">
        <f>SUMIFS(PREV_R!F:F,PREV_R!$C:$C,'03'!$D:$D,PREV_R!A:A,'03'!$M$7)</f>
        <v>0</v>
      </c>
      <c r="AM42" s="250">
        <f>SUMIFS(PREV_R!G:G,PREV_R!$C:$C,'03'!$D:$D,PREV_R!A:A,'03'!$M$7)</f>
        <v>0</v>
      </c>
      <c r="AN42" s="250">
        <f>SUMIFS(PREV_R!H:H,PREV_R!$C:$C,'03'!$D:$D,PREV_R!A:A,'03'!$M$7)</f>
        <v>0</v>
      </c>
      <c r="AO42" s="250">
        <f>SUMIFS(PREV_R!I:I,PREV_R!$C:$C,'03'!$D:$D,PREV_R!A:A,'03'!$M$7)</f>
        <v>0</v>
      </c>
      <c r="AP42" s="250">
        <f>SUMIFS(PREV_R!J:J,PREV_R!$C:$C,'03'!$D:$D,PREV_R!A:A,'03'!$M$7)</f>
        <v>0</v>
      </c>
      <c r="AQ42" s="250">
        <f>SUMIFS(PREV_R!K:K,PREV_R!$C:$C,'03'!$D:$D,PREV_R!A:A,'03'!$M$7)</f>
        <v>0</v>
      </c>
      <c r="AR42" s="250">
        <f>SUMIFS(PREV_R!L:L,PREV_R!$C:$C,'03'!$D:$D,PREV_R!A:A,'03'!$M$7)</f>
        <v>0</v>
      </c>
      <c r="AS42" s="250">
        <f>SUMIFS(PREV_R!M:M,PREV_R!$C:$C,'03'!$D:$D,PREV_R!A:A,'03'!$M$7)</f>
        <v>0</v>
      </c>
      <c r="AT42" s="250">
        <f>SUMIFS(PREV_R!N:N,PREV_R!$C:$C,'03'!$D:$D,PREV_R!A:A,'03'!$M$7)</f>
        <v>0</v>
      </c>
      <c r="AU42" s="250">
        <f>SUMIFS(PREV_R!O:O,PREV_R!$C:$C,'03'!$D:$D,PREV_R!A:A,'03'!$M$7)</f>
        <v>0</v>
      </c>
      <c r="AW42" s="250">
        <f>SUMIFS(PREV_D!D:D,PREV_D!$C:$C,'03'!$J:$J,PREV_D!A:A,'03'!$M$7)</f>
        <v>0</v>
      </c>
      <c r="AX42" s="250">
        <f>SUMIFS(PREV_D!E:E,PREV_D!$C:$C,'03'!$J:$J,PREV_D!A:A,'03'!$M$7)</f>
        <v>0</v>
      </c>
      <c r="AY42" s="250">
        <f>SUMIFS(PREV_D!F:F,PREV_D!$C:$C,'03'!$J:$J,PREV_D!A:A,'03'!$M$7)</f>
        <v>0</v>
      </c>
      <c r="AZ42" s="250">
        <f>SUMIFS(PREV_D!G:G,PREV_D!$C:$C,'03'!$J:$J,PREV_D!A:A,'03'!$M$7)</f>
        <v>0</v>
      </c>
      <c r="BA42" s="250">
        <f>SUMIFS(PREV_D!H:H,PREV_D!$C:$C,'03'!$J:$J,PREV_D!A:A,'03'!$M$7)</f>
        <v>0</v>
      </c>
      <c r="BB42" s="250">
        <f>SUMIFS(PREV_D!I:I,PREV_D!$C:$C,'03'!$J:$J,PREV_D!A:A,'03'!$M$7)</f>
        <v>0</v>
      </c>
      <c r="BC42" s="250">
        <f>SUMIFS(PREV_D!J:J,PREV_D!$C:$C,'03'!$J:$J,PREV_D!A:A,'03'!$M$7)</f>
        <v>0</v>
      </c>
      <c r="BD42" s="250">
        <f>SUMIFS(PREV_D!K:K,PREV_D!$C:$C,'03'!$J:$J,PREV_D!A:A,'03'!$M$7)</f>
        <v>0</v>
      </c>
      <c r="BE42" s="250">
        <f>SUMIFS(PREV_D!L:L,PREV_D!$C:$C,'03'!$J:$J,PREV_D!A:A,'03'!$M$7)</f>
        <v>0</v>
      </c>
      <c r="BF42" s="250">
        <f>SUMIFS(PREV_D!M:M,PREV_D!$C:$C,'03'!$J:$J,PREV_D!A:A,'03'!$M$7)</f>
        <v>0</v>
      </c>
      <c r="BG42" s="250">
        <f>SUMIFS(PREV_D!N:N,PREV_D!$C:$C,'03'!$J:$J,PREV_D!A:A,'03'!$M$7)</f>
        <v>0</v>
      </c>
      <c r="BH42" s="250">
        <f>SUMIFS(PREV_D!O:O,PREV_D!$C:$C,'03'!$J:$J,PREV_D!A:A,'03'!$M$7)</f>
        <v>0</v>
      </c>
      <c r="BJ42" s="156">
        <f t="shared" si="10"/>
        <v>2048</v>
      </c>
      <c r="BL42" s="156">
        <v>12</v>
      </c>
      <c r="BM42" s="156">
        <v>11</v>
      </c>
    </row>
    <row r="43" spans="3:65" x14ac:dyDescent="0.25">
      <c r="C43" s="156" t="s">
        <v>183</v>
      </c>
      <c r="D43" s="155">
        <f>VLOOKUP(C43,CAD!E13:F13,2,0)</f>
        <v>0</v>
      </c>
      <c r="E43" s="155">
        <f>SUMIFS(REC!F:F,REC!C:C,"&gt;="&amp;DATE($M$7,$BL$28,1),REC!C:C,"&lt;="&amp;EOMONTH(DATE($M$7,$BL$28,1),0),REC!H:H,"efetivado",REC!D:D,'03'!D:D)</f>
        <v>0</v>
      </c>
      <c r="F43" s="155">
        <f t="shared" si="2"/>
        <v>0</v>
      </c>
      <c r="G43" s="155">
        <f t="shared" si="3"/>
        <v>0</v>
      </c>
      <c r="I43" s="156" t="s">
        <v>183</v>
      </c>
      <c r="J43" s="155">
        <f>VLOOKUP(I43,CAD!J13:K13,2,0)</f>
        <v>0</v>
      </c>
      <c r="K43" s="155">
        <f t="shared" si="4"/>
        <v>0</v>
      </c>
      <c r="L43" s="155">
        <f t="shared" si="5"/>
        <v>0</v>
      </c>
      <c r="M43" s="155">
        <f t="shared" si="6"/>
        <v>0</v>
      </c>
      <c r="W43" s="352">
        <f>SUMIFS(DES!F:F,DES!C:C,"&gt;="&amp;DATE($M$7,$BL$28,1),DES!C:C,"&lt;="&amp;EOMONTH(DATE($M$7,$BL$28,1),0),DES!H:H,"efetivado",DES!D:D,'03'!J:J)</f>
        <v>0</v>
      </c>
      <c r="Y43" s="352">
        <f>SUMIFS(CAR!H:H,CAR!C:C,"&gt;="&amp;DATE($M$7,$BL$28,1),CAR!C:C,"&lt;="&amp;EOMONTH(DATE($M$7,$BL$28,1),0),CAR!J:J,"efetivado",CAR!D:D,'03'!J:J)</f>
        <v>0</v>
      </c>
      <c r="AA43" s="352">
        <f>SUMIFS(CAR!H:H,CAR!J:J,"efetivado",CAR!D:D,'03'!J:J)</f>
        <v>0</v>
      </c>
      <c r="AC43" s="352">
        <f t="shared" si="7"/>
        <v>0</v>
      </c>
      <c r="AD43" s="352">
        <f t="shared" si="8"/>
        <v>0</v>
      </c>
      <c r="AF43" s="352">
        <f t="shared" si="9"/>
        <v>0</v>
      </c>
      <c r="AJ43" s="250">
        <f>SUMIFS(PREV_R!D:D,PREV_R!$C:$C,'03'!$D:$D,PREV_R!A:A,'03'!$M$7)</f>
        <v>0</v>
      </c>
      <c r="AK43" s="250">
        <f>SUMIFS(PREV_R!E:E,PREV_R!$C:$C,'03'!$D:$D,PREV_R!A:A,'03'!$M$7)</f>
        <v>0</v>
      </c>
      <c r="AL43" s="250">
        <f>SUMIFS(PREV_R!F:F,PREV_R!$C:$C,'03'!$D:$D,PREV_R!A:A,'03'!$M$7)</f>
        <v>0</v>
      </c>
      <c r="AM43" s="250">
        <f>SUMIFS(PREV_R!G:G,PREV_R!$C:$C,'03'!$D:$D,PREV_R!A:A,'03'!$M$7)</f>
        <v>0</v>
      </c>
      <c r="AN43" s="250">
        <f>SUMIFS(PREV_R!H:H,PREV_R!$C:$C,'03'!$D:$D,PREV_R!A:A,'03'!$M$7)</f>
        <v>0</v>
      </c>
      <c r="AO43" s="250">
        <f>SUMIFS(PREV_R!I:I,PREV_R!$C:$C,'03'!$D:$D,PREV_R!A:A,'03'!$M$7)</f>
        <v>0</v>
      </c>
      <c r="AP43" s="250">
        <f>SUMIFS(PREV_R!J:J,PREV_R!$C:$C,'03'!$D:$D,PREV_R!A:A,'03'!$M$7)</f>
        <v>0</v>
      </c>
      <c r="AQ43" s="250">
        <f>SUMIFS(PREV_R!K:K,PREV_R!$C:$C,'03'!$D:$D,PREV_R!A:A,'03'!$M$7)</f>
        <v>0</v>
      </c>
      <c r="AR43" s="250">
        <f>SUMIFS(PREV_R!L:L,PREV_R!$C:$C,'03'!$D:$D,PREV_R!A:A,'03'!$M$7)</f>
        <v>0</v>
      </c>
      <c r="AS43" s="250">
        <f>SUMIFS(PREV_R!M:M,PREV_R!$C:$C,'03'!$D:$D,PREV_R!A:A,'03'!$M$7)</f>
        <v>0</v>
      </c>
      <c r="AT43" s="250">
        <f>SUMIFS(PREV_R!N:N,PREV_R!$C:$C,'03'!$D:$D,PREV_R!A:A,'03'!$M$7)</f>
        <v>0</v>
      </c>
      <c r="AU43" s="250">
        <f>SUMIFS(PREV_R!O:O,PREV_R!$C:$C,'03'!$D:$D,PREV_R!A:A,'03'!$M$7)</f>
        <v>0</v>
      </c>
      <c r="AW43" s="250">
        <f>SUMIFS(PREV_D!D:D,PREV_D!$C:$C,'03'!$J:$J,PREV_D!A:A,'03'!$M$7)</f>
        <v>0</v>
      </c>
      <c r="AX43" s="250">
        <f>SUMIFS(PREV_D!E:E,PREV_D!$C:$C,'03'!$J:$J,PREV_D!A:A,'03'!$M$7)</f>
        <v>0</v>
      </c>
      <c r="AY43" s="250">
        <f>SUMIFS(PREV_D!F:F,PREV_D!$C:$C,'03'!$J:$J,PREV_D!A:A,'03'!$M$7)</f>
        <v>0</v>
      </c>
      <c r="AZ43" s="250">
        <f>SUMIFS(PREV_D!G:G,PREV_D!$C:$C,'03'!$J:$J,PREV_D!A:A,'03'!$M$7)</f>
        <v>0</v>
      </c>
      <c r="BA43" s="250">
        <f>SUMIFS(PREV_D!H:H,PREV_D!$C:$C,'03'!$J:$J,PREV_D!A:A,'03'!$M$7)</f>
        <v>0</v>
      </c>
      <c r="BB43" s="250">
        <f>SUMIFS(PREV_D!I:I,PREV_D!$C:$C,'03'!$J:$J,PREV_D!A:A,'03'!$M$7)</f>
        <v>0</v>
      </c>
      <c r="BC43" s="250">
        <f>SUMIFS(PREV_D!J:J,PREV_D!$C:$C,'03'!$J:$J,PREV_D!A:A,'03'!$M$7)</f>
        <v>0</v>
      </c>
      <c r="BD43" s="250">
        <f>SUMIFS(PREV_D!K:K,PREV_D!$C:$C,'03'!$J:$J,PREV_D!A:A,'03'!$M$7)</f>
        <v>0</v>
      </c>
      <c r="BE43" s="250">
        <f>SUMIFS(PREV_D!L:L,PREV_D!$C:$C,'03'!$J:$J,PREV_D!A:A,'03'!$M$7)</f>
        <v>0</v>
      </c>
      <c r="BF43" s="250">
        <f>SUMIFS(PREV_D!M:M,PREV_D!$C:$C,'03'!$J:$J,PREV_D!A:A,'03'!$M$7)</f>
        <v>0</v>
      </c>
      <c r="BG43" s="250">
        <f>SUMIFS(PREV_D!N:N,PREV_D!$C:$C,'03'!$J:$J,PREV_D!A:A,'03'!$M$7)</f>
        <v>0</v>
      </c>
      <c r="BH43" s="250">
        <f>SUMIFS(PREV_D!O:O,PREV_D!$C:$C,'03'!$J:$J,PREV_D!A:A,'03'!$M$7)</f>
        <v>0</v>
      </c>
      <c r="BJ43" s="156">
        <f t="shared" si="10"/>
        <v>2049</v>
      </c>
    </row>
    <row r="44" spans="3:65" x14ac:dyDescent="0.25">
      <c r="C44" s="156" t="s">
        <v>184</v>
      </c>
      <c r="D44" s="155">
        <f>VLOOKUP(C44,CAD!E14:F14,2,0)</f>
        <v>0</v>
      </c>
      <c r="E44" s="155">
        <f>SUMIFS(REC!F:F,REC!C:C,"&gt;="&amp;DATE($M$7,$BL$28,1),REC!C:C,"&lt;="&amp;EOMONTH(DATE($M$7,$BL$28,1),0),REC!H:H,"efetivado",REC!D:D,'03'!D:D)</f>
        <v>0</v>
      </c>
      <c r="F44" s="155">
        <f t="shared" ref="F44:F61" si="11">SUMIFS(AJ44:AU44,$AJ$10:$AU$10,$K$7)</f>
        <v>0</v>
      </c>
      <c r="G44" s="155">
        <f t="shared" si="3"/>
        <v>0</v>
      </c>
      <c r="I44" s="156" t="s">
        <v>184</v>
      </c>
      <c r="J44" s="155">
        <f>VLOOKUP(I44,CAD!J14:K14,2,0)</f>
        <v>0</v>
      </c>
      <c r="K44" s="155">
        <f t="shared" si="4"/>
        <v>0</v>
      </c>
      <c r="L44" s="155">
        <f t="shared" ref="L44:L61" si="12">SUMIFS(AW44:BH44,$AW$10:$BH$10,$K$7)</f>
        <v>0</v>
      </c>
      <c r="M44" s="155">
        <f t="shared" si="6"/>
        <v>0</v>
      </c>
      <c r="W44" s="352">
        <f>SUMIFS(DES!F:F,DES!C:C,"&gt;="&amp;DATE($M$7,$BL$28,1),DES!C:C,"&lt;="&amp;EOMONTH(DATE($M$7,$BL$28,1),0),DES!H:H,"efetivado",DES!D:D,'03'!J:J)</f>
        <v>0</v>
      </c>
      <c r="Y44" s="352">
        <f>SUMIFS(CAR!H:H,CAR!C:C,"&gt;="&amp;DATE($M$7,$BL$28,1),CAR!C:C,"&lt;="&amp;EOMONTH(DATE($M$7,$BL$28,1),0),CAR!J:J,"efetivado",CAR!D:D,'03'!J:J)</f>
        <v>0</v>
      </c>
      <c r="AA44" s="352">
        <f>SUMIFS(CAR!H:H,CAR!J:J,"efetivado",CAR!D:D,'03'!J:J)</f>
        <v>0</v>
      </c>
      <c r="AC44" s="352">
        <f t="shared" si="7"/>
        <v>0</v>
      </c>
      <c r="AD44" s="352">
        <f t="shared" ref="AD44:AD61" si="13">$AD$11/100*AC44</f>
        <v>0</v>
      </c>
      <c r="AF44" s="352">
        <f t="shared" si="9"/>
        <v>0</v>
      </c>
      <c r="AJ44" s="250">
        <f>SUMIFS(PREV_R!D:D,PREV_R!$C:$C,'03'!$D:$D,PREV_R!A:A,'03'!$M$7)</f>
        <v>0</v>
      </c>
      <c r="AK44" s="250">
        <f>SUMIFS(PREV_R!E:E,PREV_R!$C:$C,'03'!$D:$D,PREV_R!A:A,'03'!$M$7)</f>
        <v>0</v>
      </c>
      <c r="AL44" s="250">
        <f>SUMIFS(PREV_R!F:F,PREV_R!$C:$C,'03'!$D:$D,PREV_R!A:A,'03'!$M$7)</f>
        <v>0</v>
      </c>
      <c r="AM44" s="250">
        <f>SUMIFS(PREV_R!G:G,PREV_R!$C:$C,'03'!$D:$D,PREV_R!A:A,'03'!$M$7)</f>
        <v>0</v>
      </c>
      <c r="AN44" s="250">
        <f>SUMIFS(PREV_R!H:H,PREV_R!$C:$C,'03'!$D:$D,PREV_R!A:A,'03'!$M$7)</f>
        <v>0</v>
      </c>
      <c r="AO44" s="250">
        <f>SUMIFS(PREV_R!I:I,PREV_R!$C:$C,'03'!$D:$D,PREV_R!A:A,'03'!$M$7)</f>
        <v>0</v>
      </c>
      <c r="AP44" s="250">
        <f>SUMIFS(PREV_R!J:J,PREV_R!$C:$C,'03'!$D:$D,PREV_R!A:A,'03'!$M$7)</f>
        <v>0</v>
      </c>
      <c r="AQ44" s="250">
        <f>SUMIFS(PREV_R!K:K,PREV_R!$C:$C,'03'!$D:$D,PREV_R!A:A,'03'!$M$7)</f>
        <v>0</v>
      </c>
      <c r="AR44" s="250">
        <f>SUMIFS(PREV_R!L:L,PREV_R!$C:$C,'03'!$D:$D,PREV_R!A:A,'03'!$M$7)</f>
        <v>0</v>
      </c>
      <c r="AS44" s="250">
        <f>SUMIFS(PREV_R!M:M,PREV_R!$C:$C,'03'!$D:$D,PREV_R!A:A,'03'!$M$7)</f>
        <v>0</v>
      </c>
      <c r="AT44" s="250">
        <f>SUMIFS(PREV_R!N:N,PREV_R!$C:$C,'03'!$D:$D,PREV_R!A:A,'03'!$M$7)</f>
        <v>0</v>
      </c>
      <c r="AU44" s="250">
        <f>SUMIFS(PREV_R!O:O,PREV_R!$C:$C,'03'!$D:$D,PREV_R!A:A,'03'!$M$7)</f>
        <v>0</v>
      </c>
      <c r="AW44" s="250">
        <f>SUMIFS(PREV_D!D:D,PREV_D!$C:$C,'03'!$J:$J,PREV_D!A:A,'03'!$M$7)</f>
        <v>0</v>
      </c>
      <c r="AX44" s="250">
        <f>SUMIFS(PREV_D!E:E,PREV_D!$C:$C,'03'!$J:$J,PREV_D!A:A,'03'!$M$7)</f>
        <v>0</v>
      </c>
      <c r="AY44" s="250">
        <f>SUMIFS(PREV_D!F:F,PREV_D!$C:$C,'03'!$J:$J,PREV_D!A:A,'03'!$M$7)</f>
        <v>0</v>
      </c>
      <c r="AZ44" s="250">
        <f>SUMIFS(PREV_D!G:G,PREV_D!$C:$C,'03'!$J:$J,PREV_D!A:A,'03'!$M$7)</f>
        <v>0</v>
      </c>
      <c r="BA44" s="250">
        <f>SUMIFS(PREV_D!H:H,PREV_D!$C:$C,'03'!$J:$J,PREV_D!A:A,'03'!$M$7)</f>
        <v>0</v>
      </c>
      <c r="BB44" s="250">
        <f>SUMIFS(PREV_D!I:I,PREV_D!$C:$C,'03'!$J:$J,PREV_D!A:A,'03'!$M$7)</f>
        <v>0</v>
      </c>
      <c r="BC44" s="250">
        <f>SUMIFS(PREV_D!J:J,PREV_D!$C:$C,'03'!$J:$J,PREV_D!A:A,'03'!$M$7)</f>
        <v>0</v>
      </c>
      <c r="BD44" s="250">
        <f>SUMIFS(PREV_D!K:K,PREV_D!$C:$C,'03'!$J:$J,PREV_D!A:A,'03'!$M$7)</f>
        <v>0</v>
      </c>
      <c r="BE44" s="250">
        <f>SUMIFS(PREV_D!L:L,PREV_D!$C:$C,'03'!$J:$J,PREV_D!A:A,'03'!$M$7)</f>
        <v>0</v>
      </c>
      <c r="BF44" s="250">
        <f>SUMIFS(PREV_D!M:M,PREV_D!$C:$C,'03'!$J:$J,PREV_D!A:A,'03'!$M$7)</f>
        <v>0</v>
      </c>
      <c r="BG44" s="250">
        <f>SUMIFS(PREV_D!N:N,PREV_D!$C:$C,'03'!$J:$J,PREV_D!A:A,'03'!$M$7)</f>
        <v>0</v>
      </c>
      <c r="BH44" s="250">
        <f>SUMIFS(PREV_D!O:O,PREV_D!$C:$C,'03'!$J:$J,PREV_D!A:A,'03'!$M$7)</f>
        <v>0</v>
      </c>
      <c r="BJ44" s="156">
        <f t="shared" si="10"/>
        <v>2050</v>
      </c>
    </row>
    <row r="45" spans="3:65" x14ac:dyDescent="0.25">
      <c r="C45" s="156" t="s">
        <v>185</v>
      </c>
      <c r="D45" s="155">
        <f>VLOOKUP(C45,CAD!E15:F15,2,0)</f>
        <v>0</v>
      </c>
      <c r="E45" s="155">
        <f>SUMIFS(REC!F:F,REC!C:C,"&gt;="&amp;DATE($M$7,$BL$28,1),REC!C:C,"&lt;="&amp;EOMONTH(DATE($M$7,$BL$28,1),0),REC!H:H,"efetivado",REC!D:D,'03'!D:D)</f>
        <v>0</v>
      </c>
      <c r="F45" s="155">
        <f t="shared" si="11"/>
        <v>0</v>
      </c>
      <c r="G45" s="155">
        <f t="shared" si="3"/>
        <v>0</v>
      </c>
      <c r="I45" s="156" t="s">
        <v>185</v>
      </c>
      <c r="J45" s="155">
        <f>VLOOKUP(I45,CAD!J15:K15,2,0)</f>
        <v>0</v>
      </c>
      <c r="K45" s="155">
        <f t="shared" si="4"/>
        <v>0</v>
      </c>
      <c r="L45" s="155">
        <f t="shared" si="12"/>
        <v>0</v>
      </c>
      <c r="M45" s="155">
        <f t="shared" si="6"/>
        <v>0</v>
      </c>
      <c r="W45" s="352">
        <f>SUMIFS(DES!F:F,DES!C:C,"&gt;="&amp;DATE($M$7,$BL$28,1),DES!C:C,"&lt;="&amp;EOMONTH(DATE($M$7,$BL$28,1),0),DES!H:H,"efetivado",DES!D:D,'03'!J:J)</f>
        <v>0</v>
      </c>
      <c r="Y45" s="352">
        <f>SUMIFS(CAR!H:H,CAR!C:C,"&gt;="&amp;DATE($M$7,$BL$28,1),CAR!C:C,"&lt;="&amp;EOMONTH(DATE($M$7,$BL$28,1),0),CAR!J:J,"efetivado",CAR!D:D,'03'!J:J)</f>
        <v>0</v>
      </c>
      <c r="AA45" s="352">
        <f>SUMIFS(CAR!H:H,CAR!J:J,"efetivado",CAR!D:D,'03'!J:J)</f>
        <v>0</v>
      </c>
      <c r="AC45" s="352">
        <f t="shared" si="7"/>
        <v>0</v>
      </c>
      <c r="AD45" s="352">
        <f t="shared" si="13"/>
        <v>0</v>
      </c>
      <c r="AF45" s="352">
        <f t="shared" si="9"/>
        <v>0</v>
      </c>
      <c r="AJ45" s="250">
        <f>SUMIFS(PREV_R!D:D,PREV_R!$C:$C,'03'!$D:$D,PREV_R!A:A,'03'!$M$7)</f>
        <v>0</v>
      </c>
      <c r="AK45" s="250">
        <f>SUMIFS(PREV_R!E:E,PREV_R!$C:$C,'03'!$D:$D,PREV_R!A:A,'03'!$M$7)</f>
        <v>0</v>
      </c>
      <c r="AL45" s="250">
        <f>SUMIFS(PREV_R!F:F,PREV_R!$C:$C,'03'!$D:$D,PREV_R!A:A,'03'!$M$7)</f>
        <v>0</v>
      </c>
      <c r="AM45" s="250">
        <f>SUMIFS(PREV_R!G:G,PREV_R!$C:$C,'03'!$D:$D,PREV_R!A:A,'03'!$M$7)</f>
        <v>0</v>
      </c>
      <c r="AN45" s="250">
        <f>SUMIFS(PREV_R!H:H,PREV_R!$C:$C,'03'!$D:$D,PREV_R!A:A,'03'!$M$7)</f>
        <v>0</v>
      </c>
      <c r="AO45" s="250">
        <f>SUMIFS(PREV_R!I:I,PREV_R!$C:$C,'03'!$D:$D,PREV_R!A:A,'03'!$M$7)</f>
        <v>0</v>
      </c>
      <c r="AP45" s="250">
        <f>SUMIFS(PREV_R!J:J,PREV_R!$C:$C,'03'!$D:$D,PREV_R!A:A,'03'!$M$7)</f>
        <v>0</v>
      </c>
      <c r="AQ45" s="250">
        <f>SUMIFS(PREV_R!K:K,PREV_R!$C:$C,'03'!$D:$D,PREV_R!A:A,'03'!$M$7)</f>
        <v>0</v>
      </c>
      <c r="AR45" s="250">
        <f>SUMIFS(PREV_R!L:L,PREV_R!$C:$C,'03'!$D:$D,PREV_R!A:A,'03'!$M$7)</f>
        <v>0</v>
      </c>
      <c r="AS45" s="250">
        <f>SUMIFS(PREV_R!M:M,PREV_R!$C:$C,'03'!$D:$D,PREV_R!A:A,'03'!$M$7)</f>
        <v>0</v>
      </c>
      <c r="AT45" s="250">
        <f>SUMIFS(PREV_R!N:N,PREV_R!$C:$C,'03'!$D:$D,PREV_R!A:A,'03'!$M$7)</f>
        <v>0</v>
      </c>
      <c r="AU45" s="250">
        <f>SUMIFS(PREV_R!O:O,PREV_R!$C:$C,'03'!$D:$D,PREV_R!A:A,'03'!$M$7)</f>
        <v>0</v>
      </c>
      <c r="AW45" s="250">
        <f>SUMIFS(PREV_D!D:D,PREV_D!$C:$C,'03'!$J:$J,PREV_D!A:A,'03'!$M$7)</f>
        <v>0</v>
      </c>
      <c r="AX45" s="250">
        <f>SUMIFS(PREV_D!E:E,PREV_D!$C:$C,'03'!$J:$J,PREV_D!A:A,'03'!$M$7)</f>
        <v>0</v>
      </c>
      <c r="AY45" s="250">
        <f>SUMIFS(PREV_D!F:F,PREV_D!$C:$C,'03'!$J:$J,PREV_D!A:A,'03'!$M$7)</f>
        <v>0</v>
      </c>
      <c r="AZ45" s="250">
        <f>SUMIFS(PREV_D!G:G,PREV_D!$C:$C,'03'!$J:$J,PREV_D!A:A,'03'!$M$7)</f>
        <v>0</v>
      </c>
      <c r="BA45" s="250">
        <f>SUMIFS(PREV_D!H:H,PREV_D!$C:$C,'03'!$J:$J,PREV_D!A:A,'03'!$M$7)</f>
        <v>0</v>
      </c>
      <c r="BB45" s="250">
        <f>SUMIFS(PREV_D!I:I,PREV_D!$C:$C,'03'!$J:$J,PREV_D!A:A,'03'!$M$7)</f>
        <v>0</v>
      </c>
      <c r="BC45" s="250">
        <f>SUMIFS(PREV_D!J:J,PREV_D!$C:$C,'03'!$J:$J,PREV_D!A:A,'03'!$M$7)</f>
        <v>0</v>
      </c>
      <c r="BD45" s="250">
        <f>SUMIFS(PREV_D!K:K,PREV_D!$C:$C,'03'!$J:$J,PREV_D!A:A,'03'!$M$7)</f>
        <v>0</v>
      </c>
      <c r="BE45" s="250">
        <f>SUMIFS(PREV_D!L:L,PREV_D!$C:$C,'03'!$J:$J,PREV_D!A:A,'03'!$M$7)</f>
        <v>0</v>
      </c>
      <c r="BF45" s="250">
        <f>SUMIFS(PREV_D!M:M,PREV_D!$C:$C,'03'!$J:$J,PREV_D!A:A,'03'!$M$7)</f>
        <v>0</v>
      </c>
      <c r="BG45" s="250">
        <f>SUMIFS(PREV_D!N:N,PREV_D!$C:$C,'03'!$J:$J,PREV_D!A:A,'03'!$M$7)</f>
        <v>0</v>
      </c>
      <c r="BH45" s="250">
        <f>SUMIFS(PREV_D!O:O,PREV_D!$C:$C,'03'!$J:$J,PREV_D!A:A,'03'!$M$7)</f>
        <v>0</v>
      </c>
      <c r="BJ45" s="156">
        <f t="shared" si="10"/>
        <v>2051</v>
      </c>
    </row>
    <row r="46" spans="3:65" x14ac:dyDescent="0.25">
      <c r="C46" s="156" t="s">
        <v>186</v>
      </c>
      <c r="D46" s="155">
        <f>VLOOKUP(C46,CAD!E16:F16,2,0)</f>
        <v>0</v>
      </c>
      <c r="E46" s="155">
        <f>SUMIFS(REC!F:F,REC!C:C,"&gt;="&amp;DATE($M$7,$BL$28,1),REC!C:C,"&lt;="&amp;EOMONTH(DATE($M$7,$BL$28,1),0),REC!H:H,"efetivado",REC!D:D,'03'!D:D)</f>
        <v>0</v>
      </c>
      <c r="F46" s="155">
        <f t="shared" si="11"/>
        <v>0</v>
      </c>
      <c r="G46" s="155">
        <f t="shared" si="3"/>
        <v>0</v>
      </c>
      <c r="I46" s="156" t="s">
        <v>186</v>
      </c>
      <c r="J46" s="155">
        <f>VLOOKUP(I46,CAD!J16:K16,2,0)</f>
        <v>0</v>
      </c>
      <c r="K46" s="155">
        <f t="shared" si="4"/>
        <v>0</v>
      </c>
      <c r="L46" s="155">
        <f t="shared" si="12"/>
        <v>0</v>
      </c>
      <c r="M46" s="155">
        <f t="shared" si="6"/>
        <v>0</v>
      </c>
      <c r="W46" s="352">
        <f>SUMIFS(DES!F:F,DES!C:C,"&gt;="&amp;DATE($M$7,$BL$28,1),DES!C:C,"&lt;="&amp;EOMONTH(DATE($M$7,$BL$28,1),0),DES!H:H,"efetivado",DES!D:D,'03'!J:J)</f>
        <v>0</v>
      </c>
      <c r="Y46" s="352">
        <f>SUMIFS(CAR!H:H,CAR!C:C,"&gt;="&amp;DATE($M$7,$BL$28,1),CAR!C:C,"&lt;="&amp;EOMONTH(DATE($M$7,$BL$28,1),0),CAR!J:J,"efetivado",CAR!D:D,'03'!J:J)</f>
        <v>0</v>
      </c>
      <c r="AA46" s="352">
        <f>SUMIFS(CAR!H:H,CAR!J:J,"efetivado",CAR!D:D,'03'!J:J)</f>
        <v>0</v>
      </c>
      <c r="AC46" s="352">
        <f t="shared" si="7"/>
        <v>0</v>
      </c>
      <c r="AD46" s="352">
        <f t="shared" si="13"/>
        <v>0</v>
      </c>
      <c r="AF46" s="352">
        <f t="shared" si="9"/>
        <v>0</v>
      </c>
      <c r="AJ46" s="250">
        <f>SUMIFS(PREV_R!D:D,PREV_R!$C:$C,'03'!$D:$D,PREV_R!A:A,'03'!$M$7)</f>
        <v>0</v>
      </c>
      <c r="AK46" s="250">
        <f>SUMIFS(PREV_R!E:E,PREV_R!$C:$C,'03'!$D:$D,PREV_R!A:A,'03'!$M$7)</f>
        <v>0</v>
      </c>
      <c r="AL46" s="250">
        <f>SUMIFS(PREV_R!F:F,PREV_R!$C:$C,'03'!$D:$D,PREV_R!A:A,'03'!$M$7)</f>
        <v>0</v>
      </c>
      <c r="AM46" s="250">
        <f>SUMIFS(PREV_R!G:G,PREV_R!$C:$C,'03'!$D:$D,PREV_R!A:A,'03'!$M$7)</f>
        <v>0</v>
      </c>
      <c r="AN46" s="250">
        <f>SUMIFS(PREV_R!H:H,PREV_R!$C:$C,'03'!$D:$D,PREV_R!A:A,'03'!$M$7)</f>
        <v>0</v>
      </c>
      <c r="AO46" s="250">
        <f>SUMIFS(PREV_R!I:I,PREV_R!$C:$C,'03'!$D:$D,PREV_R!A:A,'03'!$M$7)</f>
        <v>0</v>
      </c>
      <c r="AP46" s="250">
        <f>SUMIFS(PREV_R!J:J,PREV_R!$C:$C,'03'!$D:$D,PREV_R!A:A,'03'!$M$7)</f>
        <v>0</v>
      </c>
      <c r="AQ46" s="250">
        <f>SUMIFS(PREV_R!K:K,PREV_R!$C:$C,'03'!$D:$D,PREV_R!A:A,'03'!$M$7)</f>
        <v>0</v>
      </c>
      <c r="AR46" s="250">
        <f>SUMIFS(PREV_R!L:L,PREV_R!$C:$C,'03'!$D:$D,PREV_R!A:A,'03'!$M$7)</f>
        <v>0</v>
      </c>
      <c r="AS46" s="250">
        <f>SUMIFS(PREV_R!M:M,PREV_R!$C:$C,'03'!$D:$D,PREV_R!A:A,'03'!$M$7)</f>
        <v>0</v>
      </c>
      <c r="AT46" s="250">
        <f>SUMIFS(PREV_R!N:N,PREV_R!$C:$C,'03'!$D:$D,PREV_R!A:A,'03'!$M$7)</f>
        <v>0</v>
      </c>
      <c r="AU46" s="250">
        <f>SUMIFS(PREV_R!O:O,PREV_R!$C:$C,'03'!$D:$D,PREV_R!A:A,'03'!$M$7)</f>
        <v>0</v>
      </c>
      <c r="AW46" s="250">
        <f>SUMIFS(PREV_D!D:D,PREV_D!$C:$C,'03'!$J:$J,PREV_D!A:A,'03'!$M$7)</f>
        <v>0</v>
      </c>
      <c r="AX46" s="250">
        <f>SUMIFS(PREV_D!E:E,PREV_D!$C:$C,'03'!$J:$J,PREV_D!A:A,'03'!$M$7)</f>
        <v>0</v>
      </c>
      <c r="AY46" s="250">
        <f>SUMIFS(PREV_D!F:F,PREV_D!$C:$C,'03'!$J:$J,PREV_D!A:A,'03'!$M$7)</f>
        <v>0</v>
      </c>
      <c r="AZ46" s="250">
        <f>SUMIFS(PREV_D!G:G,PREV_D!$C:$C,'03'!$J:$J,PREV_D!A:A,'03'!$M$7)</f>
        <v>0</v>
      </c>
      <c r="BA46" s="250">
        <f>SUMIFS(PREV_D!H:H,PREV_D!$C:$C,'03'!$J:$J,PREV_D!A:A,'03'!$M$7)</f>
        <v>0</v>
      </c>
      <c r="BB46" s="250">
        <f>SUMIFS(PREV_D!I:I,PREV_D!$C:$C,'03'!$J:$J,PREV_D!A:A,'03'!$M$7)</f>
        <v>0</v>
      </c>
      <c r="BC46" s="250">
        <f>SUMIFS(PREV_D!J:J,PREV_D!$C:$C,'03'!$J:$J,PREV_D!A:A,'03'!$M$7)</f>
        <v>0</v>
      </c>
      <c r="BD46" s="250">
        <f>SUMIFS(PREV_D!K:K,PREV_D!$C:$C,'03'!$J:$J,PREV_D!A:A,'03'!$M$7)</f>
        <v>0</v>
      </c>
      <c r="BE46" s="250">
        <f>SUMIFS(PREV_D!L:L,PREV_D!$C:$C,'03'!$J:$J,PREV_D!A:A,'03'!$M$7)</f>
        <v>0</v>
      </c>
      <c r="BF46" s="250">
        <f>SUMIFS(PREV_D!M:M,PREV_D!$C:$C,'03'!$J:$J,PREV_D!A:A,'03'!$M$7)</f>
        <v>0</v>
      </c>
      <c r="BG46" s="250">
        <f>SUMIFS(PREV_D!N:N,PREV_D!$C:$C,'03'!$J:$J,PREV_D!A:A,'03'!$M$7)</f>
        <v>0</v>
      </c>
      <c r="BH46" s="250">
        <f>SUMIFS(PREV_D!O:O,PREV_D!$C:$C,'03'!$J:$J,PREV_D!A:A,'03'!$M$7)</f>
        <v>0</v>
      </c>
      <c r="BJ46" s="156">
        <f t="shared" si="10"/>
        <v>2052</v>
      </c>
    </row>
    <row r="47" spans="3:65" x14ac:dyDescent="0.25">
      <c r="C47" s="156" t="s">
        <v>187</v>
      </c>
      <c r="D47" s="155">
        <f>VLOOKUP(C47,CAD!E17:F17,2,0)</f>
        <v>0</v>
      </c>
      <c r="E47" s="155">
        <f>SUMIFS(REC!F:F,REC!C:C,"&gt;="&amp;DATE($M$7,$BL$28,1),REC!C:C,"&lt;="&amp;EOMONTH(DATE($M$7,$BL$28,1),0),REC!H:H,"efetivado",REC!D:D,'03'!D:D)</f>
        <v>0</v>
      </c>
      <c r="F47" s="155">
        <f t="shared" si="11"/>
        <v>0</v>
      </c>
      <c r="G47" s="155">
        <f t="shared" si="3"/>
        <v>0</v>
      </c>
      <c r="I47" s="156" t="s">
        <v>187</v>
      </c>
      <c r="J47" s="155">
        <f>VLOOKUP(I47,CAD!J17:K17,2,0)</f>
        <v>0</v>
      </c>
      <c r="K47" s="155">
        <f t="shared" si="4"/>
        <v>0</v>
      </c>
      <c r="L47" s="155">
        <f t="shared" si="12"/>
        <v>0</v>
      </c>
      <c r="M47" s="155">
        <f t="shared" si="6"/>
        <v>0</v>
      </c>
      <c r="W47" s="352">
        <f>SUMIFS(DES!F:F,DES!C:C,"&gt;="&amp;DATE($M$7,$BL$28,1),DES!C:C,"&lt;="&amp;EOMONTH(DATE($M$7,$BL$28,1),0),DES!H:H,"efetivado",DES!D:D,'03'!J:J)</f>
        <v>0</v>
      </c>
      <c r="Y47" s="352">
        <f>SUMIFS(CAR!H:H,CAR!C:C,"&gt;="&amp;DATE($M$7,$BL$28,1),CAR!C:C,"&lt;="&amp;EOMONTH(DATE($M$7,$BL$28,1),0),CAR!J:J,"efetivado",CAR!D:D,'03'!J:J)</f>
        <v>0</v>
      </c>
      <c r="AA47" s="352">
        <f>SUMIFS(CAR!H:H,CAR!J:J,"efetivado",CAR!D:D,'03'!J:J)</f>
        <v>0</v>
      </c>
      <c r="AC47" s="352">
        <f t="shared" si="7"/>
        <v>0</v>
      </c>
      <c r="AD47" s="352">
        <f t="shared" si="13"/>
        <v>0</v>
      </c>
      <c r="AF47" s="352">
        <f t="shared" si="9"/>
        <v>0</v>
      </c>
      <c r="AJ47" s="250">
        <f>SUMIFS(PREV_R!D:D,PREV_R!$C:$C,'03'!$D:$D,PREV_R!A:A,'03'!$M$7)</f>
        <v>0</v>
      </c>
      <c r="AK47" s="250">
        <f>SUMIFS(PREV_R!E:E,PREV_R!$C:$C,'03'!$D:$D,PREV_R!A:A,'03'!$M$7)</f>
        <v>0</v>
      </c>
      <c r="AL47" s="250">
        <f>SUMIFS(PREV_R!F:F,PREV_R!$C:$C,'03'!$D:$D,PREV_R!A:A,'03'!$M$7)</f>
        <v>0</v>
      </c>
      <c r="AM47" s="250">
        <f>SUMIFS(PREV_R!G:G,PREV_R!$C:$C,'03'!$D:$D,PREV_R!A:A,'03'!$M$7)</f>
        <v>0</v>
      </c>
      <c r="AN47" s="250">
        <f>SUMIFS(PREV_R!H:H,PREV_R!$C:$C,'03'!$D:$D,PREV_R!A:A,'03'!$M$7)</f>
        <v>0</v>
      </c>
      <c r="AO47" s="250">
        <f>SUMIFS(PREV_R!I:I,PREV_R!$C:$C,'03'!$D:$D,PREV_R!A:A,'03'!$M$7)</f>
        <v>0</v>
      </c>
      <c r="AP47" s="250">
        <f>SUMIFS(PREV_R!J:J,PREV_R!$C:$C,'03'!$D:$D,PREV_R!A:A,'03'!$M$7)</f>
        <v>0</v>
      </c>
      <c r="AQ47" s="250">
        <f>SUMIFS(PREV_R!K:K,PREV_R!$C:$C,'03'!$D:$D,PREV_R!A:A,'03'!$M$7)</f>
        <v>0</v>
      </c>
      <c r="AR47" s="250">
        <f>SUMIFS(PREV_R!L:L,PREV_R!$C:$C,'03'!$D:$D,PREV_R!A:A,'03'!$M$7)</f>
        <v>0</v>
      </c>
      <c r="AS47" s="250">
        <f>SUMIFS(PREV_R!M:M,PREV_R!$C:$C,'03'!$D:$D,PREV_R!A:A,'03'!$M$7)</f>
        <v>0</v>
      </c>
      <c r="AT47" s="250">
        <f>SUMIFS(PREV_R!N:N,PREV_R!$C:$C,'03'!$D:$D,PREV_R!A:A,'03'!$M$7)</f>
        <v>0</v>
      </c>
      <c r="AU47" s="250">
        <f>SUMIFS(PREV_R!O:O,PREV_R!$C:$C,'03'!$D:$D,PREV_R!A:A,'03'!$M$7)</f>
        <v>0</v>
      </c>
      <c r="AW47" s="250">
        <f>SUMIFS(PREV_D!D:D,PREV_D!$C:$C,'03'!$J:$J,PREV_D!A:A,'03'!$M$7)</f>
        <v>0</v>
      </c>
      <c r="AX47" s="250">
        <f>SUMIFS(PREV_D!E:E,PREV_D!$C:$C,'03'!$J:$J,PREV_D!A:A,'03'!$M$7)</f>
        <v>0</v>
      </c>
      <c r="AY47" s="250">
        <f>SUMIFS(PREV_D!F:F,PREV_D!$C:$C,'03'!$J:$J,PREV_D!A:A,'03'!$M$7)</f>
        <v>0</v>
      </c>
      <c r="AZ47" s="250">
        <f>SUMIFS(PREV_D!G:G,PREV_D!$C:$C,'03'!$J:$J,PREV_D!A:A,'03'!$M$7)</f>
        <v>0</v>
      </c>
      <c r="BA47" s="250">
        <f>SUMIFS(PREV_D!H:H,PREV_D!$C:$C,'03'!$J:$J,PREV_D!A:A,'03'!$M$7)</f>
        <v>0</v>
      </c>
      <c r="BB47" s="250">
        <f>SUMIFS(PREV_D!I:I,PREV_D!$C:$C,'03'!$J:$J,PREV_D!A:A,'03'!$M$7)</f>
        <v>0</v>
      </c>
      <c r="BC47" s="250">
        <f>SUMIFS(PREV_D!J:J,PREV_D!$C:$C,'03'!$J:$J,PREV_D!A:A,'03'!$M$7)</f>
        <v>0</v>
      </c>
      <c r="BD47" s="250">
        <f>SUMIFS(PREV_D!K:K,PREV_D!$C:$C,'03'!$J:$J,PREV_D!A:A,'03'!$M$7)</f>
        <v>0</v>
      </c>
      <c r="BE47" s="250">
        <f>SUMIFS(PREV_D!L:L,PREV_D!$C:$C,'03'!$J:$J,PREV_D!A:A,'03'!$M$7)</f>
        <v>0</v>
      </c>
      <c r="BF47" s="250">
        <f>SUMIFS(PREV_D!M:M,PREV_D!$C:$C,'03'!$J:$J,PREV_D!A:A,'03'!$M$7)</f>
        <v>0</v>
      </c>
      <c r="BG47" s="250">
        <f>SUMIFS(PREV_D!N:N,PREV_D!$C:$C,'03'!$J:$J,PREV_D!A:A,'03'!$M$7)</f>
        <v>0</v>
      </c>
      <c r="BH47" s="250">
        <f>SUMIFS(PREV_D!O:O,PREV_D!$C:$C,'03'!$J:$J,PREV_D!A:A,'03'!$M$7)</f>
        <v>0</v>
      </c>
      <c r="BJ47" s="156">
        <f t="shared" si="10"/>
        <v>2053</v>
      </c>
    </row>
    <row r="48" spans="3:65" x14ac:dyDescent="0.25">
      <c r="C48" s="156" t="s">
        <v>188</v>
      </c>
      <c r="D48" s="155">
        <f>VLOOKUP(C48,CAD!E18:F18,2,0)</f>
        <v>0</v>
      </c>
      <c r="E48" s="155">
        <f>SUMIFS(REC!F:F,REC!C:C,"&gt;="&amp;DATE($M$7,$BL$28,1),REC!C:C,"&lt;="&amp;EOMONTH(DATE($M$7,$BL$28,1),0),REC!H:H,"efetivado",REC!D:D,'03'!D:D)</f>
        <v>0</v>
      </c>
      <c r="F48" s="155">
        <f t="shared" si="11"/>
        <v>0</v>
      </c>
      <c r="G48" s="155">
        <f t="shared" si="3"/>
        <v>0</v>
      </c>
      <c r="I48" s="156" t="s">
        <v>188</v>
      </c>
      <c r="J48" s="155">
        <f>VLOOKUP(I48,CAD!J18:K18,2,0)</f>
        <v>0</v>
      </c>
      <c r="K48" s="155">
        <f t="shared" si="4"/>
        <v>0</v>
      </c>
      <c r="L48" s="155">
        <f t="shared" si="12"/>
        <v>0</v>
      </c>
      <c r="M48" s="155">
        <f t="shared" si="6"/>
        <v>0</v>
      </c>
      <c r="W48" s="352">
        <f>SUMIFS(DES!F:F,DES!C:C,"&gt;="&amp;DATE($M$7,$BL$28,1),DES!C:C,"&lt;="&amp;EOMONTH(DATE($M$7,$BL$28,1),0),DES!H:H,"efetivado",DES!D:D,'03'!J:J)</f>
        <v>0</v>
      </c>
      <c r="Y48" s="352">
        <f>SUMIFS(CAR!H:H,CAR!C:C,"&gt;="&amp;DATE($M$7,$BL$28,1),CAR!C:C,"&lt;="&amp;EOMONTH(DATE($M$7,$BL$28,1),0),CAR!J:J,"efetivado",CAR!D:D,'03'!J:J)</f>
        <v>0</v>
      </c>
      <c r="AA48" s="352">
        <f>SUMIFS(CAR!H:H,CAR!J:J,"efetivado",CAR!D:D,'03'!J:J)</f>
        <v>0</v>
      </c>
      <c r="AC48" s="352">
        <f t="shared" si="7"/>
        <v>0</v>
      </c>
      <c r="AD48" s="352">
        <f t="shared" si="13"/>
        <v>0</v>
      </c>
      <c r="AF48" s="352">
        <f t="shared" si="9"/>
        <v>0</v>
      </c>
      <c r="AJ48" s="250">
        <f>SUMIFS(PREV_R!D:D,PREV_R!$C:$C,'03'!$D:$D,PREV_R!A:A,'03'!$M$7)</f>
        <v>0</v>
      </c>
      <c r="AK48" s="250">
        <f>SUMIFS(PREV_R!E:E,PREV_R!$C:$C,'03'!$D:$D,PREV_R!A:A,'03'!$M$7)</f>
        <v>0</v>
      </c>
      <c r="AL48" s="250">
        <f>SUMIFS(PREV_R!F:F,PREV_R!$C:$C,'03'!$D:$D,PREV_R!A:A,'03'!$M$7)</f>
        <v>0</v>
      </c>
      <c r="AM48" s="250">
        <f>SUMIFS(PREV_R!G:G,PREV_R!$C:$C,'03'!$D:$D,PREV_R!A:A,'03'!$M$7)</f>
        <v>0</v>
      </c>
      <c r="AN48" s="250">
        <f>SUMIFS(PREV_R!H:H,PREV_R!$C:$C,'03'!$D:$D,PREV_R!A:A,'03'!$M$7)</f>
        <v>0</v>
      </c>
      <c r="AO48" s="250">
        <f>SUMIFS(PREV_R!I:I,PREV_R!$C:$C,'03'!$D:$D,PREV_R!A:A,'03'!$M$7)</f>
        <v>0</v>
      </c>
      <c r="AP48" s="250">
        <f>SUMIFS(PREV_R!J:J,PREV_R!$C:$C,'03'!$D:$D,PREV_R!A:A,'03'!$M$7)</f>
        <v>0</v>
      </c>
      <c r="AQ48" s="250">
        <f>SUMIFS(PREV_R!K:K,PREV_R!$C:$C,'03'!$D:$D,PREV_R!A:A,'03'!$M$7)</f>
        <v>0</v>
      </c>
      <c r="AR48" s="250">
        <f>SUMIFS(PREV_R!L:L,PREV_R!$C:$C,'03'!$D:$D,PREV_R!A:A,'03'!$M$7)</f>
        <v>0</v>
      </c>
      <c r="AS48" s="250">
        <f>SUMIFS(PREV_R!M:M,PREV_R!$C:$C,'03'!$D:$D,PREV_R!A:A,'03'!$M$7)</f>
        <v>0</v>
      </c>
      <c r="AT48" s="250">
        <f>SUMIFS(PREV_R!N:N,PREV_R!$C:$C,'03'!$D:$D,PREV_R!A:A,'03'!$M$7)</f>
        <v>0</v>
      </c>
      <c r="AU48" s="250">
        <f>SUMIFS(PREV_R!O:O,PREV_R!$C:$C,'03'!$D:$D,PREV_R!A:A,'03'!$M$7)</f>
        <v>0</v>
      </c>
      <c r="AW48" s="250">
        <f>SUMIFS(PREV_D!D:D,PREV_D!$C:$C,'03'!$J:$J,PREV_D!A:A,'03'!$M$7)</f>
        <v>0</v>
      </c>
      <c r="AX48" s="250">
        <f>SUMIFS(PREV_D!E:E,PREV_D!$C:$C,'03'!$J:$J,PREV_D!A:A,'03'!$M$7)</f>
        <v>0</v>
      </c>
      <c r="AY48" s="250">
        <f>SUMIFS(PREV_D!F:F,PREV_D!$C:$C,'03'!$J:$J,PREV_D!A:A,'03'!$M$7)</f>
        <v>0</v>
      </c>
      <c r="AZ48" s="250">
        <f>SUMIFS(PREV_D!G:G,PREV_D!$C:$C,'03'!$J:$J,PREV_D!A:A,'03'!$M$7)</f>
        <v>0</v>
      </c>
      <c r="BA48" s="250">
        <f>SUMIFS(PREV_D!H:H,PREV_D!$C:$C,'03'!$J:$J,PREV_D!A:A,'03'!$M$7)</f>
        <v>0</v>
      </c>
      <c r="BB48" s="250">
        <f>SUMIFS(PREV_D!I:I,PREV_D!$C:$C,'03'!$J:$J,PREV_D!A:A,'03'!$M$7)</f>
        <v>0</v>
      </c>
      <c r="BC48" s="250">
        <f>SUMIFS(PREV_D!J:J,PREV_D!$C:$C,'03'!$J:$J,PREV_D!A:A,'03'!$M$7)</f>
        <v>0</v>
      </c>
      <c r="BD48" s="250">
        <f>SUMIFS(PREV_D!K:K,PREV_D!$C:$C,'03'!$J:$J,PREV_D!A:A,'03'!$M$7)</f>
        <v>0</v>
      </c>
      <c r="BE48" s="250">
        <f>SUMIFS(PREV_D!L:L,PREV_D!$C:$C,'03'!$J:$J,PREV_D!A:A,'03'!$M$7)</f>
        <v>0</v>
      </c>
      <c r="BF48" s="250">
        <f>SUMIFS(PREV_D!M:M,PREV_D!$C:$C,'03'!$J:$J,PREV_D!A:A,'03'!$M$7)</f>
        <v>0</v>
      </c>
      <c r="BG48" s="250">
        <f>SUMIFS(PREV_D!N:N,PREV_D!$C:$C,'03'!$J:$J,PREV_D!A:A,'03'!$M$7)</f>
        <v>0</v>
      </c>
      <c r="BH48" s="250">
        <f>SUMIFS(PREV_D!O:O,PREV_D!$C:$C,'03'!$J:$J,PREV_D!A:A,'03'!$M$7)</f>
        <v>0</v>
      </c>
      <c r="BJ48" s="156">
        <f t="shared" si="10"/>
        <v>2054</v>
      </c>
    </row>
    <row r="49" spans="3:62" x14ac:dyDescent="0.25">
      <c r="C49" s="156" t="s">
        <v>189</v>
      </c>
      <c r="D49" s="155">
        <f>VLOOKUP(C49,CAD!E19:F19,2,0)</f>
        <v>0</v>
      </c>
      <c r="E49" s="155">
        <f>SUMIFS(REC!F:F,REC!C:C,"&gt;="&amp;DATE($M$7,$BL$28,1),REC!C:C,"&lt;="&amp;EOMONTH(DATE($M$7,$BL$28,1),0),REC!H:H,"efetivado",REC!D:D,'03'!D:D)</f>
        <v>0</v>
      </c>
      <c r="F49" s="155">
        <f t="shared" si="11"/>
        <v>0</v>
      </c>
      <c r="G49" s="155">
        <f t="shared" si="3"/>
        <v>0</v>
      </c>
      <c r="I49" s="156" t="s">
        <v>189</v>
      </c>
      <c r="J49" s="155">
        <f>VLOOKUP(I49,CAD!J19:K19,2,0)</f>
        <v>0</v>
      </c>
      <c r="K49" s="155">
        <f t="shared" si="4"/>
        <v>0</v>
      </c>
      <c r="L49" s="155">
        <f t="shared" si="12"/>
        <v>0</v>
      </c>
      <c r="M49" s="155">
        <f t="shared" si="6"/>
        <v>0</v>
      </c>
      <c r="W49" s="352">
        <f>SUMIFS(DES!F:F,DES!C:C,"&gt;="&amp;DATE($M$7,$BL$28,1),DES!C:C,"&lt;="&amp;EOMONTH(DATE($M$7,$BL$28,1),0),DES!H:H,"efetivado",DES!D:D,'03'!J:J)</f>
        <v>0</v>
      </c>
      <c r="Y49" s="352">
        <f>SUMIFS(CAR!H:H,CAR!C:C,"&gt;="&amp;DATE($M$7,$BL$28,1),CAR!C:C,"&lt;="&amp;EOMONTH(DATE($M$7,$BL$28,1),0),CAR!J:J,"efetivado",CAR!D:D,'03'!J:J)</f>
        <v>0</v>
      </c>
      <c r="AA49" s="352">
        <f>SUMIFS(CAR!H:H,CAR!J:J,"efetivado",CAR!D:D,'03'!J:J)</f>
        <v>0</v>
      </c>
      <c r="AC49" s="352">
        <f t="shared" si="7"/>
        <v>0</v>
      </c>
      <c r="AD49" s="352">
        <f t="shared" si="13"/>
        <v>0</v>
      </c>
      <c r="AF49" s="352">
        <f t="shared" si="9"/>
        <v>0</v>
      </c>
      <c r="AJ49" s="250">
        <f>SUMIFS(PREV_R!D:D,PREV_R!$C:$C,'03'!$D:$D,PREV_R!A:A,'03'!$M$7)</f>
        <v>0</v>
      </c>
      <c r="AK49" s="250">
        <f>SUMIFS(PREV_R!E:E,PREV_R!$C:$C,'03'!$D:$D,PREV_R!A:A,'03'!$M$7)</f>
        <v>0</v>
      </c>
      <c r="AL49" s="250">
        <f>SUMIFS(PREV_R!F:F,PREV_R!$C:$C,'03'!$D:$D,PREV_R!A:A,'03'!$M$7)</f>
        <v>0</v>
      </c>
      <c r="AM49" s="250">
        <f>SUMIFS(PREV_R!G:G,PREV_R!$C:$C,'03'!$D:$D,PREV_R!A:A,'03'!$M$7)</f>
        <v>0</v>
      </c>
      <c r="AN49" s="250">
        <f>SUMIFS(PREV_R!H:H,PREV_R!$C:$C,'03'!$D:$D,PREV_R!A:A,'03'!$M$7)</f>
        <v>0</v>
      </c>
      <c r="AO49" s="250">
        <f>SUMIFS(PREV_R!I:I,PREV_R!$C:$C,'03'!$D:$D,PREV_R!A:A,'03'!$M$7)</f>
        <v>0</v>
      </c>
      <c r="AP49" s="250">
        <f>SUMIFS(PREV_R!J:J,PREV_R!$C:$C,'03'!$D:$D,PREV_R!A:A,'03'!$M$7)</f>
        <v>0</v>
      </c>
      <c r="AQ49" s="250">
        <f>SUMIFS(PREV_R!K:K,PREV_R!$C:$C,'03'!$D:$D,PREV_R!A:A,'03'!$M$7)</f>
        <v>0</v>
      </c>
      <c r="AR49" s="250">
        <f>SUMIFS(PREV_R!L:L,PREV_R!$C:$C,'03'!$D:$D,PREV_R!A:A,'03'!$M$7)</f>
        <v>0</v>
      </c>
      <c r="AS49" s="250">
        <f>SUMIFS(PREV_R!M:M,PREV_R!$C:$C,'03'!$D:$D,PREV_R!A:A,'03'!$M$7)</f>
        <v>0</v>
      </c>
      <c r="AT49" s="250">
        <f>SUMIFS(PREV_R!N:N,PREV_R!$C:$C,'03'!$D:$D,PREV_R!A:A,'03'!$M$7)</f>
        <v>0</v>
      </c>
      <c r="AU49" s="250">
        <f>SUMIFS(PREV_R!O:O,PREV_R!$C:$C,'03'!$D:$D,PREV_R!A:A,'03'!$M$7)</f>
        <v>0</v>
      </c>
      <c r="AW49" s="250">
        <f>SUMIFS(PREV_D!D:D,PREV_D!$C:$C,'03'!$J:$J,PREV_D!A:A,'03'!$M$7)</f>
        <v>0</v>
      </c>
      <c r="AX49" s="250">
        <f>SUMIFS(PREV_D!E:E,PREV_D!$C:$C,'03'!$J:$J,PREV_D!A:A,'03'!$M$7)</f>
        <v>0</v>
      </c>
      <c r="AY49" s="250">
        <f>SUMIFS(PREV_D!F:F,PREV_D!$C:$C,'03'!$J:$J,PREV_D!A:A,'03'!$M$7)</f>
        <v>0</v>
      </c>
      <c r="AZ49" s="250">
        <f>SUMIFS(PREV_D!G:G,PREV_D!$C:$C,'03'!$J:$J,PREV_D!A:A,'03'!$M$7)</f>
        <v>0</v>
      </c>
      <c r="BA49" s="250">
        <f>SUMIFS(PREV_D!H:H,PREV_D!$C:$C,'03'!$J:$J,PREV_D!A:A,'03'!$M$7)</f>
        <v>0</v>
      </c>
      <c r="BB49" s="250">
        <f>SUMIFS(PREV_D!I:I,PREV_D!$C:$C,'03'!$J:$J,PREV_D!A:A,'03'!$M$7)</f>
        <v>0</v>
      </c>
      <c r="BC49" s="250">
        <f>SUMIFS(PREV_D!J:J,PREV_D!$C:$C,'03'!$J:$J,PREV_D!A:A,'03'!$M$7)</f>
        <v>0</v>
      </c>
      <c r="BD49" s="250">
        <f>SUMIFS(PREV_D!K:K,PREV_D!$C:$C,'03'!$J:$J,PREV_D!A:A,'03'!$M$7)</f>
        <v>0</v>
      </c>
      <c r="BE49" s="250">
        <f>SUMIFS(PREV_D!L:L,PREV_D!$C:$C,'03'!$J:$J,PREV_D!A:A,'03'!$M$7)</f>
        <v>0</v>
      </c>
      <c r="BF49" s="250">
        <f>SUMIFS(PREV_D!M:M,PREV_D!$C:$C,'03'!$J:$J,PREV_D!A:A,'03'!$M$7)</f>
        <v>0</v>
      </c>
      <c r="BG49" s="250">
        <f>SUMIFS(PREV_D!N:N,PREV_D!$C:$C,'03'!$J:$J,PREV_D!A:A,'03'!$M$7)</f>
        <v>0</v>
      </c>
      <c r="BH49" s="250">
        <f>SUMIFS(PREV_D!O:O,PREV_D!$C:$C,'03'!$J:$J,PREV_D!A:A,'03'!$M$7)</f>
        <v>0</v>
      </c>
      <c r="BJ49" s="156">
        <f t="shared" si="10"/>
        <v>2055</v>
      </c>
    </row>
    <row r="50" spans="3:62" x14ac:dyDescent="0.25">
      <c r="C50" s="156" t="s">
        <v>190</v>
      </c>
      <c r="D50" s="155">
        <f>VLOOKUP(C50,CAD!E20:F20,2,0)</f>
        <v>0</v>
      </c>
      <c r="E50" s="155">
        <f>SUMIFS(REC!F:F,REC!C:C,"&gt;="&amp;DATE($M$7,$BL$28,1),REC!C:C,"&lt;="&amp;EOMONTH(DATE($M$7,$BL$28,1),0),REC!H:H,"efetivado",REC!D:D,'03'!D:D)</f>
        <v>0</v>
      </c>
      <c r="F50" s="155">
        <f t="shared" si="11"/>
        <v>0</v>
      </c>
      <c r="G50" s="155">
        <f t="shared" si="3"/>
        <v>0</v>
      </c>
      <c r="I50" s="156" t="s">
        <v>190</v>
      </c>
      <c r="J50" s="155">
        <f>VLOOKUP(I50,CAD!J20:K20,2,0)</f>
        <v>0</v>
      </c>
      <c r="K50" s="155">
        <f t="shared" si="4"/>
        <v>0</v>
      </c>
      <c r="L50" s="155">
        <f t="shared" si="12"/>
        <v>0</v>
      </c>
      <c r="M50" s="155">
        <f t="shared" si="6"/>
        <v>0</v>
      </c>
      <c r="W50" s="352">
        <f>SUMIFS(DES!F:F,DES!C:C,"&gt;="&amp;DATE($M$7,$BL$28,1),DES!C:C,"&lt;="&amp;EOMONTH(DATE($M$7,$BL$28,1),0),DES!H:H,"efetivado",DES!D:D,'03'!J:J)</f>
        <v>0</v>
      </c>
      <c r="Y50" s="352">
        <f>SUMIFS(CAR!H:H,CAR!C:C,"&gt;="&amp;DATE($M$7,$BL$28,1),CAR!C:C,"&lt;="&amp;EOMONTH(DATE($M$7,$BL$28,1),0),CAR!J:J,"efetivado",CAR!D:D,'03'!J:J)</f>
        <v>0</v>
      </c>
      <c r="AA50" s="352">
        <f>SUMIFS(CAR!H:H,CAR!J:J,"efetivado",CAR!D:D,'03'!J:J)</f>
        <v>0</v>
      </c>
      <c r="AC50" s="352">
        <f t="shared" si="7"/>
        <v>0</v>
      </c>
      <c r="AD50" s="352">
        <f t="shared" si="13"/>
        <v>0</v>
      </c>
      <c r="AF50" s="352">
        <f t="shared" si="9"/>
        <v>0</v>
      </c>
      <c r="AJ50" s="250">
        <f>SUMIFS(PREV_R!D:D,PREV_R!$C:$C,'03'!$D:$D,PREV_R!A:A,'03'!$M$7)</f>
        <v>0</v>
      </c>
      <c r="AK50" s="250">
        <f>SUMIFS(PREV_R!E:E,PREV_R!$C:$C,'03'!$D:$D,PREV_R!A:A,'03'!$M$7)</f>
        <v>0</v>
      </c>
      <c r="AL50" s="250">
        <f>SUMIFS(PREV_R!F:F,PREV_R!$C:$C,'03'!$D:$D,PREV_R!A:A,'03'!$M$7)</f>
        <v>0</v>
      </c>
      <c r="AM50" s="250">
        <f>SUMIFS(PREV_R!G:G,PREV_R!$C:$C,'03'!$D:$D,PREV_R!A:A,'03'!$M$7)</f>
        <v>0</v>
      </c>
      <c r="AN50" s="250">
        <f>SUMIFS(PREV_R!H:H,PREV_R!$C:$C,'03'!$D:$D,PREV_R!A:A,'03'!$M$7)</f>
        <v>0</v>
      </c>
      <c r="AO50" s="250">
        <f>SUMIFS(PREV_R!I:I,PREV_R!$C:$C,'03'!$D:$D,PREV_R!A:A,'03'!$M$7)</f>
        <v>0</v>
      </c>
      <c r="AP50" s="250">
        <f>SUMIFS(PREV_R!J:J,PREV_R!$C:$C,'03'!$D:$D,PREV_R!A:A,'03'!$M$7)</f>
        <v>0</v>
      </c>
      <c r="AQ50" s="250">
        <f>SUMIFS(PREV_R!K:K,PREV_R!$C:$C,'03'!$D:$D,PREV_R!A:A,'03'!$M$7)</f>
        <v>0</v>
      </c>
      <c r="AR50" s="250">
        <f>SUMIFS(PREV_R!L:L,PREV_R!$C:$C,'03'!$D:$D,PREV_R!A:A,'03'!$M$7)</f>
        <v>0</v>
      </c>
      <c r="AS50" s="250">
        <f>SUMIFS(PREV_R!M:M,PREV_R!$C:$C,'03'!$D:$D,PREV_R!A:A,'03'!$M$7)</f>
        <v>0</v>
      </c>
      <c r="AT50" s="250">
        <f>SUMIFS(PREV_R!N:N,PREV_R!$C:$C,'03'!$D:$D,PREV_R!A:A,'03'!$M$7)</f>
        <v>0</v>
      </c>
      <c r="AU50" s="250">
        <f>SUMIFS(PREV_R!O:O,PREV_R!$C:$C,'03'!$D:$D,PREV_R!A:A,'03'!$M$7)</f>
        <v>0</v>
      </c>
      <c r="AW50" s="250">
        <f>SUMIFS(PREV_D!D:D,PREV_D!$C:$C,'03'!$J:$J,PREV_D!A:A,'03'!$M$7)</f>
        <v>0</v>
      </c>
      <c r="AX50" s="250">
        <f>SUMIFS(PREV_D!E:E,PREV_D!$C:$C,'03'!$J:$J,PREV_D!A:A,'03'!$M$7)</f>
        <v>0</v>
      </c>
      <c r="AY50" s="250">
        <f>SUMIFS(PREV_D!F:F,PREV_D!$C:$C,'03'!$J:$J,PREV_D!A:A,'03'!$M$7)</f>
        <v>0</v>
      </c>
      <c r="AZ50" s="250">
        <f>SUMIFS(PREV_D!G:G,PREV_D!$C:$C,'03'!$J:$J,PREV_D!A:A,'03'!$M$7)</f>
        <v>0</v>
      </c>
      <c r="BA50" s="250">
        <f>SUMIFS(PREV_D!H:H,PREV_D!$C:$C,'03'!$J:$J,PREV_D!A:A,'03'!$M$7)</f>
        <v>0</v>
      </c>
      <c r="BB50" s="250">
        <f>SUMIFS(PREV_D!I:I,PREV_D!$C:$C,'03'!$J:$J,PREV_D!A:A,'03'!$M$7)</f>
        <v>0</v>
      </c>
      <c r="BC50" s="250">
        <f>SUMIFS(PREV_D!J:J,PREV_D!$C:$C,'03'!$J:$J,PREV_D!A:A,'03'!$M$7)</f>
        <v>0</v>
      </c>
      <c r="BD50" s="250">
        <f>SUMIFS(PREV_D!K:K,PREV_D!$C:$C,'03'!$J:$J,PREV_D!A:A,'03'!$M$7)</f>
        <v>0</v>
      </c>
      <c r="BE50" s="250">
        <f>SUMIFS(PREV_D!L:L,PREV_D!$C:$C,'03'!$J:$J,PREV_D!A:A,'03'!$M$7)</f>
        <v>0</v>
      </c>
      <c r="BF50" s="250">
        <f>SUMIFS(PREV_D!M:M,PREV_D!$C:$C,'03'!$J:$J,PREV_D!A:A,'03'!$M$7)</f>
        <v>0</v>
      </c>
      <c r="BG50" s="250">
        <f>SUMIFS(PREV_D!N:N,PREV_D!$C:$C,'03'!$J:$J,PREV_D!A:A,'03'!$M$7)</f>
        <v>0</v>
      </c>
      <c r="BH50" s="250">
        <f>SUMIFS(PREV_D!O:O,PREV_D!$C:$C,'03'!$J:$J,PREV_D!A:A,'03'!$M$7)</f>
        <v>0</v>
      </c>
      <c r="BJ50" s="156">
        <f t="shared" si="10"/>
        <v>2056</v>
      </c>
    </row>
    <row r="51" spans="3:62" x14ac:dyDescent="0.25">
      <c r="C51" s="156" t="s">
        <v>191</v>
      </c>
      <c r="D51" s="155">
        <f>VLOOKUP(C51,CAD!E21:F21,2,0)</f>
        <v>0</v>
      </c>
      <c r="E51" s="155">
        <f>SUMIFS(REC!F:F,REC!C:C,"&gt;="&amp;DATE($M$7,$BL$28,1),REC!C:C,"&lt;="&amp;EOMONTH(DATE($M$7,$BL$28,1),0),REC!H:H,"efetivado",REC!D:D,'03'!D:D)</f>
        <v>0</v>
      </c>
      <c r="F51" s="155">
        <f t="shared" si="11"/>
        <v>0</v>
      </c>
      <c r="G51" s="155">
        <f t="shared" si="3"/>
        <v>0</v>
      </c>
      <c r="I51" s="156" t="s">
        <v>191</v>
      </c>
      <c r="J51" s="155">
        <f>VLOOKUP(I51,CAD!J21:K21,2,0)</f>
        <v>0</v>
      </c>
      <c r="K51" s="155">
        <f t="shared" si="4"/>
        <v>0</v>
      </c>
      <c r="L51" s="155">
        <f t="shared" si="12"/>
        <v>0</v>
      </c>
      <c r="M51" s="155">
        <f t="shared" si="6"/>
        <v>0</v>
      </c>
      <c r="W51" s="352">
        <f>SUMIFS(DES!F:F,DES!C:C,"&gt;="&amp;DATE($M$7,$BL$28,1),DES!C:C,"&lt;="&amp;EOMONTH(DATE($M$7,$BL$28,1),0),DES!H:H,"efetivado",DES!D:D,'03'!J:J)</f>
        <v>0</v>
      </c>
      <c r="Y51" s="352">
        <f>SUMIFS(CAR!H:H,CAR!C:C,"&gt;="&amp;DATE($M$7,$BL$28,1),CAR!C:C,"&lt;="&amp;EOMONTH(DATE($M$7,$BL$28,1),0),CAR!J:J,"efetivado",CAR!D:D,'03'!J:J)</f>
        <v>0</v>
      </c>
      <c r="AA51" s="352">
        <f>SUMIFS(CAR!H:H,CAR!J:J,"efetivado",CAR!D:D,'03'!J:J)</f>
        <v>0</v>
      </c>
      <c r="AC51" s="352">
        <f t="shared" si="7"/>
        <v>0</v>
      </c>
      <c r="AD51" s="352">
        <f t="shared" si="13"/>
        <v>0</v>
      </c>
      <c r="AF51" s="352">
        <f t="shared" si="9"/>
        <v>0</v>
      </c>
      <c r="AJ51" s="250">
        <f>SUMIFS(PREV_R!D:D,PREV_R!$C:$C,'03'!$D:$D,PREV_R!A:A,'03'!$M$7)</f>
        <v>0</v>
      </c>
      <c r="AK51" s="250">
        <f>SUMIFS(PREV_R!E:E,PREV_R!$C:$C,'03'!$D:$D,PREV_R!A:A,'03'!$M$7)</f>
        <v>0</v>
      </c>
      <c r="AL51" s="250">
        <f>SUMIFS(PREV_R!F:F,PREV_R!$C:$C,'03'!$D:$D,PREV_R!A:A,'03'!$M$7)</f>
        <v>0</v>
      </c>
      <c r="AM51" s="250">
        <f>SUMIFS(PREV_R!G:G,PREV_R!$C:$C,'03'!$D:$D,PREV_R!A:A,'03'!$M$7)</f>
        <v>0</v>
      </c>
      <c r="AN51" s="250">
        <f>SUMIFS(PREV_R!H:H,PREV_R!$C:$C,'03'!$D:$D,PREV_R!A:A,'03'!$M$7)</f>
        <v>0</v>
      </c>
      <c r="AO51" s="250">
        <f>SUMIFS(PREV_R!I:I,PREV_R!$C:$C,'03'!$D:$D,PREV_R!A:A,'03'!$M$7)</f>
        <v>0</v>
      </c>
      <c r="AP51" s="250">
        <f>SUMIFS(PREV_R!J:J,PREV_R!$C:$C,'03'!$D:$D,PREV_R!A:A,'03'!$M$7)</f>
        <v>0</v>
      </c>
      <c r="AQ51" s="250">
        <f>SUMIFS(PREV_R!K:K,PREV_R!$C:$C,'03'!$D:$D,PREV_R!A:A,'03'!$M$7)</f>
        <v>0</v>
      </c>
      <c r="AR51" s="250">
        <f>SUMIFS(PREV_R!L:L,PREV_R!$C:$C,'03'!$D:$D,PREV_R!A:A,'03'!$M$7)</f>
        <v>0</v>
      </c>
      <c r="AS51" s="250">
        <f>SUMIFS(PREV_R!M:M,PREV_R!$C:$C,'03'!$D:$D,PREV_R!A:A,'03'!$M$7)</f>
        <v>0</v>
      </c>
      <c r="AT51" s="250">
        <f>SUMIFS(PREV_R!N:N,PREV_R!$C:$C,'03'!$D:$D,PREV_R!A:A,'03'!$M$7)</f>
        <v>0</v>
      </c>
      <c r="AU51" s="250">
        <f>SUMIFS(PREV_R!O:O,PREV_R!$C:$C,'03'!$D:$D,PREV_R!A:A,'03'!$M$7)</f>
        <v>0</v>
      </c>
      <c r="AW51" s="250">
        <f>SUMIFS(PREV_D!D:D,PREV_D!$C:$C,'03'!$J:$J,PREV_D!A:A,'03'!$M$7)</f>
        <v>0</v>
      </c>
      <c r="AX51" s="250">
        <f>SUMIFS(PREV_D!E:E,PREV_D!$C:$C,'03'!$J:$J,PREV_D!A:A,'03'!$M$7)</f>
        <v>0</v>
      </c>
      <c r="AY51" s="250">
        <f>SUMIFS(PREV_D!F:F,PREV_D!$C:$C,'03'!$J:$J,PREV_D!A:A,'03'!$M$7)</f>
        <v>0</v>
      </c>
      <c r="AZ51" s="250">
        <f>SUMIFS(PREV_D!G:G,PREV_D!$C:$C,'03'!$J:$J,PREV_D!A:A,'03'!$M$7)</f>
        <v>0</v>
      </c>
      <c r="BA51" s="250">
        <f>SUMIFS(PREV_D!H:H,PREV_D!$C:$C,'03'!$J:$J,PREV_D!A:A,'03'!$M$7)</f>
        <v>0</v>
      </c>
      <c r="BB51" s="250">
        <f>SUMIFS(PREV_D!I:I,PREV_D!$C:$C,'03'!$J:$J,PREV_D!A:A,'03'!$M$7)</f>
        <v>0</v>
      </c>
      <c r="BC51" s="250">
        <f>SUMIFS(PREV_D!J:J,PREV_D!$C:$C,'03'!$J:$J,PREV_D!A:A,'03'!$M$7)</f>
        <v>0</v>
      </c>
      <c r="BD51" s="250">
        <f>SUMIFS(PREV_D!K:K,PREV_D!$C:$C,'03'!$J:$J,PREV_D!A:A,'03'!$M$7)</f>
        <v>0</v>
      </c>
      <c r="BE51" s="250">
        <f>SUMIFS(PREV_D!L:L,PREV_D!$C:$C,'03'!$J:$J,PREV_D!A:A,'03'!$M$7)</f>
        <v>0</v>
      </c>
      <c r="BF51" s="250">
        <f>SUMIFS(PREV_D!M:M,PREV_D!$C:$C,'03'!$J:$J,PREV_D!A:A,'03'!$M$7)</f>
        <v>0</v>
      </c>
      <c r="BG51" s="250">
        <f>SUMIFS(PREV_D!N:N,PREV_D!$C:$C,'03'!$J:$J,PREV_D!A:A,'03'!$M$7)</f>
        <v>0</v>
      </c>
      <c r="BH51" s="250">
        <f>SUMIFS(PREV_D!O:O,PREV_D!$C:$C,'03'!$J:$J,PREV_D!A:A,'03'!$M$7)</f>
        <v>0</v>
      </c>
      <c r="BJ51" s="156">
        <f t="shared" si="10"/>
        <v>2057</v>
      </c>
    </row>
    <row r="52" spans="3:62" x14ac:dyDescent="0.25">
      <c r="C52" s="156" t="s">
        <v>192</v>
      </c>
      <c r="D52" s="155">
        <f>VLOOKUP(C52,CAD!E22:F22,2,0)</f>
        <v>0</v>
      </c>
      <c r="E52" s="155">
        <f>SUMIFS(REC!F:F,REC!C:C,"&gt;="&amp;DATE($M$7,$BL$28,1),REC!C:C,"&lt;="&amp;EOMONTH(DATE($M$7,$BL$28,1),0),REC!H:H,"efetivado",REC!D:D,'03'!D:D)</f>
        <v>0</v>
      </c>
      <c r="F52" s="155">
        <f t="shared" si="11"/>
        <v>0</v>
      </c>
      <c r="G52" s="155">
        <f t="shared" si="3"/>
        <v>0</v>
      </c>
      <c r="I52" s="156" t="s">
        <v>192</v>
      </c>
      <c r="J52" s="155">
        <f>VLOOKUP(I52,CAD!J22:K22,2,0)</f>
        <v>0</v>
      </c>
      <c r="K52" s="155">
        <f t="shared" si="4"/>
        <v>0</v>
      </c>
      <c r="L52" s="155">
        <f t="shared" si="12"/>
        <v>0</v>
      </c>
      <c r="M52" s="155">
        <f t="shared" si="6"/>
        <v>0</v>
      </c>
      <c r="W52" s="352">
        <f>SUMIFS(DES!F:F,DES!C:C,"&gt;="&amp;DATE($M$7,$BL$28,1),DES!C:C,"&lt;="&amp;EOMONTH(DATE($M$7,$BL$28,1),0),DES!H:H,"efetivado",DES!D:D,'03'!J:J)</f>
        <v>0</v>
      </c>
      <c r="Y52" s="352">
        <f>SUMIFS(CAR!H:H,CAR!C:C,"&gt;="&amp;DATE($M$7,$BL$28,1),CAR!C:C,"&lt;="&amp;EOMONTH(DATE($M$7,$BL$28,1),0),CAR!J:J,"efetivado",CAR!D:D,'03'!J:J)</f>
        <v>0</v>
      </c>
      <c r="AA52" s="352">
        <f>SUMIFS(CAR!H:H,CAR!J:J,"efetivado",CAR!D:D,'03'!J:J)</f>
        <v>0</v>
      </c>
      <c r="AC52" s="352">
        <f t="shared" si="7"/>
        <v>0</v>
      </c>
      <c r="AD52" s="352">
        <f t="shared" si="13"/>
        <v>0</v>
      </c>
      <c r="AF52" s="352">
        <f t="shared" si="9"/>
        <v>0</v>
      </c>
      <c r="AJ52" s="250">
        <f>SUMIFS(PREV_R!D:D,PREV_R!$C:$C,'03'!$D:$D,PREV_R!A:A,'03'!$M$7)</f>
        <v>0</v>
      </c>
      <c r="AK52" s="250">
        <f>SUMIFS(PREV_R!E:E,PREV_R!$C:$C,'03'!$D:$D,PREV_R!A:A,'03'!$M$7)</f>
        <v>0</v>
      </c>
      <c r="AL52" s="250">
        <f>SUMIFS(PREV_R!F:F,PREV_R!$C:$C,'03'!$D:$D,PREV_R!A:A,'03'!$M$7)</f>
        <v>0</v>
      </c>
      <c r="AM52" s="250">
        <f>SUMIFS(PREV_R!G:G,PREV_R!$C:$C,'03'!$D:$D,PREV_R!A:A,'03'!$M$7)</f>
        <v>0</v>
      </c>
      <c r="AN52" s="250">
        <f>SUMIFS(PREV_R!H:H,PREV_R!$C:$C,'03'!$D:$D,PREV_R!A:A,'03'!$M$7)</f>
        <v>0</v>
      </c>
      <c r="AO52" s="250">
        <f>SUMIFS(PREV_R!I:I,PREV_R!$C:$C,'03'!$D:$D,PREV_R!A:A,'03'!$M$7)</f>
        <v>0</v>
      </c>
      <c r="AP52" s="250">
        <f>SUMIFS(PREV_R!J:J,PREV_R!$C:$C,'03'!$D:$D,PREV_R!A:A,'03'!$M$7)</f>
        <v>0</v>
      </c>
      <c r="AQ52" s="250">
        <f>SUMIFS(PREV_R!K:K,PREV_R!$C:$C,'03'!$D:$D,PREV_R!A:A,'03'!$M$7)</f>
        <v>0</v>
      </c>
      <c r="AR52" s="250">
        <f>SUMIFS(PREV_R!L:L,PREV_R!$C:$C,'03'!$D:$D,PREV_R!A:A,'03'!$M$7)</f>
        <v>0</v>
      </c>
      <c r="AS52" s="250">
        <f>SUMIFS(PREV_R!M:M,PREV_R!$C:$C,'03'!$D:$D,PREV_R!A:A,'03'!$M$7)</f>
        <v>0</v>
      </c>
      <c r="AT52" s="250">
        <f>SUMIFS(PREV_R!N:N,PREV_R!$C:$C,'03'!$D:$D,PREV_R!A:A,'03'!$M$7)</f>
        <v>0</v>
      </c>
      <c r="AU52" s="250">
        <f>SUMIFS(PREV_R!O:O,PREV_R!$C:$C,'03'!$D:$D,PREV_R!A:A,'03'!$M$7)</f>
        <v>0</v>
      </c>
      <c r="AW52" s="250">
        <f>SUMIFS(PREV_D!D:D,PREV_D!$C:$C,'03'!$J:$J,PREV_D!A:A,'03'!$M$7)</f>
        <v>0</v>
      </c>
      <c r="AX52" s="250">
        <f>SUMIFS(PREV_D!E:E,PREV_D!$C:$C,'03'!$J:$J,PREV_D!A:A,'03'!$M$7)</f>
        <v>0</v>
      </c>
      <c r="AY52" s="250">
        <f>SUMIFS(PREV_D!F:F,PREV_D!$C:$C,'03'!$J:$J,PREV_D!A:A,'03'!$M$7)</f>
        <v>0</v>
      </c>
      <c r="AZ52" s="250">
        <f>SUMIFS(PREV_D!G:G,PREV_D!$C:$C,'03'!$J:$J,PREV_D!A:A,'03'!$M$7)</f>
        <v>0</v>
      </c>
      <c r="BA52" s="250">
        <f>SUMIFS(PREV_D!H:H,PREV_D!$C:$C,'03'!$J:$J,PREV_D!A:A,'03'!$M$7)</f>
        <v>0</v>
      </c>
      <c r="BB52" s="250">
        <f>SUMIFS(PREV_D!I:I,PREV_D!$C:$C,'03'!$J:$J,PREV_D!A:A,'03'!$M$7)</f>
        <v>0</v>
      </c>
      <c r="BC52" s="250">
        <f>SUMIFS(PREV_D!J:J,PREV_D!$C:$C,'03'!$J:$J,PREV_D!A:A,'03'!$M$7)</f>
        <v>0</v>
      </c>
      <c r="BD52" s="250">
        <f>SUMIFS(PREV_D!K:K,PREV_D!$C:$C,'03'!$J:$J,PREV_D!A:A,'03'!$M$7)</f>
        <v>0</v>
      </c>
      <c r="BE52" s="250">
        <f>SUMIFS(PREV_D!L:L,PREV_D!$C:$C,'03'!$J:$J,PREV_D!A:A,'03'!$M$7)</f>
        <v>0</v>
      </c>
      <c r="BF52" s="250">
        <f>SUMIFS(PREV_D!M:M,PREV_D!$C:$C,'03'!$J:$J,PREV_D!A:A,'03'!$M$7)</f>
        <v>0</v>
      </c>
      <c r="BG52" s="250">
        <f>SUMIFS(PREV_D!N:N,PREV_D!$C:$C,'03'!$J:$J,PREV_D!A:A,'03'!$M$7)</f>
        <v>0</v>
      </c>
      <c r="BH52" s="250">
        <f>SUMIFS(PREV_D!O:O,PREV_D!$C:$C,'03'!$J:$J,PREV_D!A:A,'03'!$M$7)</f>
        <v>0</v>
      </c>
      <c r="BJ52" s="156">
        <f t="shared" si="10"/>
        <v>2058</v>
      </c>
    </row>
    <row r="53" spans="3:62" x14ac:dyDescent="0.25">
      <c r="C53" s="156" t="s">
        <v>193</v>
      </c>
      <c r="D53" s="155">
        <f>VLOOKUP(C53,CAD!E23:F23,2,0)</f>
        <v>0</v>
      </c>
      <c r="E53" s="155">
        <f>SUMIFS(REC!F:F,REC!C:C,"&gt;="&amp;DATE($M$7,$BL$28,1),REC!C:C,"&lt;="&amp;EOMONTH(DATE($M$7,$BL$28,1),0),REC!H:H,"efetivado",REC!D:D,'03'!D:D)</f>
        <v>0</v>
      </c>
      <c r="F53" s="155">
        <f t="shared" si="11"/>
        <v>0</v>
      </c>
      <c r="G53" s="155">
        <f t="shared" si="3"/>
        <v>0</v>
      </c>
      <c r="I53" s="156" t="s">
        <v>193</v>
      </c>
      <c r="J53" s="155">
        <f>VLOOKUP(I53,CAD!J23:K23,2,0)</f>
        <v>0</v>
      </c>
      <c r="K53" s="155">
        <f t="shared" si="4"/>
        <v>0</v>
      </c>
      <c r="L53" s="155">
        <f t="shared" si="12"/>
        <v>0</v>
      </c>
      <c r="M53" s="155">
        <f t="shared" si="6"/>
        <v>0</v>
      </c>
      <c r="W53" s="352">
        <f>SUMIFS(DES!F:F,DES!C:C,"&gt;="&amp;DATE($M$7,$BL$28,1),DES!C:C,"&lt;="&amp;EOMONTH(DATE($M$7,$BL$28,1),0),DES!H:H,"efetivado",DES!D:D,'03'!J:J)</f>
        <v>0</v>
      </c>
      <c r="Y53" s="352">
        <f>SUMIFS(CAR!H:H,CAR!C:C,"&gt;="&amp;DATE($M$7,$BL$28,1),CAR!C:C,"&lt;="&amp;EOMONTH(DATE($M$7,$BL$28,1),0),CAR!J:J,"efetivado",CAR!D:D,'03'!J:J)</f>
        <v>0</v>
      </c>
      <c r="AA53" s="352">
        <f>SUMIFS(CAR!H:H,CAR!J:J,"efetivado",CAR!D:D,'03'!J:J)</f>
        <v>0</v>
      </c>
      <c r="AC53" s="352">
        <f t="shared" si="7"/>
        <v>0</v>
      </c>
      <c r="AD53" s="352">
        <f t="shared" si="13"/>
        <v>0</v>
      </c>
      <c r="AF53" s="352">
        <f t="shared" si="9"/>
        <v>0</v>
      </c>
      <c r="AJ53" s="250">
        <f>SUMIFS(PREV_R!D:D,PREV_R!$C:$C,'03'!$D:$D,PREV_R!A:A,'03'!$M$7)</f>
        <v>0</v>
      </c>
      <c r="AK53" s="250">
        <f>SUMIFS(PREV_R!E:E,PREV_R!$C:$C,'03'!$D:$D,PREV_R!A:A,'03'!$M$7)</f>
        <v>0</v>
      </c>
      <c r="AL53" s="250">
        <f>SUMIFS(PREV_R!F:F,PREV_R!$C:$C,'03'!$D:$D,PREV_R!A:A,'03'!$M$7)</f>
        <v>0</v>
      </c>
      <c r="AM53" s="250">
        <f>SUMIFS(PREV_R!G:G,PREV_R!$C:$C,'03'!$D:$D,PREV_R!A:A,'03'!$M$7)</f>
        <v>0</v>
      </c>
      <c r="AN53" s="250">
        <f>SUMIFS(PREV_R!H:H,PREV_R!$C:$C,'03'!$D:$D,PREV_R!A:A,'03'!$M$7)</f>
        <v>0</v>
      </c>
      <c r="AO53" s="250">
        <f>SUMIFS(PREV_R!I:I,PREV_R!$C:$C,'03'!$D:$D,PREV_R!A:A,'03'!$M$7)</f>
        <v>0</v>
      </c>
      <c r="AP53" s="250">
        <f>SUMIFS(PREV_R!J:J,PREV_R!$C:$C,'03'!$D:$D,PREV_R!A:A,'03'!$M$7)</f>
        <v>0</v>
      </c>
      <c r="AQ53" s="250">
        <f>SUMIFS(PREV_R!K:K,PREV_R!$C:$C,'03'!$D:$D,PREV_R!A:A,'03'!$M$7)</f>
        <v>0</v>
      </c>
      <c r="AR53" s="250">
        <f>SUMIFS(PREV_R!L:L,PREV_R!$C:$C,'03'!$D:$D,PREV_R!A:A,'03'!$M$7)</f>
        <v>0</v>
      </c>
      <c r="AS53" s="250">
        <f>SUMIFS(PREV_R!M:M,PREV_R!$C:$C,'03'!$D:$D,PREV_R!A:A,'03'!$M$7)</f>
        <v>0</v>
      </c>
      <c r="AT53" s="250">
        <f>SUMIFS(PREV_R!N:N,PREV_R!$C:$C,'03'!$D:$D,PREV_R!A:A,'03'!$M$7)</f>
        <v>0</v>
      </c>
      <c r="AU53" s="250">
        <f>SUMIFS(PREV_R!O:O,PREV_R!$C:$C,'03'!$D:$D,PREV_R!A:A,'03'!$M$7)</f>
        <v>0</v>
      </c>
      <c r="AW53" s="250">
        <f>SUMIFS(PREV_D!D:D,PREV_D!$C:$C,'03'!$J:$J,PREV_D!A:A,'03'!$M$7)</f>
        <v>0</v>
      </c>
      <c r="AX53" s="250">
        <f>SUMIFS(PREV_D!E:E,PREV_D!$C:$C,'03'!$J:$J,PREV_D!A:A,'03'!$M$7)</f>
        <v>0</v>
      </c>
      <c r="AY53" s="250">
        <f>SUMIFS(PREV_D!F:F,PREV_D!$C:$C,'03'!$J:$J,PREV_D!A:A,'03'!$M$7)</f>
        <v>0</v>
      </c>
      <c r="AZ53" s="250">
        <f>SUMIFS(PREV_D!G:G,PREV_D!$C:$C,'03'!$J:$J,PREV_D!A:A,'03'!$M$7)</f>
        <v>0</v>
      </c>
      <c r="BA53" s="250">
        <f>SUMIFS(PREV_D!H:H,PREV_D!$C:$C,'03'!$J:$J,PREV_D!A:A,'03'!$M$7)</f>
        <v>0</v>
      </c>
      <c r="BB53" s="250">
        <f>SUMIFS(PREV_D!I:I,PREV_D!$C:$C,'03'!$J:$J,PREV_D!A:A,'03'!$M$7)</f>
        <v>0</v>
      </c>
      <c r="BC53" s="250">
        <f>SUMIFS(PREV_D!J:J,PREV_D!$C:$C,'03'!$J:$J,PREV_D!A:A,'03'!$M$7)</f>
        <v>0</v>
      </c>
      <c r="BD53" s="250">
        <f>SUMIFS(PREV_D!K:K,PREV_D!$C:$C,'03'!$J:$J,PREV_D!A:A,'03'!$M$7)</f>
        <v>0</v>
      </c>
      <c r="BE53" s="250">
        <f>SUMIFS(PREV_D!L:L,PREV_D!$C:$C,'03'!$J:$J,PREV_D!A:A,'03'!$M$7)</f>
        <v>0</v>
      </c>
      <c r="BF53" s="250">
        <f>SUMIFS(PREV_D!M:M,PREV_D!$C:$C,'03'!$J:$J,PREV_D!A:A,'03'!$M$7)</f>
        <v>0</v>
      </c>
      <c r="BG53" s="250">
        <f>SUMIFS(PREV_D!N:N,PREV_D!$C:$C,'03'!$J:$J,PREV_D!A:A,'03'!$M$7)</f>
        <v>0</v>
      </c>
      <c r="BH53" s="250">
        <f>SUMIFS(PREV_D!O:O,PREV_D!$C:$C,'03'!$J:$J,PREV_D!A:A,'03'!$M$7)</f>
        <v>0</v>
      </c>
      <c r="BJ53" s="156">
        <f t="shared" si="10"/>
        <v>2059</v>
      </c>
    </row>
    <row r="54" spans="3:62" x14ac:dyDescent="0.25">
      <c r="C54" s="156" t="s">
        <v>194</v>
      </c>
      <c r="D54" s="155">
        <f>VLOOKUP(C54,CAD!E24:F24,2,0)</f>
        <v>0</v>
      </c>
      <c r="E54" s="155">
        <f>SUMIFS(REC!F:F,REC!C:C,"&gt;="&amp;DATE($M$7,$BL$28,1),REC!C:C,"&lt;="&amp;EOMONTH(DATE($M$7,$BL$28,1),0),REC!H:H,"efetivado",REC!D:D,'03'!D:D)</f>
        <v>0</v>
      </c>
      <c r="F54" s="155">
        <f t="shared" si="11"/>
        <v>0</v>
      </c>
      <c r="G54" s="155">
        <f t="shared" si="3"/>
        <v>0</v>
      </c>
      <c r="I54" s="156" t="s">
        <v>194</v>
      </c>
      <c r="J54" s="155">
        <f>VLOOKUP(I54,CAD!J24:K24,2,0)</f>
        <v>0</v>
      </c>
      <c r="K54" s="155">
        <f t="shared" si="4"/>
        <v>0</v>
      </c>
      <c r="L54" s="155">
        <f t="shared" si="12"/>
        <v>0</v>
      </c>
      <c r="M54" s="155">
        <f t="shared" si="6"/>
        <v>0</v>
      </c>
      <c r="W54" s="352">
        <f>SUMIFS(DES!F:F,DES!C:C,"&gt;="&amp;DATE($M$7,$BL$28,1),DES!C:C,"&lt;="&amp;EOMONTH(DATE($M$7,$BL$28,1),0),DES!H:H,"efetivado",DES!D:D,'03'!J:J)</f>
        <v>0</v>
      </c>
      <c r="Y54" s="352">
        <f>SUMIFS(CAR!H:H,CAR!C:C,"&gt;="&amp;DATE($M$7,$BL$28,1),CAR!C:C,"&lt;="&amp;EOMONTH(DATE($M$7,$BL$28,1),0),CAR!J:J,"efetivado",CAR!D:D,'03'!J:J)</f>
        <v>0</v>
      </c>
      <c r="AA54" s="352">
        <f>SUMIFS(CAR!H:H,CAR!J:J,"efetivado",CAR!D:D,'03'!J:J)</f>
        <v>0</v>
      </c>
      <c r="AC54" s="352">
        <f t="shared" si="7"/>
        <v>0</v>
      </c>
      <c r="AD54" s="352">
        <f t="shared" si="13"/>
        <v>0</v>
      </c>
      <c r="AF54" s="352">
        <f t="shared" si="9"/>
        <v>0</v>
      </c>
      <c r="AJ54" s="250">
        <f>SUMIFS(PREV_R!D:D,PREV_R!$C:$C,'03'!$D:$D,PREV_R!A:A,'03'!$M$7)</f>
        <v>0</v>
      </c>
      <c r="AK54" s="250">
        <f>SUMIFS(PREV_R!E:E,PREV_R!$C:$C,'03'!$D:$D,PREV_R!A:A,'03'!$M$7)</f>
        <v>0</v>
      </c>
      <c r="AL54" s="250">
        <f>SUMIFS(PREV_R!F:F,PREV_R!$C:$C,'03'!$D:$D,PREV_R!A:A,'03'!$M$7)</f>
        <v>0</v>
      </c>
      <c r="AM54" s="250">
        <f>SUMIFS(PREV_R!G:G,PREV_R!$C:$C,'03'!$D:$D,PREV_R!A:A,'03'!$M$7)</f>
        <v>0</v>
      </c>
      <c r="AN54" s="250">
        <f>SUMIFS(PREV_R!H:H,PREV_R!$C:$C,'03'!$D:$D,PREV_R!A:A,'03'!$M$7)</f>
        <v>0</v>
      </c>
      <c r="AO54" s="250">
        <f>SUMIFS(PREV_R!I:I,PREV_R!$C:$C,'03'!$D:$D,PREV_R!A:A,'03'!$M$7)</f>
        <v>0</v>
      </c>
      <c r="AP54" s="250">
        <f>SUMIFS(PREV_R!J:J,PREV_R!$C:$C,'03'!$D:$D,PREV_R!A:A,'03'!$M$7)</f>
        <v>0</v>
      </c>
      <c r="AQ54" s="250">
        <f>SUMIFS(PREV_R!K:K,PREV_R!$C:$C,'03'!$D:$D,PREV_R!A:A,'03'!$M$7)</f>
        <v>0</v>
      </c>
      <c r="AR54" s="250">
        <f>SUMIFS(PREV_R!L:L,PREV_R!$C:$C,'03'!$D:$D,PREV_R!A:A,'03'!$M$7)</f>
        <v>0</v>
      </c>
      <c r="AS54" s="250">
        <f>SUMIFS(PREV_R!M:M,PREV_R!$C:$C,'03'!$D:$D,PREV_R!A:A,'03'!$M$7)</f>
        <v>0</v>
      </c>
      <c r="AT54" s="250">
        <f>SUMIFS(PREV_R!N:N,PREV_R!$C:$C,'03'!$D:$D,PREV_R!A:A,'03'!$M$7)</f>
        <v>0</v>
      </c>
      <c r="AU54" s="250">
        <f>SUMIFS(PREV_R!O:O,PREV_R!$C:$C,'03'!$D:$D,PREV_R!A:A,'03'!$M$7)</f>
        <v>0</v>
      </c>
      <c r="AW54" s="250">
        <f>SUMIFS(PREV_D!D:D,PREV_D!$C:$C,'03'!$J:$J,PREV_D!A:A,'03'!$M$7)</f>
        <v>0</v>
      </c>
      <c r="AX54" s="250">
        <f>SUMIFS(PREV_D!E:E,PREV_D!$C:$C,'03'!$J:$J,PREV_D!A:A,'03'!$M$7)</f>
        <v>0</v>
      </c>
      <c r="AY54" s="250">
        <f>SUMIFS(PREV_D!F:F,PREV_D!$C:$C,'03'!$J:$J,PREV_D!A:A,'03'!$M$7)</f>
        <v>0</v>
      </c>
      <c r="AZ54" s="250">
        <f>SUMIFS(PREV_D!G:G,PREV_D!$C:$C,'03'!$J:$J,PREV_D!A:A,'03'!$M$7)</f>
        <v>0</v>
      </c>
      <c r="BA54" s="250">
        <f>SUMIFS(PREV_D!H:H,PREV_D!$C:$C,'03'!$J:$J,PREV_D!A:A,'03'!$M$7)</f>
        <v>0</v>
      </c>
      <c r="BB54" s="250">
        <f>SUMIFS(PREV_D!I:I,PREV_D!$C:$C,'03'!$J:$J,PREV_D!A:A,'03'!$M$7)</f>
        <v>0</v>
      </c>
      <c r="BC54" s="250">
        <f>SUMIFS(PREV_D!J:J,PREV_D!$C:$C,'03'!$J:$J,PREV_D!A:A,'03'!$M$7)</f>
        <v>0</v>
      </c>
      <c r="BD54" s="250">
        <f>SUMIFS(PREV_D!K:K,PREV_D!$C:$C,'03'!$J:$J,PREV_D!A:A,'03'!$M$7)</f>
        <v>0</v>
      </c>
      <c r="BE54" s="250">
        <f>SUMIFS(PREV_D!L:L,PREV_D!$C:$C,'03'!$J:$J,PREV_D!A:A,'03'!$M$7)</f>
        <v>0</v>
      </c>
      <c r="BF54" s="250">
        <f>SUMIFS(PREV_D!M:M,PREV_D!$C:$C,'03'!$J:$J,PREV_D!A:A,'03'!$M$7)</f>
        <v>0</v>
      </c>
      <c r="BG54" s="250">
        <f>SUMIFS(PREV_D!N:N,PREV_D!$C:$C,'03'!$J:$J,PREV_D!A:A,'03'!$M$7)</f>
        <v>0</v>
      </c>
      <c r="BH54" s="250">
        <f>SUMIFS(PREV_D!O:O,PREV_D!$C:$C,'03'!$J:$J,PREV_D!A:A,'03'!$M$7)</f>
        <v>0</v>
      </c>
      <c r="BJ54" s="156">
        <f t="shared" si="10"/>
        <v>2060</v>
      </c>
    </row>
    <row r="55" spans="3:62" x14ac:dyDescent="0.25">
      <c r="C55" s="156" t="s">
        <v>195</v>
      </c>
      <c r="D55" s="155">
        <f>VLOOKUP(C55,CAD!E25:F25,2,0)</f>
        <v>0</v>
      </c>
      <c r="E55" s="155">
        <f>SUMIFS(REC!F:F,REC!C:C,"&gt;="&amp;DATE($M$7,$BL$28,1),REC!C:C,"&lt;="&amp;EOMONTH(DATE($M$7,$BL$28,1),0),REC!H:H,"efetivado",REC!D:D,'03'!D:D)</f>
        <v>0</v>
      </c>
      <c r="F55" s="155">
        <f t="shared" si="11"/>
        <v>0</v>
      </c>
      <c r="G55" s="155">
        <f t="shared" si="3"/>
        <v>0</v>
      </c>
      <c r="I55" s="156" t="s">
        <v>195</v>
      </c>
      <c r="J55" s="155">
        <f>VLOOKUP(I55,CAD!J25:K25,2,0)</f>
        <v>0</v>
      </c>
      <c r="K55" s="155">
        <f t="shared" si="4"/>
        <v>0</v>
      </c>
      <c r="L55" s="155">
        <f t="shared" si="12"/>
        <v>0</v>
      </c>
      <c r="M55" s="155">
        <f t="shared" si="6"/>
        <v>0</v>
      </c>
      <c r="W55" s="352">
        <f>SUMIFS(DES!F:F,DES!C:C,"&gt;="&amp;DATE($M$7,$BL$28,1),DES!C:C,"&lt;="&amp;EOMONTH(DATE($M$7,$BL$28,1),0),DES!H:H,"efetivado",DES!D:D,'03'!J:J)</f>
        <v>0</v>
      </c>
      <c r="Y55" s="352">
        <f>SUMIFS(CAR!H:H,CAR!C:C,"&gt;="&amp;DATE($M$7,$BL$28,1),CAR!C:C,"&lt;="&amp;EOMONTH(DATE($M$7,$BL$28,1),0),CAR!J:J,"efetivado",CAR!D:D,'03'!J:J)</f>
        <v>0</v>
      </c>
      <c r="AA55" s="352">
        <f>SUMIFS(CAR!H:H,CAR!J:J,"efetivado",CAR!D:D,'03'!J:J)</f>
        <v>0</v>
      </c>
      <c r="AC55" s="352">
        <f t="shared" si="7"/>
        <v>0</v>
      </c>
      <c r="AD55" s="352">
        <f t="shared" si="13"/>
        <v>0</v>
      </c>
      <c r="AF55" s="352">
        <f t="shared" si="9"/>
        <v>0</v>
      </c>
      <c r="AJ55" s="250">
        <f>SUMIFS(PREV_R!D:D,PREV_R!$C:$C,'03'!$D:$D,PREV_R!A:A,'03'!$M$7)</f>
        <v>0</v>
      </c>
      <c r="AK55" s="250">
        <f>SUMIFS(PREV_R!E:E,PREV_R!$C:$C,'03'!$D:$D,PREV_R!A:A,'03'!$M$7)</f>
        <v>0</v>
      </c>
      <c r="AL55" s="250">
        <f>SUMIFS(PREV_R!F:F,PREV_R!$C:$C,'03'!$D:$D,PREV_R!A:A,'03'!$M$7)</f>
        <v>0</v>
      </c>
      <c r="AM55" s="250">
        <f>SUMIFS(PREV_R!G:G,PREV_R!$C:$C,'03'!$D:$D,PREV_R!A:A,'03'!$M$7)</f>
        <v>0</v>
      </c>
      <c r="AN55" s="250">
        <f>SUMIFS(PREV_R!H:H,PREV_R!$C:$C,'03'!$D:$D,PREV_R!A:A,'03'!$M$7)</f>
        <v>0</v>
      </c>
      <c r="AO55" s="250">
        <f>SUMIFS(PREV_R!I:I,PREV_R!$C:$C,'03'!$D:$D,PREV_R!A:A,'03'!$M$7)</f>
        <v>0</v>
      </c>
      <c r="AP55" s="250">
        <f>SUMIFS(PREV_R!J:J,PREV_R!$C:$C,'03'!$D:$D,PREV_R!A:A,'03'!$M$7)</f>
        <v>0</v>
      </c>
      <c r="AQ55" s="250">
        <f>SUMIFS(PREV_R!K:K,PREV_R!$C:$C,'03'!$D:$D,PREV_R!A:A,'03'!$M$7)</f>
        <v>0</v>
      </c>
      <c r="AR55" s="250">
        <f>SUMIFS(PREV_R!L:L,PREV_R!$C:$C,'03'!$D:$D,PREV_R!A:A,'03'!$M$7)</f>
        <v>0</v>
      </c>
      <c r="AS55" s="250">
        <f>SUMIFS(PREV_R!M:M,PREV_R!$C:$C,'03'!$D:$D,PREV_R!A:A,'03'!$M$7)</f>
        <v>0</v>
      </c>
      <c r="AT55" s="250">
        <f>SUMIFS(PREV_R!N:N,PREV_R!$C:$C,'03'!$D:$D,PREV_R!A:A,'03'!$M$7)</f>
        <v>0</v>
      </c>
      <c r="AU55" s="250">
        <f>SUMIFS(PREV_R!O:O,PREV_R!$C:$C,'03'!$D:$D,PREV_R!A:A,'03'!$M$7)</f>
        <v>0</v>
      </c>
      <c r="AW55" s="250">
        <f>SUMIFS(PREV_D!D:D,PREV_D!$C:$C,'03'!$J:$J,PREV_D!A:A,'03'!$M$7)</f>
        <v>0</v>
      </c>
      <c r="AX55" s="250">
        <f>SUMIFS(PREV_D!E:E,PREV_D!$C:$C,'03'!$J:$J,PREV_D!A:A,'03'!$M$7)</f>
        <v>0</v>
      </c>
      <c r="AY55" s="250">
        <f>SUMIFS(PREV_D!F:F,PREV_D!$C:$C,'03'!$J:$J,PREV_D!A:A,'03'!$M$7)</f>
        <v>0</v>
      </c>
      <c r="AZ55" s="250">
        <f>SUMIFS(PREV_D!G:G,PREV_D!$C:$C,'03'!$J:$J,PREV_D!A:A,'03'!$M$7)</f>
        <v>0</v>
      </c>
      <c r="BA55" s="250">
        <f>SUMIFS(PREV_D!H:H,PREV_D!$C:$C,'03'!$J:$J,PREV_D!A:A,'03'!$M$7)</f>
        <v>0</v>
      </c>
      <c r="BB55" s="250">
        <f>SUMIFS(PREV_D!I:I,PREV_D!$C:$C,'03'!$J:$J,PREV_D!A:A,'03'!$M$7)</f>
        <v>0</v>
      </c>
      <c r="BC55" s="250">
        <f>SUMIFS(PREV_D!J:J,PREV_D!$C:$C,'03'!$J:$J,PREV_D!A:A,'03'!$M$7)</f>
        <v>0</v>
      </c>
      <c r="BD55" s="250">
        <f>SUMIFS(PREV_D!K:K,PREV_D!$C:$C,'03'!$J:$J,PREV_D!A:A,'03'!$M$7)</f>
        <v>0</v>
      </c>
      <c r="BE55" s="250">
        <f>SUMIFS(PREV_D!L:L,PREV_D!$C:$C,'03'!$J:$J,PREV_D!A:A,'03'!$M$7)</f>
        <v>0</v>
      </c>
      <c r="BF55" s="250">
        <f>SUMIFS(PREV_D!M:M,PREV_D!$C:$C,'03'!$J:$J,PREV_D!A:A,'03'!$M$7)</f>
        <v>0</v>
      </c>
      <c r="BG55" s="250">
        <f>SUMIFS(PREV_D!N:N,PREV_D!$C:$C,'03'!$J:$J,PREV_D!A:A,'03'!$M$7)</f>
        <v>0</v>
      </c>
      <c r="BH55" s="250">
        <f>SUMIFS(PREV_D!O:O,PREV_D!$C:$C,'03'!$J:$J,PREV_D!A:A,'03'!$M$7)</f>
        <v>0</v>
      </c>
      <c r="BJ55" s="156">
        <f t="shared" si="10"/>
        <v>2061</v>
      </c>
    </row>
    <row r="56" spans="3:62" x14ac:dyDescent="0.25">
      <c r="C56" s="156" t="s">
        <v>196</v>
      </c>
      <c r="D56" s="155">
        <f>VLOOKUP(C56,CAD!E26:F26,2,0)</f>
        <v>0</v>
      </c>
      <c r="E56" s="155">
        <f>SUMIFS(REC!F:F,REC!C:C,"&gt;="&amp;DATE($M$7,$BL$28,1),REC!C:C,"&lt;="&amp;EOMONTH(DATE($M$7,$BL$28,1),0),REC!H:H,"efetivado",REC!D:D,'03'!D:D)</f>
        <v>0</v>
      </c>
      <c r="F56" s="155">
        <f t="shared" si="11"/>
        <v>0</v>
      </c>
      <c r="G56" s="155">
        <f t="shared" si="3"/>
        <v>0</v>
      </c>
      <c r="I56" s="156" t="s">
        <v>196</v>
      </c>
      <c r="J56" s="155">
        <f>VLOOKUP(I56,CAD!J26:K26,2,0)</f>
        <v>0</v>
      </c>
      <c r="K56" s="155">
        <f t="shared" si="4"/>
        <v>0</v>
      </c>
      <c r="L56" s="155">
        <f t="shared" si="12"/>
        <v>0</v>
      </c>
      <c r="M56" s="155">
        <f t="shared" si="6"/>
        <v>0</v>
      </c>
      <c r="W56" s="352">
        <f>SUMIFS(DES!F:F,DES!C:C,"&gt;="&amp;DATE($M$7,$BL$28,1),DES!C:C,"&lt;="&amp;EOMONTH(DATE($M$7,$BL$28,1),0),DES!H:H,"efetivado",DES!D:D,'03'!J:J)</f>
        <v>0</v>
      </c>
      <c r="Y56" s="352">
        <f>SUMIFS(CAR!H:H,CAR!C:C,"&gt;="&amp;DATE($M$7,$BL$28,1),CAR!C:C,"&lt;="&amp;EOMONTH(DATE($M$7,$BL$28,1),0),CAR!J:J,"efetivado",CAR!D:D,'03'!J:J)</f>
        <v>0</v>
      </c>
      <c r="AA56" s="352">
        <f>SUMIFS(CAR!H:H,CAR!J:J,"efetivado",CAR!D:D,'03'!J:J)</f>
        <v>0</v>
      </c>
      <c r="AC56" s="352">
        <f t="shared" si="7"/>
        <v>0</v>
      </c>
      <c r="AD56" s="352">
        <f t="shared" si="13"/>
        <v>0</v>
      </c>
      <c r="AF56" s="352">
        <f t="shared" si="9"/>
        <v>0</v>
      </c>
      <c r="AJ56" s="250">
        <f>SUMIFS(PREV_R!D:D,PREV_R!$C:$C,'03'!$D:$D,PREV_R!A:A,'03'!$M$7)</f>
        <v>0</v>
      </c>
      <c r="AK56" s="250">
        <f>SUMIFS(PREV_R!E:E,PREV_R!$C:$C,'03'!$D:$D,PREV_R!A:A,'03'!$M$7)</f>
        <v>0</v>
      </c>
      <c r="AL56" s="250">
        <f>SUMIFS(PREV_R!F:F,PREV_R!$C:$C,'03'!$D:$D,PREV_R!A:A,'03'!$M$7)</f>
        <v>0</v>
      </c>
      <c r="AM56" s="250">
        <f>SUMIFS(PREV_R!G:G,PREV_R!$C:$C,'03'!$D:$D,PREV_R!A:A,'03'!$M$7)</f>
        <v>0</v>
      </c>
      <c r="AN56" s="250">
        <f>SUMIFS(PREV_R!H:H,PREV_R!$C:$C,'03'!$D:$D,PREV_R!A:A,'03'!$M$7)</f>
        <v>0</v>
      </c>
      <c r="AO56" s="250">
        <f>SUMIFS(PREV_R!I:I,PREV_R!$C:$C,'03'!$D:$D,PREV_R!A:A,'03'!$M$7)</f>
        <v>0</v>
      </c>
      <c r="AP56" s="250">
        <f>SUMIFS(PREV_R!J:J,PREV_R!$C:$C,'03'!$D:$D,PREV_R!A:A,'03'!$M$7)</f>
        <v>0</v>
      </c>
      <c r="AQ56" s="250">
        <f>SUMIFS(PREV_R!K:K,PREV_R!$C:$C,'03'!$D:$D,PREV_R!A:A,'03'!$M$7)</f>
        <v>0</v>
      </c>
      <c r="AR56" s="250">
        <f>SUMIFS(PREV_R!L:L,PREV_R!$C:$C,'03'!$D:$D,PREV_R!A:A,'03'!$M$7)</f>
        <v>0</v>
      </c>
      <c r="AS56" s="250">
        <f>SUMIFS(PREV_R!M:M,PREV_R!$C:$C,'03'!$D:$D,PREV_R!A:A,'03'!$M$7)</f>
        <v>0</v>
      </c>
      <c r="AT56" s="250">
        <f>SUMIFS(PREV_R!N:N,PREV_R!$C:$C,'03'!$D:$D,PREV_R!A:A,'03'!$M$7)</f>
        <v>0</v>
      </c>
      <c r="AU56" s="250">
        <f>SUMIFS(PREV_R!O:O,PREV_R!$C:$C,'03'!$D:$D,PREV_R!A:A,'03'!$M$7)</f>
        <v>0</v>
      </c>
      <c r="AW56" s="250">
        <f>SUMIFS(PREV_D!D:D,PREV_D!$C:$C,'03'!$J:$J,PREV_D!A:A,'03'!$M$7)</f>
        <v>0</v>
      </c>
      <c r="AX56" s="250">
        <f>SUMIFS(PREV_D!E:E,PREV_D!$C:$C,'03'!$J:$J,PREV_D!A:A,'03'!$M$7)</f>
        <v>0</v>
      </c>
      <c r="AY56" s="250">
        <f>SUMIFS(PREV_D!F:F,PREV_D!$C:$C,'03'!$J:$J,PREV_D!A:A,'03'!$M$7)</f>
        <v>0</v>
      </c>
      <c r="AZ56" s="250">
        <f>SUMIFS(PREV_D!G:G,PREV_D!$C:$C,'03'!$J:$J,PREV_D!A:A,'03'!$M$7)</f>
        <v>0</v>
      </c>
      <c r="BA56" s="250">
        <f>SUMIFS(PREV_D!H:H,PREV_D!$C:$C,'03'!$J:$J,PREV_D!A:A,'03'!$M$7)</f>
        <v>0</v>
      </c>
      <c r="BB56" s="250">
        <f>SUMIFS(PREV_D!I:I,PREV_D!$C:$C,'03'!$J:$J,PREV_D!A:A,'03'!$M$7)</f>
        <v>0</v>
      </c>
      <c r="BC56" s="250">
        <f>SUMIFS(PREV_D!J:J,PREV_D!$C:$C,'03'!$J:$J,PREV_D!A:A,'03'!$M$7)</f>
        <v>0</v>
      </c>
      <c r="BD56" s="250">
        <f>SUMIFS(PREV_D!K:K,PREV_D!$C:$C,'03'!$J:$J,PREV_D!A:A,'03'!$M$7)</f>
        <v>0</v>
      </c>
      <c r="BE56" s="250">
        <f>SUMIFS(PREV_D!L:L,PREV_D!$C:$C,'03'!$J:$J,PREV_D!A:A,'03'!$M$7)</f>
        <v>0</v>
      </c>
      <c r="BF56" s="250">
        <f>SUMIFS(PREV_D!M:M,PREV_D!$C:$C,'03'!$J:$J,PREV_D!A:A,'03'!$M$7)</f>
        <v>0</v>
      </c>
      <c r="BG56" s="250">
        <f>SUMIFS(PREV_D!N:N,PREV_D!$C:$C,'03'!$J:$J,PREV_D!A:A,'03'!$M$7)</f>
        <v>0</v>
      </c>
      <c r="BH56" s="250">
        <f>SUMIFS(PREV_D!O:O,PREV_D!$C:$C,'03'!$J:$J,PREV_D!A:A,'03'!$M$7)</f>
        <v>0</v>
      </c>
      <c r="BJ56" s="156">
        <f t="shared" si="10"/>
        <v>2062</v>
      </c>
    </row>
    <row r="57" spans="3:62" x14ac:dyDescent="0.25">
      <c r="C57" s="156" t="s">
        <v>197</v>
      </c>
      <c r="D57" s="155">
        <f>VLOOKUP(C57,CAD!E27:F27,2,0)</f>
        <v>0</v>
      </c>
      <c r="E57" s="155">
        <f>SUMIFS(REC!F:F,REC!C:C,"&gt;="&amp;DATE($M$7,$BL$28,1),REC!C:C,"&lt;="&amp;EOMONTH(DATE($M$7,$BL$28,1),0),REC!H:H,"efetivado",REC!D:D,'03'!D:D)</f>
        <v>0</v>
      </c>
      <c r="F57" s="155">
        <f t="shared" si="11"/>
        <v>0</v>
      </c>
      <c r="G57" s="155">
        <f t="shared" si="3"/>
        <v>0</v>
      </c>
      <c r="I57" s="156" t="s">
        <v>197</v>
      </c>
      <c r="J57" s="155">
        <f>VLOOKUP(I57,CAD!J27:K27,2,0)</f>
        <v>0</v>
      </c>
      <c r="K57" s="155">
        <f t="shared" si="4"/>
        <v>0</v>
      </c>
      <c r="L57" s="155">
        <f t="shared" si="12"/>
        <v>0</v>
      </c>
      <c r="M57" s="155">
        <f t="shared" si="6"/>
        <v>0</v>
      </c>
      <c r="W57" s="352">
        <f>SUMIFS(DES!F:F,DES!C:C,"&gt;="&amp;DATE($M$7,$BL$28,1),DES!C:C,"&lt;="&amp;EOMONTH(DATE($M$7,$BL$28,1),0),DES!H:H,"efetivado",DES!D:D,'03'!J:J)</f>
        <v>0</v>
      </c>
      <c r="Y57" s="352">
        <f>SUMIFS(CAR!H:H,CAR!C:C,"&gt;="&amp;DATE($M$7,$BL$28,1),CAR!C:C,"&lt;="&amp;EOMONTH(DATE($M$7,$BL$28,1),0),CAR!J:J,"efetivado",CAR!D:D,'03'!J:J)</f>
        <v>0</v>
      </c>
      <c r="AA57" s="352">
        <f>SUMIFS(CAR!H:H,CAR!J:J,"efetivado",CAR!D:D,'03'!J:J)</f>
        <v>0</v>
      </c>
      <c r="AC57" s="352">
        <f t="shared" si="7"/>
        <v>0</v>
      </c>
      <c r="AD57" s="352">
        <f t="shared" si="13"/>
        <v>0</v>
      </c>
      <c r="AF57" s="352">
        <f t="shared" si="9"/>
        <v>0</v>
      </c>
      <c r="AJ57" s="250">
        <f>SUMIFS(PREV_R!D:D,PREV_R!$C:$C,'03'!$D:$D,PREV_R!A:A,'03'!$M$7)</f>
        <v>0</v>
      </c>
      <c r="AK57" s="250">
        <f>SUMIFS(PREV_R!E:E,PREV_R!$C:$C,'03'!$D:$D,PREV_R!A:A,'03'!$M$7)</f>
        <v>0</v>
      </c>
      <c r="AL57" s="250">
        <f>SUMIFS(PREV_R!F:F,PREV_R!$C:$C,'03'!$D:$D,PREV_R!A:A,'03'!$M$7)</f>
        <v>0</v>
      </c>
      <c r="AM57" s="250">
        <f>SUMIFS(PREV_R!G:G,PREV_R!$C:$C,'03'!$D:$D,PREV_R!A:A,'03'!$M$7)</f>
        <v>0</v>
      </c>
      <c r="AN57" s="250">
        <f>SUMIFS(PREV_R!H:H,PREV_R!$C:$C,'03'!$D:$D,PREV_R!A:A,'03'!$M$7)</f>
        <v>0</v>
      </c>
      <c r="AO57" s="250">
        <f>SUMIFS(PREV_R!I:I,PREV_R!$C:$C,'03'!$D:$D,PREV_R!A:A,'03'!$M$7)</f>
        <v>0</v>
      </c>
      <c r="AP57" s="250">
        <f>SUMIFS(PREV_R!J:J,PREV_R!$C:$C,'03'!$D:$D,PREV_R!A:A,'03'!$M$7)</f>
        <v>0</v>
      </c>
      <c r="AQ57" s="250">
        <f>SUMIFS(PREV_R!K:K,PREV_R!$C:$C,'03'!$D:$D,PREV_R!A:A,'03'!$M$7)</f>
        <v>0</v>
      </c>
      <c r="AR57" s="250">
        <f>SUMIFS(PREV_R!L:L,PREV_R!$C:$C,'03'!$D:$D,PREV_R!A:A,'03'!$M$7)</f>
        <v>0</v>
      </c>
      <c r="AS57" s="250">
        <f>SUMIFS(PREV_R!M:M,PREV_R!$C:$C,'03'!$D:$D,PREV_R!A:A,'03'!$M$7)</f>
        <v>0</v>
      </c>
      <c r="AT57" s="250">
        <f>SUMIFS(PREV_R!N:N,PREV_R!$C:$C,'03'!$D:$D,PREV_R!A:A,'03'!$M$7)</f>
        <v>0</v>
      </c>
      <c r="AU57" s="250">
        <f>SUMIFS(PREV_R!O:O,PREV_R!$C:$C,'03'!$D:$D,PREV_R!A:A,'03'!$M$7)</f>
        <v>0</v>
      </c>
      <c r="AW57" s="250">
        <f>SUMIFS(PREV_D!D:D,PREV_D!$C:$C,'03'!$J:$J,PREV_D!A:A,'03'!$M$7)</f>
        <v>0</v>
      </c>
      <c r="AX57" s="250">
        <f>SUMIFS(PREV_D!E:E,PREV_D!$C:$C,'03'!$J:$J,PREV_D!A:A,'03'!$M$7)</f>
        <v>0</v>
      </c>
      <c r="AY57" s="250">
        <f>SUMIFS(PREV_D!F:F,PREV_D!$C:$C,'03'!$J:$J,PREV_D!A:A,'03'!$M$7)</f>
        <v>0</v>
      </c>
      <c r="AZ57" s="250">
        <f>SUMIFS(PREV_D!G:G,PREV_D!$C:$C,'03'!$J:$J,PREV_D!A:A,'03'!$M$7)</f>
        <v>0</v>
      </c>
      <c r="BA57" s="250">
        <f>SUMIFS(PREV_D!H:H,PREV_D!$C:$C,'03'!$J:$J,PREV_D!A:A,'03'!$M$7)</f>
        <v>0</v>
      </c>
      <c r="BB57" s="250">
        <f>SUMIFS(PREV_D!I:I,PREV_D!$C:$C,'03'!$J:$J,PREV_D!A:A,'03'!$M$7)</f>
        <v>0</v>
      </c>
      <c r="BC57" s="250">
        <f>SUMIFS(PREV_D!J:J,PREV_D!$C:$C,'03'!$J:$J,PREV_D!A:A,'03'!$M$7)</f>
        <v>0</v>
      </c>
      <c r="BD57" s="250">
        <f>SUMIFS(PREV_D!K:K,PREV_D!$C:$C,'03'!$J:$J,PREV_D!A:A,'03'!$M$7)</f>
        <v>0</v>
      </c>
      <c r="BE57" s="250">
        <f>SUMIFS(PREV_D!L:L,PREV_D!$C:$C,'03'!$J:$J,PREV_D!A:A,'03'!$M$7)</f>
        <v>0</v>
      </c>
      <c r="BF57" s="250">
        <f>SUMIFS(PREV_D!M:M,PREV_D!$C:$C,'03'!$J:$J,PREV_D!A:A,'03'!$M$7)</f>
        <v>0</v>
      </c>
      <c r="BG57" s="250">
        <f>SUMIFS(PREV_D!N:N,PREV_D!$C:$C,'03'!$J:$J,PREV_D!A:A,'03'!$M$7)</f>
        <v>0</v>
      </c>
      <c r="BH57" s="250">
        <f>SUMIFS(PREV_D!O:O,PREV_D!$C:$C,'03'!$J:$J,PREV_D!A:A,'03'!$M$7)</f>
        <v>0</v>
      </c>
      <c r="BJ57" s="156">
        <f t="shared" si="10"/>
        <v>2063</v>
      </c>
    </row>
    <row r="58" spans="3:62" x14ac:dyDescent="0.25">
      <c r="C58" s="156" t="s">
        <v>198</v>
      </c>
      <c r="D58" s="155">
        <f>VLOOKUP(C58,CAD!E28:F28,2,0)</f>
        <v>0</v>
      </c>
      <c r="E58" s="155">
        <f>SUMIFS(REC!F:F,REC!C:C,"&gt;="&amp;DATE($M$7,$BL$28,1),REC!C:C,"&lt;="&amp;EOMONTH(DATE($M$7,$BL$28,1),0),REC!H:H,"efetivado",REC!D:D,'03'!D:D)</f>
        <v>0</v>
      </c>
      <c r="F58" s="155">
        <f t="shared" si="11"/>
        <v>0</v>
      </c>
      <c r="G58" s="155">
        <f t="shared" si="3"/>
        <v>0</v>
      </c>
      <c r="I58" s="156" t="s">
        <v>198</v>
      </c>
      <c r="J58" s="155">
        <f>VLOOKUP(I58,CAD!J28:K28,2,0)</f>
        <v>0</v>
      </c>
      <c r="K58" s="155">
        <f t="shared" si="4"/>
        <v>0</v>
      </c>
      <c r="L58" s="155">
        <f t="shared" si="12"/>
        <v>0</v>
      </c>
      <c r="M58" s="155">
        <f t="shared" si="6"/>
        <v>0</v>
      </c>
      <c r="W58" s="352">
        <f>SUMIFS(DES!F:F,DES!C:C,"&gt;="&amp;DATE($M$7,$BL$28,1),DES!C:C,"&lt;="&amp;EOMONTH(DATE($M$7,$BL$28,1),0),DES!H:H,"efetivado",DES!D:D,'03'!J:J)</f>
        <v>0</v>
      </c>
      <c r="Y58" s="352">
        <f>SUMIFS(CAR!H:H,CAR!C:C,"&gt;="&amp;DATE($M$7,$BL$28,1),CAR!C:C,"&lt;="&amp;EOMONTH(DATE($M$7,$BL$28,1),0),CAR!J:J,"efetivado",CAR!D:D,'03'!J:J)</f>
        <v>0</v>
      </c>
      <c r="AA58" s="352">
        <f>SUMIFS(CAR!H:H,CAR!J:J,"efetivado",CAR!D:D,'03'!J:J)</f>
        <v>0</v>
      </c>
      <c r="AC58" s="352">
        <f t="shared" si="7"/>
        <v>0</v>
      </c>
      <c r="AD58" s="352">
        <f t="shared" si="13"/>
        <v>0</v>
      </c>
      <c r="AF58" s="352">
        <f t="shared" si="9"/>
        <v>0</v>
      </c>
      <c r="AJ58" s="250">
        <f>SUMIFS(PREV_R!D:D,PREV_R!$C:$C,'03'!$D:$D,PREV_R!A:A,'03'!$M$7)</f>
        <v>0</v>
      </c>
      <c r="AK58" s="250">
        <f>SUMIFS(PREV_R!E:E,PREV_R!$C:$C,'03'!$D:$D,PREV_R!A:A,'03'!$M$7)</f>
        <v>0</v>
      </c>
      <c r="AL58" s="250">
        <f>SUMIFS(PREV_R!F:F,PREV_R!$C:$C,'03'!$D:$D,PREV_R!A:A,'03'!$M$7)</f>
        <v>0</v>
      </c>
      <c r="AM58" s="250">
        <f>SUMIFS(PREV_R!G:G,PREV_R!$C:$C,'03'!$D:$D,PREV_R!A:A,'03'!$M$7)</f>
        <v>0</v>
      </c>
      <c r="AN58" s="250">
        <f>SUMIFS(PREV_R!H:H,PREV_R!$C:$C,'03'!$D:$D,PREV_R!A:A,'03'!$M$7)</f>
        <v>0</v>
      </c>
      <c r="AO58" s="250">
        <f>SUMIFS(PREV_R!I:I,PREV_R!$C:$C,'03'!$D:$D,PREV_R!A:A,'03'!$M$7)</f>
        <v>0</v>
      </c>
      <c r="AP58" s="250">
        <f>SUMIFS(PREV_R!J:J,PREV_R!$C:$C,'03'!$D:$D,PREV_R!A:A,'03'!$M$7)</f>
        <v>0</v>
      </c>
      <c r="AQ58" s="250">
        <f>SUMIFS(PREV_R!K:K,PREV_R!$C:$C,'03'!$D:$D,PREV_R!A:A,'03'!$M$7)</f>
        <v>0</v>
      </c>
      <c r="AR58" s="250">
        <f>SUMIFS(PREV_R!L:L,PREV_R!$C:$C,'03'!$D:$D,PREV_R!A:A,'03'!$M$7)</f>
        <v>0</v>
      </c>
      <c r="AS58" s="250">
        <f>SUMIFS(PREV_R!M:M,PREV_R!$C:$C,'03'!$D:$D,PREV_R!A:A,'03'!$M$7)</f>
        <v>0</v>
      </c>
      <c r="AT58" s="250">
        <f>SUMIFS(PREV_R!N:N,PREV_R!$C:$C,'03'!$D:$D,PREV_R!A:A,'03'!$M$7)</f>
        <v>0</v>
      </c>
      <c r="AU58" s="250">
        <f>SUMIFS(PREV_R!O:O,PREV_R!$C:$C,'03'!$D:$D,PREV_R!A:A,'03'!$M$7)</f>
        <v>0</v>
      </c>
      <c r="AW58" s="250">
        <f>SUMIFS(PREV_D!D:D,PREV_D!$C:$C,'03'!$J:$J,PREV_D!A:A,'03'!$M$7)</f>
        <v>0</v>
      </c>
      <c r="AX58" s="250">
        <f>SUMIFS(PREV_D!E:E,PREV_D!$C:$C,'03'!$J:$J,PREV_D!A:A,'03'!$M$7)</f>
        <v>0</v>
      </c>
      <c r="AY58" s="250">
        <f>SUMIFS(PREV_D!F:F,PREV_D!$C:$C,'03'!$J:$J,PREV_D!A:A,'03'!$M$7)</f>
        <v>0</v>
      </c>
      <c r="AZ58" s="250">
        <f>SUMIFS(PREV_D!G:G,PREV_D!$C:$C,'03'!$J:$J,PREV_D!A:A,'03'!$M$7)</f>
        <v>0</v>
      </c>
      <c r="BA58" s="250">
        <f>SUMIFS(PREV_D!H:H,PREV_D!$C:$C,'03'!$J:$J,PREV_D!A:A,'03'!$M$7)</f>
        <v>0</v>
      </c>
      <c r="BB58" s="250">
        <f>SUMIFS(PREV_D!I:I,PREV_D!$C:$C,'03'!$J:$J,PREV_D!A:A,'03'!$M$7)</f>
        <v>0</v>
      </c>
      <c r="BC58" s="250">
        <f>SUMIFS(PREV_D!J:J,PREV_D!$C:$C,'03'!$J:$J,PREV_D!A:A,'03'!$M$7)</f>
        <v>0</v>
      </c>
      <c r="BD58" s="250">
        <f>SUMIFS(PREV_D!K:K,PREV_D!$C:$C,'03'!$J:$J,PREV_D!A:A,'03'!$M$7)</f>
        <v>0</v>
      </c>
      <c r="BE58" s="250">
        <f>SUMIFS(PREV_D!L:L,PREV_D!$C:$C,'03'!$J:$J,PREV_D!A:A,'03'!$M$7)</f>
        <v>0</v>
      </c>
      <c r="BF58" s="250">
        <f>SUMIFS(PREV_D!M:M,PREV_D!$C:$C,'03'!$J:$J,PREV_D!A:A,'03'!$M$7)</f>
        <v>0</v>
      </c>
      <c r="BG58" s="250">
        <f>SUMIFS(PREV_D!N:N,PREV_D!$C:$C,'03'!$J:$J,PREV_D!A:A,'03'!$M$7)</f>
        <v>0</v>
      </c>
      <c r="BH58" s="250">
        <f>SUMIFS(PREV_D!O:O,PREV_D!$C:$C,'03'!$J:$J,PREV_D!A:A,'03'!$M$7)</f>
        <v>0</v>
      </c>
      <c r="BJ58" s="156">
        <f t="shared" si="10"/>
        <v>2064</v>
      </c>
    </row>
    <row r="59" spans="3:62" x14ac:dyDescent="0.25">
      <c r="C59" s="156" t="s">
        <v>199</v>
      </c>
      <c r="D59" s="155">
        <f>VLOOKUP(C59,CAD!E29:F29,2,0)</f>
        <v>0</v>
      </c>
      <c r="E59" s="155">
        <f>SUMIFS(REC!F:F,REC!C:C,"&gt;="&amp;DATE($M$7,$BL$28,1),REC!C:C,"&lt;="&amp;EOMONTH(DATE($M$7,$BL$28,1),0),REC!H:H,"efetivado",REC!D:D,'03'!D:D)</f>
        <v>0</v>
      </c>
      <c r="F59" s="155">
        <f t="shared" si="11"/>
        <v>0</v>
      </c>
      <c r="G59" s="155">
        <f t="shared" si="3"/>
        <v>0</v>
      </c>
      <c r="I59" s="156" t="s">
        <v>199</v>
      </c>
      <c r="J59" s="155">
        <f>VLOOKUP(I59,CAD!J29:K29,2,0)</f>
        <v>0</v>
      </c>
      <c r="K59" s="155">
        <f t="shared" si="4"/>
        <v>0</v>
      </c>
      <c r="L59" s="155">
        <f t="shared" si="12"/>
        <v>0</v>
      </c>
      <c r="M59" s="155">
        <f t="shared" si="6"/>
        <v>0</v>
      </c>
      <c r="W59" s="352">
        <f>SUMIFS(DES!F:F,DES!C:C,"&gt;="&amp;DATE($M$7,$BL$28,1),DES!C:C,"&lt;="&amp;EOMONTH(DATE($M$7,$BL$28,1),0),DES!H:H,"efetivado",DES!D:D,'03'!J:J)</f>
        <v>0</v>
      </c>
      <c r="Y59" s="352">
        <f>SUMIFS(CAR!H:H,CAR!C:C,"&gt;="&amp;DATE($M$7,$BL$28,1),CAR!C:C,"&lt;="&amp;EOMONTH(DATE($M$7,$BL$28,1),0),CAR!J:J,"efetivado",CAR!D:D,'03'!J:J)</f>
        <v>0</v>
      </c>
      <c r="AA59" s="352">
        <f>SUMIFS(CAR!H:H,CAR!J:J,"efetivado",CAR!D:D,'03'!J:J)</f>
        <v>0</v>
      </c>
      <c r="AC59" s="352">
        <f t="shared" si="7"/>
        <v>0</v>
      </c>
      <c r="AD59" s="352">
        <f t="shared" si="13"/>
        <v>0</v>
      </c>
      <c r="AF59" s="352">
        <f t="shared" si="9"/>
        <v>0</v>
      </c>
      <c r="AJ59" s="250">
        <f>SUMIFS(PREV_R!D:D,PREV_R!$C:$C,'03'!$D:$D,PREV_R!A:A,'03'!$M$7)</f>
        <v>0</v>
      </c>
      <c r="AK59" s="250">
        <f>SUMIFS(PREV_R!E:E,PREV_R!$C:$C,'03'!$D:$D,PREV_R!A:A,'03'!$M$7)</f>
        <v>0</v>
      </c>
      <c r="AL59" s="250">
        <f>SUMIFS(PREV_R!F:F,PREV_R!$C:$C,'03'!$D:$D,PREV_R!A:A,'03'!$M$7)</f>
        <v>0</v>
      </c>
      <c r="AM59" s="250">
        <f>SUMIFS(PREV_R!G:G,PREV_R!$C:$C,'03'!$D:$D,PREV_R!A:A,'03'!$M$7)</f>
        <v>0</v>
      </c>
      <c r="AN59" s="250">
        <f>SUMIFS(PREV_R!H:H,PREV_R!$C:$C,'03'!$D:$D,PREV_R!A:A,'03'!$M$7)</f>
        <v>0</v>
      </c>
      <c r="AO59" s="250">
        <f>SUMIFS(PREV_R!I:I,PREV_R!$C:$C,'03'!$D:$D,PREV_R!A:A,'03'!$M$7)</f>
        <v>0</v>
      </c>
      <c r="AP59" s="250">
        <f>SUMIFS(PREV_R!J:J,PREV_R!$C:$C,'03'!$D:$D,PREV_R!A:A,'03'!$M$7)</f>
        <v>0</v>
      </c>
      <c r="AQ59" s="250">
        <f>SUMIFS(PREV_R!K:K,PREV_R!$C:$C,'03'!$D:$D,PREV_R!A:A,'03'!$M$7)</f>
        <v>0</v>
      </c>
      <c r="AR59" s="250">
        <f>SUMIFS(PREV_R!L:L,PREV_R!$C:$C,'03'!$D:$D,PREV_R!A:A,'03'!$M$7)</f>
        <v>0</v>
      </c>
      <c r="AS59" s="250">
        <f>SUMIFS(PREV_R!M:M,PREV_R!$C:$C,'03'!$D:$D,PREV_R!A:A,'03'!$M$7)</f>
        <v>0</v>
      </c>
      <c r="AT59" s="250">
        <f>SUMIFS(PREV_R!N:N,PREV_R!$C:$C,'03'!$D:$D,PREV_R!A:A,'03'!$M$7)</f>
        <v>0</v>
      </c>
      <c r="AU59" s="250">
        <f>SUMIFS(PREV_R!O:O,PREV_R!$C:$C,'03'!$D:$D,PREV_R!A:A,'03'!$M$7)</f>
        <v>0</v>
      </c>
      <c r="AW59" s="250">
        <f>SUMIFS(PREV_D!D:D,PREV_D!$C:$C,'03'!$J:$J,PREV_D!A:A,'03'!$M$7)</f>
        <v>0</v>
      </c>
      <c r="AX59" s="250">
        <f>SUMIFS(PREV_D!E:E,PREV_D!$C:$C,'03'!$J:$J,PREV_D!A:A,'03'!$M$7)</f>
        <v>0</v>
      </c>
      <c r="AY59" s="250">
        <f>SUMIFS(PREV_D!F:F,PREV_D!$C:$C,'03'!$J:$J,PREV_D!A:A,'03'!$M$7)</f>
        <v>0</v>
      </c>
      <c r="AZ59" s="250">
        <f>SUMIFS(PREV_D!G:G,PREV_D!$C:$C,'03'!$J:$J,PREV_D!A:A,'03'!$M$7)</f>
        <v>0</v>
      </c>
      <c r="BA59" s="250">
        <f>SUMIFS(PREV_D!H:H,PREV_D!$C:$C,'03'!$J:$J,PREV_D!A:A,'03'!$M$7)</f>
        <v>0</v>
      </c>
      <c r="BB59" s="250">
        <f>SUMIFS(PREV_D!I:I,PREV_D!$C:$C,'03'!$J:$J,PREV_D!A:A,'03'!$M$7)</f>
        <v>0</v>
      </c>
      <c r="BC59" s="250">
        <f>SUMIFS(PREV_D!J:J,PREV_D!$C:$C,'03'!$J:$J,PREV_D!A:A,'03'!$M$7)</f>
        <v>0</v>
      </c>
      <c r="BD59" s="250">
        <f>SUMIFS(PREV_D!K:K,PREV_D!$C:$C,'03'!$J:$J,PREV_D!A:A,'03'!$M$7)</f>
        <v>0</v>
      </c>
      <c r="BE59" s="250">
        <f>SUMIFS(PREV_D!L:L,PREV_D!$C:$C,'03'!$J:$J,PREV_D!A:A,'03'!$M$7)</f>
        <v>0</v>
      </c>
      <c r="BF59" s="250">
        <f>SUMIFS(PREV_D!M:M,PREV_D!$C:$C,'03'!$J:$J,PREV_D!A:A,'03'!$M$7)</f>
        <v>0</v>
      </c>
      <c r="BG59" s="250">
        <f>SUMIFS(PREV_D!N:N,PREV_D!$C:$C,'03'!$J:$J,PREV_D!A:A,'03'!$M$7)</f>
        <v>0</v>
      </c>
      <c r="BH59" s="250">
        <f>SUMIFS(PREV_D!O:O,PREV_D!$C:$C,'03'!$J:$J,PREV_D!A:A,'03'!$M$7)</f>
        <v>0</v>
      </c>
      <c r="BJ59" s="156">
        <f t="shared" si="10"/>
        <v>2065</v>
      </c>
    </row>
    <row r="60" spans="3:62" x14ac:dyDescent="0.25">
      <c r="C60" s="156" t="s">
        <v>200</v>
      </c>
      <c r="D60" s="155">
        <f>VLOOKUP(C60,CAD!E30:F30,2,0)</f>
        <v>0</v>
      </c>
      <c r="E60" s="155">
        <f>SUMIFS(REC!F:F,REC!C:C,"&gt;="&amp;DATE($M$7,$BL$28,1),REC!C:C,"&lt;="&amp;EOMONTH(DATE($M$7,$BL$28,1),0),REC!H:H,"efetivado",REC!D:D,'03'!D:D)</f>
        <v>0</v>
      </c>
      <c r="F60" s="155">
        <f t="shared" si="11"/>
        <v>0</v>
      </c>
      <c r="G60" s="155">
        <f t="shared" si="3"/>
        <v>0</v>
      </c>
      <c r="I60" s="156" t="s">
        <v>200</v>
      </c>
      <c r="J60" s="155">
        <f>VLOOKUP(I60,CAD!J30:K30,2,0)</f>
        <v>0</v>
      </c>
      <c r="K60" s="155">
        <f t="shared" si="4"/>
        <v>0</v>
      </c>
      <c r="L60" s="155">
        <f t="shared" si="12"/>
        <v>0</v>
      </c>
      <c r="M60" s="155">
        <f t="shared" si="6"/>
        <v>0</v>
      </c>
      <c r="W60" s="352">
        <f>SUMIFS(DES!F:F,DES!C:C,"&gt;="&amp;DATE($M$7,$BL$28,1),DES!C:C,"&lt;="&amp;EOMONTH(DATE($M$7,$BL$28,1),0),DES!H:H,"efetivado",DES!D:D,'03'!J:J)</f>
        <v>0</v>
      </c>
      <c r="Y60" s="352">
        <f>SUMIFS(CAR!H:H,CAR!C:C,"&gt;="&amp;DATE($M$7,$BL$28,1),CAR!C:C,"&lt;="&amp;EOMONTH(DATE($M$7,$BL$28,1),0),CAR!J:J,"efetivado",CAR!D:D,'03'!J:J)</f>
        <v>0</v>
      </c>
      <c r="AA60" s="352">
        <f>SUMIFS(CAR!H:H,CAR!J:J,"efetivado",CAR!D:D,'03'!J:J)</f>
        <v>0</v>
      </c>
      <c r="AC60" s="352">
        <f t="shared" si="7"/>
        <v>0</v>
      </c>
      <c r="AD60" s="352">
        <f t="shared" si="13"/>
        <v>0</v>
      </c>
      <c r="AF60" s="352">
        <f t="shared" si="9"/>
        <v>0</v>
      </c>
      <c r="AJ60" s="250">
        <f>SUMIFS(PREV_R!D:D,PREV_R!$C:$C,'03'!$D:$D,PREV_R!A:A,'03'!$M$7)</f>
        <v>0</v>
      </c>
      <c r="AK60" s="250">
        <f>SUMIFS(PREV_R!E:E,PREV_R!$C:$C,'03'!$D:$D,PREV_R!A:A,'03'!$M$7)</f>
        <v>0</v>
      </c>
      <c r="AL60" s="250">
        <f>SUMIFS(PREV_R!F:F,PREV_R!$C:$C,'03'!$D:$D,PREV_R!A:A,'03'!$M$7)</f>
        <v>0</v>
      </c>
      <c r="AM60" s="250">
        <f>SUMIFS(PREV_R!G:G,PREV_R!$C:$C,'03'!$D:$D,PREV_R!A:A,'03'!$M$7)</f>
        <v>0</v>
      </c>
      <c r="AN60" s="250">
        <f>SUMIFS(PREV_R!H:H,PREV_R!$C:$C,'03'!$D:$D,PREV_R!A:A,'03'!$M$7)</f>
        <v>0</v>
      </c>
      <c r="AO60" s="250">
        <f>SUMIFS(PREV_R!I:I,PREV_R!$C:$C,'03'!$D:$D,PREV_R!A:A,'03'!$M$7)</f>
        <v>0</v>
      </c>
      <c r="AP60" s="250">
        <f>SUMIFS(PREV_R!J:J,PREV_R!$C:$C,'03'!$D:$D,PREV_R!A:A,'03'!$M$7)</f>
        <v>0</v>
      </c>
      <c r="AQ60" s="250">
        <f>SUMIFS(PREV_R!K:K,PREV_R!$C:$C,'03'!$D:$D,PREV_R!A:A,'03'!$M$7)</f>
        <v>0</v>
      </c>
      <c r="AR60" s="250">
        <f>SUMIFS(PREV_R!L:L,PREV_R!$C:$C,'03'!$D:$D,PREV_R!A:A,'03'!$M$7)</f>
        <v>0</v>
      </c>
      <c r="AS60" s="250">
        <f>SUMIFS(PREV_R!M:M,PREV_R!$C:$C,'03'!$D:$D,PREV_R!A:A,'03'!$M$7)</f>
        <v>0</v>
      </c>
      <c r="AT60" s="250">
        <f>SUMIFS(PREV_R!N:N,PREV_R!$C:$C,'03'!$D:$D,PREV_R!A:A,'03'!$M$7)</f>
        <v>0</v>
      </c>
      <c r="AU60" s="250">
        <f>SUMIFS(PREV_R!O:O,PREV_R!$C:$C,'03'!$D:$D,PREV_R!A:A,'03'!$M$7)</f>
        <v>0</v>
      </c>
      <c r="AW60" s="250">
        <f>SUMIFS(PREV_D!D:D,PREV_D!$C:$C,'03'!$J:$J,PREV_D!A:A,'03'!$M$7)</f>
        <v>0</v>
      </c>
      <c r="AX60" s="250">
        <f>SUMIFS(PREV_D!E:E,PREV_D!$C:$C,'03'!$J:$J,PREV_D!A:A,'03'!$M$7)</f>
        <v>0</v>
      </c>
      <c r="AY60" s="250">
        <f>SUMIFS(PREV_D!F:F,PREV_D!$C:$C,'03'!$J:$J,PREV_D!A:A,'03'!$M$7)</f>
        <v>0</v>
      </c>
      <c r="AZ60" s="250">
        <f>SUMIFS(PREV_D!G:G,PREV_D!$C:$C,'03'!$J:$J,PREV_D!A:A,'03'!$M$7)</f>
        <v>0</v>
      </c>
      <c r="BA60" s="250">
        <f>SUMIFS(PREV_D!H:H,PREV_D!$C:$C,'03'!$J:$J,PREV_D!A:A,'03'!$M$7)</f>
        <v>0</v>
      </c>
      <c r="BB60" s="250">
        <f>SUMIFS(PREV_D!I:I,PREV_D!$C:$C,'03'!$J:$J,PREV_D!A:A,'03'!$M$7)</f>
        <v>0</v>
      </c>
      <c r="BC60" s="250">
        <f>SUMIFS(PREV_D!J:J,PREV_D!$C:$C,'03'!$J:$J,PREV_D!A:A,'03'!$M$7)</f>
        <v>0</v>
      </c>
      <c r="BD60" s="250">
        <f>SUMIFS(PREV_D!K:K,PREV_D!$C:$C,'03'!$J:$J,PREV_D!A:A,'03'!$M$7)</f>
        <v>0</v>
      </c>
      <c r="BE60" s="250">
        <f>SUMIFS(PREV_D!L:L,PREV_D!$C:$C,'03'!$J:$J,PREV_D!A:A,'03'!$M$7)</f>
        <v>0</v>
      </c>
      <c r="BF60" s="250">
        <f>SUMIFS(PREV_D!M:M,PREV_D!$C:$C,'03'!$J:$J,PREV_D!A:A,'03'!$M$7)</f>
        <v>0</v>
      </c>
      <c r="BG60" s="250">
        <f>SUMIFS(PREV_D!N:N,PREV_D!$C:$C,'03'!$J:$J,PREV_D!A:A,'03'!$M$7)</f>
        <v>0</v>
      </c>
      <c r="BH60" s="250">
        <f>SUMIFS(PREV_D!O:O,PREV_D!$C:$C,'03'!$J:$J,PREV_D!A:A,'03'!$M$7)</f>
        <v>0</v>
      </c>
      <c r="BJ60" s="156">
        <f t="shared" si="10"/>
        <v>2066</v>
      </c>
    </row>
    <row r="61" spans="3:62" x14ac:dyDescent="0.25">
      <c r="C61" s="156" t="s">
        <v>201</v>
      </c>
      <c r="D61" s="155">
        <f>VLOOKUP(C61,CAD!E31:F31,2,0)</f>
        <v>0</v>
      </c>
      <c r="E61" s="155">
        <f>SUMIFS(REC!F:F,REC!C:C,"&gt;="&amp;DATE($M$7,$BL$28,1),REC!C:C,"&lt;="&amp;EOMONTH(DATE($M$7,$BL$28,1),0),REC!H:H,"efetivado",REC!D:D,'03'!D:D)</f>
        <v>0</v>
      </c>
      <c r="F61" s="155">
        <f t="shared" si="11"/>
        <v>0</v>
      </c>
      <c r="G61" s="155">
        <f t="shared" si="3"/>
        <v>0</v>
      </c>
      <c r="I61" s="156" t="s">
        <v>201</v>
      </c>
      <c r="J61" s="155">
        <f>VLOOKUP(I61,CAD!J31:K31,2,0)</f>
        <v>0</v>
      </c>
      <c r="K61" s="155">
        <f t="shared" si="4"/>
        <v>0</v>
      </c>
      <c r="L61" s="155">
        <f t="shared" si="12"/>
        <v>0</v>
      </c>
      <c r="M61" s="155">
        <f t="shared" si="6"/>
        <v>0</v>
      </c>
      <c r="W61" s="352">
        <f>SUMIFS(DES!F:F,DES!C:C,"&gt;="&amp;DATE($M$7,$BL$28,1),DES!C:C,"&lt;="&amp;EOMONTH(DATE($M$7,$BL$28,1),0),DES!H:H,"efetivado",DES!D:D,'03'!J:J)</f>
        <v>0</v>
      </c>
      <c r="Y61" s="352">
        <f>SUMIFS(CAR!H:H,CAR!C:C,"&gt;="&amp;DATE($M$7,$BL$28,1),CAR!C:C,"&lt;="&amp;EOMONTH(DATE($M$7,$BL$28,1),0),CAR!J:J,"efetivado",CAR!D:D,'03'!J:J)</f>
        <v>0</v>
      </c>
      <c r="AA61" s="352">
        <f>SUMIFS(CAR!H:H,CAR!J:J,"efetivado",CAR!D:D,'03'!J:J)</f>
        <v>0</v>
      </c>
      <c r="AC61" s="352">
        <f t="shared" si="7"/>
        <v>0</v>
      </c>
      <c r="AD61" s="352">
        <f t="shared" si="13"/>
        <v>0</v>
      </c>
      <c r="AF61" s="352">
        <f t="shared" si="9"/>
        <v>0</v>
      </c>
      <c r="AJ61" s="250">
        <f>SUMIFS(PREV_R!D:D,PREV_R!$C:$C,'03'!$D:$D,PREV_R!A:A,'03'!$M$7)</f>
        <v>0</v>
      </c>
      <c r="AK61" s="250">
        <f>SUMIFS(PREV_R!E:E,PREV_R!$C:$C,'03'!$D:$D,PREV_R!A:A,'03'!$M$7)</f>
        <v>0</v>
      </c>
      <c r="AL61" s="250">
        <f>SUMIFS(PREV_R!F:F,PREV_R!$C:$C,'03'!$D:$D,PREV_R!A:A,'03'!$M$7)</f>
        <v>0</v>
      </c>
      <c r="AM61" s="250">
        <f>SUMIFS(PREV_R!G:G,PREV_R!$C:$C,'03'!$D:$D,PREV_R!A:A,'03'!$M$7)</f>
        <v>0</v>
      </c>
      <c r="AN61" s="250">
        <f>SUMIFS(PREV_R!H:H,PREV_R!$C:$C,'03'!$D:$D,PREV_R!A:A,'03'!$M$7)</f>
        <v>0</v>
      </c>
      <c r="AO61" s="250">
        <f>SUMIFS(PREV_R!I:I,PREV_R!$C:$C,'03'!$D:$D,PREV_R!A:A,'03'!$M$7)</f>
        <v>0</v>
      </c>
      <c r="AP61" s="250">
        <f>SUMIFS(PREV_R!J:J,PREV_R!$C:$C,'03'!$D:$D,PREV_R!A:A,'03'!$M$7)</f>
        <v>0</v>
      </c>
      <c r="AQ61" s="250">
        <f>SUMIFS(PREV_R!K:K,PREV_R!$C:$C,'03'!$D:$D,PREV_R!A:A,'03'!$M$7)</f>
        <v>0</v>
      </c>
      <c r="AR61" s="250">
        <f>SUMIFS(PREV_R!L:L,PREV_R!$C:$C,'03'!$D:$D,PREV_R!A:A,'03'!$M$7)</f>
        <v>0</v>
      </c>
      <c r="AS61" s="250">
        <f>SUMIFS(PREV_R!M:M,PREV_R!$C:$C,'03'!$D:$D,PREV_R!A:A,'03'!$M$7)</f>
        <v>0</v>
      </c>
      <c r="AT61" s="250">
        <f>SUMIFS(PREV_R!N:N,PREV_R!$C:$C,'03'!$D:$D,PREV_R!A:A,'03'!$M$7)</f>
        <v>0</v>
      </c>
      <c r="AU61" s="250">
        <f>SUMIFS(PREV_R!O:O,PREV_R!$C:$C,'03'!$D:$D,PREV_R!A:A,'03'!$M$7)</f>
        <v>0</v>
      </c>
      <c r="AW61" s="250">
        <f>SUMIFS(PREV_D!D:D,PREV_D!$C:$C,'03'!$J:$J,PREV_D!A:A,'03'!$M$7)</f>
        <v>0</v>
      </c>
      <c r="AX61" s="250">
        <f>SUMIFS(PREV_D!E:E,PREV_D!$C:$C,'03'!$J:$J,PREV_D!A:A,'03'!$M$7)</f>
        <v>0</v>
      </c>
      <c r="AY61" s="250">
        <f>SUMIFS(PREV_D!F:F,PREV_D!$C:$C,'03'!$J:$J,PREV_D!A:A,'03'!$M$7)</f>
        <v>0</v>
      </c>
      <c r="AZ61" s="250">
        <f>SUMIFS(PREV_D!G:G,PREV_D!$C:$C,'03'!$J:$J,PREV_D!A:A,'03'!$M$7)</f>
        <v>0</v>
      </c>
      <c r="BA61" s="250">
        <f>SUMIFS(PREV_D!H:H,PREV_D!$C:$C,'03'!$J:$J,PREV_D!A:A,'03'!$M$7)</f>
        <v>0</v>
      </c>
      <c r="BB61" s="250">
        <f>SUMIFS(PREV_D!I:I,PREV_D!$C:$C,'03'!$J:$J,PREV_D!A:A,'03'!$M$7)</f>
        <v>0</v>
      </c>
      <c r="BC61" s="250">
        <f>SUMIFS(PREV_D!J:J,PREV_D!$C:$C,'03'!$J:$J,PREV_D!A:A,'03'!$M$7)</f>
        <v>0</v>
      </c>
      <c r="BD61" s="250">
        <f>SUMIFS(PREV_D!K:K,PREV_D!$C:$C,'03'!$J:$J,PREV_D!A:A,'03'!$M$7)</f>
        <v>0</v>
      </c>
      <c r="BE61" s="250">
        <f>SUMIFS(PREV_D!L:L,PREV_D!$C:$C,'03'!$J:$J,PREV_D!A:A,'03'!$M$7)</f>
        <v>0</v>
      </c>
      <c r="BF61" s="250">
        <f>SUMIFS(PREV_D!M:M,PREV_D!$C:$C,'03'!$J:$J,PREV_D!A:A,'03'!$M$7)</f>
        <v>0</v>
      </c>
      <c r="BG61" s="250">
        <f>SUMIFS(PREV_D!N:N,PREV_D!$C:$C,'03'!$J:$J,PREV_D!A:A,'03'!$M$7)</f>
        <v>0</v>
      </c>
      <c r="BH61" s="250">
        <f>SUMIFS(PREV_D!O:O,PREV_D!$C:$C,'03'!$J:$J,PREV_D!A:A,'03'!$M$7)</f>
        <v>0</v>
      </c>
      <c r="BJ61" s="156">
        <f t="shared" si="10"/>
        <v>2067</v>
      </c>
    </row>
    <row r="62" spans="3:62" x14ac:dyDescent="0.25">
      <c r="BJ62" s="156">
        <f t="shared" si="10"/>
        <v>2068</v>
      </c>
    </row>
    <row r="63" spans="3:62" x14ac:dyDescent="0.25">
      <c r="BJ63" s="156">
        <f t="shared" si="10"/>
        <v>2069</v>
      </c>
    </row>
    <row r="64" spans="3:62" x14ac:dyDescent="0.25">
      <c r="BJ64" s="156">
        <f t="shared" si="10"/>
        <v>2070</v>
      </c>
    </row>
  </sheetData>
  <sheetProtection password="909B" sheet="1" objects="1" scenarios="1" selectLockedCells="1" sort="0" autoFilter="0"/>
  <mergeCells count="14">
    <mergeCell ref="AW9:BH9"/>
    <mergeCell ref="AJ9:AU9"/>
    <mergeCell ref="C6:H7"/>
    <mergeCell ref="C10:D10"/>
    <mergeCell ref="I10:J10"/>
    <mergeCell ref="C9:G9"/>
    <mergeCell ref="I9:M9"/>
    <mergeCell ref="AD9:AD10"/>
    <mergeCell ref="Y9:Y10"/>
    <mergeCell ref="AC9:AC10"/>
    <mergeCell ref="W9:W11"/>
    <mergeCell ref="AF9:AF11"/>
    <mergeCell ref="AA9:AA10"/>
    <mergeCell ref="AB9:AB10"/>
  </mergeCells>
  <conditionalFormatting sqref="G12:G61 M12:M61">
    <cfRule type="cellIs" dxfId="54" priority="7" operator="greaterThan">
      <formula>0</formula>
    </cfRule>
  </conditionalFormatting>
  <conditionalFormatting sqref="C12:G61">
    <cfRule type="expression" dxfId="53" priority="5">
      <formula>$D12&lt;&gt;0</formula>
    </cfRule>
  </conditionalFormatting>
  <conditionalFormatting sqref="C12:C61">
    <cfRule type="expression" dxfId="52" priority="4">
      <formula>$D12&lt;&gt;0</formula>
    </cfRule>
  </conditionalFormatting>
  <conditionalFormatting sqref="I12:M61">
    <cfRule type="expression" dxfId="51" priority="3">
      <formula>$J12&lt;&gt;0</formula>
    </cfRule>
  </conditionalFormatting>
  <conditionalFormatting sqref="I12:I61">
    <cfRule type="expression" dxfId="50" priority="2">
      <formula>J12&lt;&gt;0</formula>
    </cfRule>
  </conditionalFormatting>
  <conditionalFormatting sqref="G11:G61 M11:M61">
    <cfRule type="cellIs" dxfId="49" priority="6" operator="lessThan">
      <formula>0</formula>
    </cfRule>
  </conditionalFormatting>
  <dataValidations count="2">
    <dataValidation type="list" allowBlank="1" showInputMessage="1" showErrorMessage="1" sqref="K7">
      <formula1>$BL$14:$BL$25</formula1>
    </dataValidation>
    <dataValidation type="list" allowBlank="1" showInputMessage="1" showErrorMessage="1" sqref="M7">
      <formula1>$BJ$14:$BJ$64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D66BC56-DD3F-4404-A782-DDEAEE0555AA}">
            <xm:f>DES!$U$8&gt;49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C9:M61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7030A0"/>
  </sheetPr>
  <dimension ref="A1:BC59"/>
  <sheetViews>
    <sheetView showGridLines="0" showRowColHeaders="0" workbookViewId="0">
      <pane ySplit="4" topLeftCell="A5" activePane="bottomLeft" state="frozen"/>
      <selection pane="bottomLeft" activeCell="N7" sqref="N7"/>
    </sheetView>
  </sheetViews>
  <sheetFormatPr defaultRowHeight="15" x14ac:dyDescent="0.25"/>
  <cols>
    <col min="1" max="1" width="10.7109375" customWidth="1"/>
    <col min="2" max="2" width="4.28515625" customWidth="1"/>
    <col min="3" max="3" width="12.7109375" customWidth="1"/>
    <col min="4" max="6" width="13.140625" customWidth="1"/>
    <col min="7" max="7" width="3.7109375" customWidth="1"/>
    <col min="8" max="8" width="12.7109375" customWidth="1"/>
    <col min="9" max="11" width="13.140625" customWidth="1"/>
    <col min="12" max="12" width="3.7109375" customWidth="1"/>
    <col min="13" max="13" width="12.7109375" customWidth="1"/>
    <col min="14" max="16" width="13.140625" customWidth="1"/>
    <col min="18" max="20" width="9.140625" style="305"/>
    <col min="21" max="22" width="14.7109375" style="305" customWidth="1"/>
    <col min="23" max="27" width="9.140625" style="305"/>
    <col min="28" max="28" width="0" style="250" hidden="1" customWidth="1"/>
    <col min="29" max="35" width="9.140625" style="250" hidden="1" customWidth="1"/>
    <col min="36" max="36" width="5" style="250" hidden="1" customWidth="1"/>
    <col min="37" max="37" width="9.140625" style="250" hidden="1" customWidth="1"/>
    <col min="38" max="38" width="5" style="250" hidden="1" customWidth="1"/>
    <col min="39" max="39" width="6.7109375" style="250" hidden="1" customWidth="1"/>
    <col min="40" max="42" width="0" style="250" hidden="1" customWidth="1"/>
    <col min="43" max="55" width="9.140625" style="305"/>
  </cols>
  <sheetData>
    <row r="1" spans="1:39" x14ac:dyDescent="0.25">
      <c r="A1" s="50"/>
    </row>
    <row r="6" spans="1:39" x14ac:dyDescent="0.25">
      <c r="C6" s="461" t="s">
        <v>249</v>
      </c>
      <c r="D6" s="461"/>
      <c r="E6" s="461"/>
      <c r="F6" s="461"/>
      <c r="G6" s="461"/>
      <c r="H6" s="461"/>
      <c r="I6" s="461"/>
      <c r="AI6" s="353">
        <f>CAD!$R$18</f>
        <v>1</v>
      </c>
    </row>
    <row r="7" spans="1:39" x14ac:dyDescent="0.25">
      <c r="C7" s="461"/>
      <c r="D7" s="461"/>
      <c r="E7" s="461"/>
      <c r="F7" s="461"/>
      <c r="G7" s="461"/>
      <c r="H7" s="461"/>
      <c r="I7" s="461"/>
      <c r="M7" s="19" t="s">
        <v>146</v>
      </c>
      <c r="N7" s="90">
        <v>2021</v>
      </c>
    </row>
    <row r="8" spans="1:39" x14ac:dyDescent="0.25">
      <c r="AE8" s="469" t="s">
        <v>70</v>
      </c>
      <c r="AF8" s="469" t="s">
        <v>267</v>
      </c>
      <c r="AG8" s="468" t="s">
        <v>82</v>
      </c>
      <c r="AI8" s="468" t="s">
        <v>269</v>
      </c>
    </row>
    <row r="9" spans="1:39" ht="22.5" customHeight="1" x14ac:dyDescent="0.25">
      <c r="C9" s="471" t="s">
        <v>6</v>
      </c>
      <c r="D9" s="471"/>
      <c r="E9" s="471"/>
      <c r="F9" s="471"/>
      <c r="H9" s="472" t="s">
        <v>7</v>
      </c>
      <c r="I9" s="472"/>
      <c r="J9" s="472"/>
      <c r="K9" s="472"/>
      <c r="M9" s="473" t="s">
        <v>129</v>
      </c>
      <c r="N9" s="473"/>
      <c r="O9" s="473"/>
      <c r="P9" s="473"/>
      <c r="AB9" s="451" t="s">
        <v>62</v>
      </c>
      <c r="AC9" s="451" t="s">
        <v>67</v>
      </c>
      <c r="AE9" s="469"/>
      <c r="AF9" s="469"/>
      <c r="AG9" s="468"/>
      <c r="AI9" s="468"/>
      <c r="AK9" s="156">
        <f>CAD!M10</f>
        <v>2020</v>
      </c>
      <c r="AM9" s="354"/>
    </row>
    <row r="10" spans="1:39" x14ac:dyDescent="0.25">
      <c r="C10" s="63" t="s">
        <v>49</v>
      </c>
      <c r="D10" s="63" t="s">
        <v>46</v>
      </c>
      <c r="E10" s="63" t="s">
        <v>47</v>
      </c>
      <c r="F10" s="63" t="s">
        <v>48</v>
      </c>
      <c r="H10" s="63" t="s">
        <v>49</v>
      </c>
      <c r="I10" s="63" t="s">
        <v>46</v>
      </c>
      <c r="J10" s="63" t="s">
        <v>47</v>
      </c>
      <c r="K10" s="63" t="s">
        <v>48</v>
      </c>
      <c r="M10" s="63" t="s">
        <v>49</v>
      </c>
      <c r="N10" s="63" t="s">
        <v>46</v>
      </c>
      <c r="O10" s="63" t="s">
        <v>47</v>
      </c>
      <c r="P10" s="63" t="s">
        <v>48</v>
      </c>
      <c r="AB10" s="451"/>
      <c r="AC10" s="451"/>
      <c r="AE10" s="351">
        <f>SUM(AE11:AE22)</f>
        <v>0</v>
      </c>
      <c r="AF10" s="351">
        <f>SUM(AF11:AF22)</f>
        <v>0</v>
      </c>
      <c r="AG10" s="351">
        <f>SUMIFS('PG CAR'!$H:$H,'PG CAR'!$C:$C,"&gt;="&amp;DATE(N7,1,1),'PG CAR'!$C:$C,"&lt;="&amp;EOMONTH(DATE(N7,12,1),0),'PG CAR'!$J:$J,"efetivado")</f>
        <v>0</v>
      </c>
      <c r="AI10" s="468"/>
      <c r="AK10" s="156">
        <f>AK9+1</f>
        <v>2021</v>
      </c>
      <c r="AM10" s="355"/>
    </row>
    <row r="11" spans="1:39" x14ac:dyDescent="0.25">
      <c r="C11" s="24" t="s">
        <v>34</v>
      </c>
      <c r="D11" s="23">
        <f>SUMIFS(REC!F:F,REC!C:C,"&gt;="&amp;DATE($N$7,AM11,1),REC!C:C,"&lt;="&amp;EOMONTH(DATE($N$7,AM11,1),0),REC!H:H,"efetivado")</f>
        <v>0</v>
      </c>
      <c r="E11" s="23">
        <f>SUMIFS(PREV_R!D:D,PREV_R!A:A,'04'!$N$7,PREV_R!B:B,1)</f>
        <v>0</v>
      </c>
      <c r="F11" s="23">
        <f>D11-E11</f>
        <v>0</v>
      </c>
      <c r="H11" s="24" t="s">
        <v>34</v>
      </c>
      <c r="I11" s="23">
        <f>AC11+AI11</f>
        <v>0</v>
      </c>
      <c r="J11" s="23">
        <f>SUMIFS(PREV_D!D:D,PREV_D!A:A,'04'!$N$7,PREV_D!B:B,1)</f>
        <v>0</v>
      </c>
      <c r="K11" s="23">
        <f>J11-I11</f>
        <v>0</v>
      </c>
      <c r="M11" s="24" t="s">
        <v>34</v>
      </c>
      <c r="N11" s="23">
        <f>D11-I11</f>
        <v>0</v>
      </c>
      <c r="O11" s="23">
        <f>E11-J11</f>
        <v>0</v>
      </c>
      <c r="P11" s="23">
        <f>N11-O11</f>
        <v>0</v>
      </c>
      <c r="AB11" s="156">
        <v>1</v>
      </c>
      <c r="AC11" s="250">
        <f>SUMIFS(DES!F:F,DES!C:C,"&gt;="&amp;DATE($N$7,AM11,1),DES!C:C,"&lt;="&amp;EOMONTH(DATE($N$7,AM11,1),0),DES!H:H,"efetivado")</f>
        <v>0</v>
      </c>
      <c r="AE11" s="352">
        <f>SUMIFS(CAR!H:H,CAR!C:C,"&gt;="&amp;DATE($N$7,AM11,1),CAR!C:C,"&lt;="&amp;EOMONTH(DATE($N$7,AM11,1),0),CAR!J:J,"efetivado")</f>
        <v>0</v>
      </c>
      <c r="AF11" s="352">
        <f>IFERROR(AE11*100/$AE$10,0)</f>
        <v>0</v>
      </c>
      <c r="AG11" s="352">
        <f>$AG$10/100*AF11</f>
        <v>0</v>
      </c>
      <c r="AI11" s="352">
        <f>IF($AI$6=1,AE11,AG11)</f>
        <v>0</v>
      </c>
      <c r="AK11" s="156">
        <f t="shared" ref="AK11:AK59" si="0">AK10+1</f>
        <v>2022</v>
      </c>
      <c r="AM11" s="156">
        <v>1</v>
      </c>
    </row>
    <row r="12" spans="1:39" x14ac:dyDescent="0.25">
      <c r="C12" s="24" t="s">
        <v>35</v>
      </c>
      <c r="D12" s="23">
        <f>SUMIFS(REC!F:F,REC!C:C,"&gt;="&amp;DATE($N$7,AM12,1),REC!C:C,"&lt;="&amp;EOMONTH(DATE($N$7,AM12,1),0),REC!H:H,"efetivado")</f>
        <v>0</v>
      </c>
      <c r="E12" s="23">
        <f>SUMIFS(PREV_R!E:E,PREV_R!A:A,'04'!$N$7,PREV_R!B:B,1)</f>
        <v>0</v>
      </c>
      <c r="F12" s="23">
        <f t="shared" ref="F12:F22" si="1">D12-E12</f>
        <v>0</v>
      </c>
      <c r="H12" s="24" t="s">
        <v>35</v>
      </c>
      <c r="I12" s="23">
        <f t="shared" ref="I12:I22" si="2">AC12+AI12</f>
        <v>0</v>
      </c>
      <c r="J12" s="23">
        <f>SUMIFS(PREV_D!E:E,PREV_D!A:A,'04'!$N$7,PREV_D!B:B,1)</f>
        <v>0</v>
      </c>
      <c r="K12" s="23">
        <f t="shared" ref="K12:K22" si="3">J12-I12</f>
        <v>0</v>
      </c>
      <c r="M12" s="24" t="s">
        <v>35</v>
      </c>
      <c r="N12" s="23">
        <f t="shared" ref="N12:O22" si="4">D12-I12</f>
        <v>0</v>
      </c>
      <c r="O12" s="23">
        <f t="shared" si="4"/>
        <v>0</v>
      </c>
      <c r="P12" s="23">
        <f t="shared" ref="P12:P22" si="5">N12-O12</f>
        <v>0</v>
      </c>
      <c r="AB12" s="156">
        <v>2</v>
      </c>
      <c r="AC12" s="250">
        <f>SUMIFS(DES!F:F,DES!C:C,"&gt;="&amp;DATE($N$7,AM12,1),DES!C:C,"&lt;="&amp;EOMONTH(DATE($N$7,AM12,1),0),DES!H:H,"efetivado")</f>
        <v>0</v>
      </c>
      <c r="AE12" s="352">
        <f>SUMIFS(CAR!H:H,CAR!C:C,"&gt;="&amp;DATE($N$7,AM12,1),CAR!C:C,"&lt;="&amp;EOMONTH(DATE($N$7,AM12,1),0),CAR!J:J,"efetivado")</f>
        <v>0</v>
      </c>
      <c r="AF12" s="352">
        <f t="shared" ref="AF12:AF22" si="6">IFERROR(AE12*100/$AE$10,0)</f>
        <v>0</v>
      </c>
      <c r="AG12" s="352">
        <f t="shared" ref="AG12:AG22" si="7">$AG$10/100*AF12</f>
        <v>0</v>
      </c>
      <c r="AI12" s="352">
        <f t="shared" ref="AI12:AI22" si="8">IF($AI$6=1,AE12,AG12)</f>
        <v>0</v>
      </c>
      <c r="AK12" s="156">
        <f t="shared" si="0"/>
        <v>2023</v>
      </c>
      <c r="AM12" s="156">
        <v>2</v>
      </c>
    </row>
    <row r="13" spans="1:39" x14ac:dyDescent="0.25">
      <c r="C13" s="24" t="s">
        <v>36</v>
      </c>
      <c r="D13" s="23">
        <f>SUMIFS(REC!F:F,REC!C:C,"&gt;="&amp;DATE($N$7,AM13,1),REC!C:C,"&lt;="&amp;EOMONTH(DATE($N$7,AM13,1),0),REC!H:H,"efetivado")</f>
        <v>0</v>
      </c>
      <c r="E13" s="23">
        <f>SUMIFS(PREV_R!F:F,PREV_R!A:A,'04'!$N$7,PREV_R!B:B,1)</f>
        <v>0</v>
      </c>
      <c r="F13" s="23">
        <f t="shared" si="1"/>
        <v>0</v>
      </c>
      <c r="H13" s="24" t="s">
        <v>36</v>
      </c>
      <c r="I13" s="23">
        <f t="shared" si="2"/>
        <v>0</v>
      </c>
      <c r="J13" s="23">
        <f>SUMIFS(PREV_D!F:F,PREV_D!A:A,'04'!$N$7,PREV_D!B:B,1)</f>
        <v>0</v>
      </c>
      <c r="K13" s="23">
        <f t="shared" si="3"/>
        <v>0</v>
      </c>
      <c r="M13" s="24" t="s">
        <v>36</v>
      </c>
      <c r="N13" s="23">
        <f t="shared" si="4"/>
        <v>0</v>
      </c>
      <c r="O13" s="23">
        <f>E13-J13</f>
        <v>0</v>
      </c>
      <c r="P13" s="23">
        <f t="shared" si="5"/>
        <v>0</v>
      </c>
      <c r="AB13" s="156">
        <v>3</v>
      </c>
      <c r="AC13" s="250">
        <f>SUMIFS(DES!F:F,DES!C:C,"&gt;="&amp;DATE($N$7,AM13,1),DES!C:C,"&lt;="&amp;EOMONTH(DATE($N$7,AM13,1),0),DES!H:H,"efetivado")</f>
        <v>0</v>
      </c>
      <c r="AE13" s="352">
        <f>SUMIFS(CAR!H:H,CAR!C:C,"&gt;="&amp;DATE($N$7,AM13,1),CAR!C:C,"&lt;="&amp;EOMONTH(DATE($N$7,AM13,1),0),CAR!J:J,"efetivado")</f>
        <v>0</v>
      </c>
      <c r="AF13" s="352">
        <f t="shared" si="6"/>
        <v>0</v>
      </c>
      <c r="AG13" s="352">
        <f t="shared" si="7"/>
        <v>0</v>
      </c>
      <c r="AI13" s="352">
        <f t="shared" si="8"/>
        <v>0</v>
      </c>
      <c r="AK13" s="156">
        <f t="shared" si="0"/>
        <v>2024</v>
      </c>
      <c r="AM13" s="156">
        <v>3</v>
      </c>
    </row>
    <row r="14" spans="1:39" x14ac:dyDescent="0.25">
      <c r="C14" s="24" t="s">
        <v>37</v>
      </c>
      <c r="D14" s="23">
        <f>SUMIFS(REC!F:F,REC!C:C,"&gt;="&amp;DATE($N$7,AM14,1),REC!C:C,"&lt;="&amp;EOMONTH(DATE($N$7,AM14,1),0),REC!H:H,"efetivado")</f>
        <v>0</v>
      </c>
      <c r="E14" s="23">
        <f>SUMIFS(PREV_R!G:G,PREV_R!A:A,'04'!$N$7,PREV_R!B:B,1)</f>
        <v>0</v>
      </c>
      <c r="F14" s="23">
        <f t="shared" si="1"/>
        <v>0</v>
      </c>
      <c r="H14" s="24" t="s">
        <v>37</v>
      </c>
      <c r="I14" s="23">
        <f t="shared" si="2"/>
        <v>0</v>
      </c>
      <c r="J14" s="23">
        <f>SUMIFS(PREV_D!G:G,PREV_D!A:A,'04'!$N$7,PREV_D!B:B,1)</f>
        <v>0</v>
      </c>
      <c r="K14" s="23">
        <f t="shared" si="3"/>
        <v>0</v>
      </c>
      <c r="M14" s="24" t="s">
        <v>37</v>
      </c>
      <c r="N14" s="23">
        <f t="shared" si="4"/>
        <v>0</v>
      </c>
      <c r="O14" s="23">
        <f t="shared" si="4"/>
        <v>0</v>
      </c>
      <c r="P14" s="23">
        <f t="shared" si="5"/>
        <v>0</v>
      </c>
      <c r="AB14" s="156">
        <v>4</v>
      </c>
      <c r="AC14" s="250">
        <f>SUMIFS(DES!F:F,DES!C:C,"&gt;="&amp;DATE($N$7,AM14,1),DES!C:C,"&lt;="&amp;EOMONTH(DATE($N$7,AM14,1),0),DES!H:H,"efetivado")</f>
        <v>0</v>
      </c>
      <c r="AE14" s="352">
        <f>SUMIFS(CAR!H:H,CAR!C:C,"&gt;="&amp;DATE($N$7,AM14,1),CAR!C:C,"&lt;="&amp;EOMONTH(DATE($N$7,AM14,1),0),CAR!J:J,"efetivado")</f>
        <v>0</v>
      </c>
      <c r="AF14" s="352">
        <f t="shared" si="6"/>
        <v>0</v>
      </c>
      <c r="AG14" s="352">
        <f t="shared" si="7"/>
        <v>0</v>
      </c>
      <c r="AI14" s="352">
        <f t="shared" si="8"/>
        <v>0</v>
      </c>
      <c r="AK14" s="156">
        <f t="shared" si="0"/>
        <v>2025</v>
      </c>
      <c r="AM14" s="156">
        <v>4</v>
      </c>
    </row>
    <row r="15" spans="1:39" x14ac:dyDescent="0.25">
      <c r="C15" s="24" t="s">
        <v>38</v>
      </c>
      <c r="D15" s="23">
        <f>SUMIFS(REC!F:F,REC!C:C,"&gt;="&amp;DATE($N$7,AM15,1),REC!C:C,"&lt;="&amp;EOMONTH(DATE($N$7,AM15,1),0),REC!H:H,"efetivado")</f>
        <v>0</v>
      </c>
      <c r="E15" s="23">
        <f>SUMIFS(PREV_R!H:H,PREV_R!A:A,'04'!$N$7,PREV_R!B:B,1)</f>
        <v>0</v>
      </c>
      <c r="F15" s="23">
        <f t="shared" si="1"/>
        <v>0</v>
      </c>
      <c r="H15" s="24" t="s">
        <v>38</v>
      </c>
      <c r="I15" s="23">
        <f t="shared" si="2"/>
        <v>0</v>
      </c>
      <c r="J15" s="23">
        <f>SUMIFS(PREV_D!H:H,PREV_D!A:A,'04'!$N$7,PREV_D!B:B,1)</f>
        <v>0</v>
      </c>
      <c r="K15" s="23">
        <f t="shared" si="3"/>
        <v>0</v>
      </c>
      <c r="M15" s="24" t="s">
        <v>38</v>
      </c>
      <c r="N15" s="23">
        <f t="shared" si="4"/>
        <v>0</v>
      </c>
      <c r="O15" s="23">
        <f t="shared" si="4"/>
        <v>0</v>
      </c>
      <c r="P15" s="23">
        <f t="shared" si="5"/>
        <v>0</v>
      </c>
      <c r="AB15" s="156">
        <v>5</v>
      </c>
      <c r="AC15" s="250">
        <f>SUMIFS(DES!F:F,DES!C:C,"&gt;="&amp;DATE($N$7,AM15,1),DES!C:C,"&lt;="&amp;EOMONTH(DATE($N$7,AM15,1),0),DES!H:H,"efetivado")</f>
        <v>0</v>
      </c>
      <c r="AE15" s="352">
        <f>SUMIFS(CAR!H:H,CAR!C:C,"&gt;="&amp;DATE($N$7,AM15,1),CAR!C:C,"&lt;="&amp;EOMONTH(DATE($N$7,AM15,1),0),CAR!J:J,"efetivado")</f>
        <v>0</v>
      </c>
      <c r="AF15" s="352">
        <f t="shared" si="6"/>
        <v>0</v>
      </c>
      <c r="AG15" s="352">
        <f t="shared" si="7"/>
        <v>0</v>
      </c>
      <c r="AI15" s="352">
        <f t="shared" si="8"/>
        <v>0</v>
      </c>
      <c r="AK15" s="156">
        <f t="shared" si="0"/>
        <v>2026</v>
      </c>
      <c r="AM15" s="156">
        <v>5</v>
      </c>
    </row>
    <row r="16" spans="1:39" x14ac:dyDescent="0.25">
      <c r="C16" s="24" t="s">
        <v>39</v>
      </c>
      <c r="D16" s="23">
        <f>SUMIFS(REC!F:F,REC!C:C,"&gt;="&amp;DATE($N$7,AM16,1),REC!C:C,"&lt;="&amp;EOMONTH(DATE($N$7,AM16,1),0),REC!H:H,"efetivado")</f>
        <v>0</v>
      </c>
      <c r="E16" s="23">
        <f>SUMIFS(PREV_R!I:I,PREV_R!A:A,'04'!$N$7,PREV_R!B:B,1)</f>
        <v>0</v>
      </c>
      <c r="F16" s="23">
        <f t="shared" si="1"/>
        <v>0</v>
      </c>
      <c r="H16" s="24" t="s">
        <v>39</v>
      </c>
      <c r="I16" s="23">
        <f t="shared" si="2"/>
        <v>0</v>
      </c>
      <c r="J16" s="23">
        <f>SUMIFS(PREV_D!I:I,PREV_D!A:A,'04'!$N$7,PREV_D!B:B,1)</f>
        <v>0</v>
      </c>
      <c r="K16" s="23">
        <f t="shared" si="3"/>
        <v>0</v>
      </c>
      <c r="M16" s="24" t="s">
        <v>39</v>
      </c>
      <c r="N16" s="23">
        <f t="shared" si="4"/>
        <v>0</v>
      </c>
      <c r="O16" s="23">
        <f t="shared" si="4"/>
        <v>0</v>
      </c>
      <c r="P16" s="23">
        <f t="shared" si="5"/>
        <v>0</v>
      </c>
      <c r="AB16" s="156">
        <v>6</v>
      </c>
      <c r="AC16" s="250">
        <f>SUMIFS(DES!F:F,DES!C:C,"&gt;="&amp;DATE($N$7,AM16,1),DES!C:C,"&lt;="&amp;EOMONTH(DATE($N$7,AM16,1),0),DES!H:H,"efetivado")</f>
        <v>0</v>
      </c>
      <c r="AE16" s="352">
        <f>SUMIFS(CAR!H:H,CAR!C:C,"&gt;="&amp;DATE($N$7,AM16,1),CAR!C:C,"&lt;="&amp;EOMONTH(DATE($N$7,AM16,1),0),CAR!J:J,"efetivado")</f>
        <v>0</v>
      </c>
      <c r="AF16" s="352">
        <f t="shared" si="6"/>
        <v>0</v>
      </c>
      <c r="AG16" s="352">
        <f t="shared" si="7"/>
        <v>0</v>
      </c>
      <c r="AI16" s="352">
        <f t="shared" si="8"/>
        <v>0</v>
      </c>
      <c r="AK16" s="156">
        <f t="shared" si="0"/>
        <v>2027</v>
      </c>
      <c r="AM16" s="156">
        <v>6</v>
      </c>
    </row>
    <row r="17" spans="3:39" x14ac:dyDescent="0.25">
      <c r="C17" s="24" t="s">
        <v>40</v>
      </c>
      <c r="D17" s="23">
        <f>SUMIFS(REC!F:F,REC!C:C,"&gt;="&amp;DATE($N$7,AM17,1),REC!C:C,"&lt;="&amp;EOMONTH(DATE($N$7,AM17,1),0),REC!H:H,"efetivado")</f>
        <v>0</v>
      </c>
      <c r="E17" s="23">
        <f>SUMIFS(PREV_R!J:J,PREV_R!A:A,'04'!$N$7,PREV_R!B:B,1)</f>
        <v>0</v>
      </c>
      <c r="F17" s="23">
        <f t="shared" si="1"/>
        <v>0</v>
      </c>
      <c r="H17" s="24" t="s">
        <v>40</v>
      </c>
      <c r="I17" s="23">
        <f t="shared" si="2"/>
        <v>0</v>
      </c>
      <c r="J17" s="23">
        <f>SUMIFS(PREV_D!J:J,PREV_D!A:A,'04'!$N$7,PREV_D!B:B,1)</f>
        <v>0</v>
      </c>
      <c r="K17" s="23">
        <f t="shared" si="3"/>
        <v>0</v>
      </c>
      <c r="M17" s="24" t="s">
        <v>40</v>
      </c>
      <c r="N17" s="23">
        <f t="shared" si="4"/>
        <v>0</v>
      </c>
      <c r="O17" s="23">
        <f t="shared" si="4"/>
        <v>0</v>
      </c>
      <c r="P17" s="23">
        <f t="shared" si="5"/>
        <v>0</v>
      </c>
      <c r="AB17" s="156">
        <v>7</v>
      </c>
      <c r="AC17" s="250">
        <f>SUMIFS(DES!F:F,DES!C:C,"&gt;="&amp;DATE($N$7,AM17,1),DES!C:C,"&lt;="&amp;EOMONTH(DATE($N$7,AM17,1),0),DES!H:H,"efetivado")</f>
        <v>0</v>
      </c>
      <c r="AE17" s="352">
        <f>SUMIFS(CAR!H:H,CAR!C:C,"&gt;="&amp;DATE($N$7,AM17,1),CAR!C:C,"&lt;="&amp;EOMONTH(DATE($N$7,AM17,1),0),CAR!J:J,"efetivado")</f>
        <v>0</v>
      </c>
      <c r="AF17" s="352">
        <f t="shared" si="6"/>
        <v>0</v>
      </c>
      <c r="AG17" s="352">
        <f t="shared" si="7"/>
        <v>0</v>
      </c>
      <c r="AI17" s="352">
        <f t="shared" si="8"/>
        <v>0</v>
      </c>
      <c r="AK17" s="156">
        <f t="shared" si="0"/>
        <v>2028</v>
      </c>
      <c r="AM17" s="156">
        <v>7</v>
      </c>
    </row>
    <row r="18" spans="3:39" x14ac:dyDescent="0.25">
      <c r="C18" s="24" t="s">
        <v>41</v>
      </c>
      <c r="D18" s="23">
        <f>SUMIFS(REC!F:F,REC!C:C,"&gt;="&amp;DATE($N$7,AM18,1),REC!C:C,"&lt;="&amp;EOMONTH(DATE($N$7,AM18,1),0),REC!H:H,"efetivado")</f>
        <v>0</v>
      </c>
      <c r="E18" s="23">
        <f>SUMIFS(PREV_R!K:K,PREV_R!A:A,'04'!$N$7,PREV_R!B:B,1)</f>
        <v>0</v>
      </c>
      <c r="F18" s="23">
        <f t="shared" si="1"/>
        <v>0</v>
      </c>
      <c r="H18" s="24" t="s">
        <v>41</v>
      </c>
      <c r="I18" s="23">
        <f t="shared" si="2"/>
        <v>0</v>
      </c>
      <c r="J18" s="23">
        <f>SUMIFS(PREV_D!K:K,PREV_D!A:A,'04'!$N$7,PREV_D!B:B,1)</f>
        <v>0</v>
      </c>
      <c r="K18" s="23">
        <f t="shared" si="3"/>
        <v>0</v>
      </c>
      <c r="M18" s="24" t="s">
        <v>41</v>
      </c>
      <c r="N18" s="23">
        <f t="shared" si="4"/>
        <v>0</v>
      </c>
      <c r="O18" s="23">
        <f t="shared" si="4"/>
        <v>0</v>
      </c>
      <c r="P18" s="23">
        <f t="shared" si="5"/>
        <v>0</v>
      </c>
      <c r="AB18" s="156">
        <v>8</v>
      </c>
      <c r="AC18" s="250">
        <f>SUMIFS(DES!F:F,DES!C:C,"&gt;="&amp;DATE($N$7,AM18,1),DES!C:C,"&lt;="&amp;EOMONTH(DATE($N$7,AM18,1),0),DES!H:H,"efetivado")</f>
        <v>0</v>
      </c>
      <c r="AE18" s="352">
        <f>SUMIFS(CAR!H:H,CAR!C:C,"&gt;="&amp;DATE($N$7,AM18,1),CAR!C:C,"&lt;="&amp;EOMONTH(DATE($N$7,AM18,1),0),CAR!J:J,"efetivado")</f>
        <v>0</v>
      </c>
      <c r="AF18" s="352">
        <f t="shared" si="6"/>
        <v>0</v>
      </c>
      <c r="AG18" s="352">
        <f t="shared" si="7"/>
        <v>0</v>
      </c>
      <c r="AI18" s="352">
        <f t="shared" si="8"/>
        <v>0</v>
      </c>
      <c r="AK18" s="156">
        <f t="shared" si="0"/>
        <v>2029</v>
      </c>
      <c r="AM18" s="156">
        <v>8</v>
      </c>
    </row>
    <row r="19" spans="3:39" x14ac:dyDescent="0.25">
      <c r="C19" s="24" t="s">
        <v>42</v>
      </c>
      <c r="D19" s="23">
        <f>SUMIFS(REC!F:F,REC!C:C,"&gt;="&amp;DATE($N$7,AM19,1),REC!C:C,"&lt;="&amp;EOMONTH(DATE($N$7,AM19,1),0),REC!H:H,"efetivado")</f>
        <v>0</v>
      </c>
      <c r="E19" s="23">
        <f>SUMIFS(PREV_R!L:L,PREV_R!A:A,'04'!$N$7,PREV_R!B:B,1)</f>
        <v>0</v>
      </c>
      <c r="F19" s="23">
        <f t="shared" si="1"/>
        <v>0</v>
      </c>
      <c r="H19" s="24" t="s">
        <v>42</v>
      </c>
      <c r="I19" s="23">
        <f t="shared" si="2"/>
        <v>0</v>
      </c>
      <c r="J19" s="23">
        <f>SUMIFS(PREV_D!L:L,PREV_D!A:A,'04'!$N$7,PREV_D!B:B,1)</f>
        <v>0</v>
      </c>
      <c r="K19" s="23">
        <f t="shared" si="3"/>
        <v>0</v>
      </c>
      <c r="M19" s="24" t="s">
        <v>42</v>
      </c>
      <c r="N19" s="23">
        <f t="shared" si="4"/>
        <v>0</v>
      </c>
      <c r="O19" s="23">
        <f t="shared" si="4"/>
        <v>0</v>
      </c>
      <c r="P19" s="23">
        <f t="shared" si="5"/>
        <v>0</v>
      </c>
      <c r="AB19" s="156">
        <v>9</v>
      </c>
      <c r="AC19" s="250">
        <f>SUMIFS(DES!F:F,DES!C:C,"&gt;="&amp;DATE($N$7,AM19,1),DES!C:C,"&lt;="&amp;EOMONTH(DATE($N$7,AM19,1),0),DES!H:H,"efetivado")</f>
        <v>0</v>
      </c>
      <c r="AE19" s="352">
        <f>SUMIFS(CAR!H:H,CAR!C:C,"&gt;="&amp;DATE($N$7,AM19,1),CAR!C:C,"&lt;="&amp;EOMONTH(DATE($N$7,AM19,1),0),CAR!J:J,"efetivado")</f>
        <v>0</v>
      </c>
      <c r="AF19" s="352">
        <f t="shared" si="6"/>
        <v>0</v>
      </c>
      <c r="AG19" s="352">
        <f t="shared" si="7"/>
        <v>0</v>
      </c>
      <c r="AI19" s="352">
        <f t="shared" si="8"/>
        <v>0</v>
      </c>
      <c r="AK19" s="156">
        <f t="shared" si="0"/>
        <v>2030</v>
      </c>
      <c r="AM19" s="156">
        <v>9</v>
      </c>
    </row>
    <row r="20" spans="3:39" x14ac:dyDescent="0.25">
      <c r="C20" s="24" t="s">
        <v>43</v>
      </c>
      <c r="D20" s="23">
        <f>SUMIFS(REC!F:F,REC!C:C,"&gt;="&amp;DATE($N$7,AM20,1),REC!C:C,"&lt;="&amp;EOMONTH(DATE($N$7,AM20,1),0),REC!H:H,"efetivado")</f>
        <v>0</v>
      </c>
      <c r="E20" s="23">
        <f>SUMIFS(PREV_R!M:M,PREV_R!A:A,'04'!$N$7,PREV_R!B:B,1)</f>
        <v>0</v>
      </c>
      <c r="F20" s="23">
        <f t="shared" si="1"/>
        <v>0</v>
      </c>
      <c r="H20" s="24" t="s">
        <v>43</v>
      </c>
      <c r="I20" s="23">
        <f t="shared" si="2"/>
        <v>0</v>
      </c>
      <c r="J20" s="23">
        <f>SUMIFS(PREV_D!M:M,PREV_D!A:A,'04'!$N$7,PREV_D!B:B,1)</f>
        <v>0</v>
      </c>
      <c r="K20" s="23">
        <f t="shared" si="3"/>
        <v>0</v>
      </c>
      <c r="M20" s="24" t="s">
        <v>43</v>
      </c>
      <c r="N20" s="23">
        <f t="shared" si="4"/>
        <v>0</v>
      </c>
      <c r="O20" s="23">
        <f t="shared" si="4"/>
        <v>0</v>
      </c>
      <c r="P20" s="23">
        <f t="shared" si="5"/>
        <v>0</v>
      </c>
      <c r="AB20" s="156">
        <v>10</v>
      </c>
      <c r="AC20" s="250">
        <f>SUMIFS(DES!F:F,DES!C:C,"&gt;="&amp;DATE($N$7,AM20,1),DES!C:C,"&lt;="&amp;EOMONTH(DATE($N$7,AM20,1),0),DES!H:H,"efetivado")</f>
        <v>0</v>
      </c>
      <c r="AE20" s="352">
        <f>SUMIFS(CAR!H:H,CAR!C:C,"&gt;="&amp;DATE($N$7,AM20,1),CAR!C:C,"&lt;="&amp;EOMONTH(DATE($N$7,AM20,1),0),CAR!J:J,"efetivado")</f>
        <v>0</v>
      </c>
      <c r="AF20" s="352">
        <f t="shared" si="6"/>
        <v>0</v>
      </c>
      <c r="AG20" s="352">
        <f t="shared" si="7"/>
        <v>0</v>
      </c>
      <c r="AI20" s="352">
        <f t="shared" si="8"/>
        <v>0</v>
      </c>
      <c r="AK20" s="156">
        <f t="shared" si="0"/>
        <v>2031</v>
      </c>
      <c r="AM20" s="156">
        <v>10</v>
      </c>
    </row>
    <row r="21" spans="3:39" x14ac:dyDescent="0.25">
      <c r="C21" s="24" t="s">
        <v>44</v>
      </c>
      <c r="D21" s="23">
        <f>SUMIFS(REC!F:F,REC!C:C,"&gt;="&amp;DATE($N$7,AM21,1),REC!C:C,"&lt;="&amp;EOMONTH(DATE($N$7,AM21,1),0),REC!H:H,"efetivado")</f>
        <v>0</v>
      </c>
      <c r="E21" s="23">
        <f>SUMIFS(PREV_R!N:N,PREV_R!A:A,'04'!$N$7,PREV_R!B:B,1)</f>
        <v>0</v>
      </c>
      <c r="F21" s="23">
        <f t="shared" si="1"/>
        <v>0</v>
      </c>
      <c r="H21" s="24" t="s">
        <v>44</v>
      </c>
      <c r="I21" s="23">
        <f t="shared" si="2"/>
        <v>0</v>
      </c>
      <c r="J21" s="23">
        <f>SUMIFS(PREV_D!N:N,PREV_D!A:A,'04'!$N$7,PREV_D!B:B,1)</f>
        <v>0</v>
      </c>
      <c r="K21" s="23">
        <f t="shared" si="3"/>
        <v>0</v>
      </c>
      <c r="M21" s="24" t="s">
        <v>44</v>
      </c>
      <c r="N21" s="23">
        <f t="shared" si="4"/>
        <v>0</v>
      </c>
      <c r="O21" s="23">
        <f t="shared" si="4"/>
        <v>0</v>
      </c>
      <c r="P21" s="23">
        <f t="shared" si="5"/>
        <v>0</v>
      </c>
      <c r="AB21" s="156">
        <v>11</v>
      </c>
      <c r="AC21" s="250">
        <f>SUMIFS(DES!F:F,DES!C:C,"&gt;="&amp;DATE($N$7,AM21,1),DES!C:C,"&lt;="&amp;EOMONTH(DATE($N$7,AM21,1),0),DES!H:H,"efetivado")</f>
        <v>0</v>
      </c>
      <c r="AE21" s="352">
        <f>SUMIFS(CAR!H:H,CAR!C:C,"&gt;="&amp;DATE($N$7,AM21,1),CAR!C:C,"&lt;="&amp;EOMONTH(DATE($N$7,AM21,1),0),CAR!J:J,"efetivado")</f>
        <v>0</v>
      </c>
      <c r="AF21" s="352">
        <f t="shared" si="6"/>
        <v>0</v>
      </c>
      <c r="AG21" s="352">
        <f t="shared" si="7"/>
        <v>0</v>
      </c>
      <c r="AI21" s="352">
        <f t="shared" si="8"/>
        <v>0</v>
      </c>
      <c r="AK21" s="156">
        <f t="shared" si="0"/>
        <v>2032</v>
      </c>
      <c r="AM21" s="156">
        <v>11</v>
      </c>
    </row>
    <row r="22" spans="3:39" ht="15.75" thickBot="1" x14ac:dyDescent="0.3">
      <c r="C22" s="158" t="s">
        <v>45</v>
      </c>
      <c r="D22" s="23">
        <f>SUMIFS(REC!F:F,REC!C:C,"&gt;="&amp;DATE($N$7,AM22,1),REC!C:C,"&lt;="&amp;EOMONTH(DATE($N$7,AM22,1),0),REC!H:H,"efetivado")</f>
        <v>0</v>
      </c>
      <c r="E22" s="157">
        <f>SUMIFS(PREV_R!O:O,PREV_R!A:A,'04'!$N$7,PREV_R!B:B,1)</f>
        <v>0</v>
      </c>
      <c r="F22" s="157">
        <f t="shared" si="1"/>
        <v>0</v>
      </c>
      <c r="H22" s="158" t="s">
        <v>45</v>
      </c>
      <c r="I22" s="23">
        <f t="shared" si="2"/>
        <v>0</v>
      </c>
      <c r="J22" s="157">
        <f>SUMIFS(PREV_D!O:O,PREV_D!A:A,'04'!$N$7,PREV_D!B:B,1)</f>
        <v>0</v>
      </c>
      <c r="K22" s="157">
        <f t="shared" si="3"/>
        <v>0</v>
      </c>
      <c r="M22" s="158" t="s">
        <v>45</v>
      </c>
      <c r="N22" s="157">
        <f t="shared" si="4"/>
        <v>0</v>
      </c>
      <c r="O22" s="157">
        <f t="shared" si="4"/>
        <v>0</v>
      </c>
      <c r="P22" s="23">
        <f t="shared" si="5"/>
        <v>0</v>
      </c>
      <c r="AB22" s="156">
        <v>12</v>
      </c>
      <c r="AC22" s="250">
        <f>SUMIFS(DES!F:F,DES!C:C,"&gt;="&amp;DATE($N$7,AM22,1),DES!C:C,"&lt;="&amp;EOMONTH(DATE($N$7,AM22,1),0),DES!H:H,"efetivado")</f>
        <v>0</v>
      </c>
      <c r="AE22" s="352">
        <f>SUMIFS(CAR!H:H,CAR!C:C,"&gt;="&amp;DATE($N$7,AM22,1),CAR!C:C,"&lt;="&amp;EOMONTH(DATE($N$7,AM22,1),0),CAR!J:J,"efetivado")</f>
        <v>0</v>
      </c>
      <c r="AF22" s="352">
        <f t="shared" si="6"/>
        <v>0</v>
      </c>
      <c r="AG22" s="352">
        <f t="shared" si="7"/>
        <v>0</v>
      </c>
      <c r="AI22" s="352">
        <f t="shared" si="8"/>
        <v>0</v>
      </c>
      <c r="AK22" s="156">
        <f t="shared" si="0"/>
        <v>2033</v>
      </c>
      <c r="AM22" s="156">
        <v>12</v>
      </c>
    </row>
    <row r="23" spans="3:39" ht="15.75" thickTop="1" x14ac:dyDescent="0.25">
      <c r="C23" s="200" t="s">
        <v>18</v>
      </c>
      <c r="D23" s="201">
        <f>SUM(D11:D22)</f>
        <v>0</v>
      </c>
      <c r="E23" s="201">
        <f t="shared" ref="E23:F23" si="9">SUM(E11:E22)</f>
        <v>0</v>
      </c>
      <c r="F23" s="201">
        <f t="shared" si="9"/>
        <v>0</v>
      </c>
      <c r="H23" s="200" t="s">
        <v>18</v>
      </c>
      <c r="I23" s="201">
        <f>SUM(I11:I22)</f>
        <v>0</v>
      </c>
      <c r="J23" s="201">
        <f t="shared" ref="J23:K23" si="10">SUM(J11:J22)</f>
        <v>0</v>
      </c>
      <c r="K23" s="201">
        <f t="shared" si="10"/>
        <v>0</v>
      </c>
      <c r="M23" s="200" t="s">
        <v>18</v>
      </c>
      <c r="N23" s="201">
        <f>SUM(N11:N22)</f>
        <v>0</v>
      </c>
      <c r="O23" s="201">
        <f t="shared" ref="O23" si="11">SUM(O11:O22)</f>
        <v>0</v>
      </c>
      <c r="P23" s="201">
        <f>SUM(P11:P22)</f>
        <v>0</v>
      </c>
      <c r="AK23" s="156">
        <f t="shared" si="0"/>
        <v>2034</v>
      </c>
      <c r="AM23" s="356"/>
    </row>
    <row r="24" spans="3:39" x14ac:dyDescent="0.25">
      <c r="AG24" s="352"/>
      <c r="AK24" s="156">
        <f t="shared" si="0"/>
        <v>2035</v>
      </c>
    </row>
    <row r="25" spans="3:39" x14ac:dyDescent="0.25">
      <c r="H25" s="470" t="s">
        <v>274</v>
      </c>
      <c r="I25" s="470"/>
      <c r="J25" s="470"/>
      <c r="K25" s="470"/>
      <c r="AK25" s="156">
        <f t="shared" si="0"/>
        <v>2036</v>
      </c>
    </row>
    <row r="26" spans="3:39" x14ac:dyDescent="0.25">
      <c r="H26" s="470"/>
      <c r="I26" s="470"/>
      <c r="J26" s="470"/>
      <c r="K26" s="470"/>
      <c r="AK26" s="156">
        <f t="shared" si="0"/>
        <v>2037</v>
      </c>
    </row>
    <row r="27" spans="3:39" x14ac:dyDescent="0.25">
      <c r="H27" s="470"/>
      <c r="I27" s="470"/>
      <c r="J27" s="470"/>
      <c r="K27" s="470"/>
      <c r="AK27" s="156">
        <f t="shared" si="0"/>
        <v>2038</v>
      </c>
    </row>
    <row r="28" spans="3:39" x14ac:dyDescent="0.25">
      <c r="AK28" s="156">
        <f t="shared" si="0"/>
        <v>2039</v>
      </c>
    </row>
    <row r="29" spans="3:39" x14ac:dyDescent="0.25">
      <c r="AK29" s="156">
        <f t="shared" si="0"/>
        <v>2040</v>
      </c>
    </row>
    <row r="30" spans="3:39" x14ac:dyDescent="0.25">
      <c r="AK30" s="156">
        <f t="shared" si="0"/>
        <v>2041</v>
      </c>
    </row>
    <row r="31" spans="3:39" x14ac:dyDescent="0.25">
      <c r="AK31" s="156">
        <f t="shared" si="0"/>
        <v>2042</v>
      </c>
    </row>
    <row r="32" spans="3:39" x14ac:dyDescent="0.25">
      <c r="AK32" s="156">
        <f t="shared" si="0"/>
        <v>2043</v>
      </c>
    </row>
    <row r="33" spans="37:37" x14ac:dyDescent="0.25">
      <c r="AK33" s="156">
        <f t="shared" si="0"/>
        <v>2044</v>
      </c>
    </row>
    <row r="34" spans="37:37" x14ac:dyDescent="0.25">
      <c r="AK34" s="156">
        <f t="shared" si="0"/>
        <v>2045</v>
      </c>
    </row>
    <row r="35" spans="37:37" x14ac:dyDescent="0.25">
      <c r="AK35" s="156">
        <f t="shared" si="0"/>
        <v>2046</v>
      </c>
    </row>
    <row r="36" spans="37:37" x14ac:dyDescent="0.25">
      <c r="AK36" s="156">
        <f t="shared" si="0"/>
        <v>2047</v>
      </c>
    </row>
    <row r="37" spans="37:37" x14ac:dyDescent="0.25">
      <c r="AK37" s="156">
        <f t="shared" si="0"/>
        <v>2048</v>
      </c>
    </row>
    <row r="38" spans="37:37" x14ac:dyDescent="0.25">
      <c r="AK38" s="156">
        <f t="shared" si="0"/>
        <v>2049</v>
      </c>
    </row>
    <row r="39" spans="37:37" x14ac:dyDescent="0.25">
      <c r="AK39" s="156">
        <f t="shared" si="0"/>
        <v>2050</v>
      </c>
    </row>
    <row r="40" spans="37:37" x14ac:dyDescent="0.25">
      <c r="AK40" s="156">
        <f t="shared" si="0"/>
        <v>2051</v>
      </c>
    </row>
    <row r="41" spans="37:37" x14ac:dyDescent="0.25">
      <c r="AK41" s="156">
        <f t="shared" si="0"/>
        <v>2052</v>
      </c>
    </row>
    <row r="42" spans="37:37" x14ac:dyDescent="0.25">
      <c r="AK42" s="156">
        <f t="shared" si="0"/>
        <v>2053</v>
      </c>
    </row>
    <row r="43" spans="37:37" x14ac:dyDescent="0.25">
      <c r="AK43" s="156">
        <f t="shared" si="0"/>
        <v>2054</v>
      </c>
    </row>
    <row r="44" spans="37:37" x14ac:dyDescent="0.25">
      <c r="AK44" s="156">
        <f t="shared" si="0"/>
        <v>2055</v>
      </c>
    </row>
    <row r="45" spans="37:37" x14ac:dyDescent="0.25">
      <c r="AK45" s="156">
        <f t="shared" si="0"/>
        <v>2056</v>
      </c>
    </row>
    <row r="46" spans="37:37" x14ac:dyDescent="0.25">
      <c r="AK46" s="156">
        <f t="shared" si="0"/>
        <v>2057</v>
      </c>
    </row>
    <row r="47" spans="37:37" x14ac:dyDescent="0.25">
      <c r="AK47" s="156">
        <f t="shared" si="0"/>
        <v>2058</v>
      </c>
    </row>
    <row r="48" spans="37:37" x14ac:dyDescent="0.25">
      <c r="AK48" s="156">
        <f t="shared" si="0"/>
        <v>2059</v>
      </c>
    </row>
    <row r="49" spans="37:37" x14ac:dyDescent="0.25">
      <c r="AK49" s="156">
        <f t="shared" si="0"/>
        <v>2060</v>
      </c>
    </row>
    <row r="50" spans="37:37" x14ac:dyDescent="0.25">
      <c r="AK50" s="156">
        <f t="shared" si="0"/>
        <v>2061</v>
      </c>
    </row>
    <row r="51" spans="37:37" x14ac:dyDescent="0.25">
      <c r="AK51" s="156">
        <f t="shared" si="0"/>
        <v>2062</v>
      </c>
    </row>
    <row r="52" spans="37:37" x14ac:dyDescent="0.25">
      <c r="AK52" s="156">
        <f t="shared" si="0"/>
        <v>2063</v>
      </c>
    </row>
    <row r="53" spans="37:37" x14ac:dyDescent="0.25">
      <c r="AK53" s="156">
        <f t="shared" si="0"/>
        <v>2064</v>
      </c>
    </row>
    <row r="54" spans="37:37" x14ac:dyDescent="0.25">
      <c r="AK54" s="156">
        <f t="shared" si="0"/>
        <v>2065</v>
      </c>
    </row>
    <row r="55" spans="37:37" x14ac:dyDescent="0.25">
      <c r="AK55" s="156">
        <f t="shared" si="0"/>
        <v>2066</v>
      </c>
    </row>
    <row r="56" spans="37:37" x14ac:dyDescent="0.25">
      <c r="AK56" s="156">
        <f t="shared" si="0"/>
        <v>2067</v>
      </c>
    </row>
    <row r="57" spans="37:37" x14ac:dyDescent="0.25">
      <c r="AK57" s="156">
        <f t="shared" si="0"/>
        <v>2068</v>
      </c>
    </row>
    <row r="58" spans="37:37" x14ac:dyDescent="0.25">
      <c r="AK58" s="156">
        <f t="shared" si="0"/>
        <v>2069</v>
      </c>
    </row>
    <row r="59" spans="37:37" x14ac:dyDescent="0.25">
      <c r="AK59" s="156">
        <f t="shared" si="0"/>
        <v>2070</v>
      </c>
    </row>
  </sheetData>
  <sheetProtection password="81FB" sheet="1" objects="1" scenarios="1" selectLockedCells="1" sort="0" autoFilter="0"/>
  <mergeCells count="11">
    <mergeCell ref="H25:K27"/>
    <mergeCell ref="AI8:AI10"/>
    <mergeCell ref="C9:F9"/>
    <mergeCell ref="H9:K9"/>
    <mergeCell ref="M9:P9"/>
    <mergeCell ref="C6:I7"/>
    <mergeCell ref="AC9:AC10"/>
    <mergeCell ref="AE8:AE9"/>
    <mergeCell ref="AF8:AF9"/>
    <mergeCell ref="AG8:AG9"/>
    <mergeCell ref="AB9:AB10"/>
  </mergeCells>
  <conditionalFormatting sqref="N11:O22">
    <cfRule type="cellIs" dxfId="47" priority="6" operator="lessThan">
      <formula>0</formula>
    </cfRule>
  </conditionalFormatting>
  <conditionalFormatting sqref="F11:F22 K11:K22 P11:P22">
    <cfRule type="cellIs" dxfId="46" priority="5" operator="lessThan">
      <formula>0</formula>
    </cfRule>
  </conditionalFormatting>
  <conditionalFormatting sqref="F11:F22">
    <cfRule type="expression" dxfId="45" priority="4">
      <formula>$D11&lt;0.01</formula>
    </cfRule>
  </conditionalFormatting>
  <conditionalFormatting sqref="K11:K22">
    <cfRule type="expression" dxfId="44" priority="3">
      <formula>$I11&lt;0.01</formula>
    </cfRule>
  </conditionalFormatting>
  <dataValidations count="1">
    <dataValidation type="list" allowBlank="1" showInputMessage="1" showErrorMessage="1" sqref="N7">
      <formula1>$AK$9:$AK$59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E117DA9-C0EE-4BE1-861D-B78719776440}">
            <xm:f>DES!$U$8&lt;50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H25:K27</xm:sqref>
        </x14:conditionalFormatting>
        <x14:conditionalFormatting xmlns:xm="http://schemas.microsoft.com/office/excel/2006/main">
          <x14:cfRule type="expression" priority="1" id="{C2B9406E-89B1-43DC-AA36-1DA6160FA05D}">
            <xm:f>DES!$U$8&gt;49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C9:P23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>
    <tabColor rgb="FF7030A0"/>
  </sheetPr>
  <dimension ref="A1:AU62"/>
  <sheetViews>
    <sheetView showGridLines="0" showRowColHeaders="0" workbookViewId="0">
      <pane ySplit="9" topLeftCell="A10" activePane="bottomLeft" state="frozen"/>
      <selection pane="bottomLeft" activeCell="M7" sqref="M7"/>
    </sheetView>
  </sheetViews>
  <sheetFormatPr defaultRowHeight="15" x14ac:dyDescent="0.25"/>
  <cols>
    <col min="1" max="1" width="10.7109375" customWidth="1"/>
    <col min="2" max="2" width="4.28515625" customWidth="1"/>
    <col min="3" max="3" width="21.42578125" customWidth="1"/>
    <col min="4" max="15" width="11.5703125" customWidth="1"/>
    <col min="16" max="16" width="13.7109375" customWidth="1"/>
    <col min="21" max="22" width="9.140625" style="305"/>
    <col min="23" max="23" width="19.85546875" style="305" customWidth="1"/>
    <col min="24" max="25" width="9.140625" style="305"/>
    <col min="26" max="26" width="9.140625" style="250" hidden="1" customWidth="1"/>
    <col min="27" max="27" width="5" style="250" hidden="1" customWidth="1"/>
    <col min="28" max="28" width="19.140625" style="250" hidden="1" customWidth="1"/>
    <col min="29" max="30" width="9.140625" style="250" hidden="1" customWidth="1"/>
    <col min="31" max="31" width="16.140625" style="250" hidden="1" customWidth="1"/>
    <col min="32" max="37" width="9.140625" style="250" hidden="1" customWidth="1"/>
    <col min="38" max="38" width="0" style="250" hidden="1" customWidth="1"/>
    <col min="39" max="47" width="9.140625" style="305"/>
  </cols>
  <sheetData>
    <row r="1" spans="1:37" x14ac:dyDescent="0.25">
      <c r="A1" s="6"/>
    </row>
    <row r="5" spans="1:37" x14ac:dyDescent="0.25">
      <c r="J5" s="6"/>
      <c r="K5" s="6"/>
    </row>
    <row r="6" spans="1:37" ht="15" customHeight="1" x14ac:dyDescent="0.25">
      <c r="C6" s="461" t="s">
        <v>250</v>
      </c>
      <c r="D6" s="461"/>
      <c r="E6" s="461"/>
      <c r="F6" s="461"/>
      <c r="G6" s="461"/>
      <c r="H6" s="461"/>
      <c r="I6" s="461"/>
      <c r="J6" s="6"/>
      <c r="K6" s="6"/>
    </row>
    <row r="7" spans="1:37" ht="15" customHeight="1" x14ac:dyDescent="0.25">
      <c r="C7" s="461"/>
      <c r="D7" s="461"/>
      <c r="E7" s="461"/>
      <c r="F7" s="461"/>
      <c r="G7" s="461"/>
      <c r="H7" s="461"/>
      <c r="I7" s="461"/>
      <c r="J7" s="476"/>
      <c r="K7" s="476"/>
      <c r="L7" s="19" t="s">
        <v>146</v>
      </c>
      <c r="M7" s="90">
        <v>2021</v>
      </c>
      <c r="N7" s="19" t="s">
        <v>145</v>
      </c>
      <c r="O7" s="474" t="s">
        <v>72</v>
      </c>
      <c r="P7" s="475"/>
    </row>
    <row r="9" spans="1:37" ht="22.5" customHeight="1" x14ac:dyDescent="0.25">
      <c r="C9" s="32" t="s">
        <v>50</v>
      </c>
      <c r="D9" s="192" t="s">
        <v>34</v>
      </c>
      <c r="E9" s="202" t="s">
        <v>35</v>
      </c>
      <c r="F9" s="203" t="s">
        <v>36</v>
      </c>
      <c r="G9" s="192" t="s">
        <v>37</v>
      </c>
      <c r="H9" s="192" t="s">
        <v>38</v>
      </c>
      <c r="I9" s="202" t="s">
        <v>39</v>
      </c>
      <c r="J9" s="203" t="s">
        <v>40</v>
      </c>
      <c r="K9" s="192" t="s">
        <v>41</v>
      </c>
      <c r="L9" s="192" t="s">
        <v>42</v>
      </c>
      <c r="M9" s="192" t="s">
        <v>43</v>
      </c>
      <c r="N9" s="192" t="s">
        <v>44</v>
      </c>
      <c r="O9" s="192" t="s">
        <v>45</v>
      </c>
      <c r="P9" s="261">
        <f>SUM(P10:P59)</f>
        <v>0</v>
      </c>
    </row>
    <row r="10" spans="1:37" x14ac:dyDescent="0.25">
      <c r="B10" s="39" t="s">
        <v>152</v>
      </c>
      <c r="C10" s="314">
        <f>VLOOKUP(B10,CAD!C7:D7,2,0)</f>
        <v>0</v>
      </c>
      <c r="D10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10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10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10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10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10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10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10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10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10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10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10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10" s="219">
        <f>SUM(D10:O10)</f>
        <v>0</v>
      </c>
      <c r="Z10" s="156">
        <v>1</v>
      </c>
      <c r="AA10" s="156">
        <v>2</v>
      </c>
      <c r="AB10" s="156">
        <v>3</v>
      </c>
      <c r="AC10" s="156">
        <v>4</v>
      </c>
      <c r="AD10" s="156">
        <v>5</v>
      </c>
      <c r="AE10" s="156">
        <v>6</v>
      </c>
      <c r="AF10" s="156">
        <v>7</v>
      </c>
      <c r="AG10" s="156">
        <v>8</v>
      </c>
      <c r="AH10" s="156">
        <v>9</v>
      </c>
      <c r="AI10" s="156">
        <v>10</v>
      </c>
      <c r="AJ10" s="156">
        <v>11</v>
      </c>
      <c r="AK10" s="156">
        <v>12</v>
      </c>
    </row>
    <row r="11" spans="1:37" x14ac:dyDescent="0.25">
      <c r="B11" s="39" t="s">
        <v>153</v>
      </c>
      <c r="C11" s="137">
        <f>VLOOKUP(B11,CAD!C8:D8,2,0)</f>
        <v>0</v>
      </c>
      <c r="D11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11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11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11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11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11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11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11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11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11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11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11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11" s="219">
        <f t="shared" ref="P11:P59" si="0">SUM(D11:O11)</f>
        <v>0</v>
      </c>
    </row>
    <row r="12" spans="1:37" x14ac:dyDescent="0.25">
      <c r="B12" s="39" t="s">
        <v>154</v>
      </c>
      <c r="C12" s="137">
        <f>VLOOKUP(B12,CAD!C9:D9,2,0)</f>
        <v>0</v>
      </c>
      <c r="D12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12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12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12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12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12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12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12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12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12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12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12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12" s="219">
        <f t="shared" si="0"/>
        <v>0</v>
      </c>
      <c r="Z12" s="156">
        <f>CAD!M10</f>
        <v>2020</v>
      </c>
      <c r="AB12" s="348" t="s">
        <v>60</v>
      </c>
      <c r="AC12" s="156">
        <v>1</v>
      </c>
      <c r="AE12" s="156" t="s">
        <v>262</v>
      </c>
    </row>
    <row r="13" spans="1:37" x14ac:dyDescent="0.25">
      <c r="B13" s="39" t="s">
        <v>155</v>
      </c>
      <c r="C13" s="137">
        <f>VLOOKUP(B13,CAD!C10:D10,2,0)</f>
        <v>0</v>
      </c>
      <c r="D13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13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13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13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13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13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13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13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13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13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13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13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13" s="219">
        <f t="shared" si="0"/>
        <v>0</v>
      </c>
      <c r="Z13" s="156">
        <f>Z12+1</f>
        <v>2021</v>
      </c>
      <c r="AB13" s="348" t="s">
        <v>72</v>
      </c>
      <c r="AC13" s="156">
        <v>2</v>
      </c>
      <c r="AE13" s="156" t="str">
        <f>IF(O7="Efetivado / Pendente","Pendente","")</f>
        <v>Pendente</v>
      </c>
    </row>
    <row r="14" spans="1:37" x14ac:dyDescent="0.25">
      <c r="B14" s="39" t="s">
        <v>156</v>
      </c>
      <c r="C14" s="137">
        <f>VLOOKUP(B14,CAD!C11:D11,2,0)</f>
        <v>0</v>
      </c>
      <c r="D14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14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14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14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14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14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14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14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14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14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14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14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14" s="219">
        <f t="shared" si="0"/>
        <v>0</v>
      </c>
      <c r="Z14" s="156">
        <f t="shared" ref="Z14:Z62" si="1">Z13+1</f>
        <v>2022</v>
      </c>
    </row>
    <row r="15" spans="1:37" x14ac:dyDescent="0.25">
      <c r="B15" s="39" t="s">
        <v>157</v>
      </c>
      <c r="C15" s="137">
        <f>VLOOKUP(B15,CAD!C12:D12,2,0)</f>
        <v>0</v>
      </c>
      <c r="D15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15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15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15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15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15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15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15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15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15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15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15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15" s="219">
        <f t="shared" si="0"/>
        <v>0</v>
      </c>
      <c r="Z15" s="156">
        <f t="shared" si="1"/>
        <v>2023</v>
      </c>
    </row>
    <row r="16" spans="1:37" x14ac:dyDescent="0.25">
      <c r="B16" s="39" t="s">
        <v>158</v>
      </c>
      <c r="C16" s="137">
        <f>VLOOKUP(B16,CAD!C13:D13,2,0)</f>
        <v>0</v>
      </c>
      <c r="D16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16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16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16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16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16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16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16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16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16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16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16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16" s="219">
        <f t="shared" si="0"/>
        <v>0</v>
      </c>
      <c r="Z16" s="156">
        <f t="shared" si="1"/>
        <v>2024</v>
      </c>
      <c r="AB16" s="156" t="s">
        <v>3</v>
      </c>
    </row>
    <row r="17" spans="2:45" x14ac:dyDescent="0.25">
      <c r="B17" s="39" t="s">
        <v>159</v>
      </c>
      <c r="C17" s="137">
        <f>VLOOKUP(B17,CAD!C14:D14,2,0)</f>
        <v>0</v>
      </c>
      <c r="D17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17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17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17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17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17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17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17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17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17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17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17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17" s="219">
        <f t="shared" si="0"/>
        <v>0</v>
      </c>
      <c r="Z17" s="156">
        <f t="shared" si="1"/>
        <v>2025</v>
      </c>
      <c r="AB17" s="156">
        <f>VLOOKUP(O7,AB12:AC13,2,0)</f>
        <v>2</v>
      </c>
    </row>
    <row r="18" spans="2:45" x14ac:dyDescent="0.25">
      <c r="B18" s="39" t="s">
        <v>160</v>
      </c>
      <c r="C18" s="137">
        <f>VLOOKUP(B18,CAD!C15:D15,2,0)</f>
        <v>0</v>
      </c>
      <c r="D18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18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18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18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18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18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18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18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18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18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18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18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18" s="219">
        <f t="shared" si="0"/>
        <v>0</v>
      </c>
      <c r="Z18" s="156">
        <f t="shared" si="1"/>
        <v>2026</v>
      </c>
      <c r="AM18" s="126"/>
      <c r="AN18" s="126"/>
      <c r="AO18" s="126"/>
      <c r="AP18" s="126"/>
      <c r="AQ18" s="126"/>
      <c r="AR18" s="126"/>
      <c r="AS18" s="126"/>
    </row>
    <row r="19" spans="2:45" x14ac:dyDescent="0.25">
      <c r="B19" s="39" t="s">
        <v>161</v>
      </c>
      <c r="C19" s="137">
        <f>VLOOKUP(B19,CAD!C16:D16,2,0)</f>
        <v>0</v>
      </c>
      <c r="D19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19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19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19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19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19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19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19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19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19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19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19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19" s="219">
        <f t="shared" si="0"/>
        <v>0</v>
      </c>
      <c r="Z19" s="156">
        <f t="shared" si="1"/>
        <v>2027</v>
      </c>
      <c r="AM19" s="126"/>
      <c r="AN19" s="126"/>
      <c r="AO19" s="126"/>
      <c r="AP19" s="126"/>
      <c r="AQ19" s="126"/>
      <c r="AR19" s="126"/>
      <c r="AS19" s="126"/>
    </row>
    <row r="20" spans="2:45" x14ac:dyDescent="0.25">
      <c r="B20" s="39" t="s">
        <v>162</v>
      </c>
      <c r="C20" s="137">
        <f>VLOOKUP(B20,CAD!C17:D17,2,0)</f>
        <v>0</v>
      </c>
      <c r="D20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20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20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20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20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20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20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20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20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20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20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20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20" s="219">
        <f t="shared" si="0"/>
        <v>0</v>
      </c>
      <c r="Z20" s="156">
        <f t="shared" si="1"/>
        <v>2028</v>
      </c>
      <c r="AF20" s="355"/>
      <c r="AM20" s="126"/>
      <c r="AN20" s="126"/>
      <c r="AO20" s="126"/>
      <c r="AP20" s="126"/>
      <c r="AQ20" s="126"/>
      <c r="AR20" s="126"/>
      <c r="AS20" s="321"/>
    </row>
    <row r="21" spans="2:45" x14ac:dyDescent="0.25">
      <c r="B21" s="39" t="s">
        <v>163</v>
      </c>
      <c r="C21" s="137">
        <f>VLOOKUP(B21,CAD!C18:D18,2,0)</f>
        <v>0</v>
      </c>
      <c r="D21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21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21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21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21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21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21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21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21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21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21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21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21" s="219">
        <f t="shared" si="0"/>
        <v>0</v>
      </c>
      <c r="Z21" s="156">
        <f t="shared" si="1"/>
        <v>2029</v>
      </c>
      <c r="AM21" s="126"/>
      <c r="AN21" s="126"/>
      <c r="AO21" s="126"/>
      <c r="AP21" s="126"/>
      <c r="AQ21" s="126"/>
      <c r="AR21" s="126"/>
      <c r="AS21" s="126"/>
    </row>
    <row r="22" spans="2:45" x14ac:dyDescent="0.25">
      <c r="B22" s="39" t="s">
        <v>164</v>
      </c>
      <c r="C22" s="137">
        <f>VLOOKUP(B22,CAD!C19:D19,2,0)</f>
        <v>0</v>
      </c>
      <c r="D22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22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22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22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22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22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22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22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22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22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22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22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22" s="219">
        <f t="shared" si="0"/>
        <v>0</v>
      </c>
      <c r="Z22" s="156">
        <f t="shared" si="1"/>
        <v>2030</v>
      </c>
    </row>
    <row r="23" spans="2:45" x14ac:dyDescent="0.25">
      <c r="B23" s="39" t="s">
        <v>165</v>
      </c>
      <c r="C23" s="137">
        <f>VLOOKUP(B23,CAD!C20:D20,2,0)</f>
        <v>0</v>
      </c>
      <c r="D23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23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23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23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23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23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23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23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23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23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23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23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23" s="219">
        <f t="shared" si="0"/>
        <v>0</v>
      </c>
      <c r="Z23" s="156">
        <f t="shared" si="1"/>
        <v>2031</v>
      </c>
    </row>
    <row r="24" spans="2:45" x14ac:dyDescent="0.25">
      <c r="B24" s="39" t="s">
        <v>166</v>
      </c>
      <c r="C24" s="137">
        <f>VLOOKUP(B24,CAD!C21:D21,2,0)</f>
        <v>0</v>
      </c>
      <c r="D24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24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24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24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24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24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24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24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24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24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24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24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24" s="219">
        <f t="shared" si="0"/>
        <v>0</v>
      </c>
      <c r="Z24" s="156">
        <f t="shared" si="1"/>
        <v>2032</v>
      </c>
    </row>
    <row r="25" spans="2:45" x14ac:dyDescent="0.25">
      <c r="B25" s="39" t="s">
        <v>167</v>
      </c>
      <c r="C25" s="137">
        <f>VLOOKUP(B25,CAD!C22:D22,2,0)</f>
        <v>0</v>
      </c>
      <c r="D25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25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25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25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25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25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25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25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25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25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25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25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25" s="219">
        <f t="shared" si="0"/>
        <v>0</v>
      </c>
      <c r="Z25" s="156">
        <f t="shared" si="1"/>
        <v>2033</v>
      </c>
    </row>
    <row r="26" spans="2:45" x14ac:dyDescent="0.25">
      <c r="B26" s="39" t="s">
        <v>168</v>
      </c>
      <c r="C26" s="137">
        <f>VLOOKUP(B26,CAD!C23:D23,2,0)</f>
        <v>0</v>
      </c>
      <c r="D26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26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26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26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26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26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26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26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26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26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26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26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26" s="219">
        <f t="shared" si="0"/>
        <v>0</v>
      </c>
      <c r="Z26" s="156">
        <f t="shared" si="1"/>
        <v>2034</v>
      </c>
    </row>
    <row r="27" spans="2:45" x14ac:dyDescent="0.25">
      <c r="B27" s="39" t="s">
        <v>169</v>
      </c>
      <c r="C27" s="137">
        <f>VLOOKUP(B27,CAD!C24:D24,2,0)</f>
        <v>0</v>
      </c>
      <c r="D27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27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27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27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27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27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27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27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27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27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27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27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27" s="219">
        <f t="shared" si="0"/>
        <v>0</v>
      </c>
      <c r="Z27" s="156">
        <f t="shared" si="1"/>
        <v>2035</v>
      </c>
    </row>
    <row r="28" spans="2:45" x14ac:dyDescent="0.25">
      <c r="B28" s="39" t="s">
        <v>170</v>
      </c>
      <c r="C28" s="137">
        <f>VLOOKUP(B28,CAD!C25:D25,2,0)</f>
        <v>0</v>
      </c>
      <c r="D28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28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28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28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28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28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28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28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28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28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28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28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28" s="219">
        <f t="shared" si="0"/>
        <v>0</v>
      </c>
      <c r="Z28" s="156">
        <f t="shared" si="1"/>
        <v>2036</v>
      </c>
    </row>
    <row r="29" spans="2:45" x14ac:dyDescent="0.25">
      <c r="B29" s="39" t="s">
        <v>171</v>
      </c>
      <c r="C29" s="137">
        <f>VLOOKUP(B29,CAD!C26:D26,2,0)</f>
        <v>0</v>
      </c>
      <c r="D29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29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29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29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29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29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29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29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29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29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29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29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29" s="219">
        <f t="shared" si="0"/>
        <v>0</v>
      </c>
      <c r="Z29" s="156">
        <f t="shared" si="1"/>
        <v>2037</v>
      </c>
    </row>
    <row r="30" spans="2:45" x14ac:dyDescent="0.25">
      <c r="B30" s="39" t="s">
        <v>172</v>
      </c>
      <c r="C30" s="137">
        <f>VLOOKUP(B30,CAD!C27:D27,2,0)</f>
        <v>0</v>
      </c>
      <c r="D30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30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30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30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30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30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30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30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30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30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30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30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30" s="219">
        <f t="shared" si="0"/>
        <v>0</v>
      </c>
      <c r="Z30" s="156">
        <f t="shared" si="1"/>
        <v>2038</v>
      </c>
    </row>
    <row r="31" spans="2:45" x14ac:dyDescent="0.25">
      <c r="B31" s="39" t="s">
        <v>173</v>
      </c>
      <c r="C31" s="137">
        <f>VLOOKUP(B31,CAD!C28:D28,2,0)</f>
        <v>0</v>
      </c>
      <c r="D31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31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31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31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31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31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31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31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31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31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31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31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31" s="219">
        <f t="shared" si="0"/>
        <v>0</v>
      </c>
      <c r="Z31" s="156">
        <f t="shared" si="1"/>
        <v>2039</v>
      </c>
    </row>
    <row r="32" spans="2:45" x14ac:dyDescent="0.25">
      <c r="B32" s="39" t="s">
        <v>174</v>
      </c>
      <c r="C32" s="137">
        <f>VLOOKUP(B32,CAD!C29:D29,2,0)</f>
        <v>0</v>
      </c>
      <c r="D32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32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32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32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32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32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32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32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32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32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32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32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32" s="219">
        <f t="shared" si="0"/>
        <v>0</v>
      </c>
      <c r="Z32" s="156">
        <f t="shared" si="1"/>
        <v>2040</v>
      </c>
    </row>
    <row r="33" spans="2:26" x14ac:dyDescent="0.25">
      <c r="B33" s="39" t="s">
        <v>175</v>
      </c>
      <c r="C33" s="137">
        <f>VLOOKUP(B33,CAD!C30:D30,2,0)</f>
        <v>0</v>
      </c>
      <c r="D33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33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33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33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33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33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33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33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33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33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33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33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33" s="219">
        <f t="shared" si="0"/>
        <v>0</v>
      </c>
      <c r="Z33" s="156">
        <f t="shared" si="1"/>
        <v>2041</v>
      </c>
    </row>
    <row r="34" spans="2:26" x14ac:dyDescent="0.25">
      <c r="B34" s="39" t="s">
        <v>176</v>
      </c>
      <c r="C34" s="137">
        <f>VLOOKUP(B34,CAD!C31:D31,2,0)</f>
        <v>0</v>
      </c>
      <c r="D34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34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34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34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34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34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34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34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34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34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34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34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34" s="219">
        <f t="shared" si="0"/>
        <v>0</v>
      </c>
      <c r="Z34" s="156">
        <f t="shared" si="1"/>
        <v>2042</v>
      </c>
    </row>
    <row r="35" spans="2:26" x14ac:dyDescent="0.25">
      <c r="B35" s="39" t="s">
        <v>177</v>
      </c>
      <c r="C35" s="137">
        <f>VLOOKUP(B35,CAD!E7:F7,2,0)</f>
        <v>0</v>
      </c>
      <c r="D35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35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35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35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35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35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35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35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35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35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35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35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35" s="219">
        <f t="shared" si="0"/>
        <v>0</v>
      </c>
      <c r="Z35" s="156">
        <f t="shared" si="1"/>
        <v>2043</v>
      </c>
    </row>
    <row r="36" spans="2:26" x14ac:dyDescent="0.25">
      <c r="B36" s="39" t="s">
        <v>178</v>
      </c>
      <c r="C36" s="137">
        <f>VLOOKUP(B36,CAD!E8:F8,2,0)</f>
        <v>0</v>
      </c>
      <c r="D36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36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36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36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36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36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36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36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36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36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36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36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36" s="219">
        <f t="shared" si="0"/>
        <v>0</v>
      </c>
      <c r="Z36" s="156">
        <f t="shared" si="1"/>
        <v>2044</v>
      </c>
    </row>
    <row r="37" spans="2:26" x14ac:dyDescent="0.25">
      <c r="B37" s="39" t="s">
        <v>179</v>
      </c>
      <c r="C37" s="137">
        <f>VLOOKUP(B37,CAD!E9:F9,2,0)</f>
        <v>0</v>
      </c>
      <c r="D37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37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37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37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37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37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37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37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37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37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37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37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37" s="219">
        <f t="shared" si="0"/>
        <v>0</v>
      </c>
      <c r="Z37" s="156">
        <f t="shared" si="1"/>
        <v>2045</v>
      </c>
    </row>
    <row r="38" spans="2:26" x14ac:dyDescent="0.25">
      <c r="B38" s="39" t="s">
        <v>180</v>
      </c>
      <c r="C38" s="137">
        <f>VLOOKUP(B38,CAD!E10:F10,2,0)</f>
        <v>0</v>
      </c>
      <c r="D38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38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38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38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38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38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38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38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38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38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38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38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38" s="219">
        <f t="shared" si="0"/>
        <v>0</v>
      </c>
      <c r="Z38" s="156">
        <f t="shared" si="1"/>
        <v>2046</v>
      </c>
    </row>
    <row r="39" spans="2:26" x14ac:dyDescent="0.25">
      <c r="B39" s="39" t="s">
        <v>181</v>
      </c>
      <c r="C39" s="137">
        <f>VLOOKUP(B39,CAD!E11:F11,2,0)</f>
        <v>0</v>
      </c>
      <c r="D39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39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39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39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39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39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39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39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39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39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39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39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39" s="219">
        <f t="shared" si="0"/>
        <v>0</v>
      </c>
      <c r="Z39" s="156">
        <f t="shared" si="1"/>
        <v>2047</v>
      </c>
    </row>
    <row r="40" spans="2:26" x14ac:dyDescent="0.25">
      <c r="B40" s="39" t="s">
        <v>182</v>
      </c>
      <c r="C40" s="137">
        <f>VLOOKUP(B40,CAD!E12:F12,2,0)</f>
        <v>0</v>
      </c>
      <c r="D40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40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40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40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40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40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40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40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40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40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40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40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40" s="219">
        <f t="shared" si="0"/>
        <v>0</v>
      </c>
      <c r="Z40" s="156">
        <f t="shared" si="1"/>
        <v>2048</v>
      </c>
    </row>
    <row r="41" spans="2:26" x14ac:dyDescent="0.25">
      <c r="B41" s="39" t="s">
        <v>183</v>
      </c>
      <c r="C41" s="137">
        <f>VLOOKUP(B41,CAD!E13:F13,2,0)</f>
        <v>0</v>
      </c>
      <c r="D41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41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41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41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41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41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41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41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41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41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41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41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41" s="219">
        <f t="shared" si="0"/>
        <v>0</v>
      </c>
      <c r="Z41" s="156">
        <f t="shared" si="1"/>
        <v>2049</v>
      </c>
    </row>
    <row r="42" spans="2:26" x14ac:dyDescent="0.25">
      <c r="B42" s="39" t="s">
        <v>184</v>
      </c>
      <c r="C42" s="137">
        <f>VLOOKUP(B42,CAD!E14:F14,2,0)</f>
        <v>0</v>
      </c>
      <c r="D42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42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42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42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42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42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42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42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42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42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42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42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42" s="219">
        <f t="shared" si="0"/>
        <v>0</v>
      </c>
      <c r="Z42" s="156">
        <f t="shared" si="1"/>
        <v>2050</v>
      </c>
    </row>
    <row r="43" spans="2:26" x14ac:dyDescent="0.25">
      <c r="B43" s="39" t="s">
        <v>185</v>
      </c>
      <c r="C43" s="137">
        <f>VLOOKUP(B43,CAD!E15:F15,2,0)</f>
        <v>0</v>
      </c>
      <c r="D43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43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43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43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43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43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43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43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43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43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43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43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43" s="219">
        <f t="shared" si="0"/>
        <v>0</v>
      </c>
      <c r="Z43" s="156">
        <f t="shared" si="1"/>
        <v>2051</v>
      </c>
    </row>
    <row r="44" spans="2:26" x14ac:dyDescent="0.25">
      <c r="B44" s="39" t="s">
        <v>186</v>
      </c>
      <c r="C44" s="137">
        <f>VLOOKUP(B44,CAD!E16:F16,2,0)</f>
        <v>0</v>
      </c>
      <c r="D44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44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44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44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44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44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44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44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44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44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44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44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44" s="219">
        <f t="shared" si="0"/>
        <v>0</v>
      </c>
      <c r="Z44" s="156">
        <f t="shared" si="1"/>
        <v>2052</v>
      </c>
    </row>
    <row r="45" spans="2:26" x14ac:dyDescent="0.25">
      <c r="B45" s="39" t="s">
        <v>187</v>
      </c>
      <c r="C45" s="137">
        <f>VLOOKUP(B45,CAD!E17:F17,2,0)</f>
        <v>0</v>
      </c>
      <c r="D45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45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45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45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45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45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45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45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45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45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45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45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45" s="219">
        <f t="shared" si="0"/>
        <v>0</v>
      </c>
      <c r="Z45" s="156">
        <f t="shared" si="1"/>
        <v>2053</v>
      </c>
    </row>
    <row r="46" spans="2:26" x14ac:dyDescent="0.25">
      <c r="B46" s="39" t="s">
        <v>188</v>
      </c>
      <c r="C46" s="137">
        <f>VLOOKUP(B46,CAD!E18:F18,2,0)</f>
        <v>0</v>
      </c>
      <c r="D46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46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46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46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46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46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46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46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46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46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46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46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46" s="219">
        <f t="shared" si="0"/>
        <v>0</v>
      </c>
      <c r="Z46" s="156">
        <f t="shared" si="1"/>
        <v>2054</v>
      </c>
    </row>
    <row r="47" spans="2:26" x14ac:dyDescent="0.25">
      <c r="B47" s="39" t="s">
        <v>189</v>
      </c>
      <c r="C47" s="137">
        <f>VLOOKUP(B47,CAD!E19:F19,2,0)</f>
        <v>0</v>
      </c>
      <c r="D47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47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47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47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47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47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47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47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47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47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47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47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47" s="219">
        <f t="shared" si="0"/>
        <v>0</v>
      </c>
      <c r="Z47" s="156">
        <f t="shared" si="1"/>
        <v>2055</v>
      </c>
    </row>
    <row r="48" spans="2:26" x14ac:dyDescent="0.25">
      <c r="B48" s="39" t="s">
        <v>190</v>
      </c>
      <c r="C48" s="137">
        <f>VLOOKUP(B48,CAD!E20:F20,2,0)</f>
        <v>0</v>
      </c>
      <c r="D48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48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48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48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48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48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48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48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48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48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48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48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48" s="219">
        <f t="shared" si="0"/>
        <v>0</v>
      </c>
      <c r="Z48" s="156">
        <f t="shared" si="1"/>
        <v>2056</v>
      </c>
    </row>
    <row r="49" spans="2:26" x14ac:dyDescent="0.25">
      <c r="B49" s="39" t="s">
        <v>191</v>
      </c>
      <c r="C49" s="137">
        <f>VLOOKUP(B49,CAD!E21:F21,2,0)</f>
        <v>0</v>
      </c>
      <c r="D49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49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49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49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49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49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49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49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49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49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49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49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49" s="219">
        <f t="shared" si="0"/>
        <v>0</v>
      </c>
      <c r="Z49" s="156">
        <f t="shared" si="1"/>
        <v>2057</v>
      </c>
    </row>
    <row r="50" spans="2:26" x14ac:dyDescent="0.25">
      <c r="B50" s="39" t="s">
        <v>192</v>
      </c>
      <c r="C50" s="137">
        <f>VLOOKUP(B50,CAD!E22:F22,2,0)</f>
        <v>0</v>
      </c>
      <c r="D50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50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50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50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50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50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50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50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50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50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50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50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50" s="219">
        <f t="shared" si="0"/>
        <v>0</v>
      </c>
      <c r="Z50" s="156">
        <f t="shared" si="1"/>
        <v>2058</v>
      </c>
    </row>
    <row r="51" spans="2:26" x14ac:dyDescent="0.25">
      <c r="B51" s="39" t="s">
        <v>193</v>
      </c>
      <c r="C51" s="137">
        <f>VLOOKUP(B51,CAD!E23:F23,2,0)</f>
        <v>0</v>
      </c>
      <c r="D51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51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51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51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51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51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51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51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51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51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51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51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51" s="219">
        <f t="shared" si="0"/>
        <v>0</v>
      </c>
      <c r="Z51" s="156">
        <f t="shared" si="1"/>
        <v>2059</v>
      </c>
    </row>
    <row r="52" spans="2:26" x14ac:dyDescent="0.25">
      <c r="B52" s="39" t="s">
        <v>194</v>
      </c>
      <c r="C52" s="137">
        <f>VLOOKUP(B52,CAD!E24:F24,2,0)</f>
        <v>0</v>
      </c>
      <c r="D52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52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52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52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52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52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52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52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52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52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52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52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52" s="219">
        <f t="shared" si="0"/>
        <v>0</v>
      </c>
      <c r="Z52" s="156">
        <f t="shared" si="1"/>
        <v>2060</v>
      </c>
    </row>
    <row r="53" spans="2:26" x14ac:dyDescent="0.25">
      <c r="B53" s="39" t="s">
        <v>195</v>
      </c>
      <c r="C53" s="137">
        <f>VLOOKUP(B53,CAD!E25:F25,2,0)</f>
        <v>0</v>
      </c>
      <c r="D53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53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53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53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53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53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53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53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53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53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53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53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53" s="219">
        <f t="shared" si="0"/>
        <v>0</v>
      </c>
      <c r="Z53" s="156">
        <f t="shared" si="1"/>
        <v>2061</v>
      </c>
    </row>
    <row r="54" spans="2:26" x14ac:dyDescent="0.25">
      <c r="B54" s="39" t="s">
        <v>196</v>
      </c>
      <c r="C54" s="137">
        <f>VLOOKUP(B54,CAD!E26:F26,2,0)</f>
        <v>0</v>
      </c>
      <c r="D54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54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54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54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54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54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54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54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54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54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54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54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54" s="219">
        <f t="shared" si="0"/>
        <v>0</v>
      </c>
      <c r="Z54" s="156">
        <f t="shared" si="1"/>
        <v>2062</v>
      </c>
    </row>
    <row r="55" spans="2:26" x14ac:dyDescent="0.25">
      <c r="B55" s="39" t="s">
        <v>197</v>
      </c>
      <c r="C55" s="137">
        <f>VLOOKUP(B55,CAD!E27:F27,2,0)</f>
        <v>0</v>
      </c>
      <c r="D55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55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55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55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55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55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55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55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55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55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55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55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55" s="219">
        <f t="shared" si="0"/>
        <v>0</v>
      </c>
      <c r="Z55" s="156">
        <f t="shared" si="1"/>
        <v>2063</v>
      </c>
    </row>
    <row r="56" spans="2:26" x14ac:dyDescent="0.25">
      <c r="B56" s="39" t="s">
        <v>198</v>
      </c>
      <c r="C56" s="137">
        <f>VLOOKUP(B56,CAD!E28:F28,2,0)</f>
        <v>0</v>
      </c>
      <c r="D56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56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56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56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56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56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56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56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56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56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56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56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56" s="219">
        <f t="shared" si="0"/>
        <v>0</v>
      </c>
      <c r="Z56" s="156">
        <f t="shared" si="1"/>
        <v>2064</v>
      </c>
    </row>
    <row r="57" spans="2:26" x14ac:dyDescent="0.25">
      <c r="B57" s="39" t="s">
        <v>199</v>
      </c>
      <c r="C57" s="137">
        <f>VLOOKUP(B57,CAD!E29:F29,2,0)</f>
        <v>0</v>
      </c>
      <c r="D57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57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57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57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57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57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57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57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57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57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57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57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57" s="219">
        <f t="shared" si="0"/>
        <v>0</v>
      </c>
      <c r="Z57" s="156">
        <f t="shared" si="1"/>
        <v>2065</v>
      </c>
    </row>
    <row r="58" spans="2:26" x14ac:dyDescent="0.25">
      <c r="B58" s="39" t="s">
        <v>200</v>
      </c>
      <c r="C58" s="137">
        <f>VLOOKUP(B58,CAD!E30:F30,2,0)</f>
        <v>0</v>
      </c>
      <c r="D58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58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58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58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58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58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58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58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58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58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58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58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58" s="219">
        <f t="shared" si="0"/>
        <v>0</v>
      </c>
      <c r="Z58" s="156">
        <f t="shared" si="1"/>
        <v>2066</v>
      </c>
    </row>
    <row r="59" spans="2:26" x14ac:dyDescent="0.25">
      <c r="B59" s="39" t="s">
        <v>201</v>
      </c>
      <c r="C59" s="137">
        <f>VLOOKUP(B59,CAD!E31:F31,2,0)</f>
        <v>0</v>
      </c>
      <c r="D59" s="106">
        <f>SUMIFS(REC!$F:$F,REC!$C:$C,"&gt;="&amp;DATE($M$7,$Z$10,1),REC!$C:$C,"&lt;="&amp;EOMONTH(DATE($M$7,$Z$10,1),0),REC!$H:$H,"efetivado",REC!$D:$D,'05'!$C:$C)+SUMIFS(REC!$F:$F,REC!$C:$C,"&gt;="&amp;DATE($M$7,$Z$10,1),REC!$C:$C,"&lt;="&amp;EOMONTH(DATE($M$7,$Z$10,1),0),REC!$H:$H,$AE$13,REC!$D:$D,'05'!$C:$C)</f>
        <v>0</v>
      </c>
      <c r="E59" s="106">
        <f>SUMIFS(REC!$F:$F,REC!$C:$C,"&gt;="&amp;DATE($M$7,$AA$10,1),REC!$C:$C,"&lt;="&amp;EOMONTH(DATE($M$7,$AA$10,1),0),REC!$H:$H,"efetivado",REC!$D:$D,'05'!$C:$C)+SUMIFS(REC!$F:$F,REC!$C:$C,"&gt;="&amp;DATE($M$7,$AA$10,1),REC!$C:$C,"&lt;="&amp;EOMONTH(DATE($M$7,$AA$10,1),0),REC!$H:$H,$AE$13,REC!$D:$D,'05'!$C:$C)</f>
        <v>0</v>
      </c>
      <c r="F59" s="106">
        <f>SUMIFS(REC!$F:$F,REC!$C:$C,"&gt;="&amp;DATE($M$7,$AB$10,1),REC!$C:$C,"&lt;="&amp;EOMONTH(DATE($M$7,$AB$10,1),0),REC!$H:$H,"efetivado",REC!$D:$D,'05'!$C:$C)+SUMIFS(REC!$F:$F,REC!$C:$C,"&gt;="&amp;DATE($M$7,$AB$10,1),REC!$C:$C,"&lt;="&amp;EOMONTH(DATE($M$7,$AB$10,1),0),REC!$H:$H,$AE$13,REC!$D:$D,'05'!$C:$C)</f>
        <v>0</v>
      </c>
      <c r="G59" s="106">
        <f>SUMIFS(REC!$F:$F,REC!$C:$C,"&gt;="&amp;DATE($M$7,$AC$10,1),REC!$C:$C,"&lt;="&amp;EOMONTH(DATE($M$7,$AC$10,1),0),REC!$H:$H,"efetivado",REC!$D:$D,'05'!$C:$C)+SUMIFS(REC!$F:$F,REC!$C:$C,"&gt;="&amp;DATE($M$7,$AC$10,1),REC!$C:$C,"&lt;="&amp;EOMONTH(DATE($M$7,$AC$10,1),0),REC!$H:$H,$AE$13,REC!$D:$D,'05'!$C:$C)</f>
        <v>0</v>
      </c>
      <c r="H59" s="106">
        <f>SUMIFS(REC!$F:$F,REC!$C:$C,"&gt;="&amp;DATE($M$7,$AD$10,1),REC!$C:$C,"&lt;="&amp;EOMONTH(DATE($M$7,$AD$10,1),0),REC!$H:$H,"efetivado",REC!$D:$D,'05'!$C:$C)+SUMIFS(REC!$F:$F,REC!$C:$C,"&gt;="&amp;DATE($M$7,$AD$10,1),REC!$C:$C,"&lt;="&amp;EOMONTH(DATE($M$7,$AD$10,1),0),REC!$H:$H,$AE$13,REC!$D:$D,'05'!$C:$C)</f>
        <v>0</v>
      </c>
      <c r="I59" s="106">
        <f>SUMIFS(REC!$F:$F,REC!$C:$C,"&gt;="&amp;DATE($M$7,$AE$10,1),REC!$C:$C,"&lt;="&amp;EOMONTH(DATE($M$7,$AE$10,1),0),REC!$H:$H,"efetivado",REC!$D:$D,'05'!$C:$C)+SUMIFS(REC!$F:$F,REC!$C:$C,"&gt;="&amp;DATE($M$7,$AE$10,1),REC!$C:$C,"&lt;="&amp;EOMONTH(DATE($M$7,$AE$10,1),0),REC!$H:$H,$AE$13,REC!$D:$D,'05'!$C:$C)</f>
        <v>0</v>
      </c>
      <c r="J59" s="106">
        <f>SUMIFS(REC!$F:$F,REC!$C:$C,"&gt;="&amp;DATE($M$7,$AF$10,1),REC!$C:$C,"&lt;="&amp;EOMONTH(DATE($M$7,$AF$10,1),0),REC!$H:$H,"efetivado",REC!$D:$D,'05'!$C:$C)+SUMIFS(REC!$F:$F,REC!$C:$C,"&gt;="&amp;DATE($M$7,$AF$10,1),REC!$C:$C,"&lt;="&amp;EOMONTH(DATE($M$7,$AF$10,1),0),REC!$H:$H,$AE$13,REC!$D:$D,'05'!$C:$C)</f>
        <v>0</v>
      </c>
      <c r="K59" s="106">
        <f>SUMIFS(REC!$F:$F,REC!$C:$C,"&gt;="&amp;DATE($M$7,$AG$10,1),REC!$C:$C,"&lt;="&amp;EOMONTH(DATE($M$7,$AG$10,1),0),REC!$H:$H,"efetivado",REC!$D:$D,'05'!$C:$C)+SUMIFS(REC!$F:$F,REC!$C:$C,"&gt;="&amp;DATE($M$7,$AG$10,1),REC!$C:$C,"&lt;="&amp;EOMONTH(DATE($M$7,$AG$10,1),0),REC!$H:$H,$AE$13,REC!$D:$D,'05'!$C:$C)</f>
        <v>0</v>
      </c>
      <c r="L59" s="106">
        <f>SUMIFS(REC!$F:$F,REC!$C:$C,"&gt;="&amp;DATE($M$7,$AH$10,1),REC!$C:$C,"&lt;="&amp;EOMONTH(DATE($M$7,$AH$10,1),0),REC!$H:$H,"efetivado",REC!$D:$D,'05'!$C:$C)+SUMIFS(REC!$F:$F,REC!$C:$C,"&gt;="&amp;DATE($M$7,$AH$10,1),REC!$C:$C,"&lt;="&amp;EOMONTH(DATE($M$7,$AH$10,1),0),REC!$H:$H,$AE$13,REC!$D:$D,'05'!$C:$C)</f>
        <v>0</v>
      </c>
      <c r="M59" s="106">
        <f>SUMIFS(REC!$F:$F,REC!$C:$C,"&gt;="&amp;DATE($M$7,$AI$10,1),REC!$C:$C,"&lt;="&amp;EOMONTH(DATE($M$7,$AI$10,1),0),REC!$H:$H,"efetivado",REC!$D:$D,'05'!$C:$C)+SUMIFS(REC!$F:$F,REC!$C:$C,"&gt;="&amp;DATE($M$7,$AI$10,1),REC!$C:$C,"&lt;="&amp;EOMONTH(DATE($M$7,$AI$10,1),0),REC!$H:$H,$AE$13,REC!$D:$D,'05'!$C:$C)</f>
        <v>0</v>
      </c>
      <c r="N59" s="106">
        <f>SUMIFS(REC!$F:$F,REC!$C:$C,"&gt;="&amp;DATE($M$7,$AJ$10,1),REC!$C:$C,"&lt;="&amp;EOMONTH(DATE($M$7,$AJ$10,1),0),REC!$H:$H,"efetivado",REC!$D:$D,'05'!$C:$C)+SUMIFS(REC!$F:$F,REC!$C:$C,"&gt;="&amp;DATE($M$7,$AJ$10,1),REC!$C:$C,"&lt;="&amp;EOMONTH(DATE($M$7,$AJ$10,1),0),REC!$H:$H,$AE$13,REC!$D:$D,'05'!$C:$C)</f>
        <v>0</v>
      </c>
      <c r="O59" s="106">
        <f>SUMIFS(REC!$F:$F,REC!$C:$C,"&gt;="&amp;DATE($M$7,$AK$10,1),REC!$C:$C,"&lt;="&amp;EOMONTH(DATE($M$7,$AK$10,1),0),REC!$H:$H,"efetivado",REC!$D:$D,'05'!$C:$C)+SUMIFS(REC!$F:$F,REC!$C:$C,"&gt;="&amp;DATE($M$7,$AK$10,1),REC!$C:$C,"&lt;="&amp;EOMONTH(DATE($M$7,$AK$10,1),0),REC!$H:$H,$AE$13,REC!$D:$D,'05'!$C:$C)</f>
        <v>0</v>
      </c>
      <c r="P59" s="219">
        <f t="shared" si="0"/>
        <v>0</v>
      </c>
      <c r="Z59" s="156">
        <f t="shared" si="1"/>
        <v>2067</v>
      </c>
    </row>
    <row r="60" spans="2:26" x14ac:dyDescent="0.25">
      <c r="Z60" s="156">
        <f t="shared" si="1"/>
        <v>2068</v>
      </c>
    </row>
    <row r="61" spans="2:26" x14ac:dyDescent="0.25">
      <c r="Z61" s="156">
        <f t="shared" si="1"/>
        <v>2069</v>
      </c>
    </row>
    <row r="62" spans="2:26" x14ac:dyDescent="0.25">
      <c r="Z62" s="156">
        <f t="shared" si="1"/>
        <v>2070</v>
      </c>
    </row>
  </sheetData>
  <sheetProtection password="88D7" sheet="1" objects="1" scenarios="1" selectLockedCells="1" sort="0" autoFilter="0"/>
  <mergeCells count="3">
    <mergeCell ref="O7:P7"/>
    <mergeCell ref="J7:K7"/>
    <mergeCell ref="C6:I7"/>
  </mergeCells>
  <conditionalFormatting sqref="E10:E59">
    <cfRule type="cellIs" dxfId="41" priority="5" operator="equal">
      <formula>0</formula>
    </cfRule>
  </conditionalFormatting>
  <conditionalFormatting sqref="D10:P59">
    <cfRule type="cellIs" dxfId="40" priority="4" operator="equal">
      <formula>0</formula>
    </cfRule>
  </conditionalFormatting>
  <conditionalFormatting sqref="C10:P59">
    <cfRule type="expression" dxfId="39" priority="1">
      <formula>$C10&lt;&gt;0</formula>
    </cfRule>
    <cfRule type="expression" dxfId="38" priority="3">
      <formula>$C10=0</formula>
    </cfRule>
  </conditionalFormatting>
  <dataValidations count="2">
    <dataValidation type="list" allowBlank="1" showInputMessage="1" showErrorMessage="1" sqref="M7">
      <formula1>$Z$12:$Z$62</formula1>
    </dataValidation>
    <dataValidation type="list" allowBlank="1" showInputMessage="1" showErrorMessage="1" sqref="O7:P7">
      <formula1>$AB$12:$AB$13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>
    <tabColor rgb="FF7030A0"/>
  </sheetPr>
  <dimension ref="A1:CO111"/>
  <sheetViews>
    <sheetView showGridLines="0" showRowColHeaders="0" zoomScaleNormal="100" workbookViewId="0">
      <pane ySplit="9" topLeftCell="A10" activePane="bottomLeft" state="frozen"/>
      <selection pane="bottomLeft" activeCell="M7" sqref="M7"/>
    </sheetView>
  </sheetViews>
  <sheetFormatPr defaultRowHeight="15" x14ac:dyDescent="0.25"/>
  <cols>
    <col min="1" max="1" width="10.7109375" customWidth="1"/>
    <col min="2" max="2" width="4.28515625" customWidth="1"/>
    <col min="3" max="3" width="21.42578125" customWidth="1"/>
    <col min="4" max="15" width="11.5703125" customWidth="1"/>
    <col min="16" max="16" width="13.7109375" customWidth="1"/>
    <col min="18" max="28" width="9.140625" style="305"/>
    <col min="29" max="53" width="9.140625" style="250" hidden="1" customWidth="1"/>
    <col min="54" max="54" width="6.140625" style="250" hidden="1" customWidth="1"/>
    <col min="55" max="66" width="9.140625" style="250" hidden="1" customWidth="1"/>
    <col min="67" max="67" width="6.140625" style="250" hidden="1" customWidth="1"/>
    <col min="68" max="79" width="9.140625" style="250" hidden="1" customWidth="1"/>
    <col min="80" max="80" width="0" style="250" hidden="1" customWidth="1"/>
    <col min="81" max="92" width="9.140625" style="250" hidden="1" customWidth="1"/>
    <col min="93" max="93" width="0" style="250" hidden="1" customWidth="1"/>
  </cols>
  <sheetData>
    <row r="1" spans="1:92" x14ac:dyDescent="0.25">
      <c r="A1" s="6"/>
    </row>
    <row r="4" spans="1:92" x14ac:dyDescent="0.25">
      <c r="AY4" s="352"/>
      <c r="BL4" s="352"/>
      <c r="BY4" s="352"/>
      <c r="CL4" s="352"/>
    </row>
    <row r="5" spans="1:92" x14ac:dyDescent="0.25">
      <c r="CC5" s="353">
        <f>CAD!$R$18</f>
        <v>1</v>
      </c>
    </row>
    <row r="6" spans="1:92" ht="15" customHeight="1" x14ac:dyDescent="0.3">
      <c r="C6" s="461" t="s">
        <v>251</v>
      </c>
      <c r="D6" s="461"/>
      <c r="E6" s="461"/>
      <c r="F6" s="461"/>
      <c r="G6" s="461"/>
      <c r="H6" s="461"/>
      <c r="I6" s="345"/>
      <c r="BP6" s="156">
        <v>1</v>
      </c>
      <c r="BQ6" s="156">
        <v>2</v>
      </c>
      <c r="BR6" s="156">
        <v>3</v>
      </c>
      <c r="BS6" s="156">
        <v>4</v>
      </c>
      <c r="BT6" s="156">
        <v>5</v>
      </c>
      <c r="BU6" s="156">
        <v>6</v>
      </c>
      <c r="BV6" s="156">
        <v>7</v>
      </c>
      <c r="BW6" s="156">
        <v>8</v>
      </c>
      <c r="BX6" s="156">
        <v>9</v>
      </c>
      <c r="BY6" s="156">
        <v>10</v>
      </c>
      <c r="BZ6" s="156">
        <v>11</v>
      </c>
      <c r="CA6" s="156">
        <v>12</v>
      </c>
    </row>
    <row r="7" spans="1:92" ht="15" customHeight="1" x14ac:dyDescent="0.3">
      <c r="C7" s="461"/>
      <c r="D7" s="461"/>
      <c r="E7" s="461"/>
      <c r="F7" s="461"/>
      <c r="G7" s="461"/>
      <c r="H7" s="461"/>
      <c r="I7" s="345"/>
      <c r="L7" s="19" t="s">
        <v>146</v>
      </c>
      <c r="M7" s="90">
        <v>2021</v>
      </c>
      <c r="N7" s="19" t="s">
        <v>145</v>
      </c>
      <c r="O7" s="474" t="s">
        <v>72</v>
      </c>
      <c r="P7" s="475"/>
      <c r="AP7" s="451" t="s">
        <v>71</v>
      </c>
      <c r="AQ7" s="451"/>
      <c r="AR7" s="451"/>
      <c r="AS7" s="451"/>
      <c r="AT7" s="451"/>
      <c r="AU7" s="451"/>
      <c r="AV7" s="451"/>
      <c r="AW7" s="451"/>
      <c r="AX7" s="451"/>
      <c r="AY7" s="451"/>
      <c r="AZ7" s="451"/>
      <c r="BA7" s="451"/>
      <c r="BC7" s="453" t="s">
        <v>267</v>
      </c>
      <c r="BD7" s="453"/>
      <c r="BE7" s="453"/>
      <c r="BF7" s="453"/>
      <c r="BG7" s="453"/>
      <c r="BH7" s="453"/>
      <c r="BI7" s="453"/>
      <c r="BJ7" s="453"/>
      <c r="BK7" s="453"/>
      <c r="BL7" s="453"/>
      <c r="BM7" s="453"/>
      <c r="BN7" s="453"/>
      <c r="BP7" s="453" t="s">
        <v>82</v>
      </c>
      <c r="BQ7" s="453"/>
      <c r="BR7" s="453"/>
      <c r="BS7" s="453"/>
      <c r="BT7" s="453"/>
      <c r="BU7" s="453"/>
      <c r="BV7" s="453"/>
      <c r="BW7" s="453"/>
      <c r="BX7" s="453"/>
      <c r="BY7" s="453"/>
      <c r="BZ7" s="453"/>
      <c r="CA7" s="453"/>
      <c r="CC7" s="453" t="s">
        <v>268</v>
      </c>
      <c r="CD7" s="453"/>
      <c r="CE7" s="453"/>
      <c r="CF7" s="453"/>
      <c r="CG7" s="453"/>
      <c r="CH7" s="453"/>
      <c r="CI7" s="453"/>
      <c r="CJ7" s="453"/>
      <c r="CK7" s="453"/>
      <c r="CL7" s="453"/>
      <c r="CM7" s="453"/>
      <c r="CN7" s="453"/>
    </row>
    <row r="8" spans="1:92" x14ac:dyDescent="0.25">
      <c r="M8" s="30"/>
      <c r="AC8" s="451" t="s">
        <v>67</v>
      </c>
      <c r="AD8" s="451"/>
      <c r="AE8" s="451"/>
      <c r="AF8" s="451"/>
      <c r="AG8" s="451"/>
      <c r="AH8" s="451"/>
      <c r="AI8" s="451"/>
      <c r="AJ8" s="451"/>
      <c r="AK8" s="451"/>
      <c r="AL8" s="451"/>
      <c r="AM8" s="451"/>
      <c r="AN8" s="451"/>
      <c r="AP8" s="451"/>
      <c r="AQ8" s="451"/>
      <c r="AR8" s="451"/>
      <c r="AS8" s="451"/>
      <c r="AT8" s="451"/>
      <c r="AU8" s="451"/>
      <c r="AV8" s="451"/>
      <c r="AW8" s="451"/>
      <c r="AX8" s="451"/>
      <c r="AY8" s="451"/>
      <c r="AZ8" s="451"/>
      <c r="BA8" s="451"/>
      <c r="BC8" s="453"/>
      <c r="BD8" s="453"/>
      <c r="BE8" s="453"/>
      <c r="BF8" s="453"/>
      <c r="BG8" s="453"/>
      <c r="BH8" s="453"/>
      <c r="BI8" s="453"/>
      <c r="BJ8" s="453"/>
      <c r="BK8" s="453"/>
      <c r="BL8" s="453"/>
      <c r="BM8" s="453"/>
      <c r="BN8" s="453"/>
      <c r="BP8" s="453"/>
      <c r="BQ8" s="453"/>
      <c r="BR8" s="453"/>
      <c r="BS8" s="453"/>
      <c r="BT8" s="453"/>
      <c r="BU8" s="453"/>
      <c r="BV8" s="453"/>
      <c r="BW8" s="453"/>
      <c r="BX8" s="453"/>
      <c r="BY8" s="453"/>
      <c r="BZ8" s="453"/>
      <c r="CA8" s="453"/>
      <c r="CC8" s="453"/>
      <c r="CD8" s="453"/>
      <c r="CE8" s="453"/>
      <c r="CF8" s="453"/>
      <c r="CG8" s="453"/>
      <c r="CH8" s="453"/>
      <c r="CI8" s="453"/>
      <c r="CJ8" s="453"/>
      <c r="CK8" s="453"/>
      <c r="CL8" s="453"/>
      <c r="CM8" s="453"/>
      <c r="CN8" s="453"/>
    </row>
    <row r="9" spans="1:92" ht="22.5" customHeight="1" thickBot="1" x14ac:dyDescent="0.3">
      <c r="C9" s="204" t="s">
        <v>50</v>
      </c>
      <c r="D9" s="205" t="s">
        <v>34</v>
      </c>
      <c r="E9" s="206" t="s">
        <v>35</v>
      </c>
      <c r="F9" s="206" t="s">
        <v>36</v>
      </c>
      <c r="G9" s="206" t="s">
        <v>37</v>
      </c>
      <c r="H9" s="206" t="s">
        <v>38</v>
      </c>
      <c r="I9" s="206" t="s">
        <v>39</v>
      </c>
      <c r="J9" s="206" t="s">
        <v>40</v>
      </c>
      <c r="K9" s="206" t="s">
        <v>41</v>
      </c>
      <c r="L9" s="206" t="s">
        <v>42</v>
      </c>
      <c r="M9" s="206" t="s">
        <v>43</v>
      </c>
      <c r="N9" s="207" t="s">
        <v>44</v>
      </c>
      <c r="O9" s="205" t="s">
        <v>45</v>
      </c>
      <c r="P9" s="260">
        <f>SUM(P10:P59)</f>
        <v>0</v>
      </c>
      <c r="AC9" s="156">
        <v>1</v>
      </c>
      <c r="AD9" s="156">
        <v>2</v>
      </c>
      <c r="AE9" s="156">
        <v>3</v>
      </c>
      <c r="AF9" s="156">
        <v>4</v>
      </c>
      <c r="AG9" s="156">
        <v>5</v>
      </c>
      <c r="AH9" s="156">
        <v>6</v>
      </c>
      <c r="AI9" s="156">
        <v>7</v>
      </c>
      <c r="AJ9" s="156">
        <v>8</v>
      </c>
      <c r="AK9" s="156">
        <v>9</v>
      </c>
      <c r="AL9" s="156">
        <v>10</v>
      </c>
      <c r="AM9" s="156">
        <v>11</v>
      </c>
      <c r="AN9" s="156">
        <v>12</v>
      </c>
      <c r="AP9" s="350">
        <f>SUM(AP10:AP59)</f>
        <v>0</v>
      </c>
      <c r="AQ9" s="350">
        <f t="shared" ref="AQ9:BA9" si="0">SUM(AQ10:AQ59)</f>
        <v>0</v>
      </c>
      <c r="AR9" s="350">
        <f t="shared" si="0"/>
        <v>0</v>
      </c>
      <c r="AS9" s="350">
        <f t="shared" si="0"/>
        <v>0</v>
      </c>
      <c r="AT9" s="350">
        <f t="shared" si="0"/>
        <v>0</v>
      </c>
      <c r="AU9" s="350">
        <f t="shared" si="0"/>
        <v>0</v>
      </c>
      <c r="AV9" s="350">
        <f t="shared" si="0"/>
        <v>0</v>
      </c>
      <c r="AW9" s="350">
        <f t="shared" si="0"/>
        <v>0</v>
      </c>
      <c r="AX9" s="350">
        <f t="shared" si="0"/>
        <v>0</v>
      </c>
      <c r="AY9" s="350">
        <f t="shared" si="0"/>
        <v>0</v>
      </c>
      <c r="AZ9" s="350">
        <f t="shared" si="0"/>
        <v>0</v>
      </c>
      <c r="BA9" s="350">
        <f t="shared" si="0"/>
        <v>0</v>
      </c>
      <c r="BC9" s="350">
        <f>SUM(BC10:BC59)</f>
        <v>0</v>
      </c>
      <c r="BD9" s="350">
        <f t="shared" ref="BD9" si="1">SUM(BD10:BD59)</f>
        <v>0</v>
      </c>
      <c r="BE9" s="350">
        <f t="shared" ref="BE9" si="2">SUM(BE10:BE59)</f>
        <v>0</v>
      </c>
      <c r="BF9" s="350">
        <f t="shared" ref="BF9" si="3">SUM(BF10:BF59)</f>
        <v>0</v>
      </c>
      <c r="BG9" s="350">
        <f t="shared" ref="BG9" si="4">SUM(BG10:BG59)</f>
        <v>0</v>
      </c>
      <c r="BH9" s="350">
        <f t="shared" ref="BH9" si="5">SUM(BH10:BH59)</f>
        <v>0</v>
      </c>
      <c r="BI9" s="350">
        <f t="shared" ref="BI9" si="6">SUM(BI10:BI59)</f>
        <v>0</v>
      </c>
      <c r="BJ9" s="350">
        <f t="shared" ref="BJ9" si="7">SUM(BJ10:BJ59)</f>
        <v>0</v>
      </c>
      <c r="BK9" s="350">
        <f t="shared" ref="BK9" si="8">SUM(BK10:BK59)</f>
        <v>0</v>
      </c>
      <c r="BL9" s="350">
        <f t="shared" ref="BL9" si="9">SUM(BL10:BL59)</f>
        <v>0</v>
      </c>
      <c r="BM9" s="350">
        <f t="shared" ref="BM9" si="10">SUM(BM10:BM59)</f>
        <v>0</v>
      </c>
      <c r="BN9" s="351">
        <f t="shared" ref="BN9" si="11">SUM(BN10:BN59)</f>
        <v>0</v>
      </c>
      <c r="BP9" s="350">
        <f>SUMIFS('PG CAR'!$H:$H,'PG CAR'!$C:$C,"&gt;="&amp;DATE($M$7,BP628,1),'PG CAR'!$C:$C,"&lt;="&amp;EOMONTH(DATE($M$7,BP6,1),0),'PG CAR'!$J:$J,"efetivado")</f>
        <v>0</v>
      </c>
      <c r="BQ9" s="350">
        <f>SUMIFS('PG CAR'!$H:$H,'PG CAR'!$C:$C,"&gt;="&amp;DATE($M$7,BQ628,1),'PG CAR'!$C:$C,"&lt;="&amp;EOMONTH(DATE($M$7,BQ6,1),0),'PG CAR'!$J:$J,"efetivado")</f>
        <v>0</v>
      </c>
      <c r="BR9" s="350">
        <f>SUMIFS('PG CAR'!$H:$H,'PG CAR'!$C:$C,"&gt;="&amp;DATE($M$7,BR628,1),'PG CAR'!$C:$C,"&lt;="&amp;EOMONTH(DATE($M$7,BR6,1),0),'PG CAR'!$J:$J,"efetivado")</f>
        <v>0</v>
      </c>
      <c r="BS9" s="350">
        <f>SUMIFS('PG CAR'!$H:$H,'PG CAR'!$C:$C,"&gt;="&amp;DATE($M$7,BS628,1),'PG CAR'!$C:$C,"&lt;="&amp;EOMONTH(DATE($M$7,BS6,1),0),'PG CAR'!$J:$J,"efetivado")</f>
        <v>0</v>
      </c>
      <c r="BT9" s="350">
        <f>SUMIFS('PG CAR'!$H:$H,'PG CAR'!$C:$C,"&gt;="&amp;DATE($M$7,BT628,1),'PG CAR'!$C:$C,"&lt;="&amp;EOMONTH(DATE($M$7,BT6,1),0),'PG CAR'!$J:$J,"efetivado")</f>
        <v>0</v>
      </c>
      <c r="BU9" s="350">
        <f>SUMIFS('PG CAR'!$H:$H,'PG CAR'!$C:$C,"&gt;="&amp;DATE($M$7,BU628,1),'PG CAR'!$C:$C,"&lt;="&amp;EOMONTH(DATE($M$7,BU6,1),0),'PG CAR'!$J:$J,"efetivado")</f>
        <v>0</v>
      </c>
      <c r="BV9" s="350">
        <f>SUMIFS('PG CAR'!$H:$H,'PG CAR'!$C:$C,"&gt;="&amp;DATE($M$7,BV628,1),'PG CAR'!$C:$C,"&lt;="&amp;EOMONTH(DATE($M$7,BV6,1),0),'PG CAR'!$J:$J,"efetivado")</f>
        <v>0</v>
      </c>
      <c r="BW9" s="350">
        <f>SUMIFS('PG CAR'!$H:$H,'PG CAR'!$C:$C,"&gt;="&amp;DATE($M$7,BW628,1),'PG CAR'!$C:$C,"&lt;="&amp;EOMONTH(DATE($M$7,BW6,1),0),'PG CAR'!$J:$J,"efetivado")</f>
        <v>0</v>
      </c>
      <c r="BX9" s="350">
        <f>SUMIFS('PG CAR'!$H:$H,'PG CAR'!$C:$C,"&gt;="&amp;DATE($M$7,BX628,1),'PG CAR'!$C:$C,"&lt;="&amp;EOMONTH(DATE($M$7,BX6,1),0),'PG CAR'!$J:$J,"efetivado")</f>
        <v>0</v>
      </c>
      <c r="BY9" s="350">
        <f>SUMIFS('PG CAR'!$H:$H,'PG CAR'!$C:$C,"&gt;="&amp;DATE($M$7,BY628,1),'PG CAR'!$C:$C,"&lt;="&amp;EOMONTH(DATE($M$7,BY6,1),0),'PG CAR'!$J:$J,"efetivado")</f>
        <v>0</v>
      </c>
      <c r="BZ9" s="350">
        <f>SUMIFS('PG CAR'!$H:$H,'PG CAR'!$C:$C,"&gt;="&amp;DATE($M$7,BZ628,1),'PG CAR'!$C:$C,"&lt;="&amp;EOMONTH(DATE($M$7,BZ6,1),0),'PG CAR'!$J:$J,"efetivado")</f>
        <v>0</v>
      </c>
      <c r="CA9" s="350">
        <f>SUMIFS('PG CAR'!$H:$H,'PG CAR'!$C:$C,"&gt;="&amp;DATE($M$7,CA628,1),'PG CAR'!$C:$C,"&lt;="&amp;EOMONTH(DATE($M$7,CA6,1),0),'PG CAR'!$J:$J,"efetivado")</f>
        <v>0</v>
      </c>
      <c r="CC9" s="350">
        <f>SUM(CC10:CC59)</f>
        <v>0</v>
      </c>
      <c r="CD9" s="350">
        <f t="shared" ref="CD9" si="12">SUM(CD10:CD59)</f>
        <v>0</v>
      </c>
      <c r="CE9" s="350">
        <f t="shared" ref="CE9" si="13">SUM(CE10:CE59)</f>
        <v>0</v>
      </c>
      <c r="CF9" s="350">
        <f t="shared" ref="CF9" si="14">SUM(CF10:CF59)</f>
        <v>0</v>
      </c>
      <c r="CG9" s="350">
        <f t="shared" ref="CG9" si="15">SUM(CG10:CG59)</f>
        <v>0</v>
      </c>
      <c r="CH9" s="350">
        <f t="shared" ref="CH9" si="16">SUM(CH10:CH59)</f>
        <v>0</v>
      </c>
      <c r="CI9" s="350">
        <f t="shared" ref="CI9" si="17">SUM(CI10:CI59)</f>
        <v>0</v>
      </c>
      <c r="CJ9" s="350">
        <f t="shared" ref="CJ9" si="18">SUM(CJ10:CJ59)</f>
        <v>0</v>
      </c>
      <c r="CK9" s="350">
        <f t="shared" ref="CK9" si="19">SUM(CK10:CK59)</f>
        <v>0</v>
      </c>
      <c r="CL9" s="350">
        <f t="shared" ref="CL9" si="20">SUM(CL10:CL59)</f>
        <v>0</v>
      </c>
      <c r="CM9" s="350">
        <f t="shared" ref="CM9" si="21">SUM(CM10:CM59)</f>
        <v>0</v>
      </c>
      <c r="CN9" s="351">
        <f t="shared" ref="CN9" si="22">SUM(CN10:CN59)</f>
        <v>0</v>
      </c>
    </row>
    <row r="10" spans="1:92" ht="15" customHeight="1" thickBot="1" x14ac:dyDescent="0.3">
      <c r="B10" s="39" t="s">
        <v>152</v>
      </c>
      <c r="C10" s="208">
        <f>VLOOKUP(B10,CAD!H7:I7,2,0)</f>
        <v>0</v>
      </c>
      <c r="D10" s="105">
        <f>AC10+CC10</f>
        <v>0</v>
      </c>
      <c r="E10" s="105">
        <f t="shared" ref="E10:O10" si="23">AD10+CD10</f>
        <v>0</v>
      </c>
      <c r="F10" s="105">
        <f t="shared" si="23"/>
        <v>0</v>
      </c>
      <c r="G10" s="105">
        <f t="shared" si="23"/>
        <v>0</v>
      </c>
      <c r="H10" s="105">
        <f t="shared" si="23"/>
        <v>0</v>
      </c>
      <c r="I10" s="105">
        <f t="shared" si="23"/>
        <v>0</v>
      </c>
      <c r="J10" s="105">
        <f t="shared" si="23"/>
        <v>0</v>
      </c>
      <c r="K10" s="105">
        <f t="shared" si="23"/>
        <v>0</v>
      </c>
      <c r="L10" s="105">
        <f t="shared" si="23"/>
        <v>0</v>
      </c>
      <c r="M10" s="105">
        <f t="shared" si="23"/>
        <v>0</v>
      </c>
      <c r="N10" s="105">
        <f t="shared" si="23"/>
        <v>0</v>
      </c>
      <c r="O10" s="105">
        <f t="shared" si="23"/>
        <v>0</v>
      </c>
      <c r="P10" s="218">
        <f>SUM(D10:O10)</f>
        <v>0</v>
      </c>
      <c r="AC10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10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10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10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10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10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10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10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10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10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10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10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10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10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10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10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10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10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10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10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10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10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10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10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10" s="352">
        <f>IFERROR(AP10*100/$AP$9,0)</f>
        <v>0</v>
      </c>
      <c r="BD10" s="352">
        <f>IFERROR(AQ10*100/$AQ$9,0)</f>
        <v>0</v>
      </c>
      <c r="BE10" s="352">
        <f>IFERROR(AR10*100/$AR$9,0)</f>
        <v>0</v>
      </c>
      <c r="BF10" s="352">
        <f>IFERROR(AS10*100/$AS$9,0)</f>
        <v>0</v>
      </c>
      <c r="BG10" s="352">
        <f>IFERROR(AT10*100/$AT$9,0)</f>
        <v>0</v>
      </c>
      <c r="BH10" s="352">
        <f>IFERROR(AU10*100/$AU$9,0)</f>
        <v>0</v>
      </c>
      <c r="BI10" s="352">
        <f>IFERROR(AV10*100/$AV$9,0)</f>
        <v>0</v>
      </c>
      <c r="BJ10" s="352">
        <f>IFERROR(AW10*100/$AW$9,0)</f>
        <v>0</v>
      </c>
      <c r="BK10" s="352">
        <f>IFERROR(AX10*100/$AX$9,0)</f>
        <v>0</v>
      </c>
      <c r="BL10" s="352">
        <f>IFERROR(AY10*100/$AY$9,0)</f>
        <v>0</v>
      </c>
      <c r="BM10" s="352">
        <f>IFERROR(AZ10*100/$AZ$9,0)</f>
        <v>0</v>
      </c>
      <c r="BN10" s="352">
        <f>IFERROR(BA10*100/$BA$9,0)</f>
        <v>0</v>
      </c>
      <c r="BP10" s="352">
        <f>$BP$9/100*BC10</f>
        <v>0</v>
      </c>
      <c r="BQ10" s="352">
        <f t="shared" ref="BQ10:CA10" si="24">$BP$9/100*BD10</f>
        <v>0</v>
      </c>
      <c r="BR10" s="352">
        <f t="shared" si="24"/>
        <v>0</v>
      </c>
      <c r="BS10" s="352">
        <f t="shared" si="24"/>
        <v>0</v>
      </c>
      <c r="BT10" s="352">
        <f t="shared" si="24"/>
        <v>0</v>
      </c>
      <c r="BU10" s="352">
        <f t="shared" si="24"/>
        <v>0</v>
      </c>
      <c r="BV10" s="352">
        <f t="shared" si="24"/>
        <v>0</v>
      </c>
      <c r="BW10" s="352">
        <f t="shared" si="24"/>
        <v>0</v>
      </c>
      <c r="BX10" s="352">
        <f t="shared" si="24"/>
        <v>0</v>
      </c>
      <c r="BY10" s="352">
        <f t="shared" si="24"/>
        <v>0</v>
      </c>
      <c r="BZ10" s="352">
        <f t="shared" si="24"/>
        <v>0</v>
      </c>
      <c r="CA10" s="352">
        <f t="shared" si="24"/>
        <v>0</v>
      </c>
      <c r="CC10" s="352">
        <f t="shared" ref="CC10:CC41" si="25">IF($CC$5=1,AP10,BP10)</f>
        <v>0</v>
      </c>
      <c r="CD10" s="352">
        <f t="shared" ref="CD10:CD41" si="26">IF($CC$5=1,AQ10,BQ10)</f>
        <v>0</v>
      </c>
      <c r="CE10" s="352">
        <f t="shared" ref="CE10:CE41" si="27">IF($CC$5=1,AR10,BR10)</f>
        <v>0</v>
      </c>
      <c r="CF10" s="352">
        <f t="shared" ref="CF10:CF41" si="28">IF($CC$5=1,AS10,BS10)</f>
        <v>0</v>
      </c>
      <c r="CG10" s="352">
        <f t="shared" ref="CG10:CG41" si="29">IF($CC$5=1,AT10,BT10)</f>
        <v>0</v>
      </c>
      <c r="CH10" s="352">
        <f t="shared" ref="CH10:CH41" si="30">IF($CC$5=1,AU10,BU10)</f>
        <v>0</v>
      </c>
      <c r="CI10" s="352">
        <f t="shared" ref="CI10:CI41" si="31">IF($CC$5=1,AV10,BV10)</f>
        <v>0</v>
      </c>
      <c r="CJ10" s="352">
        <f t="shared" ref="CJ10:CJ41" si="32">IF($CC$5=1,AW10,BW10)</f>
        <v>0</v>
      </c>
      <c r="CK10" s="352">
        <f t="shared" ref="CK10:CK41" si="33">IF($CC$5=1,AX10,BX10)</f>
        <v>0</v>
      </c>
      <c r="CL10" s="352">
        <f t="shared" ref="CL10:CL41" si="34">IF($CC$5=1,AY10,BY10)</f>
        <v>0</v>
      </c>
      <c r="CM10" s="352">
        <f t="shared" ref="CM10:CM41" si="35">IF($CC$5=1,AZ10,BZ10)</f>
        <v>0</v>
      </c>
      <c r="CN10" s="352">
        <f t="shared" ref="CN10:CN41" si="36">IF($CC$5=1,BA10,CA10)</f>
        <v>0</v>
      </c>
    </row>
    <row r="11" spans="1:92" ht="15" customHeight="1" thickBot="1" x14ac:dyDescent="0.3">
      <c r="B11" s="39" t="s">
        <v>153</v>
      </c>
      <c r="C11" s="208">
        <f>VLOOKUP(B11,CAD!H8:I8,2,0)</f>
        <v>0</v>
      </c>
      <c r="D11" s="105">
        <f t="shared" ref="D11:D59" si="37">AC11+CC11</f>
        <v>0</v>
      </c>
      <c r="E11" s="105">
        <f t="shared" ref="E11:E59" si="38">AD11+CD11</f>
        <v>0</v>
      </c>
      <c r="F11" s="105">
        <f t="shared" ref="F11:F59" si="39">AE11+CE11</f>
        <v>0</v>
      </c>
      <c r="G11" s="105">
        <f t="shared" ref="G11:G59" si="40">AF11+CF11</f>
        <v>0</v>
      </c>
      <c r="H11" s="105">
        <f t="shared" ref="H11:H59" si="41">AG11+CG11</f>
        <v>0</v>
      </c>
      <c r="I11" s="105">
        <f t="shared" ref="I11:I59" si="42">AH11+CH11</f>
        <v>0</v>
      </c>
      <c r="J11" s="105">
        <f t="shared" ref="J11:J59" si="43">AI11+CI11</f>
        <v>0</v>
      </c>
      <c r="K11" s="105">
        <f t="shared" ref="K11:K59" si="44">AJ11+CJ11</f>
        <v>0</v>
      </c>
      <c r="L11" s="105">
        <f t="shared" ref="L11:L59" si="45">AK11+CK11</f>
        <v>0</v>
      </c>
      <c r="M11" s="105">
        <f t="shared" ref="M11:M59" si="46">AL11+CL11</f>
        <v>0</v>
      </c>
      <c r="N11" s="105">
        <f t="shared" ref="N11:N59" si="47">AM11+CM11</f>
        <v>0</v>
      </c>
      <c r="O11" s="105">
        <f t="shared" ref="O11:O59" si="48">AN11+CN11</f>
        <v>0</v>
      </c>
      <c r="P11" s="218">
        <f t="shared" ref="P11:P59" si="49">SUM(D11:O11)</f>
        <v>0</v>
      </c>
      <c r="AC11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11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11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11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11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11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11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11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11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11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11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11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11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11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11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11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11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11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11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11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11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11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11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11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11" s="352">
        <f t="shared" ref="BC11:BC59" si="50">IFERROR(AP11*100/$AP$9,0)</f>
        <v>0</v>
      </c>
      <c r="BD11" s="352">
        <f t="shared" ref="BD11:BD59" si="51">IFERROR(AQ11*100/$AQ$9,0)</f>
        <v>0</v>
      </c>
      <c r="BE11" s="352">
        <f t="shared" ref="BE11:BE59" si="52">IFERROR(AR11*100/$AR$9,0)</f>
        <v>0</v>
      </c>
      <c r="BF11" s="352">
        <f t="shared" ref="BF11:BF59" si="53">IFERROR(AS11*100/$AS$9,0)</f>
        <v>0</v>
      </c>
      <c r="BG11" s="352">
        <f t="shared" ref="BG11:BG59" si="54">IFERROR(AT11*100/$AT$9,0)</f>
        <v>0</v>
      </c>
      <c r="BH11" s="352">
        <f t="shared" ref="BH11:BH59" si="55">IFERROR(AU11*100/$AU$9,0)</f>
        <v>0</v>
      </c>
      <c r="BI11" s="352">
        <f t="shared" ref="BI11:BI59" si="56">IFERROR(AV11*100/$AV$9,0)</f>
        <v>0</v>
      </c>
      <c r="BJ11" s="352">
        <f t="shared" ref="BJ11:BJ59" si="57">IFERROR(AW11*100/$AW$9,0)</f>
        <v>0</v>
      </c>
      <c r="BK11" s="352">
        <f t="shared" ref="BK11:BK59" si="58">IFERROR(AX11*100/$AX$9,0)</f>
        <v>0</v>
      </c>
      <c r="BL11" s="352">
        <f t="shared" ref="BL11:BL59" si="59">IFERROR(AY11*100/$AY$9,0)</f>
        <v>0</v>
      </c>
      <c r="BM11" s="352">
        <f t="shared" ref="BM11:BM59" si="60">IFERROR(AZ11*100/$AZ$9,0)</f>
        <v>0</v>
      </c>
      <c r="BN11" s="352">
        <f t="shared" ref="BN11:BN59" si="61">IFERROR(BA11*100/$BA$9,0)</f>
        <v>0</v>
      </c>
      <c r="BP11" s="352">
        <f t="shared" ref="BP11:BP59" si="62">$BP$9/100*BC11</f>
        <v>0</v>
      </c>
      <c r="BQ11" s="352">
        <f t="shared" ref="BQ11:BQ59" si="63">$BP$9/100*BD11</f>
        <v>0</v>
      </c>
      <c r="BR11" s="352">
        <f t="shared" ref="BR11:BR59" si="64">$BP$9/100*BE11</f>
        <v>0</v>
      </c>
      <c r="BS11" s="352">
        <f t="shared" ref="BS11:BS59" si="65">$BP$9/100*BF11</f>
        <v>0</v>
      </c>
      <c r="BT11" s="352">
        <f t="shared" ref="BT11:BT59" si="66">$BP$9/100*BG11</f>
        <v>0</v>
      </c>
      <c r="BU11" s="352">
        <f t="shared" ref="BU11:BU59" si="67">$BP$9/100*BH11</f>
        <v>0</v>
      </c>
      <c r="BV11" s="352">
        <f t="shared" ref="BV11:BV59" si="68">$BP$9/100*BI11</f>
        <v>0</v>
      </c>
      <c r="BW11" s="352">
        <f t="shared" ref="BW11:BW59" si="69">$BP$9/100*BJ11</f>
        <v>0</v>
      </c>
      <c r="BX11" s="352">
        <f t="shared" ref="BX11:BX59" si="70">$BP$9/100*BK11</f>
        <v>0</v>
      </c>
      <c r="BY11" s="352">
        <f t="shared" ref="BY11:BY59" si="71">$BP$9/100*BL11</f>
        <v>0</v>
      </c>
      <c r="BZ11" s="352">
        <f t="shared" ref="BZ11:BZ59" si="72">$BP$9/100*BM11</f>
        <v>0</v>
      </c>
      <c r="CA11" s="352">
        <f t="shared" ref="CA11:CA59" si="73">$BP$9/100*BN11</f>
        <v>0</v>
      </c>
      <c r="CC11" s="352">
        <f t="shared" si="25"/>
        <v>0</v>
      </c>
      <c r="CD11" s="352">
        <f t="shared" si="26"/>
        <v>0</v>
      </c>
      <c r="CE11" s="352">
        <f t="shared" si="27"/>
        <v>0</v>
      </c>
      <c r="CF11" s="352">
        <f t="shared" si="28"/>
        <v>0</v>
      </c>
      <c r="CG11" s="352">
        <f t="shared" si="29"/>
        <v>0</v>
      </c>
      <c r="CH11" s="352">
        <f t="shared" si="30"/>
        <v>0</v>
      </c>
      <c r="CI11" s="352">
        <f t="shared" si="31"/>
        <v>0</v>
      </c>
      <c r="CJ11" s="352">
        <f t="shared" si="32"/>
        <v>0</v>
      </c>
      <c r="CK11" s="352">
        <f t="shared" si="33"/>
        <v>0</v>
      </c>
      <c r="CL11" s="352">
        <f t="shared" si="34"/>
        <v>0</v>
      </c>
      <c r="CM11" s="352">
        <f t="shared" si="35"/>
        <v>0</v>
      </c>
      <c r="CN11" s="352">
        <f t="shared" si="36"/>
        <v>0</v>
      </c>
    </row>
    <row r="12" spans="1:92" ht="15" customHeight="1" thickBot="1" x14ac:dyDescent="0.3">
      <c r="B12" s="39" t="s">
        <v>154</v>
      </c>
      <c r="C12" s="208">
        <f>VLOOKUP(B12,CAD!H9:I9,2,0)</f>
        <v>0</v>
      </c>
      <c r="D12" s="105">
        <f t="shared" si="37"/>
        <v>0</v>
      </c>
      <c r="E12" s="105">
        <f t="shared" si="38"/>
        <v>0</v>
      </c>
      <c r="F12" s="105">
        <f t="shared" si="39"/>
        <v>0</v>
      </c>
      <c r="G12" s="105">
        <f t="shared" si="40"/>
        <v>0</v>
      </c>
      <c r="H12" s="105">
        <f t="shared" si="41"/>
        <v>0</v>
      </c>
      <c r="I12" s="105">
        <f t="shared" si="42"/>
        <v>0</v>
      </c>
      <c r="J12" s="105">
        <f t="shared" si="43"/>
        <v>0</v>
      </c>
      <c r="K12" s="105">
        <f t="shared" si="44"/>
        <v>0</v>
      </c>
      <c r="L12" s="105">
        <f t="shared" si="45"/>
        <v>0</v>
      </c>
      <c r="M12" s="105">
        <f t="shared" si="46"/>
        <v>0</v>
      </c>
      <c r="N12" s="105">
        <f t="shared" si="47"/>
        <v>0</v>
      </c>
      <c r="O12" s="105">
        <f t="shared" si="48"/>
        <v>0</v>
      </c>
      <c r="P12" s="218">
        <f t="shared" si="49"/>
        <v>0</v>
      </c>
      <c r="AC12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12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12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12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12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12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12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12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12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12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12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12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12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12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12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12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12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12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12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12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12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12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12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12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12" s="352">
        <f t="shared" si="50"/>
        <v>0</v>
      </c>
      <c r="BD12" s="352">
        <f t="shared" si="51"/>
        <v>0</v>
      </c>
      <c r="BE12" s="352">
        <f t="shared" si="52"/>
        <v>0</v>
      </c>
      <c r="BF12" s="352">
        <f t="shared" si="53"/>
        <v>0</v>
      </c>
      <c r="BG12" s="352">
        <f t="shared" si="54"/>
        <v>0</v>
      </c>
      <c r="BH12" s="352">
        <f t="shared" si="55"/>
        <v>0</v>
      </c>
      <c r="BI12" s="352">
        <f t="shared" si="56"/>
        <v>0</v>
      </c>
      <c r="BJ12" s="352">
        <f t="shared" si="57"/>
        <v>0</v>
      </c>
      <c r="BK12" s="352">
        <f t="shared" si="58"/>
        <v>0</v>
      </c>
      <c r="BL12" s="352">
        <f t="shared" si="59"/>
        <v>0</v>
      </c>
      <c r="BM12" s="352">
        <f t="shared" si="60"/>
        <v>0</v>
      </c>
      <c r="BN12" s="352">
        <f t="shared" si="61"/>
        <v>0</v>
      </c>
      <c r="BP12" s="352">
        <f t="shared" si="62"/>
        <v>0</v>
      </c>
      <c r="BQ12" s="352">
        <f t="shared" si="63"/>
        <v>0</v>
      </c>
      <c r="BR12" s="352">
        <f t="shared" si="64"/>
        <v>0</v>
      </c>
      <c r="BS12" s="352">
        <f t="shared" si="65"/>
        <v>0</v>
      </c>
      <c r="BT12" s="352">
        <f t="shared" si="66"/>
        <v>0</v>
      </c>
      <c r="BU12" s="352">
        <f t="shared" si="67"/>
        <v>0</v>
      </c>
      <c r="BV12" s="352">
        <f t="shared" si="68"/>
        <v>0</v>
      </c>
      <c r="BW12" s="352">
        <f t="shared" si="69"/>
        <v>0</v>
      </c>
      <c r="BX12" s="352">
        <f t="shared" si="70"/>
        <v>0</v>
      </c>
      <c r="BY12" s="352">
        <f t="shared" si="71"/>
        <v>0</v>
      </c>
      <c r="BZ12" s="352">
        <f t="shared" si="72"/>
        <v>0</v>
      </c>
      <c r="CA12" s="352">
        <f t="shared" si="73"/>
        <v>0</v>
      </c>
      <c r="CC12" s="352">
        <f t="shared" si="25"/>
        <v>0</v>
      </c>
      <c r="CD12" s="352">
        <f t="shared" si="26"/>
        <v>0</v>
      </c>
      <c r="CE12" s="352">
        <f t="shared" si="27"/>
        <v>0</v>
      </c>
      <c r="CF12" s="352">
        <f t="shared" si="28"/>
        <v>0</v>
      </c>
      <c r="CG12" s="352">
        <f t="shared" si="29"/>
        <v>0</v>
      </c>
      <c r="CH12" s="352">
        <f t="shared" si="30"/>
        <v>0</v>
      </c>
      <c r="CI12" s="352">
        <f t="shared" si="31"/>
        <v>0</v>
      </c>
      <c r="CJ12" s="352">
        <f t="shared" si="32"/>
        <v>0</v>
      </c>
      <c r="CK12" s="352">
        <f t="shared" si="33"/>
        <v>0</v>
      </c>
      <c r="CL12" s="352">
        <f t="shared" si="34"/>
        <v>0</v>
      </c>
      <c r="CM12" s="352">
        <f t="shared" si="35"/>
        <v>0</v>
      </c>
      <c r="CN12" s="352">
        <f t="shared" si="36"/>
        <v>0</v>
      </c>
    </row>
    <row r="13" spans="1:92" ht="15" customHeight="1" thickBot="1" x14ac:dyDescent="0.3">
      <c r="B13" s="39" t="s">
        <v>155</v>
      </c>
      <c r="C13" s="208">
        <f>VLOOKUP(B13,CAD!H10:I10,2,0)</f>
        <v>0</v>
      </c>
      <c r="D13" s="105">
        <f t="shared" si="37"/>
        <v>0</v>
      </c>
      <c r="E13" s="105">
        <f t="shared" si="38"/>
        <v>0</v>
      </c>
      <c r="F13" s="105">
        <f t="shared" si="39"/>
        <v>0</v>
      </c>
      <c r="G13" s="105">
        <f t="shared" si="40"/>
        <v>0</v>
      </c>
      <c r="H13" s="105">
        <f t="shared" si="41"/>
        <v>0</v>
      </c>
      <c r="I13" s="105">
        <f t="shared" si="42"/>
        <v>0</v>
      </c>
      <c r="J13" s="105">
        <f t="shared" si="43"/>
        <v>0</v>
      </c>
      <c r="K13" s="105">
        <f t="shared" si="44"/>
        <v>0</v>
      </c>
      <c r="L13" s="105">
        <f t="shared" si="45"/>
        <v>0</v>
      </c>
      <c r="M13" s="105">
        <f t="shared" si="46"/>
        <v>0</v>
      </c>
      <c r="N13" s="105">
        <f t="shared" si="47"/>
        <v>0</v>
      </c>
      <c r="O13" s="105">
        <f t="shared" si="48"/>
        <v>0</v>
      </c>
      <c r="P13" s="218">
        <f t="shared" si="49"/>
        <v>0</v>
      </c>
      <c r="AC13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13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13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13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13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13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13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13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13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13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13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13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13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13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13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13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13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13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13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13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13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13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13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13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13" s="352">
        <f t="shared" si="50"/>
        <v>0</v>
      </c>
      <c r="BD13" s="352">
        <f t="shared" si="51"/>
        <v>0</v>
      </c>
      <c r="BE13" s="352">
        <f t="shared" si="52"/>
        <v>0</v>
      </c>
      <c r="BF13" s="352">
        <f t="shared" si="53"/>
        <v>0</v>
      </c>
      <c r="BG13" s="352">
        <f t="shared" si="54"/>
        <v>0</v>
      </c>
      <c r="BH13" s="352">
        <f t="shared" si="55"/>
        <v>0</v>
      </c>
      <c r="BI13" s="352">
        <f t="shared" si="56"/>
        <v>0</v>
      </c>
      <c r="BJ13" s="352">
        <f t="shared" si="57"/>
        <v>0</v>
      </c>
      <c r="BK13" s="352">
        <f t="shared" si="58"/>
        <v>0</v>
      </c>
      <c r="BL13" s="352">
        <f t="shared" si="59"/>
        <v>0</v>
      </c>
      <c r="BM13" s="352">
        <f t="shared" si="60"/>
        <v>0</v>
      </c>
      <c r="BN13" s="352">
        <f t="shared" si="61"/>
        <v>0</v>
      </c>
      <c r="BP13" s="352">
        <f t="shared" si="62"/>
        <v>0</v>
      </c>
      <c r="BQ13" s="352">
        <f t="shared" si="63"/>
        <v>0</v>
      </c>
      <c r="BR13" s="352">
        <f t="shared" si="64"/>
        <v>0</v>
      </c>
      <c r="BS13" s="352">
        <f t="shared" si="65"/>
        <v>0</v>
      </c>
      <c r="BT13" s="352">
        <f t="shared" si="66"/>
        <v>0</v>
      </c>
      <c r="BU13" s="352">
        <f t="shared" si="67"/>
        <v>0</v>
      </c>
      <c r="BV13" s="352">
        <f t="shared" si="68"/>
        <v>0</v>
      </c>
      <c r="BW13" s="352">
        <f t="shared" si="69"/>
        <v>0</v>
      </c>
      <c r="BX13" s="352">
        <f t="shared" si="70"/>
        <v>0</v>
      </c>
      <c r="BY13" s="352">
        <f t="shared" si="71"/>
        <v>0</v>
      </c>
      <c r="BZ13" s="352">
        <f t="shared" si="72"/>
        <v>0</v>
      </c>
      <c r="CA13" s="352">
        <f t="shared" si="73"/>
        <v>0</v>
      </c>
      <c r="CC13" s="352">
        <f t="shared" si="25"/>
        <v>0</v>
      </c>
      <c r="CD13" s="352">
        <f t="shared" si="26"/>
        <v>0</v>
      </c>
      <c r="CE13" s="352">
        <f t="shared" si="27"/>
        <v>0</v>
      </c>
      <c r="CF13" s="352">
        <f t="shared" si="28"/>
        <v>0</v>
      </c>
      <c r="CG13" s="352">
        <f t="shared" si="29"/>
        <v>0</v>
      </c>
      <c r="CH13" s="352">
        <f t="shared" si="30"/>
        <v>0</v>
      </c>
      <c r="CI13" s="352">
        <f t="shared" si="31"/>
        <v>0</v>
      </c>
      <c r="CJ13" s="352">
        <f t="shared" si="32"/>
        <v>0</v>
      </c>
      <c r="CK13" s="352">
        <f t="shared" si="33"/>
        <v>0</v>
      </c>
      <c r="CL13" s="352">
        <f t="shared" si="34"/>
        <v>0</v>
      </c>
      <c r="CM13" s="352">
        <f t="shared" si="35"/>
        <v>0</v>
      </c>
      <c r="CN13" s="352">
        <f t="shared" si="36"/>
        <v>0</v>
      </c>
    </row>
    <row r="14" spans="1:92" ht="15" customHeight="1" thickBot="1" x14ac:dyDescent="0.3">
      <c r="B14" s="39" t="s">
        <v>156</v>
      </c>
      <c r="C14" s="208">
        <f>VLOOKUP(B14,CAD!H11:I11,2,0)</f>
        <v>0</v>
      </c>
      <c r="D14" s="105">
        <f t="shared" si="37"/>
        <v>0</v>
      </c>
      <c r="E14" s="105">
        <f t="shared" si="38"/>
        <v>0</v>
      </c>
      <c r="F14" s="105">
        <f t="shared" si="39"/>
        <v>0</v>
      </c>
      <c r="G14" s="105">
        <f t="shared" si="40"/>
        <v>0</v>
      </c>
      <c r="H14" s="105">
        <f t="shared" si="41"/>
        <v>0</v>
      </c>
      <c r="I14" s="105">
        <f t="shared" si="42"/>
        <v>0</v>
      </c>
      <c r="J14" s="105">
        <f t="shared" si="43"/>
        <v>0</v>
      </c>
      <c r="K14" s="105">
        <f t="shared" si="44"/>
        <v>0</v>
      </c>
      <c r="L14" s="105">
        <f t="shared" si="45"/>
        <v>0</v>
      </c>
      <c r="M14" s="105">
        <f t="shared" si="46"/>
        <v>0</v>
      </c>
      <c r="N14" s="105">
        <f t="shared" si="47"/>
        <v>0</v>
      </c>
      <c r="O14" s="105">
        <f t="shared" si="48"/>
        <v>0</v>
      </c>
      <c r="P14" s="218">
        <f t="shared" si="49"/>
        <v>0</v>
      </c>
      <c r="AC14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14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14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14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14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14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14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14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14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14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14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14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14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14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14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14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14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14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14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14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14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14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14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14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14" s="352">
        <f t="shared" si="50"/>
        <v>0</v>
      </c>
      <c r="BD14" s="352">
        <f t="shared" si="51"/>
        <v>0</v>
      </c>
      <c r="BE14" s="352">
        <f t="shared" si="52"/>
        <v>0</v>
      </c>
      <c r="BF14" s="352">
        <f t="shared" si="53"/>
        <v>0</v>
      </c>
      <c r="BG14" s="352">
        <f t="shared" si="54"/>
        <v>0</v>
      </c>
      <c r="BH14" s="352">
        <f t="shared" si="55"/>
        <v>0</v>
      </c>
      <c r="BI14" s="352">
        <f t="shared" si="56"/>
        <v>0</v>
      </c>
      <c r="BJ14" s="352">
        <f t="shared" si="57"/>
        <v>0</v>
      </c>
      <c r="BK14" s="352">
        <f t="shared" si="58"/>
        <v>0</v>
      </c>
      <c r="BL14" s="352">
        <f t="shared" si="59"/>
        <v>0</v>
      </c>
      <c r="BM14" s="352">
        <f t="shared" si="60"/>
        <v>0</v>
      </c>
      <c r="BN14" s="352">
        <f t="shared" si="61"/>
        <v>0</v>
      </c>
      <c r="BP14" s="352">
        <f t="shared" si="62"/>
        <v>0</v>
      </c>
      <c r="BQ14" s="352">
        <f t="shared" si="63"/>
        <v>0</v>
      </c>
      <c r="BR14" s="352">
        <f t="shared" si="64"/>
        <v>0</v>
      </c>
      <c r="BS14" s="352">
        <f t="shared" si="65"/>
        <v>0</v>
      </c>
      <c r="BT14" s="352">
        <f t="shared" si="66"/>
        <v>0</v>
      </c>
      <c r="BU14" s="352">
        <f t="shared" si="67"/>
        <v>0</v>
      </c>
      <c r="BV14" s="352">
        <f t="shared" si="68"/>
        <v>0</v>
      </c>
      <c r="BW14" s="352">
        <f t="shared" si="69"/>
        <v>0</v>
      </c>
      <c r="BX14" s="352">
        <f t="shared" si="70"/>
        <v>0</v>
      </c>
      <c r="BY14" s="352">
        <f t="shared" si="71"/>
        <v>0</v>
      </c>
      <c r="BZ14" s="352">
        <f t="shared" si="72"/>
        <v>0</v>
      </c>
      <c r="CA14" s="352">
        <f t="shared" si="73"/>
        <v>0</v>
      </c>
      <c r="CC14" s="352">
        <f t="shared" si="25"/>
        <v>0</v>
      </c>
      <c r="CD14" s="352">
        <f t="shared" si="26"/>
        <v>0</v>
      </c>
      <c r="CE14" s="352">
        <f t="shared" si="27"/>
        <v>0</v>
      </c>
      <c r="CF14" s="352">
        <f t="shared" si="28"/>
        <v>0</v>
      </c>
      <c r="CG14" s="352">
        <f t="shared" si="29"/>
        <v>0</v>
      </c>
      <c r="CH14" s="352">
        <f t="shared" si="30"/>
        <v>0</v>
      </c>
      <c r="CI14" s="352">
        <f t="shared" si="31"/>
        <v>0</v>
      </c>
      <c r="CJ14" s="352">
        <f t="shared" si="32"/>
        <v>0</v>
      </c>
      <c r="CK14" s="352">
        <f t="shared" si="33"/>
        <v>0</v>
      </c>
      <c r="CL14" s="352">
        <f t="shared" si="34"/>
        <v>0</v>
      </c>
      <c r="CM14" s="352">
        <f t="shared" si="35"/>
        <v>0</v>
      </c>
      <c r="CN14" s="352">
        <f t="shared" si="36"/>
        <v>0</v>
      </c>
    </row>
    <row r="15" spans="1:92" ht="15" customHeight="1" thickBot="1" x14ac:dyDescent="0.3">
      <c r="B15" s="39" t="s">
        <v>157</v>
      </c>
      <c r="C15" s="208">
        <f>VLOOKUP(B15,CAD!H12:I12,2,0)</f>
        <v>0</v>
      </c>
      <c r="D15" s="105">
        <f t="shared" si="37"/>
        <v>0</v>
      </c>
      <c r="E15" s="105">
        <f t="shared" si="38"/>
        <v>0</v>
      </c>
      <c r="F15" s="105">
        <f t="shared" si="39"/>
        <v>0</v>
      </c>
      <c r="G15" s="105">
        <f t="shared" si="40"/>
        <v>0</v>
      </c>
      <c r="H15" s="105">
        <f t="shared" si="41"/>
        <v>0</v>
      </c>
      <c r="I15" s="105">
        <f t="shared" si="42"/>
        <v>0</v>
      </c>
      <c r="J15" s="105">
        <f t="shared" si="43"/>
        <v>0</v>
      </c>
      <c r="K15" s="105">
        <f t="shared" si="44"/>
        <v>0</v>
      </c>
      <c r="L15" s="105">
        <f t="shared" si="45"/>
        <v>0</v>
      </c>
      <c r="M15" s="105">
        <f t="shared" si="46"/>
        <v>0</v>
      </c>
      <c r="N15" s="105">
        <f t="shared" si="47"/>
        <v>0</v>
      </c>
      <c r="O15" s="105">
        <f t="shared" si="48"/>
        <v>0</v>
      </c>
      <c r="P15" s="218">
        <f t="shared" si="49"/>
        <v>0</v>
      </c>
      <c r="AC15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15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15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15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15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15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15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15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15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15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15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15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15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15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15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15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15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15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15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15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15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15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15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15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15" s="352">
        <f t="shared" si="50"/>
        <v>0</v>
      </c>
      <c r="BD15" s="352">
        <f t="shared" si="51"/>
        <v>0</v>
      </c>
      <c r="BE15" s="352">
        <f t="shared" si="52"/>
        <v>0</v>
      </c>
      <c r="BF15" s="352">
        <f t="shared" si="53"/>
        <v>0</v>
      </c>
      <c r="BG15" s="352">
        <f t="shared" si="54"/>
        <v>0</v>
      </c>
      <c r="BH15" s="352">
        <f t="shared" si="55"/>
        <v>0</v>
      </c>
      <c r="BI15" s="352">
        <f t="shared" si="56"/>
        <v>0</v>
      </c>
      <c r="BJ15" s="352">
        <f t="shared" si="57"/>
        <v>0</v>
      </c>
      <c r="BK15" s="352">
        <f t="shared" si="58"/>
        <v>0</v>
      </c>
      <c r="BL15" s="352">
        <f t="shared" si="59"/>
        <v>0</v>
      </c>
      <c r="BM15" s="352">
        <f t="shared" si="60"/>
        <v>0</v>
      </c>
      <c r="BN15" s="352">
        <f t="shared" si="61"/>
        <v>0</v>
      </c>
      <c r="BP15" s="352">
        <f t="shared" si="62"/>
        <v>0</v>
      </c>
      <c r="BQ15" s="352">
        <f t="shared" si="63"/>
        <v>0</v>
      </c>
      <c r="BR15" s="352">
        <f t="shared" si="64"/>
        <v>0</v>
      </c>
      <c r="BS15" s="352">
        <f t="shared" si="65"/>
        <v>0</v>
      </c>
      <c r="BT15" s="352">
        <f t="shared" si="66"/>
        <v>0</v>
      </c>
      <c r="BU15" s="352">
        <f t="shared" si="67"/>
        <v>0</v>
      </c>
      <c r="BV15" s="352">
        <f t="shared" si="68"/>
        <v>0</v>
      </c>
      <c r="BW15" s="352">
        <f t="shared" si="69"/>
        <v>0</v>
      </c>
      <c r="BX15" s="352">
        <f t="shared" si="70"/>
        <v>0</v>
      </c>
      <c r="BY15" s="352">
        <f t="shared" si="71"/>
        <v>0</v>
      </c>
      <c r="BZ15" s="352">
        <f t="shared" si="72"/>
        <v>0</v>
      </c>
      <c r="CA15" s="352">
        <f t="shared" si="73"/>
        <v>0</v>
      </c>
      <c r="CC15" s="352">
        <f t="shared" si="25"/>
        <v>0</v>
      </c>
      <c r="CD15" s="352">
        <f t="shared" si="26"/>
        <v>0</v>
      </c>
      <c r="CE15" s="352">
        <f t="shared" si="27"/>
        <v>0</v>
      </c>
      <c r="CF15" s="352">
        <f t="shared" si="28"/>
        <v>0</v>
      </c>
      <c r="CG15" s="352">
        <f t="shared" si="29"/>
        <v>0</v>
      </c>
      <c r="CH15" s="352">
        <f t="shared" si="30"/>
        <v>0</v>
      </c>
      <c r="CI15" s="352">
        <f t="shared" si="31"/>
        <v>0</v>
      </c>
      <c r="CJ15" s="352">
        <f t="shared" si="32"/>
        <v>0</v>
      </c>
      <c r="CK15" s="352">
        <f t="shared" si="33"/>
        <v>0</v>
      </c>
      <c r="CL15" s="352">
        <f t="shared" si="34"/>
        <v>0</v>
      </c>
      <c r="CM15" s="352">
        <f t="shared" si="35"/>
        <v>0</v>
      </c>
      <c r="CN15" s="352">
        <f t="shared" si="36"/>
        <v>0</v>
      </c>
    </row>
    <row r="16" spans="1:92" ht="15" customHeight="1" thickBot="1" x14ac:dyDescent="0.3">
      <c r="B16" s="39" t="s">
        <v>158</v>
      </c>
      <c r="C16" s="208">
        <f>VLOOKUP(B16,CAD!H13:I13,2,0)</f>
        <v>0</v>
      </c>
      <c r="D16" s="105">
        <f t="shared" si="37"/>
        <v>0</v>
      </c>
      <c r="E16" s="105">
        <f t="shared" si="38"/>
        <v>0</v>
      </c>
      <c r="F16" s="105">
        <f t="shared" si="39"/>
        <v>0</v>
      </c>
      <c r="G16" s="105">
        <f t="shared" si="40"/>
        <v>0</v>
      </c>
      <c r="H16" s="105">
        <f t="shared" si="41"/>
        <v>0</v>
      </c>
      <c r="I16" s="105">
        <f t="shared" si="42"/>
        <v>0</v>
      </c>
      <c r="J16" s="105">
        <f t="shared" si="43"/>
        <v>0</v>
      </c>
      <c r="K16" s="105">
        <f t="shared" si="44"/>
        <v>0</v>
      </c>
      <c r="L16" s="105">
        <f t="shared" si="45"/>
        <v>0</v>
      </c>
      <c r="M16" s="105">
        <f t="shared" si="46"/>
        <v>0</v>
      </c>
      <c r="N16" s="105">
        <f t="shared" si="47"/>
        <v>0</v>
      </c>
      <c r="O16" s="105">
        <f t="shared" si="48"/>
        <v>0</v>
      </c>
      <c r="P16" s="218">
        <f t="shared" si="49"/>
        <v>0</v>
      </c>
      <c r="AC16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16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16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16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16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16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16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16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16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16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16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16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16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16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16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16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16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16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16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16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16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16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16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16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16" s="352">
        <f t="shared" si="50"/>
        <v>0</v>
      </c>
      <c r="BD16" s="352">
        <f t="shared" si="51"/>
        <v>0</v>
      </c>
      <c r="BE16" s="352">
        <f t="shared" si="52"/>
        <v>0</v>
      </c>
      <c r="BF16" s="352">
        <f t="shared" si="53"/>
        <v>0</v>
      </c>
      <c r="BG16" s="352">
        <f t="shared" si="54"/>
        <v>0</v>
      </c>
      <c r="BH16" s="352">
        <f t="shared" si="55"/>
        <v>0</v>
      </c>
      <c r="BI16" s="352">
        <f t="shared" si="56"/>
        <v>0</v>
      </c>
      <c r="BJ16" s="352">
        <f t="shared" si="57"/>
        <v>0</v>
      </c>
      <c r="BK16" s="352">
        <f t="shared" si="58"/>
        <v>0</v>
      </c>
      <c r="BL16" s="352">
        <f t="shared" si="59"/>
        <v>0</v>
      </c>
      <c r="BM16" s="352">
        <f t="shared" si="60"/>
        <v>0</v>
      </c>
      <c r="BN16" s="352">
        <f t="shared" si="61"/>
        <v>0</v>
      </c>
      <c r="BP16" s="352">
        <f t="shared" si="62"/>
        <v>0</v>
      </c>
      <c r="BQ16" s="352">
        <f t="shared" si="63"/>
        <v>0</v>
      </c>
      <c r="BR16" s="352">
        <f t="shared" si="64"/>
        <v>0</v>
      </c>
      <c r="BS16" s="352">
        <f t="shared" si="65"/>
        <v>0</v>
      </c>
      <c r="BT16" s="352">
        <f t="shared" si="66"/>
        <v>0</v>
      </c>
      <c r="BU16" s="352">
        <f t="shared" si="67"/>
        <v>0</v>
      </c>
      <c r="BV16" s="352">
        <f t="shared" si="68"/>
        <v>0</v>
      </c>
      <c r="BW16" s="352">
        <f t="shared" si="69"/>
        <v>0</v>
      </c>
      <c r="BX16" s="352">
        <f t="shared" si="70"/>
        <v>0</v>
      </c>
      <c r="BY16" s="352">
        <f t="shared" si="71"/>
        <v>0</v>
      </c>
      <c r="BZ16" s="352">
        <f t="shared" si="72"/>
        <v>0</v>
      </c>
      <c r="CA16" s="352">
        <f t="shared" si="73"/>
        <v>0</v>
      </c>
      <c r="CC16" s="352">
        <f t="shared" si="25"/>
        <v>0</v>
      </c>
      <c r="CD16" s="352">
        <f t="shared" si="26"/>
        <v>0</v>
      </c>
      <c r="CE16" s="352">
        <f t="shared" si="27"/>
        <v>0</v>
      </c>
      <c r="CF16" s="352">
        <f t="shared" si="28"/>
        <v>0</v>
      </c>
      <c r="CG16" s="352">
        <f t="shared" si="29"/>
        <v>0</v>
      </c>
      <c r="CH16" s="352">
        <f t="shared" si="30"/>
        <v>0</v>
      </c>
      <c r="CI16" s="352">
        <f t="shared" si="31"/>
        <v>0</v>
      </c>
      <c r="CJ16" s="352">
        <f t="shared" si="32"/>
        <v>0</v>
      </c>
      <c r="CK16" s="352">
        <f t="shared" si="33"/>
        <v>0</v>
      </c>
      <c r="CL16" s="352">
        <f t="shared" si="34"/>
        <v>0</v>
      </c>
      <c r="CM16" s="352">
        <f t="shared" si="35"/>
        <v>0</v>
      </c>
      <c r="CN16" s="352">
        <f t="shared" si="36"/>
        <v>0</v>
      </c>
    </row>
    <row r="17" spans="2:92" ht="15" customHeight="1" thickBot="1" x14ac:dyDescent="0.3">
      <c r="B17" s="39" t="s">
        <v>159</v>
      </c>
      <c r="C17" s="208">
        <f>VLOOKUP(B17,CAD!H14:I14,2,0)</f>
        <v>0</v>
      </c>
      <c r="D17" s="105">
        <f t="shared" si="37"/>
        <v>0</v>
      </c>
      <c r="E17" s="105">
        <f t="shared" si="38"/>
        <v>0</v>
      </c>
      <c r="F17" s="105">
        <f t="shared" si="39"/>
        <v>0</v>
      </c>
      <c r="G17" s="105">
        <f t="shared" si="40"/>
        <v>0</v>
      </c>
      <c r="H17" s="105">
        <f t="shared" si="41"/>
        <v>0</v>
      </c>
      <c r="I17" s="105">
        <f t="shared" si="42"/>
        <v>0</v>
      </c>
      <c r="J17" s="105">
        <f t="shared" si="43"/>
        <v>0</v>
      </c>
      <c r="K17" s="105">
        <f t="shared" si="44"/>
        <v>0</v>
      </c>
      <c r="L17" s="105">
        <f t="shared" si="45"/>
        <v>0</v>
      </c>
      <c r="M17" s="105">
        <f t="shared" si="46"/>
        <v>0</v>
      </c>
      <c r="N17" s="105">
        <f t="shared" si="47"/>
        <v>0</v>
      </c>
      <c r="O17" s="105">
        <f t="shared" si="48"/>
        <v>0</v>
      </c>
      <c r="P17" s="218">
        <f t="shared" si="49"/>
        <v>0</v>
      </c>
      <c r="AC17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17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17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17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17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17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17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17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17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17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17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17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17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17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17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17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17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17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17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17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17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17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17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17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17" s="352">
        <f t="shared" si="50"/>
        <v>0</v>
      </c>
      <c r="BD17" s="352">
        <f t="shared" si="51"/>
        <v>0</v>
      </c>
      <c r="BE17" s="352">
        <f t="shared" si="52"/>
        <v>0</v>
      </c>
      <c r="BF17" s="352">
        <f t="shared" si="53"/>
        <v>0</v>
      </c>
      <c r="BG17" s="352">
        <f t="shared" si="54"/>
        <v>0</v>
      </c>
      <c r="BH17" s="352">
        <f t="shared" si="55"/>
        <v>0</v>
      </c>
      <c r="BI17" s="352">
        <f t="shared" si="56"/>
        <v>0</v>
      </c>
      <c r="BJ17" s="352">
        <f t="shared" si="57"/>
        <v>0</v>
      </c>
      <c r="BK17" s="352">
        <f t="shared" si="58"/>
        <v>0</v>
      </c>
      <c r="BL17" s="352">
        <f t="shared" si="59"/>
        <v>0</v>
      </c>
      <c r="BM17" s="352">
        <f t="shared" si="60"/>
        <v>0</v>
      </c>
      <c r="BN17" s="352">
        <f t="shared" si="61"/>
        <v>0</v>
      </c>
      <c r="BP17" s="352">
        <f t="shared" si="62"/>
        <v>0</v>
      </c>
      <c r="BQ17" s="352">
        <f t="shared" si="63"/>
        <v>0</v>
      </c>
      <c r="BR17" s="352">
        <f t="shared" si="64"/>
        <v>0</v>
      </c>
      <c r="BS17" s="352">
        <f t="shared" si="65"/>
        <v>0</v>
      </c>
      <c r="BT17" s="352">
        <f t="shared" si="66"/>
        <v>0</v>
      </c>
      <c r="BU17" s="352">
        <f t="shared" si="67"/>
        <v>0</v>
      </c>
      <c r="BV17" s="352">
        <f t="shared" si="68"/>
        <v>0</v>
      </c>
      <c r="BW17" s="352">
        <f t="shared" si="69"/>
        <v>0</v>
      </c>
      <c r="BX17" s="352">
        <f t="shared" si="70"/>
        <v>0</v>
      </c>
      <c r="BY17" s="352">
        <f t="shared" si="71"/>
        <v>0</v>
      </c>
      <c r="BZ17" s="352">
        <f t="shared" si="72"/>
        <v>0</v>
      </c>
      <c r="CA17" s="352">
        <f t="shared" si="73"/>
        <v>0</v>
      </c>
      <c r="CC17" s="352">
        <f t="shared" si="25"/>
        <v>0</v>
      </c>
      <c r="CD17" s="352">
        <f t="shared" si="26"/>
        <v>0</v>
      </c>
      <c r="CE17" s="352">
        <f t="shared" si="27"/>
        <v>0</v>
      </c>
      <c r="CF17" s="352">
        <f t="shared" si="28"/>
        <v>0</v>
      </c>
      <c r="CG17" s="352">
        <f t="shared" si="29"/>
        <v>0</v>
      </c>
      <c r="CH17" s="352">
        <f t="shared" si="30"/>
        <v>0</v>
      </c>
      <c r="CI17" s="352">
        <f t="shared" si="31"/>
        <v>0</v>
      </c>
      <c r="CJ17" s="352">
        <f t="shared" si="32"/>
        <v>0</v>
      </c>
      <c r="CK17" s="352">
        <f t="shared" si="33"/>
        <v>0</v>
      </c>
      <c r="CL17" s="352">
        <f t="shared" si="34"/>
        <v>0</v>
      </c>
      <c r="CM17" s="352">
        <f t="shared" si="35"/>
        <v>0</v>
      </c>
      <c r="CN17" s="352">
        <f t="shared" si="36"/>
        <v>0</v>
      </c>
    </row>
    <row r="18" spans="2:92" ht="15" customHeight="1" thickBot="1" x14ac:dyDescent="0.3">
      <c r="B18" s="39" t="s">
        <v>160</v>
      </c>
      <c r="C18" s="208">
        <f>VLOOKUP(B18,CAD!H15:I15,2,0)</f>
        <v>0</v>
      </c>
      <c r="D18" s="105">
        <f t="shared" si="37"/>
        <v>0</v>
      </c>
      <c r="E18" s="105">
        <f t="shared" si="38"/>
        <v>0</v>
      </c>
      <c r="F18" s="105">
        <f t="shared" si="39"/>
        <v>0</v>
      </c>
      <c r="G18" s="105">
        <f t="shared" si="40"/>
        <v>0</v>
      </c>
      <c r="H18" s="105">
        <f t="shared" si="41"/>
        <v>0</v>
      </c>
      <c r="I18" s="105">
        <f t="shared" si="42"/>
        <v>0</v>
      </c>
      <c r="J18" s="105">
        <f t="shared" si="43"/>
        <v>0</v>
      </c>
      <c r="K18" s="105">
        <f t="shared" si="44"/>
        <v>0</v>
      </c>
      <c r="L18" s="105">
        <f t="shared" si="45"/>
        <v>0</v>
      </c>
      <c r="M18" s="105">
        <f t="shared" si="46"/>
        <v>0</v>
      </c>
      <c r="N18" s="105">
        <f t="shared" si="47"/>
        <v>0</v>
      </c>
      <c r="O18" s="105">
        <f t="shared" si="48"/>
        <v>0</v>
      </c>
      <c r="P18" s="218">
        <f t="shared" si="49"/>
        <v>0</v>
      </c>
      <c r="AC18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18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18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18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18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18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18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18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18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18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18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18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18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18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18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18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18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18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18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18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18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18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18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18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18" s="352">
        <f t="shared" si="50"/>
        <v>0</v>
      </c>
      <c r="BD18" s="352">
        <f t="shared" si="51"/>
        <v>0</v>
      </c>
      <c r="BE18" s="352">
        <f t="shared" si="52"/>
        <v>0</v>
      </c>
      <c r="BF18" s="352">
        <f t="shared" si="53"/>
        <v>0</v>
      </c>
      <c r="BG18" s="352">
        <f t="shared" si="54"/>
        <v>0</v>
      </c>
      <c r="BH18" s="352">
        <f t="shared" si="55"/>
        <v>0</v>
      </c>
      <c r="BI18" s="352">
        <f t="shared" si="56"/>
        <v>0</v>
      </c>
      <c r="BJ18" s="352">
        <f t="shared" si="57"/>
        <v>0</v>
      </c>
      <c r="BK18" s="352">
        <f t="shared" si="58"/>
        <v>0</v>
      </c>
      <c r="BL18" s="352">
        <f t="shared" si="59"/>
        <v>0</v>
      </c>
      <c r="BM18" s="352">
        <f t="shared" si="60"/>
        <v>0</v>
      </c>
      <c r="BN18" s="352">
        <f t="shared" si="61"/>
        <v>0</v>
      </c>
      <c r="BP18" s="352">
        <f t="shared" si="62"/>
        <v>0</v>
      </c>
      <c r="BQ18" s="352">
        <f t="shared" si="63"/>
        <v>0</v>
      </c>
      <c r="BR18" s="352">
        <f t="shared" si="64"/>
        <v>0</v>
      </c>
      <c r="BS18" s="352">
        <f t="shared" si="65"/>
        <v>0</v>
      </c>
      <c r="BT18" s="352">
        <f t="shared" si="66"/>
        <v>0</v>
      </c>
      <c r="BU18" s="352">
        <f t="shared" si="67"/>
        <v>0</v>
      </c>
      <c r="BV18" s="352">
        <f t="shared" si="68"/>
        <v>0</v>
      </c>
      <c r="BW18" s="352">
        <f t="shared" si="69"/>
        <v>0</v>
      </c>
      <c r="BX18" s="352">
        <f t="shared" si="70"/>
        <v>0</v>
      </c>
      <c r="BY18" s="352">
        <f t="shared" si="71"/>
        <v>0</v>
      </c>
      <c r="BZ18" s="352">
        <f t="shared" si="72"/>
        <v>0</v>
      </c>
      <c r="CA18" s="352">
        <f t="shared" si="73"/>
        <v>0</v>
      </c>
      <c r="CC18" s="352">
        <f t="shared" si="25"/>
        <v>0</v>
      </c>
      <c r="CD18" s="352">
        <f t="shared" si="26"/>
        <v>0</v>
      </c>
      <c r="CE18" s="352">
        <f t="shared" si="27"/>
        <v>0</v>
      </c>
      <c r="CF18" s="352">
        <f t="shared" si="28"/>
        <v>0</v>
      </c>
      <c r="CG18" s="352">
        <f t="shared" si="29"/>
        <v>0</v>
      </c>
      <c r="CH18" s="352">
        <f t="shared" si="30"/>
        <v>0</v>
      </c>
      <c r="CI18" s="352">
        <f t="shared" si="31"/>
        <v>0</v>
      </c>
      <c r="CJ18" s="352">
        <f t="shared" si="32"/>
        <v>0</v>
      </c>
      <c r="CK18" s="352">
        <f t="shared" si="33"/>
        <v>0</v>
      </c>
      <c r="CL18" s="352">
        <f t="shared" si="34"/>
        <v>0</v>
      </c>
      <c r="CM18" s="352">
        <f t="shared" si="35"/>
        <v>0</v>
      </c>
      <c r="CN18" s="352">
        <f t="shared" si="36"/>
        <v>0</v>
      </c>
    </row>
    <row r="19" spans="2:92" ht="15" customHeight="1" thickBot="1" x14ac:dyDescent="0.3">
      <c r="B19" s="39" t="s">
        <v>161</v>
      </c>
      <c r="C19" s="208">
        <f>VLOOKUP(B19,CAD!H16:I16,2,0)</f>
        <v>0</v>
      </c>
      <c r="D19" s="105">
        <f t="shared" si="37"/>
        <v>0</v>
      </c>
      <c r="E19" s="105">
        <f t="shared" si="38"/>
        <v>0</v>
      </c>
      <c r="F19" s="105">
        <f t="shared" si="39"/>
        <v>0</v>
      </c>
      <c r="G19" s="105">
        <f t="shared" si="40"/>
        <v>0</v>
      </c>
      <c r="H19" s="105">
        <f t="shared" si="41"/>
        <v>0</v>
      </c>
      <c r="I19" s="105">
        <f t="shared" si="42"/>
        <v>0</v>
      </c>
      <c r="J19" s="105">
        <f t="shared" si="43"/>
        <v>0</v>
      </c>
      <c r="K19" s="105">
        <f t="shared" si="44"/>
        <v>0</v>
      </c>
      <c r="L19" s="105">
        <f t="shared" si="45"/>
        <v>0</v>
      </c>
      <c r="M19" s="105">
        <f t="shared" si="46"/>
        <v>0</v>
      </c>
      <c r="N19" s="105">
        <f t="shared" si="47"/>
        <v>0</v>
      </c>
      <c r="O19" s="105">
        <f t="shared" si="48"/>
        <v>0</v>
      </c>
      <c r="P19" s="218">
        <f t="shared" si="49"/>
        <v>0</v>
      </c>
      <c r="AC19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19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19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19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19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19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19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19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19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19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19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19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19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19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19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19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19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19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19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19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19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19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19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19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19" s="352">
        <f t="shared" si="50"/>
        <v>0</v>
      </c>
      <c r="BD19" s="352">
        <f t="shared" si="51"/>
        <v>0</v>
      </c>
      <c r="BE19" s="352">
        <f t="shared" si="52"/>
        <v>0</v>
      </c>
      <c r="BF19" s="352">
        <f t="shared" si="53"/>
        <v>0</v>
      </c>
      <c r="BG19" s="352">
        <f t="shared" si="54"/>
        <v>0</v>
      </c>
      <c r="BH19" s="352">
        <f t="shared" si="55"/>
        <v>0</v>
      </c>
      <c r="BI19" s="352">
        <f t="shared" si="56"/>
        <v>0</v>
      </c>
      <c r="BJ19" s="352">
        <f t="shared" si="57"/>
        <v>0</v>
      </c>
      <c r="BK19" s="352">
        <f t="shared" si="58"/>
        <v>0</v>
      </c>
      <c r="BL19" s="352">
        <f t="shared" si="59"/>
        <v>0</v>
      </c>
      <c r="BM19" s="352">
        <f t="shared" si="60"/>
        <v>0</v>
      </c>
      <c r="BN19" s="352">
        <f t="shared" si="61"/>
        <v>0</v>
      </c>
      <c r="BP19" s="352">
        <f t="shared" si="62"/>
        <v>0</v>
      </c>
      <c r="BQ19" s="352">
        <f t="shared" si="63"/>
        <v>0</v>
      </c>
      <c r="BR19" s="352">
        <f t="shared" si="64"/>
        <v>0</v>
      </c>
      <c r="BS19" s="352">
        <f t="shared" si="65"/>
        <v>0</v>
      </c>
      <c r="BT19" s="352">
        <f t="shared" si="66"/>
        <v>0</v>
      </c>
      <c r="BU19" s="352">
        <f t="shared" si="67"/>
        <v>0</v>
      </c>
      <c r="BV19" s="352">
        <f t="shared" si="68"/>
        <v>0</v>
      </c>
      <c r="BW19" s="352">
        <f t="shared" si="69"/>
        <v>0</v>
      </c>
      <c r="BX19" s="352">
        <f t="shared" si="70"/>
        <v>0</v>
      </c>
      <c r="BY19" s="352">
        <f t="shared" si="71"/>
        <v>0</v>
      </c>
      <c r="BZ19" s="352">
        <f t="shared" si="72"/>
        <v>0</v>
      </c>
      <c r="CA19" s="352">
        <f t="shared" si="73"/>
        <v>0</v>
      </c>
      <c r="CC19" s="352">
        <f t="shared" si="25"/>
        <v>0</v>
      </c>
      <c r="CD19" s="352">
        <f t="shared" si="26"/>
        <v>0</v>
      </c>
      <c r="CE19" s="352">
        <f t="shared" si="27"/>
        <v>0</v>
      </c>
      <c r="CF19" s="352">
        <f t="shared" si="28"/>
        <v>0</v>
      </c>
      <c r="CG19" s="352">
        <f t="shared" si="29"/>
        <v>0</v>
      </c>
      <c r="CH19" s="352">
        <f t="shared" si="30"/>
        <v>0</v>
      </c>
      <c r="CI19" s="352">
        <f t="shared" si="31"/>
        <v>0</v>
      </c>
      <c r="CJ19" s="352">
        <f t="shared" si="32"/>
        <v>0</v>
      </c>
      <c r="CK19" s="352">
        <f t="shared" si="33"/>
        <v>0</v>
      </c>
      <c r="CL19" s="352">
        <f t="shared" si="34"/>
        <v>0</v>
      </c>
      <c r="CM19" s="352">
        <f t="shared" si="35"/>
        <v>0</v>
      </c>
      <c r="CN19" s="352">
        <f t="shared" si="36"/>
        <v>0</v>
      </c>
    </row>
    <row r="20" spans="2:92" ht="15" customHeight="1" thickBot="1" x14ac:dyDescent="0.3">
      <c r="B20" s="39" t="s">
        <v>162</v>
      </c>
      <c r="C20" s="208">
        <f>VLOOKUP(B20,CAD!H17:I17,2,0)</f>
        <v>0</v>
      </c>
      <c r="D20" s="105">
        <f t="shared" si="37"/>
        <v>0</v>
      </c>
      <c r="E20" s="105">
        <f t="shared" si="38"/>
        <v>0</v>
      </c>
      <c r="F20" s="105">
        <f t="shared" si="39"/>
        <v>0</v>
      </c>
      <c r="G20" s="105">
        <f t="shared" si="40"/>
        <v>0</v>
      </c>
      <c r="H20" s="105">
        <f t="shared" si="41"/>
        <v>0</v>
      </c>
      <c r="I20" s="105">
        <f t="shared" si="42"/>
        <v>0</v>
      </c>
      <c r="J20" s="105">
        <f t="shared" si="43"/>
        <v>0</v>
      </c>
      <c r="K20" s="105">
        <f t="shared" si="44"/>
        <v>0</v>
      </c>
      <c r="L20" s="105">
        <f t="shared" si="45"/>
        <v>0</v>
      </c>
      <c r="M20" s="105">
        <f t="shared" si="46"/>
        <v>0</v>
      </c>
      <c r="N20" s="105">
        <f t="shared" si="47"/>
        <v>0</v>
      </c>
      <c r="O20" s="105">
        <f t="shared" si="48"/>
        <v>0</v>
      </c>
      <c r="P20" s="218">
        <f t="shared" si="49"/>
        <v>0</v>
      </c>
      <c r="AC20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20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20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20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20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20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20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20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20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20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20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20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20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20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20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20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20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20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20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20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20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20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20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20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20" s="352">
        <f t="shared" si="50"/>
        <v>0</v>
      </c>
      <c r="BD20" s="352">
        <f t="shared" si="51"/>
        <v>0</v>
      </c>
      <c r="BE20" s="352">
        <f t="shared" si="52"/>
        <v>0</v>
      </c>
      <c r="BF20" s="352">
        <f t="shared" si="53"/>
        <v>0</v>
      </c>
      <c r="BG20" s="352">
        <f t="shared" si="54"/>
        <v>0</v>
      </c>
      <c r="BH20" s="352">
        <f t="shared" si="55"/>
        <v>0</v>
      </c>
      <c r="BI20" s="352">
        <f t="shared" si="56"/>
        <v>0</v>
      </c>
      <c r="BJ20" s="352">
        <f t="shared" si="57"/>
        <v>0</v>
      </c>
      <c r="BK20" s="352">
        <f t="shared" si="58"/>
        <v>0</v>
      </c>
      <c r="BL20" s="352">
        <f t="shared" si="59"/>
        <v>0</v>
      </c>
      <c r="BM20" s="352">
        <f t="shared" si="60"/>
        <v>0</v>
      </c>
      <c r="BN20" s="352">
        <f t="shared" si="61"/>
        <v>0</v>
      </c>
      <c r="BP20" s="352">
        <f t="shared" si="62"/>
        <v>0</v>
      </c>
      <c r="BQ20" s="352">
        <f t="shared" si="63"/>
        <v>0</v>
      </c>
      <c r="BR20" s="352">
        <f t="shared" si="64"/>
        <v>0</v>
      </c>
      <c r="BS20" s="352">
        <f t="shared" si="65"/>
        <v>0</v>
      </c>
      <c r="BT20" s="352">
        <f t="shared" si="66"/>
        <v>0</v>
      </c>
      <c r="BU20" s="352">
        <f t="shared" si="67"/>
        <v>0</v>
      </c>
      <c r="BV20" s="352">
        <f t="shared" si="68"/>
        <v>0</v>
      </c>
      <c r="BW20" s="352">
        <f t="shared" si="69"/>
        <v>0</v>
      </c>
      <c r="BX20" s="352">
        <f t="shared" si="70"/>
        <v>0</v>
      </c>
      <c r="BY20" s="352">
        <f t="shared" si="71"/>
        <v>0</v>
      </c>
      <c r="BZ20" s="352">
        <f t="shared" si="72"/>
        <v>0</v>
      </c>
      <c r="CA20" s="352">
        <f t="shared" si="73"/>
        <v>0</v>
      </c>
      <c r="CC20" s="352">
        <f t="shared" si="25"/>
        <v>0</v>
      </c>
      <c r="CD20" s="352">
        <f t="shared" si="26"/>
        <v>0</v>
      </c>
      <c r="CE20" s="352">
        <f t="shared" si="27"/>
        <v>0</v>
      </c>
      <c r="CF20" s="352">
        <f t="shared" si="28"/>
        <v>0</v>
      </c>
      <c r="CG20" s="352">
        <f t="shared" si="29"/>
        <v>0</v>
      </c>
      <c r="CH20" s="352">
        <f t="shared" si="30"/>
        <v>0</v>
      </c>
      <c r="CI20" s="352">
        <f t="shared" si="31"/>
        <v>0</v>
      </c>
      <c r="CJ20" s="352">
        <f t="shared" si="32"/>
        <v>0</v>
      </c>
      <c r="CK20" s="352">
        <f t="shared" si="33"/>
        <v>0</v>
      </c>
      <c r="CL20" s="352">
        <f t="shared" si="34"/>
        <v>0</v>
      </c>
      <c r="CM20" s="352">
        <f t="shared" si="35"/>
        <v>0</v>
      </c>
      <c r="CN20" s="352">
        <f t="shared" si="36"/>
        <v>0</v>
      </c>
    </row>
    <row r="21" spans="2:92" ht="15" customHeight="1" thickBot="1" x14ac:dyDescent="0.3">
      <c r="B21" s="39" t="s">
        <v>163</v>
      </c>
      <c r="C21" s="208">
        <f>VLOOKUP(B21,CAD!H18:I18,2,0)</f>
        <v>0</v>
      </c>
      <c r="D21" s="105">
        <f t="shared" si="37"/>
        <v>0</v>
      </c>
      <c r="E21" s="105">
        <f t="shared" si="38"/>
        <v>0</v>
      </c>
      <c r="F21" s="105">
        <f t="shared" si="39"/>
        <v>0</v>
      </c>
      <c r="G21" s="105">
        <f t="shared" si="40"/>
        <v>0</v>
      </c>
      <c r="H21" s="105">
        <f t="shared" si="41"/>
        <v>0</v>
      </c>
      <c r="I21" s="105">
        <f t="shared" si="42"/>
        <v>0</v>
      </c>
      <c r="J21" s="105">
        <f t="shared" si="43"/>
        <v>0</v>
      </c>
      <c r="K21" s="105">
        <f t="shared" si="44"/>
        <v>0</v>
      </c>
      <c r="L21" s="105">
        <f t="shared" si="45"/>
        <v>0</v>
      </c>
      <c r="M21" s="105">
        <f t="shared" si="46"/>
        <v>0</v>
      </c>
      <c r="N21" s="105">
        <f t="shared" si="47"/>
        <v>0</v>
      </c>
      <c r="O21" s="105">
        <f t="shared" si="48"/>
        <v>0</v>
      </c>
      <c r="P21" s="218">
        <f t="shared" si="49"/>
        <v>0</v>
      </c>
      <c r="AC21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21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21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21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21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21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21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21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21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21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21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21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21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21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21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21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21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21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21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21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21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21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21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21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21" s="352">
        <f t="shared" si="50"/>
        <v>0</v>
      </c>
      <c r="BD21" s="352">
        <f t="shared" si="51"/>
        <v>0</v>
      </c>
      <c r="BE21" s="352">
        <f t="shared" si="52"/>
        <v>0</v>
      </c>
      <c r="BF21" s="352">
        <f t="shared" si="53"/>
        <v>0</v>
      </c>
      <c r="BG21" s="352">
        <f t="shared" si="54"/>
        <v>0</v>
      </c>
      <c r="BH21" s="352">
        <f t="shared" si="55"/>
        <v>0</v>
      </c>
      <c r="BI21" s="352">
        <f t="shared" si="56"/>
        <v>0</v>
      </c>
      <c r="BJ21" s="352">
        <f t="shared" si="57"/>
        <v>0</v>
      </c>
      <c r="BK21" s="352">
        <f t="shared" si="58"/>
        <v>0</v>
      </c>
      <c r="BL21" s="352">
        <f t="shared" si="59"/>
        <v>0</v>
      </c>
      <c r="BM21" s="352">
        <f t="shared" si="60"/>
        <v>0</v>
      </c>
      <c r="BN21" s="352">
        <f t="shared" si="61"/>
        <v>0</v>
      </c>
      <c r="BP21" s="352">
        <f t="shared" si="62"/>
        <v>0</v>
      </c>
      <c r="BQ21" s="352">
        <f t="shared" si="63"/>
        <v>0</v>
      </c>
      <c r="BR21" s="352">
        <f t="shared" si="64"/>
        <v>0</v>
      </c>
      <c r="BS21" s="352">
        <f t="shared" si="65"/>
        <v>0</v>
      </c>
      <c r="BT21" s="352">
        <f t="shared" si="66"/>
        <v>0</v>
      </c>
      <c r="BU21" s="352">
        <f t="shared" si="67"/>
        <v>0</v>
      </c>
      <c r="BV21" s="352">
        <f t="shared" si="68"/>
        <v>0</v>
      </c>
      <c r="BW21" s="352">
        <f t="shared" si="69"/>
        <v>0</v>
      </c>
      <c r="BX21" s="352">
        <f t="shared" si="70"/>
        <v>0</v>
      </c>
      <c r="BY21" s="352">
        <f t="shared" si="71"/>
        <v>0</v>
      </c>
      <c r="BZ21" s="352">
        <f t="shared" si="72"/>
        <v>0</v>
      </c>
      <c r="CA21" s="352">
        <f t="shared" si="73"/>
        <v>0</v>
      </c>
      <c r="CC21" s="352">
        <f t="shared" si="25"/>
        <v>0</v>
      </c>
      <c r="CD21" s="352">
        <f t="shared" si="26"/>
        <v>0</v>
      </c>
      <c r="CE21" s="352">
        <f t="shared" si="27"/>
        <v>0</v>
      </c>
      <c r="CF21" s="352">
        <f t="shared" si="28"/>
        <v>0</v>
      </c>
      <c r="CG21" s="352">
        <f t="shared" si="29"/>
        <v>0</v>
      </c>
      <c r="CH21" s="352">
        <f t="shared" si="30"/>
        <v>0</v>
      </c>
      <c r="CI21" s="352">
        <f t="shared" si="31"/>
        <v>0</v>
      </c>
      <c r="CJ21" s="352">
        <f t="shared" si="32"/>
        <v>0</v>
      </c>
      <c r="CK21" s="352">
        <f t="shared" si="33"/>
        <v>0</v>
      </c>
      <c r="CL21" s="352">
        <f t="shared" si="34"/>
        <v>0</v>
      </c>
      <c r="CM21" s="352">
        <f t="shared" si="35"/>
        <v>0</v>
      </c>
      <c r="CN21" s="352">
        <f t="shared" si="36"/>
        <v>0</v>
      </c>
    </row>
    <row r="22" spans="2:92" ht="15" customHeight="1" thickBot="1" x14ac:dyDescent="0.3">
      <c r="B22" s="39" t="s">
        <v>164</v>
      </c>
      <c r="C22" s="208">
        <f>VLOOKUP(B22,CAD!H19:I19,2,0)</f>
        <v>0</v>
      </c>
      <c r="D22" s="105">
        <f t="shared" si="37"/>
        <v>0</v>
      </c>
      <c r="E22" s="105">
        <f t="shared" si="38"/>
        <v>0</v>
      </c>
      <c r="F22" s="105">
        <f t="shared" si="39"/>
        <v>0</v>
      </c>
      <c r="G22" s="105">
        <f t="shared" si="40"/>
        <v>0</v>
      </c>
      <c r="H22" s="105">
        <f t="shared" si="41"/>
        <v>0</v>
      </c>
      <c r="I22" s="105">
        <f t="shared" si="42"/>
        <v>0</v>
      </c>
      <c r="J22" s="105">
        <f t="shared" si="43"/>
        <v>0</v>
      </c>
      <c r="K22" s="105">
        <f t="shared" si="44"/>
        <v>0</v>
      </c>
      <c r="L22" s="105">
        <f t="shared" si="45"/>
        <v>0</v>
      </c>
      <c r="M22" s="105">
        <f t="shared" si="46"/>
        <v>0</v>
      </c>
      <c r="N22" s="105">
        <f t="shared" si="47"/>
        <v>0</v>
      </c>
      <c r="O22" s="105">
        <f t="shared" si="48"/>
        <v>0</v>
      </c>
      <c r="P22" s="218">
        <f t="shared" si="49"/>
        <v>0</v>
      </c>
      <c r="AC22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22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22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22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22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22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22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22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22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22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22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22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22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22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22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22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22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22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22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22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22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22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22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22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22" s="352">
        <f t="shared" si="50"/>
        <v>0</v>
      </c>
      <c r="BD22" s="352">
        <f t="shared" si="51"/>
        <v>0</v>
      </c>
      <c r="BE22" s="352">
        <f t="shared" si="52"/>
        <v>0</v>
      </c>
      <c r="BF22" s="352">
        <f t="shared" si="53"/>
        <v>0</v>
      </c>
      <c r="BG22" s="352">
        <f t="shared" si="54"/>
        <v>0</v>
      </c>
      <c r="BH22" s="352">
        <f t="shared" si="55"/>
        <v>0</v>
      </c>
      <c r="BI22" s="352">
        <f t="shared" si="56"/>
        <v>0</v>
      </c>
      <c r="BJ22" s="352">
        <f t="shared" si="57"/>
        <v>0</v>
      </c>
      <c r="BK22" s="352">
        <f t="shared" si="58"/>
        <v>0</v>
      </c>
      <c r="BL22" s="352">
        <f t="shared" si="59"/>
        <v>0</v>
      </c>
      <c r="BM22" s="352">
        <f t="shared" si="60"/>
        <v>0</v>
      </c>
      <c r="BN22" s="352">
        <f t="shared" si="61"/>
        <v>0</v>
      </c>
      <c r="BP22" s="352">
        <f t="shared" si="62"/>
        <v>0</v>
      </c>
      <c r="BQ22" s="352">
        <f t="shared" si="63"/>
        <v>0</v>
      </c>
      <c r="BR22" s="352">
        <f t="shared" si="64"/>
        <v>0</v>
      </c>
      <c r="BS22" s="352">
        <f t="shared" si="65"/>
        <v>0</v>
      </c>
      <c r="BT22" s="352">
        <f t="shared" si="66"/>
        <v>0</v>
      </c>
      <c r="BU22" s="352">
        <f t="shared" si="67"/>
        <v>0</v>
      </c>
      <c r="BV22" s="352">
        <f t="shared" si="68"/>
        <v>0</v>
      </c>
      <c r="BW22" s="352">
        <f t="shared" si="69"/>
        <v>0</v>
      </c>
      <c r="BX22" s="352">
        <f t="shared" si="70"/>
        <v>0</v>
      </c>
      <c r="BY22" s="352">
        <f t="shared" si="71"/>
        <v>0</v>
      </c>
      <c r="BZ22" s="352">
        <f t="shared" si="72"/>
        <v>0</v>
      </c>
      <c r="CA22" s="352">
        <f t="shared" si="73"/>
        <v>0</v>
      </c>
      <c r="CC22" s="352">
        <f t="shared" si="25"/>
        <v>0</v>
      </c>
      <c r="CD22" s="352">
        <f t="shared" si="26"/>
        <v>0</v>
      </c>
      <c r="CE22" s="352">
        <f t="shared" si="27"/>
        <v>0</v>
      </c>
      <c r="CF22" s="352">
        <f t="shared" si="28"/>
        <v>0</v>
      </c>
      <c r="CG22" s="352">
        <f t="shared" si="29"/>
        <v>0</v>
      </c>
      <c r="CH22" s="352">
        <f t="shared" si="30"/>
        <v>0</v>
      </c>
      <c r="CI22" s="352">
        <f t="shared" si="31"/>
        <v>0</v>
      </c>
      <c r="CJ22" s="352">
        <f t="shared" si="32"/>
        <v>0</v>
      </c>
      <c r="CK22" s="352">
        <f t="shared" si="33"/>
        <v>0</v>
      </c>
      <c r="CL22" s="352">
        <f t="shared" si="34"/>
        <v>0</v>
      </c>
      <c r="CM22" s="352">
        <f t="shared" si="35"/>
        <v>0</v>
      </c>
      <c r="CN22" s="352">
        <f t="shared" si="36"/>
        <v>0</v>
      </c>
    </row>
    <row r="23" spans="2:92" ht="15" customHeight="1" thickBot="1" x14ac:dyDescent="0.3">
      <c r="B23" s="39" t="s">
        <v>165</v>
      </c>
      <c r="C23" s="208">
        <f>VLOOKUP(B23,CAD!H20:I20,2,0)</f>
        <v>0</v>
      </c>
      <c r="D23" s="105">
        <f t="shared" si="37"/>
        <v>0</v>
      </c>
      <c r="E23" s="105">
        <f t="shared" si="38"/>
        <v>0</v>
      </c>
      <c r="F23" s="105">
        <f t="shared" si="39"/>
        <v>0</v>
      </c>
      <c r="G23" s="105">
        <f t="shared" si="40"/>
        <v>0</v>
      </c>
      <c r="H23" s="105">
        <f t="shared" si="41"/>
        <v>0</v>
      </c>
      <c r="I23" s="105">
        <f t="shared" si="42"/>
        <v>0</v>
      </c>
      <c r="J23" s="105">
        <f t="shared" si="43"/>
        <v>0</v>
      </c>
      <c r="K23" s="105">
        <f t="shared" si="44"/>
        <v>0</v>
      </c>
      <c r="L23" s="105">
        <f t="shared" si="45"/>
        <v>0</v>
      </c>
      <c r="M23" s="105">
        <f t="shared" si="46"/>
        <v>0</v>
      </c>
      <c r="N23" s="105">
        <f t="shared" si="47"/>
        <v>0</v>
      </c>
      <c r="O23" s="105">
        <f t="shared" si="48"/>
        <v>0</v>
      </c>
      <c r="P23" s="218">
        <f t="shared" si="49"/>
        <v>0</v>
      </c>
      <c r="AC23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23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23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23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23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23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23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23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23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23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23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23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23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23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23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23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23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23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23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23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23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23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23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23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23" s="352">
        <f t="shared" si="50"/>
        <v>0</v>
      </c>
      <c r="BD23" s="352">
        <f t="shared" si="51"/>
        <v>0</v>
      </c>
      <c r="BE23" s="352">
        <f t="shared" si="52"/>
        <v>0</v>
      </c>
      <c r="BF23" s="352">
        <f t="shared" si="53"/>
        <v>0</v>
      </c>
      <c r="BG23" s="352">
        <f t="shared" si="54"/>
        <v>0</v>
      </c>
      <c r="BH23" s="352">
        <f t="shared" si="55"/>
        <v>0</v>
      </c>
      <c r="BI23" s="352">
        <f t="shared" si="56"/>
        <v>0</v>
      </c>
      <c r="BJ23" s="352">
        <f t="shared" si="57"/>
        <v>0</v>
      </c>
      <c r="BK23" s="352">
        <f t="shared" si="58"/>
        <v>0</v>
      </c>
      <c r="BL23" s="352">
        <f t="shared" si="59"/>
        <v>0</v>
      </c>
      <c r="BM23" s="352">
        <f t="shared" si="60"/>
        <v>0</v>
      </c>
      <c r="BN23" s="352">
        <f t="shared" si="61"/>
        <v>0</v>
      </c>
      <c r="BP23" s="352">
        <f t="shared" si="62"/>
        <v>0</v>
      </c>
      <c r="BQ23" s="352">
        <f t="shared" si="63"/>
        <v>0</v>
      </c>
      <c r="BR23" s="352">
        <f t="shared" si="64"/>
        <v>0</v>
      </c>
      <c r="BS23" s="352">
        <f t="shared" si="65"/>
        <v>0</v>
      </c>
      <c r="BT23" s="352">
        <f t="shared" si="66"/>
        <v>0</v>
      </c>
      <c r="BU23" s="352">
        <f t="shared" si="67"/>
        <v>0</v>
      </c>
      <c r="BV23" s="352">
        <f t="shared" si="68"/>
        <v>0</v>
      </c>
      <c r="BW23" s="352">
        <f t="shared" si="69"/>
        <v>0</v>
      </c>
      <c r="BX23" s="352">
        <f t="shared" si="70"/>
        <v>0</v>
      </c>
      <c r="BY23" s="352">
        <f t="shared" si="71"/>
        <v>0</v>
      </c>
      <c r="BZ23" s="352">
        <f t="shared" si="72"/>
        <v>0</v>
      </c>
      <c r="CA23" s="352">
        <f t="shared" si="73"/>
        <v>0</v>
      </c>
      <c r="CC23" s="352">
        <f t="shared" si="25"/>
        <v>0</v>
      </c>
      <c r="CD23" s="352">
        <f t="shared" si="26"/>
        <v>0</v>
      </c>
      <c r="CE23" s="352">
        <f t="shared" si="27"/>
        <v>0</v>
      </c>
      <c r="CF23" s="352">
        <f t="shared" si="28"/>
        <v>0</v>
      </c>
      <c r="CG23" s="352">
        <f t="shared" si="29"/>
        <v>0</v>
      </c>
      <c r="CH23" s="352">
        <f t="shared" si="30"/>
        <v>0</v>
      </c>
      <c r="CI23" s="352">
        <f t="shared" si="31"/>
        <v>0</v>
      </c>
      <c r="CJ23" s="352">
        <f t="shared" si="32"/>
        <v>0</v>
      </c>
      <c r="CK23" s="352">
        <f t="shared" si="33"/>
        <v>0</v>
      </c>
      <c r="CL23" s="352">
        <f t="shared" si="34"/>
        <v>0</v>
      </c>
      <c r="CM23" s="352">
        <f t="shared" si="35"/>
        <v>0</v>
      </c>
      <c r="CN23" s="352">
        <f t="shared" si="36"/>
        <v>0</v>
      </c>
    </row>
    <row r="24" spans="2:92" ht="15" customHeight="1" thickBot="1" x14ac:dyDescent="0.3">
      <c r="B24" s="39" t="s">
        <v>166</v>
      </c>
      <c r="C24" s="208">
        <f>VLOOKUP(B24,CAD!H21:I21,2,0)</f>
        <v>0</v>
      </c>
      <c r="D24" s="105">
        <f t="shared" si="37"/>
        <v>0</v>
      </c>
      <c r="E24" s="105">
        <f t="shared" si="38"/>
        <v>0</v>
      </c>
      <c r="F24" s="105">
        <f t="shared" si="39"/>
        <v>0</v>
      </c>
      <c r="G24" s="105">
        <f t="shared" si="40"/>
        <v>0</v>
      </c>
      <c r="H24" s="105">
        <f t="shared" si="41"/>
        <v>0</v>
      </c>
      <c r="I24" s="105">
        <f t="shared" si="42"/>
        <v>0</v>
      </c>
      <c r="J24" s="105">
        <f t="shared" si="43"/>
        <v>0</v>
      </c>
      <c r="K24" s="105">
        <f t="shared" si="44"/>
        <v>0</v>
      </c>
      <c r="L24" s="105">
        <f t="shared" si="45"/>
        <v>0</v>
      </c>
      <c r="M24" s="105">
        <f t="shared" si="46"/>
        <v>0</v>
      </c>
      <c r="N24" s="105">
        <f t="shared" si="47"/>
        <v>0</v>
      </c>
      <c r="O24" s="105">
        <f t="shared" si="48"/>
        <v>0</v>
      </c>
      <c r="P24" s="218">
        <f t="shared" si="49"/>
        <v>0</v>
      </c>
      <c r="AC24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24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24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24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24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24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24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24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24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24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24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24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24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24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24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24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24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24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24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24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24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24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24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24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24" s="352">
        <f t="shared" si="50"/>
        <v>0</v>
      </c>
      <c r="BD24" s="352">
        <f t="shared" si="51"/>
        <v>0</v>
      </c>
      <c r="BE24" s="352">
        <f t="shared" si="52"/>
        <v>0</v>
      </c>
      <c r="BF24" s="352">
        <f t="shared" si="53"/>
        <v>0</v>
      </c>
      <c r="BG24" s="352">
        <f t="shared" si="54"/>
        <v>0</v>
      </c>
      <c r="BH24" s="352">
        <f t="shared" si="55"/>
        <v>0</v>
      </c>
      <c r="BI24" s="352">
        <f t="shared" si="56"/>
        <v>0</v>
      </c>
      <c r="BJ24" s="352">
        <f t="shared" si="57"/>
        <v>0</v>
      </c>
      <c r="BK24" s="352">
        <f t="shared" si="58"/>
        <v>0</v>
      </c>
      <c r="BL24" s="352">
        <f t="shared" si="59"/>
        <v>0</v>
      </c>
      <c r="BM24" s="352">
        <f t="shared" si="60"/>
        <v>0</v>
      </c>
      <c r="BN24" s="352">
        <f t="shared" si="61"/>
        <v>0</v>
      </c>
      <c r="BP24" s="352">
        <f t="shared" si="62"/>
        <v>0</v>
      </c>
      <c r="BQ24" s="352">
        <f t="shared" si="63"/>
        <v>0</v>
      </c>
      <c r="BR24" s="352">
        <f t="shared" si="64"/>
        <v>0</v>
      </c>
      <c r="BS24" s="352">
        <f t="shared" si="65"/>
        <v>0</v>
      </c>
      <c r="BT24" s="352">
        <f t="shared" si="66"/>
        <v>0</v>
      </c>
      <c r="BU24" s="352">
        <f t="shared" si="67"/>
        <v>0</v>
      </c>
      <c r="BV24" s="352">
        <f t="shared" si="68"/>
        <v>0</v>
      </c>
      <c r="BW24" s="352">
        <f t="shared" si="69"/>
        <v>0</v>
      </c>
      <c r="BX24" s="352">
        <f t="shared" si="70"/>
        <v>0</v>
      </c>
      <c r="BY24" s="352">
        <f t="shared" si="71"/>
        <v>0</v>
      </c>
      <c r="BZ24" s="352">
        <f t="shared" si="72"/>
        <v>0</v>
      </c>
      <c r="CA24" s="352">
        <f t="shared" si="73"/>
        <v>0</v>
      </c>
      <c r="CC24" s="352">
        <f t="shared" si="25"/>
        <v>0</v>
      </c>
      <c r="CD24" s="352">
        <f t="shared" si="26"/>
        <v>0</v>
      </c>
      <c r="CE24" s="352">
        <f t="shared" si="27"/>
        <v>0</v>
      </c>
      <c r="CF24" s="352">
        <f t="shared" si="28"/>
        <v>0</v>
      </c>
      <c r="CG24" s="352">
        <f t="shared" si="29"/>
        <v>0</v>
      </c>
      <c r="CH24" s="352">
        <f t="shared" si="30"/>
        <v>0</v>
      </c>
      <c r="CI24" s="352">
        <f t="shared" si="31"/>
        <v>0</v>
      </c>
      <c r="CJ24" s="352">
        <f t="shared" si="32"/>
        <v>0</v>
      </c>
      <c r="CK24" s="352">
        <f t="shared" si="33"/>
        <v>0</v>
      </c>
      <c r="CL24" s="352">
        <f t="shared" si="34"/>
        <v>0</v>
      </c>
      <c r="CM24" s="352">
        <f t="shared" si="35"/>
        <v>0</v>
      </c>
      <c r="CN24" s="352">
        <f t="shared" si="36"/>
        <v>0</v>
      </c>
    </row>
    <row r="25" spans="2:92" ht="15" customHeight="1" thickBot="1" x14ac:dyDescent="0.3">
      <c r="B25" s="39" t="s">
        <v>167</v>
      </c>
      <c r="C25" s="208">
        <f>VLOOKUP(B25,CAD!H22:I22,2,0)</f>
        <v>0</v>
      </c>
      <c r="D25" s="105">
        <f t="shared" si="37"/>
        <v>0</v>
      </c>
      <c r="E25" s="105">
        <f t="shared" si="38"/>
        <v>0</v>
      </c>
      <c r="F25" s="105">
        <f t="shared" si="39"/>
        <v>0</v>
      </c>
      <c r="G25" s="105">
        <f t="shared" si="40"/>
        <v>0</v>
      </c>
      <c r="H25" s="105">
        <f t="shared" si="41"/>
        <v>0</v>
      </c>
      <c r="I25" s="105">
        <f t="shared" si="42"/>
        <v>0</v>
      </c>
      <c r="J25" s="105">
        <f t="shared" si="43"/>
        <v>0</v>
      </c>
      <c r="K25" s="105">
        <f t="shared" si="44"/>
        <v>0</v>
      </c>
      <c r="L25" s="105">
        <f t="shared" si="45"/>
        <v>0</v>
      </c>
      <c r="M25" s="105">
        <f t="shared" si="46"/>
        <v>0</v>
      </c>
      <c r="N25" s="105">
        <f t="shared" si="47"/>
        <v>0</v>
      </c>
      <c r="O25" s="105">
        <f t="shared" si="48"/>
        <v>0</v>
      </c>
      <c r="P25" s="218">
        <f t="shared" si="49"/>
        <v>0</v>
      </c>
      <c r="AC25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25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25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25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25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25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25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25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25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25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25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25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25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25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25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25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25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25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25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25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25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25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25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25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25" s="352">
        <f t="shared" si="50"/>
        <v>0</v>
      </c>
      <c r="BD25" s="352">
        <f t="shared" si="51"/>
        <v>0</v>
      </c>
      <c r="BE25" s="352">
        <f t="shared" si="52"/>
        <v>0</v>
      </c>
      <c r="BF25" s="352">
        <f t="shared" si="53"/>
        <v>0</v>
      </c>
      <c r="BG25" s="352">
        <f t="shared" si="54"/>
        <v>0</v>
      </c>
      <c r="BH25" s="352">
        <f t="shared" si="55"/>
        <v>0</v>
      </c>
      <c r="BI25" s="352">
        <f t="shared" si="56"/>
        <v>0</v>
      </c>
      <c r="BJ25" s="352">
        <f t="shared" si="57"/>
        <v>0</v>
      </c>
      <c r="BK25" s="352">
        <f t="shared" si="58"/>
        <v>0</v>
      </c>
      <c r="BL25" s="352">
        <f t="shared" si="59"/>
        <v>0</v>
      </c>
      <c r="BM25" s="352">
        <f t="shared" si="60"/>
        <v>0</v>
      </c>
      <c r="BN25" s="352">
        <f t="shared" si="61"/>
        <v>0</v>
      </c>
      <c r="BP25" s="352">
        <f t="shared" si="62"/>
        <v>0</v>
      </c>
      <c r="BQ25" s="352">
        <f t="shared" si="63"/>
        <v>0</v>
      </c>
      <c r="BR25" s="352">
        <f t="shared" si="64"/>
        <v>0</v>
      </c>
      <c r="BS25" s="352">
        <f t="shared" si="65"/>
        <v>0</v>
      </c>
      <c r="BT25" s="352">
        <f t="shared" si="66"/>
        <v>0</v>
      </c>
      <c r="BU25" s="352">
        <f t="shared" si="67"/>
        <v>0</v>
      </c>
      <c r="BV25" s="352">
        <f t="shared" si="68"/>
        <v>0</v>
      </c>
      <c r="BW25" s="352">
        <f t="shared" si="69"/>
        <v>0</v>
      </c>
      <c r="BX25" s="352">
        <f t="shared" si="70"/>
        <v>0</v>
      </c>
      <c r="BY25" s="352">
        <f t="shared" si="71"/>
        <v>0</v>
      </c>
      <c r="BZ25" s="352">
        <f t="shared" si="72"/>
        <v>0</v>
      </c>
      <c r="CA25" s="352">
        <f t="shared" si="73"/>
        <v>0</v>
      </c>
      <c r="CC25" s="352">
        <f t="shared" si="25"/>
        <v>0</v>
      </c>
      <c r="CD25" s="352">
        <f t="shared" si="26"/>
        <v>0</v>
      </c>
      <c r="CE25" s="352">
        <f t="shared" si="27"/>
        <v>0</v>
      </c>
      <c r="CF25" s="352">
        <f t="shared" si="28"/>
        <v>0</v>
      </c>
      <c r="CG25" s="352">
        <f t="shared" si="29"/>
        <v>0</v>
      </c>
      <c r="CH25" s="352">
        <f t="shared" si="30"/>
        <v>0</v>
      </c>
      <c r="CI25" s="352">
        <f t="shared" si="31"/>
        <v>0</v>
      </c>
      <c r="CJ25" s="352">
        <f t="shared" si="32"/>
        <v>0</v>
      </c>
      <c r="CK25" s="352">
        <f t="shared" si="33"/>
        <v>0</v>
      </c>
      <c r="CL25" s="352">
        <f t="shared" si="34"/>
        <v>0</v>
      </c>
      <c r="CM25" s="352">
        <f t="shared" si="35"/>
        <v>0</v>
      </c>
      <c r="CN25" s="352">
        <f t="shared" si="36"/>
        <v>0</v>
      </c>
    </row>
    <row r="26" spans="2:92" ht="15" customHeight="1" thickBot="1" x14ac:dyDescent="0.3">
      <c r="B26" s="39" t="s">
        <v>168</v>
      </c>
      <c r="C26" s="208">
        <f>VLOOKUP(B26,CAD!H23:I23,2,0)</f>
        <v>0</v>
      </c>
      <c r="D26" s="105">
        <f t="shared" si="37"/>
        <v>0</v>
      </c>
      <c r="E26" s="105">
        <f t="shared" si="38"/>
        <v>0</v>
      </c>
      <c r="F26" s="105">
        <f t="shared" si="39"/>
        <v>0</v>
      </c>
      <c r="G26" s="105">
        <f t="shared" si="40"/>
        <v>0</v>
      </c>
      <c r="H26" s="105">
        <f t="shared" si="41"/>
        <v>0</v>
      </c>
      <c r="I26" s="105">
        <f t="shared" si="42"/>
        <v>0</v>
      </c>
      <c r="J26" s="105">
        <f t="shared" si="43"/>
        <v>0</v>
      </c>
      <c r="K26" s="105">
        <f t="shared" si="44"/>
        <v>0</v>
      </c>
      <c r="L26" s="105">
        <f t="shared" si="45"/>
        <v>0</v>
      </c>
      <c r="M26" s="105">
        <f t="shared" si="46"/>
        <v>0</v>
      </c>
      <c r="N26" s="105">
        <f t="shared" si="47"/>
        <v>0</v>
      </c>
      <c r="O26" s="105">
        <f t="shared" si="48"/>
        <v>0</v>
      </c>
      <c r="P26" s="218">
        <f t="shared" si="49"/>
        <v>0</v>
      </c>
      <c r="AC26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26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26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26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26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26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26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26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26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26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26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26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26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26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26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26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26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26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26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26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26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26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26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26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26" s="352">
        <f t="shared" si="50"/>
        <v>0</v>
      </c>
      <c r="BD26" s="352">
        <f t="shared" si="51"/>
        <v>0</v>
      </c>
      <c r="BE26" s="352">
        <f t="shared" si="52"/>
        <v>0</v>
      </c>
      <c r="BF26" s="352">
        <f t="shared" si="53"/>
        <v>0</v>
      </c>
      <c r="BG26" s="352">
        <f t="shared" si="54"/>
        <v>0</v>
      </c>
      <c r="BH26" s="352">
        <f t="shared" si="55"/>
        <v>0</v>
      </c>
      <c r="BI26" s="352">
        <f t="shared" si="56"/>
        <v>0</v>
      </c>
      <c r="BJ26" s="352">
        <f t="shared" si="57"/>
        <v>0</v>
      </c>
      <c r="BK26" s="352">
        <f t="shared" si="58"/>
        <v>0</v>
      </c>
      <c r="BL26" s="352">
        <f t="shared" si="59"/>
        <v>0</v>
      </c>
      <c r="BM26" s="352">
        <f t="shared" si="60"/>
        <v>0</v>
      </c>
      <c r="BN26" s="352">
        <f t="shared" si="61"/>
        <v>0</v>
      </c>
      <c r="BP26" s="352">
        <f t="shared" si="62"/>
        <v>0</v>
      </c>
      <c r="BQ26" s="352">
        <f t="shared" si="63"/>
        <v>0</v>
      </c>
      <c r="BR26" s="352">
        <f t="shared" si="64"/>
        <v>0</v>
      </c>
      <c r="BS26" s="352">
        <f t="shared" si="65"/>
        <v>0</v>
      </c>
      <c r="BT26" s="352">
        <f t="shared" si="66"/>
        <v>0</v>
      </c>
      <c r="BU26" s="352">
        <f t="shared" si="67"/>
        <v>0</v>
      </c>
      <c r="BV26" s="352">
        <f t="shared" si="68"/>
        <v>0</v>
      </c>
      <c r="BW26" s="352">
        <f t="shared" si="69"/>
        <v>0</v>
      </c>
      <c r="BX26" s="352">
        <f t="shared" si="70"/>
        <v>0</v>
      </c>
      <c r="BY26" s="352">
        <f t="shared" si="71"/>
        <v>0</v>
      </c>
      <c r="BZ26" s="352">
        <f t="shared" si="72"/>
        <v>0</v>
      </c>
      <c r="CA26" s="352">
        <f t="shared" si="73"/>
        <v>0</v>
      </c>
      <c r="CC26" s="352">
        <f t="shared" si="25"/>
        <v>0</v>
      </c>
      <c r="CD26" s="352">
        <f t="shared" si="26"/>
        <v>0</v>
      </c>
      <c r="CE26" s="352">
        <f t="shared" si="27"/>
        <v>0</v>
      </c>
      <c r="CF26" s="352">
        <f t="shared" si="28"/>
        <v>0</v>
      </c>
      <c r="CG26" s="352">
        <f t="shared" si="29"/>
        <v>0</v>
      </c>
      <c r="CH26" s="352">
        <f t="shared" si="30"/>
        <v>0</v>
      </c>
      <c r="CI26" s="352">
        <f t="shared" si="31"/>
        <v>0</v>
      </c>
      <c r="CJ26" s="352">
        <f t="shared" si="32"/>
        <v>0</v>
      </c>
      <c r="CK26" s="352">
        <f t="shared" si="33"/>
        <v>0</v>
      </c>
      <c r="CL26" s="352">
        <f t="shared" si="34"/>
        <v>0</v>
      </c>
      <c r="CM26" s="352">
        <f t="shared" si="35"/>
        <v>0</v>
      </c>
      <c r="CN26" s="352">
        <f t="shared" si="36"/>
        <v>0</v>
      </c>
    </row>
    <row r="27" spans="2:92" ht="15" customHeight="1" thickBot="1" x14ac:dyDescent="0.3">
      <c r="B27" s="39" t="s">
        <v>169</v>
      </c>
      <c r="C27" s="208">
        <f>VLOOKUP(B27,CAD!H24:I24,2,0)</f>
        <v>0</v>
      </c>
      <c r="D27" s="105">
        <f t="shared" si="37"/>
        <v>0</v>
      </c>
      <c r="E27" s="105">
        <f t="shared" si="38"/>
        <v>0</v>
      </c>
      <c r="F27" s="105">
        <f t="shared" si="39"/>
        <v>0</v>
      </c>
      <c r="G27" s="105">
        <f t="shared" si="40"/>
        <v>0</v>
      </c>
      <c r="H27" s="105">
        <f t="shared" si="41"/>
        <v>0</v>
      </c>
      <c r="I27" s="105">
        <f t="shared" si="42"/>
        <v>0</v>
      </c>
      <c r="J27" s="105">
        <f t="shared" si="43"/>
        <v>0</v>
      </c>
      <c r="K27" s="105">
        <f t="shared" si="44"/>
        <v>0</v>
      </c>
      <c r="L27" s="105">
        <f t="shared" si="45"/>
        <v>0</v>
      </c>
      <c r="M27" s="105">
        <f t="shared" si="46"/>
        <v>0</v>
      </c>
      <c r="N27" s="105">
        <f t="shared" si="47"/>
        <v>0</v>
      </c>
      <c r="O27" s="105">
        <f t="shared" si="48"/>
        <v>0</v>
      </c>
      <c r="P27" s="218">
        <f t="shared" si="49"/>
        <v>0</v>
      </c>
      <c r="AC27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27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27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27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27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27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27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27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27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27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27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27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27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27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27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27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27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27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27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27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27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27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27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27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27" s="352">
        <f t="shared" si="50"/>
        <v>0</v>
      </c>
      <c r="BD27" s="352">
        <f t="shared" si="51"/>
        <v>0</v>
      </c>
      <c r="BE27" s="352">
        <f t="shared" si="52"/>
        <v>0</v>
      </c>
      <c r="BF27" s="352">
        <f t="shared" si="53"/>
        <v>0</v>
      </c>
      <c r="BG27" s="352">
        <f t="shared" si="54"/>
        <v>0</v>
      </c>
      <c r="BH27" s="352">
        <f t="shared" si="55"/>
        <v>0</v>
      </c>
      <c r="BI27" s="352">
        <f t="shared" si="56"/>
        <v>0</v>
      </c>
      <c r="BJ27" s="352">
        <f t="shared" si="57"/>
        <v>0</v>
      </c>
      <c r="BK27" s="352">
        <f t="shared" si="58"/>
        <v>0</v>
      </c>
      <c r="BL27" s="352">
        <f t="shared" si="59"/>
        <v>0</v>
      </c>
      <c r="BM27" s="352">
        <f t="shared" si="60"/>
        <v>0</v>
      </c>
      <c r="BN27" s="352">
        <f t="shared" si="61"/>
        <v>0</v>
      </c>
      <c r="BP27" s="352">
        <f t="shared" si="62"/>
        <v>0</v>
      </c>
      <c r="BQ27" s="352">
        <f t="shared" si="63"/>
        <v>0</v>
      </c>
      <c r="BR27" s="352">
        <f t="shared" si="64"/>
        <v>0</v>
      </c>
      <c r="BS27" s="352">
        <f t="shared" si="65"/>
        <v>0</v>
      </c>
      <c r="BT27" s="352">
        <f t="shared" si="66"/>
        <v>0</v>
      </c>
      <c r="BU27" s="352">
        <f t="shared" si="67"/>
        <v>0</v>
      </c>
      <c r="BV27" s="352">
        <f t="shared" si="68"/>
        <v>0</v>
      </c>
      <c r="BW27" s="352">
        <f t="shared" si="69"/>
        <v>0</v>
      </c>
      <c r="BX27" s="352">
        <f t="shared" si="70"/>
        <v>0</v>
      </c>
      <c r="BY27" s="352">
        <f t="shared" si="71"/>
        <v>0</v>
      </c>
      <c r="BZ27" s="352">
        <f t="shared" si="72"/>
        <v>0</v>
      </c>
      <c r="CA27" s="352">
        <f t="shared" si="73"/>
        <v>0</v>
      </c>
      <c r="CC27" s="352">
        <f t="shared" si="25"/>
        <v>0</v>
      </c>
      <c r="CD27" s="352">
        <f t="shared" si="26"/>
        <v>0</v>
      </c>
      <c r="CE27" s="352">
        <f t="shared" si="27"/>
        <v>0</v>
      </c>
      <c r="CF27" s="352">
        <f t="shared" si="28"/>
        <v>0</v>
      </c>
      <c r="CG27" s="352">
        <f t="shared" si="29"/>
        <v>0</v>
      </c>
      <c r="CH27" s="352">
        <f t="shared" si="30"/>
        <v>0</v>
      </c>
      <c r="CI27" s="352">
        <f t="shared" si="31"/>
        <v>0</v>
      </c>
      <c r="CJ27" s="352">
        <f t="shared" si="32"/>
        <v>0</v>
      </c>
      <c r="CK27" s="352">
        <f t="shared" si="33"/>
        <v>0</v>
      </c>
      <c r="CL27" s="352">
        <f t="shared" si="34"/>
        <v>0</v>
      </c>
      <c r="CM27" s="352">
        <f t="shared" si="35"/>
        <v>0</v>
      </c>
      <c r="CN27" s="352">
        <f t="shared" si="36"/>
        <v>0</v>
      </c>
    </row>
    <row r="28" spans="2:92" ht="15" customHeight="1" thickBot="1" x14ac:dyDescent="0.3">
      <c r="B28" s="39" t="s">
        <v>170</v>
      </c>
      <c r="C28" s="208">
        <f>VLOOKUP(B28,CAD!H25:I25,2,0)</f>
        <v>0</v>
      </c>
      <c r="D28" s="105">
        <f t="shared" si="37"/>
        <v>0</v>
      </c>
      <c r="E28" s="105">
        <f t="shared" si="38"/>
        <v>0</v>
      </c>
      <c r="F28" s="105">
        <f t="shared" si="39"/>
        <v>0</v>
      </c>
      <c r="G28" s="105">
        <f t="shared" si="40"/>
        <v>0</v>
      </c>
      <c r="H28" s="105">
        <f t="shared" si="41"/>
        <v>0</v>
      </c>
      <c r="I28" s="105">
        <f t="shared" si="42"/>
        <v>0</v>
      </c>
      <c r="J28" s="105">
        <f t="shared" si="43"/>
        <v>0</v>
      </c>
      <c r="K28" s="105">
        <f t="shared" si="44"/>
        <v>0</v>
      </c>
      <c r="L28" s="105">
        <f t="shared" si="45"/>
        <v>0</v>
      </c>
      <c r="M28" s="105">
        <f t="shared" si="46"/>
        <v>0</v>
      </c>
      <c r="N28" s="105">
        <f t="shared" si="47"/>
        <v>0</v>
      </c>
      <c r="O28" s="105">
        <f t="shared" si="48"/>
        <v>0</v>
      </c>
      <c r="P28" s="218">
        <f t="shared" si="49"/>
        <v>0</v>
      </c>
      <c r="AC28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28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28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28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28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28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28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28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28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28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28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28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28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28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28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28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28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28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28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28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28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28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28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28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28" s="352">
        <f t="shared" si="50"/>
        <v>0</v>
      </c>
      <c r="BD28" s="352">
        <f t="shared" si="51"/>
        <v>0</v>
      </c>
      <c r="BE28" s="352">
        <f t="shared" si="52"/>
        <v>0</v>
      </c>
      <c r="BF28" s="352">
        <f t="shared" si="53"/>
        <v>0</v>
      </c>
      <c r="BG28" s="352">
        <f t="shared" si="54"/>
        <v>0</v>
      </c>
      <c r="BH28" s="352">
        <f t="shared" si="55"/>
        <v>0</v>
      </c>
      <c r="BI28" s="352">
        <f t="shared" si="56"/>
        <v>0</v>
      </c>
      <c r="BJ28" s="352">
        <f t="shared" si="57"/>
        <v>0</v>
      </c>
      <c r="BK28" s="352">
        <f t="shared" si="58"/>
        <v>0</v>
      </c>
      <c r="BL28" s="352">
        <f t="shared" si="59"/>
        <v>0</v>
      </c>
      <c r="BM28" s="352">
        <f t="shared" si="60"/>
        <v>0</v>
      </c>
      <c r="BN28" s="352">
        <f t="shared" si="61"/>
        <v>0</v>
      </c>
      <c r="BP28" s="352">
        <f t="shared" si="62"/>
        <v>0</v>
      </c>
      <c r="BQ28" s="352">
        <f t="shared" si="63"/>
        <v>0</v>
      </c>
      <c r="BR28" s="352">
        <f t="shared" si="64"/>
        <v>0</v>
      </c>
      <c r="BS28" s="352">
        <f t="shared" si="65"/>
        <v>0</v>
      </c>
      <c r="BT28" s="352">
        <f t="shared" si="66"/>
        <v>0</v>
      </c>
      <c r="BU28" s="352">
        <f t="shared" si="67"/>
        <v>0</v>
      </c>
      <c r="BV28" s="352">
        <f t="shared" si="68"/>
        <v>0</v>
      </c>
      <c r="BW28" s="352">
        <f t="shared" si="69"/>
        <v>0</v>
      </c>
      <c r="BX28" s="352">
        <f t="shared" si="70"/>
        <v>0</v>
      </c>
      <c r="BY28" s="352">
        <f t="shared" si="71"/>
        <v>0</v>
      </c>
      <c r="BZ28" s="352">
        <f t="shared" si="72"/>
        <v>0</v>
      </c>
      <c r="CA28" s="352">
        <f t="shared" si="73"/>
        <v>0</v>
      </c>
      <c r="CC28" s="352">
        <f t="shared" si="25"/>
        <v>0</v>
      </c>
      <c r="CD28" s="352">
        <f t="shared" si="26"/>
        <v>0</v>
      </c>
      <c r="CE28" s="352">
        <f t="shared" si="27"/>
        <v>0</v>
      </c>
      <c r="CF28" s="352">
        <f t="shared" si="28"/>
        <v>0</v>
      </c>
      <c r="CG28" s="352">
        <f t="shared" si="29"/>
        <v>0</v>
      </c>
      <c r="CH28" s="352">
        <f t="shared" si="30"/>
        <v>0</v>
      </c>
      <c r="CI28" s="352">
        <f t="shared" si="31"/>
        <v>0</v>
      </c>
      <c r="CJ28" s="352">
        <f t="shared" si="32"/>
        <v>0</v>
      </c>
      <c r="CK28" s="352">
        <f t="shared" si="33"/>
        <v>0</v>
      </c>
      <c r="CL28" s="352">
        <f t="shared" si="34"/>
        <v>0</v>
      </c>
      <c r="CM28" s="352">
        <f t="shared" si="35"/>
        <v>0</v>
      </c>
      <c r="CN28" s="352">
        <f t="shared" si="36"/>
        <v>0</v>
      </c>
    </row>
    <row r="29" spans="2:92" ht="15" customHeight="1" thickBot="1" x14ac:dyDescent="0.3">
      <c r="B29" s="39" t="s">
        <v>171</v>
      </c>
      <c r="C29" s="208">
        <f>VLOOKUP(B29,CAD!H26:I26,2,0)</f>
        <v>0</v>
      </c>
      <c r="D29" s="105">
        <f t="shared" si="37"/>
        <v>0</v>
      </c>
      <c r="E29" s="105">
        <f t="shared" si="38"/>
        <v>0</v>
      </c>
      <c r="F29" s="105">
        <f t="shared" si="39"/>
        <v>0</v>
      </c>
      <c r="G29" s="105">
        <f t="shared" si="40"/>
        <v>0</v>
      </c>
      <c r="H29" s="105">
        <f t="shared" si="41"/>
        <v>0</v>
      </c>
      <c r="I29" s="105">
        <f t="shared" si="42"/>
        <v>0</v>
      </c>
      <c r="J29" s="105">
        <f t="shared" si="43"/>
        <v>0</v>
      </c>
      <c r="K29" s="105">
        <f t="shared" si="44"/>
        <v>0</v>
      </c>
      <c r="L29" s="105">
        <f t="shared" si="45"/>
        <v>0</v>
      </c>
      <c r="M29" s="105">
        <f t="shared" si="46"/>
        <v>0</v>
      </c>
      <c r="N29" s="105">
        <f t="shared" si="47"/>
        <v>0</v>
      </c>
      <c r="O29" s="105">
        <f t="shared" si="48"/>
        <v>0</v>
      </c>
      <c r="P29" s="218">
        <f t="shared" si="49"/>
        <v>0</v>
      </c>
      <c r="AC29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29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29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29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29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29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29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29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29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29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29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29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29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29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29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29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29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29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29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29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29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29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29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29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29" s="352">
        <f t="shared" si="50"/>
        <v>0</v>
      </c>
      <c r="BD29" s="352">
        <f t="shared" si="51"/>
        <v>0</v>
      </c>
      <c r="BE29" s="352">
        <f t="shared" si="52"/>
        <v>0</v>
      </c>
      <c r="BF29" s="352">
        <f t="shared" si="53"/>
        <v>0</v>
      </c>
      <c r="BG29" s="352">
        <f t="shared" si="54"/>
        <v>0</v>
      </c>
      <c r="BH29" s="352">
        <f t="shared" si="55"/>
        <v>0</v>
      </c>
      <c r="BI29" s="352">
        <f t="shared" si="56"/>
        <v>0</v>
      </c>
      <c r="BJ29" s="352">
        <f t="shared" si="57"/>
        <v>0</v>
      </c>
      <c r="BK29" s="352">
        <f t="shared" si="58"/>
        <v>0</v>
      </c>
      <c r="BL29" s="352">
        <f t="shared" si="59"/>
        <v>0</v>
      </c>
      <c r="BM29" s="352">
        <f t="shared" si="60"/>
        <v>0</v>
      </c>
      <c r="BN29" s="352">
        <f t="shared" si="61"/>
        <v>0</v>
      </c>
      <c r="BP29" s="352">
        <f t="shared" si="62"/>
        <v>0</v>
      </c>
      <c r="BQ29" s="352">
        <f t="shared" si="63"/>
        <v>0</v>
      </c>
      <c r="BR29" s="352">
        <f t="shared" si="64"/>
        <v>0</v>
      </c>
      <c r="BS29" s="352">
        <f t="shared" si="65"/>
        <v>0</v>
      </c>
      <c r="BT29" s="352">
        <f t="shared" si="66"/>
        <v>0</v>
      </c>
      <c r="BU29" s="352">
        <f t="shared" si="67"/>
        <v>0</v>
      </c>
      <c r="BV29" s="352">
        <f t="shared" si="68"/>
        <v>0</v>
      </c>
      <c r="BW29" s="352">
        <f t="shared" si="69"/>
        <v>0</v>
      </c>
      <c r="BX29" s="352">
        <f t="shared" si="70"/>
        <v>0</v>
      </c>
      <c r="BY29" s="352">
        <f t="shared" si="71"/>
        <v>0</v>
      </c>
      <c r="BZ29" s="352">
        <f t="shared" si="72"/>
        <v>0</v>
      </c>
      <c r="CA29" s="352">
        <f t="shared" si="73"/>
        <v>0</v>
      </c>
      <c r="CC29" s="352">
        <f t="shared" si="25"/>
        <v>0</v>
      </c>
      <c r="CD29" s="352">
        <f t="shared" si="26"/>
        <v>0</v>
      </c>
      <c r="CE29" s="352">
        <f t="shared" si="27"/>
        <v>0</v>
      </c>
      <c r="CF29" s="352">
        <f t="shared" si="28"/>
        <v>0</v>
      </c>
      <c r="CG29" s="352">
        <f t="shared" si="29"/>
        <v>0</v>
      </c>
      <c r="CH29" s="352">
        <f t="shared" si="30"/>
        <v>0</v>
      </c>
      <c r="CI29" s="352">
        <f t="shared" si="31"/>
        <v>0</v>
      </c>
      <c r="CJ29" s="352">
        <f t="shared" si="32"/>
        <v>0</v>
      </c>
      <c r="CK29" s="352">
        <f t="shared" si="33"/>
        <v>0</v>
      </c>
      <c r="CL29" s="352">
        <f t="shared" si="34"/>
        <v>0</v>
      </c>
      <c r="CM29" s="352">
        <f t="shared" si="35"/>
        <v>0</v>
      </c>
      <c r="CN29" s="352">
        <f t="shared" si="36"/>
        <v>0</v>
      </c>
    </row>
    <row r="30" spans="2:92" ht="15" customHeight="1" thickBot="1" x14ac:dyDescent="0.3">
      <c r="B30" s="39" t="s">
        <v>172</v>
      </c>
      <c r="C30" s="208">
        <f>VLOOKUP(B30,CAD!H27:I27,2,0)</f>
        <v>0</v>
      </c>
      <c r="D30" s="105">
        <f t="shared" si="37"/>
        <v>0</v>
      </c>
      <c r="E30" s="105">
        <f t="shared" si="38"/>
        <v>0</v>
      </c>
      <c r="F30" s="105">
        <f t="shared" si="39"/>
        <v>0</v>
      </c>
      <c r="G30" s="105">
        <f t="shared" si="40"/>
        <v>0</v>
      </c>
      <c r="H30" s="105">
        <f t="shared" si="41"/>
        <v>0</v>
      </c>
      <c r="I30" s="105">
        <f t="shared" si="42"/>
        <v>0</v>
      </c>
      <c r="J30" s="105">
        <f t="shared" si="43"/>
        <v>0</v>
      </c>
      <c r="K30" s="105">
        <f t="shared" si="44"/>
        <v>0</v>
      </c>
      <c r="L30" s="105">
        <f t="shared" si="45"/>
        <v>0</v>
      </c>
      <c r="M30" s="105">
        <f t="shared" si="46"/>
        <v>0</v>
      </c>
      <c r="N30" s="105">
        <f t="shared" si="47"/>
        <v>0</v>
      </c>
      <c r="O30" s="105">
        <f t="shared" si="48"/>
        <v>0</v>
      </c>
      <c r="P30" s="218">
        <f t="shared" si="49"/>
        <v>0</v>
      </c>
      <c r="AC30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30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30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30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30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30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30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30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30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30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30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30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30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30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30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30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30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30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30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30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30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30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30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30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30" s="352">
        <f t="shared" si="50"/>
        <v>0</v>
      </c>
      <c r="BD30" s="352">
        <f t="shared" si="51"/>
        <v>0</v>
      </c>
      <c r="BE30" s="352">
        <f t="shared" si="52"/>
        <v>0</v>
      </c>
      <c r="BF30" s="352">
        <f t="shared" si="53"/>
        <v>0</v>
      </c>
      <c r="BG30" s="352">
        <f t="shared" si="54"/>
        <v>0</v>
      </c>
      <c r="BH30" s="352">
        <f t="shared" si="55"/>
        <v>0</v>
      </c>
      <c r="BI30" s="352">
        <f t="shared" si="56"/>
        <v>0</v>
      </c>
      <c r="BJ30" s="352">
        <f t="shared" si="57"/>
        <v>0</v>
      </c>
      <c r="BK30" s="352">
        <f t="shared" si="58"/>
        <v>0</v>
      </c>
      <c r="BL30" s="352">
        <f t="shared" si="59"/>
        <v>0</v>
      </c>
      <c r="BM30" s="352">
        <f t="shared" si="60"/>
        <v>0</v>
      </c>
      <c r="BN30" s="352">
        <f t="shared" si="61"/>
        <v>0</v>
      </c>
      <c r="BP30" s="352">
        <f t="shared" si="62"/>
        <v>0</v>
      </c>
      <c r="BQ30" s="352">
        <f t="shared" si="63"/>
        <v>0</v>
      </c>
      <c r="BR30" s="352">
        <f t="shared" si="64"/>
        <v>0</v>
      </c>
      <c r="BS30" s="352">
        <f t="shared" si="65"/>
        <v>0</v>
      </c>
      <c r="BT30" s="352">
        <f t="shared" si="66"/>
        <v>0</v>
      </c>
      <c r="BU30" s="352">
        <f t="shared" si="67"/>
        <v>0</v>
      </c>
      <c r="BV30" s="352">
        <f t="shared" si="68"/>
        <v>0</v>
      </c>
      <c r="BW30" s="352">
        <f t="shared" si="69"/>
        <v>0</v>
      </c>
      <c r="BX30" s="352">
        <f t="shared" si="70"/>
        <v>0</v>
      </c>
      <c r="BY30" s="352">
        <f t="shared" si="71"/>
        <v>0</v>
      </c>
      <c r="BZ30" s="352">
        <f t="shared" si="72"/>
        <v>0</v>
      </c>
      <c r="CA30" s="352">
        <f t="shared" si="73"/>
        <v>0</v>
      </c>
      <c r="CC30" s="352">
        <f t="shared" si="25"/>
        <v>0</v>
      </c>
      <c r="CD30" s="352">
        <f t="shared" si="26"/>
        <v>0</v>
      </c>
      <c r="CE30" s="352">
        <f t="shared" si="27"/>
        <v>0</v>
      </c>
      <c r="CF30" s="352">
        <f t="shared" si="28"/>
        <v>0</v>
      </c>
      <c r="CG30" s="352">
        <f t="shared" si="29"/>
        <v>0</v>
      </c>
      <c r="CH30" s="352">
        <f t="shared" si="30"/>
        <v>0</v>
      </c>
      <c r="CI30" s="352">
        <f t="shared" si="31"/>
        <v>0</v>
      </c>
      <c r="CJ30" s="352">
        <f t="shared" si="32"/>
        <v>0</v>
      </c>
      <c r="CK30" s="352">
        <f t="shared" si="33"/>
        <v>0</v>
      </c>
      <c r="CL30" s="352">
        <f t="shared" si="34"/>
        <v>0</v>
      </c>
      <c r="CM30" s="352">
        <f t="shared" si="35"/>
        <v>0</v>
      </c>
      <c r="CN30" s="352">
        <f t="shared" si="36"/>
        <v>0</v>
      </c>
    </row>
    <row r="31" spans="2:92" ht="15" customHeight="1" thickBot="1" x14ac:dyDescent="0.3">
      <c r="B31" s="39" t="s">
        <v>173</v>
      </c>
      <c r="C31" s="208">
        <f>VLOOKUP(B31,CAD!H28:I28,2,0)</f>
        <v>0</v>
      </c>
      <c r="D31" s="105">
        <f t="shared" si="37"/>
        <v>0</v>
      </c>
      <c r="E31" s="105">
        <f t="shared" si="38"/>
        <v>0</v>
      </c>
      <c r="F31" s="105">
        <f t="shared" si="39"/>
        <v>0</v>
      </c>
      <c r="G31" s="105">
        <f t="shared" si="40"/>
        <v>0</v>
      </c>
      <c r="H31" s="105">
        <f t="shared" si="41"/>
        <v>0</v>
      </c>
      <c r="I31" s="105">
        <f t="shared" si="42"/>
        <v>0</v>
      </c>
      <c r="J31" s="105">
        <f t="shared" si="43"/>
        <v>0</v>
      </c>
      <c r="K31" s="105">
        <f t="shared" si="44"/>
        <v>0</v>
      </c>
      <c r="L31" s="105">
        <f t="shared" si="45"/>
        <v>0</v>
      </c>
      <c r="M31" s="105">
        <f t="shared" si="46"/>
        <v>0</v>
      </c>
      <c r="N31" s="105">
        <f t="shared" si="47"/>
        <v>0</v>
      </c>
      <c r="O31" s="105">
        <f t="shared" si="48"/>
        <v>0</v>
      </c>
      <c r="P31" s="218">
        <f t="shared" si="49"/>
        <v>0</v>
      </c>
      <c r="AC31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31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31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31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31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31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31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31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31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31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31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31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31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31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31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31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31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31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31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31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31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31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31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31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31" s="352">
        <f t="shared" si="50"/>
        <v>0</v>
      </c>
      <c r="BD31" s="352">
        <f t="shared" si="51"/>
        <v>0</v>
      </c>
      <c r="BE31" s="352">
        <f t="shared" si="52"/>
        <v>0</v>
      </c>
      <c r="BF31" s="352">
        <f t="shared" si="53"/>
        <v>0</v>
      </c>
      <c r="BG31" s="352">
        <f t="shared" si="54"/>
        <v>0</v>
      </c>
      <c r="BH31" s="352">
        <f t="shared" si="55"/>
        <v>0</v>
      </c>
      <c r="BI31" s="352">
        <f t="shared" si="56"/>
        <v>0</v>
      </c>
      <c r="BJ31" s="352">
        <f t="shared" si="57"/>
        <v>0</v>
      </c>
      <c r="BK31" s="352">
        <f t="shared" si="58"/>
        <v>0</v>
      </c>
      <c r="BL31" s="352">
        <f t="shared" si="59"/>
        <v>0</v>
      </c>
      <c r="BM31" s="352">
        <f t="shared" si="60"/>
        <v>0</v>
      </c>
      <c r="BN31" s="352">
        <f t="shared" si="61"/>
        <v>0</v>
      </c>
      <c r="BP31" s="352">
        <f t="shared" si="62"/>
        <v>0</v>
      </c>
      <c r="BQ31" s="352">
        <f t="shared" si="63"/>
        <v>0</v>
      </c>
      <c r="BR31" s="352">
        <f t="shared" si="64"/>
        <v>0</v>
      </c>
      <c r="BS31" s="352">
        <f t="shared" si="65"/>
        <v>0</v>
      </c>
      <c r="BT31" s="352">
        <f t="shared" si="66"/>
        <v>0</v>
      </c>
      <c r="BU31" s="352">
        <f t="shared" si="67"/>
        <v>0</v>
      </c>
      <c r="BV31" s="352">
        <f t="shared" si="68"/>
        <v>0</v>
      </c>
      <c r="BW31" s="352">
        <f t="shared" si="69"/>
        <v>0</v>
      </c>
      <c r="BX31" s="352">
        <f t="shared" si="70"/>
        <v>0</v>
      </c>
      <c r="BY31" s="352">
        <f t="shared" si="71"/>
        <v>0</v>
      </c>
      <c r="BZ31" s="352">
        <f t="shared" si="72"/>
        <v>0</v>
      </c>
      <c r="CA31" s="352">
        <f t="shared" si="73"/>
        <v>0</v>
      </c>
      <c r="CC31" s="352">
        <f t="shared" si="25"/>
        <v>0</v>
      </c>
      <c r="CD31" s="352">
        <f t="shared" si="26"/>
        <v>0</v>
      </c>
      <c r="CE31" s="352">
        <f t="shared" si="27"/>
        <v>0</v>
      </c>
      <c r="CF31" s="352">
        <f t="shared" si="28"/>
        <v>0</v>
      </c>
      <c r="CG31" s="352">
        <f t="shared" si="29"/>
        <v>0</v>
      </c>
      <c r="CH31" s="352">
        <f t="shared" si="30"/>
        <v>0</v>
      </c>
      <c r="CI31" s="352">
        <f t="shared" si="31"/>
        <v>0</v>
      </c>
      <c r="CJ31" s="352">
        <f t="shared" si="32"/>
        <v>0</v>
      </c>
      <c r="CK31" s="352">
        <f t="shared" si="33"/>
        <v>0</v>
      </c>
      <c r="CL31" s="352">
        <f t="shared" si="34"/>
        <v>0</v>
      </c>
      <c r="CM31" s="352">
        <f t="shared" si="35"/>
        <v>0</v>
      </c>
      <c r="CN31" s="352">
        <f t="shared" si="36"/>
        <v>0</v>
      </c>
    </row>
    <row r="32" spans="2:92" ht="15" customHeight="1" thickBot="1" x14ac:dyDescent="0.3">
      <c r="B32" s="39" t="s">
        <v>174</v>
      </c>
      <c r="C32" s="208">
        <f>VLOOKUP(B32,CAD!H29:I29,2,0)</f>
        <v>0</v>
      </c>
      <c r="D32" s="105">
        <f t="shared" si="37"/>
        <v>0</v>
      </c>
      <c r="E32" s="105">
        <f t="shared" si="38"/>
        <v>0</v>
      </c>
      <c r="F32" s="105">
        <f t="shared" si="39"/>
        <v>0</v>
      </c>
      <c r="G32" s="105">
        <f t="shared" si="40"/>
        <v>0</v>
      </c>
      <c r="H32" s="105">
        <f t="shared" si="41"/>
        <v>0</v>
      </c>
      <c r="I32" s="105">
        <f t="shared" si="42"/>
        <v>0</v>
      </c>
      <c r="J32" s="105">
        <f t="shared" si="43"/>
        <v>0</v>
      </c>
      <c r="K32" s="105">
        <f t="shared" si="44"/>
        <v>0</v>
      </c>
      <c r="L32" s="105">
        <f t="shared" si="45"/>
        <v>0</v>
      </c>
      <c r="M32" s="105">
        <f t="shared" si="46"/>
        <v>0</v>
      </c>
      <c r="N32" s="105">
        <f t="shared" si="47"/>
        <v>0</v>
      </c>
      <c r="O32" s="105">
        <f t="shared" si="48"/>
        <v>0</v>
      </c>
      <c r="P32" s="218">
        <f t="shared" si="49"/>
        <v>0</v>
      </c>
      <c r="AC32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32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32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32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32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32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32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32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32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32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32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32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32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32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32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32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32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32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32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32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32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32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32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32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32" s="352">
        <f t="shared" si="50"/>
        <v>0</v>
      </c>
      <c r="BD32" s="352">
        <f t="shared" si="51"/>
        <v>0</v>
      </c>
      <c r="BE32" s="352">
        <f t="shared" si="52"/>
        <v>0</v>
      </c>
      <c r="BF32" s="352">
        <f t="shared" si="53"/>
        <v>0</v>
      </c>
      <c r="BG32" s="352">
        <f t="shared" si="54"/>
        <v>0</v>
      </c>
      <c r="BH32" s="352">
        <f t="shared" si="55"/>
        <v>0</v>
      </c>
      <c r="BI32" s="352">
        <f t="shared" si="56"/>
        <v>0</v>
      </c>
      <c r="BJ32" s="352">
        <f t="shared" si="57"/>
        <v>0</v>
      </c>
      <c r="BK32" s="352">
        <f t="shared" si="58"/>
        <v>0</v>
      </c>
      <c r="BL32" s="352">
        <f t="shared" si="59"/>
        <v>0</v>
      </c>
      <c r="BM32" s="352">
        <f t="shared" si="60"/>
        <v>0</v>
      </c>
      <c r="BN32" s="352">
        <f t="shared" si="61"/>
        <v>0</v>
      </c>
      <c r="BP32" s="352">
        <f t="shared" si="62"/>
        <v>0</v>
      </c>
      <c r="BQ32" s="352">
        <f t="shared" si="63"/>
        <v>0</v>
      </c>
      <c r="BR32" s="352">
        <f t="shared" si="64"/>
        <v>0</v>
      </c>
      <c r="BS32" s="352">
        <f t="shared" si="65"/>
        <v>0</v>
      </c>
      <c r="BT32" s="352">
        <f t="shared" si="66"/>
        <v>0</v>
      </c>
      <c r="BU32" s="352">
        <f t="shared" si="67"/>
        <v>0</v>
      </c>
      <c r="BV32" s="352">
        <f t="shared" si="68"/>
        <v>0</v>
      </c>
      <c r="BW32" s="352">
        <f t="shared" si="69"/>
        <v>0</v>
      </c>
      <c r="BX32" s="352">
        <f t="shared" si="70"/>
        <v>0</v>
      </c>
      <c r="BY32" s="352">
        <f t="shared" si="71"/>
        <v>0</v>
      </c>
      <c r="BZ32" s="352">
        <f t="shared" si="72"/>
        <v>0</v>
      </c>
      <c r="CA32" s="352">
        <f t="shared" si="73"/>
        <v>0</v>
      </c>
      <c r="CC32" s="352">
        <f t="shared" si="25"/>
        <v>0</v>
      </c>
      <c r="CD32" s="352">
        <f t="shared" si="26"/>
        <v>0</v>
      </c>
      <c r="CE32" s="352">
        <f t="shared" si="27"/>
        <v>0</v>
      </c>
      <c r="CF32" s="352">
        <f t="shared" si="28"/>
        <v>0</v>
      </c>
      <c r="CG32" s="352">
        <f t="shared" si="29"/>
        <v>0</v>
      </c>
      <c r="CH32" s="352">
        <f t="shared" si="30"/>
        <v>0</v>
      </c>
      <c r="CI32" s="352">
        <f t="shared" si="31"/>
        <v>0</v>
      </c>
      <c r="CJ32" s="352">
        <f t="shared" si="32"/>
        <v>0</v>
      </c>
      <c r="CK32" s="352">
        <f t="shared" si="33"/>
        <v>0</v>
      </c>
      <c r="CL32" s="352">
        <f t="shared" si="34"/>
        <v>0</v>
      </c>
      <c r="CM32" s="352">
        <f t="shared" si="35"/>
        <v>0</v>
      </c>
      <c r="CN32" s="352">
        <f t="shared" si="36"/>
        <v>0</v>
      </c>
    </row>
    <row r="33" spans="2:92" ht="15" customHeight="1" thickBot="1" x14ac:dyDescent="0.3">
      <c r="B33" s="39" t="s">
        <v>175</v>
      </c>
      <c r="C33" s="208">
        <f>VLOOKUP(B33,CAD!H30:I30,2,0)</f>
        <v>0</v>
      </c>
      <c r="D33" s="105">
        <f t="shared" si="37"/>
        <v>0</v>
      </c>
      <c r="E33" s="105">
        <f t="shared" si="38"/>
        <v>0</v>
      </c>
      <c r="F33" s="105">
        <f t="shared" si="39"/>
        <v>0</v>
      </c>
      <c r="G33" s="105">
        <f t="shared" si="40"/>
        <v>0</v>
      </c>
      <c r="H33" s="105">
        <f t="shared" si="41"/>
        <v>0</v>
      </c>
      <c r="I33" s="105">
        <f t="shared" si="42"/>
        <v>0</v>
      </c>
      <c r="J33" s="105">
        <f t="shared" si="43"/>
        <v>0</v>
      </c>
      <c r="K33" s="105">
        <f t="shared" si="44"/>
        <v>0</v>
      </c>
      <c r="L33" s="105">
        <f t="shared" si="45"/>
        <v>0</v>
      </c>
      <c r="M33" s="105">
        <f t="shared" si="46"/>
        <v>0</v>
      </c>
      <c r="N33" s="105">
        <f t="shared" si="47"/>
        <v>0</v>
      </c>
      <c r="O33" s="105">
        <f t="shared" si="48"/>
        <v>0</v>
      </c>
      <c r="P33" s="218">
        <f t="shared" si="49"/>
        <v>0</v>
      </c>
      <c r="AC33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33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33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33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33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33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33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33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33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33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33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33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33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33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33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33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33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33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33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33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33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33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33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33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33" s="352">
        <f t="shared" si="50"/>
        <v>0</v>
      </c>
      <c r="BD33" s="352">
        <f t="shared" si="51"/>
        <v>0</v>
      </c>
      <c r="BE33" s="352">
        <f t="shared" si="52"/>
        <v>0</v>
      </c>
      <c r="BF33" s="352">
        <f t="shared" si="53"/>
        <v>0</v>
      </c>
      <c r="BG33" s="352">
        <f t="shared" si="54"/>
        <v>0</v>
      </c>
      <c r="BH33" s="352">
        <f t="shared" si="55"/>
        <v>0</v>
      </c>
      <c r="BI33" s="352">
        <f t="shared" si="56"/>
        <v>0</v>
      </c>
      <c r="BJ33" s="352">
        <f t="shared" si="57"/>
        <v>0</v>
      </c>
      <c r="BK33" s="352">
        <f t="shared" si="58"/>
        <v>0</v>
      </c>
      <c r="BL33" s="352">
        <f t="shared" si="59"/>
        <v>0</v>
      </c>
      <c r="BM33" s="352">
        <f t="shared" si="60"/>
        <v>0</v>
      </c>
      <c r="BN33" s="352">
        <f t="shared" si="61"/>
        <v>0</v>
      </c>
      <c r="BP33" s="352">
        <f t="shared" si="62"/>
        <v>0</v>
      </c>
      <c r="BQ33" s="352">
        <f t="shared" si="63"/>
        <v>0</v>
      </c>
      <c r="BR33" s="352">
        <f t="shared" si="64"/>
        <v>0</v>
      </c>
      <c r="BS33" s="352">
        <f t="shared" si="65"/>
        <v>0</v>
      </c>
      <c r="BT33" s="352">
        <f t="shared" si="66"/>
        <v>0</v>
      </c>
      <c r="BU33" s="352">
        <f t="shared" si="67"/>
        <v>0</v>
      </c>
      <c r="BV33" s="352">
        <f t="shared" si="68"/>
        <v>0</v>
      </c>
      <c r="BW33" s="352">
        <f t="shared" si="69"/>
        <v>0</v>
      </c>
      <c r="BX33" s="352">
        <f t="shared" si="70"/>
        <v>0</v>
      </c>
      <c r="BY33" s="352">
        <f t="shared" si="71"/>
        <v>0</v>
      </c>
      <c r="BZ33" s="352">
        <f t="shared" si="72"/>
        <v>0</v>
      </c>
      <c r="CA33" s="352">
        <f t="shared" si="73"/>
        <v>0</v>
      </c>
      <c r="CC33" s="352">
        <f t="shared" si="25"/>
        <v>0</v>
      </c>
      <c r="CD33" s="352">
        <f t="shared" si="26"/>
        <v>0</v>
      </c>
      <c r="CE33" s="352">
        <f t="shared" si="27"/>
        <v>0</v>
      </c>
      <c r="CF33" s="352">
        <f t="shared" si="28"/>
        <v>0</v>
      </c>
      <c r="CG33" s="352">
        <f t="shared" si="29"/>
        <v>0</v>
      </c>
      <c r="CH33" s="352">
        <f t="shared" si="30"/>
        <v>0</v>
      </c>
      <c r="CI33" s="352">
        <f t="shared" si="31"/>
        <v>0</v>
      </c>
      <c r="CJ33" s="352">
        <f t="shared" si="32"/>
        <v>0</v>
      </c>
      <c r="CK33" s="352">
        <f t="shared" si="33"/>
        <v>0</v>
      </c>
      <c r="CL33" s="352">
        <f t="shared" si="34"/>
        <v>0</v>
      </c>
      <c r="CM33" s="352">
        <f t="shared" si="35"/>
        <v>0</v>
      </c>
      <c r="CN33" s="352">
        <f t="shared" si="36"/>
        <v>0</v>
      </c>
    </row>
    <row r="34" spans="2:92" ht="15" customHeight="1" thickBot="1" x14ac:dyDescent="0.3">
      <c r="B34" s="39" t="s">
        <v>176</v>
      </c>
      <c r="C34" s="208">
        <f>VLOOKUP(B34,CAD!H31:I31,2,0)</f>
        <v>0</v>
      </c>
      <c r="D34" s="105">
        <f t="shared" si="37"/>
        <v>0</v>
      </c>
      <c r="E34" s="105">
        <f t="shared" si="38"/>
        <v>0</v>
      </c>
      <c r="F34" s="105">
        <f t="shared" si="39"/>
        <v>0</v>
      </c>
      <c r="G34" s="105">
        <f t="shared" si="40"/>
        <v>0</v>
      </c>
      <c r="H34" s="105">
        <f t="shared" si="41"/>
        <v>0</v>
      </c>
      <c r="I34" s="105">
        <f t="shared" si="42"/>
        <v>0</v>
      </c>
      <c r="J34" s="105">
        <f t="shared" si="43"/>
        <v>0</v>
      </c>
      <c r="K34" s="105">
        <f t="shared" si="44"/>
        <v>0</v>
      </c>
      <c r="L34" s="105">
        <f t="shared" si="45"/>
        <v>0</v>
      </c>
      <c r="M34" s="105">
        <f t="shared" si="46"/>
        <v>0</v>
      </c>
      <c r="N34" s="105">
        <f t="shared" si="47"/>
        <v>0</v>
      </c>
      <c r="O34" s="105">
        <f t="shared" si="48"/>
        <v>0</v>
      </c>
      <c r="P34" s="218">
        <f t="shared" si="49"/>
        <v>0</v>
      </c>
      <c r="AC34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34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34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34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34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34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34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34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34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34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34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34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34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34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34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34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34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34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34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34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34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34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34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34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34" s="352">
        <f t="shared" si="50"/>
        <v>0</v>
      </c>
      <c r="BD34" s="352">
        <f t="shared" si="51"/>
        <v>0</v>
      </c>
      <c r="BE34" s="352">
        <f t="shared" si="52"/>
        <v>0</v>
      </c>
      <c r="BF34" s="352">
        <f t="shared" si="53"/>
        <v>0</v>
      </c>
      <c r="BG34" s="352">
        <f t="shared" si="54"/>
        <v>0</v>
      </c>
      <c r="BH34" s="352">
        <f t="shared" si="55"/>
        <v>0</v>
      </c>
      <c r="BI34" s="352">
        <f t="shared" si="56"/>
        <v>0</v>
      </c>
      <c r="BJ34" s="352">
        <f t="shared" si="57"/>
        <v>0</v>
      </c>
      <c r="BK34" s="352">
        <f t="shared" si="58"/>
        <v>0</v>
      </c>
      <c r="BL34" s="352">
        <f t="shared" si="59"/>
        <v>0</v>
      </c>
      <c r="BM34" s="352">
        <f t="shared" si="60"/>
        <v>0</v>
      </c>
      <c r="BN34" s="352">
        <f t="shared" si="61"/>
        <v>0</v>
      </c>
      <c r="BP34" s="352">
        <f t="shared" si="62"/>
        <v>0</v>
      </c>
      <c r="BQ34" s="352">
        <f t="shared" si="63"/>
        <v>0</v>
      </c>
      <c r="BR34" s="352">
        <f t="shared" si="64"/>
        <v>0</v>
      </c>
      <c r="BS34" s="352">
        <f t="shared" si="65"/>
        <v>0</v>
      </c>
      <c r="BT34" s="352">
        <f t="shared" si="66"/>
        <v>0</v>
      </c>
      <c r="BU34" s="352">
        <f t="shared" si="67"/>
        <v>0</v>
      </c>
      <c r="BV34" s="352">
        <f t="shared" si="68"/>
        <v>0</v>
      </c>
      <c r="BW34" s="352">
        <f t="shared" si="69"/>
        <v>0</v>
      </c>
      <c r="BX34" s="352">
        <f t="shared" si="70"/>
        <v>0</v>
      </c>
      <c r="BY34" s="352">
        <f t="shared" si="71"/>
        <v>0</v>
      </c>
      <c r="BZ34" s="352">
        <f t="shared" si="72"/>
        <v>0</v>
      </c>
      <c r="CA34" s="352">
        <f t="shared" si="73"/>
        <v>0</v>
      </c>
      <c r="CC34" s="352">
        <f t="shared" si="25"/>
        <v>0</v>
      </c>
      <c r="CD34" s="352">
        <f t="shared" si="26"/>
        <v>0</v>
      </c>
      <c r="CE34" s="352">
        <f t="shared" si="27"/>
        <v>0</v>
      </c>
      <c r="CF34" s="352">
        <f t="shared" si="28"/>
        <v>0</v>
      </c>
      <c r="CG34" s="352">
        <f t="shared" si="29"/>
        <v>0</v>
      </c>
      <c r="CH34" s="352">
        <f t="shared" si="30"/>
        <v>0</v>
      </c>
      <c r="CI34" s="352">
        <f t="shared" si="31"/>
        <v>0</v>
      </c>
      <c r="CJ34" s="352">
        <f t="shared" si="32"/>
        <v>0</v>
      </c>
      <c r="CK34" s="352">
        <f t="shared" si="33"/>
        <v>0</v>
      </c>
      <c r="CL34" s="352">
        <f t="shared" si="34"/>
        <v>0</v>
      </c>
      <c r="CM34" s="352">
        <f t="shared" si="35"/>
        <v>0</v>
      </c>
      <c r="CN34" s="352">
        <f t="shared" si="36"/>
        <v>0</v>
      </c>
    </row>
    <row r="35" spans="2:92" ht="15" customHeight="1" thickBot="1" x14ac:dyDescent="0.3">
      <c r="B35" s="39" t="s">
        <v>177</v>
      </c>
      <c r="C35" s="101">
        <f>VLOOKUP(B35,CAD!J7:K31,2,0)</f>
        <v>0</v>
      </c>
      <c r="D35" s="105">
        <f t="shared" si="37"/>
        <v>0</v>
      </c>
      <c r="E35" s="105">
        <f t="shared" si="38"/>
        <v>0</v>
      </c>
      <c r="F35" s="105">
        <f t="shared" si="39"/>
        <v>0</v>
      </c>
      <c r="G35" s="105">
        <f t="shared" si="40"/>
        <v>0</v>
      </c>
      <c r="H35" s="105">
        <f t="shared" si="41"/>
        <v>0</v>
      </c>
      <c r="I35" s="105">
        <f t="shared" si="42"/>
        <v>0</v>
      </c>
      <c r="J35" s="105">
        <f t="shared" si="43"/>
        <v>0</v>
      </c>
      <c r="K35" s="105">
        <f t="shared" si="44"/>
        <v>0</v>
      </c>
      <c r="L35" s="105">
        <f t="shared" si="45"/>
        <v>0</v>
      </c>
      <c r="M35" s="105">
        <f t="shared" si="46"/>
        <v>0</v>
      </c>
      <c r="N35" s="105">
        <f t="shared" si="47"/>
        <v>0</v>
      </c>
      <c r="O35" s="105">
        <f t="shared" si="48"/>
        <v>0</v>
      </c>
      <c r="P35" s="218">
        <f t="shared" si="49"/>
        <v>0</v>
      </c>
      <c r="AC35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35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35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35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35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35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35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35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35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35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35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35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35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35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35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35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35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35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35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35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35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35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35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35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35" s="352">
        <f t="shared" si="50"/>
        <v>0</v>
      </c>
      <c r="BD35" s="352">
        <f t="shared" si="51"/>
        <v>0</v>
      </c>
      <c r="BE35" s="352">
        <f t="shared" si="52"/>
        <v>0</v>
      </c>
      <c r="BF35" s="352">
        <f t="shared" si="53"/>
        <v>0</v>
      </c>
      <c r="BG35" s="352">
        <f t="shared" si="54"/>
        <v>0</v>
      </c>
      <c r="BH35" s="352">
        <f t="shared" si="55"/>
        <v>0</v>
      </c>
      <c r="BI35" s="352">
        <f t="shared" si="56"/>
        <v>0</v>
      </c>
      <c r="BJ35" s="352">
        <f t="shared" si="57"/>
        <v>0</v>
      </c>
      <c r="BK35" s="352">
        <f t="shared" si="58"/>
        <v>0</v>
      </c>
      <c r="BL35" s="352">
        <f t="shared" si="59"/>
        <v>0</v>
      </c>
      <c r="BM35" s="352">
        <f t="shared" si="60"/>
        <v>0</v>
      </c>
      <c r="BN35" s="352">
        <f t="shared" si="61"/>
        <v>0</v>
      </c>
      <c r="BP35" s="352">
        <f t="shared" si="62"/>
        <v>0</v>
      </c>
      <c r="BQ35" s="352">
        <f t="shared" si="63"/>
        <v>0</v>
      </c>
      <c r="BR35" s="352">
        <f t="shared" si="64"/>
        <v>0</v>
      </c>
      <c r="BS35" s="352">
        <f t="shared" si="65"/>
        <v>0</v>
      </c>
      <c r="BT35" s="352">
        <f t="shared" si="66"/>
        <v>0</v>
      </c>
      <c r="BU35" s="352">
        <f t="shared" si="67"/>
        <v>0</v>
      </c>
      <c r="BV35" s="352">
        <f t="shared" si="68"/>
        <v>0</v>
      </c>
      <c r="BW35" s="352">
        <f t="shared" si="69"/>
        <v>0</v>
      </c>
      <c r="BX35" s="352">
        <f t="shared" si="70"/>
        <v>0</v>
      </c>
      <c r="BY35" s="352">
        <f t="shared" si="71"/>
        <v>0</v>
      </c>
      <c r="BZ35" s="352">
        <f t="shared" si="72"/>
        <v>0</v>
      </c>
      <c r="CA35" s="352">
        <f t="shared" si="73"/>
        <v>0</v>
      </c>
      <c r="CC35" s="352">
        <f t="shared" si="25"/>
        <v>0</v>
      </c>
      <c r="CD35" s="352">
        <f t="shared" si="26"/>
        <v>0</v>
      </c>
      <c r="CE35" s="352">
        <f t="shared" si="27"/>
        <v>0</v>
      </c>
      <c r="CF35" s="352">
        <f t="shared" si="28"/>
        <v>0</v>
      </c>
      <c r="CG35" s="352">
        <f t="shared" si="29"/>
        <v>0</v>
      </c>
      <c r="CH35" s="352">
        <f t="shared" si="30"/>
        <v>0</v>
      </c>
      <c r="CI35" s="352">
        <f t="shared" si="31"/>
        <v>0</v>
      </c>
      <c r="CJ35" s="352">
        <f t="shared" si="32"/>
        <v>0</v>
      </c>
      <c r="CK35" s="352">
        <f t="shared" si="33"/>
        <v>0</v>
      </c>
      <c r="CL35" s="352">
        <f t="shared" si="34"/>
        <v>0</v>
      </c>
      <c r="CM35" s="352">
        <f t="shared" si="35"/>
        <v>0</v>
      </c>
      <c r="CN35" s="352">
        <f t="shared" si="36"/>
        <v>0</v>
      </c>
    </row>
    <row r="36" spans="2:92" ht="15" customHeight="1" thickBot="1" x14ac:dyDescent="0.3">
      <c r="B36" s="39" t="s">
        <v>178</v>
      </c>
      <c r="C36" s="101">
        <f>CAD!$K$8</f>
        <v>0</v>
      </c>
      <c r="D36" s="105">
        <f t="shared" si="37"/>
        <v>0</v>
      </c>
      <c r="E36" s="105">
        <f t="shared" si="38"/>
        <v>0</v>
      </c>
      <c r="F36" s="105">
        <f t="shared" si="39"/>
        <v>0</v>
      </c>
      <c r="G36" s="105">
        <f t="shared" si="40"/>
        <v>0</v>
      </c>
      <c r="H36" s="105">
        <f t="shared" si="41"/>
        <v>0</v>
      </c>
      <c r="I36" s="105">
        <f t="shared" si="42"/>
        <v>0</v>
      </c>
      <c r="J36" s="105">
        <f t="shared" si="43"/>
        <v>0</v>
      </c>
      <c r="K36" s="105">
        <f t="shared" si="44"/>
        <v>0</v>
      </c>
      <c r="L36" s="105">
        <f t="shared" si="45"/>
        <v>0</v>
      </c>
      <c r="M36" s="105">
        <f t="shared" si="46"/>
        <v>0</v>
      </c>
      <c r="N36" s="105">
        <f t="shared" si="47"/>
        <v>0</v>
      </c>
      <c r="O36" s="105">
        <f t="shared" si="48"/>
        <v>0</v>
      </c>
      <c r="P36" s="218">
        <f t="shared" si="49"/>
        <v>0</v>
      </c>
      <c r="AC36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36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36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36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36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36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36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36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36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36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36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36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36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36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36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36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36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36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36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36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36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36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36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36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36" s="352">
        <f t="shared" si="50"/>
        <v>0</v>
      </c>
      <c r="BD36" s="352">
        <f t="shared" si="51"/>
        <v>0</v>
      </c>
      <c r="BE36" s="352">
        <f t="shared" si="52"/>
        <v>0</v>
      </c>
      <c r="BF36" s="352">
        <f t="shared" si="53"/>
        <v>0</v>
      </c>
      <c r="BG36" s="352">
        <f t="shared" si="54"/>
        <v>0</v>
      </c>
      <c r="BH36" s="352">
        <f t="shared" si="55"/>
        <v>0</v>
      </c>
      <c r="BI36" s="352">
        <f t="shared" si="56"/>
        <v>0</v>
      </c>
      <c r="BJ36" s="352">
        <f t="shared" si="57"/>
        <v>0</v>
      </c>
      <c r="BK36" s="352">
        <f t="shared" si="58"/>
        <v>0</v>
      </c>
      <c r="BL36" s="352">
        <f t="shared" si="59"/>
        <v>0</v>
      </c>
      <c r="BM36" s="352">
        <f t="shared" si="60"/>
        <v>0</v>
      </c>
      <c r="BN36" s="352">
        <f t="shared" si="61"/>
        <v>0</v>
      </c>
      <c r="BP36" s="352">
        <f t="shared" si="62"/>
        <v>0</v>
      </c>
      <c r="BQ36" s="352">
        <f t="shared" si="63"/>
        <v>0</v>
      </c>
      <c r="BR36" s="352">
        <f t="shared" si="64"/>
        <v>0</v>
      </c>
      <c r="BS36" s="352">
        <f t="shared" si="65"/>
        <v>0</v>
      </c>
      <c r="BT36" s="352">
        <f t="shared" si="66"/>
        <v>0</v>
      </c>
      <c r="BU36" s="352">
        <f t="shared" si="67"/>
        <v>0</v>
      </c>
      <c r="BV36" s="352">
        <f t="shared" si="68"/>
        <v>0</v>
      </c>
      <c r="BW36" s="352">
        <f t="shared" si="69"/>
        <v>0</v>
      </c>
      <c r="BX36" s="352">
        <f t="shared" si="70"/>
        <v>0</v>
      </c>
      <c r="BY36" s="352">
        <f t="shared" si="71"/>
        <v>0</v>
      </c>
      <c r="BZ36" s="352">
        <f t="shared" si="72"/>
        <v>0</v>
      </c>
      <c r="CA36" s="352">
        <f t="shared" si="73"/>
        <v>0</v>
      </c>
      <c r="CC36" s="352">
        <f t="shared" si="25"/>
        <v>0</v>
      </c>
      <c r="CD36" s="352">
        <f t="shared" si="26"/>
        <v>0</v>
      </c>
      <c r="CE36" s="352">
        <f t="shared" si="27"/>
        <v>0</v>
      </c>
      <c r="CF36" s="352">
        <f t="shared" si="28"/>
        <v>0</v>
      </c>
      <c r="CG36" s="352">
        <f t="shared" si="29"/>
        <v>0</v>
      </c>
      <c r="CH36" s="352">
        <f t="shared" si="30"/>
        <v>0</v>
      </c>
      <c r="CI36" s="352">
        <f t="shared" si="31"/>
        <v>0</v>
      </c>
      <c r="CJ36" s="352">
        <f t="shared" si="32"/>
        <v>0</v>
      </c>
      <c r="CK36" s="352">
        <f t="shared" si="33"/>
        <v>0</v>
      </c>
      <c r="CL36" s="352">
        <f t="shared" si="34"/>
        <v>0</v>
      </c>
      <c r="CM36" s="352">
        <f t="shared" si="35"/>
        <v>0</v>
      </c>
      <c r="CN36" s="352">
        <f t="shared" si="36"/>
        <v>0</v>
      </c>
    </row>
    <row r="37" spans="2:92" ht="15" customHeight="1" thickBot="1" x14ac:dyDescent="0.3">
      <c r="B37" s="39" t="s">
        <v>179</v>
      </c>
      <c r="C37" s="101">
        <f>CAD!$K$9</f>
        <v>0</v>
      </c>
      <c r="D37" s="105">
        <f t="shared" si="37"/>
        <v>0</v>
      </c>
      <c r="E37" s="105">
        <f t="shared" si="38"/>
        <v>0</v>
      </c>
      <c r="F37" s="105">
        <f t="shared" si="39"/>
        <v>0</v>
      </c>
      <c r="G37" s="105">
        <f t="shared" si="40"/>
        <v>0</v>
      </c>
      <c r="H37" s="105">
        <f t="shared" si="41"/>
        <v>0</v>
      </c>
      <c r="I37" s="105">
        <f t="shared" si="42"/>
        <v>0</v>
      </c>
      <c r="J37" s="105">
        <f t="shared" si="43"/>
        <v>0</v>
      </c>
      <c r="K37" s="105">
        <f t="shared" si="44"/>
        <v>0</v>
      </c>
      <c r="L37" s="105">
        <f t="shared" si="45"/>
        <v>0</v>
      </c>
      <c r="M37" s="105">
        <f t="shared" si="46"/>
        <v>0</v>
      </c>
      <c r="N37" s="105">
        <f t="shared" si="47"/>
        <v>0</v>
      </c>
      <c r="O37" s="105">
        <f t="shared" si="48"/>
        <v>0</v>
      </c>
      <c r="P37" s="218">
        <f t="shared" si="49"/>
        <v>0</v>
      </c>
      <c r="AC37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37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37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37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37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37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37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37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37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37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37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37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37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37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37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37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37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37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37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37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37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37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37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37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37" s="352">
        <f t="shared" si="50"/>
        <v>0</v>
      </c>
      <c r="BD37" s="352">
        <f t="shared" si="51"/>
        <v>0</v>
      </c>
      <c r="BE37" s="352">
        <f t="shared" si="52"/>
        <v>0</v>
      </c>
      <c r="BF37" s="352">
        <f t="shared" si="53"/>
        <v>0</v>
      </c>
      <c r="BG37" s="352">
        <f t="shared" si="54"/>
        <v>0</v>
      </c>
      <c r="BH37" s="352">
        <f t="shared" si="55"/>
        <v>0</v>
      </c>
      <c r="BI37" s="352">
        <f t="shared" si="56"/>
        <v>0</v>
      </c>
      <c r="BJ37" s="352">
        <f t="shared" si="57"/>
        <v>0</v>
      </c>
      <c r="BK37" s="352">
        <f t="shared" si="58"/>
        <v>0</v>
      </c>
      <c r="BL37" s="352">
        <f t="shared" si="59"/>
        <v>0</v>
      </c>
      <c r="BM37" s="352">
        <f t="shared" si="60"/>
        <v>0</v>
      </c>
      <c r="BN37" s="352">
        <f t="shared" si="61"/>
        <v>0</v>
      </c>
      <c r="BP37" s="352">
        <f t="shared" si="62"/>
        <v>0</v>
      </c>
      <c r="BQ37" s="352">
        <f t="shared" si="63"/>
        <v>0</v>
      </c>
      <c r="BR37" s="352">
        <f t="shared" si="64"/>
        <v>0</v>
      </c>
      <c r="BS37" s="352">
        <f t="shared" si="65"/>
        <v>0</v>
      </c>
      <c r="BT37" s="352">
        <f t="shared" si="66"/>
        <v>0</v>
      </c>
      <c r="BU37" s="352">
        <f t="shared" si="67"/>
        <v>0</v>
      </c>
      <c r="BV37" s="352">
        <f t="shared" si="68"/>
        <v>0</v>
      </c>
      <c r="BW37" s="352">
        <f t="shared" si="69"/>
        <v>0</v>
      </c>
      <c r="BX37" s="352">
        <f t="shared" si="70"/>
        <v>0</v>
      </c>
      <c r="BY37" s="352">
        <f t="shared" si="71"/>
        <v>0</v>
      </c>
      <c r="BZ37" s="352">
        <f t="shared" si="72"/>
        <v>0</v>
      </c>
      <c r="CA37" s="352">
        <f t="shared" si="73"/>
        <v>0</v>
      </c>
      <c r="CC37" s="352">
        <f t="shared" si="25"/>
        <v>0</v>
      </c>
      <c r="CD37" s="352">
        <f t="shared" si="26"/>
        <v>0</v>
      </c>
      <c r="CE37" s="352">
        <f t="shared" si="27"/>
        <v>0</v>
      </c>
      <c r="CF37" s="352">
        <f t="shared" si="28"/>
        <v>0</v>
      </c>
      <c r="CG37" s="352">
        <f t="shared" si="29"/>
        <v>0</v>
      </c>
      <c r="CH37" s="352">
        <f t="shared" si="30"/>
        <v>0</v>
      </c>
      <c r="CI37" s="352">
        <f t="shared" si="31"/>
        <v>0</v>
      </c>
      <c r="CJ37" s="352">
        <f t="shared" si="32"/>
        <v>0</v>
      </c>
      <c r="CK37" s="352">
        <f t="shared" si="33"/>
        <v>0</v>
      </c>
      <c r="CL37" s="352">
        <f t="shared" si="34"/>
        <v>0</v>
      </c>
      <c r="CM37" s="352">
        <f t="shared" si="35"/>
        <v>0</v>
      </c>
      <c r="CN37" s="352">
        <f t="shared" si="36"/>
        <v>0</v>
      </c>
    </row>
    <row r="38" spans="2:92" ht="15" customHeight="1" thickBot="1" x14ac:dyDescent="0.3">
      <c r="B38" s="39" t="s">
        <v>180</v>
      </c>
      <c r="C38" s="101">
        <f>CAD!$K$10</f>
        <v>0</v>
      </c>
      <c r="D38" s="105">
        <f t="shared" si="37"/>
        <v>0</v>
      </c>
      <c r="E38" s="105">
        <f t="shared" si="38"/>
        <v>0</v>
      </c>
      <c r="F38" s="105">
        <f t="shared" si="39"/>
        <v>0</v>
      </c>
      <c r="G38" s="105">
        <f t="shared" si="40"/>
        <v>0</v>
      </c>
      <c r="H38" s="105">
        <f t="shared" si="41"/>
        <v>0</v>
      </c>
      <c r="I38" s="105">
        <f t="shared" si="42"/>
        <v>0</v>
      </c>
      <c r="J38" s="105">
        <f t="shared" si="43"/>
        <v>0</v>
      </c>
      <c r="K38" s="105">
        <f t="shared" si="44"/>
        <v>0</v>
      </c>
      <c r="L38" s="105">
        <f t="shared" si="45"/>
        <v>0</v>
      </c>
      <c r="M38" s="105">
        <f t="shared" si="46"/>
        <v>0</v>
      </c>
      <c r="N38" s="105">
        <f t="shared" si="47"/>
        <v>0</v>
      </c>
      <c r="O38" s="105">
        <f t="shared" si="48"/>
        <v>0</v>
      </c>
      <c r="P38" s="218">
        <f t="shared" si="49"/>
        <v>0</v>
      </c>
      <c r="AC38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38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38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38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38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38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38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38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38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38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38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38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38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38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38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38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38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38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38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38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38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38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38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38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38" s="352">
        <f t="shared" si="50"/>
        <v>0</v>
      </c>
      <c r="BD38" s="352">
        <f t="shared" si="51"/>
        <v>0</v>
      </c>
      <c r="BE38" s="352">
        <f t="shared" si="52"/>
        <v>0</v>
      </c>
      <c r="BF38" s="352">
        <f t="shared" si="53"/>
        <v>0</v>
      </c>
      <c r="BG38" s="352">
        <f t="shared" si="54"/>
        <v>0</v>
      </c>
      <c r="BH38" s="352">
        <f t="shared" si="55"/>
        <v>0</v>
      </c>
      <c r="BI38" s="352">
        <f t="shared" si="56"/>
        <v>0</v>
      </c>
      <c r="BJ38" s="352">
        <f t="shared" si="57"/>
        <v>0</v>
      </c>
      <c r="BK38" s="352">
        <f t="shared" si="58"/>
        <v>0</v>
      </c>
      <c r="BL38" s="352">
        <f t="shared" si="59"/>
        <v>0</v>
      </c>
      <c r="BM38" s="352">
        <f t="shared" si="60"/>
        <v>0</v>
      </c>
      <c r="BN38" s="352">
        <f t="shared" si="61"/>
        <v>0</v>
      </c>
      <c r="BP38" s="352">
        <f t="shared" si="62"/>
        <v>0</v>
      </c>
      <c r="BQ38" s="352">
        <f t="shared" si="63"/>
        <v>0</v>
      </c>
      <c r="BR38" s="352">
        <f t="shared" si="64"/>
        <v>0</v>
      </c>
      <c r="BS38" s="352">
        <f t="shared" si="65"/>
        <v>0</v>
      </c>
      <c r="BT38" s="352">
        <f t="shared" si="66"/>
        <v>0</v>
      </c>
      <c r="BU38" s="352">
        <f t="shared" si="67"/>
        <v>0</v>
      </c>
      <c r="BV38" s="352">
        <f t="shared" si="68"/>
        <v>0</v>
      </c>
      <c r="BW38" s="352">
        <f t="shared" si="69"/>
        <v>0</v>
      </c>
      <c r="BX38" s="352">
        <f t="shared" si="70"/>
        <v>0</v>
      </c>
      <c r="BY38" s="352">
        <f t="shared" si="71"/>
        <v>0</v>
      </c>
      <c r="BZ38" s="352">
        <f t="shared" si="72"/>
        <v>0</v>
      </c>
      <c r="CA38" s="352">
        <f t="shared" si="73"/>
        <v>0</v>
      </c>
      <c r="CC38" s="352">
        <f t="shared" si="25"/>
        <v>0</v>
      </c>
      <c r="CD38" s="352">
        <f t="shared" si="26"/>
        <v>0</v>
      </c>
      <c r="CE38" s="352">
        <f t="shared" si="27"/>
        <v>0</v>
      </c>
      <c r="CF38" s="352">
        <f t="shared" si="28"/>
        <v>0</v>
      </c>
      <c r="CG38" s="352">
        <f t="shared" si="29"/>
        <v>0</v>
      </c>
      <c r="CH38" s="352">
        <f t="shared" si="30"/>
        <v>0</v>
      </c>
      <c r="CI38" s="352">
        <f t="shared" si="31"/>
        <v>0</v>
      </c>
      <c r="CJ38" s="352">
        <f t="shared" si="32"/>
        <v>0</v>
      </c>
      <c r="CK38" s="352">
        <f t="shared" si="33"/>
        <v>0</v>
      </c>
      <c r="CL38" s="352">
        <f t="shared" si="34"/>
        <v>0</v>
      </c>
      <c r="CM38" s="352">
        <f t="shared" si="35"/>
        <v>0</v>
      </c>
      <c r="CN38" s="352">
        <f t="shared" si="36"/>
        <v>0</v>
      </c>
    </row>
    <row r="39" spans="2:92" ht="15" customHeight="1" thickBot="1" x14ac:dyDescent="0.3">
      <c r="B39" s="39" t="s">
        <v>181</v>
      </c>
      <c r="C39" s="101">
        <f>CAD!$K$11</f>
        <v>0</v>
      </c>
      <c r="D39" s="105">
        <f t="shared" si="37"/>
        <v>0</v>
      </c>
      <c r="E39" s="105">
        <f t="shared" si="38"/>
        <v>0</v>
      </c>
      <c r="F39" s="105">
        <f t="shared" si="39"/>
        <v>0</v>
      </c>
      <c r="G39" s="105">
        <f t="shared" si="40"/>
        <v>0</v>
      </c>
      <c r="H39" s="105">
        <f t="shared" si="41"/>
        <v>0</v>
      </c>
      <c r="I39" s="105">
        <f t="shared" si="42"/>
        <v>0</v>
      </c>
      <c r="J39" s="105">
        <f t="shared" si="43"/>
        <v>0</v>
      </c>
      <c r="K39" s="105">
        <f t="shared" si="44"/>
        <v>0</v>
      </c>
      <c r="L39" s="105">
        <f t="shared" si="45"/>
        <v>0</v>
      </c>
      <c r="M39" s="105">
        <f t="shared" si="46"/>
        <v>0</v>
      </c>
      <c r="N39" s="105">
        <f t="shared" si="47"/>
        <v>0</v>
      </c>
      <c r="O39" s="105">
        <f t="shared" si="48"/>
        <v>0</v>
      </c>
      <c r="P39" s="218">
        <f t="shared" si="49"/>
        <v>0</v>
      </c>
      <c r="AC39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39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39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39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39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39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39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39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39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39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39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39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39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39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39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39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39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39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39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39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39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39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39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39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39" s="352">
        <f t="shared" si="50"/>
        <v>0</v>
      </c>
      <c r="BD39" s="352">
        <f t="shared" si="51"/>
        <v>0</v>
      </c>
      <c r="BE39" s="352">
        <f t="shared" si="52"/>
        <v>0</v>
      </c>
      <c r="BF39" s="352">
        <f t="shared" si="53"/>
        <v>0</v>
      </c>
      <c r="BG39" s="352">
        <f t="shared" si="54"/>
        <v>0</v>
      </c>
      <c r="BH39" s="352">
        <f t="shared" si="55"/>
        <v>0</v>
      </c>
      <c r="BI39" s="352">
        <f t="shared" si="56"/>
        <v>0</v>
      </c>
      <c r="BJ39" s="352">
        <f t="shared" si="57"/>
        <v>0</v>
      </c>
      <c r="BK39" s="352">
        <f t="shared" si="58"/>
        <v>0</v>
      </c>
      <c r="BL39" s="352">
        <f t="shared" si="59"/>
        <v>0</v>
      </c>
      <c r="BM39" s="352">
        <f t="shared" si="60"/>
        <v>0</v>
      </c>
      <c r="BN39" s="352">
        <f t="shared" si="61"/>
        <v>0</v>
      </c>
      <c r="BP39" s="352">
        <f t="shared" si="62"/>
        <v>0</v>
      </c>
      <c r="BQ39" s="352">
        <f t="shared" si="63"/>
        <v>0</v>
      </c>
      <c r="BR39" s="352">
        <f t="shared" si="64"/>
        <v>0</v>
      </c>
      <c r="BS39" s="352">
        <f t="shared" si="65"/>
        <v>0</v>
      </c>
      <c r="BT39" s="352">
        <f t="shared" si="66"/>
        <v>0</v>
      </c>
      <c r="BU39" s="352">
        <f t="shared" si="67"/>
        <v>0</v>
      </c>
      <c r="BV39" s="352">
        <f t="shared" si="68"/>
        <v>0</v>
      </c>
      <c r="BW39" s="352">
        <f t="shared" si="69"/>
        <v>0</v>
      </c>
      <c r="BX39" s="352">
        <f t="shared" si="70"/>
        <v>0</v>
      </c>
      <c r="BY39" s="352">
        <f t="shared" si="71"/>
        <v>0</v>
      </c>
      <c r="BZ39" s="352">
        <f t="shared" si="72"/>
        <v>0</v>
      </c>
      <c r="CA39" s="352">
        <f t="shared" si="73"/>
        <v>0</v>
      </c>
      <c r="CC39" s="352">
        <f t="shared" si="25"/>
        <v>0</v>
      </c>
      <c r="CD39" s="352">
        <f t="shared" si="26"/>
        <v>0</v>
      </c>
      <c r="CE39" s="352">
        <f t="shared" si="27"/>
        <v>0</v>
      </c>
      <c r="CF39" s="352">
        <f t="shared" si="28"/>
        <v>0</v>
      </c>
      <c r="CG39" s="352">
        <f t="shared" si="29"/>
        <v>0</v>
      </c>
      <c r="CH39" s="352">
        <f t="shared" si="30"/>
        <v>0</v>
      </c>
      <c r="CI39" s="352">
        <f t="shared" si="31"/>
        <v>0</v>
      </c>
      <c r="CJ39" s="352">
        <f t="shared" si="32"/>
        <v>0</v>
      </c>
      <c r="CK39" s="352">
        <f t="shared" si="33"/>
        <v>0</v>
      </c>
      <c r="CL39" s="352">
        <f t="shared" si="34"/>
        <v>0</v>
      </c>
      <c r="CM39" s="352">
        <f t="shared" si="35"/>
        <v>0</v>
      </c>
      <c r="CN39" s="352">
        <f t="shared" si="36"/>
        <v>0</v>
      </c>
    </row>
    <row r="40" spans="2:92" ht="15" customHeight="1" thickBot="1" x14ac:dyDescent="0.3">
      <c r="B40" s="39" t="s">
        <v>182</v>
      </c>
      <c r="C40" s="101">
        <f>CAD!$K$12</f>
        <v>0</v>
      </c>
      <c r="D40" s="105">
        <f t="shared" si="37"/>
        <v>0</v>
      </c>
      <c r="E40" s="105">
        <f t="shared" si="38"/>
        <v>0</v>
      </c>
      <c r="F40" s="105">
        <f t="shared" si="39"/>
        <v>0</v>
      </c>
      <c r="G40" s="105">
        <f t="shared" si="40"/>
        <v>0</v>
      </c>
      <c r="H40" s="105">
        <f t="shared" si="41"/>
        <v>0</v>
      </c>
      <c r="I40" s="105">
        <f t="shared" si="42"/>
        <v>0</v>
      </c>
      <c r="J40" s="105">
        <f t="shared" si="43"/>
        <v>0</v>
      </c>
      <c r="K40" s="105">
        <f t="shared" si="44"/>
        <v>0</v>
      </c>
      <c r="L40" s="105">
        <f t="shared" si="45"/>
        <v>0</v>
      </c>
      <c r="M40" s="105">
        <f t="shared" si="46"/>
        <v>0</v>
      </c>
      <c r="N40" s="105">
        <f t="shared" si="47"/>
        <v>0</v>
      </c>
      <c r="O40" s="105">
        <f t="shared" si="48"/>
        <v>0</v>
      </c>
      <c r="P40" s="218">
        <f t="shared" si="49"/>
        <v>0</v>
      </c>
      <c r="AC40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40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40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40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40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40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40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40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40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40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40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40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40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40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40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40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40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40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40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40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40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40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40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40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40" s="352">
        <f t="shared" si="50"/>
        <v>0</v>
      </c>
      <c r="BD40" s="352">
        <f t="shared" si="51"/>
        <v>0</v>
      </c>
      <c r="BE40" s="352">
        <f t="shared" si="52"/>
        <v>0</v>
      </c>
      <c r="BF40" s="352">
        <f t="shared" si="53"/>
        <v>0</v>
      </c>
      <c r="BG40" s="352">
        <f t="shared" si="54"/>
        <v>0</v>
      </c>
      <c r="BH40" s="352">
        <f t="shared" si="55"/>
        <v>0</v>
      </c>
      <c r="BI40" s="352">
        <f t="shared" si="56"/>
        <v>0</v>
      </c>
      <c r="BJ40" s="352">
        <f t="shared" si="57"/>
        <v>0</v>
      </c>
      <c r="BK40" s="352">
        <f t="shared" si="58"/>
        <v>0</v>
      </c>
      <c r="BL40" s="352">
        <f t="shared" si="59"/>
        <v>0</v>
      </c>
      <c r="BM40" s="352">
        <f t="shared" si="60"/>
        <v>0</v>
      </c>
      <c r="BN40" s="352">
        <f t="shared" si="61"/>
        <v>0</v>
      </c>
      <c r="BP40" s="352">
        <f t="shared" si="62"/>
        <v>0</v>
      </c>
      <c r="BQ40" s="352">
        <f t="shared" si="63"/>
        <v>0</v>
      </c>
      <c r="BR40" s="352">
        <f t="shared" si="64"/>
        <v>0</v>
      </c>
      <c r="BS40" s="352">
        <f t="shared" si="65"/>
        <v>0</v>
      </c>
      <c r="BT40" s="352">
        <f t="shared" si="66"/>
        <v>0</v>
      </c>
      <c r="BU40" s="352">
        <f t="shared" si="67"/>
        <v>0</v>
      </c>
      <c r="BV40" s="352">
        <f t="shared" si="68"/>
        <v>0</v>
      </c>
      <c r="BW40" s="352">
        <f t="shared" si="69"/>
        <v>0</v>
      </c>
      <c r="BX40" s="352">
        <f t="shared" si="70"/>
        <v>0</v>
      </c>
      <c r="BY40" s="352">
        <f t="shared" si="71"/>
        <v>0</v>
      </c>
      <c r="BZ40" s="352">
        <f t="shared" si="72"/>
        <v>0</v>
      </c>
      <c r="CA40" s="352">
        <f t="shared" si="73"/>
        <v>0</v>
      </c>
      <c r="CC40" s="352">
        <f t="shared" si="25"/>
        <v>0</v>
      </c>
      <c r="CD40" s="352">
        <f t="shared" si="26"/>
        <v>0</v>
      </c>
      <c r="CE40" s="352">
        <f t="shared" si="27"/>
        <v>0</v>
      </c>
      <c r="CF40" s="352">
        <f t="shared" si="28"/>
        <v>0</v>
      </c>
      <c r="CG40" s="352">
        <f t="shared" si="29"/>
        <v>0</v>
      </c>
      <c r="CH40" s="352">
        <f t="shared" si="30"/>
        <v>0</v>
      </c>
      <c r="CI40" s="352">
        <f t="shared" si="31"/>
        <v>0</v>
      </c>
      <c r="CJ40" s="352">
        <f t="shared" si="32"/>
        <v>0</v>
      </c>
      <c r="CK40" s="352">
        <f t="shared" si="33"/>
        <v>0</v>
      </c>
      <c r="CL40" s="352">
        <f t="shared" si="34"/>
        <v>0</v>
      </c>
      <c r="CM40" s="352">
        <f t="shared" si="35"/>
        <v>0</v>
      </c>
      <c r="CN40" s="352">
        <f t="shared" si="36"/>
        <v>0</v>
      </c>
    </row>
    <row r="41" spans="2:92" ht="15" customHeight="1" thickBot="1" x14ac:dyDescent="0.3">
      <c r="B41" s="39" t="s">
        <v>183</v>
      </c>
      <c r="C41" s="101">
        <f>CAD!$K$13</f>
        <v>0</v>
      </c>
      <c r="D41" s="105">
        <f t="shared" si="37"/>
        <v>0</v>
      </c>
      <c r="E41" s="105">
        <f t="shared" si="38"/>
        <v>0</v>
      </c>
      <c r="F41" s="105">
        <f t="shared" si="39"/>
        <v>0</v>
      </c>
      <c r="G41" s="105">
        <f t="shared" si="40"/>
        <v>0</v>
      </c>
      <c r="H41" s="105">
        <f t="shared" si="41"/>
        <v>0</v>
      </c>
      <c r="I41" s="105">
        <f t="shared" si="42"/>
        <v>0</v>
      </c>
      <c r="J41" s="105">
        <f t="shared" si="43"/>
        <v>0</v>
      </c>
      <c r="K41" s="105">
        <f t="shared" si="44"/>
        <v>0</v>
      </c>
      <c r="L41" s="105">
        <f t="shared" si="45"/>
        <v>0</v>
      </c>
      <c r="M41" s="105">
        <f t="shared" si="46"/>
        <v>0</v>
      </c>
      <c r="N41" s="105">
        <f t="shared" si="47"/>
        <v>0</v>
      </c>
      <c r="O41" s="105">
        <f t="shared" si="48"/>
        <v>0</v>
      </c>
      <c r="P41" s="218">
        <f t="shared" si="49"/>
        <v>0</v>
      </c>
      <c r="AC41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41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41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41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41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41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41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41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41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41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41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41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41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41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41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41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41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41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41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41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41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41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41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41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41" s="352">
        <f t="shared" si="50"/>
        <v>0</v>
      </c>
      <c r="BD41" s="352">
        <f t="shared" si="51"/>
        <v>0</v>
      </c>
      <c r="BE41" s="352">
        <f t="shared" si="52"/>
        <v>0</v>
      </c>
      <c r="BF41" s="352">
        <f t="shared" si="53"/>
        <v>0</v>
      </c>
      <c r="BG41" s="352">
        <f t="shared" si="54"/>
        <v>0</v>
      </c>
      <c r="BH41" s="352">
        <f t="shared" si="55"/>
        <v>0</v>
      </c>
      <c r="BI41" s="352">
        <f t="shared" si="56"/>
        <v>0</v>
      </c>
      <c r="BJ41" s="352">
        <f t="shared" si="57"/>
        <v>0</v>
      </c>
      <c r="BK41" s="352">
        <f t="shared" si="58"/>
        <v>0</v>
      </c>
      <c r="BL41" s="352">
        <f t="shared" si="59"/>
        <v>0</v>
      </c>
      <c r="BM41" s="352">
        <f t="shared" si="60"/>
        <v>0</v>
      </c>
      <c r="BN41" s="352">
        <f t="shared" si="61"/>
        <v>0</v>
      </c>
      <c r="BP41" s="352">
        <f t="shared" si="62"/>
        <v>0</v>
      </c>
      <c r="BQ41" s="352">
        <f t="shared" si="63"/>
        <v>0</v>
      </c>
      <c r="BR41" s="352">
        <f t="shared" si="64"/>
        <v>0</v>
      </c>
      <c r="BS41" s="352">
        <f t="shared" si="65"/>
        <v>0</v>
      </c>
      <c r="BT41" s="352">
        <f t="shared" si="66"/>
        <v>0</v>
      </c>
      <c r="BU41" s="352">
        <f t="shared" si="67"/>
        <v>0</v>
      </c>
      <c r="BV41" s="352">
        <f t="shared" si="68"/>
        <v>0</v>
      </c>
      <c r="BW41" s="352">
        <f t="shared" si="69"/>
        <v>0</v>
      </c>
      <c r="BX41" s="352">
        <f t="shared" si="70"/>
        <v>0</v>
      </c>
      <c r="BY41" s="352">
        <f t="shared" si="71"/>
        <v>0</v>
      </c>
      <c r="BZ41" s="352">
        <f t="shared" si="72"/>
        <v>0</v>
      </c>
      <c r="CA41" s="352">
        <f t="shared" si="73"/>
        <v>0</v>
      </c>
      <c r="CC41" s="352">
        <f t="shared" si="25"/>
        <v>0</v>
      </c>
      <c r="CD41" s="352">
        <f t="shared" si="26"/>
        <v>0</v>
      </c>
      <c r="CE41" s="352">
        <f t="shared" si="27"/>
        <v>0</v>
      </c>
      <c r="CF41" s="352">
        <f t="shared" si="28"/>
        <v>0</v>
      </c>
      <c r="CG41" s="352">
        <f t="shared" si="29"/>
        <v>0</v>
      </c>
      <c r="CH41" s="352">
        <f t="shared" si="30"/>
        <v>0</v>
      </c>
      <c r="CI41" s="352">
        <f t="shared" si="31"/>
        <v>0</v>
      </c>
      <c r="CJ41" s="352">
        <f t="shared" si="32"/>
        <v>0</v>
      </c>
      <c r="CK41" s="352">
        <f t="shared" si="33"/>
        <v>0</v>
      </c>
      <c r="CL41" s="352">
        <f t="shared" si="34"/>
        <v>0</v>
      </c>
      <c r="CM41" s="352">
        <f t="shared" si="35"/>
        <v>0</v>
      </c>
      <c r="CN41" s="352">
        <f t="shared" si="36"/>
        <v>0</v>
      </c>
    </row>
    <row r="42" spans="2:92" ht="15" customHeight="1" thickBot="1" x14ac:dyDescent="0.3">
      <c r="B42" s="39" t="s">
        <v>184</v>
      </c>
      <c r="C42" s="101">
        <f>CAD!$K$14</f>
        <v>0</v>
      </c>
      <c r="D42" s="105">
        <f t="shared" si="37"/>
        <v>0</v>
      </c>
      <c r="E42" s="105">
        <f t="shared" si="38"/>
        <v>0</v>
      </c>
      <c r="F42" s="105">
        <f t="shared" si="39"/>
        <v>0</v>
      </c>
      <c r="G42" s="105">
        <f t="shared" si="40"/>
        <v>0</v>
      </c>
      <c r="H42" s="105">
        <f t="shared" si="41"/>
        <v>0</v>
      </c>
      <c r="I42" s="105">
        <f t="shared" si="42"/>
        <v>0</v>
      </c>
      <c r="J42" s="105">
        <f t="shared" si="43"/>
        <v>0</v>
      </c>
      <c r="K42" s="105">
        <f t="shared" si="44"/>
        <v>0</v>
      </c>
      <c r="L42" s="105">
        <f t="shared" si="45"/>
        <v>0</v>
      </c>
      <c r="M42" s="105">
        <f t="shared" si="46"/>
        <v>0</v>
      </c>
      <c r="N42" s="105">
        <f t="shared" si="47"/>
        <v>0</v>
      </c>
      <c r="O42" s="105">
        <f t="shared" si="48"/>
        <v>0</v>
      </c>
      <c r="P42" s="218">
        <f t="shared" si="49"/>
        <v>0</v>
      </c>
      <c r="AC42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42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42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42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42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42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42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42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42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42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42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42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42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42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42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42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42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42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42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42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42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42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42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42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42" s="352">
        <f t="shared" si="50"/>
        <v>0</v>
      </c>
      <c r="BD42" s="352">
        <f t="shared" si="51"/>
        <v>0</v>
      </c>
      <c r="BE42" s="352">
        <f t="shared" si="52"/>
        <v>0</v>
      </c>
      <c r="BF42" s="352">
        <f t="shared" si="53"/>
        <v>0</v>
      </c>
      <c r="BG42" s="352">
        <f t="shared" si="54"/>
        <v>0</v>
      </c>
      <c r="BH42" s="352">
        <f t="shared" si="55"/>
        <v>0</v>
      </c>
      <c r="BI42" s="352">
        <f t="shared" si="56"/>
        <v>0</v>
      </c>
      <c r="BJ42" s="352">
        <f t="shared" si="57"/>
        <v>0</v>
      </c>
      <c r="BK42" s="352">
        <f t="shared" si="58"/>
        <v>0</v>
      </c>
      <c r="BL42" s="352">
        <f t="shared" si="59"/>
        <v>0</v>
      </c>
      <c r="BM42" s="352">
        <f t="shared" si="60"/>
        <v>0</v>
      </c>
      <c r="BN42" s="352">
        <f t="shared" si="61"/>
        <v>0</v>
      </c>
      <c r="BP42" s="352">
        <f t="shared" si="62"/>
        <v>0</v>
      </c>
      <c r="BQ42" s="352">
        <f t="shared" si="63"/>
        <v>0</v>
      </c>
      <c r="BR42" s="352">
        <f t="shared" si="64"/>
        <v>0</v>
      </c>
      <c r="BS42" s="352">
        <f t="shared" si="65"/>
        <v>0</v>
      </c>
      <c r="BT42" s="352">
        <f t="shared" si="66"/>
        <v>0</v>
      </c>
      <c r="BU42" s="352">
        <f t="shared" si="67"/>
        <v>0</v>
      </c>
      <c r="BV42" s="352">
        <f t="shared" si="68"/>
        <v>0</v>
      </c>
      <c r="BW42" s="352">
        <f t="shared" si="69"/>
        <v>0</v>
      </c>
      <c r="BX42" s="352">
        <f t="shared" si="70"/>
        <v>0</v>
      </c>
      <c r="BY42" s="352">
        <f t="shared" si="71"/>
        <v>0</v>
      </c>
      <c r="BZ42" s="352">
        <f t="shared" si="72"/>
        <v>0</v>
      </c>
      <c r="CA42" s="352">
        <f t="shared" si="73"/>
        <v>0</v>
      </c>
      <c r="CC42" s="352">
        <f t="shared" ref="CC42:CC59" si="74">IF($CC$5=1,AP42,BP42)</f>
        <v>0</v>
      </c>
      <c r="CD42" s="352">
        <f t="shared" ref="CD42:CD59" si="75">IF($CC$5=1,AQ42,BQ42)</f>
        <v>0</v>
      </c>
      <c r="CE42" s="352">
        <f t="shared" ref="CE42:CE59" si="76">IF($CC$5=1,AR42,BR42)</f>
        <v>0</v>
      </c>
      <c r="CF42" s="352">
        <f t="shared" ref="CF42:CF59" si="77">IF($CC$5=1,AS42,BS42)</f>
        <v>0</v>
      </c>
      <c r="CG42" s="352">
        <f t="shared" ref="CG42:CG59" si="78">IF($CC$5=1,AT42,BT42)</f>
        <v>0</v>
      </c>
      <c r="CH42" s="352">
        <f t="shared" ref="CH42:CH59" si="79">IF($CC$5=1,AU42,BU42)</f>
        <v>0</v>
      </c>
      <c r="CI42" s="352">
        <f t="shared" ref="CI42:CI59" si="80">IF($CC$5=1,AV42,BV42)</f>
        <v>0</v>
      </c>
      <c r="CJ42" s="352">
        <f t="shared" ref="CJ42:CJ59" si="81">IF($CC$5=1,AW42,BW42)</f>
        <v>0</v>
      </c>
      <c r="CK42" s="352">
        <f t="shared" ref="CK42:CK59" si="82">IF($CC$5=1,AX42,BX42)</f>
        <v>0</v>
      </c>
      <c r="CL42" s="352">
        <f t="shared" ref="CL42:CL59" si="83">IF($CC$5=1,AY42,BY42)</f>
        <v>0</v>
      </c>
      <c r="CM42" s="352">
        <f t="shared" ref="CM42:CM59" si="84">IF($CC$5=1,AZ42,BZ42)</f>
        <v>0</v>
      </c>
      <c r="CN42" s="352">
        <f t="shared" ref="CN42:CN59" si="85">IF($CC$5=1,BA42,CA42)</f>
        <v>0</v>
      </c>
    </row>
    <row r="43" spans="2:92" ht="15" customHeight="1" thickBot="1" x14ac:dyDescent="0.3">
      <c r="B43" s="39" t="s">
        <v>185</v>
      </c>
      <c r="C43" s="101">
        <f>CAD!$K$15</f>
        <v>0</v>
      </c>
      <c r="D43" s="105">
        <f t="shared" si="37"/>
        <v>0</v>
      </c>
      <c r="E43" s="105">
        <f t="shared" si="38"/>
        <v>0</v>
      </c>
      <c r="F43" s="105">
        <f t="shared" si="39"/>
        <v>0</v>
      </c>
      <c r="G43" s="105">
        <f t="shared" si="40"/>
        <v>0</v>
      </c>
      <c r="H43" s="105">
        <f t="shared" si="41"/>
        <v>0</v>
      </c>
      <c r="I43" s="105">
        <f t="shared" si="42"/>
        <v>0</v>
      </c>
      <c r="J43" s="105">
        <f t="shared" si="43"/>
        <v>0</v>
      </c>
      <c r="K43" s="105">
        <f t="shared" si="44"/>
        <v>0</v>
      </c>
      <c r="L43" s="105">
        <f t="shared" si="45"/>
        <v>0</v>
      </c>
      <c r="M43" s="105">
        <f t="shared" si="46"/>
        <v>0</v>
      </c>
      <c r="N43" s="105">
        <f t="shared" si="47"/>
        <v>0</v>
      </c>
      <c r="O43" s="105">
        <f t="shared" si="48"/>
        <v>0</v>
      </c>
      <c r="P43" s="218">
        <f t="shared" si="49"/>
        <v>0</v>
      </c>
      <c r="AC43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43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43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43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43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43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43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43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43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43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43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43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43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43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43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43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43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43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43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43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43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43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43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43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43" s="352">
        <f t="shared" si="50"/>
        <v>0</v>
      </c>
      <c r="BD43" s="352">
        <f t="shared" si="51"/>
        <v>0</v>
      </c>
      <c r="BE43" s="352">
        <f t="shared" si="52"/>
        <v>0</v>
      </c>
      <c r="BF43" s="352">
        <f t="shared" si="53"/>
        <v>0</v>
      </c>
      <c r="BG43" s="352">
        <f t="shared" si="54"/>
        <v>0</v>
      </c>
      <c r="BH43" s="352">
        <f t="shared" si="55"/>
        <v>0</v>
      </c>
      <c r="BI43" s="352">
        <f t="shared" si="56"/>
        <v>0</v>
      </c>
      <c r="BJ43" s="352">
        <f t="shared" si="57"/>
        <v>0</v>
      </c>
      <c r="BK43" s="352">
        <f t="shared" si="58"/>
        <v>0</v>
      </c>
      <c r="BL43" s="352">
        <f t="shared" si="59"/>
        <v>0</v>
      </c>
      <c r="BM43" s="352">
        <f t="shared" si="60"/>
        <v>0</v>
      </c>
      <c r="BN43" s="352">
        <f t="shared" si="61"/>
        <v>0</v>
      </c>
      <c r="BP43" s="352">
        <f t="shared" si="62"/>
        <v>0</v>
      </c>
      <c r="BQ43" s="352">
        <f t="shared" si="63"/>
        <v>0</v>
      </c>
      <c r="BR43" s="352">
        <f t="shared" si="64"/>
        <v>0</v>
      </c>
      <c r="BS43" s="352">
        <f t="shared" si="65"/>
        <v>0</v>
      </c>
      <c r="BT43" s="352">
        <f t="shared" si="66"/>
        <v>0</v>
      </c>
      <c r="BU43" s="352">
        <f t="shared" si="67"/>
        <v>0</v>
      </c>
      <c r="BV43" s="352">
        <f t="shared" si="68"/>
        <v>0</v>
      </c>
      <c r="BW43" s="352">
        <f t="shared" si="69"/>
        <v>0</v>
      </c>
      <c r="BX43" s="352">
        <f t="shared" si="70"/>
        <v>0</v>
      </c>
      <c r="BY43" s="352">
        <f t="shared" si="71"/>
        <v>0</v>
      </c>
      <c r="BZ43" s="352">
        <f t="shared" si="72"/>
        <v>0</v>
      </c>
      <c r="CA43" s="352">
        <f t="shared" si="73"/>
        <v>0</v>
      </c>
      <c r="CC43" s="352">
        <f t="shared" si="74"/>
        <v>0</v>
      </c>
      <c r="CD43" s="352">
        <f t="shared" si="75"/>
        <v>0</v>
      </c>
      <c r="CE43" s="352">
        <f t="shared" si="76"/>
        <v>0</v>
      </c>
      <c r="CF43" s="352">
        <f t="shared" si="77"/>
        <v>0</v>
      </c>
      <c r="CG43" s="352">
        <f t="shared" si="78"/>
        <v>0</v>
      </c>
      <c r="CH43" s="352">
        <f t="shared" si="79"/>
        <v>0</v>
      </c>
      <c r="CI43" s="352">
        <f t="shared" si="80"/>
        <v>0</v>
      </c>
      <c r="CJ43" s="352">
        <f t="shared" si="81"/>
        <v>0</v>
      </c>
      <c r="CK43" s="352">
        <f t="shared" si="82"/>
        <v>0</v>
      </c>
      <c r="CL43" s="352">
        <f t="shared" si="83"/>
        <v>0</v>
      </c>
      <c r="CM43" s="352">
        <f t="shared" si="84"/>
        <v>0</v>
      </c>
      <c r="CN43" s="352">
        <f t="shared" si="85"/>
        <v>0</v>
      </c>
    </row>
    <row r="44" spans="2:92" ht="15" customHeight="1" thickBot="1" x14ac:dyDescent="0.3">
      <c r="B44" s="39" t="s">
        <v>186</v>
      </c>
      <c r="C44" s="101">
        <f>CAD!$K$16</f>
        <v>0</v>
      </c>
      <c r="D44" s="105">
        <f t="shared" si="37"/>
        <v>0</v>
      </c>
      <c r="E44" s="105">
        <f t="shared" si="38"/>
        <v>0</v>
      </c>
      <c r="F44" s="105">
        <f t="shared" si="39"/>
        <v>0</v>
      </c>
      <c r="G44" s="105">
        <f t="shared" si="40"/>
        <v>0</v>
      </c>
      <c r="H44" s="105">
        <f t="shared" si="41"/>
        <v>0</v>
      </c>
      <c r="I44" s="105">
        <f t="shared" si="42"/>
        <v>0</v>
      </c>
      <c r="J44" s="105">
        <f t="shared" si="43"/>
        <v>0</v>
      </c>
      <c r="K44" s="105">
        <f t="shared" si="44"/>
        <v>0</v>
      </c>
      <c r="L44" s="105">
        <f t="shared" si="45"/>
        <v>0</v>
      </c>
      <c r="M44" s="105">
        <f t="shared" si="46"/>
        <v>0</v>
      </c>
      <c r="N44" s="105">
        <f t="shared" si="47"/>
        <v>0</v>
      </c>
      <c r="O44" s="105">
        <f t="shared" si="48"/>
        <v>0</v>
      </c>
      <c r="P44" s="218">
        <f t="shared" si="49"/>
        <v>0</v>
      </c>
      <c r="AC44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44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44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44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44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44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44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44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44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44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44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44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44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44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44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44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44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44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44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44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44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44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44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44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44" s="352">
        <f t="shared" si="50"/>
        <v>0</v>
      </c>
      <c r="BD44" s="352">
        <f t="shared" si="51"/>
        <v>0</v>
      </c>
      <c r="BE44" s="352">
        <f t="shared" si="52"/>
        <v>0</v>
      </c>
      <c r="BF44" s="352">
        <f t="shared" si="53"/>
        <v>0</v>
      </c>
      <c r="BG44" s="352">
        <f t="shared" si="54"/>
        <v>0</v>
      </c>
      <c r="BH44" s="352">
        <f t="shared" si="55"/>
        <v>0</v>
      </c>
      <c r="BI44" s="352">
        <f t="shared" si="56"/>
        <v>0</v>
      </c>
      <c r="BJ44" s="352">
        <f t="shared" si="57"/>
        <v>0</v>
      </c>
      <c r="BK44" s="352">
        <f t="shared" si="58"/>
        <v>0</v>
      </c>
      <c r="BL44" s="352">
        <f t="shared" si="59"/>
        <v>0</v>
      </c>
      <c r="BM44" s="352">
        <f t="shared" si="60"/>
        <v>0</v>
      </c>
      <c r="BN44" s="352">
        <f t="shared" si="61"/>
        <v>0</v>
      </c>
      <c r="BP44" s="352">
        <f t="shared" si="62"/>
        <v>0</v>
      </c>
      <c r="BQ44" s="352">
        <f t="shared" si="63"/>
        <v>0</v>
      </c>
      <c r="BR44" s="352">
        <f t="shared" si="64"/>
        <v>0</v>
      </c>
      <c r="BS44" s="352">
        <f t="shared" si="65"/>
        <v>0</v>
      </c>
      <c r="BT44" s="352">
        <f t="shared" si="66"/>
        <v>0</v>
      </c>
      <c r="BU44" s="352">
        <f t="shared" si="67"/>
        <v>0</v>
      </c>
      <c r="BV44" s="352">
        <f t="shared" si="68"/>
        <v>0</v>
      </c>
      <c r="BW44" s="352">
        <f t="shared" si="69"/>
        <v>0</v>
      </c>
      <c r="BX44" s="352">
        <f t="shared" si="70"/>
        <v>0</v>
      </c>
      <c r="BY44" s="352">
        <f t="shared" si="71"/>
        <v>0</v>
      </c>
      <c r="BZ44" s="352">
        <f t="shared" si="72"/>
        <v>0</v>
      </c>
      <c r="CA44" s="352">
        <f t="shared" si="73"/>
        <v>0</v>
      </c>
      <c r="CC44" s="352">
        <f t="shared" si="74"/>
        <v>0</v>
      </c>
      <c r="CD44" s="352">
        <f t="shared" si="75"/>
        <v>0</v>
      </c>
      <c r="CE44" s="352">
        <f t="shared" si="76"/>
        <v>0</v>
      </c>
      <c r="CF44" s="352">
        <f t="shared" si="77"/>
        <v>0</v>
      </c>
      <c r="CG44" s="352">
        <f t="shared" si="78"/>
        <v>0</v>
      </c>
      <c r="CH44" s="352">
        <f t="shared" si="79"/>
        <v>0</v>
      </c>
      <c r="CI44" s="352">
        <f t="shared" si="80"/>
        <v>0</v>
      </c>
      <c r="CJ44" s="352">
        <f t="shared" si="81"/>
        <v>0</v>
      </c>
      <c r="CK44" s="352">
        <f t="shared" si="82"/>
        <v>0</v>
      </c>
      <c r="CL44" s="352">
        <f t="shared" si="83"/>
        <v>0</v>
      </c>
      <c r="CM44" s="352">
        <f t="shared" si="84"/>
        <v>0</v>
      </c>
      <c r="CN44" s="352">
        <f t="shared" si="85"/>
        <v>0</v>
      </c>
    </row>
    <row r="45" spans="2:92" ht="15" customHeight="1" thickBot="1" x14ac:dyDescent="0.3">
      <c r="B45" s="39" t="s">
        <v>187</v>
      </c>
      <c r="C45" s="101">
        <f>CAD!$K$17</f>
        <v>0</v>
      </c>
      <c r="D45" s="105">
        <f t="shared" si="37"/>
        <v>0</v>
      </c>
      <c r="E45" s="105">
        <f t="shared" si="38"/>
        <v>0</v>
      </c>
      <c r="F45" s="105">
        <f t="shared" si="39"/>
        <v>0</v>
      </c>
      <c r="G45" s="105">
        <f t="shared" si="40"/>
        <v>0</v>
      </c>
      <c r="H45" s="105">
        <f t="shared" si="41"/>
        <v>0</v>
      </c>
      <c r="I45" s="105">
        <f t="shared" si="42"/>
        <v>0</v>
      </c>
      <c r="J45" s="105">
        <f t="shared" si="43"/>
        <v>0</v>
      </c>
      <c r="K45" s="105">
        <f t="shared" si="44"/>
        <v>0</v>
      </c>
      <c r="L45" s="105">
        <f t="shared" si="45"/>
        <v>0</v>
      </c>
      <c r="M45" s="105">
        <f t="shared" si="46"/>
        <v>0</v>
      </c>
      <c r="N45" s="105">
        <f t="shared" si="47"/>
        <v>0</v>
      </c>
      <c r="O45" s="105">
        <f t="shared" si="48"/>
        <v>0</v>
      </c>
      <c r="P45" s="218">
        <f t="shared" si="49"/>
        <v>0</v>
      </c>
      <c r="AC45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45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45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45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45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45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45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45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45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45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45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45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45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45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45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45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45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45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45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45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45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45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45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45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45" s="352">
        <f t="shared" si="50"/>
        <v>0</v>
      </c>
      <c r="BD45" s="352">
        <f t="shared" si="51"/>
        <v>0</v>
      </c>
      <c r="BE45" s="352">
        <f t="shared" si="52"/>
        <v>0</v>
      </c>
      <c r="BF45" s="352">
        <f t="shared" si="53"/>
        <v>0</v>
      </c>
      <c r="BG45" s="352">
        <f t="shared" si="54"/>
        <v>0</v>
      </c>
      <c r="BH45" s="352">
        <f t="shared" si="55"/>
        <v>0</v>
      </c>
      <c r="BI45" s="352">
        <f t="shared" si="56"/>
        <v>0</v>
      </c>
      <c r="BJ45" s="352">
        <f t="shared" si="57"/>
        <v>0</v>
      </c>
      <c r="BK45" s="352">
        <f t="shared" si="58"/>
        <v>0</v>
      </c>
      <c r="BL45" s="352">
        <f t="shared" si="59"/>
        <v>0</v>
      </c>
      <c r="BM45" s="352">
        <f t="shared" si="60"/>
        <v>0</v>
      </c>
      <c r="BN45" s="352">
        <f t="shared" si="61"/>
        <v>0</v>
      </c>
      <c r="BP45" s="352">
        <f t="shared" si="62"/>
        <v>0</v>
      </c>
      <c r="BQ45" s="352">
        <f t="shared" si="63"/>
        <v>0</v>
      </c>
      <c r="BR45" s="352">
        <f t="shared" si="64"/>
        <v>0</v>
      </c>
      <c r="BS45" s="352">
        <f t="shared" si="65"/>
        <v>0</v>
      </c>
      <c r="BT45" s="352">
        <f t="shared" si="66"/>
        <v>0</v>
      </c>
      <c r="BU45" s="352">
        <f t="shared" si="67"/>
        <v>0</v>
      </c>
      <c r="BV45" s="352">
        <f t="shared" si="68"/>
        <v>0</v>
      </c>
      <c r="BW45" s="352">
        <f t="shared" si="69"/>
        <v>0</v>
      </c>
      <c r="BX45" s="352">
        <f t="shared" si="70"/>
        <v>0</v>
      </c>
      <c r="BY45" s="352">
        <f t="shared" si="71"/>
        <v>0</v>
      </c>
      <c r="BZ45" s="352">
        <f t="shared" si="72"/>
        <v>0</v>
      </c>
      <c r="CA45" s="352">
        <f t="shared" si="73"/>
        <v>0</v>
      </c>
      <c r="CC45" s="352">
        <f t="shared" si="74"/>
        <v>0</v>
      </c>
      <c r="CD45" s="352">
        <f t="shared" si="75"/>
        <v>0</v>
      </c>
      <c r="CE45" s="352">
        <f t="shared" si="76"/>
        <v>0</v>
      </c>
      <c r="CF45" s="352">
        <f t="shared" si="77"/>
        <v>0</v>
      </c>
      <c r="CG45" s="352">
        <f t="shared" si="78"/>
        <v>0</v>
      </c>
      <c r="CH45" s="352">
        <f t="shared" si="79"/>
        <v>0</v>
      </c>
      <c r="CI45" s="352">
        <f t="shared" si="80"/>
        <v>0</v>
      </c>
      <c r="CJ45" s="352">
        <f t="shared" si="81"/>
        <v>0</v>
      </c>
      <c r="CK45" s="352">
        <f t="shared" si="82"/>
        <v>0</v>
      </c>
      <c r="CL45" s="352">
        <f t="shared" si="83"/>
        <v>0</v>
      </c>
      <c r="CM45" s="352">
        <f t="shared" si="84"/>
        <v>0</v>
      </c>
      <c r="CN45" s="352">
        <f t="shared" si="85"/>
        <v>0</v>
      </c>
    </row>
    <row r="46" spans="2:92" ht="15" customHeight="1" thickBot="1" x14ac:dyDescent="0.3">
      <c r="B46" s="39" t="s">
        <v>188</v>
      </c>
      <c r="C46" s="101">
        <f>CAD!$K$18</f>
        <v>0</v>
      </c>
      <c r="D46" s="105">
        <f t="shared" si="37"/>
        <v>0</v>
      </c>
      <c r="E46" s="105">
        <f t="shared" si="38"/>
        <v>0</v>
      </c>
      <c r="F46" s="105">
        <f t="shared" si="39"/>
        <v>0</v>
      </c>
      <c r="G46" s="105">
        <f t="shared" si="40"/>
        <v>0</v>
      </c>
      <c r="H46" s="105">
        <f t="shared" si="41"/>
        <v>0</v>
      </c>
      <c r="I46" s="105">
        <f t="shared" si="42"/>
        <v>0</v>
      </c>
      <c r="J46" s="105">
        <f t="shared" si="43"/>
        <v>0</v>
      </c>
      <c r="K46" s="105">
        <f t="shared" si="44"/>
        <v>0</v>
      </c>
      <c r="L46" s="105">
        <f t="shared" si="45"/>
        <v>0</v>
      </c>
      <c r="M46" s="105">
        <f t="shared" si="46"/>
        <v>0</v>
      </c>
      <c r="N46" s="105">
        <f t="shared" si="47"/>
        <v>0</v>
      </c>
      <c r="O46" s="105">
        <f t="shared" si="48"/>
        <v>0</v>
      </c>
      <c r="P46" s="218">
        <f t="shared" si="49"/>
        <v>0</v>
      </c>
      <c r="AC46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46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46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46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46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46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46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46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46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46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46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46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46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46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46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46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46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46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46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46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46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46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46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46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46" s="352">
        <f t="shared" si="50"/>
        <v>0</v>
      </c>
      <c r="BD46" s="352">
        <f t="shared" si="51"/>
        <v>0</v>
      </c>
      <c r="BE46" s="352">
        <f t="shared" si="52"/>
        <v>0</v>
      </c>
      <c r="BF46" s="352">
        <f t="shared" si="53"/>
        <v>0</v>
      </c>
      <c r="BG46" s="352">
        <f t="shared" si="54"/>
        <v>0</v>
      </c>
      <c r="BH46" s="352">
        <f t="shared" si="55"/>
        <v>0</v>
      </c>
      <c r="BI46" s="352">
        <f t="shared" si="56"/>
        <v>0</v>
      </c>
      <c r="BJ46" s="352">
        <f t="shared" si="57"/>
        <v>0</v>
      </c>
      <c r="BK46" s="352">
        <f t="shared" si="58"/>
        <v>0</v>
      </c>
      <c r="BL46" s="352">
        <f t="shared" si="59"/>
        <v>0</v>
      </c>
      <c r="BM46" s="352">
        <f t="shared" si="60"/>
        <v>0</v>
      </c>
      <c r="BN46" s="352">
        <f t="shared" si="61"/>
        <v>0</v>
      </c>
      <c r="BP46" s="352">
        <f t="shared" si="62"/>
        <v>0</v>
      </c>
      <c r="BQ46" s="352">
        <f t="shared" si="63"/>
        <v>0</v>
      </c>
      <c r="BR46" s="352">
        <f t="shared" si="64"/>
        <v>0</v>
      </c>
      <c r="BS46" s="352">
        <f t="shared" si="65"/>
        <v>0</v>
      </c>
      <c r="BT46" s="352">
        <f t="shared" si="66"/>
        <v>0</v>
      </c>
      <c r="BU46" s="352">
        <f t="shared" si="67"/>
        <v>0</v>
      </c>
      <c r="BV46" s="352">
        <f t="shared" si="68"/>
        <v>0</v>
      </c>
      <c r="BW46" s="352">
        <f t="shared" si="69"/>
        <v>0</v>
      </c>
      <c r="BX46" s="352">
        <f t="shared" si="70"/>
        <v>0</v>
      </c>
      <c r="BY46" s="352">
        <f t="shared" si="71"/>
        <v>0</v>
      </c>
      <c r="BZ46" s="352">
        <f t="shared" si="72"/>
        <v>0</v>
      </c>
      <c r="CA46" s="352">
        <f t="shared" si="73"/>
        <v>0</v>
      </c>
      <c r="CC46" s="352">
        <f t="shared" si="74"/>
        <v>0</v>
      </c>
      <c r="CD46" s="352">
        <f t="shared" si="75"/>
        <v>0</v>
      </c>
      <c r="CE46" s="352">
        <f t="shared" si="76"/>
        <v>0</v>
      </c>
      <c r="CF46" s="352">
        <f t="shared" si="77"/>
        <v>0</v>
      </c>
      <c r="CG46" s="352">
        <f t="shared" si="78"/>
        <v>0</v>
      </c>
      <c r="CH46" s="352">
        <f t="shared" si="79"/>
        <v>0</v>
      </c>
      <c r="CI46" s="352">
        <f t="shared" si="80"/>
        <v>0</v>
      </c>
      <c r="CJ46" s="352">
        <f t="shared" si="81"/>
        <v>0</v>
      </c>
      <c r="CK46" s="352">
        <f t="shared" si="82"/>
        <v>0</v>
      </c>
      <c r="CL46" s="352">
        <f t="shared" si="83"/>
        <v>0</v>
      </c>
      <c r="CM46" s="352">
        <f t="shared" si="84"/>
        <v>0</v>
      </c>
      <c r="CN46" s="352">
        <f t="shared" si="85"/>
        <v>0</v>
      </c>
    </row>
    <row r="47" spans="2:92" ht="15" customHeight="1" thickBot="1" x14ac:dyDescent="0.3">
      <c r="B47" s="39" t="s">
        <v>189</v>
      </c>
      <c r="C47" s="101">
        <f>CAD!$K$19</f>
        <v>0</v>
      </c>
      <c r="D47" s="105">
        <f t="shared" si="37"/>
        <v>0</v>
      </c>
      <c r="E47" s="105">
        <f t="shared" si="38"/>
        <v>0</v>
      </c>
      <c r="F47" s="105">
        <f t="shared" si="39"/>
        <v>0</v>
      </c>
      <c r="G47" s="105">
        <f t="shared" si="40"/>
        <v>0</v>
      </c>
      <c r="H47" s="105">
        <f t="shared" si="41"/>
        <v>0</v>
      </c>
      <c r="I47" s="105">
        <f t="shared" si="42"/>
        <v>0</v>
      </c>
      <c r="J47" s="105">
        <f t="shared" si="43"/>
        <v>0</v>
      </c>
      <c r="K47" s="105">
        <f t="shared" si="44"/>
        <v>0</v>
      </c>
      <c r="L47" s="105">
        <f t="shared" si="45"/>
        <v>0</v>
      </c>
      <c r="M47" s="105">
        <f t="shared" si="46"/>
        <v>0</v>
      </c>
      <c r="N47" s="105">
        <f t="shared" si="47"/>
        <v>0</v>
      </c>
      <c r="O47" s="105">
        <f t="shared" si="48"/>
        <v>0</v>
      </c>
      <c r="P47" s="218">
        <f t="shared" si="49"/>
        <v>0</v>
      </c>
      <c r="AC47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47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47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47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47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47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47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47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47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47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47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47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47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47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47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47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47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47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47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47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47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47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47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47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47" s="352">
        <f t="shared" si="50"/>
        <v>0</v>
      </c>
      <c r="BD47" s="352">
        <f t="shared" si="51"/>
        <v>0</v>
      </c>
      <c r="BE47" s="352">
        <f t="shared" si="52"/>
        <v>0</v>
      </c>
      <c r="BF47" s="352">
        <f t="shared" si="53"/>
        <v>0</v>
      </c>
      <c r="BG47" s="352">
        <f t="shared" si="54"/>
        <v>0</v>
      </c>
      <c r="BH47" s="352">
        <f t="shared" si="55"/>
        <v>0</v>
      </c>
      <c r="BI47" s="352">
        <f t="shared" si="56"/>
        <v>0</v>
      </c>
      <c r="BJ47" s="352">
        <f t="shared" si="57"/>
        <v>0</v>
      </c>
      <c r="BK47" s="352">
        <f t="shared" si="58"/>
        <v>0</v>
      </c>
      <c r="BL47" s="352">
        <f t="shared" si="59"/>
        <v>0</v>
      </c>
      <c r="BM47" s="352">
        <f t="shared" si="60"/>
        <v>0</v>
      </c>
      <c r="BN47" s="352">
        <f t="shared" si="61"/>
        <v>0</v>
      </c>
      <c r="BP47" s="352">
        <f t="shared" si="62"/>
        <v>0</v>
      </c>
      <c r="BQ47" s="352">
        <f t="shared" si="63"/>
        <v>0</v>
      </c>
      <c r="BR47" s="352">
        <f t="shared" si="64"/>
        <v>0</v>
      </c>
      <c r="BS47" s="352">
        <f t="shared" si="65"/>
        <v>0</v>
      </c>
      <c r="BT47" s="352">
        <f t="shared" si="66"/>
        <v>0</v>
      </c>
      <c r="BU47" s="352">
        <f t="shared" si="67"/>
        <v>0</v>
      </c>
      <c r="BV47" s="352">
        <f t="shared" si="68"/>
        <v>0</v>
      </c>
      <c r="BW47" s="352">
        <f t="shared" si="69"/>
        <v>0</v>
      </c>
      <c r="BX47" s="352">
        <f t="shared" si="70"/>
        <v>0</v>
      </c>
      <c r="BY47" s="352">
        <f t="shared" si="71"/>
        <v>0</v>
      </c>
      <c r="BZ47" s="352">
        <f t="shared" si="72"/>
        <v>0</v>
      </c>
      <c r="CA47" s="352">
        <f t="shared" si="73"/>
        <v>0</v>
      </c>
      <c r="CC47" s="352">
        <f t="shared" si="74"/>
        <v>0</v>
      </c>
      <c r="CD47" s="352">
        <f t="shared" si="75"/>
        <v>0</v>
      </c>
      <c r="CE47" s="352">
        <f t="shared" si="76"/>
        <v>0</v>
      </c>
      <c r="CF47" s="352">
        <f t="shared" si="77"/>
        <v>0</v>
      </c>
      <c r="CG47" s="352">
        <f t="shared" si="78"/>
        <v>0</v>
      </c>
      <c r="CH47" s="352">
        <f t="shared" si="79"/>
        <v>0</v>
      </c>
      <c r="CI47" s="352">
        <f t="shared" si="80"/>
        <v>0</v>
      </c>
      <c r="CJ47" s="352">
        <f t="shared" si="81"/>
        <v>0</v>
      </c>
      <c r="CK47" s="352">
        <f t="shared" si="82"/>
        <v>0</v>
      </c>
      <c r="CL47" s="352">
        <f t="shared" si="83"/>
        <v>0</v>
      </c>
      <c r="CM47" s="352">
        <f t="shared" si="84"/>
        <v>0</v>
      </c>
      <c r="CN47" s="352">
        <f t="shared" si="85"/>
        <v>0</v>
      </c>
    </row>
    <row r="48" spans="2:92" ht="15" customHeight="1" thickBot="1" x14ac:dyDescent="0.3">
      <c r="B48" s="39" t="s">
        <v>190</v>
      </c>
      <c r="C48" s="101">
        <f>CAD!$K$20</f>
        <v>0</v>
      </c>
      <c r="D48" s="105">
        <f t="shared" si="37"/>
        <v>0</v>
      </c>
      <c r="E48" s="105">
        <f t="shared" si="38"/>
        <v>0</v>
      </c>
      <c r="F48" s="105">
        <f t="shared" si="39"/>
        <v>0</v>
      </c>
      <c r="G48" s="105">
        <f t="shared" si="40"/>
        <v>0</v>
      </c>
      <c r="H48" s="105">
        <f t="shared" si="41"/>
        <v>0</v>
      </c>
      <c r="I48" s="105">
        <f t="shared" si="42"/>
        <v>0</v>
      </c>
      <c r="J48" s="105">
        <f t="shared" si="43"/>
        <v>0</v>
      </c>
      <c r="K48" s="105">
        <f t="shared" si="44"/>
        <v>0</v>
      </c>
      <c r="L48" s="105">
        <f t="shared" si="45"/>
        <v>0</v>
      </c>
      <c r="M48" s="105">
        <f t="shared" si="46"/>
        <v>0</v>
      </c>
      <c r="N48" s="105">
        <f t="shared" si="47"/>
        <v>0</v>
      </c>
      <c r="O48" s="105">
        <f t="shared" si="48"/>
        <v>0</v>
      </c>
      <c r="P48" s="218">
        <f t="shared" si="49"/>
        <v>0</v>
      </c>
      <c r="AC48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48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48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48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48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48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48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48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48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48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48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48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48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48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48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48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48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48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48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48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48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48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48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48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48" s="352">
        <f t="shared" si="50"/>
        <v>0</v>
      </c>
      <c r="BD48" s="352">
        <f t="shared" si="51"/>
        <v>0</v>
      </c>
      <c r="BE48" s="352">
        <f t="shared" si="52"/>
        <v>0</v>
      </c>
      <c r="BF48" s="352">
        <f t="shared" si="53"/>
        <v>0</v>
      </c>
      <c r="BG48" s="352">
        <f t="shared" si="54"/>
        <v>0</v>
      </c>
      <c r="BH48" s="352">
        <f t="shared" si="55"/>
        <v>0</v>
      </c>
      <c r="BI48" s="352">
        <f t="shared" si="56"/>
        <v>0</v>
      </c>
      <c r="BJ48" s="352">
        <f t="shared" si="57"/>
        <v>0</v>
      </c>
      <c r="BK48" s="352">
        <f t="shared" si="58"/>
        <v>0</v>
      </c>
      <c r="BL48" s="352">
        <f t="shared" si="59"/>
        <v>0</v>
      </c>
      <c r="BM48" s="352">
        <f t="shared" si="60"/>
        <v>0</v>
      </c>
      <c r="BN48" s="352">
        <f t="shared" si="61"/>
        <v>0</v>
      </c>
      <c r="BP48" s="352">
        <f t="shared" si="62"/>
        <v>0</v>
      </c>
      <c r="BQ48" s="352">
        <f t="shared" si="63"/>
        <v>0</v>
      </c>
      <c r="BR48" s="352">
        <f t="shared" si="64"/>
        <v>0</v>
      </c>
      <c r="BS48" s="352">
        <f t="shared" si="65"/>
        <v>0</v>
      </c>
      <c r="BT48" s="352">
        <f t="shared" si="66"/>
        <v>0</v>
      </c>
      <c r="BU48" s="352">
        <f t="shared" si="67"/>
        <v>0</v>
      </c>
      <c r="BV48" s="352">
        <f t="shared" si="68"/>
        <v>0</v>
      </c>
      <c r="BW48" s="352">
        <f t="shared" si="69"/>
        <v>0</v>
      </c>
      <c r="BX48" s="352">
        <f t="shared" si="70"/>
        <v>0</v>
      </c>
      <c r="BY48" s="352">
        <f t="shared" si="71"/>
        <v>0</v>
      </c>
      <c r="BZ48" s="352">
        <f t="shared" si="72"/>
        <v>0</v>
      </c>
      <c r="CA48" s="352">
        <f t="shared" si="73"/>
        <v>0</v>
      </c>
      <c r="CC48" s="352">
        <f t="shared" si="74"/>
        <v>0</v>
      </c>
      <c r="CD48" s="352">
        <f t="shared" si="75"/>
        <v>0</v>
      </c>
      <c r="CE48" s="352">
        <f t="shared" si="76"/>
        <v>0</v>
      </c>
      <c r="CF48" s="352">
        <f t="shared" si="77"/>
        <v>0</v>
      </c>
      <c r="CG48" s="352">
        <f t="shared" si="78"/>
        <v>0</v>
      </c>
      <c r="CH48" s="352">
        <f t="shared" si="79"/>
        <v>0</v>
      </c>
      <c r="CI48" s="352">
        <f t="shared" si="80"/>
        <v>0</v>
      </c>
      <c r="CJ48" s="352">
        <f t="shared" si="81"/>
        <v>0</v>
      </c>
      <c r="CK48" s="352">
        <f t="shared" si="82"/>
        <v>0</v>
      </c>
      <c r="CL48" s="352">
        <f t="shared" si="83"/>
        <v>0</v>
      </c>
      <c r="CM48" s="352">
        <f t="shared" si="84"/>
        <v>0</v>
      </c>
      <c r="CN48" s="352">
        <f t="shared" si="85"/>
        <v>0</v>
      </c>
    </row>
    <row r="49" spans="2:92" ht="15" customHeight="1" thickBot="1" x14ac:dyDescent="0.3">
      <c r="B49" s="39" t="s">
        <v>191</v>
      </c>
      <c r="C49" s="101">
        <f>CAD!$K$21</f>
        <v>0</v>
      </c>
      <c r="D49" s="105">
        <f t="shared" si="37"/>
        <v>0</v>
      </c>
      <c r="E49" s="105">
        <f t="shared" si="38"/>
        <v>0</v>
      </c>
      <c r="F49" s="105">
        <f t="shared" si="39"/>
        <v>0</v>
      </c>
      <c r="G49" s="105">
        <f t="shared" si="40"/>
        <v>0</v>
      </c>
      <c r="H49" s="105">
        <f t="shared" si="41"/>
        <v>0</v>
      </c>
      <c r="I49" s="105">
        <f t="shared" si="42"/>
        <v>0</v>
      </c>
      <c r="J49" s="105">
        <f t="shared" si="43"/>
        <v>0</v>
      </c>
      <c r="K49" s="105">
        <f t="shared" si="44"/>
        <v>0</v>
      </c>
      <c r="L49" s="105">
        <f t="shared" si="45"/>
        <v>0</v>
      </c>
      <c r="M49" s="105">
        <f t="shared" si="46"/>
        <v>0</v>
      </c>
      <c r="N49" s="105">
        <f t="shared" si="47"/>
        <v>0</v>
      </c>
      <c r="O49" s="105">
        <f t="shared" si="48"/>
        <v>0</v>
      </c>
      <c r="P49" s="218">
        <f t="shared" si="49"/>
        <v>0</v>
      </c>
      <c r="AC49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49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49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49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49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49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49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49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49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49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49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49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49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49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49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49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49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49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49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49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49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49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49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49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49" s="352">
        <f t="shared" si="50"/>
        <v>0</v>
      </c>
      <c r="BD49" s="352">
        <f t="shared" si="51"/>
        <v>0</v>
      </c>
      <c r="BE49" s="352">
        <f t="shared" si="52"/>
        <v>0</v>
      </c>
      <c r="BF49" s="352">
        <f t="shared" si="53"/>
        <v>0</v>
      </c>
      <c r="BG49" s="352">
        <f t="shared" si="54"/>
        <v>0</v>
      </c>
      <c r="BH49" s="352">
        <f t="shared" si="55"/>
        <v>0</v>
      </c>
      <c r="BI49" s="352">
        <f t="shared" si="56"/>
        <v>0</v>
      </c>
      <c r="BJ49" s="352">
        <f t="shared" si="57"/>
        <v>0</v>
      </c>
      <c r="BK49" s="352">
        <f t="shared" si="58"/>
        <v>0</v>
      </c>
      <c r="BL49" s="352">
        <f t="shared" si="59"/>
        <v>0</v>
      </c>
      <c r="BM49" s="352">
        <f t="shared" si="60"/>
        <v>0</v>
      </c>
      <c r="BN49" s="352">
        <f t="shared" si="61"/>
        <v>0</v>
      </c>
      <c r="BP49" s="352">
        <f t="shared" si="62"/>
        <v>0</v>
      </c>
      <c r="BQ49" s="352">
        <f t="shared" si="63"/>
        <v>0</v>
      </c>
      <c r="BR49" s="352">
        <f t="shared" si="64"/>
        <v>0</v>
      </c>
      <c r="BS49" s="352">
        <f t="shared" si="65"/>
        <v>0</v>
      </c>
      <c r="BT49" s="352">
        <f t="shared" si="66"/>
        <v>0</v>
      </c>
      <c r="BU49" s="352">
        <f t="shared" si="67"/>
        <v>0</v>
      </c>
      <c r="BV49" s="352">
        <f t="shared" si="68"/>
        <v>0</v>
      </c>
      <c r="BW49" s="352">
        <f t="shared" si="69"/>
        <v>0</v>
      </c>
      <c r="BX49" s="352">
        <f t="shared" si="70"/>
        <v>0</v>
      </c>
      <c r="BY49" s="352">
        <f t="shared" si="71"/>
        <v>0</v>
      </c>
      <c r="BZ49" s="352">
        <f t="shared" si="72"/>
        <v>0</v>
      </c>
      <c r="CA49" s="352">
        <f t="shared" si="73"/>
        <v>0</v>
      </c>
      <c r="CC49" s="352">
        <f t="shared" si="74"/>
        <v>0</v>
      </c>
      <c r="CD49" s="352">
        <f t="shared" si="75"/>
        <v>0</v>
      </c>
      <c r="CE49" s="352">
        <f t="shared" si="76"/>
        <v>0</v>
      </c>
      <c r="CF49" s="352">
        <f t="shared" si="77"/>
        <v>0</v>
      </c>
      <c r="CG49" s="352">
        <f t="shared" si="78"/>
        <v>0</v>
      </c>
      <c r="CH49" s="352">
        <f t="shared" si="79"/>
        <v>0</v>
      </c>
      <c r="CI49" s="352">
        <f t="shared" si="80"/>
        <v>0</v>
      </c>
      <c r="CJ49" s="352">
        <f t="shared" si="81"/>
        <v>0</v>
      </c>
      <c r="CK49" s="352">
        <f t="shared" si="82"/>
        <v>0</v>
      </c>
      <c r="CL49" s="352">
        <f t="shared" si="83"/>
        <v>0</v>
      </c>
      <c r="CM49" s="352">
        <f t="shared" si="84"/>
        <v>0</v>
      </c>
      <c r="CN49" s="352">
        <f t="shared" si="85"/>
        <v>0</v>
      </c>
    </row>
    <row r="50" spans="2:92" ht="15" customHeight="1" thickBot="1" x14ac:dyDescent="0.3">
      <c r="B50" s="39" t="s">
        <v>192</v>
      </c>
      <c r="C50" s="101">
        <f>CAD!$K$22</f>
        <v>0</v>
      </c>
      <c r="D50" s="105">
        <f t="shared" si="37"/>
        <v>0</v>
      </c>
      <c r="E50" s="105">
        <f t="shared" si="38"/>
        <v>0</v>
      </c>
      <c r="F50" s="105">
        <f t="shared" si="39"/>
        <v>0</v>
      </c>
      <c r="G50" s="105">
        <f t="shared" si="40"/>
        <v>0</v>
      </c>
      <c r="H50" s="105">
        <f t="shared" si="41"/>
        <v>0</v>
      </c>
      <c r="I50" s="105">
        <f t="shared" si="42"/>
        <v>0</v>
      </c>
      <c r="J50" s="105">
        <f t="shared" si="43"/>
        <v>0</v>
      </c>
      <c r="K50" s="105">
        <f t="shared" si="44"/>
        <v>0</v>
      </c>
      <c r="L50" s="105">
        <f t="shared" si="45"/>
        <v>0</v>
      </c>
      <c r="M50" s="105">
        <f t="shared" si="46"/>
        <v>0</v>
      </c>
      <c r="N50" s="105">
        <f t="shared" si="47"/>
        <v>0</v>
      </c>
      <c r="O50" s="105">
        <f t="shared" si="48"/>
        <v>0</v>
      </c>
      <c r="P50" s="218">
        <f t="shared" si="49"/>
        <v>0</v>
      </c>
      <c r="AC50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50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50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50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50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50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50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50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50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50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50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50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50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50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50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50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50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50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50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50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50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50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50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50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50" s="352">
        <f t="shared" si="50"/>
        <v>0</v>
      </c>
      <c r="BD50" s="352">
        <f t="shared" si="51"/>
        <v>0</v>
      </c>
      <c r="BE50" s="352">
        <f t="shared" si="52"/>
        <v>0</v>
      </c>
      <c r="BF50" s="352">
        <f t="shared" si="53"/>
        <v>0</v>
      </c>
      <c r="BG50" s="352">
        <f t="shared" si="54"/>
        <v>0</v>
      </c>
      <c r="BH50" s="352">
        <f t="shared" si="55"/>
        <v>0</v>
      </c>
      <c r="BI50" s="352">
        <f t="shared" si="56"/>
        <v>0</v>
      </c>
      <c r="BJ50" s="352">
        <f t="shared" si="57"/>
        <v>0</v>
      </c>
      <c r="BK50" s="352">
        <f t="shared" si="58"/>
        <v>0</v>
      </c>
      <c r="BL50" s="352">
        <f t="shared" si="59"/>
        <v>0</v>
      </c>
      <c r="BM50" s="352">
        <f t="shared" si="60"/>
        <v>0</v>
      </c>
      <c r="BN50" s="352">
        <f t="shared" si="61"/>
        <v>0</v>
      </c>
      <c r="BP50" s="352">
        <f t="shared" si="62"/>
        <v>0</v>
      </c>
      <c r="BQ50" s="352">
        <f t="shared" si="63"/>
        <v>0</v>
      </c>
      <c r="BR50" s="352">
        <f t="shared" si="64"/>
        <v>0</v>
      </c>
      <c r="BS50" s="352">
        <f t="shared" si="65"/>
        <v>0</v>
      </c>
      <c r="BT50" s="352">
        <f t="shared" si="66"/>
        <v>0</v>
      </c>
      <c r="BU50" s="352">
        <f t="shared" si="67"/>
        <v>0</v>
      </c>
      <c r="BV50" s="352">
        <f t="shared" si="68"/>
        <v>0</v>
      </c>
      <c r="BW50" s="352">
        <f t="shared" si="69"/>
        <v>0</v>
      </c>
      <c r="BX50" s="352">
        <f t="shared" si="70"/>
        <v>0</v>
      </c>
      <c r="BY50" s="352">
        <f t="shared" si="71"/>
        <v>0</v>
      </c>
      <c r="BZ50" s="352">
        <f t="shared" si="72"/>
        <v>0</v>
      </c>
      <c r="CA50" s="352">
        <f t="shared" si="73"/>
        <v>0</v>
      </c>
      <c r="CC50" s="352">
        <f t="shared" si="74"/>
        <v>0</v>
      </c>
      <c r="CD50" s="352">
        <f t="shared" si="75"/>
        <v>0</v>
      </c>
      <c r="CE50" s="352">
        <f t="shared" si="76"/>
        <v>0</v>
      </c>
      <c r="CF50" s="352">
        <f t="shared" si="77"/>
        <v>0</v>
      </c>
      <c r="CG50" s="352">
        <f t="shared" si="78"/>
        <v>0</v>
      </c>
      <c r="CH50" s="352">
        <f t="shared" si="79"/>
        <v>0</v>
      </c>
      <c r="CI50" s="352">
        <f t="shared" si="80"/>
        <v>0</v>
      </c>
      <c r="CJ50" s="352">
        <f t="shared" si="81"/>
        <v>0</v>
      </c>
      <c r="CK50" s="352">
        <f t="shared" si="82"/>
        <v>0</v>
      </c>
      <c r="CL50" s="352">
        <f t="shared" si="83"/>
        <v>0</v>
      </c>
      <c r="CM50" s="352">
        <f t="shared" si="84"/>
        <v>0</v>
      </c>
      <c r="CN50" s="352">
        <f t="shared" si="85"/>
        <v>0</v>
      </c>
    </row>
    <row r="51" spans="2:92" ht="15" customHeight="1" thickBot="1" x14ac:dyDescent="0.3">
      <c r="B51" s="39" t="s">
        <v>193</v>
      </c>
      <c r="C51" s="101">
        <f>CAD!$K$23</f>
        <v>0</v>
      </c>
      <c r="D51" s="105">
        <f t="shared" si="37"/>
        <v>0</v>
      </c>
      <c r="E51" s="105">
        <f t="shared" si="38"/>
        <v>0</v>
      </c>
      <c r="F51" s="105">
        <f t="shared" si="39"/>
        <v>0</v>
      </c>
      <c r="G51" s="105">
        <f t="shared" si="40"/>
        <v>0</v>
      </c>
      <c r="H51" s="105">
        <f t="shared" si="41"/>
        <v>0</v>
      </c>
      <c r="I51" s="105">
        <f t="shared" si="42"/>
        <v>0</v>
      </c>
      <c r="J51" s="105">
        <f t="shared" si="43"/>
        <v>0</v>
      </c>
      <c r="K51" s="105">
        <f t="shared" si="44"/>
        <v>0</v>
      </c>
      <c r="L51" s="105">
        <f t="shared" si="45"/>
        <v>0</v>
      </c>
      <c r="M51" s="105">
        <f t="shared" si="46"/>
        <v>0</v>
      </c>
      <c r="N51" s="105">
        <f t="shared" si="47"/>
        <v>0</v>
      </c>
      <c r="O51" s="105">
        <f t="shared" si="48"/>
        <v>0</v>
      </c>
      <c r="P51" s="218">
        <f t="shared" si="49"/>
        <v>0</v>
      </c>
      <c r="AC51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51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51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51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51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51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51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51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51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51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51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51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51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51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51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51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51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51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51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51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51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51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51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51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51" s="352">
        <f t="shared" si="50"/>
        <v>0</v>
      </c>
      <c r="BD51" s="352">
        <f t="shared" si="51"/>
        <v>0</v>
      </c>
      <c r="BE51" s="352">
        <f t="shared" si="52"/>
        <v>0</v>
      </c>
      <c r="BF51" s="352">
        <f t="shared" si="53"/>
        <v>0</v>
      </c>
      <c r="BG51" s="352">
        <f t="shared" si="54"/>
        <v>0</v>
      </c>
      <c r="BH51" s="352">
        <f t="shared" si="55"/>
        <v>0</v>
      </c>
      <c r="BI51" s="352">
        <f t="shared" si="56"/>
        <v>0</v>
      </c>
      <c r="BJ51" s="352">
        <f t="shared" si="57"/>
        <v>0</v>
      </c>
      <c r="BK51" s="352">
        <f t="shared" si="58"/>
        <v>0</v>
      </c>
      <c r="BL51" s="352">
        <f t="shared" si="59"/>
        <v>0</v>
      </c>
      <c r="BM51" s="352">
        <f t="shared" si="60"/>
        <v>0</v>
      </c>
      <c r="BN51" s="352">
        <f t="shared" si="61"/>
        <v>0</v>
      </c>
      <c r="BP51" s="352">
        <f t="shared" si="62"/>
        <v>0</v>
      </c>
      <c r="BQ51" s="352">
        <f t="shared" si="63"/>
        <v>0</v>
      </c>
      <c r="BR51" s="352">
        <f t="shared" si="64"/>
        <v>0</v>
      </c>
      <c r="BS51" s="352">
        <f t="shared" si="65"/>
        <v>0</v>
      </c>
      <c r="BT51" s="352">
        <f t="shared" si="66"/>
        <v>0</v>
      </c>
      <c r="BU51" s="352">
        <f t="shared" si="67"/>
        <v>0</v>
      </c>
      <c r="BV51" s="352">
        <f t="shared" si="68"/>
        <v>0</v>
      </c>
      <c r="BW51" s="352">
        <f t="shared" si="69"/>
        <v>0</v>
      </c>
      <c r="BX51" s="352">
        <f t="shared" si="70"/>
        <v>0</v>
      </c>
      <c r="BY51" s="352">
        <f t="shared" si="71"/>
        <v>0</v>
      </c>
      <c r="BZ51" s="352">
        <f t="shared" si="72"/>
        <v>0</v>
      </c>
      <c r="CA51" s="352">
        <f t="shared" si="73"/>
        <v>0</v>
      </c>
      <c r="CC51" s="352">
        <f t="shared" si="74"/>
        <v>0</v>
      </c>
      <c r="CD51" s="352">
        <f t="shared" si="75"/>
        <v>0</v>
      </c>
      <c r="CE51" s="352">
        <f t="shared" si="76"/>
        <v>0</v>
      </c>
      <c r="CF51" s="352">
        <f t="shared" si="77"/>
        <v>0</v>
      </c>
      <c r="CG51" s="352">
        <f t="shared" si="78"/>
        <v>0</v>
      </c>
      <c r="CH51" s="352">
        <f t="shared" si="79"/>
        <v>0</v>
      </c>
      <c r="CI51" s="352">
        <f t="shared" si="80"/>
        <v>0</v>
      </c>
      <c r="CJ51" s="352">
        <f t="shared" si="81"/>
        <v>0</v>
      </c>
      <c r="CK51" s="352">
        <f t="shared" si="82"/>
        <v>0</v>
      </c>
      <c r="CL51" s="352">
        <f t="shared" si="83"/>
        <v>0</v>
      </c>
      <c r="CM51" s="352">
        <f t="shared" si="84"/>
        <v>0</v>
      </c>
      <c r="CN51" s="352">
        <f t="shared" si="85"/>
        <v>0</v>
      </c>
    </row>
    <row r="52" spans="2:92" ht="15" customHeight="1" thickBot="1" x14ac:dyDescent="0.3">
      <c r="B52" s="39" t="s">
        <v>194</v>
      </c>
      <c r="C52" s="101">
        <f>CAD!$K$24</f>
        <v>0</v>
      </c>
      <c r="D52" s="105">
        <f t="shared" si="37"/>
        <v>0</v>
      </c>
      <c r="E52" s="105">
        <f t="shared" si="38"/>
        <v>0</v>
      </c>
      <c r="F52" s="105">
        <f t="shared" si="39"/>
        <v>0</v>
      </c>
      <c r="G52" s="105">
        <f t="shared" si="40"/>
        <v>0</v>
      </c>
      <c r="H52" s="105">
        <f t="shared" si="41"/>
        <v>0</v>
      </c>
      <c r="I52" s="105">
        <f t="shared" si="42"/>
        <v>0</v>
      </c>
      <c r="J52" s="105">
        <f t="shared" si="43"/>
        <v>0</v>
      </c>
      <c r="K52" s="105">
        <f t="shared" si="44"/>
        <v>0</v>
      </c>
      <c r="L52" s="105">
        <f t="shared" si="45"/>
        <v>0</v>
      </c>
      <c r="M52" s="105">
        <f t="shared" si="46"/>
        <v>0</v>
      </c>
      <c r="N52" s="105">
        <f t="shared" si="47"/>
        <v>0</v>
      </c>
      <c r="O52" s="105">
        <f t="shared" si="48"/>
        <v>0</v>
      </c>
      <c r="P52" s="218">
        <f t="shared" si="49"/>
        <v>0</v>
      </c>
      <c r="AC52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52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52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52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52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52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52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52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52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52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52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52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52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52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52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52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52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52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52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52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52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52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52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52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52" s="352">
        <f t="shared" si="50"/>
        <v>0</v>
      </c>
      <c r="BD52" s="352">
        <f t="shared" si="51"/>
        <v>0</v>
      </c>
      <c r="BE52" s="352">
        <f t="shared" si="52"/>
        <v>0</v>
      </c>
      <c r="BF52" s="352">
        <f t="shared" si="53"/>
        <v>0</v>
      </c>
      <c r="BG52" s="352">
        <f t="shared" si="54"/>
        <v>0</v>
      </c>
      <c r="BH52" s="352">
        <f t="shared" si="55"/>
        <v>0</v>
      </c>
      <c r="BI52" s="352">
        <f t="shared" si="56"/>
        <v>0</v>
      </c>
      <c r="BJ52" s="352">
        <f t="shared" si="57"/>
        <v>0</v>
      </c>
      <c r="BK52" s="352">
        <f t="shared" si="58"/>
        <v>0</v>
      </c>
      <c r="BL52" s="352">
        <f t="shared" si="59"/>
        <v>0</v>
      </c>
      <c r="BM52" s="352">
        <f t="shared" si="60"/>
        <v>0</v>
      </c>
      <c r="BN52" s="352">
        <f t="shared" si="61"/>
        <v>0</v>
      </c>
      <c r="BP52" s="352">
        <f t="shared" si="62"/>
        <v>0</v>
      </c>
      <c r="BQ52" s="352">
        <f t="shared" si="63"/>
        <v>0</v>
      </c>
      <c r="BR52" s="352">
        <f t="shared" si="64"/>
        <v>0</v>
      </c>
      <c r="BS52" s="352">
        <f t="shared" si="65"/>
        <v>0</v>
      </c>
      <c r="BT52" s="352">
        <f t="shared" si="66"/>
        <v>0</v>
      </c>
      <c r="BU52" s="352">
        <f t="shared" si="67"/>
        <v>0</v>
      </c>
      <c r="BV52" s="352">
        <f t="shared" si="68"/>
        <v>0</v>
      </c>
      <c r="BW52" s="352">
        <f t="shared" si="69"/>
        <v>0</v>
      </c>
      <c r="BX52" s="352">
        <f t="shared" si="70"/>
        <v>0</v>
      </c>
      <c r="BY52" s="352">
        <f t="shared" si="71"/>
        <v>0</v>
      </c>
      <c r="BZ52" s="352">
        <f t="shared" si="72"/>
        <v>0</v>
      </c>
      <c r="CA52" s="352">
        <f t="shared" si="73"/>
        <v>0</v>
      </c>
      <c r="CC52" s="352">
        <f t="shared" si="74"/>
        <v>0</v>
      </c>
      <c r="CD52" s="352">
        <f t="shared" si="75"/>
        <v>0</v>
      </c>
      <c r="CE52" s="352">
        <f t="shared" si="76"/>
        <v>0</v>
      </c>
      <c r="CF52" s="352">
        <f t="shared" si="77"/>
        <v>0</v>
      </c>
      <c r="CG52" s="352">
        <f t="shared" si="78"/>
        <v>0</v>
      </c>
      <c r="CH52" s="352">
        <f t="shared" si="79"/>
        <v>0</v>
      </c>
      <c r="CI52" s="352">
        <f t="shared" si="80"/>
        <v>0</v>
      </c>
      <c r="CJ52" s="352">
        <f t="shared" si="81"/>
        <v>0</v>
      </c>
      <c r="CK52" s="352">
        <f t="shared" si="82"/>
        <v>0</v>
      </c>
      <c r="CL52" s="352">
        <f t="shared" si="83"/>
        <v>0</v>
      </c>
      <c r="CM52" s="352">
        <f t="shared" si="84"/>
        <v>0</v>
      </c>
      <c r="CN52" s="352">
        <f t="shared" si="85"/>
        <v>0</v>
      </c>
    </row>
    <row r="53" spans="2:92" ht="15" customHeight="1" thickBot="1" x14ac:dyDescent="0.3">
      <c r="B53" s="39" t="s">
        <v>195</v>
      </c>
      <c r="C53" s="101">
        <f>CAD!$K$25</f>
        <v>0</v>
      </c>
      <c r="D53" s="105">
        <f t="shared" si="37"/>
        <v>0</v>
      </c>
      <c r="E53" s="105">
        <f t="shared" si="38"/>
        <v>0</v>
      </c>
      <c r="F53" s="105">
        <f t="shared" si="39"/>
        <v>0</v>
      </c>
      <c r="G53" s="105">
        <f t="shared" si="40"/>
        <v>0</v>
      </c>
      <c r="H53" s="105">
        <f t="shared" si="41"/>
        <v>0</v>
      </c>
      <c r="I53" s="105">
        <f t="shared" si="42"/>
        <v>0</v>
      </c>
      <c r="J53" s="105">
        <f t="shared" si="43"/>
        <v>0</v>
      </c>
      <c r="K53" s="105">
        <f t="shared" si="44"/>
        <v>0</v>
      </c>
      <c r="L53" s="105">
        <f t="shared" si="45"/>
        <v>0</v>
      </c>
      <c r="M53" s="105">
        <f t="shared" si="46"/>
        <v>0</v>
      </c>
      <c r="N53" s="105">
        <f t="shared" si="47"/>
        <v>0</v>
      </c>
      <c r="O53" s="105">
        <f t="shared" si="48"/>
        <v>0</v>
      </c>
      <c r="P53" s="218">
        <f t="shared" si="49"/>
        <v>0</v>
      </c>
      <c r="AC53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53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53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53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53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53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53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53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53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53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53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53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53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53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53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53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53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53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53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53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53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53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53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53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53" s="352">
        <f t="shared" si="50"/>
        <v>0</v>
      </c>
      <c r="BD53" s="352">
        <f t="shared" si="51"/>
        <v>0</v>
      </c>
      <c r="BE53" s="352">
        <f t="shared" si="52"/>
        <v>0</v>
      </c>
      <c r="BF53" s="352">
        <f t="shared" si="53"/>
        <v>0</v>
      </c>
      <c r="BG53" s="352">
        <f t="shared" si="54"/>
        <v>0</v>
      </c>
      <c r="BH53" s="352">
        <f t="shared" si="55"/>
        <v>0</v>
      </c>
      <c r="BI53" s="352">
        <f t="shared" si="56"/>
        <v>0</v>
      </c>
      <c r="BJ53" s="352">
        <f t="shared" si="57"/>
        <v>0</v>
      </c>
      <c r="BK53" s="352">
        <f t="shared" si="58"/>
        <v>0</v>
      </c>
      <c r="BL53" s="352">
        <f t="shared" si="59"/>
        <v>0</v>
      </c>
      <c r="BM53" s="352">
        <f t="shared" si="60"/>
        <v>0</v>
      </c>
      <c r="BN53" s="352">
        <f t="shared" si="61"/>
        <v>0</v>
      </c>
      <c r="BP53" s="352">
        <f t="shared" si="62"/>
        <v>0</v>
      </c>
      <c r="BQ53" s="352">
        <f t="shared" si="63"/>
        <v>0</v>
      </c>
      <c r="BR53" s="352">
        <f t="shared" si="64"/>
        <v>0</v>
      </c>
      <c r="BS53" s="352">
        <f t="shared" si="65"/>
        <v>0</v>
      </c>
      <c r="BT53" s="352">
        <f t="shared" si="66"/>
        <v>0</v>
      </c>
      <c r="BU53" s="352">
        <f t="shared" si="67"/>
        <v>0</v>
      </c>
      <c r="BV53" s="352">
        <f t="shared" si="68"/>
        <v>0</v>
      </c>
      <c r="BW53" s="352">
        <f t="shared" si="69"/>
        <v>0</v>
      </c>
      <c r="BX53" s="352">
        <f t="shared" si="70"/>
        <v>0</v>
      </c>
      <c r="BY53" s="352">
        <f t="shared" si="71"/>
        <v>0</v>
      </c>
      <c r="BZ53" s="352">
        <f t="shared" si="72"/>
        <v>0</v>
      </c>
      <c r="CA53" s="352">
        <f t="shared" si="73"/>
        <v>0</v>
      </c>
      <c r="CC53" s="352">
        <f t="shared" si="74"/>
        <v>0</v>
      </c>
      <c r="CD53" s="352">
        <f t="shared" si="75"/>
        <v>0</v>
      </c>
      <c r="CE53" s="352">
        <f t="shared" si="76"/>
        <v>0</v>
      </c>
      <c r="CF53" s="352">
        <f t="shared" si="77"/>
        <v>0</v>
      </c>
      <c r="CG53" s="352">
        <f t="shared" si="78"/>
        <v>0</v>
      </c>
      <c r="CH53" s="352">
        <f t="shared" si="79"/>
        <v>0</v>
      </c>
      <c r="CI53" s="352">
        <f t="shared" si="80"/>
        <v>0</v>
      </c>
      <c r="CJ53" s="352">
        <f t="shared" si="81"/>
        <v>0</v>
      </c>
      <c r="CK53" s="352">
        <f t="shared" si="82"/>
        <v>0</v>
      </c>
      <c r="CL53" s="352">
        <f t="shared" si="83"/>
        <v>0</v>
      </c>
      <c r="CM53" s="352">
        <f t="shared" si="84"/>
        <v>0</v>
      </c>
      <c r="CN53" s="352">
        <f t="shared" si="85"/>
        <v>0</v>
      </c>
    </row>
    <row r="54" spans="2:92" ht="15" customHeight="1" thickBot="1" x14ac:dyDescent="0.3">
      <c r="B54" s="39" t="s">
        <v>196</v>
      </c>
      <c r="C54" s="101">
        <f>CAD!$K$26</f>
        <v>0</v>
      </c>
      <c r="D54" s="105">
        <f t="shared" si="37"/>
        <v>0</v>
      </c>
      <c r="E54" s="105">
        <f t="shared" si="38"/>
        <v>0</v>
      </c>
      <c r="F54" s="105">
        <f t="shared" si="39"/>
        <v>0</v>
      </c>
      <c r="G54" s="105">
        <f t="shared" si="40"/>
        <v>0</v>
      </c>
      <c r="H54" s="105">
        <f t="shared" si="41"/>
        <v>0</v>
      </c>
      <c r="I54" s="105">
        <f t="shared" si="42"/>
        <v>0</v>
      </c>
      <c r="J54" s="105">
        <f t="shared" si="43"/>
        <v>0</v>
      </c>
      <c r="K54" s="105">
        <f t="shared" si="44"/>
        <v>0</v>
      </c>
      <c r="L54" s="105">
        <f t="shared" si="45"/>
        <v>0</v>
      </c>
      <c r="M54" s="105">
        <f t="shared" si="46"/>
        <v>0</v>
      </c>
      <c r="N54" s="105">
        <f t="shared" si="47"/>
        <v>0</v>
      </c>
      <c r="O54" s="105">
        <f t="shared" si="48"/>
        <v>0</v>
      </c>
      <c r="P54" s="218">
        <f t="shared" si="49"/>
        <v>0</v>
      </c>
      <c r="AC54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54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54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54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54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54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54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54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54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54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54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54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54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54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54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54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54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54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54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54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54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54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54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54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54" s="352">
        <f t="shared" si="50"/>
        <v>0</v>
      </c>
      <c r="BD54" s="352">
        <f t="shared" si="51"/>
        <v>0</v>
      </c>
      <c r="BE54" s="352">
        <f t="shared" si="52"/>
        <v>0</v>
      </c>
      <c r="BF54" s="352">
        <f t="shared" si="53"/>
        <v>0</v>
      </c>
      <c r="BG54" s="352">
        <f t="shared" si="54"/>
        <v>0</v>
      </c>
      <c r="BH54" s="352">
        <f t="shared" si="55"/>
        <v>0</v>
      </c>
      <c r="BI54" s="352">
        <f t="shared" si="56"/>
        <v>0</v>
      </c>
      <c r="BJ54" s="352">
        <f t="shared" si="57"/>
        <v>0</v>
      </c>
      <c r="BK54" s="352">
        <f t="shared" si="58"/>
        <v>0</v>
      </c>
      <c r="BL54" s="352">
        <f t="shared" si="59"/>
        <v>0</v>
      </c>
      <c r="BM54" s="352">
        <f t="shared" si="60"/>
        <v>0</v>
      </c>
      <c r="BN54" s="352">
        <f t="shared" si="61"/>
        <v>0</v>
      </c>
      <c r="BP54" s="352">
        <f t="shared" si="62"/>
        <v>0</v>
      </c>
      <c r="BQ54" s="352">
        <f t="shared" si="63"/>
        <v>0</v>
      </c>
      <c r="BR54" s="352">
        <f t="shared" si="64"/>
        <v>0</v>
      </c>
      <c r="BS54" s="352">
        <f t="shared" si="65"/>
        <v>0</v>
      </c>
      <c r="BT54" s="352">
        <f t="shared" si="66"/>
        <v>0</v>
      </c>
      <c r="BU54" s="352">
        <f t="shared" si="67"/>
        <v>0</v>
      </c>
      <c r="BV54" s="352">
        <f t="shared" si="68"/>
        <v>0</v>
      </c>
      <c r="BW54" s="352">
        <f t="shared" si="69"/>
        <v>0</v>
      </c>
      <c r="BX54" s="352">
        <f t="shared" si="70"/>
        <v>0</v>
      </c>
      <c r="BY54" s="352">
        <f t="shared" si="71"/>
        <v>0</v>
      </c>
      <c r="BZ54" s="352">
        <f t="shared" si="72"/>
        <v>0</v>
      </c>
      <c r="CA54" s="352">
        <f t="shared" si="73"/>
        <v>0</v>
      </c>
      <c r="CC54" s="352">
        <f t="shared" si="74"/>
        <v>0</v>
      </c>
      <c r="CD54" s="352">
        <f t="shared" si="75"/>
        <v>0</v>
      </c>
      <c r="CE54" s="352">
        <f t="shared" si="76"/>
        <v>0</v>
      </c>
      <c r="CF54" s="352">
        <f t="shared" si="77"/>
        <v>0</v>
      </c>
      <c r="CG54" s="352">
        <f t="shared" si="78"/>
        <v>0</v>
      </c>
      <c r="CH54" s="352">
        <f t="shared" si="79"/>
        <v>0</v>
      </c>
      <c r="CI54" s="352">
        <f t="shared" si="80"/>
        <v>0</v>
      </c>
      <c r="CJ54" s="352">
        <f t="shared" si="81"/>
        <v>0</v>
      </c>
      <c r="CK54" s="352">
        <f t="shared" si="82"/>
        <v>0</v>
      </c>
      <c r="CL54" s="352">
        <f t="shared" si="83"/>
        <v>0</v>
      </c>
      <c r="CM54" s="352">
        <f t="shared" si="84"/>
        <v>0</v>
      </c>
      <c r="CN54" s="352">
        <f t="shared" si="85"/>
        <v>0</v>
      </c>
    </row>
    <row r="55" spans="2:92" ht="15" customHeight="1" thickBot="1" x14ac:dyDescent="0.3">
      <c r="B55" s="39" t="s">
        <v>197</v>
      </c>
      <c r="C55" s="101">
        <f>CAD!$K$27</f>
        <v>0</v>
      </c>
      <c r="D55" s="105">
        <f t="shared" si="37"/>
        <v>0</v>
      </c>
      <c r="E55" s="105">
        <f t="shared" si="38"/>
        <v>0</v>
      </c>
      <c r="F55" s="105">
        <f t="shared" si="39"/>
        <v>0</v>
      </c>
      <c r="G55" s="105">
        <f t="shared" si="40"/>
        <v>0</v>
      </c>
      <c r="H55" s="105">
        <f t="shared" si="41"/>
        <v>0</v>
      </c>
      <c r="I55" s="105">
        <f t="shared" si="42"/>
        <v>0</v>
      </c>
      <c r="J55" s="105">
        <f t="shared" si="43"/>
        <v>0</v>
      </c>
      <c r="K55" s="105">
        <f t="shared" si="44"/>
        <v>0</v>
      </c>
      <c r="L55" s="105">
        <f t="shared" si="45"/>
        <v>0</v>
      </c>
      <c r="M55" s="105">
        <f t="shared" si="46"/>
        <v>0</v>
      </c>
      <c r="N55" s="105">
        <f t="shared" si="47"/>
        <v>0</v>
      </c>
      <c r="O55" s="105">
        <f t="shared" si="48"/>
        <v>0</v>
      </c>
      <c r="P55" s="218">
        <f t="shared" si="49"/>
        <v>0</v>
      </c>
      <c r="AC55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55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55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55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55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55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55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55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55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55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55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55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55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55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55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55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55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55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55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55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55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55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55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55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55" s="352">
        <f t="shared" si="50"/>
        <v>0</v>
      </c>
      <c r="BD55" s="352">
        <f t="shared" si="51"/>
        <v>0</v>
      </c>
      <c r="BE55" s="352">
        <f t="shared" si="52"/>
        <v>0</v>
      </c>
      <c r="BF55" s="352">
        <f t="shared" si="53"/>
        <v>0</v>
      </c>
      <c r="BG55" s="352">
        <f t="shared" si="54"/>
        <v>0</v>
      </c>
      <c r="BH55" s="352">
        <f t="shared" si="55"/>
        <v>0</v>
      </c>
      <c r="BI55" s="352">
        <f t="shared" si="56"/>
        <v>0</v>
      </c>
      <c r="BJ55" s="352">
        <f t="shared" si="57"/>
        <v>0</v>
      </c>
      <c r="BK55" s="352">
        <f t="shared" si="58"/>
        <v>0</v>
      </c>
      <c r="BL55" s="352">
        <f t="shared" si="59"/>
        <v>0</v>
      </c>
      <c r="BM55" s="352">
        <f t="shared" si="60"/>
        <v>0</v>
      </c>
      <c r="BN55" s="352">
        <f t="shared" si="61"/>
        <v>0</v>
      </c>
      <c r="BP55" s="352">
        <f t="shared" si="62"/>
        <v>0</v>
      </c>
      <c r="BQ55" s="352">
        <f t="shared" si="63"/>
        <v>0</v>
      </c>
      <c r="BR55" s="352">
        <f t="shared" si="64"/>
        <v>0</v>
      </c>
      <c r="BS55" s="352">
        <f t="shared" si="65"/>
        <v>0</v>
      </c>
      <c r="BT55" s="352">
        <f t="shared" si="66"/>
        <v>0</v>
      </c>
      <c r="BU55" s="352">
        <f t="shared" si="67"/>
        <v>0</v>
      </c>
      <c r="BV55" s="352">
        <f t="shared" si="68"/>
        <v>0</v>
      </c>
      <c r="BW55" s="352">
        <f t="shared" si="69"/>
        <v>0</v>
      </c>
      <c r="BX55" s="352">
        <f t="shared" si="70"/>
        <v>0</v>
      </c>
      <c r="BY55" s="352">
        <f t="shared" si="71"/>
        <v>0</v>
      </c>
      <c r="BZ55" s="352">
        <f t="shared" si="72"/>
        <v>0</v>
      </c>
      <c r="CA55" s="352">
        <f t="shared" si="73"/>
        <v>0</v>
      </c>
      <c r="CC55" s="352">
        <f t="shared" si="74"/>
        <v>0</v>
      </c>
      <c r="CD55" s="352">
        <f t="shared" si="75"/>
        <v>0</v>
      </c>
      <c r="CE55" s="352">
        <f t="shared" si="76"/>
        <v>0</v>
      </c>
      <c r="CF55" s="352">
        <f t="shared" si="77"/>
        <v>0</v>
      </c>
      <c r="CG55" s="352">
        <f t="shared" si="78"/>
        <v>0</v>
      </c>
      <c r="CH55" s="352">
        <f t="shared" si="79"/>
        <v>0</v>
      </c>
      <c r="CI55" s="352">
        <f t="shared" si="80"/>
        <v>0</v>
      </c>
      <c r="CJ55" s="352">
        <f t="shared" si="81"/>
        <v>0</v>
      </c>
      <c r="CK55" s="352">
        <f t="shared" si="82"/>
        <v>0</v>
      </c>
      <c r="CL55" s="352">
        <f t="shared" si="83"/>
        <v>0</v>
      </c>
      <c r="CM55" s="352">
        <f t="shared" si="84"/>
        <v>0</v>
      </c>
      <c r="CN55" s="352">
        <f t="shared" si="85"/>
        <v>0</v>
      </c>
    </row>
    <row r="56" spans="2:92" ht="15" customHeight="1" thickBot="1" x14ac:dyDescent="0.3">
      <c r="B56" s="39" t="s">
        <v>198</v>
      </c>
      <c r="C56" s="101">
        <f>CAD!$K$28</f>
        <v>0</v>
      </c>
      <c r="D56" s="105">
        <f t="shared" si="37"/>
        <v>0</v>
      </c>
      <c r="E56" s="105">
        <f t="shared" si="38"/>
        <v>0</v>
      </c>
      <c r="F56" s="105">
        <f t="shared" si="39"/>
        <v>0</v>
      </c>
      <c r="G56" s="105">
        <f t="shared" si="40"/>
        <v>0</v>
      </c>
      <c r="H56" s="105">
        <f t="shared" si="41"/>
        <v>0</v>
      </c>
      <c r="I56" s="105">
        <f t="shared" si="42"/>
        <v>0</v>
      </c>
      <c r="J56" s="105">
        <f t="shared" si="43"/>
        <v>0</v>
      </c>
      <c r="K56" s="105">
        <f t="shared" si="44"/>
        <v>0</v>
      </c>
      <c r="L56" s="105">
        <f t="shared" si="45"/>
        <v>0</v>
      </c>
      <c r="M56" s="105">
        <f t="shared" si="46"/>
        <v>0</v>
      </c>
      <c r="N56" s="105">
        <f t="shared" si="47"/>
        <v>0</v>
      </c>
      <c r="O56" s="105">
        <f t="shared" si="48"/>
        <v>0</v>
      </c>
      <c r="P56" s="218">
        <f t="shared" si="49"/>
        <v>0</v>
      </c>
      <c r="AC56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56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56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56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56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56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56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56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56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56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56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56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56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56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56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56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56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56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56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56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56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56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56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56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56" s="352">
        <f t="shared" si="50"/>
        <v>0</v>
      </c>
      <c r="BD56" s="352">
        <f t="shared" si="51"/>
        <v>0</v>
      </c>
      <c r="BE56" s="352">
        <f t="shared" si="52"/>
        <v>0</v>
      </c>
      <c r="BF56" s="352">
        <f t="shared" si="53"/>
        <v>0</v>
      </c>
      <c r="BG56" s="352">
        <f t="shared" si="54"/>
        <v>0</v>
      </c>
      <c r="BH56" s="352">
        <f t="shared" si="55"/>
        <v>0</v>
      </c>
      <c r="BI56" s="352">
        <f t="shared" si="56"/>
        <v>0</v>
      </c>
      <c r="BJ56" s="352">
        <f t="shared" si="57"/>
        <v>0</v>
      </c>
      <c r="BK56" s="352">
        <f t="shared" si="58"/>
        <v>0</v>
      </c>
      <c r="BL56" s="352">
        <f t="shared" si="59"/>
        <v>0</v>
      </c>
      <c r="BM56" s="352">
        <f t="shared" si="60"/>
        <v>0</v>
      </c>
      <c r="BN56" s="352">
        <f t="shared" si="61"/>
        <v>0</v>
      </c>
      <c r="BP56" s="352">
        <f t="shared" si="62"/>
        <v>0</v>
      </c>
      <c r="BQ56" s="352">
        <f t="shared" si="63"/>
        <v>0</v>
      </c>
      <c r="BR56" s="352">
        <f t="shared" si="64"/>
        <v>0</v>
      </c>
      <c r="BS56" s="352">
        <f t="shared" si="65"/>
        <v>0</v>
      </c>
      <c r="BT56" s="352">
        <f t="shared" si="66"/>
        <v>0</v>
      </c>
      <c r="BU56" s="352">
        <f t="shared" si="67"/>
        <v>0</v>
      </c>
      <c r="BV56" s="352">
        <f t="shared" si="68"/>
        <v>0</v>
      </c>
      <c r="BW56" s="352">
        <f t="shared" si="69"/>
        <v>0</v>
      </c>
      <c r="BX56" s="352">
        <f t="shared" si="70"/>
        <v>0</v>
      </c>
      <c r="BY56" s="352">
        <f t="shared" si="71"/>
        <v>0</v>
      </c>
      <c r="BZ56" s="352">
        <f t="shared" si="72"/>
        <v>0</v>
      </c>
      <c r="CA56" s="352">
        <f t="shared" si="73"/>
        <v>0</v>
      </c>
      <c r="CC56" s="352">
        <f t="shared" si="74"/>
        <v>0</v>
      </c>
      <c r="CD56" s="352">
        <f t="shared" si="75"/>
        <v>0</v>
      </c>
      <c r="CE56" s="352">
        <f t="shared" si="76"/>
        <v>0</v>
      </c>
      <c r="CF56" s="352">
        <f t="shared" si="77"/>
        <v>0</v>
      </c>
      <c r="CG56" s="352">
        <f t="shared" si="78"/>
        <v>0</v>
      </c>
      <c r="CH56" s="352">
        <f t="shared" si="79"/>
        <v>0</v>
      </c>
      <c r="CI56" s="352">
        <f t="shared" si="80"/>
        <v>0</v>
      </c>
      <c r="CJ56" s="352">
        <f t="shared" si="81"/>
        <v>0</v>
      </c>
      <c r="CK56" s="352">
        <f t="shared" si="82"/>
        <v>0</v>
      </c>
      <c r="CL56" s="352">
        <f t="shared" si="83"/>
        <v>0</v>
      </c>
      <c r="CM56" s="352">
        <f t="shared" si="84"/>
        <v>0</v>
      </c>
      <c r="CN56" s="352">
        <f t="shared" si="85"/>
        <v>0</v>
      </c>
    </row>
    <row r="57" spans="2:92" ht="15" customHeight="1" thickBot="1" x14ac:dyDescent="0.3">
      <c r="B57" s="39" t="s">
        <v>199</v>
      </c>
      <c r="C57" s="101">
        <f>CAD!$K$29</f>
        <v>0</v>
      </c>
      <c r="D57" s="105">
        <f t="shared" si="37"/>
        <v>0</v>
      </c>
      <c r="E57" s="105">
        <f t="shared" si="38"/>
        <v>0</v>
      </c>
      <c r="F57" s="105">
        <f t="shared" si="39"/>
        <v>0</v>
      </c>
      <c r="G57" s="105">
        <f t="shared" si="40"/>
        <v>0</v>
      </c>
      <c r="H57" s="105">
        <f t="shared" si="41"/>
        <v>0</v>
      </c>
      <c r="I57" s="105">
        <f t="shared" si="42"/>
        <v>0</v>
      </c>
      <c r="J57" s="105">
        <f t="shared" si="43"/>
        <v>0</v>
      </c>
      <c r="K57" s="105">
        <f t="shared" si="44"/>
        <v>0</v>
      </c>
      <c r="L57" s="105">
        <f t="shared" si="45"/>
        <v>0</v>
      </c>
      <c r="M57" s="105">
        <f t="shared" si="46"/>
        <v>0</v>
      </c>
      <c r="N57" s="105">
        <f t="shared" si="47"/>
        <v>0</v>
      </c>
      <c r="O57" s="105">
        <f t="shared" si="48"/>
        <v>0</v>
      </c>
      <c r="P57" s="218">
        <f t="shared" si="49"/>
        <v>0</v>
      </c>
      <c r="AC57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57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57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57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57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57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57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57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57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57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57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57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57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57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57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57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57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57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57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57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57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57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57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57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57" s="352">
        <f t="shared" si="50"/>
        <v>0</v>
      </c>
      <c r="BD57" s="352">
        <f t="shared" si="51"/>
        <v>0</v>
      </c>
      <c r="BE57" s="352">
        <f t="shared" si="52"/>
        <v>0</v>
      </c>
      <c r="BF57" s="352">
        <f t="shared" si="53"/>
        <v>0</v>
      </c>
      <c r="BG57" s="352">
        <f t="shared" si="54"/>
        <v>0</v>
      </c>
      <c r="BH57" s="352">
        <f t="shared" si="55"/>
        <v>0</v>
      </c>
      <c r="BI57" s="352">
        <f t="shared" si="56"/>
        <v>0</v>
      </c>
      <c r="BJ57" s="352">
        <f t="shared" si="57"/>
        <v>0</v>
      </c>
      <c r="BK57" s="352">
        <f t="shared" si="58"/>
        <v>0</v>
      </c>
      <c r="BL57" s="352">
        <f t="shared" si="59"/>
        <v>0</v>
      </c>
      <c r="BM57" s="352">
        <f t="shared" si="60"/>
        <v>0</v>
      </c>
      <c r="BN57" s="352">
        <f t="shared" si="61"/>
        <v>0</v>
      </c>
      <c r="BP57" s="352">
        <f t="shared" si="62"/>
        <v>0</v>
      </c>
      <c r="BQ57" s="352">
        <f t="shared" si="63"/>
        <v>0</v>
      </c>
      <c r="BR57" s="352">
        <f t="shared" si="64"/>
        <v>0</v>
      </c>
      <c r="BS57" s="352">
        <f t="shared" si="65"/>
        <v>0</v>
      </c>
      <c r="BT57" s="352">
        <f t="shared" si="66"/>
        <v>0</v>
      </c>
      <c r="BU57" s="352">
        <f t="shared" si="67"/>
        <v>0</v>
      </c>
      <c r="BV57" s="352">
        <f t="shared" si="68"/>
        <v>0</v>
      </c>
      <c r="BW57" s="352">
        <f t="shared" si="69"/>
        <v>0</v>
      </c>
      <c r="BX57" s="352">
        <f t="shared" si="70"/>
        <v>0</v>
      </c>
      <c r="BY57" s="352">
        <f t="shared" si="71"/>
        <v>0</v>
      </c>
      <c r="BZ57" s="352">
        <f t="shared" si="72"/>
        <v>0</v>
      </c>
      <c r="CA57" s="352">
        <f t="shared" si="73"/>
        <v>0</v>
      </c>
      <c r="CC57" s="352">
        <f t="shared" si="74"/>
        <v>0</v>
      </c>
      <c r="CD57" s="352">
        <f t="shared" si="75"/>
        <v>0</v>
      </c>
      <c r="CE57" s="352">
        <f t="shared" si="76"/>
        <v>0</v>
      </c>
      <c r="CF57" s="352">
        <f t="shared" si="77"/>
        <v>0</v>
      </c>
      <c r="CG57" s="352">
        <f t="shared" si="78"/>
        <v>0</v>
      </c>
      <c r="CH57" s="352">
        <f t="shared" si="79"/>
        <v>0</v>
      </c>
      <c r="CI57" s="352">
        <f t="shared" si="80"/>
        <v>0</v>
      </c>
      <c r="CJ57" s="352">
        <f t="shared" si="81"/>
        <v>0</v>
      </c>
      <c r="CK57" s="352">
        <f t="shared" si="82"/>
        <v>0</v>
      </c>
      <c r="CL57" s="352">
        <f t="shared" si="83"/>
        <v>0</v>
      </c>
      <c r="CM57" s="352">
        <f t="shared" si="84"/>
        <v>0</v>
      </c>
      <c r="CN57" s="352">
        <f t="shared" si="85"/>
        <v>0</v>
      </c>
    </row>
    <row r="58" spans="2:92" ht="15" customHeight="1" thickBot="1" x14ac:dyDescent="0.3">
      <c r="B58" s="39" t="s">
        <v>200</v>
      </c>
      <c r="C58" s="101">
        <f>CAD!$K$30</f>
        <v>0</v>
      </c>
      <c r="D58" s="105">
        <f t="shared" si="37"/>
        <v>0</v>
      </c>
      <c r="E58" s="105">
        <f t="shared" si="38"/>
        <v>0</v>
      </c>
      <c r="F58" s="105">
        <f t="shared" si="39"/>
        <v>0</v>
      </c>
      <c r="G58" s="105">
        <f t="shared" si="40"/>
        <v>0</v>
      </c>
      <c r="H58" s="105">
        <f t="shared" si="41"/>
        <v>0</v>
      </c>
      <c r="I58" s="105">
        <f t="shared" si="42"/>
        <v>0</v>
      </c>
      <c r="J58" s="105">
        <f t="shared" si="43"/>
        <v>0</v>
      </c>
      <c r="K58" s="105">
        <f t="shared" si="44"/>
        <v>0</v>
      </c>
      <c r="L58" s="105">
        <f t="shared" si="45"/>
        <v>0</v>
      </c>
      <c r="M58" s="105">
        <f t="shared" si="46"/>
        <v>0</v>
      </c>
      <c r="N58" s="105">
        <f t="shared" si="47"/>
        <v>0</v>
      </c>
      <c r="O58" s="105">
        <f t="shared" si="48"/>
        <v>0</v>
      </c>
      <c r="P58" s="218">
        <f t="shared" si="49"/>
        <v>0</v>
      </c>
      <c r="AC58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58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58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58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58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58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58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58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58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58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58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58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58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58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58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58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58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58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58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58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58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58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58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58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58" s="352">
        <f t="shared" si="50"/>
        <v>0</v>
      </c>
      <c r="BD58" s="352">
        <f t="shared" si="51"/>
        <v>0</v>
      </c>
      <c r="BE58" s="352">
        <f t="shared" si="52"/>
        <v>0</v>
      </c>
      <c r="BF58" s="352">
        <f t="shared" si="53"/>
        <v>0</v>
      </c>
      <c r="BG58" s="352">
        <f t="shared" si="54"/>
        <v>0</v>
      </c>
      <c r="BH58" s="352">
        <f t="shared" si="55"/>
        <v>0</v>
      </c>
      <c r="BI58" s="352">
        <f t="shared" si="56"/>
        <v>0</v>
      </c>
      <c r="BJ58" s="352">
        <f t="shared" si="57"/>
        <v>0</v>
      </c>
      <c r="BK58" s="352">
        <f t="shared" si="58"/>
        <v>0</v>
      </c>
      <c r="BL58" s="352">
        <f t="shared" si="59"/>
        <v>0</v>
      </c>
      <c r="BM58" s="352">
        <f t="shared" si="60"/>
        <v>0</v>
      </c>
      <c r="BN58" s="352">
        <f t="shared" si="61"/>
        <v>0</v>
      </c>
      <c r="BP58" s="352">
        <f t="shared" si="62"/>
        <v>0</v>
      </c>
      <c r="BQ58" s="352">
        <f t="shared" si="63"/>
        <v>0</v>
      </c>
      <c r="BR58" s="352">
        <f t="shared" si="64"/>
        <v>0</v>
      </c>
      <c r="BS58" s="352">
        <f t="shared" si="65"/>
        <v>0</v>
      </c>
      <c r="BT58" s="352">
        <f t="shared" si="66"/>
        <v>0</v>
      </c>
      <c r="BU58" s="352">
        <f t="shared" si="67"/>
        <v>0</v>
      </c>
      <c r="BV58" s="352">
        <f t="shared" si="68"/>
        <v>0</v>
      </c>
      <c r="BW58" s="352">
        <f t="shared" si="69"/>
        <v>0</v>
      </c>
      <c r="BX58" s="352">
        <f t="shared" si="70"/>
        <v>0</v>
      </c>
      <c r="BY58" s="352">
        <f t="shared" si="71"/>
        <v>0</v>
      </c>
      <c r="BZ58" s="352">
        <f t="shared" si="72"/>
        <v>0</v>
      </c>
      <c r="CA58" s="352">
        <f t="shared" si="73"/>
        <v>0</v>
      </c>
      <c r="CC58" s="352">
        <f t="shared" si="74"/>
        <v>0</v>
      </c>
      <c r="CD58" s="352">
        <f t="shared" si="75"/>
        <v>0</v>
      </c>
      <c r="CE58" s="352">
        <f t="shared" si="76"/>
        <v>0</v>
      </c>
      <c r="CF58" s="352">
        <f t="shared" si="77"/>
        <v>0</v>
      </c>
      <c r="CG58" s="352">
        <f t="shared" si="78"/>
        <v>0</v>
      </c>
      <c r="CH58" s="352">
        <f t="shared" si="79"/>
        <v>0</v>
      </c>
      <c r="CI58" s="352">
        <f t="shared" si="80"/>
        <v>0</v>
      </c>
      <c r="CJ58" s="352">
        <f t="shared" si="81"/>
        <v>0</v>
      </c>
      <c r="CK58" s="352">
        <f t="shared" si="82"/>
        <v>0</v>
      </c>
      <c r="CL58" s="352">
        <f t="shared" si="83"/>
        <v>0</v>
      </c>
      <c r="CM58" s="352">
        <f t="shared" si="84"/>
        <v>0</v>
      </c>
      <c r="CN58" s="352">
        <f t="shared" si="85"/>
        <v>0</v>
      </c>
    </row>
    <row r="59" spans="2:92" ht="15" customHeight="1" x14ac:dyDescent="0.25">
      <c r="B59" s="39" t="s">
        <v>201</v>
      </c>
      <c r="C59" s="101">
        <f>CAD!$K$31</f>
        <v>0</v>
      </c>
      <c r="D59" s="105">
        <f t="shared" si="37"/>
        <v>0</v>
      </c>
      <c r="E59" s="105">
        <f t="shared" si="38"/>
        <v>0</v>
      </c>
      <c r="F59" s="105">
        <f t="shared" si="39"/>
        <v>0</v>
      </c>
      <c r="G59" s="105">
        <f t="shared" si="40"/>
        <v>0</v>
      </c>
      <c r="H59" s="105">
        <f t="shared" si="41"/>
        <v>0</v>
      </c>
      <c r="I59" s="105">
        <f t="shared" si="42"/>
        <v>0</v>
      </c>
      <c r="J59" s="105">
        <f t="shared" si="43"/>
        <v>0</v>
      </c>
      <c r="K59" s="105">
        <f t="shared" si="44"/>
        <v>0</v>
      </c>
      <c r="L59" s="105">
        <f t="shared" si="45"/>
        <v>0</v>
      </c>
      <c r="M59" s="105">
        <f t="shared" si="46"/>
        <v>0</v>
      </c>
      <c r="N59" s="105">
        <f t="shared" si="47"/>
        <v>0</v>
      </c>
      <c r="O59" s="105">
        <f t="shared" si="48"/>
        <v>0</v>
      </c>
      <c r="P59" s="218">
        <f t="shared" si="49"/>
        <v>0</v>
      </c>
      <c r="AC59" s="352">
        <f>SUMIFS(DES!$F:$F,DES!$C:$C,"&gt;="&amp;DATE($M$7,$AC$9,1),DES!$C:$C,"&lt;="&amp;EOMONTH(DATE($M$7,$AC$9,1),0),DES!$H:$H,"efetivado",DES!$D:$D,'06'!$C:$C)+SUMIFS(DES!$F:$F,DES!$C:$C,"&gt;="&amp;DATE($M$7,$AC$9,1),DES!$C:$C,"&lt;="&amp;EOMONTH(DATE($M$7,$AC$9,1),0),DES!$H:$H,$AR$69,DES!$D:$D,'06'!$C:$C)</f>
        <v>0</v>
      </c>
      <c r="AD59" s="352">
        <f>SUMIFS(DES!$F:$F,DES!$C:$C,"&gt;="&amp;DATE($M$7,$AD$9,1),DES!$C:$C,"&lt;="&amp;EOMONTH(DATE($M$7,$AD$9,1),0),DES!$H:$H,"efetivado",DES!$D:$D,'06'!$C:$C)+SUMIFS(DES!$F:$F,DES!$C:$C,"&gt;="&amp;DATE($M$7,$AD$9,1),DES!$C:$C,"&lt;="&amp;EOMONTH(DATE($M$7,$AD$9,1),0),DES!$H:$H,$AR$69,DES!$D:$D,'06'!$C:$C)</f>
        <v>0</v>
      </c>
      <c r="AE59" s="352">
        <f>SUMIFS(DES!$F:$F,DES!$C:$C,"&gt;="&amp;DATE($M$7,$AE$9,1),DES!$C:$C,"&lt;="&amp;EOMONTH(DATE($M$7,$AE$9,1),0),DES!$H:$H,"efetivado",DES!$D:$D,'06'!$C:$C)+SUMIFS(DES!$F:$F,DES!$C:$C,"&gt;="&amp;DATE($M$7,$AE$9,1),DES!$C:$C,"&lt;="&amp;EOMONTH(DATE($M$7,$AE$9,1),0),DES!$H:$H,$AR$69,DES!$D:$D,'06'!$C:$C)</f>
        <v>0</v>
      </c>
      <c r="AF59" s="352">
        <f>SUMIFS(DES!$F:$F,DES!$C:$C,"&gt;="&amp;DATE($M$7,$AF$9,1),DES!$C:$C,"&lt;="&amp;EOMONTH(DATE($M$7,$AF$9,1),0),DES!$H:$H,"efetivado",DES!$D:$D,'06'!$C:$C)+SUMIFS(DES!$F:$F,DES!$C:$C,"&gt;="&amp;DATE($M$7,$AF$9,1),DES!$C:$C,"&lt;="&amp;EOMONTH(DATE($M$7,$AF$9,1),0),DES!$H:$H,$AR$69,DES!$D:$D,'06'!$C:$C)</f>
        <v>0</v>
      </c>
      <c r="AG59" s="352">
        <f>SUMIFS(DES!$F:$F,DES!$C:$C,"&gt;="&amp;DATE($M$7,$AG$9,1),DES!$C:$C,"&lt;="&amp;EOMONTH(DATE($M$7,$AG$9,1),0),DES!$H:$H,"efetivado",DES!$D:$D,'06'!$C:$C)+SUMIFS(DES!$F:$F,DES!$C:$C,"&gt;="&amp;DATE($M$7,$AG$9,1),DES!$C:$C,"&lt;="&amp;EOMONTH(DATE($M$7,$AG$9,1),0),DES!$H:$H,$AR$69,DES!$D:$D,'06'!$C:$C)</f>
        <v>0</v>
      </c>
      <c r="AH59" s="352">
        <f>SUMIFS(DES!$F:$F,DES!$C:$C,"&gt;="&amp;DATE($M$7,$AH$9,1),DES!$C:$C,"&lt;="&amp;EOMONTH(DATE($M$7,$AH$9,1),0),DES!$H:$H,"efetivado",DES!$D:$D,'06'!$C:$C)+SUMIFS(DES!$F:$F,DES!$C:$C,"&gt;="&amp;DATE($M$7,$AH$9,1),DES!$C:$C,"&lt;="&amp;EOMONTH(DATE($M$7,$AH$9,1),0),DES!$H:$H,$AR$69,DES!$D:$D,'06'!$C:$C)</f>
        <v>0</v>
      </c>
      <c r="AI59" s="352">
        <f>SUMIFS(DES!$F:$F,DES!$C:$C,"&gt;="&amp;DATE($M$7,$AI$9,1),DES!$C:$C,"&lt;="&amp;EOMONTH(DATE($M$7,$AI$9,1),0),DES!$H:$H,"efetivado",DES!$D:$D,'06'!$C:$C)+SUMIFS(DES!$F:$F,DES!$C:$C,"&gt;="&amp;DATE($M$7,$AI$9,1),DES!$C:$C,"&lt;="&amp;EOMONTH(DATE($M$7,$AI$9,1),0),DES!$H:$H,$AR$69,DES!$D:$D,'06'!$C:$C)</f>
        <v>0</v>
      </c>
      <c r="AJ59" s="352">
        <f>SUMIFS(DES!$F:$F,DES!$C:$C,"&gt;="&amp;DATE($M$7,$AJ$9,1),DES!$C:$C,"&lt;="&amp;EOMONTH(DATE($M$7,$AJ$9,1),0),DES!$H:$H,"efetivado",DES!$D:$D,'06'!$C:$C)+SUMIFS(DES!$F:$F,DES!$C:$C,"&gt;="&amp;DATE($M$7,$AJ$9,1),DES!$C:$C,"&lt;="&amp;EOMONTH(DATE($M$7,$AJ$9,1),0),DES!$H:$H,$AR$69,DES!$D:$D,'06'!$C:$C)</f>
        <v>0</v>
      </c>
      <c r="AK59" s="352">
        <f>SUMIFS(DES!$F:$F,DES!$C:$C,"&gt;="&amp;DATE($M$7,$AK$9,1),DES!$C:$C,"&lt;="&amp;EOMONTH(DATE($M$7,$AK$9,1),0),DES!$H:$H,"efetivado",DES!$D:$D,'06'!$C:$C)+SUMIFS(DES!$F:$F,DES!$C:$C,"&gt;="&amp;DATE($M$7,$AK$9,1),DES!$C:$C,"&lt;="&amp;EOMONTH(DATE($M$7,$AK$9,1),0),DES!$H:$H,$AR$69,DES!$D:$D,'06'!$C:$C)</f>
        <v>0</v>
      </c>
      <c r="AL59" s="352">
        <f>SUMIFS(DES!$F:$F,DES!$C:$C,"&gt;="&amp;DATE($M$7,$AL$9,1),DES!$C:$C,"&lt;="&amp;EOMONTH(DATE($M$7,$AL$9,1),0),DES!$H:$H,"efetivado",DES!$D:$D,'06'!$C:$C)+SUMIFS(DES!$F:$F,DES!$C:$C,"&gt;="&amp;DATE($M$7,$AL$9,1),DES!$C:$C,"&lt;="&amp;EOMONTH(DATE($M$7,$AL$9,1),0),DES!$H:$H,$AR$69,DES!$D:$D,'06'!$C:$C)</f>
        <v>0</v>
      </c>
      <c r="AM59" s="352">
        <f>SUMIFS(DES!$F:$F,DES!$C:$C,"&gt;="&amp;DATE($M$7,$AM$9,1),DES!$C:$C,"&lt;="&amp;EOMONTH(DATE($M$7,$AM$9,1),0),DES!$H:$H,"efetivado",DES!$D:$D,'06'!$C:$C)+SUMIFS(DES!$F:$F,DES!$C:$C,"&gt;="&amp;DATE($M$7,$AM$9,1),DES!$C:$C,"&lt;="&amp;EOMONTH(DATE($M$7,$AM$9,1),0),DES!$H:$H,$AR$69,DES!$D:$D,'06'!$C:$C)</f>
        <v>0</v>
      </c>
      <c r="AN59" s="352">
        <f>SUMIFS(DES!$F:$F,DES!$C:$C,"&gt;="&amp;DATE($M$7,$AN$9,1),DES!$C:$C,"&lt;="&amp;EOMONTH(DATE($M$7,$AN$9,1),0),DES!$H:$H,"efetivado",DES!$D:$D,'06'!$C:$C)+SUMIFS(DES!$F:$F,DES!$C:$C,"&gt;="&amp;DATE($M$7,$AN$9,1),DES!$C:$C,"&lt;="&amp;EOMONTH(DATE($M$7,$AN$9,1),0),DES!$H:$H,$AR$69,DES!$D:$D,'06'!$C:$C)</f>
        <v>0</v>
      </c>
      <c r="AP59" s="352">
        <f>SUMIFS(CAR!$H:$H,CAR!$C:$C,"&gt;="&amp;DATE($M$7,$AC$9,1),CAR!$C:$C,"&lt;="&amp;EOMONTH(DATE($M$7,$AC$9,1),0),CAR!$J:$J,"efetivado",CAR!$D:$D,'06'!$C:$C)+SUMIFS(CAR!$H:$H,CAR!$C:$C,"&gt;="&amp;DATE($M$7,$AC$9,1),CAR!$C:$C,"&lt;="&amp;EOMONTH(DATE($M$7,$AC$9,1),0),CAR!$J:$J,$AR$69,CAR!$D:$D,'06'!$C:$C)</f>
        <v>0</v>
      </c>
      <c r="AQ59" s="352">
        <f>SUMIFS(CAR!$H:$H,CAR!$C:$C,"&gt;="&amp;DATE($M$7,$AD$9,1),CAR!$C:$C,"&lt;="&amp;EOMONTH(DATE($M$7,$AD$9,1),0),CAR!$J:$J,"efetivado",CAR!$D:$D,'06'!$C:$C)+SUMIFS(CAR!$H:$H,CAR!$C:$C,"&gt;="&amp;DATE($M$7,$AD$9,1),CAR!$C:$C,"&lt;="&amp;EOMONTH(DATE($M$7,$AD$9,1),0),CAR!$J:$J,$AR$69,CAR!$D:$D,'06'!$C:$C)</f>
        <v>0</v>
      </c>
      <c r="AR59" s="352">
        <f>SUMIFS(CAR!$H:$H,CAR!$C:$C,"&gt;="&amp;DATE($M$7,$AE$9,1),CAR!$C:$C,"&lt;="&amp;EOMONTH(DATE($M$7,$AE$9,1),0),CAR!$J:$J,"efetivado",CAR!$D:$D,'06'!$C:$C)+SUMIFS(CAR!$H:$H,CAR!$C:$C,"&gt;="&amp;DATE($M$7,$AE$9,1),CAR!$C:$C,"&lt;="&amp;EOMONTH(DATE($M$7,$AE$9,1),0),CAR!$J:$J,$AR$69,CAR!$D:$D,'06'!$C:$C)</f>
        <v>0</v>
      </c>
      <c r="AS59" s="352">
        <f>SUMIFS(CAR!$H:$H,CAR!$C:$C,"&gt;="&amp;DATE($M$7,$AF$9,1),CAR!$C:$C,"&lt;="&amp;EOMONTH(DATE($M$7,$AF$9,1),0),CAR!$J:$J,"efetivado",CAR!$D:$D,'06'!$C:$C)+SUMIFS(CAR!$H:$H,CAR!$C:$C,"&gt;="&amp;DATE($M$7,$AF$9,1),CAR!$C:$C,"&lt;="&amp;EOMONTH(DATE($M$7,$AF$9,1),0),CAR!$J:$J,$AR$69,CAR!$D:$D,'06'!$C:$C)</f>
        <v>0</v>
      </c>
      <c r="AT59" s="352">
        <f>SUMIFS(CAR!$H:$H,CAR!$C:$C,"&gt;="&amp;DATE($M$7,$AG$9,1),CAR!$C:$C,"&lt;="&amp;EOMONTH(DATE($M$7,$AG$9,1),0),CAR!$J:$J,"efetivado",CAR!$D:$D,'06'!$C:$C)+SUMIFS(CAR!$H:$H,CAR!$C:$C,"&gt;="&amp;DATE($M$7,$AG$9,1),CAR!$C:$C,"&lt;="&amp;EOMONTH(DATE($M$7,$AG$9,1),0),CAR!$J:$J,$AR$69,CAR!$D:$D,'06'!$C:$C)</f>
        <v>0</v>
      </c>
      <c r="AU59" s="352">
        <f>SUMIFS(CAR!$H:$H,CAR!$C:$C,"&gt;="&amp;DATE($M$7,$AH$9,1),CAR!$C:$C,"&lt;="&amp;EOMONTH(DATE($M$7,$AH$9,1),0),CAR!$J:$J,"efetivado",CAR!$D:$D,'06'!$C:$C)+SUMIFS(CAR!$H:$H,CAR!$C:$C,"&gt;="&amp;DATE($M$7,$AH$9,1),CAR!$C:$C,"&lt;="&amp;EOMONTH(DATE($M$7,$AH$9,1),0),CAR!$J:$J,$AR$69,CAR!$D:$D,'06'!$C:$C)</f>
        <v>0</v>
      </c>
      <c r="AV59" s="352">
        <f>SUMIFS(CAR!$H:$H,CAR!$C:$C,"&gt;="&amp;DATE($M$7,$AI$9,1),CAR!$C:$C,"&lt;="&amp;EOMONTH(DATE($M$7,$AI$9,1),0),CAR!$J:$J,"efetivado",CAR!$D:$D,'06'!$C:$C)+SUMIFS(CAR!$H:$H,CAR!$C:$C,"&gt;="&amp;DATE($M$7,$AI$9,1),CAR!$C:$C,"&lt;="&amp;EOMONTH(DATE($M$7,$AI$9,1),0),CAR!$J:$J,$AR$69,CAR!$D:$D,'06'!$C:$C)</f>
        <v>0</v>
      </c>
      <c r="AW59" s="352">
        <f>SUMIFS(CAR!$H:$H,CAR!$C:$C,"&gt;="&amp;DATE($M$7,$AJ$9,1),CAR!$C:$C,"&lt;="&amp;EOMONTH(DATE($M$7,$AJ$9,1),0),CAR!$J:$J,"efetivado",CAR!$D:$D,'06'!$C:$C)+SUMIFS(CAR!$H:$H,CAR!$C:$C,"&gt;="&amp;DATE($M$7,$AJ$9,1),CAR!$C:$C,"&lt;="&amp;EOMONTH(DATE($M$7,$AJ$9,1),0),CAR!$J:$J,$AR$69,CAR!$D:$D,'06'!$C:$C)</f>
        <v>0</v>
      </c>
      <c r="AX59" s="352">
        <f>SUMIFS(CAR!$H:$H,CAR!$C:$C,"&gt;="&amp;DATE($M$7,$AK$9,1),CAR!$C:$C,"&lt;="&amp;EOMONTH(DATE($M$7,$AK$9,1),0),CAR!$J:$J,"efetivado",CAR!$D:$D,'06'!$C:$C)+SUMIFS(CAR!$H:$H,CAR!$C:$C,"&gt;="&amp;DATE($M$7,$AK$9,1),CAR!$C:$C,"&lt;="&amp;EOMONTH(DATE($M$7,$AK$9,1),0),CAR!$J:$J,$AR$69,CAR!$D:$D,'06'!$C:$C)</f>
        <v>0</v>
      </c>
      <c r="AY59" s="352">
        <f>SUMIFS(CAR!$H:$H,CAR!$C:$C,"&gt;="&amp;DATE($M$7,$AL$9,1),CAR!$C:$C,"&lt;="&amp;EOMONTH(DATE($M$7,$AL$9,1),0),CAR!$J:$J,"efetivado",CAR!$D:$D,'06'!$C:$C)+SUMIFS(CAR!$H:$H,CAR!$C:$C,"&gt;="&amp;DATE($M$7,$AL$9,1),CAR!$C:$C,"&lt;="&amp;EOMONTH(DATE($M$7,$AL$9,1),0),CAR!$J:$J,$AR$69,CAR!$D:$D,'06'!$C:$C)</f>
        <v>0</v>
      </c>
      <c r="AZ59" s="352">
        <f>SUMIFS(CAR!$H:$H,CAR!$C:$C,"&gt;="&amp;DATE($M$7,$AM$9,1),CAR!$C:$C,"&lt;="&amp;EOMONTH(DATE($M$7,$AM$9,1),0),CAR!$J:$J,"efetivado",CAR!$D:$D,'06'!$C:$C)+SUMIFS(CAR!$H:$H,CAR!$C:$C,"&gt;="&amp;DATE($M$7,$AM$9,1),CAR!$C:$C,"&lt;="&amp;EOMONTH(DATE($M$7,$AM$9,1),0),CAR!$J:$J,$AR$69,CAR!$D:$D,'06'!$C:$C)</f>
        <v>0</v>
      </c>
      <c r="BA59" s="352">
        <f>SUMIFS(CAR!$H:$H,CAR!$C:$C,"&gt;="&amp;DATE($M$7,$AN$9,1),CAR!$C:$C,"&lt;="&amp;EOMONTH(DATE($M$7,$AN$9,1),0),CAR!$J:$J,"efetivado",CAR!$D:$D,'06'!$C:$C)+SUMIFS(CAR!$H:$H,CAR!$C:$C,"&gt;="&amp;DATE($M$7,$AN$9,1),CAR!$C:$C,"&lt;="&amp;EOMONTH(DATE($M$7,$AN$9,1),0),CAR!$J:$J,$AR$69,CAR!$D:$D,'06'!$C:$C)</f>
        <v>0</v>
      </c>
      <c r="BC59" s="352">
        <f t="shared" si="50"/>
        <v>0</v>
      </c>
      <c r="BD59" s="352">
        <f t="shared" si="51"/>
        <v>0</v>
      </c>
      <c r="BE59" s="352">
        <f t="shared" si="52"/>
        <v>0</v>
      </c>
      <c r="BF59" s="352">
        <f t="shared" si="53"/>
        <v>0</v>
      </c>
      <c r="BG59" s="352">
        <f t="shared" si="54"/>
        <v>0</v>
      </c>
      <c r="BH59" s="352">
        <f t="shared" si="55"/>
        <v>0</v>
      </c>
      <c r="BI59" s="352">
        <f t="shared" si="56"/>
        <v>0</v>
      </c>
      <c r="BJ59" s="352">
        <f t="shared" si="57"/>
        <v>0</v>
      </c>
      <c r="BK59" s="352">
        <f t="shared" si="58"/>
        <v>0</v>
      </c>
      <c r="BL59" s="352">
        <f t="shared" si="59"/>
        <v>0</v>
      </c>
      <c r="BM59" s="352">
        <f t="shared" si="60"/>
        <v>0</v>
      </c>
      <c r="BN59" s="352">
        <f t="shared" si="61"/>
        <v>0</v>
      </c>
      <c r="BP59" s="352">
        <f t="shared" si="62"/>
        <v>0</v>
      </c>
      <c r="BQ59" s="352">
        <f t="shared" si="63"/>
        <v>0</v>
      </c>
      <c r="BR59" s="352">
        <f t="shared" si="64"/>
        <v>0</v>
      </c>
      <c r="BS59" s="352">
        <f t="shared" si="65"/>
        <v>0</v>
      </c>
      <c r="BT59" s="352">
        <f t="shared" si="66"/>
        <v>0</v>
      </c>
      <c r="BU59" s="352">
        <f t="shared" si="67"/>
        <v>0</v>
      </c>
      <c r="BV59" s="352">
        <f t="shared" si="68"/>
        <v>0</v>
      </c>
      <c r="BW59" s="352">
        <f t="shared" si="69"/>
        <v>0</v>
      </c>
      <c r="BX59" s="352">
        <f t="shared" si="70"/>
        <v>0</v>
      </c>
      <c r="BY59" s="352">
        <f t="shared" si="71"/>
        <v>0</v>
      </c>
      <c r="BZ59" s="352">
        <f t="shared" si="72"/>
        <v>0</v>
      </c>
      <c r="CA59" s="352">
        <f t="shared" si="73"/>
        <v>0</v>
      </c>
      <c r="CC59" s="352">
        <f t="shared" si="74"/>
        <v>0</v>
      </c>
      <c r="CD59" s="352">
        <f t="shared" si="75"/>
        <v>0</v>
      </c>
      <c r="CE59" s="352">
        <f t="shared" si="76"/>
        <v>0</v>
      </c>
      <c r="CF59" s="352">
        <f t="shared" si="77"/>
        <v>0</v>
      </c>
      <c r="CG59" s="352">
        <f t="shared" si="78"/>
        <v>0</v>
      </c>
      <c r="CH59" s="352">
        <f t="shared" si="79"/>
        <v>0</v>
      </c>
      <c r="CI59" s="352">
        <f t="shared" si="80"/>
        <v>0</v>
      </c>
      <c r="CJ59" s="352">
        <f t="shared" si="81"/>
        <v>0</v>
      </c>
      <c r="CK59" s="352">
        <f t="shared" si="82"/>
        <v>0</v>
      </c>
      <c r="CL59" s="352">
        <f t="shared" si="83"/>
        <v>0</v>
      </c>
      <c r="CM59" s="352">
        <f t="shared" si="84"/>
        <v>0</v>
      </c>
      <c r="CN59" s="352">
        <f t="shared" si="85"/>
        <v>0</v>
      </c>
    </row>
    <row r="61" spans="2:92" x14ac:dyDescent="0.25">
      <c r="AP61" s="156">
        <f>CAD!M10</f>
        <v>2020</v>
      </c>
      <c r="AR61" s="348" t="s">
        <v>60</v>
      </c>
      <c r="AS61" s="156">
        <v>1</v>
      </c>
      <c r="BC61" s="156">
        <f>CAD!AA10</f>
        <v>0</v>
      </c>
      <c r="BE61" s="348" t="s">
        <v>60</v>
      </c>
      <c r="BF61" s="156">
        <v>1</v>
      </c>
      <c r="BP61" s="156">
        <f>CAD!AO10</f>
        <v>0</v>
      </c>
      <c r="BR61" s="348" t="s">
        <v>60</v>
      </c>
      <c r="BS61" s="156">
        <v>1</v>
      </c>
      <c r="CC61" s="156">
        <f>CAD!BC10</f>
        <v>0</v>
      </c>
      <c r="CE61" s="348" t="s">
        <v>60</v>
      </c>
      <c r="CF61" s="156">
        <v>1</v>
      </c>
    </row>
    <row r="62" spans="2:92" x14ac:dyDescent="0.25">
      <c r="AP62" s="156">
        <f>AP61+1</f>
        <v>2021</v>
      </c>
      <c r="AR62" s="348" t="s">
        <v>72</v>
      </c>
      <c r="AS62" s="156">
        <v>2</v>
      </c>
      <c r="BC62" s="156">
        <f>BC61+1</f>
        <v>1</v>
      </c>
      <c r="BE62" s="348" t="s">
        <v>72</v>
      </c>
      <c r="BF62" s="156">
        <v>2</v>
      </c>
      <c r="BP62" s="156">
        <f>BP61+1</f>
        <v>1</v>
      </c>
      <c r="BR62" s="348" t="s">
        <v>72</v>
      </c>
      <c r="BS62" s="156">
        <v>2</v>
      </c>
      <c r="CC62" s="156">
        <f>CC61+1</f>
        <v>1</v>
      </c>
      <c r="CE62" s="348" t="s">
        <v>72</v>
      </c>
      <c r="CF62" s="156">
        <v>2</v>
      </c>
    </row>
    <row r="63" spans="2:92" x14ac:dyDescent="0.25">
      <c r="AP63" s="156">
        <f t="shared" ref="AP63:AP111" si="86">AP62+1</f>
        <v>2022</v>
      </c>
      <c r="BC63" s="156">
        <f t="shared" ref="BC63:BC111" si="87">BC62+1</f>
        <v>2</v>
      </c>
      <c r="BP63" s="156">
        <f t="shared" ref="BP63:BP111" si="88">BP62+1</f>
        <v>2</v>
      </c>
      <c r="CC63" s="156">
        <f t="shared" ref="CC63:CC111" si="89">CC62+1</f>
        <v>2</v>
      </c>
    </row>
    <row r="64" spans="2:92" x14ac:dyDescent="0.25">
      <c r="AP64" s="156">
        <f t="shared" si="86"/>
        <v>2023</v>
      </c>
      <c r="BC64" s="156">
        <f t="shared" si="87"/>
        <v>3</v>
      </c>
      <c r="BP64" s="156">
        <f t="shared" si="88"/>
        <v>3</v>
      </c>
      <c r="CC64" s="156">
        <f t="shared" si="89"/>
        <v>3</v>
      </c>
    </row>
    <row r="65" spans="42:83" x14ac:dyDescent="0.25">
      <c r="AP65" s="156">
        <f t="shared" si="86"/>
        <v>2024</v>
      </c>
      <c r="AR65" s="156" t="s">
        <v>3</v>
      </c>
      <c r="BC65" s="156">
        <f t="shared" si="87"/>
        <v>4</v>
      </c>
      <c r="BE65" s="156" t="s">
        <v>3</v>
      </c>
      <c r="BP65" s="156">
        <f t="shared" si="88"/>
        <v>4</v>
      </c>
      <c r="BR65" s="156" t="s">
        <v>3</v>
      </c>
      <c r="CC65" s="156">
        <f t="shared" si="89"/>
        <v>4</v>
      </c>
      <c r="CE65" s="156" t="s">
        <v>3</v>
      </c>
    </row>
    <row r="66" spans="42:83" x14ac:dyDescent="0.25">
      <c r="AP66" s="156">
        <f t="shared" si="86"/>
        <v>2025</v>
      </c>
      <c r="AR66" s="156">
        <f>VLOOKUP(O7,AR61:AS62,2,0)</f>
        <v>2</v>
      </c>
      <c r="BC66" s="156">
        <f t="shared" si="87"/>
        <v>5</v>
      </c>
      <c r="BE66" s="156" t="e">
        <f>VLOOKUP(AC7,BE61:BF62,2,0)</f>
        <v>#N/A</v>
      </c>
      <c r="BP66" s="156">
        <f t="shared" si="88"/>
        <v>5</v>
      </c>
      <c r="BR66" s="156" t="e">
        <f>VLOOKUP(AQ7,BR61:BS62,2,0)</f>
        <v>#N/A</v>
      </c>
      <c r="CC66" s="156">
        <f t="shared" si="89"/>
        <v>5</v>
      </c>
      <c r="CE66" s="156" t="e">
        <f>VLOOKUP(BD7,CE61:CF62,2,0)</f>
        <v>#N/A</v>
      </c>
    </row>
    <row r="67" spans="42:83" x14ac:dyDescent="0.25">
      <c r="AP67" s="156">
        <f t="shared" si="86"/>
        <v>2026</v>
      </c>
      <c r="BC67" s="156">
        <f t="shared" si="87"/>
        <v>6</v>
      </c>
      <c r="BP67" s="156">
        <f t="shared" si="88"/>
        <v>6</v>
      </c>
      <c r="CC67" s="156">
        <f t="shared" si="89"/>
        <v>6</v>
      </c>
    </row>
    <row r="68" spans="42:83" x14ac:dyDescent="0.25">
      <c r="AP68" s="156">
        <f t="shared" si="86"/>
        <v>2027</v>
      </c>
      <c r="AR68" s="156" t="s">
        <v>262</v>
      </c>
      <c r="BC68" s="156">
        <f t="shared" si="87"/>
        <v>7</v>
      </c>
      <c r="BE68" s="156" t="s">
        <v>262</v>
      </c>
      <c r="BP68" s="156">
        <f t="shared" si="88"/>
        <v>7</v>
      </c>
      <c r="BR68" s="156" t="s">
        <v>262</v>
      </c>
      <c r="CC68" s="156">
        <f t="shared" si="89"/>
        <v>7</v>
      </c>
      <c r="CE68" s="156" t="s">
        <v>262</v>
      </c>
    </row>
    <row r="69" spans="42:83" x14ac:dyDescent="0.25">
      <c r="AP69" s="156">
        <f t="shared" si="86"/>
        <v>2028</v>
      </c>
      <c r="AR69" s="156" t="str">
        <f>IF(O7="Efetivado / Pendente","Pendente","")</f>
        <v>Pendente</v>
      </c>
      <c r="BC69" s="156">
        <f t="shared" si="87"/>
        <v>8</v>
      </c>
      <c r="BE69" s="156" t="str">
        <f>IF(AC7="Efetivado / Pendente","Pendente","")</f>
        <v/>
      </c>
      <c r="BP69" s="156">
        <f t="shared" si="88"/>
        <v>8</v>
      </c>
      <c r="BR69" s="156" t="str">
        <f>IF(AQ7="Efetivado / Pendente","Pendente","")</f>
        <v/>
      </c>
      <c r="CC69" s="156">
        <f t="shared" si="89"/>
        <v>8</v>
      </c>
      <c r="CE69" s="156" t="str">
        <f>IF(BD7="Efetivado / Pendente","Pendente","")</f>
        <v/>
      </c>
    </row>
    <row r="70" spans="42:83" x14ac:dyDescent="0.25">
      <c r="AP70" s="156">
        <f t="shared" si="86"/>
        <v>2029</v>
      </c>
      <c r="BC70" s="156">
        <f t="shared" si="87"/>
        <v>9</v>
      </c>
      <c r="BP70" s="156">
        <f t="shared" si="88"/>
        <v>9</v>
      </c>
      <c r="CC70" s="156">
        <f t="shared" si="89"/>
        <v>9</v>
      </c>
    </row>
    <row r="71" spans="42:83" x14ac:dyDescent="0.25">
      <c r="AP71" s="156">
        <f t="shared" si="86"/>
        <v>2030</v>
      </c>
      <c r="BC71" s="156">
        <f t="shared" si="87"/>
        <v>10</v>
      </c>
      <c r="BP71" s="156">
        <f t="shared" si="88"/>
        <v>10</v>
      </c>
      <c r="CC71" s="156">
        <f t="shared" si="89"/>
        <v>10</v>
      </c>
    </row>
    <row r="72" spans="42:83" x14ac:dyDescent="0.25">
      <c r="AP72" s="156">
        <f t="shared" si="86"/>
        <v>2031</v>
      </c>
      <c r="BC72" s="156">
        <f t="shared" si="87"/>
        <v>11</v>
      </c>
      <c r="BP72" s="156">
        <f t="shared" si="88"/>
        <v>11</v>
      </c>
      <c r="CC72" s="156">
        <f t="shared" si="89"/>
        <v>11</v>
      </c>
    </row>
    <row r="73" spans="42:83" x14ac:dyDescent="0.25">
      <c r="AP73" s="156">
        <f t="shared" si="86"/>
        <v>2032</v>
      </c>
      <c r="BC73" s="156">
        <f t="shared" si="87"/>
        <v>12</v>
      </c>
      <c r="BP73" s="156">
        <f t="shared" si="88"/>
        <v>12</v>
      </c>
      <c r="CC73" s="156">
        <f t="shared" si="89"/>
        <v>12</v>
      </c>
    </row>
    <row r="74" spans="42:83" x14ac:dyDescent="0.25">
      <c r="AP74" s="156">
        <f t="shared" si="86"/>
        <v>2033</v>
      </c>
      <c r="BC74" s="156">
        <f t="shared" si="87"/>
        <v>13</v>
      </c>
      <c r="BP74" s="156">
        <f t="shared" si="88"/>
        <v>13</v>
      </c>
      <c r="CC74" s="156">
        <f t="shared" si="89"/>
        <v>13</v>
      </c>
    </row>
    <row r="75" spans="42:83" x14ac:dyDescent="0.25">
      <c r="AP75" s="156">
        <f t="shared" si="86"/>
        <v>2034</v>
      </c>
      <c r="BC75" s="156">
        <f t="shared" si="87"/>
        <v>14</v>
      </c>
      <c r="BP75" s="156">
        <f t="shared" si="88"/>
        <v>14</v>
      </c>
      <c r="CC75" s="156">
        <f t="shared" si="89"/>
        <v>14</v>
      </c>
    </row>
    <row r="76" spans="42:83" x14ac:dyDescent="0.25">
      <c r="AP76" s="156">
        <f t="shared" si="86"/>
        <v>2035</v>
      </c>
      <c r="BC76" s="156">
        <f t="shared" si="87"/>
        <v>15</v>
      </c>
      <c r="BP76" s="156">
        <f t="shared" si="88"/>
        <v>15</v>
      </c>
      <c r="CC76" s="156">
        <f t="shared" si="89"/>
        <v>15</v>
      </c>
    </row>
    <row r="77" spans="42:83" x14ac:dyDescent="0.25">
      <c r="AP77" s="156">
        <f t="shared" si="86"/>
        <v>2036</v>
      </c>
      <c r="BC77" s="156">
        <f t="shared" si="87"/>
        <v>16</v>
      </c>
      <c r="BP77" s="156">
        <f t="shared" si="88"/>
        <v>16</v>
      </c>
      <c r="CC77" s="156">
        <f t="shared" si="89"/>
        <v>16</v>
      </c>
    </row>
    <row r="78" spans="42:83" x14ac:dyDescent="0.25">
      <c r="AP78" s="156">
        <f t="shared" si="86"/>
        <v>2037</v>
      </c>
      <c r="BC78" s="156">
        <f t="shared" si="87"/>
        <v>17</v>
      </c>
      <c r="BP78" s="156">
        <f t="shared" si="88"/>
        <v>17</v>
      </c>
      <c r="CC78" s="156">
        <f t="shared" si="89"/>
        <v>17</v>
      </c>
    </row>
    <row r="79" spans="42:83" x14ac:dyDescent="0.25">
      <c r="AP79" s="156">
        <f t="shared" si="86"/>
        <v>2038</v>
      </c>
      <c r="BC79" s="156">
        <f t="shared" si="87"/>
        <v>18</v>
      </c>
      <c r="BP79" s="156">
        <f t="shared" si="88"/>
        <v>18</v>
      </c>
      <c r="CC79" s="156">
        <f t="shared" si="89"/>
        <v>18</v>
      </c>
    </row>
    <row r="80" spans="42:83" x14ac:dyDescent="0.25">
      <c r="AP80" s="156">
        <f t="shared" si="86"/>
        <v>2039</v>
      </c>
      <c r="BC80" s="156">
        <f t="shared" si="87"/>
        <v>19</v>
      </c>
      <c r="BP80" s="156">
        <f t="shared" si="88"/>
        <v>19</v>
      </c>
      <c r="CC80" s="156">
        <f t="shared" si="89"/>
        <v>19</v>
      </c>
    </row>
    <row r="81" spans="42:81" x14ac:dyDescent="0.25">
      <c r="AP81" s="156">
        <f t="shared" si="86"/>
        <v>2040</v>
      </c>
      <c r="BC81" s="156">
        <f t="shared" si="87"/>
        <v>20</v>
      </c>
      <c r="BP81" s="156">
        <f t="shared" si="88"/>
        <v>20</v>
      </c>
      <c r="CC81" s="156">
        <f t="shared" si="89"/>
        <v>20</v>
      </c>
    </row>
    <row r="82" spans="42:81" x14ac:dyDescent="0.25">
      <c r="AP82" s="156">
        <f t="shared" si="86"/>
        <v>2041</v>
      </c>
      <c r="BC82" s="156">
        <f t="shared" si="87"/>
        <v>21</v>
      </c>
      <c r="BP82" s="156">
        <f t="shared" si="88"/>
        <v>21</v>
      </c>
      <c r="CC82" s="156">
        <f t="shared" si="89"/>
        <v>21</v>
      </c>
    </row>
    <row r="83" spans="42:81" x14ac:dyDescent="0.25">
      <c r="AP83" s="156">
        <f t="shared" si="86"/>
        <v>2042</v>
      </c>
      <c r="BC83" s="156">
        <f t="shared" si="87"/>
        <v>22</v>
      </c>
      <c r="BP83" s="156">
        <f t="shared" si="88"/>
        <v>22</v>
      </c>
      <c r="CC83" s="156">
        <f t="shared" si="89"/>
        <v>22</v>
      </c>
    </row>
    <row r="84" spans="42:81" x14ac:dyDescent="0.25">
      <c r="AP84" s="156">
        <f t="shared" si="86"/>
        <v>2043</v>
      </c>
      <c r="BC84" s="156">
        <f t="shared" si="87"/>
        <v>23</v>
      </c>
      <c r="BP84" s="156">
        <f t="shared" si="88"/>
        <v>23</v>
      </c>
      <c r="CC84" s="156">
        <f t="shared" si="89"/>
        <v>23</v>
      </c>
    </row>
    <row r="85" spans="42:81" x14ac:dyDescent="0.25">
      <c r="AP85" s="156">
        <f t="shared" si="86"/>
        <v>2044</v>
      </c>
      <c r="BC85" s="156">
        <f t="shared" si="87"/>
        <v>24</v>
      </c>
      <c r="BP85" s="156">
        <f t="shared" si="88"/>
        <v>24</v>
      </c>
      <c r="CC85" s="156">
        <f t="shared" si="89"/>
        <v>24</v>
      </c>
    </row>
    <row r="86" spans="42:81" x14ac:dyDescent="0.25">
      <c r="AP86" s="156">
        <f t="shared" si="86"/>
        <v>2045</v>
      </c>
      <c r="BC86" s="156">
        <f t="shared" si="87"/>
        <v>25</v>
      </c>
      <c r="BP86" s="156">
        <f t="shared" si="88"/>
        <v>25</v>
      </c>
      <c r="CC86" s="156">
        <f t="shared" si="89"/>
        <v>25</v>
      </c>
    </row>
    <row r="87" spans="42:81" x14ac:dyDescent="0.25">
      <c r="AP87" s="156">
        <f t="shared" si="86"/>
        <v>2046</v>
      </c>
      <c r="BC87" s="156">
        <f t="shared" si="87"/>
        <v>26</v>
      </c>
      <c r="BP87" s="156">
        <f t="shared" si="88"/>
        <v>26</v>
      </c>
      <c r="CC87" s="156">
        <f t="shared" si="89"/>
        <v>26</v>
      </c>
    </row>
    <row r="88" spans="42:81" x14ac:dyDescent="0.25">
      <c r="AP88" s="156">
        <f t="shared" si="86"/>
        <v>2047</v>
      </c>
      <c r="BC88" s="156">
        <f t="shared" si="87"/>
        <v>27</v>
      </c>
      <c r="BP88" s="156">
        <f t="shared" si="88"/>
        <v>27</v>
      </c>
      <c r="CC88" s="156">
        <f t="shared" si="89"/>
        <v>27</v>
      </c>
    </row>
    <row r="89" spans="42:81" x14ac:dyDescent="0.25">
      <c r="AP89" s="156">
        <f t="shared" si="86"/>
        <v>2048</v>
      </c>
      <c r="BC89" s="156">
        <f t="shared" si="87"/>
        <v>28</v>
      </c>
      <c r="BP89" s="156">
        <f t="shared" si="88"/>
        <v>28</v>
      </c>
      <c r="CC89" s="156">
        <f t="shared" si="89"/>
        <v>28</v>
      </c>
    </row>
    <row r="90" spans="42:81" x14ac:dyDescent="0.25">
      <c r="AP90" s="156">
        <f t="shared" si="86"/>
        <v>2049</v>
      </c>
      <c r="BC90" s="156">
        <f t="shared" si="87"/>
        <v>29</v>
      </c>
      <c r="BP90" s="156">
        <f t="shared" si="88"/>
        <v>29</v>
      </c>
      <c r="CC90" s="156">
        <f t="shared" si="89"/>
        <v>29</v>
      </c>
    </row>
    <row r="91" spans="42:81" x14ac:dyDescent="0.25">
      <c r="AP91" s="156">
        <f t="shared" si="86"/>
        <v>2050</v>
      </c>
      <c r="BC91" s="156">
        <f t="shared" si="87"/>
        <v>30</v>
      </c>
      <c r="BP91" s="156">
        <f t="shared" si="88"/>
        <v>30</v>
      </c>
      <c r="CC91" s="156">
        <f t="shared" si="89"/>
        <v>30</v>
      </c>
    </row>
    <row r="92" spans="42:81" x14ac:dyDescent="0.25">
      <c r="AP92" s="156">
        <f t="shared" si="86"/>
        <v>2051</v>
      </c>
      <c r="BC92" s="156">
        <f t="shared" si="87"/>
        <v>31</v>
      </c>
      <c r="BP92" s="156">
        <f t="shared" si="88"/>
        <v>31</v>
      </c>
      <c r="CC92" s="156">
        <f t="shared" si="89"/>
        <v>31</v>
      </c>
    </row>
    <row r="93" spans="42:81" x14ac:dyDescent="0.25">
      <c r="AP93" s="156">
        <f t="shared" si="86"/>
        <v>2052</v>
      </c>
      <c r="BC93" s="156">
        <f t="shared" si="87"/>
        <v>32</v>
      </c>
      <c r="BP93" s="156">
        <f t="shared" si="88"/>
        <v>32</v>
      </c>
      <c r="CC93" s="156">
        <f t="shared" si="89"/>
        <v>32</v>
      </c>
    </row>
    <row r="94" spans="42:81" x14ac:dyDescent="0.25">
      <c r="AP94" s="156">
        <f t="shared" si="86"/>
        <v>2053</v>
      </c>
      <c r="BC94" s="156">
        <f t="shared" si="87"/>
        <v>33</v>
      </c>
      <c r="BP94" s="156">
        <f t="shared" si="88"/>
        <v>33</v>
      </c>
      <c r="CC94" s="156">
        <f t="shared" si="89"/>
        <v>33</v>
      </c>
    </row>
    <row r="95" spans="42:81" x14ac:dyDescent="0.25">
      <c r="AP95" s="156">
        <f t="shared" si="86"/>
        <v>2054</v>
      </c>
      <c r="BC95" s="156">
        <f t="shared" si="87"/>
        <v>34</v>
      </c>
      <c r="BP95" s="156">
        <f t="shared" si="88"/>
        <v>34</v>
      </c>
      <c r="CC95" s="156">
        <f t="shared" si="89"/>
        <v>34</v>
      </c>
    </row>
    <row r="96" spans="42:81" x14ac:dyDescent="0.25">
      <c r="AP96" s="156">
        <f t="shared" si="86"/>
        <v>2055</v>
      </c>
      <c r="BC96" s="156">
        <f t="shared" si="87"/>
        <v>35</v>
      </c>
      <c r="BP96" s="156">
        <f t="shared" si="88"/>
        <v>35</v>
      </c>
      <c r="CC96" s="156">
        <f t="shared" si="89"/>
        <v>35</v>
      </c>
    </row>
    <row r="97" spans="42:81" x14ac:dyDescent="0.25">
      <c r="AP97" s="156">
        <f t="shared" si="86"/>
        <v>2056</v>
      </c>
      <c r="BC97" s="156">
        <f t="shared" si="87"/>
        <v>36</v>
      </c>
      <c r="BP97" s="156">
        <f t="shared" si="88"/>
        <v>36</v>
      </c>
      <c r="CC97" s="156">
        <f t="shared" si="89"/>
        <v>36</v>
      </c>
    </row>
    <row r="98" spans="42:81" x14ac:dyDescent="0.25">
      <c r="AP98" s="156">
        <f t="shared" si="86"/>
        <v>2057</v>
      </c>
      <c r="BC98" s="156">
        <f t="shared" si="87"/>
        <v>37</v>
      </c>
      <c r="BP98" s="156">
        <f t="shared" si="88"/>
        <v>37</v>
      </c>
      <c r="CC98" s="156">
        <f t="shared" si="89"/>
        <v>37</v>
      </c>
    </row>
    <row r="99" spans="42:81" x14ac:dyDescent="0.25">
      <c r="AP99" s="156">
        <f t="shared" si="86"/>
        <v>2058</v>
      </c>
      <c r="BC99" s="156">
        <f t="shared" si="87"/>
        <v>38</v>
      </c>
      <c r="BP99" s="156">
        <f t="shared" si="88"/>
        <v>38</v>
      </c>
      <c r="CC99" s="156">
        <f t="shared" si="89"/>
        <v>38</v>
      </c>
    </row>
    <row r="100" spans="42:81" x14ac:dyDescent="0.25">
      <c r="AP100" s="156">
        <f t="shared" si="86"/>
        <v>2059</v>
      </c>
      <c r="BC100" s="156">
        <f t="shared" si="87"/>
        <v>39</v>
      </c>
      <c r="BP100" s="156">
        <f t="shared" si="88"/>
        <v>39</v>
      </c>
      <c r="CC100" s="156">
        <f t="shared" si="89"/>
        <v>39</v>
      </c>
    </row>
    <row r="101" spans="42:81" x14ac:dyDescent="0.25">
      <c r="AP101" s="156">
        <f t="shared" si="86"/>
        <v>2060</v>
      </c>
      <c r="BC101" s="156">
        <f t="shared" si="87"/>
        <v>40</v>
      </c>
      <c r="BP101" s="156">
        <f t="shared" si="88"/>
        <v>40</v>
      </c>
      <c r="CC101" s="156">
        <f t="shared" si="89"/>
        <v>40</v>
      </c>
    </row>
    <row r="102" spans="42:81" x14ac:dyDescent="0.25">
      <c r="AP102" s="156">
        <f t="shared" si="86"/>
        <v>2061</v>
      </c>
      <c r="BC102" s="156">
        <f t="shared" si="87"/>
        <v>41</v>
      </c>
      <c r="BP102" s="156">
        <f t="shared" si="88"/>
        <v>41</v>
      </c>
      <c r="CC102" s="156">
        <f t="shared" si="89"/>
        <v>41</v>
      </c>
    </row>
    <row r="103" spans="42:81" x14ac:dyDescent="0.25">
      <c r="AP103" s="156">
        <f t="shared" si="86"/>
        <v>2062</v>
      </c>
      <c r="BC103" s="156">
        <f t="shared" si="87"/>
        <v>42</v>
      </c>
      <c r="BP103" s="156">
        <f t="shared" si="88"/>
        <v>42</v>
      </c>
      <c r="CC103" s="156">
        <f t="shared" si="89"/>
        <v>42</v>
      </c>
    </row>
    <row r="104" spans="42:81" x14ac:dyDescent="0.25">
      <c r="AP104" s="156">
        <f t="shared" si="86"/>
        <v>2063</v>
      </c>
      <c r="BC104" s="156">
        <f t="shared" si="87"/>
        <v>43</v>
      </c>
      <c r="BP104" s="156">
        <f t="shared" si="88"/>
        <v>43</v>
      </c>
      <c r="CC104" s="156">
        <f t="shared" si="89"/>
        <v>43</v>
      </c>
    </row>
    <row r="105" spans="42:81" x14ac:dyDescent="0.25">
      <c r="AP105" s="156">
        <f t="shared" si="86"/>
        <v>2064</v>
      </c>
      <c r="BC105" s="156">
        <f t="shared" si="87"/>
        <v>44</v>
      </c>
      <c r="BP105" s="156">
        <f t="shared" si="88"/>
        <v>44</v>
      </c>
      <c r="CC105" s="156">
        <f t="shared" si="89"/>
        <v>44</v>
      </c>
    </row>
    <row r="106" spans="42:81" x14ac:dyDescent="0.25">
      <c r="AP106" s="156">
        <f t="shared" si="86"/>
        <v>2065</v>
      </c>
      <c r="BC106" s="156">
        <f t="shared" si="87"/>
        <v>45</v>
      </c>
      <c r="BP106" s="156">
        <f t="shared" si="88"/>
        <v>45</v>
      </c>
      <c r="CC106" s="156">
        <f t="shared" si="89"/>
        <v>45</v>
      </c>
    </row>
    <row r="107" spans="42:81" x14ac:dyDescent="0.25">
      <c r="AP107" s="156">
        <f t="shared" si="86"/>
        <v>2066</v>
      </c>
      <c r="BC107" s="156">
        <f t="shared" si="87"/>
        <v>46</v>
      </c>
      <c r="BP107" s="156">
        <f t="shared" si="88"/>
        <v>46</v>
      </c>
      <c r="CC107" s="156">
        <f t="shared" si="89"/>
        <v>46</v>
      </c>
    </row>
    <row r="108" spans="42:81" x14ac:dyDescent="0.25">
      <c r="AP108" s="156">
        <f t="shared" si="86"/>
        <v>2067</v>
      </c>
      <c r="BC108" s="156">
        <f t="shared" si="87"/>
        <v>47</v>
      </c>
      <c r="BP108" s="156">
        <f t="shared" si="88"/>
        <v>47</v>
      </c>
      <c r="CC108" s="156">
        <f t="shared" si="89"/>
        <v>47</v>
      </c>
    </row>
    <row r="109" spans="42:81" x14ac:dyDescent="0.25">
      <c r="AP109" s="156">
        <f t="shared" si="86"/>
        <v>2068</v>
      </c>
      <c r="BC109" s="156">
        <f t="shared" si="87"/>
        <v>48</v>
      </c>
      <c r="BP109" s="156">
        <f t="shared" si="88"/>
        <v>48</v>
      </c>
      <c r="CC109" s="156">
        <f t="shared" si="89"/>
        <v>48</v>
      </c>
    </row>
    <row r="110" spans="42:81" x14ac:dyDescent="0.25">
      <c r="AP110" s="156">
        <f t="shared" si="86"/>
        <v>2069</v>
      </c>
      <c r="BC110" s="156">
        <f t="shared" si="87"/>
        <v>49</v>
      </c>
      <c r="BP110" s="156">
        <f t="shared" si="88"/>
        <v>49</v>
      </c>
      <c r="CC110" s="156">
        <f t="shared" si="89"/>
        <v>49</v>
      </c>
    </row>
    <row r="111" spans="42:81" x14ac:dyDescent="0.25">
      <c r="AP111" s="156">
        <f t="shared" si="86"/>
        <v>2070</v>
      </c>
      <c r="BC111" s="156">
        <f t="shared" si="87"/>
        <v>50</v>
      </c>
      <c r="BP111" s="156">
        <f t="shared" si="88"/>
        <v>50</v>
      </c>
      <c r="CC111" s="156">
        <f t="shared" si="89"/>
        <v>50</v>
      </c>
    </row>
  </sheetData>
  <sheetProtection password="E068" sheet="1" objects="1" scenarios="1" selectLockedCells="1" sort="0" autoFilter="0"/>
  <mergeCells count="7">
    <mergeCell ref="C6:H7"/>
    <mergeCell ref="AP7:BA8"/>
    <mergeCell ref="BC7:BN8"/>
    <mergeCell ref="BP7:CA8"/>
    <mergeCell ref="CC7:CN8"/>
    <mergeCell ref="O7:P7"/>
    <mergeCell ref="AC8:AN8"/>
  </mergeCells>
  <conditionalFormatting sqref="D10:O59">
    <cfRule type="cellIs" dxfId="37" priority="4" operator="equal">
      <formula>0</formula>
    </cfRule>
  </conditionalFormatting>
  <conditionalFormatting sqref="D10:P59">
    <cfRule type="cellIs" dxfId="36" priority="3" operator="equal">
      <formula>0</formula>
    </cfRule>
  </conditionalFormatting>
  <conditionalFormatting sqref="C10:P59">
    <cfRule type="expression" dxfId="35" priority="1">
      <formula>$C10&lt;&gt;0</formula>
    </cfRule>
    <cfRule type="expression" dxfId="34" priority="2">
      <formula>$C10=0</formula>
    </cfRule>
  </conditionalFormatting>
  <dataValidations count="2">
    <dataValidation type="list" allowBlank="1" showInputMessage="1" showErrorMessage="1" sqref="M7">
      <formula1>$AP$61:$AP$111</formula1>
    </dataValidation>
    <dataValidation type="list" allowBlank="1" showInputMessage="1" showErrorMessage="1" sqref="O7:P7">
      <formula1>$AR$61:$AR$62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>
    <tabColor rgb="FF7030A0"/>
  </sheetPr>
  <dimension ref="A1:BF210"/>
  <sheetViews>
    <sheetView showGridLines="0" showRowColHeaders="0" zoomScaleNormal="100" workbookViewId="0">
      <pane ySplit="4" topLeftCell="A5" activePane="bottomLeft" state="frozen"/>
      <selection pane="bottomLeft" activeCell="L7" sqref="L7:M7"/>
    </sheetView>
  </sheetViews>
  <sheetFormatPr defaultRowHeight="15" x14ac:dyDescent="0.25"/>
  <cols>
    <col min="1" max="1" width="10.7109375" customWidth="1"/>
    <col min="2" max="2" width="4.28515625" customWidth="1"/>
    <col min="3" max="4" width="12.28515625" customWidth="1"/>
    <col min="5" max="5" width="4.28515625" customWidth="1"/>
    <col min="6" max="7" width="12.28515625" customWidth="1"/>
    <col min="8" max="8" width="4.28515625" customWidth="1"/>
    <col min="9" max="10" width="12.28515625" customWidth="1"/>
    <col min="11" max="11" width="4.28515625" customWidth="1"/>
    <col min="12" max="13" width="12.28515625" customWidth="1"/>
    <col min="14" max="14" width="4.28515625" customWidth="1"/>
    <col min="15" max="16" width="12.28515625" customWidth="1"/>
    <col min="17" max="17" width="4.28515625" customWidth="1"/>
    <col min="18" max="19" width="12.28515625" customWidth="1"/>
    <col min="20" max="20" width="33" customWidth="1"/>
    <col min="23" max="25" width="9.140625" style="305"/>
    <col min="26" max="26" width="11.5703125" style="305" customWidth="1"/>
    <col min="27" max="30" width="2.85546875" style="305" customWidth="1"/>
    <col min="31" max="31" width="16.85546875" style="250" bestFit="1" customWidth="1"/>
    <col min="32" max="33" width="11.5703125" style="250" customWidth="1"/>
    <col min="34" max="36" width="11.5703125" style="250" hidden="1" customWidth="1"/>
    <col min="37" max="37" width="7.5703125" style="250" hidden="1" customWidth="1"/>
    <col min="38" max="40" width="11.5703125" style="250" hidden="1" customWidth="1"/>
    <col min="41" max="41" width="7.5703125" style="250" hidden="1" customWidth="1"/>
    <col min="42" max="46" width="11.5703125" style="250" hidden="1" customWidth="1"/>
    <col min="47" max="47" width="5.140625" style="250" hidden="1" customWidth="1"/>
    <col min="48" max="48" width="18.140625" style="250" hidden="1" customWidth="1"/>
    <col min="49" max="49" width="5.7109375" style="250" hidden="1" customWidth="1"/>
    <col min="50" max="50" width="9" style="250" hidden="1" customWidth="1"/>
    <col min="51" max="51" width="11.5703125" style="250" hidden="1" customWidth="1"/>
    <col min="52" max="55" width="11.5703125" style="305" hidden="1" customWidth="1"/>
    <col min="56" max="58" width="9.140625" style="305"/>
  </cols>
  <sheetData>
    <row r="1" spans="1:28" x14ac:dyDescent="0.25">
      <c r="A1" s="108"/>
    </row>
    <row r="5" spans="1:28" ht="15" customHeight="1" x14ac:dyDescent="0.3"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109"/>
      <c r="P5" s="56"/>
      <c r="Q5" s="56"/>
      <c r="R5" s="56"/>
      <c r="S5" s="56"/>
      <c r="T5" s="56"/>
      <c r="U5" s="56"/>
      <c r="V5" s="56"/>
      <c r="W5" s="315"/>
      <c r="X5" s="315"/>
      <c r="Y5" s="315"/>
    </row>
    <row r="6" spans="1:28" ht="15" customHeight="1" x14ac:dyDescent="0.3">
      <c r="B6" s="56"/>
      <c r="C6" s="482" t="s">
        <v>216</v>
      </c>
      <c r="D6" s="482"/>
      <c r="E6" s="482"/>
      <c r="F6" s="482"/>
      <c r="G6" s="482"/>
      <c r="H6" s="482"/>
      <c r="I6" s="109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315"/>
      <c r="X6" s="315"/>
      <c r="Y6" s="315"/>
    </row>
    <row r="7" spans="1:28" ht="15" customHeight="1" x14ac:dyDescent="0.25">
      <c r="B7" s="56"/>
      <c r="C7" s="482"/>
      <c r="D7" s="482"/>
      <c r="E7" s="482"/>
      <c r="F7" s="482"/>
      <c r="G7" s="482"/>
      <c r="H7" s="482"/>
      <c r="I7" s="484" t="s">
        <v>213</v>
      </c>
      <c r="J7" s="484"/>
      <c r="K7" s="485"/>
      <c r="L7" s="483" t="s">
        <v>265</v>
      </c>
      <c r="M7" s="483"/>
      <c r="N7" s="56"/>
      <c r="O7" s="57" t="s">
        <v>146</v>
      </c>
      <c r="P7" s="112">
        <v>2021</v>
      </c>
      <c r="Q7" s="56"/>
      <c r="R7" s="56"/>
      <c r="S7" s="56"/>
      <c r="T7" s="56"/>
      <c r="U7" s="56"/>
      <c r="V7" s="56"/>
      <c r="W7" s="315"/>
      <c r="X7" s="315"/>
      <c r="Y7" s="315"/>
    </row>
    <row r="8" spans="1:28" ht="27" customHeight="1" x14ac:dyDescent="0.25"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315"/>
      <c r="X8" s="315"/>
      <c r="Y8" s="315"/>
    </row>
    <row r="9" spans="1:28" x14ac:dyDescent="0.25">
      <c r="B9" s="56"/>
      <c r="C9" s="487" t="s">
        <v>34</v>
      </c>
      <c r="D9" s="488"/>
      <c r="E9" s="108"/>
      <c r="F9" s="479" t="s">
        <v>35</v>
      </c>
      <c r="G9" s="480"/>
      <c r="H9" s="108"/>
      <c r="I9" s="479" t="s">
        <v>36</v>
      </c>
      <c r="J9" s="480"/>
      <c r="K9" s="108"/>
      <c r="L9" s="479" t="s">
        <v>37</v>
      </c>
      <c r="M9" s="480"/>
      <c r="N9" s="108"/>
      <c r="O9" s="479" t="s">
        <v>38</v>
      </c>
      <c r="P9" s="480"/>
      <c r="Q9" s="108"/>
      <c r="R9" s="479" t="s">
        <v>39</v>
      </c>
      <c r="S9" s="480"/>
      <c r="T9" s="56"/>
      <c r="U9" s="56"/>
      <c r="V9" s="56"/>
      <c r="W9" s="315"/>
      <c r="X9" s="315"/>
      <c r="Y9" s="315"/>
    </row>
    <row r="10" spans="1:28" ht="4.5" customHeight="1" x14ac:dyDescent="0.25">
      <c r="B10" s="56"/>
      <c r="C10" s="212"/>
      <c r="D10" s="213"/>
      <c r="E10" s="108"/>
      <c r="F10" s="214"/>
      <c r="G10" s="215"/>
      <c r="H10" s="108"/>
      <c r="I10" s="214"/>
      <c r="J10" s="215"/>
      <c r="K10" s="108"/>
      <c r="L10" s="214"/>
      <c r="M10" s="215"/>
      <c r="N10" s="108"/>
      <c r="O10" s="214"/>
      <c r="P10" s="215"/>
      <c r="Q10" s="108"/>
      <c r="R10" s="214"/>
      <c r="S10" s="215"/>
      <c r="T10" s="56"/>
      <c r="U10" s="56"/>
      <c r="V10" s="56"/>
      <c r="W10" s="315"/>
      <c r="X10" s="315"/>
      <c r="Y10" s="315"/>
    </row>
    <row r="11" spans="1:28" ht="15" customHeight="1" x14ac:dyDescent="0.25">
      <c r="B11" s="56"/>
      <c r="C11" s="489">
        <f>AQ29</f>
        <v>0</v>
      </c>
      <c r="D11" s="490"/>
      <c r="E11" s="108"/>
      <c r="F11" s="477">
        <f>AQ30</f>
        <v>0</v>
      </c>
      <c r="G11" s="478"/>
      <c r="H11" s="108"/>
      <c r="I11" s="477">
        <f>AQ31</f>
        <v>0</v>
      </c>
      <c r="J11" s="478"/>
      <c r="K11" s="108"/>
      <c r="L11" s="477">
        <f>AQ32</f>
        <v>0</v>
      </c>
      <c r="M11" s="478"/>
      <c r="N11" s="108"/>
      <c r="O11" s="477">
        <f>AQ33</f>
        <v>0</v>
      </c>
      <c r="P11" s="478"/>
      <c r="Q11" s="108"/>
      <c r="R11" s="477">
        <f>AQ34</f>
        <v>0</v>
      </c>
      <c r="S11" s="478"/>
      <c r="T11" s="56"/>
      <c r="U11" s="56"/>
      <c r="V11" s="56"/>
      <c r="W11" s="315"/>
      <c r="X11" s="315"/>
      <c r="Y11" s="315"/>
    </row>
    <row r="12" spans="1:28" ht="6.75" customHeight="1" x14ac:dyDescent="0.25">
      <c r="B12" s="56"/>
      <c r="C12" s="212"/>
      <c r="D12" s="213"/>
      <c r="E12" s="108"/>
      <c r="F12" s="214"/>
      <c r="G12" s="215"/>
      <c r="H12" s="108"/>
      <c r="I12" s="214"/>
      <c r="J12" s="215"/>
      <c r="K12" s="108"/>
      <c r="L12" s="214"/>
      <c r="M12" s="215"/>
      <c r="N12" s="108"/>
      <c r="O12" s="214"/>
      <c r="P12" s="215"/>
      <c r="Q12" s="108"/>
      <c r="R12" s="214"/>
      <c r="S12" s="215"/>
      <c r="T12" s="56"/>
      <c r="U12" s="56"/>
      <c r="V12" s="56"/>
      <c r="W12" s="315"/>
      <c r="X12" s="315"/>
      <c r="Y12" s="315"/>
    </row>
    <row r="13" spans="1:28" x14ac:dyDescent="0.25">
      <c r="B13" s="56"/>
      <c r="C13" s="282" t="s">
        <v>142</v>
      </c>
      <c r="D13" s="283" t="s">
        <v>255</v>
      </c>
      <c r="E13" s="284"/>
      <c r="F13" s="282" t="s">
        <v>142</v>
      </c>
      <c r="G13" s="285" t="s">
        <v>256</v>
      </c>
      <c r="H13" s="284"/>
      <c r="I13" s="282" t="s">
        <v>142</v>
      </c>
      <c r="J13" s="285" t="s">
        <v>256</v>
      </c>
      <c r="K13" s="284"/>
      <c r="L13" s="282" t="s">
        <v>142</v>
      </c>
      <c r="M13" s="285" t="s">
        <v>256</v>
      </c>
      <c r="N13" s="284"/>
      <c r="O13" s="282" t="s">
        <v>142</v>
      </c>
      <c r="P13" s="285" t="s">
        <v>256</v>
      </c>
      <c r="Q13" s="284"/>
      <c r="R13" s="282" t="s">
        <v>142</v>
      </c>
      <c r="S13" s="285" t="s">
        <v>256</v>
      </c>
      <c r="T13" s="56"/>
      <c r="U13" s="56"/>
      <c r="V13" s="56"/>
      <c r="W13" s="315"/>
      <c r="X13" s="315"/>
      <c r="Y13" s="315"/>
      <c r="AB13" s="309"/>
    </row>
    <row r="14" spans="1:28" x14ac:dyDescent="0.25">
      <c r="B14" s="56"/>
      <c r="C14" s="286">
        <f>AR29</f>
        <v>0</v>
      </c>
      <c r="D14" s="287">
        <f>AS29</f>
        <v>0</v>
      </c>
      <c r="E14" s="288"/>
      <c r="F14" s="286">
        <f>AR30</f>
        <v>0</v>
      </c>
      <c r="G14" s="287">
        <f>AS30</f>
        <v>0</v>
      </c>
      <c r="H14" s="288"/>
      <c r="I14" s="286">
        <f>AR31</f>
        <v>0</v>
      </c>
      <c r="J14" s="287">
        <f>AS31</f>
        <v>0</v>
      </c>
      <c r="K14" s="288"/>
      <c r="L14" s="286">
        <f>AR32</f>
        <v>0</v>
      </c>
      <c r="M14" s="287">
        <f>AS32</f>
        <v>0</v>
      </c>
      <c r="N14" s="288"/>
      <c r="O14" s="286">
        <f>AR33</f>
        <v>0</v>
      </c>
      <c r="P14" s="287">
        <f>AS33</f>
        <v>0</v>
      </c>
      <c r="Q14" s="288"/>
      <c r="R14" s="286">
        <f>AR34</f>
        <v>0</v>
      </c>
      <c r="S14" s="287">
        <f>AS34</f>
        <v>0</v>
      </c>
      <c r="T14" s="56"/>
      <c r="U14" s="56"/>
      <c r="V14" s="56"/>
      <c r="W14" s="315"/>
      <c r="X14" s="315"/>
      <c r="Y14" s="315"/>
      <c r="AB14" s="309"/>
    </row>
    <row r="15" spans="1:28" ht="3.75" customHeight="1" x14ac:dyDescent="0.25">
      <c r="B15" s="56"/>
      <c r="C15" s="280"/>
      <c r="D15" s="281"/>
      <c r="E15" s="108"/>
      <c r="F15" s="280"/>
      <c r="G15" s="281"/>
      <c r="H15" s="108"/>
      <c r="I15" s="280"/>
      <c r="J15" s="281"/>
      <c r="K15" s="108"/>
      <c r="L15" s="280"/>
      <c r="M15" s="281"/>
      <c r="N15" s="108"/>
      <c r="O15" s="280"/>
      <c r="P15" s="281"/>
      <c r="Q15" s="108"/>
      <c r="R15" s="280"/>
      <c r="S15" s="281"/>
      <c r="T15" s="56"/>
      <c r="U15" s="56"/>
      <c r="V15" s="56"/>
      <c r="W15" s="315"/>
      <c r="X15" s="315"/>
      <c r="Y15" s="315"/>
      <c r="AB15" s="309"/>
    </row>
    <row r="16" spans="1:28" ht="6.75" customHeight="1" x14ac:dyDescent="0.25">
      <c r="B16" s="56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56"/>
      <c r="U16" s="110"/>
      <c r="V16" s="56"/>
      <c r="W16" s="315"/>
      <c r="X16" s="315"/>
      <c r="Y16" s="315"/>
      <c r="AB16" s="309"/>
    </row>
    <row r="17" spans="2:50" ht="14.25" customHeight="1" x14ac:dyDescent="0.25">
      <c r="B17" s="56"/>
      <c r="C17" s="479" t="s">
        <v>40</v>
      </c>
      <c r="D17" s="491"/>
      <c r="E17" s="108"/>
      <c r="F17" s="481" t="s">
        <v>41</v>
      </c>
      <c r="G17" s="481"/>
      <c r="H17" s="108"/>
      <c r="I17" s="481" t="s">
        <v>42</v>
      </c>
      <c r="J17" s="481"/>
      <c r="K17" s="108"/>
      <c r="L17" s="481" t="s">
        <v>43</v>
      </c>
      <c r="M17" s="481"/>
      <c r="N17" s="108"/>
      <c r="O17" s="481" t="s">
        <v>44</v>
      </c>
      <c r="P17" s="481"/>
      <c r="Q17" s="108"/>
      <c r="R17" s="481" t="s">
        <v>45</v>
      </c>
      <c r="S17" s="481"/>
      <c r="T17" s="56"/>
      <c r="U17" s="111"/>
      <c r="V17" s="56"/>
      <c r="W17" s="315"/>
      <c r="X17" s="315"/>
      <c r="Y17" s="315"/>
      <c r="AB17" s="309"/>
    </row>
    <row r="18" spans="2:50" ht="6.75" customHeight="1" x14ac:dyDescent="0.25">
      <c r="B18" s="56"/>
      <c r="C18" s="214"/>
      <c r="D18" s="215"/>
      <c r="E18" s="108"/>
      <c r="F18" s="214"/>
      <c r="G18" s="215"/>
      <c r="H18" s="108"/>
      <c r="I18" s="214"/>
      <c r="J18" s="215"/>
      <c r="K18" s="108"/>
      <c r="L18" s="214"/>
      <c r="M18" s="215"/>
      <c r="N18" s="108"/>
      <c r="O18" s="214"/>
      <c r="P18" s="215"/>
      <c r="Q18" s="108"/>
      <c r="R18" s="214"/>
      <c r="S18" s="215"/>
      <c r="T18" s="56"/>
      <c r="U18" s="111"/>
      <c r="V18" s="56"/>
      <c r="W18" s="315"/>
      <c r="X18" s="315"/>
      <c r="Y18" s="315"/>
      <c r="AB18" s="309"/>
    </row>
    <row r="19" spans="2:50" ht="15" customHeight="1" x14ac:dyDescent="0.25">
      <c r="B19" s="56"/>
      <c r="C19" s="477">
        <f>AQ35</f>
        <v>0</v>
      </c>
      <c r="D19" s="478"/>
      <c r="E19" s="108"/>
      <c r="F19" s="477">
        <f>AQ36</f>
        <v>0</v>
      </c>
      <c r="G19" s="478"/>
      <c r="H19" s="108"/>
      <c r="I19" s="477">
        <f>AQ37</f>
        <v>0</v>
      </c>
      <c r="J19" s="478"/>
      <c r="K19" s="108"/>
      <c r="L19" s="477">
        <f>AQ38</f>
        <v>0</v>
      </c>
      <c r="M19" s="478"/>
      <c r="N19" s="108"/>
      <c r="O19" s="477">
        <f>AQ39</f>
        <v>0</v>
      </c>
      <c r="P19" s="478"/>
      <c r="Q19" s="108"/>
      <c r="R19" s="477">
        <f>AQ40</f>
        <v>0</v>
      </c>
      <c r="S19" s="478"/>
      <c r="T19" s="56"/>
      <c r="U19" s="110"/>
      <c r="V19" s="56"/>
      <c r="W19" s="315"/>
      <c r="X19" s="315"/>
      <c r="Y19" s="315"/>
      <c r="AB19" s="309"/>
    </row>
    <row r="20" spans="2:50" ht="6.75" customHeight="1" x14ac:dyDescent="0.25">
      <c r="B20" s="56"/>
      <c r="C20" s="282"/>
      <c r="D20" s="282"/>
      <c r="E20" s="108"/>
      <c r="F20" s="282"/>
      <c r="G20" s="282"/>
      <c r="H20" s="108"/>
      <c r="I20" s="282"/>
      <c r="J20" s="282"/>
      <c r="K20" s="108"/>
      <c r="L20" s="282"/>
      <c r="M20" s="282"/>
      <c r="N20" s="108"/>
      <c r="O20" s="282"/>
      <c r="P20" s="282"/>
      <c r="Q20" s="108"/>
      <c r="R20" s="282"/>
      <c r="S20" s="282"/>
      <c r="T20" s="56"/>
      <c r="U20" s="110"/>
      <c r="V20" s="56"/>
      <c r="W20" s="315"/>
      <c r="X20" s="315"/>
      <c r="Y20" s="315"/>
      <c r="AB20" s="309"/>
    </row>
    <row r="21" spans="2:50" ht="14.25" customHeight="1" x14ac:dyDescent="0.25">
      <c r="B21" s="56"/>
      <c r="C21" s="282" t="s">
        <v>142</v>
      </c>
      <c r="D21" s="283" t="s">
        <v>256</v>
      </c>
      <c r="E21" s="284"/>
      <c r="F21" s="282" t="s">
        <v>142</v>
      </c>
      <c r="G21" s="283" t="s">
        <v>256</v>
      </c>
      <c r="H21" s="284"/>
      <c r="I21" s="282" t="s">
        <v>142</v>
      </c>
      <c r="J21" s="283" t="s">
        <v>256</v>
      </c>
      <c r="K21" s="284"/>
      <c r="L21" s="282" t="s">
        <v>142</v>
      </c>
      <c r="M21" s="283" t="s">
        <v>256</v>
      </c>
      <c r="N21" s="284"/>
      <c r="O21" s="282" t="s">
        <v>142</v>
      </c>
      <c r="P21" s="283" t="s">
        <v>256</v>
      </c>
      <c r="Q21" s="284"/>
      <c r="R21" s="282" t="s">
        <v>142</v>
      </c>
      <c r="S21" s="283" t="s">
        <v>256</v>
      </c>
      <c r="T21" s="56"/>
      <c r="U21" s="111"/>
      <c r="V21" s="56"/>
      <c r="W21" s="315"/>
      <c r="X21" s="315"/>
      <c r="Y21" s="315"/>
      <c r="AB21" s="309"/>
    </row>
    <row r="22" spans="2:50" ht="14.25" customHeight="1" x14ac:dyDescent="0.25">
      <c r="B22" s="56"/>
      <c r="C22" s="286">
        <f>AR35</f>
        <v>0</v>
      </c>
      <c r="D22" s="287">
        <f>AS35</f>
        <v>0</v>
      </c>
      <c r="E22" s="288"/>
      <c r="F22" s="286">
        <f>AR36</f>
        <v>0</v>
      </c>
      <c r="G22" s="287">
        <f>AS36</f>
        <v>0</v>
      </c>
      <c r="H22" s="288"/>
      <c r="I22" s="286">
        <f>AR37</f>
        <v>0</v>
      </c>
      <c r="J22" s="287">
        <f>AS37</f>
        <v>0</v>
      </c>
      <c r="K22" s="288"/>
      <c r="L22" s="286">
        <f>AR38</f>
        <v>0</v>
      </c>
      <c r="M22" s="287">
        <f>AS38</f>
        <v>0</v>
      </c>
      <c r="N22" s="288"/>
      <c r="O22" s="286">
        <f>AR39</f>
        <v>0</v>
      </c>
      <c r="P22" s="287">
        <f>AS39</f>
        <v>0</v>
      </c>
      <c r="Q22" s="288"/>
      <c r="R22" s="286">
        <f>AR40</f>
        <v>0</v>
      </c>
      <c r="S22" s="287">
        <f>AS40</f>
        <v>0</v>
      </c>
      <c r="T22" s="56"/>
      <c r="U22" s="111"/>
      <c r="V22" s="56"/>
      <c r="W22" s="315"/>
      <c r="X22" s="315"/>
      <c r="Y22" s="315"/>
      <c r="AB22" s="309"/>
    </row>
    <row r="23" spans="2:50" ht="3.75" customHeight="1" x14ac:dyDescent="0.25">
      <c r="B23" s="56"/>
      <c r="C23" s="280"/>
      <c r="D23" s="281"/>
      <c r="E23" s="108"/>
      <c r="F23" s="280"/>
      <c r="G23" s="281"/>
      <c r="H23" s="108"/>
      <c r="I23" s="280"/>
      <c r="J23" s="281"/>
      <c r="K23" s="108"/>
      <c r="L23" s="280"/>
      <c r="M23" s="281"/>
      <c r="N23" s="108"/>
      <c r="O23" s="280"/>
      <c r="P23" s="281"/>
      <c r="Q23" s="108"/>
      <c r="R23" s="280"/>
      <c r="S23" s="281"/>
      <c r="T23" s="56"/>
      <c r="U23" s="111"/>
      <c r="V23" s="56"/>
      <c r="W23" s="315"/>
      <c r="X23" s="315"/>
      <c r="Y23" s="315"/>
      <c r="AB23" s="309"/>
    </row>
    <row r="24" spans="2:50" ht="6.75" customHeight="1" x14ac:dyDescent="0.25"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111"/>
      <c r="V24" s="56"/>
      <c r="W24" s="315"/>
      <c r="X24" s="315"/>
      <c r="Y24" s="315"/>
      <c r="AB24" s="309"/>
    </row>
    <row r="25" spans="2:50" ht="14.25" customHeight="1" x14ac:dyDescent="0.25">
      <c r="B25" s="56"/>
      <c r="C25" s="486" t="s">
        <v>116</v>
      </c>
      <c r="D25" s="486"/>
      <c r="E25" s="486"/>
      <c r="F25" s="486"/>
      <c r="G25" s="486"/>
      <c r="H25" s="486"/>
      <c r="I25" s="486"/>
      <c r="J25" s="486"/>
      <c r="K25" s="486"/>
      <c r="L25" s="486"/>
      <c r="M25" s="486"/>
      <c r="N25" s="56"/>
      <c r="O25" s="164"/>
      <c r="P25" s="165"/>
      <c r="Q25" s="165"/>
      <c r="R25" s="165"/>
      <c r="S25" s="166"/>
      <c r="T25" s="56"/>
      <c r="U25" s="111"/>
      <c r="V25" s="56"/>
      <c r="W25" s="315"/>
      <c r="X25" s="315"/>
      <c r="Y25" s="315"/>
      <c r="AB25" s="309"/>
    </row>
    <row r="26" spans="2:50" ht="14.25" customHeight="1" x14ac:dyDescent="0.25">
      <c r="B26" s="56"/>
      <c r="C26" s="486"/>
      <c r="D26" s="486"/>
      <c r="E26" s="486"/>
      <c r="F26" s="486"/>
      <c r="G26" s="486"/>
      <c r="H26" s="486"/>
      <c r="I26" s="486"/>
      <c r="J26" s="486"/>
      <c r="K26" s="486"/>
      <c r="L26" s="486"/>
      <c r="M26" s="486"/>
      <c r="N26" s="56"/>
      <c r="O26" s="167"/>
      <c r="P26" s="168"/>
      <c r="Q26" s="168"/>
      <c r="R26" s="168"/>
      <c r="S26" s="169"/>
      <c r="T26" s="56"/>
      <c r="U26" s="111"/>
      <c r="V26" s="56"/>
      <c r="W26" s="315"/>
      <c r="X26" s="315"/>
      <c r="Y26" s="315"/>
      <c r="AB26" s="309"/>
    </row>
    <row r="27" spans="2:50" ht="14.25" customHeight="1" x14ac:dyDescent="0.25">
      <c r="B27" s="56"/>
      <c r="C27" s="486"/>
      <c r="D27" s="486"/>
      <c r="E27" s="486"/>
      <c r="F27" s="486"/>
      <c r="G27" s="486"/>
      <c r="H27" s="486"/>
      <c r="I27" s="486"/>
      <c r="J27" s="486"/>
      <c r="K27" s="486"/>
      <c r="L27" s="486"/>
      <c r="M27" s="486"/>
      <c r="N27" s="56"/>
      <c r="O27" s="173"/>
      <c r="P27" s="168"/>
      <c r="Q27" s="168"/>
      <c r="R27" s="168"/>
      <c r="S27" s="169"/>
      <c r="T27" s="56"/>
      <c r="U27" s="111"/>
      <c r="V27" s="56"/>
      <c r="W27" s="315"/>
      <c r="X27" s="315"/>
      <c r="Y27" s="315"/>
      <c r="AB27" s="309"/>
      <c r="AH27" s="156" t="s">
        <v>93</v>
      </c>
      <c r="AI27" s="348" t="s">
        <v>94</v>
      </c>
      <c r="AJ27" s="348"/>
      <c r="AL27" s="156" t="s">
        <v>93</v>
      </c>
      <c r="AM27" s="348" t="s">
        <v>94</v>
      </c>
      <c r="AN27" s="348"/>
      <c r="AQ27" s="156" t="s">
        <v>93</v>
      </c>
      <c r="AR27" s="348" t="s">
        <v>94</v>
      </c>
      <c r="AS27" s="348"/>
      <c r="AU27" s="357" t="s">
        <v>227</v>
      </c>
      <c r="AV27" s="250" t="s">
        <v>265</v>
      </c>
    </row>
    <row r="28" spans="2:50" ht="14.25" customHeight="1" x14ac:dyDescent="0.25">
      <c r="B28" s="56"/>
      <c r="C28" s="486"/>
      <c r="D28" s="486"/>
      <c r="E28" s="486"/>
      <c r="F28" s="486"/>
      <c r="G28" s="486"/>
      <c r="H28" s="486"/>
      <c r="I28" s="486"/>
      <c r="J28" s="486"/>
      <c r="K28" s="486"/>
      <c r="L28" s="486"/>
      <c r="M28" s="486"/>
      <c r="N28" s="56"/>
      <c r="O28" s="167"/>
      <c r="P28" s="168"/>
      <c r="Q28" s="168"/>
      <c r="R28" s="168"/>
      <c r="S28" s="169"/>
      <c r="T28" s="56"/>
      <c r="U28" s="111"/>
      <c r="V28" s="56"/>
      <c r="W28" s="315"/>
      <c r="X28" s="315"/>
      <c r="Y28" s="315"/>
      <c r="AB28" s="309"/>
      <c r="AE28" s="250" t="s">
        <v>116</v>
      </c>
      <c r="AH28" s="156"/>
      <c r="AI28" s="348"/>
      <c r="AJ28" s="348"/>
      <c r="AL28" s="156"/>
      <c r="AM28" s="348"/>
      <c r="AN28" s="348"/>
      <c r="AQ28" s="156"/>
      <c r="AR28" s="348"/>
      <c r="AS28" s="348"/>
      <c r="AU28" s="357" t="s">
        <v>152</v>
      </c>
      <c r="AV28" s="358">
        <f>VLOOKUP(AU28,'CAD2'!G7:H7,2,0)</f>
        <v>0</v>
      </c>
      <c r="AX28" s="156">
        <f>CAD!M10</f>
        <v>2020</v>
      </c>
    </row>
    <row r="29" spans="2:50" ht="14.25" customHeight="1" x14ac:dyDescent="0.25">
      <c r="B29" s="56"/>
      <c r="C29" s="486"/>
      <c r="D29" s="486"/>
      <c r="E29" s="486"/>
      <c r="F29" s="486"/>
      <c r="G29" s="486"/>
      <c r="H29" s="486"/>
      <c r="I29" s="486"/>
      <c r="J29" s="486"/>
      <c r="K29" s="486"/>
      <c r="L29" s="486"/>
      <c r="M29" s="486"/>
      <c r="N29" s="56"/>
      <c r="O29" s="167"/>
      <c r="P29" s="168"/>
      <c r="Q29" s="168"/>
      <c r="R29" s="168"/>
      <c r="S29" s="169"/>
      <c r="T29" s="56"/>
      <c r="U29" s="111"/>
      <c r="V29" s="56"/>
      <c r="W29" s="315"/>
      <c r="X29" s="315"/>
      <c r="Y29" s="315"/>
      <c r="AE29" s="359" t="s">
        <v>234</v>
      </c>
      <c r="AF29" s="359"/>
      <c r="AH29" s="358">
        <f>SUMIFS(CAR!H:H,CAR!E:E,'07'!AP29,CAR!F:F,'07'!$P$7,CAR!J:J,"Efetivado",CAR!I:I,'07'!$L$7)</f>
        <v>0</v>
      </c>
      <c r="AI29" s="358">
        <f>SUMIFS('PG CAR'!H:H,'PG CAR'!E:E,'07'!AP29,'PG CAR'!F:F,'07'!$P$7,'PG CAR'!J:J,"Efetivado",'PG CAR'!D:D,'07'!$L$7)</f>
        <v>0</v>
      </c>
      <c r="AJ29" s="358">
        <f>AH29-AI29</f>
        <v>0</v>
      </c>
      <c r="AL29" s="358">
        <f>SUMIFS(CAR!H:H,CAR!E:E,'07'!AP29,CAR!F:F,'07'!$P$7,CAR!J:J,"Efetivado")</f>
        <v>0</v>
      </c>
      <c r="AM29" s="358">
        <f>SUMIFS('PG CAR'!H:H,'PG CAR'!E:E,'07'!AP29,'PG CAR'!F:F,'07'!$P$7,'PG CAR'!J:J,"Efetivado")</f>
        <v>0</v>
      </c>
      <c r="AN29" s="358">
        <f>AL29-AM29</f>
        <v>0</v>
      </c>
      <c r="AP29" s="156" t="s">
        <v>34</v>
      </c>
      <c r="AQ29" s="358">
        <f>IF($L$7="Todos os Cartões",AL29,AH29)</f>
        <v>0</v>
      </c>
      <c r="AR29" s="358">
        <f>IF($L$7="Todos os Cartões",AM29,AI29)</f>
        <v>0</v>
      </c>
      <c r="AS29" s="358">
        <f>AQ29-AR29</f>
        <v>0</v>
      </c>
      <c r="AU29" s="357" t="s">
        <v>153</v>
      </c>
      <c r="AV29" s="358">
        <f>VLOOKUP(AU29,'CAD2'!G8:H8,2,0)</f>
        <v>0</v>
      </c>
      <c r="AX29" s="156">
        <f>AX28+1</f>
        <v>2021</v>
      </c>
    </row>
    <row r="30" spans="2:50" x14ac:dyDescent="0.25">
      <c r="B30" s="56"/>
      <c r="C30" s="486"/>
      <c r="D30" s="486"/>
      <c r="E30" s="486"/>
      <c r="F30" s="486"/>
      <c r="G30" s="486"/>
      <c r="H30" s="486"/>
      <c r="I30" s="486"/>
      <c r="J30" s="486"/>
      <c r="K30" s="486"/>
      <c r="L30" s="486"/>
      <c r="M30" s="486"/>
      <c r="N30" s="56"/>
      <c r="O30" s="167"/>
      <c r="P30" s="168"/>
      <c r="Q30" s="168"/>
      <c r="R30" s="168"/>
      <c r="S30" s="169"/>
      <c r="T30" s="56"/>
      <c r="U30" s="111"/>
      <c r="V30" s="56"/>
      <c r="W30" s="315"/>
      <c r="X30" s="315"/>
      <c r="Y30" s="315"/>
      <c r="AE30" s="359"/>
      <c r="AF30" s="359"/>
      <c r="AH30" s="358">
        <f>SUMIFS(CAR!H:H,CAR!E:E,'07'!AP30,CAR!F:F,'07'!$P$7,CAR!J:J,"Efetivado",CAR!I:I,'07'!$L$7)</f>
        <v>0</v>
      </c>
      <c r="AI30" s="358">
        <f>SUMIFS('PG CAR'!H:H,'PG CAR'!E:E,'07'!AP30,'PG CAR'!F:F,'07'!$P$7,'PG CAR'!J:J,"Efetivado",'PG CAR'!D:D,'07'!$L$7)</f>
        <v>0</v>
      </c>
      <c r="AJ30" s="358">
        <f t="shared" ref="AJ30:AJ40" si="0">AH30-AI30</f>
        <v>0</v>
      </c>
      <c r="AL30" s="358">
        <f>SUMIFS(CAR!H:H,CAR!E:E,'07'!AP30,CAR!F:F,'07'!$P$7,CAR!J:J,"Efetivado")</f>
        <v>0</v>
      </c>
      <c r="AM30" s="358">
        <f>SUMIFS('PG CAR'!H:H,'PG CAR'!E:E,'07'!AP30,'PG CAR'!F:F,'07'!$P$7,'PG CAR'!J:J,"Efetivado")</f>
        <v>0</v>
      </c>
      <c r="AN30" s="358">
        <f t="shared" ref="AN30:AN40" si="1">AL30-AM30</f>
        <v>0</v>
      </c>
      <c r="AP30" s="156" t="s">
        <v>35</v>
      </c>
      <c r="AQ30" s="358">
        <f t="shared" ref="AQ30:AR40" si="2">IF($L$7="Todos os Cartões",AL30,AH30)</f>
        <v>0</v>
      </c>
      <c r="AR30" s="358">
        <f t="shared" si="2"/>
        <v>0</v>
      </c>
      <c r="AS30" s="358">
        <f t="shared" ref="AS30:AS40" si="3">AQ30-AR30</f>
        <v>0</v>
      </c>
      <c r="AU30" s="357" t="s">
        <v>154</v>
      </c>
      <c r="AV30" s="358">
        <f>VLOOKUP(AU30,'CAD2'!G9:H9,2,0)</f>
        <v>0</v>
      </c>
      <c r="AX30" s="156">
        <f t="shared" ref="AX30:AX78" si="4">AX29+1</f>
        <v>2022</v>
      </c>
    </row>
    <row r="31" spans="2:50" x14ac:dyDescent="0.25">
      <c r="B31" s="56"/>
      <c r="C31" s="486"/>
      <c r="D31" s="486"/>
      <c r="E31" s="486"/>
      <c r="F31" s="486"/>
      <c r="G31" s="486"/>
      <c r="H31" s="486"/>
      <c r="I31" s="486"/>
      <c r="J31" s="486"/>
      <c r="K31" s="486"/>
      <c r="L31" s="486"/>
      <c r="M31" s="486"/>
      <c r="N31" s="56"/>
      <c r="O31" s="167"/>
      <c r="P31" s="168"/>
      <c r="Q31" s="168"/>
      <c r="R31" s="168"/>
      <c r="S31" s="169"/>
      <c r="T31" s="56"/>
      <c r="U31" s="111"/>
      <c r="V31" s="56"/>
      <c r="W31" s="315"/>
      <c r="X31" s="315"/>
      <c r="Y31" s="315"/>
      <c r="AE31" s="358">
        <f>AE34-AF31</f>
        <v>0</v>
      </c>
      <c r="AF31" s="360">
        <f>AS52</f>
        <v>0</v>
      </c>
      <c r="AH31" s="358">
        <f>SUMIFS(CAR!H:H,CAR!E:E,'07'!AP31,CAR!F:F,'07'!$P$7,CAR!J:J,"Efetivado",CAR!I:I,'07'!$L$7)</f>
        <v>0</v>
      </c>
      <c r="AI31" s="358">
        <f>SUMIFS('PG CAR'!H:H,'PG CAR'!E:E,'07'!AP31,'PG CAR'!F:F,'07'!$P$7,'PG CAR'!J:J,"Efetivado",'PG CAR'!D:D,'07'!$L$7)</f>
        <v>0</v>
      </c>
      <c r="AJ31" s="358">
        <f t="shared" si="0"/>
        <v>0</v>
      </c>
      <c r="AL31" s="358">
        <f>SUMIFS(CAR!H:H,CAR!E:E,'07'!AP31,CAR!F:F,'07'!$P$7,CAR!J:J,"Efetivado")</f>
        <v>0</v>
      </c>
      <c r="AM31" s="358">
        <f>SUMIFS('PG CAR'!H:H,'PG CAR'!E:E,'07'!AP31,'PG CAR'!F:F,'07'!$P$7,'PG CAR'!J:J,"Efetivado")</f>
        <v>0</v>
      </c>
      <c r="AN31" s="358">
        <f t="shared" si="1"/>
        <v>0</v>
      </c>
      <c r="AP31" s="156" t="s">
        <v>36</v>
      </c>
      <c r="AQ31" s="358">
        <f t="shared" si="2"/>
        <v>0</v>
      </c>
      <c r="AR31" s="358">
        <f t="shared" si="2"/>
        <v>0</v>
      </c>
      <c r="AS31" s="358">
        <f t="shared" si="3"/>
        <v>0</v>
      </c>
      <c r="AU31" s="357" t="s">
        <v>155</v>
      </c>
      <c r="AV31" s="358">
        <f>VLOOKUP(AU31,'CAD2'!G10:H10,2,0)</f>
        <v>0</v>
      </c>
      <c r="AX31" s="156">
        <f t="shared" si="4"/>
        <v>2023</v>
      </c>
    </row>
    <row r="32" spans="2:50" ht="11.25" customHeight="1" x14ac:dyDescent="0.25">
      <c r="B32" s="56"/>
      <c r="C32" s="486"/>
      <c r="D32" s="486"/>
      <c r="E32" s="486"/>
      <c r="F32" s="486"/>
      <c r="G32" s="486"/>
      <c r="H32" s="486"/>
      <c r="I32" s="486"/>
      <c r="J32" s="486"/>
      <c r="K32" s="486"/>
      <c r="L32" s="486"/>
      <c r="M32" s="486"/>
      <c r="N32" s="56"/>
      <c r="O32" s="167"/>
      <c r="P32" s="168"/>
      <c r="Q32" s="168"/>
      <c r="R32" s="168"/>
      <c r="S32" s="169"/>
      <c r="T32" s="56"/>
      <c r="U32" s="111"/>
      <c r="V32" s="56"/>
      <c r="W32" s="315"/>
      <c r="X32" s="315"/>
      <c r="Y32" s="315"/>
      <c r="AD32" s="126"/>
      <c r="AH32" s="358">
        <f>SUMIFS(CAR!H:H,CAR!E:E,'07'!AP32,CAR!F:F,'07'!$P$7,CAR!J:J,"Efetivado",CAR!I:I,'07'!$L$7)</f>
        <v>0</v>
      </c>
      <c r="AI32" s="358">
        <f>SUMIFS('PG CAR'!H:H,'PG CAR'!E:E,'07'!AP32,'PG CAR'!F:F,'07'!$P$7,'PG CAR'!J:J,"Efetivado",'PG CAR'!D:D,'07'!$L$7)</f>
        <v>0</v>
      </c>
      <c r="AJ32" s="358">
        <f t="shared" si="0"/>
        <v>0</v>
      </c>
      <c r="AL32" s="358">
        <f>SUMIFS(CAR!H:H,CAR!E:E,'07'!AP32,CAR!F:F,'07'!$P$7,CAR!J:J,"Efetivado")</f>
        <v>0</v>
      </c>
      <c r="AM32" s="358">
        <f>SUMIFS('PG CAR'!H:H,'PG CAR'!E:E,'07'!AP32,'PG CAR'!F:F,'07'!$P$7,'PG CAR'!J:J,"Efetivado")</f>
        <v>0</v>
      </c>
      <c r="AN32" s="358">
        <f t="shared" si="1"/>
        <v>0</v>
      </c>
      <c r="AP32" s="156" t="s">
        <v>37</v>
      </c>
      <c r="AQ32" s="358">
        <f t="shared" si="2"/>
        <v>0</v>
      </c>
      <c r="AR32" s="358">
        <f t="shared" si="2"/>
        <v>0</v>
      </c>
      <c r="AS32" s="358">
        <f t="shared" si="3"/>
        <v>0</v>
      </c>
      <c r="AU32" s="357" t="s">
        <v>156</v>
      </c>
      <c r="AV32" s="358">
        <f>VLOOKUP(AU32,'CAD2'!G11:H11,2,0)</f>
        <v>0</v>
      </c>
      <c r="AX32" s="156">
        <f t="shared" si="4"/>
        <v>2024</v>
      </c>
    </row>
    <row r="33" spans="2:50" ht="15" customHeight="1" x14ac:dyDescent="0.25">
      <c r="B33" s="56"/>
      <c r="C33" s="486"/>
      <c r="D33" s="486"/>
      <c r="E33" s="486"/>
      <c r="F33" s="486"/>
      <c r="G33" s="486"/>
      <c r="H33" s="486"/>
      <c r="I33" s="486"/>
      <c r="J33" s="486"/>
      <c r="K33" s="486"/>
      <c r="L33" s="486"/>
      <c r="M33" s="486"/>
      <c r="N33" s="56"/>
      <c r="O33" s="167"/>
      <c r="P33" s="168"/>
      <c r="Q33" s="168"/>
      <c r="R33" s="168"/>
      <c r="S33" s="169"/>
      <c r="T33" s="56"/>
      <c r="U33" s="111"/>
      <c r="V33" s="56"/>
      <c r="W33" s="315"/>
      <c r="X33" s="315"/>
      <c r="Y33" s="315"/>
      <c r="AD33" s="126"/>
      <c r="AF33" s="361">
        <f>IF(AE34&lt;&gt;0,AE31/AE34,0)</f>
        <v>0</v>
      </c>
      <c r="AH33" s="358">
        <f>SUMIFS(CAR!H:H,CAR!E:E,'07'!AP33,CAR!F:F,'07'!$P$7,CAR!J:J,"Efetivado",CAR!I:I,'07'!$L$7)</f>
        <v>0</v>
      </c>
      <c r="AI33" s="358">
        <f>SUMIFS('PG CAR'!H:H,'PG CAR'!E:E,'07'!AP33,'PG CAR'!F:F,'07'!$P$7,'PG CAR'!J:J,"Efetivado",'PG CAR'!D:D,'07'!$L$7)</f>
        <v>0</v>
      </c>
      <c r="AJ33" s="358">
        <f t="shared" si="0"/>
        <v>0</v>
      </c>
      <c r="AL33" s="358">
        <f>SUMIFS(CAR!H:H,CAR!E:E,'07'!AP33,CAR!F:F,'07'!$P$7,CAR!J:J,"Efetivado")</f>
        <v>0</v>
      </c>
      <c r="AM33" s="358">
        <f>SUMIFS('PG CAR'!H:H,'PG CAR'!E:E,'07'!AP33,'PG CAR'!F:F,'07'!$P$7,'PG CAR'!J:J,"Efetivado")</f>
        <v>0</v>
      </c>
      <c r="AN33" s="358">
        <f t="shared" si="1"/>
        <v>0</v>
      </c>
      <c r="AP33" s="156" t="s">
        <v>38</v>
      </c>
      <c r="AQ33" s="358">
        <f t="shared" si="2"/>
        <v>0</v>
      </c>
      <c r="AR33" s="358">
        <f t="shared" si="2"/>
        <v>0</v>
      </c>
      <c r="AS33" s="358">
        <f t="shared" si="3"/>
        <v>0</v>
      </c>
      <c r="AU33" s="357" t="s">
        <v>157</v>
      </c>
      <c r="AV33" s="358">
        <f>VLOOKUP(AU33,'CAD2'!G12:H12,2,0)</f>
        <v>0</v>
      </c>
      <c r="AX33" s="156">
        <f t="shared" si="4"/>
        <v>2025</v>
      </c>
    </row>
    <row r="34" spans="2:50" ht="11.25" customHeight="1" x14ac:dyDescent="0.25">
      <c r="B34" s="56"/>
      <c r="C34" s="486"/>
      <c r="D34" s="486"/>
      <c r="E34" s="486"/>
      <c r="F34" s="486"/>
      <c r="G34" s="486"/>
      <c r="H34" s="486"/>
      <c r="I34" s="486"/>
      <c r="J34" s="486"/>
      <c r="K34" s="486"/>
      <c r="L34" s="486"/>
      <c r="M34" s="486"/>
      <c r="N34" s="56"/>
      <c r="O34" s="167"/>
      <c r="P34" s="168"/>
      <c r="Q34" s="168"/>
      <c r="R34" s="168"/>
      <c r="S34" s="169"/>
      <c r="T34" s="56"/>
      <c r="U34" s="56"/>
      <c r="V34" s="56"/>
      <c r="W34" s="315"/>
      <c r="X34" s="315"/>
      <c r="Y34" s="315"/>
      <c r="AD34" s="126"/>
      <c r="AE34" s="358">
        <f>AS47</f>
        <v>0</v>
      </c>
      <c r="AF34" s="362"/>
      <c r="AH34" s="358">
        <f>SUMIFS(CAR!H:H,CAR!E:E,'07'!AP34,CAR!F:F,'07'!$P$7,CAR!J:J,"Efetivado",CAR!I:I,'07'!$L$7)</f>
        <v>0</v>
      </c>
      <c r="AI34" s="358">
        <f>SUMIFS('PG CAR'!H:H,'PG CAR'!E:E,'07'!AP34,'PG CAR'!F:F,'07'!$P$7,'PG CAR'!J:J,"Efetivado",'PG CAR'!D:D,'07'!$L$7)</f>
        <v>0</v>
      </c>
      <c r="AJ34" s="358">
        <f t="shared" si="0"/>
        <v>0</v>
      </c>
      <c r="AL34" s="358">
        <f>SUMIFS(CAR!H:H,CAR!E:E,'07'!AP34,CAR!F:F,'07'!$P$7,CAR!J:J,"Efetivado")</f>
        <v>0</v>
      </c>
      <c r="AM34" s="358">
        <f>SUMIFS('PG CAR'!H:H,'PG CAR'!E:E,'07'!AP34,'PG CAR'!F:F,'07'!$P$7,'PG CAR'!J:J,"Efetivado")</f>
        <v>0</v>
      </c>
      <c r="AN34" s="358">
        <f t="shared" si="1"/>
        <v>0</v>
      </c>
      <c r="AP34" s="156" t="s">
        <v>39</v>
      </c>
      <c r="AQ34" s="358">
        <f t="shared" si="2"/>
        <v>0</v>
      </c>
      <c r="AR34" s="358">
        <f t="shared" si="2"/>
        <v>0</v>
      </c>
      <c r="AS34" s="358">
        <f t="shared" si="3"/>
        <v>0</v>
      </c>
      <c r="AU34" s="357" t="s">
        <v>158</v>
      </c>
      <c r="AV34" s="358">
        <f>VLOOKUP(AU34,'CAD2'!G13:H13,2,0)</f>
        <v>0</v>
      </c>
      <c r="AX34" s="156">
        <f t="shared" si="4"/>
        <v>2026</v>
      </c>
    </row>
    <row r="35" spans="2:50" x14ac:dyDescent="0.25">
      <c r="B35" s="56"/>
      <c r="C35" s="486"/>
      <c r="D35" s="486"/>
      <c r="E35" s="486"/>
      <c r="F35" s="486"/>
      <c r="G35" s="486"/>
      <c r="H35" s="486"/>
      <c r="I35" s="486"/>
      <c r="J35" s="486"/>
      <c r="K35" s="486"/>
      <c r="L35" s="486"/>
      <c r="M35" s="486"/>
      <c r="N35" s="56"/>
      <c r="O35" s="170"/>
      <c r="P35" s="171"/>
      <c r="Q35" s="171"/>
      <c r="R35" s="171"/>
      <c r="S35" s="172"/>
      <c r="T35" s="56"/>
      <c r="U35" s="56"/>
      <c r="V35" s="56"/>
      <c r="W35" s="315"/>
      <c r="X35" s="315"/>
      <c r="Y35" s="315"/>
      <c r="AD35" s="126"/>
      <c r="AH35" s="358">
        <f>SUMIFS(CAR!H:H,CAR!E:E,'07'!AP35,CAR!F:F,'07'!$P$7,CAR!J:J,"Efetivado",CAR!I:I,'07'!$L$7)</f>
        <v>0</v>
      </c>
      <c r="AI35" s="358">
        <f>SUMIFS('PG CAR'!H:H,'PG CAR'!E:E,'07'!AP35,'PG CAR'!F:F,'07'!$P$7,'PG CAR'!J:J,"Efetivado",'PG CAR'!D:D,'07'!$L$7)</f>
        <v>0</v>
      </c>
      <c r="AJ35" s="358">
        <f t="shared" si="0"/>
        <v>0</v>
      </c>
      <c r="AL35" s="358">
        <f>SUMIFS(CAR!H:H,CAR!E:E,'07'!AP35,CAR!F:F,'07'!$P$7,CAR!J:J,"Efetivado")</f>
        <v>0</v>
      </c>
      <c r="AM35" s="358">
        <f>SUMIFS('PG CAR'!H:H,'PG CAR'!E:E,'07'!AP35,'PG CAR'!F:F,'07'!$P$7,'PG CAR'!J:J,"Efetivado")</f>
        <v>0</v>
      </c>
      <c r="AN35" s="358">
        <f t="shared" si="1"/>
        <v>0</v>
      </c>
      <c r="AP35" s="156" t="s">
        <v>40</v>
      </c>
      <c r="AQ35" s="358">
        <f t="shared" si="2"/>
        <v>0</v>
      </c>
      <c r="AR35" s="358">
        <f t="shared" si="2"/>
        <v>0</v>
      </c>
      <c r="AS35" s="358">
        <f t="shared" si="3"/>
        <v>0</v>
      </c>
      <c r="AU35" s="357" t="s">
        <v>159</v>
      </c>
      <c r="AV35" s="358">
        <f>VLOOKUP(AU35,'CAD2'!G14:H14,2,0)</f>
        <v>0</v>
      </c>
      <c r="AX35" s="156">
        <f t="shared" si="4"/>
        <v>2027</v>
      </c>
    </row>
    <row r="36" spans="2:50" x14ac:dyDescent="0.25"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315"/>
      <c r="X36" s="315"/>
      <c r="Y36" s="315"/>
      <c r="AD36" s="126"/>
      <c r="AH36" s="358">
        <f>SUMIFS(CAR!H:H,CAR!E:E,'07'!AP36,CAR!F:F,'07'!$P$7,CAR!J:J,"Efetivado",CAR!I:I,'07'!$L$7)</f>
        <v>0</v>
      </c>
      <c r="AI36" s="358">
        <f>SUMIFS('PG CAR'!H:H,'PG CAR'!E:E,'07'!AP36,'PG CAR'!F:F,'07'!$P$7,'PG CAR'!J:J,"Efetivado",'PG CAR'!D:D,'07'!$L$7)</f>
        <v>0</v>
      </c>
      <c r="AJ36" s="358">
        <f t="shared" si="0"/>
        <v>0</v>
      </c>
      <c r="AL36" s="358">
        <f>SUMIFS(CAR!H:H,CAR!E:E,'07'!AP36,CAR!F:F,'07'!$P$7,CAR!J:J,"Efetivado")</f>
        <v>0</v>
      </c>
      <c r="AM36" s="358">
        <f>SUMIFS('PG CAR'!H:H,'PG CAR'!E:E,'07'!AP36,'PG CAR'!F:F,'07'!$P$7,'PG CAR'!J:J,"Efetivado")</f>
        <v>0</v>
      </c>
      <c r="AN36" s="358">
        <f t="shared" si="1"/>
        <v>0</v>
      </c>
      <c r="AP36" s="156" t="s">
        <v>41</v>
      </c>
      <c r="AQ36" s="358">
        <f t="shared" si="2"/>
        <v>0</v>
      </c>
      <c r="AR36" s="358">
        <f t="shared" si="2"/>
        <v>0</v>
      </c>
      <c r="AS36" s="358">
        <f t="shared" si="3"/>
        <v>0</v>
      </c>
      <c r="AU36" s="357" t="s">
        <v>160</v>
      </c>
      <c r="AV36" s="358">
        <f>VLOOKUP(AU36,'CAD2'!G15:H15,2,0)</f>
        <v>0</v>
      </c>
      <c r="AX36" s="156">
        <f t="shared" si="4"/>
        <v>2028</v>
      </c>
    </row>
    <row r="37" spans="2:50" x14ac:dyDescent="0.25"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315"/>
      <c r="X37" s="315"/>
      <c r="Y37" s="315"/>
      <c r="AD37" s="126"/>
      <c r="AH37" s="358">
        <f>SUMIFS(CAR!H:H,CAR!E:E,'07'!AP37,CAR!F:F,'07'!$P$7,CAR!J:J,"Efetivado",CAR!I:I,'07'!$L$7)</f>
        <v>0</v>
      </c>
      <c r="AI37" s="358">
        <f>SUMIFS('PG CAR'!H:H,'PG CAR'!E:E,'07'!AP37,'PG CAR'!F:F,'07'!$P$7,'PG CAR'!J:J,"Efetivado",'PG CAR'!D:D,'07'!$L$7)</f>
        <v>0</v>
      </c>
      <c r="AJ37" s="358">
        <f t="shared" si="0"/>
        <v>0</v>
      </c>
      <c r="AL37" s="358">
        <f>SUMIFS(CAR!H:H,CAR!E:E,'07'!AP37,CAR!F:F,'07'!$P$7,CAR!J:J,"Efetivado")</f>
        <v>0</v>
      </c>
      <c r="AM37" s="358">
        <f>SUMIFS('PG CAR'!H:H,'PG CAR'!E:E,'07'!AP37,'PG CAR'!F:F,'07'!$P$7,'PG CAR'!J:J,"Efetivado")</f>
        <v>0</v>
      </c>
      <c r="AN37" s="358">
        <f t="shared" si="1"/>
        <v>0</v>
      </c>
      <c r="AP37" s="156" t="s">
        <v>42</v>
      </c>
      <c r="AQ37" s="358">
        <f t="shared" si="2"/>
        <v>0</v>
      </c>
      <c r="AR37" s="358">
        <f t="shared" si="2"/>
        <v>0</v>
      </c>
      <c r="AS37" s="358">
        <f t="shared" si="3"/>
        <v>0</v>
      </c>
      <c r="AU37" s="357" t="s">
        <v>161</v>
      </c>
      <c r="AV37" s="358">
        <f>VLOOKUP(AU37,'CAD2'!G16:H16,2,0)</f>
        <v>0</v>
      </c>
      <c r="AX37" s="156">
        <f t="shared" si="4"/>
        <v>2029</v>
      </c>
    </row>
    <row r="38" spans="2:50" x14ac:dyDescent="0.25"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315"/>
      <c r="X38" s="315"/>
      <c r="Y38" s="315"/>
      <c r="AH38" s="358">
        <f>SUMIFS(CAR!H:H,CAR!E:E,'07'!AP38,CAR!F:F,'07'!$P$7,CAR!J:J,"Efetivado",CAR!I:I,'07'!$L$7)</f>
        <v>0</v>
      </c>
      <c r="AI38" s="358">
        <f>SUMIFS('PG CAR'!H:H,'PG CAR'!E:E,'07'!AP38,'PG CAR'!F:F,'07'!$P$7,'PG CAR'!J:J,"Efetivado",'PG CAR'!D:D,'07'!$L$7)</f>
        <v>0</v>
      </c>
      <c r="AJ38" s="358">
        <f t="shared" si="0"/>
        <v>0</v>
      </c>
      <c r="AL38" s="358">
        <f>SUMIFS(CAR!H:H,CAR!E:E,'07'!AP38,CAR!F:F,'07'!$P$7,CAR!J:J,"Efetivado")</f>
        <v>0</v>
      </c>
      <c r="AM38" s="358">
        <f>SUMIFS('PG CAR'!H:H,'PG CAR'!E:E,'07'!AP38,'PG CAR'!F:F,'07'!$P$7,'PG CAR'!J:J,"Efetivado")</f>
        <v>0</v>
      </c>
      <c r="AN38" s="358">
        <f t="shared" si="1"/>
        <v>0</v>
      </c>
      <c r="AP38" s="156" t="s">
        <v>43</v>
      </c>
      <c r="AQ38" s="358">
        <f t="shared" si="2"/>
        <v>0</v>
      </c>
      <c r="AR38" s="358">
        <f t="shared" si="2"/>
        <v>0</v>
      </c>
      <c r="AS38" s="358">
        <f t="shared" si="3"/>
        <v>0</v>
      </c>
      <c r="AU38" s="357" t="s">
        <v>162</v>
      </c>
      <c r="AV38" s="358">
        <f>VLOOKUP(AU38,'CAD2'!G17:H17,2,0)</f>
        <v>0</v>
      </c>
      <c r="AX38" s="156">
        <f t="shared" si="4"/>
        <v>2030</v>
      </c>
    </row>
    <row r="39" spans="2:50" x14ac:dyDescent="0.25"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315"/>
      <c r="X39" s="315"/>
      <c r="Y39" s="315"/>
      <c r="AE39" s="250" t="s">
        <v>116</v>
      </c>
      <c r="AF39" s="250" t="s">
        <v>218</v>
      </c>
      <c r="AH39" s="358">
        <f>SUMIFS(CAR!H:H,CAR!E:E,'07'!AP39,CAR!F:F,'07'!$P$7,CAR!J:J,"Efetivado",CAR!I:I,'07'!$L$7)</f>
        <v>0</v>
      </c>
      <c r="AI39" s="358">
        <f>SUMIFS('PG CAR'!H:H,'PG CAR'!E:E,'07'!AP39,'PG CAR'!F:F,'07'!$P$7,'PG CAR'!J:J,"Efetivado",'PG CAR'!D:D,'07'!$L$7)</f>
        <v>0</v>
      </c>
      <c r="AJ39" s="358">
        <f t="shared" si="0"/>
        <v>0</v>
      </c>
      <c r="AL39" s="358">
        <f>SUMIFS(CAR!H:H,CAR!E:E,'07'!AP39,CAR!F:F,'07'!$P$7,CAR!J:J,"Efetivado")</f>
        <v>0</v>
      </c>
      <c r="AM39" s="358">
        <f>SUMIFS('PG CAR'!H:H,'PG CAR'!E:E,'07'!AP39,'PG CAR'!F:F,'07'!$P$7,'PG CAR'!J:J,"Efetivado")</f>
        <v>0</v>
      </c>
      <c r="AN39" s="358">
        <f t="shared" si="1"/>
        <v>0</v>
      </c>
      <c r="AP39" s="156" t="s">
        <v>44</v>
      </c>
      <c r="AQ39" s="358">
        <f t="shared" si="2"/>
        <v>0</v>
      </c>
      <c r="AR39" s="358">
        <f t="shared" si="2"/>
        <v>0</v>
      </c>
      <c r="AS39" s="358">
        <f t="shared" si="3"/>
        <v>0</v>
      </c>
      <c r="AU39" s="357" t="s">
        <v>163</v>
      </c>
      <c r="AV39" s="358">
        <f>VLOOKUP(AU39,'CAD2'!G18:H18,2,0)</f>
        <v>0</v>
      </c>
      <c r="AX39" s="156">
        <f t="shared" si="4"/>
        <v>2031</v>
      </c>
    </row>
    <row r="40" spans="2:50" x14ac:dyDescent="0.25"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315"/>
      <c r="X40" s="315"/>
      <c r="Y40" s="315"/>
      <c r="AE40" s="348" t="s">
        <v>117</v>
      </c>
      <c r="AF40" s="349">
        <f t="shared" ref="AF40:AF45" si="5">AQ29</f>
        <v>0</v>
      </c>
      <c r="AH40" s="358">
        <f>SUMIFS(CAR!H:H,CAR!E:E,'07'!AP40,CAR!F:F,'07'!$P$7,CAR!J:J,"Efetivado",CAR!I:I,'07'!$L$7)</f>
        <v>0</v>
      </c>
      <c r="AI40" s="358">
        <f>SUMIFS('PG CAR'!H:H,'PG CAR'!E:E,'07'!AP40,'PG CAR'!F:F,'07'!$P$7,'PG CAR'!J:J,"Efetivado",'PG CAR'!D:D,'07'!$L$7)</f>
        <v>0</v>
      </c>
      <c r="AJ40" s="358">
        <f t="shared" si="0"/>
        <v>0</v>
      </c>
      <c r="AL40" s="358">
        <f>SUMIFS(CAR!H:H,CAR!E:E,'07'!AP40,CAR!F:F,'07'!$P$7,CAR!J:J,"Efetivado")</f>
        <v>0</v>
      </c>
      <c r="AM40" s="358">
        <f>SUMIFS('PG CAR'!H:H,'PG CAR'!E:E,'07'!AP40,'PG CAR'!F:F,'07'!$P$7,'PG CAR'!J:J,"Efetivado")</f>
        <v>0</v>
      </c>
      <c r="AN40" s="358">
        <f t="shared" si="1"/>
        <v>0</v>
      </c>
      <c r="AP40" s="156" t="s">
        <v>45</v>
      </c>
      <c r="AQ40" s="358">
        <f t="shared" si="2"/>
        <v>0</v>
      </c>
      <c r="AR40" s="358">
        <f t="shared" si="2"/>
        <v>0</v>
      </c>
      <c r="AS40" s="358">
        <f t="shared" si="3"/>
        <v>0</v>
      </c>
      <c r="AU40" s="357" t="s">
        <v>164</v>
      </c>
      <c r="AV40" s="358">
        <f>VLOOKUP(AU40,'CAD2'!G19:H19,2,0)</f>
        <v>0</v>
      </c>
      <c r="AX40" s="156">
        <f t="shared" si="4"/>
        <v>2032</v>
      </c>
    </row>
    <row r="41" spans="2:50" x14ac:dyDescent="0.25"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315"/>
      <c r="X41" s="315"/>
      <c r="Y41" s="315"/>
      <c r="AE41" s="348" t="s">
        <v>118</v>
      </c>
      <c r="AF41" s="349">
        <f>AQ30</f>
        <v>0</v>
      </c>
      <c r="AU41" s="357" t="s">
        <v>165</v>
      </c>
      <c r="AV41" s="358">
        <f>VLOOKUP(AU41,'CAD2'!G20:H20,2,0)</f>
        <v>0</v>
      </c>
      <c r="AX41" s="156">
        <f t="shared" si="4"/>
        <v>2033</v>
      </c>
    </row>
    <row r="42" spans="2:50" x14ac:dyDescent="0.25"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315"/>
      <c r="X42" s="315"/>
      <c r="Y42" s="315"/>
      <c r="AE42" s="348" t="s">
        <v>119</v>
      </c>
      <c r="AF42" s="349">
        <f t="shared" si="5"/>
        <v>0</v>
      </c>
      <c r="AR42" s="363"/>
      <c r="AS42" s="363"/>
      <c r="AU42" s="357" t="s">
        <v>166</v>
      </c>
      <c r="AV42" s="358">
        <f>VLOOKUP(AU42,'CAD2'!G21:H21,2,0)</f>
        <v>0</v>
      </c>
      <c r="AX42" s="156">
        <f t="shared" si="4"/>
        <v>2034</v>
      </c>
    </row>
    <row r="43" spans="2:50" x14ac:dyDescent="0.25"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315"/>
      <c r="X43" s="315"/>
      <c r="Y43" s="315"/>
      <c r="AE43" s="348" t="s">
        <v>120</v>
      </c>
      <c r="AF43" s="349">
        <f t="shared" si="5"/>
        <v>0</v>
      </c>
      <c r="AU43" s="357" t="s">
        <v>167</v>
      </c>
      <c r="AV43" s="358">
        <f>VLOOKUP(AU43,'CAD2'!G22:H22,2,0)</f>
        <v>0</v>
      </c>
      <c r="AX43" s="156">
        <f t="shared" si="4"/>
        <v>2035</v>
      </c>
    </row>
    <row r="44" spans="2:50" x14ac:dyDescent="0.25"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315"/>
      <c r="X44" s="315"/>
      <c r="Y44" s="315"/>
      <c r="AE44" s="348" t="s">
        <v>121</v>
      </c>
      <c r="AF44" s="349">
        <f t="shared" si="5"/>
        <v>0</v>
      </c>
      <c r="AU44" s="357" t="s">
        <v>168</v>
      </c>
      <c r="AV44" s="358">
        <f>VLOOKUP(AU44,'CAD2'!G23:H23,2,0)</f>
        <v>0</v>
      </c>
      <c r="AX44" s="156">
        <f t="shared" si="4"/>
        <v>2036</v>
      </c>
    </row>
    <row r="45" spans="2:50" x14ac:dyDescent="0.25"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315"/>
      <c r="X45" s="315"/>
      <c r="Y45" s="315"/>
      <c r="AE45" s="348" t="s">
        <v>122</v>
      </c>
      <c r="AF45" s="349">
        <f t="shared" si="5"/>
        <v>0</v>
      </c>
      <c r="AU45" s="357" t="s">
        <v>169</v>
      </c>
      <c r="AV45" s="358">
        <f>VLOOKUP(AU45,'CAD2'!G24:H24,2,0)</f>
        <v>0</v>
      </c>
      <c r="AX45" s="156">
        <f t="shared" si="4"/>
        <v>2037</v>
      </c>
    </row>
    <row r="46" spans="2:50" x14ac:dyDescent="0.25"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315"/>
      <c r="X46" s="315"/>
      <c r="Y46" s="315"/>
      <c r="AE46" s="348" t="s">
        <v>123</v>
      </c>
      <c r="AF46" s="349">
        <f t="shared" ref="AF46:AF50" si="6">AQ35</f>
        <v>0</v>
      </c>
      <c r="AU46" s="357" t="s">
        <v>170</v>
      </c>
      <c r="AV46" s="358">
        <f>VLOOKUP(AU46,'CAD2'!G25:H25,2,0)</f>
        <v>0</v>
      </c>
      <c r="AX46" s="156">
        <f t="shared" si="4"/>
        <v>2038</v>
      </c>
    </row>
    <row r="47" spans="2:50" x14ac:dyDescent="0.25"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315"/>
      <c r="X47" s="315"/>
      <c r="Y47" s="315"/>
      <c r="AE47" s="348" t="s">
        <v>124</v>
      </c>
      <c r="AF47" s="349">
        <f t="shared" si="6"/>
        <v>0</v>
      </c>
      <c r="AO47" s="464" t="s">
        <v>229</v>
      </c>
      <c r="AP47" s="464"/>
      <c r="AQ47" s="364">
        <f>SUMIFS('CAD2'!I7:I26,'CAD2'!H7:H26,'07'!L7)</f>
        <v>0</v>
      </c>
      <c r="AR47" s="364">
        <f>SUM('CAD2'!I7:I26)</f>
        <v>0</v>
      </c>
      <c r="AS47" s="365">
        <f>IF($L$7="Todos os Cartões",AR47,AQ47)</f>
        <v>0</v>
      </c>
      <c r="AU47" s="357" t="s">
        <v>171</v>
      </c>
      <c r="AV47" s="358">
        <f>VLOOKUP(AU47,'CAD2'!G26:H26,2,0)</f>
        <v>0</v>
      </c>
      <c r="AX47" s="156">
        <f t="shared" si="4"/>
        <v>2039</v>
      </c>
    </row>
    <row r="48" spans="2:50" x14ac:dyDescent="0.25"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315"/>
      <c r="X48" s="315"/>
      <c r="Y48" s="315"/>
      <c r="AE48" s="348" t="s">
        <v>125</v>
      </c>
      <c r="AF48" s="349">
        <f t="shared" si="6"/>
        <v>0</v>
      </c>
      <c r="AO48" s="464" t="s">
        <v>231</v>
      </c>
      <c r="AP48" s="464"/>
      <c r="AQ48" s="364">
        <f>SUMIFS(CAR!H:H,CAR!I:I,'07'!$L$7,CAR!J:J,"Efetivado")</f>
        <v>0</v>
      </c>
      <c r="AR48" s="364">
        <f>SUMIFS(CAR!H:H,CAR!J:J,"Efetivado")</f>
        <v>0</v>
      </c>
      <c r="AS48" s="365">
        <f t="shared" ref="AS48:AS50" si="7">IF($L$7="Todos os Cartões",AR48,AQ48)</f>
        <v>0</v>
      </c>
      <c r="AX48" s="156">
        <f t="shared" si="4"/>
        <v>2040</v>
      </c>
    </row>
    <row r="49" spans="2:50" x14ac:dyDescent="0.25"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315"/>
      <c r="X49" s="315"/>
      <c r="Y49" s="315"/>
      <c r="AE49" s="348" t="s">
        <v>126</v>
      </c>
      <c r="AF49" s="349">
        <f t="shared" si="6"/>
        <v>0</v>
      </c>
      <c r="AO49" s="464" t="s">
        <v>232</v>
      </c>
      <c r="AP49" s="464"/>
      <c r="AQ49" s="364">
        <f>SUMIFS('PG CAR'!H:H,'PG CAR'!D:D,'07'!$L$7,'PG CAR'!J:J,"Efetivado")</f>
        <v>0</v>
      </c>
      <c r="AR49" s="364">
        <f>SUMIFS('PG CAR'!H:H,'PG CAR'!J:J,"Efetivado")</f>
        <v>0</v>
      </c>
      <c r="AS49" s="365">
        <f t="shared" si="7"/>
        <v>0</v>
      </c>
      <c r="AX49" s="156">
        <f t="shared" si="4"/>
        <v>2041</v>
      </c>
    </row>
    <row r="50" spans="2:50" x14ac:dyDescent="0.25"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315"/>
      <c r="X50" s="315"/>
      <c r="Y50" s="315"/>
      <c r="AE50" s="348" t="s">
        <v>127</v>
      </c>
      <c r="AF50" s="349">
        <f t="shared" si="6"/>
        <v>0</v>
      </c>
      <c r="AO50" s="464" t="s">
        <v>230</v>
      </c>
      <c r="AP50" s="464"/>
      <c r="AQ50" s="365">
        <f>AQ47-AQ48+AQ49</f>
        <v>0</v>
      </c>
      <c r="AR50" s="365">
        <f>AR47-AR48+AR49</f>
        <v>0</v>
      </c>
      <c r="AS50" s="365">
        <f t="shared" si="7"/>
        <v>0</v>
      </c>
      <c r="AX50" s="156">
        <f t="shared" si="4"/>
        <v>2042</v>
      </c>
    </row>
    <row r="51" spans="2:50" x14ac:dyDescent="0.25"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315"/>
      <c r="X51" s="315"/>
      <c r="Y51" s="315"/>
      <c r="AE51" s="348" t="s">
        <v>128</v>
      </c>
      <c r="AF51" s="349">
        <f>AQ40</f>
        <v>0</v>
      </c>
      <c r="AQ51" s="364"/>
      <c r="AR51" s="364"/>
      <c r="AS51" s="360"/>
      <c r="AX51" s="156">
        <f t="shared" si="4"/>
        <v>2043</v>
      </c>
    </row>
    <row r="52" spans="2:50" x14ac:dyDescent="0.25"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315"/>
      <c r="X52" s="315"/>
      <c r="Y52" s="315"/>
      <c r="AO52" s="464" t="s">
        <v>233</v>
      </c>
      <c r="AP52" s="464"/>
      <c r="AQ52" s="365">
        <f>AQ47-AQ50</f>
        <v>0</v>
      </c>
      <c r="AR52" s="365">
        <f>AR47-AR50</f>
        <v>0</v>
      </c>
      <c r="AS52" s="365">
        <f>IF($L$7="Todos os Cartões",AR52,AQ52)</f>
        <v>0</v>
      </c>
      <c r="AX52" s="156">
        <f t="shared" si="4"/>
        <v>2044</v>
      </c>
    </row>
    <row r="53" spans="2:50" x14ac:dyDescent="0.25"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315"/>
      <c r="X53" s="315"/>
      <c r="Y53" s="315"/>
      <c r="AX53" s="156">
        <f t="shared" si="4"/>
        <v>2045</v>
      </c>
    </row>
    <row r="54" spans="2:50" x14ac:dyDescent="0.25"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315"/>
      <c r="X54" s="315"/>
      <c r="Y54" s="315"/>
      <c r="AX54" s="156">
        <f t="shared" si="4"/>
        <v>2046</v>
      </c>
    </row>
    <row r="55" spans="2:50" x14ac:dyDescent="0.25"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315"/>
      <c r="X55" s="315"/>
      <c r="Y55" s="315"/>
      <c r="AX55" s="156">
        <f t="shared" si="4"/>
        <v>2047</v>
      </c>
    </row>
    <row r="56" spans="2:50" x14ac:dyDescent="0.25"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315"/>
      <c r="X56" s="315"/>
      <c r="Y56" s="315"/>
      <c r="AX56" s="156">
        <f t="shared" si="4"/>
        <v>2048</v>
      </c>
    </row>
    <row r="57" spans="2:50" x14ac:dyDescent="0.25"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315"/>
      <c r="X57" s="315"/>
      <c r="Y57" s="315"/>
      <c r="AX57" s="156">
        <f t="shared" si="4"/>
        <v>2049</v>
      </c>
    </row>
    <row r="58" spans="2:50" x14ac:dyDescent="0.25"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315"/>
      <c r="X58" s="315"/>
      <c r="Y58" s="315"/>
      <c r="AX58" s="156">
        <f t="shared" si="4"/>
        <v>2050</v>
      </c>
    </row>
    <row r="59" spans="2:50" x14ac:dyDescent="0.25"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315"/>
      <c r="X59" s="315"/>
      <c r="Y59" s="315"/>
      <c r="AX59" s="156">
        <f t="shared" si="4"/>
        <v>2051</v>
      </c>
    </row>
    <row r="60" spans="2:50" x14ac:dyDescent="0.25"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315"/>
      <c r="X60" s="315"/>
      <c r="Y60" s="315"/>
      <c r="AX60" s="156">
        <f t="shared" si="4"/>
        <v>2052</v>
      </c>
    </row>
    <row r="61" spans="2:50" x14ac:dyDescent="0.25"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315"/>
      <c r="X61" s="315"/>
      <c r="Y61" s="315"/>
      <c r="AX61" s="156">
        <f t="shared" si="4"/>
        <v>2053</v>
      </c>
    </row>
    <row r="62" spans="2:50" x14ac:dyDescent="0.25"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315"/>
      <c r="X62" s="315"/>
      <c r="Y62" s="315"/>
      <c r="AX62" s="156">
        <f t="shared" si="4"/>
        <v>2054</v>
      </c>
    </row>
    <row r="63" spans="2:50" x14ac:dyDescent="0.25"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315"/>
      <c r="X63" s="315"/>
      <c r="Y63" s="315"/>
      <c r="AX63" s="156">
        <f t="shared" si="4"/>
        <v>2055</v>
      </c>
    </row>
    <row r="64" spans="2:50" x14ac:dyDescent="0.25"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315"/>
      <c r="X64" s="315"/>
      <c r="Y64" s="315"/>
      <c r="AX64" s="156">
        <f t="shared" si="4"/>
        <v>2056</v>
      </c>
    </row>
    <row r="65" spans="2:50" x14ac:dyDescent="0.25"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315"/>
      <c r="X65" s="315"/>
      <c r="Y65" s="315"/>
      <c r="AX65" s="156">
        <f t="shared" si="4"/>
        <v>2057</v>
      </c>
    </row>
    <row r="66" spans="2:50" x14ac:dyDescent="0.25"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315"/>
      <c r="X66" s="315"/>
      <c r="Y66" s="315"/>
      <c r="AX66" s="156">
        <f t="shared" si="4"/>
        <v>2058</v>
      </c>
    </row>
    <row r="67" spans="2:50" x14ac:dyDescent="0.25"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315"/>
      <c r="X67" s="315"/>
      <c r="Y67" s="315"/>
      <c r="AX67" s="156">
        <f t="shared" si="4"/>
        <v>2059</v>
      </c>
    </row>
    <row r="68" spans="2:50" x14ac:dyDescent="0.25"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315"/>
      <c r="X68" s="315"/>
      <c r="Y68" s="315"/>
      <c r="AX68" s="156">
        <f t="shared" si="4"/>
        <v>2060</v>
      </c>
    </row>
    <row r="69" spans="2:50" x14ac:dyDescent="0.25"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315"/>
      <c r="X69" s="315"/>
      <c r="Y69" s="315"/>
      <c r="AX69" s="156">
        <f t="shared" si="4"/>
        <v>2061</v>
      </c>
    </row>
    <row r="70" spans="2:50" x14ac:dyDescent="0.25"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315"/>
      <c r="X70" s="315"/>
      <c r="Y70" s="315"/>
      <c r="AX70" s="156">
        <f t="shared" si="4"/>
        <v>2062</v>
      </c>
    </row>
    <row r="71" spans="2:50" x14ac:dyDescent="0.25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315"/>
      <c r="X71" s="315"/>
      <c r="Y71" s="315"/>
      <c r="AX71" s="156">
        <f t="shared" si="4"/>
        <v>2063</v>
      </c>
    </row>
    <row r="72" spans="2:50" x14ac:dyDescent="0.25"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315"/>
      <c r="X72" s="315"/>
      <c r="Y72" s="315"/>
      <c r="AX72" s="156">
        <f t="shared" si="4"/>
        <v>2064</v>
      </c>
    </row>
    <row r="73" spans="2:50" x14ac:dyDescent="0.25"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315"/>
      <c r="X73" s="315"/>
      <c r="Y73" s="315"/>
      <c r="AX73" s="156">
        <f t="shared" si="4"/>
        <v>2065</v>
      </c>
    </row>
    <row r="74" spans="2:50" x14ac:dyDescent="0.25"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315"/>
      <c r="X74" s="315"/>
      <c r="Y74" s="315"/>
      <c r="AX74" s="156">
        <f t="shared" si="4"/>
        <v>2066</v>
      </c>
    </row>
    <row r="75" spans="2:50" x14ac:dyDescent="0.25"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315"/>
      <c r="X75" s="315"/>
      <c r="Y75" s="315"/>
      <c r="AX75" s="156">
        <f t="shared" si="4"/>
        <v>2067</v>
      </c>
    </row>
    <row r="76" spans="2:50" x14ac:dyDescent="0.25"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315"/>
      <c r="X76" s="315"/>
      <c r="Y76" s="315"/>
      <c r="AX76" s="156">
        <f t="shared" si="4"/>
        <v>2068</v>
      </c>
    </row>
    <row r="77" spans="2:50" x14ac:dyDescent="0.25"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315"/>
      <c r="X77" s="315"/>
      <c r="Y77" s="315"/>
      <c r="AX77" s="156">
        <f t="shared" si="4"/>
        <v>2069</v>
      </c>
    </row>
    <row r="78" spans="2:50" x14ac:dyDescent="0.25"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315"/>
      <c r="X78" s="315"/>
      <c r="Y78" s="315"/>
      <c r="AX78" s="156">
        <f t="shared" si="4"/>
        <v>2070</v>
      </c>
    </row>
    <row r="79" spans="2:50" x14ac:dyDescent="0.25"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315"/>
      <c r="X79" s="315"/>
      <c r="Y79" s="315"/>
    </row>
    <row r="80" spans="2:50" x14ac:dyDescent="0.25"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315"/>
      <c r="X80" s="315"/>
      <c r="Y80" s="315"/>
    </row>
    <row r="81" spans="2:25" x14ac:dyDescent="0.25"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315"/>
      <c r="X81" s="315"/>
      <c r="Y81" s="315"/>
    </row>
    <row r="82" spans="2:25" x14ac:dyDescent="0.25"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315"/>
      <c r="X82" s="315"/>
      <c r="Y82" s="315"/>
    </row>
    <row r="83" spans="2:25" x14ac:dyDescent="0.25"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315"/>
      <c r="X83" s="315"/>
      <c r="Y83" s="315"/>
    </row>
    <row r="84" spans="2:25" x14ac:dyDescent="0.25"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315"/>
      <c r="X84" s="315"/>
      <c r="Y84" s="315"/>
    </row>
    <row r="85" spans="2:25" x14ac:dyDescent="0.25"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315"/>
      <c r="X85" s="315"/>
      <c r="Y85" s="315"/>
    </row>
    <row r="86" spans="2:25" x14ac:dyDescent="0.25"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315"/>
      <c r="X86" s="315"/>
      <c r="Y86" s="315"/>
    </row>
    <row r="87" spans="2:25" x14ac:dyDescent="0.25"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315"/>
      <c r="X87" s="315"/>
      <c r="Y87" s="315"/>
    </row>
    <row r="88" spans="2:25" x14ac:dyDescent="0.25"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315"/>
      <c r="X88" s="315"/>
      <c r="Y88" s="315"/>
    </row>
    <row r="89" spans="2:25" x14ac:dyDescent="0.25"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315"/>
      <c r="X89" s="315"/>
      <c r="Y89" s="315"/>
    </row>
    <row r="90" spans="2:25" x14ac:dyDescent="0.25"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315"/>
      <c r="X90" s="315"/>
      <c r="Y90" s="315"/>
    </row>
    <row r="91" spans="2:25" x14ac:dyDescent="0.25"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315"/>
      <c r="X91" s="315"/>
      <c r="Y91" s="315"/>
    </row>
    <row r="92" spans="2:25" x14ac:dyDescent="0.25"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315"/>
      <c r="X92" s="315"/>
      <c r="Y92" s="315"/>
    </row>
    <row r="93" spans="2:25" x14ac:dyDescent="0.25"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315"/>
      <c r="X93" s="315"/>
      <c r="Y93" s="315"/>
    </row>
    <row r="94" spans="2:25" x14ac:dyDescent="0.25"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315"/>
      <c r="X94" s="315"/>
      <c r="Y94" s="315"/>
    </row>
    <row r="95" spans="2:25" x14ac:dyDescent="0.25"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315"/>
      <c r="X95" s="315"/>
      <c r="Y95" s="315"/>
    </row>
    <row r="96" spans="2:25" x14ac:dyDescent="0.25"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315"/>
      <c r="X96" s="315"/>
      <c r="Y96" s="315"/>
    </row>
    <row r="97" spans="2:25" x14ac:dyDescent="0.25"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315"/>
      <c r="X97" s="315"/>
      <c r="Y97" s="315"/>
    </row>
    <row r="98" spans="2:25" x14ac:dyDescent="0.25"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315"/>
      <c r="X98" s="315"/>
      <c r="Y98" s="315"/>
    </row>
    <row r="99" spans="2:25" x14ac:dyDescent="0.25"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315"/>
      <c r="X99" s="315"/>
      <c r="Y99" s="315"/>
    </row>
    <row r="100" spans="2:25" x14ac:dyDescent="0.25"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315"/>
      <c r="X100" s="315"/>
      <c r="Y100" s="315"/>
    </row>
    <row r="101" spans="2:25" x14ac:dyDescent="0.25"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315"/>
      <c r="X101" s="315"/>
      <c r="Y101" s="315"/>
    </row>
    <row r="102" spans="2:25" x14ac:dyDescent="0.25"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315"/>
      <c r="X102" s="315"/>
      <c r="Y102" s="315"/>
    </row>
    <row r="103" spans="2:25" x14ac:dyDescent="0.25"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315"/>
      <c r="X103" s="315"/>
      <c r="Y103" s="315"/>
    </row>
    <row r="104" spans="2:25" x14ac:dyDescent="0.25"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315"/>
      <c r="X104" s="315"/>
      <c r="Y104" s="315"/>
    </row>
    <row r="105" spans="2:25" x14ac:dyDescent="0.25"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315"/>
      <c r="X105" s="315"/>
      <c r="Y105" s="315"/>
    </row>
    <row r="106" spans="2:25" x14ac:dyDescent="0.25"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315"/>
      <c r="X106" s="315"/>
      <c r="Y106" s="315"/>
    </row>
    <row r="107" spans="2:25" x14ac:dyDescent="0.25"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315"/>
      <c r="X107" s="315"/>
      <c r="Y107" s="315"/>
    </row>
    <row r="108" spans="2:25" x14ac:dyDescent="0.25"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315"/>
      <c r="X108" s="315"/>
      <c r="Y108" s="315"/>
    </row>
    <row r="109" spans="2:25" x14ac:dyDescent="0.25"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315"/>
      <c r="X109" s="315"/>
      <c r="Y109" s="315"/>
    </row>
    <row r="110" spans="2:25" x14ac:dyDescent="0.25"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315"/>
      <c r="X110" s="315"/>
      <c r="Y110" s="315"/>
    </row>
    <row r="111" spans="2:25" x14ac:dyDescent="0.25"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315"/>
      <c r="X111" s="315"/>
      <c r="Y111" s="315"/>
    </row>
    <row r="112" spans="2:25" x14ac:dyDescent="0.25"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315"/>
      <c r="X112" s="315"/>
      <c r="Y112" s="315"/>
    </row>
    <row r="113" spans="2:25" x14ac:dyDescent="0.25"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315"/>
      <c r="X113" s="315"/>
      <c r="Y113" s="315"/>
    </row>
    <row r="114" spans="2:25" x14ac:dyDescent="0.25"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315"/>
      <c r="X114" s="315"/>
      <c r="Y114" s="315"/>
    </row>
    <row r="115" spans="2:25" x14ac:dyDescent="0.25"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315"/>
      <c r="X115" s="315"/>
      <c r="Y115" s="315"/>
    </row>
    <row r="116" spans="2:25" x14ac:dyDescent="0.25"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315"/>
      <c r="X116" s="315"/>
      <c r="Y116" s="315"/>
    </row>
    <row r="117" spans="2:25" x14ac:dyDescent="0.25"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315"/>
      <c r="X117" s="315"/>
      <c r="Y117" s="315"/>
    </row>
    <row r="118" spans="2:25" x14ac:dyDescent="0.25"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315"/>
      <c r="X118" s="315"/>
      <c r="Y118" s="315"/>
    </row>
    <row r="119" spans="2:25" x14ac:dyDescent="0.25"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315"/>
      <c r="X119" s="315"/>
      <c r="Y119" s="315"/>
    </row>
    <row r="120" spans="2:25" x14ac:dyDescent="0.25"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315"/>
      <c r="X120" s="315"/>
      <c r="Y120" s="315"/>
    </row>
    <row r="121" spans="2:25" x14ac:dyDescent="0.25"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315"/>
      <c r="X121" s="315"/>
      <c r="Y121" s="315"/>
    </row>
    <row r="122" spans="2:25" x14ac:dyDescent="0.25"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315"/>
      <c r="X122" s="315"/>
      <c r="Y122" s="315"/>
    </row>
    <row r="123" spans="2:25" x14ac:dyDescent="0.25"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315"/>
      <c r="X123" s="315"/>
      <c r="Y123" s="315"/>
    </row>
    <row r="124" spans="2:25" x14ac:dyDescent="0.25"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315"/>
      <c r="X124" s="315"/>
      <c r="Y124" s="315"/>
    </row>
    <row r="125" spans="2:25" x14ac:dyDescent="0.25"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315"/>
      <c r="X125" s="315"/>
      <c r="Y125" s="315"/>
    </row>
    <row r="126" spans="2:25" x14ac:dyDescent="0.25"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315"/>
      <c r="X126" s="315"/>
      <c r="Y126" s="315"/>
    </row>
    <row r="127" spans="2:25" x14ac:dyDescent="0.25"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315"/>
      <c r="X127" s="315"/>
      <c r="Y127" s="315"/>
    </row>
    <row r="128" spans="2:25" x14ac:dyDescent="0.25"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315"/>
      <c r="X128" s="315"/>
      <c r="Y128" s="315"/>
    </row>
    <row r="129" spans="2:25" x14ac:dyDescent="0.25"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315"/>
      <c r="X129" s="315"/>
      <c r="Y129" s="315"/>
    </row>
    <row r="130" spans="2:25" x14ac:dyDescent="0.25"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315"/>
      <c r="X130" s="315"/>
      <c r="Y130" s="315"/>
    </row>
    <row r="131" spans="2:25" x14ac:dyDescent="0.25"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315"/>
      <c r="X131" s="315"/>
      <c r="Y131" s="315"/>
    </row>
    <row r="132" spans="2:25" x14ac:dyDescent="0.25"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315"/>
      <c r="X132" s="315"/>
      <c r="Y132" s="315"/>
    </row>
    <row r="133" spans="2:25" x14ac:dyDescent="0.25"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315"/>
      <c r="X133" s="315"/>
      <c r="Y133" s="315"/>
    </row>
    <row r="134" spans="2:25" x14ac:dyDescent="0.25"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315"/>
      <c r="X134" s="315"/>
      <c r="Y134" s="315"/>
    </row>
    <row r="135" spans="2:25" x14ac:dyDescent="0.25"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315"/>
      <c r="X135" s="315"/>
      <c r="Y135" s="315"/>
    </row>
    <row r="136" spans="2:25" x14ac:dyDescent="0.25"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315"/>
      <c r="X136" s="315"/>
      <c r="Y136" s="315"/>
    </row>
    <row r="137" spans="2:25" x14ac:dyDescent="0.25"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315"/>
      <c r="X137" s="315"/>
      <c r="Y137" s="315"/>
    </row>
    <row r="138" spans="2:25" x14ac:dyDescent="0.25"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315"/>
      <c r="X138" s="315"/>
      <c r="Y138" s="315"/>
    </row>
    <row r="139" spans="2:25" x14ac:dyDescent="0.25"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315"/>
      <c r="X139" s="315"/>
      <c r="Y139" s="315"/>
    </row>
    <row r="140" spans="2:25" x14ac:dyDescent="0.25"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315"/>
      <c r="X140" s="315"/>
      <c r="Y140" s="315"/>
    </row>
    <row r="141" spans="2:25" x14ac:dyDescent="0.25"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315"/>
      <c r="X141" s="315"/>
      <c r="Y141" s="315"/>
    </row>
    <row r="142" spans="2:25" x14ac:dyDescent="0.25"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315"/>
      <c r="X142" s="315"/>
      <c r="Y142" s="315"/>
    </row>
    <row r="143" spans="2:25" x14ac:dyDescent="0.25"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315"/>
      <c r="X143" s="315"/>
      <c r="Y143" s="315"/>
    </row>
    <row r="144" spans="2:25" x14ac:dyDescent="0.25"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315"/>
      <c r="X144" s="315"/>
      <c r="Y144" s="315"/>
    </row>
    <row r="145" spans="2:25" x14ac:dyDescent="0.25"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315"/>
      <c r="X145" s="315"/>
      <c r="Y145" s="315"/>
    </row>
    <row r="146" spans="2:25" x14ac:dyDescent="0.25"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315"/>
      <c r="X146" s="315"/>
      <c r="Y146" s="315"/>
    </row>
    <row r="147" spans="2:25" x14ac:dyDescent="0.25"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315"/>
      <c r="X147" s="315"/>
      <c r="Y147" s="315"/>
    </row>
    <row r="148" spans="2:25" x14ac:dyDescent="0.25"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315"/>
      <c r="X148" s="315"/>
      <c r="Y148" s="315"/>
    </row>
    <row r="149" spans="2:25" x14ac:dyDescent="0.25"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315"/>
      <c r="X149" s="315"/>
      <c r="Y149" s="315"/>
    </row>
    <row r="150" spans="2:25" x14ac:dyDescent="0.25"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315"/>
      <c r="X150" s="315"/>
      <c r="Y150" s="315"/>
    </row>
    <row r="151" spans="2:25" x14ac:dyDescent="0.25"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315"/>
      <c r="X151" s="315"/>
      <c r="Y151" s="315"/>
    </row>
    <row r="152" spans="2:25" x14ac:dyDescent="0.25"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315"/>
      <c r="X152" s="315"/>
      <c r="Y152" s="315"/>
    </row>
    <row r="153" spans="2:25" x14ac:dyDescent="0.25"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315"/>
      <c r="X153" s="315"/>
      <c r="Y153" s="315"/>
    </row>
    <row r="154" spans="2:25" x14ac:dyDescent="0.25"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315"/>
      <c r="X154" s="315"/>
      <c r="Y154" s="315"/>
    </row>
    <row r="155" spans="2:25" x14ac:dyDescent="0.25"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315"/>
      <c r="X155" s="315"/>
      <c r="Y155" s="315"/>
    </row>
    <row r="156" spans="2:25" x14ac:dyDescent="0.25"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315"/>
      <c r="X156" s="315"/>
      <c r="Y156" s="315"/>
    </row>
    <row r="157" spans="2:25" x14ac:dyDescent="0.25"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315"/>
      <c r="X157" s="315"/>
      <c r="Y157" s="315"/>
    </row>
    <row r="158" spans="2:25" x14ac:dyDescent="0.25"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315"/>
      <c r="X158" s="315"/>
      <c r="Y158" s="315"/>
    </row>
    <row r="159" spans="2:25" x14ac:dyDescent="0.25"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315"/>
      <c r="X159" s="315"/>
      <c r="Y159" s="315"/>
    </row>
    <row r="160" spans="2:25" x14ac:dyDescent="0.25"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315"/>
      <c r="X160" s="315"/>
      <c r="Y160" s="315"/>
    </row>
    <row r="161" spans="2:25" x14ac:dyDescent="0.25"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315"/>
      <c r="X161" s="315"/>
      <c r="Y161" s="315"/>
    </row>
    <row r="162" spans="2:25" x14ac:dyDescent="0.25"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315"/>
      <c r="X162" s="315"/>
      <c r="Y162" s="315"/>
    </row>
    <row r="163" spans="2:25" x14ac:dyDescent="0.25"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315"/>
      <c r="X163" s="315"/>
      <c r="Y163" s="315"/>
    </row>
    <row r="164" spans="2:25" x14ac:dyDescent="0.25"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315"/>
      <c r="X164" s="315"/>
      <c r="Y164" s="315"/>
    </row>
    <row r="165" spans="2:25" x14ac:dyDescent="0.25"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315"/>
      <c r="X165" s="315"/>
      <c r="Y165" s="315"/>
    </row>
    <row r="166" spans="2:25" x14ac:dyDescent="0.25"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315"/>
      <c r="X166" s="315"/>
      <c r="Y166" s="315"/>
    </row>
    <row r="167" spans="2:25" x14ac:dyDescent="0.25"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315"/>
      <c r="X167" s="315"/>
      <c r="Y167" s="315"/>
    </row>
    <row r="168" spans="2:25" x14ac:dyDescent="0.25"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315"/>
      <c r="X168" s="315"/>
      <c r="Y168" s="315"/>
    </row>
    <row r="169" spans="2:25" x14ac:dyDescent="0.25"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315"/>
      <c r="X169" s="315"/>
      <c r="Y169" s="315"/>
    </row>
    <row r="170" spans="2:25" x14ac:dyDescent="0.25"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315"/>
      <c r="X170" s="315"/>
      <c r="Y170" s="315"/>
    </row>
    <row r="171" spans="2:25" x14ac:dyDescent="0.25"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315"/>
      <c r="X171" s="315"/>
      <c r="Y171" s="315"/>
    </row>
    <row r="172" spans="2:25" x14ac:dyDescent="0.25"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315"/>
      <c r="X172" s="315"/>
      <c r="Y172" s="315"/>
    </row>
    <row r="173" spans="2:25" x14ac:dyDescent="0.25"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315"/>
      <c r="X173" s="315"/>
      <c r="Y173" s="315"/>
    </row>
    <row r="174" spans="2:25" x14ac:dyDescent="0.25"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315"/>
      <c r="X174" s="315"/>
      <c r="Y174" s="315"/>
    </row>
    <row r="175" spans="2:25" x14ac:dyDescent="0.25"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315"/>
      <c r="X175" s="315"/>
      <c r="Y175" s="315"/>
    </row>
    <row r="176" spans="2:25" x14ac:dyDescent="0.25"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315"/>
      <c r="X176" s="315"/>
      <c r="Y176" s="315"/>
    </row>
    <row r="177" spans="2:25" x14ac:dyDescent="0.25"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315"/>
      <c r="X177" s="315"/>
      <c r="Y177" s="315"/>
    </row>
    <row r="178" spans="2:25" x14ac:dyDescent="0.25"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315"/>
      <c r="X178" s="315"/>
      <c r="Y178" s="315"/>
    </row>
    <row r="179" spans="2:25" x14ac:dyDescent="0.25"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315"/>
      <c r="X179" s="315"/>
      <c r="Y179" s="315"/>
    </row>
    <row r="180" spans="2:25" x14ac:dyDescent="0.25"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315"/>
      <c r="X180" s="315"/>
      <c r="Y180" s="315"/>
    </row>
    <row r="181" spans="2:25" x14ac:dyDescent="0.25"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315"/>
      <c r="X181" s="315"/>
      <c r="Y181" s="315"/>
    </row>
    <row r="182" spans="2:25" x14ac:dyDescent="0.25"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315"/>
      <c r="X182" s="315"/>
      <c r="Y182" s="315"/>
    </row>
    <row r="183" spans="2:25" x14ac:dyDescent="0.25">
      <c r="B183" s="56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315"/>
      <c r="X183" s="315"/>
      <c r="Y183" s="315"/>
    </row>
    <row r="184" spans="2:25" x14ac:dyDescent="0.25">
      <c r="B184" s="56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315"/>
      <c r="X184" s="315"/>
      <c r="Y184" s="315"/>
    </row>
    <row r="185" spans="2:25" x14ac:dyDescent="0.25">
      <c r="B185" s="56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315"/>
      <c r="X185" s="315"/>
      <c r="Y185" s="315"/>
    </row>
    <row r="186" spans="2:25" x14ac:dyDescent="0.25">
      <c r="B186" s="56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315"/>
      <c r="X186" s="315"/>
      <c r="Y186" s="315"/>
    </row>
    <row r="187" spans="2:25" x14ac:dyDescent="0.25">
      <c r="B187" s="56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315"/>
      <c r="X187" s="315"/>
      <c r="Y187" s="315"/>
    </row>
    <row r="188" spans="2:25" x14ac:dyDescent="0.25">
      <c r="B188" s="56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315"/>
      <c r="X188" s="315"/>
      <c r="Y188" s="315"/>
    </row>
    <row r="189" spans="2:25" x14ac:dyDescent="0.25">
      <c r="B189" s="56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315"/>
      <c r="X189" s="315"/>
      <c r="Y189" s="315"/>
    </row>
    <row r="190" spans="2:25" x14ac:dyDescent="0.25">
      <c r="B190" s="56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315"/>
      <c r="X190" s="315"/>
      <c r="Y190" s="315"/>
    </row>
    <row r="191" spans="2:25" x14ac:dyDescent="0.25">
      <c r="B191" s="56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315"/>
      <c r="X191" s="315"/>
      <c r="Y191" s="315"/>
    </row>
    <row r="192" spans="2:25" x14ac:dyDescent="0.25"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315"/>
      <c r="X192" s="315"/>
      <c r="Y192" s="315"/>
    </row>
    <row r="193" spans="2:25" x14ac:dyDescent="0.25">
      <c r="B193" s="56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315"/>
      <c r="X193" s="315"/>
      <c r="Y193" s="315"/>
    </row>
    <row r="194" spans="2:25" x14ac:dyDescent="0.25">
      <c r="B194" s="56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315"/>
      <c r="X194" s="315"/>
      <c r="Y194" s="315"/>
    </row>
    <row r="195" spans="2:25" x14ac:dyDescent="0.25">
      <c r="B195" s="56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315"/>
      <c r="X195" s="315"/>
      <c r="Y195" s="315"/>
    </row>
    <row r="196" spans="2:25" x14ac:dyDescent="0.25">
      <c r="B196" s="56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315"/>
      <c r="X196" s="315"/>
      <c r="Y196" s="315"/>
    </row>
    <row r="197" spans="2:25" x14ac:dyDescent="0.25">
      <c r="B197" s="56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315"/>
      <c r="X197" s="315"/>
      <c r="Y197" s="315"/>
    </row>
    <row r="198" spans="2:25" x14ac:dyDescent="0.25">
      <c r="B198" s="56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315"/>
      <c r="X198" s="315"/>
      <c r="Y198" s="315"/>
    </row>
    <row r="199" spans="2:25" x14ac:dyDescent="0.25">
      <c r="B199" s="56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315"/>
      <c r="X199" s="315"/>
      <c r="Y199" s="315"/>
    </row>
    <row r="200" spans="2:25" x14ac:dyDescent="0.25">
      <c r="B200" s="56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315"/>
      <c r="X200" s="315"/>
      <c r="Y200" s="315"/>
    </row>
    <row r="201" spans="2:25" x14ac:dyDescent="0.25">
      <c r="B201" s="56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315"/>
      <c r="X201" s="315"/>
      <c r="Y201" s="315"/>
    </row>
    <row r="202" spans="2:25" x14ac:dyDescent="0.25">
      <c r="B202" s="56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315"/>
      <c r="X202" s="315"/>
      <c r="Y202" s="315"/>
    </row>
    <row r="203" spans="2:25" x14ac:dyDescent="0.25">
      <c r="B203" s="56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315"/>
      <c r="X203" s="315"/>
      <c r="Y203" s="315"/>
    </row>
    <row r="204" spans="2:25" x14ac:dyDescent="0.25">
      <c r="B204" s="56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315"/>
      <c r="X204" s="315"/>
      <c r="Y204" s="315"/>
    </row>
    <row r="205" spans="2:25" x14ac:dyDescent="0.25">
      <c r="B205" s="56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315"/>
      <c r="X205" s="315"/>
      <c r="Y205" s="315"/>
    </row>
    <row r="206" spans="2:25" x14ac:dyDescent="0.25">
      <c r="B206" s="56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315"/>
      <c r="X206" s="315"/>
      <c r="Y206" s="315"/>
    </row>
    <row r="207" spans="2:25" x14ac:dyDescent="0.25">
      <c r="B207" s="56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315"/>
      <c r="X207" s="315"/>
      <c r="Y207" s="315"/>
    </row>
    <row r="208" spans="2:25" x14ac:dyDescent="0.25">
      <c r="B208" s="56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315"/>
      <c r="X208" s="315"/>
      <c r="Y208" s="315"/>
    </row>
    <row r="209" spans="23:58" s="113" customFormat="1" x14ac:dyDescent="0.25">
      <c r="W209" s="310"/>
      <c r="X209" s="310"/>
      <c r="Y209" s="310"/>
      <c r="Z209" s="310"/>
      <c r="AA209" s="310"/>
      <c r="AB209" s="310"/>
      <c r="AC209" s="310"/>
      <c r="AD209" s="310"/>
      <c r="AE209" s="250"/>
      <c r="AF209" s="250"/>
      <c r="AG209" s="250"/>
      <c r="AH209" s="250"/>
      <c r="AI209" s="250"/>
      <c r="AJ209" s="250"/>
      <c r="AK209" s="250"/>
      <c r="AL209" s="250"/>
      <c r="AM209" s="250"/>
      <c r="AN209" s="250"/>
      <c r="AO209" s="250"/>
      <c r="AP209" s="250"/>
      <c r="AQ209" s="250"/>
      <c r="AR209" s="250"/>
      <c r="AS209" s="250"/>
      <c r="AT209" s="250"/>
      <c r="AU209" s="250"/>
      <c r="AV209" s="250"/>
      <c r="AW209" s="250"/>
      <c r="AX209" s="250"/>
      <c r="AY209" s="250"/>
      <c r="AZ209" s="310"/>
      <c r="BA209" s="310"/>
      <c r="BB209" s="310"/>
      <c r="BC209" s="310"/>
      <c r="BD209" s="310"/>
      <c r="BE209" s="310"/>
      <c r="BF209" s="310"/>
    </row>
    <row r="210" spans="23:58" s="113" customFormat="1" x14ac:dyDescent="0.25">
      <c r="W210" s="310"/>
      <c r="X210" s="310"/>
      <c r="Y210" s="310"/>
      <c r="Z210" s="310"/>
      <c r="AA210" s="310"/>
      <c r="AB210" s="310"/>
      <c r="AC210" s="310"/>
      <c r="AD210" s="310"/>
      <c r="AE210" s="250"/>
      <c r="AF210" s="250"/>
      <c r="AG210" s="250"/>
      <c r="AH210" s="250"/>
      <c r="AI210" s="250"/>
      <c r="AJ210" s="250"/>
      <c r="AK210" s="250"/>
      <c r="AL210" s="250"/>
      <c r="AM210" s="250"/>
      <c r="AN210" s="250"/>
      <c r="AO210" s="250"/>
      <c r="AP210" s="250"/>
      <c r="AQ210" s="250"/>
      <c r="AR210" s="250"/>
      <c r="AS210" s="250"/>
      <c r="AT210" s="250"/>
      <c r="AU210" s="250"/>
      <c r="AV210" s="250"/>
      <c r="AW210" s="250"/>
      <c r="AX210" s="250"/>
      <c r="AY210" s="250"/>
      <c r="AZ210" s="310"/>
      <c r="BA210" s="310"/>
      <c r="BB210" s="310"/>
      <c r="BC210" s="310"/>
      <c r="BD210" s="310"/>
      <c r="BE210" s="310"/>
      <c r="BF210" s="310"/>
    </row>
  </sheetData>
  <sheetProtection password="A692" sheet="1" objects="1" scenarios="1" selectLockedCells="1" sort="0" autoFilter="0"/>
  <mergeCells count="33">
    <mergeCell ref="AO49:AP49"/>
    <mergeCell ref="AO48:AP48"/>
    <mergeCell ref="AO47:AP47"/>
    <mergeCell ref="AO50:AP50"/>
    <mergeCell ref="AO52:AP52"/>
    <mergeCell ref="C25:M35"/>
    <mergeCell ref="L9:M9"/>
    <mergeCell ref="L11:M11"/>
    <mergeCell ref="O9:P9"/>
    <mergeCell ref="O11:P11"/>
    <mergeCell ref="C9:D9"/>
    <mergeCell ref="C11:D11"/>
    <mergeCell ref="F9:G9"/>
    <mergeCell ref="F11:G11"/>
    <mergeCell ref="I9:J9"/>
    <mergeCell ref="I11:J11"/>
    <mergeCell ref="C17:D17"/>
    <mergeCell ref="C19:D19"/>
    <mergeCell ref="R19:S19"/>
    <mergeCell ref="R9:S9"/>
    <mergeCell ref="R11:S11"/>
    <mergeCell ref="R17:S17"/>
    <mergeCell ref="C6:H7"/>
    <mergeCell ref="L7:M7"/>
    <mergeCell ref="I7:K7"/>
    <mergeCell ref="O17:P17"/>
    <mergeCell ref="O19:P19"/>
    <mergeCell ref="F17:G17"/>
    <mergeCell ref="I17:J17"/>
    <mergeCell ref="F19:G19"/>
    <mergeCell ref="I19:J19"/>
    <mergeCell ref="L17:M17"/>
    <mergeCell ref="L19:M19"/>
  </mergeCells>
  <conditionalFormatting sqref="U18 I15:J15 I9:J12 I13:I14 J14">
    <cfRule type="cellIs" dxfId="33" priority="44" operator="lessThan">
      <formula>0</formula>
    </cfRule>
  </conditionalFormatting>
  <conditionalFormatting sqref="C9:D12 C13 C14:D15">
    <cfRule type="expression" dxfId="32" priority="983">
      <formula>$C$11&gt;$C$14</formula>
    </cfRule>
  </conditionalFormatting>
  <conditionalFormatting sqref="D13">
    <cfRule type="expression" dxfId="31" priority="26">
      <formula>$C$11&gt;$C$14</formula>
    </cfRule>
  </conditionalFormatting>
  <conditionalFormatting sqref="F9:G12 F13 F14:G15">
    <cfRule type="expression" dxfId="30" priority="984">
      <formula>$F$11&gt;$F$14</formula>
    </cfRule>
  </conditionalFormatting>
  <conditionalFormatting sqref="I9:J12 I13 I14:J15">
    <cfRule type="expression" dxfId="29" priority="987">
      <formula>$I$11&gt;$I$14</formula>
    </cfRule>
  </conditionalFormatting>
  <conditionalFormatting sqref="L9:M12 L13 L14:M15">
    <cfRule type="expression" dxfId="28" priority="988">
      <formula>$L$11&gt;$L$14</formula>
    </cfRule>
  </conditionalFormatting>
  <conditionalFormatting sqref="O9:P12 O13 O14:P15">
    <cfRule type="expression" dxfId="27" priority="989">
      <formula>$O$11&gt;$O$14</formula>
    </cfRule>
  </conditionalFormatting>
  <conditionalFormatting sqref="R9:S12 R13 R14:S15">
    <cfRule type="expression" dxfId="26" priority="990">
      <formula>$R$11&gt;$R$14</formula>
    </cfRule>
  </conditionalFormatting>
  <conditionalFormatting sqref="C17:D20 C21 C22:D23">
    <cfRule type="expression" dxfId="25" priority="991">
      <formula>$C$19&gt;$C$22</formula>
    </cfRule>
  </conditionalFormatting>
  <conditionalFormatting sqref="F17:G20 F21 F22:G23">
    <cfRule type="expression" dxfId="24" priority="992">
      <formula>$F$19&gt;$F$22</formula>
    </cfRule>
  </conditionalFormatting>
  <conditionalFormatting sqref="I17:J20 I21 I22:J23">
    <cfRule type="expression" dxfId="23" priority="993">
      <formula>$I$19&gt;$I$22</formula>
    </cfRule>
  </conditionalFormatting>
  <conditionalFormatting sqref="L17:M20 L21 L22:M23">
    <cfRule type="expression" dxfId="22" priority="994">
      <formula>$L$19&gt;$L$22</formula>
    </cfRule>
  </conditionalFormatting>
  <conditionalFormatting sqref="O17:P20 O21 O22:P23">
    <cfRule type="expression" dxfId="21" priority="995">
      <formula>$O$19&gt;$O$22</formula>
    </cfRule>
  </conditionalFormatting>
  <conditionalFormatting sqref="R17:S20 R21 R22:S23">
    <cfRule type="expression" dxfId="20" priority="996">
      <formula>$R$19&gt;$R$22</formula>
    </cfRule>
  </conditionalFormatting>
  <conditionalFormatting sqref="G13">
    <cfRule type="expression" dxfId="19" priority="14">
      <formula>$F$11&gt;$F$14</formula>
    </cfRule>
  </conditionalFormatting>
  <conditionalFormatting sqref="J13">
    <cfRule type="cellIs" dxfId="18" priority="12" operator="lessThan">
      <formula>0</formula>
    </cfRule>
  </conditionalFormatting>
  <conditionalFormatting sqref="J13">
    <cfRule type="expression" dxfId="17" priority="13">
      <formula>$I$11&gt;$I$14</formula>
    </cfRule>
  </conditionalFormatting>
  <conditionalFormatting sqref="M13">
    <cfRule type="expression" dxfId="16" priority="11">
      <formula>$L$11&gt;$L$14</formula>
    </cfRule>
  </conditionalFormatting>
  <conditionalFormatting sqref="P13">
    <cfRule type="expression" dxfId="15" priority="10">
      <formula>$O$11&gt;$O$14</formula>
    </cfRule>
  </conditionalFormatting>
  <conditionalFormatting sqref="S13">
    <cfRule type="expression" dxfId="14" priority="9">
      <formula>$R$11&gt;$R$14</formula>
    </cfRule>
  </conditionalFormatting>
  <conditionalFormatting sqref="S21">
    <cfRule type="expression" dxfId="13" priority="8">
      <formula>$R$19&gt;$R$22</formula>
    </cfRule>
  </conditionalFormatting>
  <conditionalFormatting sqref="P21">
    <cfRule type="expression" dxfId="12" priority="7">
      <formula>$O$19&gt;$O$22</formula>
    </cfRule>
  </conditionalFormatting>
  <conditionalFormatting sqref="M21">
    <cfRule type="expression" dxfId="11" priority="6">
      <formula>$L$19&gt;$L$22</formula>
    </cfRule>
  </conditionalFormatting>
  <conditionalFormatting sqref="J21">
    <cfRule type="expression" dxfId="10" priority="5">
      <formula>$I$19&gt;$I$22</formula>
    </cfRule>
  </conditionalFormatting>
  <conditionalFormatting sqref="G21">
    <cfRule type="expression" dxfId="9" priority="4">
      <formula>$F$19&gt;$F$22</formula>
    </cfRule>
  </conditionalFormatting>
  <conditionalFormatting sqref="D21">
    <cfRule type="expression" dxfId="8" priority="3">
      <formula>$C$19&gt;$C$22</formula>
    </cfRule>
  </conditionalFormatting>
  <conditionalFormatting sqref="C14:S14 C22:S22">
    <cfRule type="cellIs" dxfId="7" priority="2" operator="equal">
      <formula>0</formula>
    </cfRule>
  </conditionalFormatting>
  <dataValidations count="2">
    <dataValidation type="list" allowBlank="1" showInputMessage="1" showErrorMessage="1" sqref="P7">
      <formula1>$AX$28:$AX$78</formula1>
    </dataValidation>
    <dataValidation type="list" allowBlank="1" showInputMessage="1" showErrorMessage="1" sqref="L7:M7">
      <formula1>$AV$27:$AV$47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CC39D80-75AA-4E77-A829-9C8B8EDAF8B4}">
            <xm:f>DES!$U$8&gt;49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A1:XFD1048576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>
    <tabColor rgb="FF7030A0"/>
  </sheetPr>
  <dimension ref="A1:AT92"/>
  <sheetViews>
    <sheetView showGridLines="0" showRowColHeaders="0" zoomScaleNormal="100" workbookViewId="0">
      <pane ySplit="4" topLeftCell="A5" activePane="bottomLeft" state="frozen"/>
      <selection pane="bottomLeft" activeCell="D10" sqref="D10:E10"/>
    </sheetView>
  </sheetViews>
  <sheetFormatPr defaultRowHeight="15" x14ac:dyDescent="0.25"/>
  <cols>
    <col min="1" max="1" width="10.7109375" customWidth="1"/>
    <col min="2" max="2" width="4.28515625" customWidth="1"/>
    <col min="3" max="3" width="17.5703125" customWidth="1"/>
    <col min="4" max="6" width="14.7109375" customWidth="1"/>
    <col min="8" max="8" width="17.5703125" customWidth="1"/>
    <col min="9" max="11" width="14.7109375" customWidth="1"/>
    <col min="13" max="13" width="12.28515625" customWidth="1"/>
    <col min="17" max="17" width="47.85546875" customWidth="1"/>
    <col min="18" max="18" width="5" customWidth="1"/>
    <col min="19" max="24" width="9.140625" style="250" hidden="1" customWidth="1"/>
    <col min="25" max="25" width="3.28515625" style="250" hidden="1" customWidth="1"/>
    <col min="26" max="32" width="9.140625" style="250" hidden="1" customWidth="1"/>
    <col min="33" max="33" width="5.7109375" style="250" hidden="1" customWidth="1"/>
    <col min="34" max="34" width="12.5703125" style="250" hidden="1" customWidth="1"/>
    <col min="35" max="35" width="3" style="250" hidden="1" customWidth="1"/>
    <col min="36" max="36" width="4.42578125" style="250" hidden="1" customWidth="1"/>
    <col min="37" max="37" width="19.140625" style="250" hidden="1" customWidth="1"/>
    <col min="38" max="46" width="9.140625" style="305"/>
  </cols>
  <sheetData>
    <row r="1" spans="1:37" x14ac:dyDescent="0.25">
      <c r="A1" s="50"/>
    </row>
    <row r="5" spans="1:37" x14ac:dyDescent="0.25"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</row>
    <row r="6" spans="1:37" ht="15" customHeight="1" x14ac:dyDescent="0.25">
      <c r="B6" s="56"/>
      <c r="C6" s="492" t="s">
        <v>51</v>
      </c>
      <c r="D6" s="492"/>
      <c r="E6" s="492"/>
      <c r="F6" s="56"/>
      <c r="G6" s="56"/>
      <c r="H6" s="492" t="s">
        <v>54</v>
      </c>
      <c r="I6" s="492"/>
      <c r="J6" s="492"/>
      <c r="K6" s="56"/>
      <c r="L6" s="56"/>
      <c r="M6" s="56"/>
      <c r="N6" s="56"/>
      <c r="O6" s="56"/>
      <c r="P6" s="56"/>
      <c r="Q6" s="56"/>
    </row>
    <row r="7" spans="1:37" ht="15" customHeight="1" x14ac:dyDescent="0.25">
      <c r="B7" s="56"/>
      <c r="C7" s="492"/>
      <c r="D7" s="492"/>
      <c r="E7" s="492"/>
      <c r="F7" s="56"/>
      <c r="G7" s="56"/>
      <c r="H7" s="492"/>
      <c r="I7" s="492"/>
      <c r="J7" s="492"/>
      <c r="K7" s="56"/>
      <c r="L7" s="56"/>
      <c r="M7" s="56"/>
      <c r="N7" s="56"/>
      <c r="O7" s="56"/>
      <c r="P7" s="56"/>
      <c r="Q7" s="56"/>
    </row>
    <row r="8" spans="1:37" ht="15" customHeight="1" x14ac:dyDescent="0.25">
      <c r="B8" s="56"/>
      <c r="C8" s="56"/>
      <c r="D8" s="108"/>
      <c r="E8" s="56"/>
      <c r="F8" s="108"/>
      <c r="G8" s="56"/>
      <c r="H8" s="56"/>
      <c r="I8" s="108"/>
      <c r="J8" s="56"/>
      <c r="K8" s="108"/>
      <c r="L8" s="56"/>
      <c r="M8" s="56"/>
      <c r="N8" s="56"/>
      <c r="O8" s="56"/>
      <c r="P8" s="56"/>
      <c r="Q8" s="56"/>
    </row>
    <row r="9" spans="1:37" x14ac:dyDescent="0.25">
      <c r="B9" s="56"/>
      <c r="C9" s="108"/>
      <c r="D9" s="108"/>
      <c r="E9" s="108"/>
      <c r="F9" s="108"/>
      <c r="G9" s="108"/>
      <c r="H9" s="108"/>
      <c r="I9" s="108"/>
      <c r="J9" s="108"/>
      <c r="K9" s="108"/>
      <c r="L9" s="56"/>
      <c r="M9" s="56"/>
      <c r="N9" s="56"/>
      <c r="O9" s="56"/>
      <c r="P9" s="56"/>
      <c r="Q9" s="56"/>
    </row>
    <row r="10" spans="1:37" x14ac:dyDescent="0.25">
      <c r="B10" s="56"/>
      <c r="C10" s="161" t="s">
        <v>149</v>
      </c>
      <c r="D10" s="493"/>
      <c r="E10" s="494"/>
      <c r="F10" s="108"/>
      <c r="G10" s="56"/>
      <c r="H10" s="161" t="s">
        <v>150</v>
      </c>
      <c r="I10" s="493"/>
      <c r="J10" s="494"/>
      <c r="K10" s="56"/>
      <c r="L10" s="253" t="s">
        <v>146</v>
      </c>
      <c r="M10" s="112">
        <v>2021</v>
      </c>
      <c r="N10" s="56"/>
      <c r="O10" s="56"/>
      <c r="P10" s="56"/>
      <c r="Q10" s="56"/>
    </row>
    <row r="11" spans="1:37" x14ac:dyDescent="0.25"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</row>
    <row r="12" spans="1:37" x14ac:dyDescent="0.25">
      <c r="B12" s="56"/>
      <c r="C12" s="151"/>
      <c r="D12" s="32" t="s">
        <v>52</v>
      </c>
      <c r="E12" s="32" t="s">
        <v>53</v>
      </c>
      <c r="F12" s="32" t="s">
        <v>22</v>
      </c>
      <c r="G12" s="56"/>
      <c r="H12" s="151"/>
      <c r="I12" s="32" t="s">
        <v>88</v>
      </c>
      <c r="J12" s="32" t="s">
        <v>89</v>
      </c>
      <c r="K12" s="32" t="s">
        <v>22</v>
      </c>
      <c r="L12" s="56"/>
      <c r="M12" s="56"/>
      <c r="N12" s="56"/>
      <c r="O12" s="56"/>
      <c r="P12" s="56"/>
      <c r="Q12" s="56"/>
    </row>
    <row r="13" spans="1:37" x14ac:dyDescent="0.25">
      <c r="B13" s="56"/>
      <c r="C13" s="454" t="s">
        <v>92</v>
      </c>
      <c r="D13" s="455"/>
      <c r="E13" s="455"/>
      <c r="F13" s="209">
        <f>SUMIFS(V:V,U:U,M10)</f>
        <v>0</v>
      </c>
      <c r="G13" s="56"/>
      <c r="H13" s="454" t="s">
        <v>92</v>
      </c>
      <c r="I13" s="455"/>
      <c r="J13" s="455"/>
      <c r="K13" s="209">
        <f>SUMIFS(Z:Z,U:U,M10)</f>
        <v>0</v>
      </c>
      <c r="L13" s="56"/>
      <c r="M13" s="424"/>
      <c r="N13" s="424"/>
      <c r="O13" s="424"/>
      <c r="P13" s="56"/>
      <c r="Q13" s="56"/>
      <c r="S13" s="156">
        <v>1</v>
      </c>
      <c r="V13" s="156" t="s">
        <v>87</v>
      </c>
      <c r="W13" s="156" t="s">
        <v>83</v>
      </c>
      <c r="X13" s="156" t="s">
        <v>90</v>
      </c>
      <c r="Z13" s="156" t="s">
        <v>87</v>
      </c>
      <c r="AA13" s="156" t="s">
        <v>91</v>
      </c>
      <c r="AB13" s="156" t="s">
        <v>86</v>
      </c>
    </row>
    <row r="14" spans="1:37" x14ac:dyDescent="0.25">
      <c r="B14" s="56"/>
      <c r="C14" s="240" t="s">
        <v>34</v>
      </c>
      <c r="D14" s="28">
        <f>SUMIFS('EMP ADQ'!G:G,'EMP ADQ'!C:C,"&gt;="&amp;DATE($M$10,S13,1),'EMP ADQ'!C:C,"&lt;="&amp;EOMONTH(DATE($M$10,S13,1),0),'EMP ADQ'!I:I,"efetivado",'EMP ADQ'!D:D,"Empréstimo Adquirido",'EMP ADQ'!E:E,$D$10)</f>
        <v>0</v>
      </c>
      <c r="E14" s="29">
        <f>SUMIFS('EMP ADQ'!G:G,'EMP ADQ'!C:C,"&gt;="&amp;DATE($M$10,S13,1),'EMP ADQ'!C:C,"&lt;="&amp;EOMONTH(DATE($M$10,S13,1),0),'EMP ADQ'!I:I,"efetivado",'EMP ADQ'!D:D,"Empréstimo Pago",'EMP ADQ'!E:E,$D$10)</f>
        <v>0</v>
      </c>
      <c r="F14" s="27">
        <f t="shared" ref="F14:F25" si="0">F13+D14-E14</f>
        <v>0</v>
      </c>
      <c r="G14" s="56"/>
      <c r="H14" s="240" t="s">
        <v>34</v>
      </c>
      <c r="I14" s="29">
        <f>SUMIFS('EMP CON'!G:G,'EMP CON'!C:C,"&gt;="&amp;DATE($M$10,S13,1),'EMP CON'!C:C,"&lt;="&amp;EOMONTH(DATE($M$10,S13,1),0),'EMP CON'!I:I,"efetivado",'EMP CON'!D:D,"Empréstimo Concedido",'EMP CON'!E:E,$I$10)</f>
        <v>0</v>
      </c>
      <c r="J14" s="28">
        <f>SUMIFS('EMP CON'!G:G,'EMP CON'!C:C,"&gt;="&amp;DATE($M$10,S13,1),'EMP CON'!C:C,"&lt;="&amp;EOMONTH(DATE($M$10,S13,1),0),'EMP CON'!I:I,"efetivado",'EMP CON'!D:D,"Empréstimo Recebido",'EMP CON'!E:E,$I$10)</f>
        <v>0</v>
      </c>
      <c r="K14" s="27">
        <f t="shared" ref="K14:K25" si="1">K13-I14+J14</f>
        <v>0</v>
      </c>
      <c r="L14" s="56"/>
      <c r="M14" s="424"/>
      <c r="N14" s="424"/>
      <c r="O14" s="424"/>
      <c r="P14" s="56"/>
      <c r="Q14" s="56"/>
      <c r="S14" s="156">
        <v>2</v>
      </c>
      <c r="U14" s="156">
        <f>CAD!M10</f>
        <v>2020</v>
      </c>
      <c r="V14" s="352">
        <f>SUMIFS('CAD3'!E8:E57,'CAD3'!D8:D57,'08'!D10)</f>
        <v>0</v>
      </c>
      <c r="W14" s="352">
        <f>SUMIFS('EMP ADQ'!G:G,'EMP ADQ'!C:C,"&gt;="&amp;DATE(U14,1,1),'EMP ADQ'!C:C,"&lt;="&amp;EOMONTH(DATE(U14,12,1),0),'EMP ADQ'!I:I,"efetivado",'EMP ADQ'!D:D,"Empréstimo Adquirido",'EMP ADQ'!E:E,$D$10)</f>
        <v>0</v>
      </c>
      <c r="X14" s="352">
        <f>SUMIFS('EMP ADQ'!G:G,'EMP ADQ'!C:C,"&gt;="&amp;DATE(U14,1,1),'EMP ADQ'!C:C,"&lt;="&amp;EOMONTH(DATE(U14,12,1),0),'EMP ADQ'!I:I,"efetivado",'EMP ADQ'!D:D,"Empréstimo Pago",'EMP ADQ'!E:E,$D$10)</f>
        <v>0</v>
      </c>
      <c r="Z14" s="352">
        <f>SUMIFS('CAD3'!I8:I57,'CAD3'!H8:H57,'08'!I10)</f>
        <v>0</v>
      </c>
      <c r="AA14" s="352">
        <f>SUMIFS('EMP CON'!G:G,'EMP CON'!C:C,"&gt;="&amp;DATE(U14,1,1),'EMP CON'!C:C,"&lt;="&amp;EOMONTH(DATE(U14,12,1),0),'EMP CON'!I:I,"efetivado",'EMP CON'!D:D,"Empréstimo Concedido",'EMP CON'!E:E,$I$10)</f>
        <v>0</v>
      </c>
      <c r="AB14" s="352">
        <f>SUMIFS('EMP CON'!G:G,'EMP CON'!C:C,"&gt;="&amp;DATE(U14,1,1),'EMP CON'!C:C,"&lt;="&amp;EOMONTH(DATE(U14,12,1),0),'EMP CON'!I:I,"efetivado",'EMP CON'!D:D,"Empréstimo Recebido",'EMP CON'!E:E,$I$10)</f>
        <v>0</v>
      </c>
      <c r="AH14" s="358" t="s">
        <v>13</v>
      </c>
      <c r="AK14" s="358" t="s">
        <v>12</v>
      </c>
    </row>
    <row r="15" spans="1:37" x14ac:dyDescent="0.25">
      <c r="B15" s="56"/>
      <c r="C15" s="63" t="s">
        <v>35</v>
      </c>
      <c r="D15" s="28">
        <f>SUMIFS('EMP ADQ'!G:G,'EMP ADQ'!C:C,"&gt;="&amp;DATE($M$10,S14,1),'EMP ADQ'!C:C,"&lt;="&amp;EOMONTH(DATE($M$10,S14,1),0),'EMP ADQ'!I:I,"efetivado",'EMP ADQ'!D:D,"Empréstimo Adquirido",'EMP ADQ'!E:E,$D$10)</f>
        <v>0</v>
      </c>
      <c r="E15" s="29">
        <f>SUMIFS('EMP ADQ'!G:G,'EMP ADQ'!C:C,"&gt;="&amp;DATE($M$10,S14,1),'EMP ADQ'!C:C,"&lt;="&amp;EOMONTH(DATE($M$10,S14,1),0),'EMP ADQ'!I:I,"efetivado",'EMP ADQ'!D:D,"Empréstimo Pago",'EMP ADQ'!E:E,$D$10)</f>
        <v>0</v>
      </c>
      <c r="F15" s="25">
        <f t="shared" si="0"/>
        <v>0</v>
      </c>
      <c r="G15" s="56"/>
      <c r="H15" s="63" t="s">
        <v>35</v>
      </c>
      <c r="I15" s="29">
        <f>SUMIFS('EMP CON'!G:G,'EMP CON'!C:C,"&gt;="&amp;DATE($M$10,S14,1),'EMP CON'!C:C,"&lt;="&amp;EOMONTH(DATE($M$10,S14,1),0),'EMP CON'!I:I,"efetivado",'EMP CON'!D:D,"Empréstimo Concedido",'EMP CON'!E:E,$I$10)</f>
        <v>0</v>
      </c>
      <c r="J15" s="28">
        <f>SUMIFS('EMP CON'!G:G,'EMP CON'!C:C,"&gt;="&amp;DATE($M$10,S14,1),'EMP CON'!C:C,"&lt;="&amp;EOMONTH(DATE($M$10,S14,1),0),'EMP CON'!I:I,"efetivado",'EMP CON'!D:D,"Empréstimo Recebido",'EMP CON'!E:E,$I$10)</f>
        <v>0</v>
      </c>
      <c r="K15" s="25">
        <f t="shared" si="1"/>
        <v>0</v>
      </c>
      <c r="L15" s="56"/>
      <c r="M15" s="424"/>
      <c r="N15" s="424"/>
      <c r="O15" s="424"/>
      <c r="P15" s="56"/>
      <c r="Q15" s="56"/>
      <c r="S15" s="156">
        <v>3</v>
      </c>
      <c r="U15" s="156">
        <f>U14+1</f>
        <v>2021</v>
      </c>
      <c r="V15" s="352">
        <f>V14+W14-X14</f>
        <v>0</v>
      </c>
      <c r="W15" s="352">
        <f>SUMIFS('EMP ADQ'!G:G,'EMP ADQ'!C:C,"&gt;="&amp;DATE(U15,1,1),'EMP ADQ'!C:C,"&lt;="&amp;EOMONTH(DATE(U15,12,1),0),'EMP ADQ'!I:I,"efetivado",'EMP ADQ'!D:D,"Empréstimo Adquirido",'EMP ADQ'!E:E,$D$10)</f>
        <v>0</v>
      </c>
      <c r="X15" s="352">
        <f>SUMIFS('EMP ADQ'!G:G,'EMP ADQ'!C:C,"&gt;="&amp;DATE(U15,1,1),'EMP ADQ'!C:C,"&lt;="&amp;EOMONTH(DATE(U15,12,1),0),'EMP ADQ'!I:I,"efetivado",'EMP ADQ'!D:D,"Empréstimo Pago",'EMP ADQ'!E:E,$D$10)</f>
        <v>0</v>
      </c>
      <c r="Z15" s="352">
        <f>Z14-AA14+AB14</f>
        <v>0</v>
      </c>
      <c r="AA15" s="352">
        <f>SUMIFS('EMP CON'!G:G,'EMP CON'!C:C,"&gt;="&amp;DATE(U15,1,1),'EMP CON'!C:C,"&lt;="&amp;EOMONTH(DATE(U15,12,1),0),'EMP CON'!I:I,"efetivado",'EMP CON'!D:D,"Empréstimo Concedido",'EMP CON'!E:E,$I$10)</f>
        <v>0</v>
      </c>
      <c r="AB15" s="352">
        <f>SUMIFS('EMP CON'!G:G,'EMP CON'!C:C,"&gt;="&amp;DATE(U15,1,1),'EMP CON'!C:C,"&lt;="&amp;EOMONTH(DATE(U15,12,1),0),'EMP CON'!I:I,"efetivado",'EMP CON'!D:D,"Empréstimo Recebido",'EMP CON'!E:E,$I$10)</f>
        <v>0</v>
      </c>
      <c r="AG15" s="250" t="s">
        <v>152</v>
      </c>
      <c r="AH15" s="358">
        <f>VLOOKUP(AG15,'CAD3'!C8:D8,2,0)</f>
        <v>0</v>
      </c>
      <c r="AJ15" s="250" t="s">
        <v>152</v>
      </c>
      <c r="AK15" s="358">
        <f>VLOOKUP(AJ15,'CAD3'!G8:H8,2,0)</f>
        <v>0</v>
      </c>
    </row>
    <row r="16" spans="1:37" x14ac:dyDescent="0.25">
      <c r="B16" s="56"/>
      <c r="C16" s="63" t="s">
        <v>36</v>
      </c>
      <c r="D16" s="28">
        <f>SUMIFS('EMP ADQ'!G:G,'EMP ADQ'!C:C,"&gt;="&amp;DATE($M$10,S15,1),'EMP ADQ'!C:C,"&lt;="&amp;EOMONTH(DATE($M$10,S15,1),0),'EMP ADQ'!I:I,"efetivado",'EMP ADQ'!D:D,"Empréstimo Adquirido",'EMP ADQ'!E:E,$D$10)</f>
        <v>0</v>
      </c>
      <c r="E16" s="29">
        <f>SUMIFS('EMP ADQ'!G:G,'EMP ADQ'!C:C,"&gt;="&amp;DATE($M$10,S15,1),'EMP ADQ'!C:C,"&lt;="&amp;EOMONTH(DATE($M$10,S15,1),0),'EMP ADQ'!I:I,"efetivado",'EMP ADQ'!D:D,"Empréstimo Pago",'EMP ADQ'!E:E,$D$10)</f>
        <v>0</v>
      </c>
      <c r="F16" s="25">
        <f t="shared" si="0"/>
        <v>0</v>
      </c>
      <c r="G16" s="56"/>
      <c r="H16" s="63" t="s">
        <v>36</v>
      </c>
      <c r="I16" s="29">
        <f>SUMIFS('EMP CON'!G:G,'EMP CON'!C:C,"&gt;="&amp;DATE($M$10,S15,1),'EMP CON'!C:C,"&lt;="&amp;EOMONTH(DATE($M$10,S15,1),0),'EMP CON'!I:I,"efetivado",'EMP CON'!D:D,"Empréstimo Concedido",'EMP CON'!E:E,$I$10)</f>
        <v>0</v>
      </c>
      <c r="J16" s="28">
        <f>SUMIFS('EMP CON'!G:G,'EMP CON'!C:C,"&gt;="&amp;DATE($M$10,S15,1),'EMP CON'!C:C,"&lt;="&amp;EOMONTH(DATE($M$10,S15,1),0),'EMP CON'!I:I,"efetivado",'EMP CON'!D:D,"Empréstimo Recebido",'EMP CON'!E:E,$I$10)</f>
        <v>0</v>
      </c>
      <c r="K16" s="25">
        <f t="shared" si="1"/>
        <v>0</v>
      </c>
      <c r="L16" s="56"/>
      <c r="M16" s="424"/>
      <c r="N16" s="424"/>
      <c r="O16" s="424"/>
      <c r="P16" s="56"/>
      <c r="Q16" s="56"/>
      <c r="S16" s="156">
        <v>4</v>
      </c>
      <c r="U16" s="156">
        <f t="shared" ref="U16:U64" si="2">U15+1</f>
        <v>2022</v>
      </c>
      <c r="V16" s="352">
        <f t="shared" ref="V16:V64" si="3">V15+W15-X15</f>
        <v>0</v>
      </c>
      <c r="W16" s="352">
        <f>SUMIFS('EMP ADQ'!G:G,'EMP ADQ'!C:C,"&gt;="&amp;DATE(U16,1,1),'EMP ADQ'!C:C,"&lt;="&amp;EOMONTH(DATE(U16,12,1),0),'EMP ADQ'!I:I,"efetivado",'EMP ADQ'!D:D,"Empréstimo Adquirido",'EMP ADQ'!E:E,$D$10)</f>
        <v>0</v>
      </c>
      <c r="X16" s="352">
        <f>SUMIFS('EMP ADQ'!G:G,'EMP ADQ'!C:C,"&gt;="&amp;DATE(U16,1,1),'EMP ADQ'!C:C,"&lt;="&amp;EOMONTH(DATE(U16,12,1),0),'EMP ADQ'!I:I,"efetivado",'EMP ADQ'!D:D,"Empréstimo Pago",'EMP ADQ'!E:E,$D$10)</f>
        <v>0</v>
      </c>
      <c r="Z16" s="352">
        <f t="shared" ref="Z16:Z64" si="4">Z15+AA15-AB15</f>
        <v>0</v>
      </c>
      <c r="AA16" s="352">
        <f>SUMIFS('EMP CON'!G:G,'EMP CON'!C:C,"&gt;="&amp;DATE(U16,1,1),'EMP CON'!C:C,"&lt;="&amp;EOMONTH(DATE(U16,12,1),0),'EMP CON'!I:I,"efetivado",'EMP CON'!D:D,"Empréstimo Concedido",'EMP CON'!E:E,$I$10)</f>
        <v>0</v>
      </c>
      <c r="AB16" s="352">
        <f>SUMIFS('EMP CON'!G:G,'EMP CON'!C:C,"&gt;="&amp;DATE(U16,1,1),'EMP CON'!C:C,"&lt;="&amp;EOMONTH(DATE(U16,12,1),0),'EMP CON'!I:I,"efetivado",'EMP CON'!D:D,"Empréstimo Recebido",'EMP CON'!E:E,$I$10)</f>
        <v>0</v>
      </c>
      <c r="AG16" s="250" t="s">
        <v>153</v>
      </c>
      <c r="AH16" s="358">
        <f>VLOOKUP(AG16,'CAD3'!C9:D9,2,0)</f>
        <v>0</v>
      </c>
      <c r="AJ16" s="250" t="s">
        <v>153</v>
      </c>
      <c r="AK16" s="358">
        <f>VLOOKUP(AJ16,'CAD3'!G9:H9,2,0)</f>
        <v>0</v>
      </c>
    </row>
    <row r="17" spans="2:37" x14ac:dyDescent="0.25">
      <c r="B17" s="56"/>
      <c r="C17" s="63" t="s">
        <v>37</v>
      </c>
      <c r="D17" s="28">
        <f>SUMIFS('EMP ADQ'!G:G,'EMP ADQ'!C:C,"&gt;="&amp;DATE($M$10,S16,1),'EMP ADQ'!C:C,"&lt;="&amp;EOMONTH(DATE($M$10,S16,1),0),'EMP ADQ'!I:I,"efetivado",'EMP ADQ'!D:D,"Empréstimo Adquirido",'EMP ADQ'!E:E,$D$10)</f>
        <v>0</v>
      </c>
      <c r="E17" s="29">
        <f>SUMIFS('EMP ADQ'!G:G,'EMP ADQ'!C:C,"&gt;="&amp;DATE($M$10,S16,1),'EMP ADQ'!C:C,"&lt;="&amp;EOMONTH(DATE($M$10,S16,1),0),'EMP ADQ'!I:I,"efetivado",'EMP ADQ'!D:D,"Empréstimo Pago",'EMP ADQ'!E:E,$D$10)</f>
        <v>0</v>
      </c>
      <c r="F17" s="21">
        <f t="shared" si="0"/>
        <v>0</v>
      </c>
      <c r="G17" s="56"/>
      <c r="H17" s="63" t="s">
        <v>37</v>
      </c>
      <c r="I17" s="29">
        <f>SUMIFS('EMP CON'!G:G,'EMP CON'!C:C,"&gt;="&amp;DATE($M$10,S16,1),'EMP CON'!C:C,"&lt;="&amp;EOMONTH(DATE($M$10,S16,1),0),'EMP CON'!I:I,"efetivado",'EMP CON'!D:D,"Empréstimo Concedido",'EMP CON'!E:E,$I$10)</f>
        <v>0</v>
      </c>
      <c r="J17" s="28">
        <f>SUMIFS('EMP CON'!G:G,'EMP CON'!C:C,"&gt;="&amp;DATE($M$10,S16,1),'EMP CON'!C:C,"&lt;="&amp;EOMONTH(DATE($M$10,S16,1),0),'EMP CON'!I:I,"efetivado",'EMP CON'!D:D,"Empréstimo Recebido",'EMP CON'!E:E,$I$10)</f>
        <v>0</v>
      </c>
      <c r="K17" s="21">
        <f t="shared" si="1"/>
        <v>0</v>
      </c>
      <c r="L17" s="56"/>
      <c r="M17" s="424"/>
      <c r="N17" s="424"/>
      <c r="O17" s="424"/>
      <c r="P17" s="56"/>
      <c r="Q17" s="56"/>
      <c r="S17" s="156">
        <v>5</v>
      </c>
      <c r="U17" s="156">
        <f t="shared" si="2"/>
        <v>2023</v>
      </c>
      <c r="V17" s="352">
        <f t="shared" si="3"/>
        <v>0</v>
      </c>
      <c r="W17" s="352">
        <f>SUMIFS('EMP ADQ'!G:G,'EMP ADQ'!C:C,"&gt;="&amp;DATE(U17,1,1),'EMP ADQ'!C:C,"&lt;="&amp;EOMONTH(DATE(U17,12,1),0),'EMP ADQ'!I:I,"efetivado",'EMP ADQ'!D:D,"Empréstimo Adquirido",'EMP ADQ'!E:E,$D$10)</f>
        <v>0</v>
      </c>
      <c r="X17" s="352">
        <f>SUMIFS('EMP ADQ'!G:G,'EMP ADQ'!C:C,"&gt;="&amp;DATE(U17,1,1),'EMP ADQ'!C:C,"&lt;="&amp;EOMONTH(DATE(U17,12,1),0),'EMP ADQ'!I:I,"efetivado",'EMP ADQ'!D:D,"Empréstimo Pago",'EMP ADQ'!E:E,$D$10)</f>
        <v>0</v>
      </c>
      <c r="Z17" s="352">
        <f t="shared" si="4"/>
        <v>0</v>
      </c>
      <c r="AA17" s="352">
        <f>SUMIFS('EMP CON'!G:G,'EMP CON'!C:C,"&gt;="&amp;DATE(U17,1,1),'EMP CON'!C:C,"&lt;="&amp;EOMONTH(DATE(U17,12,1),0),'EMP CON'!I:I,"efetivado",'EMP CON'!D:D,"Empréstimo Concedido",'EMP CON'!E:E,$I$10)</f>
        <v>0</v>
      </c>
      <c r="AB17" s="352">
        <f>SUMIFS('EMP CON'!G:G,'EMP CON'!C:C,"&gt;="&amp;DATE(U17,1,1),'EMP CON'!C:C,"&lt;="&amp;EOMONTH(DATE(U17,12,1),0),'EMP CON'!I:I,"efetivado",'EMP CON'!D:D,"Empréstimo Recebido",'EMP CON'!E:E,$I$10)</f>
        <v>0</v>
      </c>
      <c r="AG17" s="250" t="s">
        <v>154</v>
      </c>
      <c r="AH17" s="358">
        <f>VLOOKUP(AG17,'CAD3'!C10:D10,2,0)</f>
        <v>0</v>
      </c>
      <c r="AJ17" s="250" t="s">
        <v>154</v>
      </c>
      <c r="AK17" s="358">
        <f>VLOOKUP(AJ17,'CAD3'!G10:H10,2,0)</f>
        <v>0</v>
      </c>
    </row>
    <row r="18" spans="2:37" x14ac:dyDescent="0.25">
      <c r="B18" s="56"/>
      <c r="C18" s="63" t="s">
        <v>38</v>
      </c>
      <c r="D18" s="28">
        <f>SUMIFS('EMP ADQ'!G:G,'EMP ADQ'!C:C,"&gt;="&amp;DATE($M$10,S17,1),'EMP ADQ'!C:C,"&lt;="&amp;EOMONTH(DATE($M$10,S17,1),0),'EMP ADQ'!I:I,"efetivado",'EMP ADQ'!D:D,"Empréstimo Adquirido",'EMP ADQ'!E:E,$D$10)</f>
        <v>0</v>
      </c>
      <c r="E18" s="29">
        <f>SUMIFS('EMP ADQ'!G:G,'EMP ADQ'!C:C,"&gt;="&amp;DATE($M$10,S17,1),'EMP ADQ'!C:C,"&lt;="&amp;EOMONTH(DATE($M$10,S17,1),0),'EMP ADQ'!I:I,"efetivado",'EMP ADQ'!D:D,"Empréstimo Pago",'EMP ADQ'!E:E,$D$10)</f>
        <v>0</v>
      </c>
      <c r="F18" s="21">
        <f t="shared" si="0"/>
        <v>0</v>
      </c>
      <c r="G18" s="56"/>
      <c r="H18" s="63" t="s">
        <v>38</v>
      </c>
      <c r="I18" s="29">
        <f>SUMIFS('EMP CON'!G:G,'EMP CON'!C:C,"&gt;="&amp;DATE($M$10,S17,1),'EMP CON'!C:C,"&lt;="&amp;EOMONTH(DATE($M$10,S17,1),0),'EMP CON'!I:I,"efetivado",'EMP CON'!D:D,"Empréstimo Concedido",'EMP CON'!E:E,$I$10)</f>
        <v>0</v>
      </c>
      <c r="J18" s="28">
        <f>SUMIFS('EMP CON'!G:G,'EMP CON'!C:C,"&gt;="&amp;DATE($M$10,S17,1),'EMP CON'!C:C,"&lt;="&amp;EOMONTH(DATE($M$10,S17,1),0),'EMP CON'!I:I,"efetivado",'EMP CON'!D:D,"Empréstimo Recebido",'EMP CON'!E:E,$I$10)</f>
        <v>0</v>
      </c>
      <c r="K18" s="21">
        <f t="shared" si="1"/>
        <v>0</v>
      </c>
      <c r="L18" s="56"/>
      <c r="M18" s="424"/>
      <c r="N18" s="424"/>
      <c r="O18" s="424"/>
      <c r="P18" s="56"/>
      <c r="Q18" s="56"/>
      <c r="S18" s="156">
        <v>6</v>
      </c>
      <c r="U18" s="156">
        <f t="shared" si="2"/>
        <v>2024</v>
      </c>
      <c r="V18" s="352">
        <f t="shared" si="3"/>
        <v>0</v>
      </c>
      <c r="W18" s="352">
        <f>SUMIFS('EMP ADQ'!G:G,'EMP ADQ'!C:C,"&gt;="&amp;DATE(U18,1,1),'EMP ADQ'!C:C,"&lt;="&amp;EOMONTH(DATE(U18,12,1),0),'EMP ADQ'!I:I,"efetivado",'EMP ADQ'!D:D,"Empréstimo Adquirido",'EMP ADQ'!E:E,$D$10)</f>
        <v>0</v>
      </c>
      <c r="X18" s="352">
        <f>SUMIFS('EMP ADQ'!G:G,'EMP ADQ'!C:C,"&gt;="&amp;DATE(U18,1,1),'EMP ADQ'!C:C,"&lt;="&amp;EOMONTH(DATE(U18,12,1),0),'EMP ADQ'!I:I,"efetivado",'EMP ADQ'!D:D,"Empréstimo Pago",'EMP ADQ'!E:E,$D$10)</f>
        <v>0</v>
      </c>
      <c r="Z18" s="352">
        <f t="shared" si="4"/>
        <v>0</v>
      </c>
      <c r="AA18" s="352">
        <f>SUMIFS('EMP CON'!G:G,'EMP CON'!C:C,"&gt;="&amp;DATE(U18,1,1),'EMP CON'!C:C,"&lt;="&amp;EOMONTH(DATE(U18,12,1),0),'EMP CON'!I:I,"efetivado",'EMP CON'!D:D,"Empréstimo Concedido",'EMP CON'!E:E,$I$10)</f>
        <v>0</v>
      </c>
      <c r="AB18" s="352">
        <f>SUMIFS('EMP CON'!G:G,'EMP CON'!C:C,"&gt;="&amp;DATE(U18,1,1),'EMP CON'!C:C,"&lt;="&amp;EOMONTH(DATE(U18,12,1),0),'EMP CON'!I:I,"efetivado",'EMP CON'!D:D,"Empréstimo Recebido",'EMP CON'!E:E,$I$10)</f>
        <v>0</v>
      </c>
      <c r="AG18" s="250" t="s">
        <v>155</v>
      </c>
      <c r="AH18" s="358">
        <f>VLOOKUP(AG18,'CAD3'!C11:D11,2,0)</f>
        <v>0</v>
      </c>
      <c r="AJ18" s="250" t="s">
        <v>155</v>
      </c>
      <c r="AK18" s="358">
        <f>VLOOKUP(AJ18,'CAD3'!G11:H11,2,0)</f>
        <v>0</v>
      </c>
    </row>
    <row r="19" spans="2:37" x14ac:dyDescent="0.25">
      <c r="B19" s="56"/>
      <c r="C19" s="63" t="s">
        <v>39</v>
      </c>
      <c r="D19" s="28">
        <f>SUMIFS('EMP ADQ'!G:G,'EMP ADQ'!C:C,"&gt;="&amp;DATE($M$10,S18,1),'EMP ADQ'!C:C,"&lt;="&amp;EOMONTH(DATE($M$10,S18,1),0),'EMP ADQ'!I:I,"efetivado",'EMP ADQ'!D:D,"Empréstimo Adquirido",'EMP ADQ'!E:E,$D$10)</f>
        <v>0</v>
      </c>
      <c r="E19" s="29">
        <f>SUMIFS('EMP ADQ'!G:G,'EMP ADQ'!C:C,"&gt;="&amp;DATE($M$10,S18,1),'EMP ADQ'!C:C,"&lt;="&amp;EOMONTH(DATE($M$10,S18,1),0),'EMP ADQ'!I:I,"efetivado",'EMP ADQ'!D:D,"Empréstimo Pago",'EMP ADQ'!E:E,$D$10)</f>
        <v>0</v>
      </c>
      <c r="F19" s="21">
        <f t="shared" si="0"/>
        <v>0</v>
      </c>
      <c r="G19" s="56"/>
      <c r="H19" s="63" t="s">
        <v>39</v>
      </c>
      <c r="I19" s="29">
        <f>SUMIFS('EMP CON'!G:G,'EMP CON'!C:C,"&gt;="&amp;DATE($M$10,S18,1),'EMP CON'!C:C,"&lt;="&amp;EOMONTH(DATE($M$10,S18,1),0),'EMP CON'!I:I,"efetivado",'EMP CON'!D:D,"Empréstimo Concedido",'EMP CON'!E:E,$I$10)</f>
        <v>0</v>
      </c>
      <c r="J19" s="28">
        <f>SUMIFS('EMP CON'!G:G,'EMP CON'!C:C,"&gt;="&amp;DATE($M$10,S18,1),'EMP CON'!C:C,"&lt;="&amp;EOMONTH(DATE($M$10,S18,1),0),'EMP CON'!I:I,"efetivado",'EMP CON'!D:D,"Empréstimo Recebido",'EMP CON'!E:E,$I$10)</f>
        <v>0</v>
      </c>
      <c r="K19" s="21">
        <f t="shared" si="1"/>
        <v>0</v>
      </c>
      <c r="L19" s="56"/>
      <c r="M19" s="424"/>
      <c r="N19" s="424"/>
      <c r="O19" s="424"/>
      <c r="P19" s="56"/>
      <c r="Q19" s="56"/>
      <c r="S19" s="156">
        <v>7</v>
      </c>
      <c r="U19" s="156">
        <f t="shared" si="2"/>
        <v>2025</v>
      </c>
      <c r="V19" s="352">
        <f t="shared" si="3"/>
        <v>0</v>
      </c>
      <c r="W19" s="352">
        <f>SUMIFS('EMP ADQ'!G:G,'EMP ADQ'!C:C,"&gt;="&amp;DATE(U19,1,1),'EMP ADQ'!C:C,"&lt;="&amp;EOMONTH(DATE(U19,12,1),0),'EMP ADQ'!I:I,"efetivado",'EMP ADQ'!D:D,"Empréstimo Adquirido",'EMP ADQ'!E:E,$D$10)</f>
        <v>0</v>
      </c>
      <c r="X19" s="352">
        <f>SUMIFS('EMP ADQ'!G:G,'EMP ADQ'!C:C,"&gt;="&amp;DATE(U19,1,1),'EMP ADQ'!C:C,"&lt;="&amp;EOMONTH(DATE(U19,12,1),0),'EMP ADQ'!I:I,"efetivado",'EMP ADQ'!D:D,"Empréstimo Pago",'EMP ADQ'!E:E,$D$10)</f>
        <v>0</v>
      </c>
      <c r="Z19" s="352">
        <f t="shared" si="4"/>
        <v>0</v>
      </c>
      <c r="AA19" s="352">
        <f>SUMIFS('EMP CON'!G:G,'EMP CON'!C:C,"&gt;="&amp;DATE(U19,1,1),'EMP CON'!C:C,"&lt;="&amp;EOMONTH(DATE(U19,12,1),0),'EMP CON'!I:I,"efetivado",'EMP CON'!D:D,"Empréstimo Concedido",'EMP CON'!E:E,$I$10)</f>
        <v>0</v>
      </c>
      <c r="AB19" s="352">
        <f>SUMIFS('EMP CON'!G:G,'EMP CON'!C:C,"&gt;="&amp;DATE(U19,1,1),'EMP CON'!C:C,"&lt;="&amp;EOMONTH(DATE(U19,12,1),0),'EMP CON'!I:I,"efetivado",'EMP CON'!D:D,"Empréstimo Recebido",'EMP CON'!E:E,$I$10)</f>
        <v>0</v>
      </c>
      <c r="AG19" s="250" t="s">
        <v>156</v>
      </c>
      <c r="AH19" s="358">
        <f>VLOOKUP(AG19,'CAD3'!C12:D12,2,0)</f>
        <v>0</v>
      </c>
      <c r="AJ19" s="250" t="s">
        <v>156</v>
      </c>
      <c r="AK19" s="358">
        <f>VLOOKUP(AJ19,'CAD3'!G12:H12,2,0)</f>
        <v>0</v>
      </c>
    </row>
    <row r="20" spans="2:37" x14ac:dyDescent="0.25">
      <c r="B20" s="56"/>
      <c r="C20" s="63" t="s">
        <v>40</v>
      </c>
      <c r="D20" s="28">
        <f>SUMIFS('EMP ADQ'!G:G,'EMP ADQ'!C:C,"&gt;="&amp;DATE($M$10,S19,1),'EMP ADQ'!C:C,"&lt;="&amp;EOMONTH(DATE($M$10,S19,1),0),'EMP ADQ'!I:I,"efetivado",'EMP ADQ'!D:D,"Empréstimo Adquirido",'EMP ADQ'!E:E,$D$10)</f>
        <v>0</v>
      </c>
      <c r="E20" s="29">
        <f>SUMIFS('EMP ADQ'!G:G,'EMP ADQ'!C:C,"&gt;="&amp;DATE($M$10,S19,1),'EMP ADQ'!C:C,"&lt;="&amp;EOMONTH(DATE($M$10,S19,1),0),'EMP ADQ'!I:I,"efetivado",'EMP ADQ'!D:D,"Empréstimo Pago",'EMP ADQ'!E:E,$D$10)</f>
        <v>0</v>
      </c>
      <c r="F20" s="21">
        <f t="shared" si="0"/>
        <v>0</v>
      </c>
      <c r="G20" s="56"/>
      <c r="H20" s="63" t="s">
        <v>40</v>
      </c>
      <c r="I20" s="29">
        <f>SUMIFS('EMP CON'!G:G,'EMP CON'!C:C,"&gt;="&amp;DATE($M$10,S19,1),'EMP CON'!C:C,"&lt;="&amp;EOMONTH(DATE($M$10,S19,1),0),'EMP CON'!I:I,"efetivado",'EMP CON'!D:D,"Empréstimo Concedido",'EMP CON'!E:E,$I$10)</f>
        <v>0</v>
      </c>
      <c r="J20" s="28">
        <f>SUMIFS('EMP CON'!G:G,'EMP CON'!C:C,"&gt;="&amp;DATE($M$10,S19,1),'EMP CON'!C:C,"&lt;="&amp;EOMONTH(DATE($M$10,S19,1),0),'EMP CON'!I:I,"efetivado",'EMP CON'!D:D,"Empréstimo Recebido",'EMP CON'!E:E,$I$10)</f>
        <v>0</v>
      </c>
      <c r="K20" s="21">
        <f t="shared" si="1"/>
        <v>0</v>
      </c>
      <c r="L20" s="56"/>
      <c r="M20" s="424"/>
      <c r="N20" s="424"/>
      <c r="O20" s="424"/>
      <c r="P20" s="56"/>
      <c r="Q20" s="56"/>
      <c r="S20" s="156">
        <v>8</v>
      </c>
      <c r="U20" s="156">
        <f t="shared" si="2"/>
        <v>2026</v>
      </c>
      <c r="V20" s="352">
        <f t="shared" si="3"/>
        <v>0</v>
      </c>
      <c r="W20" s="352">
        <f>SUMIFS('EMP ADQ'!G:G,'EMP ADQ'!C:C,"&gt;="&amp;DATE(U20,1,1),'EMP ADQ'!C:C,"&lt;="&amp;EOMONTH(DATE(U20,12,1),0),'EMP ADQ'!I:I,"efetivado",'EMP ADQ'!D:D,"Empréstimo Adquirido",'EMP ADQ'!E:E,$D$10)</f>
        <v>0</v>
      </c>
      <c r="X20" s="352">
        <f>SUMIFS('EMP ADQ'!G:G,'EMP ADQ'!C:C,"&gt;="&amp;DATE(U20,1,1),'EMP ADQ'!C:C,"&lt;="&amp;EOMONTH(DATE(U20,12,1),0),'EMP ADQ'!I:I,"efetivado",'EMP ADQ'!D:D,"Empréstimo Pago",'EMP ADQ'!E:E,$D$10)</f>
        <v>0</v>
      </c>
      <c r="Z20" s="352">
        <f t="shared" si="4"/>
        <v>0</v>
      </c>
      <c r="AA20" s="352">
        <f>SUMIFS('EMP CON'!G:G,'EMP CON'!C:C,"&gt;="&amp;DATE(U20,1,1),'EMP CON'!C:C,"&lt;="&amp;EOMONTH(DATE(U20,12,1),0),'EMP CON'!I:I,"efetivado",'EMP CON'!D:D,"Empréstimo Concedido",'EMP CON'!E:E,$I$10)</f>
        <v>0</v>
      </c>
      <c r="AB20" s="352">
        <f>SUMIFS('EMP CON'!G:G,'EMP CON'!C:C,"&gt;="&amp;DATE(U20,1,1),'EMP CON'!C:C,"&lt;="&amp;EOMONTH(DATE(U20,12,1),0),'EMP CON'!I:I,"efetivado",'EMP CON'!D:D,"Empréstimo Recebido",'EMP CON'!E:E,$I$10)</f>
        <v>0</v>
      </c>
      <c r="AG20" s="250" t="s">
        <v>157</v>
      </c>
      <c r="AH20" s="358">
        <f>VLOOKUP(AG20,'CAD3'!C13:D13,2,0)</f>
        <v>0</v>
      </c>
      <c r="AJ20" s="250" t="s">
        <v>157</v>
      </c>
      <c r="AK20" s="358">
        <f>VLOOKUP(AJ20,'CAD3'!G13:H13,2,0)</f>
        <v>0</v>
      </c>
    </row>
    <row r="21" spans="2:37" x14ac:dyDescent="0.25">
      <c r="B21" s="56"/>
      <c r="C21" s="63" t="s">
        <v>41</v>
      </c>
      <c r="D21" s="28">
        <f>SUMIFS('EMP ADQ'!G:G,'EMP ADQ'!C:C,"&gt;="&amp;DATE($M$10,S20,1),'EMP ADQ'!C:C,"&lt;="&amp;EOMONTH(DATE($M$10,S20,1),0),'EMP ADQ'!I:I,"efetivado",'EMP ADQ'!D:D,"Empréstimo Adquirido",'EMP ADQ'!E:E,$D$10)</f>
        <v>0</v>
      </c>
      <c r="E21" s="29">
        <f>SUMIFS('EMP ADQ'!G:G,'EMP ADQ'!C:C,"&gt;="&amp;DATE($M$10,S20,1),'EMP ADQ'!C:C,"&lt;="&amp;EOMONTH(DATE($M$10,S20,1),0),'EMP ADQ'!I:I,"efetivado",'EMP ADQ'!D:D,"Empréstimo Pago",'EMP ADQ'!E:E,$D$10)</f>
        <v>0</v>
      </c>
      <c r="F21" s="21">
        <f t="shared" si="0"/>
        <v>0</v>
      </c>
      <c r="G21" s="56"/>
      <c r="H21" s="63" t="s">
        <v>41</v>
      </c>
      <c r="I21" s="29">
        <f>SUMIFS('EMP CON'!G:G,'EMP CON'!C:C,"&gt;="&amp;DATE($M$10,S20,1),'EMP CON'!C:C,"&lt;="&amp;EOMONTH(DATE($M$10,S20,1),0),'EMP CON'!I:I,"efetivado",'EMP CON'!D:D,"Empréstimo Concedido",'EMP CON'!E:E,$I$10)</f>
        <v>0</v>
      </c>
      <c r="J21" s="28">
        <f>SUMIFS('EMP CON'!G:G,'EMP CON'!C:C,"&gt;="&amp;DATE($M$10,S20,1),'EMP CON'!C:C,"&lt;="&amp;EOMONTH(DATE($M$10,S20,1),0),'EMP CON'!I:I,"efetivado",'EMP CON'!D:D,"Empréstimo Recebido",'EMP CON'!E:E,$I$10)</f>
        <v>0</v>
      </c>
      <c r="K21" s="21">
        <f t="shared" si="1"/>
        <v>0</v>
      </c>
      <c r="L21" s="56"/>
      <c r="M21" s="424"/>
      <c r="N21" s="424"/>
      <c r="O21" s="424"/>
      <c r="P21" s="56"/>
      <c r="Q21" s="56"/>
      <c r="S21" s="156">
        <v>9</v>
      </c>
      <c r="U21" s="156">
        <f t="shared" si="2"/>
        <v>2027</v>
      </c>
      <c r="V21" s="352">
        <f t="shared" si="3"/>
        <v>0</v>
      </c>
      <c r="W21" s="352">
        <f>SUMIFS('EMP ADQ'!G:G,'EMP ADQ'!C:C,"&gt;="&amp;DATE(U21,1,1),'EMP ADQ'!C:C,"&lt;="&amp;EOMONTH(DATE(U21,12,1),0),'EMP ADQ'!I:I,"efetivado",'EMP ADQ'!D:D,"Empréstimo Adquirido",'EMP ADQ'!E:E,$D$10)</f>
        <v>0</v>
      </c>
      <c r="X21" s="352">
        <f>SUMIFS('EMP ADQ'!G:G,'EMP ADQ'!C:C,"&gt;="&amp;DATE(U21,1,1),'EMP ADQ'!C:C,"&lt;="&amp;EOMONTH(DATE(U21,12,1),0),'EMP ADQ'!I:I,"efetivado",'EMP ADQ'!D:D,"Empréstimo Pago",'EMP ADQ'!E:E,$D$10)</f>
        <v>0</v>
      </c>
      <c r="Z21" s="352">
        <f t="shared" si="4"/>
        <v>0</v>
      </c>
      <c r="AA21" s="352">
        <f>SUMIFS('EMP CON'!G:G,'EMP CON'!C:C,"&gt;="&amp;DATE(U21,1,1),'EMP CON'!C:C,"&lt;="&amp;EOMONTH(DATE(U21,12,1),0),'EMP CON'!I:I,"efetivado",'EMP CON'!D:D,"Empréstimo Concedido",'EMP CON'!E:E,$I$10)</f>
        <v>0</v>
      </c>
      <c r="AB21" s="352">
        <f>SUMIFS('EMP CON'!G:G,'EMP CON'!C:C,"&gt;="&amp;DATE(U21,1,1),'EMP CON'!C:C,"&lt;="&amp;EOMONTH(DATE(U21,12,1),0),'EMP CON'!I:I,"efetivado",'EMP CON'!D:D,"Empréstimo Recebido",'EMP CON'!E:E,$I$10)</f>
        <v>0</v>
      </c>
      <c r="AG21" s="250" t="s">
        <v>158</v>
      </c>
      <c r="AH21" s="358">
        <f>VLOOKUP(AG21,'CAD3'!C14:D14,2,0)</f>
        <v>0</v>
      </c>
      <c r="AJ21" s="250" t="s">
        <v>158</v>
      </c>
      <c r="AK21" s="358">
        <f>VLOOKUP(AJ21,'CAD3'!G14:H14,2,0)</f>
        <v>0</v>
      </c>
    </row>
    <row r="22" spans="2:37" x14ac:dyDescent="0.25">
      <c r="B22" s="56"/>
      <c r="C22" s="63" t="s">
        <v>42</v>
      </c>
      <c r="D22" s="28">
        <f>SUMIFS('EMP ADQ'!G:G,'EMP ADQ'!C:C,"&gt;="&amp;DATE($M$10,S21,1),'EMP ADQ'!C:C,"&lt;="&amp;EOMONTH(DATE($M$10,S21,1),0),'EMP ADQ'!I:I,"efetivado",'EMP ADQ'!D:D,"Empréstimo Adquirido",'EMP ADQ'!E:E,$D$10)</f>
        <v>0</v>
      </c>
      <c r="E22" s="29">
        <f>SUMIFS('EMP ADQ'!G:G,'EMP ADQ'!C:C,"&gt;="&amp;DATE($M$10,S21,1),'EMP ADQ'!C:C,"&lt;="&amp;EOMONTH(DATE($M$10,S21,1),0),'EMP ADQ'!I:I,"efetivado",'EMP ADQ'!D:D,"Empréstimo Pago",'EMP ADQ'!E:E,$D$10)</f>
        <v>0</v>
      </c>
      <c r="F22" s="21">
        <f t="shared" si="0"/>
        <v>0</v>
      </c>
      <c r="G22" s="56"/>
      <c r="H22" s="63" t="s">
        <v>42</v>
      </c>
      <c r="I22" s="29">
        <f>SUMIFS('EMP CON'!G:G,'EMP CON'!C:C,"&gt;="&amp;DATE($M$10,S21,1),'EMP CON'!C:C,"&lt;="&amp;EOMONTH(DATE($M$10,S21,1),0),'EMP CON'!I:I,"efetivado",'EMP CON'!D:D,"Empréstimo Concedido",'EMP CON'!E:E,$I$10)</f>
        <v>0</v>
      </c>
      <c r="J22" s="28">
        <f>SUMIFS('EMP CON'!G:G,'EMP CON'!C:C,"&gt;="&amp;DATE($M$10,S21,1),'EMP CON'!C:C,"&lt;="&amp;EOMONTH(DATE($M$10,S21,1),0),'EMP CON'!I:I,"efetivado",'EMP CON'!D:D,"Empréstimo Recebido",'EMP CON'!E:E,$I$10)</f>
        <v>0</v>
      </c>
      <c r="K22" s="21">
        <f t="shared" si="1"/>
        <v>0</v>
      </c>
      <c r="L22" s="56"/>
      <c r="M22" s="56"/>
      <c r="N22" s="56"/>
      <c r="O22" s="56"/>
      <c r="P22" s="56"/>
      <c r="Q22" s="56"/>
      <c r="S22" s="156">
        <v>10</v>
      </c>
      <c r="U22" s="156">
        <f t="shared" si="2"/>
        <v>2028</v>
      </c>
      <c r="V22" s="352">
        <f t="shared" si="3"/>
        <v>0</v>
      </c>
      <c r="W22" s="352">
        <f>SUMIFS('EMP ADQ'!G:G,'EMP ADQ'!C:C,"&gt;="&amp;DATE(U22,1,1),'EMP ADQ'!C:C,"&lt;="&amp;EOMONTH(DATE(U22,12,1),0),'EMP ADQ'!I:I,"efetivado",'EMP ADQ'!D:D,"Empréstimo Adquirido",'EMP ADQ'!E:E,$D$10)</f>
        <v>0</v>
      </c>
      <c r="X22" s="352">
        <f>SUMIFS('EMP ADQ'!G:G,'EMP ADQ'!C:C,"&gt;="&amp;DATE(U22,1,1),'EMP ADQ'!C:C,"&lt;="&amp;EOMONTH(DATE(U22,12,1),0),'EMP ADQ'!I:I,"efetivado",'EMP ADQ'!D:D,"Empréstimo Pago",'EMP ADQ'!E:E,$D$10)</f>
        <v>0</v>
      </c>
      <c r="Z22" s="352">
        <f t="shared" si="4"/>
        <v>0</v>
      </c>
      <c r="AA22" s="352">
        <f>SUMIFS('EMP CON'!G:G,'EMP CON'!C:C,"&gt;="&amp;DATE(U22,1,1),'EMP CON'!C:C,"&lt;="&amp;EOMONTH(DATE(U22,12,1),0),'EMP CON'!I:I,"efetivado",'EMP CON'!D:D,"Empréstimo Concedido",'EMP CON'!E:E,$I$10)</f>
        <v>0</v>
      </c>
      <c r="AB22" s="352">
        <f>SUMIFS('EMP CON'!G:G,'EMP CON'!C:C,"&gt;="&amp;DATE(U22,1,1),'EMP CON'!C:C,"&lt;="&amp;EOMONTH(DATE(U22,12,1),0),'EMP CON'!I:I,"efetivado",'EMP CON'!D:D,"Empréstimo Recebido",'EMP CON'!E:E,$I$10)</f>
        <v>0</v>
      </c>
      <c r="AG22" s="250" t="s">
        <v>159</v>
      </c>
      <c r="AH22" s="358">
        <f>VLOOKUP(AG22,'CAD3'!C15:D15,2,0)</f>
        <v>0</v>
      </c>
      <c r="AJ22" s="250" t="s">
        <v>159</v>
      </c>
      <c r="AK22" s="358">
        <f>VLOOKUP(AJ22,'CAD3'!G15:H15,2,0)</f>
        <v>0</v>
      </c>
    </row>
    <row r="23" spans="2:37" x14ac:dyDescent="0.25">
      <c r="B23" s="56"/>
      <c r="C23" s="63" t="s">
        <v>43</v>
      </c>
      <c r="D23" s="28">
        <f>SUMIFS('EMP ADQ'!G:G,'EMP ADQ'!C:C,"&gt;="&amp;DATE($M$10,S22,1),'EMP ADQ'!C:C,"&lt;="&amp;EOMONTH(DATE($M$10,S22,1),0),'EMP ADQ'!I:I,"efetivado",'EMP ADQ'!D:D,"Empréstimo Adquirido",'EMP ADQ'!E:E,$D$10)</f>
        <v>0</v>
      </c>
      <c r="E23" s="29">
        <f>SUMIFS('EMP ADQ'!G:G,'EMP ADQ'!C:C,"&gt;="&amp;DATE($M$10,S22,1),'EMP ADQ'!C:C,"&lt;="&amp;EOMONTH(DATE($M$10,S22,1),0),'EMP ADQ'!I:I,"efetivado",'EMP ADQ'!D:D,"Empréstimo Pago",'EMP ADQ'!E:E,$D$10)</f>
        <v>0</v>
      </c>
      <c r="F23" s="21">
        <f t="shared" si="0"/>
        <v>0</v>
      </c>
      <c r="G23" s="56"/>
      <c r="H23" s="63" t="s">
        <v>43</v>
      </c>
      <c r="I23" s="29">
        <f>SUMIFS('EMP CON'!G:G,'EMP CON'!C:C,"&gt;="&amp;DATE($M$10,S22,1),'EMP CON'!C:C,"&lt;="&amp;EOMONTH(DATE($M$10,S22,1),0),'EMP CON'!I:I,"efetivado",'EMP CON'!D:D,"Empréstimo Concedido",'EMP CON'!E:E,$I$10)</f>
        <v>0</v>
      </c>
      <c r="J23" s="28">
        <f>SUMIFS('EMP CON'!G:G,'EMP CON'!C:C,"&gt;="&amp;DATE($M$10,S22,1),'EMP CON'!C:C,"&lt;="&amp;EOMONTH(DATE($M$10,S22,1),0),'EMP CON'!I:I,"efetivado",'EMP CON'!D:D,"Empréstimo Recebido",'EMP CON'!E:E,$I$10)</f>
        <v>0</v>
      </c>
      <c r="K23" s="21">
        <f t="shared" si="1"/>
        <v>0</v>
      </c>
      <c r="L23" s="56"/>
      <c r="M23" s="56"/>
      <c r="N23" s="56"/>
      <c r="O23" s="56"/>
      <c r="P23" s="56"/>
      <c r="Q23" s="56"/>
      <c r="S23" s="156">
        <v>11</v>
      </c>
      <c r="U23" s="156">
        <f t="shared" si="2"/>
        <v>2029</v>
      </c>
      <c r="V23" s="352">
        <f t="shared" si="3"/>
        <v>0</v>
      </c>
      <c r="W23" s="352">
        <f>SUMIFS('EMP ADQ'!G:G,'EMP ADQ'!C:C,"&gt;="&amp;DATE(U23,1,1),'EMP ADQ'!C:C,"&lt;="&amp;EOMONTH(DATE(U23,12,1),0),'EMP ADQ'!I:I,"efetivado",'EMP ADQ'!D:D,"Empréstimo Adquirido",'EMP ADQ'!E:E,$D$10)</f>
        <v>0</v>
      </c>
      <c r="X23" s="352">
        <f>SUMIFS('EMP ADQ'!G:G,'EMP ADQ'!C:C,"&gt;="&amp;DATE(U23,1,1),'EMP ADQ'!C:C,"&lt;="&amp;EOMONTH(DATE(U23,12,1),0),'EMP ADQ'!I:I,"efetivado",'EMP ADQ'!D:D,"Empréstimo Pago",'EMP ADQ'!E:E,$D$10)</f>
        <v>0</v>
      </c>
      <c r="Z23" s="352">
        <f t="shared" si="4"/>
        <v>0</v>
      </c>
      <c r="AA23" s="352">
        <f>SUMIFS('EMP CON'!G:G,'EMP CON'!C:C,"&gt;="&amp;DATE(U23,1,1),'EMP CON'!C:C,"&lt;="&amp;EOMONTH(DATE(U23,12,1),0),'EMP CON'!I:I,"efetivado",'EMP CON'!D:D,"Empréstimo Concedido",'EMP CON'!E:E,$I$10)</f>
        <v>0</v>
      </c>
      <c r="AB23" s="352">
        <f>SUMIFS('EMP CON'!G:G,'EMP CON'!C:C,"&gt;="&amp;DATE(U23,1,1),'EMP CON'!C:C,"&lt;="&amp;EOMONTH(DATE(U23,12,1),0),'EMP CON'!I:I,"efetivado",'EMP CON'!D:D,"Empréstimo Recebido",'EMP CON'!E:E,$I$10)</f>
        <v>0</v>
      </c>
      <c r="AG23" s="250" t="s">
        <v>160</v>
      </c>
      <c r="AH23" s="358">
        <f>VLOOKUP(AG23,'CAD3'!C16:D16,2,0)</f>
        <v>0</v>
      </c>
      <c r="AJ23" s="250" t="s">
        <v>160</v>
      </c>
      <c r="AK23" s="358">
        <f>VLOOKUP(AJ23,'CAD3'!G16:H16,2,0)</f>
        <v>0</v>
      </c>
    </row>
    <row r="24" spans="2:37" x14ac:dyDescent="0.25">
      <c r="B24" s="56"/>
      <c r="C24" s="63" t="s">
        <v>44</v>
      </c>
      <c r="D24" s="28">
        <f>SUMIFS('EMP ADQ'!G:G,'EMP ADQ'!C:C,"&gt;="&amp;DATE($M$10,S23,1),'EMP ADQ'!C:C,"&lt;="&amp;EOMONTH(DATE($M$10,S23,1),0),'EMP ADQ'!I:I,"efetivado",'EMP ADQ'!D:D,"Empréstimo Adquirido",'EMP ADQ'!E:E,$D$10)</f>
        <v>0</v>
      </c>
      <c r="E24" s="29">
        <f>SUMIFS('EMP ADQ'!G:G,'EMP ADQ'!C:C,"&gt;="&amp;DATE($M$10,S23,1),'EMP ADQ'!C:C,"&lt;="&amp;EOMONTH(DATE($M$10,S23,1),0),'EMP ADQ'!I:I,"efetivado",'EMP ADQ'!D:D,"Empréstimo Pago",'EMP ADQ'!E:E,$D$10)</f>
        <v>0</v>
      </c>
      <c r="F24" s="21">
        <f t="shared" si="0"/>
        <v>0</v>
      </c>
      <c r="G24" s="56"/>
      <c r="H24" s="63" t="s">
        <v>44</v>
      </c>
      <c r="I24" s="29">
        <f>SUMIFS('EMP CON'!G:G,'EMP CON'!C:C,"&gt;="&amp;DATE($M$10,S23,1),'EMP CON'!C:C,"&lt;="&amp;EOMONTH(DATE($M$10,S23,1),0),'EMP CON'!I:I,"efetivado",'EMP CON'!D:D,"Empréstimo Concedido",'EMP CON'!E:E,$I$10)</f>
        <v>0</v>
      </c>
      <c r="J24" s="28">
        <f>SUMIFS('EMP CON'!G:G,'EMP CON'!C:C,"&gt;="&amp;DATE($M$10,S23,1),'EMP CON'!C:C,"&lt;="&amp;EOMONTH(DATE($M$10,S23,1),0),'EMP CON'!I:I,"efetivado",'EMP CON'!D:D,"Empréstimo Recebido",'EMP CON'!E:E,$I$10)</f>
        <v>0</v>
      </c>
      <c r="K24" s="21">
        <f t="shared" si="1"/>
        <v>0</v>
      </c>
      <c r="L24" s="56"/>
      <c r="M24" s="56"/>
      <c r="N24" s="56"/>
      <c r="O24" s="56"/>
      <c r="P24" s="56"/>
      <c r="Q24" s="56"/>
      <c r="S24" s="156">
        <v>12</v>
      </c>
      <c r="U24" s="156">
        <f t="shared" si="2"/>
        <v>2030</v>
      </c>
      <c r="V24" s="352">
        <f t="shared" si="3"/>
        <v>0</v>
      </c>
      <c r="W24" s="352">
        <f>SUMIFS('EMP ADQ'!G:G,'EMP ADQ'!C:C,"&gt;="&amp;DATE(U24,1,1),'EMP ADQ'!C:C,"&lt;="&amp;EOMONTH(DATE(U24,12,1),0),'EMP ADQ'!I:I,"efetivado",'EMP ADQ'!D:D,"Empréstimo Adquirido",'EMP ADQ'!E:E,$D$10)</f>
        <v>0</v>
      </c>
      <c r="X24" s="352">
        <f>SUMIFS('EMP ADQ'!G:G,'EMP ADQ'!C:C,"&gt;="&amp;DATE(U24,1,1),'EMP ADQ'!C:C,"&lt;="&amp;EOMONTH(DATE(U24,12,1),0),'EMP ADQ'!I:I,"efetivado",'EMP ADQ'!D:D,"Empréstimo Pago",'EMP ADQ'!E:E,$D$10)</f>
        <v>0</v>
      </c>
      <c r="Z24" s="352">
        <f t="shared" si="4"/>
        <v>0</v>
      </c>
      <c r="AA24" s="352">
        <f>SUMIFS('EMP CON'!G:G,'EMP CON'!C:C,"&gt;="&amp;DATE(U24,1,1),'EMP CON'!C:C,"&lt;="&amp;EOMONTH(DATE(U24,12,1),0),'EMP CON'!I:I,"efetivado",'EMP CON'!D:D,"Empréstimo Concedido",'EMP CON'!E:E,$I$10)</f>
        <v>0</v>
      </c>
      <c r="AB24" s="352">
        <f>SUMIFS('EMP CON'!G:G,'EMP CON'!C:C,"&gt;="&amp;DATE(U24,1,1),'EMP CON'!C:C,"&lt;="&amp;EOMONTH(DATE(U24,12,1),0),'EMP CON'!I:I,"efetivado",'EMP CON'!D:D,"Empréstimo Recebido",'EMP CON'!E:E,$I$10)</f>
        <v>0</v>
      </c>
      <c r="AG24" s="250" t="s">
        <v>161</v>
      </c>
      <c r="AH24" s="358">
        <f>VLOOKUP(AG24,'CAD3'!C17:D17,2,0)</f>
        <v>0</v>
      </c>
      <c r="AJ24" s="250" t="s">
        <v>161</v>
      </c>
      <c r="AK24" s="358">
        <f>VLOOKUP(AJ24,'CAD3'!G17:H17,2,0)</f>
        <v>0</v>
      </c>
    </row>
    <row r="25" spans="2:37" ht="15.75" thickBot="1" x14ac:dyDescent="0.3">
      <c r="B25" s="56"/>
      <c r="C25" s="32" t="s">
        <v>45</v>
      </c>
      <c r="D25" s="28">
        <f>SUMIFS('EMP ADQ'!G:G,'EMP ADQ'!C:C,"&gt;="&amp;DATE($M$10,S24,1),'EMP ADQ'!C:C,"&lt;="&amp;EOMONTH(DATE($M$10,S24,1),0),'EMP ADQ'!I:I,"efetivado",'EMP ADQ'!D:D,"Empréstimo Adquirido",'EMP ADQ'!E:E,$D$10)</f>
        <v>0</v>
      </c>
      <c r="E25" s="29">
        <f>SUMIFS('EMP ADQ'!G:G,'EMP ADQ'!C:C,"&gt;="&amp;DATE($M$10,S24,1),'EMP ADQ'!C:C,"&lt;="&amp;EOMONTH(DATE($M$10,S24,1),0),'EMP ADQ'!I:I,"efetivado",'EMP ADQ'!D:D,"Empréstimo Pago",'EMP ADQ'!E:E,$D$10)</f>
        <v>0</v>
      </c>
      <c r="F25" s="21">
        <f t="shared" si="0"/>
        <v>0</v>
      </c>
      <c r="G25" s="56"/>
      <c r="H25" s="32" t="s">
        <v>45</v>
      </c>
      <c r="I25" s="29">
        <f>SUMIFS('EMP CON'!G:G,'EMP CON'!C:C,"&gt;="&amp;DATE($M$10,S24,1),'EMP CON'!C:C,"&lt;="&amp;EOMONTH(DATE($M$10,S24,1),0),'EMP CON'!I:I,"efetivado",'EMP CON'!D:D,"Empréstimo Concedido",'EMP CON'!E:E,$I$10)</f>
        <v>0</v>
      </c>
      <c r="J25" s="28">
        <f>SUMIFS('EMP CON'!G:G,'EMP CON'!C:C,"&gt;="&amp;DATE($M$10,S24,1),'EMP CON'!C:C,"&lt;="&amp;EOMONTH(DATE($M$10,S24,1),0),'EMP CON'!I:I,"efetivado",'EMP CON'!D:D,"Empréstimo Recebido",'EMP CON'!E:E,$I$10)</f>
        <v>0</v>
      </c>
      <c r="K25" s="21">
        <f t="shared" si="1"/>
        <v>0</v>
      </c>
      <c r="L25" s="56"/>
      <c r="M25" s="56"/>
      <c r="N25" s="56"/>
      <c r="O25" s="56"/>
      <c r="P25" s="56"/>
      <c r="Q25" s="56"/>
      <c r="U25" s="156">
        <f t="shared" si="2"/>
        <v>2031</v>
      </c>
      <c r="V25" s="352">
        <f t="shared" si="3"/>
        <v>0</v>
      </c>
      <c r="W25" s="352">
        <f>SUMIFS('EMP ADQ'!G:G,'EMP ADQ'!C:C,"&gt;="&amp;DATE(U25,1,1),'EMP ADQ'!C:C,"&lt;="&amp;EOMONTH(DATE(U25,12,1),0),'EMP ADQ'!I:I,"efetivado",'EMP ADQ'!D:D,"Empréstimo Adquirido",'EMP ADQ'!E:E,$D$10)</f>
        <v>0</v>
      </c>
      <c r="X25" s="352">
        <f>SUMIFS('EMP ADQ'!G:G,'EMP ADQ'!C:C,"&gt;="&amp;DATE(U25,1,1),'EMP ADQ'!C:C,"&lt;="&amp;EOMONTH(DATE(U25,12,1),0),'EMP ADQ'!I:I,"efetivado",'EMP ADQ'!D:D,"Empréstimo Pago",'EMP ADQ'!E:E,$D$10)</f>
        <v>0</v>
      </c>
      <c r="Z25" s="352">
        <f t="shared" si="4"/>
        <v>0</v>
      </c>
      <c r="AA25" s="352">
        <f>SUMIFS('EMP CON'!G:G,'EMP CON'!C:C,"&gt;="&amp;DATE(U25,1,1),'EMP CON'!C:C,"&lt;="&amp;EOMONTH(DATE(U25,12,1),0),'EMP CON'!I:I,"efetivado",'EMP CON'!D:D,"Empréstimo Concedido",'EMP CON'!E:E,$I$10)</f>
        <v>0</v>
      </c>
      <c r="AB25" s="352">
        <f>SUMIFS('EMP CON'!G:G,'EMP CON'!C:C,"&gt;="&amp;DATE(U25,1,1),'EMP CON'!C:C,"&lt;="&amp;EOMONTH(DATE(U25,12,1),0),'EMP CON'!I:I,"efetivado",'EMP CON'!D:D,"Empréstimo Recebido",'EMP CON'!E:E,$I$10)</f>
        <v>0</v>
      </c>
      <c r="AG25" s="250" t="s">
        <v>162</v>
      </c>
      <c r="AH25" s="358">
        <f>VLOOKUP(AG25,'CAD3'!C18:D18,2,0)</f>
        <v>0</v>
      </c>
      <c r="AJ25" s="250" t="s">
        <v>162</v>
      </c>
      <c r="AK25" s="358">
        <f>VLOOKUP(AJ25,'CAD3'!G18:H18,2,0)</f>
        <v>0</v>
      </c>
    </row>
    <row r="26" spans="2:37" ht="15.75" thickTop="1" x14ac:dyDescent="0.25">
      <c r="B26" s="56"/>
      <c r="C26" s="159" t="s">
        <v>18</v>
      </c>
      <c r="D26" s="210">
        <f>SUM(D14:D25)</f>
        <v>0</v>
      </c>
      <c r="E26" s="211">
        <f>SUM(E14:E25)</f>
        <v>0</v>
      </c>
      <c r="F26" s="117"/>
      <c r="G26" s="56"/>
      <c r="H26" s="159" t="s">
        <v>18</v>
      </c>
      <c r="I26" s="211">
        <f>SUM(I14:I25)</f>
        <v>0</v>
      </c>
      <c r="J26" s="210">
        <f>SUM(J14:J25)</f>
        <v>0</v>
      </c>
      <c r="K26" s="117"/>
      <c r="L26" s="56"/>
      <c r="M26" s="56"/>
      <c r="N26" s="56"/>
      <c r="O26" s="56"/>
      <c r="P26" s="56"/>
      <c r="Q26" s="56"/>
      <c r="U26" s="156">
        <f t="shared" si="2"/>
        <v>2032</v>
      </c>
      <c r="V26" s="352">
        <f t="shared" si="3"/>
        <v>0</v>
      </c>
      <c r="W26" s="352">
        <f>SUMIFS('EMP ADQ'!G:G,'EMP ADQ'!C:C,"&gt;="&amp;DATE(U26,1,1),'EMP ADQ'!C:C,"&lt;="&amp;EOMONTH(DATE(U26,12,1),0),'EMP ADQ'!I:I,"efetivado",'EMP ADQ'!D:D,"Empréstimo Adquirido",'EMP ADQ'!E:E,$D$10)</f>
        <v>0</v>
      </c>
      <c r="X26" s="352">
        <f>SUMIFS('EMP ADQ'!G:G,'EMP ADQ'!C:C,"&gt;="&amp;DATE(U26,1,1),'EMP ADQ'!C:C,"&lt;="&amp;EOMONTH(DATE(U26,12,1),0),'EMP ADQ'!I:I,"efetivado",'EMP ADQ'!D:D,"Empréstimo Pago",'EMP ADQ'!E:E,$D$10)</f>
        <v>0</v>
      </c>
      <c r="Z26" s="352">
        <f t="shared" si="4"/>
        <v>0</v>
      </c>
      <c r="AA26" s="352">
        <f>SUMIFS('EMP CON'!G:G,'EMP CON'!C:C,"&gt;="&amp;DATE(U26,1,1),'EMP CON'!C:C,"&lt;="&amp;EOMONTH(DATE(U26,12,1),0),'EMP CON'!I:I,"efetivado",'EMP CON'!D:D,"Empréstimo Concedido",'EMP CON'!E:E,$I$10)</f>
        <v>0</v>
      </c>
      <c r="AB26" s="352">
        <f>SUMIFS('EMP CON'!G:G,'EMP CON'!C:C,"&gt;="&amp;DATE(U26,1,1),'EMP CON'!C:C,"&lt;="&amp;EOMONTH(DATE(U26,12,1),0),'EMP CON'!I:I,"efetivado",'EMP CON'!D:D,"Empréstimo Recebido",'EMP CON'!E:E,$I$10)</f>
        <v>0</v>
      </c>
      <c r="AG26" s="250" t="s">
        <v>163</v>
      </c>
      <c r="AH26" s="358">
        <f>VLOOKUP(AG26,'CAD3'!C19:D19,2,0)</f>
        <v>0</v>
      </c>
      <c r="AJ26" s="250" t="s">
        <v>163</v>
      </c>
      <c r="AK26" s="358">
        <f>VLOOKUP(AJ26,'CAD3'!G19:H19,2,0)</f>
        <v>0</v>
      </c>
    </row>
    <row r="27" spans="2:37" x14ac:dyDescent="0.25"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U27" s="156">
        <f t="shared" si="2"/>
        <v>2033</v>
      </c>
      <c r="V27" s="352">
        <f t="shared" si="3"/>
        <v>0</v>
      </c>
      <c r="W27" s="352">
        <f>SUMIFS('EMP ADQ'!G:G,'EMP ADQ'!C:C,"&gt;="&amp;DATE(U27,1,1),'EMP ADQ'!C:C,"&lt;="&amp;EOMONTH(DATE(U27,12,1),0),'EMP ADQ'!I:I,"efetivado",'EMP ADQ'!D:D,"Empréstimo Adquirido",'EMP ADQ'!E:E,$D$10)</f>
        <v>0</v>
      </c>
      <c r="X27" s="352">
        <f>SUMIFS('EMP ADQ'!G:G,'EMP ADQ'!C:C,"&gt;="&amp;DATE(U27,1,1),'EMP ADQ'!C:C,"&lt;="&amp;EOMONTH(DATE(U27,12,1),0),'EMP ADQ'!I:I,"efetivado",'EMP ADQ'!D:D,"Empréstimo Pago",'EMP ADQ'!E:E,$D$10)</f>
        <v>0</v>
      </c>
      <c r="Z27" s="352">
        <f t="shared" si="4"/>
        <v>0</v>
      </c>
      <c r="AA27" s="352">
        <f>SUMIFS('EMP CON'!G:G,'EMP CON'!C:C,"&gt;="&amp;DATE(U27,1,1),'EMP CON'!C:C,"&lt;="&amp;EOMONTH(DATE(U27,12,1),0),'EMP CON'!I:I,"efetivado",'EMP CON'!D:D,"Empréstimo Concedido",'EMP CON'!E:E,$I$10)</f>
        <v>0</v>
      </c>
      <c r="AB27" s="352">
        <f>SUMIFS('EMP CON'!G:G,'EMP CON'!C:C,"&gt;="&amp;DATE(U27,1,1),'EMP CON'!C:C,"&lt;="&amp;EOMONTH(DATE(U27,12,1),0),'EMP CON'!I:I,"efetivado",'EMP CON'!D:D,"Empréstimo Recebido",'EMP CON'!E:E,$I$10)</f>
        <v>0</v>
      </c>
      <c r="AG27" s="250" t="s">
        <v>164</v>
      </c>
      <c r="AH27" s="358">
        <f>VLOOKUP(AG27,'CAD3'!C20:D20,2,0)</f>
        <v>0</v>
      </c>
      <c r="AJ27" s="250" t="s">
        <v>164</v>
      </c>
      <c r="AK27" s="358">
        <f>VLOOKUP(AJ27,'CAD3'!G20:H20,2,0)</f>
        <v>0</v>
      </c>
    </row>
    <row r="28" spans="2:37" x14ac:dyDescent="0.25"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U28" s="156">
        <f t="shared" si="2"/>
        <v>2034</v>
      </c>
      <c r="V28" s="352">
        <f t="shared" si="3"/>
        <v>0</v>
      </c>
      <c r="W28" s="352">
        <f>SUMIFS('EMP ADQ'!G:G,'EMP ADQ'!C:C,"&gt;="&amp;DATE(U28,1,1),'EMP ADQ'!C:C,"&lt;="&amp;EOMONTH(DATE(U28,12,1),0),'EMP ADQ'!I:I,"efetivado",'EMP ADQ'!D:D,"Empréstimo Adquirido",'EMP ADQ'!E:E,$D$10)</f>
        <v>0</v>
      </c>
      <c r="X28" s="352">
        <f>SUMIFS('EMP ADQ'!G:G,'EMP ADQ'!C:C,"&gt;="&amp;DATE(U28,1,1),'EMP ADQ'!C:C,"&lt;="&amp;EOMONTH(DATE(U28,12,1),0),'EMP ADQ'!I:I,"efetivado",'EMP ADQ'!D:D,"Empréstimo Pago",'EMP ADQ'!E:E,$D$10)</f>
        <v>0</v>
      </c>
      <c r="Z28" s="352">
        <f t="shared" si="4"/>
        <v>0</v>
      </c>
      <c r="AA28" s="352">
        <f>SUMIFS('EMP CON'!G:G,'EMP CON'!C:C,"&gt;="&amp;DATE(U28,1,1),'EMP CON'!C:C,"&lt;="&amp;EOMONTH(DATE(U28,12,1),0),'EMP CON'!I:I,"efetivado",'EMP CON'!D:D,"Empréstimo Concedido",'EMP CON'!E:E,$I$10)</f>
        <v>0</v>
      </c>
      <c r="AB28" s="352">
        <f>SUMIFS('EMP CON'!G:G,'EMP CON'!C:C,"&gt;="&amp;DATE(U28,1,1),'EMP CON'!C:C,"&lt;="&amp;EOMONTH(DATE(U28,12,1),0),'EMP CON'!I:I,"efetivado",'EMP CON'!D:D,"Empréstimo Recebido",'EMP CON'!E:E,$I$10)</f>
        <v>0</v>
      </c>
      <c r="AG28" s="250" t="s">
        <v>165</v>
      </c>
      <c r="AH28" s="358">
        <f>VLOOKUP(AG28,'CAD3'!C21:D21,2,0)</f>
        <v>0</v>
      </c>
      <c r="AJ28" s="250" t="s">
        <v>165</v>
      </c>
      <c r="AK28" s="358">
        <f>VLOOKUP(AJ28,'CAD3'!G21:H21,2,0)</f>
        <v>0</v>
      </c>
    </row>
    <row r="29" spans="2:37" x14ac:dyDescent="0.25"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U29" s="156">
        <f t="shared" si="2"/>
        <v>2035</v>
      </c>
      <c r="V29" s="352">
        <f t="shared" si="3"/>
        <v>0</v>
      </c>
      <c r="W29" s="352">
        <f>SUMIFS('EMP ADQ'!G:G,'EMP ADQ'!C:C,"&gt;="&amp;DATE(U29,1,1),'EMP ADQ'!C:C,"&lt;="&amp;EOMONTH(DATE(U29,12,1),0),'EMP ADQ'!I:I,"efetivado",'EMP ADQ'!D:D,"Empréstimo Adquirido",'EMP ADQ'!E:E,$D$10)</f>
        <v>0</v>
      </c>
      <c r="X29" s="352">
        <f>SUMIFS('EMP ADQ'!G:G,'EMP ADQ'!C:C,"&gt;="&amp;DATE(U29,1,1),'EMP ADQ'!C:C,"&lt;="&amp;EOMONTH(DATE(U29,12,1),0),'EMP ADQ'!I:I,"efetivado",'EMP ADQ'!D:D,"Empréstimo Pago",'EMP ADQ'!E:E,$D$10)</f>
        <v>0</v>
      </c>
      <c r="Z29" s="352">
        <f t="shared" si="4"/>
        <v>0</v>
      </c>
      <c r="AA29" s="352">
        <f>SUMIFS('EMP CON'!G:G,'EMP CON'!C:C,"&gt;="&amp;DATE(U29,1,1),'EMP CON'!C:C,"&lt;="&amp;EOMONTH(DATE(U29,12,1),0),'EMP CON'!I:I,"efetivado",'EMP CON'!D:D,"Empréstimo Concedido",'EMP CON'!E:E,$I$10)</f>
        <v>0</v>
      </c>
      <c r="AB29" s="352">
        <f>SUMIFS('EMP CON'!G:G,'EMP CON'!C:C,"&gt;="&amp;DATE(U29,1,1),'EMP CON'!C:C,"&lt;="&amp;EOMONTH(DATE(U29,12,1),0),'EMP CON'!I:I,"efetivado",'EMP CON'!D:D,"Empréstimo Recebido",'EMP CON'!E:E,$I$10)</f>
        <v>0</v>
      </c>
      <c r="AG29" s="250" t="s">
        <v>166</v>
      </c>
      <c r="AH29" s="358">
        <f>VLOOKUP(AG29,'CAD3'!C22:D22,2,0)</f>
        <v>0</v>
      </c>
      <c r="AJ29" s="250" t="s">
        <v>166</v>
      </c>
      <c r="AK29" s="358">
        <f>VLOOKUP(AJ29,'CAD3'!G22:H22,2,0)</f>
        <v>0</v>
      </c>
    </row>
    <row r="30" spans="2:37" x14ac:dyDescent="0.25"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U30" s="156">
        <f t="shared" si="2"/>
        <v>2036</v>
      </c>
      <c r="V30" s="352">
        <f t="shared" si="3"/>
        <v>0</v>
      </c>
      <c r="W30" s="352">
        <f>SUMIFS('EMP ADQ'!G:G,'EMP ADQ'!C:C,"&gt;="&amp;DATE(U30,1,1),'EMP ADQ'!C:C,"&lt;="&amp;EOMONTH(DATE(U30,12,1),0),'EMP ADQ'!I:I,"efetivado",'EMP ADQ'!D:D,"Empréstimo Adquirido",'EMP ADQ'!E:E,$D$10)</f>
        <v>0</v>
      </c>
      <c r="X30" s="352">
        <f>SUMIFS('EMP ADQ'!G:G,'EMP ADQ'!C:C,"&gt;="&amp;DATE(U30,1,1),'EMP ADQ'!C:C,"&lt;="&amp;EOMONTH(DATE(U30,12,1),0),'EMP ADQ'!I:I,"efetivado",'EMP ADQ'!D:D,"Empréstimo Pago",'EMP ADQ'!E:E,$D$10)</f>
        <v>0</v>
      </c>
      <c r="Z30" s="352">
        <f t="shared" si="4"/>
        <v>0</v>
      </c>
      <c r="AA30" s="352">
        <f>SUMIFS('EMP CON'!G:G,'EMP CON'!C:C,"&gt;="&amp;DATE(U30,1,1),'EMP CON'!C:C,"&lt;="&amp;EOMONTH(DATE(U30,12,1),0),'EMP CON'!I:I,"efetivado",'EMP CON'!D:D,"Empréstimo Concedido",'EMP CON'!E:E,$I$10)</f>
        <v>0</v>
      </c>
      <c r="AB30" s="352">
        <f>SUMIFS('EMP CON'!G:G,'EMP CON'!C:C,"&gt;="&amp;DATE(U30,1,1),'EMP CON'!C:C,"&lt;="&amp;EOMONTH(DATE(U30,12,1),0),'EMP CON'!I:I,"efetivado",'EMP CON'!D:D,"Empréstimo Recebido",'EMP CON'!E:E,$I$10)</f>
        <v>0</v>
      </c>
      <c r="AG30" s="250" t="s">
        <v>167</v>
      </c>
      <c r="AH30" s="358">
        <f>VLOOKUP(AG30,'CAD3'!C23:D23,2,0)</f>
        <v>0</v>
      </c>
      <c r="AJ30" s="250" t="s">
        <v>167</v>
      </c>
      <c r="AK30" s="358">
        <f>VLOOKUP(AJ30,'CAD3'!G23:H23,2,0)</f>
        <v>0</v>
      </c>
    </row>
    <row r="31" spans="2:37" x14ac:dyDescent="0.25"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U31" s="156">
        <f t="shared" si="2"/>
        <v>2037</v>
      </c>
      <c r="V31" s="352">
        <f t="shared" si="3"/>
        <v>0</v>
      </c>
      <c r="W31" s="352">
        <f>SUMIFS('EMP ADQ'!G:G,'EMP ADQ'!C:C,"&gt;="&amp;DATE(U31,1,1),'EMP ADQ'!C:C,"&lt;="&amp;EOMONTH(DATE(U31,12,1),0),'EMP ADQ'!I:I,"efetivado",'EMP ADQ'!D:D,"Empréstimo Adquirido",'EMP ADQ'!E:E,$D$10)</f>
        <v>0</v>
      </c>
      <c r="X31" s="352">
        <f>SUMIFS('EMP ADQ'!G:G,'EMP ADQ'!C:C,"&gt;="&amp;DATE(U31,1,1),'EMP ADQ'!C:C,"&lt;="&amp;EOMONTH(DATE(U31,12,1),0),'EMP ADQ'!I:I,"efetivado",'EMP ADQ'!D:D,"Empréstimo Pago",'EMP ADQ'!E:E,$D$10)</f>
        <v>0</v>
      </c>
      <c r="Z31" s="352">
        <f t="shared" si="4"/>
        <v>0</v>
      </c>
      <c r="AA31" s="352">
        <f>SUMIFS('EMP CON'!G:G,'EMP CON'!C:C,"&gt;="&amp;DATE(U31,1,1),'EMP CON'!C:C,"&lt;="&amp;EOMONTH(DATE(U31,12,1),0),'EMP CON'!I:I,"efetivado",'EMP CON'!D:D,"Empréstimo Concedido",'EMP CON'!E:E,$I$10)</f>
        <v>0</v>
      </c>
      <c r="AB31" s="352">
        <f>SUMIFS('EMP CON'!G:G,'EMP CON'!C:C,"&gt;="&amp;DATE(U31,1,1),'EMP CON'!C:C,"&lt;="&amp;EOMONTH(DATE(U31,12,1),0),'EMP CON'!I:I,"efetivado",'EMP CON'!D:D,"Empréstimo Recebido",'EMP CON'!E:E,$I$10)</f>
        <v>0</v>
      </c>
      <c r="AG31" s="250" t="s">
        <v>168</v>
      </c>
      <c r="AH31" s="358">
        <f>VLOOKUP(AG31,'CAD3'!C24:D24,2,0)</f>
        <v>0</v>
      </c>
      <c r="AJ31" s="250" t="s">
        <v>168</v>
      </c>
      <c r="AK31" s="358">
        <f>VLOOKUP(AJ31,'CAD3'!G24:H24,2,0)</f>
        <v>0</v>
      </c>
    </row>
    <row r="32" spans="2:37" x14ac:dyDescent="0.25"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U32" s="156">
        <f t="shared" si="2"/>
        <v>2038</v>
      </c>
      <c r="V32" s="352">
        <f t="shared" si="3"/>
        <v>0</v>
      </c>
      <c r="W32" s="352">
        <f>SUMIFS('EMP ADQ'!G:G,'EMP ADQ'!C:C,"&gt;="&amp;DATE(U32,1,1),'EMP ADQ'!C:C,"&lt;="&amp;EOMONTH(DATE(U32,12,1),0),'EMP ADQ'!I:I,"efetivado",'EMP ADQ'!D:D,"Empréstimo Adquirido",'EMP ADQ'!E:E,$D$10)</f>
        <v>0</v>
      </c>
      <c r="X32" s="352">
        <f>SUMIFS('EMP ADQ'!G:G,'EMP ADQ'!C:C,"&gt;="&amp;DATE(U32,1,1),'EMP ADQ'!C:C,"&lt;="&amp;EOMONTH(DATE(U32,12,1),0),'EMP ADQ'!I:I,"efetivado",'EMP ADQ'!D:D,"Empréstimo Pago",'EMP ADQ'!E:E,$D$10)</f>
        <v>0</v>
      </c>
      <c r="Z32" s="352">
        <f t="shared" si="4"/>
        <v>0</v>
      </c>
      <c r="AA32" s="352">
        <f>SUMIFS('EMP CON'!G:G,'EMP CON'!C:C,"&gt;="&amp;DATE(U32,1,1),'EMP CON'!C:C,"&lt;="&amp;EOMONTH(DATE(U32,12,1),0),'EMP CON'!I:I,"efetivado",'EMP CON'!D:D,"Empréstimo Concedido",'EMP CON'!E:E,$I$10)</f>
        <v>0</v>
      </c>
      <c r="AB32" s="352">
        <f>SUMIFS('EMP CON'!G:G,'EMP CON'!C:C,"&gt;="&amp;DATE(U32,1,1),'EMP CON'!C:C,"&lt;="&amp;EOMONTH(DATE(U32,12,1),0),'EMP CON'!I:I,"efetivado",'EMP CON'!D:D,"Empréstimo Recebido",'EMP CON'!E:E,$I$10)</f>
        <v>0</v>
      </c>
      <c r="AG32" s="250" t="s">
        <v>169</v>
      </c>
      <c r="AH32" s="358">
        <f>VLOOKUP(AG32,'CAD3'!C25:D25,2,0)</f>
        <v>0</v>
      </c>
      <c r="AJ32" s="250" t="s">
        <v>169</v>
      </c>
      <c r="AK32" s="358">
        <f>VLOOKUP(AJ32,'CAD3'!G25:H25,2,0)</f>
        <v>0</v>
      </c>
    </row>
    <row r="33" spans="2:37" x14ac:dyDescent="0.25"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U33" s="156">
        <f t="shared" si="2"/>
        <v>2039</v>
      </c>
      <c r="V33" s="352">
        <f t="shared" si="3"/>
        <v>0</v>
      </c>
      <c r="W33" s="352">
        <f>SUMIFS('EMP ADQ'!G:G,'EMP ADQ'!C:C,"&gt;="&amp;DATE(U33,1,1),'EMP ADQ'!C:C,"&lt;="&amp;EOMONTH(DATE(U33,12,1),0),'EMP ADQ'!I:I,"efetivado",'EMP ADQ'!D:D,"Empréstimo Adquirido",'EMP ADQ'!E:E,$D$10)</f>
        <v>0</v>
      </c>
      <c r="X33" s="352">
        <f>SUMIFS('EMP ADQ'!G:G,'EMP ADQ'!C:C,"&gt;="&amp;DATE(U33,1,1),'EMP ADQ'!C:C,"&lt;="&amp;EOMONTH(DATE(U33,12,1),0),'EMP ADQ'!I:I,"efetivado",'EMP ADQ'!D:D,"Empréstimo Pago",'EMP ADQ'!E:E,$D$10)</f>
        <v>0</v>
      </c>
      <c r="Z33" s="352">
        <f t="shared" si="4"/>
        <v>0</v>
      </c>
      <c r="AA33" s="352">
        <f>SUMIFS('EMP CON'!G:G,'EMP CON'!C:C,"&gt;="&amp;DATE(U33,1,1),'EMP CON'!C:C,"&lt;="&amp;EOMONTH(DATE(U33,12,1),0),'EMP CON'!I:I,"efetivado",'EMP CON'!D:D,"Empréstimo Concedido",'EMP CON'!E:E,$I$10)</f>
        <v>0</v>
      </c>
      <c r="AB33" s="352">
        <f>SUMIFS('EMP CON'!G:G,'EMP CON'!C:C,"&gt;="&amp;DATE(U33,1,1),'EMP CON'!C:C,"&lt;="&amp;EOMONTH(DATE(U33,12,1),0),'EMP CON'!I:I,"efetivado",'EMP CON'!D:D,"Empréstimo Recebido",'EMP CON'!E:E,$I$10)</f>
        <v>0</v>
      </c>
      <c r="AG33" s="250" t="s">
        <v>170</v>
      </c>
      <c r="AH33" s="358">
        <f>VLOOKUP(AG33,'CAD3'!C26:D26,2,0)</f>
        <v>0</v>
      </c>
      <c r="AJ33" s="250" t="s">
        <v>170</v>
      </c>
      <c r="AK33" s="358">
        <f>VLOOKUP(AJ33,'CAD3'!G26:H26,2,0)</f>
        <v>0</v>
      </c>
    </row>
    <row r="34" spans="2:37" x14ac:dyDescent="0.25"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U34" s="156">
        <f t="shared" si="2"/>
        <v>2040</v>
      </c>
      <c r="V34" s="352">
        <f t="shared" si="3"/>
        <v>0</v>
      </c>
      <c r="W34" s="352">
        <f>SUMIFS('EMP ADQ'!G:G,'EMP ADQ'!C:C,"&gt;="&amp;DATE(U34,1,1),'EMP ADQ'!C:C,"&lt;="&amp;EOMONTH(DATE(U34,12,1),0),'EMP ADQ'!I:I,"efetivado",'EMP ADQ'!D:D,"Empréstimo Adquirido",'EMP ADQ'!E:E,$D$10)</f>
        <v>0</v>
      </c>
      <c r="X34" s="352">
        <f>SUMIFS('EMP ADQ'!G:G,'EMP ADQ'!C:C,"&gt;="&amp;DATE(U34,1,1),'EMP ADQ'!C:C,"&lt;="&amp;EOMONTH(DATE(U34,12,1),0),'EMP ADQ'!I:I,"efetivado",'EMP ADQ'!D:D,"Empréstimo Pago",'EMP ADQ'!E:E,$D$10)</f>
        <v>0</v>
      </c>
      <c r="Z34" s="352">
        <f t="shared" si="4"/>
        <v>0</v>
      </c>
      <c r="AA34" s="352">
        <f>SUMIFS('EMP CON'!G:G,'EMP CON'!C:C,"&gt;="&amp;DATE(U34,1,1),'EMP CON'!C:C,"&lt;="&amp;EOMONTH(DATE(U34,12,1),0),'EMP CON'!I:I,"efetivado",'EMP CON'!D:D,"Empréstimo Concedido",'EMP CON'!E:E,$I$10)</f>
        <v>0</v>
      </c>
      <c r="AB34" s="352">
        <f>SUMIFS('EMP CON'!G:G,'EMP CON'!C:C,"&gt;="&amp;DATE(U34,1,1),'EMP CON'!C:C,"&lt;="&amp;EOMONTH(DATE(U34,12,1),0),'EMP CON'!I:I,"efetivado",'EMP CON'!D:D,"Empréstimo Recebido",'EMP CON'!E:E,$I$10)</f>
        <v>0</v>
      </c>
      <c r="AG34" s="250" t="s">
        <v>171</v>
      </c>
      <c r="AH34" s="358">
        <f>VLOOKUP(AG34,'CAD3'!C27:D27,2,0)</f>
        <v>0</v>
      </c>
      <c r="AJ34" s="250" t="s">
        <v>171</v>
      </c>
      <c r="AK34" s="358">
        <f>VLOOKUP(AJ34,'CAD3'!G27:H27,2,0)</f>
        <v>0</v>
      </c>
    </row>
    <row r="35" spans="2:37" x14ac:dyDescent="0.25"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U35" s="156">
        <f t="shared" si="2"/>
        <v>2041</v>
      </c>
      <c r="V35" s="352">
        <f t="shared" si="3"/>
        <v>0</v>
      </c>
      <c r="W35" s="352">
        <f>SUMIFS('EMP ADQ'!G:G,'EMP ADQ'!C:C,"&gt;="&amp;DATE(U35,1,1),'EMP ADQ'!C:C,"&lt;="&amp;EOMONTH(DATE(U35,12,1),0),'EMP ADQ'!I:I,"efetivado",'EMP ADQ'!D:D,"Empréstimo Adquirido",'EMP ADQ'!E:E,$D$10)</f>
        <v>0</v>
      </c>
      <c r="X35" s="352">
        <f>SUMIFS('EMP ADQ'!G:G,'EMP ADQ'!C:C,"&gt;="&amp;DATE(U35,1,1),'EMP ADQ'!C:C,"&lt;="&amp;EOMONTH(DATE(U35,12,1),0),'EMP ADQ'!I:I,"efetivado",'EMP ADQ'!D:D,"Empréstimo Pago",'EMP ADQ'!E:E,$D$10)</f>
        <v>0</v>
      </c>
      <c r="Z35" s="352">
        <f t="shared" si="4"/>
        <v>0</v>
      </c>
      <c r="AA35" s="352">
        <f>SUMIFS('EMP CON'!G:G,'EMP CON'!C:C,"&gt;="&amp;DATE(U35,1,1),'EMP CON'!C:C,"&lt;="&amp;EOMONTH(DATE(U35,12,1),0),'EMP CON'!I:I,"efetivado",'EMP CON'!D:D,"Empréstimo Concedido",'EMP CON'!E:E,$I$10)</f>
        <v>0</v>
      </c>
      <c r="AB35" s="352">
        <f>SUMIFS('EMP CON'!G:G,'EMP CON'!C:C,"&gt;="&amp;DATE(U35,1,1),'EMP CON'!C:C,"&lt;="&amp;EOMONTH(DATE(U35,12,1),0),'EMP CON'!I:I,"efetivado",'EMP CON'!D:D,"Empréstimo Recebido",'EMP CON'!E:E,$I$10)</f>
        <v>0</v>
      </c>
      <c r="AG35" s="250" t="s">
        <v>172</v>
      </c>
      <c r="AH35" s="358">
        <f>VLOOKUP(AG35,'CAD3'!C28:D28,2,0)</f>
        <v>0</v>
      </c>
      <c r="AJ35" s="250" t="s">
        <v>172</v>
      </c>
      <c r="AK35" s="358">
        <f>VLOOKUP(AJ35,'CAD3'!G28:H28,2,0)</f>
        <v>0</v>
      </c>
    </row>
    <row r="36" spans="2:37" x14ac:dyDescent="0.25"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U36" s="156">
        <f t="shared" si="2"/>
        <v>2042</v>
      </c>
      <c r="V36" s="352">
        <f t="shared" si="3"/>
        <v>0</v>
      </c>
      <c r="W36" s="352">
        <f>SUMIFS('EMP ADQ'!G:G,'EMP ADQ'!C:C,"&gt;="&amp;DATE(U36,1,1),'EMP ADQ'!C:C,"&lt;="&amp;EOMONTH(DATE(U36,12,1),0),'EMP ADQ'!I:I,"efetivado",'EMP ADQ'!D:D,"Empréstimo Adquirido",'EMP ADQ'!E:E,$D$10)</f>
        <v>0</v>
      </c>
      <c r="X36" s="352">
        <f>SUMIFS('EMP ADQ'!G:G,'EMP ADQ'!C:C,"&gt;="&amp;DATE(U36,1,1),'EMP ADQ'!C:C,"&lt;="&amp;EOMONTH(DATE(U36,12,1),0),'EMP ADQ'!I:I,"efetivado",'EMP ADQ'!D:D,"Empréstimo Pago",'EMP ADQ'!E:E,$D$10)</f>
        <v>0</v>
      </c>
      <c r="Z36" s="352">
        <f t="shared" si="4"/>
        <v>0</v>
      </c>
      <c r="AA36" s="352">
        <f>SUMIFS('EMP CON'!G:G,'EMP CON'!C:C,"&gt;="&amp;DATE(U36,1,1),'EMP CON'!C:C,"&lt;="&amp;EOMONTH(DATE(U36,12,1),0),'EMP CON'!I:I,"efetivado",'EMP CON'!D:D,"Empréstimo Concedido",'EMP CON'!E:E,$I$10)</f>
        <v>0</v>
      </c>
      <c r="AB36" s="352">
        <f>SUMIFS('EMP CON'!G:G,'EMP CON'!C:C,"&gt;="&amp;DATE(U36,1,1),'EMP CON'!C:C,"&lt;="&amp;EOMONTH(DATE(U36,12,1),0),'EMP CON'!I:I,"efetivado",'EMP CON'!D:D,"Empréstimo Recebido",'EMP CON'!E:E,$I$10)</f>
        <v>0</v>
      </c>
      <c r="AG36" s="250" t="s">
        <v>173</v>
      </c>
      <c r="AH36" s="358">
        <f>VLOOKUP(AG36,'CAD3'!C29:D29,2,0)</f>
        <v>0</v>
      </c>
      <c r="AJ36" s="250" t="s">
        <v>173</v>
      </c>
      <c r="AK36" s="358">
        <f>VLOOKUP(AJ36,'CAD3'!G29:H29,2,0)</f>
        <v>0</v>
      </c>
    </row>
    <row r="37" spans="2:37" x14ac:dyDescent="0.25"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U37" s="156">
        <f t="shared" si="2"/>
        <v>2043</v>
      </c>
      <c r="V37" s="352">
        <f t="shared" si="3"/>
        <v>0</v>
      </c>
      <c r="W37" s="352">
        <f>SUMIFS('EMP ADQ'!G:G,'EMP ADQ'!C:C,"&gt;="&amp;DATE(U37,1,1),'EMP ADQ'!C:C,"&lt;="&amp;EOMONTH(DATE(U37,12,1),0),'EMP ADQ'!I:I,"efetivado",'EMP ADQ'!D:D,"Empréstimo Adquirido",'EMP ADQ'!E:E,$D$10)</f>
        <v>0</v>
      </c>
      <c r="X37" s="352">
        <f>SUMIFS('EMP ADQ'!G:G,'EMP ADQ'!C:C,"&gt;="&amp;DATE(U37,1,1),'EMP ADQ'!C:C,"&lt;="&amp;EOMONTH(DATE(U37,12,1),0),'EMP ADQ'!I:I,"efetivado",'EMP ADQ'!D:D,"Empréstimo Pago",'EMP ADQ'!E:E,$D$10)</f>
        <v>0</v>
      </c>
      <c r="Z37" s="352">
        <f t="shared" si="4"/>
        <v>0</v>
      </c>
      <c r="AA37" s="352">
        <f>SUMIFS('EMP CON'!G:G,'EMP CON'!C:C,"&gt;="&amp;DATE(U37,1,1),'EMP CON'!C:C,"&lt;="&amp;EOMONTH(DATE(U37,12,1),0),'EMP CON'!I:I,"efetivado",'EMP CON'!D:D,"Empréstimo Concedido",'EMP CON'!E:E,$I$10)</f>
        <v>0</v>
      </c>
      <c r="AB37" s="352">
        <f>SUMIFS('EMP CON'!G:G,'EMP CON'!C:C,"&gt;="&amp;DATE(U37,1,1),'EMP CON'!C:C,"&lt;="&amp;EOMONTH(DATE(U37,12,1),0),'EMP CON'!I:I,"efetivado",'EMP CON'!D:D,"Empréstimo Recebido",'EMP CON'!E:E,$I$10)</f>
        <v>0</v>
      </c>
      <c r="AG37" s="250" t="s">
        <v>174</v>
      </c>
      <c r="AH37" s="358">
        <f>VLOOKUP(AG37,'CAD3'!C30:D30,2,0)</f>
        <v>0</v>
      </c>
      <c r="AJ37" s="250" t="s">
        <v>174</v>
      </c>
      <c r="AK37" s="358">
        <f>VLOOKUP(AJ37,'CAD3'!G30:H30,2,0)</f>
        <v>0</v>
      </c>
    </row>
    <row r="38" spans="2:37" x14ac:dyDescent="0.25"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U38" s="156">
        <f t="shared" si="2"/>
        <v>2044</v>
      </c>
      <c r="V38" s="352">
        <f t="shared" si="3"/>
        <v>0</v>
      </c>
      <c r="W38" s="352">
        <f>SUMIFS('EMP ADQ'!G:G,'EMP ADQ'!C:C,"&gt;="&amp;DATE(U38,1,1),'EMP ADQ'!C:C,"&lt;="&amp;EOMONTH(DATE(U38,12,1),0),'EMP ADQ'!I:I,"efetivado",'EMP ADQ'!D:D,"Empréstimo Adquirido",'EMP ADQ'!E:E,$D$10)</f>
        <v>0</v>
      </c>
      <c r="X38" s="352">
        <f>SUMIFS('EMP ADQ'!G:G,'EMP ADQ'!C:C,"&gt;="&amp;DATE(U38,1,1),'EMP ADQ'!C:C,"&lt;="&amp;EOMONTH(DATE(U38,12,1),0),'EMP ADQ'!I:I,"efetivado",'EMP ADQ'!D:D,"Empréstimo Pago",'EMP ADQ'!E:E,$D$10)</f>
        <v>0</v>
      </c>
      <c r="Z38" s="352">
        <f t="shared" si="4"/>
        <v>0</v>
      </c>
      <c r="AA38" s="352">
        <f>SUMIFS('EMP CON'!G:G,'EMP CON'!C:C,"&gt;="&amp;DATE(U38,1,1),'EMP CON'!C:C,"&lt;="&amp;EOMONTH(DATE(U38,12,1),0),'EMP CON'!I:I,"efetivado",'EMP CON'!D:D,"Empréstimo Concedido",'EMP CON'!E:E,$I$10)</f>
        <v>0</v>
      </c>
      <c r="AB38" s="352">
        <f>SUMIFS('EMP CON'!G:G,'EMP CON'!C:C,"&gt;="&amp;DATE(U38,1,1),'EMP CON'!C:C,"&lt;="&amp;EOMONTH(DATE(U38,12,1),0),'EMP CON'!I:I,"efetivado",'EMP CON'!D:D,"Empréstimo Recebido",'EMP CON'!E:E,$I$10)</f>
        <v>0</v>
      </c>
      <c r="AG38" s="250" t="s">
        <v>175</v>
      </c>
      <c r="AH38" s="358">
        <f>VLOOKUP(AG38,'CAD3'!C31:D31,2,0)</f>
        <v>0</v>
      </c>
      <c r="AJ38" s="250" t="s">
        <v>175</v>
      </c>
      <c r="AK38" s="358">
        <f>VLOOKUP(AJ38,'CAD3'!G31:H31,2,0)</f>
        <v>0</v>
      </c>
    </row>
    <row r="39" spans="2:37" x14ac:dyDescent="0.25"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U39" s="156">
        <f t="shared" si="2"/>
        <v>2045</v>
      </c>
      <c r="V39" s="352">
        <f t="shared" si="3"/>
        <v>0</v>
      </c>
      <c r="W39" s="352">
        <f>SUMIFS('EMP ADQ'!G:G,'EMP ADQ'!C:C,"&gt;="&amp;DATE(U39,1,1),'EMP ADQ'!C:C,"&lt;="&amp;EOMONTH(DATE(U39,12,1),0),'EMP ADQ'!I:I,"efetivado",'EMP ADQ'!D:D,"Empréstimo Adquirido",'EMP ADQ'!E:E,$D$10)</f>
        <v>0</v>
      </c>
      <c r="X39" s="352">
        <f>SUMIFS('EMP ADQ'!G:G,'EMP ADQ'!C:C,"&gt;="&amp;DATE(U39,1,1),'EMP ADQ'!C:C,"&lt;="&amp;EOMONTH(DATE(U39,12,1),0),'EMP ADQ'!I:I,"efetivado",'EMP ADQ'!D:D,"Empréstimo Pago",'EMP ADQ'!E:E,$D$10)</f>
        <v>0</v>
      </c>
      <c r="Z39" s="352">
        <f t="shared" si="4"/>
        <v>0</v>
      </c>
      <c r="AA39" s="352">
        <f>SUMIFS('EMP CON'!G:G,'EMP CON'!C:C,"&gt;="&amp;DATE(U39,1,1),'EMP CON'!C:C,"&lt;="&amp;EOMONTH(DATE(U39,12,1),0),'EMP CON'!I:I,"efetivado",'EMP CON'!D:D,"Empréstimo Concedido",'EMP CON'!E:E,$I$10)</f>
        <v>0</v>
      </c>
      <c r="AB39" s="352">
        <f>SUMIFS('EMP CON'!G:G,'EMP CON'!C:C,"&gt;="&amp;DATE(U39,1,1),'EMP CON'!C:C,"&lt;="&amp;EOMONTH(DATE(U39,12,1),0),'EMP CON'!I:I,"efetivado",'EMP CON'!D:D,"Empréstimo Recebido",'EMP CON'!E:E,$I$10)</f>
        <v>0</v>
      </c>
      <c r="AG39" s="250" t="s">
        <v>176</v>
      </c>
      <c r="AH39" s="358">
        <f>VLOOKUP(AG39,'CAD3'!C32:D32,2,0)</f>
        <v>0</v>
      </c>
      <c r="AJ39" s="250" t="s">
        <v>176</v>
      </c>
      <c r="AK39" s="358">
        <f>VLOOKUP(AJ39,'CAD3'!G32:H32,2,0)</f>
        <v>0</v>
      </c>
    </row>
    <row r="40" spans="2:37" x14ac:dyDescent="0.25"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220"/>
      <c r="U40" s="156">
        <f t="shared" si="2"/>
        <v>2046</v>
      </c>
      <c r="V40" s="352">
        <f t="shared" si="3"/>
        <v>0</v>
      </c>
      <c r="W40" s="352">
        <f>SUMIFS('EMP ADQ'!G:G,'EMP ADQ'!C:C,"&gt;="&amp;DATE(U40,1,1),'EMP ADQ'!C:C,"&lt;="&amp;EOMONTH(DATE(U40,12,1),0),'EMP ADQ'!I:I,"efetivado",'EMP ADQ'!D:D,"Empréstimo Adquirido",'EMP ADQ'!E:E,$D$10)</f>
        <v>0</v>
      </c>
      <c r="X40" s="352">
        <f>SUMIFS('EMP ADQ'!G:G,'EMP ADQ'!C:C,"&gt;="&amp;DATE(U40,1,1),'EMP ADQ'!C:C,"&lt;="&amp;EOMONTH(DATE(U40,12,1),0),'EMP ADQ'!I:I,"efetivado",'EMP ADQ'!D:D,"Empréstimo Pago",'EMP ADQ'!E:E,$D$10)</f>
        <v>0</v>
      </c>
      <c r="Z40" s="352">
        <f t="shared" si="4"/>
        <v>0</v>
      </c>
      <c r="AA40" s="352">
        <f>SUMIFS('EMP CON'!G:G,'EMP CON'!C:C,"&gt;="&amp;DATE(U40,1,1),'EMP CON'!C:C,"&lt;="&amp;EOMONTH(DATE(U40,12,1),0),'EMP CON'!I:I,"efetivado",'EMP CON'!D:D,"Empréstimo Concedido",'EMP CON'!E:E,$I$10)</f>
        <v>0</v>
      </c>
      <c r="AB40" s="352">
        <f>SUMIFS('EMP CON'!G:G,'EMP CON'!C:C,"&gt;="&amp;DATE(U40,1,1),'EMP CON'!C:C,"&lt;="&amp;EOMONTH(DATE(U40,12,1),0),'EMP CON'!I:I,"efetivado",'EMP CON'!D:D,"Empréstimo Recebido",'EMP CON'!E:E,$I$10)</f>
        <v>0</v>
      </c>
      <c r="AG40" s="250" t="s">
        <v>177</v>
      </c>
      <c r="AH40" s="358">
        <f>VLOOKUP(AG40,'CAD3'!C33:D33,2,0)</f>
        <v>0</v>
      </c>
      <c r="AJ40" s="250" t="s">
        <v>177</v>
      </c>
      <c r="AK40" s="358">
        <f>VLOOKUP(AJ40,'CAD3'!G33:H33,2,0)</f>
        <v>0</v>
      </c>
    </row>
    <row r="41" spans="2:37" x14ac:dyDescent="0.25"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220"/>
      <c r="U41" s="156">
        <f t="shared" si="2"/>
        <v>2047</v>
      </c>
      <c r="V41" s="352">
        <f t="shared" si="3"/>
        <v>0</v>
      </c>
      <c r="W41" s="352">
        <f>SUMIFS('EMP ADQ'!G:G,'EMP ADQ'!C:C,"&gt;="&amp;DATE(U41,1,1),'EMP ADQ'!C:C,"&lt;="&amp;EOMONTH(DATE(U41,12,1),0),'EMP ADQ'!I:I,"efetivado",'EMP ADQ'!D:D,"Empréstimo Adquirido",'EMP ADQ'!E:E,$D$10)</f>
        <v>0</v>
      </c>
      <c r="X41" s="352">
        <f>SUMIFS('EMP ADQ'!G:G,'EMP ADQ'!C:C,"&gt;="&amp;DATE(U41,1,1),'EMP ADQ'!C:C,"&lt;="&amp;EOMONTH(DATE(U41,12,1),0),'EMP ADQ'!I:I,"efetivado",'EMP ADQ'!D:D,"Empréstimo Pago",'EMP ADQ'!E:E,$D$10)</f>
        <v>0</v>
      </c>
      <c r="Z41" s="352">
        <f t="shared" si="4"/>
        <v>0</v>
      </c>
      <c r="AA41" s="352">
        <f>SUMIFS('EMP CON'!G:G,'EMP CON'!C:C,"&gt;="&amp;DATE(U41,1,1),'EMP CON'!C:C,"&lt;="&amp;EOMONTH(DATE(U41,12,1),0),'EMP CON'!I:I,"efetivado",'EMP CON'!D:D,"Empréstimo Concedido",'EMP CON'!E:E,$I$10)</f>
        <v>0</v>
      </c>
      <c r="AB41" s="352">
        <f>SUMIFS('EMP CON'!G:G,'EMP CON'!C:C,"&gt;="&amp;DATE(U41,1,1),'EMP CON'!C:C,"&lt;="&amp;EOMONTH(DATE(U41,12,1),0),'EMP CON'!I:I,"efetivado",'EMP CON'!D:D,"Empréstimo Recebido",'EMP CON'!E:E,$I$10)</f>
        <v>0</v>
      </c>
      <c r="AG41" s="250" t="s">
        <v>178</v>
      </c>
      <c r="AH41" s="358">
        <f>VLOOKUP(AG41,'CAD3'!C34:D34,2,0)</f>
        <v>0</v>
      </c>
      <c r="AJ41" s="250" t="s">
        <v>178</v>
      </c>
      <c r="AK41" s="358">
        <f>VLOOKUP(AJ41,'CAD3'!G34:H34,2,0)</f>
        <v>0</v>
      </c>
    </row>
    <row r="42" spans="2:37" x14ac:dyDescent="0.25"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220"/>
      <c r="U42" s="156">
        <f t="shared" si="2"/>
        <v>2048</v>
      </c>
      <c r="V42" s="352">
        <f t="shared" si="3"/>
        <v>0</v>
      </c>
      <c r="W42" s="352">
        <f>SUMIFS('EMP ADQ'!G:G,'EMP ADQ'!C:C,"&gt;="&amp;DATE(U42,1,1),'EMP ADQ'!C:C,"&lt;="&amp;EOMONTH(DATE(U42,12,1),0),'EMP ADQ'!I:I,"efetivado",'EMP ADQ'!D:D,"Empréstimo Adquirido",'EMP ADQ'!E:E,$D$10)</f>
        <v>0</v>
      </c>
      <c r="X42" s="352">
        <f>SUMIFS('EMP ADQ'!G:G,'EMP ADQ'!C:C,"&gt;="&amp;DATE(U42,1,1),'EMP ADQ'!C:C,"&lt;="&amp;EOMONTH(DATE(U42,12,1),0),'EMP ADQ'!I:I,"efetivado",'EMP ADQ'!D:D,"Empréstimo Pago",'EMP ADQ'!E:E,$D$10)</f>
        <v>0</v>
      </c>
      <c r="Z42" s="352">
        <f t="shared" si="4"/>
        <v>0</v>
      </c>
      <c r="AA42" s="352">
        <f>SUMIFS('EMP CON'!G:G,'EMP CON'!C:C,"&gt;="&amp;DATE(U42,1,1),'EMP CON'!C:C,"&lt;="&amp;EOMONTH(DATE(U42,12,1),0),'EMP CON'!I:I,"efetivado",'EMP CON'!D:D,"Empréstimo Concedido",'EMP CON'!E:E,$I$10)</f>
        <v>0</v>
      </c>
      <c r="AB42" s="352">
        <f>SUMIFS('EMP CON'!G:G,'EMP CON'!C:C,"&gt;="&amp;DATE(U42,1,1),'EMP CON'!C:C,"&lt;="&amp;EOMONTH(DATE(U42,12,1),0),'EMP CON'!I:I,"efetivado",'EMP CON'!D:D,"Empréstimo Recebido",'EMP CON'!E:E,$I$10)</f>
        <v>0</v>
      </c>
      <c r="AG42" s="250" t="s">
        <v>179</v>
      </c>
      <c r="AH42" s="358">
        <f>VLOOKUP(AG42,'CAD3'!C35:D35,2,0)</f>
        <v>0</v>
      </c>
      <c r="AJ42" s="250" t="s">
        <v>179</v>
      </c>
      <c r="AK42" s="358">
        <f>VLOOKUP(AJ42,'CAD3'!G35:H35,2,0)</f>
        <v>0</v>
      </c>
    </row>
    <row r="43" spans="2:37" x14ac:dyDescent="0.25"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220"/>
      <c r="U43" s="156">
        <f t="shared" si="2"/>
        <v>2049</v>
      </c>
      <c r="V43" s="352">
        <f t="shared" si="3"/>
        <v>0</v>
      </c>
      <c r="W43" s="352">
        <f>SUMIFS('EMP ADQ'!G:G,'EMP ADQ'!C:C,"&gt;="&amp;DATE(U43,1,1),'EMP ADQ'!C:C,"&lt;="&amp;EOMONTH(DATE(U43,12,1),0),'EMP ADQ'!I:I,"efetivado",'EMP ADQ'!D:D,"Empréstimo Adquirido",'EMP ADQ'!E:E,$D$10)</f>
        <v>0</v>
      </c>
      <c r="X43" s="352">
        <f>SUMIFS('EMP ADQ'!G:G,'EMP ADQ'!C:C,"&gt;="&amp;DATE(U43,1,1),'EMP ADQ'!C:C,"&lt;="&amp;EOMONTH(DATE(U43,12,1),0),'EMP ADQ'!I:I,"efetivado",'EMP ADQ'!D:D,"Empréstimo Pago",'EMP ADQ'!E:E,$D$10)</f>
        <v>0</v>
      </c>
      <c r="Z43" s="352">
        <f t="shared" si="4"/>
        <v>0</v>
      </c>
      <c r="AA43" s="352">
        <f>SUMIFS('EMP CON'!G:G,'EMP CON'!C:C,"&gt;="&amp;DATE(U43,1,1),'EMP CON'!C:C,"&lt;="&amp;EOMONTH(DATE(U43,12,1),0),'EMP CON'!I:I,"efetivado",'EMP CON'!D:D,"Empréstimo Concedido",'EMP CON'!E:E,$I$10)</f>
        <v>0</v>
      </c>
      <c r="AB43" s="352">
        <f>SUMIFS('EMP CON'!G:G,'EMP CON'!C:C,"&gt;="&amp;DATE(U43,1,1),'EMP CON'!C:C,"&lt;="&amp;EOMONTH(DATE(U43,12,1),0),'EMP CON'!I:I,"efetivado",'EMP CON'!D:D,"Empréstimo Recebido",'EMP CON'!E:E,$I$10)</f>
        <v>0</v>
      </c>
      <c r="AG43" s="250" t="s">
        <v>180</v>
      </c>
      <c r="AH43" s="358">
        <f>VLOOKUP(AG43,'CAD3'!C36:D36,2,0)</f>
        <v>0</v>
      </c>
      <c r="AJ43" s="250" t="s">
        <v>180</v>
      </c>
      <c r="AK43" s="358">
        <f>VLOOKUP(AJ43,'CAD3'!G36:H36,2,0)</f>
        <v>0</v>
      </c>
    </row>
    <row r="44" spans="2:37" x14ac:dyDescent="0.25"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220"/>
      <c r="U44" s="156">
        <f t="shared" si="2"/>
        <v>2050</v>
      </c>
      <c r="V44" s="352">
        <f t="shared" si="3"/>
        <v>0</v>
      </c>
      <c r="W44" s="352">
        <f>SUMIFS('EMP ADQ'!G:G,'EMP ADQ'!C:C,"&gt;="&amp;DATE(U44,1,1),'EMP ADQ'!C:C,"&lt;="&amp;EOMONTH(DATE(U44,12,1),0),'EMP ADQ'!I:I,"efetivado",'EMP ADQ'!D:D,"Empréstimo Adquirido",'EMP ADQ'!E:E,$D$10)</f>
        <v>0</v>
      </c>
      <c r="X44" s="352">
        <f>SUMIFS('EMP ADQ'!G:G,'EMP ADQ'!C:C,"&gt;="&amp;DATE(U44,1,1),'EMP ADQ'!C:C,"&lt;="&amp;EOMONTH(DATE(U44,12,1),0),'EMP ADQ'!I:I,"efetivado",'EMP ADQ'!D:D,"Empréstimo Pago",'EMP ADQ'!E:E,$D$10)</f>
        <v>0</v>
      </c>
      <c r="Z44" s="352">
        <f t="shared" si="4"/>
        <v>0</v>
      </c>
      <c r="AA44" s="352">
        <f>SUMIFS('EMP CON'!G:G,'EMP CON'!C:C,"&gt;="&amp;DATE(U44,1,1),'EMP CON'!C:C,"&lt;="&amp;EOMONTH(DATE(U44,12,1),0),'EMP CON'!I:I,"efetivado",'EMP CON'!D:D,"Empréstimo Concedido",'EMP CON'!E:E,$I$10)</f>
        <v>0</v>
      </c>
      <c r="AB44" s="352">
        <f>SUMIFS('EMP CON'!G:G,'EMP CON'!C:C,"&gt;="&amp;DATE(U44,1,1),'EMP CON'!C:C,"&lt;="&amp;EOMONTH(DATE(U44,12,1),0),'EMP CON'!I:I,"efetivado",'EMP CON'!D:D,"Empréstimo Recebido",'EMP CON'!E:E,$I$10)</f>
        <v>0</v>
      </c>
      <c r="AG44" s="250" t="s">
        <v>181</v>
      </c>
      <c r="AH44" s="358">
        <f>VLOOKUP(AG44,'CAD3'!C37:D37,2,0)</f>
        <v>0</v>
      </c>
      <c r="AJ44" s="250" t="s">
        <v>181</v>
      </c>
      <c r="AK44" s="358">
        <f>VLOOKUP(AJ44,'CAD3'!G37:H37,2,0)</f>
        <v>0</v>
      </c>
    </row>
    <row r="45" spans="2:37" x14ac:dyDescent="0.25"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220"/>
      <c r="U45" s="156">
        <f t="shared" si="2"/>
        <v>2051</v>
      </c>
      <c r="V45" s="352">
        <f t="shared" si="3"/>
        <v>0</v>
      </c>
      <c r="W45" s="352">
        <f>SUMIFS('EMP ADQ'!G:G,'EMP ADQ'!C:C,"&gt;="&amp;DATE(U45,1,1),'EMP ADQ'!C:C,"&lt;="&amp;EOMONTH(DATE(U45,12,1),0),'EMP ADQ'!I:I,"efetivado",'EMP ADQ'!D:D,"Empréstimo Adquirido",'EMP ADQ'!E:E,$D$10)</f>
        <v>0</v>
      </c>
      <c r="X45" s="352">
        <f>SUMIFS('EMP ADQ'!G:G,'EMP ADQ'!C:C,"&gt;="&amp;DATE(U45,1,1),'EMP ADQ'!C:C,"&lt;="&amp;EOMONTH(DATE(U45,12,1),0),'EMP ADQ'!I:I,"efetivado",'EMP ADQ'!D:D,"Empréstimo Pago",'EMP ADQ'!E:E,$D$10)</f>
        <v>0</v>
      </c>
      <c r="Z45" s="352">
        <f t="shared" si="4"/>
        <v>0</v>
      </c>
      <c r="AA45" s="352">
        <f>SUMIFS('EMP CON'!G:G,'EMP CON'!C:C,"&gt;="&amp;DATE(U45,1,1),'EMP CON'!C:C,"&lt;="&amp;EOMONTH(DATE(U45,12,1),0),'EMP CON'!I:I,"efetivado",'EMP CON'!D:D,"Empréstimo Concedido",'EMP CON'!E:E,$I$10)</f>
        <v>0</v>
      </c>
      <c r="AB45" s="352">
        <f>SUMIFS('EMP CON'!G:G,'EMP CON'!C:C,"&gt;="&amp;DATE(U45,1,1),'EMP CON'!C:C,"&lt;="&amp;EOMONTH(DATE(U45,12,1),0),'EMP CON'!I:I,"efetivado",'EMP CON'!D:D,"Empréstimo Recebido",'EMP CON'!E:E,$I$10)</f>
        <v>0</v>
      </c>
      <c r="AG45" s="250" t="s">
        <v>182</v>
      </c>
      <c r="AH45" s="358">
        <f>VLOOKUP(AG45,'CAD3'!C38:D38,2,0)</f>
        <v>0</v>
      </c>
      <c r="AJ45" s="250" t="s">
        <v>182</v>
      </c>
      <c r="AK45" s="358">
        <f>VLOOKUP(AJ45,'CAD3'!G38:H38,2,0)</f>
        <v>0</v>
      </c>
    </row>
    <row r="46" spans="2:37" x14ac:dyDescent="0.25"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220"/>
      <c r="U46" s="156">
        <f t="shared" si="2"/>
        <v>2052</v>
      </c>
      <c r="V46" s="352">
        <f t="shared" si="3"/>
        <v>0</v>
      </c>
      <c r="W46" s="352">
        <f>SUMIFS('EMP ADQ'!G:G,'EMP ADQ'!C:C,"&gt;="&amp;DATE(U46,1,1),'EMP ADQ'!C:C,"&lt;="&amp;EOMONTH(DATE(U46,12,1),0),'EMP ADQ'!I:I,"efetivado",'EMP ADQ'!D:D,"Empréstimo Adquirido",'EMP ADQ'!E:E,$D$10)</f>
        <v>0</v>
      </c>
      <c r="X46" s="352">
        <f>SUMIFS('EMP ADQ'!G:G,'EMP ADQ'!C:C,"&gt;="&amp;DATE(U46,1,1),'EMP ADQ'!C:C,"&lt;="&amp;EOMONTH(DATE(U46,12,1),0),'EMP ADQ'!I:I,"efetivado",'EMP ADQ'!D:D,"Empréstimo Pago",'EMP ADQ'!E:E,$D$10)</f>
        <v>0</v>
      </c>
      <c r="Z46" s="352">
        <f t="shared" si="4"/>
        <v>0</v>
      </c>
      <c r="AA46" s="352">
        <f>SUMIFS('EMP CON'!G:G,'EMP CON'!C:C,"&gt;="&amp;DATE(U46,1,1),'EMP CON'!C:C,"&lt;="&amp;EOMONTH(DATE(U46,12,1),0),'EMP CON'!I:I,"efetivado",'EMP CON'!D:D,"Empréstimo Concedido",'EMP CON'!E:E,$I$10)</f>
        <v>0</v>
      </c>
      <c r="AB46" s="352">
        <f>SUMIFS('EMP CON'!G:G,'EMP CON'!C:C,"&gt;="&amp;DATE(U46,1,1),'EMP CON'!C:C,"&lt;="&amp;EOMONTH(DATE(U46,12,1),0),'EMP CON'!I:I,"efetivado",'EMP CON'!D:D,"Empréstimo Recebido",'EMP CON'!E:E,$I$10)</f>
        <v>0</v>
      </c>
      <c r="AG46" s="250" t="s">
        <v>183</v>
      </c>
      <c r="AH46" s="358">
        <f>VLOOKUP(AG46,'CAD3'!C39:D39,2,0)</f>
        <v>0</v>
      </c>
      <c r="AJ46" s="250" t="s">
        <v>183</v>
      </c>
      <c r="AK46" s="358">
        <f>VLOOKUP(AJ46,'CAD3'!G39:H39,2,0)</f>
        <v>0</v>
      </c>
    </row>
    <row r="47" spans="2:37" x14ac:dyDescent="0.25"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220"/>
      <c r="U47" s="156">
        <f t="shared" si="2"/>
        <v>2053</v>
      </c>
      <c r="V47" s="352">
        <f t="shared" si="3"/>
        <v>0</v>
      </c>
      <c r="W47" s="352">
        <f>SUMIFS('EMP ADQ'!G:G,'EMP ADQ'!C:C,"&gt;="&amp;DATE(U47,1,1),'EMP ADQ'!C:C,"&lt;="&amp;EOMONTH(DATE(U47,12,1),0),'EMP ADQ'!I:I,"efetivado",'EMP ADQ'!D:D,"Empréstimo Adquirido",'EMP ADQ'!E:E,$D$10)</f>
        <v>0</v>
      </c>
      <c r="X47" s="352">
        <f>SUMIFS('EMP ADQ'!G:G,'EMP ADQ'!C:C,"&gt;="&amp;DATE(U47,1,1),'EMP ADQ'!C:C,"&lt;="&amp;EOMONTH(DATE(U47,12,1),0),'EMP ADQ'!I:I,"efetivado",'EMP ADQ'!D:D,"Empréstimo Pago",'EMP ADQ'!E:E,$D$10)</f>
        <v>0</v>
      </c>
      <c r="Z47" s="352">
        <f t="shared" si="4"/>
        <v>0</v>
      </c>
      <c r="AA47" s="352">
        <f>SUMIFS('EMP CON'!G:G,'EMP CON'!C:C,"&gt;="&amp;DATE(U47,1,1),'EMP CON'!C:C,"&lt;="&amp;EOMONTH(DATE(U47,12,1),0),'EMP CON'!I:I,"efetivado",'EMP CON'!D:D,"Empréstimo Concedido",'EMP CON'!E:E,$I$10)</f>
        <v>0</v>
      </c>
      <c r="AB47" s="352">
        <f>SUMIFS('EMP CON'!G:G,'EMP CON'!C:C,"&gt;="&amp;DATE(U47,1,1),'EMP CON'!C:C,"&lt;="&amp;EOMONTH(DATE(U47,12,1),0),'EMP CON'!I:I,"efetivado",'EMP CON'!D:D,"Empréstimo Recebido",'EMP CON'!E:E,$I$10)</f>
        <v>0</v>
      </c>
      <c r="AG47" s="250" t="s">
        <v>184</v>
      </c>
      <c r="AH47" s="358">
        <f>VLOOKUP(AG47,'CAD3'!C40:D40,2,0)</f>
        <v>0</v>
      </c>
      <c r="AJ47" s="250" t="s">
        <v>184</v>
      </c>
      <c r="AK47" s="358">
        <f>VLOOKUP(AJ47,'CAD3'!G40:H40,2,0)</f>
        <v>0</v>
      </c>
    </row>
    <row r="48" spans="2:37" x14ac:dyDescent="0.25"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220"/>
      <c r="U48" s="156">
        <f t="shared" si="2"/>
        <v>2054</v>
      </c>
      <c r="V48" s="352">
        <f t="shared" si="3"/>
        <v>0</v>
      </c>
      <c r="W48" s="352">
        <f>SUMIFS('EMP ADQ'!G:G,'EMP ADQ'!C:C,"&gt;="&amp;DATE(U48,1,1),'EMP ADQ'!C:C,"&lt;="&amp;EOMONTH(DATE(U48,12,1),0),'EMP ADQ'!I:I,"efetivado",'EMP ADQ'!D:D,"Empréstimo Adquirido",'EMP ADQ'!E:E,$D$10)</f>
        <v>0</v>
      </c>
      <c r="X48" s="352">
        <f>SUMIFS('EMP ADQ'!G:G,'EMP ADQ'!C:C,"&gt;="&amp;DATE(U48,1,1),'EMP ADQ'!C:C,"&lt;="&amp;EOMONTH(DATE(U48,12,1),0),'EMP ADQ'!I:I,"efetivado",'EMP ADQ'!D:D,"Empréstimo Pago",'EMP ADQ'!E:E,$D$10)</f>
        <v>0</v>
      </c>
      <c r="Z48" s="352">
        <f t="shared" si="4"/>
        <v>0</v>
      </c>
      <c r="AA48" s="352">
        <f>SUMIFS('EMP CON'!G:G,'EMP CON'!C:C,"&gt;="&amp;DATE(U48,1,1),'EMP CON'!C:C,"&lt;="&amp;EOMONTH(DATE(U48,12,1),0),'EMP CON'!I:I,"efetivado",'EMP CON'!D:D,"Empréstimo Concedido",'EMP CON'!E:E,$I$10)</f>
        <v>0</v>
      </c>
      <c r="AB48" s="352">
        <f>SUMIFS('EMP CON'!G:G,'EMP CON'!C:C,"&gt;="&amp;DATE(U48,1,1),'EMP CON'!C:C,"&lt;="&amp;EOMONTH(DATE(U48,12,1),0),'EMP CON'!I:I,"efetivado",'EMP CON'!D:D,"Empréstimo Recebido",'EMP CON'!E:E,$I$10)</f>
        <v>0</v>
      </c>
      <c r="AG48" s="250" t="s">
        <v>185</v>
      </c>
      <c r="AH48" s="358">
        <f>VLOOKUP(AG48,'CAD3'!C41:D41,2,0)</f>
        <v>0</v>
      </c>
      <c r="AJ48" s="250" t="s">
        <v>185</v>
      </c>
      <c r="AK48" s="358">
        <f>VLOOKUP(AJ48,'CAD3'!G41:H41,2,0)</f>
        <v>0</v>
      </c>
    </row>
    <row r="49" spans="2:37" x14ac:dyDescent="0.25"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220"/>
      <c r="U49" s="156">
        <f t="shared" si="2"/>
        <v>2055</v>
      </c>
      <c r="V49" s="352">
        <f t="shared" si="3"/>
        <v>0</v>
      </c>
      <c r="W49" s="352">
        <f>SUMIFS('EMP ADQ'!G:G,'EMP ADQ'!C:C,"&gt;="&amp;DATE(U49,1,1),'EMP ADQ'!C:C,"&lt;="&amp;EOMONTH(DATE(U49,12,1),0),'EMP ADQ'!I:I,"efetivado",'EMP ADQ'!D:D,"Empréstimo Adquirido",'EMP ADQ'!E:E,$D$10)</f>
        <v>0</v>
      </c>
      <c r="X49" s="352">
        <f>SUMIFS('EMP ADQ'!G:G,'EMP ADQ'!C:C,"&gt;="&amp;DATE(U49,1,1),'EMP ADQ'!C:C,"&lt;="&amp;EOMONTH(DATE(U49,12,1),0),'EMP ADQ'!I:I,"efetivado",'EMP ADQ'!D:D,"Empréstimo Pago",'EMP ADQ'!E:E,$D$10)</f>
        <v>0</v>
      </c>
      <c r="Z49" s="352">
        <f t="shared" si="4"/>
        <v>0</v>
      </c>
      <c r="AA49" s="352">
        <f>SUMIFS('EMP CON'!G:G,'EMP CON'!C:C,"&gt;="&amp;DATE(U49,1,1),'EMP CON'!C:C,"&lt;="&amp;EOMONTH(DATE(U49,12,1),0),'EMP CON'!I:I,"efetivado",'EMP CON'!D:D,"Empréstimo Concedido",'EMP CON'!E:E,$I$10)</f>
        <v>0</v>
      </c>
      <c r="AB49" s="352">
        <f>SUMIFS('EMP CON'!G:G,'EMP CON'!C:C,"&gt;="&amp;DATE(U49,1,1),'EMP CON'!C:C,"&lt;="&amp;EOMONTH(DATE(U49,12,1),0),'EMP CON'!I:I,"efetivado",'EMP CON'!D:D,"Empréstimo Recebido",'EMP CON'!E:E,$I$10)</f>
        <v>0</v>
      </c>
      <c r="AG49" s="250" t="s">
        <v>186</v>
      </c>
      <c r="AH49" s="358">
        <f>VLOOKUP(AG49,'CAD3'!C42:D42,2,0)</f>
        <v>0</v>
      </c>
      <c r="AJ49" s="250" t="s">
        <v>186</v>
      </c>
      <c r="AK49" s="358">
        <f>VLOOKUP(AJ49,'CAD3'!G42:H42,2,0)</f>
        <v>0</v>
      </c>
    </row>
    <row r="50" spans="2:37" x14ac:dyDescent="0.25"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220"/>
      <c r="U50" s="156">
        <f t="shared" si="2"/>
        <v>2056</v>
      </c>
      <c r="V50" s="352">
        <f t="shared" si="3"/>
        <v>0</v>
      </c>
      <c r="W50" s="352">
        <f>SUMIFS('EMP ADQ'!G:G,'EMP ADQ'!C:C,"&gt;="&amp;DATE(U50,1,1),'EMP ADQ'!C:C,"&lt;="&amp;EOMONTH(DATE(U50,12,1),0),'EMP ADQ'!I:I,"efetivado",'EMP ADQ'!D:D,"Empréstimo Adquirido",'EMP ADQ'!E:E,$D$10)</f>
        <v>0</v>
      </c>
      <c r="X50" s="352">
        <f>SUMIFS('EMP ADQ'!G:G,'EMP ADQ'!C:C,"&gt;="&amp;DATE(U50,1,1),'EMP ADQ'!C:C,"&lt;="&amp;EOMONTH(DATE(U50,12,1),0),'EMP ADQ'!I:I,"efetivado",'EMP ADQ'!D:D,"Empréstimo Pago",'EMP ADQ'!E:E,$D$10)</f>
        <v>0</v>
      </c>
      <c r="Z50" s="352">
        <f t="shared" si="4"/>
        <v>0</v>
      </c>
      <c r="AA50" s="352">
        <f>SUMIFS('EMP CON'!G:G,'EMP CON'!C:C,"&gt;="&amp;DATE(U50,1,1),'EMP CON'!C:C,"&lt;="&amp;EOMONTH(DATE(U50,12,1),0),'EMP CON'!I:I,"efetivado",'EMP CON'!D:D,"Empréstimo Concedido",'EMP CON'!E:E,$I$10)</f>
        <v>0</v>
      </c>
      <c r="AB50" s="352">
        <f>SUMIFS('EMP CON'!G:G,'EMP CON'!C:C,"&gt;="&amp;DATE(U50,1,1),'EMP CON'!C:C,"&lt;="&amp;EOMONTH(DATE(U50,12,1),0),'EMP CON'!I:I,"efetivado",'EMP CON'!D:D,"Empréstimo Recebido",'EMP CON'!E:E,$I$10)</f>
        <v>0</v>
      </c>
      <c r="AG50" s="250" t="s">
        <v>187</v>
      </c>
      <c r="AH50" s="358">
        <f>VLOOKUP(AG50,'CAD3'!C43:D43,2,0)</f>
        <v>0</v>
      </c>
      <c r="AJ50" s="250" t="s">
        <v>187</v>
      </c>
      <c r="AK50" s="358">
        <f>VLOOKUP(AJ50,'CAD3'!G43:H43,2,0)</f>
        <v>0</v>
      </c>
    </row>
    <row r="51" spans="2:37" x14ac:dyDescent="0.25"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220"/>
      <c r="U51" s="156">
        <f t="shared" si="2"/>
        <v>2057</v>
      </c>
      <c r="V51" s="352">
        <f t="shared" si="3"/>
        <v>0</v>
      </c>
      <c r="W51" s="352">
        <f>SUMIFS('EMP ADQ'!G:G,'EMP ADQ'!C:C,"&gt;="&amp;DATE(U51,1,1),'EMP ADQ'!C:C,"&lt;="&amp;EOMONTH(DATE(U51,12,1),0),'EMP ADQ'!I:I,"efetivado",'EMP ADQ'!D:D,"Empréstimo Adquirido",'EMP ADQ'!E:E,$D$10)</f>
        <v>0</v>
      </c>
      <c r="X51" s="352">
        <f>SUMIFS('EMP ADQ'!G:G,'EMP ADQ'!C:C,"&gt;="&amp;DATE(U51,1,1),'EMP ADQ'!C:C,"&lt;="&amp;EOMONTH(DATE(U51,12,1),0),'EMP ADQ'!I:I,"efetivado",'EMP ADQ'!D:D,"Empréstimo Pago",'EMP ADQ'!E:E,$D$10)</f>
        <v>0</v>
      </c>
      <c r="Z51" s="352">
        <f t="shared" si="4"/>
        <v>0</v>
      </c>
      <c r="AA51" s="352">
        <f>SUMIFS('EMP CON'!G:G,'EMP CON'!C:C,"&gt;="&amp;DATE(U51,1,1),'EMP CON'!C:C,"&lt;="&amp;EOMONTH(DATE(U51,12,1),0),'EMP CON'!I:I,"efetivado",'EMP CON'!D:D,"Empréstimo Concedido",'EMP CON'!E:E,$I$10)</f>
        <v>0</v>
      </c>
      <c r="AB51" s="352">
        <f>SUMIFS('EMP CON'!G:G,'EMP CON'!C:C,"&gt;="&amp;DATE(U51,1,1),'EMP CON'!C:C,"&lt;="&amp;EOMONTH(DATE(U51,12,1),0),'EMP CON'!I:I,"efetivado",'EMP CON'!D:D,"Empréstimo Recebido",'EMP CON'!E:E,$I$10)</f>
        <v>0</v>
      </c>
      <c r="AG51" s="250" t="s">
        <v>188</v>
      </c>
      <c r="AH51" s="358">
        <f>VLOOKUP(AG51,'CAD3'!C44:D44,2,0)</f>
        <v>0</v>
      </c>
      <c r="AJ51" s="250" t="s">
        <v>188</v>
      </c>
      <c r="AK51" s="358">
        <f>VLOOKUP(AJ51,'CAD3'!G44:H44,2,0)</f>
        <v>0</v>
      </c>
    </row>
    <row r="52" spans="2:37" x14ac:dyDescent="0.25"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220"/>
      <c r="U52" s="156">
        <f t="shared" si="2"/>
        <v>2058</v>
      </c>
      <c r="V52" s="352">
        <f t="shared" si="3"/>
        <v>0</v>
      </c>
      <c r="W52" s="352">
        <f>SUMIFS('EMP ADQ'!G:G,'EMP ADQ'!C:C,"&gt;="&amp;DATE(U52,1,1),'EMP ADQ'!C:C,"&lt;="&amp;EOMONTH(DATE(U52,12,1),0),'EMP ADQ'!I:I,"efetivado",'EMP ADQ'!D:D,"Empréstimo Adquirido",'EMP ADQ'!E:E,$D$10)</f>
        <v>0</v>
      </c>
      <c r="X52" s="352">
        <f>SUMIFS('EMP ADQ'!G:G,'EMP ADQ'!C:C,"&gt;="&amp;DATE(U52,1,1),'EMP ADQ'!C:C,"&lt;="&amp;EOMONTH(DATE(U52,12,1),0),'EMP ADQ'!I:I,"efetivado",'EMP ADQ'!D:D,"Empréstimo Pago",'EMP ADQ'!E:E,$D$10)</f>
        <v>0</v>
      </c>
      <c r="Z52" s="352">
        <f t="shared" si="4"/>
        <v>0</v>
      </c>
      <c r="AA52" s="352">
        <f>SUMIFS('EMP CON'!G:G,'EMP CON'!C:C,"&gt;="&amp;DATE(U52,1,1),'EMP CON'!C:C,"&lt;="&amp;EOMONTH(DATE(U52,12,1),0),'EMP CON'!I:I,"efetivado",'EMP CON'!D:D,"Empréstimo Concedido",'EMP CON'!E:E,$I$10)</f>
        <v>0</v>
      </c>
      <c r="AB52" s="352">
        <f>SUMIFS('EMP CON'!G:G,'EMP CON'!C:C,"&gt;="&amp;DATE(U52,1,1),'EMP CON'!C:C,"&lt;="&amp;EOMONTH(DATE(U52,12,1),0),'EMP CON'!I:I,"efetivado",'EMP CON'!D:D,"Empréstimo Recebido",'EMP CON'!E:E,$I$10)</f>
        <v>0</v>
      </c>
      <c r="AG52" s="250" t="s">
        <v>189</v>
      </c>
      <c r="AH52" s="358">
        <f>VLOOKUP(AG52,'CAD3'!C45:D45,2,0)</f>
        <v>0</v>
      </c>
      <c r="AJ52" s="250" t="s">
        <v>189</v>
      </c>
      <c r="AK52" s="358">
        <f>VLOOKUP(AJ52,'CAD3'!G45:H45,2,0)</f>
        <v>0</v>
      </c>
    </row>
    <row r="53" spans="2:37" x14ac:dyDescent="0.25"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220"/>
      <c r="U53" s="156">
        <f t="shared" si="2"/>
        <v>2059</v>
      </c>
      <c r="V53" s="352">
        <f t="shared" si="3"/>
        <v>0</v>
      </c>
      <c r="W53" s="352">
        <f>SUMIFS('EMP ADQ'!G:G,'EMP ADQ'!C:C,"&gt;="&amp;DATE(U53,1,1),'EMP ADQ'!C:C,"&lt;="&amp;EOMONTH(DATE(U53,12,1),0),'EMP ADQ'!I:I,"efetivado",'EMP ADQ'!D:D,"Empréstimo Adquirido",'EMP ADQ'!E:E,$D$10)</f>
        <v>0</v>
      </c>
      <c r="X53" s="352">
        <f>SUMIFS('EMP ADQ'!G:G,'EMP ADQ'!C:C,"&gt;="&amp;DATE(U53,1,1),'EMP ADQ'!C:C,"&lt;="&amp;EOMONTH(DATE(U53,12,1),0),'EMP ADQ'!I:I,"efetivado",'EMP ADQ'!D:D,"Empréstimo Pago",'EMP ADQ'!E:E,$D$10)</f>
        <v>0</v>
      </c>
      <c r="Z53" s="352">
        <f t="shared" si="4"/>
        <v>0</v>
      </c>
      <c r="AA53" s="352">
        <f>SUMIFS('EMP CON'!G:G,'EMP CON'!C:C,"&gt;="&amp;DATE(U53,1,1),'EMP CON'!C:C,"&lt;="&amp;EOMONTH(DATE(U53,12,1),0),'EMP CON'!I:I,"efetivado",'EMP CON'!D:D,"Empréstimo Concedido",'EMP CON'!E:E,$I$10)</f>
        <v>0</v>
      </c>
      <c r="AB53" s="352">
        <f>SUMIFS('EMP CON'!G:G,'EMP CON'!C:C,"&gt;="&amp;DATE(U53,1,1),'EMP CON'!C:C,"&lt;="&amp;EOMONTH(DATE(U53,12,1),0),'EMP CON'!I:I,"efetivado",'EMP CON'!D:D,"Empréstimo Recebido",'EMP CON'!E:E,$I$10)</f>
        <v>0</v>
      </c>
      <c r="AG53" s="250" t="s">
        <v>190</v>
      </c>
      <c r="AH53" s="358">
        <f>VLOOKUP(AG53,'CAD3'!C46:D46,2,0)</f>
        <v>0</v>
      </c>
      <c r="AJ53" s="250" t="s">
        <v>190</v>
      </c>
      <c r="AK53" s="358">
        <f>VLOOKUP(AJ53,'CAD3'!G46:H46,2,0)</f>
        <v>0</v>
      </c>
    </row>
    <row r="54" spans="2:37" x14ac:dyDescent="0.25"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220"/>
      <c r="U54" s="156">
        <f t="shared" si="2"/>
        <v>2060</v>
      </c>
      <c r="V54" s="352">
        <f t="shared" si="3"/>
        <v>0</v>
      </c>
      <c r="W54" s="352">
        <f>SUMIFS('EMP ADQ'!G:G,'EMP ADQ'!C:C,"&gt;="&amp;DATE(U54,1,1),'EMP ADQ'!C:C,"&lt;="&amp;EOMONTH(DATE(U54,12,1),0),'EMP ADQ'!I:I,"efetivado",'EMP ADQ'!D:D,"Empréstimo Adquirido",'EMP ADQ'!E:E,$D$10)</f>
        <v>0</v>
      </c>
      <c r="X54" s="352">
        <f>SUMIFS('EMP ADQ'!G:G,'EMP ADQ'!C:C,"&gt;="&amp;DATE(U54,1,1),'EMP ADQ'!C:C,"&lt;="&amp;EOMONTH(DATE(U54,12,1),0),'EMP ADQ'!I:I,"efetivado",'EMP ADQ'!D:D,"Empréstimo Pago",'EMP ADQ'!E:E,$D$10)</f>
        <v>0</v>
      </c>
      <c r="Z54" s="352">
        <f t="shared" si="4"/>
        <v>0</v>
      </c>
      <c r="AA54" s="352">
        <f>SUMIFS('EMP CON'!G:G,'EMP CON'!C:C,"&gt;="&amp;DATE(U54,1,1),'EMP CON'!C:C,"&lt;="&amp;EOMONTH(DATE(U54,12,1),0),'EMP CON'!I:I,"efetivado",'EMP CON'!D:D,"Empréstimo Concedido",'EMP CON'!E:E,$I$10)</f>
        <v>0</v>
      </c>
      <c r="AB54" s="352">
        <f>SUMIFS('EMP CON'!G:G,'EMP CON'!C:C,"&gt;="&amp;DATE(U54,1,1),'EMP CON'!C:C,"&lt;="&amp;EOMONTH(DATE(U54,12,1),0),'EMP CON'!I:I,"efetivado",'EMP CON'!D:D,"Empréstimo Recebido",'EMP CON'!E:E,$I$10)</f>
        <v>0</v>
      </c>
      <c r="AG54" s="250" t="s">
        <v>191</v>
      </c>
      <c r="AH54" s="358">
        <f>VLOOKUP(AG54,'CAD3'!C47:D47,2,0)</f>
        <v>0</v>
      </c>
      <c r="AJ54" s="250" t="s">
        <v>191</v>
      </c>
      <c r="AK54" s="358">
        <f>VLOOKUP(AJ54,'CAD3'!G47:H47,2,0)</f>
        <v>0</v>
      </c>
    </row>
    <row r="55" spans="2:37" x14ac:dyDescent="0.25"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220"/>
      <c r="U55" s="156">
        <f t="shared" si="2"/>
        <v>2061</v>
      </c>
      <c r="V55" s="352">
        <f t="shared" si="3"/>
        <v>0</v>
      </c>
      <c r="W55" s="352">
        <f>SUMIFS('EMP ADQ'!G:G,'EMP ADQ'!C:C,"&gt;="&amp;DATE(U55,1,1),'EMP ADQ'!C:C,"&lt;="&amp;EOMONTH(DATE(U55,12,1),0),'EMP ADQ'!I:I,"efetivado",'EMP ADQ'!D:D,"Empréstimo Adquirido",'EMP ADQ'!E:E,$D$10)</f>
        <v>0</v>
      </c>
      <c r="X55" s="352">
        <f>SUMIFS('EMP ADQ'!G:G,'EMP ADQ'!C:C,"&gt;="&amp;DATE(U55,1,1),'EMP ADQ'!C:C,"&lt;="&amp;EOMONTH(DATE(U55,12,1),0),'EMP ADQ'!I:I,"efetivado",'EMP ADQ'!D:D,"Empréstimo Pago",'EMP ADQ'!E:E,$D$10)</f>
        <v>0</v>
      </c>
      <c r="Z55" s="352">
        <f t="shared" si="4"/>
        <v>0</v>
      </c>
      <c r="AA55" s="352">
        <f>SUMIFS('EMP CON'!G:G,'EMP CON'!C:C,"&gt;="&amp;DATE(U55,1,1),'EMP CON'!C:C,"&lt;="&amp;EOMONTH(DATE(U55,12,1),0),'EMP CON'!I:I,"efetivado",'EMP CON'!D:D,"Empréstimo Concedido",'EMP CON'!E:E,$I$10)</f>
        <v>0</v>
      </c>
      <c r="AB55" s="352">
        <f>SUMIFS('EMP CON'!G:G,'EMP CON'!C:C,"&gt;="&amp;DATE(U55,1,1),'EMP CON'!C:C,"&lt;="&amp;EOMONTH(DATE(U55,12,1),0),'EMP CON'!I:I,"efetivado",'EMP CON'!D:D,"Empréstimo Recebido",'EMP CON'!E:E,$I$10)</f>
        <v>0</v>
      </c>
      <c r="AG55" s="250" t="s">
        <v>192</v>
      </c>
      <c r="AH55" s="358">
        <f>VLOOKUP(AG55,'CAD3'!C48:D48,2,0)</f>
        <v>0</v>
      </c>
      <c r="AJ55" s="250" t="s">
        <v>192</v>
      </c>
      <c r="AK55" s="358">
        <f>VLOOKUP(AJ55,'CAD3'!G48:H48,2,0)</f>
        <v>0</v>
      </c>
    </row>
    <row r="56" spans="2:37" x14ac:dyDescent="0.25"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220"/>
      <c r="U56" s="156">
        <f t="shared" si="2"/>
        <v>2062</v>
      </c>
      <c r="V56" s="352">
        <f t="shared" si="3"/>
        <v>0</v>
      </c>
      <c r="W56" s="352">
        <f>SUMIFS('EMP ADQ'!G:G,'EMP ADQ'!C:C,"&gt;="&amp;DATE(U56,1,1),'EMP ADQ'!C:C,"&lt;="&amp;EOMONTH(DATE(U56,12,1),0),'EMP ADQ'!I:I,"efetivado",'EMP ADQ'!D:D,"Empréstimo Adquirido",'EMP ADQ'!E:E,$D$10)</f>
        <v>0</v>
      </c>
      <c r="X56" s="352">
        <f>SUMIFS('EMP ADQ'!G:G,'EMP ADQ'!C:C,"&gt;="&amp;DATE(U56,1,1),'EMP ADQ'!C:C,"&lt;="&amp;EOMONTH(DATE(U56,12,1),0),'EMP ADQ'!I:I,"efetivado",'EMP ADQ'!D:D,"Empréstimo Pago",'EMP ADQ'!E:E,$D$10)</f>
        <v>0</v>
      </c>
      <c r="Z56" s="352">
        <f t="shared" si="4"/>
        <v>0</v>
      </c>
      <c r="AA56" s="352">
        <f>SUMIFS('EMP CON'!G:G,'EMP CON'!C:C,"&gt;="&amp;DATE(U56,1,1),'EMP CON'!C:C,"&lt;="&amp;EOMONTH(DATE(U56,12,1),0),'EMP CON'!I:I,"efetivado",'EMP CON'!D:D,"Empréstimo Concedido",'EMP CON'!E:E,$I$10)</f>
        <v>0</v>
      </c>
      <c r="AB56" s="352">
        <f>SUMIFS('EMP CON'!G:G,'EMP CON'!C:C,"&gt;="&amp;DATE(U56,1,1),'EMP CON'!C:C,"&lt;="&amp;EOMONTH(DATE(U56,12,1),0),'EMP CON'!I:I,"efetivado",'EMP CON'!D:D,"Empréstimo Recebido",'EMP CON'!E:E,$I$10)</f>
        <v>0</v>
      </c>
      <c r="AG56" s="250" t="s">
        <v>193</v>
      </c>
      <c r="AH56" s="358">
        <f>VLOOKUP(AG56,'CAD3'!C49:D49,2,0)</f>
        <v>0</v>
      </c>
      <c r="AJ56" s="250" t="s">
        <v>193</v>
      </c>
      <c r="AK56" s="358">
        <f>VLOOKUP(AJ56,'CAD3'!G49:H49,2,0)</f>
        <v>0</v>
      </c>
    </row>
    <row r="57" spans="2:37" x14ac:dyDescent="0.25"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220"/>
      <c r="U57" s="156">
        <f t="shared" si="2"/>
        <v>2063</v>
      </c>
      <c r="V57" s="352">
        <f t="shared" si="3"/>
        <v>0</v>
      </c>
      <c r="W57" s="352">
        <f>SUMIFS('EMP ADQ'!G:G,'EMP ADQ'!C:C,"&gt;="&amp;DATE(U57,1,1),'EMP ADQ'!C:C,"&lt;="&amp;EOMONTH(DATE(U57,12,1),0),'EMP ADQ'!I:I,"efetivado",'EMP ADQ'!D:D,"Empréstimo Adquirido",'EMP ADQ'!E:E,$D$10)</f>
        <v>0</v>
      </c>
      <c r="X57" s="352">
        <f>SUMIFS('EMP ADQ'!G:G,'EMP ADQ'!C:C,"&gt;="&amp;DATE(U57,1,1),'EMP ADQ'!C:C,"&lt;="&amp;EOMONTH(DATE(U57,12,1),0),'EMP ADQ'!I:I,"efetivado",'EMP ADQ'!D:D,"Empréstimo Pago",'EMP ADQ'!E:E,$D$10)</f>
        <v>0</v>
      </c>
      <c r="Z57" s="352">
        <f t="shared" si="4"/>
        <v>0</v>
      </c>
      <c r="AA57" s="352">
        <f>SUMIFS('EMP CON'!G:G,'EMP CON'!C:C,"&gt;="&amp;DATE(U57,1,1),'EMP CON'!C:C,"&lt;="&amp;EOMONTH(DATE(U57,12,1),0),'EMP CON'!I:I,"efetivado",'EMP CON'!D:D,"Empréstimo Concedido",'EMP CON'!E:E,$I$10)</f>
        <v>0</v>
      </c>
      <c r="AB57" s="352">
        <f>SUMIFS('EMP CON'!G:G,'EMP CON'!C:C,"&gt;="&amp;DATE(U57,1,1),'EMP CON'!C:C,"&lt;="&amp;EOMONTH(DATE(U57,12,1),0),'EMP CON'!I:I,"efetivado",'EMP CON'!D:D,"Empréstimo Recebido",'EMP CON'!E:E,$I$10)</f>
        <v>0</v>
      </c>
      <c r="AG57" s="250" t="s">
        <v>194</v>
      </c>
      <c r="AH57" s="358">
        <f>VLOOKUP(AG57,'CAD3'!C50:D50,2,0)</f>
        <v>0</v>
      </c>
      <c r="AJ57" s="250" t="s">
        <v>194</v>
      </c>
      <c r="AK57" s="358">
        <f>VLOOKUP(AJ57,'CAD3'!G50:H50,2,0)</f>
        <v>0</v>
      </c>
    </row>
    <row r="58" spans="2:37" x14ac:dyDescent="0.25"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220"/>
      <c r="U58" s="156">
        <f t="shared" si="2"/>
        <v>2064</v>
      </c>
      <c r="V58" s="352">
        <f t="shared" si="3"/>
        <v>0</v>
      </c>
      <c r="W58" s="352">
        <f>SUMIFS('EMP ADQ'!G:G,'EMP ADQ'!C:C,"&gt;="&amp;DATE(U58,1,1),'EMP ADQ'!C:C,"&lt;="&amp;EOMONTH(DATE(U58,12,1),0),'EMP ADQ'!I:I,"efetivado",'EMP ADQ'!D:D,"Empréstimo Adquirido",'EMP ADQ'!E:E,$D$10)</f>
        <v>0</v>
      </c>
      <c r="X58" s="352">
        <f>SUMIFS('EMP ADQ'!G:G,'EMP ADQ'!C:C,"&gt;="&amp;DATE(U58,1,1),'EMP ADQ'!C:C,"&lt;="&amp;EOMONTH(DATE(U58,12,1),0),'EMP ADQ'!I:I,"efetivado",'EMP ADQ'!D:D,"Empréstimo Pago",'EMP ADQ'!E:E,$D$10)</f>
        <v>0</v>
      </c>
      <c r="Z58" s="352">
        <f t="shared" si="4"/>
        <v>0</v>
      </c>
      <c r="AA58" s="352">
        <f>SUMIFS('EMP CON'!G:G,'EMP CON'!C:C,"&gt;="&amp;DATE(U58,1,1),'EMP CON'!C:C,"&lt;="&amp;EOMONTH(DATE(U58,12,1),0),'EMP CON'!I:I,"efetivado",'EMP CON'!D:D,"Empréstimo Concedido",'EMP CON'!E:E,$I$10)</f>
        <v>0</v>
      </c>
      <c r="AB58" s="352">
        <f>SUMIFS('EMP CON'!G:G,'EMP CON'!C:C,"&gt;="&amp;DATE(U58,1,1),'EMP CON'!C:C,"&lt;="&amp;EOMONTH(DATE(U58,12,1),0),'EMP CON'!I:I,"efetivado",'EMP CON'!D:D,"Empréstimo Recebido",'EMP CON'!E:E,$I$10)</f>
        <v>0</v>
      </c>
      <c r="AG58" s="250" t="s">
        <v>195</v>
      </c>
      <c r="AH58" s="358">
        <f>VLOOKUP(AG58,'CAD3'!C51:D51,2,0)</f>
        <v>0</v>
      </c>
      <c r="AJ58" s="250" t="s">
        <v>195</v>
      </c>
      <c r="AK58" s="358">
        <f>VLOOKUP(AJ58,'CAD3'!G51:H51,2,0)</f>
        <v>0</v>
      </c>
    </row>
    <row r="59" spans="2:37" x14ac:dyDescent="0.25"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220"/>
      <c r="U59" s="156">
        <f t="shared" si="2"/>
        <v>2065</v>
      </c>
      <c r="V59" s="352">
        <f t="shared" si="3"/>
        <v>0</v>
      </c>
      <c r="W59" s="352">
        <f>SUMIFS('EMP ADQ'!G:G,'EMP ADQ'!C:C,"&gt;="&amp;DATE(U59,1,1),'EMP ADQ'!C:C,"&lt;="&amp;EOMONTH(DATE(U59,12,1),0),'EMP ADQ'!I:I,"efetivado",'EMP ADQ'!D:D,"Empréstimo Adquirido",'EMP ADQ'!E:E,$D$10)</f>
        <v>0</v>
      </c>
      <c r="X59" s="352">
        <f>SUMIFS('EMP ADQ'!G:G,'EMP ADQ'!C:C,"&gt;="&amp;DATE(U59,1,1),'EMP ADQ'!C:C,"&lt;="&amp;EOMONTH(DATE(U59,12,1),0),'EMP ADQ'!I:I,"efetivado",'EMP ADQ'!D:D,"Empréstimo Pago",'EMP ADQ'!E:E,$D$10)</f>
        <v>0</v>
      </c>
      <c r="Z59" s="352">
        <f t="shared" si="4"/>
        <v>0</v>
      </c>
      <c r="AA59" s="352">
        <f>SUMIFS('EMP CON'!G:G,'EMP CON'!C:C,"&gt;="&amp;DATE(U59,1,1),'EMP CON'!C:C,"&lt;="&amp;EOMONTH(DATE(U59,12,1),0),'EMP CON'!I:I,"efetivado",'EMP CON'!D:D,"Empréstimo Concedido",'EMP CON'!E:E,$I$10)</f>
        <v>0</v>
      </c>
      <c r="AB59" s="352">
        <f>SUMIFS('EMP CON'!G:G,'EMP CON'!C:C,"&gt;="&amp;DATE(U59,1,1),'EMP CON'!C:C,"&lt;="&amp;EOMONTH(DATE(U59,12,1),0),'EMP CON'!I:I,"efetivado",'EMP CON'!D:D,"Empréstimo Recebido",'EMP CON'!E:E,$I$10)</f>
        <v>0</v>
      </c>
      <c r="AG59" s="250" t="s">
        <v>196</v>
      </c>
      <c r="AH59" s="358">
        <f>VLOOKUP(AG59,'CAD3'!C52:D52,2,0)</f>
        <v>0</v>
      </c>
      <c r="AJ59" s="250" t="s">
        <v>196</v>
      </c>
      <c r="AK59" s="358">
        <f>VLOOKUP(AJ59,'CAD3'!G52:H52,2,0)</f>
        <v>0</v>
      </c>
    </row>
    <row r="60" spans="2:37" x14ac:dyDescent="0.25"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220"/>
      <c r="U60" s="156">
        <f t="shared" si="2"/>
        <v>2066</v>
      </c>
      <c r="V60" s="352">
        <f t="shared" si="3"/>
        <v>0</v>
      </c>
      <c r="W60" s="352">
        <f>SUMIFS('EMP ADQ'!G:G,'EMP ADQ'!C:C,"&gt;="&amp;DATE(U60,1,1),'EMP ADQ'!C:C,"&lt;="&amp;EOMONTH(DATE(U60,12,1),0),'EMP ADQ'!I:I,"efetivado",'EMP ADQ'!D:D,"Empréstimo Adquirido",'EMP ADQ'!E:E,$D$10)</f>
        <v>0</v>
      </c>
      <c r="X60" s="352">
        <f>SUMIFS('EMP ADQ'!G:G,'EMP ADQ'!C:C,"&gt;="&amp;DATE(U60,1,1),'EMP ADQ'!C:C,"&lt;="&amp;EOMONTH(DATE(U60,12,1),0),'EMP ADQ'!I:I,"efetivado",'EMP ADQ'!D:D,"Empréstimo Pago",'EMP ADQ'!E:E,$D$10)</f>
        <v>0</v>
      </c>
      <c r="Z60" s="352">
        <f t="shared" si="4"/>
        <v>0</v>
      </c>
      <c r="AA60" s="352">
        <f>SUMIFS('EMP CON'!G:G,'EMP CON'!C:C,"&gt;="&amp;DATE(U60,1,1),'EMP CON'!C:C,"&lt;="&amp;EOMONTH(DATE(U60,12,1),0),'EMP CON'!I:I,"efetivado",'EMP CON'!D:D,"Empréstimo Concedido",'EMP CON'!E:E,$I$10)</f>
        <v>0</v>
      </c>
      <c r="AB60" s="352">
        <f>SUMIFS('EMP CON'!G:G,'EMP CON'!C:C,"&gt;="&amp;DATE(U60,1,1),'EMP CON'!C:C,"&lt;="&amp;EOMONTH(DATE(U60,12,1),0),'EMP CON'!I:I,"efetivado",'EMP CON'!D:D,"Empréstimo Recebido",'EMP CON'!E:E,$I$10)</f>
        <v>0</v>
      </c>
      <c r="AG60" s="250" t="s">
        <v>197</v>
      </c>
      <c r="AH60" s="358">
        <f>VLOOKUP(AG60,'CAD3'!C53:D53,2,0)</f>
        <v>0</v>
      </c>
      <c r="AJ60" s="250" t="s">
        <v>197</v>
      </c>
      <c r="AK60" s="358">
        <f>VLOOKUP(AJ60,'CAD3'!G53:H53,2,0)</f>
        <v>0</v>
      </c>
    </row>
    <row r="61" spans="2:37" x14ac:dyDescent="0.25"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220"/>
      <c r="U61" s="156">
        <f t="shared" si="2"/>
        <v>2067</v>
      </c>
      <c r="V61" s="352">
        <f t="shared" si="3"/>
        <v>0</v>
      </c>
      <c r="W61" s="352">
        <f>SUMIFS('EMP ADQ'!G:G,'EMP ADQ'!C:C,"&gt;="&amp;DATE(U61,1,1),'EMP ADQ'!C:C,"&lt;="&amp;EOMONTH(DATE(U61,12,1),0),'EMP ADQ'!I:I,"efetivado",'EMP ADQ'!D:D,"Empréstimo Adquirido",'EMP ADQ'!E:E,$D$10)</f>
        <v>0</v>
      </c>
      <c r="X61" s="352">
        <f>SUMIFS('EMP ADQ'!G:G,'EMP ADQ'!C:C,"&gt;="&amp;DATE(U61,1,1),'EMP ADQ'!C:C,"&lt;="&amp;EOMONTH(DATE(U61,12,1),0),'EMP ADQ'!I:I,"efetivado",'EMP ADQ'!D:D,"Empréstimo Pago",'EMP ADQ'!E:E,$D$10)</f>
        <v>0</v>
      </c>
      <c r="Z61" s="352">
        <f t="shared" si="4"/>
        <v>0</v>
      </c>
      <c r="AA61" s="352">
        <f>SUMIFS('EMP CON'!G:G,'EMP CON'!C:C,"&gt;="&amp;DATE(U61,1,1),'EMP CON'!C:C,"&lt;="&amp;EOMONTH(DATE(U61,12,1),0),'EMP CON'!I:I,"efetivado",'EMP CON'!D:D,"Empréstimo Concedido",'EMP CON'!E:E,$I$10)</f>
        <v>0</v>
      </c>
      <c r="AB61" s="352">
        <f>SUMIFS('EMP CON'!G:G,'EMP CON'!C:C,"&gt;="&amp;DATE(U61,1,1),'EMP CON'!C:C,"&lt;="&amp;EOMONTH(DATE(U61,12,1),0),'EMP CON'!I:I,"efetivado",'EMP CON'!D:D,"Empréstimo Recebido",'EMP CON'!E:E,$I$10)</f>
        <v>0</v>
      </c>
      <c r="AG61" s="250" t="s">
        <v>198</v>
      </c>
      <c r="AH61" s="358">
        <f>VLOOKUP(AG61,'CAD3'!C54:D54,2,0)</f>
        <v>0</v>
      </c>
      <c r="AJ61" s="250" t="s">
        <v>198</v>
      </c>
      <c r="AK61" s="358">
        <f>VLOOKUP(AJ61,'CAD3'!G54:H54,2,0)</f>
        <v>0</v>
      </c>
    </row>
    <row r="62" spans="2:37" x14ac:dyDescent="0.25"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220"/>
      <c r="U62" s="156">
        <f t="shared" si="2"/>
        <v>2068</v>
      </c>
      <c r="V62" s="352">
        <f t="shared" si="3"/>
        <v>0</v>
      </c>
      <c r="W62" s="352">
        <f>SUMIFS('EMP ADQ'!G:G,'EMP ADQ'!C:C,"&gt;="&amp;DATE(U62,1,1),'EMP ADQ'!C:C,"&lt;="&amp;EOMONTH(DATE(U62,12,1),0),'EMP ADQ'!I:I,"efetivado",'EMP ADQ'!D:D,"Empréstimo Adquirido",'EMP ADQ'!E:E,$D$10)</f>
        <v>0</v>
      </c>
      <c r="X62" s="352">
        <f>SUMIFS('EMP ADQ'!G:G,'EMP ADQ'!C:C,"&gt;="&amp;DATE(U62,1,1),'EMP ADQ'!C:C,"&lt;="&amp;EOMONTH(DATE(U62,12,1),0),'EMP ADQ'!I:I,"efetivado",'EMP ADQ'!D:D,"Empréstimo Pago",'EMP ADQ'!E:E,$D$10)</f>
        <v>0</v>
      </c>
      <c r="Z62" s="352">
        <f t="shared" si="4"/>
        <v>0</v>
      </c>
      <c r="AA62" s="352">
        <f>SUMIFS('EMP CON'!G:G,'EMP CON'!C:C,"&gt;="&amp;DATE(U62,1,1),'EMP CON'!C:C,"&lt;="&amp;EOMONTH(DATE(U62,12,1),0),'EMP CON'!I:I,"efetivado",'EMP CON'!D:D,"Empréstimo Concedido",'EMP CON'!E:E,$I$10)</f>
        <v>0</v>
      </c>
      <c r="AB62" s="352">
        <f>SUMIFS('EMP CON'!G:G,'EMP CON'!C:C,"&gt;="&amp;DATE(U62,1,1),'EMP CON'!C:C,"&lt;="&amp;EOMONTH(DATE(U62,12,1),0),'EMP CON'!I:I,"efetivado",'EMP CON'!D:D,"Empréstimo Recebido",'EMP CON'!E:E,$I$10)</f>
        <v>0</v>
      </c>
      <c r="AG62" s="250" t="s">
        <v>199</v>
      </c>
      <c r="AH62" s="358">
        <f>VLOOKUP(AG62,'CAD3'!C55:D55,2,0)</f>
        <v>0</v>
      </c>
      <c r="AJ62" s="250" t="s">
        <v>199</v>
      </c>
      <c r="AK62" s="358">
        <f>VLOOKUP(AJ62,'CAD3'!G55:H55,2,0)</f>
        <v>0</v>
      </c>
    </row>
    <row r="63" spans="2:37" x14ac:dyDescent="0.25"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220"/>
      <c r="U63" s="156">
        <f t="shared" si="2"/>
        <v>2069</v>
      </c>
      <c r="V63" s="352">
        <f t="shared" si="3"/>
        <v>0</v>
      </c>
      <c r="W63" s="352">
        <f>SUMIFS('EMP ADQ'!G:G,'EMP ADQ'!C:C,"&gt;="&amp;DATE(U63,1,1),'EMP ADQ'!C:C,"&lt;="&amp;EOMONTH(DATE(U63,12,1),0),'EMP ADQ'!I:I,"efetivado",'EMP ADQ'!D:D,"Empréstimo Adquirido",'EMP ADQ'!E:E,$D$10)</f>
        <v>0</v>
      </c>
      <c r="X63" s="352">
        <f>SUMIFS('EMP ADQ'!G:G,'EMP ADQ'!C:C,"&gt;="&amp;DATE(U63,1,1),'EMP ADQ'!C:C,"&lt;="&amp;EOMONTH(DATE(U63,12,1),0),'EMP ADQ'!I:I,"efetivado",'EMP ADQ'!D:D,"Empréstimo Pago",'EMP ADQ'!E:E,$D$10)</f>
        <v>0</v>
      </c>
      <c r="Z63" s="352">
        <f t="shared" si="4"/>
        <v>0</v>
      </c>
      <c r="AA63" s="352">
        <f>SUMIFS('EMP CON'!G:G,'EMP CON'!C:C,"&gt;="&amp;DATE(U63,1,1),'EMP CON'!C:C,"&lt;="&amp;EOMONTH(DATE(U63,12,1),0),'EMP CON'!I:I,"efetivado",'EMP CON'!D:D,"Empréstimo Concedido",'EMP CON'!E:E,$I$10)</f>
        <v>0</v>
      </c>
      <c r="AB63" s="352">
        <f>SUMIFS('EMP CON'!G:G,'EMP CON'!C:C,"&gt;="&amp;DATE(U63,1,1),'EMP CON'!C:C,"&lt;="&amp;EOMONTH(DATE(U63,12,1),0),'EMP CON'!I:I,"efetivado",'EMP CON'!D:D,"Empréstimo Recebido",'EMP CON'!E:E,$I$10)</f>
        <v>0</v>
      </c>
      <c r="AG63" s="250" t="s">
        <v>200</v>
      </c>
      <c r="AH63" s="358">
        <f>VLOOKUP(AG63,'CAD3'!C56:D56,2,0)</f>
        <v>0</v>
      </c>
      <c r="AJ63" s="250" t="s">
        <v>200</v>
      </c>
      <c r="AK63" s="358">
        <f>VLOOKUP(AJ63,'CAD3'!G56:H56,2,0)</f>
        <v>0</v>
      </c>
    </row>
    <row r="64" spans="2:37" x14ac:dyDescent="0.25"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220"/>
      <c r="U64" s="156">
        <f t="shared" si="2"/>
        <v>2070</v>
      </c>
      <c r="V64" s="352">
        <f t="shared" si="3"/>
        <v>0</v>
      </c>
      <c r="W64" s="352">
        <f>SUMIFS('EMP ADQ'!G:G,'EMP ADQ'!C:C,"&gt;="&amp;DATE(U64,1,1),'EMP ADQ'!C:C,"&lt;="&amp;EOMONTH(DATE(U64,12,1),0),'EMP ADQ'!I:I,"efetivado",'EMP ADQ'!D:D,"Empréstimo Adquirido",'EMP ADQ'!E:E,$D$10)</f>
        <v>0</v>
      </c>
      <c r="X64" s="352">
        <f>SUMIFS('EMP ADQ'!G:G,'EMP ADQ'!C:C,"&gt;="&amp;DATE(U64,1,1),'EMP ADQ'!C:C,"&lt;="&amp;EOMONTH(DATE(U64,12,1),0),'EMP ADQ'!I:I,"efetivado",'EMP ADQ'!D:D,"Empréstimo Pago",'EMP ADQ'!E:E,$D$10)</f>
        <v>0</v>
      </c>
      <c r="Z64" s="352">
        <f t="shared" si="4"/>
        <v>0</v>
      </c>
      <c r="AA64" s="352">
        <f>SUMIFS('EMP CON'!G:G,'EMP CON'!C:C,"&gt;="&amp;DATE(U64,1,1),'EMP CON'!C:C,"&lt;="&amp;EOMONTH(DATE(U64,12,1),0),'EMP CON'!I:I,"efetivado",'EMP CON'!D:D,"Empréstimo Concedido",'EMP CON'!E:E,$I$10)</f>
        <v>0</v>
      </c>
      <c r="AB64" s="352">
        <f>SUMIFS('EMP CON'!G:G,'EMP CON'!C:C,"&gt;="&amp;DATE(U64,1,1),'EMP CON'!C:C,"&lt;="&amp;EOMONTH(DATE(U64,12,1),0),'EMP CON'!I:I,"efetivado",'EMP CON'!D:D,"Empréstimo Recebido",'EMP CON'!E:E,$I$10)</f>
        <v>0</v>
      </c>
      <c r="AG64" s="250" t="s">
        <v>201</v>
      </c>
      <c r="AH64" s="358">
        <f>VLOOKUP(AG64,'CAD3'!C57:D57,2,0)</f>
        <v>0</v>
      </c>
      <c r="AJ64" s="250" t="s">
        <v>201</v>
      </c>
      <c r="AK64" s="358">
        <f>VLOOKUP(AJ64,'CAD3'!G57:H57,2,0)</f>
        <v>0</v>
      </c>
    </row>
    <row r="65" spans="2:18" x14ac:dyDescent="0.25"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220"/>
    </row>
    <row r="66" spans="2:18" x14ac:dyDescent="0.25"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220"/>
    </row>
    <row r="67" spans="2:18" x14ac:dyDescent="0.25"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220"/>
    </row>
    <row r="68" spans="2:18" x14ac:dyDescent="0.25"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220"/>
    </row>
    <row r="69" spans="2:18" x14ac:dyDescent="0.25"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220"/>
    </row>
    <row r="70" spans="2:18" x14ac:dyDescent="0.25"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220"/>
    </row>
    <row r="71" spans="2:18" x14ac:dyDescent="0.25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220"/>
    </row>
    <row r="72" spans="2:18" x14ac:dyDescent="0.25"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220"/>
    </row>
    <row r="73" spans="2:18" x14ac:dyDescent="0.25"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220"/>
    </row>
    <row r="74" spans="2:18" x14ac:dyDescent="0.25"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220"/>
    </row>
    <row r="75" spans="2:18" x14ac:dyDescent="0.25"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220"/>
    </row>
    <row r="76" spans="2:18" x14ac:dyDescent="0.25"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220"/>
    </row>
    <row r="77" spans="2:18" x14ac:dyDescent="0.25"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220"/>
    </row>
    <row r="78" spans="2:18" x14ac:dyDescent="0.25"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220"/>
    </row>
    <row r="79" spans="2:18" x14ac:dyDescent="0.25"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220"/>
    </row>
    <row r="80" spans="2:18" x14ac:dyDescent="0.25"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220"/>
    </row>
    <row r="81" spans="2:18" x14ac:dyDescent="0.25"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220"/>
    </row>
    <row r="82" spans="2:18" x14ac:dyDescent="0.25"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220"/>
    </row>
    <row r="83" spans="2:18" x14ac:dyDescent="0.25"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220"/>
    </row>
    <row r="84" spans="2:18" x14ac:dyDescent="0.25"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220"/>
    </row>
    <row r="85" spans="2:18" x14ac:dyDescent="0.25"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220"/>
    </row>
    <row r="86" spans="2:18" x14ac:dyDescent="0.25"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220"/>
    </row>
    <row r="87" spans="2:18" x14ac:dyDescent="0.25"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220"/>
    </row>
    <row r="88" spans="2:18" x14ac:dyDescent="0.25"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220"/>
    </row>
    <row r="89" spans="2:18" x14ac:dyDescent="0.25"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220"/>
    </row>
    <row r="90" spans="2:18" x14ac:dyDescent="0.25"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220"/>
    </row>
    <row r="91" spans="2:18" x14ac:dyDescent="0.25"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220"/>
    </row>
    <row r="92" spans="2:18" x14ac:dyDescent="0.25">
      <c r="R92" s="220"/>
    </row>
  </sheetData>
  <sheetProtection password="C466" sheet="1" objects="1" scenarios="1" selectLockedCells="1" sort="0" autoFilter="0"/>
  <mergeCells count="6">
    <mergeCell ref="C13:E13"/>
    <mergeCell ref="H13:J13"/>
    <mergeCell ref="C6:E7"/>
    <mergeCell ref="H6:J7"/>
    <mergeCell ref="D10:E10"/>
    <mergeCell ref="I10:J10"/>
  </mergeCells>
  <dataValidations count="3">
    <dataValidation type="list" allowBlank="1" showInputMessage="1" showErrorMessage="1" sqref="D10">
      <formula1>$AH$15:$AH$64</formula1>
    </dataValidation>
    <dataValidation type="list" allowBlank="1" showInputMessage="1" showErrorMessage="1" sqref="I10">
      <formula1>$AK$15:$AK$64</formula1>
    </dataValidation>
    <dataValidation type="list" allowBlank="1" showInputMessage="1" showErrorMessage="1" sqref="M10">
      <formula1>$U$14:$U$64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>
    <tabColor rgb="FF7030A0"/>
  </sheetPr>
  <dimension ref="A1:BD60"/>
  <sheetViews>
    <sheetView showGridLines="0" showRowColHeaders="0" zoomScaleNormal="100" workbookViewId="0">
      <pane ySplit="9" topLeftCell="A10" activePane="bottomLeft" state="frozen"/>
      <selection pane="bottomLeft" activeCell="E10" sqref="E10"/>
    </sheetView>
  </sheetViews>
  <sheetFormatPr defaultRowHeight="15" x14ac:dyDescent="0.25"/>
  <cols>
    <col min="1" max="1" width="10.7109375" customWidth="1"/>
    <col min="2" max="2" width="4.42578125" customWidth="1"/>
    <col min="3" max="3" width="5.7109375" customWidth="1"/>
    <col min="4" max="4" width="26.7109375" customWidth="1"/>
    <col min="5" max="5" width="14.7109375" customWidth="1"/>
    <col min="6" max="6" width="4.5703125" customWidth="1"/>
    <col min="7" max="7" width="5.7109375" customWidth="1"/>
    <col min="8" max="8" width="26.7109375" customWidth="1"/>
    <col min="9" max="10" width="14.7109375" customWidth="1"/>
    <col min="11" max="11" width="4" customWidth="1"/>
    <col min="12" max="12" width="5.42578125" style="39" customWidth="1"/>
    <col min="13" max="14" width="14.7109375" customWidth="1"/>
    <col min="15" max="15" width="14.7109375" style="305" customWidth="1"/>
    <col min="16" max="19" width="4.5703125" style="2" customWidth="1"/>
    <col min="20" max="20" width="6.28515625" style="2" customWidth="1"/>
    <col min="21" max="21" width="23.42578125" style="2" customWidth="1"/>
    <col min="22" max="22" width="38.140625" style="2" customWidth="1"/>
    <col min="23" max="23" width="6.28515625" style="2" customWidth="1"/>
    <col min="24" max="24" width="4.5703125" style="329" customWidth="1"/>
    <col min="25" max="27" width="14.7109375" style="250" hidden="1" customWidth="1"/>
    <col min="28" max="29" width="9.140625" style="250" hidden="1" customWidth="1"/>
    <col min="30" max="30" width="18.140625" style="250" hidden="1" customWidth="1"/>
    <col min="31" max="32" width="9.140625" style="250" hidden="1" customWidth="1"/>
    <col min="33" max="33" width="14.28515625" style="250" hidden="1" customWidth="1"/>
    <col min="34" max="34" width="10.7109375" style="250" hidden="1" customWidth="1"/>
    <col min="35" max="35" width="12.140625" style="250" hidden="1" customWidth="1"/>
    <col min="36" max="37" width="9.140625" style="250" hidden="1" customWidth="1"/>
    <col min="38" max="38" width="20.140625" style="250" hidden="1" customWidth="1"/>
    <col min="39" max="39" width="11.42578125" style="250" hidden="1" customWidth="1"/>
    <col min="40" max="40" width="10.5703125" style="250" hidden="1" customWidth="1"/>
    <col min="41" max="41" width="9.5703125" style="250" hidden="1" customWidth="1"/>
    <col min="42" max="44" width="10.5703125" style="250" hidden="1" customWidth="1"/>
    <col min="45" max="46" width="9.5703125" style="250" hidden="1" customWidth="1"/>
    <col min="47" max="47" width="10.7109375" style="250" hidden="1" customWidth="1"/>
    <col min="48" max="48" width="11.5703125" style="250" hidden="1" customWidth="1"/>
    <col min="49" max="49" width="9.5703125" style="250" hidden="1" customWidth="1"/>
    <col min="50" max="50" width="9.140625" style="329" customWidth="1"/>
    <col min="51" max="56" width="9.140625" style="2"/>
  </cols>
  <sheetData>
    <row r="1" spans="1:49" x14ac:dyDescent="0.25">
      <c r="A1" s="6"/>
      <c r="B1" s="6"/>
    </row>
    <row r="7" spans="1:49" ht="19.5" customHeight="1" x14ac:dyDescent="0.25">
      <c r="C7" s="496" t="s">
        <v>5</v>
      </c>
      <c r="D7" s="496"/>
      <c r="E7" s="496" t="s">
        <v>55</v>
      </c>
      <c r="G7" s="496" t="s">
        <v>56</v>
      </c>
      <c r="H7" s="496"/>
      <c r="I7" s="496" t="s">
        <v>57</v>
      </c>
      <c r="J7" s="496" t="s">
        <v>17</v>
      </c>
      <c r="M7" s="497" t="s">
        <v>226</v>
      </c>
      <c r="N7" s="497" t="s">
        <v>225</v>
      </c>
      <c r="O7" s="499" t="s">
        <v>224</v>
      </c>
      <c r="Y7" s="495" t="s">
        <v>226</v>
      </c>
      <c r="Z7" s="495" t="s">
        <v>225</v>
      </c>
      <c r="AA7" s="495" t="s">
        <v>224</v>
      </c>
      <c r="AL7" s="452" t="s">
        <v>5</v>
      </c>
      <c r="AM7" s="452" t="s">
        <v>105</v>
      </c>
      <c r="AN7" s="451" t="s">
        <v>97</v>
      </c>
      <c r="AO7" s="451" t="s">
        <v>66</v>
      </c>
      <c r="AP7" s="452" t="s">
        <v>83</v>
      </c>
      <c r="AQ7" s="452" t="s">
        <v>98</v>
      </c>
      <c r="AR7" s="452" t="s">
        <v>99</v>
      </c>
      <c r="AS7" s="452" t="s">
        <v>100</v>
      </c>
      <c r="AT7" s="452" t="s">
        <v>103</v>
      </c>
      <c r="AU7" s="452" t="s">
        <v>101</v>
      </c>
      <c r="AV7" s="452" t="s">
        <v>102</v>
      </c>
      <c r="AW7" s="452" t="s">
        <v>106</v>
      </c>
    </row>
    <row r="8" spans="1:49" x14ac:dyDescent="0.25">
      <c r="C8" s="496"/>
      <c r="D8" s="496"/>
      <c r="E8" s="496"/>
      <c r="G8" s="496"/>
      <c r="H8" s="496"/>
      <c r="I8" s="496"/>
      <c r="J8" s="496"/>
      <c r="M8" s="498"/>
      <c r="N8" s="498"/>
      <c r="O8" s="500"/>
      <c r="Y8" s="495"/>
      <c r="Z8" s="495"/>
      <c r="AA8" s="495"/>
      <c r="AL8" s="452"/>
      <c r="AM8" s="452"/>
      <c r="AN8" s="451"/>
      <c r="AO8" s="451"/>
      <c r="AP8" s="452"/>
      <c r="AQ8" s="452"/>
      <c r="AR8" s="452"/>
      <c r="AS8" s="452"/>
      <c r="AT8" s="452"/>
      <c r="AU8" s="452"/>
      <c r="AV8" s="452"/>
      <c r="AW8" s="452"/>
    </row>
    <row r="9" spans="1:49" x14ac:dyDescent="0.25">
      <c r="C9" s="399" t="s">
        <v>227</v>
      </c>
      <c r="D9" s="177" t="s">
        <v>18</v>
      </c>
      <c r="E9" s="262">
        <f>SUM(E10:E29)</f>
        <v>0</v>
      </c>
      <c r="G9" s="399" t="s">
        <v>227</v>
      </c>
      <c r="H9" s="177" t="s">
        <v>18</v>
      </c>
      <c r="I9" s="262">
        <f>SUM(I10:I29)</f>
        <v>0</v>
      </c>
      <c r="J9" s="262">
        <f>SUM(J10:J29)</f>
        <v>0</v>
      </c>
      <c r="M9" s="177" t="s">
        <v>18</v>
      </c>
      <c r="N9" s="263">
        <f>Z9</f>
        <v>0</v>
      </c>
      <c r="O9" s="320">
        <f>AA9</f>
        <v>0</v>
      </c>
      <c r="Y9" s="398" t="s">
        <v>18</v>
      </c>
      <c r="Z9" s="375">
        <f>SUM(Z10:Z60)</f>
        <v>0</v>
      </c>
      <c r="AA9" s="375">
        <f>SUM(AA10:AA60)</f>
        <v>0</v>
      </c>
      <c r="AD9" s="396"/>
      <c r="AE9" s="396" t="s">
        <v>107</v>
      </c>
      <c r="AF9" s="396" t="s">
        <v>108</v>
      </c>
      <c r="AG9" s="396" t="s">
        <v>109</v>
      </c>
      <c r="AH9" s="396" t="s">
        <v>110</v>
      </c>
      <c r="AI9" s="396" t="s">
        <v>111</v>
      </c>
      <c r="AL9" s="397"/>
      <c r="AM9" s="397"/>
      <c r="AN9" s="396"/>
      <c r="AO9" s="396"/>
      <c r="AP9" s="397"/>
      <c r="AQ9" s="397"/>
      <c r="AR9" s="397"/>
      <c r="AS9" s="397"/>
      <c r="AT9" s="397"/>
      <c r="AU9" s="397"/>
      <c r="AV9" s="397"/>
      <c r="AW9" s="397"/>
    </row>
    <row r="10" spans="1:49" x14ac:dyDescent="0.25">
      <c r="C10" s="47" t="s">
        <v>152</v>
      </c>
      <c r="D10" s="53">
        <f t="shared" ref="D10:D29" si="0">AL10</f>
        <v>0</v>
      </c>
      <c r="E10" s="402">
        <f t="shared" ref="E10:E29" si="1">AW10</f>
        <v>0</v>
      </c>
      <c r="G10" s="47" t="s">
        <v>152</v>
      </c>
      <c r="H10" s="53">
        <f t="shared" ref="H10:H29" si="2">AD10</f>
        <v>0</v>
      </c>
      <c r="I10" s="405">
        <f t="shared" ref="I10:I29" si="3">AG10</f>
        <v>0</v>
      </c>
      <c r="J10" s="406">
        <f t="shared" ref="J10:J29" si="4">AI10</f>
        <v>0</v>
      </c>
      <c r="L10" s="41"/>
      <c r="M10" s="401">
        <f>Y10</f>
        <v>2020</v>
      </c>
      <c r="N10" s="413">
        <f>VLOOKUP(M10,$Y$10:$AA$60,2,0)</f>
        <v>0</v>
      </c>
      <c r="O10" s="414">
        <f>VLOOKUP(M10,$Y$10:$AA$60,3,0)</f>
        <v>0</v>
      </c>
      <c r="Y10" s="376">
        <f>CAD!M10</f>
        <v>2020</v>
      </c>
      <c r="Z10" s="349">
        <f>SUMIFS(REC!F:F,REC!C:C,"&gt;="&amp;DATE(Y10,1,1),REC!C:C,"&lt;="&amp;EOMONTH(DATE(Y10,12,1),0),REC!H:H,"efetivado")</f>
        <v>0</v>
      </c>
      <c r="AA10" s="349">
        <f>SUMIFS(DES!F:F,DES!C:C,"&gt;="&amp;DATE(Y10,1,1),DES!C:C,"&lt;="&amp;EOMONTH(DATE(Y10,12,1),0),DES!H:H,"efetivado")</f>
        <v>0</v>
      </c>
      <c r="AC10" s="357" t="s">
        <v>152</v>
      </c>
      <c r="AD10" s="358">
        <f>VLOOKUP(AC10,'CAD2'!G7:H7,2,0)</f>
        <v>0</v>
      </c>
      <c r="AE10" s="352">
        <f>SUMIFS(CAR!H:H,CAR!I:I,'09'!AD10,CAR!J:J,"Efetivado")</f>
        <v>0</v>
      </c>
      <c r="AF10" s="352">
        <f>SUMIFS('PG CAR'!H:H,'PG CAR'!D:D,'09'!AD10,'PG CAR'!J:J,"Efetivado")</f>
        <v>0</v>
      </c>
      <c r="AG10" s="352">
        <f>AE10-AF10</f>
        <v>0</v>
      </c>
      <c r="AH10" s="352">
        <f>'CAD2'!I7</f>
        <v>0</v>
      </c>
      <c r="AI10" s="352">
        <f>AH10-AG10</f>
        <v>0</v>
      </c>
      <c r="AK10" s="357" t="s">
        <v>152</v>
      </c>
      <c r="AL10" s="358">
        <f>VLOOKUP(AK10,'CAD2'!C7:D7,2,0)</f>
        <v>0</v>
      </c>
      <c r="AM10" s="358">
        <f>'CAD2'!E7</f>
        <v>0</v>
      </c>
      <c r="AN10" s="358">
        <f>SUMIFS(DES!F:F,DES!G:G,'09'!AL10,DES!H:H,"Efetivado")</f>
        <v>0</v>
      </c>
      <c r="AO10" s="358">
        <f>SUMIFS(REC!F:F,REC!G:G,'09'!AL10,REC!H:H,"Efetivado")</f>
        <v>0</v>
      </c>
      <c r="AP10" s="358">
        <f>SUMIFS('EMP ADQ'!G:G,'EMP ADQ'!H:H,'09'!AL10,'EMP ADQ'!I:I,"Efetivado",'EMP ADQ'!D:D,'EMP ADQ'!$R$12)</f>
        <v>0</v>
      </c>
      <c r="AQ10" s="358">
        <f>SUMIFS('EMP ADQ'!G:G,'EMP ADQ'!H:H,'09'!AL10,'EMP ADQ'!I:I,"Efetivado",'EMP ADQ'!D:D,'EMP ADQ'!$R$13)</f>
        <v>0</v>
      </c>
      <c r="AR10" s="358">
        <f>SUMIFS('EMP CON'!G:G,'EMP CON'!H:H,'09'!AL10,'EMP CON'!I:I,"Efetivado",'EMP CON'!D:D,'EMP CON'!$R$12)</f>
        <v>0</v>
      </c>
      <c r="AS10" s="358">
        <f>SUMIFS('EMP CON'!G:G,'EMP CON'!H:H,'09'!AL10,'EMP CON'!I:I,"Efetivado",'EMP CON'!D:D,'EMP CON'!$R$13)</f>
        <v>0</v>
      </c>
      <c r="AT10" s="358">
        <f>SUMIFS('PG CAR'!H:H,'PG CAR'!I:I,'09'!AL10,'PG CAR'!J:J,"Efetivado")</f>
        <v>0</v>
      </c>
      <c r="AU10" s="358">
        <f>SUMIFS(TRANS!F:F,TRANS!D:D,'09'!AL10,TRANS!H:H,"Efetivado")</f>
        <v>0</v>
      </c>
      <c r="AV10" s="358">
        <f>SUMIFS(TRANS!F:F,TRANS!G:G,'09'!AL10,TRANS!H:H,"Efetivado")</f>
        <v>0</v>
      </c>
      <c r="AW10" s="358">
        <f>AM10-AN10+AO10+AP10-AQ10-AR10+AS10-AT10-AU10+AV10</f>
        <v>0</v>
      </c>
    </row>
    <row r="11" spans="1:49" x14ac:dyDescent="0.25">
      <c r="C11" s="48" t="s">
        <v>153</v>
      </c>
      <c r="D11" s="22">
        <f t="shared" si="0"/>
        <v>0</v>
      </c>
      <c r="E11" s="402">
        <f t="shared" si="1"/>
        <v>0</v>
      </c>
      <c r="G11" s="48" t="s">
        <v>153</v>
      </c>
      <c r="H11" s="22">
        <f t="shared" si="2"/>
        <v>0</v>
      </c>
      <c r="I11" s="407">
        <f t="shared" si="3"/>
        <v>0</v>
      </c>
      <c r="J11" s="408">
        <f t="shared" si="4"/>
        <v>0</v>
      </c>
      <c r="L11" s="41"/>
      <c r="M11" s="401">
        <f t="shared" ref="M11:M60" si="5">Y11</f>
        <v>2021</v>
      </c>
      <c r="N11" s="413">
        <f t="shared" ref="N11:N60" si="6">VLOOKUP(M11,$Y$10:$AA$60,2,0)</f>
        <v>0</v>
      </c>
      <c r="O11" s="414">
        <f t="shared" ref="O11:O60" si="7">VLOOKUP(M11,$Y$10:$AA$60,3,0)</f>
        <v>0</v>
      </c>
      <c r="Y11" s="376">
        <f>Y10+1</f>
        <v>2021</v>
      </c>
      <c r="Z11" s="349">
        <f>SUMIFS(REC!F:F,REC!C:C,"&gt;="&amp;DATE(Y11,1,1),REC!C:C,"&lt;="&amp;EOMONTH(DATE(Y11,12,1),0),REC!H:H,"efetivado")</f>
        <v>0</v>
      </c>
      <c r="AA11" s="349">
        <f>SUMIFS(DES!F:F,DES!C:C,"&gt;="&amp;DATE(Y11,1,1),DES!C:C,"&lt;="&amp;EOMONTH(DATE(Y11,12,1),0),DES!H:H,"efetivado")</f>
        <v>0</v>
      </c>
      <c r="AC11" s="357" t="s">
        <v>153</v>
      </c>
      <c r="AD11" s="358">
        <f>VLOOKUP(AC11,'CAD2'!G8:H8,2,0)</f>
        <v>0</v>
      </c>
      <c r="AE11" s="352">
        <f>SUMIFS(CAR!H:H,CAR!I:I,'09'!AD11,CAR!J:J,"Efetivado")</f>
        <v>0</v>
      </c>
      <c r="AF11" s="352">
        <f>SUMIFS('PG CAR'!H:H,'PG CAR'!D:D,'09'!AD11,'PG CAR'!J:J,"Efetivado")</f>
        <v>0</v>
      </c>
      <c r="AG11" s="352">
        <f t="shared" ref="AG11:AG29" si="8">AE11-AF11</f>
        <v>0</v>
      </c>
      <c r="AH11" s="352">
        <f>'CAD2'!I8</f>
        <v>0</v>
      </c>
      <c r="AI11" s="352">
        <f t="shared" ref="AI11:AI29" si="9">AH11-AG11</f>
        <v>0</v>
      </c>
      <c r="AK11" s="357" t="s">
        <v>153</v>
      </c>
      <c r="AL11" s="358">
        <f>VLOOKUP(AK11,'CAD2'!C8:D8,2,0)</f>
        <v>0</v>
      </c>
      <c r="AM11" s="358">
        <f>'CAD2'!E8</f>
        <v>0</v>
      </c>
      <c r="AN11" s="358">
        <f>SUMIFS(DES!F:F,DES!G:G,'09'!AL11,DES!H:H,"Efetivado")</f>
        <v>0</v>
      </c>
      <c r="AO11" s="358">
        <f>SUMIFS(REC!F:F,REC!G:G,'09'!AL11,REC!H:H,"Efetivado")</f>
        <v>0</v>
      </c>
      <c r="AP11" s="358">
        <f>SUMIFS('EMP ADQ'!G:G,'EMP ADQ'!H:H,'09'!AL11,'EMP ADQ'!I:I,"Efetivado",'EMP ADQ'!D:D,'EMP ADQ'!$R$12)</f>
        <v>0</v>
      </c>
      <c r="AQ11" s="358">
        <f>SUMIFS('EMP ADQ'!G:G,'EMP ADQ'!H:H,'09'!AL11,'EMP ADQ'!I:I,"Efetivado",'EMP ADQ'!D:D,'EMP ADQ'!$R$13)</f>
        <v>0</v>
      </c>
      <c r="AR11" s="358">
        <f>SUMIFS('EMP CON'!G:G,'EMP CON'!H:H,'09'!AL11,'EMP CON'!I:I,"Efetivado",'EMP CON'!D:D,'EMP CON'!$R$12)</f>
        <v>0</v>
      </c>
      <c r="AS11" s="358">
        <f>SUMIFS('EMP CON'!G:G,'EMP CON'!H:H,'09'!AL11,'EMP CON'!I:I,"Efetivado",'EMP CON'!D:D,'EMP CON'!$R$13)</f>
        <v>0</v>
      </c>
      <c r="AT11" s="358">
        <f>SUMIFS('PG CAR'!H:H,'PG CAR'!I:I,'09'!AL11,'PG CAR'!J:J,"Efetivado")</f>
        <v>0</v>
      </c>
      <c r="AU11" s="358">
        <f>SUMIFS(TRANS!F:F,TRANS!D:D,'09'!AL11,TRANS!H:H,"Efetivado")</f>
        <v>0</v>
      </c>
      <c r="AV11" s="358">
        <f>SUMIFS(TRANS!F:F,TRANS!G:G,'09'!AL11,TRANS!H:H,"Efetivado")</f>
        <v>0</v>
      </c>
      <c r="AW11" s="358">
        <f t="shared" ref="AW11:AW29" si="10">AM11-AN11+AO11+AP11-AQ11-AR11+AS11-AT11-AU11+AV11</f>
        <v>0</v>
      </c>
    </row>
    <row r="12" spans="1:49" x14ac:dyDescent="0.25">
      <c r="C12" s="48" t="s">
        <v>154</v>
      </c>
      <c r="D12" s="22">
        <f t="shared" si="0"/>
        <v>0</v>
      </c>
      <c r="E12" s="402">
        <f t="shared" si="1"/>
        <v>0</v>
      </c>
      <c r="G12" s="48" t="s">
        <v>154</v>
      </c>
      <c r="H12" s="22">
        <f t="shared" si="2"/>
        <v>0</v>
      </c>
      <c r="I12" s="407">
        <f t="shared" si="3"/>
        <v>0</v>
      </c>
      <c r="J12" s="408">
        <f t="shared" si="4"/>
        <v>0</v>
      </c>
      <c r="L12" s="41"/>
      <c r="M12" s="401">
        <f t="shared" si="5"/>
        <v>2022</v>
      </c>
      <c r="N12" s="413">
        <f t="shared" si="6"/>
        <v>0</v>
      </c>
      <c r="O12" s="414">
        <f t="shared" si="7"/>
        <v>0</v>
      </c>
      <c r="Y12" s="376">
        <f t="shared" ref="Y12:Y60" si="11">Y11+1</f>
        <v>2022</v>
      </c>
      <c r="Z12" s="349">
        <f>SUMIFS(REC!F:F,REC!C:C,"&gt;="&amp;DATE(Y12,1,1),REC!C:C,"&lt;="&amp;EOMONTH(DATE(Y12,12,1),0),REC!H:H,"efetivado")</f>
        <v>0</v>
      </c>
      <c r="AA12" s="349">
        <f>SUMIFS(DES!F:F,DES!C:C,"&gt;="&amp;DATE(Y12,1,1),DES!C:C,"&lt;="&amp;EOMONTH(DATE(Y12,12,1),0),DES!H:H,"efetivado")</f>
        <v>0</v>
      </c>
      <c r="AC12" s="357" t="s">
        <v>154</v>
      </c>
      <c r="AD12" s="358">
        <f>VLOOKUP(AC12,'CAD2'!G9:H9,2,0)</f>
        <v>0</v>
      </c>
      <c r="AE12" s="352">
        <f>SUMIFS(CAR!H:H,CAR!I:I,'09'!AD12,CAR!J:J,"Efetivado")</f>
        <v>0</v>
      </c>
      <c r="AF12" s="352">
        <f>SUMIFS('PG CAR'!H:H,'PG CAR'!D:D,'09'!AD12,'PG CAR'!J:J,"Efetivado")</f>
        <v>0</v>
      </c>
      <c r="AG12" s="352">
        <f t="shared" si="8"/>
        <v>0</v>
      </c>
      <c r="AH12" s="352">
        <f>'CAD2'!I9</f>
        <v>0</v>
      </c>
      <c r="AI12" s="352">
        <f t="shared" si="9"/>
        <v>0</v>
      </c>
      <c r="AK12" s="357" t="s">
        <v>154</v>
      </c>
      <c r="AL12" s="358">
        <f>VLOOKUP(AK12,'CAD2'!C9:D9,2,0)</f>
        <v>0</v>
      </c>
      <c r="AM12" s="358">
        <f>'CAD2'!E9</f>
        <v>0</v>
      </c>
      <c r="AN12" s="358">
        <f>SUMIFS(DES!F:F,DES!G:G,'09'!AL12,DES!H:H,"Efetivado")</f>
        <v>0</v>
      </c>
      <c r="AO12" s="358">
        <f>SUMIFS(REC!F:F,REC!G:G,'09'!AL12,REC!H:H,"Efetivado")</f>
        <v>0</v>
      </c>
      <c r="AP12" s="358">
        <f>SUMIFS('EMP ADQ'!G:G,'EMP ADQ'!H:H,'09'!AL12,'EMP ADQ'!I:I,"Efetivado",'EMP ADQ'!D:D,'EMP ADQ'!$R$12)</f>
        <v>0</v>
      </c>
      <c r="AQ12" s="358">
        <f>SUMIFS('EMP ADQ'!G:G,'EMP ADQ'!H:H,'09'!AL12,'EMP ADQ'!I:I,"Efetivado",'EMP ADQ'!D:D,'EMP ADQ'!$R$13)</f>
        <v>0</v>
      </c>
      <c r="AR12" s="358">
        <f>SUMIFS('EMP CON'!G:G,'EMP CON'!H:H,'09'!AL12,'EMP CON'!I:I,"Efetivado",'EMP CON'!D:D,'EMP CON'!$R$12)</f>
        <v>0</v>
      </c>
      <c r="AS12" s="358">
        <f>SUMIFS('EMP CON'!G:G,'EMP CON'!H:H,'09'!AL12,'EMP CON'!I:I,"Efetivado",'EMP CON'!D:D,'EMP CON'!$R$13)</f>
        <v>0</v>
      </c>
      <c r="AT12" s="358">
        <f>SUMIFS('PG CAR'!H:H,'PG CAR'!I:I,'09'!AL12,'PG CAR'!J:J,"Efetivado")</f>
        <v>0</v>
      </c>
      <c r="AU12" s="358">
        <f>SUMIFS(TRANS!F:F,TRANS!D:D,'09'!AL12,TRANS!H:H,"Efetivado")</f>
        <v>0</v>
      </c>
      <c r="AV12" s="358">
        <f>SUMIFS(TRANS!F:F,TRANS!G:G,'09'!AL12,TRANS!H:H,"Efetivado")</f>
        <v>0</v>
      </c>
      <c r="AW12" s="358">
        <f t="shared" si="10"/>
        <v>0</v>
      </c>
    </row>
    <row r="13" spans="1:49" x14ac:dyDescent="0.25">
      <c r="C13" s="48" t="s">
        <v>155</v>
      </c>
      <c r="D13" s="22">
        <f t="shared" si="0"/>
        <v>0</v>
      </c>
      <c r="E13" s="402">
        <f t="shared" si="1"/>
        <v>0</v>
      </c>
      <c r="G13" s="48" t="s">
        <v>155</v>
      </c>
      <c r="H13" s="22">
        <f t="shared" si="2"/>
        <v>0</v>
      </c>
      <c r="I13" s="407">
        <f t="shared" si="3"/>
        <v>0</v>
      </c>
      <c r="J13" s="408">
        <f t="shared" si="4"/>
        <v>0</v>
      </c>
      <c r="L13" s="41"/>
      <c r="M13" s="401">
        <f t="shared" si="5"/>
        <v>2023</v>
      </c>
      <c r="N13" s="413">
        <f t="shared" si="6"/>
        <v>0</v>
      </c>
      <c r="O13" s="414">
        <f t="shared" si="7"/>
        <v>0</v>
      </c>
      <c r="Y13" s="376">
        <f t="shared" si="11"/>
        <v>2023</v>
      </c>
      <c r="Z13" s="349">
        <f>SUMIFS(REC!F:F,REC!C:C,"&gt;="&amp;DATE(Y13,1,1),REC!C:C,"&lt;="&amp;EOMONTH(DATE(Y13,12,1),0),REC!H:H,"efetivado")</f>
        <v>0</v>
      </c>
      <c r="AA13" s="349">
        <f>SUMIFS(DES!F:F,DES!C:C,"&gt;="&amp;DATE(Y13,1,1),DES!C:C,"&lt;="&amp;EOMONTH(DATE(Y13,12,1),0),DES!H:H,"efetivado")</f>
        <v>0</v>
      </c>
      <c r="AC13" s="357" t="s">
        <v>155</v>
      </c>
      <c r="AD13" s="358">
        <f>VLOOKUP(AC13,'CAD2'!G10:H10,2,0)</f>
        <v>0</v>
      </c>
      <c r="AE13" s="352">
        <f>SUMIFS(CAR!H:H,CAR!I:I,'09'!AD13,CAR!J:J,"Efetivado")</f>
        <v>0</v>
      </c>
      <c r="AF13" s="352">
        <f>SUMIFS('PG CAR'!H:H,'PG CAR'!D:D,'09'!AD13,'PG CAR'!J:J,"Efetivado")</f>
        <v>0</v>
      </c>
      <c r="AG13" s="352">
        <f t="shared" si="8"/>
        <v>0</v>
      </c>
      <c r="AH13" s="352">
        <f>'CAD2'!I10</f>
        <v>0</v>
      </c>
      <c r="AI13" s="352">
        <f t="shared" si="9"/>
        <v>0</v>
      </c>
      <c r="AK13" s="357" t="s">
        <v>155</v>
      </c>
      <c r="AL13" s="358">
        <f>VLOOKUP(AK13,'CAD2'!C10:D10,2,0)</f>
        <v>0</v>
      </c>
      <c r="AM13" s="358">
        <f>'CAD2'!E10</f>
        <v>0</v>
      </c>
      <c r="AN13" s="358">
        <f>SUMIFS(DES!F:F,DES!G:G,'09'!AL13,DES!H:H,"Efetivado")</f>
        <v>0</v>
      </c>
      <c r="AO13" s="358">
        <f>SUMIFS(REC!F:F,REC!G:G,'09'!AL13,REC!H:H,"Efetivado")</f>
        <v>0</v>
      </c>
      <c r="AP13" s="358">
        <f>SUMIFS('EMP ADQ'!G:G,'EMP ADQ'!H:H,'09'!AL13,'EMP ADQ'!I:I,"Efetivado",'EMP ADQ'!D:D,'EMP ADQ'!$R$12)</f>
        <v>0</v>
      </c>
      <c r="AQ13" s="358">
        <f>SUMIFS('EMP ADQ'!G:G,'EMP ADQ'!H:H,'09'!AL13,'EMP ADQ'!I:I,"Efetivado",'EMP ADQ'!D:D,'EMP ADQ'!$R$13)</f>
        <v>0</v>
      </c>
      <c r="AR13" s="358">
        <f>SUMIFS('EMP CON'!G:G,'EMP CON'!H:H,'09'!AL13,'EMP CON'!I:I,"Efetivado",'EMP CON'!D:D,'EMP CON'!$R$12)</f>
        <v>0</v>
      </c>
      <c r="AS13" s="358">
        <f>SUMIFS('EMP CON'!G:G,'EMP CON'!H:H,'09'!AL13,'EMP CON'!I:I,"Efetivado",'EMP CON'!D:D,'EMP CON'!$R$13)</f>
        <v>0</v>
      </c>
      <c r="AT13" s="358">
        <f>SUMIFS('PG CAR'!H:H,'PG CAR'!I:I,'09'!AL13,'PG CAR'!J:J,"Efetivado")</f>
        <v>0</v>
      </c>
      <c r="AU13" s="358">
        <f>SUMIFS(TRANS!F:F,TRANS!D:D,'09'!AL13,TRANS!H:H,"Efetivado")</f>
        <v>0</v>
      </c>
      <c r="AV13" s="358">
        <f>SUMIFS(TRANS!F:F,TRANS!G:G,'09'!AL13,TRANS!H:H,"Efetivado")</f>
        <v>0</v>
      </c>
      <c r="AW13" s="358">
        <f t="shared" si="10"/>
        <v>0</v>
      </c>
    </row>
    <row r="14" spans="1:49" x14ac:dyDescent="0.25">
      <c r="C14" s="48" t="s">
        <v>156</v>
      </c>
      <c r="D14" s="22">
        <f t="shared" si="0"/>
        <v>0</v>
      </c>
      <c r="E14" s="402">
        <f t="shared" si="1"/>
        <v>0</v>
      </c>
      <c r="G14" s="48" t="s">
        <v>156</v>
      </c>
      <c r="H14" s="22">
        <f t="shared" si="2"/>
        <v>0</v>
      </c>
      <c r="I14" s="407">
        <f t="shared" si="3"/>
        <v>0</v>
      </c>
      <c r="J14" s="408">
        <f t="shared" si="4"/>
        <v>0</v>
      </c>
      <c r="L14" s="41"/>
      <c r="M14" s="401">
        <f t="shared" si="5"/>
        <v>2024</v>
      </c>
      <c r="N14" s="413">
        <f t="shared" si="6"/>
        <v>0</v>
      </c>
      <c r="O14" s="414">
        <f t="shared" si="7"/>
        <v>0</v>
      </c>
      <c r="Y14" s="376">
        <f t="shared" si="11"/>
        <v>2024</v>
      </c>
      <c r="Z14" s="349">
        <f>SUMIFS(REC!F:F,REC!C:C,"&gt;="&amp;DATE(Y14,1,1),REC!C:C,"&lt;="&amp;EOMONTH(DATE(Y14,12,1),0),REC!H:H,"efetivado")</f>
        <v>0</v>
      </c>
      <c r="AA14" s="349">
        <f>SUMIFS(DES!F:F,DES!C:C,"&gt;="&amp;DATE(Y14,1,1),DES!C:C,"&lt;="&amp;EOMONTH(DATE(Y14,12,1),0),DES!H:H,"efetivado")</f>
        <v>0</v>
      </c>
      <c r="AC14" s="357" t="s">
        <v>156</v>
      </c>
      <c r="AD14" s="358">
        <f>VLOOKUP(AC14,'CAD2'!G11:H11,2,0)</f>
        <v>0</v>
      </c>
      <c r="AE14" s="352">
        <f>SUMIFS(CAR!H:H,CAR!I:I,'09'!AD14,CAR!J:J,"Efetivado")</f>
        <v>0</v>
      </c>
      <c r="AF14" s="352">
        <f>SUMIFS('PG CAR'!H:H,'PG CAR'!D:D,'09'!AD14,'PG CAR'!J:J,"Efetivado")</f>
        <v>0</v>
      </c>
      <c r="AG14" s="352">
        <f t="shared" si="8"/>
        <v>0</v>
      </c>
      <c r="AH14" s="352">
        <f>'CAD2'!I11</f>
        <v>0</v>
      </c>
      <c r="AI14" s="352">
        <f t="shared" si="9"/>
        <v>0</v>
      </c>
      <c r="AK14" s="357" t="s">
        <v>156</v>
      </c>
      <c r="AL14" s="358">
        <f>VLOOKUP(AK14,'CAD2'!C11:D11,2,0)</f>
        <v>0</v>
      </c>
      <c r="AM14" s="358">
        <f>'CAD2'!E11</f>
        <v>0</v>
      </c>
      <c r="AN14" s="358">
        <f>SUMIFS(DES!F:F,DES!G:G,'09'!AL14,DES!H:H,"Efetivado")</f>
        <v>0</v>
      </c>
      <c r="AO14" s="358">
        <f>SUMIFS(REC!F:F,REC!G:G,'09'!AL14,REC!H:H,"Efetivado")</f>
        <v>0</v>
      </c>
      <c r="AP14" s="358">
        <f>SUMIFS('EMP ADQ'!G:G,'EMP ADQ'!H:H,'09'!AL14,'EMP ADQ'!I:I,"Efetivado",'EMP ADQ'!D:D,'EMP ADQ'!$R$12)</f>
        <v>0</v>
      </c>
      <c r="AQ14" s="358">
        <f>SUMIFS('EMP ADQ'!G:G,'EMP ADQ'!H:H,'09'!AL14,'EMP ADQ'!I:I,"Efetivado",'EMP ADQ'!D:D,'EMP ADQ'!$R$13)</f>
        <v>0</v>
      </c>
      <c r="AR14" s="358">
        <f>SUMIFS('EMP CON'!G:G,'EMP CON'!H:H,'09'!AL14,'EMP CON'!I:I,"Efetivado",'EMP CON'!D:D,'EMP CON'!$R$12)</f>
        <v>0</v>
      </c>
      <c r="AS14" s="358">
        <f>SUMIFS('EMP CON'!G:G,'EMP CON'!H:H,'09'!AL14,'EMP CON'!I:I,"Efetivado",'EMP CON'!D:D,'EMP CON'!$R$13)</f>
        <v>0</v>
      </c>
      <c r="AT14" s="358">
        <f>SUMIFS('PG CAR'!H:H,'PG CAR'!I:I,'09'!AL14,'PG CAR'!J:J,"Efetivado")</f>
        <v>0</v>
      </c>
      <c r="AU14" s="358">
        <f>SUMIFS(TRANS!F:F,TRANS!D:D,'09'!AL14,TRANS!H:H,"Efetivado")</f>
        <v>0</v>
      </c>
      <c r="AV14" s="358">
        <f>SUMIFS(TRANS!F:F,TRANS!G:G,'09'!AL14,TRANS!H:H,"Efetivado")</f>
        <v>0</v>
      </c>
      <c r="AW14" s="358">
        <f t="shared" si="10"/>
        <v>0</v>
      </c>
    </row>
    <row r="15" spans="1:49" x14ac:dyDescent="0.25">
      <c r="C15" s="48" t="s">
        <v>157</v>
      </c>
      <c r="D15" s="22">
        <f t="shared" si="0"/>
        <v>0</v>
      </c>
      <c r="E15" s="402">
        <f t="shared" si="1"/>
        <v>0</v>
      </c>
      <c r="G15" s="48" t="s">
        <v>157</v>
      </c>
      <c r="H15" s="22">
        <f t="shared" si="2"/>
        <v>0</v>
      </c>
      <c r="I15" s="407">
        <f t="shared" si="3"/>
        <v>0</v>
      </c>
      <c r="J15" s="408">
        <f t="shared" si="4"/>
        <v>0</v>
      </c>
      <c r="L15" s="41"/>
      <c r="M15" s="401">
        <f t="shared" si="5"/>
        <v>2025</v>
      </c>
      <c r="N15" s="413">
        <f t="shared" si="6"/>
        <v>0</v>
      </c>
      <c r="O15" s="414">
        <f t="shared" si="7"/>
        <v>0</v>
      </c>
      <c r="Y15" s="376">
        <f t="shared" si="11"/>
        <v>2025</v>
      </c>
      <c r="Z15" s="349">
        <f>SUMIFS(REC!F:F,REC!C:C,"&gt;="&amp;DATE(Y15,1,1),REC!C:C,"&lt;="&amp;EOMONTH(DATE(Y15,12,1),0),REC!H:H,"efetivado")</f>
        <v>0</v>
      </c>
      <c r="AA15" s="349">
        <f>SUMIFS(DES!F:F,DES!C:C,"&gt;="&amp;DATE(Y15,1,1),DES!C:C,"&lt;="&amp;EOMONTH(DATE(Y15,12,1),0),DES!H:H,"efetivado")</f>
        <v>0</v>
      </c>
      <c r="AC15" s="357" t="s">
        <v>157</v>
      </c>
      <c r="AD15" s="358">
        <f>VLOOKUP(AC15,'CAD2'!G12:H12,2,0)</f>
        <v>0</v>
      </c>
      <c r="AE15" s="352">
        <f>SUMIFS(CAR!H:H,CAR!I:I,'09'!AD15,CAR!J:J,"Efetivado")</f>
        <v>0</v>
      </c>
      <c r="AF15" s="352">
        <f>SUMIFS('PG CAR'!H:H,'PG CAR'!D:D,'09'!AD15,'PG CAR'!J:J,"Efetivado")</f>
        <v>0</v>
      </c>
      <c r="AG15" s="352">
        <f t="shared" si="8"/>
        <v>0</v>
      </c>
      <c r="AH15" s="352">
        <f>'CAD2'!I12</f>
        <v>0</v>
      </c>
      <c r="AI15" s="352">
        <f t="shared" si="9"/>
        <v>0</v>
      </c>
      <c r="AK15" s="357" t="s">
        <v>157</v>
      </c>
      <c r="AL15" s="358">
        <f>VLOOKUP(AK15,'CAD2'!C12:D12,2,0)</f>
        <v>0</v>
      </c>
      <c r="AM15" s="358">
        <f>'CAD2'!E12</f>
        <v>0</v>
      </c>
      <c r="AN15" s="358">
        <f>SUMIFS(DES!F:F,DES!G:G,'09'!AL15,DES!H:H,"Efetivado")</f>
        <v>0</v>
      </c>
      <c r="AO15" s="358">
        <f>SUMIFS(REC!F:F,REC!G:G,'09'!AL15,REC!H:H,"Efetivado")</f>
        <v>0</v>
      </c>
      <c r="AP15" s="358">
        <f>SUMIFS('EMP ADQ'!G:G,'EMP ADQ'!H:H,'09'!AL15,'EMP ADQ'!I:I,"Efetivado",'EMP ADQ'!D:D,'EMP ADQ'!$R$12)</f>
        <v>0</v>
      </c>
      <c r="AQ15" s="358">
        <f>SUMIFS('EMP ADQ'!G:G,'EMP ADQ'!H:H,'09'!AL15,'EMP ADQ'!I:I,"Efetivado",'EMP ADQ'!D:D,'EMP ADQ'!$R$13)</f>
        <v>0</v>
      </c>
      <c r="AR15" s="358">
        <f>SUMIFS('EMP CON'!G:G,'EMP CON'!H:H,'09'!AL15,'EMP CON'!I:I,"Efetivado",'EMP CON'!D:D,'EMP CON'!$R$12)</f>
        <v>0</v>
      </c>
      <c r="AS15" s="358">
        <f>SUMIFS('EMP CON'!G:G,'EMP CON'!H:H,'09'!AL15,'EMP CON'!I:I,"Efetivado",'EMP CON'!D:D,'EMP CON'!$R$13)</f>
        <v>0</v>
      </c>
      <c r="AT15" s="358">
        <f>SUMIFS('PG CAR'!H:H,'PG CAR'!I:I,'09'!AL15,'PG CAR'!J:J,"Efetivado")</f>
        <v>0</v>
      </c>
      <c r="AU15" s="358">
        <f>SUMIFS(TRANS!F:F,TRANS!D:D,'09'!AL15,TRANS!H:H,"Efetivado")</f>
        <v>0</v>
      </c>
      <c r="AV15" s="358">
        <f>SUMIFS(TRANS!F:F,TRANS!G:G,'09'!AL15,TRANS!H:H,"Efetivado")</f>
        <v>0</v>
      </c>
      <c r="AW15" s="358">
        <f t="shared" si="10"/>
        <v>0</v>
      </c>
    </row>
    <row r="16" spans="1:49" x14ac:dyDescent="0.25">
      <c r="C16" s="48" t="s">
        <v>158</v>
      </c>
      <c r="D16" s="22">
        <f t="shared" si="0"/>
        <v>0</v>
      </c>
      <c r="E16" s="402">
        <f t="shared" si="1"/>
        <v>0</v>
      </c>
      <c r="G16" s="48" t="s">
        <v>158</v>
      </c>
      <c r="H16" s="22">
        <f t="shared" si="2"/>
        <v>0</v>
      </c>
      <c r="I16" s="407">
        <f t="shared" si="3"/>
        <v>0</v>
      </c>
      <c r="J16" s="408">
        <f t="shared" si="4"/>
        <v>0</v>
      </c>
      <c r="L16" s="41"/>
      <c r="M16" s="401">
        <f t="shared" si="5"/>
        <v>2026</v>
      </c>
      <c r="N16" s="413">
        <f t="shared" si="6"/>
        <v>0</v>
      </c>
      <c r="O16" s="414">
        <f t="shared" si="7"/>
        <v>0</v>
      </c>
      <c r="Y16" s="376">
        <f t="shared" si="11"/>
        <v>2026</v>
      </c>
      <c r="Z16" s="349">
        <f>SUMIFS(REC!F:F,REC!C:C,"&gt;="&amp;DATE(Y16,1,1),REC!C:C,"&lt;="&amp;EOMONTH(DATE(Y16,12,1),0),REC!H:H,"efetivado")</f>
        <v>0</v>
      </c>
      <c r="AA16" s="349">
        <f>SUMIFS(DES!F:F,DES!C:C,"&gt;="&amp;DATE(Y16,1,1),DES!C:C,"&lt;="&amp;EOMONTH(DATE(Y16,12,1),0),DES!H:H,"efetivado")</f>
        <v>0</v>
      </c>
      <c r="AC16" s="357" t="s">
        <v>158</v>
      </c>
      <c r="AD16" s="358">
        <f>VLOOKUP(AC16,'CAD2'!G13:H13,2,0)</f>
        <v>0</v>
      </c>
      <c r="AE16" s="352">
        <f>SUMIFS(CAR!H:H,CAR!I:I,'09'!AD16,CAR!J:J,"Efetivado")</f>
        <v>0</v>
      </c>
      <c r="AF16" s="352">
        <f>SUMIFS('PG CAR'!H:H,'PG CAR'!D:D,'09'!AD16,'PG CAR'!J:J,"Efetivado")</f>
        <v>0</v>
      </c>
      <c r="AG16" s="352">
        <f t="shared" si="8"/>
        <v>0</v>
      </c>
      <c r="AH16" s="352">
        <f>'CAD2'!I13</f>
        <v>0</v>
      </c>
      <c r="AI16" s="352">
        <f t="shared" si="9"/>
        <v>0</v>
      </c>
      <c r="AK16" s="357" t="s">
        <v>158</v>
      </c>
      <c r="AL16" s="358">
        <f>VLOOKUP(AK16,'CAD2'!C13:D13,2,0)</f>
        <v>0</v>
      </c>
      <c r="AM16" s="358">
        <f>'CAD2'!E13</f>
        <v>0</v>
      </c>
      <c r="AN16" s="358">
        <f>SUMIFS(DES!F:F,DES!G:G,'09'!AL16,DES!H:H,"Efetivado")</f>
        <v>0</v>
      </c>
      <c r="AO16" s="358">
        <f>SUMIFS(REC!F:F,REC!G:G,'09'!AL16,REC!H:H,"Efetivado")</f>
        <v>0</v>
      </c>
      <c r="AP16" s="358">
        <f>SUMIFS('EMP ADQ'!G:G,'EMP ADQ'!H:H,'09'!AL16,'EMP ADQ'!I:I,"Efetivado",'EMP ADQ'!D:D,'EMP ADQ'!$R$12)</f>
        <v>0</v>
      </c>
      <c r="AQ16" s="358">
        <f>SUMIFS('EMP ADQ'!G:G,'EMP ADQ'!H:H,'09'!AL16,'EMP ADQ'!I:I,"Efetivado",'EMP ADQ'!D:D,'EMP ADQ'!$R$13)</f>
        <v>0</v>
      </c>
      <c r="AR16" s="358">
        <f>SUMIFS('EMP CON'!G:G,'EMP CON'!H:H,'09'!AL16,'EMP CON'!I:I,"Efetivado",'EMP CON'!D:D,'EMP CON'!$R$12)</f>
        <v>0</v>
      </c>
      <c r="AS16" s="358">
        <f>SUMIFS('EMP CON'!G:G,'EMP CON'!H:H,'09'!AL16,'EMP CON'!I:I,"Efetivado",'EMP CON'!D:D,'EMP CON'!$R$13)</f>
        <v>0</v>
      </c>
      <c r="AT16" s="358">
        <f>SUMIFS('PG CAR'!H:H,'PG CAR'!I:I,'09'!AL16,'PG CAR'!J:J,"Efetivado")</f>
        <v>0</v>
      </c>
      <c r="AU16" s="358">
        <f>SUMIFS(TRANS!F:F,TRANS!D:D,'09'!AL16,TRANS!H:H,"Efetivado")</f>
        <v>0</v>
      </c>
      <c r="AV16" s="358">
        <f>SUMIFS(TRANS!F:F,TRANS!G:G,'09'!AL16,TRANS!H:H,"Efetivado")</f>
        <v>0</v>
      </c>
      <c r="AW16" s="358">
        <f t="shared" si="10"/>
        <v>0</v>
      </c>
    </row>
    <row r="17" spans="3:49" x14ac:dyDescent="0.25">
      <c r="C17" s="48" t="s">
        <v>159</v>
      </c>
      <c r="D17" s="22">
        <f t="shared" si="0"/>
        <v>0</v>
      </c>
      <c r="E17" s="402">
        <f t="shared" si="1"/>
        <v>0</v>
      </c>
      <c r="G17" s="48" t="s">
        <v>159</v>
      </c>
      <c r="H17" s="22">
        <f t="shared" si="2"/>
        <v>0</v>
      </c>
      <c r="I17" s="407">
        <f t="shared" si="3"/>
        <v>0</v>
      </c>
      <c r="J17" s="408">
        <f t="shared" si="4"/>
        <v>0</v>
      </c>
      <c r="L17" s="41"/>
      <c r="M17" s="401">
        <f t="shared" si="5"/>
        <v>2027</v>
      </c>
      <c r="N17" s="413">
        <f t="shared" si="6"/>
        <v>0</v>
      </c>
      <c r="O17" s="414">
        <f t="shared" si="7"/>
        <v>0</v>
      </c>
      <c r="Y17" s="376">
        <f t="shared" si="11"/>
        <v>2027</v>
      </c>
      <c r="Z17" s="349">
        <f>SUMIFS(REC!F:F,REC!C:C,"&gt;="&amp;DATE(Y17,1,1),REC!C:C,"&lt;="&amp;EOMONTH(DATE(Y17,12,1),0),REC!H:H,"efetivado")</f>
        <v>0</v>
      </c>
      <c r="AA17" s="349">
        <f>SUMIFS(DES!F:F,DES!C:C,"&gt;="&amp;DATE(Y17,1,1),DES!C:C,"&lt;="&amp;EOMONTH(DATE(Y17,12,1),0),DES!H:H,"efetivado")</f>
        <v>0</v>
      </c>
      <c r="AC17" s="357" t="s">
        <v>159</v>
      </c>
      <c r="AD17" s="358">
        <f>VLOOKUP(AC17,'CAD2'!G14:H14,2,0)</f>
        <v>0</v>
      </c>
      <c r="AE17" s="352">
        <f>SUMIFS(CAR!H:H,CAR!I:I,'09'!AD17,CAR!J:J,"Efetivado")</f>
        <v>0</v>
      </c>
      <c r="AF17" s="352">
        <f>SUMIFS('PG CAR'!H:H,'PG CAR'!D:D,'09'!AD17,'PG CAR'!J:J,"Efetivado")</f>
        <v>0</v>
      </c>
      <c r="AG17" s="352">
        <f t="shared" si="8"/>
        <v>0</v>
      </c>
      <c r="AH17" s="352">
        <f>'CAD2'!I14</f>
        <v>0</v>
      </c>
      <c r="AI17" s="352">
        <f t="shared" si="9"/>
        <v>0</v>
      </c>
      <c r="AK17" s="357" t="s">
        <v>159</v>
      </c>
      <c r="AL17" s="358">
        <f>VLOOKUP(AK17,'CAD2'!C14:D14,2,0)</f>
        <v>0</v>
      </c>
      <c r="AM17" s="358">
        <f>'CAD2'!E14</f>
        <v>0</v>
      </c>
      <c r="AN17" s="358">
        <f>SUMIFS(DES!F:F,DES!G:G,'09'!AL17,DES!H:H,"Efetivado")</f>
        <v>0</v>
      </c>
      <c r="AO17" s="358">
        <f>SUMIFS(REC!F:F,REC!G:G,'09'!AL17,REC!H:H,"Efetivado")</f>
        <v>0</v>
      </c>
      <c r="AP17" s="358">
        <f>SUMIFS('EMP ADQ'!G:G,'EMP ADQ'!H:H,'09'!AL17,'EMP ADQ'!I:I,"Efetivado",'EMP ADQ'!D:D,'EMP ADQ'!$R$12)</f>
        <v>0</v>
      </c>
      <c r="AQ17" s="358">
        <f>SUMIFS('EMP ADQ'!G:G,'EMP ADQ'!H:H,'09'!AL17,'EMP ADQ'!I:I,"Efetivado",'EMP ADQ'!D:D,'EMP ADQ'!$R$13)</f>
        <v>0</v>
      </c>
      <c r="AR17" s="358">
        <f>SUMIFS('EMP CON'!G:G,'EMP CON'!H:H,'09'!AL17,'EMP CON'!I:I,"Efetivado",'EMP CON'!D:D,'EMP CON'!$R$12)</f>
        <v>0</v>
      </c>
      <c r="AS17" s="358">
        <f>SUMIFS('EMP CON'!G:G,'EMP CON'!H:H,'09'!AL17,'EMP CON'!I:I,"Efetivado",'EMP CON'!D:D,'EMP CON'!$R$13)</f>
        <v>0</v>
      </c>
      <c r="AT17" s="358">
        <f>SUMIFS('PG CAR'!H:H,'PG CAR'!I:I,'09'!AL17,'PG CAR'!J:J,"Efetivado")</f>
        <v>0</v>
      </c>
      <c r="AU17" s="358">
        <f>SUMIFS(TRANS!F:F,TRANS!D:D,'09'!AL17,TRANS!H:H,"Efetivado")</f>
        <v>0</v>
      </c>
      <c r="AV17" s="358">
        <f>SUMIFS(TRANS!F:F,TRANS!G:G,'09'!AL17,TRANS!H:H,"Efetivado")</f>
        <v>0</v>
      </c>
      <c r="AW17" s="358">
        <f t="shared" si="10"/>
        <v>0</v>
      </c>
    </row>
    <row r="18" spans="3:49" x14ac:dyDescent="0.25">
      <c r="C18" s="48" t="s">
        <v>160</v>
      </c>
      <c r="D18" s="22">
        <f t="shared" si="0"/>
        <v>0</v>
      </c>
      <c r="E18" s="402">
        <f t="shared" si="1"/>
        <v>0</v>
      </c>
      <c r="G18" s="48" t="s">
        <v>160</v>
      </c>
      <c r="H18" s="22">
        <f t="shared" si="2"/>
        <v>0</v>
      </c>
      <c r="I18" s="407">
        <f t="shared" si="3"/>
        <v>0</v>
      </c>
      <c r="J18" s="408">
        <f t="shared" si="4"/>
        <v>0</v>
      </c>
      <c r="L18" s="41"/>
      <c r="M18" s="401">
        <f t="shared" si="5"/>
        <v>2028</v>
      </c>
      <c r="N18" s="413">
        <f t="shared" si="6"/>
        <v>0</v>
      </c>
      <c r="O18" s="414">
        <f t="shared" si="7"/>
        <v>0</v>
      </c>
      <c r="Y18" s="376">
        <f t="shared" si="11"/>
        <v>2028</v>
      </c>
      <c r="Z18" s="349">
        <f>SUMIFS(REC!F:F,REC!C:C,"&gt;="&amp;DATE(Y18,1,1),REC!C:C,"&lt;="&amp;EOMONTH(DATE(Y18,12,1),0),REC!H:H,"efetivado")</f>
        <v>0</v>
      </c>
      <c r="AA18" s="349">
        <f>SUMIFS(DES!F:F,DES!C:C,"&gt;="&amp;DATE(Y18,1,1),DES!C:C,"&lt;="&amp;EOMONTH(DATE(Y18,12,1),0),DES!H:H,"efetivado")</f>
        <v>0</v>
      </c>
      <c r="AC18" s="357" t="s">
        <v>160</v>
      </c>
      <c r="AD18" s="358">
        <f>VLOOKUP(AC18,'CAD2'!G15:H15,2,0)</f>
        <v>0</v>
      </c>
      <c r="AE18" s="352">
        <f>SUMIFS(CAR!H:H,CAR!I:I,'09'!AD18,CAR!J:J,"Efetivado")</f>
        <v>0</v>
      </c>
      <c r="AF18" s="352">
        <f>SUMIFS('PG CAR'!H:H,'PG CAR'!D:D,'09'!AD18,'PG CAR'!J:J,"Efetivado")</f>
        <v>0</v>
      </c>
      <c r="AG18" s="352">
        <f t="shared" si="8"/>
        <v>0</v>
      </c>
      <c r="AH18" s="352">
        <f>'CAD2'!I15</f>
        <v>0</v>
      </c>
      <c r="AI18" s="352">
        <f t="shared" si="9"/>
        <v>0</v>
      </c>
      <c r="AK18" s="357" t="s">
        <v>160</v>
      </c>
      <c r="AL18" s="358">
        <f>VLOOKUP(AK18,'CAD2'!C15:D15,2,0)</f>
        <v>0</v>
      </c>
      <c r="AM18" s="358">
        <f>'CAD2'!E15</f>
        <v>0</v>
      </c>
      <c r="AN18" s="358">
        <f>SUMIFS(DES!F:F,DES!G:G,'09'!AL18,DES!H:H,"Efetivado")</f>
        <v>0</v>
      </c>
      <c r="AO18" s="358">
        <f>SUMIFS(REC!F:F,REC!G:G,'09'!AL18,REC!H:H,"Efetivado")</f>
        <v>0</v>
      </c>
      <c r="AP18" s="358">
        <f>SUMIFS('EMP ADQ'!G:G,'EMP ADQ'!H:H,'09'!AL18,'EMP ADQ'!I:I,"Efetivado",'EMP ADQ'!D:D,'EMP ADQ'!$R$12)</f>
        <v>0</v>
      </c>
      <c r="AQ18" s="358">
        <f>SUMIFS('EMP ADQ'!G:G,'EMP ADQ'!H:H,'09'!AL18,'EMP ADQ'!I:I,"Efetivado",'EMP ADQ'!D:D,'EMP ADQ'!$R$13)</f>
        <v>0</v>
      </c>
      <c r="AR18" s="358">
        <f>SUMIFS('EMP CON'!G:G,'EMP CON'!H:H,'09'!AL18,'EMP CON'!I:I,"Efetivado",'EMP CON'!D:D,'EMP CON'!$R$12)</f>
        <v>0</v>
      </c>
      <c r="AS18" s="358">
        <f>SUMIFS('EMP CON'!G:G,'EMP CON'!H:H,'09'!AL18,'EMP CON'!I:I,"Efetivado",'EMP CON'!D:D,'EMP CON'!$R$13)</f>
        <v>0</v>
      </c>
      <c r="AT18" s="358">
        <f>SUMIFS('PG CAR'!H:H,'PG CAR'!I:I,'09'!AL18,'PG CAR'!J:J,"Efetivado")</f>
        <v>0</v>
      </c>
      <c r="AU18" s="358">
        <f>SUMIFS(TRANS!F:F,TRANS!D:D,'09'!AL18,TRANS!H:H,"Efetivado")</f>
        <v>0</v>
      </c>
      <c r="AV18" s="358">
        <f>SUMIFS(TRANS!F:F,TRANS!G:G,'09'!AL18,TRANS!H:H,"Efetivado")</f>
        <v>0</v>
      </c>
      <c r="AW18" s="358">
        <f t="shared" si="10"/>
        <v>0</v>
      </c>
    </row>
    <row r="19" spans="3:49" x14ac:dyDescent="0.25">
      <c r="C19" s="48" t="s">
        <v>161</v>
      </c>
      <c r="D19" s="22">
        <f t="shared" si="0"/>
        <v>0</v>
      </c>
      <c r="E19" s="402">
        <f t="shared" si="1"/>
        <v>0</v>
      </c>
      <c r="G19" s="48" t="s">
        <v>161</v>
      </c>
      <c r="H19" s="22">
        <f t="shared" si="2"/>
        <v>0</v>
      </c>
      <c r="I19" s="407">
        <f t="shared" si="3"/>
        <v>0</v>
      </c>
      <c r="J19" s="408">
        <f t="shared" si="4"/>
        <v>0</v>
      </c>
      <c r="L19" s="41"/>
      <c r="M19" s="401">
        <f t="shared" si="5"/>
        <v>2029</v>
      </c>
      <c r="N19" s="413">
        <f t="shared" si="6"/>
        <v>0</v>
      </c>
      <c r="O19" s="414">
        <f t="shared" si="7"/>
        <v>0</v>
      </c>
      <c r="Y19" s="376">
        <f t="shared" si="11"/>
        <v>2029</v>
      </c>
      <c r="Z19" s="349">
        <f>SUMIFS(REC!F:F,REC!C:C,"&gt;="&amp;DATE(Y19,1,1),REC!C:C,"&lt;="&amp;EOMONTH(DATE(Y19,12,1),0),REC!H:H,"efetivado")</f>
        <v>0</v>
      </c>
      <c r="AA19" s="349">
        <f>SUMIFS(DES!F:F,DES!C:C,"&gt;="&amp;DATE(Y19,1,1),DES!C:C,"&lt;="&amp;EOMONTH(DATE(Y19,12,1),0),DES!H:H,"efetivado")</f>
        <v>0</v>
      </c>
      <c r="AC19" s="357" t="s">
        <v>161</v>
      </c>
      <c r="AD19" s="358">
        <f>VLOOKUP(AC19,'CAD2'!G16:H16,2,0)</f>
        <v>0</v>
      </c>
      <c r="AE19" s="352">
        <f>SUMIFS(CAR!H:H,CAR!I:I,'09'!AD19,CAR!J:J,"Efetivado")</f>
        <v>0</v>
      </c>
      <c r="AF19" s="352">
        <f>SUMIFS('PG CAR'!H:H,'PG CAR'!D:D,'09'!AD19,'PG CAR'!J:J,"Efetivado")</f>
        <v>0</v>
      </c>
      <c r="AG19" s="352">
        <f t="shared" si="8"/>
        <v>0</v>
      </c>
      <c r="AH19" s="352">
        <f>'CAD2'!I16</f>
        <v>0</v>
      </c>
      <c r="AI19" s="352">
        <f t="shared" si="9"/>
        <v>0</v>
      </c>
      <c r="AK19" s="357" t="s">
        <v>161</v>
      </c>
      <c r="AL19" s="358">
        <f>VLOOKUP(AK19,'CAD2'!C16:D16,2,0)</f>
        <v>0</v>
      </c>
      <c r="AM19" s="358">
        <f>'CAD2'!E16</f>
        <v>0</v>
      </c>
      <c r="AN19" s="358">
        <f>SUMIFS(DES!F:F,DES!G:G,'09'!AL19,DES!H:H,"Efetivado")</f>
        <v>0</v>
      </c>
      <c r="AO19" s="358">
        <f>SUMIFS(REC!F:F,REC!G:G,'09'!AL19,REC!H:H,"Efetivado")</f>
        <v>0</v>
      </c>
      <c r="AP19" s="358">
        <f>SUMIFS('EMP ADQ'!G:G,'EMP ADQ'!H:H,'09'!AL19,'EMP ADQ'!I:I,"Efetivado",'EMP ADQ'!D:D,'EMP ADQ'!$R$12)</f>
        <v>0</v>
      </c>
      <c r="AQ19" s="358">
        <f>SUMIFS('EMP ADQ'!G:G,'EMP ADQ'!H:H,'09'!AL19,'EMP ADQ'!I:I,"Efetivado",'EMP ADQ'!D:D,'EMP ADQ'!$R$13)</f>
        <v>0</v>
      </c>
      <c r="AR19" s="358">
        <f>SUMIFS('EMP CON'!G:G,'EMP CON'!H:H,'09'!AL19,'EMP CON'!I:I,"Efetivado",'EMP CON'!D:D,'EMP CON'!$R$12)</f>
        <v>0</v>
      </c>
      <c r="AS19" s="358">
        <f>SUMIFS('EMP CON'!G:G,'EMP CON'!H:H,'09'!AL19,'EMP CON'!I:I,"Efetivado",'EMP CON'!D:D,'EMP CON'!$R$13)</f>
        <v>0</v>
      </c>
      <c r="AT19" s="358">
        <f>SUMIFS('PG CAR'!H:H,'PG CAR'!I:I,'09'!AL19,'PG CAR'!J:J,"Efetivado")</f>
        <v>0</v>
      </c>
      <c r="AU19" s="358">
        <f>SUMIFS(TRANS!F:F,TRANS!D:D,'09'!AL19,TRANS!H:H,"Efetivado")</f>
        <v>0</v>
      </c>
      <c r="AV19" s="358">
        <f>SUMIFS(TRANS!F:F,TRANS!G:G,'09'!AL19,TRANS!H:H,"Efetivado")</f>
        <v>0</v>
      </c>
      <c r="AW19" s="358">
        <f t="shared" si="10"/>
        <v>0</v>
      </c>
    </row>
    <row r="20" spans="3:49" x14ac:dyDescent="0.25">
      <c r="C20" s="48" t="s">
        <v>162</v>
      </c>
      <c r="D20" s="22">
        <f t="shared" si="0"/>
        <v>0</v>
      </c>
      <c r="E20" s="402">
        <f t="shared" si="1"/>
        <v>0</v>
      </c>
      <c r="G20" s="48" t="s">
        <v>162</v>
      </c>
      <c r="H20" s="22">
        <f t="shared" si="2"/>
        <v>0</v>
      </c>
      <c r="I20" s="407">
        <f t="shared" si="3"/>
        <v>0</v>
      </c>
      <c r="J20" s="408">
        <f t="shared" si="4"/>
        <v>0</v>
      </c>
      <c r="L20" s="41"/>
      <c r="M20" s="401">
        <f t="shared" si="5"/>
        <v>2030</v>
      </c>
      <c r="N20" s="413">
        <f t="shared" si="6"/>
        <v>0</v>
      </c>
      <c r="O20" s="414">
        <f t="shared" si="7"/>
        <v>0</v>
      </c>
      <c r="Y20" s="376">
        <f t="shared" si="11"/>
        <v>2030</v>
      </c>
      <c r="Z20" s="349">
        <f>SUMIFS(REC!F:F,REC!C:C,"&gt;="&amp;DATE(Y20,1,1),REC!C:C,"&lt;="&amp;EOMONTH(DATE(Y20,12,1),0),REC!H:H,"efetivado")</f>
        <v>0</v>
      </c>
      <c r="AA20" s="349">
        <f>SUMIFS(DES!F:F,DES!C:C,"&gt;="&amp;DATE(Y20,1,1),DES!C:C,"&lt;="&amp;EOMONTH(DATE(Y20,12,1),0),DES!H:H,"efetivado")</f>
        <v>0</v>
      </c>
      <c r="AC20" s="357" t="s">
        <v>162</v>
      </c>
      <c r="AD20" s="358">
        <f>VLOOKUP(AC20,'CAD2'!G17:H17,2,0)</f>
        <v>0</v>
      </c>
      <c r="AE20" s="352">
        <f>SUMIFS(CAR!H:H,CAR!I:I,'09'!AD20,CAR!J:J,"Efetivado")</f>
        <v>0</v>
      </c>
      <c r="AF20" s="352">
        <f>SUMIFS('PG CAR'!H:H,'PG CAR'!D:D,'09'!AD20,'PG CAR'!J:J,"Efetivado")</f>
        <v>0</v>
      </c>
      <c r="AG20" s="352">
        <f t="shared" si="8"/>
        <v>0</v>
      </c>
      <c r="AH20" s="352">
        <f>'CAD2'!I17</f>
        <v>0</v>
      </c>
      <c r="AI20" s="352">
        <f t="shared" si="9"/>
        <v>0</v>
      </c>
      <c r="AK20" s="357" t="s">
        <v>162</v>
      </c>
      <c r="AL20" s="358">
        <f>VLOOKUP(AK20,'CAD2'!C17:D17,2,0)</f>
        <v>0</v>
      </c>
      <c r="AM20" s="358">
        <f>'CAD2'!E17</f>
        <v>0</v>
      </c>
      <c r="AN20" s="358">
        <f>SUMIFS(DES!F:F,DES!G:G,'09'!AL20,DES!H:H,"Efetivado")</f>
        <v>0</v>
      </c>
      <c r="AO20" s="358">
        <f>SUMIFS(REC!F:F,REC!G:G,'09'!AL20,REC!H:H,"Efetivado")</f>
        <v>0</v>
      </c>
      <c r="AP20" s="358">
        <f>SUMIFS('EMP ADQ'!G:G,'EMP ADQ'!H:H,'09'!AL20,'EMP ADQ'!I:I,"Efetivado",'EMP ADQ'!D:D,'EMP ADQ'!$R$12)</f>
        <v>0</v>
      </c>
      <c r="AQ20" s="358">
        <f>SUMIFS('EMP ADQ'!G:G,'EMP ADQ'!H:H,'09'!AL20,'EMP ADQ'!I:I,"Efetivado",'EMP ADQ'!D:D,'EMP ADQ'!$R$13)</f>
        <v>0</v>
      </c>
      <c r="AR20" s="358">
        <f>SUMIFS('EMP CON'!G:G,'EMP CON'!H:H,'09'!AL20,'EMP CON'!I:I,"Efetivado",'EMP CON'!D:D,'EMP CON'!$R$12)</f>
        <v>0</v>
      </c>
      <c r="AS20" s="358">
        <f>SUMIFS('EMP CON'!G:G,'EMP CON'!H:H,'09'!AL20,'EMP CON'!I:I,"Efetivado",'EMP CON'!D:D,'EMP CON'!$R$13)</f>
        <v>0</v>
      </c>
      <c r="AT20" s="358">
        <f>SUMIFS('PG CAR'!H:H,'PG CAR'!I:I,'09'!AL20,'PG CAR'!J:J,"Efetivado")</f>
        <v>0</v>
      </c>
      <c r="AU20" s="358">
        <f>SUMIFS(TRANS!F:F,TRANS!D:D,'09'!AL20,TRANS!H:H,"Efetivado")</f>
        <v>0</v>
      </c>
      <c r="AV20" s="358">
        <f>SUMIFS(TRANS!F:F,TRANS!G:G,'09'!AL20,TRANS!H:H,"Efetivado")</f>
        <v>0</v>
      </c>
      <c r="AW20" s="358">
        <f t="shared" si="10"/>
        <v>0</v>
      </c>
    </row>
    <row r="21" spans="3:49" x14ac:dyDescent="0.25">
      <c r="C21" s="48" t="s">
        <v>163</v>
      </c>
      <c r="D21" s="22">
        <f t="shared" si="0"/>
        <v>0</v>
      </c>
      <c r="E21" s="402">
        <f t="shared" si="1"/>
        <v>0</v>
      </c>
      <c r="G21" s="48" t="s">
        <v>163</v>
      </c>
      <c r="H21" s="22">
        <f t="shared" si="2"/>
        <v>0</v>
      </c>
      <c r="I21" s="407">
        <f t="shared" si="3"/>
        <v>0</v>
      </c>
      <c r="J21" s="408">
        <f t="shared" si="4"/>
        <v>0</v>
      </c>
      <c r="L21" s="41"/>
      <c r="M21" s="401">
        <f t="shared" si="5"/>
        <v>2031</v>
      </c>
      <c r="N21" s="413">
        <f t="shared" si="6"/>
        <v>0</v>
      </c>
      <c r="O21" s="414">
        <f t="shared" si="7"/>
        <v>0</v>
      </c>
      <c r="Y21" s="376">
        <f t="shared" si="11"/>
        <v>2031</v>
      </c>
      <c r="Z21" s="349">
        <f>SUMIFS(REC!F:F,REC!C:C,"&gt;="&amp;DATE(Y21,1,1),REC!C:C,"&lt;="&amp;EOMONTH(DATE(Y21,12,1),0),REC!H:H,"efetivado")</f>
        <v>0</v>
      </c>
      <c r="AA21" s="349">
        <f>SUMIFS(DES!F:F,DES!C:C,"&gt;="&amp;DATE(Y21,1,1),DES!C:C,"&lt;="&amp;EOMONTH(DATE(Y21,12,1),0),DES!H:H,"efetivado")</f>
        <v>0</v>
      </c>
      <c r="AC21" s="357" t="s">
        <v>163</v>
      </c>
      <c r="AD21" s="358">
        <f>VLOOKUP(AC21,'CAD2'!G18:H18,2,0)</f>
        <v>0</v>
      </c>
      <c r="AE21" s="352">
        <f>SUMIFS(CAR!H:H,CAR!I:I,'09'!AD21,CAR!J:J,"Efetivado")</f>
        <v>0</v>
      </c>
      <c r="AF21" s="352">
        <f>SUMIFS('PG CAR'!H:H,'PG CAR'!D:D,'09'!AD21,'PG CAR'!J:J,"Efetivado")</f>
        <v>0</v>
      </c>
      <c r="AG21" s="352">
        <f t="shared" si="8"/>
        <v>0</v>
      </c>
      <c r="AH21" s="352">
        <f>'CAD2'!I18</f>
        <v>0</v>
      </c>
      <c r="AI21" s="352">
        <f t="shared" si="9"/>
        <v>0</v>
      </c>
      <c r="AK21" s="357" t="s">
        <v>163</v>
      </c>
      <c r="AL21" s="358">
        <f>VLOOKUP(AK21,'CAD2'!C18:D18,2,0)</f>
        <v>0</v>
      </c>
      <c r="AM21" s="358">
        <f>'CAD2'!E18</f>
        <v>0</v>
      </c>
      <c r="AN21" s="358">
        <f>SUMIFS(DES!F:F,DES!G:G,'09'!AL21,DES!H:H,"Efetivado")</f>
        <v>0</v>
      </c>
      <c r="AO21" s="358">
        <f>SUMIFS(REC!F:F,REC!G:G,'09'!AL21,REC!H:H,"Efetivado")</f>
        <v>0</v>
      </c>
      <c r="AP21" s="358">
        <f>SUMIFS('EMP ADQ'!G:G,'EMP ADQ'!H:H,'09'!AL21,'EMP ADQ'!I:I,"Efetivado",'EMP ADQ'!D:D,'EMP ADQ'!$R$12)</f>
        <v>0</v>
      </c>
      <c r="AQ21" s="358">
        <f>SUMIFS('EMP ADQ'!G:G,'EMP ADQ'!H:H,'09'!AL21,'EMP ADQ'!I:I,"Efetivado",'EMP ADQ'!D:D,'EMP ADQ'!$R$13)</f>
        <v>0</v>
      </c>
      <c r="AR21" s="358">
        <f>SUMIFS('EMP CON'!G:G,'EMP CON'!H:H,'09'!AL21,'EMP CON'!I:I,"Efetivado",'EMP CON'!D:D,'EMP CON'!$R$12)</f>
        <v>0</v>
      </c>
      <c r="AS21" s="358">
        <f>SUMIFS('EMP CON'!G:G,'EMP CON'!H:H,'09'!AL21,'EMP CON'!I:I,"Efetivado",'EMP CON'!D:D,'EMP CON'!$R$13)</f>
        <v>0</v>
      </c>
      <c r="AT21" s="358">
        <f>SUMIFS('PG CAR'!H:H,'PG CAR'!I:I,'09'!AL21,'PG CAR'!J:J,"Efetivado")</f>
        <v>0</v>
      </c>
      <c r="AU21" s="358">
        <f>SUMIFS(TRANS!F:F,TRANS!D:D,'09'!AL21,TRANS!H:H,"Efetivado")</f>
        <v>0</v>
      </c>
      <c r="AV21" s="358">
        <f>SUMIFS(TRANS!F:F,TRANS!G:G,'09'!AL21,TRANS!H:H,"Efetivado")</f>
        <v>0</v>
      </c>
      <c r="AW21" s="358">
        <f t="shared" si="10"/>
        <v>0</v>
      </c>
    </row>
    <row r="22" spans="3:49" x14ac:dyDescent="0.25">
      <c r="C22" s="48" t="s">
        <v>164</v>
      </c>
      <c r="D22" s="22">
        <f t="shared" si="0"/>
        <v>0</v>
      </c>
      <c r="E22" s="402">
        <f t="shared" si="1"/>
        <v>0</v>
      </c>
      <c r="G22" s="48" t="s">
        <v>164</v>
      </c>
      <c r="H22" s="22">
        <f t="shared" si="2"/>
        <v>0</v>
      </c>
      <c r="I22" s="407">
        <f t="shared" si="3"/>
        <v>0</v>
      </c>
      <c r="J22" s="408">
        <f t="shared" si="4"/>
        <v>0</v>
      </c>
      <c r="L22" s="41"/>
      <c r="M22" s="401">
        <f t="shared" si="5"/>
        <v>2032</v>
      </c>
      <c r="N22" s="413">
        <f t="shared" si="6"/>
        <v>0</v>
      </c>
      <c r="O22" s="414">
        <f t="shared" si="7"/>
        <v>0</v>
      </c>
      <c r="Y22" s="376">
        <f t="shared" si="11"/>
        <v>2032</v>
      </c>
      <c r="Z22" s="349">
        <f>SUMIFS(REC!F:F,REC!C:C,"&gt;="&amp;DATE(Y22,1,1),REC!C:C,"&lt;="&amp;EOMONTH(DATE(Y22,12,1),0),REC!H:H,"efetivado")</f>
        <v>0</v>
      </c>
      <c r="AA22" s="349">
        <f>SUMIFS(DES!F:F,DES!C:C,"&gt;="&amp;DATE(Y22,1,1),DES!C:C,"&lt;="&amp;EOMONTH(DATE(Y22,12,1),0),DES!H:H,"efetivado")</f>
        <v>0</v>
      </c>
      <c r="AC22" s="357" t="s">
        <v>164</v>
      </c>
      <c r="AD22" s="358">
        <f>VLOOKUP(AC22,'CAD2'!G19:H19,2,0)</f>
        <v>0</v>
      </c>
      <c r="AE22" s="352">
        <f>SUMIFS(CAR!H:H,CAR!I:I,'09'!AD22,CAR!J:J,"Efetivado")</f>
        <v>0</v>
      </c>
      <c r="AF22" s="352">
        <f>SUMIFS('PG CAR'!H:H,'PG CAR'!D:D,'09'!AD22,'PG CAR'!J:J,"Efetivado")</f>
        <v>0</v>
      </c>
      <c r="AG22" s="352">
        <f t="shared" si="8"/>
        <v>0</v>
      </c>
      <c r="AH22" s="352">
        <f>'CAD2'!I19</f>
        <v>0</v>
      </c>
      <c r="AI22" s="352">
        <f t="shared" si="9"/>
        <v>0</v>
      </c>
      <c r="AK22" s="357" t="s">
        <v>164</v>
      </c>
      <c r="AL22" s="358">
        <f>VLOOKUP(AK22,'CAD2'!C19:D19,2,0)</f>
        <v>0</v>
      </c>
      <c r="AM22" s="358">
        <f>'CAD2'!E19</f>
        <v>0</v>
      </c>
      <c r="AN22" s="358">
        <f>SUMIFS(DES!F:F,DES!G:G,'09'!AL22,DES!H:H,"Efetivado")</f>
        <v>0</v>
      </c>
      <c r="AO22" s="358">
        <f>SUMIFS(REC!F:F,REC!G:G,'09'!AL22,REC!H:H,"Efetivado")</f>
        <v>0</v>
      </c>
      <c r="AP22" s="358">
        <f>SUMIFS('EMP ADQ'!G:G,'EMP ADQ'!H:H,'09'!AL22,'EMP ADQ'!I:I,"Efetivado",'EMP ADQ'!D:D,'EMP ADQ'!$R$12)</f>
        <v>0</v>
      </c>
      <c r="AQ22" s="358">
        <f>SUMIFS('EMP ADQ'!G:G,'EMP ADQ'!H:H,'09'!AL22,'EMP ADQ'!I:I,"Efetivado",'EMP ADQ'!D:D,'EMP ADQ'!$R$13)</f>
        <v>0</v>
      </c>
      <c r="AR22" s="358">
        <f>SUMIFS('EMP CON'!G:G,'EMP CON'!H:H,'09'!AL22,'EMP CON'!I:I,"Efetivado",'EMP CON'!D:D,'EMP CON'!$R$12)</f>
        <v>0</v>
      </c>
      <c r="AS22" s="358">
        <f>SUMIFS('EMP CON'!G:G,'EMP CON'!H:H,'09'!AL22,'EMP CON'!I:I,"Efetivado",'EMP CON'!D:D,'EMP CON'!$R$13)</f>
        <v>0</v>
      </c>
      <c r="AT22" s="358">
        <f>SUMIFS('PG CAR'!H:H,'PG CAR'!I:I,'09'!AL22,'PG CAR'!J:J,"Efetivado")</f>
        <v>0</v>
      </c>
      <c r="AU22" s="358">
        <f>SUMIFS(TRANS!F:F,TRANS!D:D,'09'!AL22,TRANS!H:H,"Efetivado")</f>
        <v>0</v>
      </c>
      <c r="AV22" s="358">
        <f>SUMIFS(TRANS!F:F,TRANS!G:G,'09'!AL22,TRANS!H:H,"Efetivado")</f>
        <v>0</v>
      </c>
      <c r="AW22" s="358">
        <f t="shared" si="10"/>
        <v>0</v>
      </c>
    </row>
    <row r="23" spans="3:49" x14ac:dyDescent="0.25">
      <c r="C23" s="48" t="s">
        <v>165</v>
      </c>
      <c r="D23" s="22">
        <f t="shared" si="0"/>
        <v>0</v>
      </c>
      <c r="E23" s="402">
        <f t="shared" si="1"/>
        <v>0</v>
      </c>
      <c r="G23" s="48" t="s">
        <v>165</v>
      </c>
      <c r="H23" s="22">
        <f t="shared" si="2"/>
        <v>0</v>
      </c>
      <c r="I23" s="407">
        <f t="shared" si="3"/>
        <v>0</v>
      </c>
      <c r="J23" s="408">
        <f t="shared" si="4"/>
        <v>0</v>
      </c>
      <c r="L23" s="41"/>
      <c r="M23" s="401">
        <f t="shared" si="5"/>
        <v>2033</v>
      </c>
      <c r="N23" s="413">
        <f t="shared" si="6"/>
        <v>0</v>
      </c>
      <c r="O23" s="414">
        <f t="shared" si="7"/>
        <v>0</v>
      </c>
      <c r="Y23" s="376">
        <f t="shared" si="11"/>
        <v>2033</v>
      </c>
      <c r="Z23" s="349">
        <f>SUMIFS(REC!F:F,REC!C:C,"&gt;="&amp;DATE(Y23,1,1),REC!C:C,"&lt;="&amp;EOMONTH(DATE(Y23,12,1),0),REC!H:H,"efetivado")</f>
        <v>0</v>
      </c>
      <c r="AA23" s="349">
        <f>SUMIFS(DES!F:F,DES!C:C,"&gt;="&amp;DATE(Y23,1,1),DES!C:C,"&lt;="&amp;EOMONTH(DATE(Y23,12,1),0),DES!H:H,"efetivado")</f>
        <v>0</v>
      </c>
      <c r="AC23" s="357" t="s">
        <v>165</v>
      </c>
      <c r="AD23" s="358">
        <f>VLOOKUP(AC23,'CAD2'!G20:H20,2,0)</f>
        <v>0</v>
      </c>
      <c r="AE23" s="352">
        <f>SUMIFS(CAR!H:H,CAR!I:I,'09'!AD23,CAR!J:J,"Efetivado")</f>
        <v>0</v>
      </c>
      <c r="AF23" s="352">
        <f>SUMIFS('PG CAR'!H:H,'PG CAR'!D:D,'09'!AD23,'PG CAR'!J:J,"Efetivado")</f>
        <v>0</v>
      </c>
      <c r="AG23" s="352">
        <f t="shared" si="8"/>
        <v>0</v>
      </c>
      <c r="AH23" s="352">
        <f>'CAD2'!I20</f>
        <v>0</v>
      </c>
      <c r="AI23" s="352">
        <f t="shared" si="9"/>
        <v>0</v>
      </c>
      <c r="AK23" s="357" t="s">
        <v>165</v>
      </c>
      <c r="AL23" s="358">
        <f>VLOOKUP(AK23,'CAD2'!C20:D20,2,0)</f>
        <v>0</v>
      </c>
      <c r="AM23" s="358">
        <f>'CAD2'!E20</f>
        <v>0</v>
      </c>
      <c r="AN23" s="358">
        <f>SUMIFS(DES!F:F,DES!G:G,'09'!AL23,DES!H:H,"Efetivado")</f>
        <v>0</v>
      </c>
      <c r="AO23" s="358">
        <f>SUMIFS(REC!F:F,REC!G:G,'09'!AL23,REC!H:H,"Efetivado")</f>
        <v>0</v>
      </c>
      <c r="AP23" s="358">
        <f>SUMIFS('EMP ADQ'!G:G,'EMP ADQ'!H:H,'09'!AL23,'EMP ADQ'!I:I,"Efetivado",'EMP ADQ'!D:D,'EMP ADQ'!$R$12)</f>
        <v>0</v>
      </c>
      <c r="AQ23" s="358">
        <f>SUMIFS('EMP ADQ'!G:G,'EMP ADQ'!H:H,'09'!AL23,'EMP ADQ'!I:I,"Efetivado",'EMP ADQ'!D:D,'EMP ADQ'!$R$13)</f>
        <v>0</v>
      </c>
      <c r="AR23" s="358">
        <f>SUMIFS('EMP CON'!G:G,'EMP CON'!H:H,'09'!AL23,'EMP CON'!I:I,"Efetivado",'EMP CON'!D:D,'EMP CON'!$R$12)</f>
        <v>0</v>
      </c>
      <c r="AS23" s="358">
        <f>SUMIFS('EMP CON'!G:G,'EMP CON'!H:H,'09'!AL23,'EMP CON'!I:I,"Efetivado",'EMP CON'!D:D,'EMP CON'!$R$13)</f>
        <v>0</v>
      </c>
      <c r="AT23" s="358">
        <f>SUMIFS('PG CAR'!H:H,'PG CAR'!I:I,'09'!AL23,'PG CAR'!J:J,"Efetivado")</f>
        <v>0</v>
      </c>
      <c r="AU23" s="358">
        <f>SUMIFS(TRANS!F:F,TRANS!D:D,'09'!AL23,TRANS!H:H,"Efetivado")</f>
        <v>0</v>
      </c>
      <c r="AV23" s="358">
        <f>SUMIFS(TRANS!F:F,TRANS!G:G,'09'!AL23,TRANS!H:H,"Efetivado")</f>
        <v>0</v>
      </c>
      <c r="AW23" s="358">
        <f t="shared" si="10"/>
        <v>0</v>
      </c>
    </row>
    <row r="24" spans="3:49" x14ac:dyDescent="0.25">
      <c r="C24" s="48" t="s">
        <v>166</v>
      </c>
      <c r="D24" s="22">
        <f t="shared" si="0"/>
        <v>0</v>
      </c>
      <c r="E24" s="402">
        <f t="shared" si="1"/>
        <v>0</v>
      </c>
      <c r="G24" s="48" t="s">
        <v>166</v>
      </c>
      <c r="H24" s="22">
        <f t="shared" si="2"/>
        <v>0</v>
      </c>
      <c r="I24" s="407">
        <f t="shared" si="3"/>
        <v>0</v>
      </c>
      <c r="J24" s="408">
        <f t="shared" si="4"/>
        <v>0</v>
      </c>
      <c r="L24" s="41"/>
      <c r="M24" s="401">
        <f t="shared" si="5"/>
        <v>2034</v>
      </c>
      <c r="N24" s="413">
        <f t="shared" si="6"/>
        <v>0</v>
      </c>
      <c r="O24" s="414">
        <f t="shared" si="7"/>
        <v>0</v>
      </c>
      <c r="Y24" s="376">
        <f t="shared" si="11"/>
        <v>2034</v>
      </c>
      <c r="Z24" s="349">
        <f>SUMIFS(REC!F:F,REC!C:C,"&gt;="&amp;DATE(Y24,1,1),REC!C:C,"&lt;="&amp;EOMONTH(DATE(Y24,12,1),0),REC!H:H,"efetivado")</f>
        <v>0</v>
      </c>
      <c r="AA24" s="349">
        <f>SUMIFS(DES!F:F,DES!C:C,"&gt;="&amp;DATE(Y24,1,1),DES!C:C,"&lt;="&amp;EOMONTH(DATE(Y24,12,1),0),DES!H:H,"efetivado")</f>
        <v>0</v>
      </c>
      <c r="AC24" s="357" t="s">
        <v>166</v>
      </c>
      <c r="AD24" s="358">
        <f>VLOOKUP(AC24,'CAD2'!G21:H21,2,0)</f>
        <v>0</v>
      </c>
      <c r="AE24" s="352">
        <f>SUMIFS(CAR!H:H,CAR!I:I,'09'!AD24,CAR!J:J,"Efetivado")</f>
        <v>0</v>
      </c>
      <c r="AF24" s="352">
        <f>SUMIFS('PG CAR'!H:H,'PG CAR'!D:D,'09'!AD24,'PG CAR'!J:J,"Efetivado")</f>
        <v>0</v>
      </c>
      <c r="AG24" s="352">
        <f t="shared" si="8"/>
        <v>0</v>
      </c>
      <c r="AH24" s="352">
        <f>'CAD2'!I21</f>
        <v>0</v>
      </c>
      <c r="AI24" s="352">
        <f t="shared" si="9"/>
        <v>0</v>
      </c>
      <c r="AK24" s="357" t="s">
        <v>166</v>
      </c>
      <c r="AL24" s="358">
        <f>VLOOKUP(AK24,'CAD2'!C21:D21,2,0)</f>
        <v>0</v>
      </c>
      <c r="AM24" s="358">
        <f>'CAD2'!E21</f>
        <v>0</v>
      </c>
      <c r="AN24" s="358">
        <f>SUMIFS(DES!F:F,DES!G:G,'09'!AL24,DES!H:H,"Efetivado")</f>
        <v>0</v>
      </c>
      <c r="AO24" s="358">
        <f>SUMIFS(REC!F:F,REC!G:G,'09'!AL24,REC!H:H,"Efetivado")</f>
        <v>0</v>
      </c>
      <c r="AP24" s="358">
        <f>SUMIFS('EMP ADQ'!G:G,'EMP ADQ'!H:H,'09'!AL24,'EMP ADQ'!I:I,"Efetivado",'EMP ADQ'!D:D,'EMP ADQ'!$R$12)</f>
        <v>0</v>
      </c>
      <c r="AQ24" s="358">
        <f>SUMIFS('EMP ADQ'!G:G,'EMP ADQ'!H:H,'09'!AL24,'EMP ADQ'!I:I,"Efetivado",'EMP ADQ'!D:D,'EMP ADQ'!$R$13)</f>
        <v>0</v>
      </c>
      <c r="AR24" s="358">
        <f>SUMIFS('EMP CON'!G:G,'EMP CON'!H:H,'09'!AL24,'EMP CON'!I:I,"Efetivado",'EMP CON'!D:D,'EMP CON'!$R$12)</f>
        <v>0</v>
      </c>
      <c r="AS24" s="358">
        <f>SUMIFS('EMP CON'!G:G,'EMP CON'!H:H,'09'!AL24,'EMP CON'!I:I,"Efetivado",'EMP CON'!D:D,'EMP CON'!$R$13)</f>
        <v>0</v>
      </c>
      <c r="AT24" s="358">
        <f>SUMIFS('PG CAR'!H:H,'PG CAR'!I:I,'09'!AL24,'PG CAR'!J:J,"Efetivado")</f>
        <v>0</v>
      </c>
      <c r="AU24" s="358">
        <f>SUMIFS(TRANS!F:F,TRANS!D:D,'09'!AL24,TRANS!H:H,"Efetivado")</f>
        <v>0</v>
      </c>
      <c r="AV24" s="358">
        <f>SUMIFS(TRANS!F:F,TRANS!G:G,'09'!AL24,TRANS!H:H,"Efetivado")</f>
        <v>0</v>
      </c>
      <c r="AW24" s="358">
        <f t="shared" si="10"/>
        <v>0</v>
      </c>
    </row>
    <row r="25" spans="3:49" x14ac:dyDescent="0.25">
      <c r="C25" s="48" t="s">
        <v>167</v>
      </c>
      <c r="D25" s="22">
        <f t="shared" si="0"/>
        <v>0</v>
      </c>
      <c r="E25" s="402">
        <f t="shared" si="1"/>
        <v>0</v>
      </c>
      <c r="G25" s="48" t="s">
        <v>167</v>
      </c>
      <c r="H25" s="22">
        <f t="shared" si="2"/>
        <v>0</v>
      </c>
      <c r="I25" s="407">
        <f t="shared" si="3"/>
        <v>0</v>
      </c>
      <c r="J25" s="408">
        <f t="shared" si="4"/>
        <v>0</v>
      </c>
      <c r="L25" s="41"/>
      <c r="M25" s="401">
        <f t="shared" si="5"/>
        <v>2035</v>
      </c>
      <c r="N25" s="413">
        <f t="shared" si="6"/>
        <v>0</v>
      </c>
      <c r="O25" s="414">
        <f t="shared" si="7"/>
        <v>0</v>
      </c>
      <c r="Y25" s="376">
        <f t="shared" si="11"/>
        <v>2035</v>
      </c>
      <c r="Z25" s="349">
        <f>SUMIFS(REC!F:F,REC!C:C,"&gt;="&amp;DATE(Y25,1,1),REC!C:C,"&lt;="&amp;EOMONTH(DATE(Y25,12,1),0),REC!H:H,"efetivado")</f>
        <v>0</v>
      </c>
      <c r="AA25" s="349">
        <f>SUMIFS(DES!F:F,DES!C:C,"&gt;="&amp;DATE(Y25,1,1),DES!C:C,"&lt;="&amp;EOMONTH(DATE(Y25,12,1),0),DES!H:H,"efetivado")</f>
        <v>0</v>
      </c>
      <c r="AC25" s="357" t="s">
        <v>167</v>
      </c>
      <c r="AD25" s="358">
        <f>VLOOKUP(AC25,'CAD2'!G22:H22,2,0)</f>
        <v>0</v>
      </c>
      <c r="AE25" s="352">
        <f>SUMIFS(CAR!H:H,CAR!I:I,'09'!AD25,CAR!J:J,"Efetivado")</f>
        <v>0</v>
      </c>
      <c r="AF25" s="352">
        <f>SUMIFS('PG CAR'!H:H,'PG CAR'!D:D,'09'!AD25,'PG CAR'!J:J,"Efetivado")</f>
        <v>0</v>
      </c>
      <c r="AG25" s="352">
        <f t="shared" si="8"/>
        <v>0</v>
      </c>
      <c r="AH25" s="352">
        <f>'CAD2'!I22</f>
        <v>0</v>
      </c>
      <c r="AI25" s="352">
        <f t="shared" si="9"/>
        <v>0</v>
      </c>
      <c r="AK25" s="357" t="s">
        <v>167</v>
      </c>
      <c r="AL25" s="358">
        <f>VLOOKUP(AK25,'CAD2'!C22:D22,2,0)</f>
        <v>0</v>
      </c>
      <c r="AM25" s="358">
        <f>'CAD2'!E22</f>
        <v>0</v>
      </c>
      <c r="AN25" s="358">
        <f>SUMIFS(DES!F:F,DES!G:G,'09'!AL25,DES!H:H,"Efetivado")</f>
        <v>0</v>
      </c>
      <c r="AO25" s="358">
        <f>SUMIFS(REC!F:F,REC!G:G,'09'!AL25,REC!H:H,"Efetivado")</f>
        <v>0</v>
      </c>
      <c r="AP25" s="358">
        <f>SUMIFS('EMP ADQ'!G:G,'EMP ADQ'!H:H,'09'!AL25,'EMP ADQ'!I:I,"Efetivado",'EMP ADQ'!D:D,'EMP ADQ'!$R$12)</f>
        <v>0</v>
      </c>
      <c r="AQ25" s="358">
        <f>SUMIFS('EMP ADQ'!G:G,'EMP ADQ'!H:H,'09'!AL25,'EMP ADQ'!I:I,"Efetivado",'EMP ADQ'!D:D,'EMP ADQ'!$R$13)</f>
        <v>0</v>
      </c>
      <c r="AR25" s="358">
        <f>SUMIFS('EMP CON'!G:G,'EMP CON'!H:H,'09'!AL25,'EMP CON'!I:I,"Efetivado",'EMP CON'!D:D,'EMP CON'!$R$12)</f>
        <v>0</v>
      </c>
      <c r="AS25" s="358">
        <f>SUMIFS('EMP CON'!G:G,'EMP CON'!H:H,'09'!AL25,'EMP CON'!I:I,"Efetivado",'EMP CON'!D:D,'EMP CON'!$R$13)</f>
        <v>0</v>
      </c>
      <c r="AT25" s="358">
        <f>SUMIFS('PG CAR'!H:H,'PG CAR'!I:I,'09'!AL25,'PG CAR'!J:J,"Efetivado")</f>
        <v>0</v>
      </c>
      <c r="AU25" s="358">
        <f>SUMIFS(TRANS!F:F,TRANS!D:D,'09'!AL25,TRANS!H:H,"Efetivado")</f>
        <v>0</v>
      </c>
      <c r="AV25" s="358">
        <f>SUMIFS(TRANS!F:F,TRANS!G:G,'09'!AL25,TRANS!H:H,"Efetivado")</f>
        <v>0</v>
      </c>
      <c r="AW25" s="358">
        <f t="shared" si="10"/>
        <v>0</v>
      </c>
    </row>
    <row r="26" spans="3:49" x14ac:dyDescent="0.25">
      <c r="C26" s="48" t="s">
        <v>168</v>
      </c>
      <c r="D26" s="22">
        <f t="shared" si="0"/>
        <v>0</v>
      </c>
      <c r="E26" s="402">
        <f t="shared" si="1"/>
        <v>0</v>
      </c>
      <c r="G26" s="48" t="s">
        <v>168</v>
      </c>
      <c r="H26" s="22">
        <f t="shared" si="2"/>
        <v>0</v>
      </c>
      <c r="I26" s="407">
        <f t="shared" si="3"/>
        <v>0</v>
      </c>
      <c r="J26" s="408">
        <f t="shared" si="4"/>
        <v>0</v>
      </c>
      <c r="L26" s="41"/>
      <c r="M26" s="401">
        <f t="shared" si="5"/>
        <v>2036</v>
      </c>
      <c r="N26" s="413">
        <f t="shared" si="6"/>
        <v>0</v>
      </c>
      <c r="O26" s="414">
        <f t="shared" si="7"/>
        <v>0</v>
      </c>
      <c r="Y26" s="376">
        <f t="shared" si="11"/>
        <v>2036</v>
      </c>
      <c r="Z26" s="349">
        <f>SUMIFS(REC!F:F,REC!C:C,"&gt;="&amp;DATE(Y26,1,1),REC!C:C,"&lt;="&amp;EOMONTH(DATE(Y26,12,1),0),REC!H:H,"efetivado")</f>
        <v>0</v>
      </c>
      <c r="AA26" s="349">
        <f>SUMIFS(DES!F:F,DES!C:C,"&gt;="&amp;DATE(Y26,1,1),DES!C:C,"&lt;="&amp;EOMONTH(DATE(Y26,12,1),0),DES!H:H,"efetivado")</f>
        <v>0</v>
      </c>
      <c r="AC26" s="357" t="s">
        <v>168</v>
      </c>
      <c r="AD26" s="358">
        <f>VLOOKUP(AC26,'CAD2'!G23:H23,2,0)</f>
        <v>0</v>
      </c>
      <c r="AE26" s="352">
        <f>SUMIFS(CAR!H:H,CAR!I:I,'09'!AD26,CAR!J:J,"Efetivado")</f>
        <v>0</v>
      </c>
      <c r="AF26" s="352">
        <f>SUMIFS('PG CAR'!H:H,'PG CAR'!D:D,'09'!AD26,'PG CAR'!J:J,"Efetivado")</f>
        <v>0</v>
      </c>
      <c r="AG26" s="352">
        <f t="shared" si="8"/>
        <v>0</v>
      </c>
      <c r="AH26" s="352">
        <f>'CAD2'!I23</f>
        <v>0</v>
      </c>
      <c r="AI26" s="352">
        <f t="shared" si="9"/>
        <v>0</v>
      </c>
      <c r="AK26" s="357" t="s">
        <v>168</v>
      </c>
      <c r="AL26" s="358">
        <f>VLOOKUP(AK26,'CAD2'!C23:D23,2,0)</f>
        <v>0</v>
      </c>
      <c r="AM26" s="358">
        <f>'CAD2'!E23</f>
        <v>0</v>
      </c>
      <c r="AN26" s="358">
        <f>SUMIFS(DES!F:F,DES!G:G,'09'!AL26,DES!H:H,"Efetivado")</f>
        <v>0</v>
      </c>
      <c r="AO26" s="358">
        <f>SUMIFS(REC!F:F,REC!G:G,'09'!AL26,REC!H:H,"Efetivado")</f>
        <v>0</v>
      </c>
      <c r="AP26" s="358">
        <f>SUMIFS('EMP ADQ'!G:G,'EMP ADQ'!H:H,'09'!AL26,'EMP ADQ'!I:I,"Efetivado",'EMP ADQ'!D:D,'EMP ADQ'!$R$12)</f>
        <v>0</v>
      </c>
      <c r="AQ26" s="358">
        <f>SUMIFS('EMP ADQ'!G:G,'EMP ADQ'!H:H,'09'!AL26,'EMP ADQ'!I:I,"Efetivado",'EMP ADQ'!D:D,'EMP ADQ'!$R$13)</f>
        <v>0</v>
      </c>
      <c r="AR26" s="358">
        <f>SUMIFS('EMP CON'!G:G,'EMP CON'!H:H,'09'!AL26,'EMP CON'!I:I,"Efetivado",'EMP CON'!D:D,'EMP CON'!$R$12)</f>
        <v>0</v>
      </c>
      <c r="AS26" s="358">
        <f>SUMIFS('EMP CON'!G:G,'EMP CON'!H:H,'09'!AL26,'EMP CON'!I:I,"Efetivado",'EMP CON'!D:D,'EMP CON'!$R$13)</f>
        <v>0</v>
      </c>
      <c r="AT26" s="358">
        <f>SUMIFS('PG CAR'!H:H,'PG CAR'!I:I,'09'!AL26,'PG CAR'!J:J,"Efetivado")</f>
        <v>0</v>
      </c>
      <c r="AU26" s="358">
        <f>SUMIFS(TRANS!F:F,TRANS!D:D,'09'!AL26,TRANS!H:H,"Efetivado")</f>
        <v>0</v>
      </c>
      <c r="AV26" s="358">
        <f>SUMIFS(TRANS!F:F,TRANS!G:G,'09'!AL26,TRANS!H:H,"Efetivado")</f>
        <v>0</v>
      </c>
      <c r="AW26" s="358">
        <f t="shared" si="10"/>
        <v>0</v>
      </c>
    </row>
    <row r="27" spans="3:49" x14ac:dyDescent="0.25">
      <c r="C27" s="48" t="s">
        <v>169</v>
      </c>
      <c r="D27" s="22">
        <f t="shared" si="0"/>
        <v>0</v>
      </c>
      <c r="E27" s="402">
        <f t="shared" si="1"/>
        <v>0</v>
      </c>
      <c r="G27" s="48" t="s">
        <v>169</v>
      </c>
      <c r="H27" s="22">
        <f t="shared" si="2"/>
        <v>0</v>
      </c>
      <c r="I27" s="407">
        <f t="shared" si="3"/>
        <v>0</v>
      </c>
      <c r="J27" s="408">
        <f t="shared" si="4"/>
        <v>0</v>
      </c>
      <c r="L27" s="41"/>
      <c r="M27" s="401">
        <f t="shared" si="5"/>
        <v>2037</v>
      </c>
      <c r="N27" s="413">
        <f t="shared" si="6"/>
        <v>0</v>
      </c>
      <c r="O27" s="414">
        <f t="shared" si="7"/>
        <v>0</v>
      </c>
      <c r="Y27" s="376">
        <f t="shared" si="11"/>
        <v>2037</v>
      </c>
      <c r="Z27" s="349">
        <f>SUMIFS(REC!F:F,REC!C:C,"&gt;="&amp;DATE(Y27,1,1),REC!C:C,"&lt;="&amp;EOMONTH(DATE(Y27,12,1),0),REC!H:H,"efetivado")</f>
        <v>0</v>
      </c>
      <c r="AA27" s="349">
        <f>SUMIFS(DES!F:F,DES!C:C,"&gt;="&amp;DATE(Y27,1,1),DES!C:C,"&lt;="&amp;EOMONTH(DATE(Y27,12,1),0),DES!H:H,"efetivado")</f>
        <v>0</v>
      </c>
      <c r="AC27" s="357" t="s">
        <v>169</v>
      </c>
      <c r="AD27" s="358">
        <f>VLOOKUP(AC27,'CAD2'!G24:H24,2,0)</f>
        <v>0</v>
      </c>
      <c r="AE27" s="352">
        <f>SUMIFS(CAR!H:H,CAR!I:I,'09'!AD27,CAR!J:J,"Efetivado")</f>
        <v>0</v>
      </c>
      <c r="AF27" s="352">
        <f>SUMIFS('PG CAR'!H:H,'PG CAR'!D:D,'09'!AD27,'PG CAR'!J:J,"Efetivado")</f>
        <v>0</v>
      </c>
      <c r="AG27" s="352">
        <f t="shared" si="8"/>
        <v>0</v>
      </c>
      <c r="AH27" s="352">
        <f>'CAD2'!I24</f>
        <v>0</v>
      </c>
      <c r="AI27" s="352">
        <f t="shared" si="9"/>
        <v>0</v>
      </c>
      <c r="AK27" s="357" t="s">
        <v>169</v>
      </c>
      <c r="AL27" s="358">
        <f>VLOOKUP(AK27,'CAD2'!C24:D24,2,0)</f>
        <v>0</v>
      </c>
      <c r="AM27" s="358">
        <f>'CAD2'!E24</f>
        <v>0</v>
      </c>
      <c r="AN27" s="358">
        <f>SUMIFS(DES!F:F,DES!G:G,'09'!AL27,DES!H:H,"Efetivado")</f>
        <v>0</v>
      </c>
      <c r="AO27" s="358">
        <f>SUMIFS(REC!F:F,REC!G:G,'09'!AL27,REC!H:H,"Efetivado")</f>
        <v>0</v>
      </c>
      <c r="AP27" s="358">
        <f>SUMIFS('EMP ADQ'!G:G,'EMP ADQ'!H:H,'09'!AL27,'EMP ADQ'!I:I,"Efetivado",'EMP ADQ'!D:D,'EMP ADQ'!$R$12)</f>
        <v>0</v>
      </c>
      <c r="AQ27" s="358">
        <f>SUMIFS('EMP ADQ'!G:G,'EMP ADQ'!H:H,'09'!AL27,'EMP ADQ'!I:I,"Efetivado",'EMP ADQ'!D:D,'EMP ADQ'!$R$13)</f>
        <v>0</v>
      </c>
      <c r="AR27" s="358">
        <f>SUMIFS('EMP CON'!G:G,'EMP CON'!H:H,'09'!AL27,'EMP CON'!I:I,"Efetivado",'EMP CON'!D:D,'EMP CON'!$R$12)</f>
        <v>0</v>
      </c>
      <c r="AS27" s="358">
        <f>SUMIFS('EMP CON'!G:G,'EMP CON'!H:H,'09'!AL27,'EMP CON'!I:I,"Efetivado",'EMP CON'!D:D,'EMP CON'!$R$13)</f>
        <v>0</v>
      </c>
      <c r="AT27" s="358">
        <f>SUMIFS('PG CAR'!H:H,'PG CAR'!I:I,'09'!AL27,'PG CAR'!J:J,"Efetivado")</f>
        <v>0</v>
      </c>
      <c r="AU27" s="358">
        <f>SUMIFS(TRANS!F:F,TRANS!D:D,'09'!AL27,TRANS!H:H,"Efetivado")</f>
        <v>0</v>
      </c>
      <c r="AV27" s="358">
        <f>SUMIFS(TRANS!F:F,TRANS!G:G,'09'!AL27,TRANS!H:H,"Efetivado")</f>
        <v>0</v>
      </c>
      <c r="AW27" s="358">
        <f t="shared" si="10"/>
        <v>0</v>
      </c>
    </row>
    <row r="28" spans="3:49" x14ac:dyDescent="0.25">
      <c r="C28" s="149" t="s">
        <v>170</v>
      </c>
      <c r="D28" s="51">
        <f t="shared" si="0"/>
        <v>0</v>
      </c>
      <c r="E28" s="403">
        <f t="shared" si="1"/>
        <v>0</v>
      </c>
      <c r="G28" s="149" t="s">
        <v>170</v>
      </c>
      <c r="H28" s="51">
        <f t="shared" si="2"/>
        <v>0</v>
      </c>
      <c r="I28" s="409">
        <f t="shared" si="3"/>
        <v>0</v>
      </c>
      <c r="J28" s="410">
        <f t="shared" si="4"/>
        <v>0</v>
      </c>
      <c r="L28" s="41"/>
      <c r="M28" s="401">
        <f t="shared" si="5"/>
        <v>2038</v>
      </c>
      <c r="N28" s="413">
        <f t="shared" si="6"/>
        <v>0</v>
      </c>
      <c r="O28" s="414">
        <f t="shared" si="7"/>
        <v>0</v>
      </c>
      <c r="Y28" s="376">
        <f t="shared" si="11"/>
        <v>2038</v>
      </c>
      <c r="Z28" s="349">
        <f>SUMIFS(REC!F:F,REC!C:C,"&gt;="&amp;DATE(Y28,1,1),REC!C:C,"&lt;="&amp;EOMONTH(DATE(Y28,12,1),0),REC!H:H,"efetivado")</f>
        <v>0</v>
      </c>
      <c r="AA28" s="349">
        <f>SUMIFS(DES!F:F,DES!C:C,"&gt;="&amp;DATE(Y28,1,1),DES!C:C,"&lt;="&amp;EOMONTH(DATE(Y28,12,1),0),DES!H:H,"efetivado")</f>
        <v>0</v>
      </c>
      <c r="AC28" s="357" t="s">
        <v>170</v>
      </c>
      <c r="AD28" s="358">
        <f>VLOOKUP(AC28,'CAD2'!G25:H25,2,0)</f>
        <v>0</v>
      </c>
      <c r="AE28" s="352">
        <f>SUMIFS(CAR!H:H,CAR!I:I,'09'!AD28,CAR!J:J,"Efetivado")</f>
        <v>0</v>
      </c>
      <c r="AF28" s="352">
        <f>SUMIFS('PG CAR'!H:H,'PG CAR'!D:D,'09'!AD28,'PG CAR'!J:J,"Efetivado")</f>
        <v>0</v>
      </c>
      <c r="AG28" s="352">
        <f t="shared" si="8"/>
        <v>0</v>
      </c>
      <c r="AH28" s="352">
        <f>'CAD2'!I25</f>
        <v>0</v>
      </c>
      <c r="AI28" s="352">
        <f t="shared" si="9"/>
        <v>0</v>
      </c>
      <c r="AK28" s="357" t="s">
        <v>170</v>
      </c>
      <c r="AL28" s="358">
        <f>VLOOKUP(AK28,'CAD2'!C25:D25,2,0)</f>
        <v>0</v>
      </c>
      <c r="AM28" s="358">
        <f>'CAD2'!E25</f>
        <v>0</v>
      </c>
      <c r="AN28" s="358">
        <f>SUMIFS(DES!F:F,DES!G:G,'09'!AL28,DES!H:H,"Efetivado")</f>
        <v>0</v>
      </c>
      <c r="AO28" s="358">
        <f>SUMIFS(REC!F:F,REC!G:G,'09'!AL28,REC!H:H,"Efetivado")</f>
        <v>0</v>
      </c>
      <c r="AP28" s="358">
        <f>SUMIFS('EMP ADQ'!G:G,'EMP ADQ'!H:H,'09'!AL28,'EMP ADQ'!I:I,"Efetivado",'EMP ADQ'!D:D,'EMP ADQ'!$R$12)</f>
        <v>0</v>
      </c>
      <c r="AQ28" s="358">
        <f>SUMIFS('EMP ADQ'!G:G,'EMP ADQ'!H:H,'09'!AL28,'EMP ADQ'!I:I,"Efetivado",'EMP ADQ'!D:D,'EMP ADQ'!$R$13)</f>
        <v>0</v>
      </c>
      <c r="AR28" s="358">
        <f>SUMIFS('EMP CON'!G:G,'EMP CON'!H:H,'09'!AL28,'EMP CON'!I:I,"Efetivado",'EMP CON'!D:D,'EMP CON'!$R$12)</f>
        <v>0</v>
      </c>
      <c r="AS28" s="358">
        <f>SUMIFS('EMP CON'!G:G,'EMP CON'!H:H,'09'!AL28,'EMP CON'!I:I,"Efetivado",'EMP CON'!D:D,'EMP CON'!$R$13)</f>
        <v>0</v>
      </c>
      <c r="AT28" s="358">
        <f>SUMIFS('PG CAR'!H:H,'PG CAR'!I:I,'09'!AL28,'PG CAR'!J:J,"Efetivado")</f>
        <v>0</v>
      </c>
      <c r="AU28" s="358">
        <f>SUMIFS(TRANS!F:F,TRANS!D:D,'09'!AL28,TRANS!H:H,"Efetivado")</f>
        <v>0</v>
      </c>
      <c r="AV28" s="358">
        <f>SUMIFS(TRANS!F:F,TRANS!G:G,'09'!AL28,TRANS!H:H,"Efetivado")</f>
        <v>0</v>
      </c>
      <c r="AW28" s="358">
        <f t="shared" si="10"/>
        <v>0</v>
      </c>
    </row>
    <row r="29" spans="3:49" x14ac:dyDescent="0.25">
      <c r="C29" s="48" t="s">
        <v>171</v>
      </c>
      <c r="D29" s="176">
        <f t="shared" si="0"/>
        <v>0</v>
      </c>
      <c r="E29" s="404">
        <f t="shared" si="1"/>
        <v>0</v>
      </c>
      <c r="G29" s="48" t="s">
        <v>171</v>
      </c>
      <c r="H29" s="176">
        <f t="shared" si="2"/>
        <v>0</v>
      </c>
      <c r="I29" s="411">
        <f t="shared" si="3"/>
        <v>0</v>
      </c>
      <c r="J29" s="412">
        <f t="shared" si="4"/>
        <v>0</v>
      </c>
      <c r="L29" s="41"/>
      <c r="M29" s="401">
        <f t="shared" si="5"/>
        <v>2039</v>
      </c>
      <c r="N29" s="413">
        <f t="shared" si="6"/>
        <v>0</v>
      </c>
      <c r="O29" s="414">
        <f t="shared" si="7"/>
        <v>0</v>
      </c>
      <c r="Y29" s="376">
        <f t="shared" si="11"/>
        <v>2039</v>
      </c>
      <c r="Z29" s="349">
        <f>SUMIFS(REC!F:F,REC!C:C,"&gt;="&amp;DATE(Y29,1,1),REC!C:C,"&lt;="&amp;EOMONTH(DATE(Y29,12,1),0),REC!H:H,"efetivado")</f>
        <v>0</v>
      </c>
      <c r="AA29" s="349">
        <f>SUMIFS(DES!F:F,DES!C:C,"&gt;="&amp;DATE(Y29,1,1),DES!C:C,"&lt;="&amp;EOMONTH(DATE(Y29,12,1),0),DES!H:H,"efetivado")</f>
        <v>0</v>
      </c>
      <c r="AC29" s="357" t="s">
        <v>171</v>
      </c>
      <c r="AD29" s="358">
        <f>VLOOKUP(AC29,'CAD2'!G26:H26,2,0)</f>
        <v>0</v>
      </c>
      <c r="AE29" s="352">
        <f>SUMIFS(CAR!H:H,CAR!I:I,'09'!AD29,CAR!J:J,"Efetivado")</f>
        <v>0</v>
      </c>
      <c r="AF29" s="352">
        <f>SUMIFS('PG CAR'!H:H,'PG CAR'!D:D,'09'!AD29,'PG CAR'!J:J,"Efetivado")</f>
        <v>0</v>
      </c>
      <c r="AG29" s="352">
        <f t="shared" si="8"/>
        <v>0</v>
      </c>
      <c r="AH29" s="352">
        <f>'CAD2'!I26</f>
        <v>0</v>
      </c>
      <c r="AI29" s="352">
        <f t="shared" si="9"/>
        <v>0</v>
      </c>
      <c r="AK29" s="357" t="s">
        <v>171</v>
      </c>
      <c r="AL29" s="358">
        <f>VLOOKUP(AK29,'CAD2'!C26:D26,2,0)</f>
        <v>0</v>
      </c>
      <c r="AM29" s="358">
        <f>'CAD2'!E26</f>
        <v>0</v>
      </c>
      <c r="AN29" s="358">
        <f>SUMIFS(DES!F:F,DES!G:G,'09'!AL29,DES!H:H,"Efetivado")</f>
        <v>0</v>
      </c>
      <c r="AO29" s="358">
        <f>SUMIFS(REC!F:F,REC!G:G,'09'!AL29,REC!H:H,"Efetivado")</f>
        <v>0</v>
      </c>
      <c r="AP29" s="358">
        <f>SUMIFS('EMP ADQ'!G:G,'EMP ADQ'!H:H,'09'!AL29,'EMP ADQ'!I:I,"Efetivado",'EMP ADQ'!D:D,'EMP ADQ'!$R$12)</f>
        <v>0</v>
      </c>
      <c r="AQ29" s="358">
        <f>SUMIFS('EMP ADQ'!G:G,'EMP ADQ'!H:H,'09'!AL29,'EMP ADQ'!I:I,"Efetivado",'EMP ADQ'!D:D,'EMP ADQ'!$R$13)</f>
        <v>0</v>
      </c>
      <c r="AR29" s="358">
        <f>SUMIFS('EMP CON'!G:G,'EMP CON'!H:H,'09'!AL29,'EMP CON'!I:I,"Efetivado",'EMP CON'!D:D,'EMP CON'!$R$12)</f>
        <v>0</v>
      </c>
      <c r="AS29" s="358">
        <f>SUMIFS('EMP CON'!G:G,'EMP CON'!H:H,'09'!AL29,'EMP CON'!I:I,"Efetivado",'EMP CON'!D:D,'EMP CON'!$R$13)</f>
        <v>0</v>
      </c>
      <c r="AT29" s="358">
        <f>SUMIFS('PG CAR'!H:H,'PG CAR'!I:I,'09'!AL29,'PG CAR'!J:J,"Efetivado")</f>
        <v>0</v>
      </c>
      <c r="AU29" s="358">
        <f>SUMIFS(TRANS!F:F,TRANS!D:D,'09'!AL29,TRANS!H:H,"Efetivado")</f>
        <v>0</v>
      </c>
      <c r="AV29" s="358">
        <f>SUMIFS(TRANS!F:F,TRANS!G:G,'09'!AL29,TRANS!H:H,"Efetivado")</f>
        <v>0</v>
      </c>
      <c r="AW29" s="358">
        <f t="shared" si="10"/>
        <v>0</v>
      </c>
    </row>
    <row r="30" spans="3:49" x14ac:dyDescent="0.25">
      <c r="C30" s="17"/>
      <c r="D30" s="17"/>
      <c r="E30" s="175"/>
      <c r="F30" s="9"/>
      <c r="G30" s="17"/>
      <c r="H30" s="17"/>
      <c r="I30" s="175"/>
      <c r="J30" s="175"/>
      <c r="M30" s="401">
        <f t="shared" si="5"/>
        <v>2040</v>
      </c>
      <c r="N30" s="413">
        <f t="shared" si="6"/>
        <v>0</v>
      </c>
      <c r="O30" s="414">
        <f t="shared" si="7"/>
        <v>0</v>
      </c>
      <c r="Y30" s="376">
        <f t="shared" si="11"/>
        <v>2040</v>
      </c>
      <c r="Z30" s="349">
        <f>SUMIFS(REC!F:F,REC!C:C,"&gt;="&amp;DATE(Y30,1,1),REC!C:C,"&lt;="&amp;EOMONTH(DATE(Y30,12,1),0),REC!H:H,"efetivado")</f>
        <v>0</v>
      </c>
      <c r="AA30" s="349">
        <f>SUMIFS(DES!F:F,DES!C:C,"&gt;="&amp;DATE(Y30,1,1),DES!C:C,"&lt;="&amp;EOMONTH(DATE(Y30,12,1),0),DES!H:H,"efetivado")</f>
        <v>0</v>
      </c>
    </row>
    <row r="31" spans="3:49" x14ac:dyDescent="0.25">
      <c r="D31" s="3"/>
      <c r="E31" s="3"/>
      <c r="M31" s="401">
        <f t="shared" si="5"/>
        <v>2041</v>
      </c>
      <c r="N31" s="413">
        <f t="shared" si="6"/>
        <v>0</v>
      </c>
      <c r="O31" s="414">
        <f t="shared" si="7"/>
        <v>0</v>
      </c>
      <c r="Y31" s="376">
        <f t="shared" si="11"/>
        <v>2041</v>
      </c>
      <c r="Z31" s="349">
        <f>SUMIFS(REC!F:F,REC!C:C,"&gt;="&amp;DATE(Y31,1,1),REC!C:C,"&lt;="&amp;EOMONTH(DATE(Y31,12,1),0),REC!H:H,"efetivado")</f>
        <v>0</v>
      </c>
      <c r="AA31" s="349">
        <f>SUMIFS(DES!F:F,DES!C:C,"&gt;="&amp;DATE(Y31,1,1),DES!C:C,"&lt;="&amp;EOMONTH(DATE(Y31,12,1),0),DES!H:H,"efetivado")</f>
        <v>0</v>
      </c>
    </row>
    <row r="32" spans="3:49" x14ac:dyDescent="0.25">
      <c r="D32" s="3"/>
      <c r="E32" s="3"/>
      <c r="M32" s="401">
        <f t="shared" si="5"/>
        <v>2042</v>
      </c>
      <c r="N32" s="413">
        <f t="shared" si="6"/>
        <v>0</v>
      </c>
      <c r="O32" s="414">
        <f t="shared" si="7"/>
        <v>0</v>
      </c>
      <c r="Y32" s="376">
        <f t="shared" si="11"/>
        <v>2042</v>
      </c>
      <c r="Z32" s="349">
        <f>SUMIFS(REC!F:F,REC!C:C,"&gt;="&amp;DATE(Y32,1,1),REC!C:C,"&lt;="&amp;EOMONTH(DATE(Y32,12,1),0),REC!H:H,"efetivado")</f>
        <v>0</v>
      </c>
      <c r="AA32" s="349">
        <f>SUMIFS(DES!F:F,DES!C:C,"&gt;="&amp;DATE(Y32,1,1),DES!C:C,"&lt;="&amp;EOMONTH(DATE(Y32,12,1),0),DES!H:H,"efetivado")</f>
        <v>0</v>
      </c>
    </row>
    <row r="33" spans="4:27" x14ac:dyDescent="0.25">
      <c r="D33" s="3"/>
      <c r="E33" s="3"/>
      <c r="M33" s="401">
        <f t="shared" si="5"/>
        <v>2043</v>
      </c>
      <c r="N33" s="413">
        <f t="shared" si="6"/>
        <v>0</v>
      </c>
      <c r="O33" s="414">
        <f t="shared" si="7"/>
        <v>0</v>
      </c>
      <c r="Y33" s="376">
        <f t="shared" si="11"/>
        <v>2043</v>
      </c>
      <c r="Z33" s="349">
        <f>SUMIFS(REC!F:F,REC!C:C,"&gt;="&amp;DATE(Y33,1,1),REC!C:C,"&lt;="&amp;EOMONTH(DATE(Y33,12,1),0),REC!H:H,"efetivado")</f>
        <v>0</v>
      </c>
      <c r="AA33" s="349">
        <f>SUMIFS(DES!F:F,DES!C:C,"&gt;="&amp;DATE(Y33,1,1),DES!C:C,"&lt;="&amp;EOMONTH(DATE(Y33,12,1),0),DES!H:H,"efetivado")</f>
        <v>0</v>
      </c>
    </row>
    <row r="34" spans="4:27" x14ac:dyDescent="0.25">
      <c r="D34" s="3"/>
      <c r="E34" s="3"/>
      <c r="M34" s="401">
        <f t="shared" si="5"/>
        <v>2044</v>
      </c>
      <c r="N34" s="413">
        <f t="shared" si="6"/>
        <v>0</v>
      </c>
      <c r="O34" s="414">
        <f t="shared" si="7"/>
        <v>0</v>
      </c>
      <c r="Y34" s="376">
        <f t="shared" si="11"/>
        <v>2044</v>
      </c>
      <c r="Z34" s="349">
        <f>SUMIFS(REC!F:F,REC!C:C,"&gt;="&amp;DATE(Y34,1,1),REC!C:C,"&lt;="&amp;EOMONTH(DATE(Y34,12,1),0),REC!H:H,"efetivado")</f>
        <v>0</v>
      </c>
      <c r="AA34" s="349">
        <f>SUMIFS(DES!F:F,DES!C:C,"&gt;="&amp;DATE(Y34,1,1),DES!C:C,"&lt;="&amp;EOMONTH(DATE(Y34,12,1),0),DES!H:H,"efetivado")</f>
        <v>0</v>
      </c>
    </row>
    <row r="35" spans="4:27" x14ac:dyDescent="0.25">
      <c r="D35" s="3"/>
      <c r="E35" s="3"/>
      <c r="M35" s="401">
        <f t="shared" si="5"/>
        <v>2045</v>
      </c>
      <c r="N35" s="413">
        <f t="shared" si="6"/>
        <v>0</v>
      </c>
      <c r="O35" s="414">
        <f t="shared" si="7"/>
        <v>0</v>
      </c>
      <c r="Y35" s="376">
        <f t="shared" si="11"/>
        <v>2045</v>
      </c>
      <c r="Z35" s="349">
        <f>SUMIFS(REC!F:F,REC!C:C,"&gt;="&amp;DATE(Y35,1,1),REC!C:C,"&lt;="&amp;EOMONTH(DATE(Y35,12,1),0),REC!H:H,"efetivado")</f>
        <v>0</v>
      </c>
      <c r="AA35" s="349">
        <f>SUMIFS(DES!F:F,DES!C:C,"&gt;="&amp;DATE(Y35,1,1),DES!C:C,"&lt;="&amp;EOMONTH(DATE(Y35,12,1),0),DES!H:H,"efetivado")</f>
        <v>0</v>
      </c>
    </row>
    <row r="36" spans="4:27" x14ac:dyDescent="0.25">
      <c r="D36" s="3"/>
      <c r="E36" s="3"/>
      <c r="M36" s="401">
        <f t="shared" si="5"/>
        <v>2046</v>
      </c>
      <c r="N36" s="413">
        <f t="shared" si="6"/>
        <v>0</v>
      </c>
      <c r="O36" s="414">
        <f t="shared" si="7"/>
        <v>0</v>
      </c>
      <c r="Y36" s="376">
        <f t="shared" si="11"/>
        <v>2046</v>
      </c>
      <c r="Z36" s="349">
        <f>SUMIFS(REC!F:F,REC!C:C,"&gt;="&amp;DATE(Y36,1,1),REC!C:C,"&lt;="&amp;EOMONTH(DATE(Y36,12,1),0),REC!H:H,"efetivado")</f>
        <v>0</v>
      </c>
      <c r="AA36" s="349">
        <f>SUMIFS(DES!F:F,DES!C:C,"&gt;="&amp;DATE(Y36,1,1),DES!C:C,"&lt;="&amp;EOMONTH(DATE(Y36,12,1),0),DES!H:H,"efetivado")</f>
        <v>0</v>
      </c>
    </row>
    <row r="37" spans="4:27" x14ac:dyDescent="0.25">
      <c r="M37" s="401">
        <f t="shared" si="5"/>
        <v>2047</v>
      </c>
      <c r="N37" s="413">
        <f t="shared" si="6"/>
        <v>0</v>
      </c>
      <c r="O37" s="414">
        <f t="shared" si="7"/>
        <v>0</v>
      </c>
      <c r="Y37" s="376">
        <f t="shared" si="11"/>
        <v>2047</v>
      </c>
      <c r="Z37" s="349">
        <f>SUMIFS(REC!F:F,REC!C:C,"&gt;="&amp;DATE(Y37,1,1),REC!C:C,"&lt;="&amp;EOMONTH(DATE(Y37,12,1),0),REC!H:H,"efetivado")</f>
        <v>0</v>
      </c>
      <c r="AA37" s="349">
        <f>SUMIFS(DES!F:F,DES!C:C,"&gt;="&amp;DATE(Y37,1,1),DES!C:C,"&lt;="&amp;EOMONTH(DATE(Y37,12,1),0),DES!H:H,"efetivado")</f>
        <v>0</v>
      </c>
    </row>
    <row r="38" spans="4:27" x14ac:dyDescent="0.25">
      <c r="M38" s="401">
        <f t="shared" si="5"/>
        <v>2048</v>
      </c>
      <c r="N38" s="413">
        <f t="shared" si="6"/>
        <v>0</v>
      </c>
      <c r="O38" s="414">
        <f t="shared" si="7"/>
        <v>0</v>
      </c>
      <c r="Y38" s="376">
        <f t="shared" si="11"/>
        <v>2048</v>
      </c>
      <c r="Z38" s="349">
        <f>SUMIFS(REC!F:F,REC!C:C,"&gt;="&amp;DATE(Y38,1,1),REC!C:C,"&lt;="&amp;EOMONTH(DATE(Y38,12,1),0),REC!H:H,"efetivado")</f>
        <v>0</v>
      </c>
      <c r="AA38" s="349">
        <f>SUMIFS(DES!F:F,DES!C:C,"&gt;="&amp;DATE(Y38,1,1),DES!C:C,"&lt;="&amp;EOMONTH(DATE(Y38,12,1),0),DES!H:H,"efetivado")</f>
        <v>0</v>
      </c>
    </row>
    <row r="39" spans="4:27" x14ac:dyDescent="0.25">
      <c r="M39" s="401">
        <f t="shared" si="5"/>
        <v>2049</v>
      </c>
      <c r="N39" s="413">
        <f t="shared" si="6"/>
        <v>0</v>
      </c>
      <c r="O39" s="414">
        <f t="shared" si="7"/>
        <v>0</v>
      </c>
      <c r="Y39" s="376">
        <f t="shared" si="11"/>
        <v>2049</v>
      </c>
      <c r="Z39" s="349">
        <f>SUMIFS(REC!F:F,REC!C:C,"&gt;="&amp;DATE(Y39,1,1),REC!C:C,"&lt;="&amp;EOMONTH(DATE(Y39,12,1),0),REC!H:H,"efetivado")</f>
        <v>0</v>
      </c>
      <c r="AA39" s="349">
        <f>SUMIFS(DES!F:F,DES!C:C,"&gt;="&amp;DATE(Y39,1,1),DES!C:C,"&lt;="&amp;EOMONTH(DATE(Y39,12,1),0),DES!H:H,"efetivado")</f>
        <v>0</v>
      </c>
    </row>
    <row r="40" spans="4:27" x14ac:dyDescent="0.25">
      <c r="M40" s="401">
        <f t="shared" si="5"/>
        <v>2050</v>
      </c>
      <c r="N40" s="413">
        <f t="shared" si="6"/>
        <v>0</v>
      </c>
      <c r="O40" s="414">
        <f t="shared" si="7"/>
        <v>0</v>
      </c>
      <c r="Y40" s="376">
        <f t="shared" si="11"/>
        <v>2050</v>
      </c>
      <c r="Z40" s="349">
        <f>SUMIFS(REC!F:F,REC!C:C,"&gt;="&amp;DATE(Y40,1,1),REC!C:C,"&lt;="&amp;EOMONTH(DATE(Y40,12,1),0),REC!H:H,"efetivado")</f>
        <v>0</v>
      </c>
      <c r="AA40" s="349">
        <f>SUMIFS(DES!F:F,DES!C:C,"&gt;="&amp;DATE(Y40,1,1),DES!C:C,"&lt;="&amp;EOMONTH(DATE(Y40,12,1),0),DES!H:H,"efetivado")</f>
        <v>0</v>
      </c>
    </row>
    <row r="41" spans="4:27" ht="15" customHeight="1" x14ac:dyDescent="0.25">
      <c r="M41" s="401">
        <f t="shared" si="5"/>
        <v>2051</v>
      </c>
      <c r="N41" s="413">
        <f t="shared" si="6"/>
        <v>0</v>
      </c>
      <c r="O41" s="414">
        <f t="shared" si="7"/>
        <v>0</v>
      </c>
      <c r="Y41" s="376">
        <f t="shared" si="11"/>
        <v>2051</v>
      </c>
      <c r="Z41" s="349">
        <f>SUMIFS(REC!F:F,REC!C:C,"&gt;="&amp;DATE(Y41,1,1),REC!C:C,"&lt;="&amp;EOMONTH(DATE(Y41,12,1),0),REC!H:H,"efetivado")</f>
        <v>0</v>
      </c>
      <c r="AA41" s="349">
        <f>SUMIFS(DES!F:F,DES!C:C,"&gt;="&amp;DATE(Y41,1,1),DES!C:C,"&lt;="&amp;EOMONTH(DATE(Y41,12,1),0),DES!H:H,"efetivado")</f>
        <v>0</v>
      </c>
    </row>
    <row r="42" spans="4:27" ht="15" customHeight="1" x14ac:dyDescent="0.25">
      <c r="M42" s="401">
        <f t="shared" si="5"/>
        <v>2052</v>
      </c>
      <c r="N42" s="413">
        <f t="shared" si="6"/>
        <v>0</v>
      </c>
      <c r="O42" s="414">
        <f t="shared" si="7"/>
        <v>0</v>
      </c>
      <c r="Y42" s="376">
        <f t="shared" si="11"/>
        <v>2052</v>
      </c>
      <c r="Z42" s="349">
        <f>SUMIFS(REC!F:F,REC!C:C,"&gt;="&amp;DATE(Y42,1,1),REC!C:C,"&lt;="&amp;EOMONTH(DATE(Y42,12,1),0),REC!H:H,"efetivado")</f>
        <v>0</v>
      </c>
      <c r="AA42" s="349">
        <f>SUMIFS(DES!F:F,DES!C:C,"&gt;="&amp;DATE(Y42,1,1),DES!C:C,"&lt;="&amp;EOMONTH(DATE(Y42,12,1),0),DES!H:H,"efetivado")</f>
        <v>0</v>
      </c>
    </row>
    <row r="43" spans="4:27" ht="15" customHeight="1" x14ac:dyDescent="0.25">
      <c r="M43" s="401">
        <f t="shared" si="5"/>
        <v>2053</v>
      </c>
      <c r="N43" s="413">
        <f t="shared" si="6"/>
        <v>0</v>
      </c>
      <c r="O43" s="414">
        <f t="shared" si="7"/>
        <v>0</v>
      </c>
      <c r="Y43" s="376">
        <f t="shared" si="11"/>
        <v>2053</v>
      </c>
      <c r="Z43" s="349">
        <f>SUMIFS(REC!F:F,REC!C:C,"&gt;="&amp;DATE(Y43,1,1),REC!C:C,"&lt;="&amp;EOMONTH(DATE(Y43,12,1),0),REC!H:H,"efetivado")</f>
        <v>0</v>
      </c>
      <c r="AA43" s="349">
        <f>SUMIFS(DES!F:F,DES!C:C,"&gt;="&amp;DATE(Y43,1,1),DES!C:C,"&lt;="&amp;EOMONTH(DATE(Y43,12,1),0),DES!H:H,"efetivado")</f>
        <v>0</v>
      </c>
    </row>
    <row r="44" spans="4:27" x14ac:dyDescent="0.25">
      <c r="M44" s="401">
        <f t="shared" si="5"/>
        <v>2054</v>
      </c>
      <c r="N44" s="413">
        <f t="shared" si="6"/>
        <v>0</v>
      </c>
      <c r="O44" s="414">
        <f t="shared" si="7"/>
        <v>0</v>
      </c>
      <c r="Y44" s="376">
        <f t="shared" si="11"/>
        <v>2054</v>
      </c>
      <c r="Z44" s="349">
        <f>SUMIFS(REC!F:F,REC!C:C,"&gt;="&amp;DATE(Y44,1,1),REC!C:C,"&lt;="&amp;EOMONTH(DATE(Y44,12,1),0),REC!H:H,"efetivado")</f>
        <v>0</v>
      </c>
      <c r="AA44" s="349">
        <f>SUMIFS(DES!F:F,DES!C:C,"&gt;="&amp;DATE(Y44,1,1),DES!C:C,"&lt;="&amp;EOMONTH(DATE(Y44,12,1),0),DES!H:H,"efetivado")</f>
        <v>0</v>
      </c>
    </row>
    <row r="45" spans="4:27" x14ac:dyDescent="0.25">
      <c r="M45" s="401">
        <f t="shared" si="5"/>
        <v>2055</v>
      </c>
      <c r="N45" s="413">
        <f t="shared" si="6"/>
        <v>0</v>
      </c>
      <c r="O45" s="414">
        <f t="shared" si="7"/>
        <v>0</v>
      </c>
      <c r="Y45" s="376">
        <f t="shared" si="11"/>
        <v>2055</v>
      </c>
      <c r="Z45" s="349">
        <f>SUMIFS(REC!F:F,REC!C:C,"&gt;="&amp;DATE(Y45,1,1),REC!C:C,"&lt;="&amp;EOMONTH(DATE(Y45,12,1),0),REC!H:H,"efetivado")</f>
        <v>0</v>
      </c>
      <c r="AA45" s="349">
        <f>SUMIFS(DES!F:F,DES!C:C,"&gt;="&amp;DATE(Y45,1,1),DES!C:C,"&lt;="&amp;EOMONTH(DATE(Y45,12,1),0),DES!H:H,"efetivado")</f>
        <v>0</v>
      </c>
    </row>
    <row r="46" spans="4:27" ht="15" customHeight="1" x14ac:dyDescent="0.25">
      <c r="M46" s="401">
        <f t="shared" si="5"/>
        <v>2056</v>
      </c>
      <c r="N46" s="413">
        <f t="shared" si="6"/>
        <v>0</v>
      </c>
      <c r="O46" s="414">
        <f t="shared" si="7"/>
        <v>0</v>
      </c>
      <c r="Y46" s="376">
        <f t="shared" si="11"/>
        <v>2056</v>
      </c>
      <c r="Z46" s="349">
        <f>SUMIFS(REC!F:F,REC!C:C,"&gt;="&amp;DATE(Y46,1,1),REC!C:C,"&lt;="&amp;EOMONTH(DATE(Y46,12,1),0),REC!H:H,"efetivado")</f>
        <v>0</v>
      </c>
      <c r="AA46" s="349">
        <f>SUMIFS(DES!F:F,DES!C:C,"&gt;="&amp;DATE(Y46,1,1),DES!C:C,"&lt;="&amp;EOMONTH(DATE(Y46,12,1),0),DES!H:H,"efetivado")</f>
        <v>0</v>
      </c>
    </row>
    <row r="47" spans="4:27" ht="15" customHeight="1" x14ac:dyDescent="0.25">
      <c r="M47" s="401">
        <f t="shared" si="5"/>
        <v>2057</v>
      </c>
      <c r="N47" s="413">
        <f t="shared" si="6"/>
        <v>0</v>
      </c>
      <c r="O47" s="414">
        <f t="shared" si="7"/>
        <v>0</v>
      </c>
      <c r="Y47" s="376">
        <f t="shared" si="11"/>
        <v>2057</v>
      </c>
      <c r="Z47" s="349">
        <f>SUMIFS(REC!F:F,REC!C:C,"&gt;="&amp;DATE(Y47,1,1),REC!C:C,"&lt;="&amp;EOMONTH(DATE(Y47,12,1),0),REC!H:H,"efetivado")</f>
        <v>0</v>
      </c>
      <c r="AA47" s="349">
        <f>SUMIFS(DES!F:F,DES!C:C,"&gt;="&amp;DATE(Y47,1,1),DES!C:C,"&lt;="&amp;EOMONTH(DATE(Y47,12,1),0),DES!H:H,"efetivado")</f>
        <v>0</v>
      </c>
    </row>
    <row r="48" spans="4:27" ht="15" customHeight="1" x14ac:dyDescent="0.25">
      <c r="M48" s="401">
        <f t="shared" si="5"/>
        <v>2058</v>
      </c>
      <c r="N48" s="413">
        <f t="shared" si="6"/>
        <v>0</v>
      </c>
      <c r="O48" s="414">
        <f t="shared" si="7"/>
        <v>0</v>
      </c>
      <c r="Y48" s="376">
        <f t="shared" si="11"/>
        <v>2058</v>
      </c>
      <c r="Z48" s="349">
        <f>SUMIFS(REC!F:F,REC!C:C,"&gt;="&amp;DATE(Y48,1,1),REC!C:C,"&lt;="&amp;EOMONTH(DATE(Y48,12,1),0),REC!H:H,"efetivado")</f>
        <v>0</v>
      </c>
      <c r="AA48" s="349">
        <f>SUMIFS(DES!F:F,DES!C:C,"&gt;="&amp;DATE(Y48,1,1),DES!C:C,"&lt;="&amp;EOMONTH(DATE(Y48,12,1),0),DES!H:H,"efetivado")</f>
        <v>0</v>
      </c>
    </row>
    <row r="49" spans="4:27" x14ac:dyDescent="0.25">
      <c r="M49" s="401">
        <f t="shared" si="5"/>
        <v>2059</v>
      </c>
      <c r="N49" s="413">
        <f t="shared" si="6"/>
        <v>0</v>
      </c>
      <c r="O49" s="414">
        <f t="shared" si="7"/>
        <v>0</v>
      </c>
      <c r="Y49" s="376">
        <f t="shared" si="11"/>
        <v>2059</v>
      </c>
      <c r="Z49" s="349">
        <f>SUMIFS(REC!F:F,REC!C:C,"&gt;="&amp;DATE(Y49,1,1),REC!C:C,"&lt;="&amp;EOMONTH(DATE(Y49,12,1),0),REC!H:H,"efetivado")</f>
        <v>0</v>
      </c>
      <c r="AA49" s="349">
        <f>SUMIFS(DES!F:F,DES!C:C,"&gt;="&amp;DATE(Y49,1,1),DES!C:C,"&lt;="&amp;EOMONTH(DATE(Y49,12,1),0),DES!H:H,"efetivado")</f>
        <v>0</v>
      </c>
    </row>
    <row r="50" spans="4:27" x14ac:dyDescent="0.25">
      <c r="M50" s="401">
        <f t="shared" si="5"/>
        <v>2060</v>
      </c>
      <c r="N50" s="413">
        <f t="shared" si="6"/>
        <v>0</v>
      </c>
      <c r="O50" s="414">
        <f t="shared" si="7"/>
        <v>0</v>
      </c>
      <c r="Y50" s="376">
        <f t="shared" si="11"/>
        <v>2060</v>
      </c>
      <c r="Z50" s="349">
        <f>SUMIFS(REC!F:F,REC!C:C,"&gt;="&amp;DATE(Y50,1,1),REC!C:C,"&lt;="&amp;EOMONTH(DATE(Y50,12,1),0),REC!H:H,"efetivado")</f>
        <v>0</v>
      </c>
      <c r="AA50" s="349">
        <f>SUMIFS(DES!F:F,DES!C:C,"&gt;="&amp;DATE(Y50,1,1),DES!C:C,"&lt;="&amp;EOMONTH(DATE(Y50,12,1),0),DES!H:H,"efetivado")</f>
        <v>0</v>
      </c>
    </row>
    <row r="51" spans="4:27" x14ac:dyDescent="0.25">
      <c r="M51" s="401">
        <f t="shared" si="5"/>
        <v>2061</v>
      </c>
      <c r="N51" s="413">
        <f t="shared" si="6"/>
        <v>0</v>
      </c>
      <c r="O51" s="414">
        <f t="shared" si="7"/>
        <v>0</v>
      </c>
      <c r="Y51" s="376">
        <f t="shared" si="11"/>
        <v>2061</v>
      </c>
      <c r="Z51" s="349">
        <f>SUMIFS(REC!F:F,REC!C:C,"&gt;="&amp;DATE(Y51,1,1),REC!C:C,"&lt;="&amp;EOMONTH(DATE(Y51,12,1),0),REC!H:H,"efetivado")</f>
        <v>0</v>
      </c>
      <c r="AA51" s="349">
        <f>SUMIFS(DES!F:F,DES!C:C,"&gt;="&amp;DATE(Y51,1,1),DES!C:C,"&lt;="&amp;EOMONTH(DATE(Y51,12,1),0),DES!H:H,"efetivado")</f>
        <v>0</v>
      </c>
    </row>
    <row r="52" spans="4:27" x14ac:dyDescent="0.25">
      <c r="M52" s="401">
        <f t="shared" si="5"/>
        <v>2062</v>
      </c>
      <c r="N52" s="413">
        <f t="shared" si="6"/>
        <v>0</v>
      </c>
      <c r="O52" s="414">
        <f t="shared" si="7"/>
        <v>0</v>
      </c>
      <c r="Y52" s="376">
        <f t="shared" si="11"/>
        <v>2062</v>
      </c>
      <c r="Z52" s="349">
        <f>SUMIFS(REC!F:F,REC!C:C,"&gt;="&amp;DATE(Y52,1,1),REC!C:C,"&lt;="&amp;EOMONTH(DATE(Y52,12,1),0),REC!H:H,"efetivado")</f>
        <v>0</v>
      </c>
      <c r="AA52" s="349">
        <f>SUMIFS(DES!F:F,DES!C:C,"&gt;="&amp;DATE(Y52,1,1),DES!C:C,"&lt;="&amp;EOMONTH(DATE(Y52,12,1),0),DES!H:H,"efetivado")</f>
        <v>0</v>
      </c>
    </row>
    <row r="53" spans="4:27" x14ac:dyDescent="0.25">
      <c r="M53" s="401">
        <f t="shared" si="5"/>
        <v>2063</v>
      </c>
      <c r="N53" s="413">
        <f t="shared" si="6"/>
        <v>0</v>
      </c>
      <c r="O53" s="414">
        <f t="shared" si="7"/>
        <v>0</v>
      </c>
      <c r="Y53" s="376">
        <f t="shared" si="11"/>
        <v>2063</v>
      </c>
      <c r="Z53" s="349">
        <f>SUMIFS(REC!F:F,REC!C:C,"&gt;="&amp;DATE(Y53,1,1),REC!C:C,"&lt;="&amp;EOMONTH(DATE(Y53,12,1),0),REC!H:H,"efetivado")</f>
        <v>0</v>
      </c>
      <c r="AA53" s="349">
        <f>SUMIFS(DES!F:F,DES!C:C,"&gt;="&amp;DATE(Y53,1,1),DES!C:C,"&lt;="&amp;EOMONTH(DATE(Y53,12,1),0),DES!H:H,"efetivado")</f>
        <v>0</v>
      </c>
    </row>
    <row r="54" spans="4:27" x14ac:dyDescent="0.25">
      <c r="M54" s="401">
        <f t="shared" si="5"/>
        <v>2064</v>
      </c>
      <c r="N54" s="413">
        <f t="shared" si="6"/>
        <v>0</v>
      </c>
      <c r="O54" s="414">
        <f t="shared" si="7"/>
        <v>0</v>
      </c>
      <c r="Y54" s="376">
        <f t="shared" si="11"/>
        <v>2064</v>
      </c>
      <c r="Z54" s="349">
        <f>SUMIFS(REC!F:F,REC!C:C,"&gt;="&amp;DATE(Y54,1,1),REC!C:C,"&lt;="&amp;EOMONTH(DATE(Y54,12,1),0),REC!H:H,"efetivado")</f>
        <v>0</v>
      </c>
      <c r="AA54" s="349">
        <f>SUMIFS(DES!F:F,DES!C:C,"&gt;="&amp;DATE(Y54,1,1),DES!C:C,"&lt;="&amp;EOMONTH(DATE(Y54,12,1),0),DES!H:H,"efetivado")</f>
        <v>0</v>
      </c>
    </row>
    <row r="55" spans="4:27" x14ac:dyDescent="0.25">
      <c r="M55" s="401">
        <f t="shared" si="5"/>
        <v>2065</v>
      </c>
      <c r="N55" s="413">
        <f t="shared" si="6"/>
        <v>0</v>
      </c>
      <c r="O55" s="414">
        <f t="shared" si="7"/>
        <v>0</v>
      </c>
      <c r="Y55" s="376">
        <f t="shared" si="11"/>
        <v>2065</v>
      </c>
      <c r="Z55" s="349">
        <f>SUMIFS(REC!F:F,REC!C:C,"&gt;="&amp;DATE(Y55,1,1),REC!C:C,"&lt;="&amp;EOMONTH(DATE(Y55,12,1),0),REC!H:H,"efetivado")</f>
        <v>0</v>
      </c>
      <c r="AA55" s="349">
        <f>SUMIFS(DES!F:F,DES!C:C,"&gt;="&amp;DATE(Y55,1,1),DES!C:C,"&lt;="&amp;EOMONTH(DATE(Y55,12,1),0),DES!H:H,"efetivado")</f>
        <v>0</v>
      </c>
    </row>
    <row r="56" spans="4:27" x14ac:dyDescent="0.25">
      <c r="M56" s="401">
        <f t="shared" si="5"/>
        <v>2066</v>
      </c>
      <c r="N56" s="413">
        <f t="shared" si="6"/>
        <v>0</v>
      </c>
      <c r="O56" s="414">
        <f t="shared" si="7"/>
        <v>0</v>
      </c>
      <c r="Y56" s="376">
        <f t="shared" si="11"/>
        <v>2066</v>
      </c>
      <c r="Z56" s="349">
        <f>SUMIFS(REC!F:F,REC!C:C,"&gt;="&amp;DATE(Y56,1,1),REC!C:C,"&lt;="&amp;EOMONTH(DATE(Y56,12,1),0),REC!H:H,"efetivado")</f>
        <v>0</v>
      </c>
      <c r="AA56" s="349">
        <f>SUMIFS(DES!F:F,DES!C:C,"&gt;="&amp;DATE(Y56,1,1),DES!C:C,"&lt;="&amp;EOMONTH(DATE(Y56,12,1),0),DES!H:H,"efetivado")</f>
        <v>0</v>
      </c>
    </row>
    <row r="57" spans="4:27" x14ac:dyDescent="0.25">
      <c r="M57" s="401">
        <f t="shared" si="5"/>
        <v>2067</v>
      </c>
      <c r="N57" s="413">
        <f t="shared" si="6"/>
        <v>0</v>
      </c>
      <c r="O57" s="414">
        <f t="shared" si="7"/>
        <v>0</v>
      </c>
      <c r="Y57" s="376">
        <f t="shared" si="11"/>
        <v>2067</v>
      </c>
      <c r="Z57" s="349">
        <f>SUMIFS(REC!F:F,REC!C:C,"&gt;="&amp;DATE(Y57,1,1),REC!C:C,"&lt;="&amp;EOMONTH(DATE(Y57,12,1),0),REC!H:H,"efetivado")</f>
        <v>0</v>
      </c>
      <c r="AA57" s="349">
        <f>SUMIFS(DES!F:F,DES!C:C,"&gt;="&amp;DATE(Y57,1,1),DES!C:C,"&lt;="&amp;EOMONTH(DATE(Y57,12,1),0),DES!H:H,"efetivado")</f>
        <v>0</v>
      </c>
    </row>
    <row r="58" spans="4:27" x14ac:dyDescent="0.25">
      <c r="D58" s="3"/>
      <c r="E58" s="3"/>
      <c r="M58" s="401">
        <f t="shared" si="5"/>
        <v>2068</v>
      </c>
      <c r="N58" s="413">
        <f t="shared" si="6"/>
        <v>0</v>
      </c>
      <c r="O58" s="414">
        <f t="shared" si="7"/>
        <v>0</v>
      </c>
      <c r="Y58" s="376">
        <f t="shared" si="11"/>
        <v>2068</v>
      </c>
      <c r="Z58" s="349">
        <f>SUMIFS(REC!F:F,REC!C:C,"&gt;="&amp;DATE(Y58,1,1),REC!C:C,"&lt;="&amp;EOMONTH(DATE(Y58,12,1),0),REC!H:H,"efetivado")</f>
        <v>0</v>
      </c>
      <c r="AA58" s="349">
        <f>SUMIFS(DES!F:F,DES!C:C,"&gt;="&amp;DATE(Y58,1,1),DES!C:C,"&lt;="&amp;EOMONTH(DATE(Y58,12,1),0),DES!H:H,"efetivado")</f>
        <v>0</v>
      </c>
    </row>
    <row r="59" spans="4:27" x14ac:dyDescent="0.25">
      <c r="M59" s="401">
        <f t="shared" si="5"/>
        <v>2069</v>
      </c>
      <c r="N59" s="413">
        <f t="shared" si="6"/>
        <v>0</v>
      </c>
      <c r="O59" s="414">
        <f t="shared" si="7"/>
        <v>0</v>
      </c>
      <c r="Y59" s="376">
        <f t="shared" si="11"/>
        <v>2069</v>
      </c>
      <c r="Z59" s="349">
        <f>SUMIFS(REC!F:F,REC!C:C,"&gt;="&amp;DATE(Y59,1,1),REC!C:C,"&lt;="&amp;EOMONTH(DATE(Y59,12,1),0),REC!H:H,"efetivado")</f>
        <v>0</v>
      </c>
      <c r="AA59" s="349">
        <f>SUMIFS(DES!F:F,DES!C:C,"&gt;="&amp;DATE(Y59,1,1),DES!C:C,"&lt;="&amp;EOMONTH(DATE(Y59,12,1),0),DES!H:H,"efetivado")</f>
        <v>0</v>
      </c>
    </row>
    <row r="60" spans="4:27" x14ac:dyDescent="0.25">
      <c r="M60" s="401">
        <f t="shared" si="5"/>
        <v>2070</v>
      </c>
      <c r="N60" s="413">
        <f t="shared" si="6"/>
        <v>0</v>
      </c>
      <c r="O60" s="414">
        <f t="shared" si="7"/>
        <v>0</v>
      </c>
      <c r="Y60" s="376">
        <f t="shared" si="11"/>
        <v>2070</v>
      </c>
      <c r="Z60" s="349">
        <f>SUMIFS(REC!F:F,REC!C:C,"&gt;="&amp;DATE(Y60,1,1),REC!C:C,"&lt;="&amp;EOMONTH(DATE(Y60,12,1),0),REC!H:H,"efetivado")</f>
        <v>0</v>
      </c>
      <c r="AA60" s="349">
        <f>SUMIFS(DES!F:F,DES!C:C,"&gt;="&amp;DATE(Y60,1,1),DES!C:C,"&lt;="&amp;EOMONTH(DATE(Y60,12,1),0),DES!H:H,"efetivado")</f>
        <v>0</v>
      </c>
    </row>
  </sheetData>
  <sheetProtection password="BE96" sheet="1" objects="1" scenarios="1" selectLockedCells="1" sort="0" autoFilter="0"/>
  <mergeCells count="23">
    <mergeCell ref="AL7:AL8"/>
    <mergeCell ref="AW7:AW8"/>
    <mergeCell ref="AR7:AR8"/>
    <mergeCell ref="AS7:AS8"/>
    <mergeCell ref="AT7:AT8"/>
    <mergeCell ref="AU7:AU8"/>
    <mergeCell ref="AV7:AV8"/>
    <mergeCell ref="AM7:AM8"/>
    <mergeCell ref="AN7:AN8"/>
    <mergeCell ref="AO7:AO8"/>
    <mergeCell ref="AP7:AP8"/>
    <mergeCell ref="AQ7:AQ8"/>
    <mergeCell ref="Z7:Z8"/>
    <mergeCell ref="AA7:AA8"/>
    <mergeCell ref="Y7:Y8"/>
    <mergeCell ref="J7:J8"/>
    <mergeCell ref="C7:D8"/>
    <mergeCell ref="G7:H8"/>
    <mergeCell ref="E7:E8"/>
    <mergeCell ref="I7:I8"/>
    <mergeCell ref="M7:M8"/>
    <mergeCell ref="N7:N8"/>
    <mergeCell ref="O7:O8"/>
  </mergeCells>
  <conditionalFormatting sqref="E10:E29">
    <cfRule type="cellIs" dxfId="5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E01D07C-9B12-4BE7-AFED-5CA79C67E691}">
            <xm:f>DES!$U$8&gt;49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A1:XFD1048576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>
    <tabColor rgb="FF7030A0"/>
  </sheetPr>
  <dimension ref="A1:BA65"/>
  <sheetViews>
    <sheetView showGridLines="0" showRowColHeaders="0" zoomScaleNormal="100" workbookViewId="0">
      <pane ySplit="9" topLeftCell="A10" activePane="bottomLeft" state="frozen"/>
      <selection pane="bottomLeft" activeCell="F10" sqref="F10"/>
    </sheetView>
  </sheetViews>
  <sheetFormatPr defaultRowHeight="15" x14ac:dyDescent="0.25"/>
  <cols>
    <col min="1" max="1" width="10.7109375" customWidth="1"/>
    <col min="2" max="2" width="4.42578125" customWidth="1"/>
    <col min="3" max="3" width="5.42578125" style="41" customWidth="1"/>
    <col min="4" max="4" width="5.7109375" customWidth="1"/>
    <col min="5" max="5" width="26.7109375" customWidth="1"/>
    <col min="6" max="6" width="14.7109375" customWidth="1"/>
    <col min="7" max="7" width="5.42578125" customWidth="1"/>
    <col min="8" max="8" width="5.42578125" style="251" customWidth="1"/>
    <col min="9" max="9" width="5.7109375" customWidth="1"/>
    <col min="10" max="10" width="26.7109375" customWidth="1"/>
    <col min="11" max="11" width="14.7109375" customWidth="1"/>
    <col min="12" max="16" width="10.7109375" customWidth="1"/>
    <col min="17" max="17" width="75.28515625" style="305" customWidth="1"/>
    <col min="18" max="18" width="4.42578125" style="126" customWidth="1"/>
    <col min="19" max="19" width="5.7109375" style="126" customWidth="1"/>
    <col min="20" max="20" width="26.7109375" style="126" customWidth="1"/>
    <col min="21" max="21" width="14.7109375" style="126" customWidth="1"/>
    <col min="22" max="22" width="9.85546875" style="126" customWidth="1"/>
    <col min="23" max="23" width="5.42578125" style="126" customWidth="1"/>
    <col min="24" max="24" width="5.7109375" style="126" customWidth="1"/>
    <col min="25" max="25" width="26.7109375" style="126" customWidth="1"/>
    <col min="26" max="26" width="14.7109375" style="126" customWidth="1"/>
    <col min="27" max="28" width="9.140625" style="126" customWidth="1"/>
    <col min="29" max="32" width="12.85546875" style="126" customWidth="1"/>
    <col min="33" max="33" width="9.140625" style="126" customWidth="1"/>
    <col min="34" max="37" width="12.85546875" style="126" customWidth="1"/>
    <col min="38" max="38" width="9.140625" style="126" customWidth="1"/>
    <col min="39" max="53" width="9.140625" style="305"/>
  </cols>
  <sheetData>
    <row r="1" spans="1:37" x14ac:dyDescent="0.25">
      <c r="A1" s="6"/>
      <c r="B1" s="6"/>
      <c r="L1" s="6"/>
      <c r="M1" s="6"/>
      <c r="N1" s="6"/>
      <c r="O1" s="6"/>
      <c r="P1" s="6"/>
      <c r="Q1" s="309"/>
    </row>
    <row r="2" spans="1:37" x14ac:dyDescent="0.25">
      <c r="C2" s="39"/>
    </row>
    <row r="3" spans="1:37" x14ac:dyDescent="0.25">
      <c r="C3" s="39"/>
    </row>
    <row r="4" spans="1:37" x14ac:dyDescent="0.25">
      <c r="C4" s="39"/>
    </row>
    <row r="5" spans="1:37" x14ac:dyDescent="0.25">
      <c r="C5" s="39"/>
    </row>
    <row r="6" spans="1:37" x14ac:dyDescent="0.25">
      <c r="C6" s="39"/>
    </row>
    <row r="7" spans="1:37" ht="19.5" customHeight="1" x14ac:dyDescent="0.25">
      <c r="C7" s="39"/>
      <c r="D7" s="496" t="s">
        <v>51</v>
      </c>
      <c r="E7" s="496"/>
      <c r="F7" s="496"/>
      <c r="I7" s="496" t="s">
        <v>54</v>
      </c>
      <c r="J7" s="496"/>
      <c r="K7" s="496"/>
      <c r="S7" s="503" t="s">
        <v>51</v>
      </c>
      <c r="T7" s="503"/>
      <c r="U7" s="503"/>
      <c r="X7" s="503" t="s">
        <v>54</v>
      </c>
      <c r="Y7" s="503"/>
      <c r="Z7" s="503"/>
      <c r="AC7" s="502" t="s">
        <v>113</v>
      </c>
      <c r="AD7" s="502"/>
      <c r="AE7" s="502"/>
      <c r="AF7" s="502"/>
      <c r="AH7" s="502" t="s">
        <v>114</v>
      </c>
      <c r="AI7" s="502"/>
      <c r="AJ7" s="502"/>
      <c r="AK7" s="502"/>
    </row>
    <row r="8" spans="1:37" x14ac:dyDescent="0.25">
      <c r="C8" s="39"/>
      <c r="D8" s="496" t="s">
        <v>13</v>
      </c>
      <c r="E8" s="496"/>
      <c r="F8" s="399" t="s">
        <v>205</v>
      </c>
      <c r="I8" s="496" t="s">
        <v>12</v>
      </c>
      <c r="J8" s="496"/>
      <c r="K8" s="399" t="s">
        <v>58</v>
      </c>
      <c r="S8" s="503" t="s">
        <v>13</v>
      </c>
      <c r="T8" s="503"/>
      <c r="U8" s="400" t="s">
        <v>205</v>
      </c>
      <c r="X8" s="503" t="s">
        <v>12</v>
      </c>
      <c r="Y8" s="503"/>
      <c r="Z8" s="400" t="s">
        <v>58</v>
      </c>
      <c r="AC8" s="127" t="s">
        <v>87</v>
      </c>
      <c r="AD8" s="127" t="s">
        <v>112</v>
      </c>
      <c r="AE8" s="127" t="s">
        <v>84</v>
      </c>
      <c r="AF8" s="127" t="s">
        <v>87</v>
      </c>
      <c r="AH8" s="127" t="s">
        <v>87</v>
      </c>
      <c r="AI8" s="127" t="s">
        <v>91</v>
      </c>
      <c r="AJ8" s="127" t="s">
        <v>86</v>
      </c>
      <c r="AK8" s="127" t="s">
        <v>87</v>
      </c>
    </row>
    <row r="9" spans="1:37" x14ac:dyDescent="0.25">
      <c r="C9" s="39"/>
      <c r="D9" s="399" t="s">
        <v>227</v>
      </c>
      <c r="E9" s="177" t="s">
        <v>18</v>
      </c>
      <c r="F9" s="264">
        <f>U9</f>
        <v>0</v>
      </c>
      <c r="I9" s="399" t="s">
        <v>227</v>
      </c>
      <c r="J9" s="419" t="s">
        <v>18</v>
      </c>
      <c r="K9" s="264">
        <f>Z9</f>
        <v>0</v>
      </c>
      <c r="S9" s="400" t="s">
        <v>227</v>
      </c>
      <c r="T9" s="400" t="s">
        <v>18</v>
      </c>
      <c r="U9" s="415">
        <f>SUM(U10:U59)</f>
        <v>0</v>
      </c>
      <c r="V9" s="415"/>
      <c r="X9" s="400" t="s">
        <v>227</v>
      </c>
      <c r="Y9" s="400" t="s">
        <v>18</v>
      </c>
      <c r="Z9" s="415">
        <f>SUM(Z10:Z59)</f>
        <v>0</v>
      </c>
      <c r="AC9" s="127"/>
      <c r="AD9" s="127"/>
      <c r="AE9" s="127"/>
      <c r="AF9" s="127"/>
      <c r="AH9" s="127"/>
      <c r="AI9" s="127"/>
      <c r="AJ9" s="127"/>
      <c r="AK9" s="127"/>
    </row>
    <row r="10" spans="1:37" x14ac:dyDescent="0.25">
      <c r="D10" s="48" t="s">
        <v>152</v>
      </c>
      <c r="E10" s="420">
        <f>VLOOKUP(D10,$S$10:$U$59,2,0)</f>
        <v>0</v>
      </c>
      <c r="F10" s="421">
        <f>VLOOKUP(D10,$S$10:$U$59,3,0)</f>
        <v>0</v>
      </c>
      <c r="G10" s="12"/>
      <c r="H10" s="252"/>
      <c r="I10" s="48" t="s">
        <v>152</v>
      </c>
      <c r="J10" s="420">
        <f>VLOOKUP(I10,$X$10:$Z$59,2,0)</f>
        <v>0</v>
      </c>
      <c r="K10" s="422">
        <f>VLOOKUP(I10,$X$10:$Z$59,3,0)</f>
        <v>0</v>
      </c>
      <c r="R10" s="126">
        <v>1</v>
      </c>
      <c r="S10" s="127" t="s">
        <v>152</v>
      </c>
      <c r="T10" s="128">
        <f>VLOOKUP(S10,'CAD3'!C8:D8,2,0)</f>
        <v>0</v>
      </c>
      <c r="U10" s="129">
        <f>AF10</f>
        <v>0</v>
      </c>
      <c r="V10" s="129"/>
      <c r="W10" s="126">
        <v>1</v>
      </c>
      <c r="X10" s="127" t="s">
        <v>152</v>
      </c>
      <c r="Y10" s="128">
        <f>VLOOKUP(X10,'CAD3'!G8:H8,2,0)</f>
        <v>0</v>
      </c>
      <c r="Z10" s="129">
        <f t="shared" ref="Z10:Z59" si="0">AK10</f>
        <v>0</v>
      </c>
      <c r="AC10" s="416">
        <f>'CAD3'!E8</f>
        <v>0</v>
      </c>
      <c r="AD10" s="416">
        <f>SUMIFS('EMP ADQ'!G:G,'EMP ADQ'!D:D,"Empréstimo Adquirido",'EMP ADQ'!E:E,'09.1'!T:T,'EMP ADQ'!I:I,"Efetivado")</f>
        <v>0</v>
      </c>
      <c r="AE10" s="416">
        <f>SUMIFS('EMP ADQ'!G:G,'EMP ADQ'!D:D,"Empréstimo Pago",'EMP ADQ'!E:E,'09.1'!T:T,'EMP ADQ'!I:I,"Efetivado")</f>
        <v>0</v>
      </c>
      <c r="AF10" s="416">
        <f>AC10+AD10-AE10</f>
        <v>0</v>
      </c>
      <c r="AG10" s="416"/>
      <c r="AH10" s="416">
        <f>'CAD3'!I8</f>
        <v>0</v>
      </c>
      <c r="AI10" s="416">
        <f>SUMIFS('EMP CON'!G:G,'EMP CON'!D:D,"Empréstimo Concedido",'EMP CON'!E:E,'09.1'!Y:Y,'EMP CON'!I:I,"Efetivado")</f>
        <v>0</v>
      </c>
      <c r="AJ10" s="416">
        <f>SUMIFS('EMP CON'!G:G,'EMP CON'!D:D,"Empréstimo Recebido",'EMP CON'!E:E,'09.1'!Y:Y,'EMP CON'!I:I,"Efetivado")</f>
        <v>0</v>
      </c>
      <c r="AK10" s="417">
        <f>AH10+AI10-AJ10</f>
        <v>0</v>
      </c>
    </row>
    <row r="11" spans="1:37" x14ac:dyDescent="0.25">
      <c r="D11" s="48" t="s">
        <v>153</v>
      </c>
      <c r="E11" s="420">
        <f t="shared" ref="E11:E59" si="1">VLOOKUP(D11,$S$10:$U$59,2,0)</f>
        <v>0</v>
      </c>
      <c r="F11" s="421">
        <f t="shared" ref="F11:F59" si="2">VLOOKUP(D11,$S$10:$U$59,3,0)</f>
        <v>0</v>
      </c>
      <c r="G11" s="12"/>
      <c r="H11" s="252"/>
      <c r="I11" s="48" t="s">
        <v>153</v>
      </c>
      <c r="J11" s="420">
        <f t="shared" ref="J11:J59" si="3">VLOOKUP(I11,$X$10:$Z$59,2,0)</f>
        <v>0</v>
      </c>
      <c r="K11" s="422">
        <f t="shared" ref="K11:K59" si="4">VLOOKUP(I11,$X$10:$Z$59,3,0)</f>
        <v>0</v>
      </c>
      <c r="R11" s="126">
        <v>2</v>
      </c>
      <c r="S11" s="127" t="s">
        <v>153</v>
      </c>
      <c r="T11" s="128">
        <f>VLOOKUP(S11,'CAD3'!C9:D9,2,0)</f>
        <v>0</v>
      </c>
      <c r="U11" s="129">
        <f t="shared" ref="U11:U59" si="5">AF11</f>
        <v>0</v>
      </c>
      <c r="V11" s="129"/>
      <c r="W11" s="126">
        <v>2</v>
      </c>
      <c r="X11" s="127" t="s">
        <v>153</v>
      </c>
      <c r="Y11" s="128">
        <f>VLOOKUP(X11,'CAD3'!G9:H9,2,0)</f>
        <v>0</v>
      </c>
      <c r="Z11" s="129">
        <f t="shared" si="0"/>
        <v>0</v>
      </c>
      <c r="AC11" s="416">
        <f>'CAD3'!E9</f>
        <v>0</v>
      </c>
      <c r="AD11" s="416">
        <f>SUMIFS('EMP ADQ'!G:G,'EMP ADQ'!D:D,"Empréstimo Adquirido",'EMP ADQ'!E:E,'09.1'!T:T,'EMP ADQ'!I:I,"Efetivado")</f>
        <v>0</v>
      </c>
      <c r="AE11" s="416">
        <f>SUMIFS('EMP ADQ'!G:G,'EMP ADQ'!D:D,"Empréstimo Pago",'EMP ADQ'!E:E,'09.1'!T:T,'EMP ADQ'!I:I,"Efetivado")</f>
        <v>0</v>
      </c>
      <c r="AF11" s="416">
        <f t="shared" ref="AF11:AF59" si="6">AC11+AD11-AE11</f>
        <v>0</v>
      </c>
      <c r="AG11" s="416"/>
      <c r="AH11" s="416">
        <f>'CAD3'!I9</f>
        <v>0</v>
      </c>
      <c r="AI11" s="416">
        <f>SUMIFS('EMP CON'!G:G,'EMP CON'!D:D,"Empréstimo Concedido",'EMP CON'!E:E,'09.1'!Y:Y,'EMP CON'!I:I,"Efetivado")</f>
        <v>0</v>
      </c>
      <c r="AJ11" s="416">
        <f>SUMIFS('EMP CON'!G:G,'EMP CON'!D:D,"Empréstimo Recebido",'EMP CON'!E:E,'09.1'!Y:Y,'EMP CON'!I:I,"Efetivado")</f>
        <v>0</v>
      </c>
      <c r="AK11" s="417">
        <f t="shared" ref="AK11:AK59" si="7">AH11+AI11-AJ11</f>
        <v>0</v>
      </c>
    </row>
    <row r="12" spans="1:37" x14ac:dyDescent="0.25">
      <c r="D12" s="48" t="s">
        <v>154</v>
      </c>
      <c r="E12" s="420">
        <f t="shared" si="1"/>
        <v>0</v>
      </c>
      <c r="F12" s="421">
        <f t="shared" si="2"/>
        <v>0</v>
      </c>
      <c r="G12" s="12"/>
      <c r="H12" s="252"/>
      <c r="I12" s="48" t="s">
        <v>154</v>
      </c>
      <c r="J12" s="420">
        <f t="shared" si="3"/>
        <v>0</v>
      </c>
      <c r="K12" s="422">
        <f t="shared" si="4"/>
        <v>0</v>
      </c>
      <c r="R12" s="126">
        <v>3</v>
      </c>
      <c r="S12" s="127" t="s">
        <v>154</v>
      </c>
      <c r="T12" s="128">
        <f>VLOOKUP(S12,'CAD3'!C10:D10,2,0)</f>
        <v>0</v>
      </c>
      <c r="U12" s="129">
        <f t="shared" si="5"/>
        <v>0</v>
      </c>
      <c r="V12" s="129"/>
      <c r="W12" s="126">
        <v>3</v>
      </c>
      <c r="X12" s="127" t="s">
        <v>154</v>
      </c>
      <c r="Y12" s="128">
        <f>VLOOKUP(X12,'CAD3'!G10:H10,2,0)</f>
        <v>0</v>
      </c>
      <c r="Z12" s="129">
        <f t="shared" si="0"/>
        <v>0</v>
      </c>
      <c r="AC12" s="416">
        <f>'CAD3'!E10</f>
        <v>0</v>
      </c>
      <c r="AD12" s="416">
        <f>SUMIFS('EMP ADQ'!G:G,'EMP ADQ'!D:D,"Empréstimo Adquirido",'EMP ADQ'!E:E,'09.1'!T:T,'EMP ADQ'!I:I,"Efetivado")</f>
        <v>0</v>
      </c>
      <c r="AE12" s="416">
        <f>SUMIFS('EMP ADQ'!G:G,'EMP ADQ'!D:D,"Empréstimo Pago",'EMP ADQ'!E:E,'09.1'!T:T,'EMP ADQ'!I:I,"Efetivado")</f>
        <v>0</v>
      </c>
      <c r="AF12" s="416">
        <f t="shared" si="6"/>
        <v>0</v>
      </c>
      <c r="AG12" s="416"/>
      <c r="AH12" s="416">
        <f>'CAD3'!I10</f>
        <v>0</v>
      </c>
      <c r="AI12" s="416">
        <f>SUMIFS('EMP CON'!G:G,'EMP CON'!D:D,"Empréstimo Concedido",'EMP CON'!E:E,'09.1'!Y:Y,'EMP CON'!I:I,"Efetivado")</f>
        <v>0</v>
      </c>
      <c r="AJ12" s="416">
        <f>SUMIFS('EMP CON'!G:G,'EMP CON'!D:D,"Empréstimo Recebido",'EMP CON'!E:E,'09.1'!Y:Y,'EMP CON'!I:I,"Efetivado")</f>
        <v>0</v>
      </c>
      <c r="AK12" s="417">
        <f t="shared" si="7"/>
        <v>0</v>
      </c>
    </row>
    <row r="13" spans="1:37" x14ac:dyDescent="0.25">
      <c r="D13" s="48" t="s">
        <v>155</v>
      </c>
      <c r="E13" s="420">
        <f t="shared" si="1"/>
        <v>0</v>
      </c>
      <c r="F13" s="421">
        <f t="shared" si="2"/>
        <v>0</v>
      </c>
      <c r="G13" s="12"/>
      <c r="H13" s="252"/>
      <c r="I13" s="48" t="s">
        <v>155</v>
      </c>
      <c r="J13" s="420">
        <f t="shared" si="3"/>
        <v>0</v>
      </c>
      <c r="K13" s="422">
        <f t="shared" si="4"/>
        <v>0</v>
      </c>
      <c r="R13" s="126">
        <v>4</v>
      </c>
      <c r="S13" s="127" t="s">
        <v>155</v>
      </c>
      <c r="T13" s="128">
        <f>VLOOKUP(S13,'CAD3'!C11:D11,2,0)</f>
        <v>0</v>
      </c>
      <c r="U13" s="129">
        <f t="shared" si="5"/>
        <v>0</v>
      </c>
      <c r="V13" s="129"/>
      <c r="W13" s="126">
        <v>4</v>
      </c>
      <c r="X13" s="127" t="s">
        <v>155</v>
      </c>
      <c r="Y13" s="128">
        <f>VLOOKUP(X13,'CAD3'!G11:H11,2,0)</f>
        <v>0</v>
      </c>
      <c r="Z13" s="129">
        <f t="shared" si="0"/>
        <v>0</v>
      </c>
      <c r="AC13" s="416">
        <f>'CAD3'!E11</f>
        <v>0</v>
      </c>
      <c r="AD13" s="416">
        <f>SUMIFS('EMP ADQ'!G:G,'EMP ADQ'!D:D,"Empréstimo Adquirido",'EMP ADQ'!E:E,'09.1'!T:T,'EMP ADQ'!I:I,"Efetivado")</f>
        <v>0</v>
      </c>
      <c r="AE13" s="416">
        <f>SUMIFS('EMP ADQ'!G:G,'EMP ADQ'!D:D,"Empréstimo Pago",'EMP ADQ'!E:E,'09.1'!T:T,'EMP ADQ'!I:I,"Efetivado")</f>
        <v>0</v>
      </c>
      <c r="AF13" s="416">
        <f t="shared" si="6"/>
        <v>0</v>
      </c>
      <c r="AG13" s="416"/>
      <c r="AH13" s="416">
        <f>'CAD3'!I11</f>
        <v>0</v>
      </c>
      <c r="AI13" s="416">
        <f>SUMIFS('EMP CON'!G:G,'EMP CON'!D:D,"Empréstimo Concedido",'EMP CON'!E:E,'09.1'!Y:Y,'EMP CON'!I:I,"Efetivado")</f>
        <v>0</v>
      </c>
      <c r="AJ13" s="416">
        <f>SUMIFS('EMP CON'!G:G,'EMP CON'!D:D,"Empréstimo Recebido",'EMP CON'!E:E,'09.1'!Y:Y,'EMP CON'!I:I,"Efetivado")</f>
        <v>0</v>
      </c>
      <c r="AK13" s="417">
        <f t="shared" si="7"/>
        <v>0</v>
      </c>
    </row>
    <row r="14" spans="1:37" x14ac:dyDescent="0.25">
      <c r="D14" s="48" t="s">
        <v>156</v>
      </c>
      <c r="E14" s="420">
        <f t="shared" si="1"/>
        <v>0</v>
      </c>
      <c r="F14" s="421">
        <f t="shared" si="2"/>
        <v>0</v>
      </c>
      <c r="G14" s="12"/>
      <c r="H14" s="252"/>
      <c r="I14" s="48" t="s">
        <v>156</v>
      </c>
      <c r="J14" s="420">
        <f t="shared" si="3"/>
        <v>0</v>
      </c>
      <c r="K14" s="422">
        <f t="shared" si="4"/>
        <v>0</v>
      </c>
      <c r="R14" s="126">
        <v>5</v>
      </c>
      <c r="S14" s="127" t="s">
        <v>156</v>
      </c>
      <c r="T14" s="128">
        <f>VLOOKUP(S14,'CAD3'!C12:D12,2,0)</f>
        <v>0</v>
      </c>
      <c r="U14" s="129">
        <f t="shared" si="5"/>
        <v>0</v>
      </c>
      <c r="V14" s="129"/>
      <c r="W14" s="126">
        <v>5</v>
      </c>
      <c r="X14" s="127" t="s">
        <v>156</v>
      </c>
      <c r="Y14" s="128">
        <f>VLOOKUP(X14,'CAD3'!G12:H12,2,0)</f>
        <v>0</v>
      </c>
      <c r="Z14" s="129">
        <f t="shared" si="0"/>
        <v>0</v>
      </c>
      <c r="AC14" s="416">
        <f>'CAD3'!E12</f>
        <v>0</v>
      </c>
      <c r="AD14" s="416">
        <f>SUMIFS('EMP ADQ'!G:G,'EMP ADQ'!D:D,"Empréstimo Adquirido",'EMP ADQ'!E:E,'09.1'!T:T,'EMP ADQ'!I:I,"Efetivado")</f>
        <v>0</v>
      </c>
      <c r="AE14" s="416">
        <f>SUMIFS('EMP ADQ'!G:G,'EMP ADQ'!D:D,"Empréstimo Pago",'EMP ADQ'!E:E,'09.1'!T:T,'EMP ADQ'!I:I,"Efetivado")</f>
        <v>0</v>
      </c>
      <c r="AF14" s="416">
        <f t="shared" si="6"/>
        <v>0</v>
      </c>
      <c r="AG14" s="416"/>
      <c r="AH14" s="416">
        <f>'CAD3'!I12</f>
        <v>0</v>
      </c>
      <c r="AI14" s="416">
        <f>SUMIFS('EMP CON'!G:G,'EMP CON'!D:D,"Empréstimo Concedido",'EMP CON'!E:E,'09.1'!Y:Y,'EMP CON'!I:I,"Efetivado")</f>
        <v>0</v>
      </c>
      <c r="AJ14" s="416">
        <f>SUMIFS('EMP CON'!G:G,'EMP CON'!D:D,"Empréstimo Recebido",'EMP CON'!E:E,'09.1'!Y:Y,'EMP CON'!I:I,"Efetivado")</f>
        <v>0</v>
      </c>
      <c r="AK14" s="417">
        <f t="shared" si="7"/>
        <v>0</v>
      </c>
    </row>
    <row r="15" spans="1:37" x14ac:dyDescent="0.25">
      <c r="D15" s="48" t="s">
        <v>157</v>
      </c>
      <c r="E15" s="420">
        <f t="shared" si="1"/>
        <v>0</v>
      </c>
      <c r="F15" s="421">
        <f t="shared" si="2"/>
        <v>0</v>
      </c>
      <c r="G15" s="12"/>
      <c r="H15" s="252"/>
      <c r="I15" s="48" t="s">
        <v>157</v>
      </c>
      <c r="J15" s="420">
        <f t="shared" si="3"/>
        <v>0</v>
      </c>
      <c r="K15" s="422">
        <f t="shared" si="4"/>
        <v>0</v>
      </c>
      <c r="R15" s="126">
        <v>6</v>
      </c>
      <c r="S15" s="127" t="s">
        <v>157</v>
      </c>
      <c r="T15" s="128">
        <f>VLOOKUP(S15,'CAD3'!C13:D13,2,0)</f>
        <v>0</v>
      </c>
      <c r="U15" s="129">
        <f t="shared" si="5"/>
        <v>0</v>
      </c>
      <c r="V15" s="129"/>
      <c r="W15" s="126">
        <v>6</v>
      </c>
      <c r="X15" s="127" t="s">
        <v>157</v>
      </c>
      <c r="Y15" s="128">
        <f>VLOOKUP(X15,'CAD3'!G13:H13,2,0)</f>
        <v>0</v>
      </c>
      <c r="Z15" s="129">
        <f t="shared" si="0"/>
        <v>0</v>
      </c>
      <c r="AC15" s="416">
        <f>'CAD3'!E13</f>
        <v>0</v>
      </c>
      <c r="AD15" s="416">
        <f>SUMIFS('EMP ADQ'!G:G,'EMP ADQ'!D:D,"Empréstimo Adquirido",'EMP ADQ'!E:E,'09.1'!T:T,'EMP ADQ'!I:I,"Efetivado")</f>
        <v>0</v>
      </c>
      <c r="AE15" s="416">
        <f>SUMIFS('EMP ADQ'!G:G,'EMP ADQ'!D:D,"Empréstimo Pago",'EMP ADQ'!E:E,'09.1'!T:T,'EMP ADQ'!I:I,"Efetivado")</f>
        <v>0</v>
      </c>
      <c r="AF15" s="416">
        <f t="shared" si="6"/>
        <v>0</v>
      </c>
      <c r="AG15" s="416"/>
      <c r="AH15" s="416">
        <f>'CAD3'!I13</f>
        <v>0</v>
      </c>
      <c r="AI15" s="416">
        <f>SUMIFS('EMP CON'!G:G,'EMP CON'!D:D,"Empréstimo Concedido",'EMP CON'!E:E,'09.1'!Y:Y,'EMP CON'!I:I,"Efetivado")</f>
        <v>0</v>
      </c>
      <c r="AJ15" s="416">
        <f>SUMIFS('EMP CON'!G:G,'EMP CON'!D:D,"Empréstimo Recebido",'EMP CON'!E:E,'09.1'!Y:Y,'EMP CON'!I:I,"Efetivado")</f>
        <v>0</v>
      </c>
      <c r="AK15" s="417">
        <f t="shared" si="7"/>
        <v>0</v>
      </c>
    </row>
    <row r="16" spans="1:37" x14ac:dyDescent="0.25">
      <c r="D16" s="48" t="s">
        <v>158</v>
      </c>
      <c r="E16" s="420">
        <f t="shared" si="1"/>
        <v>0</v>
      </c>
      <c r="F16" s="421">
        <f t="shared" si="2"/>
        <v>0</v>
      </c>
      <c r="G16" s="12"/>
      <c r="H16" s="252"/>
      <c r="I16" s="48" t="s">
        <v>158</v>
      </c>
      <c r="J16" s="420">
        <f t="shared" si="3"/>
        <v>0</v>
      </c>
      <c r="K16" s="422">
        <f t="shared" si="4"/>
        <v>0</v>
      </c>
      <c r="R16" s="126">
        <v>7</v>
      </c>
      <c r="S16" s="127" t="s">
        <v>158</v>
      </c>
      <c r="T16" s="128">
        <f>VLOOKUP(S16,'CAD3'!C14:D14,2,0)</f>
        <v>0</v>
      </c>
      <c r="U16" s="129">
        <f t="shared" si="5"/>
        <v>0</v>
      </c>
      <c r="V16" s="129"/>
      <c r="W16" s="126">
        <v>7</v>
      </c>
      <c r="X16" s="127" t="s">
        <v>158</v>
      </c>
      <c r="Y16" s="128">
        <f>VLOOKUP(X16,'CAD3'!G14:H14,2,0)</f>
        <v>0</v>
      </c>
      <c r="Z16" s="129">
        <f t="shared" si="0"/>
        <v>0</v>
      </c>
      <c r="AC16" s="416">
        <f>'CAD3'!E14</f>
        <v>0</v>
      </c>
      <c r="AD16" s="416">
        <f>SUMIFS('EMP ADQ'!G:G,'EMP ADQ'!D:D,"Empréstimo Adquirido",'EMP ADQ'!E:E,'09.1'!T:T,'EMP ADQ'!I:I,"Efetivado")</f>
        <v>0</v>
      </c>
      <c r="AE16" s="416">
        <f>SUMIFS('EMP ADQ'!G:G,'EMP ADQ'!D:D,"Empréstimo Pago",'EMP ADQ'!E:E,'09.1'!T:T,'EMP ADQ'!I:I,"Efetivado")</f>
        <v>0</v>
      </c>
      <c r="AF16" s="416">
        <f t="shared" si="6"/>
        <v>0</v>
      </c>
      <c r="AG16" s="416"/>
      <c r="AH16" s="416">
        <f>'CAD3'!I14</f>
        <v>0</v>
      </c>
      <c r="AI16" s="416">
        <f>SUMIFS('EMP CON'!G:G,'EMP CON'!D:D,"Empréstimo Concedido",'EMP CON'!E:E,'09.1'!Y:Y,'EMP CON'!I:I,"Efetivado")</f>
        <v>0</v>
      </c>
      <c r="AJ16" s="416">
        <f>SUMIFS('EMP CON'!G:G,'EMP CON'!D:D,"Empréstimo Recebido",'EMP CON'!E:E,'09.1'!Y:Y,'EMP CON'!I:I,"Efetivado")</f>
        <v>0</v>
      </c>
      <c r="AK16" s="417">
        <f t="shared" si="7"/>
        <v>0</v>
      </c>
    </row>
    <row r="17" spans="3:37" x14ac:dyDescent="0.25">
      <c r="D17" s="48" t="s">
        <v>159</v>
      </c>
      <c r="E17" s="420">
        <f t="shared" si="1"/>
        <v>0</v>
      </c>
      <c r="F17" s="421">
        <f t="shared" si="2"/>
        <v>0</v>
      </c>
      <c r="G17" s="12"/>
      <c r="H17" s="252"/>
      <c r="I17" s="48" t="s">
        <v>159</v>
      </c>
      <c r="J17" s="420">
        <f t="shared" si="3"/>
        <v>0</v>
      </c>
      <c r="K17" s="422">
        <f t="shared" si="4"/>
        <v>0</v>
      </c>
      <c r="R17" s="126">
        <v>8</v>
      </c>
      <c r="S17" s="127" t="s">
        <v>159</v>
      </c>
      <c r="T17" s="128">
        <f>VLOOKUP(S17,'CAD3'!C15:D15,2,0)</f>
        <v>0</v>
      </c>
      <c r="U17" s="129">
        <f t="shared" si="5"/>
        <v>0</v>
      </c>
      <c r="V17" s="129"/>
      <c r="W17" s="126">
        <v>8</v>
      </c>
      <c r="X17" s="127" t="s">
        <v>159</v>
      </c>
      <c r="Y17" s="128">
        <f>VLOOKUP(X17,'CAD3'!G15:H15,2,0)</f>
        <v>0</v>
      </c>
      <c r="Z17" s="129">
        <f t="shared" si="0"/>
        <v>0</v>
      </c>
      <c r="AC17" s="416">
        <f>'CAD3'!E15</f>
        <v>0</v>
      </c>
      <c r="AD17" s="416">
        <f>SUMIFS('EMP ADQ'!G:G,'EMP ADQ'!D:D,"Empréstimo Adquirido",'EMP ADQ'!E:E,'09.1'!T:T,'EMP ADQ'!I:I,"Efetivado")</f>
        <v>0</v>
      </c>
      <c r="AE17" s="416">
        <f>SUMIFS('EMP ADQ'!G:G,'EMP ADQ'!D:D,"Empréstimo Pago",'EMP ADQ'!E:E,'09.1'!T:T,'EMP ADQ'!I:I,"Efetivado")</f>
        <v>0</v>
      </c>
      <c r="AF17" s="416">
        <f t="shared" si="6"/>
        <v>0</v>
      </c>
      <c r="AG17" s="416"/>
      <c r="AH17" s="416">
        <f>'CAD3'!I15</f>
        <v>0</v>
      </c>
      <c r="AI17" s="416">
        <f>SUMIFS('EMP CON'!G:G,'EMP CON'!D:D,"Empréstimo Concedido",'EMP CON'!E:E,'09.1'!Y:Y,'EMP CON'!I:I,"Efetivado")</f>
        <v>0</v>
      </c>
      <c r="AJ17" s="416">
        <f>SUMIFS('EMP CON'!G:G,'EMP CON'!D:D,"Empréstimo Recebido",'EMP CON'!E:E,'09.1'!Y:Y,'EMP CON'!I:I,"Efetivado")</f>
        <v>0</v>
      </c>
      <c r="AK17" s="417">
        <f t="shared" si="7"/>
        <v>0</v>
      </c>
    </row>
    <row r="18" spans="3:37" x14ac:dyDescent="0.25">
      <c r="D18" s="48" t="s">
        <v>160</v>
      </c>
      <c r="E18" s="420">
        <f t="shared" si="1"/>
        <v>0</v>
      </c>
      <c r="F18" s="421">
        <f t="shared" si="2"/>
        <v>0</v>
      </c>
      <c r="G18" s="12"/>
      <c r="H18" s="252"/>
      <c r="I18" s="48" t="s">
        <v>160</v>
      </c>
      <c r="J18" s="420">
        <f t="shared" si="3"/>
        <v>0</v>
      </c>
      <c r="K18" s="422">
        <f t="shared" si="4"/>
        <v>0</v>
      </c>
      <c r="R18" s="126">
        <v>9</v>
      </c>
      <c r="S18" s="127" t="s">
        <v>160</v>
      </c>
      <c r="T18" s="128">
        <f>VLOOKUP(S18,'CAD3'!C16:D16,2,0)</f>
        <v>0</v>
      </c>
      <c r="U18" s="129">
        <f t="shared" si="5"/>
        <v>0</v>
      </c>
      <c r="V18" s="129"/>
      <c r="W18" s="126">
        <v>9</v>
      </c>
      <c r="X18" s="127" t="s">
        <v>160</v>
      </c>
      <c r="Y18" s="128">
        <f>VLOOKUP(X18,'CAD3'!G16:H16,2,0)</f>
        <v>0</v>
      </c>
      <c r="Z18" s="129">
        <f t="shared" si="0"/>
        <v>0</v>
      </c>
      <c r="AC18" s="416">
        <f>'CAD3'!E16</f>
        <v>0</v>
      </c>
      <c r="AD18" s="416">
        <f>SUMIFS('EMP ADQ'!G:G,'EMP ADQ'!D:D,"Empréstimo Adquirido",'EMP ADQ'!E:E,'09.1'!T:T,'EMP ADQ'!I:I,"Efetivado")</f>
        <v>0</v>
      </c>
      <c r="AE18" s="416">
        <f>SUMIFS('EMP ADQ'!G:G,'EMP ADQ'!D:D,"Empréstimo Pago",'EMP ADQ'!E:E,'09.1'!T:T,'EMP ADQ'!I:I,"Efetivado")</f>
        <v>0</v>
      </c>
      <c r="AF18" s="416">
        <f t="shared" si="6"/>
        <v>0</v>
      </c>
      <c r="AG18" s="416"/>
      <c r="AH18" s="416">
        <f>'CAD3'!I16</f>
        <v>0</v>
      </c>
      <c r="AI18" s="416">
        <f>SUMIFS('EMP CON'!G:G,'EMP CON'!D:D,"Empréstimo Concedido",'EMP CON'!E:E,'09.1'!Y:Y,'EMP CON'!I:I,"Efetivado")</f>
        <v>0</v>
      </c>
      <c r="AJ18" s="416">
        <f>SUMIFS('EMP CON'!G:G,'EMP CON'!D:D,"Empréstimo Recebido",'EMP CON'!E:E,'09.1'!Y:Y,'EMP CON'!I:I,"Efetivado")</f>
        <v>0</v>
      </c>
      <c r="AK18" s="417">
        <f t="shared" si="7"/>
        <v>0</v>
      </c>
    </row>
    <row r="19" spans="3:37" x14ac:dyDescent="0.25">
      <c r="D19" s="48" t="s">
        <v>161</v>
      </c>
      <c r="E19" s="420">
        <f t="shared" si="1"/>
        <v>0</v>
      </c>
      <c r="F19" s="421">
        <f t="shared" si="2"/>
        <v>0</v>
      </c>
      <c r="G19" s="12"/>
      <c r="H19" s="252"/>
      <c r="I19" s="48" t="s">
        <v>161</v>
      </c>
      <c r="J19" s="420">
        <f t="shared" si="3"/>
        <v>0</v>
      </c>
      <c r="K19" s="422">
        <f t="shared" si="4"/>
        <v>0</v>
      </c>
      <c r="M19" s="318"/>
      <c r="R19" s="126">
        <v>10</v>
      </c>
      <c r="S19" s="127" t="s">
        <v>161</v>
      </c>
      <c r="T19" s="128">
        <f>VLOOKUP(S19,'CAD3'!C17:D17,2,0)</f>
        <v>0</v>
      </c>
      <c r="U19" s="129">
        <f t="shared" si="5"/>
        <v>0</v>
      </c>
      <c r="V19" s="129"/>
      <c r="W19" s="126">
        <v>10</v>
      </c>
      <c r="X19" s="127" t="s">
        <v>161</v>
      </c>
      <c r="Y19" s="128">
        <f>VLOOKUP(X19,'CAD3'!G17:H17,2,0)</f>
        <v>0</v>
      </c>
      <c r="Z19" s="129">
        <f t="shared" si="0"/>
        <v>0</v>
      </c>
      <c r="AC19" s="416">
        <f>'CAD3'!E17</f>
        <v>0</v>
      </c>
      <c r="AD19" s="416">
        <f>SUMIFS('EMP ADQ'!G:G,'EMP ADQ'!D:D,"Empréstimo Adquirido",'EMP ADQ'!E:E,'09.1'!T:T,'EMP ADQ'!I:I,"Efetivado")</f>
        <v>0</v>
      </c>
      <c r="AE19" s="416">
        <f>SUMIFS('EMP ADQ'!G:G,'EMP ADQ'!D:D,"Empréstimo Pago",'EMP ADQ'!E:E,'09.1'!T:T,'EMP ADQ'!I:I,"Efetivado")</f>
        <v>0</v>
      </c>
      <c r="AF19" s="416">
        <f t="shared" si="6"/>
        <v>0</v>
      </c>
      <c r="AG19" s="416"/>
      <c r="AH19" s="416">
        <f>'CAD3'!I17</f>
        <v>0</v>
      </c>
      <c r="AI19" s="416">
        <f>SUMIFS('EMP CON'!G:G,'EMP CON'!D:D,"Empréstimo Concedido",'EMP CON'!E:E,'09.1'!Y:Y,'EMP CON'!I:I,"Efetivado")</f>
        <v>0</v>
      </c>
      <c r="AJ19" s="416">
        <f>SUMIFS('EMP CON'!G:G,'EMP CON'!D:D,"Empréstimo Recebido",'EMP CON'!E:E,'09.1'!Y:Y,'EMP CON'!I:I,"Efetivado")</f>
        <v>0</v>
      </c>
      <c r="AK19" s="417">
        <f t="shared" si="7"/>
        <v>0</v>
      </c>
    </row>
    <row r="20" spans="3:37" x14ac:dyDescent="0.25">
      <c r="D20" s="48" t="s">
        <v>162</v>
      </c>
      <c r="E20" s="420">
        <f t="shared" si="1"/>
        <v>0</v>
      </c>
      <c r="F20" s="421">
        <f t="shared" si="2"/>
        <v>0</v>
      </c>
      <c r="G20" s="12"/>
      <c r="H20" s="252"/>
      <c r="I20" s="48" t="s">
        <v>162</v>
      </c>
      <c r="J20" s="420">
        <f t="shared" si="3"/>
        <v>0</v>
      </c>
      <c r="K20" s="422">
        <f t="shared" si="4"/>
        <v>0</v>
      </c>
      <c r="R20" s="126">
        <v>11</v>
      </c>
      <c r="S20" s="127" t="s">
        <v>162</v>
      </c>
      <c r="T20" s="128">
        <f>VLOOKUP(S20,'CAD3'!C18:D18,2,0)</f>
        <v>0</v>
      </c>
      <c r="U20" s="129">
        <f t="shared" si="5"/>
        <v>0</v>
      </c>
      <c r="V20" s="129"/>
      <c r="W20" s="126">
        <v>11</v>
      </c>
      <c r="X20" s="127" t="s">
        <v>162</v>
      </c>
      <c r="Y20" s="128">
        <f>VLOOKUP(X20,'CAD3'!G18:H18,2,0)</f>
        <v>0</v>
      </c>
      <c r="Z20" s="129">
        <f t="shared" si="0"/>
        <v>0</v>
      </c>
      <c r="AC20" s="416">
        <f>'CAD3'!E18</f>
        <v>0</v>
      </c>
      <c r="AD20" s="416">
        <f>SUMIFS('EMP ADQ'!G:G,'EMP ADQ'!D:D,"Empréstimo Adquirido",'EMP ADQ'!E:E,'09.1'!T:T,'EMP ADQ'!I:I,"Efetivado")</f>
        <v>0</v>
      </c>
      <c r="AE20" s="416">
        <f>SUMIFS('EMP ADQ'!G:G,'EMP ADQ'!D:D,"Empréstimo Pago",'EMP ADQ'!E:E,'09.1'!T:T,'EMP ADQ'!I:I,"Efetivado")</f>
        <v>0</v>
      </c>
      <c r="AF20" s="416">
        <f t="shared" si="6"/>
        <v>0</v>
      </c>
      <c r="AG20" s="416"/>
      <c r="AH20" s="416">
        <f>'CAD3'!I18</f>
        <v>0</v>
      </c>
      <c r="AI20" s="416">
        <f>SUMIFS('EMP CON'!G:G,'EMP CON'!D:D,"Empréstimo Concedido",'EMP CON'!E:E,'09.1'!Y:Y,'EMP CON'!I:I,"Efetivado")</f>
        <v>0</v>
      </c>
      <c r="AJ20" s="416">
        <f>SUMIFS('EMP CON'!G:G,'EMP CON'!D:D,"Empréstimo Recebido",'EMP CON'!E:E,'09.1'!Y:Y,'EMP CON'!I:I,"Efetivado")</f>
        <v>0</v>
      </c>
      <c r="AK20" s="417">
        <f t="shared" si="7"/>
        <v>0</v>
      </c>
    </row>
    <row r="21" spans="3:37" x14ac:dyDescent="0.25">
      <c r="D21" s="48" t="s">
        <v>163</v>
      </c>
      <c r="E21" s="420">
        <f t="shared" si="1"/>
        <v>0</v>
      </c>
      <c r="F21" s="421">
        <f t="shared" si="2"/>
        <v>0</v>
      </c>
      <c r="G21" s="12"/>
      <c r="H21" s="252"/>
      <c r="I21" s="48" t="s">
        <v>163</v>
      </c>
      <c r="J21" s="420">
        <f t="shared" si="3"/>
        <v>0</v>
      </c>
      <c r="K21" s="422">
        <f t="shared" si="4"/>
        <v>0</v>
      </c>
      <c r="R21" s="126">
        <v>12</v>
      </c>
      <c r="S21" s="127" t="s">
        <v>163</v>
      </c>
      <c r="T21" s="128">
        <f>VLOOKUP(S21,'CAD3'!C19:D19,2,0)</f>
        <v>0</v>
      </c>
      <c r="U21" s="129">
        <f t="shared" si="5"/>
        <v>0</v>
      </c>
      <c r="V21" s="129"/>
      <c r="W21" s="126">
        <v>12</v>
      </c>
      <c r="X21" s="127" t="s">
        <v>163</v>
      </c>
      <c r="Y21" s="128">
        <f>VLOOKUP(X21,'CAD3'!G19:H19,2,0)</f>
        <v>0</v>
      </c>
      <c r="Z21" s="129">
        <f t="shared" si="0"/>
        <v>0</v>
      </c>
      <c r="AC21" s="416">
        <f>'CAD3'!E19</f>
        <v>0</v>
      </c>
      <c r="AD21" s="416">
        <f>SUMIFS('EMP ADQ'!G:G,'EMP ADQ'!D:D,"Empréstimo Adquirido",'EMP ADQ'!E:E,'09.1'!T:T,'EMP ADQ'!I:I,"Efetivado")</f>
        <v>0</v>
      </c>
      <c r="AE21" s="416">
        <f>SUMIFS('EMP ADQ'!G:G,'EMP ADQ'!D:D,"Empréstimo Pago",'EMP ADQ'!E:E,'09.1'!T:T,'EMP ADQ'!I:I,"Efetivado")</f>
        <v>0</v>
      </c>
      <c r="AF21" s="416">
        <f t="shared" si="6"/>
        <v>0</v>
      </c>
      <c r="AG21" s="416"/>
      <c r="AH21" s="416">
        <f>'CAD3'!I19</f>
        <v>0</v>
      </c>
      <c r="AI21" s="416">
        <f>SUMIFS('EMP CON'!G:G,'EMP CON'!D:D,"Empréstimo Concedido",'EMP CON'!E:E,'09.1'!Y:Y,'EMP CON'!I:I,"Efetivado")</f>
        <v>0</v>
      </c>
      <c r="AJ21" s="416">
        <f>SUMIFS('EMP CON'!G:G,'EMP CON'!D:D,"Empréstimo Recebido",'EMP CON'!E:E,'09.1'!Y:Y,'EMP CON'!I:I,"Efetivado")</f>
        <v>0</v>
      </c>
      <c r="AK21" s="417">
        <f t="shared" si="7"/>
        <v>0</v>
      </c>
    </row>
    <row r="22" spans="3:37" x14ac:dyDescent="0.25">
      <c r="D22" s="48" t="s">
        <v>164</v>
      </c>
      <c r="E22" s="420">
        <f t="shared" si="1"/>
        <v>0</v>
      </c>
      <c r="F22" s="421">
        <f t="shared" si="2"/>
        <v>0</v>
      </c>
      <c r="G22" s="12"/>
      <c r="H22" s="252"/>
      <c r="I22" s="48" t="s">
        <v>164</v>
      </c>
      <c r="J22" s="420">
        <f t="shared" si="3"/>
        <v>0</v>
      </c>
      <c r="K22" s="422">
        <f t="shared" si="4"/>
        <v>0</v>
      </c>
      <c r="R22" s="126">
        <v>13</v>
      </c>
      <c r="S22" s="127" t="s">
        <v>164</v>
      </c>
      <c r="T22" s="128">
        <f>VLOOKUP(S22,'CAD3'!C20:D20,2,0)</f>
        <v>0</v>
      </c>
      <c r="U22" s="129">
        <f t="shared" si="5"/>
        <v>0</v>
      </c>
      <c r="V22" s="129"/>
      <c r="W22" s="126">
        <v>13</v>
      </c>
      <c r="X22" s="127" t="s">
        <v>164</v>
      </c>
      <c r="Y22" s="128">
        <f>VLOOKUP(X22,'CAD3'!G20:H20,2,0)</f>
        <v>0</v>
      </c>
      <c r="Z22" s="129">
        <f t="shared" si="0"/>
        <v>0</v>
      </c>
      <c r="AC22" s="416">
        <f>'CAD3'!E20</f>
        <v>0</v>
      </c>
      <c r="AD22" s="416">
        <f>SUMIFS('EMP ADQ'!G:G,'EMP ADQ'!D:D,"Empréstimo Adquirido",'EMP ADQ'!E:E,'09.1'!T:T,'EMP ADQ'!I:I,"Efetivado")</f>
        <v>0</v>
      </c>
      <c r="AE22" s="416">
        <f>SUMIFS('EMP ADQ'!G:G,'EMP ADQ'!D:D,"Empréstimo Pago",'EMP ADQ'!E:E,'09.1'!T:T,'EMP ADQ'!I:I,"Efetivado")</f>
        <v>0</v>
      </c>
      <c r="AF22" s="416">
        <f t="shared" si="6"/>
        <v>0</v>
      </c>
      <c r="AG22" s="416"/>
      <c r="AH22" s="416">
        <f>'CAD3'!I20</f>
        <v>0</v>
      </c>
      <c r="AI22" s="416">
        <f>SUMIFS('EMP CON'!G:G,'EMP CON'!D:D,"Empréstimo Concedido",'EMP CON'!E:E,'09.1'!Y:Y,'EMP CON'!I:I,"Efetivado")</f>
        <v>0</v>
      </c>
      <c r="AJ22" s="416">
        <f>SUMIFS('EMP CON'!G:G,'EMP CON'!D:D,"Empréstimo Recebido",'EMP CON'!E:E,'09.1'!Y:Y,'EMP CON'!I:I,"Efetivado")</f>
        <v>0</v>
      </c>
      <c r="AK22" s="417">
        <f t="shared" si="7"/>
        <v>0</v>
      </c>
    </row>
    <row r="23" spans="3:37" x14ac:dyDescent="0.25">
      <c r="D23" s="48" t="s">
        <v>165</v>
      </c>
      <c r="E23" s="420">
        <f t="shared" si="1"/>
        <v>0</v>
      </c>
      <c r="F23" s="421">
        <f t="shared" si="2"/>
        <v>0</v>
      </c>
      <c r="G23" s="12"/>
      <c r="H23" s="252"/>
      <c r="I23" s="48" t="s">
        <v>165</v>
      </c>
      <c r="J23" s="420">
        <f t="shared" si="3"/>
        <v>0</v>
      </c>
      <c r="K23" s="422">
        <f t="shared" si="4"/>
        <v>0</v>
      </c>
      <c r="R23" s="126">
        <v>14</v>
      </c>
      <c r="S23" s="127" t="s">
        <v>165</v>
      </c>
      <c r="T23" s="128">
        <f>VLOOKUP(S23,'CAD3'!C21:D21,2,0)</f>
        <v>0</v>
      </c>
      <c r="U23" s="129">
        <f t="shared" si="5"/>
        <v>0</v>
      </c>
      <c r="V23" s="129"/>
      <c r="W23" s="126">
        <v>14</v>
      </c>
      <c r="X23" s="127" t="s">
        <v>165</v>
      </c>
      <c r="Y23" s="128">
        <f>VLOOKUP(X23,'CAD3'!G21:H21,2,0)</f>
        <v>0</v>
      </c>
      <c r="Z23" s="129">
        <f t="shared" si="0"/>
        <v>0</v>
      </c>
      <c r="AC23" s="416">
        <f>'CAD3'!E21</f>
        <v>0</v>
      </c>
      <c r="AD23" s="416">
        <f>SUMIFS('EMP ADQ'!G:G,'EMP ADQ'!D:D,"Empréstimo Adquirido",'EMP ADQ'!E:E,'09.1'!T:T,'EMP ADQ'!I:I,"Efetivado")</f>
        <v>0</v>
      </c>
      <c r="AE23" s="416">
        <f>SUMIFS('EMP ADQ'!G:G,'EMP ADQ'!D:D,"Empréstimo Pago",'EMP ADQ'!E:E,'09.1'!T:T,'EMP ADQ'!I:I,"Efetivado")</f>
        <v>0</v>
      </c>
      <c r="AF23" s="416">
        <f t="shared" si="6"/>
        <v>0</v>
      </c>
      <c r="AG23" s="416"/>
      <c r="AH23" s="416">
        <f>'CAD3'!I21</f>
        <v>0</v>
      </c>
      <c r="AI23" s="416">
        <f>SUMIFS('EMP CON'!G:G,'EMP CON'!D:D,"Empréstimo Concedido",'EMP CON'!E:E,'09.1'!Y:Y,'EMP CON'!I:I,"Efetivado")</f>
        <v>0</v>
      </c>
      <c r="AJ23" s="416">
        <f>SUMIFS('EMP CON'!G:G,'EMP CON'!D:D,"Empréstimo Recebido",'EMP CON'!E:E,'09.1'!Y:Y,'EMP CON'!I:I,"Efetivado")</f>
        <v>0</v>
      </c>
      <c r="AK23" s="417">
        <f t="shared" si="7"/>
        <v>0</v>
      </c>
    </row>
    <row r="24" spans="3:37" x14ac:dyDescent="0.25">
      <c r="D24" s="48" t="s">
        <v>166</v>
      </c>
      <c r="E24" s="420">
        <f t="shared" si="1"/>
        <v>0</v>
      </c>
      <c r="F24" s="421">
        <f t="shared" si="2"/>
        <v>0</v>
      </c>
      <c r="G24" s="12"/>
      <c r="H24" s="252"/>
      <c r="I24" s="48" t="s">
        <v>166</v>
      </c>
      <c r="J24" s="420">
        <f t="shared" si="3"/>
        <v>0</v>
      </c>
      <c r="K24" s="422">
        <f t="shared" si="4"/>
        <v>0</v>
      </c>
      <c r="R24" s="126">
        <v>15</v>
      </c>
      <c r="S24" s="127" t="s">
        <v>166</v>
      </c>
      <c r="T24" s="128">
        <f>VLOOKUP(S24,'CAD3'!C22:D22,2,0)</f>
        <v>0</v>
      </c>
      <c r="U24" s="129">
        <f t="shared" si="5"/>
        <v>0</v>
      </c>
      <c r="V24" s="129"/>
      <c r="W24" s="126">
        <v>15</v>
      </c>
      <c r="X24" s="127" t="s">
        <v>166</v>
      </c>
      <c r="Y24" s="128">
        <f>VLOOKUP(X24,'CAD3'!G22:H22,2,0)</f>
        <v>0</v>
      </c>
      <c r="Z24" s="129">
        <f t="shared" si="0"/>
        <v>0</v>
      </c>
      <c r="AC24" s="416">
        <f>'CAD3'!E22</f>
        <v>0</v>
      </c>
      <c r="AD24" s="416">
        <f>SUMIFS('EMP ADQ'!G:G,'EMP ADQ'!D:D,"Empréstimo Adquirido",'EMP ADQ'!E:E,'09.1'!T:T,'EMP ADQ'!I:I,"Efetivado")</f>
        <v>0</v>
      </c>
      <c r="AE24" s="416">
        <f>SUMIFS('EMP ADQ'!G:G,'EMP ADQ'!D:D,"Empréstimo Pago",'EMP ADQ'!E:E,'09.1'!T:T,'EMP ADQ'!I:I,"Efetivado")</f>
        <v>0</v>
      </c>
      <c r="AF24" s="416">
        <f t="shared" si="6"/>
        <v>0</v>
      </c>
      <c r="AG24" s="416"/>
      <c r="AH24" s="416">
        <f>'CAD3'!I22</f>
        <v>0</v>
      </c>
      <c r="AI24" s="416">
        <f>SUMIFS('EMP CON'!G:G,'EMP CON'!D:D,"Empréstimo Concedido",'EMP CON'!E:E,'09.1'!Y:Y,'EMP CON'!I:I,"Efetivado")</f>
        <v>0</v>
      </c>
      <c r="AJ24" s="416">
        <f>SUMIFS('EMP CON'!G:G,'EMP CON'!D:D,"Empréstimo Recebido",'EMP CON'!E:E,'09.1'!Y:Y,'EMP CON'!I:I,"Efetivado")</f>
        <v>0</v>
      </c>
      <c r="AK24" s="417">
        <f t="shared" si="7"/>
        <v>0</v>
      </c>
    </row>
    <row r="25" spans="3:37" x14ac:dyDescent="0.25">
      <c r="D25" s="48" t="s">
        <v>167</v>
      </c>
      <c r="E25" s="420">
        <f t="shared" si="1"/>
        <v>0</v>
      </c>
      <c r="F25" s="421">
        <f t="shared" si="2"/>
        <v>0</v>
      </c>
      <c r="G25" s="12"/>
      <c r="H25" s="252"/>
      <c r="I25" s="48" t="s">
        <v>167</v>
      </c>
      <c r="J25" s="420">
        <f t="shared" si="3"/>
        <v>0</v>
      </c>
      <c r="K25" s="422">
        <f t="shared" si="4"/>
        <v>0</v>
      </c>
      <c r="R25" s="126">
        <v>16</v>
      </c>
      <c r="S25" s="127" t="s">
        <v>167</v>
      </c>
      <c r="T25" s="128">
        <f>VLOOKUP(S25,'CAD3'!C23:D23,2,0)</f>
        <v>0</v>
      </c>
      <c r="U25" s="129">
        <f t="shared" si="5"/>
        <v>0</v>
      </c>
      <c r="V25" s="129"/>
      <c r="W25" s="126">
        <v>16</v>
      </c>
      <c r="X25" s="127" t="s">
        <v>167</v>
      </c>
      <c r="Y25" s="128">
        <f>VLOOKUP(X25,'CAD3'!G23:H23,2,0)</f>
        <v>0</v>
      </c>
      <c r="Z25" s="129">
        <f t="shared" si="0"/>
        <v>0</v>
      </c>
      <c r="AC25" s="416">
        <f>'CAD3'!E23</f>
        <v>0</v>
      </c>
      <c r="AD25" s="416">
        <f>SUMIFS('EMP ADQ'!G:G,'EMP ADQ'!D:D,"Empréstimo Adquirido",'EMP ADQ'!E:E,'09.1'!T:T,'EMP ADQ'!I:I,"Efetivado")</f>
        <v>0</v>
      </c>
      <c r="AE25" s="416">
        <f>SUMIFS('EMP ADQ'!G:G,'EMP ADQ'!D:D,"Empréstimo Pago",'EMP ADQ'!E:E,'09.1'!T:T,'EMP ADQ'!I:I,"Efetivado")</f>
        <v>0</v>
      </c>
      <c r="AF25" s="416">
        <f t="shared" si="6"/>
        <v>0</v>
      </c>
      <c r="AG25" s="416"/>
      <c r="AH25" s="416">
        <f>'CAD3'!I23</f>
        <v>0</v>
      </c>
      <c r="AI25" s="416">
        <f>SUMIFS('EMP CON'!G:G,'EMP CON'!D:D,"Empréstimo Concedido",'EMP CON'!E:E,'09.1'!Y:Y,'EMP CON'!I:I,"Efetivado")</f>
        <v>0</v>
      </c>
      <c r="AJ25" s="416">
        <f>SUMIFS('EMP CON'!G:G,'EMP CON'!D:D,"Empréstimo Recebido",'EMP CON'!E:E,'09.1'!Y:Y,'EMP CON'!I:I,"Efetivado")</f>
        <v>0</v>
      </c>
      <c r="AK25" s="417">
        <f t="shared" si="7"/>
        <v>0</v>
      </c>
    </row>
    <row r="26" spans="3:37" x14ac:dyDescent="0.25">
      <c r="D26" s="48" t="s">
        <v>168</v>
      </c>
      <c r="E26" s="420">
        <f t="shared" si="1"/>
        <v>0</v>
      </c>
      <c r="F26" s="421">
        <f t="shared" si="2"/>
        <v>0</v>
      </c>
      <c r="G26" s="12"/>
      <c r="H26" s="252"/>
      <c r="I26" s="48" t="s">
        <v>168</v>
      </c>
      <c r="J26" s="420">
        <f t="shared" si="3"/>
        <v>0</v>
      </c>
      <c r="K26" s="422">
        <f t="shared" si="4"/>
        <v>0</v>
      </c>
      <c r="R26" s="126">
        <v>17</v>
      </c>
      <c r="S26" s="127" t="s">
        <v>168</v>
      </c>
      <c r="T26" s="128">
        <f>VLOOKUP(S26,'CAD3'!C24:D24,2,0)</f>
        <v>0</v>
      </c>
      <c r="U26" s="129">
        <f t="shared" si="5"/>
        <v>0</v>
      </c>
      <c r="V26" s="129"/>
      <c r="W26" s="126">
        <v>17</v>
      </c>
      <c r="X26" s="127" t="s">
        <v>168</v>
      </c>
      <c r="Y26" s="128">
        <f>VLOOKUP(X26,'CAD3'!G24:H24,2,0)</f>
        <v>0</v>
      </c>
      <c r="Z26" s="129">
        <f t="shared" si="0"/>
        <v>0</v>
      </c>
      <c r="AC26" s="416">
        <f>'CAD3'!E24</f>
        <v>0</v>
      </c>
      <c r="AD26" s="416">
        <f>SUMIFS('EMP ADQ'!G:G,'EMP ADQ'!D:D,"Empréstimo Adquirido",'EMP ADQ'!E:E,'09.1'!T:T,'EMP ADQ'!I:I,"Efetivado")</f>
        <v>0</v>
      </c>
      <c r="AE26" s="416">
        <f>SUMIFS('EMP ADQ'!G:G,'EMP ADQ'!D:D,"Empréstimo Pago",'EMP ADQ'!E:E,'09.1'!T:T,'EMP ADQ'!I:I,"Efetivado")</f>
        <v>0</v>
      </c>
      <c r="AF26" s="416">
        <f t="shared" si="6"/>
        <v>0</v>
      </c>
      <c r="AG26" s="416"/>
      <c r="AH26" s="416">
        <f>'CAD3'!I24</f>
        <v>0</v>
      </c>
      <c r="AI26" s="416">
        <f>SUMIFS('EMP CON'!G:G,'EMP CON'!D:D,"Empréstimo Concedido",'EMP CON'!E:E,'09.1'!Y:Y,'EMP CON'!I:I,"Efetivado")</f>
        <v>0</v>
      </c>
      <c r="AJ26" s="416">
        <f>SUMIFS('EMP CON'!G:G,'EMP CON'!D:D,"Empréstimo Recebido",'EMP CON'!E:E,'09.1'!Y:Y,'EMP CON'!I:I,"Efetivado")</f>
        <v>0</v>
      </c>
      <c r="AK26" s="417">
        <f t="shared" si="7"/>
        <v>0</v>
      </c>
    </row>
    <row r="27" spans="3:37" x14ac:dyDescent="0.25">
      <c r="D27" s="48" t="s">
        <v>169</v>
      </c>
      <c r="E27" s="420">
        <f t="shared" si="1"/>
        <v>0</v>
      </c>
      <c r="F27" s="421">
        <f t="shared" si="2"/>
        <v>0</v>
      </c>
      <c r="G27" s="12"/>
      <c r="H27" s="252"/>
      <c r="I27" s="48" t="s">
        <v>169</v>
      </c>
      <c r="J27" s="420">
        <f t="shared" si="3"/>
        <v>0</v>
      </c>
      <c r="K27" s="422">
        <f t="shared" si="4"/>
        <v>0</v>
      </c>
      <c r="R27" s="126">
        <v>18</v>
      </c>
      <c r="S27" s="127" t="s">
        <v>169</v>
      </c>
      <c r="T27" s="128">
        <f>VLOOKUP(S27,'CAD3'!C25:D25,2,0)</f>
        <v>0</v>
      </c>
      <c r="U27" s="129">
        <f t="shared" si="5"/>
        <v>0</v>
      </c>
      <c r="V27" s="129"/>
      <c r="W27" s="126">
        <v>18</v>
      </c>
      <c r="X27" s="127" t="s">
        <v>169</v>
      </c>
      <c r="Y27" s="128">
        <f>VLOOKUP(X27,'CAD3'!G25:H25,2,0)</f>
        <v>0</v>
      </c>
      <c r="Z27" s="129">
        <f t="shared" si="0"/>
        <v>0</v>
      </c>
      <c r="AC27" s="416">
        <f>'CAD3'!E25</f>
        <v>0</v>
      </c>
      <c r="AD27" s="416">
        <f>SUMIFS('EMP ADQ'!G:G,'EMP ADQ'!D:D,"Empréstimo Adquirido",'EMP ADQ'!E:E,'09.1'!T:T,'EMP ADQ'!I:I,"Efetivado")</f>
        <v>0</v>
      </c>
      <c r="AE27" s="416">
        <f>SUMIFS('EMP ADQ'!G:G,'EMP ADQ'!D:D,"Empréstimo Pago",'EMP ADQ'!E:E,'09.1'!T:T,'EMP ADQ'!I:I,"Efetivado")</f>
        <v>0</v>
      </c>
      <c r="AF27" s="416">
        <f t="shared" si="6"/>
        <v>0</v>
      </c>
      <c r="AG27" s="416"/>
      <c r="AH27" s="416">
        <f>'CAD3'!I25</f>
        <v>0</v>
      </c>
      <c r="AI27" s="416">
        <f>SUMIFS('EMP CON'!G:G,'EMP CON'!D:D,"Empréstimo Concedido",'EMP CON'!E:E,'09.1'!Y:Y,'EMP CON'!I:I,"Efetivado")</f>
        <v>0</v>
      </c>
      <c r="AJ27" s="416">
        <f>SUMIFS('EMP CON'!G:G,'EMP CON'!D:D,"Empréstimo Recebido",'EMP CON'!E:E,'09.1'!Y:Y,'EMP CON'!I:I,"Efetivado")</f>
        <v>0</v>
      </c>
      <c r="AK27" s="417">
        <f t="shared" si="7"/>
        <v>0</v>
      </c>
    </row>
    <row r="28" spans="3:37" x14ac:dyDescent="0.25">
      <c r="D28" s="48" t="s">
        <v>170</v>
      </c>
      <c r="E28" s="420">
        <f t="shared" si="1"/>
        <v>0</v>
      </c>
      <c r="F28" s="421">
        <f t="shared" si="2"/>
        <v>0</v>
      </c>
      <c r="G28" s="12"/>
      <c r="H28" s="252"/>
      <c r="I28" s="48" t="s">
        <v>170</v>
      </c>
      <c r="J28" s="420">
        <f t="shared" si="3"/>
        <v>0</v>
      </c>
      <c r="K28" s="422">
        <f t="shared" si="4"/>
        <v>0</v>
      </c>
      <c r="R28" s="126">
        <v>19</v>
      </c>
      <c r="S28" s="127" t="s">
        <v>170</v>
      </c>
      <c r="T28" s="128">
        <f>VLOOKUP(S28,'CAD3'!C26:D26,2,0)</f>
        <v>0</v>
      </c>
      <c r="U28" s="129">
        <f t="shared" si="5"/>
        <v>0</v>
      </c>
      <c r="V28" s="129"/>
      <c r="W28" s="126">
        <v>19</v>
      </c>
      <c r="X28" s="127" t="s">
        <v>170</v>
      </c>
      <c r="Y28" s="128">
        <f>VLOOKUP(X28,'CAD3'!G26:H26,2,0)</f>
        <v>0</v>
      </c>
      <c r="Z28" s="129">
        <f t="shared" si="0"/>
        <v>0</v>
      </c>
      <c r="AC28" s="416">
        <f>'CAD3'!E26</f>
        <v>0</v>
      </c>
      <c r="AD28" s="416">
        <f>SUMIFS('EMP ADQ'!G:G,'EMP ADQ'!D:D,"Empréstimo Adquirido",'EMP ADQ'!E:E,'09.1'!T:T,'EMP ADQ'!I:I,"Efetivado")</f>
        <v>0</v>
      </c>
      <c r="AE28" s="416">
        <f>SUMIFS('EMP ADQ'!G:G,'EMP ADQ'!D:D,"Empréstimo Pago",'EMP ADQ'!E:E,'09.1'!T:T,'EMP ADQ'!I:I,"Efetivado")</f>
        <v>0</v>
      </c>
      <c r="AF28" s="416">
        <f t="shared" si="6"/>
        <v>0</v>
      </c>
      <c r="AG28" s="416"/>
      <c r="AH28" s="416">
        <f>'CAD3'!I26</f>
        <v>0</v>
      </c>
      <c r="AI28" s="416">
        <f>SUMIFS('EMP CON'!G:G,'EMP CON'!D:D,"Empréstimo Concedido",'EMP CON'!E:E,'09.1'!Y:Y,'EMP CON'!I:I,"Efetivado")</f>
        <v>0</v>
      </c>
      <c r="AJ28" s="416">
        <f>SUMIFS('EMP CON'!G:G,'EMP CON'!D:D,"Empréstimo Recebido",'EMP CON'!E:E,'09.1'!Y:Y,'EMP CON'!I:I,"Efetivado")</f>
        <v>0</v>
      </c>
      <c r="AK28" s="417">
        <f t="shared" si="7"/>
        <v>0</v>
      </c>
    </row>
    <row r="29" spans="3:37" x14ac:dyDescent="0.25">
      <c r="D29" s="48" t="s">
        <v>171</v>
      </c>
      <c r="E29" s="420">
        <f t="shared" si="1"/>
        <v>0</v>
      </c>
      <c r="F29" s="421">
        <f t="shared" si="2"/>
        <v>0</v>
      </c>
      <c r="G29" s="12"/>
      <c r="H29" s="252"/>
      <c r="I29" s="48" t="s">
        <v>171</v>
      </c>
      <c r="J29" s="420">
        <f t="shared" si="3"/>
        <v>0</v>
      </c>
      <c r="K29" s="422">
        <f t="shared" si="4"/>
        <v>0</v>
      </c>
      <c r="R29" s="126">
        <v>20</v>
      </c>
      <c r="S29" s="127" t="s">
        <v>171</v>
      </c>
      <c r="T29" s="128">
        <f>VLOOKUP(S29,'CAD3'!C27:D27,2,0)</f>
        <v>0</v>
      </c>
      <c r="U29" s="129">
        <f t="shared" si="5"/>
        <v>0</v>
      </c>
      <c r="V29" s="129"/>
      <c r="W29" s="126">
        <v>20</v>
      </c>
      <c r="X29" s="127" t="s">
        <v>171</v>
      </c>
      <c r="Y29" s="128">
        <f>VLOOKUP(X29,'CAD3'!G27:H27,2,0)</f>
        <v>0</v>
      </c>
      <c r="Z29" s="129">
        <f t="shared" si="0"/>
        <v>0</v>
      </c>
      <c r="AC29" s="416">
        <f>'CAD3'!E27</f>
        <v>0</v>
      </c>
      <c r="AD29" s="416">
        <f>SUMIFS('EMP ADQ'!G:G,'EMP ADQ'!D:D,"Empréstimo Adquirido",'EMP ADQ'!E:E,'09.1'!T:T,'EMP ADQ'!I:I,"Efetivado")</f>
        <v>0</v>
      </c>
      <c r="AE29" s="416">
        <f>SUMIFS('EMP ADQ'!G:G,'EMP ADQ'!D:D,"Empréstimo Pago",'EMP ADQ'!E:E,'09.1'!T:T,'EMP ADQ'!I:I,"Efetivado")</f>
        <v>0</v>
      </c>
      <c r="AF29" s="416">
        <f t="shared" si="6"/>
        <v>0</v>
      </c>
      <c r="AG29" s="416"/>
      <c r="AH29" s="416">
        <f>'CAD3'!I27</f>
        <v>0</v>
      </c>
      <c r="AI29" s="416">
        <f>SUMIFS('EMP CON'!G:G,'EMP CON'!D:D,"Empréstimo Concedido",'EMP CON'!E:E,'09.1'!Y:Y,'EMP CON'!I:I,"Efetivado")</f>
        <v>0</v>
      </c>
      <c r="AJ29" s="416">
        <f>SUMIFS('EMP CON'!G:G,'EMP CON'!D:D,"Empréstimo Recebido",'EMP CON'!E:E,'09.1'!Y:Y,'EMP CON'!I:I,"Efetivado")</f>
        <v>0</v>
      </c>
      <c r="AK29" s="417">
        <f t="shared" si="7"/>
        <v>0</v>
      </c>
    </row>
    <row r="30" spans="3:37" x14ac:dyDescent="0.25">
      <c r="C30" s="250"/>
      <c r="D30" s="48" t="s">
        <v>172</v>
      </c>
      <c r="E30" s="420">
        <f t="shared" si="1"/>
        <v>0</v>
      </c>
      <c r="F30" s="421">
        <f t="shared" si="2"/>
        <v>0</v>
      </c>
      <c r="G30" s="124"/>
      <c r="H30" s="252"/>
      <c r="I30" s="48" t="s">
        <v>172</v>
      </c>
      <c r="J30" s="420">
        <f t="shared" si="3"/>
        <v>0</v>
      </c>
      <c r="K30" s="422">
        <f t="shared" si="4"/>
        <v>0</v>
      </c>
      <c r="R30" s="126">
        <v>21</v>
      </c>
      <c r="S30" s="127" t="s">
        <v>172</v>
      </c>
      <c r="T30" s="128">
        <f>VLOOKUP(S30,'CAD3'!C28:D28,2,0)</f>
        <v>0</v>
      </c>
      <c r="U30" s="129">
        <f t="shared" si="5"/>
        <v>0</v>
      </c>
      <c r="V30" s="129"/>
      <c r="W30" s="126">
        <v>21</v>
      </c>
      <c r="X30" s="127" t="s">
        <v>172</v>
      </c>
      <c r="Y30" s="128">
        <f>VLOOKUP(X30,'CAD3'!G28:H28,2,0)</f>
        <v>0</v>
      </c>
      <c r="Z30" s="129">
        <f t="shared" si="0"/>
        <v>0</v>
      </c>
      <c r="AC30" s="416">
        <f>'CAD3'!E28</f>
        <v>0</v>
      </c>
      <c r="AD30" s="416">
        <f>SUMIFS('EMP ADQ'!G:G,'EMP ADQ'!D:D,"Empréstimo Adquirido",'EMP ADQ'!E:E,'09.1'!T:T,'EMP ADQ'!I:I,"Efetivado")</f>
        <v>0</v>
      </c>
      <c r="AE30" s="416">
        <f>SUMIFS('EMP ADQ'!G:G,'EMP ADQ'!D:D,"Empréstimo Pago",'EMP ADQ'!E:E,'09.1'!T:T,'EMP ADQ'!I:I,"Efetivado")</f>
        <v>0</v>
      </c>
      <c r="AF30" s="416">
        <f t="shared" si="6"/>
        <v>0</v>
      </c>
      <c r="AG30" s="416"/>
      <c r="AH30" s="416">
        <f>'CAD3'!I28</f>
        <v>0</v>
      </c>
      <c r="AI30" s="416">
        <f>SUMIFS('EMP CON'!G:G,'EMP CON'!D:D,"Empréstimo Concedido",'EMP CON'!E:E,'09.1'!Y:Y,'EMP CON'!I:I,"Efetivado")</f>
        <v>0</v>
      </c>
      <c r="AJ30" s="416">
        <f>SUMIFS('EMP CON'!G:G,'EMP CON'!D:D,"Empréstimo Recebido",'EMP CON'!E:E,'09.1'!Y:Y,'EMP CON'!I:I,"Efetivado")</f>
        <v>0</v>
      </c>
      <c r="AK30" s="417">
        <f t="shared" si="7"/>
        <v>0</v>
      </c>
    </row>
    <row r="31" spans="3:37" x14ac:dyDescent="0.25">
      <c r="C31" s="250"/>
      <c r="D31" s="48" t="s">
        <v>173</v>
      </c>
      <c r="E31" s="420">
        <f t="shared" si="1"/>
        <v>0</v>
      </c>
      <c r="F31" s="421">
        <f t="shared" si="2"/>
        <v>0</v>
      </c>
      <c r="G31" s="124"/>
      <c r="H31" s="252"/>
      <c r="I31" s="48" t="s">
        <v>173</v>
      </c>
      <c r="J31" s="420">
        <f t="shared" si="3"/>
        <v>0</v>
      </c>
      <c r="K31" s="422">
        <f t="shared" si="4"/>
        <v>0</v>
      </c>
      <c r="R31" s="126">
        <v>22</v>
      </c>
      <c r="S31" s="127" t="s">
        <v>173</v>
      </c>
      <c r="T31" s="128">
        <f>VLOOKUP(S31,'CAD3'!C29:D29,2,0)</f>
        <v>0</v>
      </c>
      <c r="U31" s="129">
        <f t="shared" si="5"/>
        <v>0</v>
      </c>
      <c r="V31" s="129"/>
      <c r="W31" s="126">
        <v>22</v>
      </c>
      <c r="X31" s="127" t="s">
        <v>173</v>
      </c>
      <c r="Y31" s="128">
        <f>VLOOKUP(X31,'CAD3'!G29:H29,2,0)</f>
        <v>0</v>
      </c>
      <c r="Z31" s="129">
        <f t="shared" si="0"/>
        <v>0</v>
      </c>
      <c r="AC31" s="416">
        <f>'CAD3'!E29</f>
        <v>0</v>
      </c>
      <c r="AD31" s="416">
        <f>SUMIFS('EMP ADQ'!G:G,'EMP ADQ'!D:D,"Empréstimo Adquirido",'EMP ADQ'!E:E,'09.1'!T:T,'EMP ADQ'!I:I,"Efetivado")</f>
        <v>0</v>
      </c>
      <c r="AE31" s="416">
        <f>SUMIFS('EMP ADQ'!G:G,'EMP ADQ'!D:D,"Empréstimo Pago",'EMP ADQ'!E:E,'09.1'!T:T,'EMP ADQ'!I:I,"Efetivado")</f>
        <v>0</v>
      </c>
      <c r="AF31" s="416">
        <f t="shared" si="6"/>
        <v>0</v>
      </c>
      <c r="AG31" s="416"/>
      <c r="AH31" s="416">
        <f>'CAD3'!I29</f>
        <v>0</v>
      </c>
      <c r="AI31" s="416">
        <f>SUMIFS('EMP CON'!G:G,'EMP CON'!D:D,"Empréstimo Concedido",'EMP CON'!E:E,'09.1'!Y:Y,'EMP CON'!I:I,"Efetivado")</f>
        <v>0</v>
      </c>
      <c r="AJ31" s="416">
        <f>SUMIFS('EMP CON'!G:G,'EMP CON'!D:D,"Empréstimo Recebido",'EMP CON'!E:E,'09.1'!Y:Y,'EMP CON'!I:I,"Efetivado")</f>
        <v>0</v>
      </c>
      <c r="AK31" s="417">
        <f t="shared" si="7"/>
        <v>0</v>
      </c>
    </row>
    <row r="32" spans="3:37" x14ac:dyDescent="0.25">
      <c r="C32" s="250"/>
      <c r="D32" s="48" t="s">
        <v>174</v>
      </c>
      <c r="E32" s="420">
        <f t="shared" si="1"/>
        <v>0</v>
      </c>
      <c r="F32" s="421">
        <f t="shared" si="2"/>
        <v>0</v>
      </c>
      <c r="G32" s="124"/>
      <c r="H32" s="252"/>
      <c r="I32" s="48" t="s">
        <v>174</v>
      </c>
      <c r="J32" s="420">
        <f t="shared" si="3"/>
        <v>0</v>
      </c>
      <c r="K32" s="422">
        <f t="shared" si="4"/>
        <v>0</v>
      </c>
      <c r="R32" s="126">
        <v>23</v>
      </c>
      <c r="S32" s="127" t="s">
        <v>174</v>
      </c>
      <c r="T32" s="128">
        <f>VLOOKUP(S32,'CAD3'!C30:D30,2,0)</f>
        <v>0</v>
      </c>
      <c r="U32" s="129">
        <f t="shared" si="5"/>
        <v>0</v>
      </c>
      <c r="V32" s="129"/>
      <c r="W32" s="126">
        <v>23</v>
      </c>
      <c r="X32" s="127" t="s">
        <v>174</v>
      </c>
      <c r="Y32" s="128">
        <f>VLOOKUP(X32,'CAD3'!G30:H30,2,0)</f>
        <v>0</v>
      </c>
      <c r="Z32" s="129">
        <f t="shared" si="0"/>
        <v>0</v>
      </c>
      <c r="AC32" s="416">
        <f>'CAD3'!E30</f>
        <v>0</v>
      </c>
      <c r="AD32" s="416">
        <f>SUMIFS('EMP ADQ'!G:G,'EMP ADQ'!D:D,"Empréstimo Adquirido",'EMP ADQ'!E:E,'09.1'!T:T,'EMP ADQ'!I:I,"Efetivado")</f>
        <v>0</v>
      </c>
      <c r="AE32" s="416">
        <f>SUMIFS('EMP ADQ'!G:G,'EMP ADQ'!D:D,"Empréstimo Pago",'EMP ADQ'!E:E,'09.1'!T:T,'EMP ADQ'!I:I,"Efetivado")</f>
        <v>0</v>
      </c>
      <c r="AF32" s="416">
        <f t="shared" si="6"/>
        <v>0</v>
      </c>
      <c r="AG32" s="416"/>
      <c r="AH32" s="416">
        <f>'CAD3'!I30</f>
        <v>0</v>
      </c>
      <c r="AI32" s="416">
        <f>SUMIFS('EMP CON'!G:G,'EMP CON'!D:D,"Empréstimo Concedido",'EMP CON'!E:E,'09.1'!Y:Y,'EMP CON'!I:I,"Efetivado")</f>
        <v>0</v>
      </c>
      <c r="AJ32" s="416">
        <f>SUMIFS('EMP CON'!G:G,'EMP CON'!D:D,"Empréstimo Recebido",'EMP CON'!E:E,'09.1'!Y:Y,'EMP CON'!I:I,"Efetivado")</f>
        <v>0</v>
      </c>
      <c r="AK32" s="417">
        <f t="shared" si="7"/>
        <v>0</v>
      </c>
    </row>
    <row r="33" spans="3:37" x14ac:dyDescent="0.25">
      <c r="C33" s="250"/>
      <c r="D33" s="48" t="s">
        <v>175</v>
      </c>
      <c r="E33" s="420">
        <f t="shared" si="1"/>
        <v>0</v>
      </c>
      <c r="F33" s="421">
        <f t="shared" si="2"/>
        <v>0</v>
      </c>
      <c r="G33" s="124"/>
      <c r="H33" s="252"/>
      <c r="I33" s="48" t="s">
        <v>175</v>
      </c>
      <c r="J33" s="420">
        <f t="shared" si="3"/>
        <v>0</v>
      </c>
      <c r="K33" s="422">
        <f t="shared" si="4"/>
        <v>0</v>
      </c>
      <c r="R33" s="126">
        <v>24</v>
      </c>
      <c r="S33" s="127" t="s">
        <v>175</v>
      </c>
      <c r="T33" s="128">
        <f>VLOOKUP(S33,'CAD3'!C31:D31,2,0)</f>
        <v>0</v>
      </c>
      <c r="U33" s="129">
        <f t="shared" si="5"/>
        <v>0</v>
      </c>
      <c r="V33" s="129"/>
      <c r="W33" s="126">
        <v>24</v>
      </c>
      <c r="X33" s="127" t="s">
        <v>175</v>
      </c>
      <c r="Y33" s="128">
        <f>VLOOKUP(X33,'CAD3'!G31:H31,2,0)</f>
        <v>0</v>
      </c>
      <c r="Z33" s="129">
        <f t="shared" si="0"/>
        <v>0</v>
      </c>
      <c r="AC33" s="416">
        <f>'CAD3'!E31</f>
        <v>0</v>
      </c>
      <c r="AD33" s="416">
        <f>SUMIFS('EMP ADQ'!G:G,'EMP ADQ'!D:D,"Empréstimo Adquirido",'EMP ADQ'!E:E,'09.1'!T:T,'EMP ADQ'!I:I,"Efetivado")</f>
        <v>0</v>
      </c>
      <c r="AE33" s="416">
        <f>SUMIFS('EMP ADQ'!G:G,'EMP ADQ'!D:D,"Empréstimo Pago",'EMP ADQ'!E:E,'09.1'!T:T,'EMP ADQ'!I:I,"Efetivado")</f>
        <v>0</v>
      </c>
      <c r="AF33" s="416">
        <f t="shared" si="6"/>
        <v>0</v>
      </c>
      <c r="AG33" s="416"/>
      <c r="AH33" s="416">
        <f>'CAD3'!I31</f>
        <v>0</v>
      </c>
      <c r="AI33" s="416">
        <f>SUMIFS('EMP CON'!G:G,'EMP CON'!D:D,"Empréstimo Concedido",'EMP CON'!E:E,'09.1'!Y:Y,'EMP CON'!I:I,"Efetivado")</f>
        <v>0</v>
      </c>
      <c r="AJ33" s="416">
        <f>SUMIFS('EMP CON'!G:G,'EMP CON'!D:D,"Empréstimo Recebido",'EMP CON'!E:E,'09.1'!Y:Y,'EMP CON'!I:I,"Efetivado")</f>
        <v>0</v>
      </c>
      <c r="AK33" s="417">
        <f t="shared" si="7"/>
        <v>0</v>
      </c>
    </row>
    <row r="34" spans="3:37" x14ac:dyDescent="0.25">
      <c r="C34" s="250"/>
      <c r="D34" s="48" t="s">
        <v>176</v>
      </c>
      <c r="E34" s="420">
        <f t="shared" si="1"/>
        <v>0</v>
      </c>
      <c r="F34" s="421">
        <f t="shared" si="2"/>
        <v>0</v>
      </c>
      <c r="G34" s="124"/>
      <c r="H34" s="252"/>
      <c r="I34" s="48" t="s">
        <v>176</v>
      </c>
      <c r="J34" s="420">
        <f t="shared" si="3"/>
        <v>0</v>
      </c>
      <c r="K34" s="422">
        <f t="shared" si="4"/>
        <v>0</v>
      </c>
      <c r="R34" s="126">
        <v>25</v>
      </c>
      <c r="S34" s="127" t="s">
        <v>176</v>
      </c>
      <c r="T34" s="128">
        <f>VLOOKUP(S34,'CAD3'!C32:D32,2,0)</f>
        <v>0</v>
      </c>
      <c r="U34" s="129">
        <f t="shared" si="5"/>
        <v>0</v>
      </c>
      <c r="V34" s="129"/>
      <c r="W34" s="126">
        <v>25</v>
      </c>
      <c r="X34" s="127" t="s">
        <v>176</v>
      </c>
      <c r="Y34" s="128">
        <f>VLOOKUP(X34,'CAD3'!G32:H32,2,0)</f>
        <v>0</v>
      </c>
      <c r="Z34" s="129">
        <f t="shared" si="0"/>
        <v>0</v>
      </c>
      <c r="AC34" s="416">
        <f>'CAD3'!E32</f>
        <v>0</v>
      </c>
      <c r="AD34" s="416">
        <f>SUMIFS('EMP ADQ'!G:G,'EMP ADQ'!D:D,"Empréstimo Adquirido",'EMP ADQ'!E:E,'09.1'!T:T,'EMP ADQ'!I:I,"Efetivado")</f>
        <v>0</v>
      </c>
      <c r="AE34" s="416">
        <f>SUMIFS('EMP ADQ'!G:G,'EMP ADQ'!D:D,"Empréstimo Pago",'EMP ADQ'!E:E,'09.1'!T:T,'EMP ADQ'!I:I,"Efetivado")</f>
        <v>0</v>
      </c>
      <c r="AF34" s="416">
        <f t="shared" si="6"/>
        <v>0</v>
      </c>
      <c r="AG34" s="416"/>
      <c r="AH34" s="416">
        <f>'CAD3'!I32</f>
        <v>0</v>
      </c>
      <c r="AI34" s="416">
        <f>SUMIFS('EMP CON'!G:G,'EMP CON'!D:D,"Empréstimo Concedido",'EMP CON'!E:E,'09.1'!Y:Y,'EMP CON'!I:I,"Efetivado")</f>
        <v>0</v>
      </c>
      <c r="AJ34" s="416">
        <f>SUMIFS('EMP CON'!G:G,'EMP CON'!D:D,"Empréstimo Recebido",'EMP CON'!E:E,'09.1'!Y:Y,'EMP CON'!I:I,"Efetivado")</f>
        <v>0</v>
      </c>
      <c r="AK34" s="417">
        <f t="shared" si="7"/>
        <v>0</v>
      </c>
    </row>
    <row r="35" spans="3:37" x14ac:dyDescent="0.25">
      <c r="C35" s="250"/>
      <c r="D35" s="48" t="s">
        <v>177</v>
      </c>
      <c r="E35" s="420">
        <f t="shared" si="1"/>
        <v>0</v>
      </c>
      <c r="F35" s="421">
        <f t="shared" si="2"/>
        <v>0</v>
      </c>
      <c r="G35" s="124"/>
      <c r="H35" s="252"/>
      <c r="I35" s="48" t="s">
        <v>177</v>
      </c>
      <c r="J35" s="420">
        <f t="shared" si="3"/>
        <v>0</v>
      </c>
      <c r="K35" s="422">
        <f t="shared" si="4"/>
        <v>0</v>
      </c>
      <c r="R35" s="126">
        <v>26</v>
      </c>
      <c r="S35" s="127" t="s">
        <v>177</v>
      </c>
      <c r="T35" s="128">
        <f>VLOOKUP(S35,'CAD3'!C33:D33,2,0)</f>
        <v>0</v>
      </c>
      <c r="U35" s="129">
        <f t="shared" si="5"/>
        <v>0</v>
      </c>
      <c r="V35" s="129"/>
      <c r="W35" s="126">
        <v>26</v>
      </c>
      <c r="X35" s="127" t="s">
        <v>177</v>
      </c>
      <c r="Y35" s="128">
        <f>VLOOKUP(X35,'CAD3'!G33:H33,2,0)</f>
        <v>0</v>
      </c>
      <c r="Z35" s="129">
        <f t="shared" si="0"/>
        <v>0</v>
      </c>
      <c r="AC35" s="416">
        <f>'CAD3'!E33</f>
        <v>0</v>
      </c>
      <c r="AD35" s="416">
        <f>SUMIFS('EMP ADQ'!G:G,'EMP ADQ'!D:D,"Empréstimo Adquirido",'EMP ADQ'!E:E,'09.1'!T:T,'EMP ADQ'!I:I,"Efetivado")</f>
        <v>0</v>
      </c>
      <c r="AE35" s="416">
        <f>SUMIFS('EMP ADQ'!G:G,'EMP ADQ'!D:D,"Empréstimo Pago",'EMP ADQ'!E:E,'09.1'!T:T,'EMP ADQ'!I:I,"Efetivado")</f>
        <v>0</v>
      </c>
      <c r="AF35" s="416">
        <f t="shared" si="6"/>
        <v>0</v>
      </c>
      <c r="AG35" s="416"/>
      <c r="AH35" s="416">
        <f>'CAD3'!I33</f>
        <v>0</v>
      </c>
      <c r="AI35" s="416">
        <f>SUMIFS('EMP CON'!G:G,'EMP CON'!D:D,"Empréstimo Concedido",'EMP CON'!E:E,'09.1'!Y:Y,'EMP CON'!I:I,"Efetivado")</f>
        <v>0</v>
      </c>
      <c r="AJ35" s="416">
        <f>SUMIFS('EMP CON'!G:G,'EMP CON'!D:D,"Empréstimo Recebido",'EMP CON'!E:E,'09.1'!Y:Y,'EMP CON'!I:I,"Efetivado")</f>
        <v>0</v>
      </c>
      <c r="AK35" s="417">
        <f t="shared" si="7"/>
        <v>0</v>
      </c>
    </row>
    <row r="36" spans="3:37" x14ac:dyDescent="0.25">
      <c r="C36" s="250"/>
      <c r="D36" s="48" t="s">
        <v>178</v>
      </c>
      <c r="E36" s="420">
        <f t="shared" si="1"/>
        <v>0</v>
      </c>
      <c r="F36" s="421">
        <f t="shared" si="2"/>
        <v>0</v>
      </c>
      <c r="G36" s="124"/>
      <c r="H36" s="252"/>
      <c r="I36" s="48" t="s">
        <v>178</v>
      </c>
      <c r="J36" s="420">
        <f t="shared" si="3"/>
        <v>0</v>
      </c>
      <c r="K36" s="422">
        <f t="shared" si="4"/>
        <v>0</v>
      </c>
      <c r="R36" s="126">
        <v>27</v>
      </c>
      <c r="S36" s="127" t="s">
        <v>178</v>
      </c>
      <c r="T36" s="128">
        <f>VLOOKUP(S36,'CAD3'!C34:D34,2,0)</f>
        <v>0</v>
      </c>
      <c r="U36" s="129">
        <f t="shared" si="5"/>
        <v>0</v>
      </c>
      <c r="V36" s="129"/>
      <c r="W36" s="126">
        <v>27</v>
      </c>
      <c r="X36" s="127" t="s">
        <v>178</v>
      </c>
      <c r="Y36" s="128">
        <f>VLOOKUP(X36,'CAD3'!G34:H34,2,0)</f>
        <v>0</v>
      </c>
      <c r="Z36" s="129">
        <f t="shared" si="0"/>
        <v>0</v>
      </c>
      <c r="AC36" s="416">
        <f>'CAD3'!E34</f>
        <v>0</v>
      </c>
      <c r="AD36" s="416">
        <f>SUMIFS('EMP ADQ'!G:G,'EMP ADQ'!D:D,"Empréstimo Adquirido",'EMP ADQ'!E:E,'09.1'!T:T,'EMP ADQ'!I:I,"Efetivado")</f>
        <v>0</v>
      </c>
      <c r="AE36" s="416">
        <f>SUMIFS('EMP ADQ'!G:G,'EMP ADQ'!D:D,"Empréstimo Pago",'EMP ADQ'!E:E,'09.1'!T:T,'EMP ADQ'!I:I,"Efetivado")</f>
        <v>0</v>
      </c>
      <c r="AF36" s="416">
        <f t="shared" si="6"/>
        <v>0</v>
      </c>
      <c r="AG36" s="416"/>
      <c r="AH36" s="416">
        <f>'CAD3'!I34</f>
        <v>0</v>
      </c>
      <c r="AI36" s="416">
        <f>SUMIFS('EMP CON'!G:G,'EMP CON'!D:D,"Empréstimo Concedido",'EMP CON'!E:E,'09.1'!Y:Y,'EMP CON'!I:I,"Efetivado")</f>
        <v>0</v>
      </c>
      <c r="AJ36" s="416">
        <f>SUMIFS('EMP CON'!G:G,'EMP CON'!D:D,"Empréstimo Recebido",'EMP CON'!E:E,'09.1'!Y:Y,'EMP CON'!I:I,"Efetivado")</f>
        <v>0</v>
      </c>
      <c r="AK36" s="417">
        <f t="shared" si="7"/>
        <v>0</v>
      </c>
    </row>
    <row r="37" spans="3:37" x14ac:dyDescent="0.25">
      <c r="C37" s="250"/>
      <c r="D37" s="48" t="s">
        <v>179</v>
      </c>
      <c r="E37" s="420">
        <f t="shared" si="1"/>
        <v>0</v>
      </c>
      <c r="F37" s="421">
        <f t="shared" si="2"/>
        <v>0</v>
      </c>
      <c r="G37" s="124"/>
      <c r="H37" s="252"/>
      <c r="I37" s="48" t="s">
        <v>179</v>
      </c>
      <c r="J37" s="420">
        <f t="shared" si="3"/>
        <v>0</v>
      </c>
      <c r="K37" s="422">
        <f t="shared" si="4"/>
        <v>0</v>
      </c>
      <c r="R37" s="126">
        <v>28</v>
      </c>
      <c r="S37" s="127" t="s">
        <v>179</v>
      </c>
      <c r="T37" s="128">
        <f>VLOOKUP(S37,'CAD3'!C35:D35,2,0)</f>
        <v>0</v>
      </c>
      <c r="U37" s="129">
        <f t="shared" si="5"/>
        <v>0</v>
      </c>
      <c r="V37" s="129"/>
      <c r="W37" s="126">
        <v>28</v>
      </c>
      <c r="X37" s="127" t="s">
        <v>179</v>
      </c>
      <c r="Y37" s="128">
        <f>VLOOKUP(X37,'CAD3'!G35:H35,2,0)</f>
        <v>0</v>
      </c>
      <c r="Z37" s="129">
        <f t="shared" si="0"/>
        <v>0</v>
      </c>
      <c r="AC37" s="416">
        <f>'CAD3'!E35</f>
        <v>0</v>
      </c>
      <c r="AD37" s="416">
        <f>SUMIFS('EMP ADQ'!G:G,'EMP ADQ'!D:D,"Empréstimo Adquirido",'EMP ADQ'!E:E,'09.1'!T:T,'EMP ADQ'!I:I,"Efetivado")</f>
        <v>0</v>
      </c>
      <c r="AE37" s="416">
        <f>SUMIFS('EMP ADQ'!G:G,'EMP ADQ'!D:D,"Empréstimo Pago",'EMP ADQ'!E:E,'09.1'!T:T,'EMP ADQ'!I:I,"Efetivado")</f>
        <v>0</v>
      </c>
      <c r="AF37" s="416">
        <f t="shared" si="6"/>
        <v>0</v>
      </c>
      <c r="AG37" s="416"/>
      <c r="AH37" s="416">
        <f>'CAD3'!I35</f>
        <v>0</v>
      </c>
      <c r="AI37" s="416">
        <f>SUMIFS('EMP CON'!G:G,'EMP CON'!D:D,"Empréstimo Concedido",'EMP CON'!E:E,'09.1'!Y:Y,'EMP CON'!I:I,"Efetivado")</f>
        <v>0</v>
      </c>
      <c r="AJ37" s="416">
        <f>SUMIFS('EMP CON'!G:G,'EMP CON'!D:D,"Empréstimo Recebido",'EMP CON'!E:E,'09.1'!Y:Y,'EMP CON'!I:I,"Efetivado")</f>
        <v>0</v>
      </c>
      <c r="AK37" s="417">
        <f t="shared" si="7"/>
        <v>0</v>
      </c>
    </row>
    <row r="38" spans="3:37" x14ac:dyDescent="0.25">
      <c r="C38" s="250"/>
      <c r="D38" s="48" t="s">
        <v>180</v>
      </c>
      <c r="E38" s="420">
        <f t="shared" si="1"/>
        <v>0</v>
      </c>
      <c r="F38" s="421">
        <f t="shared" si="2"/>
        <v>0</v>
      </c>
      <c r="G38" s="124"/>
      <c r="H38" s="252"/>
      <c r="I38" s="48" t="s">
        <v>180</v>
      </c>
      <c r="J38" s="420">
        <f t="shared" si="3"/>
        <v>0</v>
      </c>
      <c r="K38" s="422">
        <f t="shared" si="4"/>
        <v>0</v>
      </c>
      <c r="R38" s="126">
        <v>29</v>
      </c>
      <c r="S38" s="127" t="s">
        <v>180</v>
      </c>
      <c r="T38" s="128">
        <f>VLOOKUP(S38,'CAD3'!C36:D36,2,0)</f>
        <v>0</v>
      </c>
      <c r="U38" s="129">
        <f t="shared" si="5"/>
        <v>0</v>
      </c>
      <c r="V38" s="129"/>
      <c r="W38" s="126">
        <v>29</v>
      </c>
      <c r="X38" s="127" t="s">
        <v>180</v>
      </c>
      <c r="Y38" s="128">
        <f>VLOOKUP(X38,'CAD3'!G36:H36,2,0)</f>
        <v>0</v>
      </c>
      <c r="Z38" s="129">
        <f t="shared" si="0"/>
        <v>0</v>
      </c>
      <c r="AC38" s="416">
        <f>'CAD3'!E36</f>
        <v>0</v>
      </c>
      <c r="AD38" s="416">
        <f>SUMIFS('EMP ADQ'!G:G,'EMP ADQ'!D:D,"Empréstimo Adquirido",'EMP ADQ'!E:E,'09.1'!T:T,'EMP ADQ'!I:I,"Efetivado")</f>
        <v>0</v>
      </c>
      <c r="AE38" s="416">
        <f>SUMIFS('EMP ADQ'!G:G,'EMP ADQ'!D:D,"Empréstimo Pago",'EMP ADQ'!E:E,'09.1'!T:T,'EMP ADQ'!I:I,"Efetivado")</f>
        <v>0</v>
      </c>
      <c r="AF38" s="416">
        <f t="shared" si="6"/>
        <v>0</v>
      </c>
      <c r="AG38" s="416"/>
      <c r="AH38" s="416">
        <f>'CAD3'!I36</f>
        <v>0</v>
      </c>
      <c r="AI38" s="416">
        <f>SUMIFS('EMP CON'!G:G,'EMP CON'!D:D,"Empréstimo Concedido",'EMP CON'!E:E,'09.1'!Y:Y,'EMP CON'!I:I,"Efetivado")</f>
        <v>0</v>
      </c>
      <c r="AJ38" s="416">
        <f>SUMIFS('EMP CON'!G:G,'EMP CON'!D:D,"Empréstimo Recebido",'EMP CON'!E:E,'09.1'!Y:Y,'EMP CON'!I:I,"Efetivado")</f>
        <v>0</v>
      </c>
      <c r="AK38" s="417">
        <f t="shared" si="7"/>
        <v>0</v>
      </c>
    </row>
    <row r="39" spans="3:37" x14ac:dyDescent="0.25">
      <c r="C39" s="250"/>
      <c r="D39" s="48" t="s">
        <v>181</v>
      </c>
      <c r="E39" s="420">
        <f t="shared" si="1"/>
        <v>0</v>
      </c>
      <c r="F39" s="421">
        <f t="shared" si="2"/>
        <v>0</v>
      </c>
      <c r="G39" s="124"/>
      <c r="H39" s="252"/>
      <c r="I39" s="48" t="s">
        <v>181</v>
      </c>
      <c r="J39" s="420">
        <f t="shared" si="3"/>
        <v>0</v>
      </c>
      <c r="K39" s="422">
        <f t="shared" si="4"/>
        <v>0</v>
      </c>
      <c r="R39" s="126">
        <v>30</v>
      </c>
      <c r="S39" s="127" t="s">
        <v>181</v>
      </c>
      <c r="T39" s="128">
        <f>VLOOKUP(S39,'CAD3'!C37:D37,2,0)</f>
        <v>0</v>
      </c>
      <c r="U39" s="129">
        <f t="shared" si="5"/>
        <v>0</v>
      </c>
      <c r="V39" s="129"/>
      <c r="W39" s="126">
        <v>30</v>
      </c>
      <c r="X39" s="127" t="s">
        <v>181</v>
      </c>
      <c r="Y39" s="128">
        <f>VLOOKUP(X39,'CAD3'!G37:H37,2,0)</f>
        <v>0</v>
      </c>
      <c r="Z39" s="129">
        <f t="shared" si="0"/>
        <v>0</v>
      </c>
      <c r="AC39" s="416">
        <f>'CAD3'!E37</f>
        <v>0</v>
      </c>
      <c r="AD39" s="416">
        <f>SUMIFS('EMP ADQ'!G:G,'EMP ADQ'!D:D,"Empréstimo Adquirido",'EMP ADQ'!E:E,'09.1'!T:T,'EMP ADQ'!I:I,"Efetivado")</f>
        <v>0</v>
      </c>
      <c r="AE39" s="416">
        <f>SUMIFS('EMP ADQ'!G:G,'EMP ADQ'!D:D,"Empréstimo Pago",'EMP ADQ'!E:E,'09.1'!T:T,'EMP ADQ'!I:I,"Efetivado")</f>
        <v>0</v>
      </c>
      <c r="AF39" s="416">
        <f t="shared" si="6"/>
        <v>0</v>
      </c>
      <c r="AG39" s="416"/>
      <c r="AH39" s="416">
        <f>'CAD3'!I37</f>
        <v>0</v>
      </c>
      <c r="AI39" s="416">
        <f>SUMIFS('EMP CON'!G:G,'EMP CON'!D:D,"Empréstimo Concedido",'EMP CON'!E:E,'09.1'!Y:Y,'EMP CON'!I:I,"Efetivado")</f>
        <v>0</v>
      </c>
      <c r="AJ39" s="416">
        <f>SUMIFS('EMP CON'!G:G,'EMP CON'!D:D,"Empréstimo Recebido",'EMP CON'!E:E,'09.1'!Y:Y,'EMP CON'!I:I,"Efetivado")</f>
        <v>0</v>
      </c>
      <c r="AK39" s="417">
        <f t="shared" si="7"/>
        <v>0</v>
      </c>
    </row>
    <row r="40" spans="3:37" x14ac:dyDescent="0.25">
      <c r="C40" s="250"/>
      <c r="D40" s="48" t="s">
        <v>182</v>
      </c>
      <c r="E40" s="420">
        <f t="shared" si="1"/>
        <v>0</v>
      </c>
      <c r="F40" s="421">
        <f t="shared" si="2"/>
        <v>0</v>
      </c>
      <c r="G40" s="124"/>
      <c r="H40" s="252"/>
      <c r="I40" s="48" t="s">
        <v>182</v>
      </c>
      <c r="J40" s="420">
        <f t="shared" si="3"/>
        <v>0</v>
      </c>
      <c r="K40" s="422">
        <f t="shared" si="4"/>
        <v>0</v>
      </c>
      <c r="R40" s="126">
        <v>31</v>
      </c>
      <c r="S40" s="127" t="s">
        <v>182</v>
      </c>
      <c r="T40" s="128">
        <f>VLOOKUP(S40,'CAD3'!C38:D38,2,0)</f>
        <v>0</v>
      </c>
      <c r="U40" s="129">
        <f t="shared" si="5"/>
        <v>0</v>
      </c>
      <c r="V40" s="129"/>
      <c r="W40" s="126">
        <v>31</v>
      </c>
      <c r="X40" s="127" t="s">
        <v>182</v>
      </c>
      <c r="Y40" s="128">
        <f>VLOOKUP(X40,'CAD3'!G38:H38,2,0)</f>
        <v>0</v>
      </c>
      <c r="Z40" s="129">
        <f t="shared" si="0"/>
        <v>0</v>
      </c>
      <c r="AC40" s="416">
        <f>'CAD3'!E38</f>
        <v>0</v>
      </c>
      <c r="AD40" s="416">
        <f>SUMIFS('EMP ADQ'!G:G,'EMP ADQ'!D:D,"Empréstimo Adquirido",'EMP ADQ'!E:E,'09.1'!T:T,'EMP ADQ'!I:I,"Efetivado")</f>
        <v>0</v>
      </c>
      <c r="AE40" s="416">
        <f>SUMIFS('EMP ADQ'!G:G,'EMP ADQ'!D:D,"Empréstimo Pago",'EMP ADQ'!E:E,'09.1'!T:T,'EMP ADQ'!I:I,"Efetivado")</f>
        <v>0</v>
      </c>
      <c r="AF40" s="416">
        <f t="shared" si="6"/>
        <v>0</v>
      </c>
      <c r="AG40" s="416"/>
      <c r="AH40" s="416">
        <f>'CAD3'!I38</f>
        <v>0</v>
      </c>
      <c r="AI40" s="416">
        <f>SUMIFS('EMP CON'!G:G,'EMP CON'!D:D,"Empréstimo Concedido",'EMP CON'!E:E,'09.1'!Y:Y,'EMP CON'!I:I,"Efetivado")</f>
        <v>0</v>
      </c>
      <c r="AJ40" s="416">
        <f>SUMIFS('EMP CON'!G:G,'EMP CON'!D:D,"Empréstimo Recebido",'EMP CON'!E:E,'09.1'!Y:Y,'EMP CON'!I:I,"Efetivado")</f>
        <v>0</v>
      </c>
      <c r="AK40" s="417">
        <f t="shared" si="7"/>
        <v>0</v>
      </c>
    </row>
    <row r="41" spans="3:37" ht="15" customHeight="1" x14ac:dyDescent="0.25">
      <c r="C41" s="250"/>
      <c r="D41" s="48" t="s">
        <v>183</v>
      </c>
      <c r="E41" s="420">
        <f t="shared" si="1"/>
        <v>0</v>
      </c>
      <c r="F41" s="421">
        <f t="shared" si="2"/>
        <v>0</v>
      </c>
      <c r="G41" s="124"/>
      <c r="H41" s="252"/>
      <c r="I41" s="48" t="s">
        <v>183</v>
      </c>
      <c r="J41" s="420">
        <f t="shared" si="3"/>
        <v>0</v>
      </c>
      <c r="K41" s="422">
        <f t="shared" si="4"/>
        <v>0</v>
      </c>
      <c r="R41" s="126">
        <v>32</v>
      </c>
      <c r="S41" s="127" t="s">
        <v>183</v>
      </c>
      <c r="T41" s="128">
        <f>VLOOKUP(S41,'CAD3'!C39:D39,2,0)</f>
        <v>0</v>
      </c>
      <c r="U41" s="129">
        <f t="shared" si="5"/>
        <v>0</v>
      </c>
      <c r="V41" s="129"/>
      <c r="W41" s="126">
        <v>32</v>
      </c>
      <c r="X41" s="127" t="s">
        <v>183</v>
      </c>
      <c r="Y41" s="128">
        <f>VLOOKUP(X41,'CAD3'!G39:H39,2,0)</f>
        <v>0</v>
      </c>
      <c r="Z41" s="129">
        <f t="shared" si="0"/>
        <v>0</v>
      </c>
      <c r="AC41" s="416">
        <f>'CAD3'!E39</f>
        <v>0</v>
      </c>
      <c r="AD41" s="416">
        <f>SUMIFS('EMP ADQ'!G:G,'EMP ADQ'!D:D,"Empréstimo Adquirido",'EMP ADQ'!E:E,'09.1'!T:T,'EMP ADQ'!I:I,"Efetivado")</f>
        <v>0</v>
      </c>
      <c r="AE41" s="416">
        <f>SUMIFS('EMP ADQ'!G:G,'EMP ADQ'!D:D,"Empréstimo Pago",'EMP ADQ'!E:E,'09.1'!T:T,'EMP ADQ'!I:I,"Efetivado")</f>
        <v>0</v>
      </c>
      <c r="AF41" s="416">
        <f t="shared" si="6"/>
        <v>0</v>
      </c>
      <c r="AG41" s="416"/>
      <c r="AH41" s="416">
        <f>'CAD3'!I39</f>
        <v>0</v>
      </c>
      <c r="AI41" s="416">
        <f>SUMIFS('EMP CON'!G:G,'EMP CON'!D:D,"Empréstimo Concedido",'EMP CON'!E:E,'09.1'!Y:Y,'EMP CON'!I:I,"Efetivado")</f>
        <v>0</v>
      </c>
      <c r="AJ41" s="416">
        <f>SUMIFS('EMP CON'!G:G,'EMP CON'!D:D,"Empréstimo Recebido",'EMP CON'!E:E,'09.1'!Y:Y,'EMP CON'!I:I,"Efetivado")</f>
        <v>0</v>
      </c>
      <c r="AK41" s="417">
        <f t="shared" si="7"/>
        <v>0</v>
      </c>
    </row>
    <row r="42" spans="3:37" ht="15" customHeight="1" x14ac:dyDescent="0.25">
      <c r="C42" s="250"/>
      <c r="D42" s="48" t="s">
        <v>184</v>
      </c>
      <c r="E42" s="420">
        <f t="shared" si="1"/>
        <v>0</v>
      </c>
      <c r="F42" s="421">
        <f t="shared" si="2"/>
        <v>0</v>
      </c>
      <c r="G42" s="124"/>
      <c r="H42" s="252"/>
      <c r="I42" s="48" t="s">
        <v>184</v>
      </c>
      <c r="J42" s="420">
        <f t="shared" si="3"/>
        <v>0</v>
      </c>
      <c r="K42" s="422">
        <f t="shared" si="4"/>
        <v>0</v>
      </c>
      <c r="R42" s="126">
        <v>33</v>
      </c>
      <c r="S42" s="127" t="s">
        <v>184</v>
      </c>
      <c r="T42" s="128">
        <f>VLOOKUP(S42,'CAD3'!C40:D40,2,0)</f>
        <v>0</v>
      </c>
      <c r="U42" s="129">
        <f t="shared" si="5"/>
        <v>0</v>
      </c>
      <c r="V42" s="129"/>
      <c r="W42" s="126">
        <v>33</v>
      </c>
      <c r="X42" s="127" t="s">
        <v>184</v>
      </c>
      <c r="Y42" s="128">
        <f>VLOOKUP(X42,'CAD3'!G40:H40,2,0)</f>
        <v>0</v>
      </c>
      <c r="Z42" s="129">
        <f t="shared" si="0"/>
        <v>0</v>
      </c>
      <c r="AC42" s="416">
        <f>'CAD3'!E40</f>
        <v>0</v>
      </c>
      <c r="AD42" s="416">
        <f>SUMIFS('EMP ADQ'!G:G,'EMP ADQ'!D:D,"Empréstimo Adquirido",'EMP ADQ'!E:E,'09.1'!T:T,'EMP ADQ'!I:I,"Efetivado")</f>
        <v>0</v>
      </c>
      <c r="AE42" s="416">
        <f>SUMIFS('EMP ADQ'!G:G,'EMP ADQ'!D:D,"Empréstimo Pago",'EMP ADQ'!E:E,'09.1'!T:T,'EMP ADQ'!I:I,"Efetivado")</f>
        <v>0</v>
      </c>
      <c r="AF42" s="416">
        <f t="shared" si="6"/>
        <v>0</v>
      </c>
      <c r="AG42" s="416"/>
      <c r="AH42" s="416">
        <f>'CAD3'!I40</f>
        <v>0</v>
      </c>
      <c r="AI42" s="416">
        <f>SUMIFS('EMP CON'!G:G,'EMP CON'!D:D,"Empréstimo Concedido",'EMP CON'!E:E,'09.1'!Y:Y,'EMP CON'!I:I,"Efetivado")</f>
        <v>0</v>
      </c>
      <c r="AJ42" s="416">
        <f>SUMIFS('EMP CON'!G:G,'EMP CON'!D:D,"Empréstimo Recebido",'EMP CON'!E:E,'09.1'!Y:Y,'EMP CON'!I:I,"Efetivado")</f>
        <v>0</v>
      </c>
      <c r="AK42" s="417">
        <f t="shared" si="7"/>
        <v>0</v>
      </c>
    </row>
    <row r="43" spans="3:37" ht="15" customHeight="1" x14ac:dyDescent="0.25">
      <c r="C43" s="250"/>
      <c r="D43" s="48" t="s">
        <v>185</v>
      </c>
      <c r="E43" s="420">
        <f t="shared" si="1"/>
        <v>0</v>
      </c>
      <c r="F43" s="421">
        <f t="shared" si="2"/>
        <v>0</v>
      </c>
      <c r="G43" s="124"/>
      <c r="H43" s="252"/>
      <c r="I43" s="48" t="s">
        <v>185</v>
      </c>
      <c r="J43" s="420">
        <f t="shared" si="3"/>
        <v>0</v>
      </c>
      <c r="K43" s="422">
        <f t="shared" si="4"/>
        <v>0</v>
      </c>
      <c r="R43" s="126">
        <v>34</v>
      </c>
      <c r="S43" s="127" t="s">
        <v>185</v>
      </c>
      <c r="T43" s="128">
        <f>VLOOKUP(S43,'CAD3'!C41:D41,2,0)</f>
        <v>0</v>
      </c>
      <c r="U43" s="129">
        <f t="shared" si="5"/>
        <v>0</v>
      </c>
      <c r="V43" s="129"/>
      <c r="W43" s="126">
        <v>34</v>
      </c>
      <c r="X43" s="127" t="s">
        <v>185</v>
      </c>
      <c r="Y43" s="128">
        <f>VLOOKUP(X43,'CAD3'!G41:H41,2,0)</f>
        <v>0</v>
      </c>
      <c r="Z43" s="129">
        <f t="shared" si="0"/>
        <v>0</v>
      </c>
      <c r="AC43" s="416">
        <f>'CAD3'!E41</f>
        <v>0</v>
      </c>
      <c r="AD43" s="416">
        <f>SUMIFS('EMP ADQ'!G:G,'EMP ADQ'!D:D,"Empréstimo Adquirido",'EMP ADQ'!E:E,'09.1'!T:T,'EMP ADQ'!I:I,"Efetivado")</f>
        <v>0</v>
      </c>
      <c r="AE43" s="416">
        <f>SUMIFS('EMP ADQ'!G:G,'EMP ADQ'!D:D,"Empréstimo Pago",'EMP ADQ'!E:E,'09.1'!T:T,'EMP ADQ'!I:I,"Efetivado")</f>
        <v>0</v>
      </c>
      <c r="AF43" s="416">
        <f t="shared" si="6"/>
        <v>0</v>
      </c>
      <c r="AG43" s="416"/>
      <c r="AH43" s="416">
        <f>'CAD3'!I41</f>
        <v>0</v>
      </c>
      <c r="AI43" s="416">
        <f>SUMIFS('EMP CON'!G:G,'EMP CON'!D:D,"Empréstimo Concedido",'EMP CON'!E:E,'09.1'!Y:Y,'EMP CON'!I:I,"Efetivado")</f>
        <v>0</v>
      </c>
      <c r="AJ43" s="416">
        <f>SUMIFS('EMP CON'!G:G,'EMP CON'!D:D,"Empréstimo Recebido",'EMP CON'!E:E,'09.1'!Y:Y,'EMP CON'!I:I,"Efetivado")</f>
        <v>0</v>
      </c>
      <c r="AK43" s="417">
        <f t="shared" si="7"/>
        <v>0</v>
      </c>
    </row>
    <row r="44" spans="3:37" x14ac:dyDescent="0.25">
      <c r="C44" s="250"/>
      <c r="D44" s="48" t="s">
        <v>186</v>
      </c>
      <c r="E44" s="420">
        <f t="shared" si="1"/>
        <v>0</v>
      </c>
      <c r="F44" s="421">
        <f t="shared" si="2"/>
        <v>0</v>
      </c>
      <c r="G44" s="124"/>
      <c r="H44" s="252"/>
      <c r="I44" s="48" t="s">
        <v>186</v>
      </c>
      <c r="J44" s="420">
        <f t="shared" si="3"/>
        <v>0</v>
      </c>
      <c r="K44" s="422">
        <f t="shared" si="4"/>
        <v>0</v>
      </c>
      <c r="R44" s="126">
        <v>35</v>
      </c>
      <c r="S44" s="127" t="s">
        <v>186</v>
      </c>
      <c r="T44" s="128">
        <f>VLOOKUP(S44,'CAD3'!C42:D42,2,0)</f>
        <v>0</v>
      </c>
      <c r="U44" s="129">
        <f t="shared" si="5"/>
        <v>0</v>
      </c>
      <c r="V44" s="129"/>
      <c r="W44" s="126">
        <v>35</v>
      </c>
      <c r="X44" s="127" t="s">
        <v>186</v>
      </c>
      <c r="Y44" s="128">
        <f>VLOOKUP(X44,'CAD3'!G42:H42,2,0)</f>
        <v>0</v>
      </c>
      <c r="Z44" s="129">
        <f t="shared" si="0"/>
        <v>0</v>
      </c>
      <c r="AC44" s="416">
        <f>'CAD3'!E42</f>
        <v>0</v>
      </c>
      <c r="AD44" s="416">
        <f>SUMIFS('EMP ADQ'!G:G,'EMP ADQ'!D:D,"Empréstimo Adquirido",'EMP ADQ'!E:E,'09.1'!T:T,'EMP ADQ'!I:I,"Efetivado")</f>
        <v>0</v>
      </c>
      <c r="AE44" s="416">
        <f>SUMIFS('EMP ADQ'!G:G,'EMP ADQ'!D:D,"Empréstimo Pago",'EMP ADQ'!E:E,'09.1'!T:T,'EMP ADQ'!I:I,"Efetivado")</f>
        <v>0</v>
      </c>
      <c r="AF44" s="416">
        <f t="shared" si="6"/>
        <v>0</v>
      </c>
      <c r="AG44" s="416"/>
      <c r="AH44" s="416">
        <f>'CAD3'!I42</f>
        <v>0</v>
      </c>
      <c r="AI44" s="416">
        <f>SUMIFS('EMP CON'!G:G,'EMP CON'!D:D,"Empréstimo Concedido",'EMP CON'!E:E,'09.1'!Y:Y,'EMP CON'!I:I,"Efetivado")</f>
        <v>0</v>
      </c>
      <c r="AJ44" s="416">
        <f>SUMIFS('EMP CON'!G:G,'EMP CON'!D:D,"Empréstimo Recebido",'EMP CON'!E:E,'09.1'!Y:Y,'EMP CON'!I:I,"Efetivado")</f>
        <v>0</v>
      </c>
      <c r="AK44" s="417">
        <f t="shared" si="7"/>
        <v>0</v>
      </c>
    </row>
    <row r="45" spans="3:37" x14ac:dyDescent="0.25">
      <c r="C45" s="250"/>
      <c r="D45" s="48" t="s">
        <v>187</v>
      </c>
      <c r="E45" s="420">
        <f t="shared" si="1"/>
        <v>0</v>
      </c>
      <c r="F45" s="421">
        <f t="shared" si="2"/>
        <v>0</v>
      </c>
      <c r="G45" s="124"/>
      <c r="H45" s="252"/>
      <c r="I45" s="48" t="s">
        <v>187</v>
      </c>
      <c r="J45" s="420">
        <f t="shared" si="3"/>
        <v>0</v>
      </c>
      <c r="K45" s="422">
        <f t="shared" si="4"/>
        <v>0</v>
      </c>
      <c r="R45" s="126">
        <v>36</v>
      </c>
      <c r="S45" s="127" t="s">
        <v>187</v>
      </c>
      <c r="T45" s="128">
        <f>VLOOKUP(S45,'CAD3'!C43:D43,2,0)</f>
        <v>0</v>
      </c>
      <c r="U45" s="129">
        <f t="shared" si="5"/>
        <v>0</v>
      </c>
      <c r="V45" s="129"/>
      <c r="W45" s="126">
        <v>36</v>
      </c>
      <c r="X45" s="127" t="s">
        <v>187</v>
      </c>
      <c r="Y45" s="128">
        <f>VLOOKUP(X45,'CAD3'!G43:H43,2,0)</f>
        <v>0</v>
      </c>
      <c r="Z45" s="129">
        <f t="shared" si="0"/>
        <v>0</v>
      </c>
      <c r="AC45" s="416">
        <f>'CAD3'!E43</f>
        <v>0</v>
      </c>
      <c r="AD45" s="416">
        <f>SUMIFS('EMP ADQ'!G:G,'EMP ADQ'!D:D,"Empréstimo Adquirido",'EMP ADQ'!E:E,'09.1'!T:T,'EMP ADQ'!I:I,"Efetivado")</f>
        <v>0</v>
      </c>
      <c r="AE45" s="416">
        <f>SUMIFS('EMP ADQ'!G:G,'EMP ADQ'!D:D,"Empréstimo Pago",'EMP ADQ'!E:E,'09.1'!T:T,'EMP ADQ'!I:I,"Efetivado")</f>
        <v>0</v>
      </c>
      <c r="AF45" s="416">
        <f t="shared" si="6"/>
        <v>0</v>
      </c>
      <c r="AG45" s="416"/>
      <c r="AH45" s="416">
        <f>'CAD3'!I43</f>
        <v>0</v>
      </c>
      <c r="AI45" s="416">
        <f>SUMIFS('EMP CON'!G:G,'EMP CON'!D:D,"Empréstimo Concedido",'EMP CON'!E:E,'09.1'!Y:Y,'EMP CON'!I:I,"Efetivado")</f>
        <v>0</v>
      </c>
      <c r="AJ45" s="416">
        <f>SUMIFS('EMP CON'!G:G,'EMP CON'!D:D,"Empréstimo Recebido",'EMP CON'!E:E,'09.1'!Y:Y,'EMP CON'!I:I,"Efetivado")</f>
        <v>0</v>
      </c>
      <c r="AK45" s="417">
        <f t="shared" si="7"/>
        <v>0</v>
      </c>
    </row>
    <row r="46" spans="3:37" ht="15" customHeight="1" x14ac:dyDescent="0.25">
      <c r="C46" s="250"/>
      <c r="D46" s="48" t="s">
        <v>188</v>
      </c>
      <c r="E46" s="420">
        <f t="shared" si="1"/>
        <v>0</v>
      </c>
      <c r="F46" s="421">
        <f t="shared" si="2"/>
        <v>0</v>
      </c>
      <c r="G46" s="124"/>
      <c r="H46" s="252"/>
      <c r="I46" s="48" t="s">
        <v>188</v>
      </c>
      <c r="J46" s="420">
        <f t="shared" si="3"/>
        <v>0</v>
      </c>
      <c r="K46" s="422">
        <f t="shared" si="4"/>
        <v>0</v>
      </c>
      <c r="R46" s="126">
        <v>37</v>
      </c>
      <c r="S46" s="127" t="s">
        <v>188</v>
      </c>
      <c r="T46" s="128">
        <f>VLOOKUP(S46,'CAD3'!C44:D44,2,0)</f>
        <v>0</v>
      </c>
      <c r="U46" s="129">
        <f t="shared" si="5"/>
        <v>0</v>
      </c>
      <c r="V46" s="129"/>
      <c r="W46" s="126">
        <v>37</v>
      </c>
      <c r="X46" s="127" t="s">
        <v>188</v>
      </c>
      <c r="Y46" s="128">
        <f>VLOOKUP(X46,'CAD3'!G44:H44,2,0)</f>
        <v>0</v>
      </c>
      <c r="Z46" s="129">
        <f t="shared" si="0"/>
        <v>0</v>
      </c>
      <c r="AC46" s="416">
        <f>'CAD3'!E44</f>
        <v>0</v>
      </c>
      <c r="AD46" s="416">
        <f>SUMIFS('EMP ADQ'!G:G,'EMP ADQ'!D:D,"Empréstimo Adquirido",'EMP ADQ'!E:E,'09.1'!T:T,'EMP ADQ'!I:I,"Efetivado")</f>
        <v>0</v>
      </c>
      <c r="AE46" s="416">
        <f>SUMIFS('EMP ADQ'!G:G,'EMP ADQ'!D:D,"Empréstimo Pago",'EMP ADQ'!E:E,'09.1'!T:T,'EMP ADQ'!I:I,"Efetivado")</f>
        <v>0</v>
      </c>
      <c r="AF46" s="416">
        <f t="shared" si="6"/>
        <v>0</v>
      </c>
      <c r="AG46" s="416"/>
      <c r="AH46" s="416">
        <f>'CAD3'!I44</f>
        <v>0</v>
      </c>
      <c r="AI46" s="416">
        <f>SUMIFS('EMP CON'!G:G,'EMP CON'!D:D,"Empréstimo Concedido",'EMP CON'!E:E,'09.1'!Y:Y,'EMP CON'!I:I,"Efetivado")</f>
        <v>0</v>
      </c>
      <c r="AJ46" s="416">
        <f>SUMIFS('EMP CON'!G:G,'EMP CON'!D:D,"Empréstimo Recebido",'EMP CON'!E:E,'09.1'!Y:Y,'EMP CON'!I:I,"Efetivado")</f>
        <v>0</v>
      </c>
      <c r="AK46" s="417">
        <f t="shared" si="7"/>
        <v>0</v>
      </c>
    </row>
    <row r="47" spans="3:37" ht="15" customHeight="1" x14ac:dyDescent="0.25">
      <c r="C47" s="250"/>
      <c r="D47" s="48" t="s">
        <v>189</v>
      </c>
      <c r="E47" s="420">
        <f t="shared" si="1"/>
        <v>0</v>
      </c>
      <c r="F47" s="421">
        <f t="shared" si="2"/>
        <v>0</v>
      </c>
      <c r="G47" s="124"/>
      <c r="H47" s="252"/>
      <c r="I47" s="48" t="s">
        <v>189</v>
      </c>
      <c r="J47" s="420">
        <f t="shared" si="3"/>
        <v>0</v>
      </c>
      <c r="K47" s="422">
        <f t="shared" si="4"/>
        <v>0</v>
      </c>
      <c r="R47" s="126">
        <v>38</v>
      </c>
      <c r="S47" s="127" t="s">
        <v>189</v>
      </c>
      <c r="T47" s="128">
        <f>VLOOKUP(S47,'CAD3'!C45:D45,2,0)</f>
        <v>0</v>
      </c>
      <c r="U47" s="129">
        <f t="shared" si="5"/>
        <v>0</v>
      </c>
      <c r="V47" s="129"/>
      <c r="W47" s="126">
        <v>38</v>
      </c>
      <c r="X47" s="127" t="s">
        <v>189</v>
      </c>
      <c r="Y47" s="128">
        <f>VLOOKUP(X47,'CAD3'!G45:H45,2,0)</f>
        <v>0</v>
      </c>
      <c r="Z47" s="129">
        <f t="shared" si="0"/>
        <v>0</v>
      </c>
      <c r="AC47" s="416">
        <f>'CAD3'!E45</f>
        <v>0</v>
      </c>
      <c r="AD47" s="416">
        <f>SUMIFS('EMP ADQ'!G:G,'EMP ADQ'!D:D,"Empréstimo Adquirido",'EMP ADQ'!E:E,'09.1'!T:T,'EMP ADQ'!I:I,"Efetivado")</f>
        <v>0</v>
      </c>
      <c r="AE47" s="416">
        <f>SUMIFS('EMP ADQ'!G:G,'EMP ADQ'!D:D,"Empréstimo Pago",'EMP ADQ'!E:E,'09.1'!T:T,'EMP ADQ'!I:I,"Efetivado")</f>
        <v>0</v>
      </c>
      <c r="AF47" s="416">
        <f t="shared" si="6"/>
        <v>0</v>
      </c>
      <c r="AG47" s="416"/>
      <c r="AH47" s="416">
        <f>'CAD3'!I45</f>
        <v>0</v>
      </c>
      <c r="AI47" s="416">
        <f>SUMIFS('EMP CON'!G:G,'EMP CON'!D:D,"Empréstimo Concedido",'EMP CON'!E:E,'09.1'!Y:Y,'EMP CON'!I:I,"Efetivado")</f>
        <v>0</v>
      </c>
      <c r="AJ47" s="416">
        <f>SUMIFS('EMP CON'!G:G,'EMP CON'!D:D,"Empréstimo Recebido",'EMP CON'!E:E,'09.1'!Y:Y,'EMP CON'!I:I,"Efetivado")</f>
        <v>0</v>
      </c>
      <c r="AK47" s="417">
        <f t="shared" si="7"/>
        <v>0</v>
      </c>
    </row>
    <row r="48" spans="3:37" ht="15" customHeight="1" x14ac:dyDescent="0.25">
      <c r="C48" s="250"/>
      <c r="D48" s="48" t="s">
        <v>190</v>
      </c>
      <c r="E48" s="420">
        <f t="shared" si="1"/>
        <v>0</v>
      </c>
      <c r="F48" s="421">
        <f t="shared" si="2"/>
        <v>0</v>
      </c>
      <c r="G48" s="124"/>
      <c r="H48" s="252"/>
      <c r="I48" s="48" t="s">
        <v>190</v>
      </c>
      <c r="J48" s="420">
        <f t="shared" si="3"/>
        <v>0</v>
      </c>
      <c r="K48" s="422">
        <f t="shared" si="4"/>
        <v>0</v>
      </c>
      <c r="R48" s="126">
        <v>39</v>
      </c>
      <c r="S48" s="127" t="s">
        <v>190</v>
      </c>
      <c r="T48" s="128">
        <f>VLOOKUP(S48,'CAD3'!C46:D46,2,0)</f>
        <v>0</v>
      </c>
      <c r="U48" s="129">
        <f t="shared" si="5"/>
        <v>0</v>
      </c>
      <c r="V48" s="129"/>
      <c r="W48" s="126">
        <v>39</v>
      </c>
      <c r="X48" s="127" t="s">
        <v>190</v>
      </c>
      <c r="Y48" s="128">
        <f>VLOOKUP(X48,'CAD3'!G46:H46,2,0)</f>
        <v>0</v>
      </c>
      <c r="Z48" s="129">
        <f t="shared" si="0"/>
        <v>0</v>
      </c>
      <c r="AC48" s="416">
        <f>'CAD3'!E46</f>
        <v>0</v>
      </c>
      <c r="AD48" s="416">
        <f>SUMIFS('EMP ADQ'!G:G,'EMP ADQ'!D:D,"Empréstimo Adquirido",'EMP ADQ'!E:E,'09.1'!T:T,'EMP ADQ'!I:I,"Efetivado")</f>
        <v>0</v>
      </c>
      <c r="AE48" s="416">
        <f>SUMIFS('EMP ADQ'!G:G,'EMP ADQ'!D:D,"Empréstimo Pago",'EMP ADQ'!E:E,'09.1'!T:T,'EMP ADQ'!I:I,"Efetivado")</f>
        <v>0</v>
      </c>
      <c r="AF48" s="416">
        <f t="shared" si="6"/>
        <v>0</v>
      </c>
      <c r="AG48" s="416"/>
      <c r="AH48" s="416">
        <f>'CAD3'!I46</f>
        <v>0</v>
      </c>
      <c r="AI48" s="416">
        <f>SUMIFS('EMP CON'!G:G,'EMP CON'!D:D,"Empréstimo Concedido",'EMP CON'!E:E,'09.1'!Y:Y,'EMP CON'!I:I,"Efetivado")</f>
        <v>0</v>
      </c>
      <c r="AJ48" s="416">
        <f>SUMIFS('EMP CON'!G:G,'EMP CON'!D:D,"Empréstimo Recebido",'EMP CON'!E:E,'09.1'!Y:Y,'EMP CON'!I:I,"Efetivado")</f>
        <v>0</v>
      </c>
      <c r="AK48" s="417">
        <f t="shared" si="7"/>
        <v>0</v>
      </c>
    </row>
    <row r="49" spans="1:37" x14ac:dyDescent="0.25">
      <c r="C49" s="250"/>
      <c r="D49" s="48" t="s">
        <v>191</v>
      </c>
      <c r="E49" s="420">
        <f t="shared" si="1"/>
        <v>0</v>
      </c>
      <c r="F49" s="421">
        <f t="shared" si="2"/>
        <v>0</v>
      </c>
      <c r="G49" s="124"/>
      <c r="H49" s="252"/>
      <c r="I49" s="48" t="s">
        <v>191</v>
      </c>
      <c r="J49" s="420">
        <f t="shared" si="3"/>
        <v>0</v>
      </c>
      <c r="K49" s="422">
        <f t="shared" si="4"/>
        <v>0</v>
      </c>
      <c r="R49" s="126">
        <v>40</v>
      </c>
      <c r="S49" s="127" t="s">
        <v>191</v>
      </c>
      <c r="T49" s="128">
        <f>VLOOKUP(S49,'CAD3'!C47:D47,2,0)</f>
        <v>0</v>
      </c>
      <c r="U49" s="129">
        <f t="shared" si="5"/>
        <v>0</v>
      </c>
      <c r="V49" s="129"/>
      <c r="W49" s="126">
        <v>40</v>
      </c>
      <c r="X49" s="127" t="s">
        <v>191</v>
      </c>
      <c r="Y49" s="128">
        <f>VLOOKUP(X49,'CAD3'!G47:H47,2,0)</f>
        <v>0</v>
      </c>
      <c r="Z49" s="129">
        <f t="shared" si="0"/>
        <v>0</v>
      </c>
      <c r="AC49" s="416">
        <f>'CAD3'!E47</f>
        <v>0</v>
      </c>
      <c r="AD49" s="416">
        <f>SUMIFS('EMP ADQ'!G:G,'EMP ADQ'!D:D,"Empréstimo Adquirido",'EMP ADQ'!E:E,'09.1'!T:T,'EMP ADQ'!I:I,"Efetivado")</f>
        <v>0</v>
      </c>
      <c r="AE49" s="416">
        <f>SUMIFS('EMP ADQ'!G:G,'EMP ADQ'!D:D,"Empréstimo Pago",'EMP ADQ'!E:E,'09.1'!T:T,'EMP ADQ'!I:I,"Efetivado")</f>
        <v>0</v>
      </c>
      <c r="AF49" s="416">
        <f t="shared" si="6"/>
        <v>0</v>
      </c>
      <c r="AG49" s="416"/>
      <c r="AH49" s="416">
        <f>'CAD3'!I47</f>
        <v>0</v>
      </c>
      <c r="AI49" s="416">
        <f>SUMIFS('EMP CON'!G:G,'EMP CON'!D:D,"Empréstimo Concedido",'EMP CON'!E:E,'09.1'!Y:Y,'EMP CON'!I:I,"Efetivado")</f>
        <v>0</v>
      </c>
      <c r="AJ49" s="416">
        <f>SUMIFS('EMP CON'!G:G,'EMP CON'!D:D,"Empréstimo Recebido",'EMP CON'!E:E,'09.1'!Y:Y,'EMP CON'!I:I,"Efetivado")</f>
        <v>0</v>
      </c>
      <c r="AK49" s="417">
        <f t="shared" si="7"/>
        <v>0</v>
      </c>
    </row>
    <row r="50" spans="1:37" x14ac:dyDescent="0.25">
      <c r="C50" s="250"/>
      <c r="D50" s="48" t="s">
        <v>192</v>
      </c>
      <c r="E50" s="420">
        <f t="shared" si="1"/>
        <v>0</v>
      </c>
      <c r="F50" s="421">
        <f t="shared" si="2"/>
        <v>0</v>
      </c>
      <c r="G50" s="124"/>
      <c r="H50" s="252"/>
      <c r="I50" s="48" t="s">
        <v>192</v>
      </c>
      <c r="J50" s="420">
        <f t="shared" si="3"/>
        <v>0</v>
      </c>
      <c r="K50" s="422">
        <f t="shared" si="4"/>
        <v>0</v>
      </c>
      <c r="R50" s="126">
        <v>41</v>
      </c>
      <c r="S50" s="127" t="s">
        <v>192</v>
      </c>
      <c r="T50" s="128">
        <f>VLOOKUP(S50,'CAD3'!C48:D48,2,0)</f>
        <v>0</v>
      </c>
      <c r="U50" s="129">
        <f t="shared" si="5"/>
        <v>0</v>
      </c>
      <c r="V50" s="129"/>
      <c r="W50" s="126">
        <v>41</v>
      </c>
      <c r="X50" s="127" t="s">
        <v>192</v>
      </c>
      <c r="Y50" s="128">
        <f>VLOOKUP(X50,'CAD3'!G48:H48,2,0)</f>
        <v>0</v>
      </c>
      <c r="Z50" s="129">
        <f t="shared" si="0"/>
        <v>0</v>
      </c>
      <c r="AC50" s="416">
        <f>'CAD3'!E48</f>
        <v>0</v>
      </c>
      <c r="AD50" s="416">
        <f>SUMIFS('EMP ADQ'!G:G,'EMP ADQ'!D:D,"Empréstimo Adquirido",'EMP ADQ'!E:E,'09.1'!T:T,'EMP ADQ'!I:I,"Efetivado")</f>
        <v>0</v>
      </c>
      <c r="AE50" s="416">
        <f>SUMIFS('EMP ADQ'!G:G,'EMP ADQ'!D:D,"Empréstimo Pago",'EMP ADQ'!E:E,'09.1'!T:T,'EMP ADQ'!I:I,"Efetivado")</f>
        <v>0</v>
      </c>
      <c r="AF50" s="416">
        <f t="shared" si="6"/>
        <v>0</v>
      </c>
      <c r="AG50" s="416"/>
      <c r="AH50" s="416">
        <f>'CAD3'!I48</f>
        <v>0</v>
      </c>
      <c r="AI50" s="416">
        <f>SUMIFS('EMP CON'!G:G,'EMP CON'!D:D,"Empréstimo Concedido",'EMP CON'!E:E,'09.1'!Y:Y,'EMP CON'!I:I,"Efetivado")</f>
        <v>0</v>
      </c>
      <c r="AJ50" s="416">
        <f>SUMIFS('EMP CON'!G:G,'EMP CON'!D:D,"Empréstimo Recebido",'EMP CON'!E:E,'09.1'!Y:Y,'EMP CON'!I:I,"Efetivado")</f>
        <v>0</v>
      </c>
      <c r="AK50" s="417">
        <f t="shared" si="7"/>
        <v>0</v>
      </c>
    </row>
    <row r="51" spans="1:37" x14ac:dyDescent="0.25">
      <c r="C51" s="250"/>
      <c r="D51" s="48" t="s">
        <v>193</v>
      </c>
      <c r="E51" s="420">
        <f t="shared" si="1"/>
        <v>0</v>
      </c>
      <c r="F51" s="421">
        <f t="shared" si="2"/>
        <v>0</v>
      </c>
      <c r="G51" s="124"/>
      <c r="H51" s="252"/>
      <c r="I51" s="48" t="s">
        <v>193</v>
      </c>
      <c r="J51" s="420">
        <f t="shared" si="3"/>
        <v>0</v>
      </c>
      <c r="K51" s="422">
        <f t="shared" si="4"/>
        <v>0</v>
      </c>
      <c r="R51" s="126">
        <v>42</v>
      </c>
      <c r="S51" s="127" t="s">
        <v>193</v>
      </c>
      <c r="T51" s="128">
        <f>VLOOKUP(S51,'CAD3'!C49:D49,2,0)</f>
        <v>0</v>
      </c>
      <c r="U51" s="129">
        <f t="shared" si="5"/>
        <v>0</v>
      </c>
      <c r="V51" s="129"/>
      <c r="W51" s="126">
        <v>42</v>
      </c>
      <c r="X51" s="127" t="s">
        <v>193</v>
      </c>
      <c r="Y51" s="128">
        <f>VLOOKUP(X51,'CAD3'!G49:H49,2,0)</f>
        <v>0</v>
      </c>
      <c r="Z51" s="129">
        <f t="shared" si="0"/>
        <v>0</v>
      </c>
      <c r="AC51" s="416">
        <f>'CAD3'!E49</f>
        <v>0</v>
      </c>
      <c r="AD51" s="416">
        <f>SUMIFS('EMP ADQ'!G:G,'EMP ADQ'!D:D,"Empréstimo Adquirido",'EMP ADQ'!E:E,'09.1'!T:T,'EMP ADQ'!I:I,"Efetivado")</f>
        <v>0</v>
      </c>
      <c r="AE51" s="416">
        <f>SUMIFS('EMP ADQ'!G:G,'EMP ADQ'!D:D,"Empréstimo Pago",'EMP ADQ'!E:E,'09.1'!T:T,'EMP ADQ'!I:I,"Efetivado")</f>
        <v>0</v>
      </c>
      <c r="AF51" s="416">
        <f t="shared" si="6"/>
        <v>0</v>
      </c>
      <c r="AG51" s="416"/>
      <c r="AH51" s="416">
        <f>'CAD3'!I49</f>
        <v>0</v>
      </c>
      <c r="AI51" s="416">
        <f>SUMIFS('EMP CON'!G:G,'EMP CON'!D:D,"Empréstimo Concedido",'EMP CON'!E:E,'09.1'!Y:Y,'EMP CON'!I:I,"Efetivado")</f>
        <v>0</v>
      </c>
      <c r="AJ51" s="416">
        <f>SUMIFS('EMP CON'!G:G,'EMP CON'!D:D,"Empréstimo Recebido",'EMP CON'!E:E,'09.1'!Y:Y,'EMP CON'!I:I,"Efetivado")</f>
        <v>0</v>
      </c>
      <c r="AK51" s="417">
        <f t="shared" si="7"/>
        <v>0</v>
      </c>
    </row>
    <row r="52" spans="1:37" x14ac:dyDescent="0.25">
      <c r="C52" s="250"/>
      <c r="D52" s="48" t="s">
        <v>194</v>
      </c>
      <c r="E52" s="420">
        <f t="shared" si="1"/>
        <v>0</v>
      </c>
      <c r="F52" s="421">
        <f t="shared" si="2"/>
        <v>0</v>
      </c>
      <c r="G52" s="124"/>
      <c r="H52" s="252"/>
      <c r="I52" s="48" t="s">
        <v>194</v>
      </c>
      <c r="J52" s="420">
        <f t="shared" si="3"/>
        <v>0</v>
      </c>
      <c r="K52" s="422">
        <f t="shared" si="4"/>
        <v>0</v>
      </c>
      <c r="R52" s="126">
        <v>43</v>
      </c>
      <c r="S52" s="127" t="s">
        <v>194</v>
      </c>
      <c r="T52" s="128">
        <f>VLOOKUP(S52,'CAD3'!C50:D50,2,0)</f>
        <v>0</v>
      </c>
      <c r="U52" s="129">
        <f t="shared" si="5"/>
        <v>0</v>
      </c>
      <c r="V52" s="129"/>
      <c r="W52" s="126">
        <v>43</v>
      </c>
      <c r="X52" s="127" t="s">
        <v>194</v>
      </c>
      <c r="Y52" s="128">
        <f>VLOOKUP(X52,'CAD3'!G50:H50,2,0)</f>
        <v>0</v>
      </c>
      <c r="Z52" s="129">
        <f t="shared" si="0"/>
        <v>0</v>
      </c>
      <c r="AC52" s="416">
        <f>'CAD3'!E50</f>
        <v>0</v>
      </c>
      <c r="AD52" s="416">
        <f>SUMIFS('EMP ADQ'!G:G,'EMP ADQ'!D:D,"Empréstimo Adquirido",'EMP ADQ'!E:E,'09.1'!T:T,'EMP ADQ'!I:I,"Efetivado")</f>
        <v>0</v>
      </c>
      <c r="AE52" s="416">
        <f>SUMIFS('EMP ADQ'!G:G,'EMP ADQ'!D:D,"Empréstimo Pago",'EMP ADQ'!E:E,'09.1'!T:T,'EMP ADQ'!I:I,"Efetivado")</f>
        <v>0</v>
      </c>
      <c r="AF52" s="416">
        <f t="shared" si="6"/>
        <v>0</v>
      </c>
      <c r="AG52" s="416"/>
      <c r="AH52" s="416">
        <f>'CAD3'!I50</f>
        <v>0</v>
      </c>
      <c r="AI52" s="416">
        <f>SUMIFS('EMP CON'!G:G,'EMP CON'!D:D,"Empréstimo Concedido",'EMP CON'!E:E,'09.1'!Y:Y,'EMP CON'!I:I,"Efetivado")</f>
        <v>0</v>
      </c>
      <c r="AJ52" s="416">
        <f>SUMIFS('EMP CON'!G:G,'EMP CON'!D:D,"Empréstimo Recebido",'EMP CON'!E:E,'09.1'!Y:Y,'EMP CON'!I:I,"Efetivado")</f>
        <v>0</v>
      </c>
      <c r="AK52" s="417">
        <f t="shared" si="7"/>
        <v>0</v>
      </c>
    </row>
    <row r="53" spans="1:37" x14ac:dyDescent="0.25">
      <c r="C53" s="250"/>
      <c r="D53" s="48" t="s">
        <v>195</v>
      </c>
      <c r="E53" s="420">
        <f t="shared" si="1"/>
        <v>0</v>
      </c>
      <c r="F53" s="421">
        <f t="shared" si="2"/>
        <v>0</v>
      </c>
      <c r="G53" s="124"/>
      <c r="H53" s="252"/>
      <c r="I53" s="48" t="s">
        <v>195</v>
      </c>
      <c r="J53" s="420">
        <f t="shared" si="3"/>
        <v>0</v>
      </c>
      <c r="K53" s="422">
        <f t="shared" si="4"/>
        <v>0</v>
      </c>
      <c r="R53" s="126">
        <v>44</v>
      </c>
      <c r="S53" s="127" t="s">
        <v>195</v>
      </c>
      <c r="T53" s="128">
        <f>VLOOKUP(S53,'CAD3'!C51:D51,2,0)</f>
        <v>0</v>
      </c>
      <c r="U53" s="129">
        <f t="shared" si="5"/>
        <v>0</v>
      </c>
      <c r="V53" s="129"/>
      <c r="W53" s="126">
        <v>44</v>
      </c>
      <c r="X53" s="127" t="s">
        <v>195</v>
      </c>
      <c r="Y53" s="128">
        <f>VLOOKUP(X53,'CAD3'!G51:H51,2,0)</f>
        <v>0</v>
      </c>
      <c r="Z53" s="129">
        <f t="shared" si="0"/>
        <v>0</v>
      </c>
      <c r="AC53" s="416">
        <f>'CAD3'!E51</f>
        <v>0</v>
      </c>
      <c r="AD53" s="416">
        <f>SUMIFS('EMP ADQ'!G:G,'EMP ADQ'!D:D,"Empréstimo Adquirido",'EMP ADQ'!E:E,'09.1'!T:T,'EMP ADQ'!I:I,"Efetivado")</f>
        <v>0</v>
      </c>
      <c r="AE53" s="416">
        <f>SUMIFS('EMP ADQ'!G:G,'EMP ADQ'!D:D,"Empréstimo Pago",'EMP ADQ'!E:E,'09.1'!T:T,'EMP ADQ'!I:I,"Efetivado")</f>
        <v>0</v>
      </c>
      <c r="AF53" s="416">
        <f t="shared" si="6"/>
        <v>0</v>
      </c>
      <c r="AG53" s="416"/>
      <c r="AH53" s="416">
        <f>'CAD3'!I51</f>
        <v>0</v>
      </c>
      <c r="AI53" s="416">
        <f>SUMIFS('EMP CON'!G:G,'EMP CON'!D:D,"Empréstimo Concedido",'EMP CON'!E:E,'09.1'!Y:Y,'EMP CON'!I:I,"Efetivado")</f>
        <v>0</v>
      </c>
      <c r="AJ53" s="416">
        <f>SUMIFS('EMP CON'!G:G,'EMP CON'!D:D,"Empréstimo Recebido",'EMP CON'!E:E,'09.1'!Y:Y,'EMP CON'!I:I,"Efetivado")</f>
        <v>0</v>
      </c>
      <c r="AK53" s="417">
        <f t="shared" si="7"/>
        <v>0</v>
      </c>
    </row>
    <row r="54" spans="1:37" x14ac:dyDescent="0.25">
      <c r="C54" s="250"/>
      <c r="D54" s="48" t="s">
        <v>196</v>
      </c>
      <c r="E54" s="420">
        <f t="shared" si="1"/>
        <v>0</v>
      </c>
      <c r="F54" s="421">
        <f t="shared" si="2"/>
        <v>0</v>
      </c>
      <c r="G54" s="124"/>
      <c r="H54" s="252"/>
      <c r="I54" s="48" t="s">
        <v>196</v>
      </c>
      <c r="J54" s="420">
        <f t="shared" si="3"/>
        <v>0</v>
      </c>
      <c r="K54" s="422">
        <f t="shared" si="4"/>
        <v>0</v>
      </c>
      <c r="R54" s="126">
        <v>45</v>
      </c>
      <c r="S54" s="127" t="s">
        <v>196</v>
      </c>
      <c r="T54" s="128">
        <f>VLOOKUP(S54,'CAD3'!C52:D52,2,0)</f>
        <v>0</v>
      </c>
      <c r="U54" s="129">
        <f t="shared" si="5"/>
        <v>0</v>
      </c>
      <c r="V54" s="129"/>
      <c r="W54" s="126">
        <v>45</v>
      </c>
      <c r="X54" s="127" t="s">
        <v>196</v>
      </c>
      <c r="Y54" s="128">
        <f>VLOOKUP(X54,'CAD3'!G52:H52,2,0)</f>
        <v>0</v>
      </c>
      <c r="Z54" s="129">
        <f t="shared" si="0"/>
        <v>0</v>
      </c>
      <c r="AC54" s="416">
        <f>'CAD3'!E52</f>
        <v>0</v>
      </c>
      <c r="AD54" s="416">
        <f>SUMIFS('EMP ADQ'!G:G,'EMP ADQ'!D:D,"Empréstimo Adquirido",'EMP ADQ'!E:E,'09.1'!T:T,'EMP ADQ'!I:I,"Efetivado")</f>
        <v>0</v>
      </c>
      <c r="AE54" s="416">
        <f>SUMIFS('EMP ADQ'!G:G,'EMP ADQ'!D:D,"Empréstimo Pago",'EMP ADQ'!E:E,'09.1'!T:T,'EMP ADQ'!I:I,"Efetivado")</f>
        <v>0</v>
      </c>
      <c r="AF54" s="416">
        <f t="shared" si="6"/>
        <v>0</v>
      </c>
      <c r="AG54" s="416"/>
      <c r="AH54" s="416">
        <f>'CAD3'!I52</f>
        <v>0</v>
      </c>
      <c r="AI54" s="416">
        <f>SUMIFS('EMP CON'!G:G,'EMP CON'!D:D,"Empréstimo Concedido",'EMP CON'!E:E,'09.1'!Y:Y,'EMP CON'!I:I,"Efetivado")</f>
        <v>0</v>
      </c>
      <c r="AJ54" s="416">
        <f>SUMIFS('EMP CON'!G:G,'EMP CON'!D:D,"Empréstimo Recebido",'EMP CON'!E:E,'09.1'!Y:Y,'EMP CON'!I:I,"Efetivado")</f>
        <v>0</v>
      </c>
      <c r="AK54" s="417">
        <f t="shared" si="7"/>
        <v>0</v>
      </c>
    </row>
    <row r="55" spans="1:37" x14ac:dyDescent="0.25">
      <c r="C55" s="250"/>
      <c r="D55" s="48" t="s">
        <v>197</v>
      </c>
      <c r="E55" s="420">
        <f t="shared" si="1"/>
        <v>0</v>
      </c>
      <c r="F55" s="421">
        <f t="shared" si="2"/>
        <v>0</v>
      </c>
      <c r="G55" s="124"/>
      <c r="H55" s="252"/>
      <c r="I55" s="48" t="s">
        <v>197</v>
      </c>
      <c r="J55" s="420">
        <f t="shared" si="3"/>
        <v>0</v>
      </c>
      <c r="K55" s="422">
        <f t="shared" si="4"/>
        <v>0</v>
      </c>
      <c r="R55" s="126">
        <v>46</v>
      </c>
      <c r="S55" s="127" t="s">
        <v>197</v>
      </c>
      <c r="T55" s="128">
        <f>VLOOKUP(S55,'CAD3'!C53:D53,2,0)</f>
        <v>0</v>
      </c>
      <c r="U55" s="129">
        <f t="shared" si="5"/>
        <v>0</v>
      </c>
      <c r="V55" s="129"/>
      <c r="W55" s="126">
        <v>46</v>
      </c>
      <c r="X55" s="127" t="s">
        <v>197</v>
      </c>
      <c r="Y55" s="128">
        <f>VLOOKUP(X55,'CAD3'!G53:H53,2,0)</f>
        <v>0</v>
      </c>
      <c r="Z55" s="129">
        <f t="shared" si="0"/>
        <v>0</v>
      </c>
      <c r="AC55" s="416">
        <f>'CAD3'!E53</f>
        <v>0</v>
      </c>
      <c r="AD55" s="416">
        <f>SUMIFS('EMP ADQ'!G:G,'EMP ADQ'!D:D,"Empréstimo Adquirido",'EMP ADQ'!E:E,'09.1'!T:T,'EMP ADQ'!I:I,"Efetivado")</f>
        <v>0</v>
      </c>
      <c r="AE55" s="416">
        <f>SUMIFS('EMP ADQ'!G:G,'EMP ADQ'!D:D,"Empréstimo Pago",'EMP ADQ'!E:E,'09.1'!T:T,'EMP ADQ'!I:I,"Efetivado")</f>
        <v>0</v>
      </c>
      <c r="AF55" s="416">
        <f t="shared" si="6"/>
        <v>0</v>
      </c>
      <c r="AG55" s="416"/>
      <c r="AH55" s="416">
        <f>'CAD3'!I53</f>
        <v>0</v>
      </c>
      <c r="AI55" s="416">
        <f>SUMIFS('EMP CON'!G:G,'EMP CON'!D:D,"Empréstimo Concedido",'EMP CON'!E:E,'09.1'!Y:Y,'EMP CON'!I:I,"Efetivado")</f>
        <v>0</v>
      </c>
      <c r="AJ55" s="416">
        <f>SUMIFS('EMP CON'!G:G,'EMP CON'!D:D,"Empréstimo Recebido",'EMP CON'!E:E,'09.1'!Y:Y,'EMP CON'!I:I,"Efetivado")</f>
        <v>0</v>
      </c>
      <c r="AK55" s="417">
        <f t="shared" si="7"/>
        <v>0</v>
      </c>
    </row>
    <row r="56" spans="1:37" x14ac:dyDescent="0.25">
      <c r="C56" s="250"/>
      <c r="D56" s="48" t="s">
        <v>198</v>
      </c>
      <c r="E56" s="420">
        <f t="shared" si="1"/>
        <v>0</v>
      </c>
      <c r="F56" s="421">
        <f t="shared" si="2"/>
        <v>0</v>
      </c>
      <c r="G56" s="124"/>
      <c r="H56" s="252"/>
      <c r="I56" s="48" t="s">
        <v>198</v>
      </c>
      <c r="J56" s="420">
        <f t="shared" si="3"/>
        <v>0</v>
      </c>
      <c r="K56" s="422">
        <f t="shared" si="4"/>
        <v>0</v>
      </c>
      <c r="R56" s="126">
        <v>47</v>
      </c>
      <c r="S56" s="127" t="s">
        <v>198</v>
      </c>
      <c r="T56" s="128">
        <f>VLOOKUP(S56,'CAD3'!C54:D54,2,0)</f>
        <v>0</v>
      </c>
      <c r="U56" s="129">
        <f t="shared" si="5"/>
        <v>0</v>
      </c>
      <c r="V56" s="129"/>
      <c r="W56" s="126">
        <v>47</v>
      </c>
      <c r="X56" s="127" t="s">
        <v>198</v>
      </c>
      <c r="Y56" s="128">
        <f>VLOOKUP(X56,'CAD3'!G54:H54,2,0)</f>
        <v>0</v>
      </c>
      <c r="Z56" s="129">
        <f t="shared" si="0"/>
        <v>0</v>
      </c>
      <c r="AC56" s="416">
        <f>'CAD3'!E54</f>
        <v>0</v>
      </c>
      <c r="AD56" s="416">
        <f>SUMIFS('EMP ADQ'!G:G,'EMP ADQ'!D:D,"Empréstimo Adquirido",'EMP ADQ'!E:E,'09.1'!T:T,'EMP ADQ'!I:I,"Efetivado")</f>
        <v>0</v>
      </c>
      <c r="AE56" s="416">
        <f>SUMIFS('EMP ADQ'!G:G,'EMP ADQ'!D:D,"Empréstimo Pago",'EMP ADQ'!E:E,'09.1'!T:T,'EMP ADQ'!I:I,"Efetivado")</f>
        <v>0</v>
      </c>
      <c r="AF56" s="416">
        <f t="shared" si="6"/>
        <v>0</v>
      </c>
      <c r="AG56" s="416"/>
      <c r="AH56" s="416">
        <f>'CAD3'!I54</f>
        <v>0</v>
      </c>
      <c r="AI56" s="416">
        <f>SUMIFS('EMP CON'!G:G,'EMP CON'!D:D,"Empréstimo Concedido",'EMP CON'!E:E,'09.1'!Y:Y,'EMP CON'!I:I,"Efetivado")</f>
        <v>0</v>
      </c>
      <c r="AJ56" s="416">
        <f>SUMIFS('EMP CON'!G:G,'EMP CON'!D:D,"Empréstimo Recebido",'EMP CON'!E:E,'09.1'!Y:Y,'EMP CON'!I:I,"Efetivado")</f>
        <v>0</v>
      </c>
      <c r="AK56" s="417">
        <f t="shared" si="7"/>
        <v>0</v>
      </c>
    </row>
    <row r="57" spans="1:37" x14ac:dyDescent="0.25">
      <c r="C57" s="250"/>
      <c r="D57" s="48" t="s">
        <v>199</v>
      </c>
      <c r="E57" s="420">
        <f t="shared" si="1"/>
        <v>0</v>
      </c>
      <c r="F57" s="421">
        <f t="shared" si="2"/>
        <v>0</v>
      </c>
      <c r="G57" s="124"/>
      <c r="H57" s="252"/>
      <c r="I57" s="48" t="s">
        <v>199</v>
      </c>
      <c r="J57" s="420">
        <f t="shared" si="3"/>
        <v>0</v>
      </c>
      <c r="K57" s="422">
        <f t="shared" si="4"/>
        <v>0</v>
      </c>
      <c r="R57" s="126">
        <v>48</v>
      </c>
      <c r="S57" s="127" t="s">
        <v>199</v>
      </c>
      <c r="T57" s="128">
        <f>VLOOKUP(S57,'CAD3'!C55:D55,2,0)</f>
        <v>0</v>
      </c>
      <c r="U57" s="129">
        <f t="shared" si="5"/>
        <v>0</v>
      </c>
      <c r="V57" s="129"/>
      <c r="W57" s="126">
        <v>48</v>
      </c>
      <c r="X57" s="127" t="s">
        <v>199</v>
      </c>
      <c r="Y57" s="128">
        <f>VLOOKUP(X57,'CAD3'!G55:H55,2,0)</f>
        <v>0</v>
      </c>
      <c r="Z57" s="129">
        <f t="shared" si="0"/>
        <v>0</v>
      </c>
      <c r="AC57" s="416">
        <f>'CAD3'!E55</f>
        <v>0</v>
      </c>
      <c r="AD57" s="416">
        <f>SUMIFS('EMP ADQ'!G:G,'EMP ADQ'!D:D,"Empréstimo Adquirido",'EMP ADQ'!E:E,'09.1'!T:T,'EMP ADQ'!I:I,"Efetivado")</f>
        <v>0</v>
      </c>
      <c r="AE57" s="416">
        <f>SUMIFS('EMP ADQ'!G:G,'EMP ADQ'!D:D,"Empréstimo Pago",'EMP ADQ'!E:E,'09.1'!T:T,'EMP ADQ'!I:I,"Efetivado")</f>
        <v>0</v>
      </c>
      <c r="AF57" s="416">
        <f t="shared" si="6"/>
        <v>0</v>
      </c>
      <c r="AG57" s="416"/>
      <c r="AH57" s="416">
        <f>'CAD3'!I55</f>
        <v>0</v>
      </c>
      <c r="AI57" s="416">
        <f>SUMIFS('EMP CON'!G:G,'EMP CON'!D:D,"Empréstimo Concedido",'EMP CON'!E:E,'09.1'!Y:Y,'EMP CON'!I:I,"Efetivado")</f>
        <v>0</v>
      </c>
      <c r="AJ57" s="416">
        <f>SUMIFS('EMP CON'!G:G,'EMP CON'!D:D,"Empréstimo Recebido",'EMP CON'!E:E,'09.1'!Y:Y,'EMP CON'!I:I,"Efetivado")</f>
        <v>0</v>
      </c>
      <c r="AK57" s="417">
        <f t="shared" si="7"/>
        <v>0</v>
      </c>
    </row>
    <row r="58" spans="1:37" x14ac:dyDescent="0.25">
      <c r="C58" s="250"/>
      <c r="D58" s="48" t="s">
        <v>200</v>
      </c>
      <c r="E58" s="420">
        <f t="shared" si="1"/>
        <v>0</v>
      </c>
      <c r="F58" s="421">
        <f t="shared" si="2"/>
        <v>0</v>
      </c>
      <c r="G58" s="124"/>
      <c r="H58" s="252"/>
      <c r="I58" s="48" t="s">
        <v>200</v>
      </c>
      <c r="J58" s="420">
        <f t="shared" si="3"/>
        <v>0</v>
      </c>
      <c r="K58" s="422">
        <f t="shared" si="4"/>
        <v>0</v>
      </c>
      <c r="R58" s="126">
        <v>49</v>
      </c>
      <c r="S58" s="127" t="s">
        <v>200</v>
      </c>
      <c r="T58" s="128">
        <f>VLOOKUP(S58,'CAD3'!C56:D56,2,0)</f>
        <v>0</v>
      </c>
      <c r="U58" s="129">
        <f t="shared" si="5"/>
        <v>0</v>
      </c>
      <c r="V58" s="129"/>
      <c r="W58" s="126">
        <v>49</v>
      </c>
      <c r="X58" s="127" t="s">
        <v>200</v>
      </c>
      <c r="Y58" s="128">
        <f>VLOOKUP(X58,'CAD3'!G56:H56,2,0)</f>
        <v>0</v>
      </c>
      <c r="Z58" s="129">
        <f t="shared" si="0"/>
        <v>0</v>
      </c>
      <c r="AC58" s="416">
        <f>'CAD3'!E56</f>
        <v>0</v>
      </c>
      <c r="AD58" s="416">
        <f>SUMIFS('EMP ADQ'!G:G,'EMP ADQ'!D:D,"Empréstimo Adquirido",'EMP ADQ'!E:E,'09.1'!T:T,'EMP ADQ'!I:I,"Efetivado")</f>
        <v>0</v>
      </c>
      <c r="AE58" s="416">
        <f>SUMIFS('EMP ADQ'!G:G,'EMP ADQ'!D:D,"Empréstimo Pago",'EMP ADQ'!E:E,'09.1'!T:T,'EMP ADQ'!I:I,"Efetivado")</f>
        <v>0</v>
      </c>
      <c r="AF58" s="416">
        <f t="shared" si="6"/>
        <v>0</v>
      </c>
      <c r="AG58" s="416"/>
      <c r="AH58" s="416">
        <f>'CAD3'!I56</f>
        <v>0</v>
      </c>
      <c r="AI58" s="416">
        <f>SUMIFS('EMP CON'!G:G,'EMP CON'!D:D,"Empréstimo Concedido",'EMP CON'!E:E,'09.1'!Y:Y,'EMP CON'!I:I,"Efetivado")</f>
        <v>0</v>
      </c>
      <c r="AJ58" s="416">
        <f>SUMIFS('EMP CON'!G:G,'EMP CON'!D:D,"Empréstimo Recebido",'EMP CON'!E:E,'09.1'!Y:Y,'EMP CON'!I:I,"Efetivado")</f>
        <v>0</v>
      </c>
      <c r="AK58" s="417">
        <f t="shared" si="7"/>
        <v>0</v>
      </c>
    </row>
    <row r="59" spans="1:37" x14ac:dyDescent="0.25">
      <c r="C59" s="250"/>
      <c r="D59" s="48" t="s">
        <v>201</v>
      </c>
      <c r="E59" s="420">
        <f t="shared" si="1"/>
        <v>0</v>
      </c>
      <c r="F59" s="421">
        <f t="shared" si="2"/>
        <v>0</v>
      </c>
      <c r="G59" s="124"/>
      <c r="H59" s="252"/>
      <c r="I59" s="48" t="s">
        <v>201</v>
      </c>
      <c r="J59" s="420">
        <f t="shared" si="3"/>
        <v>0</v>
      </c>
      <c r="K59" s="422">
        <f t="shared" si="4"/>
        <v>0</v>
      </c>
      <c r="R59" s="126">
        <v>50</v>
      </c>
      <c r="S59" s="127" t="s">
        <v>201</v>
      </c>
      <c r="T59" s="128">
        <f>VLOOKUP(S59,'CAD3'!C57:D57,2,0)</f>
        <v>0</v>
      </c>
      <c r="U59" s="129">
        <f t="shared" si="5"/>
        <v>0</v>
      </c>
      <c r="V59" s="129"/>
      <c r="W59" s="126">
        <v>50</v>
      </c>
      <c r="X59" s="127" t="s">
        <v>201</v>
      </c>
      <c r="Y59" s="128">
        <f>VLOOKUP(X59,'CAD3'!G57:H57,2,0)</f>
        <v>0</v>
      </c>
      <c r="Z59" s="129">
        <f t="shared" si="0"/>
        <v>0</v>
      </c>
      <c r="AC59" s="416">
        <f>'CAD3'!E57</f>
        <v>0</v>
      </c>
      <c r="AD59" s="416">
        <f>SUMIFS('EMP ADQ'!G:G,'EMP ADQ'!D:D,"Empréstimo Adquirido",'EMP ADQ'!E:E,'09.1'!T:T,'EMP ADQ'!I:I,"Efetivado")</f>
        <v>0</v>
      </c>
      <c r="AE59" s="416">
        <f>SUMIFS('EMP ADQ'!G:G,'EMP ADQ'!D:D,"Empréstimo Pago",'EMP ADQ'!E:E,'09.1'!T:T,'EMP ADQ'!I:I,"Efetivado")</f>
        <v>0</v>
      </c>
      <c r="AF59" s="416">
        <f t="shared" si="6"/>
        <v>0</v>
      </c>
      <c r="AG59" s="416"/>
      <c r="AH59" s="416">
        <f>'CAD3'!I57</f>
        <v>0</v>
      </c>
      <c r="AI59" s="416">
        <f>SUMIFS('EMP CON'!G:G,'EMP CON'!D:D,"Empréstimo Concedido",'EMP CON'!E:E,'09.1'!Y:Y,'EMP CON'!I:I,"Efetivado")</f>
        <v>0</v>
      </c>
      <c r="AJ59" s="416">
        <f>SUMIFS('EMP CON'!G:G,'EMP CON'!D:D,"Empréstimo Recebido",'EMP CON'!E:E,'09.1'!Y:Y,'EMP CON'!I:I,"Efetivado")</f>
        <v>0</v>
      </c>
      <c r="AK59" s="417">
        <f t="shared" si="7"/>
        <v>0</v>
      </c>
    </row>
    <row r="60" spans="1:37" x14ac:dyDescent="0.25">
      <c r="A60" s="9"/>
      <c r="B60" s="9"/>
      <c r="C60" s="250"/>
      <c r="D60" s="504"/>
      <c r="E60" s="504"/>
      <c r="F60" s="125"/>
      <c r="G60" s="9"/>
      <c r="H60" s="250"/>
      <c r="I60" s="504"/>
      <c r="J60" s="504"/>
      <c r="K60" s="125"/>
      <c r="L60" s="9"/>
      <c r="M60" s="9"/>
      <c r="N60" s="9"/>
      <c r="O60" s="9"/>
      <c r="P60" s="9"/>
      <c r="Q60" s="126"/>
      <c r="S60" s="501"/>
      <c r="T60" s="501"/>
      <c r="U60" s="418"/>
      <c r="V60" s="418"/>
      <c r="X60" s="501"/>
      <c r="Y60" s="501"/>
      <c r="Z60" s="418"/>
    </row>
    <row r="61" spans="1:37" x14ac:dyDescent="0.25">
      <c r="A61" s="9"/>
      <c r="B61" s="9"/>
      <c r="C61" s="250"/>
      <c r="D61" s="9"/>
      <c r="E61" s="9"/>
      <c r="F61" s="9"/>
      <c r="G61" s="9"/>
      <c r="H61" s="250"/>
      <c r="I61" s="9"/>
      <c r="J61" s="9"/>
      <c r="K61" s="9"/>
      <c r="L61" s="9"/>
      <c r="M61" s="9"/>
      <c r="N61" s="9"/>
      <c r="O61" s="9"/>
      <c r="P61" s="9"/>
      <c r="Q61" s="126"/>
    </row>
    <row r="62" spans="1:37" x14ac:dyDescent="0.25">
      <c r="A62" s="9"/>
      <c r="B62" s="9"/>
      <c r="C62" s="250"/>
      <c r="D62" s="9"/>
      <c r="E62" s="9"/>
      <c r="F62" s="9"/>
      <c r="G62" s="9"/>
      <c r="H62" s="250"/>
      <c r="I62" s="9"/>
      <c r="J62" s="9"/>
      <c r="K62" s="9"/>
      <c r="L62" s="9"/>
      <c r="M62" s="9"/>
      <c r="N62" s="9"/>
      <c r="O62" s="9"/>
      <c r="P62" s="9"/>
      <c r="Q62" s="126"/>
    </row>
    <row r="63" spans="1:37" x14ac:dyDescent="0.25">
      <c r="A63" s="9"/>
      <c r="B63" s="9"/>
      <c r="C63" s="250"/>
      <c r="D63" s="9"/>
      <c r="E63" s="9"/>
      <c r="F63" s="9"/>
      <c r="G63" s="9"/>
      <c r="H63" s="250"/>
      <c r="I63" s="9"/>
      <c r="J63" s="9"/>
      <c r="K63" s="9"/>
      <c r="L63" s="9"/>
      <c r="M63" s="9"/>
      <c r="N63" s="9"/>
      <c r="O63" s="9"/>
      <c r="P63" s="9"/>
      <c r="Q63" s="126"/>
    </row>
    <row r="64" spans="1:37" x14ac:dyDescent="0.25">
      <c r="A64" s="9"/>
      <c r="B64" s="9"/>
      <c r="C64" s="250"/>
      <c r="D64" s="9"/>
      <c r="E64" s="9"/>
      <c r="F64" s="9"/>
      <c r="G64" s="9"/>
      <c r="H64" s="250"/>
      <c r="I64" s="9"/>
      <c r="J64" s="9"/>
      <c r="K64" s="9"/>
      <c r="L64" s="9"/>
      <c r="M64" s="9"/>
      <c r="N64" s="9"/>
      <c r="O64" s="9"/>
      <c r="P64" s="9"/>
      <c r="Q64" s="126"/>
    </row>
    <row r="65" spans="1:17" x14ac:dyDescent="0.25">
      <c r="A65" s="9"/>
      <c r="B65" s="9"/>
      <c r="C65" s="250"/>
      <c r="D65" s="9"/>
      <c r="E65" s="9"/>
      <c r="F65" s="9"/>
      <c r="G65" s="9"/>
      <c r="H65" s="250"/>
      <c r="I65" s="9"/>
      <c r="J65" s="9"/>
      <c r="K65" s="9"/>
      <c r="L65" s="9"/>
      <c r="M65" s="9"/>
      <c r="N65" s="9"/>
      <c r="O65" s="9"/>
      <c r="P65" s="9"/>
      <c r="Q65" s="126"/>
    </row>
  </sheetData>
  <sheetProtection password="E0F4" sheet="1" objects="1" scenarios="1" selectLockedCells="1" sort="0" autoFilter="0"/>
  <mergeCells count="14">
    <mergeCell ref="D7:F7"/>
    <mergeCell ref="I7:K7"/>
    <mergeCell ref="D8:E8"/>
    <mergeCell ref="I8:J8"/>
    <mergeCell ref="D60:E60"/>
    <mergeCell ref="I60:J60"/>
    <mergeCell ref="S60:T60"/>
    <mergeCell ref="X60:Y60"/>
    <mergeCell ref="AH7:AK7"/>
    <mergeCell ref="S7:U7"/>
    <mergeCell ref="X7:Z7"/>
    <mergeCell ref="S8:T8"/>
    <mergeCell ref="X8:Y8"/>
    <mergeCell ref="AC7:AF7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>
    <tabColor rgb="FF7030A0"/>
  </sheetPr>
  <dimension ref="A1:BN115"/>
  <sheetViews>
    <sheetView showGridLines="0" showRowColHeaders="0" zoomScaleNormal="100" workbookViewId="0">
      <pane ySplit="4" topLeftCell="A5" activePane="bottomLeft" state="frozen"/>
      <selection pane="bottomLeft" activeCell="D10" sqref="D10:E10"/>
    </sheetView>
  </sheetViews>
  <sheetFormatPr defaultRowHeight="15" x14ac:dyDescent="0.25"/>
  <cols>
    <col min="1" max="1" width="10.7109375" customWidth="1"/>
    <col min="2" max="2" width="4.28515625" customWidth="1"/>
    <col min="3" max="3" width="17.5703125" customWidth="1"/>
    <col min="4" max="6" width="14.7109375" customWidth="1"/>
    <col min="8" max="8" width="17.5703125" customWidth="1"/>
    <col min="9" max="11" width="14.7109375" customWidth="1"/>
    <col min="13" max="13" width="12.28515625" customWidth="1"/>
    <col min="15" max="19" width="9.140625" style="305"/>
    <col min="20" max="20" width="34.140625" style="305" customWidth="1"/>
    <col min="21" max="21" width="9.140625" style="305"/>
    <col min="22" max="22" width="9.140625" style="331"/>
    <col min="23" max="23" width="9.140625" style="250" hidden="1" customWidth="1"/>
    <col min="24" max="24" width="19.7109375" style="250" hidden="1" customWidth="1"/>
    <col min="25" max="26" width="5.5703125" style="250" hidden="1" customWidth="1"/>
    <col min="27" max="27" width="22.42578125" style="250" hidden="1" customWidth="1"/>
    <col min="28" max="30" width="5.5703125" style="250" hidden="1" customWidth="1"/>
    <col min="31" max="34" width="9.140625" style="250" hidden="1" customWidth="1"/>
    <col min="35" max="35" width="10" style="250" hidden="1" customWidth="1"/>
    <col min="36" max="43" width="9.140625" style="250" hidden="1" customWidth="1"/>
    <col min="44" max="44" width="6" style="250" hidden="1" customWidth="1"/>
    <col min="45" max="60" width="9.140625" style="250" hidden="1" customWidth="1"/>
    <col min="61" max="61" width="4.5703125" style="250" hidden="1" customWidth="1"/>
    <col min="62" max="64" width="9.140625" style="250" hidden="1" customWidth="1"/>
    <col min="65" max="65" width="4.5703125" style="250" hidden="1" customWidth="1"/>
    <col min="66" max="66" width="11.7109375" style="250" hidden="1" customWidth="1"/>
  </cols>
  <sheetData>
    <row r="1" spans="1:66" x14ac:dyDescent="0.25">
      <c r="A1" s="49"/>
      <c r="V1" s="305"/>
    </row>
    <row r="2" spans="1:66" x14ac:dyDescent="0.25">
      <c r="V2" s="305"/>
    </row>
    <row r="3" spans="1:66" x14ac:dyDescent="0.25">
      <c r="V3" s="305"/>
    </row>
    <row r="4" spans="1:66" x14ac:dyDescent="0.25">
      <c r="V4" s="305"/>
      <c r="BN4" s="353">
        <f>CAD!$R$18</f>
        <v>1</v>
      </c>
    </row>
    <row r="5" spans="1:66" x14ac:dyDescent="0.25">
      <c r="B5" s="56"/>
      <c r="C5" s="56"/>
      <c r="D5" s="56"/>
      <c r="E5" s="56"/>
      <c r="F5" s="56"/>
      <c r="G5" s="56"/>
      <c r="H5" s="56"/>
      <c r="I5" s="56"/>
      <c r="J5" s="56"/>
      <c r="K5" s="108"/>
      <c r="L5" s="56"/>
      <c r="M5" s="56"/>
      <c r="N5" s="56"/>
      <c r="O5" s="315"/>
      <c r="P5" s="315"/>
      <c r="Q5" s="315"/>
      <c r="R5" s="315"/>
      <c r="S5" s="315"/>
      <c r="T5" s="315"/>
      <c r="U5" s="315"/>
    </row>
    <row r="6" spans="1:66" ht="15" customHeight="1" x14ac:dyDescent="0.3">
      <c r="B6" s="56"/>
      <c r="C6" s="482" t="s">
        <v>215</v>
      </c>
      <c r="D6" s="482"/>
      <c r="E6" s="482"/>
      <c r="F6" s="482"/>
      <c r="G6" s="162"/>
      <c r="H6" s="506" t="s">
        <v>214</v>
      </c>
      <c r="I6" s="506"/>
      <c r="J6" s="506"/>
      <c r="K6" s="506"/>
      <c r="L6" s="56"/>
      <c r="M6" s="56"/>
      <c r="N6" s="56"/>
      <c r="O6" s="315"/>
      <c r="P6" s="315"/>
      <c r="Q6" s="315"/>
      <c r="R6" s="315"/>
      <c r="S6" s="315"/>
      <c r="T6" s="315"/>
      <c r="U6" s="315"/>
      <c r="BG6" s="453" t="s">
        <v>62</v>
      </c>
      <c r="BH6" s="453" t="s">
        <v>67</v>
      </c>
      <c r="BI6" s="366"/>
      <c r="BJ6" s="453" t="s">
        <v>71</v>
      </c>
      <c r="BK6" s="453" t="s">
        <v>267</v>
      </c>
      <c r="BL6" s="495" t="s">
        <v>82</v>
      </c>
      <c r="BM6" s="366"/>
      <c r="BN6" s="495" t="s">
        <v>269</v>
      </c>
    </row>
    <row r="7" spans="1:66" ht="15" customHeight="1" x14ac:dyDescent="0.3">
      <c r="B7" s="56"/>
      <c r="C7" s="482"/>
      <c r="D7" s="482"/>
      <c r="E7" s="482"/>
      <c r="F7" s="482"/>
      <c r="G7" s="162"/>
      <c r="H7" s="506"/>
      <c r="I7" s="506"/>
      <c r="J7" s="506"/>
      <c r="K7" s="506"/>
      <c r="L7" s="56"/>
      <c r="M7" s="56"/>
      <c r="N7" s="56"/>
      <c r="O7" s="315"/>
      <c r="P7" s="315"/>
      <c r="Q7" s="315"/>
      <c r="R7" s="315"/>
      <c r="S7" s="315"/>
      <c r="T7" s="315"/>
      <c r="U7" s="315"/>
      <c r="W7" s="250" t="s">
        <v>152</v>
      </c>
      <c r="X7" s="358">
        <f>VLOOKUP(W7,CAD!C7:D7,2,0)</f>
        <v>0</v>
      </c>
      <c r="Z7" s="250" t="s">
        <v>152</v>
      </c>
      <c r="AA7" s="358">
        <f>VLOOKUP(Z7,CAD!H7:I7,2,0)</f>
        <v>0</v>
      </c>
      <c r="AF7" s="464" t="s">
        <v>68</v>
      </c>
      <c r="AG7" s="464"/>
      <c r="AH7" s="464"/>
      <c r="AI7" s="464"/>
      <c r="AJ7" s="464"/>
      <c r="AK7" s="464"/>
      <c r="AL7" s="464"/>
      <c r="AM7" s="464"/>
      <c r="AN7" s="464"/>
      <c r="AO7" s="464"/>
      <c r="AP7" s="464"/>
      <c r="AQ7" s="464"/>
      <c r="AS7" s="464" t="s">
        <v>69</v>
      </c>
      <c r="AT7" s="464"/>
      <c r="AU7" s="464"/>
      <c r="AV7" s="464"/>
      <c r="AW7" s="464"/>
      <c r="AX7" s="464"/>
      <c r="AY7" s="464"/>
      <c r="AZ7" s="464"/>
      <c r="BA7" s="464"/>
      <c r="BB7" s="464"/>
      <c r="BC7" s="464"/>
      <c r="BD7" s="464"/>
      <c r="BG7" s="453"/>
      <c r="BH7" s="453"/>
      <c r="BI7" s="366"/>
      <c r="BJ7" s="453"/>
      <c r="BK7" s="453"/>
      <c r="BL7" s="495"/>
      <c r="BM7" s="366"/>
      <c r="BN7" s="495"/>
    </row>
    <row r="8" spans="1:66" x14ac:dyDescent="0.25"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315"/>
      <c r="P8" s="315"/>
      <c r="Q8" s="315"/>
      <c r="R8" s="315"/>
      <c r="S8" s="315"/>
      <c r="T8" s="315"/>
      <c r="U8" s="315"/>
      <c r="W8" s="250" t="s">
        <v>153</v>
      </c>
      <c r="X8" s="358">
        <f>VLOOKUP(W8,CAD!C8:D8,2,0)</f>
        <v>0</v>
      </c>
      <c r="Z8" s="250" t="s">
        <v>153</v>
      </c>
      <c r="AA8" s="358">
        <f>VLOOKUP(Z8,CAD!H8:I8,2,0)</f>
        <v>0</v>
      </c>
      <c r="AF8" s="156" t="s">
        <v>34</v>
      </c>
      <c r="AG8" s="156" t="s">
        <v>35</v>
      </c>
      <c r="AH8" s="156" t="s">
        <v>36</v>
      </c>
      <c r="AI8" s="156" t="s">
        <v>37</v>
      </c>
      <c r="AJ8" s="156" t="s">
        <v>38</v>
      </c>
      <c r="AK8" s="156" t="s">
        <v>39</v>
      </c>
      <c r="AL8" s="156" t="s">
        <v>40</v>
      </c>
      <c r="AM8" s="156" t="s">
        <v>41</v>
      </c>
      <c r="AN8" s="156" t="s">
        <v>42</v>
      </c>
      <c r="AO8" s="156" t="s">
        <v>43</v>
      </c>
      <c r="AP8" s="156" t="s">
        <v>44</v>
      </c>
      <c r="AQ8" s="156" t="s">
        <v>45</v>
      </c>
      <c r="AS8" s="156" t="s">
        <v>34</v>
      </c>
      <c r="AT8" s="156" t="s">
        <v>35</v>
      </c>
      <c r="AU8" s="156" t="s">
        <v>36</v>
      </c>
      <c r="AV8" s="156" t="s">
        <v>37</v>
      </c>
      <c r="AW8" s="156" t="s">
        <v>38</v>
      </c>
      <c r="AX8" s="156" t="s">
        <v>39</v>
      </c>
      <c r="AY8" s="156" t="s">
        <v>40</v>
      </c>
      <c r="AZ8" s="156" t="s">
        <v>41</v>
      </c>
      <c r="BA8" s="156" t="s">
        <v>42</v>
      </c>
      <c r="BB8" s="156" t="s">
        <v>43</v>
      </c>
      <c r="BC8" s="156" t="s">
        <v>44</v>
      </c>
      <c r="BD8" s="156" t="s">
        <v>45</v>
      </c>
      <c r="BG8" s="453"/>
      <c r="BH8" s="453"/>
      <c r="BI8" s="366"/>
      <c r="BJ8" s="367">
        <f>SUM(BJ9:BJ20)</f>
        <v>0</v>
      </c>
      <c r="BK8" s="367">
        <f>SUM(BK9:BK20)</f>
        <v>0</v>
      </c>
      <c r="BL8" s="367">
        <f>SUMIFS('PG CAR'!$H:$H,'PG CAR'!$C:$C,"&gt;="&amp;DATE(M10,1,1),'PG CAR'!$C:$C,"&lt;="&amp;EOMONTH(DATE(M10,12,1),0),'PG CAR'!$J:$J,"efetivado")</f>
        <v>0</v>
      </c>
      <c r="BM8" s="366"/>
      <c r="BN8" s="495"/>
    </row>
    <row r="9" spans="1:66" x14ac:dyDescent="0.25"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315"/>
      <c r="P9" s="315"/>
      <c r="Q9" s="315"/>
      <c r="R9" s="315"/>
      <c r="S9" s="315"/>
      <c r="T9" s="315"/>
      <c r="U9" s="315"/>
      <c r="W9" s="250" t="s">
        <v>154</v>
      </c>
      <c r="X9" s="358">
        <f>VLOOKUP(W9,CAD!C9:D9,2,0)</f>
        <v>0</v>
      </c>
      <c r="Z9" s="250" t="s">
        <v>154</v>
      </c>
      <c r="AA9" s="358">
        <f>VLOOKUP(Z9,CAD!H9:I9,2,0)</f>
        <v>0</v>
      </c>
      <c r="AC9" s="156">
        <v>1</v>
      </c>
      <c r="AE9" s="156">
        <f>CAD!M10</f>
        <v>2020</v>
      </c>
      <c r="AF9" s="352">
        <f>SUMIFS(PREV_R!D:D,PREV_R!$C:$C,'10'!$D$10,PREV_R!A:A,AE9,PREV_R!B:B,1)</f>
        <v>0</v>
      </c>
      <c r="AG9" s="352">
        <f>SUMIFS(PREV_R!E:E,PREV_R!$C:$C,'10'!$D$10,PREV_R!A:A,AE9,PREV_R!B:B,1)</f>
        <v>0</v>
      </c>
      <c r="AH9" s="352">
        <f>SUMIFS(PREV_R!F:F,PREV_R!$C:$C,'10'!$D$10,PREV_R!A:A,AE9,PREV_R!B:B,1)</f>
        <v>0</v>
      </c>
      <c r="AI9" s="352">
        <f>SUMIFS(PREV_R!G:G,PREV_R!$C:$C,'10'!$D$10,PREV_R!A:A,AE9,PREV_R!B:B,1)</f>
        <v>0</v>
      </c>
      <c r="AJ9" s="352">
        <f>SUMIFS(PREV_R!H:H,PREV_R!$C:$C,'10'!$D$10,PREV_R!A:A,AE9,PREV_R!B:B,1)</f>
        <v>0</v>
      </c>
      <c r="AK9" s="352">
        <f>SUMIFS(PREV_R!I:I,PREV_R!$C:$C,'10'!$D$10,PREV_R!A:A,AE9,PREV_R!B:B,1)</f>
        <v>0</v>
      </c>
      <c r="AL9" s="352">
        <f>SUMIFS(PREV_R!J:J,PREV_R!$C:$C,'10'!$D$10,PREV_R!A:A,AE9,PREV_R!B:B,1)</f>
        <v>0</v>
      </c>
      <c r="AM9" s="352">
        <f>SUMIFS(PREV_R!K:K,PREV_R!$C:$C,'10'!$D$10,PREV_R!A:A,AE9,PREV_R!B:B,1)</f>
        <v>0</v>
      </c>
      <c r="AN9" s="352">
        <f>SUMIFS(PREV_R!L:L,PREV_R!$C:$C,'10'!$D$10,PREV_R!A:A,AE9,PREV_R!B:B,1)</f>
        <v>0</v>
      </c>
      <c r="AO9" s="352">
        <f>SUMIFS(PREV_R!M:M,PREV_R!$C:$C,'10'!$D$10,PREV_R!A:A,AE9,PREV_R!B:B,1)</f>
        <v>0</v>
      </c>
      <c r="AP9" s="352">
        <f>SUMIFS(PREV_R!N:N,PREV_R!$C:$C,'10'!$D$10,PREV_R!A:A,AE9,PREV_R!B:B,1)</f>
        <v>0</v>
      </c>
      <c r="AQ9" s="352">
        <f>SUMIFS(PREV_R!O:O,PREV_R!$C:$C,'10'!$D$10,PREV_R!A:A,AE9,PREV_R!B:B,1)</f>
        <v>0</v>
      </c>
      <c r="AS9" s="352">
        <f>SUMIFS(PREV_D!D:D,PREV_D!$C:$C,'10'!$I$10,PREV_D!A:A,'10'!AE9,PREV_D!B:B,1)</f>
        <v>0</v>
      </c>
      <c r="AT9" s="352">
        <f>SUMIFS(PREV_D!E:E,PREV_D!$C:$C,'10'!$I$10,PREV_D!A:A,'10'!AE9,PREV_D!B:B,1)</f>
        <v>0</v>
      </c>
      <c r="AU9" s="352">
        <f>SUMIFS(PREV_D!F:F,PREV_D!$C:$C,'10'!$I$10,PREV_D!A:A,'10'!AE9,PREV_D!B:B,1)</f>
        <v>0</v>
      </c>
      <c r="AV9" s="352">
        <f>SUMIFS(PREV_D!G:G,PREV_D!$C:$C,'10'!$I$10,PREV_D!A:A,'10'!AE9,PREV_D!B:B,1)</f>
        <v>0</v>
      </c>
      <c r="AW9" s="352">
        <f>SUMIFS(PREV_D!H:H,PREV_D!$C:$C,'10'!$I$10,PREV_D!A:A,'10'!AE9,PREV_D!B:B,1)</f>
        <v>0</v>
      </c>
      <c r="AX9" s="352">
        <f>SUMIFS(PREV_D!I:I,PREV_D!$C:$C,'10'!$I$10,PREV_D!A:A,'10'!AE9,PREV_D!B:B,1)</f>
        <v>0</v>
      </c>
      <c r="AY9" s="352">
        <f>SUMIFS(PREV_D!J:J,PREV_D!$C:$C,'10'!$I$10,PREV_D!A:A,'10'!AE9,PREV_D!B:B,1)</f>
        <v>0</v>
      </c>
      <c r="AZ9" s="352">
        <f>SUMIFS(PREV_D!K:K,PREV_D!$C:$C,'10'!$I$10,PREV_D!A:A,'10'!AE9,PREV_D!B:B,1)</f>
        <v>0</v>
      </c>
      <c r="BA9" s="352">
        <f>SUMIFS(PREV_D!L:L,PREV_D!$C:$C,'10'!$I$10,PREV_D!A:A,'10'!AE9,PREV_D!B:B,1)</f>
        <v>0</v>
      </c>
      <c r="BB9" s="352">
        <f>SUMIFS(PREV_D!M:M,PREV_D!$C:$C,'10'!$I$10,PREV_D!A:A,'10'!AE9,PREV_D!B:B,1)</f>
        <v>0</v>
      </c>
      <c r="BC9" s="352">
        <f>SUMIFS(PREV_D!N:N,PREV_D!$C:$C,'10'!$I$10,PREV_D!A:A,'10'!AE9,PREV_D!B:B,1)</f>
        <v>0</v>
      </c>
      <c r="BD9" s="352">
        <f>SUMIFS(PREV_D!O:O,PREV_D!$C:$C,'10'!$I$10,PREV_D!A:A,'10'!AE9,PREV_D!B:B,1)</f>
        <v>0</v>
      </c>
      <c r="BG9" s="156">
        <v>1</v>
      </c>
      <c r="BH9" s="352">
        <f>SUMIFS(DES!F:F,DES!C:C,"&gt;="&amp;DATE($M$10,AC9,1),DES!C:C,"&lt;="&amp;EOMONTH(DATE($M$10,AC9,1),0),DES!H:H,"efetivado",DES!D:D,$I$10)</f>
        <v>0</v>
      </c>
      <c r="BJ9" s="352">
        <f>SUMIFS(CAR!H:H,CAR!C:C,"&gt;="&amp;DATE($M$10,AC9,1),CAR!C:C,"&lt;="&amp;EOMONTH(DATE($M$10,AC9,1),0),CAR!J:J,"efetivado",CAR!D:D,$I$10)</f>
        <v>0</v>
      </c>
      <c r="BK9" s="352">
        <f>IFERROR(BJ9*100/$BJ$8,0)</f>
        <v>0</v>
      </c>
      <c r="BL9" s="352">
        <f>BL8/100*BK9</f>
        <v>0</v>
      </c>
      <c r="BN9" s="352">
        <f>IF($BN$4=1,BJ9,BL9)</f>
        <v>0</v>
      </c>
    </row>
    <row r="10" spans="1:66" x14ac:dyDescent="0.25">
      <c r="B10" s="56"/>
      <c r="C10" s="152" t="s">
        <v>212</v>
      </c>
      <c r="D10" s="505"/>
      <c r="E10" s="505"/>
      <c r="F10" s="56"/>
      <c r="G10" s="56"/>
      <c r="H10" s="152" t="s">
        <v>212</v>
      </c>
      <c r="I10" s="505"/>
      <c r="J10" s="505"/>
      <c r="K10" s="153"/>
      <c r="L10" s="152" t="s">
        <v>146</v>
      </c>
      <c r="M10" s="112">
        <v>2021</v>
      </c>
      <c r="N10" s="56"/>
      <c r="O10" s="315"/>
      <c r="P10" s="315"/>
      <c r="Q10" s="315"/>
      <c r="R10" s="315"/>
      <c r="S10" s="315"/>
      <c r="T10" s="315"/>
      <c r="U10" s="315"/>
      <c r="W10" s="250" t="s">
        <v>155</v>
      </c>
      <c r="X10" s="358">
        <f>VLOOKUP(W10,CAD!C10:D10,2,0)</f>
        <v>0</v>
      </c>
      <c r="Z10" s="250" t="s">
        <v>155</v>
      </c>
      <c r="AA10" s="358">
        <f>VLOOKUP(Z10,CAD!H10:I10,2,0)</f>
        <v>0</v>
      </c>
      <c r="AC10" s="156">
        <v>2</v>
      </c>
      <c r="AE10" s="156">
        <f>AE9+1</f>
        <v>2021</v>
      </c>
      <c r="AF10" s="352">
        <f>SUMIFS(PREV_R!D:D,PREV_R!$C:$C,'10'!$D$10,PREV_R!A:A,AE10,PREV_R!B:B,1)</f>
        <v>0</v>
      </c>
      <c r="AG10" s="352">
        <f>SUMIFS(PREV_R!E:E,PREV_R!$C:$C,'10'!$D$10,PREV_R!A:A,AE10,PREV_R!B:B,1)</f>
        <v>0</v>
      </c>
      <c r="AH10" s="352">
        <f>SUMIFS(PREV_R!F:F,PREV_R!$C:$C,'10'!$D$10,PREV_R!A:A,AE10,PREV_R!B:B,1)</f>
        <v>0</v>
      </c>
      <c r="AI10" s="352">
        <f>SUMIFS(PREV_R!G:G,PREV_R!$C:$C,'10'!$D$10,PREV_R!A:A,AE10,PREV_R!B:B,1)</f>
        <v>0</v>
      </c>
      <c r="AJ10" s="352">
        <f>SUMIFS(PREV_R!H:H,PREV_R!$C:$C,'10'!$D$10,PREV_R!A:A,AE10,PREV_R!B:B,1)</f>
        <v>0</v>
      </c>
      <c r="AK10" s="352">
        <f>SUMIFS(PREV_R!I:I,PREV_R!$C:$C,'10'!$D$10,PREV_R!A:A,AE10,PREV_R!B:B,1)</f>
        <v>0</v>
      </c>
      <c r="AL10" s="352">
        <f>SUMIFS(PREV_R!J:J,PREV_R!$C:$C,'10'!$D$10,PREV_R!A:A,AE10,PREV_R!B:B,1)</f>
        <v>0</v>
      </c>
      <c r="AM10" s="352">
        <f>SUMIFS(PREV_R!K:K,PREV_R!$C:$C,'10'!$D$10,PREV_R!A:A,AE10,PREV_R!B:B,1)</f>
        <v>0</v>
      </c>
      <c r="AN10" s="352">
        <f>SUMIFS(PREV_R!L:L,PREV_R!$C:$C,'10'!$D$10,PREV_R!A:A,AE10,PREV_R!B:B,1)</f>
        <v>0</v>
      </c>
      <c r="AO10" s="352">
        <f>SUMIFS(PREV_R!M:M,PREV_R!$C:$C,'10'!$D$10,PREV_R!A:A,AE10,PREV_R!B:B,1)</f>
        <v>0</v>
      </c>
      <c r="AP10" s="352">
        <f>SUMIFS(PREV_R!N:N,PREV_R!$C:$C,'10'!$D$10,PREV_R!A:A,AE10,PREV_R!B:B,1)</f>
        <v>0</v>
      </c>
      <c r="AQ10" s="352">
        <f>SUMIFS(PREV_R!O:O,PREV_R!$C:$C,'10'!$D$10,PREV_R!A:A,AE10,PREV_R!B:B,1)</f>
        <v>0</v>
      </c>
      <c r="AS10" s="352">
        <f>SUMIFS(PREV_D!D:D,PREV_D!$C:$C,'10'!$I$10,PREV_D!A:A,'10'!AE10,PREV_D!B:B,1)</f>
        <v>0</v>
      </c>
      <c r="AT10" s="352">
        <f>SUMIFS(PREV_D!E:E,PREV_D!$C:$C,'10'!$I$10,PREV_D!A:A,'10'!AE10,PREV_D!B:B,1)</f>
        <v>0</v>
      </c>
      <c r="AU10" s="352">
        <f>SUMIFS(PREV_D!F:F,PREV_D!$C:$C,'10'!$I$10,PREV_D!A:A,'10'!AE10,PREV_D!B:B,1)</f>
        <v>0</v>
      </c>
      <c r="AV10" s="352">
        <f>SUMIFS(PREV_D!G:G,PREV_D!$C:$C,'10'!$I$10,PREV_D!A:A,'10'!AE10,PREV_D!B:B,1)</f>
        <v>0</v>
      </c>
      <c r="AW10" s="352">
        <f>SUMIFS(PREV_D!H:H,PREV_D!$C:$C,'10'!$I$10,PREV_D!A:A,'10'!AE10,PREV_D!B:B,1)</f>
        <v>0</v>
      </c>
      <c r="AX10" s="352">
        <f>SUMIFS(PREV_D!I:I,PREV_D!$C:$C,'10'!$I$10,PREV_D!A:A,'10'!AE10,PREV_D!B:B,1)</f>
        <v>0</v>
      </c>
      <c r="AY10" s="352">
        <f>SUMIFS(PREV_D!J:J,PREV_D!$C:$C,'10'!$I$10,PREV_D!A:A,'10'!AE10,PREV_D!B:B,1)</f>
        <v>0</v>
      </c>
      <c r="AZ10" s="352">
        <f>SUMIFS(PREV_D!K:K,PREV_D!$C:$C,'10'!$I$10,PREV_D!A:A,'10'!AE10,PREV_D!B:B,1)</f>
        <v>0</v>
      </c>
      <c r="BA10" s="352">
        <f>SUMIFS(PREV_D!L:L,PREV_D!$C:$C,'10'!$I$10,PREV_D!A:A,'10'!AE10,PREV_D!B:B,1)</f>
        <v>0</v>
      </c>
      <c r="BB10" s="352">
        <f>SUMIFS(PREV_D!M:M,PREV_D!$C:$C,'10'!$I$10,PREV_D!A:A,'10'!AE10,PREV_D!B:B,1)</f>
        <v>0</v>
      </c>
      <c r="BC10" s="352">
        <f>SUMIFS(PREV_D!N:N,PREV_D!$C:$C,'10'!$I$10,PREV_D!A:A,'10'!AE10,PREV_D!B:B,1)</f>
        <v>0</v>
      </c>
      <c r="BD10" s="352">
        <f>SUMIFS(PREV_D!O:O,PREV_D!$C:$C,'10'!$I$10,PREV_D!A:A,'10'!AE10,PREV_D!B:B,1)</f>
        <v>0</v>
      </c>
      <c r="BG10" s="156">
        <v>2</v>
      </c>
      <c r="BH10" s="352">
        <f>SUMIFS(DES!F:F,DES!C:C,"&gt;="&amp;DATE($M$10,AC10,1),DES!C:C,"&lt;="&amp;EOMONTH(DATE($M$10,AC10,1),0),DES!H:H,"efetivado",DES!D:D,$I$10)</f>
        <v>0</v>
      </c>
      <c r="BJ10" s="352">
        <f>SUMIFS(CAR!H:H,CAR!C:C,"&gt;="&amp;DATE($M$10,AC10,1),CAR!C:C,"&lt;="&amp;EOMONTH(DATE($M$10,AC10,1),0),CAR!J:J,"efetivado",CAR!D:D,$I$10)</f>
        <v>0</v>
      </c>
      <c r="BK10" s="352">
        <f t="shared" ref="BK10:BK20" si="0">IFERROR(BJ10*100/$BJ$8,0)</f>
        <v>0</v>
      </c>
      <c r="BL10" s="352">
        <f t="shared" ref="BL10:BL20" si="1">BL9/100*BK10</f>
        <v>0</v>
      </c>
      <c r="BN10" s="352">
        <f t="shared" ref="BN10:BN20" si="2">IF($BN$4=1,BJ10,BL10)</f>
        <v>0</v>
      </c>
    </row>
    <row r="11" spans="1:66" x14ac:dyDescent="0.25"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315"/>
      <c r="P11" s="315"/>
      <c r="Q11" s="315"/>
      <c r="R11" s="315"/>
      <c r="S11" s="315"/>
      <c r="T11" s="315"/>
      <c r="U11" s="315"/>
      <c r="W11" s="250" t="s">
        <v>156</v>
      </c>
      <c r="X11" s="358">
        <f>VLOOKUP(W11,CAD!C11:D11,2,0)</f>
        <v>0</v>
      </c>
      <c r="Z11" s="250" t="s">
        <v>156</v>
      </c>
      <c r="AA11" s="358">
        <f>VLOOKUP(Z11,CAD!H11:I11,2,0)</f>
        <v>0</v>
      </c>
      <c r="AC11" s="156">
        <v>3</v>
      </c>
      <c r="AE11" s="156">
        <f t="shared" ref="AE11:AE59" si="3">AE10+1</f>
        <v>2022</v>
      </c>
      <c r="AF11" s="352">
        <f>SUMIFS(PREV_R!D:D,PREV_R!$C:$C,'10'!$D$10,PREV_R!A:A,AE11,PREV_R!B:B,1)</f>
        <v>0</v>
      </c>
      <c r="AG11" s="352">
        <f>SUMIFS(PREV_R!E:E,PREV_R!$C:$C,'10'!$D$10,PREV_R!A:A,AE11,PREV_R!B:B,1)</f>
        <v>0</v>
      </c>
      <c r="AH11" s="352">
        <f>SUMIFS(PREV_R!F:F,PREV_R!$C:$C,'10'!$D$10,PREV_R!A:A,AE11,PREV_R!B:B,1)</f>
        <v>0</v>
      </c>
      <c r="AI11" s="352">
        <f>SUMIFS(PREV_R!G:G,PREV_R!$C:$C,'10'!$D$10,PREV_R!A:A,AE11,PREV_R!B:B,1)</f>
        <v>0</v>
      </c>
      <c r="AJ11" s="352">
        <f>SUMIFS(PREV_R!H:H,PREV_R!$C:$C,'10'!$D$10,PREV_R!A:A,AE11,PREV_R!B:B,1)</f>
        <v>0</v>
      </c>
      <c r="AK11" s="352">
        <f>SUMIFS(PREV_R!I:I,PREV_R!$C:$C,'10'!$D$10,PREV_R!A:A,AE11,PREV_R!B:B,1)</f>
        <v>0</v>
      </c>
      <c r="AL11" s="352">
        <f>SUMIFS(PREV_R!J:J,PREV_R!$C:$C,'10'!$D$10,PREV_R!A:A,AE11,PREV_R!B:B,1)</f>
        <v>0</v>
      </c>
      <c r="AM11" s="352">
        <f>SUMIFS(PREV_R!K:K,PREV_R!$C:$C,'10'!$D$10,PREV_R!A:A,AE11,PREV_R!B:B,1)</f>
        <v>0</v>
      </c>
      <c r="AN11" s="352">
        <f>SUMIFS(PREV_R!L:L,PREV_R!$C:$C,'10'!$D$10,PREV_R!A:A,AE11,PREV_R!B:B,1)</f>
        <v>0</v>
      </c>
      <c r="AO11" s="352">
        <f>SUMIFS(PREV_R!M:M,PREV_R!$C:$C,'10'!$D$10,PREV_R!A:A,AE11,PREV_R!B:B,1)</f>
        <v>0</v>
      </c>
      <c r="AP11" s="352">
        <f>SUMIFS(PREV_R!N:N,PREV_R!$C:$C,'10'!$D$10,PREV_R!A:A,AE11,PREV_R!B:B,1)</f>
        <v>0</v>
      </c>
      <c r="AQ11" s="352">
        <f>SUMIFS(PREV_R!O:O,PREV_R!$C:$C,'10'!$D$10,PREV_R!A:A,AE11,PREV_R!B:B,1)</f>
        <v>0</v>
      </c>
      <c r="AS11" s="352">
        <f>SUMIFS(PREV_D!D:D,PREV_D!$C:$C,'10'!$I$10,PREV_D!A:A,'10'!AE11,PREV_D!B:B,1)</f>
        <v>0</v>
      </c>
      <c r="AT11" s="352">
        <f>SUMIFS(PREV_D!E:E,PREV_D!$C:$C,'10'!$I$10,PREV_D!A:A,'10'!AE11,PREV_D!B:B,1)</f>
        <v>0</v>
      </c>
      <c r="AU11" s="352">
        <f>SUMIFS(PREV_D!F:F,PREV_D!$C:$C,'10'!$I$10,PREV_D!A:A,'10'!AE11,PREV_D!B:B,1)</f>
        <v>0</v>
      </c>
      <c r="AV11" s="352">
        <f>SUMIFS(PREV_D!G:G,PREV_D!$C:$C,'10'!$I$10,PREV_D!A:A,'10'!AE11,PREV_D!B:B,1)</f>
        <v>0</v>
      </c>
      <c r="AW11" s="352">
        <f>SUMIFS(PREV_D!H:H,PREV_D!$C:$C,'10'!$I$10,PREV_D!A:A,'10'!AE11,PREV_D!B:B,1)</f>
        <v>0</v>
      </c>
      <c r="AX11" s="352">
        <f>SUMIFS(PREV_D!I:I,PREV_D!$C:$C,'10'!$I$10,PREV_D!A:A,'10'!AE11,PREV_D!B:B,1)</f>
        <v>0</v>
      </c>
      <c r="AY11" s="352">
        <f>SUMIFS(PREV_D!J:J,PREV_D!$C:$C,'10'!$I$10,PREV_D!A:A,'10'!AE11,PREV_D!B:B,1)</f>
        <v>0</v>
      </c>
      <c r="AZ11" s="352">
        <f>SUMIFS(PREV_D!K:K,PREV_D!$C:$C,'10'!$I$10,PREV_D!A:A,'10'!AE11,PREV_D!B:B,1)</f>
        <v>0</v>
      </c>
      <c r="BA11" s="352">
        <f>SUMIFS(PREV_D!L:L,PREV_D!$C:$C,'10'!$I$10,PREV_D!A:A,'10'!AE11,PREV_D!B:B,1)</f>
        <v>0</v>
      </c>
      <c r="BB11" s="352">
        <f>SUMIFS(PREV_D!M:M,PREV_D!$C:$C,'10'!$I$10,PREV_D!A:A,'10'!AE11,PREV_D!B:B,1)</f>
        <v>0</v>
      </c>
      <c r="BC11" s="352">
        <f>SUMIFS(PREV_D!N:N,PREV_D!$C:$C,'10'!$I$10,PREV_D!A:A,'10'!AE11,PREV_D!B:B,1)</f>
        <v>0</v>
      </c>
      <c r="BD11" s="352">
        <f>SUMIFS(PREV_D!O:O,PREV_D!$C:$C,'10'!$I$10,PREV_D!A:A,'10'!AE11,PREV_D!B:B,1)</f>
        <v>0</v>
      </c>
      <c r="BG11" s="156">
        <v>3</v>
      </c>
      <c r="BH11" s="352">
        <f>SUMIFS(DES!F:F,DES!C:C,"&gt;="&amp;DATE($M$10,AC11,1),DES!C:C,"&lt;="&amp;EOMONTH(DATE($M$10,AC11,1),0),DES!H:H,"efetivado",DES!D:D,$I$10)</f>
        <v>0</v>
      </c>
      <c r="BJ11" s="352">
        <f>SUMIFS(CAR!H:H,CAR!C:C,"&gt;="&amp;DATE($M$10,AC11,1),CAR!C:C,"&lt;="&amp;EOMONTH(DATE($M$10,AC11,1),0),CAR!J:J,"efetivado",CAR!D:D,$I$10)</f>
        <v>0</v>
      </c>
      <c r="BK11" s="352">
        <f t="shared" si="0"/>
        <v>0</v>
      </c>
      <c r="BL11" s="352">
        <f t="shared" si="1"/>
        <v>0</v>
      </c>
      <c r="BN11" s="352">
        <f t="shared" si="2"/>
        <v>0</v>
      </c>
    </row>
    <row r="12" spans="1:66" x14ac:dyDescent="0.25">
      <c r="B12" s="56"/>
      <c r="C12" s="163"/>
      <c r="D12" s="63" t="s">
        <v>115</v>
      </c>
      <c r="E12" s="63" t="s">
        <v>47</v>
      </c>
      <c r="F12" s="32" t="s">
        <v>48</v>
      </c>
      <c r="G12" s="56"/>
      <c r="H12" s="163"/>
      <c r="I12" s="63" t="s">
        <v>115</v>
      </c>
      <c r="J12" s="63" t="s">
        <v>47</v>
      </c>
      <c r="K12" s="63" t="s">
        <v>48</v>
      </c>
      <c r="L12" s="56"/>
      <c r="M12" s="56"/>
      <c r="N12" s="56"/>
      <c r="O12" s="315"/>
      <c r="P12" s="315"/>
      <c r="Q12" s="315"/>
      <c r="R12" s="315"/>
      <c r="S12" s="315"/>
      <c r="T12" s="315"/>
      <c r="U12" s="315"/>
      <c r="W12" s="250" t="s">
        <v>157</v>
      </c>
      <c r="X12" s="358">
        <f>VLOOKUP(W12,CAD!C12:D12,2,0)</f>
        <v>0</v>
      </c>
      <c r="Z12" s="250" t="s">
        <v>157</v>
      </c>
      <c r="AA12" s="358">
        <f>VLOOKUP(Z12,CAD!H12:I12,2,0)</f>
        <v>0</v>
      </c>
      <c r="AC12" s="156">
        <v>4</v>
      </c>
      <c r="AE12" s="156">
        <f t="shared" si="3"/>
        <v>2023</v>
      </c>
      <c r="AF12" s="352">
        <f>SUMIFS(PREV_R!D:D,PREV_R!$C:$C,'10'!$D$10,PREV_R!A:A,AE12,PREV_R!B:B,1)</f>
        <v>0</v>
      </c>
      <c r="AG12" s="352">
        <f>SUMIFS(PREV_R!E:E,PREV_R!$C:$C,'10'!$D$10,PREV_R!A:A,AE12,PREV_R!B:B,1)</f>
        <v>0</v>
      </c>
      <c r="AH12" s="352">
        <f>SUMIFS(PREV_R!F:F,PREV_R!$C:$C,'10'!$D$10,PREV_R!A:A,AE12,PREV_R!B:B,1)</f>
        <v>0</v>
      </c>
      <c r="AI12" s="352">
        <f>SUMIFS(PREV_R!G:G,PREV_R!$C:$C,'10'!$D$10,PREV_R!A:A,AE12,PREV_R!B:B,1)</f>
        <v>0</v>
      </c>
      <c r="AJ12" s="352">
        <f>SUMIFS(PREV_R!H:H,PREV_R!$C:$C,'10'!$D$10,PREV_R!A:A,AE12,PREV_R!B:B,1)</f>
        <v>0</v>
      </c>
      <c r="AK12" s="352">
        <f>SUMIFS(PREV_R!I:I,PREV_R!$C:$C,'10'!$D$10,PREV_R!A:A,AE12,PREV_R!B:B,1)</f>
        <v>0</v>
      </c>
      <c r="AL12" s="352">
        <f>SUMIFS(PREV_R!J:J,PREV_R!$C:$C,'10'!$D$10,PREV_R!A:A,AE12,PREV_R!B:B,1)</f>
        <v>0</v>
      </c>
      <c r="AM12" s="352">
        <f>SUMIFS(PREV_R!K:K,PREV_R!$C:$C,'10'!$D$10,PREV_R!A:A,AE12,PREV_R!B:B,1)</f>
        <v>0</v>
      </c>
      <c r="AN12" s="352">
        <f>SUMIFS(PREV_R!L:L,PREV_R!$C:$C,'10'!$D$10,PREV_R!A:A,AE12,PREV_R!B:B,1)</f>
        <v>0</v>
      </c>
      <c r="AO12" s="352">
        <f>SUMIFS(PREV_R!M:M,PREV_R!$C:$C,'10'!$D$10,PREV_R!A:A,AE12,PREV_R!B:B,1)</f>
        <v>0</v>
      </c>
      <c r="AP12" s="352">
        <f>SUMIFS(PREV_R!N:N,PREV_R!$C:$C,'10'!$D$10,PREV_R!A:A,AE12,PREV_R!B:B,1)</f>
        <v>0</v>
      </c>
      <c r="AQ12" s="352">
        <f>SUMIFS(PREV_R!O:O,PREV_R!$C:$C,'10'!$D$10,PREV_R!A:A,AE12,PREV_R!B:B,1)</f>
        <v>0</v>
      </c>
      <c r="AS12" s="352">
        <f>SUMIFS(PREV_D!D:D,PREV_D!$C:$C,'10'!$I$10,PREV_D!A:A,'10'!AE12,PREV_D!B:B,1)</f>
        <v>0</v>
      </c>
      <c r="AT12" s="352">
        <f>SUMIFS(PREV_D!E:E,PREV_D!$C:$C,'10'!$I$10,PREV_D!A:A,'10'!AE12,PREV_D!B:B,1)</f>
        <v>0</v>
      </c>
      <c r="AU12" s="352">
        <f>SUMIFS(PREV_D!F:F,PREV_D!$C:$C,'10'!$I$10,PREV_D!A:A,'10'!AE12,PREV_D!B:B,1)</f>
        <v>0</v>
      </c>
      <c r="AV12" s="352">
        <f>SUMIFS(PREV_D!G:G,PREV_D!$C:$C,'10'!$I$10,PREV_D!A:A,'10'!AE12,PREV_D!B:B,1)</f>
        <v>0</v>
      </c>
      <c r="AW12" s="352">
        <f>SUMIFS(PREV_D!H:H,PREV_D!$C:$C,'10'!$I$10,PREV_D!A:A,'10'!AE12,PREV_D!B:B,1)</f>
        <v>0</v>
      </c>
      <c r="AX12" s="352">
        <f>SUMIFS(PREV_D!I:I,PREV_D!$C:$C,'10'!$I$10,PREV_D!A:A,'10'!AE12,PREV_D!B:B,1)</f>
        <v>0</v>
      </c>
      <c r="AY12" s="352">
        <f>SUMIFS(PREV_D!J:J,PREV_D!$C:$C,'10'!$I$10,PREV_D!A:A,'10'!AE12,PREV_D!B:B,1)</f>
        <v>0</v>
      </c>
      <c r="AZ12" s="352">
        <f>SUMIFS(PREV_D!K:K,PREV_D!$C:$C,'10'!$I$10,PREV_D!A:A,'10'!AE12,PREV_D!B:B,1)</f>
        <v>0</v>
      </c>
      <c r="BA12" s="352">
        <f>SUMIFS(PREV_D!L:L,PREV_D!$C:$C,'10'!$I$10,PREV_D!A:A,'10'!AE12,PREV_D!B:B,1)</f>
        <v>0</v>
      </c>
      <c r="BB12" s="352">
        <f>SUMIFS(PREV_D!M:M,PREV_D!$C:$C,'10'!$I$10,PREV_D!A:A,'10'!AE12,PREV_D!B:B,1)</f>
        <v>0</v>
      </c>
      <c r="BC12" s="352">
        <f>SUMIFS(PREV_D!N:N,PREV_D!$C:$C,'10'!$I$10,PREV_D!A:A,'10'!AE12,PREV_D!B:B,1)</f>
        <v>0</v>
      </c>
      <c r="BD12" s="352">
        <f>SUMIFS(PREV_D!O:O,PREV_D!$C:$C,'10'!$I$10,PREV_D!A:A,'10'!AE12,PREV_D!B:B,1)</f>
        <v>0</v>
      </c>
      <c r="BG12" s="156">
        <v>4</v>
      </c>
      <c r="BH12" s="352">
        <f>SUMIFS(DES!F:F,DES!C:C,"&gt;="&amp;DATE($M$10,AC12,1),DES!C:C,"&lt;="&amp;EOMONTH(DATE($M$10,AC12,1),0),DES!H:H,"efetivado",DES!D:D,$I$10)</f>
        <v>0</v>
      </c>
      <c r="BJ12" s="352">
        <f>SUMIFS(CAR!H:H,CAR!C:C,"&gt;="&amp;DATE($M$10,AC12,1),CAR!C:C,"&lt;="&amp;EOMONTH(DATE($M$10,AC12,1),0),CAR!J:J,"efetivado",CAR!D:D,$I$10)</f>
        <v>0</v>
      </c>
      <c r="BK12" s="352">
        <f t="shared" si="0"/>
        <v>0</v>
      </c>
      <c r="BL12" s="352">
        <f t="shared" si="1"/>
        <v>0</v>
      </c>
      <c r="BN12" s="352">
        <f t="shared" si="2"/>
        <v>0</v>
      </c>
    </row>
    <row r="13" spans="1:66" x14ac:dyDescent="0.25">
      <c r="B13" s="56"/>
      <c r="C13" s="63" t="s">
        <v>34</v>
      </c>
      <c r="D13" s="21">
        <f>SUMIFS(REC!F:F,REC!C:C,"&gt;="&amp;DATE($M$10,AC9,1),REC!C:C,"&lt;="&amp;EOMONTH(DATE($M$10,AC9,1),0),REC!H:H,"efetivado",REC!D:D,$D$10)</f>
        <v>0</v>
      </c>
      <c r="E13" s="31">
        <f>SUMIFS(AF9:AF59,$AE$9:$AE$59,$M$10)</f>
        <v>0</v>
      </c>
      <c r="F13" s="33">
        <f>D13-E13</f>
        <v>0</v>
      </c>
      <c r="G13" s="56"/>
      <c r="H13" s="63" t="s">
        <v>34</v>
      </c>
      <c r="I13" s="21">
        <f>BH9+BN9</f>
        <v>0</v>
      </c>
      <c r="J13" s="21">
        <f>SUMIFS(AS9:AS59,$AE$9:$AE$59,$M$10)</f>
        <v>0</v>
      </c>
      <c r="K13" s="21">
        <f>J13-I13</f>
        <v>0</v>
      </c>
      <c r="L13" s="56"/>
      <c r="M13" s="56"/>
      <c r="N13" s="56"/>
      <c r="O13" s="315"/>
      <c r="P13" s="315"/>
      <c r="Q13" s="315"/>
      <c r="R13" s="315"/>
      <c r="S13" s="315"/>
      <c r="T13" s="315"/>
      <c r="U13" s="315"/>
      <c r="W13" s="250" t="s">
        <v>158</v>
      </c>
      <c r="X13" s="358">
        <f>VLOOKUP(W13,CAD!C13:D13,2,0)</f>
        <v>0</v>
      </c>
      <c r="Z13" s="250" t="s">
        <v>158</v>
      </c>
      <c r="AA13" s="358">
        <f>VLOOKUP(Z13,CAD!H13:I13,2,0)</f>
        <v>0</v>
      </c>
      <c r="AC13" s="156">
        <v>5</v>
      </c>
      <c r="AE13" s="156">
        <f t="shared" si="3"/>
        <v>2024</v>
      </c>
      <c r="AF13" s="352">
        <f>SUMIFS(PREV_R!D:D,PREV_R!$C:$C,'10'!$D$10,PREV_R!A:A,AE13,PREV_R!B:B,1)</f>
        <v>0</v>
      </c>
      <c r="AG13" s="352">
        <f>SUMIFS(PREV_R!E:E,PREV_R!$C:$C,'10'!$D$10,PREV_R!A:A,AE13,PREV_R!B:B,1)</f>
        <v>0</v>
      </c>
      <c r="AH13" s="352">
        <f>SUMIFS(PREV_R!F:F,PREV_R!$C:$C,'10'!$D$10,PREV_R!A:A,AE13,PREV_R!B:B,1)</f>
        <v>0</v>
      </c>
      <c r="AI13" s="352">
        <f>SUMIFS(PREV_R!G:G,PREV_R!$C:$C,'10'!$D$10,PREV_R!A:A,AE13,PREV_R!B:B,1)</f>
        <v>0</v>
      </c>
      <c r="AJ13" s="352">
        <f>SUMIFS(PREV_R!H:H,PREV_R!$C:$C,'10'!$D$10,PREV_R!A:A,AE13,PREV_R!B:B,1)</f>
        <v>0</v>
      </c>
      <c r="AK13" s="352">
        <f>SUMIFS(PREV_R!I:I,PREV_R!$C:$C,'10'!$D$10,PREV_R!A:A,AE13,PREV_R!B:B,1)</f>
        <v>0</v>
      </c>
      <c r="AL13" s="352">
        <f>SUMIFS(PREV_R!J:J,PREV_R!$C:$C,'10'!$D$10,PREV_R!A:A,AE13,PREV_R!B:B,1)</f>
        <v>0</v>
      </c>
      <c r="AM13" s="352">
        <f>SUMIFS(PREV_R!K:K,PREV_R!$C:$C,'10'!$D$10,PREV_R!A:A,AE13,PREV_R!B:B,1)</f>
        <v>0</v>
      </c>
      <c r="AN13" s="352">
        <f>SUMIFS(PREV_R!L:L,PREV_R!$C:$C,'10'!$D$10,PREV_R!A:A,AE13,PREV_R!B:B,1)</f>
        <v>0</v>
      </c>
      <c r="AO13" s="352">
        <f>SUMIFS(PREV_R!M:M,PREV_R!$C:$C,'10'!$D$10,PREV_R!A:A,AE13,PREV_R!B:B,1)</f>
        <v>0</v>
      </c>
      <c r="AP13" s="352">
        <f>SUMIFS(PREV_R!N:N,PREV_R!$C:$C,'10'!$D$10,PREV_R!A:A,AE13,PREV_R!B:B,1)</f>
        <v>0</v>
      </c>
      <c r="AQ13" s="352">
        <f>SUMIFS(PREV_R!O:O,PREV_R!$C:$C,'10'!$D$10,PREV_R!A:A,AE13,PREV_R!B:B,1)</f>
        <v>0</v>
      </c>
      <c r="AS13" s="352">
        <f>SUMIFS(PREV_D!D:D,PREV_D!$C:$C,'10'!$I$10,PREV_D!A:A,'10'!AE13,PREV_D!B:B,1)</f>
        <v>0</v>
      </c>
      <c r="AT13" s="352">
        <f>SUMIFS(PREV_D!E:E,PREV_D!$C:$C,'10'!$I$10,PREV_D!A:A,'10'!AE13,PREV_D!B:B,1)</f>
        <v>0</v>
      </c>
      <c r="AU13" s="352">
        <f>SUMIFS(PREV_D!F:F,PREV_D!$C:$C,'10'!$I$10,PREV_D!A:A,'10'!AE13,PREV_D!B:B,1)</f>
        <v>0</v>
      </c>
      <c r="AV13" s="352">
        <f>SUMIFS(PREV_D!G:G,PREV_D!$C:$C,'10'!$I$10,PREV_D!A:A,'10'!AE13,PREV_D!B:B,1)</f>
        <v>0</v>
      </c>
      <c r="AW13" s="352">
        <f>SUMIFS(PREV_D!H:H,PREV_D!$C:$C,'10'!$I$10,PREV_D!A:A,'10'!AE13,PREV_D!B:B,1)</f>
        <v>0</v>
      </c>
      <c r="AX13" s="352">
        <f>SUMIFS(PREV_D!I:I,PREV_D!$C:$C,'10'!$I$10,PREV_D!A:A,'10'!AE13,PREV_D!B:B,1)</f>
        <v>0</v>
      </c>
      <c r="AY13" s="352">
        <f>SUMIFS(PREV_D!J:J,PREV_D!$C:$C,'10'!$I$10,PREV_D!A:A,'10'!AE13,PREV_D!B:B,1)</f>
        <v>0</v>
      </c>
      <c r="AZ13" s="352">
        <f>SUMIFS(PREV_D!K:K,PREV_D!$C:$C,'10'!$I$10,PREV_D!A:A,'10'!AE13,PREV_D!B:B,1)</f>
        <v>0</v>
      </c>
      <c r="BA13" s="352">
        <f>SUMIFS(PREV_D!L:L,PREV_D!$C:$C,'10'!$I$10,PREV_D!A:A,'10'!AE13,PREV_D!B:B,1)</f>
        <v>0</v>
      </c>
      <c r="BB13" s="352">
        <f>SUMIFS(PREV_D!M:M,PREV_D!$C:$C,'10'!$I$10,PREV_D!A:A,'10'!AE13,PREV_D!B:B,1)</f>
        <v>0</v>
      </c>
      <c r="BC13" s="352">
        <f>SUMIFS(PREV_D!N:N,PREV_D!$C:$C,'10'!$I$10,PREV_D!A:A,'10'!AE13,PREV_D!B:B,1)</f>
        <v>0</v>
      </c>
      <c r="BD13" s="352">
        <f>SUMIFS(PREV_D!O:O,PREV_D!$C:$C,'10'!$I$10,PREV_D!A:A,'10'!AE13,PREV_D!B:B,1)</f>
        <v>0</v>
      </c>
      <c r="BG13" s="156">
        <v>5</v>
      </c>
      <c r="BH13" s="352">
        <f>SUMIFS(DES!F:F,DES!C:C,"&gt;="&amp;DATE($M$10,AC13,1),DES!C:C,"&lt;="&amp;EOMONTH(DATE($M$10,AC13,1),0),DES!H:H,"efetivado",DES!D:D,$I$10)</f>
        <v>0</v>
      </c>
      <c r="BJ13" s="352">
        <f>SUMIFS(CAR!H:H,CAR!C:C,"&gt;="&amp;DATE($M$10,AC13,1),CAR!C:C,"&lt;="&amp;EOMONTH(DATE($M$10,AC13,1),0),CAR!J:J,"efetivado",CAR!D:D,$I$10)</f>
        <v>0</v>
      </c>
      <c r="BK13" s="352">
        <f t="shared" si="0"/>
        <v>0</v>
      </c>
      <c r="BL13" s="352">
        <f t="shared" si="1"/>
        <v>0</v>
      </c>
      <c r="BN13" s="352">
        <f t="shared" si="2"/>
        <v>0</v>
      </c>
    </row>
    <row r="14" spans="1:66" x14ac:dyDescent="0.25">
      <c r="B14" s="56"/>
      <c r="C14" s="63" t="s">
        <v>35</v>
      </c>
      <c r="D14" s="21">
        <f>SUMIFS(REC!F:F,REC!C:C,"&gt;="&amp;DATE($M$10,AC10,1),REC!C:C,"&lt;="&amp;EOMONTH(DATE($M$10,AC10,1),0),REC!H:H,"efetivado",REC!D:D,$D$10)</f>
        <v>0</v>
      </c>
      <c r="E14" s="21">
        <f>SUMIFS(AG9:AG59,$AE$9:$AE$59,$M$10)</f>
        <v>0</v>
      </c>
      <c r="F14" s="26">
        <f t="shared" ref="F14:F24" si="4">D14-E14</f>
        <v>0</v>
      </c>
      <c r="G14" s="56"/>
      <c r="H14" s="63" t="s">
        <v>35</v>
      </c>
      <c r="I14" s="21">
        <f t="shared" ref="I14:I24" si="5">BH10+BN10</f>
        <v>0</v>
      </c>
      <c r="J14" s="21">
        <f>SUMIFS(AT9:AT59,$AE$9:$AE$59,$M$10)</f>
        <v>0</v>
      </c>
      <c r="K14" s="21">
        <f t="shared" ref="K14:K24" si="6">J14-I14</f>
        <v>0</v>
      </c>
      <c r="L14" s="56"/>
      <c r="M14" s="56"/>
      <c r="N14" s="56"/>
      <c r="O14" s="315"/>
      <c r="P14" s="315"/>
      <c r="Q14" s="315"/>
      <c r="R14" s="315"/>
      <c r="S14" s="315"/>
      <c r="T14" s="315"/>
      <c r="U14" s="315"/>
      <c r="W14" s="250" t="s">
        <v>159</v>
      </c>
      <c r="X14" s="358">
        <f>VLOOKUP(W14,CAD!C14:D14,2,0)</f>
        <v>0</v>
      </c>
      <c r="Z14" s="250" t="s">
        <v>159</v>
      </c>
      <c r="AA14" s="358">
        <f>VLOOKUP(Z14,CAD!H14:I14,2,0)</f>
        <v>0</v>
      </c>
      <c r="AC14" s="156">
        <v>6</v>
      </c>
      <c r="AE14" s="156">
        <f t="shared" si="3"/>
        <v>2025</v>
      </c>
      <c r="AF14" s="352">
        <f>SUMIFS(PREV_R!D:D,PREV_R!$C:$C,'10'!$D$10,PREV_R!A:A,AE14,PREV_R!B:B,1)</f>
        <v>0</v>
      </c>
      <c r="AG14" s="352">
        <f>SUMIFS(PREV_R!E:E,PREV_R!$C:$C,'10'!$D$10,PREV_R!A:A,AE14,PREV_R!B:B,1)</f>
        <v>0</v>
      </c>
      <c r="AH14" s="352">
        <f>SUMIFS(PREV_R!F:F,PREV_R!$C:$C,'10'!$D$10,PREV_R!A:A,AE14,PREV_R!B:B,1)</f>
        <v>0</v>
      </c>
      <c r="AI14" s="352">
        <f>SUMIFS(PREV_R!G:G,PREV_R!$C:$C,'10'!$D$10,PREV_R!A:A,AE14,PREV_R!B:B,1)</f>
        <v>0</v>
      </c>
      <c r="AJ14" s="352">
        <f>SUMIFS(PREV_R!H:H,PREV_R!$C:$C,'10'!$D$10,PREV_R!A:A,AE14,PREV_R!B:B,1)</f>
        <v>0</v>
      </c>
      <c r="AK14" s="352">
        <f>SUMIFS(PREV_R!I:I,PREV_R!$C:$C,'10'!$D$10,PREV_R!A:A,AE14,PREV_R!B:B,1)</f>
        <v>0</v>
      </c>
      <c r="AL14" s="352">
        <f>SUMIFS(PREV_R!J:J,PREV_R!$C:$C,'10'!$D$10,PREV_R!A:A,AE14,PREV_R!B:B,1)</f>
        <v>0</v>
      </c>
      <c r="AM14" s="352">
        <f>SUMIFS(PREV_R!K:K,PREV_R!$C:$C,'10'!$D$10,PREV_R!A:A,AE14,PREV_R!B:B,1)</f>
        <v>0</v>
      </c>
      <c r="AN14" s="352">
        <f>SUMIFS(PREV_R!L:L,PREV_R!$C:$C,'10'!$D$10,PREV_R!A:A,AE14,PREV_R!B:B,1)</f>
        <v>0</v>
      </c>
      <c r="AO14" s="352">
        <f>SUMIFS(PREV_R!M:M,PREV_R!$C:$C,'10'!$D$10,PREV_R!A:A,AE14,PREV_R!B:B,1)</f>
        <v>0</v>
      </c>
      <c r="AP14" s="352">
        <f>SUMIFS(PREV_R!N:N,PREV_R!$C:$C,'10'!$D$10,PREV_R!A:A,AE14,PREV_R!B:B,1)</f>
        <v>0</v>
      </c>
      <c r="AQ14" s="352">
        <f>SUMIFS(PREV_R!O:O,PREV_R!$C:$C,'10'!$D$10,PREV_R!A:A,AE14,PREV_R!B:B,1)</f>
        <v>0</v>
      </c>
      <c r="AS14" s="352">
        <f>SUMIFS(PREV_D!D:D,PREV_D!$C:$C,'10'!$I$10,PREV_D!A:A,'10'!AE14,PREV_D!B:B,1)</f>
        <v>0</v>
      </c>
      <c r="AT14" s="352">
        <f>SUMIFS(PREV_D!E:E,PREV_D!$C:$C,'10'!$I$10,PREV_D!A:A,'10'!AE14,PREV_D!B:B,1)</f>
        <v>0</v>
      </c>
      <c r="AU14" s="352">
        <f>SUMIFS(PREV_D!F:F,PREV_D!$C:$C,'10'!$I$10,PREV_D!A:A,'10'!AE14,PREV_D!B:B,1)</f>
        <v>0</v>
      </c>
      <c r="AV14" s="352">
        <f>SUMIFS(PREV_D!G:G,PREV_D!$C:$C,'10'!$I$10,PREV_D!A:A,'10'!AE14,PREV_D!B:B,1)</f>
        <v>0</v>
      </c>
      <c r="AW14" s="352">
        <f>SUMIFS(PREV_D!H:H,PREV_D!$C:$C,'10'!$I$10,PREV_D!A:A,'10'!AE14,PREV_D!B:B,1)</f>
        <v>0</v>
      </c>
      <c r="AX14" s="352">
        <f>SUMIFS(PREV_D!I:I,PREV_D!$C:$C,'10'!$I$10,PREV_D!A:A,'10'!AE14,PREV_D!B:B,1)</f>
        <v>0</v>
      </c>
      <c r="AY14" s="352">
        <f>SUMIFS(PREV_D!J:J,PREV_D!$C:$C,'10'!$I$10,PREV_D!A:A,'10'!AE14,PREV_D!B:B,1)</f>
        <v>0</v>
      </c>
      <c r="AZ14" s="352">
        <f>SUMIFS(PREV_D!K:K,PREV_D!$C:$C,'10'!$I$10,PREV_D!A:A,'10'!AE14,PREV_D!B:B,1)</f>
        <v>0</v>
      </c>
      <c r="BA14" s="352">
        <f>SUMIFS(PREV_D!L:L,PREV_D!$C:$C,'10'!$I$10,PREV_D!A:A,'10'!AE14,PREV_D!B:B,1)</f>
        <v>0</v>
      </c>
      <c r="BB14" s="352">
        <f>SUMIFS(PREV_D!M:M,PREV_D!$C:$C,'10'!$I$10,PREV_D!A:A,'10'!AE14,PREV_D!B:B,1)</f>
        <v>0</v>
      </c>
      <c r="BC14" s="352">
        <f>SUMIFS(PREV_D!N:N,PREV_D!$C:$C,'10'!$I$10,PREV_D!A:A,'10'!AE14,PREV_D!B:B,1)</f>
        <v>0</v>
      </c>
      <c r="BD14" s="352">
        <f>SUMIFS(PREV_D!O:O,PREV_D!$C:$C,'10'!$I$10,PREV_D!A:A,'10'!AE14,PREV_D!B:B,1)</f>
        <v>0</v>
      </c>
      <c r="BG14" s="156">
        <v>6</v>
      </c>
      <c r="BH14" s="352">
        <f>SUMIFS(DES!F:F,DES!C:C,"&gt;="&amp;DATE($M$10,AC14,1),DES!C:C,"&lt;="&amp;EOMONTH(DATE($M$10,AC14,1),0),DES!H:H,"efetivado",DES!D:D,$I$10)</f>
        <v>0</v>
      </c>
      <c r="BJ14" s="352">
        <f>SUMIFS(CAR!H:H,CAR!C:C,"&gt;="&amp;DATE($M$10,AC14,1),CAR!C:C,"&lt;="&amp;EOMONTH(DATE($M$10,AC14,1),0),CAR!J:J,"efetivado",CAR!D:D,$I$10)</f>
        <v>0</v>
      </c>
      <c r="BK14" s="352">
        <f t="shared" si="0"/>
        <v>0</v>
      </c>
      <c r="BL14" s="352">
        <f t="shared" si="1"/>
        <v>0</v>
      </c>
      <c r="BN14" s="352">
        <f t="shared" si="2"/>
        <v>0</v>
      </c>
    </row>
    <row r="15" spans="1:66" x14ac:dyDescent="0.25">
      <c r="B15" s="56"/>
      <c r="C15" s="63" t="s">
        <v>36</v>
      </c>
      <c r="D15" s="21">
        <f>SUMIFS(REC!F:F,REC!C:C,"&gt;="&amp;DATE($M$10,AC11,1),REC!C:C,"&lt;="&amp;EOMONTH(DATE($M$10,AC11,1),0),REC!H:H,"efetivado",REC!D:D,$D$10)</f>
        <v>0</v>
      </c>
      <c r="E15" s="21">
        <f>SUMIFS(AH9:AH59,$AE$9:$AE$59,$M$10)</f>
        <v>0</v>
      </c>
      <c r="F15" s="21">
        <f t="shared" si="4"/>
        <v>0</v>
      </c>
      <c r="G15" s="56"/>
      <c r="H15" s="63" t="s">
        <v>36</v>
      </c>
      <c r="I15" s="21">
        <f t="shared" si="5"/>
        <v>0</v>
      </c>
      <c r="J15" s="21">
        <f>SUMIFS(AU9:AU59,$AE$9:$AE$59,$M$10)</f>
        <v>0</v>
      </c>
      <c r="K15" s="21">
        <f t="shared" si="6"/>
        <v>0</v>
      </c>
      <c r="L15" s="56"/>
      <c r="M15" s="56"/>
      <c r="N15" s="56"/>
      <c r="O15" s="315"/>
      <c r="P15" s="315"/>
      <c r="Q15" s="315"/>
      <c r="R15" s="315"/>
      <c r="S15" s="315"/>
      <c r="T15" s="315"/>
      <c r="U15" s="315"/>
      <c r="W15" s="250" t="s">
        <v>160</v>
      </c>
      <c r="X15" s="358">
        <f>VLOOKUP(W15,CAD!C15:D15,2,0)</f>
        <v>0</v>
      </c>
      <c r="Z15" s="250" t="s">
        <v>160</v>
      </c>
      <c r="AA15" s="358">
        <f>VLOOKUP(Z15,CAD!H15:I15,2,0)</f>
        <v>0</v>
      </c>
      <c r="AC15" s="156">
        <v>7</v>
      </c>
      <c r="AE15" s="156">
        <f t="shared" si="3"/>
        <v>2026</v>
      </c>
      <c r="AF15" s="352">
        <f>SUMIFS(PREV_R!D:D,PREV_R!$C:$C,'10'!$D$10,PREV_R!A:A,AE15,PREV_R!B:B,1)</f>
        <v>0</v>
      </c>
      <c r="AG15" s="352">
        <f>SUMIFS(PREV_R!E:E,PREV_R!$C:$C,'10'!$D$10,PREV_R!A:A,AE15,PREV_R!B:B,1)</f>
        <v>0</v>
      </c>
      <c r="AH15" s="352">
        <f>SUMIFS(PREV_R!F:F,PREV_R!$C:$C,'10'!$D$10,PREV_R!A:A,AE15,PREV_R!B:B,1)</f>
        <v>0</v>
      </c>
      <c r="AI15" s="352">
        <f>SUMIFS(PREV_R!G:G,PREV_R!$C:$C,'10'!$D$10,PREV_R!A:A,AE15,PREV_R!B:B,1)</f>
        <v>0</v>
      </c>
      <c r="AJ15" s="352">
        <f>SUMIFS(PREV_R!H:H,PREV_R!$C:$C,'10'!$D$10,PREV_R!A:A,AE15,PREV_R!B:B,1)</f>
        <v>0</v>
      </c>
      <c r="AK15" s="352">
        <f>SUMIFS(PREV_R!I:I,PREV_R!$C:$C,'10'!$D$10,PREV_R!A:A,AE15,PREV_R!B:B,1)</f>
        <v>0</v>
      </c>
      <c r="AL15" s="352">
        <f>SUMIFS(PREV_R!J:J,PREV_R!$C:$C,'10'!$D$10,PREV_R!A:A,AE15,PREV_R!B:B,1)</f>
        <v>0</v>
      </c>
      <c r="AM15" s="352">
        <f>SUMIFS(PREV_R!K:K,PREV_R!$C:$C,'10'!$D$10,PREV_R!A:A,AE15,PREV_R!B:B,1)</f>
        <v>0</v>
      </c>
      <c r="AN15" s="352">
        <f>SUMIFS(PREV_R!L:L,PREV_R!$C:$C,'10'!$D$10,PREV_R!A:A,AE15,PREV_R!B:B,1)</f>
        <v>0</v>
      </c>
      <c r="AO15" s="352">
        <f>SUMIFS(PREV_R!M:M,PREV_R!$C:$C,'10'!$D$10,PREV_R!A:A,AE15,PREV_R!B:B,1)</f>
        <v>0</v>
      </c>
      <c r="AP15" s="352">
        <f>SUMIFS(PREV_R!N:N,PREV_R!$C:$C,'10'!$D$10,PREV_R!A:A,AE15,PREV_R!B:B,1)</f>
        <v>0</v>
      </c>
      <c r="AQ15" s="352">
        <f>SUMIFS(PREV_R!O:O,PREV_R!$C:$C,'10'!$D$10,PREV_R!A:A,AE15,PREV_R!B:B,1)</f>
        <v>0</v>
      </c>
      <c r="AS15" s="352">
        <f>SUMIFS(PREV_D!D:D,PREV_D!$C:$C,'10'!$I$10,PREV_D!A:A,'10'!AE15,PREV_D!B:B,1)</f>
        <v>0</v>
      </c>
      <c r="AT15" s="352">
        <f>SUMIFS(PREV_D!E:E,PREV_D!$C:$C,'10'!$I$10,PREV_D!A:A,'10'!AE15,PREV_D!B:B,1)</f>
        <v>0</v>
      </c>
      <c r="AU15" s="352">
        <f>SUMIFS(PREV_D!F:F,PREV_D!$C:$C,'10'!$I$10,PREV_D!A:A,'10'!AE15,PREV_D!B:B,1)</f>
        <v>0</v>
      </c>
      <c r="AV15" s="352">
        <f>SUMIFS(PREV_D!G:G,PREV_D!$C:$C,'10'!$I$10,PREV_D!A:A,'10'!AE15,PREV_D!B:B,1)</f>
        <v>0</v>
      </c>
      <c r="AW15" s="352">
        <f>SUMIFS(PREV_D!H:H,PREV_D!$C:$C,'10'!$I$10,PREV_D!A:A,'10'!AE15,PREV_D!B:B,1)</f>
        <v>0</v>
      </c>
      <c r="AX15" s="352">
        <f>SUMIFS(PREV_D!I:I,PREV_D!$C:$C,'10'!$I$10,PREV_D!A:A,'10'!AE15,PREV_D!B:B,1)</f>
        <v>0</v>
      </c>
      <c r="AY15" s="352">
        <f>SUMIFS(PREV_D!J:J,PREV_D!$C:$C,'10'!$I$10,PREV_D!A:A,'10'!AE15,PREV_D!B:B,1)</f>
        <v>0</v>
      </c>
      <c r="AZ15" s="352">
        <f>SUMIFS(PREV_D!K:K,PREV_D!$C:$C,'10'!$I$10,PREV_D!A:A,'10'!AE15,PREV_D!B:B,1)</f>
        <v>0</v>
      </c>
      <c r="BA15" s="352">
        <f>SUMIFS(PREV_D!L:L,PREV_D!$C:$C,'10'!$I$10,PREV_D!A:A,'10'!AE15,PREV_D!B:B,1)</f>
        <v>0</v>
      </c>
      <c r="BB15" s="352">
        <f>SUMIFS(PREV_D!M:M,PREV_D!$C:$C,'10'!$I$10,PREV_D!A:A,'10'!AE15,PREV_D!B:B,1)</f>
        <v>0</v>
      </c>
      <c r="BC15" s="352">
        <f>SUMIFS(PREV_D!N:N,PREV_D!$C:$C,'10'!$I$10,PREV_D!A:A,'10'!AE15,PREV_D!B:B,1)</f>
        <v>0</v>
      </c>
      <c r="BD15" s="352">
        <f>SUMIFS(PREV_D!O:O,PREV_D!$C:$C,'10'!$I$10,PREV_D!A:A,'10'!AE15,PREV_D!B:B,1)</f>
        <v>0</v>
      </c>
      <c r="BG15" s="156">
        <v>7</v>
      </c>
      <c r="BH15" s="352">
        <f>SUMIFS(DES!F:F,DES!C:C,"&gt;="&amp;DATE($M$10,AC15,1),DES!C:C,"&lt;="&amp;EOMONTH(DATE($M$10,AC15,1),0),DES!H:H,"efetivado",DES!D:D,$I$10)</f>
        <v>0</v>
      </c>
      <c r="BJ15" s="352">
        <f>SUMIFS(CAR!H:H,CAR!C:C,"&gt;="&amp;DATE($M$10,AC15,1),CAR!C:C,"&lt;="&amp;EOMONTH(DATE($M$10,AC15,1),0),CAR!J:J,"efetivado",CAR!D:D,$I$10)</f>
        <v>0</v>
      </c>
      <c r="BK15" s="352">
        <f t="shared" si="0"/>
        <v>0</v>
      </c>
      <c r="BL15" s="352">
        <f t="shared" si="1"/>
        <v>0</v>
      </c>
      <c r="BN15" s="352">
        <f t="shared" si="2"/>
        <v>0</v>
      </c>
    </row>
    <row r="16" spans="1:66" x14ac:dyDescent="0.25">
      <c r="B16" s="56"/>
      <c r="C16" s="63" t="s">
        <v>37</v>
      </c>
      <c r="D16" s="21">
        <f>SUMIFS(REC!F:F,REC!C:C,"&gt;="&amp;DATE($M$10,AC12,1),REC!C:C,"&lt;="&amp;EOMONTH(DATE($M$10,AC12,1),0),REC!H:H,"efetivado",REC!D:D,$D$10)</f>
        <v>0</v>
      </c>
      <c r="E16" s="21">
        <f>SUMIFS(AI9:AI59,$AE$9:$AE$59,$M$10)</f>
        <v>0</v>
      </c>
      <c r="F16" s="21">
        <f t="shared" si="4"/>
        <v>0</v>
      </c>
      <c r="G16" s="56"/>
      <c r="H16" s="63" t="s">
        <v>37</v>
      </c>
      <c r="I16" s="21">
        <f t="shared" si="5"/>
        <v>0</v>
      </c>
      <c r="J16" s="21">
        <f>SUMIFS(AV9:AV59,$AE$9:$AE$59,$M$10)</f>
        <v>0</v>
      </c>
      <c r="K16" s="21">
        <f t="shared" si="6"/>
        <v>0</v>
      </c>
      <c r="L16" s="56"/>
      <c r="M16" s="56"/>
      <c r="N16" s="56"/>
      <c r="O16" s="315"/>
      <c r="P16" s="315"/>
      <c r="Q16" s="315"/>
      <c r="R16" s="315"/>
      <c r="S16" s="315"/>
      <c r="T16" s="315"/>
      <c r="U16" s="315"/>
      <c r="W16" s="250" t="s">
        <v>161</v>
      </c>
      <c r="X16" s="358">
        <f>VLOOKUP(W16,CAD!C16:D16,2,0)</f>
        <v>0</v>
      </c>
      <c r="Z16" s="250" t="s">
        <v>161</v>
      </c>
      <c r="AA16" s="358">
        <f>VLOOKUP(Z16,CAD!H16:I16,2,0)</f>
        <v>0</v>
      </c>
      <c r="AC16" s="156">
        <v>8</v>
      </c>
      <c r="AE16" s="156">
        <f t="shared" si="3"/>
        <v>2027</v>
      </c>
      <c r="AF16" s="352">
        <f>SUMIFS(PREV_R!D:D,PREV_R!$C:$C,'10'!$D$10,PREV_R!A:A,AE16,PREV_R!B:B,1)</f>
        <v>0</v>
      </c>
      <c r="AG16" s="352">
        <f>SUMIFS(PREV_R!E:E,PREV_R!$C:$C,'10'!$D$10,PREV_R!A:A,AE16,PREV_R!B:B,1)</f>
        <v>0</v>
      </c>
      <c r="AH16" s="352">
        <f>SUMIFS(PREV_R!F:F,PREV_R!$C:$C,'10'!$D$10,PREV_R!A:A,AE16,PREV_R!B:B,1)</f>
        <v>0</v>
      </c>
      <c r="AI16" s="352">
        <f>SUMIFS(PREV_R!G:G,PREV_R!$C:$C,'10'!$D$10,PREV_R!A:A,AE16,PREV_R!B:B,1)</f>
        <v>0</v>
      </c>
      <c r="AJ16" s="352">
        <f>SUMIFS(PREV_R!H:H,PREV_R!$C:$C,'10'!$D$10,PREV_R!A:A,AE16,PREV_R!B:B,1)</f>
        <v>0</v>
      </c>
      <c r="AK16" s="352">
        <f>SUMIFS(PREV_R!I:I,PREV_R!$C:$C,'10'!$D$10,PREV_R!A:A,AE16,PREV_R!B:B,1)</f>
        <v>0</v>
      </c>
      <c r="AL16" s="352">
        <f>SUMIFS(PREV_R!J:J,PREV_R!$C:$C,'10'!$D$10,PREV_R!A:A,AE16,PREV_R!B:B,1)</f>
        <v>0</v>
      </c>
      <c r="AM16" s="352">
        <f>SUMIFS(PREV_R!K:K,PREV_R!$C:$C,'10'!$D$10,PREV_R!A:A,AE16,PREV_R!B:B,1)</f>
        <v>0</v>
      </c>
      <c r="AN16" s="352">
        <f>SUMIFS(PREV_R!L:L,PREV_R!$C:$C,'10'!$D$10,PREV_R!A:A,AE16,PREV_R!B:B,1)</f>
        <v>0</v>
      </c>
      <c r="AO16" s="352">
        <f>SUMIFS(PREV_R!M:M,PREV_R!$C:$C,'10'!$D$10,PREV_R!A:A,AE16,PREV_R!B:B,1)</f>
        <v>0</v>
      </c>
      <c r="AP16" s="352">
        <f>SUMIFS(PREV_R!N:N,PREV_R!$C:$C,'10'!$D$10,PREV_R!A:A,AE16,PREV_R!B:B,1)</f>
        <v>0</v>
      </c>
      <c r="AQ16" s="352">
        <f>SUMIFS(PREV_R!O:O,PREV_R!$C:$C,'10'!$D$10,PREV_R!A:A,AE16,PREV_R!B:B,1)</f>
        <v>0</v>
      </c>
      <c r="AS16" s="352">
        <f>SUMIFS(PREV_D!D:D,PREV_D!$C:$C,'10'!$I$10,PREV_D!A:A,'10'!AE16,PREV_D!B:B,1)</f>
        <v>0</v>
      </c>
      <c r="AT16" s="352">
        <f>SUMIFS(PREV_D!E:E,PREV_D!$C:$C,'10'!$I$10,PREV_D!A:A,'10'!AE16,PREV_D!B:B,1)</f>
        <v>0</v>
      </c>
      <c r="AU16" s="352">
        <f>SUMIFS(PREV_D!F:F,PREV_D!$C:$C,'10'!$I$10,PREV_D!A:A,'10'!AE16,PREV_D!B:B,1)</f>
        <v>0</v>
      </c>
      <c r="AV16" s="352">
        <f>SUMIFS(PREV_D!G:G,PREV_D!$C:$C,'10'!$I$10,PREV_D!A:A,'10'!AE16,PREV_D!B:B,1)</f>
        <v>0</v>
      </c>
      <c r="AW16" s="352">
        <f>SUMIFS(PREV_D!H:H,PREV_D!$C:$C,'10'!$I$10,PREV_D!A:A,'10'!AE16,PREV_D!B:B,1)</f>
        <v>0</v>
      </c>
      <c r="AX16" s="352">
        <f>SUMIFS(PREV_D!I:I,PREV_D!$C:$C,'10'!$I$10,PREV_D!A:A,'10'!AE16,PREV_D!B:B,1)</f>
        <v>0</v>
      </c>
      <c r="AY16" s="352">
        <f>SUMIFS(PREV_D!J:J,PREV_D!$C:$C,'10'!$I$10,PREV_D!A:A,'10'!AE16,PREV_D!B:B,1)</f>
        <v>0</v>
      </c>
      <c r="AZ16" s="352">
        <f>SUMIFS(PREV_D!K:K,PREV_D!$C:$C,'10'!$I$10,PREV_D!A:A,'10'!AE16,PREV_D!B:B,1)</f>
        <v>0</v>
      </c>
      <c r="BA16" s="352">
        <f>SUMIFS(PREV_D!L:L,PREV_D!$C:$C,'10'!$I$10,PREV_D!A:A,'10'!AE16,PREV_D!B:B,1)</f>
        <v>0</v>
      </c>
      <c r="BB16" s="352">
        <f>SUMIFS(PREV_D!M:M,PREV_D!$C:$C,'10'!$I$10,PREV_D!A:A,'10'!AE16,PREV_D!B:B,1)</f>
        <v>0</v>
      </c>
      <c r="BC16" s="352">
        <f>SUMIFS(PREV_D!N:N,PREV_D!$C:$C,'10'!$I$10,PREV_D!A:A,'10'!AE16,PREV_D!B:B,1)</f>
        <v>0</v>
      </c>
      <c r="BD16" s="352">
        <f>SUMIFS(PREV_D!O:O,PREV_D!$C:$C,'10'!$I$10,PREV_D!A:A,'10'!AE16,PREV_D!B:B,1)</f>
        <v>0</v>
      </c>
      <c r="BG16" s="156">
        <v>8</v>
      </c>
      <c r="BH16" s="352">
        <f>SUMIFS(DES!F:F,DES!C:C,"&gt;="&amp;DATE($M$10,AC16,1),DES!C:C,"&lt;="&amp;EOMONTH(DATE($M$10,AC16,1),0),DES!H:H,"efetivado",DES!D:D,$I$10)</f>
        <v>0</v>
      </c>
      <c r="BJ16" s="352">
        <f>SUMIFS(CAR!H:H,CAR!C:C,"&gt;="&amp;DATE($M$10,AC16,1),CAR!C:C,"&lt;="&amp;EOMONTH(DATE($M$10,AC16,1),0),CAR!J:J,"efetivado",CAR!D:D,$I$10)</f>
        <v>0</v>
      </c>
      <c r="BK16" s="352">
        <f t="shared" si="0"/>
        <v>0</v>
      </c>
      <c r="BL16" s="352">
        <f t="shared" si="1"/>
        <v>0</v>
      </c>
      <c r="BN16" s="352">
        <f t="shared" si="2"/>
        <v>0</v>
      </c>
    </row>
    <row r="17" spans="2:66" x14ac:dyDescent="0.25">
      <c r="B17" s="56"/>
      <c r="C17" s="63" t="s">
        <v>38</v>
      </c>
      <c r="D17" s="21">
        <f>SUMIFS(REC!F:F,REC!C:C,"&gt;="&amp;DATE($M$10,AC13,1),REC!C:C,"&lt;="&amp;EOMONTH(DATE($M$10,AC13,1),0),REC!H:H,"efetivado",REC!D:D,$D$10)</f>
        <v>0</v>
      </c>
      <c r="E17" s="21">
        <f>SUMIFS(AJ9:AJ59,$AE$9:$AE$59,$M$10)</f>
        <v>0</v>
      </c>
      <c r="F17" s="21">
        <f t="shared" si="4"/>
        <v>0</v>
      </c>
      <c r="G17" s="56"/>
      <c r="H17" s="63" t="s">
        <v>38</v>
      </c>
      <c r="I17" s="21">
        <f t="shared" si="5"/>
        <v>0</v>
      </c>
      <c r="J17" s="21">
        <f>SUMIFS(AW9:AW59,$AE$9:$AE$59,$M$10)</f>
        <v>0</v>
      </c>
      <c r="K17" s="21">
        <f t="shared" si="6"/>
        <v>0</v>
      </c>
      <c r="L17" s="56"/>
      <c r="M17" s="56"/>
      <c r="N17" s="56"/>
      <c r="O17" s="315"/>
      <c r="P17" s="315"/>
      <c r="Q17" s="315"/>
      <c r="R17" s="315"/>
      <c r="S17" s="315"/>
      <c r="T17" s="315"/>
      <c r="U17" s="315"/>
      <c r="W17" s="250" t="s">
        <v>162</v>
      </c>
      <c r="X17" s="358">
        <f>VLOOKUP(W17,CAD!C17:D17,2,0)</f>
        <v>0</v>
      </c>
      <c r="Z17" s="250" t="s">
        <v>162</v>
      </c>
      <c r="AA17" s="358">
        <f>VLOOKUP(Z17,CAD!H17:I17,2,0)</f>
        <v>0</v>
      </c>
      <c r="AC17" s="156">
        <v>9</v>
      </c>
      <c r="AE17" s="156">
        <f t="shared" si="3"/>
        <v>2028</v>
      </c>
      <c r="AF17" s="352">
        <f>SUMIFS(PREV_R!D:D,PREV_R!$C:$C,'10'!$D$10,PREV_R!A:A,AE17,PREV_R!B:B,1)</f>
        <v>0</v>
      </c>
      <c r="AG17" s="352">
        <f>SUMIFS(PREV_R!E:E,PREV_R!$C:$C,'10'!$D$10,PREV_R!A:A,AE17,PREV_R!B:B,1)</f>
        <v>0</v>
      </c>
      <c r="AH17" s="352">
        <f>SUMIFS(PREV_R!F:F,PREV_R!$C:$C,'10'!$D$10,PREV_R!A:A,AE17,PREV_R!B:B,1)</f>
        <v>0</v>
      </c>
      <c r="AI17" s="352">
        <f>SUMIFS(PREV_R!G:G,PREV_R!$C:$C,'10'!$D$10,PREV_R!A:A,AE17,PREV_R!B:B,1)</f>
        <v>0</v>
      </c>
      <c r="AJ17" s="352">
        <f>SUMIFS(PREV_R!H:H,PREV_R!$C:$C,'10'!$D$10,PREV_R!A:A,AE17,PREV_R!B:B,1)</f>
        <v>0</v>
      </c>
      <c r="AK17" s="352">
        <f>SUMIFS(PREV_R!I:I,PREV_R!$C:$C,'10'!$D$10,PREV_R!A:A,AE17,PREV_R!B:B,1)</f>
        <v>0</v>
      </c>
      <c r="AL17" s="352">
        <f>SUMIFS(PREV_R!J:J,PREV_R!$C:$C,'10'!$D$10,PREV_R!A:A,AE17,PREV_R!B:B,1)</f>
        <v>0</v>
      </c>
      <c r="AM17" s="352">
        <f>SUMIFS(PREV_R!K:K,PREV_R!$C:$C,'10'!$D$10,PREV_R!A:A,AE17,PREV_R!B:B,1)</f>
        <v>0</v>
      </c>
      <c r="AN17" s="352">
        <f>SUMIFS(PREV_R!L:L,PREV_R!$C:$C,'10'!$D$10,PREV_R!A:A,AE17,PREV_R!B:B,1)</f>
        <v>0</v>
      </c>
      <c r="AO17" s="352">
        <f>SUMIFS(PREV_R!M:M,PREV_R!$C:$C,'10'!$D$10,PREV_R!A:A,AE17,PREV_R!B:B,1)</f>
        <v>0</v>
      </c>
      <c r="AP17" s="352">
        <f>SUMIFS(PREV_R!N:N,PREV_R!$C:$C,'10'!$D$10,PREV_R!A:A,AE17,PREV_R!B:B,1)</f>
        <v>0</v>
      </c>
      <c r="AQ17" s="352">
        <f>SUMIFS(PREV_R!O:O,PREV_R!$C:$C,'10'!$D$10,PREV_R!A:A,AE17,PREV_R!B:B,1)</f>
        <v>0</v>
      </c>
      <c r="AS17" s="352">
        <f>SUMIFS(PREV_D!D:D,PREV_D!$C:$C,'10'!$I$10,PREV_D!A:A,'10'!AE17,PREV_D!B:B,1)</f>
        <v>0</v>
      </c>
      <c r="AT17" s="352">
        <f>SUMIFS(PREV_D!E:E,PREV_D!$C:$C,'10'!$I$10,PREV_D!A:A,'10'!AE17,PREV_D!B:B,1)</f>
        <v>0</v>
      </c>
      <c r="AU17" s="352">
        <f>SUMIFS(PREV_D!F:F,PREV_D!$C:$C,'10'!$I$10,PREV_D!A:A,'10'!AE17,PREV_D!B:B,1)</f>
        <v>0</v>
      </c>
      <c r="AV17" s="352">
        <f>SUMIFS(PREV_D!G:G,PREV_D!$C:$C,'10'!$I$10,PREV_D!A:A,'10'!AE17,PREV_D!B:B,1)</f>
        <v>0</v>
      </c>
      <c r="AW17" s="352">
        <f>SUMIFS(PREV_D!H:H,PREV_D!$C:$C,'10'!$I$10,PREV_D!A:A,'10'!AE17,PREV_D!B:B,1)</f>
        <v>0</v>
      </c>
      <c r="AX17" s="352">
        <f>SUMIFS(PREV_D!I:I,PREV_D!$C:$C,'10'!$I$10,PREV_D!A:A,'10'!AE17,PREV_D!B:B,1)</f>
        <v>0</v>
      </c>
      <c r="AY17" s="352">
        <f>SUMIFS(PREV_D!J:J,PREV_D!$C:$C,'10'!$I$10,PREV_D!A:A,'10'!AE17,PREV_D!B:B,1)</f>
        <v>0</v>
      </c>
      <c r="AZ17" s="352">
        <f>SUMIFS(PREV_D!K:K,PREV_D!$C:$C,'10'!$I$10,PREV_D!A:A,'10'!AE17,PREV_D!B:B,1)</f>
        <v>0</v>
      </c>
      <c r="BA17" s="352">
        <f>SUMIFS(PREV_D!L:L,PREV_D!$C:$C,'10'!$I$10,PREV_D!A:A,'10'!AE17,PREV_D!B:B,1)</f>
        <v>0</v>
      </c>
      <c r="BB17" s="352">
        <f>SUMIFS(PREV_D!M:M,PREV_D!$C:$C,'10'!$I$10,PREV_D!A:A,'10'!AE17,PREV_D!B:B,1)</f>
        <v>0</v>
      </c>
      <c r="BC17" s="352">
        <f>SUMIFS(PREV_D!N:N,PREV_D!$C:$C,'10'!$I$10,PREV_D!A:A,'10'!AE17,PREV_D!B:B,1)</f>
        <v>0</v>
      </c>
      <c r="BD17" s="352">
        <f>SUMIFS(PREV_D!O:O,PREV_D!$C:$C,'10'!$I$10,PREV_D!A:A,'10'!AE17,PREV_D!B:B,1)</f>
        <v>0</v>
      </c>
      <c r="BG17" s="156">
        <v>9</v>
      </c>
      <c r="BH17" s="352">
        <f>SUMIFS(DES!F:F,DES!C:C,"&gt;="&amp;DATE($M$10,AC17,1),DES!C:C,"&lt;="&amp;EOMONTH(DATE($M$10,AC17,1),0),DES!H:H,"efetivado",DES!D:D,$I$10)</f>
        <v>0</v>
      </c>
      <c r="BJ17" s="352">
        <f>SUMIFS(CAR!H:H,CAR!C:C,"&gt;="&amp;DATE($M$10,AC17,1),CAR!C:C,"&lt;="&amp;EOMONTH(DATE($M$10,AC17,1),0),CAR!J:J,"efetivado",CAR!D:D,$I$10)</f>
        <v>0</v>
      </c>
      <c r="BK17" s="352">
        <f t="shared" si="0"/>
        <v>0</v>
      </c>
      <c r="BL17" s="352">
        <f t="shared" si="1"/>
        <v>0</v>
      </c>
      <c r="BN17" s="352">
        <f t="shared" si="2"/>
        <v>0</v>
      </c>
    </row>
    <row r="18" spans="2:66" x14ac:dyDescent="0.25">
      <c r="B18" s="56"/>
      <c r="C18" s="63" t="s">
        <v>39</v>
      </c>
      <c r="D18" s="21">
        <f>SUMIFS(REC!F:F,REC!C:C,"&gt;="&amp;DATE($M$10,AC14,1),REC!C:C,"&lt;="&amp;EOMONTH(DATE($M$10,AC14,1),0),REC!H:H,"efetivado",REC!D:D,$D$10)</f>
        <v>0</v>
      </c>
      <c r="E18" s="21">
        <f>SUMIFS(AK9:AK59,$AE$9:$AE$59,$M$10)</f>
        <v>0</v>
      </c>
      <c r="F18" s="21">
        <f t="shared" si="4"/>
        <v>0</v>
      </c>
      <c r="G18" s="56"/>
      <c r="H18" s="63" t="s">
        <v>39</v>
      </c>
      <c r="I18" s="21">
        <f t="shared" si="5"/>
        <v>0</v>
      </c>
      <c r="J18" s="21">
        <f>SUMIFS(AX9:AX59,$AE$9:$AE$59,$M$10)</f>
        <v>0</v>
      </c>
      <c r="K18" s="21">
        <f t="shared" si="6"/>
        <v>0</v>
      </c>
      <c r="L18" s="56"/>
      <c r="M18" s="56"/>
      <c r="N18" s="56"/>
      <c r="O18" s="315"/>
      <c r="P18" s="315"/>
      <c r="Q18" s="315"/>
      <c r="R18" s="315"/>
      <c r="S18" s="315"/>
      <c r="T18" s="315"/>
      <c r="U18" s="315"/>
      <c r="W18" s="250" t="s">
        <v>163</v>
      </c>
      <c r="X18" s="358">
        <f>VLOOKUP(W18,CAD!C18:D18,2,0)</f>
        <v>0</v>
      </c>
      <c r="Z18" s="250" t="s">
        <v>163</v>
      </c>
      <c r="AA18" s="358">
        <f>VLOOKUP(Z18,CAD!H18:I18,2,0)</f>
        <v>0</v>
      </c>
      <c r="AC18" s="156">
        <v>10</v>
      </c>
      <c r="AE18" s="156">
        <f t="shared" si="3"/>
        <v>2029</v>
      </c>
      <c r="AF18" s="352">
        <f>SUMIFS(PREV_R!D:D,PREV_R!$C:$C,'10'!$D$10,PREV_R!A:A,AE18,PREV_R!B:B,1)</f>
        <v>0</v>
      </c>
      <c r="AG18" s="352">
        <f>SUMIFS(PREV_R!E:E,PREV_R!$C:$C,'10'!$D$10,PREV_R!A:A,AE18,PREV_R!B:B,1)</f>
        <v>0</v>
      </c>
      <c r="AH18" s="352">
        <f>SUMIFS(PREV_R!F:F,PREV_R!$C:$C,'10'!$D$10,PREV_R!A:A,AE18,PREV_R!B:B,1)</f>
        <v>0</v>
      </c>
      <c r="AI18" s="352">
        <f>SUMIFS(PREV_R!G:G,PREV_R!$C:$C,'10'!$D$10,PREV_R!A:A,AE18,PREV_R!B:B,1)</f>
        <v>0</v>
      </c>
      <c r="AJ18" s="352">
        <f>SUMIFS(PREV_R!H:H,PREV_R!$C:$C,'10'!$D$10,PREV_R!A:A,AE18,PREV_R!B:B,1)</f>
        <v>0</v>
      </c>
      <c r="AK18" s="352">
        <f>SUMIFS(PREV_R!I:I,PREV_R!$C:$C,'10'!$D$10,PREV_R!A:A,AE18,PREV_R!B:B,1)</f>
        <v>0</v>
      </c>
      <c r="AL18" s="352">
        <f>SUMIFS(PREV_R!J:J,PREV_R!$C:$C,'10'!$D$10,PREV_R!A:A,AE18,PREV_R!B:B,1)</f>
        <v>0</v>
      </c>
      <c r="AM18" s="352">
        <f>SUMIFS(PREV_R!K:K,PREV_R!$C:$C,'10'!$D$10,PREV_R!A:A,AE18,PREV_R!B:B,1)</f>
        <v>0</v>
      </c>
      <c r="AN18" s="352">
        <f>SUMIFS(PREV_R!L:L,PREV_R!$C:$C,'10'!$D$10,PREV_R!A:A,AE18,PREV_R!B:B,1)</f>
        <v>0</v>
      </c>
      <c r="AO18" s="352">
        <f>SUMIFS(PREV_R!M:M,PREV_R!$C:$C,'10'!$D$10,PREV_R!A:A,AE18,PREV_R!B:B,1)</f>
        <v>0</v>
      </c>
      <c r="AP18" s="352">
        <f>SUMIFS(PREV_R!N:N,PREV_R!$C:$C,'10'!$D$10,PREV_R!A:A,AE18,PREV_R!B:B,1)</f>
        <v>0</v>
      </c>
      <c r="AQ18" s="352">
        <f>SUMIFS(PREV_R!O:O,PREV_R!$C:$C,'10'!$D$10,PREV_R!A:A,AE18,PREV_R!B:B,1)</f>
        <v>0</v>
      </c>
      <c r="AS18" s="352">
        <f>SUMIFS(PREV_D!D:D,PREV_D!$C:$C,'10'!$I$10,PREV_D!A:A,'10'!AE18,PREV_D!B:B,1)</f>
        <v>0</v>
      </c>
      <c r="AT18" s="352">
        <f>SUMIFS(PREV_D!E:E,PREV_D!$C:$C,'10'!$I$10,PREV_D!A:A,'10'!AE18,PREV_D!B:B,1)</f>
        <v>0</v>
      </c>
      <c r="AU18" s="352">
        <f>SUMIFS(PREV_D!F:F,PREV_D!$C:$C,'10'!$I$10,PREV_D!A:A,'10'!AE18,PREV_D!B:B,1)</f>
        <v>0</v>
      </c>
      <c r="AV18" s="352">
        <f>SUMIFS(PREV_D!G:G,PREV_D!$C:$C,'10'!$I$10,PREV_D!A:A,'10'!AE18,PREV_D!B:B,1)</f>
        <v>0</v>
      </c>
      <c r="AW18" s="352">
        <f>SUMIFS(PREV_D!H:H,PREV_D!$C:$C,'10'!$I$10,PREV_D!A:A,'10'!AE18,PREV_D!B:B,1)</f>
        <v>0</v>
      </c>
      <c r="AX18" s="352">
        <f>SUMIFS(PREV_D!I:I,PREV_D!$C:$C,'10'!$I$10,PREV_D!A:A,'10'!AE18,PREV_D!B:B,1)</f>
        <v>0</v>
      </c>
      <c r="AY18" s="352">
        <f>SUMIFS(PREV_D!J:J,PREV_D!$C:$C,'10'!$I$10,PREV_D!A:A,'10'!AE18,PREV_D!B:B,1)</f>
        <v>0</v>
      </c>
      <c r="AZ18" s="352">
        <f>SUMIFS(PREV_D!K:K,PREV_D!$C:$C,'10'!$I$10,PREV_D!A:A,'10'!AE18,PREV_D!B:B,1)</f>
        <v>0</v>
      </c>
      <c r="BA18" s="352">
        <f>SUMIFS(PREV_D!L:L,PREV_D!$C:$C,'10'!$I$10,PREV_D!A:A,'10'!AE18,PREV_D!B:B,1)</f>
        <v>0</v>
      </c>
      <c r="BB18" s="352">
        <f>SUMIFS(PREV_D!M:M,PREV_D!$C:$C,'10'!$I$10,PREV_D!A:A,'10'!AE18,PREV_D!B:B,1)</f>
        <v>0</v>
      </c>
      <c r="BC18" s="352">
        <f>SUMIFS(PREV_D!N:N,PREV_D!$C:$C,'10'!$I$10,PREV_D!A:A,'10'!AE18,PREV_D!B:B,1)</f>
        <v>0</v>
      </c>
      <c r="BD18" s="352">
        <f>SUMIFS(PREV_D!O:O,PREV_D!$C:$C,'10'!$I$10,PREV_D!A:A,'10'!AE18,PREV_D!B:B,1)</f>
        <v>0</v>
      </c>
      <c r="BG18" s="156">
        <v>10</v>
      </c>
      <c r="BH18" s="352">
        <f>SUMIFS(DES!F:F,DES!C:C,"&gt;="&amp;DATE($M$10,AC18,1),DES!C:C,"&lt;="&amp;EOMONTH(DATE($M$10,AC18,1),0),DES!H:H,"efetivado",DES!D:D,$I$10)</f>
        <v>0</v>
      </c>
      <c r="BJ18" s="352">
        <f>SUMIFS(CAR!H:H,CAR!C:C,"&gt;="&amp;DATE($M$10,AC18,1),CAR!C:C,"&lt;="&amp;EOMONTH(DATE($M$10,AC18,1),0),CAR!J:J,"efetivado",CAR!D:D,$I$10)</f>
        <v>0</v>
      </c>
      <c r="BK18" s="352">
        <f t="shared" si="0"/>
        <v>0</v>
      </c>
      <c r="BL18" s="352">
        <f t="shared" si="1"/>
        <v>0</v>
      </c>
      <c r="BN18" s="352">
        <f t="shared" si="2"/>
        <v>0</v>
      </c>
    </row>
    <row r="19" spans="2:66" x14ac:dyDescent="0.25">
      <c r="B19" s="56"/>
      <c r="C19" s="63" t="s">
        <v>40</v>
      </c>
      <c r="D19" s="21">
        <f>SUMIFS(REC!F:F,REC!C:C,"&gt;="&amp;DATE($M$10,AC15,1),REC!C:C,"&lt;="&amp;EOMONTH(DATE($M$10,AC15,1),0),REC!H:H,"efetivado",REC!D:D,$D$10)</f>
        <v>0</v>
      </c>
      <c r="E19" s="21">
        <f>SUMIFS(AL9:AL59,$AE$9:$AE$59,$M$10)</f>
        <v>0</v>
      </c>
      <c r="F19" s="21">
        <f t="shared" si="4"/>
        <v>0</v>
      </c>
      <c r="G19" s="56"/>
      <c r="H19" s="63" t="s">
        <v>40</v>
      </c>
      <c r="I19" s="21">
        <f t="shared" si="5"/>
        <v>0</v>
      </c>
      <c r="J19" s="21">
        <f>SUMIFS(AY9:AY59,$AE$9:$AE$59,$M$10)</f>
        <v>0</v>
      </c>
      <c r="K19" s="21">
        <f t="shared" si="6"/>
        <v>0</v>
      </c>
      <c r="L19" s="56"/>
      <c r="M19" s="56"/>
      <c r="N19" s="56"/>
      <c r="O19" s="315"/>
      <c r="P19" s="315"/>
      <c r="Q19" s="315"/>
      <c r="R19" s="315"/>
      <c r="S19" s="315"/>
      <c r="T19" s="315"/>
      <c r="U19" s="315"/>
      <c r="W19" s="250" t="s">
        <v>164</v>
      </c>
      <c r="X19" s="358">
        <f>VLOOKUP(W19,CAD!C19:D19,2,0)</f>
        <v>0</v>
      </c>
      <c r="Z19" s="250" t="s">
        <v>164</v>
      </c>
      <c r="AA19" s="358">
        <f>VLOOKUP(Z19,CAD!H19:I19,2,0)</f>
        <v>0</v>
      </c>
      <c r="AC19" s="156">
        <v>11</v>
      </c>
      <c r="AE19" s="156">
        <f t="shared" si="3"/>
        <v>2030</v>
      </c>
      <c r="AF19" s="352">
        <f>SUMIFS(PREV_R!D:D,PREV_R!$C:$C,'10'!$D$10,PREV_R!A:A,AE19,PREV_R!B:B,1)</f>
        <v>0</v>
      </c>
      <c r="AG19" s="352">
        <f>SUMIFS(PREV_R!E:E,PREV_R!$C:$C,'10'!$D$10,PREV_R!A:A,AE19,PREV_R!B:B,1)</f>
        <v>0</v>
      </c>
      <c r="AH19" s="352">
        <f>SUMIFS(PREV_R!F:F,PREV_R!$C:$C,'10'!$D$10,PREV_R!A:A,AE19,PREV_R!B:B,1)</f>
        <v>0</v>
      </c>
      <c r="AI19" s="352">
        <f>SUMIFS(PREV_R!G:G,PREV_R!$C:$C,'10'!$D$10,PREV_R!A:A,AE19,PREV_R!B:B,1)</f>
        <v>0</v>
      </c>
      <c r="AJ19" s="352">
        <f>SUMIFS(PREV_R!H:H,PREV_R!$C:$C,'10'!$D$10,PREV_R!A:A,AE19,PREV_R!B:B,1)</f>
        <v>0</v>
      </c>
      <c r="AK19" s="352">
        <f>SUMIFS(PREV_R!I:I,PREV_R!$C:$C,'10'!$D$10,PREV_R!A:A,AE19,PREV_R!B:B,1)</f>
        <v>0</v>
      </c>
      <c r="AL19" s="352">
        <f>SUMIFS(PREV_R!J:J,PREV_R!$C:$C,'10'!$D$10,PREV_R!A:A,AE19,PREV_R!B:B,1)</f>
        <v>0</v>
      </c>
      <c r="AM19" s="352">
        <f>SUMIFS(PREV_R!K:K,PREV_R!$C:$C,'10'!$D$10,PREV_R!A:A,AE19,PREV_R!B:B,1)</f>
        <v>0</v>
      </c>
      <c r="AN19" s="352">
        <f>SUMIFS(PREV_R!L:L,PREV_R!$C:$C,'10'!$D$10,PREV_R!A:A,AE19,PREV_R!B:B,1)</f>
        <v>0</v>
      </c>
      <c r="AO19" s="352">
        <f>SUMIFS(PREV_R!M:M,PREV_R!$C:$C,'10'!$D$10,PREV_R!A:A,AE19,PREV_R!B:B,1)</f>
        <v>0</v>
      </c>
      <c r="AP19" s="352">
        <f>SUMIFS(PREV_R!N:N,PREV_R!$C:$C,'10'!$D$10,PREV_R!A:A,AE19,PREV_R!B:B,1)</f>
        <v>0</v>
      </c>
      <c r="AQ19" s="352">
        <f>SUMIFS(PREV_R!O:O,PREV_R!$C:$C,'10'!$D$10,PREV_R!A:A,AE19,PREV_R!B:B,1)</f>
        <v>0</v>
      </c>
      <c r="AS19" s="352">
        <f>SUMIFS(PREV_D!D:D,PREV_D!$C:$C,'10'!$I$10,PREV_D!A:A,'10'!AE19,PREV_D!B:B,1)</f>
        <v>0</v>
      </c>
      <c r="AT19" s="352">
        <f>SUMIFS(PREV_D!E:E,PREV_D!$C:$C,'10'!$I$10,PREV_D!A:A,'10'!AE19,PREV_D!B:B,1)</f>
        <v>0</v>
      </c>
      <c r="AU19" s="352">
        <f>SUMIFS(PREV_D!F:F,PREV_D!$C:$C,'10'!$I$10,PREV_D!A:A,'10'!AE19,PREV_D!B:B,1)</f>
        <v>0</v>
      </c>
      <c r="AV19" s="352">
        <f>SUMIFS(PREV_D!G:G,PREV_D!$C:$C,'10'!$I$10,PREV_D!A:A,'10'!AE19,PREV_D!B:B,1)</f>
        <v>0</v>
      </c>
      <c r="AW19" s="352">
        <f>SUMIFS(PREV_D!H:H,PREV_D!$C:$C,'10'!$I$10,PREV_D!A:A,'10'!AE19,PREV_D!B:B,1)</f>
        <v>0</v>
      </c>
      <c r="AX19" s="352">
        <f>SUMIFS(PREV_D!I:I,PREV_D!$C:$C,'10'!$I$10,PREV_D!A:A,'10'!AE19,PREV_D!B:B,1)</f>
        <v>0</v>
      </c>
      <c r="AY19" s="352">
        <f>SUMIFS(PREV_D!J:J,PREV_D!$C:$C,'10'!$I$10,PREV_D!A:A,'10'!AE19,PREV_D!B:B,1)</f>
        <v>0</v>
      </c>
      <c r="AZ19" s="352">
        <f>SUMIFS(PREV_D!K:K,PREV_D!$C:$C,'10'!$I$10,PREV_D!A:A,'10'!AE19,PREV_D!B:B,1)</f>
        <v>0</v>
      </c>
      <c r="BA19" s="352">
        <f>SUMIFS(PREV_D!L:L,PREV_D!$C:$C,'10'!$I$10,PREV_D!A:A,'10'!AE19,PREV_D!B:B,1)</f>
        <v>0</v>
      </c>
      <c r="BB19" s="352">
        <f>SUMIFS(PREV_D!M:M,PREV_D!$C:$C,'10'!$I$10,PREV_D!A:A,'10'!AE19,PREV_D!B:B,1)</f>
        <v>0</v>
      </c>
      <c r="BC19" s="352">
        <f>SUMIFS(PREV_D!N:N,PREV_D!$C:$C,'10'!$I$10,PREV_D!A:A,'10'!AE19,PREV_D!B:B,1)</f>
        <v>0</v>
      </c>
      <c r="BD19" s="352">
        <f>SUMIFS(PREV_D!O:O,PREV_D!$C:$C,'10'!$I$10,PREV_D!A:A,'10'!AE19,PREV_D!B:B,1)</f>
        <v>0</v>
      </c>
      <c r="BG19" s="156">
        <v>11</v>
      </c>
      <c r="BH19" s="352">
        <f>SUMIFS(DES!F:F,DES!C:C,"&gt;="&amp;DATE($M$10,AC19,1),DES!C:C,"&lt;="&amp;EOMONTH(DATE($M$10,AC19,1),0),DES!H:H,"efetivado",DES!D:D,$I$10)</f>
        <v>0</v>
      </c>
      <c r="BJ19" s="352">
        <f>SUMIFS(CAR!H:H,CAR!C:C,"&gt;="&amp;DATE($M$10,AC19,1),CAR!C:C,"&lt;="&amp;EOMONTH(DATE($M$10,AC19,1),0),CAR!J:J,"efetivado",CAR!D:D,$I$10)</f>
        <v>0</v>
      </c>
      <c r="BK19" s="352">
        <f t="shared" si="0"/>
        <v>0</v>
      </c>
      <c r="BL19" s="352">
        <f t="shared" si="1"/>
        <v>0</v>
      </c>
      <c r="BN19" s="352">
        <f t="shared" si="2"/>
        <v>0</v>
      </c>
    </row>
    <row r="20" spans="2:66" x14ac:dyDescent="0.25">
      <c r="B20" s="56"/>
      <c r="C20" s="63" t="s">
        <v>41</v>
      </c>
      <c r="D20" s="21">
        <f>SUMIFS(REC!F:F,REC!C:C,"&gt;="&amp;DATE($M$10,AC16,1),REC!C:C,"&lt;="&amp;EOMONTH(DATE($M$10,AC16,1),0),REC!H:H,"efetivado",REC!D:D,$D$10)</f>
        <v>0</v>
      </c>
      <c r="E20" s="21">
        <f>SUMIFS(AM9:AM59,$AE$9:$AE$59,$M$10)</f>
        <v>0</v>
      </c>
      <c r="F20" s="21">
        <f t="shared" si="4"/>
        <v>0</v>
      </c>
      <c r="G20" s="56"/>
      <c r="H20" s="63" t="s">
        <v>41</v>
      </c>
      <c r="I20" s="21">
        <f t="shared" si="5"/>
        <v>0</v>
      </c>
      <c r="J20" s="21">
        <f>SUMIFS(AZ9:AZ59,$AE$9:$AE$59,$M$10)</f>
        <v>0</v>
      </c>
      <c r="K20" s="21">
        <f t="shared" si="6"/>
        <v>0</v>
      </c>
      <c r="L20" s="56"/>
      <c r="M20" s="56"/>
      <c r="N20" s="56"/>
      <c r="O20" s="315"/>
      <c r="P20" s="315"/>
      <c r="Q20" s="315"/>
      <c r="R20" s="315"/>
      <c r="S20" s="315"/>
      <c r="T20" s="315"/>
      <c r="U20" s="315"/>
      <c r="W20" s="250" t="s">
        <v>165</v>
      </c>
      <c r="X20" s="358">
        <f>VLOOKUP(W20,CAD!C20:D20,2,0)</f>
        <v>0</v>
      </c>
      <c r="Z20" s="250" t="s">
        <v>165</v>
      </c>
      <c r="AA20" s="358">
        <f>VLOOKUP(Z20,CAD!H20:I20,2,0)</f>
        <v>0</v>
      </c>
      <c r="AC20" s="156">
        <v>12</v>
      </c>
      <c r="AE20" s="156">
        <f t="shared" si="3"/>
        <v>2031</v>
      </c>
      <c r="AF20" s="352">
        <f>SUMIFS(PREV_R!D:D,PREV_R!$C:$C,'10'!$D$10,PREV_R!A:A,AE20,PREV_R!B:B,1)</f>
        <v>0</v>
      </c>
      <c r="AG20" s="352">
        <f>SUMIFS(PREV_R!E:E,PREV_R!$C:$C,'10'!$D$10,PREV_R!A:A,AE20,PREV_R!B:B,1)</f>
        <v>0</v>
      </c>
      <c r="AH20" s="352">
        <f>SUMIFS(PREV_R!F:F,PREV_R!$C:$C,'10'!$D$10,PREV_R!A:A,AE20,PREV_R!B:B,1)</f>
        <v>0</v>
      </c>
      <c r="AI20" s="352">
        <f>SUMIFS(PREV_R!G:G,PREV_R!$C:$C,'10'!$D$10,PREV_R!A:A,AE20,PREV_R!B:B,1)</f>
        <v>0</v>
      </c>
      <c r="AJ20" s="352">
        <f>SUMIFS(PREV_R!H:H,PREV_R!$C:$C,'10'!$D$10,PREV_R!A:A,AE20,PREV_R!B:B,1)</f>
        <v>0</v>
      </c>
      <c r="AK20" s="352">
        <f>SUMIFS(PREV_R!I:I,PREV_R!$C:$C,'10'!$D$10,PREV_R!A:A,AE20,PREV_R!B:B,1)</f>
        <v>0</v>
      </c>
      <c r="AL20" s="352">
        <f>SUMIFS(PREV_R!J:J,PREV_R!$C:$C,'10'!$D$10,PREV_R!A:A,AE20,PREV_R!B:B,1)</f>
        <v>0</v>
      </c>
      <c r="AM20" s="352">
        <f>SUMIFS(PREV_R!K:K,PREV_R!$C:$C,'10'!$D$10,PREV_R!A:A,AE20,PREV_R!B:B,1)</f>
        <v>0</v>
      </c>
      <c r="AN20" s="352">
        <f>SUMIFS(PREV_R!L:L,PREV_R!$C:$C,'10'!$D$10,PREV_R!A:A,AE20,PREV_R!B:B,1)</f>
        <v>0</v>
      </c>
      <c r="AO20" s="352">
        <f>SUMIFS(PREV_R!M:M,PREV_R!$C:$C,'10'!$D$10,PREV_R!A:A,AE20,PREV_R!B:B,1)</f>
        <v>0</v>
      </c>
      <c r="AP20" s="352">
        <f>SUMIFS(PREV_R!N:N,PREV_R!$C:$C,'10'!$D$10,PREV_R!A:A,AE20,PREV_R!B:B,1)</f>
        <v>0</v>
      </c>
      <c r="AQ20" s="352">
        <f>SUMIFS(PREV_R!O:O,PREV_R!$C:$C,'10'!$D$10,PREV_R!A:A,AE20,PREV_R!B:B,1)</f>
        <v>0</v>
      </c>
      <c r="AS20" s="352">
        <f>SUMIFS(PREV_D!D:D,PREV_D!$C:$C,'10'!$I$10,PREV_D!A:A,'10'!AE20,PREV_D!B:B,1)</f>
        <v>0</v>
      </c>
      <c r="AT20" s="352">
        <f>SUMIFS(PREV_D!E:E,PREV_D!$C:$C,'10'!$I$10,PREV_D!A:A,'10'!AE20,PREV_D!B:B,1)</f>
        <v>0</v>
      </c>
      <c r="AU20" s="352">
        <f>SUMIFS(PREV_D!F:F,PREV_D!$C:$C,'10'!$I$10,PREV_D!A:A,'10'!AE20,PREV_D!B:B,1)</f>
        <v>0</v>
      </c>
      <c r="AV20" s="352">
        <f>SUMIFS(PREV_D!G:G,PREV_D!$C:$C,'10'!$I$10,PREV_D!A:A,'10'!AE20,PREV_D!B:B,1)</f>
        <v>0</v>
      </c>
      <c r="AW20" s="352">
        <f>SUMIFS(PREV_D!H:H,PREV_D!$C:$C,'10'!$I$10,PREV_D!A:A,'10'!AE20,PREV_D!B:B,1)</f>
        <v>0</v>
      </c>
      <c r="AX20" s="352">
        <f>SUMIFS(PREV_D!I:I,PREV_D!$C:$C,'10'!$I$10,PREV_D!A:A,'10'!AE20,PREV_D!B:B,1)</f>
        <v>0</v>
      </c>
      <c r="AY20" s="352">
        <f>SUMIFS(PREV_D!J:J,PREV_D!$C:$C,'10'!$I$10,PREV_D!A:A,'10'!AE20,PREV_D!B:B,1)</f>
        <v>0</v>
      </c>
      <c r="AZ20" s="352">
        <f>SUMIFS(PREV_D!K:K,PREV_D!$C:$C,'10'!$I$10,PREV_D!A:A,'10'!AE20,PREV_D!B:B,1)</f>
        <v>0</v>
      </c>
      <c r="BA20" s="352">
        <f>SUMIFS(PREV_D!L:L,PREV_D!$C:$C,'10'!$I$10,PREV_D!A:A,'10'!AE20,PREV_D!B:B,1)</f>
        <v>0</v>
      </c>
      <c r="BB20" s="352">
        <f>SUMIFS(PREV_D!M:M,PREV_D!$C:$C,'10'!$I$10,PREV_D!A:A,'10'!AE20,PREV_D!B:B,1)</f>
        <v>0</v>
      </c>
      <c r="BC20" s="352">
        <f>SUMIFS(PREV_D!N:N,PREV_D!$C:$C,'10'!$I$10,PREV_D!A:A,'10'!AE20,PREV_D!B:B,1)</f>
        <v>0</v>
      </c>
      <c r="BD20" s="352">
        <f>SUMIFS(PREV_D!O:O,PREV_D!$C:$C,'10'!$I$10,PREV_D!A:A,'10'!AE20,PREV_D!B:B,1)</f>
        <v>0</v>
      </c>
      <c r="BG20" s="156">
        <v>12</v>
      </c>
      <c r="BH20" s="352">
        <f>SUMIFS(DES!F:F,DES!C:C,"&gt;="&amp;DATE($M$10,AC20,1),DES!C:C,"&lt;="&amp;EOMONTH(DATE($M$10,AC20,1),0),DES!H:H,"efetivado",DES!D:D,$I$10)</f>
        <v>0</v>
      </c>
      <c r="BJ20" s="352">
        <f>SUMIFS(CAR!H:H,CAR!C:C,"&gt;="&amp;DATE($M$10,AC20,1),CAR!C:C,"&lt;="&amp;EOMONTH(DATE($M$10,AC20,1),0),CAR!J:J,"efetivado",CAR!D:D,$I$10)</f>
        <v>0</v>
      </c>
      <c r="BK20" s="352">
        <f t="shared" si="0"/>
        <v>0</v>
      </c>
      <c r="BL20" s="352">
        <f t="shared" si="1"/>
        <v>0</v>
      </c>
      <c r="BN20" s="352">
        <f t="shared" si="2"/>
        <v>0</v>
      </c>
    </row>
    <row r="21" spans="2:66" x14ac:dyDescent="0.25">
      <c r="B21" s="56"/>
      <c r="C21" s="63" t="s">
        <v>42</v>
      </c>
      <c r="D21" s="21">
        <f>SUMIFS(REC!F:F,REC!C:C,"&gt;="&amp;DATE($M$10,AC17,1),REC!C:C,"&lt;="&amp;EOMONTH(DATE($M$10,AC17,1),0),REC!H:H,"efetivado",REC!D:D,$D$10)</f>
        <v>0</v>
      </c>
      <c r="E21" s="21">
        <f>SUMIFS(AN9:AN59,$AE$9:$AE$59,$M$10)</f>
        <v>0</v>
      </c>
      <c r="F21" s="21">
        <f t="shared" si="4"/>
        <v>0</v>
      </c>
      <c r="G21" s="56"/>
      <c r="H21" s="63" t="s">
        <v>42</v>
      </c>
      <c r="I21" s="21">
        <f t="shared" si="5"/>
        <v>0</v>
      </c>
      <c r="J21" s="21">
        <f>SUMIFS(BA9:BA59,$AE$9:$AE$59,$M$10)</f>
        <v>0</v>
      </c>
      <c r="K21" s="21">
        <f t="shared" si="6"/>
        <v>0</v>
      </c>
      <c r="L21" s="56"/>
      <c r="M21" s="56"/>
      <c r="N21" s="56"/>
      <c r="O21" s="315"/>
      <c r="P21" s="315"/>
      <c r="Q21" s="315"/>
      <c r="R21" s="315"/>
      <c r="S21" s="315"/>
      <c r="T21" s="315"/>
      <c r="U21" s="315"/>
      <c r="W21" s="250" t="s">
        <v>166</v>
      </c>
      <c r="X21" s="358">
        <f>VLOOKUP(W21,CAD!C21:D21,2,0)</f>
        <v>0</v>
      </c>
      <c r="Z21" s="250" t="s">
        <v>166</v>
      </c>
      <c r="AA21" s="358">
        <f>VLOOKUP(Z21,CAD!H21:I21,2,0)</f>
        <v>0</v>
      </c>
      <c r="AE21" s="156">
        <f t="shared" si="3"/>
        <v>2032</v>
      </c>
      <c r="AF21" s="352">
        <f>SUMIFS(PREV_R!D:D,PREV_R!$C:$C,'10'!$D$10,PREV_R!A:A,AE21,PREV_R!B:B,1)</f>
        <v>0</v>
      </c>
      <c r="AG21" s="352">
        <f>SUMIFS(PREV_R!E:E,PREV_R!$C:$C,'10'!$D$10,PREV_R!A:A,AE21,PREV_R!B:B,1)</f>
        <v>0</v>
      </c>
      <c r="AH21" s="352">
        <f>SUMIFS(PREV_R!F:F,PREV_R!$C:$C,'10'!$D$10,PREV_R!A:A,AE21,PREV_R!B:B,1)</f>
        <v>0</v>
      </c>
      <c r="AI21" s="352">
        <f>SUMIFS(PREV_R!G:G,PREV_R!$C:$C,'10'!$D$10,PREV_R!A:A,AE21,PREV_R!B:B,1)</f>
        <v>0</v>
      </c>
      <c r="AJ21" s="352">
        <f>SUMIFS(PREV_R!H:H,PREV_R!$C:$C,'10'!$D$10,PREV_R!A:A,AE21,PREV_R!B:B,1)</f>
        <v>0</v>
      </c>
      <c r="AK21" s="352">
        <f>SUMIFS(PREV_R!I:I,PREV_R!$C:$C,'10'!$D$10,PREV_R!A:A,AE21,PREV_R!B:B,1)</f>
        <v>0</v>
      </c>
      <c r="AL21" s="352">
        <f>SUMIFS(PREV_R!J:J,PREV_R!$C:$C,'10'!$D$10,PREV_R!A:A,AE21,PREV_R!B:B,1)</f>
        <v>0</v>
      </c>
      <c r="AM21" s="352">
        <f>SUMIFS(PREV_R!K:K,PREV_R!$C:$C,'10'!$D$10,PREV_R!A:A,AE21,PREV_R!B:B,1)</f>
        <v>0</v>
      </c>
      <c r="AN21" s="352">
        <f>SUMIFS(PREV_R!L:L,PREV_R!$C:$C,'10'!$D$10,PREV_R!A:A,AE21,PREV_R!B:B,1)</f>
        <v>0</v>
      </c>
      <c r="AO21" s="352">
        <f>SUMIFS(PREV_R!M:M,PREV_R!$C:$C,'10'!$D$10,PREV_R!A:A,AE21,PREV_R!B:B,1)</f>
        <v>0</v>
      </c>
      <c r="AP21" s="352">
        <f>SUMIFS(PREV_R!N:N,PREV_R!$C:$C,'10'!$D$10,PREV_R!A:A,AE21,PREV_R!B:B,1)</f>
        <v>0</v>
      </c>
      <c r="AQ21" s="352">
        <f>SUMIFS(PREV_R!O:O,PREV_R!$C:$C,'10'!$D$10,PREV_R!A:A,AE21,PREV_R!B:B,1)</f>
        <v>0</v>
      </c>
      <c r="AS21" s="352">
        <f>SUMIFS(PREV_D!D:D,PREV_D!$C:$C,'10'!$I$10,PREV_D!A:A,'10'!AE21,PREV_D!B:B,1)</f>
        <v>0</v>
      </c>
      <c r="AT21" s="352">
        <f>SUMIFS(PREV_D!E:E,PREV_D!$C:$C,'10'!$I$10,PREV_D!A:A,'10'!AE21,PREV_D!B:B,1)</f>
        <v>0</v>
      </c>
      <c r="AU21" s="352">
        <f>SUMIFS(PREV_D!F:F,PREV_D!$C:$C,'10'!$I$10,PREV_D!A:A,'10'!AE21,PREV_D!B:B,1)</f>
        <v>0</v>
      </c>
      <c r="AV21" s="352">
        <f>SUMIFS(PREV_D!G:G,PREV_D!$C:$C,'10'!$I$10,PREV_D!A:A,'10'!AE21,PREV_D!B:B,1)</f>
        <v>0</v>
      </c>
      <c r="AW21" s="352">
        <f>SUMIFS(PREV_D!H:H,PREV_D!$C:$C,'10'!$I$10,PREV_D!A:A,'10'!AE21,PREV_D!B:B,1)</f>
        <v>0</v>
      </c>
      <c r="AX21" s="352">
        <f>SUMIFS(PREV_D!I:I,PREV_D!$C:$C,'10'!$I$10,PREV_D!A:A,'10'!AE21,PREV_D!B:B,1)</f>
        <v>0</v>
      </c>
      <c r="AY21" s="352">
        <f>SUMIFS(PREV_D!J:J,PREV_D!$C:$C,'10'!$I$10,PREV_D!A:A,'10'!AE21,PREV_D!B:B,1)</f>
        <v>0</v>
      </c>
      <c r="AZ21" s="352">
        <f>SUMIFS(PREV_D!K:K,PREV_D!$C:$C,'10'!$I$10,PREV_D!A:A,'10'!AE21,PREV_D!B:B,1)</f>
        <v>0</v>
      </c>
      <c r="BA21" s="352">
        <f>SUMIFS(PREV_D!L:L,PREV_D!$C:$C,'10'!$I$10,PREV_D!A:A,'10'!AE21,PREV_D!B:B,1)</f>
        <v>0</v>
      </c>
      <c r="BB21" s="352">
        <f>SUMIFS(PREV_D!M:M,PREV_D!$C:$C,'10'!$I$10,PREV_D!A:A,'10'!AE21,PREV_D!B:B,1)</f>
        <v>0</v>
      </c>
      <c r="BC21" s="352">
        <f>SUMIFS(PREV_D!N:N,PREV_D!$C:$C,'10'!$I$10,PREV_D!A:A,'10'!AE21,PREV_D!B:B,1)</f>
        <v>0</v>
      </c>
      <c r="BD21" s="352">
        <f>SUMIFS(PREV_D!O:O,PREV_D!$C:$C,'10'!$I$10,PREV_D!A:A,'10'!AE21,PREV_D!B:B,1)</f>
        <v>0</v>
      </c>
    </row>
    <row r="22" spans="2:66" x14ac:dyDescent="0.25">
      <c r="B22" s="56"/>
      <c r="C22" s="63" t="s">
        <v>43</v>
      </c>
      <c r="D22" s="21">
        <f>SUMIFS(REC!F:F,REC!C:C,"&gt;="&amp;DATE($M$10,AC18,1),REC!C:C,"&lt;="&amp;EOMONTH(DATE($M$10,AC18,1),0),REC!H:H,"efetivado",REC!D:D,$D$10)</f>
        <v>0</v>
      </c>
      <c r="E22" s="21">
        <f>SUMIFS(AO9:AO59,$AE$9:$AE$59,$M$10)</f>
        <v>0</v>
      </c>
      <c r="F22" s="21">
        <f t="shared" si="4"/>
        <v>0</v>
      </c>
      <c r="G22" s="56"/>
      <c r="H22" s="63" t="s">
        <v>43</v>
      </c>
      <c r="I22" s="21">
        <f t="shared" si="5"/>
        <v>0</v>
      </c>
      <c r="J22" s="21">
        <f>SUMIFS(BB9:BB59,$AE$9:$AE$59,$M$10)</f>
        <v>0</v>
      </c>
      <c r="K22" s="21">
        <f t="shared" si="6"/>
        <v>0</v>
      </c>
      <c r="L22" s="56"/>
      <c r="M22" s="56"/>
      <c r="N22" s="56"/>
      <c r="O22" s="315"/>
      <c r="P22" s="315"/>
      <c r="Q22" s="315"/>
      <c r="R22" s="315"/>
      <c r="S22" s="315"/>
      <c r="T22" s="315"/>
      <c r="U22" s="315"/>
      <c r="W22" s="250" t="s">
        <v>167</v>
      </c>
      <c r="X22" s="358">
        <f>VLOOKUP(W22,CAD!C22:D22,2,0)</f>
        <v>0</v>
      </c>
      <c r="Z22" s="250" t="s">
        <v>167</v>
      </c>
      <c r="AA22" s="358">
        <f>VLOOKUP(Z22,CAD!H22:I22,2,0)</f>
        <v>0</v>
      </c>
      <c r="AE22" s="156">
        <f t="shared" si="3"/>
        <v>2033</v>
      </c>
      <c r="AF22" s="352">
        <f>SUMIFS(PREV_R!D:D,PREV_R!$C:$C,'10'!$D$10,PREV_R!A:A,AE22,PREV_R!B:B,1)</f>
        <v>0</v>
      </c>
      <c r="AG22" s="352">
        <f>SUMIFS(PREV_R!E:E,PREV_R!$C:$C,'10'!$D$10,PREV_R!A:A,AE22,PREV_R!B:B,1)</f>
        <v>0</v>
      </c>
      <c r="AH22" s="352">
        <f>SUMIFS(PREV_R!F:F,PREV_R!$C:$C,'10'!$D$10,PREV_R!A:A,AE22,PREV_R!B:B,1)</f>
        <v>0</v>
      </c>
      <c r="AI22" s="352">
        <f>SUMIFS(PREV_R!G:G,PREV_R!$C:$C,'10'!$D$10,PREV_R!A:A,AE22,PREV_R!B:B,1)</f>
        <v>0</v>
      </c>
      <c r="AJ22" s="352">
        <f>SUMIFS(PREV_R!H:H,PREV_R!$C:$C,'10'!$D$10,PREV_R!A:A,AE22,PREV_R!B:B,1)</f>
        <v>0</v>
      </c>
      <c r="AK22" s="352">
        <f>SUMIFS(PREV_R!I:I,PREV_R!$C:$C,'10'!$D$10,PREV_R!A:A,AE22,PREV_R!B:B,1)</f>
        <v>0</v>
      </c>
      <c r="AL22" s="352">
        <f>SUMIFS(PREV_R!J:J,PREV_R!$C:$C,'10'!$D$10,PREV_R!A:A,AE22,PREV_R!B:B,1)</f>
        <v>0</v>
      </c>
      <c r="AM22" s="352">
        <f>SUMIFS(PREV_R!K:K,PREV_R!$C:$C,'10'!$D$10,PREV_R!A:A,AE22,PREV_R!B:B,1)</f>
        <v>0</v>
      </c>
      <c r="AN22" s="352">
        <f>SUMIFS(PREV_R!L:L,PREV_R!$C:$C,'10'!$D$10,PREV_R!A:A,AE22,PREV_R!B:B,1)</f>
        <v>0</v>
      </c>
      <c r="AO22" s="352">
        <f>SUMIFS(PREV_R!M:M,PREV_R!$C:$C,'10'!$D$10,PREV_R!A:A,AE22,PREV_R!B:B,1)</f>
        <v>0</v>
      </c>
      <c r="AP22" s="352">
        <f>SUMIFS(PREV_R!N:N,PREV_R!$C:$C,'10'!$D$10,PREV_R!A:A,AE22,PREV_R!B:B,1)</f>
        <v>0</v>
      </c>
      <c r="AQ22" s="352">
        <f>SUMIFS(PREV_R!O:O,PREV_R!$C:$C,'10'!$D$10,PREV_R!A:A,AE22,PREV_R!B:B,1)</f>
        <v>0</v>
      </c>
      <c r="AS22" s="352">
        <f>SUMIFS(PREV_D!D:D,PREV_D!$C:$C,'10'!$I$10,PREV_D!A:A,'10'!AE22,PREV_D!B:B,1)</f>
        <v>0</v>
      </c>
      <c r="AT22" s="352">
        <f>SUMIFS(PREV_D!E:E,PREV_D!$C:$C,'10'!$I$10,PREV_D!A:A,'10'!AE22,PREV_D!B:B,1)</f>
        <v>0</v>
      </c>
      <c r="AU22" s="352">
        <f>SUMIFS(PREV_D!F:F,PREV_D!$C:$C,'10'!$I$10,PREV_D!A:A,'10'!AE22,PREV_D!B:B,1)</f>
        <v>0</v>
      </c>
      <c r="AV22" s="352">
        <f>SUMIFS(PREV_D!G:G,PREV_D!$C:$C,'10'!$I$10,PREV_D!A:A,'10'!AE22,PREV_D!B:B,1)</f>
        <v>0</v>
      </c>
      <c r="AW22" s="352">
        <f>SUMIFS(PREV_D!H:H,PREV_D!$C:$C,'10'!$I$10,PREV_D!A:A,'10'!AE22,PREV_D!B:B,1)</f>
        <v>0</v>
      </c>
      <c r="AX22" s="352">
        <f>SUMIFS(PREV_D!I:I,PREV_D!$C:$C,'10'!$I$10,PREV_D!A:A,'10'!AE22,PREV_D!B:B,1)</f>
        <v>0</v>
      </c>
      <c r="AY22" s="352">
        <f>SUMIFS(PREV_D!J:J,PREV_D!$C:$C,'10'!$I$10,PREV_D!A:A,'10'!AE22,PREV_D!B:B,1)</f>
        <v>0</v>
      </c>
      <c r="AZ22" s="352">
        <f>SUMIFS(PREV_D!K:K,PREV_D!$C:$C,'10'!$I$10,PREV_D!A:A,'10'!AE22,PREV_D!B:B,1)</f>
        <v>0</v>
      </c>
      <c r="BA22" s="352">
        <f>SUMIFS(PREV_D!L:L,PREV_D!$C:$C,'10'!$I$10,PREV_D!A:A,'10'!AE22,PREV_D!B:B,1)</f>
        <v>0</v>
      </c>
      <c r="BB22" s="352">
        <f>SUMIFS(PREV_D!M:M,PREV_D!$C:$C,'10'!$I$10,PREV_D!A:A,'10'!AE22,PREV_D!B:B,1)</f>
        <v>0</v>
      </c>
      <c r="BC22" s="352">
        <f>SUMIFS(PREV_D!N:N,PREV_D!$C:$C,'10'!$I$10,PREV_D!A:A,'10'!AE22,PREV_D!B:B,1)</f>
        <v>0</v>
      </c>
      <c r="BD22" s="352">
        <f>SUMIFS(PREV_D!O:O,PREV_D!$C:$C,'10'!$I$10,PREV_D!A:A,'10'!AE22,PREV_D!B:B,1)</f>
        <v>0</v>
      </c>
      <c r="BJ22" s="352"/>
      <c r="BK22" s="352"/>
      <c r="BL22" s="352"/>
      <c r="BM22" s="352"/>
      <c r="BN22" s="352"/>
    </row>
    <row r="23" spans="2:66" x14ac:dyDescent="0.25">
      <c r="B23" s="56"/>
      <c r="C23" s="63" t="s">
        <v>44</v>
      </c>
      <c r="D23" s="21">
        <f>SUMIFS(REC!F:F,REC!C:C,"&gt;="&amp;DATE($M$10,AC19,1),REC!C:C,"&lt;="&amp;EOMONTH(DATE($M$10,AC19,1),0),REC!H:H,"efetivado",REC!D:D,$D$10)</f>
        <v>0</v>
      </c>
      <c r="E23" s="21">
        <f>SUMIFS(AP9:AP59,$AE$9:$AE$59,$M$10)</f>
        <v>0</v>
      </c>
      <c r="F23" s="21">
        <f t="shared" si="4"/>
        <v>0</v>
      </c>
      <c r="G23" s="56"/>
      <c r="H23" s="63" t="s">
        <v>44</v>
      </c>
      <c r="I23" s="21">
        <f t="shared" si="5"/>
        <v>0</v>
      </c>
      <c r="J23" s="21">
        <f>SUMIFS(BC9:BC59,$AE$9:$AE$59,$M$10)</f>
        <v>0</v>
      </c>
      <c r="K23" s="21">
        <f t="shared" si="6"/>
        <v>0</v>
      </c>
      <c r="L23" s="56"/>
      <c r="M23" s="56"/>
      <c r="N23" s="56"/>
      <c r="O23" s="315"/>
      <c r="P23" s="315"/>
      <c r="Q23" s="315"/>
      <c r="R23" s="315"/>
      <c r="S23" s="315"/>
      <c r="T23" s="315"/>
      <c r="U23" s="315"/>
      <c r="W23" s="250" t="s">
        <v>168</v>
      </c>
      <c r="X23" s="358">
        <f>VLOOKUP(W23,CAD!C23:D23,2,0)</f>
        <v>0</v>
      </c>
      <c r="Z23" s="250" t="s">
        <v>168</v>
      </c>
      <c r="AA23" s="358">
        <f>VLOOKUP(Z23,CAD!H23:I23,2,0)</f>
        <v>0</v>
      </c>
      <c r="AE23" s="156">
        <f t="shared" si="3"/>
        <v>2034</v>
      </c>
      <c r="AF23" s="352">
        <f>SUMIFS(PREV_R!D:D,PREV_R!$C:$C,'10'!$D$10,PREV_R!A:A,AE23,PREV_R!B:B,1)</f>
        <v>0</v>
      </c>
      <c r="AG23" s="352">
        <f>SUMIFS(PREV_R!E:E,PREV_R!$C:$C,'10'!$D$10,PREV_R!A:A,AE23,PREV_R!B:B,1)</f>
        <v>0</v>
      </c>
      <c r="AH23" s="352">
        <f>SUMIFS(PREV_R!F:F,PREV_R!$C:$C,'10'!$D$10,PREV_R!A:A,AE23,PREV_R!B:B,1)</f>
        <v>0</v>
      </c>
      <c r="AI23" s="352">
        <f>SUMIFS(PREV_R!G:G,PREV_R!$C:$C,'10'!$D$10,PREV_R!A:A,AE23,PREV_R!B:B,1)</f>
        <v>0</v>
      </c>
      <c r="AJ23" s="352">
        <f>SUMIFS(PREV_R!H:H,PREV_R!$C:$C,'10'!$D$10,PREV_R!A:A,AE23,PREV_R!B:B,1)</f>
        <v>0</v>
      </c>
      <c r="AK23" s="352">
        <f>SUMIFS(PREV_R!I:I,PREV_R!$C:$C,'10'!$D$10,PREV_R!A:A,AE23,PREV_R!B:B,1)</f>
        <v>0</v>
      </c>
      <c r="AL23" s="352">
        <f>SUMIFS(PREV_R!J:J,PREV_R!$C:$C,'10'!$D$10,PREV_R!A:A,AE23,PREV_R!B:B,1)</f>
        <v>0</v>
      </c>
      <c r="AM23" s="352">
        <f>SUMIFS(PREV_R!K:K,PREV_R!$C:$C,'10'!$D$10,PREV_R!A:A,AE23,PREV_R!B:B,1)</f>
        <v>0</v>
      </c>
      <c r="AN23" s="352">
        <f>SUMIFS(PREV_R!L:L,PREV_R!$C:$C,'10'!$D$10,PREV_R!A:A,AE23,PREV_R!B:B,1)</f>
        <v>0</v>
      </c>
      <c r="AO23" s="352">
        <f>SUMIFS(PREV_R!M:M,PREV_R!$C:$C,'10'!$D$10,PREV_R!A:A,AE23,PREV_R!B:B,1)</f>
        <v>0</v>
      </c>
      <c r="AP23" s="352">
        <f>SUMIFS(PREV_R!N:N,PREV_R!$C:$C,'10'!$D$10,PREV_R!A:A,AE23,PREV_R!B:B,1)</f>
        <v>0</v>
      </c>
      <c r="AQ23" s="352">
        <f>SUMIFS(PREV_R!O:O,PREV_R!$C:$C,'10'!$D$10,PREV_R!A:A,AE23,PREV_R!B:B,1)</f>
        <v>0</v>
      </c>
      <c r="AS23" s="352">
        <f>SUMIFS(PREV_D!D:D,PREV_D!$C:$C,'10'!$I$10,PREV_D!A:A,'10'!AE23,PREV_D!B:B,1)</f>
        <v>0</v>
      </c>
      <c r="AT23" s="352">
        <f>SUMIFS(PREV_D!E:E,PREV_D!$C:$C,'10'!$I$10,PREV_D!A:A,'10'!AE23,PREV_D!B:B,1)</f>
        <v>0</v>
      </c>
      <c r="AU23" s="352">
        <f>SUMIFS(PREV_D!F:F,PREV_D!$C:$C,'10'!$I$10,PREV_D!A:A,'10'!AE23,PREV_D!B:B,1)</f>
        <v>0</v>
      </c>
      <c r="AV23" s="352">
        <f>SUMIFS(PREV_D!G:G,PREV_D!$C:$C,'10'!$I$10,PREV_D!A:A,'10'!AE23,PREV_D!B:B,1)</f>
        <v>0</v>
      </c>
      <c r="AW23" s="352">
        <f>SUMIFS(PREV_D!H:H,PREV_D!$C:$C,'10'!$I$10,PREV_D!A:A,'10'!AE23,PREV_D!B:B,1)</f>
        <v>0</v>
      </c>
      <c r="AX23" s="352">
        <f>SUMIFS(PREV_D!I:I,PREV_D!$C:$C,'10'!$I$10,PREV_D!A:A,'10'!AE23,PREV_D!B:B,1)</f>
        <v>0</v>
      </c>
      <c r="AY23" s="352">
        <f>SUMIFS(PREV_D!J:J,PREV_D!$C:$C,'10'!$I$10,PREV_D!A:A,'10'!AE23,PREV_D!B:B,1)</f>
        <v>0</v>
      </c>
      <c r="AZ23" s="352">
        <f>SUMIFS(PREV_D!K:K,PREV_D!$C:$C,'10'!$I$10,PREV_D!A:A,'10'!AE23,PREV_D!B:B,1)</f>
        <v>0</v>
      </c>
      <c r="BA23" s="352">
        <f>SUMIFS(PREV_D!L:L,PREV_D!$C:$C,'10'!$I$10,PREV_D!A:A,'10'!AE23,PREV_D!B:B,1)</f>
        <v>0</v>
      </c>
      <c r="BB23" s="352">
        <f>SUMIFS(PREV_D!M:M,PREV_D!$C:$C,'10'!$I$10,PREV_D!A:A,'10'!AE23,PREV_D!B:B,1)</f>
        <v>0</v>
      </c>
      <c r="BC23" s="352">
        <f>SUMIFS(PREV_D!N:N,PREV_D!$C:$C,'10'!$I$10,PREV_D!A:A,'10'!AE23,PREV_D!B:B,1)</f>
        <v>0</v>
      </c>
      <c r="BD23" s="352">
        <f>SUMIFS(PREV_D!O:O,PREV_D!$C:$C,'10'!$I$10,PREV_D!A:A,'10'!AE23,PREV_D!B:B,1)</f>
        <v>0</v>
      </c>
    </row>
    <row r="24" spans="2:66" ht="15.75" thickBot="1" x14ac:dyDescent="0.3">
      <c r="B24" s="56"/>
      <c r="C24" s="32" t="s">
        <v>45</v>
      </c>
      <c r="D24" s="21">
        <f>SUMIFS(REC!F:F,REC!C:C,"&gt;="&amp;DATE($M$10,AC20,1),REC!C:C,"&lt;="&amp;EOMONTH(DATE($M$10,AC20,1),0),REC!H:H,"efetivado",REC!D:D,$D$10)</f>
        <v>0</v>
      </c>
      <c r="E24" s="52">
        <f>SUMIFS(AQ9:AQ59,$AE$9:$AE$59,$M$10)</f>
        <v>0</v>
      </c>
      <c r="F24" s="52">
        <f t="shared" si="4"/>
        <v>0</v>
      </c>
      <c r="G24" s="56"/>
      <c r="H24" s="32" t="s">
        <v>45</v>
      </c>
      <c r="I24" s="21">
        <f t="shared" si="5"/>
        <v>0</v>
      </c>
      <c r="J24" s="52">
        <f>SUMIFS(BD9:BD59,$AE$9:$AE$59,$M$10)</f>
        <v>0</v>
      </c>
      <c r="K24" s="21">
        <f t="shared" si="6"/>
        <v>0</v>
      </c>
      <c r="L24" s="56"/>
      <c r="M24" s="56"/>
      <c r="N24" s="56"/>
      <c r="O24" s="315"/>
      <c r="P24" s="315"/>
      <c r="Q24" s="315"/>
      <c r="R24" s="315"/>
      <c r="S24" s="315"/>
      <c r="T24" s="315"/>
      <c r="U24" s="315"/>
      <c r="W24" s="250" t="s">
        <v>169</v>
      </c>
      <c r="X24" s="358">
        <f>VLOOKUP(W24,CAD!C24:D24,2,0)</f>
        <v>0</v>
      </c>
      <c r="Z24" s="250" t="s">
        <v>169</v>
      </c>
      <c r="AA24" s="358">
        <f>VLOOKUP(Z24,CAD!H24:I24,2,0)</f>
        <v>0</v>
      </c>
      <c r="AE24" s="156">
        <f t="shared" si="3"/>
        <v>2035</v>
      </c>
      <c r="AF24" s="352">
        <f>SUMIFS(PREV_R!D:D,PREV_R!$C:$C,'10'!$D$10,PREV_R!A:A,AE24,PREV_R!B:B,1)</f>
        <v>0</v>
      </c>
      <c r="AG24" s="352">
        <f>SUMIFS(PREV_R!E:E,PREV_R!$C:$C,'10'!$D$10,PREV_R!A:A,AE24,PREV_R!B:B,1)</f>
        <v>0</v>
      </c>
      <c r="AH24" s="352">
        <f>SUMIFS(PREV_R!F:F,PREV_R!$C:$C,'10'!$D$10,PREV_R!A:A,AE24,PREV_R!B:B,1)</f>
        <v>0</v>
      </c>
      <c r="AI24" s="352">
        <f>SUMIFS(PREV_R!G:G,PREV_R!$C:$C,'10'!$D$10,PREV_R!A:A,AE24,PREV_R!B:B,1)</f>
        <v>0</v>
      </c>
      <c r="AJ24" s="352">
        <f>SUMIFS(PREV_R!H:H,PREV_R!$C:$C,'10'!$D$10,PREV_R!A:A,AE24,PREV_R!B:B,1)</f>
        <v>0</v>
      </c>
      <c r="AK24" s="352">
        <f>SUMIFS(PREV_R!I:I,PREV_R!$C:$C,'10'!$D$10,PREV_R!A:A,AE24,PREV_R!B:B,1)</f>
        <v>0</v>
      </c>
      <c r="AL24" s="352">
        <f>SUMIFS(PREV_R!J:J,PREV_R!$C:$C,'10'!$D$10,PREV_R!A:A,AE24,PREV_R!B:B,1)</f>
        <v>0</v>
      </c>
      <c r="AM24" s="352">
        <f>SUMIFS(PREV_R!K:K,PREV_R!$C:$C,'10'!$D$10,PREV_R!A:A,AE24,PREV_R!B:B,1)</f>
        <v>0</v>
      </c>
      <c r="AN24" s="352">
        <f>SUMIFS(PREV_R!L:L,PREV_R!$C:$C,'10'!$D$10,PREV_R!A:A,AE24,PREV_R!B:B,1)</f>
        <v>0</v>
      </c>
      <c r="AO24" s="352">
        <f>SUMIFS(PREV_R!M:M,PREV_R!$C:$C,'10'!$D$10,PREV_R!A:A,AE24,PREV_R!B:B,1)</f>
        <v>0</v>
      </c>
      <c r="AP24" s="352">
        <f>SUMIFS(PREV_R!N:N,PREV_R!$C:$C,'10'!$D$10,PREV_R!A:A,AE24,PREV_R!B:B,1)</f>
        <v>0</v>
      </c>
      <c r="AQ24" s="352">
        <f>SUMIFS(PREV_R!O:O,PREV_R!$C:$C,'10'!$D$10,PREV_R!A:A,AE24,PREV_R!B:B,1)</f>
        <v>0</v>
      </c>
      <c r="AS24" s="352">
        <f>SUMIFS(PREV_D!D:D,PREV_D!$C:$C,'10'!$I$10,PREV_D!A:A,'10'!AE24,PREV_D!B:B,1)</f>
        <v>0</v>
      </c>
      <c r="AT24" s="352">
        <f>SUMIFS(PREV_D!E:E,PREV_D!$C:$C,'10'!$I$10,PREV_D!A:A,'10'!AE24,PREV_D!B:B,1)</f>
        <v>0</v>
      </c>
      <c r="AU24" s="352">
        <f>SUMIFS(PREV_D!F:F,PREV_D!$C:$C,'10'!$I$10,PREV_D!A:A,'10'!AE24,PREV_D!B:B,1)</f>
        <v>0</v>
      </c>
      <c r="AV24" s="352">
        <f>SUMIFS(PREV_D!G:G,PREV_D!$C:$C,'10'!$I$10,PREV_D!A:A,'10'!AE24,PREV_D!B:B,1)</f>
        <v>0</v>
      </c>
      <c r="AW24" s="352">
        <f>SUMIFS(PREV_D!H:H,PREV_D!$C:$C,'10'!$I$10,PREV_D!A:A,'10'!AE24,PREV_D!B:B,1)</f>
        <v>0</v>
      </c>
      <c r="AX24" s="352">
        <f>SUMIFS(PREV_D!I:I,PREV_D!$C:$C,'10'!$I$10,PREV_D!A:A,'10'!AE24,PREV_D!B:B,1)</f>
        <v>0</v>
      </c>
      <c r="AY24" s="352">
        <f>SUMIFS(PREV_D!J:J,PREV_D!$C:$C,'10'!$I$10,PREV_D!A:A,'10'!AE24,PREV_D!B:B,1)</f>
        <v>0</v>
      </c>
      <c r="AZ24" s="352">
        <f>SUMIFS(PREV_D!K:K,PREV_D!$C:$C,'10'!$I$10,PREV_D!A:A,'10'!AE24,PREV_D!B:B,1)</f>
        <v>0</v>
      </c>
      <c r="BA24" s="352">
        <f>SUMIFS(PREV_D!L:L,PREV_D!$C:$C,'10'!$I$10,PREV_D!A:A,'10'!AE24,PREV_D!B:B,1)</f>
        <v>0</v>
      </c>
      <c r="BB24" s="352">
        <f>SUMIFS(PREV_D!M:M,PREV_D!$C:$C,'10'!$I$10,PREV_D!A:A,'10'!AE24,PREV_D!B:B,1)</f>
        <v>0</v>
      </c>
      <c r="BC24" s="352">
        <f>SUMIFS(PREV_D!N:N,PREV_D!$C:$C,'10'!$I$10,PREV_D!A:A,'10'!AE24,PREV_D!B:B,1)</f>
        <v>0</v>
      </c>
      <c r="BD24" s="352">
        <f>SUMIFS(PREV_D!O:O,PREV_D!$C:$C,'10'!$I$10,PREV_D!A:A,'10'!AE24,PREV_D!B:B,1)</f>
        <v>0</v>
      </c>
    </row>
    <row r="25" spans="2:66" ht="15.75" thickTop="1" x14ac:dyDescent="0.25">
      <c r="B25" s="56"/>
      <c r="C25" s="159" t="s">
        <v>18</v>
      </c>
      <c r="D25" s="160">
        <f>SUM(D13:D24)</f>
        <v>0</v>
      </c>
      <c r="E25" s="160">
        <f>SUM(E13:E24)</f>
        <v>0</v>
      </c>
      <c r="F25" s="160">
        <f t="shared" ref="F25" si="7">SUM(F13:F24)</f>
        <v>0</v>
      </c>
      <c r="G25" s="56"/>
      <c r="H25" s="159" t="s">
        <v>18</v>
      </c>
      <c r="I25" s="160">
        <f>SUM(I13:I24)</f>
        <v>0</v>
      </c>
      <c r="J25" s="160">
        <f>SUM(J13:J24)</f>
        <v>0</v>
      </c>
      <c r="K25" s="160">
        <f t="shared" ref="K25" si="8">SUM(K13:K24)</f>
        <v>0</v>
      </c>
      <c r="L25" s="56"/>
      <c r="M25" s="56"/>
      <c r="N25" s="56"/>
      <c r="O25" s="315"/>
      <c r="P25" s="315"/>
      <c r="Q25" s="315"/>
      <c r="R25" s="315"/>
      <c r="S25" s="315"/>
      <c r="T25" s="315"/>
      <c r="U25" s="315"/>
      <c r="W25" s="250" t="s">
        <v>170</v>
      </c>
      <c r="X25" s="358">
        <f>VLOOKUP(W25,CAD!C25:D25,2,0)</f>
        <v>0</v>
      </c>
      <c r="Z25" s="250" t="s">
        <v>170</v>
      </c>
      <c r="AA25" s="358">
        <f>VLOOKUP(Z25,CAD!H25:I25,2,0)</f>
        <v>0</v>
      </c>
      <c r="AE25" s="156">
        <f t="shared" si="3"/>
        <v>2036</v>
      </c>
      <c r="AF25" s="352">
        <f>SUMIFS(PREV_R!D:D,PREV_R!$C:$C,'10'!$D$10,PREV_R!A:A,AE25,PREV_R!B:B,1)</f>
        <v>0</v>
      </c>
      <c r="AG25" s="352">
        <f>SUMIFS(PREV_R!E:E,PREV_R!$C:$C,'10'!$D$10,PREV_R!A:A,AE25,PREV_R!B:B,1)</f>
        <v>0</v>
      </c>
      <c r="AH25" s="352">
        <f>SUMIFS(PREV_R!F:F,PREV_R!$C:$C,'10'!$D$10,PREV_R!A:A,AE25,PREV_R!B:B,1)</f>
        <v>0</v>
      </c>
      <c r="AI25" s="352">
        <f>SUMIFS(PREV_R!G:G,PREV_R!$C:$C,'10'!$D$10,PREV_R!A:A,AE25,PREV_R!B:B,1)</f>
        <v>0</v>
      </c>
      <c r="AJ25" s="352">
        <f>SUMIFS(PREV_R!H:H,PREV_R!$C:$C,'10'!$D$10,PREV_R!A:A,AE25,PREV_R!B:B,1)</f>
        <v>0</v>
      </c>
      <c r="AK25" s="352">
        <f>SUMIFS(PREV_R!I:I,PREV_R!$C:$C,'10'!$D$10,PREV_R!A:A,AE25,PREV_R!B:B,1)</f>
        <v>0</v>
      </c>
      <c r="AL25" s="352">
        <f>SUMIFS(PREV_R!J:J,PREV_R!$C:$C,'10'!$D$10,PREV_R!A:A,AE25,PREV_R!B:B,1)</f>
        <v>0</v>
      </c>
      <c r="AM25" s="352">
        <f>SUMIFS(PREV_R!K:K,PREV_R!$C:$C,'10'!$D$10,PREV_R!A:A,AE25,PREV_R!B:B,1)</f>
        <v>0</v>
      </c>
      <c r="AN25" s="352">
        <f>SUMIFS(PREV_R!L:L,PREV_R!$C:$C,'10'!$D$10,PREV_R!A:A,AE25,PREV_R!B:B,1)</f>
        <v>0</v>
      </c>
      <c r="AO25" s="352">
        <f>SUMIFS(PREV_R!M:M,PREV_R!$C:$C,'10'!$D$10,PREV_R!A:A,AE25,PREV_R!B:B,1)</f>
        <v>0</v>
      </c>
      <c r="AP25" s="352">
        <f>SUMIFS(PREV_R!N:N,PREV_R!$C:$C,'10'!$D$10,PREV_R!A:A,AE25,PREV_R!B:B,1)</f>
        <v>0</v>
      </c>
      <c r="AQ25" s="352">
        <f>SUMIFS(PREV_R!O:O,PREV_R!$C:$C,'10'!$D$10,PREV_R!A:A,AE25,PREV_R!B:B,1)</f>
        <v>0</v>
      </c>
      <c r="AS25" s="352">
        <f>SUMIFS(PREV_D!D:D,PREV_D!$C:$C,'10'!$I$10,PREV_D!A:A,'10'!AE25,PREV_D!B:B,1)</f>
        <v>0</v>
      </c>
      <c r="AT25" s="352">
        <f>SUMIFS(PREV_D!E:E,PREV_D!$C:$C,'10'!$I$10,PREV_D!A:A,'10'!AE25,PREV_D!B:B,1)</f>
        <v>0</v>
      </c>
      <c r="AU25" s="352">
        <f>SUMIFS(PREV_D!F:F,PREV_D!$C:$C,'10'!$I$10,PREV_D!A:A,'10'!AE25,PREV_D!B:B,1)</f>
        <v>0</v>
      </c>
      <c r="AV25" s="352">
        <f>SUMIFS(PREV_D!G:G,PREV_D!$C:$C,'10'!$I$10,PREV_D!A:A,'10'!AE25,PREV_D!B:B,1)</f>
        <v>0</v>
      </c>
      <c r="AW25" s="352">
        <f>SUMIFS(PREV_D!H:H,PREV_D!$C:$C,'10'!$I$10,PREV_D!A:A,'10'!AE25,PREV_D!B:B,1)</f>
        <v>0</v>
      </c>
      <c r="AX25" s="352">
        <f>SUMIFS(PREV_D!I:I,PREV_D!$C:$C,'10'!$I$10,PREV_D!A:A,'10'!AE25,PREV_D!B:B,1)</f>
        <v>0</v>
      </c>
      <c r="AY25" s="352">
        <f>SUMIFS(PREV_D!J:J,PREV_D!$C:$C,'10'!$I$10,PREV_D!A:A,'10'!AE25,PREV_D!B:B,1)</f>
        <v>0</v>
      </c>
      <c r="AZ25" s="352">
        <f>SUMIFS(PREV_D!K:K,PREV_D!$C:$C,'10'!$I$10,PREV_D!A:A,'10'!AE25,PREV_D!B:B,1)</f>
        <v>0</v>
      </c>
      <c r="BA25" s="352">
        <f>SUMIFS(PREV_D!L:L,PREV_D!$C:$C,'10'!$I$10,PREV_D!A:A,'10'!AE25,PREV_D!B:B,1)</f>
        <v>0</v>
      </c>
      <c r="BB25" s="352">
        <f>SUMIFS(PREV_D!M:M,PREV_D!$C:$C,'10'!$I$10,PREV_D!A:A,'10'!AE25,PREV_D!B:B,1)</f>
        <v>0</v>
      </c>
      <c r="BC25" s="352">
        <f>SUMIFS(PREV_D!N:N,PREV_D!$C:$C,'10'!$I$10,PREV_D!A:A,'10'!AE25,PREV_D!B:B,1)</f>
        <v>0</v>
      </c>
      <c r="BD25" s="352">
        <f>SUMIFS(PREV_D!O:O,PREV_D!$C:$C,'10'!$I$10,PREV_D!A:A,'10'!AE25,PREV_D!B:B,1)</f>
        <v>0</v>
      </c>
    </row>
    <row r="26" spans="2:66" x14ac:dyDescent="0.25"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315"/>
      <c r="P26" s="315"/>
      <c r="Q26" s="315"/>
      <c r="R26" s="315"/>
      <c r="S26" s="315"/>
      <c r="T26" s="315"/>
      <c r="U26" s="315"/>
      <c r="W26" s="250" t="s">
        <v>171</v>
      </c>
      <c r="X26" s="358">
        <f>VLOOKUP(W26,CAD!C26:D26,2,0)</f>
        <v>0</v>
      </c>
      <c r="Z26" s="250" t="s">
        <v>171</v>
      </c>
      <c r="AA26" s="358">
        <f>VLOOKUP(Z26,CAD!H26:I26,2,0)</f>
        <v>0</v>
      </c>
      <c r="AE26" s="156">
        <f t="shared" si="3"/>
        <v>2037</v>
      </c>
      <c r="AF26" s="352">
        <f>SUMIFS(PREV_R!D:D,PREV_R!$C:$C,'10'!$D$10,PREV_R!A:A,AE26,PREV_R!B:B,1)</f>
        <v>0</v>
      </c>
      <c r="AG26" s="352">
        <f>SUMIFS(PREV_R!E:E,PREV_R!$C:$C,'10'!$D$10,PREV_R!A:A,AE26,PREV_R!B:B,1)</f>
        <v>0</v>
      </c>
      <c r="AH26" s="352">
        <f>SUMIFS(PREV_R!F:F,PREV_R!$C:$C,'10'!$D$10,PREV_R!A:A,AE26,PREV_R!B:B,1)</f>
        <v>0</v>
      </c>
      <c r="AI26" s="352">
        <f>SUMIFS(PREV_R!G:G,PREV_R!$C:$C,'10'!$D$10,PREV_R!A:A,AE26,PREV_R!B:B,1)</f>
        <v>0</v>
      </c>
      <c r="AJ26" s="352">
        <f>SUMIFS(PREV_R!H:H,PREV_R!$C:$C,'10'!$D$10,PREV_R!A:A,AE26,PREV_R!B:B,1)</f>
        <v>0</v>
      </c>
      <c r="AK26" s="352">
        <f>SUMIFS(PREV_R!I:I,PREV_R!$C:$C,'10'!$D$10,PREV_R!A:A,AE26,PREV_R!B:B,1)</f>
        <v>0</v>
      </c>
      <c r="AL26" s="352">
        <f>SUMIFS(PREV_R!J:J,PREV_R!$C:$C,'10'!$D$10,PREV_R!A:A,AE26,PREV_R!B:B,1)</f>
        <v>0</v>
      </c>
      <c r="AM26" s="352">
        <f>SUMIFS(PREV_R!K:K,PREV_R!$C:$C,'10'!$D$10,PREV_R!A:A,AE26,PREV_R!B:B,1)</f>
        <v>0</v>
      </c>
      <c r="AN26" s="352">
        <f>SUMIFS(PREV_R!L:L,PREV_R!$C:$C,'10'!$D$10,PREV_R!A:A,AE26,PREV_R!B:B,1)</f>
        <v>0</v>
      </c>
      <c r="AO26" s="352">
        <f>SUMIFS(PREV_R!M:M,PREV_R!$C:$C,'10'!$D$10,PREV_R!A:A,AE26,PREV_R!B:B,1)</f>
        <v>0</v>
      </c>
      <c r="AP26" s="352">
        <f>SUMIFS(PREV_R!N:N,PREV_R!$C:$C,'10'!$D$10,PREV_R!A:A,AE26,PREV_R!B:B,1)</f>
        <v>0</v>
      </c>
      <c r="AQ26" s="352">
        <f>SUMIFS(PREV_R!O:O,PREV_R!$C:$C,'10'!$D$10,PREV_R!A:A,AE26,PREV_R!B:B,1)</f>
        <v>0</v>
      </c>
      <c r="AS26" s="352">
        <f>SUMIFS(PREV_D!D:D,PREV_D!$C:$C,'10'!$I$10,PREV_D!A:A,'10'!AE26,PREV_D!B:B,1)</f>
        <v>0</v>
      </c>
      <c r="AT26" s="352">
        <f>SUMIFS(PREV_D!E:E,PREV_D!$C:$C,'10'!$I$10,PREV_D!A:A,'10'!AE26,PREV_D!B:B,1)</f>
        <v>0</v>
      </c>
      <c r="AU26" s="352">
        <f>SUMIFS(PREV_D!F:F,PREV_D!$C:$C,'10'!$I$10,PREV_D!A:A,'10'!AE26,PREV_D!B:B,1)</f>
        <v>0</v>
      </c>
      <c r="AV26" s="352">
        <f>SUMIFS(PREV_D!G:G,PREV_D!$C:$C,'10'!$I$10,PREV_D!A:A,'10'!AE26,PREV_D!B:B,1)</f>
        <v>0</v>
      </c>
      <c r="AW26" s="352">
        <f>SUMIFS(PREV_D!H:H,PREV_D!$C:$C,'10'!$I$10,PREV_D!A:A,'10'!AE26,PREV_D!B:B,1)</f>
        <v>0</v>
      </c>
      <c r="AX26" s="352">
        <f>SUMIFS(PREV_D!I:I,PREV_D!$C:$C,'10'!$I$10,PREV_D!A:A,'10'!AE26,PREV_D!B:B,1)</f>
        <v>0</v>
      </c>
      <c r="AY26" s="352">
        <f>SUMIFS(PREV_D!J:J,PREV_D!$C:$C,'10'!$I$10,PREV_D!A:A,'10'!AE26,PREV_D!B:B,1)</f>
        <v>0</v>
      </c>
      <c r="AZ26" s="352">
        <f>SUMIFS(PREV_D!K:K,PREV_D!$C:$C,'10'!$I$10,PREV_D!A:A,'10'!AE26,PREV_D!B:B,1)</f>
        <v>0</v>
      </c>
      <c r="BA26" s="352">
        <f>SUMIFS(PREV_D!L:L,PREV_D!$C:$C,'10'!$I$10,PREV_D!A:A,'10'!AE26,PREV_D!B:B,1)</f>
        <v>0</v>
      </c>
      <c r="BB26" s="352">
        <f>SUMIFS(PREV_D!M:M,PREV_D!$C:$C,'10'!$I$10,PREV_D!A:A,'10'!AE26,PREV_D!B:B,1)</f>
        <v>0</v>
      </c>
      <c r="BC26" s="352">
        <f>SUMIFS(PREV_D!N:N,PREV_D!$C:$C,'10'!$I$10,PREV_D!A:A,'10'!AE26,PREV_D!B:B,1)</f>
        <v>0</v>
      </c>
      <c r="BD26" s="352">
        <f>SUMIFS(PREV_D!O:O,PREV_D!$C:$C,'10'!$I$10,PREV_D!A:A,'10'!AE26,PREV_D!B:B,1)</f>
        <v>0</v>
      </c>
    </row>
    <row r="27" spans="2:66" x14ac:dyDescent="0.25">
      <c r="B27" s="56"/>
      <c r="C27" s="59"/>
      <c r="D27" s="59"/>
      <c r="E27" s="59"/>
      <c r="F27" s="59"/>
      <c r="G27" s="56"/>
      <c r="H27" s="59"/>
      <c r="I27" s="59"/>
      <c r="J27" s="59"/>
      <c r="K27" s="59"/>
      <c r="L27" s="56"/>
      <c r="M27" s="56"/>
      <c r="N27" s="56"/>
      <c r="O27" s="315"/>
      <c r="P27" s="315"/>
      <c r="Q27" s="315"/>
      <c r="R27" s="315"/>
      <c r="S27" s="315"/>
      <c r="T27" s="315"/>
      <c r="U27" s="315"/>
      <c r="W27" s="250" t="s">
        <v>172</v>
      </c>
      <c r="X27" s="358">
        <f>VLOOKUP(W27,CAD!C27:D27,2,0)</f>
        <v>0</v>
      </c>
      <c r="Z27" s="250" t="s">
        <v>172</v>
      </c>
      <c r="AA27" s="358">
        <f>VLOOKUP(Z27,CAD!H27:I27,2,0)</f>
        <v>0</v>
      </c>
      <c r="AE27" s="156">
        <f t="shared" si="3"/>
        <v>2038</v>
      </c>
      <c r="AF27" s="352">
        <f>SUMIFS(PREV_R!D:D,PREV_R!$C:$C,'10'!$D$10,PREV_R!A:A,AE27,PREV_R!B:B,1)</f>
        <v>0</v>
      </c>
      <c r="AG27" s="352">
        <f>SUMIFS(PREV_R!E:E,PREV_R!$C:$C,'10'!$D$10,PREV_R!A:A,AE27,PREV_R!B:B,1)</f>
        <v>0</v>
      </c>
      <c r="AH27" s="352">
        <f>SUMIFS(PREV_R!F:F,PREV_R!$C:$C,'10'!$D$10,PREV_R!A:A,AE27,PREV_R!B:B,1)</f>
        <v>0</v>
      </c>
      <c r="AI27" s="352">
        <f>SUMIFS(PREV_R!G:G,PREV_R!$C:$C,'10'!$D$10,PREV_R!A:A,AE27,PREV_R!B:B,1)</f>
        <v>0</v>
      </c>
      <c r="AJ27" s="352">
        <f>SUMIFS(PREV_R!H:H,PREV_R!$C:$C,'10'!$D$10,PREV_R!A:A,AE27,PREV_R!B:B,1)</f>
        <v>0</v>
      </c>
      <c r="AK27" s="352">
        <f>SUMIFS(PREV_R!I:I,PREV_R!$C:$C,'10'!$D$10,PREV_R!A:A,AE27,PREV_R!B:B,1)</f>
        <v>0</v>
      </c>
      <c r="AL27" s="352">
        <f>SUMIFS(PREV_R!J:J,PREV_R!$C:$C,'10'!$D$10,PREV_R!A:A,AE27,PREV_R!B:B,1)</f>
        <v>0</v>
      </c>
      <c r="AM27" s="352">
        <f>SUMIFS(PREV_R!K:K,PREV_R!$C:$C,'10'!$D$10,PREV_R!A:A,AE27,PREV_R!B:B,1)</f>
        <v>0</v>
      </c>
      <c r="AN27" s="352">
        <f>SUMIFS(PREV_R!L:L,PREV_R!$C:$C,'10'!$D$10,PREV_R!A:A,AE27,PREV_R!B:B,1)</f>
        <v>0</v>
      </c>
      <c r="AO27" s="352">
        <f>SUMIFS(PREV_R!M:M,PREV_R!$C:$C,'10'!$D$10,PREV_R!A:A,AE27,PREV_R!B:B,1)</f>
        <v>0</v>
      </c>
      <c r="AP27" s="352">
        <f>SUMIFS(PREV_R!N:N,PREV_R!$C:$C,'10'!$D$10,PREV_R!A:A,AE27,PREV_R!B:B,1)</f>
        <v>0</v>
      </c>
      <c r="AQ27" s="352">
        <f>SUMIFS(PREV_R!O:O,PREV_R!$C:$C,'10'!$D$10,PREV_R!A:A,AE27,PREV_R!B:B,1)</f>
        <v>0</v>
      </c>
      <c r="AS27" s="352">
        <f>SUMIFS(PREV_D!D:D,PREV_D!$C:$C,'10'!$I$10,PREV_D!A:A,'10'!AE27,PREV_D!B:B,1)</f>
        <v>0</v>
      </c>
      <c r="AT27" s="352">
        <f>SUMIFS(PREV_D!E:E,PREV_D!$C:$C,'10'!$I$10,PREV_D!A:A,'10'!AE27,PREV_D!B:B,1)</f>
        <v>0</v>
      </c>
      <c r="AU27" s="352">
        <f>SUMIFS(PREV_D!F:F,PREV_D!$C:$C,'10'!$I$10,PREV_D!A:A,'10'!AE27,PREV_D!B:B,1)</f>
        <v>0</v>
      </c>
      <c r="AV27" s="352">
        <f>SUMIFS(PREV_D!G:G,PREV_D!$C:$C,'10'!$I$10,PREV_D!A:A,'10'!AE27,PREV_D!B:B,1)</f>
        <v>0</v>
      </c>
      <c r="AW27" s="352">
        <f>SUMIFS(PREV_D!H:H,PREV_D!$C:$C,'10'!$I$10,PREV_D!A:A,'10'!AE27,PREV_D!B:B,1)</f>
        <v>0</v>
      </c>
      <c r="AX27" s="352">
        <f>SUMIFS(PREV_D!I:I,PREV_D!$C:$C,'10'!$I$10,PREV_D!A:A,'10'!AE27,PREV_D!B:B,1)</f>
        <v>0</v>
      </c>
      <c r="AY27" s="352">
        <f>SUMIFS(PREV_D!J:J,PREV_D!$C:$C,'10'!$I$10,PREV_D!A:A,'10'!AE27,PREV_D!B:B,1)</f>
        <v>0</v>
      </c>
      <c r="AZ27" s="352">
        <f>SUMIFS(PREV_D!K:K,PREV_D!$C:$C,'10'!$I$10,PREV_D!A:A,'10'!AE27,PREV_D!B:B,1)</f>
        <v>0</v>
      </c>
      <c r="BA27" s="352">
        <f>SUMIFS(PREV_D!L:L,PREV_D!$C:$C,'10'!$I$10,PREV_D!A:A,'10'!AE27,PREV_D!B:B,1)</f>
        <v>0</v>
      </c>
      <c r="BB27" s="352">
        <f>SUMIFS(PREV_D!M:M,PREV_D!$C:$C,'10'!$I$10,PREV_D!A:A,'10'!AE27,PREV_D!B:B,1)</f>
        <v>0</v>
      </c>
      <c r="BC27" s="352">
        <f>SUMIFS(PREV_D!N:N,PREV_D!$C:$C,'10'!$I$10,PREV_D!A:A,'10'!AE27,PREV_D!B:B,1)</f>
        <v>0</v>
      </c>
      <c r="BD27" s="352">
        <f>SUMIFS(PREV_D!O:O,PREV_D!$C:$C,'10'!$I$10,PREV_D!A:A,'10'!AE27,PREV_D!B:B,1)</f>
        <v>0</v>
      </c>
    </row>
    <row r="28" spans="2:66" x14ac:dyDescent="0.25">
      <c r="B28" s="56"/>
      <c r="C28" s="59"/>
      <c r="D28" s="59"/>
      <c r="E28" s="59"/>
      <c r="F28" s="59"/>
      <c r="G28" s="56"/>
      <c r="H28" s="59"/>
      <c r="I28" s="59"/>
      <c r="J28" s="59"/>
      <c r="K28" s="59"/>
      <c r="L28" s="56"/>
      <c r="M28" s="56"/>
      <c r="N28" s="56"/>
      <c r="O28" s="315"/>
      <c r="P28" s="315"/>
      <c r="Q28" s="315"/>
      <c r="R28" s="315"/>
      <c r="S28" s="315"/>
      <c r="T28" s="315"/>
      <c r="U28" s="315"/>
      <c r="W28" s="250" t="s">
        <v>173</v>
      </c>
      <c r="X28" s="358">
        <f>VLOOKUP(W28,CAD!C28:D28,2,0)</f>
        <v>0</v>
      </c>
      <c r="Z28" s="250" t="s">
        <v>173</v>
      </c>
      <c r="AA28" s="358">
        <f>VLOOKUP(Z28,CAD!H28:I28,2,0)</f>
        <v>0</v>
      </c>
      <c r="AE28" s="156">
        <f t="shared" si="3"/>
        <v>2039</v>
      </c>
      <c r="AF28" s="352">
        <f>SUMIFS(PREV_R!D:D,PREV_R!$C:$C,'10'!$D$10,PREV_R!A:A,AE28,PREV_R!B:B,1)</f>
        <v>0</v>
      </c>
      <c r="AG28" s="352">
        <f>SUMIFS(PREV_R!E:E,PREV_R!$C:$C,'10'!$D$10,PREV_R!A:A,AE28,PREV_R!B:B,1)</f>
        <v>0</v>
      </c>
      <c r="AH28" s="352">
        <f>SUMIFS(PREV_R!F:F,PREV_R!$C:$C,'10'!$D$10,PREV_R!A:A,AE28,PREV_R!B:B,1)</f>
        <v>0</v>
      </c>
      <c r="AI28" s="352">
        <f>SUMIFS(PREV_R!G:G,PREV_R!$C:$C,'10'!$D$10,PREV_R!A:A,AE28,PREV_R!B:B,1)</f>
        <v>0</v>
      </c>
      <c r="AJ28" s="352">
        <f>SUMIFS(PREV_R!H:H,PREV_R!$C:$C,'10'!$D$10,PREV_R!A:A,AE28,PREV_R!B:B,1)</f>
        <v>0</v>
      </c>
      <c r="AK28" s="352">
        <f>SUMIFS(PREV_R!I:I,PREV_R!$C:$C,'10'!$D$10,PREV_R!A:A,AE28,PREV_R!B:B,1)</f>
        <v>0</v>
      </c>
      <c r="AL28" s="352">
        <f>SUMIFS(PREV_R!J:J,PREV_R!$C:$C,'10'!$D$10,PREV_R!A:A,AE28,PREV_R!B:B,1)</f>
        <v>0</v>
      </c>
      <c r="AM28" s="352">
        <f>SUMIFS(PREV_R!K:K,PREV_R!$C:$C,'10'!$D$10,PREV_R!A:A,AE28,PREV_R!B:B,1)</f>
        <v>0</v>
      </c>
      <c r="AN28" s="352">
        <f>SUMIFS(PREV_R!L:L,PREV_R!$C:$C,'10'!$D$10,PREV_R!A:A,AE28,PREV_R!B:B,1)</f>
        <v>0</v>
      </c>
      <c r="AO28" s="352">
        <f>SUMIFS(PREV_R!M:M,PREV_R!$C:$C,'10'!$D$10,PREV_R!A:A,AE28,PREV_R!B:B,1)</f>
        <v>0</v>
      </c>
      <c r="AP28" s="352">
        <f>SUMIFS(PREV_R!N:N,PREV_R!$C:$C,'10'!$D$10,PREV_R!A:A,AE28,PREV_R!B:B,1)</f>
        <v>0</v>
      </c>
      <c r="AQ28" s="352">
        <f>SUMIFS(PREV_R!O:O,PREV_R!$C:$C,'10'!$D$10,PREV_R!A:A,AE28,PREV_R!B:B,1)</f>
        <v>0</v>
      </c>
      <c r="AS28" s="352">
        <f>SUMIFS(PREV_D!D:D,PREV_D!$C:$C,'10'!$I$10,PREV_D!A:A,'10'!AE28,PREV_D!B:B,1)</f>
        <v>0</v>
      </c>
      <c r="AT28" s="352">
        <f>SUMIFS(PREV_D!E:E,PREV_D!$C:$C,'10'!$I$10,PREV_D!A:A,'10'!AE28,PREV_D!B:B,1)</f>
        <v>0</v>
      </c>
      <c r="AU28" s="352">
        <f>SUMIFS(PREV_D!F:F,PREV_D!$C:$C,'10'!$I$10,PREV_D!A:A,'10'!AE28,PREV_D!B:B,1)</f>
        <v>0</v>
      </c>
      <c r="AV28" s="352">
        <f>SUMIFS(PREV_D!G:G,PREV_D!$C:$C,'10'!$I$10,PREV_D!A:A,'10'!AE28,PREV_D!B:B,1)</f>
        <v>0</v>
      </c>
      <c r="AW28" s="352">
        <f>SUMIFS(PREV_D!H:H,PREV_D!$C:$C,'10'!$I$10,PREV_D!A:A,'10'!AE28,PREV_D!B:B,1)</f>
        <v>0</v>
      </c>
      <c r="AX28" s="352">
        <f>SUMIFS(PREV_D!I:I,PREV_D!$C:$C,'10'!$I$10,PREV_D!A:A,'10'!AE28,PREV_D!B:B,1)</f>
        <v>0</v>
      </c>
      <c r="AY28" s="352">
        <f>SUMIFS(PREV_D!J:J,PREV_D!$C:$C,'10'!$I$10,PREV_D!A:A,'10'!AE28,PREV_D!B:B,1)</f>
        <v>0</v>
      </c>
      <c r="AZ28" s="352">
        <f>SUMIFS(PREV_D!K:K,PREV_D!$C:$C,'10'!$I$10,PREV_D!A:A,'10'!AE28,PREV_D!B:B,1)</f>
        <v>0</v>
      </c>
      <c r="BA28" s="352">
        <f>SUMIFS(PREV_D!L:L,PREV_D!$C:$C,'10'!$I$10,PREV_D!A:A,'10'!AE28,PREV_D!B:B,1)</f>
        <v>0</v>
      </c>
      <c r="BB28" s="352">
        <f>SUMIFS(PREV_D!M:M,PREV_D!$C:$C,'10'!$I$10,PREV_D!A:A,'10'!AE28,PREV_D!B:B,1)</f>
        <v>0</v>
      </c>
      <c r="BC28" s="352">
        <f>SUMIFS(PREV_D!N:N,PREV_D!$C:$C,'10'!$I$10,PREV_D!A:A,'10'!AE28,PREV_D!B:B,1)</f>
        <v>0</v>
      </c>
      <c r="BD28" s="352">
        <f>SUMIFS(PREV_D!O:O,PREV_D!$C:$C,'10'!$I$10,PREV_D!A:A,'10'!AE28,PREV_D!B:B,1)</f>
        <v>0</v>
      </c>
    </row>
    <row r="29" spans="2:66" x14ac:dyDescent="0.25">
      <c r="B29" s="56"/>
      <c r="C29" s="59"/>
      <c r="D29" s="59"/>
      <c r="E29" s="59"/>
      <c r="F29" s="59"/>
      <c r="G29" s="56"/>
      <c r="H29" s="59"/>
      <c r="I29" s="59"/>
      <c r="J29" s="59"/>
      <c r="K29" s="59"/>
      <c r="L29" s="56"/>
      <c r="M29" s="56"/>
      <c r="N29" s="56"/>
      <c r="O29" s="315"/>
      <c r="P29" s="315"/>
      <c r="Q29" s="315"/>
      <c r="R29" s="315"/>
      <c r="S29" s="315"/>
      <c r="T29" s="315"/>
      <c r="U29" s="315"/>
      <c r="W29" s="250" t="s">
        <v>174</v>
      </c>
      <c r="X29" s="358">
        <f>VLOOKUP(W29,CAD!C29:D29,2,0)</f>
        <v>0</v>
      </c>
      <c r="Z29" s="250" t="s">
        <v>174</v>
      </c>
      <c r="AA29" s="358">
        <f>VLOOKUP(Z29,CAD!H29:I29,2,0)</f>
        <v>0</v>
      </c>
      <c r="AE29" s="156">
        <f t="shared" si="3"/>
        <v>2040</v>
      </c>
      <c r="AF29" s="352">
        <f>SUMIFS(PREV_R!D:D,PREV_R!$C:$C,'10'!$D$10,PREV_R!A:A,AE29,PREV_R!B:B,1)</f>
        <v>0</v>
      </c>
      <c r="AG29" s="352">
        <f>SUMIFS(PREV_R!E:E,PREV_R!$C:$C,'10'!$D$10,PREV_R!A:A,AE29,PREV_R!B:B,1)</f>
        <v>0</v>
      </c>
      <c r="AH29" s="352">
        <f>SUMIFS(PREV_R!F:F,PREV_R!$C:$C,'10'!$D$10,PREV_R!A:A,AE29,PREV_R!B:B,1)</f>
        <v>0</v>
      </c>
      <c r="AI29" s="352">
        <f>SUMIFS(PREV_R!G:G,PREV_R!$C:$C,'10'!$D$10,PREV_R!A:A,AE29,PREV_R!B:B,1)</f>
        <v>0</v>
      </c>
      <c r="AJ29" s="352">
        <f>SUMIFS(PREV_R!H:H,PREV_R!$C:$C,'10'!$D$10,PREV_R!A:A,AE29,PREV_R!B:B,1)</f>
        <v>0</v>
      </c>
      <c r="AK29" s="352">
        <f>SUMIFS(PREV_R!I:I,PREV_R!$C:$C,'10'!$D$10,PREV_R!A:A,AE29,PREV_R!B:B,1)</f>
        <v>0</v>
      </c>
      <c r="AL29" s="352">
        <f>SUMIFS(PREV_R!J:J,PREV_R!$C:$C,'10'!$D$10,PREV_R!A:A,AE29,PREV_R!B:B,1)</f>
        <v>0</v>
      </c>
      <c r="AM29" s="352">
        <f>SUMIFS(PREV_R!K:K,PREV_R!$C:$C,'10'!$D$10,PREV_R!A:A,AE29,PREV_R!B:B,1)</f>
        <v>0</v>
      </c>
      <c r="AN29" s="352">
        <f>SUMIFS(PREV_R!L:L,PREV_R!$C:$C,'10'!$D$10,PREV_R!A:A,AE29,PREV_R!B:B,1)</f>
        <v>0</v>
      </c>
      <c r="AO29" s="352">
        <f>SUMIFS(PREV_R!M:M,PREV_R!$C:$C,'10'!$D$10,PREV_R!A:A,AE29,PREV_R!B:B,1)</f>
        <v>0</v>
      </c>
      <c r="AP29" s="352">
        <f>SUMIFS(PREV_R!N:N,PREV_R!$C:$C,'10'!$D$10,PREV_R!A:A,AE29,PREV_R!B:B,1)</f>
        <v>0</v>
      </c>
      <c r="AQ29" s="352">
        <f>SUMIFS(PREV_R!O:O,PREV_R!$C:$C,'10'!$D$10,PREV_R!A:A,AE29,PREV_R!B:B,1)</f>
        <v>0</v>
      </c>
      <c r="AS29" s="352">
        <f>SUMIFS(PREV_D!D:D,PREV_D!$C:$C,'10'!$I$10,PREV_D!A:A,'10'!AE29,PREV_D!B:B,1)</f>
        <v>0</v>
      </c>
      <c r="AT29" s="352">
        <f>SUMIFS(PREV_D!E:E,PREV_D!$C:$C,'10'!$I$10,PREV_D!A:A,'10'!AE29,PREV_D!B:B,1)</f>
        <v>0</v>
      </c>
      <c r="AU29" s="352">
        <f>SUMIFS(PREV_D!F:F,PREV_D!$C:$C,'10'!$I$10,PREV_D!A:A,'10'!AE29,PREV_D!B:B,1)</f>
        <v>0</v>
      </c>
      <c r="AV29" s="352">
        <f>SUMIFS(PREV_D!G:G,PREV_D!$C:$C,'10'!$I$10,PREV_D!A:A,'10'!AE29,PREV_D!B:B,1)</f>
        <v>0</v>
      </c>
      <c r="AW29" s="352">
        <f>SUMIFS(PREV_D!H:H,PREV_D!$C:$C,'10'!$I$10,PREV_D!A:A,'10'!AE29,PREV_D!B:B,1)</f>
        <v>0</v>
      </c>
      <c r="AX29" s="352">
        <f>SUMIFS(PREV_D!I:I,PREV_D!$C:$C,'10'!$I$10,PREV_D!A:A,'10'!AE29,PREV_D!B:B,1)</f>
        <v>0</v>
      </c>
      <c r="AY29" s="352">
        <f>SUMIFS(PREV_D!J:J,PREV_D!$C:$C,'10'!$I$10,PREV_D!A:A,'10'!AE29,PREV_D!B:B,1)</f>
        <v>0</v>
      </c>
      <c r="AZ29" s="352">
        <f>SUMIFS(PREV_D!K:K,PREV_D!$C:$C,'10'!$I$10,PREV_D!A:A,'10'!AE29,PREV_D!B:B,1)</f>
        <v>0</v>
      </c>
      <c r="BA29" s="352">
        <f>SUMIFS(PREV_D!L:L,PREV_D!$C:$C,'10'!$I$10,PREV_D!A:A,'10'!AE29,PREV_D!B:B,1)</f>
        <v>0</v>
      </c>
      <c r="BB29" s="352">
        <f>SUMIFS(PREV_D!M:M,PREV_D!$C:$C,'10'!$I$10,PREV_D!A:A,'10'!AE29,PREV_D!B:B,1)</f>
        <v>0</v>
      </c>
      <c r="BC29" s="352">
        <f>SUMIFS(PREV_D!N:N,PREV_D!$C:$C,'10'!$I$10,PREV_D!A:A,'10'!AE29,PREV_D!B:B,1)</f>
        <v>0</v>
      </c>
      <c r="BD29" s="352">
        <f>SUMIFS(PREV_D!O:O,PREV_D!$C:$C,'10'!$I$10,PREV_D!A:A,'10'!AE29,PREV_D!B:B,1)</f>
        <v>0</v>
      </c>
    </row>
    <row r="30" spans="2:66" x14ac:dyDescent="0.25">
      <c r="B30" s="56"/>
      <c r="C30" s="59"/>
      <c r="D30" s="59"/>
      <c r="E30" s="59"/>
      <c r="F30" s="59"/>
      <c r="G30" s="56"/>
      <c r="H30" s="59"/>
      <c r="I30" s="59"/>
      <c r="J30" s="59"/>
      <c r="K30" s="59"/>
      <c r="L30" s="56"/>
      <c r="M30" s="56"/>
      <c r="N30" s="56"/>
      <c r="O30" s="315"/>
      <c r="P30" s="315"/>
      <c r="Q30" s="315"/>
      <c r="R30" s="315"/>
      <c r="S30" s="315"/>
      <c r="T30" s="315"/>
      <c r="U30" s="315"/>
      <c r="W30" s="250" t="s">
        <v>175</v>
      </c>
      <c r="X30" s="358">
        <f>VLOOKUP(W30,CAD!C30:D30,2,0)</f>
        <v>0</v>
      </c>
      <c r="Z30" s="250" t="s">
        <v>175</v>
      </c>
      <c r="AA30" s="358">
        <f>VLOOKUP(Z30,CAD!H30:I30,2,0)</f>
        <v>0</v>
      </c>
      <c r="AE30" s="156">
        <f t="shared" si="3"/>
        <v>2041</v>
      </c>
      <c r="AF30" s="352">
        <f>SUMIFS(PREV_R!D:D,PREV_R!$C:$C,'10'!$D$10,PREV_R!A:A,AE30,PREV_R!B:B,1)</f>
        <v>0</v>
      </c>
      <c r="AG30" s="352">
        <f>SUMIFS(PREV_R!E:E,PREV_R!$C:$C,'10'!$D$10,PREV_R!A:A,AE30,PREV_R!B:B,1)</f>
        <v>0</v>
      </c>
      <c r="AH30" s="352">
        <f>SUMIFS(PREV_R!F:F,PREV_R!$C:$C,'10'!$D$10,PREV_R!A:A,AE30,PREV_R!B:B,1)</f>
        <v>0</v>
      </c>
      <c r="AI30" s="352">
        <f>SUMIFS(PREV_R!G:G,PREV_R!$C:$C,'10'!$D$10,PREV_R!A:A,AE30,PREV_R!B:B,1)</f>
        <v>0</v>
      </c>
      <c r="AJ30" s="352">
        <f>SUMIFS(PREV_R!H:H,PREV_R!$C:$C,'10'!$D$10,PREV_R!A:A,AE30,PREV_R!B:B,1)</f>
        <v>0</v>
      </c>
      <c r="AK30" s="352">
        <f>SUMIFS(PREV_R!I:I,PREV_R!$C:$C,'10'!$D$10,PREV_R!A:A,AE30,PREV_R!B:B,1)</f>
        <v>0</v>
      </c>
      <c r="AL30" s="352">
        <f>SUMIFS(PREV_R!J:J,PREV_R!$C:$C,'10'!$D$10,PREV_R!A:A,AE30,PREV_R!B:B,1)</f>
        <v>0</v>
      </c>
      <c r="AM30" s="352">
        <f>SUMIFS(PREV_R!K:K,PREV_R!$C:$C,'10'!$D$10,PREV_R!A:A,AE30,PREV_R!B:B,1)</f>
        <v>0</v>
      </c>
      <c r="AN30" s="352">
        <f>SUMIFS(PREV_R!L:L,PREV_R!$C:$C,'10'!$D$10,PREV_R!A:A,AE30,PREV_R!B:B,1)</f>
        <v>0</v>
      </c>
      <c r="AO30" s="352">
        <f>SUMIFS(PREV_R!M:M,PREV_R!$C:$C,'10'!$D$10,PREV_R!A:A,AE30,PREV_R!B:B,1)</f>
        <v>0</v>
      </c>
      <c r="AP30" s="352">
        <f>SUMIFS(PREV_R!N:N,PREV_R!$C:$C,'10'!$D$10,PREV_R!A:A,AE30,PREV_R!B:B,1)</f>
        <v>0</v>
      </c>
      <c r="AQ30" s="352">
        <f>SUMIFS(PREV_R!O:O,PREV_R!$C:$C,'10'!$D$10,PREV_R!A:A,AE30,PREV_R!B:B,1)</f>
        <v>0</v>
      </c>
      <c r="AS30" s="352">
        <f>SUMIFS(PREV_D!D:D,PREV_D!$C:$C,'10'!$I$10,PREV_D!A:A,'10'!AE30,PREV_D!B:B,1)</f>
        <v>0</v>
      </c>
      <c r="AT30" s="352">
        <f>SUMIFS(PREV_D!E:E,PREV_D!$C:$C,'10'!$I$10,PREV_D!A:A,'10'!AE30,PREV_D!B:B,1)</f>
        <v>0</v>
      </c>
      <c r="AU30" s="352">
        <f>SUMIFS(PREV_D!F:F,PREV_D!$C:$C,'10'!$I$10,PREV_D!A:A,'10'!AE30,PREV_D!B:B,1)</f>
        <v>0</v>
      </c>
      <c r="AV30" s="352">
        <f>SUMIFS(PREV_D!G:G,PREV_D!$C:$C,'10'!$I$10,PREV_D!A:A,'10'!AE30,PREV_D!B:B,1)</f>
        <v>0</v>
      </c>
      <c r="AW30" s="352">
        <f>SUMIFS(PREV_D!H:H,PREV_D!$C:$C,'10'!$I$10,PREV_D!A:A,'10'!AE30,PREV_D!B:B,1)</f>
        <v>0</v>
      </c>
      <c r="AX30" s="352">
        <f>SUMIFS(PREV_D!I:I,PREV_D!$C:$C,'10'!$I$10,PREV_D!A:A,'10'!AE30,PREV_D!B:B,1)</f>
        <v>0</v>
      </c>
      <c r="AY30" s="352">
        <f>SUMIFS(PREV_D!J:J,PREV_D!$C:$C,'10'!$I$10,PREV_D!A:A,'10'!AE30,PREV_D!B:B,1)</f>
        <v>0</v>
      </c>
      <c r="AZ30" s="352">
        <f>SUMIFS(PREV_D!K:K,PREV_D!$C:$C,'10'!$I$10,PREV_D!A:A,'10'!AE30,PREV_D!B:B,1)</f>
        <v>0</v>
      </c>
      <c r="BA30" s="352">
        <f>SUMIFS(PREV_D!L:L,PREV_D!$C:$C,'10'!$I$10,PREV_D!A:A,'10'!AE30,PREV_D!B:B,1)</f>
        <v>0</v>
      </c>
      <c r="BB30" s="352">
        <f>SUMIFS(PREV_D!M:M,PREV_D!$C:$C,'10'!$I$10,PREV_D!A:A,'10'!AE30,PREV_D!B:B,1)</f>
        <v>0</v>
      </c>
      <c r="BC30" s="352">
        <f>SUMIFS(PREV_D!N:N,PREV_D!$C:$C,'10'!$I$10,PREV_D!A:A,'10'!AE30,PREV_D!B:B,1)</f>
        <v>0</v>
      </c>
      <c r="BD30" s="352">
        <f>SUMIFS(PREV_D!O:O,PREV_D!$C:$C,'10'!$I$10,PREV_D!A:A,'10'!AE30,PREV_D!B:B,1)</f>
        <v>0</v>
      </c>
    </row>
    <row r="31" spans="2:66" x14ac:dyDescent="0.25">
      <c r="B31" s="56"/>
      <c r="C31" s="59"/>
      <c r="D31" s="59"/>
      <c r="E31" s="59"/>
      <c r="F31" s="59"/>
      <c r="G31" s="56"/>
      <c r="H31" s="59"/>
      <c r="I31" s="59"/>
      <c r="J31" s="59"/>
      <c r="K31" s="59"/>
      <c r="L31" s="56"/>
      <c r="M31" s="56"/>
      <c r="N31" s="56"/>
      <c r="O31" s="315"/>
      <c r="P31" s="315"/>
      <c r="Q31" s="315"/>
      <c r="R31" s="315"/>
      <c r="S31" s="315"/>
      <c r="T31" s="315"/>
      <c r="U31" s="315"/>
      <c r="W31" s="250" t="s">
        <v>176</v>
      </c>
      <c r="X31" s="358">
        <f>VLOOKUP(W31,CAD!C31:D31,2,0)</f>
        <v>0</v>
      </c>
      <c r="Z31" s="250" t="s">
        <v>176</v>
      </c>
      <c r="AA31" s="358">
        <f>VLOOKUP(Z31,CAD!H31:I31,2,0)</f>
        <v>0</v>
      </c>
      <c r="AE31" s="156">
        <f t="shared" si="3"/>
        <v>2042</v>
      </c>
      <c r="AF31" s="352">
        <f>SUMIFS(PREV_R!D:D,PREV_R!$C:$C,'10'!$D$10,PREV_R!A:A,AE31,PREV_R!B:B,1)</f>
        <v>0</v>
      </c>
      <c r="AG31" s="352">
        <f>SUMIFS(PREV_R!E:E,PREV_R!$C:$C,'10'!$D$10,PREV_R!A:A,AE31,PREV_R!B:B,1)</f>
        <v>0</v>
      </c>
      <c r="AH31" s="352">
        <f>SUMIFS(PREV_R!F:F,PREV_R!$C:$C,'10'!$D$10,PREV_R!A:A,AE31,PREV_R!B:B,1)</f>
        <v>0</v>
      </c>
      <c r="AI31" s="352">
        <f>SUMIFS(PREV_R!G:G,PREV_R!$C:$C,'10'!$D$10,PREV_R!A:A,AE31,PREV_R!B:B,1)</f>
        <v>0</v>
      </c>
      <c r="AJ31" s="352">
        <f>SUMIFS(PREV_R!H:H,PREV_R!$C:$C,'10'!$D$10,PREV_R!A:A,AE31,PREV_R!B:B,1)</f>
        <v>0</v>
      </c>
      <c r="AK31" s="352">
        <f>SUMIFS(PREV_R!I:I,PREV_R!$C:$C,'10'!$D$10,PREV_R!A:A,AE31,PREV_R!B:B,1)</f>
        <v>0</v>
      </c>
      <c r="AL31" s="352">
        <f>SUMIFS(PREV_R!J:J,PREV_R!$C:$C,'10'!$D$10,PREV_R!A:A,AE31,PREV_R!B:B,1)</f>
        <v>0</v>
      </c>
      <c r="AM31" s="352">
        <f>SUMIFS(PREV_R!K:K,PREV_R!$C:$C,'10'!$D$10,PREV_R!A:A,AE31,PREV_R!B:B,1)</f>
        <v>0</v>
      </c>
      <c r="AN31" s="352">
        <f>SUMIFS(PREV_R!L:L,PREV_R!$C:$C,'10'!$D$10,PREV_R!A:A,AE31,PREV_R!B:B,1)</f>
        <v>0</v>
      </c>
      <c r="AO31" s="352">
        <f>SUMIFS(PREV_R!M:M,PREV_R!$C:$C,'10'!$D$10,PREV_R!A:A,AE31,PREV_R!B:B,1)</f>
        <v>0</v>
      </c>
      <c r="AP31" s="352">
        <f>SUMIFS(PREV_R!N:N,PREV_R!$C:$C,'10'!$D$10,PREV_R!A:A,AE31,PREV_R!B:B,1)</f>
        <v>0</v>
      </c>
      <c r="AQ31" s="352">
        <f>SUMIFS(PREV_R!O:O,PREV_R!$C:$C,'10'!$D$10,PREV_R!A:A,AE31,PREV_R!B:B,1)</f>
        <v>0</v>
      </c>
      <c r="AS31" s="352">
        <f>SUMIFS(PREV_D!D:D,PREV_D!$C:$C,'10'!$I$10,PREV_D!A:A,'10'!AE31,PREV_D!B:B,1)</f>
        <v>0</v>
      </c>
      <c r="AT31" s="352">
        <f>SUMIFS(PREV_D!E:E,PREV_D!$C:$C,'10'!$I$10,PREV_D!A:A,'10'!AE31,PREV_D!B:B,1)</f>
        <v>0</v>
      </c>
      <c r="AU31" s="352">
        <f>SUMIFS(PREV_D!F:F,PREV_D!$C:$C,'10'!$I$10,PREV_D!A:A,'10'!AE31,PREV_D!B:B,1)</f>
        <v>0</v>
      </c>
      <c r="AV31" s="352">
        <f>SUMIFS(PREV_D!G:G,PREV_D!$C:$C,'10'!$I$10,PREV_D!A:A,'10'!AE31,PREV_D!B:B,1)</f>
        <v>0</v>
      </c>
      <c r="AW31" s="352">
        <f>SUMIFS(PREV_D!H:H,PREV_D!$C:$C,'10'!$I$10,PREV_D!A:A,'10'!AE31,PREV_D!B:B,1)</f>
        <v>0</v>
      </c>
      <c r="AX31" s="352">
        <f>SUMIFS(PREV_D!I:I,PREV_D!$C:$C,'10'!$I$10,PREV_D!A:A,'10'!AE31,PREV_D!B:B,1)</f>
        <v>0</v>
      </c>
      <c r="AY31" s="352">
        <f>SUMIFS(PREV_D!J:J,PREV_D!$C:$C,'10'!$I$10,PREV_D!A:A,'10'!AE31,PREV_D!B:B,1)</f>
        <v>0</v>
      </c>
      <c r="AZ31" s="352">
        <f>SUMIFS(PREV_D!K:K,PREV_D!$C:$C,'10'!$I$10,PREV_D!A:A,'10'!AE31,PREV_D!B:B,1)</f>
        <v>0</v>
      </c>
      <c r="BA31" s="352">
        <f>SUMIFS(PREV_D!L:L,PREV_D!$C:$C,'10'!$I$10,PREV_D!A:A,'10'!AE31,PREV_D!B:B,1)</f>
        <v>0</v>
      </c>
      <c r="BB31" s="352">
        <f>SUMIFS(PREV_D!M:M,PREV_D!$C:$C,'10'!$I$10,PREV_D!A:A,'10'!AE31,PREV_D!B:B,1)</f>
        <v>0</v>
      </c>
      <c r="BC31" s="352">
        <f>SUMIFS(PREV_D!N:N,PREV_D!$C:$C,'10'!$I$10,PREV_D!A:A,'10'!AE31,PREV_D!B:B,1)</f>
        <v>0</v>
      </c>
      <c r="BD31" s="352">
        <f>SUMIFS(PREV_D!O:O,PREV_D!$C:$C,'10'!$I$10,PREV_D!A:A,'10'!AE31,PREV_D!B:B,1)</f>
        <v>0</v>
      </c>
    </row>
    <row r="32" spans="2:66" x14ac:dyDescent="0.25">
      <c r="B32" s="56"/>
      <c r="C32" s="59"/>
      <c r="D32" s="59"/>
      <c r="E32" s="59"/>
      <c r="F32" s="59"/>
      <c r="G32" s="56"/>
      <c r="H32" s="59"/>
      <c r="I32" s="59"/>
      <c r="J32" s="59"/>
      <c r="K32" s="59"/>
      <c r="L32" s="56"/>
      <c r="M32" s="56"/>
      <c r="N32" s="56"/>
      <c r="O32" s="315"/>
      <c r="P32" s="315"/>
      <c r="Q32" s="315"/>
      <c r="R32" s="315"/>
      <c r="S32" s="315"/>
      <c r="T32" s="315"/>
      <c r="U32" s="315"/>
      <c r="W32" s="250" t="s">
        <v>177</v>
      </c>
      <c r="X32" s="358">
        <f>VLOOKUP(W32,CAD!E7:F7,2,0)</f>
        <v>0</v>
      </c>
      <c r="Z32" s="250" t="s">
        <v>177</v>
      </c>
      <c r="AA32" s="358">
        <f>VLOOKUP(Z32,CAD!J7:K7,2,0)</f>
        <v>0</v>
      </c>
      <c r="AE32" s="156">
        <f t="shared" si="3"/>
        <v>2043</v>
      </c>
      <c r="AF32" s="352">
        <f>SUMIFS(PREV_R!D:D,PREV_R!$C:$C,'10'!$D$10,PREV_R!A:A,AE32,PREV_R!B:B,1)</f>
        <v>0</v>
      </c>
      <c r="AG32" s="352">
        <f>SUMIFS(PREV_R!E:E,PREV_R!$C:$C,'10'!$D$10,PREV_R!A:A,AE32,PREV_R!B:B,1)</f>
        <v>0</v>
      </c>
      <c r="AH32" s="352">
        <f>SUMIFS(PREV_R!F:F,PREV_R!$C:$C,'10'!$D$10,PREV_R!A:A,AE32,PREV_R!B:B,1)</f>
        <v>0</v>
      </c>
      <c r="AI32" s="352">
        <f>SUMIFS(PREV_R!G:G,PREV_R!$C:$C,'10'!$D$10,PREV_R!A:A,AE32,PREV_R!B:B,1)</f>
        <v>0</v>
      </c>
      <c r="AJ32" s="352">
        <f>SUMIFS(PREV_R!H:H,PREV_R!$C:$C,'10'!$D$10,PREV_R!A:A,AE32,PREV_R!B:B,1)</f>
        <v>0</v>
      </c>
      <c r="AK32" s="352">
        <f>SUMIFS(PREV_R!I:I,PREV_R!$C:$C,'10'!$D$10,PREV_R!A:A,AE32,PREV_R!B:B,1)</f>
        <v>0</v>
      </c>
      <c r="AL32" s="352">
        <f>SUMIFS(PREV_R!J:J,PREV_R!$C:$C,'10'!$D$10,PREV_R!A:A,AE32,PREV_R!B:B,1)</f>
        <v>0</v>
      </c>
      <c r="AM32" s="352">
        <f>SUMIFS(PREV_R!K:K,PREV_R!$C:$C,'10'!$D$10,PREV_R!A:A,AE32,PREV_R!B:B,1)</f>
        <v>0</v>
      </c>
      <c r="AN32" s="352">
        <f>SUMIFS(PREV_R!L:L,PREV_R!$C:$C,'10'!$D$10,PREV_R!A:A,AE32,PREV_R!B:B,1)</f>
        <v>0</v>
      </c>
      <c r="AO32" s="352">
        <f>SUMIFS(PREV_R!M:M,PREV_R!$C:$C,'10'!$D$10,PREV_R!A:A,AE32,PREV_R!B:B,1)</f>
        <v>0</v>
      </c>
      <c r="AP32" s="352">
        <f>SUMIFS(PREV_R!N:N,PREV_R!$C:$C,'10'!$D$10,PREV_R!A:A,AE32,PREV_R!B:B,1)</f>
        <v>0</v>
      </c>
      <c r="AQ32" s="352">
        <f>SUMIFS(PREV_R!O:O,PREV_R!$C:$C,'10'!$D$10,PREV_R!A:A,AE32,PREV_R!B:B,1)</f>
        <v>0</v>
      </c>
      <c r="AS32" s="352">
        <f>SUMIFS(PREV_D!D:D,PREV_D!$C:$C,'10'!$I$10,PREV_D!A:A,'10'!AE32,PREV_D!B:B,1)</f>
        <v>0</v>
      </c>
      <c r="AT32" s="352">
        <f>SUMIFS(PREV_D!E:E,PREV_D!$C:$C,'10'!$I$10,PREV_D!A:A,'10'!AE32,PREV_D!B:B,1)</f>
        <v>0</v>
      </c>
      <c r="AU32" s="352">
        <f>SUMIFS(PREV_D!F:F,PREV_D!$C:$C,'10'!$I$10,PREV_D!A:A,'10'!AE32,PREV_D!B:B,1)</f>
        <v>0</v>
      </c>
      <c r="AV32" s="352">
        <f>SUMIFS(PREV_D!G:G,PREV_D!$C:$C,'10'!$I$10,PREV_D!A:A,'10'!AE32,PREV_D!B:B,1)</f>
        <v>0</v>
      </c>
      <c r="AW32" s="352">
        <f>SUMIFS(PREV_D!H:H,PREV_D!$C:$C,'10'!$I$10,PREV_D!A:A,'10'!AE32,PREV_D!B:B,1)</f>
        <v>0</v>
      </c>
      <c r="AX32" s="352">
        <f>SUMIFS(PREV_D!I:I,PREV_D!$C:$C,'10'!$I$10,PREV_D!A:A,'10'!AE32,PREV_D!B:B,1)</f>
        <v>0</v>
      </c>
      <c r="AY32" s="352">
        <f>SUMIFS(PREV_D!J:J,PREV_D!$C:$C,'10'!$I$10,PREV_D!A:A,'10'!AE32,PREV_D!B:B,1)</f>
        <v>0</v>
      </c>
      <c r="AZ32" s="352">
        <f>SUMIFS(PREV_D!K:K,PREV_D!$C:$C,'10'!$I$10,PREV_D!A:A,'10'!AE32,PREV_D!B:B,1)</f>
        <v>0</v>
      </c>
      <c r="BA32" s="352">
        <f>SUMIFS(PREV_D!L:L,PREV_D!$C:$C,'10'!$I$10,PREV_D!A:A,'10'!AE32,PREV_D!B:B,1)</f>
        <v>0</v>
      </c>
      <c r="BB32" s="352">
        <f>SUMIFS(PREV_D!M:M,PREV_D!$C:$C,'10'!$I$10,PREV_D!A:A,'10'!AE32,PREV_D!B:B,1)</f>
        <v>0</v>
      </c>
      <c r="BC32" s="352">
        <f>SUMIFS(PREV_D!N:N,PREV_D!$C:$C,'10'!$I$10,PREV_D!A:A,'10'!AE32,PREV_D!B:B,1)</f>
        <v>0</v>
      </c>
      <c r="BD32" s="352">
        <f>SUMIFS(PREV_D!O:O,PREV_D!$C:$C,'10'!$I$10,PREV_D!A:A,'10'!AE32,PREV_D!B:B,1)</f>
        <v>0</v>
      </c>
    </row>
    <row r="33" spans="2:56" x14ac:dyDescent="0.25">
      <c r="B33" s="56"/>
      <c r="C33" s="59"/>
      <c r="D33" s="59"/>
      <c r="E33" s="59"/>
      <c r="F33" s="59"/>
      <c r="G33" s="56"/>
      <c r="H33" s="59"/>
      <c r="I33" s="59"/>
      <c r="J33" s="59"/>
      <c r="K33" s="59"/>
      <c r="L33" s="56"/>
      <c r="M33" s="56"/>
      <c r="N33" s="56"/>
      <c r="O33" s="315"/>
      <c r="P33" s="315"/>
      <c r="Q33" s="315"/>
      <c r="R33" s="315"/>
      <c r="S33" s="315"/>
      <c r="T33" s="315"/>
      <c r="U33" s="315"/>
      <c r="W33" s="250" t="s">
        <v>178</v>
      </c>
      <c r="X33" s="358">
        <f>VLOOKUP(W33,CAD!E8:F8,2,0)</f>
        <v>0</v>
      </c>
      <c r="Z33" s="250" t="s">
        <v>178</v>
      </c>
      <c r="AA33" s="358">
        <f>VLOOKUP(Z33,CAD!J8:K8,2,0)</f>
        <v>0</v>
      </c>
      <c r="AE33" s="156">
        <f t="shared" si="3"/>
        <v>2044</v>
      </c>
      <c r="AF33" s="352">
        <f>SUMIFS(PREV_R!D:D,PREV_R!$C:$C,'10'!$D$10,PREV_R!A:A,AE33,PREV_R!B:B,1)</f>
        <v>0</v>
      </c>
      <c r="AG33" s="352">
        <f>SUMIFS(PREV_R!E:E,PREV_R!$C:$C,'10'!$D$10,PREV_R!A:A,AE33,PREV_R!B:B,1)</f>
        <v>0</v>
      </c>
      <c r="AH33" s="352">
        <f>SUMIFS(PREV_R!F:F,PREV_R!$C:$C,'10'!$D$10,PREV_R!A:A,AE33,PREV_R!B:B,1)</f>
        <v>0</v>
      </c>
      <c r="AI33" s="352">
        <f>SUMIFS(PREV_R!G:G,PREV_R!$C:$C,'10'!$D$10,PREV_R!A:A,AE33,PREV_R!B:B,1)</f>
        <v>0</v>
      </c>
      <c r="AJ33" s="352">
        <f>SUMIFS(PREV_R!H:H,PREV_R!$C:$C,'10'!$D$10,PREV_R!A:A,AE33,PREV_R!B:B,1)</f>
        <v>0</v>
      </c>
      <c r="AK33" s="352">
        <f>SUMIFS(PREV_R!I:I,PREV_R!$C:$C,'10'!$D$10,PREV_R!A:A,AE33,PREV_R!B:B,1)</f>
        <v>0</v>
      </c>
      <c r="AL33" s="352">
        <f>SUMIFS(PREV_R!J:J,PREV_R!$C:$C,'10'!$D$10,PREV_R!A:A,AE33,PREV_R!B:B,1)</f>
        <v>0</v>
      </c>
      <c r="AM33" s="352">
        <f>SUMIFS(PREV_R!K:K,PREV_R!$C:$C,'10'!$D$10,PREV_R!A:A,AE33,PREV_R!B:B,1)</f>
        <v>0</v>
      </c>
      <c r="AN33" s="352">
        <f>SUMIFS(PREV_R!L:L,PREV_R!$C:$C,'10'!$D$10,PREV_R!A:A,AE33,PREV_R!B:B,1)</f>
        <v>0</v>
      </c>
      <c r="AO33" s="352">
        <f>SUMIFS(PREV_R!M:M,PREV_R!$C:$C,'10'!$D$10,PREV_R!A:A,AE33,PREV_R!B:B,1)</f>
        <v>0</v>
      </c>
      <c r="AP33" s="352">
        <f>SUMIFS(PREV_R!N:N,PREV_R!$C:$C,'10'!$D$10,PREV_R!A:A,AE33,PREV_R!B:B,1)</f>
        <v>0</v>
      </c>
      <c r="AQ33" s="352">
        <f>SUMIFS(PREV_R!O:O,PREV_R!$C:$C,'10'!$D$10,PREV_R!A:A,AE33,PREV_R!B:B,1)</f>
        <v>0</v>
      </c>
      <c r="AS33" s="352">
        <f>SUMIFS(PREV_D!D:D,PREV_D!$C:$C,'10'!$I$10,PREV_D!A:A,'10'!AE33,PREV_D!B:B,1)</f>
        <v>0</v>
      </c>
      <c r="AT33" s="352">
        <f>SUMIFS(PREV_D!E:E,PREV_D!$C:$C,'10'!$I$10,PREV_D!A:A,'10'!AE33,PREV_D!B:B,1)</f>
        <v>0</v>
      </c>
      <c r="AU33" s="352">
        <f>SUMIFS(PREV_D!F:F,PREV_D!$C:$C,'10'!$I$10,PREV_D!A:A,'10'!AE33,PREV_D!B:B,1)</f>
        <v>0</v>
      </c>
      <c r="AV33" s="352">
        <f>SUMIFS(PREV_D!G:G,PREV_D!$C:$C,'10'!$I$10,PREV_D!A:A,'10'!AE33,PREV_D!B:B,1)</f>
        <v>0</v>
      </c>
      <c r="AW33" s="352">
        <f>SUMIFS(PREV_D!H:H,PREV_D!$C:$C,'10'!$I$10,PREV_D!A:A,'10'!AE33,PREV_D!B:B,1)</f>
        <v>0</v>
      </c>
      <c r="AX33" s="352">
        <f>SUMIFS(PREV_D!I:I,PREV_D!$C:$C,'10'!$I$10,PREV_D!A:A,'10'!AE33,PREV_D!B:B,1)</f>
        <v>0</v>
      </c>
      <c r="AY33" s="352">
        <f>SUMIFS(PREV_D!J:J,PREV_D!$C:$C,'10'!$I$10,PREV_D!A:A,'10'!AE33,PREV_D!B:B,1)</f>
        <v>0</v>
      </c>
      <c r="AZ33" s="352">
        <f>SUMIFS(PREV_D!K:K,PREV_D!$C:$C,'10'!$I$10,PREV_D!A:A,'10'!AE33,PREV_D!B:B,1)</f>
        <v>0</v>
      </c>
      <c r="BA33" s="352">
        <f>SUMIFS(PREV_D!L:L,PREV_D!$C:$C,'10'!$I$10,PREV_D!A:A,'10'!AE33,PREV_D!B:B,1)</f>
        <v>0</v>
      </c>
      <c r="BB33" s="352">
        <f>SUMIFS(PREV_D!M:M,PREV_D!$C:$C,'10'!$I$10,PREV_D!A:A,'10'!AE33,PREV_D!B:B,1)</f>
        <v>0</v>
      </c>
      <c r="BC33" s="352">
        <f>SUMIFS(PREV_D!N:N,PREV_D!$C:$C,'10'!$I$10,PREV_D!A:A,'10'!AE33,PREV_D!B:B,1)</f>
        <v>0</v>
      </c>
      <c r="BD33" s="352">
        <f>SUMIFS(PREV_D!O:O,PREV_D!$C:$C,'10'!$I$10,PREV_D!A:A,'10'!AE33,PREV_D!B:B,1)</f>
        <v>0</v>
      </c>
    </row>
    <row r="34" spans="2:56" x14ac:dyDescent="0.25">
      <c r="B34" s="56"/>
      <c r="C34" s="59"/>
      <c r="D34" s="59"/>
      <c r="E34" s="59"/>
      <c r="F34" s="59"/>
      <c r="G34" s="56"/>
      <c r="H34" s="59"/>
      <c r="I34" s="59"/>
      <c r="J34" s="59"/>
      <c r="K34" s="59"/>
      <c r="L34" s="56"/>
      <c r="M34" s="56"/>
      <c r="N34" s="56"/>
      <c r="O34" s="315"/>
      <c r="P34" s="315"/>
      <c r="Q34" s="315"/>
      <c r="R34" s="315"/>
      <c r="S34" s="315"/>
      <c r="T34" s="315"/>
      <c r="U34" s="315"/>
      <c r="W34" s="250" t="s">
        <v>179</v>
      </c>
      <c r="X34" s="358">
        <f>VLOOKUP(W34,CAD!E9:F9,2,0)</f>
        <v>0</v>
      </c>
      <c r="Z34" s="250" t="s">
        <v>179</v>
      </c>
      <c r="AA34" s="358">
        <f>VLOOKUP(Z34,CAD!J9:K9,2,0)</f>
        <v>0</v>
      </c>
      <c r="AE34" s="156">
        <f t="shared" si="3"/>
        <v>2045</v>
      </c>
      <c r="AF34" s="352">
        <f>SUMIFS(PREV_R!D:D,PREV_R!$C:$C,'10'!$D$10,PREV_R!A:A,AE34,PREV_R!B:B,1)</f>
        <v>0</v>
      </c>
      <c r="AG34" s="352">
        <f>SUMIFS(PREV_R!E:E,PREV_R!$C:$C,'10'!$D$10,PREV_R!A:A,AE34,PREV_R!B:B,1)</f>
        <v>0</v>
      </c>
      <c r="AH34" s="352">
        <f>SUMIFS(PREV_R!F:F,PREV_R!$C:$C,'10'!$D$10,PREV_R!A:A,AE34,PREV_R!B:B,1)</f>
        <v>0</v>
      </c>
      <c r="AI34" s="352">
        <f>SUMIFS(PREV_R!G:G,PREV_R!$C:$C,'10'!$D$10,PREV_R!A:A,AE34,PREV_R!B:B,1)</f>
        <v>0</v>
      </c>
      <c r="AJ34" s="352">
        <f>SUMIFS(PREV_R!H:H,PREV_R!$C:$C,'10'!$D$10,PREV_R!A:A,AE34,PREV_R!B:B,1)</f>
        <v>0</v>
      </c>
      <c r="AK34" s="352">
        <f>SUMIFS(PREV_R!I:I,PREV_R!$C:$C,'10'!$D$10,PREV_R!A:A,AE34,PREV_R!B:B,1)</f>
        <v>0</v>
      </c>
      <c r="AL34" s="352">
        <f>SUMIFS(PREV_R!J:J,PREV_R!$C:$C,'10'!$D$10,PREV_R!A:A,AE34,PREV_R!B:B,1)</f>
        <v>0</v>
      </c>
      <c r="AM34" s="352">
        <f>SUMIFS(PREV_R!K:K,PREV_R!$C:$C,'10'!$D$10,PREV_R!A:A,AE34,PREV_R!B:B,1)</f>
        <v>0</v>
      </c>
      <c r="AN34" s="352">
        <f>SUMIFS(PREV_R!L:L,PREV_R!$C:$C,'10'!$D$10,PREV_R!A:A,AE34,PREV_R!B:B,1)</f>
        <v>0</v>
      </c>
      <c r="AO34" s="352">
        <f>SUMIFS(PREV_R!M:M,PREV_R!$C:$C,'10'!$D$10,PREV_R!A:A,AE34,PREV_R!B:B,1)</f>
        <v>0</v>
      </c>
      <c r="AP34" s="352">
        <f>SUMIFS(PREV_R!N:N,PREV_R!$C:$C,'10'!$D$10,PREV_R!A:A,AE34,PREV_R!B:B,1)</f>
        <v>0</v>
      </c>
      <c r="AQ34" s="352">
        <f>SUMIFS(PREV_R!O:O,PREV_R!$C:$C,'10'!$D$10,PREV_R!A:A,AE34,PREV_R!B:B,1)</f>
        <v>0</v>
      </c>
      <c r="AS34" s="352">
        <f>SUMIFS(PREV_D!D:D,PREV_D!$C:$C,'10'!$I$10,PREV_D!A:A,'10'!AE34,PREV_D!B:B,1)</f>
        <v>0</v>
      </c>
      <c r="AT34" s="352">
        <f>SUMIFS(PREV_D!E:E,PREV_D!$C:$C,'10'!$I$10,PREV_D!A:A,'10'!AE34,PREV_D!B:B,1)</f>
        <v>0</v>
      </c>
      <c r="AU34" s="352">
        <f>SUMIFS(PREV_D!F:F,PREV_D!$C:$C,'10'!$I$10,PREV_D!A:A,'10'!AE34,PREV_D!B:B,1)</f>
        <v>0</v>
      </c>
      <c r="AV34" s="352">
        <f>SUMIFS(PREV_D!G:G,PREV_D!$C:$C,'10'!$I$10,PREV_D!A:A,'10'!AE34,PREV_D!B:B,1)</f>
        <v>0</v>
      </c>
      <c r="AW34" s="352">
        <f>SUMIFS(PREV_D!H:H,PREV_D!$C:$C,'10'!$I$10,PREV_D!A:A,'10'!AE34,PREV_D!B:B,1)</f>
        <v>0</v>
      </c>
      <c r="AX34" s="352">
        <f>SUMIFS(PREV_D!I:I,PREV_D!$C:$C,'10'!$I$10,PREV_D!A:A,'10'!AE34,PREV_D!B:B,1)</f>
        <v>0</v>
      </c>
      <c r="AY34" s="352">
        <f>SUMIFS(PREV_D!J:J,PREV_D!$C:$C,'10'!$I$10,PREV_D!A:A,'10'!AE34,PREV_D!B:B,1)</f>
        <v>0</v>
      </c>
      <c r="AZ34" s="352">
        <f>SUMIFS(PREV_D!K:K,PREV_D!$C:$C,'10'!$I$10,PREV_D!A:A,'10'!AE34,PREV_D!B:B,1)</f>
        <v>0</v>
      </c>
      <c r="BA34" s="352">
        <f>SUMIFS(PREV_D!L:L,PREV_D!$C:$C,'10'!$I$10,PREV_D!A:A,'10'!AE34,PREV_D!B:B,1)</f>
        <v>0</v>
      </c>
      <c r="BB34" s="352">
        <f>SUMIFS(PREV_D!M:M,PREV_D!$C:$C,'10'!$I$10,PREV_D!A:A,'10'!AE34,PREV_D!B:B,1)</f>
        <v>0</v>
      </c>
      <c r="BC34" s="352">
        <f>SUMIFS(PREV_D!N:N,PREV_D!$C:$C,'10'!$I$10,PREV_D!A:A,'10'!AE34,PREV_D!B:B,1)</f>
        <v>0</v>
      </c>
      <c r="BD34" s="352">
        <f>SUMIFS(PREV_D!O:O,PREV_D!$C:$C,'10'!$I$10,PREV_D!A:A,'10'!AE34,PREV_D!B:B,1)</f>
        <v>0</v>
      </c>
    </row>
    <row r="35" spans="2:56" x14ac:dyDescent="0.25">
      <c r="B35" s="56"/>
      <c r="C35" s="59"/>
      <c r="D35" s="59"/>
      <c r="E35" s="59"/>
      <c r="F35" s="59"/>
      <c r="G35" s="56"/>
      <c r="H35" s="59"/>
      <c r="I35" s="59"/>
      <c r="J35" s="59"/>
      <c r="K35" s="59"/>
      <c r="L35" s="56"/>
      <c r="M35" s="56"/>
      <c r="N35" s="56"/>
      <c r="O35" s="315"/>
      <c r="P35" s="315"/>
      <c r="Q35" s="315"/>
      <c r="R35" s="315"/>
      <c r="S35" s="315"/>
      <c r="T35" s="315"/>
      <c r="U35" s="315"/>
      <c r="W35" s="250" t="s">
        <v>180</v>
      </c>
      <c r="X35" s="358">
        <f>VLOOKUP(W35,CAD!E10:F10,2,0)</f>
        <v>0</v>
      </c>
      <c r="Z35" s="250" t="s">
        <v>180</v>
      </c>
      <c r="AA35" s="358">
        <f>VLOOKUP(Z35,CAD!J10:K10,2,0)</f>
        <v>0</v>
      </c>
      <c r="AE35" s="156">
        <f t="shared" si="3"/>
        <v>2046</v>
      </c>
      <c r="AF35" s="352">
        <f>SUMIFS(PREV_R!D:D,PREV_R!$C:$C,'10'!$D$10,PREV_R!A:A,AE35,PREV_R!B:B,1)</f>
        <v>0</v>
      </c>
      <c r="AG35" s="352">
        <f>SUMIFS(PREV_R!E:E,PREV_R!$C:$C,'10'!$D$10,PREV_R!A:A,AE35,PREV_R!B:B,1)</f>
        <v>0</v>
      </c>
      <c r="AH35" s="352">
        <f>SUMIFS(PREV_R!F:F,PREV_R!$C:$C,'10'!$D$10,PREV_R!A:A,AE35,PREV_R!B:B,1)</f>
        <v>0</v>
      </c>
      <c r="AI35" s="352">
        <f>SUMIFS(PREV_R!G:G,PREV_R!$C:$C,'10'!$D$10,PREV_R!A:A,AE35,PREV_R!B:B,1)</f>
        <v>0</v>
      </c>
      <c r="AJ35" s="352">
        <f>SUMIFS(PREV_R!H:H,PREV_R!$C:$C,'10'!$D$10,PREV_R!A:A,AE35,PREV_R!B:B,1)</f>
        <v>0</v>
      </c>
      <c r="AK35" s="352">
        <f>SUMIFS(PREV_R!I:I,PREV_R!$C:$C,'10'!$D$10,PREV_R!A:A,AE35,PREV_R!B:B,1)</f>
        <v>0</v>
      </c>
      <c r="AL35" s="352">
        <f>SUMIFS(PREV_R!J:J,PREV_R!$C:$C,'10'!$D$10,PREV_R!A:A,AE35,PREV_R!B:B,1)</f>
        <v>0</v>
      </c>
      <c r="AM35" s="352">
        <f>SUMIFS(PREV_R!K:K,PREV_R!$C:$C,'10'!$D$10,PREV_R!A:A,AE35,PREV_R!B:B,1)</f>
        <v>0</v>
      </c>
      <c r="AN35" s="352">
        <f>SUMIFS(PREV_R!L:L,PREV_R!$C:$C,'10'!$D$10,PREV_R!A:A,AE35,PREV_R!B:B,1)</f>
        <v>0</v>
      </c>
      <c r="AO35" s="352">
        <f>SUMIFS(PREV_R!M:M,PREV_R!$C:$C,'10'!$D$10,PREV_R!A:A,AE35,PREV_R!B:B,1)</f>
        <v>0</v>
      </c>
      <c r="AP35" s="352">
        <f>SUMIFS(PREV_R!N:N,PREV_R!$C:$C,'10'!$D$10,PREV_R!A:A,AE35,PREV_R!B:B,1)</f>
        <v>0</v>
      </c>
      <c r="AQ35" s="352">
        <f>SUMIFS(PREV_R!O:O,PREV_R!$C:$C,'10'!$D$10,PREV_R!A:A,AE35,PREV_R!B:B,1)</f>
        <v>0</v>
      </c>
      <c r="AS35" s="352">
        <f>SUMIFS(PREV_D!D:D,PREV_D!$C:$C,'10'!$I$10,PREV_D!A:A,'10'!AE35,PREV_D!B:B,1)</f>
        <v>0</v>
      </c>
      <c r="AT35" s="352">
        <f>SUMIFS(PREV_D!E:E,PREV_D!$C:$C,'10'!$I$10,PREV_D!A:A,'10'!AE35,PREV_D!B:B,1)</f>
        <v>0</v>
      </c>
      <c r="AU35" s="352">
        <f>SUMIFS(PREV_D!F:F,PREV_D!$C:$C,'10'!$I$10,PREV_D!A:A,'10'!AE35,PREV_D!B:B,1)</f>
        <v>0</v>
      </c>
      <c r="AV35" s="352">
        <f>SUMIFS(PREV_D!G:G,PREV_D!$C:$C,'10'!$I$10,PREV_D!A:A,'10'!AE35,PREV_D!B:B,1)</f>
        <v>0</v>
      </c>
      <c r="AW35" s="352">
        <f>SUMIFS(PREV_D!H:H,PREV_D!$C:$C,'10'!$I$10,PREV_D!A:A,'10'!AE35,PREV_D!B:B,1)</f>
        <v>0</v>
      </c>
      <c r="AX35" s="352">
        <f>SUMIFS(PREV_D!I:I,PREV_D!$C:$C,'10'!$I$10,PREV_D!A:A,'10'!AE35,PREV_D!B:B,1)</f>
        <v>0</v>
      </c>
      <c r="AY35" s="352">
        <f>SUMIFS(PREV_D!J:J,PREV_D!$C:$C,'10'!$I$10,PREV_D!A:A,'10'!AE35,PREV_D!B:B,1)</f>
        <v>0</v>
      </c>
      <c r="AZ35" s="352">
        <f>SUMIFS(PREV_D!K:K,PREV_D!$C:$C,'10'!$I$10,PREV_D!A:A,'10'!AE35,PREV_D!B:B,1)</f>
        <v>0</v>
      </c>
      <c r="BA35" s="352">
        <f>SUMIFS(PREV_D!L:L,PREV_D!$C:$C,'10'!$I$10,PREV_D!A:A,'10'!AE35,PREV_D!B:B,1)</f>
        <v>0</v>
      </c>
      <c r="BB35" s="352">
        <f>SUMIFS(PREV_D!M:M,PREV_D!$C:$C,'10'!$I$10,PREV_D!A:A,'10'!AE35,PREV_D!B:B,1)</f>
        <v>0</v>
      </c>
      <c r="BC35" s="352">
        <f>SUMIFS(PREV_D!N:N,PREV_D!$C:$C,'10'!$I$10,PREV_D!A:A,'10'!AE35,PREV_D!B:B,1)</f>
        <v>0</v>
      </c>
      <c r="BD35" s="352">
        <f>SUMIFS(PREV_D!O:O,PREV_D!$C:$C,'10'!$I$10,PREV_D!A:A,'10'!AE35,PREV_D!B:B,1)</f>
        <v>0</v>
      </c>
    </row>
    <row r="36" spans="2:56" x14ac:dyDescent="0.25">
      <c r="B36" s="56"/>
      <c r="C36" s="59"/>
      <c r="D36" s="59"/>
      <c r="E36" s="59"/>
      <c r="F36" s="59"/>
      <c r="G36" s="56"/>
      <c r="H36" s="59"/>
      <c r="I36" s="59"/>
      <c r="J36" s="59"/>
      <c r="K36" s="59"/>
      <c r="L36" s="56"/>
      <c r="M36" s="56"/>
      <c r="N36" s="56"/>
      <c r="O36" s="315"/>
      <c r="P36" s="315"/>
      <c r="Q36" s="315"/>
      <c r="R36" s="315"/>
      <c r="S36" s="315"/>
      <c r="T36" s="315"/>
      <c r="U36" s="315"/>
      <c r="W36" s="250" t="s">
        <v>181</v>
      </c>
      <c r="X36" s="358">
        <f>VLOOKUP(W36,CAD!E11:F11,2,0)</f>
        <v>0</v>
      </c>
      <c r="Z36" s="250" t="s">
        <v>181</v>
      </c>
      <c r="AA36" s="358">
        <f>VLOOKUP(Z36,CAD!J11:K11,2,0)</f>
        <v>0</v>
      </c>
      <c r="AE36" s="156">
        <f t="shared" si="3"/>
        <v>2047</v>
      </c>
      <c r="AF36" s="352">
        <f>SUMIFS(PREV_R!D:D,PREV_R!$C:$C,'10'!$D$10,PREV_R!A:A,AE36,PREV_R!B:B,1)</f>
        <v>0</v>
      </c>
      <c r="AG36" s="352">
        <f>SUMIFS(PREV_R!E:E,PREV_R!$C:$C,'10'!$D$10,PREV_R!A:A,AE36,PREV_R!B:B,1)</f>
        <v>0</v>
      </c>
      <c r="AH36" s="352">
        <f>SUMIFS(PREV_R!F:F,PREV_R!$C:$C,'10'!$D$10,PREV_R!A:A,AE36,PREV_R!B:B,1)</f>
        <v>0</v>
      </c>
      <c r="AI36" s="352">
        <f>SUMIFS(PREV_R!G:G,PREV_R!$C:$C,'10'!$D$10,PREV_R!A:A,AE36,PREV_R!B:B,1)</f>
        <v>0</v>
      </c>
      <c r="AJ36" s="352">
        <f>SUMIFS(PREV_R!H:H,PREV_R!$C:$C,'10'!$D$10,PREV_R!A:A,AE36,PREV_R!B:B,1)</f>
        <v>0</v>
      </c>
      <c r="AK36" s="352">
        <f>SUMIFS(PREV_R!I:I,PREV_R!$C:$C,'10'!$D$10,PREV_R!A:A,AE36,PREV_R!B:B,1)</f>
        <v>0</v>
      </c>
      <c r="AL36" s="352">
        <f>SUMIFS(PREV_R!J:J,PREV_R!$C:$C,'10'!$D$10,PREV_R!A:A,AE36,PREV_R!B:B,1)</f>
        <v>0</v>
      </c>
      <c r="AM36" s="352">
        <f>SUMIFS(PREV_R!K:K,PREV_R!$C:$C,'10'!$D$10,PREV_R!A:A,AE36,PREV_R!B:B,1)</f>
        <v>0</v>
      </c>
      <c r="AN36" s="352">
        <f>SUMIFS(PREV_R!L:L,PREV_R!$C:$C,'10'!$D$10,PREV_R!A:A,AE36,PREV_R!B:B,1)</f>
        <v>0</v>
      </c>
      <c r="AO36" s="352">
        <f>SUMIFS(PREV_R!M:M,PREV_R!$C:$C,'10'!$D$10,PREV_R!A:A,AE36,PREV_R!B:B,1)</f>
        <v>0</v>
      </c>
      <c r="AP36" s="352">
        <f>SUMIFS(PREV_R!N:N,PREV_R!$C:$C,'10'!$D$10,PREV_R!A:A,AE36,PREV_R!B:B,1)</f>
        <v>0</v>
      </c>
      <c r="AQ36" s="352">
        <f>SUMIFS(PREV_R!O:O,PREV_R!$C:$C,'10'!$D$10,PREV_R!A:A,AE36,PREV_R!B:B,1)</f>
        <v>0</v>
      </c>
      <c r="AS36" s="352">
        <f>SUMIFS(PREV_D!D:D,PREV_D!$C:$C,'10'!$I$10,PREV_D!A:A,'10'!AE36,PREV_D!B:B,1)</f>
        <v>0</v>
      </c>
      <c r="AT36" s="352">
        <f>SUMIFS(PREV_D!E:E,PREV_D!$C:$C,'10'!$I$10,PREV_D!A:A,'10'!AE36,PREV_D!B:B,1)</f>
        <v>0</v>
      </c>
      <c r="AU36" s="352">
        <f>SUMIFS(PREV_D!F:F,PREV_D!$C:$C,'10'!$I$10,PREV_D!A:A,'10'!AE36,PREV_D!B:B,1)</f>
        <v>0</v>
      </c>
      <c r="AV36" s="352">
        <f>SUMIFS(PREV_D!G:G,PREV_D!$C:$C,'10'!$I$10,PREV_D!A:A,'10'!AE36,PREV_D!B:B,1)</f>
        <v>0</v>
      </c>
      <c r="AW36" s="352">
        <f>SUMIFS(PREV_D!H:H,PREV_D!$C:$C,'10'!$I$10,PREV_D!A:A,'10'!AE36,PREV_D!B:B,1)</f>
        <v>0</v>
      </c>
      <c r="AX36" s="352">
        <f>SUMIFS(PREV_D!I:I,PREV_D!$C:$C,'10'!$I$10,PREV_D!A:A,'10'!AE36,PREV_D!B:B,1)</f>
        <v>0</v>
      </c>
      <c r="AY36" s="352">
        <f>SUMIFS(PREV_D!J:J,PREV_D!$C:$C,'10'!$I$10,PREV_D!A:A,'10'!AE36,PREV_D!B:B,1)</f>
        <v>0</v>
      </c>
      <c r="AZ36" s="352">
        <f>SUMIFS(PREV_D!K:K,PREV_D!$C:$C,'10'!$I$10,PREV_D!A:A,'10'!AE36,PREV_D!B:B,1)</f>
        <v>0</v>
      </c>
      <c r="BA36" s="352">
        <f>SUMIFS(PREV_D!L:L,PREV_D!$C:$C,'10'!$I$10,PREV_D!A:A,'10'!AE36,PREV_D!B:B,1)</f>
        <v>0</v>
      </c>
      <c r="BB36" s="352">
        <f>SUMIFS(PREV_D!M:M,PREV_D!$C:$C,'10'!$I$10,PREV_D!A:A,'10'!AE36,PREV_D!B:B,1)</f>
        <v>0</v>
      </c>
      <c r="BC36" s="352">
        <f>SUMIFS(PREV_D!N:N,PREV_D!$C:$C,'10'!$I$10,PREV_D!A:A,'10'!AE36,PREV_D!B:B,1)</f>
        <v>0</v>
      </c>
      <c r="BD36" s="352">
        <f>SUMIFS(PREV_D!O:O,PREV_D!$C:$C,'10'!$I$10,PREV_D!A:A,'10'!AE36,PREV_D!B:B,1)</f>
        <v>0</v>
      </c>
    </row>
    <row r="37" spans="2:56" x14ac:dyDescent="0.25">
      <c r="B37" s="56"/>
      <c r="C37" s="59"/>
      <c r="D37" s="59"/>
      <c r="E37" s="59"/>
      <c r="F37" s="59"/>
      <c r="G37" s="56"/>
      <c r="H37" s="59"/>
      <c r="I37" s="59"/>
      <c r="J37" s="59"/>
      <c r="K37" s="59"/>
      <c r="L37" s="56"/>
      <c r="M37" s="56"/>
      <c r="N37" s="56"/>
      <c r="O37" s="315"/>
      <c r="P37" s="315"/>
      <c r="Q37" s="315"/>
      <c r="R37" s="315"/>
      <c r="S37" s="315"/>
      <c r="T37" s="315"/>
      <c r="U37" s="315"/>
      <c r="W37" s="250" t="s">
        <v>182</v>
      </c>
      <c r="X37" s="358">
        <f>VLOOKUP(W37,CAD!E12:F12,2,0)</f>
        <v>0</v>
      </c>
      <c r="Z37" s="250" t="s">
        <v>182</v>
      </c>
      <c r="AA37" s="358">
        <f>VLOOKUP(Z37,CAD!J12:K12,2,0)</f>
        <v>0</v>
      </c>
      <c r="AE37" s="156">
        <f t="shared" si="3"/>
        <v>2048</v>
      </c>
      <c r="AF37" s="352">
        <f>SUMIFS(PREV_R!D:D,PREV_R!$C:$C,'10'!$D$10,PREV_R!A:A,AE37,PREV_R!B:B,1)</f>
        <v>0</v>
      </c>
      <c r="AG37" s="352">
        <f>SUMIFS(PREV_R!E:E,PREV_R!$C:$C,'10'!$D$10,PREV_R!A:A,AE37,PREV_R!B:B,1)</f>
        <v>0</v>
      </c>
      <c r="AH37" s="352">
        <f>SUMIFS(PREV_R!F:F,PREV_R!$C:$C,'10'!$D$10,PREV_R!A:A,AE37,PREV_R!B:B,1)</f>
        <v>0</v>
      </c>
      <c r="AI37" s="352">
        <f>SUMIFS(PREV_R!G:G,PREV_R!$C:$C,'10'!$D$10,PREV_R!A:A,AE37,PREV_R!B:B,1)</f>
        <v>0</v>
      </c>
      <c r="AJ37" s="352">
        <f>SUMIFS(PREV_R!H:H,PREV_R!$C:$C,'10'!$D$10,PREV_R!A:A,AE37,PREV_R!B:B,1)</f>
        <v>0</v>
      </c>
      <c r="AK37" s="352">
        <f>SUMIFS(PREV_R!I:I,PREV_R!$C:$C,'10'!$D$10,PREV_R!A:A,AE37,PREV_R!B:B,1)</f>
        <v>0</v>
      </c>
      <c r="AL37" s="352">
        <f>SUMIFS(PREV_R!J:J,PREV_R!$C:$C,'10'!$D$10,PREV_R!A:A,AE37,PREV_R!B:B,1)</f>
        <v>0</v>
      </c>
      <c r="AM37" s="352">
        <f>SUMIFS(PREV_R!K:K,PREV_R!$C:$C,'10'!$D$10,PREV_R!A:A,AE37,PREV_R!B:B,1)</f>
        <v>0</v>
      </c>
      <c r="AN37" s="352">
        <f>SUMIFS(PREV_R!L:L,PREV_R!$C:$C,'10'!$D$10,PREV_R!A:A,AE37,PREV_R!B:B,1)</f>
        <v>0</v>
      </c>
      <c r="AO37" s="352">
        <f>SUMIFS(PREV_R!M:M,PREV_R!$C:$C,'10'!$D$10,PREV_R!A:A,AE37,PREV_R!B:B,1)</f>
        <v>0</v>
      </c>
      <c r="AP37" s="352">
        <f>SUMIFS(PREV_R!N:N,PREV_R!$C:$C,'10'!$D$10,PREV_R!A:A,AE37,PREV_R!B:B,1)</f>
        <v>0</v>
      </c>
      <c r="AQ37" s="352">
        <f>SUMIFS(PREV_R!O:O,PREV_R!$C:$C,'10'!$D$10,PREV_R!A:A,AE37,PREV_R!B:B,1)</f>
        <v>0</v>
      </c>
      <c r="AS37" s="352">
        <f>SUMIFS(PREV_D!D:D,PREV_D!$C:$C,'10'!$I$10,PREV_D!A:A,'10'!AE37,PREV_D!B:B,1)</f>
        <v>0</v>
      </c>
      <c r="AT37" s="352">
        <f>SUMIFS(PREV_D!E:E,PREV_D!$C:$C,'10'!$I$10,PREV_D!A:A,'10'!AE37,PREV_D!B:B,1)</f>
        <v>0</v>
      </c>
      <c r="AU37" s="352">
        <f>SUMIFS(PREV_D!F:F,PREV_D!$C:$C,'10'!$I$10,PREV_D!A:A,'10'!AE37,PREV_D!B:B,1)</f>
        <v>0</v>
      </c>
      <c r="AV37" s="352">
        <f>SUMIFS(PREV_D!G:G,PREV_D!$C:$C,'10'!$I$10,PREV_D!A:A,'10'!AE37,PREV_D!B:B,1)</f>
        <v>0</v>
      </c>
      <c r="AW37" s="352">
        <f>SUMIFS(PREV_D!H:H,PREV_D!$C:$C,'10'!$I$10,PREV_D!A:A,'10'!AE37,PREV_D!B:B,1)</f>
        <v>0</v>
      </c>
      <c r="AX37" s="352">
        <f>SUMIFS(PREV_D!I:I,PREV_D!$C:$C,'10'!$I$10,PREV_D!A:A,'10'!AE37,PREV_D!B:B,1)</f>
        <v>0</v>
      </c>
      <c r="AY37" s="352">
        <f>SUMIFS(PREV_D!J:J,PREV_D!$C:$C,'10'!$I$10,PREV_D!A:A,'10'!AE37,PREV_D!B:B,1)</f>
        <v>0</v>
      </c>
      <c r="AZ37" s="352">
        <f>SUMIFS(PREV_D!K:K,PREV_D!$C:$C,'10'!$I$10,PREV_D!A:A,'10'!AE37,PREV_D!B:B,1)</f>
        <v>0</v>
      </c>
      <c r="BA37" s="352">
        <f>SUMIFS(PREV_D!L:L,PREV_D!$C:$C,'10'!$I$10,PREV_D!A:A,'10'!AE37,PREV_D!B:B,1)</f>
        <v>0</v>
      </c>
      <c r="BB37" s="352">
        <f>SUMIFS(PREV_D!M:M,PREV_D!$C:$C,'10'!$I$10,PREV_D!A:A,'10'!AE37,PREV_D!B:B,1)</f>
        <v>0</v>
      </c>
      <c r="BC37" s="352">
        <f>SUMIFS(PREV_D!N:N,PREV_D!$C:$C,'10'!$I$10,PREV_D!A:A,'10'!AE37,PREV_D!B:B,1)</f>
        <v>0</v>
      </c>
      <c r="BD37" s="352">
        <f>SUMIFS(PREV_D!O:O,PREV_D!$C:$C,'10'!$I$10,PREV_D!A:A,'10'!AE37,PREV_D!B:B,1)</f>
        <v>0</v>
      </c>
    </row>
    <row r="38" spans="2:56" x14ac:dyDescent="0.25">
      <c r="B38" s="56"/>
      <c r="C38" s="59"/>
      <c r="D38" s="59"/>
      <c r="E38" s="59"/>
      <c r="F38" s="59"/>
      <c r="G38" s="56"/>
      <c r="H38" s="59"/>
      <c r="I38" s="59"/>
      <c r="J38" s="59"/>
      <c r="K38" s="59"/>
      <c r="L38" s="56"/>
      <c r="M38" s="56"/>
      <c r="N38" s="56"/>
      <c r="O38" s="315"/>
      <c r="P38" s="315"/>
      <c r="Q38" s="315"/>
      <c r="R38" s="315"/>
      <c r="S38" s="315"/>
      <c r="T38" s="315"/>
      <c r="U38" s="315"/>
      <c r="W38" s="250" t="s">
        <v>183</v>
      </c>
      <c r="X38" s="358">
        <f>VLOOKUP(W38,CAD!E13:F13,2,0)</f>
        <v>0</v>
      </c>
      <c r="Z38" s="250" t="s">
        <v>183</v>
      </c>
      <c r="AA38" s="358">
        <f>VLOOKUP(Z38,CAD!J13:K13,2,0)</f>
        <v>0</v>
      </c>
      <c r="AE38" s="156">
        <f t="shared" si="3"/>
        <v>2049</v>
      </c>
      <c r="AF38" s="352">
        <f>SUMIFS(PREV_R!D:D,PREV_R!$C:$C,'10'!$D$10,PREV_R!A:A,AE38,PREV_R!B:B,1)</f>
        <v>0</v>
      </c>
      <c r="AG38" s="352">
        <f>SUMIFS(PREV_R!E:E,PREV_R!$C:$C,'10'!$D$10,PREV_R!A:A,AE38,PREV_R!B:B,1)</f>
        <v>0</v>
      </c>
      <c r="AH38" s="352">
        <f>SUMIFS(PREV_R!F:F,PREV_R!$C:$C,'10'!$D$10,PREV_R!A:A,AE38,PREV_R!B:B,1)</f>
        <v>0</v>
      </c>
      <c r="AI38" s="352">
        <f>SUMIFS(PREV_R!G:G,PREV_R!$C:$C,'10'!$D$10,PREV_R!A:A,AE38,PREV_R!B:B,1)</f>
        <v>0</v>
      </c>
      <c r="AJ38" s="352">
        <f>SUMIFS(PREV_R!H:H,PREV_R!$C:$C,'10'!$D$10,PREV_R!A:A,AE38,PREV_R!B:B,1)</f>
        <v>0</v>
      </c>
      <c r="AK38" s="352">
        <f>SUMIFS(PREV_R!I:I,PREV_R!$C:$C,'10'!$D$10,PREV_R!A:A,AE38,PREV_R!B:B,1)</f>
        <v>0</v>
      </c>
      <c r="AL38" s="352">
        <f>SUMIFS(PREV_R!J:J,PREV_R!$C:$C,'10'!$D$10,PREV_R!A:A,AE38,PREV_R!B:B,1)</f>
        <v>0</v>
      </c>
      <c r="AM38" s="352">
        <f>SUMIFS(PREV_R!K:K,PREV_R!$C:$C,'10'!$D$10,PREV_R!A:A,AE38,PREV_R!B:B,1)</f>
        <v>0</v>
      </c>
      <c r="AN38" s="352">
        <f>SUMIFS(PREV_R!L:L,PREV_R!$C:$C,'10'!$D$10,PREV_R!A:A,AE38,PREV_R!B:B,1)</f>
        <v>0</v>
      </c>
      <c r="AO38" s="352">
        <f>SUMIFS(PREV_R!M:M,PREV_R!$C:$C,'10'!$D$10,PREV_R!A:A,AE38,PREV_R!B:B,1)</f>
        <v>0</v>
      </c>
      <c r="AP38" s="352">
        <f>SUMIFS(PREV_R!N:N,PREV_R!$C:$C,'10'!$D$10,PREV_R!A:A,AE38,PREV_R!B:B,1)</f>
        <v>0</v>
      </c>
      <c r="AQ38" s="352">
        <f>SUMIFS(PREV_R!O:O,PREV_R!$C:$C,'10'!$D$10,PREV_R!A:A,AE38,PREV_R!B:B,1)</f>
        <v>0</v>
      </c>
      <c r="AS38" s="352">
        <f>SUMIFS(PREV_D!D:D,PREV_D!$C:$C,'10'!$I$10,PREV_D!A:A,'10'!AE38,PREV_D!B:B,1)</f>
        <v>0</v>
      </c>
      <c r="AT38" s="352">
        <f>SUMIFS(PREV_D!E:E,PREV_D!$C:$C,'10'!$I$10,PREV_D!A:A,'10'!AE38,PREV_D!B:B,1)</f>
        <v>0</v>
      </c>
      <c r="AU38" s="352">
        <f>SUMIFS(PREV_D!F:F,PREV_D!$C:$C,'10'!$I$10,PREV_D!A:A,'10'!AE38,PREV_D!B:B,1)</f>
        <v>0</v>
      </c>
      <c r="AV38" s="352">
        <f>SUMIFS(PREV_D!G:G,PREV_D!$C:$C,'10'!$I$10,PREV_D!A:A,'10'!AE38,PREV_D!B:B,1)</f>
        <v>0</v>
      </c>
      <c r="AW38" s="352">
        <f>SUMIFS(PREV_D!H:H,PREV_D!$C:$C,'10'!$I$10,PREV_D!A:A,'10'!AE38,PREV_D!B:B,1)</f>
        <v>0</v>
      </c>
      <c r="AX38" s="352">
        <f>SUMIFS(PREV_D!I:I,PREV_D!$C:$C,'10'!$I$10,PREV_D!A:A,'10'!AE38,PREV_D!B:B,1)</f>
        <v>0</v>
      </c>
      <c r="AY38" s="352">
        <f>SUMIFS(PREV_D!J:J,PREV_D!$C:$C,'10'!$I$10,PREV_D!A:A,'10'!AE38,PREV_D!B:B,1)</f>
        <v>0</v>
      </c>
      <c r="AZ38" s="352">
        <f>SUMIFS(PREV_D!K:K,PREV_D!$C:$C,'10'!$I$10,PREV_D!A:A,'10'!AE38,PREV_D!B:B,1)</f>
        <v>0</v>
      </c>
      <c r="BA38" s="352">
        <f>SUMIFS(PREV_D!L:L,PREV_D!$C:$C,'10'!$I$10,PREV_D!A:A,'10'!AE38,PREV_D!B:B,1)</f>
        <v>0</v>
      </c>
      <c r="BB38" s="352">
        <f>SUMIFS(PREV_D!M:M,PREV_D!$C:$C,'10'!$I$10,PREV_D!A:A,'10'!AE38,PREV_D!B:B,1)</f>
        <v>0</v>
      </c>
      <c r="BC38" s="352">
        <f>SUMIFS(PREV_D!N:N,PREV_D!$C:$C,'10'!$I$10,PREV_D!A:A,'10'!AE38,PREV_D!B:B,1)</f>
        <v>0</v>
      </c>
      <c r="BD38" s="352">
        <f>SUMIFS(PREV_D!O:O,PREV_D!$C:$C,'10'!$I$10,PREV_D!A:A,'10'!AE38,PREV_D!B:B,1)</f>
        <v>0</v>
      </c>
    </row>
    <row r="39" spans="2:56" x14ac:dyDescent="0.25"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315"/>
      <c r="P39" s="315"/>
      <c r="Q39" s="315"/>
      <c r="R39" s="315"/>
      <c r="S39" s="315"/>
      <c r="T39" s="315"/>
      <c r="U39" s="315"/>
      <c r="W39" s="250" t="s">
        <v>184</v>
      </c>
      <c r="X39" s="358">
        <f>VLOOKUP(W39,CAD!E14:F14,2,0)</f>
        <v>0</v>
      </c>
      <c r="Z39" s="250" t="s">
        <v>184</v>
      </c>
      <c r="AA39" s="358">
        <f>VLOOKUP(Z39,CAD!J14:K14,2,0)</f>
        <v>0</v>
      </c>
      <c r="AE39" s="156">
        <f t="shared" si="3"/>
        <v>2050</v>
      </c>
      <c r="AF39" s="352">
        <f>SUMIFS(PREV_R!D:D,PREV_R!$C:$C,'10'!$D$10,PREV_R!A:A,AE39,PREV_R!B:B,1)</f>
        <v>0</v>
      </c>
      <c r="AG39" s="352">
        <f>SUMIFS(PREV_R!E:E,PREV_R!$C:$C,'10'!$D$10,PREV_R!A:A,AE39,PREV_R!B:B,1)</f>
        <v>0</v>
      </c>
      <c r="AH39" s="352">
        <f>SUMIFS(PREV_R!F:F,PREV_R!$C:$C,'10'!$D$10,PREV_R!A:A,AE39,PREV_R!B:B,1)</f>
        <v>0</v>
      </c>
      <c r="AI39" s="352">
        <f>SUMIFS(PREV_R!G:G,PREV_R!$C:$C,'10'!$D$10,PREV_R!A:A,AE39,PREV_R!B:B,1)</f>
        <v>0</v>
      </c>
      <c r="AJ39" s="352">
        <f>SUMIFS(PREV_R!H:H,PREV_R!$C:$C,'10'!$D$10,PREV_R!A:A,AE39,PREV_R!B:B,1)</f>
        <v>0</v>
      </c>
      <c r="AK39" s="352">
        <f>SUMIFS(PREV_R!I:I,PREV_R!$C:$C,'10'!$D$10,PREV_R!A:A,AE39,PREV_R!B:B,1)</f>
        <v>0</v>
      </c>
      <c r="AL39" s="352">
        <f>SUMIFS(PREV_R!J:J,PREV_R!$C:$C,'10'!$D$10,PREV_R!A:A,AE39,PREV_R!B:B,1)</f>
        <v>0</v>
      </c>
      <c r="AM39" s="352">
        <f>SUMIFS(PREV_R!K:K,PREV_R!$C:$C,'10'!$D$10,PREV_R!A:A,AE39,PREV_R!B:B,1)</f>
        <v>0</v>
      </c>
      <c r="AN39" s="352">
        <f>SUMIFS(PREV_R!L:L,PREV_R!$C:$C,'10'!$D$10,PREV_R!A:A,AE39,PREV_R!B:B,1)</f>
        <v>0</v>
      </c>
      <c r="AO39" s="352">
        <f>SUMIFS(PREV_R!M:M,PREV_R!$C:$C,'10'!$D$10,PREV_R!A:A,AE39,PREV_R!B:B,1)</f>
        <v>0</v>
      </c>
      <c r="AP39" s="352">
        <f>SUMIFS(PREV_R!N:N,PREV_R!$C:$C,'10'!$D$10,PREV_R!A:A,AE39,PREV_R!B:B,1)</f>
        <v>0</v>
      </c>
      <c r="AQ39" s="352">
        <f>SUMIFS(PREV_R!O:O,PREV_R!$C:$C,'10'!$D$10,PREV_R!A:A,AE39,PREV_R!B:B,1)</f>
        <v>0</v>
      </c>
      <c r="AS39" s="352">
        <f>SUMIFS(PREV_D!D:D,PREV_D!$C:$C,'10'!$I$10,PREV_D!A:A,'10'!AE39,PREV_D!B:B,1)</f>
        <v>0</v>
      </c>
      <c r="AT39" s="352">
        <f>SUMIFS(PREV_D!E:E,PREV_D!$C:$C,'10'!$I$10,PREV_D!A:A,'10'!AE39,PREV_D!B:B,1)</f>
        <v>0</v>
      </c>
      <c r="AU39" s="352">
        <f>SUMIFS(PREV_D!F:F,PREV_D!$C:$C,'10'!$I$10,PREV_D!A:A,'10'!AE39,PREV_D!B:B,1)</f>
        <v>0</v>
      </c>
      <c r="AV39" s="352">
        <f>SUMIFS(PREV_D!G:G,PREV_D!$C:$C,'10'!$I$10,PREV_D!A:A,'10'!AE39,PREV_D!B:B,1)</f>
        <v>0</v>
      </c>
      <c r="AW39" s="352">
        <f>SUMIFS(PREV_D!H:H,PREV_D!$C:$C,'10'!$I$10,PREV_D!A:A,'10'!AE39,PREV_D!B:B,1)</f>
        <v>0</v>
      </c>
      <c r="AX39" s="352">
        <f>SUMIFS(PREV_D!I:I,PREV_D!$C:$C,'10'!$I$10,PREV_D!A:A,'10'!AE39,PREV_D!B:B,1)</f>
        <v>0</v>
      </c>
      <c r="AY39" s="352">
        <f>SUMIFS(PREV_D!J:J,PREV_D!$C:$C,'10'!$I$10,PREV_D!A:A,'10'!AE39,PREV_D!B:B,1)</f>
        <v>0</v>
      </c>
      <c r="AZ39" s="352">
        <f>SUMIFS(PREV_D!K:K,PREV_D!$C:$C,'10'!$I$10,PREV_D!A:A,'10'!AE39,PREV_D!B:B,1)</f>
        <v>0</v>
      </c>
      <c r="BA39" s="352">
        <f>SUMIFS(PREV_D!L:L,PREV_D!$C:$C,'10'!$I$10,PREV_D!A:A,'10'!AE39,PREV_D!B:B,1)</f>
        <v>0</v>
      </c>
      <c r="BB39" s="352">
        <f>SUMIFS(PREV_D!M:M,PREV_D!$C:$C,'10'!$I$10,PREV_D!A:A,'10'!AE39,PREV_D!B:B,1)</f>
        <v>0</v>
      </c>
      <c r="BC39" s="352">
        <f>SUMIFS(PREV_D!N:N,PREV_D!$C:$C,'10'!$I$10,PREV_D!A:A,'10'!AE39,PREV_D!B:B,1)</f>
        <v>0</v>
      </c>
      <c r="BD39" s="352">
        <f>SUMIFS(PREV_D!O:O,PREV_D!$C:$C,'10'!$I$10,PREV_D!A:A,'10'!AE39,PREV_D!B:B,1)</f>
        <v>0</v>
      </c>
    </row>
    <row r="40" spans="2:56" x14ac:dyDescent="0.25"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315"/>
      <c r="P40" s="315"/>
      <c r="Q40" s="315"/>
      <c r="R40" s="315"/>
      <c r="S40" s="315"/>
      <c r="T40" s="315"/>
      <c r="U40" s="315"/>
      <c r="W40" s="250" t="s">
        <v>185</v>
      </c>
      <c r="X40" s="358">
        <f>VLOOKUP(W40,CAD!E15:F15,2,0)</f>
        <v>0</v>
      </c>
      <c r="Z40" s="250" t="s">
        <v>185</v>
      </c>
      <c r="AA40" s="358">
        <f>VLOOKUP(Z40,CAD!J15:K15,2,0)</f>
        <v>0</v>
      </c>
      <c r="AE40" s="156">
        <f t="shared" si="3"/>
        <v>2051</v>
      </c>
      <c r="AF40" s="352">
        <f>SUMIFS(PREV_R!D:D,PREV_R!$C:$C,'10'!$D$10,PREV_R!A:A,AE40,PREV_R!B:B,1)</f>
        <v>0</v>
      </c>
      <c r="AG40" s="352">
        <f>SUMIFS(PREV_R!E:E,PREV_R!$C:$C,'10'!$D$10,PREV_R!A:A,AE40,PREV_R!B:B,1)</f>
        <v>0</v>
      </c>
      <c r="AH40" s="352">
        <f>SUMIFS(PREV_R!F:F,PREV_R!$C:$C,'10'!$D$10,PREV_R!A:A,AE40,PREV_R!B:B,1)</f>
        <v>0</v>
      </c>
      <c r="AI40" s="352">
        <f>SUMIFS(PREV_R!G:G,PREV_R!$C:$C,'10'!$D$10,PREV_R!A:A,AE40,PREV_R!B:B,1)</f>
        <v>0</v>
      </c>
      <c r="AJ40" s="352">
        <f>SUMIFS(PREV_R!H:H,PREV_R!$C:$C,'10'!$D$10,PREV_R!A:A,AE40,PREV_R!B:B,1)</f>
        <v>0</v>
      </c>
      <c r="AK40" s="352">
        <f>SUMIFS(PREV_R!I:I,PREV_R!$C:$C,'10'!$D$10,PREV_R!A:A,AE40,PREV_R!B:B,1)</f>
        <v>0</v>
      </c>
      <c r="AL40" s="352">
        <f>SUMIFS(PREV_R!J:J,PREV_R!$C:$C,'10'!$D$10,PREV_R!A:A,AE40,PREV_R!B:B,1)</f>
        <v>0</v>
      </c>
      <c r="AM40" s="352">
        <f>SUMIFS(PREV_R!K:K,PREV_R!$C:$C,'10'!$D$10,PREV_R!A:A,AE40,PREV_R!B:B,1)</f>
        <v>0</v>
      </c>
      <c r="AN40" s="352">
        <f>SUMIFS(PREV_R!L:L,PREV_R!$C:$C,'10'!$D$10,PREV_R!A:A,AE40,PREV_R!B:B,1)</f>
        <v>0</v>
      </c>
      <c r="AO40" s="352">
        <f>SUMIFS(PREV_R!M:M,PREV_R!$C:$C,'10'!$D$10,PREV_R!A:A,AE40,PREV_R!B:B,1)</f>
        <v>0</v>
      </c>
      <c r="AP40" s="352">
        <f>SUMIFS(PREV_R!N:N,PREV_R!$C:$C,'10'!$D$10,PREV_R!A:A,AE40,PREV_R!B:B,1)</f>
        <v>0</v>
      </c>
      <c r="AQ40" s="352">
        <f>SUMIFS(PREV_R!O:O,PREV_R!$C:$C,'10'!$D$10,PREV_R!A:A,AE40,PREV_R!B:B,1)</f>
        <v>0</v>
      </c>
      <c r="AS40" s="352">
        <f>SUMIFS(PREV_D!D:D,PREV_D!$C:$C,'10'!$I$10,PREV_D!A:A,'10'!AE40,PREV_D!B:B,1)</f>
        <v>0</v>
      </c>
      <c r="AT40" s="352">
        <f>SUMIFS(PREV_D!E:E,PREV_D!$C:$C,'10'!$I$10,PREV_D!A:A,'10'!AE40,PREV_D!B:B,1)</f>
        <v>0</v>
      </c>
      <c r="AU40" s="352">
        <f>SUMIFS(PREV_D!F:F,PREV_D!$C:$C,'10'!$I$10,PREV_D!A:A,'10'!AE40,PREV_D!B:B,1)</f>
        <v>0</v>
      </c>
      <c r="AV40" s="352">
        <f>SUMIFS(PREV_D!G:G,PREV_D!$C:$C,'10'!$I$10,PREV_D!A:A,'10'!AE40,PREV_D!B:B,1)</f>
        <v>0</v>
      </c>
      <c r="AW40" s="352">
        <f>SUMIFS(PREV_D!H:H,PREV_D!$C:$C,'10'!$I$10,PREV_D!A:A,'10'!AE40,PREV_D!B:B,1)</f>
        <v>0</v>
      </c>
      <c r="AX40" s="352">
        <f>SUMIFS(PREV_D!I:I,PREV_D!$C:$C,'10'!$I$10,PREV_D!A:A,'10'!AE40,PREV_D!B:B,1)</f>
        <v>0</v>
      </c>
      <c r="AY40" s="352">
        <f>SUMIFS(PREV_D!J:J,PREV_D!$C:$C,'10'!$I$10,PREV_D!A:A,'10'!AE40,PREV_D!B:B,1)</f>
        <v>0</v>
      </c>
      <c r="AZ40" s="352">
        <f>SUMIFS(PREV_D!K:K,PREV_D!$C:$C,'10'!$I$10,PREV_D!A:A,'10'!AE40,PREV_D!B:B,1)</f>
        <v>0</v>
      </c>
      <c r="BA40" s="352">
        <f>SUMIFS(PREV_D!L:L,PREV_D!$C:$C,'10'!$I$10,PREV_D!A:A,'10'!AE40,PREV_D!B:B,1)</f>
        <v>0</v>
      </c>
      <c r="BB40" s="352">
        <f>SUMIFS(PREV_D!M:M,PREV_D!$C:$C,'10'!$I$10,PREV_D!A:A,'10'!AE40,PREV_D!B:B,1)</f>
        <v>0</v>
      </c>
      <c r="BC40" s="352">
        <f>SUMIFS(PREV_D!N:N,PREV_D!$C:$C,'10'!$I$10,PREV_D!A:A,'10'!AE40,PREV_D!B:B,1)</f>
        <v>0</v>
      </c>
      <c r="BD40" s="352">
        <f>SUMIFS(PREV_D!O:O,PREV_D!$C:$C,'10'!$I$10,PREV_D!A:A,'10'!AE40,PREV_D!B:B,1)</f>
        <v>0</v>
      </c>
    </row>
    <row r="41" spans="2:56" x14ac:dyDescent="0.25"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315"/>
      <c r="P41" s="315"/>
      <c r="Q41" s="315"/>
      <c r="R41" s="315"/>
      <c r="S41" s="315"/>
      <c r="T41" s="315"/>
      <c r="U41" s="315"/>
      <c r="W41" s="250" t="s">
        <v>186</v>
      </c>
      <c r="X41" s="358">
        <f>VLOOKUP(W41,CAD!E16:F16,2,0)</f>
        <v>0</v>
      </c>
      <c r="Z41" s="250" t="s">
        <v>186</v>
      </c>
      <c r="AA41" s="358">
        <f>VLOOKUP(Z41,CAD!J16:K16,2,0)</f>
        <v>0</v>
      </c>
      <c r="AE41" s="156">
        <f t="shared" si="3"/>
        <v>2052</v>
      </c>
      <c r="AF41" s="352">
        <f>SUMIFS(PREV_R!D:D,PREV_R!$C:$C,'10'!$D$10,PREV_R!A:A,AE41,PREV_R!B:B,1)</f>
        <v>0</v>
      </c>
      <c r="AG41" s="352">
        <f>SUMIFS(PREV_R!E:E,PREV_R!$C:$C,'10'!$D$10,PREV_R!A:A,AE41,PREV_R!B:B,1)</f>
        <v>0</v>
      </c>
      <c r="AH41" s="352">
        <f>SUMIFS(PREV_R!F:F,PREV_R!$C:$C,'10'!$D$10,PREV_R!A:A,AE41,PREV_R!B:B,1)</f>
        <v>0</v>
      </c>
      <c r="AI41" s="352">
        <f>SUMIFS(PREV_R!G:G,PREV_R!$C:$C,'10'!$D$10,PREV_R!A:A,AE41,PREV_R!B:B,1)</f>
        <v>0</v>
      </c>
      <c r="AJ41" s="352">
        <f>SUMIFS(PREV_R!H:H,PREV_R!$C:$C,'10'!$D$10,PREV_R!A:A,AE41,PREV_R!B:B,1)</f>
        <v>0</v>
      </c>
      <c r="AK41" s="352">
        <f>SUMIFS(PREV_R!I:I,PREV_R!$C:$C,'10'!$D$10,PREV_R!A:A,AE41,PREV_R!B:B,1)</f>
        <v>0</v>
      </c>
      <c r="AL41" s="352">
        <f>SUMIFS(PREV_R!J:J,PREV_R!$C:$C,'10'!$D$10,PREV_R!A:A,AE41,PREV_R!B:B,1)</f>
        <v>0</v>
      </c>
      <c r="AM41" s="352">
        <f>SUMIFS(PREV_R!K:K,PREV_R!$C:$C,'10'!$D$10,PREV_R!A:A,AE41,PREV_R!B:B,1)</f>
        <v>0</v>
      </c>
      <c r="AN41" s="352">
        <f>SUMIFS(PREV_R!L:L,PREV_R!$C:$C,'10'!$D$10,PREV_R!A:A,AE41,PREV_R!B:B,1)</f>
        <v>0</v>
      </c>
      <c r="AO41" s="352">
        <f>SUMIFS(PREV_R!M:M,PREV_R!$C:$C,'10'!$D$10,PREV_R!A:A,AE41,PREV_R!B:B,1)</f>
        <v>0</v>
      </c>
      <c r="AP41" s="352">
        <f>SUMIFS(PREV_R!N:N,PREV_R!$C:$C,'10'!$D$10,PREV_R!A:A,AE41,PREV_R!B:B,1)</f>
        <v>0</v>
      </c>
      <c r="AQ41" s="352">
        <f>SUMIFS(PREV_R!O:O,PREV_R!$C:$C,'10'!$D$10,PREV_R!A:A,AE41,PREV_R!B:B,1)</f>
        <v>0</v>
      </c>
      <c r="AS41" s="352">
        <f>SUMIFS(PREV_D!D:D,PREV_D!$C:$C,'10'!$I$10,PREV_D!A:A,'10'!AE41,PREV_D!B:B,1)</f>
        <v>0</v>
      </c>
      <c r="AT41" s="352">
        <f>SUMIFS(PREV_D!E:E,PREV_D!$C:$C,'10'!$I$10,PREV_D!A:A,'10'!AE41,PREV_D!B:B,1)</f>
        <v>0</v>
      </c>
      <c r="AU41" s="352">
        <f>SUMIFS(PREV_D!F:F,PREV_D!$C:$C,'10'!$I$10,PREV_D!A:A,'10'!AE41,PREV_D!B:B,1)</f>
        <v>0</v>
      </c>
      <c r="AV41" s="352">
        <f>SUMIFS(PREV_D!G:G,PREV_D!$C:$C,'10'!$I$10,PREV_D!A:A,'10'!AE41,PREV_D!B:B,1)</f>
        <v>0</v>
      </c>
      <c r="AW41" s="352">
        <f>SUMIFS(PREV_D!H:H,PREV_D!$C:$C,'10'!$I$10,PREV_D!A:A,'10'!AE41,PREV_D!B:B,1)</f>
        <v>0</v>
      </c>
      <c r="AX41" s="352">
        <f>SUMIFS(PREV_D!I:I,PREV_D!$C:$C,'10'!$I$10,PREV_D!A:A,'10'!AE41,PREV_D!B:B,1)</f>
        <v>0</v>
      </c>
      <c r="AY41" s="352">
        <f>SUMIFS(PREV_D!J:J,PREV_D!$C:$C,'10'!$I$10,PREV_D!A:A,'10'!AE41,PREV_D!B:B,1)</f>
        <v>0</v>
      </c>
      <c r="AZ41" s="352">
        <f>SUMIFS(PREV_D!K:K,PREV_D!$C:$C,'10'!$I$10,PREV_D!A:A,'10'!AE41,PREV_D!B:B,1)</f>
        <v>0</v>
      </c>
      <c r="BA41" s="352">
        <f>SUMIFS(PREV_D!L:L,PREV_D!$C:$C,'10'!$I$10,PREV_D!A:A,'10'!AE41,PREV_D!B:B,1)</f>
        <v>0</v>
      </c>
      <c r="BB41" s="352">
        <f>SUMIFS(PREV_D!M:M,PREV_D!$C:$C,'10'!$I$10,PREV_D!A:A,'10'!AE41,PREV_D!B:B,1)</f>
        <v>0</v>
      </c>
      <c r="BC41" s="352">
        <f>SUMIFS(PREV_D!N:N,PREV_D!$C:$C,'10'!$I$10,PREV_D!A:A,'10'!AE41,PREV_D!B:B,1)</f>
        <v>0</v>
      </c>
      <c r="BD41" s="352">
        <f>SUMIFS(PREV_D!O:O,PREV_D!$C:$C,'10'!$I$10,PREV_D!A:A,'10'!AE41,PREV_D!B:B,1)</f>
        <v>0</v>
      </c>
    </row>
    <row r="42" spans="2:56" x14ac:dyDescent="0.25"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315"/>
      <c r="P42" s="315"/>
      <c r="Q42" s="315"/>
      <c r="R42" s="315"/>
      <c r="S42" s="315"/>
      <c r="T42" s="315"/>
      <c r="U42" s="315"/>
      <c r="W42" s="250" t="s">
        <v>187</v>
      </c>
      <c r="X42" s="358">
        <f>VLOOKUP(W42,CAD!E17:F17,2,0)</f>
        <v>0</v>
      </c>
      <c r="Z42" s="250" t="s">
        <v>187</v>
      </c>
      <c r="AA42" s="358">
        <f>VLOOKUP(Z42,CAD!J17:K17,2,0)</f>
        <v>0</v>
      </c>
      <c r="AE42" s="156">
        <f t="shared" si="3"/>
        <v>2053</v>
      </c>
      <c r="AF42" s="352">
        <f>SUMIFS(PREV_R!D:D,PREV_R!$C:$C,'10'!$D$10,PREV_R!A:A,AE42,PREV_R!B:B,1)</f>
        <v>0</v>
      </c>
      <c r="AG42" s="352">
        <f>SUMIFS(PREV_R!E:E,PREV_R!$C:$C,'10'!$D$10,PREV_R!A:A,AE42,PREV_R!B:B,1)</f>
        <v>0</v>
      </c>
      <c r="AH42" s="352">
        <f>SUMIFS(PREV_R!F:F,PREV_R!$C:$C,'10'!$D$10,PREV_R!A:A,AE42,PREV_R!B:B,1)</f>
        <v>0</v>
      </c>
      <c r="AI42" s="352">
        <f>SUMIFS(PREV_R!G:G,PREV_R!$C:$C,'10'!$D$10,PREV_R!A:A,AE42,PREV_R!B:B,1)</f>
        <v>0</v>
      </c>
      <c r="AJ42" s="352">
        <f>SUMIFS(PREV_R!H:H,PREV_R!$C:$C,'10'!$D$10,PREV_R!A:A,AE42,PREV_R!B:B,1)</f>
        <v>0</v>
      </c>
      <c r="AK42" s="352">
        <f>SUMIFS(PREV_R!I:I,PREV_R!$C:$C,'10'!$D$10,PREV_R!A:A,AE42,PREV_R!B:B,1)</f>
        <v>0</v>
      </c>
      <c r="AL42" s="352">
        <f>SUMIFS(PREV_R!J:J,PREV_R!$C:$C,'10'!$D$10,PREV_R!A:A,AE42,PREV_R!B:B,1)</f>
        <v>0</v>
      </c>
      <c r="AM42" s="352">
        <f>SUMIFS(PREV_R!K:K,PREV_R!$C:$C,'10'!$D$10,PREV_R!A:A,AE42,PREV_R!B:B,1)</f>
        <v>0</v>
      </c>
      <c r="AN42" s="352">
        <f>SUMIFS(PREV_R!L:L,PREV_R!$C:$C,'10'!$D$10,PREV_R!A:A,AE42,PREV_R!B:B,1)</f>
        <v>0</v>
      </c>
      <c r="AO42" s="352">
        <f>SUMIFS(PREV_R!M:M,PREV_R!$C:$C,'10'!$D$10,PREV_R!A:A,AE42,PREV_R!B:B,1)</f>
        <v>0</v>
      </c>
      <c r="AP42" s="352">
        <f>SUMIFS(PREV_R!N:N,PREV_R!$C:$C,'10'!$D$10,PREV_R!A:A,AE42,PREV_R!B:B,1)</f>
        <v>0</v>
      </c>
      <c r="AQ42" s="352">
        <f>SUMIFS(PREV_R!O:O,PREV_R!$C:$C,'10'!$D$10,PREV_R!A:A,AE42,PREV_R!B:B,1)</f>
        <v>0</v>
      </c>
      <c r="AS42" s="352">
        <f>SUMIFS(PREV_D!D:D,PREV_D!$C:$C,'10'!$I$10,PREV_D!A:A,'10'!AE42,PREV_D!B:B,1)</f>
        <v>0</v>
      </c>
      <c r="AT42" s="352">
        <f>SUMIFS(PREV_D!E:E,PREV_D!$C:$C,'10'!$I$10,PREV_D!A:A,'10'!AE42,PREV_D!B:B,1)</f>
        <v>0</v>
      </c>
      <c r="AU42" s="352">
        <f>SUMIFS(PREV_D!F:F,PREV_D!$C:$C,'10'!$I$10,PREV_D!A:A,'10'!AE42,PREV_D!B:B,1)</f>
        <v>0</v>
      </c>
      <c r="AV42" s="352">
        <f>SUMIFS(PREV_D!G:G,PREV_D!$C:$C,'10'!$I$10,PREV_D!A:A,'10'!AE42,PREV_D!B:B,1)</f>
        <v>0</v>
      </c>
      <c r="AW42" s="352">
        <f>SUMIFS(PREV_D!H:H,PREV_D!$C:$C,'10'!$I$10,PREV_D!A:A,'10'!AE42,PREV_D!B:B,1)</f>
        <v>0</v>
      </c>
      <c r="AX42" s="352">
        <f>SUMIFS(PREV_D!I:I,PREV_D!$C:$C,'10'!$I$10,PREV_D!A:A,'10'!AE42,PREV_D!B:B,1)</f>
        <v>0</v>
      </c>
      <c r="AY42" s="352">
        <f>SUMIFS(PREV_D!J:J,PREV_D!$C:$C,'10'!$I$10,PREV_D!A:A,'10'!AE42,PREV_D!B:B,1)</f>
        <v>0</v>
      </c>
      <c r="AZ42" s="352">
        <f>SUMIFS(PREV_D!K:K,PREV_D!$C:$C,'10'!$I$10,PREV_D!A:A,'10'!AE42,PREV_D!B:B,1)</f>
        <v>0</v>
      </c>
      <c r="BA42" s="352">
        <f>SUMIFS(PREV_D!L:L,PREV_D!$C:$C,'10'!$I$10,PREV_D!A:A,'10'!AE42,PREV_D!B:B,1)</f>
        <v>0</v>
      </c>
      <c r="BB42" s="352">
        <f>SUMIFS(PREV_D!M:M,PREV_D!$C:$C,'10'!$I$10,PREV_D!A:A,'10'!AE42,PREV_D!B:B,1)</f>
        <v>0</v>
      </c>
      <c r="BC42" s="352">
        <f>SUMIFS(PREV_D!N:N,PREV_D!$C:$C,'10'!$I$10,PREV_D!A:A,'10'!AE42,PREV_D!B:B,1)</f>
        <v>0</v>
      </c>
      <c r="BD42" s="352">
        <f>SUMIFS(PREV_D!O:O,PREV_D!$C:$C,'10'!$I$10,PREV_D!A:A,'10'!AE42,PREV_D!B:B,1)</f>
        <v>0</v>
      </c>
    </row>
    <row r="43" spans="2:56" x14ac:dyDescent="0.25"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315"/>
      <c r="P43" s="315"/>
      <c r="Q43" s="315"/>
      <c r="R43" s="315"/>
      <c r="S43" s="315"/>
      <c r="T43" s="315"/>
      <c r="U43" s="315"/>
      <c r="W43" s="250" t="s">
        <v>188</v>
      </c>
      <c r="X43" s="358">
        <f>VLOOKUP(W43,CAD!E18:F18,2,0)</f>
        <v>0</v>
      </c>
      <c r="Z43" s="250" t="s">
        <v>188</v>
      </c>
      <c r="AA43" s="358">
        <f>VLOOKUP(Z43,CAD!J18:K18,2,0)</f>
        <v>0</v>
      </c>
      <c r="AE43" s="156">
        <f t="shared" si="3"/>
        <v>2054</v>
      </c>
      <c r="AF43" s="352">
        <f>SUMIFS(PREV_R!D:D,PREV_R!$C:$C,'10'!$D$10,PREV_R!A:A,AE43,PREV_R!B:B,1)</f>
        <v>0</v>
      </c>
      <c r="AG43" s="352">
        <f>SUMIFS(PREV_R!E:E,PREV_R!$C:$C,'10'!$D$10,PREV_R!A:A,AE43,PREV_R!B:B,1)</f>
        <v>0</v>
      </c>
      <c r="AH43" s="352">
        <f>SUMIFS(PREV_R!F:F,PREV_R!$C:$C,'10'!$D$10,PREV_R!A:A,AE43,PREV_R!B:B,1)</f>
        <v>0</v>
      </c>
      <c r="AI43" s="352">
        <f>SUMIFS(PREV_R!G:G,PREV_R!$C:$C,'10'!$D$10,PREV_R!A:A,AE43,PREV_R!B:B,1)</f>
        <v>0</v>
      </c>
      <c r="AJ43" s="352">
        <f>SUMIFS(PREV_R!H:H,PREV_R!$C:$C,'10'!$D$10,PREV_R!A:A,AE43,PREV_R!B:B,1)</f>
        <v>0</v>
      </c>
      <c r="AK43" s="352">
        <f>SUMIFS(PREV_R!I:I,PREV_R!$C:$C,'10'!$D$10,PREV_R!A:A,AE43,PREV_R!B:B,1)</f>
        <v>0</v>
      </c>
      <c r="AL43" s="352">
        <f>SUMIFS(PREV_R!J:J,PREV_R!$C:$C,'10'!$D$10,PREV_R!A:A,AE43,PREV_R!B:B,1)</f>
        <v>0</v>
      </c>
      <c r="AM43" s="352">
        <f>SUMIFS(PREV_R!K:K,PREV_R!$C:$C,'10'!$D$10,PREV_R!A:A,AE43,PREV_R!B:B,1)</f>
        <v>0</v>
      </c>
      <c r="AN43" s="352">
        <f>SUMIFS(PREV_R!L:L,PREV_R!$C:$C,'10'!$D$10,PREV_R!A:A,AE43,PREV_R!B:B,1)</f>
        <v>0</v>
      </c>
      <c r="AO43" s="352">
        <f>SUMIFS(PREV_R!M:M,PREV_R!$C:$C,'10'!$D$10,PREV_R!A:A,AE43,PREV_R!B:B,1)</f>
        <v>0</v>
      </c>
      <c r="AP43" s="352">
        <f>SUMIFS(PREV_R!N:N,PREV_R!$C:$C,'10'!$D$10,PREV_R!A:A,AE43,PREV_R!B:B,1)</f>
        <v>0</v>
      </c>
      <c r="AQ43" s="352">
        <f>SUMIFS(PREV_R!O:O,PREV_R!$C:$C,'10'!$D$10,PREV_R!A:A,AE43,PREV_R!B:B,1)</f>
        <v>0</v>
      </c>
      <c r="AS43" s="352">
        <f>SUMIFS(PREV_D!D:D,PREV_D!$C:$C,'10'!$I$10,PREV_D!A:A,'10'!AE43,PREV_D!B:B,1)</f>
        <v>0</v>
      </c>
      <c r="AT43" s="352">
        <f>SUMIFS(PREV_D!E:E,PREV_D!$C:$C,'10'!$I$10,PREV_D!A:A,'10'!AE43,PREV_D!B:B,1)</f>
        <v>0</v>
      </c>
      <c r="AU43" s="352">
        <f>SUMIFS(PREV_D!F:F,PREV_D!$C:$C,'10'!$I$10,PREV_D!A:A,'10'!AE43,PREV_D!B:B,1)</f>
        <v>0</v>
      </c>
      <c r="AV43" s="352">
        <f>SUMIFS(PREV_D!G:G,PREV_D!$C:$C,'10'!$I$10,PREV_D!A:A,'10'!AE43,PREV_D!B:B,1)</f>
        <v>0</v>
      </c>
      <c r="AW43" s="352">
        <f>SUMIFS(PREV_D!H:H,PREV_D!$C:$C,'10'!$I$10,PREV_D!A:A,'10'!AE43,PREV_D!B:B,1)</f>
        <v>0</v>
      </c>
      <c r="AX43" s="352">
        <f>SUMIFS(PREV_D!I:I,PREV_D!$C:$C,'10'!$I$10,PREV_D!A:A,'10'!AE43,PREV_D!B:B,1)</f>
        <v>0</v>
      </c>
      <c r="AY43" s="352">
        <f>SUMIFS(PREV_D!J:J,PREV_D!$C:$C,'10'!$I$10,PREV_D!A:A,'10'!AE43,PREV_D!B:B,1)</f>
        <v>0</v>
      </c>
      <c r="AZ43" s="352">
        <f>SUMIFS(PREV_D!K:K,PREV_D!$C:$C,'10'!$I$10,PREV_D!A:A,'10'!AE43,PREV_D!B:B,1)</f>
        <v>0</v>
      </c>
      <c r="BA43" s="352">
        <f>SUMIFS(PREV_D!L:L,PREV_D!$C:$C,'10'!$I$10,PREV_D!A:A,'10'!AE43,PREV_D!B:B,1)</f>
        <v>0</v>
      </c>
      <c r="BB43" s="352">
        <f>SUMIFS(PREV_D!M:M,PREV_D!$C:$C,'10'!$I$10,PREV_D!A:A,'10'!AE43,PREV_D!B:B,1)</f>
        <v>0</v>
      </c>
      <c r="BC43" s="352">
        <f>SUMIFS(PREV_D!N:N,PREV_D!$C:$C,'10'!$I$10,PREV_D!A:A,'10'!AE43,PREV_D!B:B,1)</f>
        <v>0</v>
      </c>
      <c r="BD43" s="352">
        <f>SUMIFS(PREV_D!O:O,PREV_D!$C:$C,'10'!$I$10,PREV_D!A:A,'10'!AE43,PREV_D!B:B,1)</f>
        <v>0</v>
      </c>
    </row>
    <row r="44" spans="2:56" x14ac:dyDescent="0.25"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315"/>
      <c r="P44" s="315"/>
      <c r="Q44" s="315"/>
      <c r="R44" s="315"/>
      <c r="S44" s="315"/>
      <c r="T44" s="315"/>
      <c r="U44" s="315"/>
      <c r="W44" s="250" t="s">
        <v>189</v>
      </c>
      <c r="X44" s="358">
        <f>VLOOKUP(W44,CAD!E19:F19,2,0)</f>
        <v>0</v>
      </c>
      <c r="Z44" s="250" t="s">
        <v>189</v>
      </c>
      <c r="AA44" s="358">
        <f>VLOOKUP(Z44,CAD!J19:K19,2,0)</f>
        <v>0</v>
      </c>
      <c r="AE44" s="156">
        <f t="shared" si="3"/>
        <v>2055</v>
      </c>
      <c r="AF44" s="352">
        <f>SUMIFS(PREV_R!D:D,PREV_R!$C:$C,'10'!$D$10,PREV_R!A:A,AE44,PREV_R!B:B,1)</f>
        <v>0</v>
      </c>
      <c r="AG44" s="352">
        <f>SUMIFS(PREV_R!E:E,PREV_R!$C:$C,'10'!$D$10,PREV_R!A:A,AE44,PREV_R!B:B,1)</f>
        <v>0</v>
      </c>
      <c r="AH44" s="352">
        <f>SUMIFS(PREV_R!F:F,PREV_R!$C:$C,'10'!$D$10,PREV_R!A:A,AE44,PREV_R!B:B,1)</f>
        <v>0</v>
      </c>
      <c r="AI44" s="352">
        <f>SUMIFS(PREV_R!G:G,PREV_R!$C:$C,'10'!$D$10,PREV_R!A:A,AE44,PREV_R!B:B,1)</f>
        <v>0</v>
      </c>
      <c r="AJ44" s="352">
        <f>SUMIFS(PREV_R!H:H,PREV_R!$C:$C,'10'!$D$10,PREV_R!A:A,AE44,PREV_R!B:B,1)</f>
        <v>0</v>
      </c>
      <c r="AK44" s="352">
        <f>SUMIFS(PREV_R!I:I,PREV_R!$C:$C,'10'!$D$10,PREV_R!A:A,AE44,PREV_R!B:B,1)</f>
        <v>0</v>
      </c>
      <c r="AL44" s="352">
        <f>SUMIFS(PREV_R!J:J,PREV_R!$C:$C,'10'!$D$10,PREV_R!A:A,AE44,PREV_R!B:B,1)</f>
        <v>0</v>
      </c>
      <c r="AM44" s="352">
        <f>SUMIFS(PREV_R!K:K,PREV_R!$C:$C,'10'!$D$10,PREV_R!A:A,AE44,PREV_R!B:B,1)</f>
        <v>0</v>
      </c>
      <c r="AN44" s="352">
        <f>SUMIFS(PREV_R!L:L,PREV_R!$C:$C,'10'!$D$10,PREV_R!A:A,AE44,PREV_R!B:B,1)</f>
        <v>0</v>
      </c>
      <c r="AO44" s="352">
        <f>SUMIFS(PREV_R!M:M,PREV_R!$C:$C,'10'!$D$10,PREV_R!A:A,AE44,PREV_R!B:B,1)</f>
        <v>0</v>
      </c>
      <c r="AP44" s="352">
        <f>SUMIFS(PREV_R!N:N,PREV_R!$C:$C,'10'!$D$10,PREV_R!A:A,AE44,PREV_R!B:B,1)</f>
        <v>0</v>
      </c>
      <c r="AQ44" s="352">
        <f>SUMIFS(PREV_R!O:O,PREV_R!$C:$C,'10'!$D$10,PREV_R!A:A,AE44,PREV_R!B:B,1)</f>
        <v>0</v>
      </c>
      <c r="AS44" s="352">
        <f>SUMIFS(PREV_D!D:D,PREV_D!$C:$C,'10'!$I$10,PREV_D!A:A,'10'!AE44,PREV_D!B:B,1)</f>
        <v>0</v>
      </c>
      <c r="AT44" s="352">
        <f>SUMIFS(PREV_D!E:E,PREV_D!$C:$C,'10'!$I$10,PREV_D!A:A,'10'!AE44,PREV_D!B:B,1)</f>
        <v>0</v>
      </c>
      <c r="AU44" s="352">
        <f>SUMIFS(PREV_D!F:F,PREV_D!$C:$C,'10'!$I$10,PREV_D!A:A,'10'!AE44,PREV_D!B:B,1)</f>
        <v>0</v>
      </c>
      <c r="AV44" s="352">
        <f>SUMIFS(PREV_D!G:G,PREV_D!$C:$C,'10'!$I$10,PREV_D!A:A,'10'!AE44,PREV_D!B:B,1)</f>
        <v>0</v>
      </c>
      <c r="AW44" s="352">
        <f>SUMIFS(PREV_D!H:H,PREV_D!$C:$C,'10'!$I$10,PREV_D!A:A,'10'!AE44,PREV_D!B:B,1)</f>
        <v>0</v>
      </c>
      <c r="AX44" s="352">
        <f>SUMIFS(PREV_D!I:I,PREV_D!$C:$C,'10'!$I$10,PREV_D!A:A,'10'!AE44,PREV_D!B:B,1)</f>
        <v>0</v>
      </c>
      <c r="AY44" s="352">
        <f>SUMIFS(PREV_D!J:J,PREV_D!$C:$C,'10'!$I$10,PREV_D!A:A,'10'!AE44,PREV_D!B:B,1)</f>
        <v>0</v>
      </c>
      <c r="AZ44" s="352">
        <f>SUMIFS(PREV_D!K:K,PREV_D!$C:$C,'10'!$I$10,PREV_D!A:A,'10'!AE44,PREV_D!B:B,1)</f>
        <v>0</v>
      </c>
      <c r="BA44" s="352">
        <f>SUMIFS(PREV_D!L:L,PREV_D!$C:$C,'10'!$I$10,PREV_D!A:A,'10'!AE44,PREV_D!B:B,1)</f>
        <v>0</v>
      </c>
      <c r="BB44" s="352">
        <f>SUMIFS(PREV_D!M:M,PREV_D!$C:$C,'10'!$I$10,PREV_D!A:A,'10'!AE44,PREV_D!B:B,1)</f>
        <v>0</v>
      </c>
      <c r="BC44" s="352">
        <f>SUMIFS(PREV_D!N:N,PREV_D!$C:$C,'10'!$I$10,PREV_D!A:A,'10'!AE44,PREV_D!B:B,1)</f>
        <v>0</v>
      </c>
      <c r="BD44" s="352">
        <f>SUMIFS(PREV_D!O:O,PREV_D!$C:$C,'10'!$I$10,PREV_D!A:A,'10'!AE44,PREV_D!B:B,1)</f>
        <v>0</v>
      </c>
    </row>
    <row r="45" spans="2:56" x14ac:dyDescent="0.25"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315"/>
      <c r="P45" s="315"/>
      <c r="Q45" s="315"/>
      <c r="R45" s="315"/>
      <c r="S45" s="315"/>
      <c r="T45" s="315"/>
      <c r="U45" s="315"/>
      <c r="W45" s="250" t="s">
        <v>190</v>
      </c>
      <c r="X45" s="358">
        <f>VLOOKUP(W45,CAD!E20:F20,2,0)</f>
        <v>0</v>
      </c>
      <c r="Z45" s="250" t="s">
        <v>190</v>
      </c>
      <c r="AA45" s="358">
        <f>VLOOKUP(Z45,CAD!J20:K20,2,0)</f>
        <v>0</v>
      </c>
      <c r="AE45" s="156">
        <f t="shared" si="3"/>
        <v>2056</v>
      </c>
      <c r="AF45" s="352">
        <f>SUMIFS(PREV_R!D:D,PREV_R!$C:$C,'10'!$D$10,PREV_R!A:A,AE45,PREV_R!B:B,1)</f>
        <v>0</v>
      </c>
      <c r="AG45" s="352">
        <f>SUMIFS(PREV_R!E:E,PREV_R!$C:$C,'10'!$D$10,PREV_R!A:A,AE45,PREV_R!B:B,1)</f>
        <v>0</v>
      </c>
      <c r="AH45" s="352">
        <f>SUMIFS(PREV_R!F:F,PREV_R!$C:$C,'10'!$D$10,PREV_R!A:A,AE45,PREV_R!B:B,1)</f>
        <v>0</v>
      </c>
      <c r="AI45" s="352">
        <f>SUMIFS(PREV_R!G:G,PREV_R!$C:$C,'10'!$D$10,PREV_R!A:A,AE45,PREV_R!B:B,1)</f>
        <v>0</v>
      </c>
      <c r="AJ45" s="352">
        <f>SUMIFS(PREV_R!H:H,PREV_R!$C:$C,'10'!$D$10,PREV_R!A:A,AE45,PREV_R!B:B,1)</f>
        <v>0</v>
      </c>
      <c r="AK45" s="352">
        <f>SUMIFS(PREV_R!I:I,PREV_R!$C:$C,'10'!$D$10,PREV_R!A:A,AE45,PREV_R!B:B,1)</f>
        <v>0</v>
      </c>
      <c r="AL45" s="352">
        <f>SUMIFS(PREV_R!J:J,PREV_R!$C:$C,'10'!$D$10,PREV_R!A:A,AE45,PREV_R!B:B,1)</f>
        <v>0</v>
      </c>
      <c r="AM45" s="352">
        <f>SUMIFS(PREV_R!K:K,PREV_R!$C:$C,'10'!$D$10,PREV_R!A:A,AE45,PREV_R!B:B,1)</f>
        <v>0</v>
      </c>
      <c r="AN45" s="352">
        <f>SUMIFS(PREV_R!L:L,PREV_R!$C:$C,'10'!$D$10,PREV_R!A:A,AE45,PREV_R!B:B,1)</f>
        <v>0</v>
      </c>
      <c r="AO45" s="352">
        <f>SUMIFS(PREV_R!M:M,PREV_R!$C:$C,'10'!$D$10,PREV_R!A:A,AE45,PREV_R!B:B,1)</f>
        <v>0</v>
      </c>
      <c r="AP45" s="352">
        <f>SUMIFS(PREV_R!N:N,PREV_R!$C:$C,'10'!$D$10,PREV_R!A:A,AE45,PREV_R!B:B,1)</f>
        <v>0</v>
      </c>
      <c r="AQ45" s="352">
        <f>SUMIFS(PREV_R!O:O,PREV_R!$C:$C,'10'!$D$10,PREV_R!A:A,AE45,PREV_R!B:B,1)</f>
        <v>0</v>
      </c>
      <c r="AS45" s="352">
        <f>SUMIFS(PREV_D!D:D,PREV_D!$C:$C,'10'!$I$10,PREV_D!A:A,'10'!AE45,PREV_D!B:B,1)</f>
        <v>0</v>
      </c>
      <c r="AT45" s="352">
        <f>SUMIFS(PREV_D!E:E,PREV_D!$C:$C,'10'!$I$10,PREV_D!A:A,'10'!AE45,PREV_D!B:B,1)</f>
        <v>0</v>
      </c>
      <c r="AU45" s="352">
        <f>SUMIFS(PREV_D!F:F,PREV_D!$C:$C,'10'!$I$10,PREV_D!A:A,'10'!AE45,PREV_D!B:B,1)</f>
        <v>0</v>
      </c>
      <c r="AV45" s="352">
        <f>SUMIFS(PREV_D!G:G,PREV_D!$C:$C,'10'!$I$10,PREV_D!A:A,'10'!AE45,PREV_D!B:B,1)</f>
        <v>0</v>
      </c>
      <c r="AW45" s="352">
        <f>SUMIFS(PREV_D!H:H,PREV_D!$C:$C,'10'!$I$10,PREV_D!A:A,'10'!AE45,PREV_D!B:B,1)</f>
        <v>0</v>
      </c>
      <c r="AX45" s="352">
        <f>SUMIFS(PREV_D!I:I,PREV_D!$C:$C,'10'!$I$10,PREV_D!A:A,'10'!AE45,PREV_D!B:B,1)</f>
        <v>0</v>
      </c>
      <c r="AY45" s="352">
        <f>SUMIFS(PREV_D!J:J,PREV_D!$C:$C,'10'!$I$10,PREV_D!A:A,'10'!AE45,PREV_D!B:B,1)</f>
        <v>0</v>
      </c>
      <c r="AZ45" s="352">
        <f>SUMIFS(PREV_D!K:K,PREV_D!$C:$C,'10'!$I$10,PREV_D!A:A,'10'!AE45,PREV_D!B:B,1)</f>
        <v>0</v>
      </c>
      <c r="BA45" s="352">
        <f>SUMIFS(PREV_D!L:L,PREV_D!$C:$C,'10'!$I$10,PREV_D!A:A,'10'!AE45,PREV_D!B:B,1)</f>
        <v>0</v>
      </c>
      <c r="BB45" s="352">
        <f>SUMIFS(PREV_D!M:M,PREV_D!$C:$C,'10'!$I$10,PREV_D!A:A,'10'!AE45,PREV_D!B:B,1)</f>
        <v>0</v>
      </c>
      <c r="BC45" s="352">
        <f>SUMIFS(PREV_D!N:N,PREV_D!$C:$C,'10'!$I$10,PREV_D!A:A,'10'!AE45,PREV_D!B:B,1)</f>
        <v>0</v>
      </c>
      <c r="BD45" s="352">
        <f>SUMIFS(PREV_D!O:O,PREV_D!$C:$C,'10'!$I$10,PREV_D!A:A,'10'!AE45,PREV_D!B:B,1)</f>
        <v>0</v>
      </c>
    </row>
    <row r="46" spans="2:56" x14ac:dyDescent="0.25"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315"/>
      <c r="P46" s="315"/>
      <c r="Q46" s="315"/>
      <c r="R46" s="315"/>
      <c r="S46" s="315"/>
      <c r="T46" s="315"/>
      <c r="U46" s="315"/>
      <c r="W46" s="250" t="s">
        <v>191</v>
      </c>
      <c r="X46" s="358">
        <f>VLOOKUP(W46,CAD!E21:F21,2,0)</f>
        <v>0</v>
      </c>
      <c r="Z46" s="250" t="s">
        <v>191</v>
      </c>
      <c r="AA46" s="358">
        <f>VLOOKUP(Z46,CAD!J21:K21,2,0)</f>
        <v>0</v>
      </c>
      <c r="AE46" s="156">
        <f t="shared" si="3"/>
        <v>2057</v>
      </c>
      <c r="AF46" s="352">
        <f>SUMIFS(PREV_R!D:D,PREV_R!$C:$C,'10'!$D$10,PREV_R!A:A,AE46,PREV_R!B:B,1)</f>
        <v>0</v>
      </c>
      <c r="AG46" s="352">
        <f>SUMIFS(PREV_R!E:E,PREV_R!$C:$C,'10'!$D$10,PREV_R!A:A,AE46,PREV_R!B:B,1)</f>
        <v>0</v>
      </c>
      <c r="AH46" s="352">
        <f>SUMIFS(PREV_R!F:F,PREV_R!$C:$C,'10'!$D$10,PREV_R!A:A,AE46,PREV_R!B:B,1)</f>
        <v>0</v>
      </c>
      <c r="AI46" s="352">
        <f>SUMIFS(PREV_R!G:G,PREV_R!$C:$C,'10'!$D$10,PREV_R!A:A,AE46,PREV_R!B:B,1)</f>
        <v>0</v>
      </c>
      <c r="AJ46" s="352">
        <f>SUMIFS(PREV_R!H:H,PREV_R!$C:$C,'10'!$D$10,PREV_R!A:A,AE46,PREV_R!B:B,1)</f>
        <v>0</v>
      </c>
      <c r="AK46" s="352">
        <f>SUMIFS(PREV_R!I:I,PREV_R!$C:$C,'10'!$D$10,PREV_R!A:A,AE46,PREV_R!B:B,1)</f>
        <v>0</v>
      </c>
      <c r="AL46" s="352">
        <f>SUMIFS(PREV_R!J:J,PREV_R!$C:$C,'10'!$D$10,PREV_R!A:A,AE46,PREV_R!B:B,1)</f>
        <v>0</v>
      </c>
      <c r="AM46" s="352">
        <f>SUMIFS(PREV_R!K:K,PREV_R!$C:$C,'10'!$D$10,PREV_R!A:A,AE46,PREV_R!B:B,1)</f>
        <v>0</v>
      </c>
      <c r="AN46" s="352">
        <f>SUMIFS(PREV_R!L:L,PREV_R!$C:$C,'10'!$D$10,PREV_R!A:A,AE46,PREV_R!B:B,1)</f>
        <v>0</v>
      </c>
      <c r="AO46" s="352">
        <f>SUMIFS(PREV_R!M:M,PREV_R!$C:$C,'10'!$D$10,PREV_R!A:A,AE46,PREV_R!B:B,1)</f>
        <v>0</v>
      </c>
      <c r="AP46" s="352">
        <f>SUMIFS(PREV_R!N:N,PREV_R!$C:$C,'10'!$D$10,PREV_R!A:A,AE46,PREV_R!B:B,1)</f>
        <v>0</v>
      </c>
      <c r="AQ46" s="352">
        <f>SUMIFS(PREV_R!O:O,PREV_R!$C:$C,'10'!$D$10,PREV_R!A:A,AE46,PREV_R!B:B,1)</f>
        <v>0</v>
      </c>
      <c r="AS46" s="352">
        <f>SUMIFS(PREV_D!D:D,PREV_D!$C:$C,'10'!$I$10,PREV_D!A:A,'10'!AE46,PREV_D!B:B,1)</f>
        <v>0</v>
      </c>
      <c r="AT46" s="352">
        <f>SUMIFS(PREV_D!E:E,PREV_D!$C:$C,'10'!$I$10,PREV_D!A:A,'10'!AE46,PREV_D!B:B,1)</f>
        <v>0</v>
      </c>
      <c r="AU46" s="352">
        <f>SUMIFS(PREV_D!F:F,PREV_D!$C:$C,'10'!$I$10,PREV_D!A:A,'10'!AE46,PREV_D!B:B,1)</f>
        <v>0</v>
      </c>
      <c r="AV46" s="352">
        <f>SUMIFS(PREV_D!G:G,PREV_D!$C:$C,'10'!$I$10,PREV_D!A:A,'10'!AE46,PREV_D!B:B,1)</f>
        <v>0</v>
      </c>
      <c r="AW46" s="352">
        <f>SUMIFS(PREV_D!H:H,PREV_D!$C:$C,'10'!$I$10,PREV_D!A:A,'10'!AE46,PREV_D!B:B,1)</f>
        <v>0</v>
      </c>
      <c r="AX46" s="352">
        <f>SUMIFS(PREV_D!I:I,PREV_D!$C:$C,'10'!$I$10,PREV_D!A:A,'10'!AE46,PREV_D!B:B,1)</f>
        <v>0</v>
      </c>
      <c r="AY46" s="352">
        <f>SUMIFS(PREV_D!J:J,PREV_D!$C:$C,'10'!$I$10,PREV_D!A:A,'10'!AE46,PREV_D!B:B,1)</f>
        <v>0</v>
      </c>
      <c r="AZ46" s="352">
        <f>SUMIFS(PREV_D!K:K,PREV_D!$C:$C,'10'!$I$10,PREV_D!A:A,'10'!AE46,PREV_D!B:B,1)</f>
        <v>0</v>
      </c>
      <c r="BA46" s="352">
        <f>SUMIFS(PREV_D!L:L,PREV_D!$C:$C,'10'!$I$10,PREV_D!A:A,'10'!AE46,PREV_D!B:B,1)</f>
        <v>0</v>
      </c>
      <c r="BB46" s="352">
        <f>SUMIFS(PREV_D!M:M,PREV_D!$C:$C,'10'!$I$10,PREV_D!A:A,'10'!AE46,PREV_D!B:B,1)</f>
        <v>0</v>
      </c>
      <c r="BC46" s="352">
        <f>SUMIFS(PREV_D!N:N,PREV_D!$C:$C,'10'!$I$10,PREV_D!A:A,'10'!AE46,PREV_D!B:B,1)</f>
        <v>0</v>
      </c>
      <c r="BD46" s="352">
        <f>SUMIFS(PREV_D!O:O,PREV_D!$C:$C,'10'!$I$10,PREV_D!A:A,'10'!AE46,PREV_D!B:B,1)</f>
        <v>0</v>
      </c>
    </row>
    <row r="47" spans="2:56" x14ac:dyDescent="0.25"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315"/>
      <c r="P47" s="315"/>
      <c r="Q47" s="315"/>
      <c r="R47" s="315"/>
      <c r="S47" s="315"/>
      <c r="T47" s="315"/>
      <c r="U47" s="315"/>
      <c r="W47" s="250" t="s">
        <v>192</v>
      </c>
      <c r="X47" s="358">
        <f>VLOOKUP(W47,CAD!E22:F22,2,0)</f>
        <v>0</v>
      </c>
      <c r="Z47" s="250" t="s">
        <v>192</v>
      </c>
      <c r="AA47" s="358">
        <f>VLOOKUP(Z47,CAD!J22:K22,2,0)</f>
        <v>0</v>
      </c>
      <c r="AE47" s="156">
        <f t="shared" si="3"/>
        <v>2058</v>
      </c>
      <c r="AF47" s="352">
        <f>SUMIFS(PREV_R!D:D,PREV_R!$C:$C,'10'!$D$10,PREV_R!A:A,AE47,PREV_R!B:B,1)</f>
        <v>0</v>
      </c>
      <c r="AG47" s="352">
        <f>SUMIFS(PREV_R!E:E,PREV_R!$C:$C,'10'!$D$10,PREV_R!A:A,AE47,PREV_R!B:B,1)</f>
        <v>0</v>
      </c>
      <c r="AH47" s="352">
        <f>SUMIFS(PREV_R!F:F,PREV_R!$C:$C,'10'!$D$10,PREV_R!A:A,AE47,PREV_R!B:B,1)</f>
        <v>0</v>
      </c>
      <c r="AI47" s="352">
        <f>SUMIFS(PREV_R!G:G,PREV_R!$C:$C,'10'!$D$10,PREV_R!A:A,AE47,PREV_R!B:B,1)</f>
        <v>0</v>
      </c>
      <c r="AJ47" s="352">
        <f>SUMIFS(PREV_R!H:H,PREV_R!$C:$C,'10'!$D$10,PREV_R!A:A,AE47,PREV_R!B:B,1)</f>
        <v>0</v>
      </c>
      <c r="AK47" s="352">
        <f>SUMIFS(PREV_R!I:I,PREV_R!$C:$C,'10'!$D$10,PREV_R!A:A,AE47,PREV_R!B:B,1)</f>
        <v>0</v>
      </c>
      <c r="AL47" s="352">
        <f>SUMIFS(PREV_R!J:J,PREV_R!$C:$C,'10'!$D$10,PREV_R!A:A,AE47,PREV_R!B:B,1)</f>
        <v>0</v>
      </c>
      <c r="AM47" s="352">
        <f>SUMIFS(PREV_R!K:K,PREV_R!$C:$C,'10'!$D$10,PREV_R!A:A,AE47,PREV_R!B:B,1)</f>
        <v>0</v>
      </c>
      <c r="AN47" s="352">
        <f>SUMIFS(PREV_R!L:L,PREV_R!$C:$C,'10'!$D$10,PREV_R!A:A,AE47,PREV_R!B:B,1)</f>
        <v>0</v>
      </c>
      <c r="AO47" s="352">
        <f>SUMIFS(PREV_R!M:M,PREV_R!$C:$C,'10'!$D$10,PREV_R!A:A,AE47,PREV_R!B:B,1)</f>
        <v>0</v>
      </c>
      <c r="AP47" s="352">
        <f>SUMIFS(PREV_R!N:N,PREV_R!$C:$C,'10'!$D$10,PREV_R!A:A,AE47,PREV_R!B:B,1)</f>
        <v>0</v>
      </c>
      <c r="AQ47" s="352">
        <f>SUMIFS(PREV_R!O:O,PREV_R!$C:$C,'10'!$D$10,PREV_R!A:A,AE47,PREV_R!B:B,1)</f>
        <v>0</v>
      </c>
      <c r="AS47" s="352">
        <f>SUMIFS(PREV_D!D:D,PREV_D!$C:$C,'10'!$I$10,PREV_D!A:A,'10'!AE47,PREV_D!B:B,1)</f>
        <v>0</v>
      </c>
      <c r="AT47" s="352">
        <f>SUMIFS(PREV_D!E:E,PREV_D!$C:$C,'10'!$I$10,PREV_D!A:A,'10'!AE47,PREV_D!B:B,1)</f>
        <v>0</v>
      </c>
      <c r="AU47" s="352">
        <f>SUMIFS(PREV_D!F:F,PREV_D!$C:$C,'10'!$I$10,PREV_D!A:A,'10'!AE47,PREV_D!B:B,1)</f>
        <v>0</v>
      </c>
      <c r="AV47" s="352">
        <f>SUMIFS(PREV_D!G:G,PREV_D!$C:$C,'10'!$I$10,PREV_D!A:A,'10'!AE47,PREV_D!B:B,1)</f>
        <v>0</v>
      </c>
      <c r="AW47" s="352">
        <f>SUMIFS(PREV_D!H:H,PREV_D!$C:$C,'10'!$I$10,PREV_D!A:A,'10'!AE47,PREV_D!B:B,1)</f>
        <v>0</v>
      </c>
      <c r="AX47" s="352">
        <f>SUMIFS(PREV_D!I:I,PREV_D!$C:$C,'10'!$I$10,PREV_D!A:A,'10'!AE47,PREV_D!B:B,1)</f>
        <v>0</v>
      </c>
      <c r="AY47" s="352">
        <f>SUMIFS(PREV_D!J:J,PREV_D!$C:$C,'10'!$I$10,PREV_D!A:A,'10'!AE47,PREV_D!B:B,1)</f>
        <v>0</v>
      </c>
      <c r="AZ47" s="352">
        <f>SUMIFS(PREV_D!K:K,PREV_D!$C:$C,'10'!$I$10,PREV_D!A:A,'10'!AE47,PREV_D!B:B,1)</f>
        <v>0</v>
      </c>
      <c r="BA47" s="352">
        <f>SUMIFS(PREV_D!L:L,PREV_D!$C:$C,'10'!$I$10,PREV_D!A:A,'10'!AE47,PREV_D!B:B,1)</f>
        <v>0</v>
      </c>
      <c r="BB47" s="352">
        <f>SUMIFS(PREV_D!M:M,PREV_D!$C:$C,'10'!$I$10,PREV_D!A:A,'10'!AE47,PREV_D!B:B,1)</f>
        <v>0</v>
      </c>
      <c r="BC47" s="352">
        <f>SUMIFS(PREV_D!N:N,PREV_D!$C:$C,'10'!$I$10,PREV_D!A:A,'10'!AE47,PREV_D!B:B,1)</f>
        <v>0</v>
      </c>
      <c r="BD47" s="352">
        <f>SUMIFS(PREV_D!O:O,PREV_D!$C:$C,'10'!$I$10,PREV_D!A:A,'10'!AE47,PREV_D!B:B,1)</f>
        <v>0</v>
      </c>
    </row>
    <row r="48" spans="2:56" x14ac:dyDescent="0.25"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315"/>
      <c r="P48" s="315"/>
      <c r="Q48" s="315"/>
      <c r="R48" s="315"/>
      <c r="S48" s="315"/>
      <c r="T48" s="315"/>
      <c r="U48" s="315"/>
      <c r="W48" s="250" t="s">
        <v>193</v>
      </c>
      <c r="X48" s="358">
        <f>VLOOKUP(W48,CAD!E23:F23,2,0)</f>
        <v>0</v>
      </c>
      <c r="Z48" s="250" t="s">
        <v>193</v>
      </c>
      <c r="AA48" s="358">
        <f>VLOOKUP(Z48,CAD!J23:K23,2,0)</f>
        <v>0</v>
      </c>
      <c r="AE48" s="156">
        <f t="shared" si="3"/>
        <v>2059</v>
      </c>
      <c r="AF48" s="352">
        <f>SUMIFS(PREV_R!D:D,PREV_R!$C:$C,'10'!$D$10,PREV_R!A:A,AE48,PREV_R!B:B,1)</f>
        <v>0</v>
      </c>
      <c r="AG48" s="352">
        <f>SUMIFS(PREV_R!E:E,PREV_R!$C:$C,'10'!$D$10,PREV_R!A:A,AE48,PREV_R!B:B,1)</f>
        <v>0</v>
      </c>
      <c r="AH48" s="352">
        <f>SUMIFS(PREV_R!F:F,PREV_R!$C:$C,'10'!$D$10,PREV_R!A:A,AE48,PREV_R!B:B,1)</f>
        <v>0</v>
      </c>
      <c r="AI48" s="352">
        <f>SUMIFS(PREV_R!G:G,PREV_R!$C:$C,'10'!$D$10,PREV_R!A:A,AE48,PREV_R!B:B,1)</f>
        <v>0</v>
      </c>
      <c r="AJ48" s="352">
        <f>SUMIFS(PREV_R!H:H,PREV_R!$C:$C,'10'!$D$10,PREV_R!A:A,AE48,PREV_R!B:B,1)</f>
        <v>0</v>
      </c>
      <c r="AK48" s="352">
        <f>SUMIFS(PREV_R!I:I,PREV_R!$C:$C,'10'!$D$10,PREV_R!A:A,AE48,PREV_R!B:B,1)</f>
        <v>0</v>
      </c>
      <c r="AL48" s="352">
        <f>SUMIFS(PREV_R!J:J,PREV_R!$C:$C,'10'!$D$10,PREV_R!A:A,AE48,PREV_R!B:B,1)</f>
        <v>0</v>
      </c>
      <c r="AM48" s="352">
        <f>SUMIFS(PREV_R!K:K,PREV_R!$C:$C,'10'!$D$10,PREV_R!A:A,AE48,PREV_R!B:B,1)</f>
        <v>0</v>
      </c>
      <c r="AN48" s="352">
        <f>SUMIFS(PREV_R!L:L,PREV_R!$C:$C,'10'!$D$10,PREV_R!A:A,AE48,PREV_R!B:B,1)</f>
        <v>0</v>
      </c>
      <c r="AO48" s="352">
        <f>SUMIFS(PREV_R!M:M,PREV_R!$C:$C,'10'!$D$10,PREV_R!A:A,AE48,PREV_R!B:B,1)</f>
        <v>0</v>
      </c>
      <c r="AP48" s="352">
        <f>SUMIFS(PREV_R!N:N,PREV_R!$C:$C,'10'!$D$10,PREV_R!A:A,AE48,PREV_R!B:B,1)</f>
        <v>0</v>
      </c>
      <c r="AQ48" s="352">
        <f>SUMIFS(PREV_R!O:O,PREV_R!$C:$C,'10'!$D$10,PREV_R!A:A,AE48,PREV_R!B:B,1)</f>
        <v>0</v>
      </c>
      <c r="AS48" s="352">
        <f>SUMIFS(PREV_D!D:D,PREV_D!$C:$C,'10'!$I$10,PREV_D!A:A,'10'!AE48,PREV_D!B:B,1)</f>
        <v>0</v>
      </c>
      <c r="AT48" s="352">
        <f>SUMIFS(PREV_D!E:E,PREV_D!$C:$C,'10'!$I$10,PREV_D!A:A,'10'!AE48,PREV_D!B:B,1)</f>
        <v>0</v>
      </c>
      <c r="AU48" s="352">
        <f>SUMIFS(PREV_D!F:F,PREV_D!$C:$C,'10'!$I$10,PREV_D!A:A,'10'!AE48,PREV_D!B:B,1)</f>
        <v>0</v>
      </c>
      <c r="AV48" s="352">
        <f>SUMIFS(PREV_D!G:G,PREV_D!$C:$C,'10'!$I$10,PREV_D!A:A,'10'!AE48,PREV_D!B:B,1)</f>
        <v>0</v>
      </c>
      <c r="AW48" s="352">
        <f>SUMIFS(PREV_D!H:H,PREV_D!$C:$C,'10'!$I$10,PREV_D!A:A,'10'!AE48,PREV_D!B:B,1)</f>
        <v>0</v>
      </c>
      <c r="AX48" s="352">
        <f>SUMIFS(PREV_D!I:I,PREV_D!$C:$C,'10'!$I$10,PREV_D!A:A,'10'!AE48,PREV_D!B:B,1)</f>
        <v>0</v>
      </c>
      <c r="AY48" s="352">
        <f>SUMIFS(PREV_D!J:J,PREV_D!$C:$C,'10'!$I$10,PREV_D!A:A,'10'!AE48,PREV_D!B:B,1)</f>
        <v>0</v>
      </c>
      <c r="AZ48" s="352">
        <f>SUMIFS(PREV_D!K:K,PREV_D!$C:$C,'10'!$I$10,PREV_D!A:A,'10'!AE48,PREV_D!B:B,1)</f>
        <v>0</v>
      </c>
      <c r="BA48" s="352">
        <f>SUMIFS(PREV_D!L:L,PREV_D!$C:$C,'10'!$I$10,PREV_D!A:A,'10'!AE48,PREV_D!B:B,1)</f>
        <v>0</v>
      </c>
      <c r="BB48" s="352">
        <f>SUMIFS(PREV_D!M:M,PREV_D!$C:$C,'10'!$I$10,PREV_D!A:A,'10'!AE48,PREV_D!B:B,1)</f>
        <v>0</v>
      </c>
      <c r="BC48" s="352">
        <f>SUMIFS(PREV_D!N:N,PREV_D!$C:$C,'10'!$I$10,PREV_D!A:A,'10'!AE48,PREV_D!B:B,1)</f>
        <v>0</v>
      </c>
      <c r="BD48" s="352">
        <f>SUMIFS(PREV_D!O:O,PREV_D!$C:$C,'10'!$I$10,PREV_D!A:A,'10'!AE48,PREV_D!B:B,1)</f>
        <v>0</v>
      </c>
    </row>
    <row r="49" spans="2:56" x14ac:dyDescent="0.25"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315"/>
      <c r="P49" s="315"/>
      <c r="Q49" s="315"/>
      <c r="R49" s="315"/>
      <c r="S49" s="315"/>
      <c r="T49" s="315"/>
      <c r="U49" s="315"/>
      <c r="W49" s="250" t="s">
        <v>194</v>
      </c>
      <c r="X49" s="358">
        <f>VLOOKUP(W49,CAD!E24:F24,2,0)</f>
        <v>0</v>
      </c>
      <c r="Z49" s="250" t="s">
        <v>194</v>
      </c>
      <c r="AA49" s="358">
        <f>VLOOKUP(Z49,CAD!J24:K24,2,0)</f>
        <v>0</v>
      </c>
      <c r="AE49" s="156">
        <f t="shared" si="3"/>
        <v>2060</v>
      </c>
      <c r="AF49" s="352">
        <f>SUMIFS(PREV_R!D:D,PREV_R!$C:$C,'10'!$D$10,PREV_R!A:A,AE49,PREV_R!B:B,1)</f>
        <v>0</v>
      </c>
      <c r="AG49" s="352">
        <f>SUMIFS(PREV_R!E:E,PREV_R!$C:$C,'10'!$D$10,PREV_R!A:A,AE49,PREV_R!B:B,1)</f>
        <v>0</v>
      </c>
      <c r="AH49" s="352">
        <f>SUMIFS(PREV_R!F:F,PREV_R!$C:$C,'10'!$D$10,PREV_R!A:A,AE49,PREV_R!B:B,1)</f>
        <v>0</v>
      </c>
      <c r="AI49" s="352">
        <f>SUMIFS(PREV_R!G:G,PREV_R!$C:$C,'10'!$D$10,PREV_R!A:A,AE49,PREV_R!B:B,1)</f>
        <v>0</v>
      </c>
      <c r="AJ49" s="352">
        <f>SUMIFS(PREV_R!H:H,PREV_R!$C:$C,'10'!$D$10,PREV_R!A:A,AE49,PREV_R!B:B,1)</f>
        <v>0</v>
      </c>
      <c r="AK49" s="352">
        <f>SUMIFS(PREV_R!I:I,PREV_R!$C:$C,'10'!$D$10,PREV_R!A:A,AE49,PREV_R!B:B,1)</f>
        <v>0</v>
      </c>
      <c r="AL49" s="352">
        <f>SUMIFS(PREV_R!J:J,PREV_R!$C:$C,'10'!$D$10,PREV_R!A:A,AE49,PREV_R!B:B,1)</f>
        <v>0</v>
      </c>
      <c r="AM49" s="352">
        <f>SUMIFS(PREV_R!K:K,PREV_R!$C:$C,'10'!$D$10,PREV_R!A:A,AE49,PREV_R!B:B,1)</f>
        <v>0</v>
      </c>
      <c r="AN49" s="352">
        <f>SUMIFS(PREV_R!L:L,PREV_R!$C:$C,'10'!$D$10,PREV_R!A:A,AE49,PREV_R!B:B,1)</f>
        <v>0</v>
      </c>
      <c r="AO49" s="352">
        <f>SUMIFS(PREV_R!M:M,PREV_R!$C:$C,'10'!$D$10,PREV_R!A:A,AE49,PREV_R!B:B,1)</f>
        <v>0</v>
      </c>
      <c r="AP49" s="352">
        <f>SUMIFS(PREV_R!N:N,PREV_R!$C:$C,'10'!$D$10,PREV_R!A:A,AE49,PREV_R!B:B,1)</f>
        <v>0</v>
      </c>
      <c r="AQ49" s="352">
        <f>SUMIFS(PREV_R!O:O,PREV_R!$C:$C,'10'!$D$10,PREV_R!A:A,AE49,PREV_R!B:B,1)</f>
        <v>0</v>
      </c>
      <c r="AS49" s="352">
        <f>SUMIFS(PREV_D!D:D,PREV_D!$C:$C,'10'!$I$10,PREV_D!A:A,'10'!AE49,PREV_D!B:B,1)</f>
        <v>0</v>
      </c>
      <c r="AT49" s="352">
        <f>SUMIFS(PREV_D!E:E,PREV_D!$C:$C,'10'!$I$10,PREV_D!A:A,'10'!AE49,PREV_D!B:B,1)</f>
        <v>0</v>
      </c>
      <c r="AU49" s="352">
        <f>SUMIFS(PREV_D!F:F,PREV_D!$C:$C,'10'!$I$10,PREV_D!A:A,'10'!AE49,PREV_D!B:B,1)</f>
        <v>0</v>
      </c>
      <c r="AV49" s="352">
        <f>SUMIFS(PREV_D!G:G,PREV_D!$C:$C,'10'!$I$10,PREV_D!A:A,'10'!AE49,PREV_D!B:B,1)</f>
        <v>0</v>
      </c>
      <c r="AW49" s="352">
        <f>SUMIFS(PREV_D!H:H,PREV_D!$C:$C,'10'!$I$10,PREV_D!A:A,'10'!AE49,PREV_D!B:B,1)</f>
        <v>0</v>
      </c>
      <c r="AX49" s="352">
        <f>SUMIFS(PREV_D!I:I,PREV_D!$C:$C,'10'!$I$10,PREV_D!A:A,'10'!AE49,PREV_D!B:B,1)</f>
        <v>0</v>
      </c>
      <c r="AY49" s="352">
        <f>SUMIFS(PREV_D!J:J,PREV_D!$C:$C,'10'!$I$10,PREV_D!A:A,'10'!AE49,PREV_D!B:B,1)</f>
        <v>0</v>
      </c>
      <c r="AZ49" s="352">
        <f>SUMIFS(PREV_D!K:K,PREV_D!$C:$C,'10'!$I$10,PREV_D!A:A,'10'!AE49,PREV_D!B:B,1)</f>
        <v>0</v>
      </c>
      <c r="BA49" s="352">
        <f>SUMIFS(PREV_D!L:L,PREV_D!$C:$C,'10'!$I$10,PREV_D!A:A,'10'!AE49,PREV_D!B:B,1)</f>
        <v>0</v>
      </c>
      <c r="BB49" s="352">
        <f>SUMIFS(PREV_D!M:M,PREV_D!$C:$C,'10'!$I$10,PREV_D!A:A,'10'!AE49,PREV_D!B:B,1)</f>
        <v>0</v>
      </c>
      <c r="BC49" s="352">
        <f>SUMIFS(PREV_D!N:N,PREV_D!$C:$C,'10'!$I$10,PREV_D!A:A,'10'!AE49,PREV_D!B:B,1)</f>
        <v>0</v>
      </c>
      <c r="BD49" s="352">
        <f>SUMIFS(PREV_D!O:O,PREV_D!$C:$C,'10'!$I$10,PREV_D!A:A,'10'!AE49,PREV_D!B:B,1)</f>
        <v>0</v>
      </c>
    </row>
    <row r="50" spans="2:56" x14ac:dyDescent="0.25"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315"/>
      <c r="P50" s="315"/>
      <c r="Q50" s="315"/>
      <c r="R50" s="315"/>
      <c r="S50" s="315"/>
      <c r="T50" s="315"/>
      <c r="U50" s="315"/>
      <c r="W50" s="250" t="s">
        <v>195</v>
      </c>
      <c r="X50" s="358">
        <f>VLOOKUP(W50,CAD!E25:F25,2,0)</f>
        <v>0</v>
      </c>
      <c r="Z50" s="250" t="s">
        <v>195</v>
      </c>
      <c r="AA50" s="358">
        <f>VLOOKUP(Z50,CAD!J25:K25,2,0)</f>
        <v>0</v>
      </c>
      <c r="AE50" s="156">
        <f t="shared" si="3"/>
        <v>2061</v>
      </c>
      <c r="AF50" s="352">
        <f>SUMIFS(PREV_R!D:D,PREV_R!$C:$C,'10'!$D$10,PREV_R!A:A,AE50,PREV_R!B:B,1)</f>
        <v>0</v>
      </c>
      <c r="AG50" s="352">
        <f>SUMIFS(PREV_R!E:E,PREV_R!$C:$C,'10'!$D$10,PREV_R!A:A,AE50,PREV_R!B:B,1)</f>
        <v>0</v>
      </c>
      <c r="AH50" s="352">
        <f>SUMIFS(PREV_R!F:F,PREV_R!$C:$C,'10'!$D$10,PREV_R!A:A,AE50,PREV_R!B:B,1)</f>
        <v>0</v>
      </c>
      <c r="AI50" s="352">
        <f>SUMIFS(PREV_R!G:G,PREV_R!$C:$C,'10'!$D$10,PREV_R!A:A,AE50,PREV_R!B:B,1)</f>
        <v>0</v>
      </c>
      <c r="AJ50" s="352">
        <f>SUMIFS(PREV_R!H:H,PREV_R!$C:$C,'10'!$D$10,PREV_R!A:A,AE50,PREV_R!B:B,1)</f>
        <v>0</v>
      </c>
      <c r="AK50" s="352">
        <f>SUMIFS(PREV_R!I:I,PREV_R!$C:$C,'10'!$D$10,PREV_R!A:A,AE50,PREV_R!B:B,1)</f>
        <v>0</v>
      </c>
      <c r="AL50" s="352">
        <f>SUMIFS(PREV_R!J:J,PREV_R!$C:$C,'10'!$D$10,PREV_R!A:A,AE50,PREV_R!B:B,1)</f>
        <v>0</v>
      </c>
      <c r="AM50" s="352">
        <f>SUMIFS(PREV_R!K:K,PREV_R!$C:$C,'10'!$D$10,PREV_R!A:A,AE50,PREV_R!B:B,1)</f>
        <v>0</v>
      </c>
      <c r="AN50" s="352">
        <f>SUMIFS(PREV_R!L:L,PREV_R!$C:$C,'10'!$D$10,PREV_R!A:A,AE50,PREV_R!B:B,1)</f>
        <v>0</v>
      </c>
      <c r="AO50" s="352">
        <f>SUMIFS(PREV_R!M:M,PREV_R!$C:$C,'10'!$D$10,PREV_R!A:A,AE50,PREV_R!B:B,1)</f>
        <v>0</v>
      </c>
      <c r="AP50" s="352">
        <f>SUMIFS(PREV_R!N:N,PREV_R!$C:$C,'10'!$D$10,PREV_R!A:A,AE50,PREV_R!B:B,1)</f>
        <v>0</v>
      </c>
      <c r="AQ50" s="352">
        <f>SUMIFS(PREV_R!O:O,PREV_R!$C:$C,'10'!$D$10,PREV_R!A:A,AE50,PREV_R!B:B,1)</f>
        <v>0</v>
      </c>
      <c r="AS50" s="352">
        <f>SUMIFS(PREV_D!D:D,PREV_D!$C:$C,'10'!$I$10,PREV_D!A:A,'10'!AE50,PREV_D!B:B,1)</f>
        <v>0</v>
      </c>
      <c r="AT50" s="352">
        <f>SUMIFS(PREV_D!E:E,PREV_D!$C:$C,'10'!$I$10,PREV_D!A:A,'10'!AE50,PREV_D!B:B,1)</f>
        <v>0</v>
      </c>
      <c r="AU50" s="352">
        <f>SUMIFS(PREV_D!F:F,PREV_D!$C:$C,'10'!$I$10,PREV_D!A:A,'10'!AE50,PREV_D!B:B,1)</f>
        <v>0</v>
      </c>
      <c r="AV50" s="352">
        <f>SUMIFS(PREV_D!G:G,PREV_D!$C:$C,'10'!$I$10,PREV_D!A:A,'10'!AE50,PREV_D!B:B,1)</f>
        <v>0</v>
      </c>
      <c r="AW50" s="352">
        <f>SUMIFS(PREV_D!H:H,PREV_D!$C:$C,'10'!$I$10,PREV_D!A:A,'10'!AE50,PREV_D!B:B,1)</f>
        <v>0</v>
      </c>
      <c r="AX50" s="352">
        <f>SUMIFS(PREV_D!I:I,PREV_D!$C:$C,'10'!$I$10,PREV_D!A:A,'10'!AE50,PREV_D!B:B,1)</f>
        <v>0</v>
      </c>
      <c r="AY50" s="352">
        <f>SUMIFS(PREV_D!J:J,PREV_D!$C:$C,'10'!$I$10,PREV_D!A:A,'10'!AE50,PREV_D!B:B,1)</f>
        <v>0</v>
      </c>
      <c r="AZ50" s="352">
        <f>SUMIFS(PREV_D!K:K,PREV_D!$C:$C,'10'!$I$10,PREV_D!A:A,'10'!AE50,PREV_D!B:B,1)</f>
        <v>0</v>
      </c>
      <c r="BA50" s="352">
        <f>SUMIFS(PREV_D!L:L,PREV_D!$C:$C,'10'!$I$10,PREV_D!A:A,'10'!AE50,PREV_D!B:B,1)</f>
        <v>0</v>
      </c>
      <c r="BB50" s="352">
        <f>SUMIFS(PREV_D!M:M,PREV_D!$C:$C,'10'!$I$10,PREV_D!A:A,'10'!AE50,PREV_D!B:B,1)</f>
        <v>0</v>
      </c>
      <c r="BC50" s="352">
        <f>SUMIFS(PREV_D!N:N,PREV_D!$C:$C,'10'!$I$10,PREV_D!A:A,'10'!AE50,PREV_D!B:B,1)</f>
        <v>0</v>
      </c>
      <c r="BD50" s="352">
        <f>SUMIFS(PREV_D!O:O,PREV_D!$C:$C,'10'!$I$10,PREV_D!A:A,'10'!AE50,PREV_D!B:B,1)</f>
        <v>0</v>
      </c>
    </row>
    <row r="51" spans="2:56" x14ac:dyDescent="0.25"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315"/>
      <c r="P51" s="315"/>
      <c r="Q51" s="315"/>
      <c r="R51" s="315"/>
      <c r="S51" s="315"/>
      <c r="T51" s="315"/>
      <c r="U51" s="315"/>
      <c r="W51" s="250" t="s">
        <v>196</v>
      </c>
      <c r="X51" s="358">
        <f>VLOOKUP(W51,CAD!E26:F26,2,0)</f>
        <v>0</v>
      </c>
      <c r="Z51" s="250" t="s">
        <v>196</v>
      </c>
      <c r="AA51" s="358">
        <f>VLOOKUP(Z51,CAD!J26:K26,2,0)</f>
        <v>0</v>
      </c>
      <c r="AE51" s="156">
        <f t="shared" si="3"/>
        <v>2062</v>
      </c>
      <c r="AF51" s="352">
        <f>SUMIFS(PREV_R!D:D,PREV_R!$C:$C,'10'!$D$10,PREV_R!A:A,AE51,PREV_R!B:B,1)</f>
        <v>0</v>
      </c>
      <c r="AG51" s="352">
        <f>SUMIFS(PREV_R!E:E,PREV_R!$C:$C,'10'!$D$10,PREV_R!A:A,AE51,PREV_R!B:B,1)</f>
        <v>0</v>
      </c>
      <c r="AH51" s="352">
        <f>SUMIFS(PREV_R!F:F,PREV_R!$C:$C,'10'!$D$10,PREV_R!A:A,AE51,PREV_R!B:B,1)</f>
        <v>0</v>
      </c>
      <c r="AI51" s="352">
        <f>SUMIFS(PREV_R!G:G,PREV_R!$C:$C,'10'!$D$10,PREV_R!A:A,AE51,PREV_R!B:B,1)</f>
        <v>0</v>
      </c>
      <c r="AJ51" s="352">
        <f>SUMIFS(PREV_R!H:H,PREV_R!$C:$C,'10'!$D$10,PREV_R!A:A,AE51,PREV_R!B:B,1)</f>
        <v>0</v>
      </c>
      <c r="AK51" s="352">
        <f>SUMIFS(PREV_R!I:I,PREV_R!$C:$C,'10'!$D$10,PREV_R!A:A,AE51,PREV_R!B:B,1)</f>
        <v>0</v>
      </c>
      <c r="AL51" s="352">
        <f>SUMIFS(PREV_R!J:J,PREV_R!$C:$C,'10'!$D$10,PREV_R!A:A,AE51,PREV_R!B:B,1)</f>
        <v>0</v>
      </c>
      <c r="AM51" s="352">
        <f>SUMIFS(PREV_R!K:K,PREV_R!$C:$C,'10'!$D$10,PREV_R!A:A,AE51,PREV_R!B:B,1)</f>
        <v>0</v>
      </c>
      <c r="AN51" s="352">
        <f>SUMIFS(PREV_R!L:L,PREV_R!$C:$C,'10'!$D$10,PREV_R!A:A,AE51,PREV_R!B:B,1)</f>
        <v>0</v>
      </c>
      <c r="AO51" s="352">
        <f>SUMIFS(PREV_R!M:M,PREV_R!$C:$C,'10'!$D$10,PREV_R!A:A,AE51,PREV_R!B:B,1)</f>
        <v>0</v>
      </c>
      <c r="AP51" s="352">
        <f>SUMIFS(PREV_R!N:N,PREV_R!$C:$C,'10'!$D$10,PREV_R!A:A,AE51,PREV_R!B:B,1)</f>
        <v>0</v>
      </c>
      <c r="AQ51" s="352">
        <f>SUMIFS(PREV_R!O:O,PREV_R!$C:$C,'10'!$D$10,PREV_R!A:A,AE51,PREV_R!B:B,1)</f>
        <v>0</v>
      </c>
      <c r="AS51" s="352">
        <f>SUMIFS(PREV_D!D:D,PREV_D!$C:$C,'10'!$I$10,PREV_D!A:A,'10'!AE51,PREV_D!B:B,1)</f>
        <v>0</v>
      </c>
      <c r="AT51" s="352">
        <f>SUMIFS(PREV_D!E:E,PREV_D!$C:$C,'10'!$I$10,PREV_D!A:A,'10'!AE51,PREV_D!B:B,1)</f>
        <v>0</v>
      </c>
      <c r="AU51" s="352">
        <f>SUMIFS(PREV_D!F:F,PREV_D!$C:$C,'10'!$I$10,PREV_D!A:A,'10'!AE51,PREV_D!B:B,1)</f>
        <v>0</v>
      </c>
      <c r="AV51" s="352">
        <f>SUMIFS(PREV_D!G:G,PREV_D!$C:$C,'10'!$I$10,PREV_D!A:A,'10'!AE51,PREV_D!B:B,1)</f>
        <v>0</v>
      </c>
      <c r="AW51" s="352">
        <f>SUMIFS(PREV_D!H:H,PREV_D!$C:$C,'10'!$I$10,PREV_D!A:A,'10'!AE51,PREV_D!B:B,1)</f>
        <v>0</v>
      </c>
      <c r="AX51" s="352">
        <f>SUMIFS(PREV_D!I:I,PREV_D!$C:$C,'10'!$I$10,PREV_D!A:A,'10'!AE51,PREV_D!B:B,1)</f>
        <v>0</v>
      </c>
      <c r="AY51" s="352">
        <f>SUMIFS(PREV_D!J:J,PREV_D!$C:$C,'10'!$I$10,PREV_D!A:A,'10'!AE51,PREV_D!B:B,1)</f>
        <v>0</v>
      </c>
      <c r="AZ51" s="352">
        <f>SUMIFS(PREV_D!K:K,PREV_D!$C:$C,'10'!$I$10,PREV_D!A:A,'10'!AE51,PREV_D!B:B,1)</f>
        <v>0</v>
      </c>
      <c r="BA51" s="352">
        <f>SUMIFS(PREV_D!L:L,PREV_D!$C:$C,'10'!$I$10,PREV_D!A:A,'10'!AE51,PREV_D!B:B,1)</f>
        <v>0</v>
      </c>
      <c r="BB51" s="352">
        <f>SUMIFS(PREV_D!M:M,PREV_D!$C:$C,'10'!$I$10,PREV_D!A:A,'10'!AE51,PREV_D!B:B,1)</f>
        <v>0</v>
      </c>
      <c r="BC51" s="352">
        <f>SUMIFS(PREV_D!N:N,PREV_D!$C:$C,'10'!$I$10,PREV_D!A:A,'10'!AE51,PREV_D!B:B,1)</f>
        <v>0</v>
      </c>
      <c r="BD51" s="352">
        <f>SUMIFS(PREV_D!O:O,PREV_D!$C:$C,'10'!$I$10,PREV_D!A:A,'10'!AE51,PREV_D!B:B,1)</f>
        <v>0</v>
      </c>
    </row>
    <row r="52" spans="2:56" x14ac:dyDescent="0.25"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315"/>
      <c r="P52" s="315"/>
      <c r="Q52" s="315"/>
      <c r="R52" s="315"/>
      <c r="S52" s="315"/>
      <c r="T52" s="315"/>
      <c r="U52" s="315"/>
      <c r="W52" s="250" t="s">
        <v>197</v>
      </c>
      <c r="X52" s="358">
        <f>VLOOKUP(W52,CAD!E27:F27,2,0)</f>
        <v>0</v>
      </c>
      <c r="Z52" s="250" t="s">
        <v>197</v>
      </c>
      <c r="AA52" s="358">
        <f>VLOOKUP(Z52,CAD!J27:K27,2,0)</f>
        <v>0</v>
      </c>
      <c r="AE52" s="156">
        <f t="shared" si="3"/>
        <v>2063</v>
      </c>
      <c r="AF52" s="352">
        <f>SUMIFS(PREV_R!D:D,PREV_R!$C:$C,'10'!$D$10,PREV_R!A:A,AE52,PREV_R!B:B,1)</f>
        <v>0</v>
      </c>
      <c r="AG52" s="352">
        <f>SUMIFS(PREV_R!E:E,PREV_R!$C:$C,'10'!$D$10,PREV_R!A:A,AE52,PREV_R!B:B,1)</f>
        <v>0</v>
      </c>
      <c r="AH52" s="352">
        <f>SUMIFS(PREV_R!F:F,PREV_R!$C:$C,'10'!$D$10,PREV_R!A:A,AE52,PREV_R!B:B,1)</f>
        <v>0</v>
      </c>
      <c r="AI52" s="352">
        <f>SUMIFS(PREV_R!G:G,PREV_R!$C:$C,'10'!$D$10,PREV_R!A:A,AE52,PREV_R!B:B,1)</f>
        <v>0</v>
      </c>
      <c r="AJ52" s="352">
        <f>SUMIFS(PREV_R!H:H,PREV_R!$C:$C,'10'!$D$10,PREV_R!A:A,AE52,PREV_R!B:B,1)</f>
        <v>0</v>
      </c>
      <c r="AK52" s="352">
        <f>SUMIFS(PREV_R!I:I,PREV_R!$C:$C,'10'!$D$10,PREV_R!A:A,AE52,PREV_R!B:B,1)</f>
        <v>0</v>
      </c>
      <c r="AL52" s="352">
        <f>SUMIFS(PREV_R!J:J,PREV_R!$C:$C,'10'!$D$10,PREV_R!A:A,AE52,PREV_R!B:B,1)</f>
        <v>0</v>
      </c>
      <c r="AM52" s="352">
        <f>SUMIFS(PREV_R!K:K,PREV_R!$C:$C,'10'!$D$10,PREV_R!A:A,AE52,PREV_R!B:B,1)</f>
        <v>0</v>
      </c>
      <c r="AN52" s="352">
        <f>SUMIFS(PREV_R!L:L,PREV_R!$C:$C,'10'!$D$10,PREV_R!A:A,AE52,PREV_R!B:B,1)</f>
        <v>0</v>
      </c>
      <c r="AO52" s="352">
        <f>SUMIFS(PREV_R!M:M,PREV_R!$C:$C,'10'!$D$10,PREV_R!A:A,AE52,PREV_R!B:B,1)</f>
        <v>0</v>
      </c>
      <c r="AP52" s="352">
        <f>SUMIFS(PREV_R!N:N,PREV_R!$C:$C,'10'!$D$10,PREV_R!A:A,AE52,PREV_R!B:B,1)</f>
        <v>0</v>
      </c>
      <c r="AQ52" s="352">
        <f>SUMIFS(PREV_R!O:O,PREV_R!$C:$C,'10'!$D$10,PREV_R!A:A,AE52,PREV_R!B:B,1)</f>
        <v>0</v>
      </c>
      <c r="AS52" s="352">
        <f>SUMIFS(PREV_D!D:D,PREV_D!$C:$C,'10'!$I$10,PREV_D!A:A,'10'!AE52,PREV_D!B:B,1)</f>
        <v>0</v>
      </c>
      <c r="AT52" s="352">
        <f>SUMIFS(PREV_D!E:E,PREV_D!$C:$C,'10'!$I$10,PREV_D!A:A,'10'!AE52,PREV_D!B:B,1)</f>
        <v>0</v>
      </c>
      <c r="AU52" s="352">
        <f>SUMIFS(PREV_D!F:F,PREV_D!$C:$C,'10'!$I$10,PREV_D!A:A,'10'!AE52,PREV_D!B:B,1)</f>
        <v>0</v>
      </c>
      <c r="AV52" s="352">
        <f>SUMIFS(PREV_D!G:G,PREV_D!$C:$C,'10'!$I$10,PREV_D!A:A,'10'!AE52,PREV_D!B:B,1)</f>
        <v>0</v>
      </c>
      <c r="AW52" s="352">
        <f>SUMIFS(PREV_D!H:H,PREV_D!$C:$C,'10'!$I$10,PREV_D!A:A,'10'!AE52,PREV_D!B:B,1)</f>
        <v>0</v>
      </c>
      <c r="AX52" s="352">
        <f>SUMIFS(PREV_D!I:I,PREV_D!$C:$C,'10'!$I$10,PREV_D!A:A,'10'!AE52,PREV_D!B:B,1)</f>
        <v>0</v>
      </c>
      <c r="AY52" s="352">
        <f>SUMIFS(PREV_D!J:J,PREV_D!$C:$C,'10'!$I$10,PREV_D!A:A,'10'!AE52,PREV_D!B:B,1)</f>
        <v>0</v>
      </c>
      <c r="AZ52" s="352">
        <f>SUMIFS(PREV_D!K:K,PREV_D!$C:$C,'10'!$I$10,PREV_D!A:A,'10'!AE52,PREV_D!B:B,1)</f>
        <v>0</v>
      </c>
      <c r="BA52" s="352">
        <f>SUMIFS(PREV_D!L:L,PREV_D!$C:$C,'10'!$I$10,PREV_D!A:A,'10'!AE52,PREV_D!B:B,1)</f>
        <v>0</v>
      </c>
      <c r="BB52" s="352">
        <f>SUMIFS(PREV_D!M:M,PREV_D!$C:$C,'10'!$I$10,PREV_D!A:A,'10'!AE52,PREV_D!B:B,1)</f>
        <v>0</v>
      </c>
      <c r="BC52" s="352">
        <f>SUMIFS(PREV_D!N:N,PREV_D!$C:$C,'10'!$I$10,PREV_D!A:A,'10'!AE52,PREV_D!B:B,1)</f>
        <v>0</v>
      </c>
      <c r="BD52" s="352">
        <f>SUMIFS(PREV_D!O:O,PREV_D!$C:$C,'10'!$I$10,PREV_D!A:A,'10'!AE52,PREV_D!B:B,1)</f>
        <v>0</v>
      </c>
    </row>
    <row r="53" spans="2:56" x14ac:dyDescent="0.25"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315"/>
      <c r="P53" s="315"/>
      <c r="Q53" s="315"/>
      <c r="R53" s="315"/>
      <c r="S53" s="315"/>
      <c r="T53" s="315"/>
      <c r="U53" s="315"/>
      <c r="W53" s="250" t="s">
        <v>198</v>
      </c>
      <c r="X53" s="358">
        <f>VLOOKUP(W53,CAD!E28:F28,2,0)</f>
        <v>0</v>
      </c>
      <c r="Z53" s="250" t="s">
        <v>198</v>
      </c>
      <c r="AA53" s="358">
        <f>VLOOKUP(Z53,CAD!J28:K28,2,0)</f>
        <v>0</v>
      </c>
      <c r="AE53" s="156">
        <f t="shared" si="3"/>
        <v>2064</v>
      </c>
      <c r="AF53" s="352">
        <f>SUMIFS(PREV_R!D:D,PREV_R!$C:$C,'10'!$D$10,PREV_R!A:A,AE53,PREV_R!B:B,1)</f>
        <v>0</v>
      </c>
      <c r="AG53" s="352">
        <f>SUMIFS(PREV_R!E:E,PREV_R!$C:$C,'10'!$D$10,PREV_R!A:A,AE53,PREV_R!B:B,1)</f>
        <v>0</v>
      </c>
      <c r="AH53" s="352">
        <f>SUMIFS(PREV_R!F:F,PREV_R!$C:$C,'10'!$D$10,PREV_R!A:A,AE53,PREV_R!B:B,1)</f>
        <v>0</v>
      </c>
      <c r="AI53" s="352">
        <f>SUMIFS(PREV_R!G:G,PREV_R!$C:$C,'10'!$D$10,PREV_R!A:A,AE53,PREV_R!B:B,1)</f>
        <v>0</v>
      </c>
      <c r="AJ53" s="352">
        <f>SUMIFS(PREV_R!H:H,PREV_R!$C:$C,'10'!$D$10,PREV_R!A:A,AE53,PREV_R!B:B,1)</f>
        <v>0</v>
      </c>
      <c r="AK53" s="352">
        <f>SUMIFS(PREV_R!I:I,PREV_R!$C:$C,'10'!$D$10,PREV_R!A:A,AE53,PREV_R!B:B,1)</f>
        <v>0</v>
      </c>
      <c r="AL53" s="352">
        <f>SUMIFS(PREV_R!J:J,PREV_R!$C:$C,'10'!$D$10,PREV_R!A:A,AE53,PREV_R!B:B,1)</f>
        <v>0</v>
      </c>
      <c r="AM53" s="352">
        <f>SUMIFS(PREV_R!K:K,PREV_R!$C:$C,'10'!$D$10,PREV_R!A:A,AE53,PREV_R!B:B,1)</f>
        <v>0</v>
      </c>
      <c r="AN53" s="352">
        <f>SUMIFS(PREV_R!L:L,PREV_R!$C:$C,'10'!$D$10,PREV_R!A:A,AE53,PREV_R!B:B,1)</f>
        <v>0</v>
      </c>
      <c r="AO53" s="352">
        <f>SUMIFS(PREV_R!M:M,PREV_R!$C:$C,'10'!$D$10,PREV_R!A:A,AE53,PREV_R!B:B,1)</f>
        <v>0</v>
      </c>
      <c r="AP53" s="352">
        <f>SUMIFS(PREV_R!N:N,PREV_R!$C:$C,'10'!$D$10,PREV_R!A:A,AE53,PREV_R!B:B,1)</f>
        <v>0</v>
      </c>
      <c r="AQ53" s="352">
        <f>SUMIFS(PREV_R!O:O,PREV_R!$C:$C,'10'!$D$10,PREV_R!A:A,AE53,PREV_R!B:B,1)</f>
        <v>0</v>
      </c>
      <c r="AS53" s="352">
        <f>SUMIFS(PREV_D!D:D,PREV_D!$C:$C,'10'!$I$10,PREV_D!A:A,'10'!AE53,PREV_D!B:B,1)</f>
        <v>0</v>
      </c>
      <c r="AT53" s="352">
        <f>SUMIFS(PREV_D!E:E,PREV_D!$C:$C,'10'!$I$10,PREV_D!A:A,'10'!AE53,PREV_D!B:B,1)</f>
        <v>0</v>
      </c>
      <c r="AU53" s="352">
        <f>SUMIFS(PREV_D!F:F,PREV_D!$C:$C,'10'!$I$10,PREV_D!A:A,'10'!AE53,PREV_D!B:B,1)</f>
        <v>0</v>
      </c>
      <c r="AV53" s="352">
        <f>SUMIFS(PREV_D!G:G,PREV_D!$C:$C,'10'!$I$10,PREV_D!A:A,'10'!AE53,PREV_D!B:B,1)</f>
        <v>0</v>
      </c>
      <c r="AW53" s="352">
        <f>SUMIFS(PREV_D!H:H,PREV_D!$C:$C,'10'!$I$10,PREV_D!A:A,'10'!AE53,PREV_D!B:B,1)</f>
        <v>0</v>
      </c>
      <c r="AX53" s="352">
        <f>SUMIFS(PREV_D!I:I,PREV_D!$C:$C,'10'!$I$10,PREV_D!A:A,'10'!AE53,PREV_D!B:B,1)</f>
        <v>0</v>
      </c>
      <c r="AY53" s="352">
        <f>SUMIFS(PREV_D!J:J,PREV_D!$C:$C,'10'!$I$10,PREV_D!A:A,'10'!AE53,PREV_D!B:B,1)</f>
        <v>0</v>
      </c>
      <c r="AZ53" s="352">
        <f>SUMIFS(PREV_D!K:K,PREV_D!$C:$C,'10'!$I$10,PREV_D!A:A,'10'!AE53,PREV_D!B:B,1)</f>
        <v>0</v>
      </c>
      <c r="BA53" s="352">
        <f>SUMIFS(PREV_D!L:L,PREV_D!$C:$C,'10'!$I$10,PREV_D!A:A,'10'!AE53,PREV_D!B:B,1)</f>
        <v>0</v>
      </c>
      <c r="BB53" s="352">
        <f>SUMIFS(PREV_D!M:M,PREV_D!$C:$C,'10'!$I$10,PREV_D!A:A,'10'!AE53,PREV_D!B:B,1)</f>
        <v>0</v>
      </c>
      <c r="BC53" s="352">
        <f>SUMIFS(PREV_D!N:N,PREV_D!$C:$C,'10'!$I$10,PREV_D!A:A,'10'!AE53,PREV_D!B:B,1)</f>
        <v>0</v>
      </c>
      <c r="BD53" s="352">
        <f>SUMIFS(PREV_D!O:O,PREV_D!$C:$C,'10'!$I$10,PREV_D!A:A,'10'!AE53,PREV_D!B:B,1)</f>
        <v>0</v>
      </c>
    </row>
    <row r="54" spans="2:56" x14ac:dyDescent="0.25"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315"/>
      <c r="P54" s="315"/>
      <c r="Q54" s="315"/>
      <c r="R54" s="315"/>
      <c r="S54" s="315"/>
      <c r="T54" s="315"/>
      <c r="U54" s="315"/>
      <c r="W54" s="250" t="s">
        <v>199</v>
      </c>
      <c r="X54" s="358">
        <f>VLOOKUP(W54,CAD!E29:F29,2,0)</f>
        <v>0</v>
      </c>
      <c r="Z54" s="250" t="s">
        <v>199</v>
      </c>
      <c r="AA54" s="358">
        <f>VLOOKUP(Z54,CAD!J29:K29,2,0)</f>
        <v>0</v>
      </c>
      <c r="AE54" s="156">
        <f t="shared" si="3"/>
        <v>2065</v>
      </c>
      <c r="AF54" s="352">
        <f>SUMIFS(PREV_R!D:D,PREV_R!$C:$C,'10'!$D$10,PREV_R!A:A,AE54,PREV_R!B:B,1)</f>
        <v>0</v>
      </c>
      <c r="AG54" s="352">
        <f>SUMIFS(PREV_R!E:E,PREV_R!$C:$C,'10'!$D$10,PREV_R!A:A,AE54,PREV_R!B:B,1)</f>
        <v>0</v>
      </c>
      <c r="AH54" s="352">
        <f>SUMIFS(PREV_R!F:F,PREV_R!$C:$C,'10'!$D$10,PREV_R!A:A,AE54,PREV_R!B:B,1)</f>
        <v>0</v>
      </c>
      <c r="AI54" s="352">
        <f>SUMIFS(PREV_R!G:G,PREV_R!$C:$C,'10'!$D$10,PREV_R!A:A,AE54,PREV_R!B:B,1)</f>
        <v>0</v>
      </c>
      <c r="AJ54" s="352">
        <f>SUMIFS(PREV_R!H:H,PREV_R!$C:$C,'10'!$D$10,PREV_R!A:A,AE54,PREV_R!B:B,1)</f>
        <v>0</v>
      </c>
      <c r="AK54" s="352">
        <f>SUMIFS(PREV_R!I:I,PREV_R!$C:$C,'10'!$D$10,PREV_R!A:A,AE54,PREV_R!B:B,1)</f>
        <v>0</v>
      </c>
      <c r="AL54" s="352">
        <f>SUMIFS(PREV_R!J:J,PREV_R!$C:$C,'10'!$D$10,PREV_R!A:A,AE54,PREV_R!B:B,1)</f>
        <v>0</v>
      </c>
      <c r="AM54" s="352">
        <f>SUMIFS(PREV_R!K:K,PREV_R!$C:$C,'10'!$D$10,PREV_R!A:A,AE54,PREV_R!B:B,1)</f>
        <v>0</v>
      </c>
      <c r="AN54" s="352">
        <f>SUMIFS(PREV_R!L:L,PREV_R!$C:$C,'10'!$D$10,PREV_R!A:A,AE54,PREV_R!B:B,1)</f>
        <v>0</v>
      </c>
      <c r="AO54" s="352">
        <f>SUMIFS(PREV_R!M:M,PREV_R!$C:$C,'10'!$D$10,PREV_R!A:A,AE54,PREV_R!B:B,1)</f>
        <v>0</v>
      </c>
      <c r="AP54" s="352">
        <f>SUMIFS(PREV_R!N:N,PREV_R!$C:$C,'10'!$D$10,PREV_R!A:A,AE54,PREV_R!B:B,1)</f>
        <v>0</v>
      </c>
      <c r="AQ54" s="352">
        <f>SUMIFS(PREV_R!O:O,PREV_R!$C:$C,'10'!$D$10,PREV_R!A:A,AE54,PREV_R!B:B,1)</f>
        <v>0</v>
      </c>
      <c r="AS54" s="352">
        <f>SUMIFS(PREV_D!D:D,PREV_D!$C:$C,'10'!$I$10,PREV_D!A:A,'10'!AE54,PREV_D!B:B,1)</f>
        <v>0</v>
      </c>
      <c r="AT54" s="352">
        <f>SUMIFS(PREV_D!E:E,PREV_D!$C:$C,'10'!$I$10,PREV_D!A:A,'10'!AE54,PREV_D!B:B,1)</f>
        <v>0</v>
      </c>
      <c r="AU54" s="352">
        <f>SUMIFS(PREV_D!F:F,PREV_D!$C:$C,'10'!$I$10,PREV_D!A:A,'10'!AE54,PREV_D!B:B,1)</f>
        <v>0</v>
      </c>
      <c r="AV54" s="352">
        <f>SUMIFS(PREV_D!G:G,PREV_D!$C:$C,'10'!$I$10,PREV_D!A:A,'10'!AE54,PREV_D!B:B,1)</f>
        <v>0</v>
      </c>
      <c r="AW54" s="352">
        <f>SUMIFS(PREV_D!H:H,PREV_D!$C:$C,'10'!$I$10,PREV_D!A:A,'10'!AE54,PREV_D!B:B,1)</f>
        <v>0</v>
      </c>
      <c r="AX54" s="352">
        <f>SUMIFS(PREV_D!I:I,PREV_D!$C:$C,'10'!$I$10,PREV_D!A:A,'10'!AE54,PREV_D!B:B,1)</f>
        <v>0</v>
      </c>
      <c r="AY54" s="352">
        <f>SUMIFS(PREV_D!J:J,PREV_D!$C:$C,'10'!$I$10,PREV_D!A:A,'10'!AE54,PREV_D!B:B,1)</f>
        <v>0</v>
      </c>
      <c r="AZ54" s="352">
        <f>SUMIFS(PREV_D!K:K,PREV_D!$C:$C,'10'!$I$10,PREV_D!A:A,'10'!AE54,PREV_D!B:B,1)</f>
        <v>0</v>
      </c>
      <c r="BA54" s="352">
        <f>SUMIFS(PREV_D!L:L,PREV_D!$C:$C,'10'!$I$10,PREV_D!A:A,'10'!AE54,PREV_D!B:B,1)</f>
        <v>0</v>
      </c>
      <c r="BB54" s="352">
        <f>SUMIFS(PREV_D!M:M,PREV_D!$C:$C,'10'!$I$10,PREV_D!A:A,'10'!AE54,PREV_D!B:B,1)</f>
        <v>0</v>
      </c>
      <c r="BC54" s="352">
        <f>SUMIFS(PREV_D!N:N,PREV_D!$C:$C,'10'!$I$10,PREV_D!A:A,'10'!AE54,PREV_D!B:B,1)</f>
        <v>0</v>
      </c>
      <c r="BD54" s="352">
        <f>SUMIFS(PREV_D!O:O,PREV_D!$C:$C,'10'!$I$10,PREV_D!A:A,'10'!AE54,PREV_D!B:B,1)</f>
        <v>0</v>
      </c>
    </row>
    <row r="55" spans="2:56" x14ac:dyDescent="0.25"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315"/>
      <c r="P55" s="315"/>
      <c r="Q55" s="315"/>
      <c r="R55" s="315"/>
      <c r="S55" s="315"/>
      <c r="T55" s="315"/>
      <c r="U55" s="315"/>
      <c r="W55" s="250" t="s">
        <v>200</v>
      </c>
      <c r="X55" s="358">
        <f>VLOOKUP(W55,CAD!E30:F30,2,0)</f>
        <v>0</v>
      </c>
      <c r="Z55" s="250" t="s">
        <v>200</v>
      </c>
      <c r="AA55" s="358">
        <f>VLOOKUP(Z55,CAD!J30:K30,2,0)</f>
        <v>0</v>
      </c>
      <c r="AE55" s="156">
        <f t="shared" si="3"/>
        <v>2066</v>
      </c>
      <c r="AF55" s="352">
        <f>SUMIFS(PREV_R!D:D,PREV_R!$C:$C,'10'!$D$10,PREV_R!A:A,AE55,PREV_R!B:B,1)</f>
        <v>0</v>
      </c>
      <c r="AG55" s="352">
        <f>SUMIFS(PREV_R!E:E,PREV_R!$C:$C,'10'!$D$10,PREV_R!A:A,AE55,PREV_R!B:B,1)</f>
        <v>0</v>
      </c>
      <c r="AH55" s="352">
        <f>SUMIFS(PREV_R!F:F,PREV_R!$C:$C,'10'!$D$10,PREV_R!A:A,AE55,PREV_R!B:B,1)</f>
        <v>0</v>
      </c>
      <c r="AI55" s="352">
        <f>SUMIFS(PREV_R!G:G,PREV_R!$C:$C,'10'!$D$10,PREV_R!A:A,AE55,PREV_R!B:B,1)</f>
        <v>0</v>
      </c>
      <c r="AJ55" s="352">
        <f>SUMIFS(PREV_R!H:H,PREV_R!$C:$C,'10'!$D$10,PREV_R!A:A,AE55,PREV_R!B:B,1)</f>
        <v>0</v>
      </c>
      <c r="AK55" s="352">
        <f>SUMIFS(PREV_R!I:I,PREV_R!$C:$C,'10'!$D$10,PREV_R!A:A,AE55,PREV_R!B:B,1)</f>
        <v>0</v>
      </c>
      <c r="AL55" s="352">
        <f>SUMIFS(PREV_R!J:J,PREV_R!$C:$C,'10'!$D$10,PREV_R!A:A,AE55,PREV_R!B:B,1)</f>
        <v>0</v>
      </c>
      <c r="AM55" s="352">
        <f>SUMIFS(PREV_R!K:K,PREV_R!$C:$C,'10'!$D$10,PREV_R!A:A,AE55,PREV_R!B:B,1)</f>
        <v>0</v>
      </c>
      <c r="AN55" s="352">
        <f>SUMIFS(PREV_R!L:L,PREV_R!$C:$C,'10'!$D$10,PREV_R!A:A,AE55,PREV_R!B:B,1)</f>
        <v>0</v>
      </c>
      <c r="AO55" s="352">
        <f>SUMIFS(PREV_R!M:M,PREV_R!$C:$C,'10'!$D$10,PREV_R!A:A,AE55,PREV_R!B:B,1)</f>
        <v>0</v>
      </c>
      <c r="AP55" s="352">
        <f>SUMIFS(PREV_R!N:N,PREV_R!$C:$C,'10'!$D$10,PREV_R!A:A,AE55,PREV_R!B:B,1)</f>
        <v>0</v>
      </c>
      <c r="AQ55" s="352">
        <f>SUMIFS(PREV_R!O:O,PREV_R!$C:$C,'10'!$D$10,PREV_R!A:A,AE55,PREV_R!B:B,1)</f>
        <v>0</v>
      </c>
      <c r="AS55" s="352">
        <f>SUMIFS(PREV_D!D:D,PREV_D!$C:$C,'10'!$I$10,PREV_D!A:A,'10'!AE55,PREV_D!B:B,1)</f>
        <v>0</v>
      </c>
      <c r="AT55" s="352">
        <f>SUMIFS(PREV_D!E:E,PREV_D!$C:$C,'10'!$I$10,PREV_D!A:A,'10'!AE55,PREV_D!B:B,1)</f>
        <v>0</v>
      </c>
      <c r="AU55" s="352">
        <f>SUMIFS(PREV_D!F:F,PREV_D!$C:$C,'10'!$I$10,PREV_D!A:A,'10'!AE55,PREV_D!B:B,1)</f>
        <v>0</v>
      </c>
      <c r="AV55" s="352">
        <f>SUMIFS(PREV_D!G:G,PREV_D!$C:$C,'10'!$I$10,PREV_D!A:A,'10'!AE55,PREV_D!B:B,1)</f>
        <v>0</v>
      </c>
      <c r="AW55" s="352">
        <f>SUMIFS(PREV_D!H:H,PREV_D!$C:$C,'10'!$I$10,PREV_D!A:A,'10'!AE55,PREV_D!B:B,1)</f>
        <v>0</v>
      </c>
      <c r="AX55" s="352">
        <f>SUMIFS(PREV_D!I:I,PREV_D!$C:$C,'10'!$I$10,PREV_D!A:A,'10'!AE55,PREV_D!B:B,1)</f>
        <v>0</v>
      </c>
      <c r="AY55" s="352">
        <f>SUMIFS(PREV_D!J:J,PREV_D!$C:$C,'10'!$I$10,PREV_D!A:A,'10'!AE55,PREV_D!B:B,1)</f>
        <v>0</v>
      </c>
      <c r="AZ55" s="352">
        <f>SUMIFS(PREV_D!K:K,PREV_D!$C:$C,'10'!$I$10,PREV_D!A:A,'10'!AE55,PREV_D!B:B,1)</f>
        <v>0</v>
      </c>
      <c r="BA55" s="352">
        <f>SUMIFS(PREV_D!L:L,PREV_D!$C:$C,'10'!$I$10,PREV_D!A:A,'10'!AE55,PREV_D!B:B,1)</f>
        <v>0</v>
      </c>
      <c r="BB55" s="352">
        <f>SUMIFS(PREV_D!M:M,PREV_D!$C:$C,'10'!$I$10,PREV_D!A:A,'10'!AE55,PREV_D!B:B,1)</f>
        <v>0</v>
      </c>
      <c r="BC55" s="352">
        <f>SUMIFS(PREV_D!N:N,PREV_D!$C:$C,'10'!$I$10,PREV_D!A:A,'10'!AE55,PREV_D!B:B,1)</f>
        <v>0</v>
      </c>
      <c r="BD55" s="352">
        <f>SUMIFS(PREV_D!O:O,PREV_D!$C:$C,'10'!$I$10,PREV_D!A:A,'10'!AE55,PREV_D!B:B,1)</f>
        <v>0</v>
      </c>
    </row>
    <row r="56" spans="2:56" x14ac:dyDescent="0.25"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315"/>
      <c r="P56" s="315"/>
      <c r="Q56" s="315"/>
      <c r="R56" s="315"/>
      <c r="S56" s="315"/>
      <c r="T56" s="315"/>
      <c r="U56" s="315"/>
      <c r="W56" s="250" t="s">
        <v>201</v>
      </c>
      <c r="X56" s="358">
        <f>VLOOKUP(W56,CAD!E31:F31,2,0)</f>
        <v>0</v>
      </c>
      <c r="Z56" s="250" t="s">
        <v>201</v>
      </c>
      <c r="AA56" s="358">
        <f>VLOOKUP(Z56,CAD!J31:K31,2,0)</f>
        <v>0</v>
      </c>
      <c r="AE56" s="156">
        <f t="shared" si="3"/>
        <v>2067</v>
      </c>
      <c r="AF56" s="352">
        <f>SUMIFS(PREV_R!D:D,PREV_R!$C:$C,'10'!$D$10,PREV_R!A:A,AE56,PREV_R!B:B,1)</f>
        <v>0</v>
      </c>
      <c r="AG56" s="352">
        <f>SUMIFS(PREV_R!E:E,PREV_R!$C:$C,'10'!$D$10,PREV_R!A:A,AE56,PREV_R!B:B,1)</f>
        <v>0</v>
      </c>
      <c r="AH56" s="352">
        <f>SUMIFS(PREV_R!F:F,PREV_R!$C:$C,'10'!$D$10,PREV_R!A:A,AE56,PREV_R!B:B,1)</f>
        <v>0</v>
      </c>
      <c r="AI56" s="352">
        <f>SUMIFS(PREV_R!G:G,PREV_R!$C:$C,'10'!$D$10,PREV_R!A:A,AE56,PREV_R!B:B,1)</f>
        <v>0</v>
      </c>
      <c r="AJ56" s="352">
        <f>SUMIFS(PREV_R!H:H,PREV_R!$C:$C,'10'!$D$10,PREV_R!A:A,AE56,PREV_R!B:B,1)</f>
        <v>0</v>
      </c>
      <c r="AK56" s="352">
        <f>SUMIFS(PREV_R!I:I,PREV_R!$C:$C,'10'!$D$10,PREV_R!A:A,AE56,PREV_R!B:B,1)</f>
        <v>0</v>
      </c>
      <c r="AL56" s="352">
        <f>SUMIFS(PREV_R!J:J,PREV_R!$C:$C,'10'!$D$10,PREV_R!A:A,AE56,PREV_R!B:B,1)</f>
        <v>0</v>
      </c>
      <c r="AM56" s="352">
        <f>SUMIFS(PREV_R!K:K,PREV_R!$C:$C,'10'!$D$10,PREV_R!A:A,AE56,PREV_R!B:B,1)</f>
        <v>0</v>
      </c>
      <c r="AN56" s="352">
        <f>SUMIFS(PREV_R!L:L,PREV_R!$C:$C,'10'!$D$10,PREV_R!A:A,AE56,PREV_R!B:B,1)</f>
        <v>0</v>
      </c>
      <c r="AO56" s="352">
        <f>SUMIFS(PREV_R!M:M,PREV_R!$C:$C,'10'!$D$10,PREV_R!A:A,AE56,PREV_R!B:B,1)</f>
        <v>0</v>
      </c>
      <c r="AP56" s="352">
        <f>SUMIFS(PREV_R!N:N,PREV_R!$C:$C,'10'!$D$10,PREV_R!A:A,AE56,PREV_R!B:B,1)</f>
        <v>0</v>
      </c>
      <c r="AQ56" s="352">
        <f>SUMIFS(PREV_R!O:O,PREV_R!$C:$C,'10'!$D$10,PREV_R!A:A,AE56,PREV_R!B:B,1)</f>
        <v>0</v>
      </c>
      <c r="AS56" s="352">
        <f>SUMIFS(PREV_D!D:D,PREV_D!$C:$C,'10'!$I$10,PREV_D!A:A,'10'!AE56,PREV_D!B:B,1)</f>
        <v>0</v>
      </c>
      <c r="AT56" s="352">
        <f>SUMIFS(PREV_D!E:E,PREV_D!$C:$C,'10'!$I$10,PREV_D!A:A,'10'!AE56,PREV_D!B:B,1)</f>
        <v>0</v>
      </c>
      <c r="AU56" s="352">
        <f>SUMIFS(PREV_D!F:F,PREV_D!$C:$C,'10'!$I$10,PREV_D!A:A,'10'!AE56,PREV_D!B:B,1)</f>
        <v>0</v>
      </c>
      <c r="AV56" s="352">
        <f>SUMIFS(PREV_D!G:G,PREV_D!$C:$C,'10'!$I$10,PREV_D!A:A,'10'!AE56,PREV_D!B:B,1)</f>
        <v>0</v>
      </c>
      <c r="AW56" s="352">
        <f>SUMIFS(PREV_D!H:H,PREV_D!$C:$C,'10'!$I$10,PREV_D!A:A,'10'!AE56,PREV_D!B:B,1)</f>
        <v>0</v>
      </c>
      <c r="AX56" s="352">
        <f>SUMIFS(PREV_D!I:I,PREV_D!$C:$C,'10'!$I$10,PREV_D!A:A,'10'!AE56,PREV_D!B:B,1)</f>
        <v>0</v>
      </c>
      <c r="AY56" s="352">
        <f>SUMIFS(PREV_D!J:J,PREV_D!$C:$C,'10'!$I$10,PREV_D!A:A,'10'!AE56,PREV_D!B:B,1)</f>
        <v>0</v>
      </c>
      <c r="AZ56" s="352">
        <f>SUMIFS(PREV_D!K:K,PREV_D!$C:$C,'10'!$I$10,PREV_D!A:A,'10'!AE56,PREV_D!B:B,1)</f>
        <v>0</v>
      </c>
      <c r="BA56" s="352">
        <f>SUMIFS(PREV_D!L:L,PREV_D!$C:$C,'10'!$I$10,PREV_D!A:A,'10'!AE56,PREV_D!B:B,1)</f>
        <v>0</v>
      </c>
      <c r="BB56" s="352">
        <f>SUMIFS(PREV_D!M:M,PREV_D!$C:$C,'10'!$I$10,PREV_D!A:A,'10'!AE56,PREV_D!B:B,1)</f>
        <v>0</v>
      </c>
      <c r="BC56" s="352">
        <f>SUMIFS(PREV_D!N:N,PREV_D!$C:$C,'10'!$I$10,PREV_D!A:A,'10'!AE56,PREV_D!B:B,1)</f>
        <v>0</v>
      </c>
      <c r="BD56" s="352">
        <f>SUMIFS(PREV_D!O:O,PREV_D!$C:$C,'10'!$I$10,PREV_D!A:A,'10'!AE56,PREV_D!B:B,1)</f>
        <v>0</v>
      </c>
    </row>
    <row r="57" spans="2:56" x14ac:dyDescent="0.25"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315"/>
      <c r="P57" s="315"/>
      <c r="Q57" s="315"/>
      <c r="R57" s="315"/>
      <c r="S57" s="315"/>
      <c r="T57" s="315"/>
      <c r="U57" s="315"/>
      <c r="AE57" s="156">
        <f t="shared" si="3"/>
        <v>2068</v>
      </c>
      <c r="AF57" s="352">
        <f>SUMIFS(PREV_R!D:D,PREV_R!$C:$C,'10'!$D$10,PREV_R!A:A,AE57,PREV_R!B:B,1)</f>
        <v>0</v>
      </c>
      <c r="AG57" s="352">
        <f>SUMIFS(PREV_R!E:E,PREV_R!$C:$C,'10'!$D$10,PREV_R!A:A,AE57,PREV_R!B:B,1)</f>
        <v>0</v>
      </c>
      <c r="AH57" s="352">
        <f>SUMIFS(PREV_R!F:F,PREV_R!$C:$C,'10'!$D$10,PREV_R!A:A,AE57,PREV_R!B:B,1)</f>
        <v>0</v>
      </c>
      <c r="AI57" s="352">
        <f>SUMIFS(PREV_R!G:G,PREV_R!$C:$C,'10'!$D$10,PREV_R!A:A,AE57,PREV_R!B:B,1)</f>
        <v>0</v>
      </c>
      <c r="AJ57" s="352">
        <f>SUMIFS(PREV_R!H:H,PREV_R!$C:$C,'10'!$D$10,PREV_R!A:A,AE57,PREV_R!B:B,1)</f>
        <v>0</v>
      </c>
      <c r="AK57" s="352">
        <f>SUMIFS(PREV_R!I:I,PREV_R!$C:$C,'10'!$D$10,PREV_R!A:A,AE57,PREV_R!B:B,1)</f>
        <v>0</v>
      </c>
      <c r="AL57" s="352">
        <f>SUMIFS(PREV_R!J:J,PREV_R!$C:$C,'10'!$D$10,PREV_R!A:A,AE57,PREV_R!B:B,1)</f>
        <v>0</v>
      </c>
      <c r="AM57" s="352">
        <f>SUMIFS(PREV_R!K:K,PREV_R!$C:$C,'10'!$D$10,PREV_R!A:A,AE57,PREV_R!B:B,1)</f>
        <v>0</v>
      </c>
      <c r="AN57" s="352">
        <f>SUMIFS(PREV_R!L:L,PREV_R!$C:$C,'10'!$D$10,PREV_R!A:A,AE57,PREV_R!B:B,1)</f>
        <v>0</v>
      </c>
      <c r="AO57" s="352">
        <f>SUMIFS(PREV_R!M:M,PREV_R!$C:$C,'10'!$D$10,PREV_R!A:A,AE57,PREV_R!B:B,1)</f>
        <v>0</v>
      </c>
      <c r="AP57" s="352">
        <f>SUMIFS(PREV_R!N:N,PREV_R!$C:$C,'10'!$D$10,PREV_R!A:A,AE57,PREV_R!B:B,1)</f>
        <v>0</v>
      </c>
      <c r="AQ57" s="352">
        <f>SUMIFS(PREV_R!O:O,PREV_R!$C:$C,'10'!$D$10,PREV_R!A:A,AE57,PREV_R!B:B,1)</f>
        <v>0</v>
      </c>
      <c r="AS57" s="352">
        <f>SUMIFS(PREV_D!D:D,PREV_D!$C:$C,'10'!$I$10,PREV_D!A:A,'10'!AE57,PREV_D!B:B,1)</f>
        <v>0</v>
      </c>
      <c r="AT57" s="352">
        <f>SUMIFS(PREV_D!E:E,PREV_D!$C:$C,'10'!$I$10,PREV_D!A:A,'10'!AE57,PREV_D!B:B,1)</f>
        <v>0</v>
      </c>
      <c r="AU57" s="352">
        <f>SUMIFS(PREV_D!F:F,PREV_D!$C:$C,'10'!$I$10,PREV_D!A:A,'10'!AE57,PREV_D!B:B,1)</f>
        <v>0</v>
      </c>
      <c r="AV57" s="352">
        <f>SUMIFS(PREV_D!G:G,PREV_D!$C:$C,'10'!$I$10,PREV_D!A:A,'10'!AE57,PREV_D!B:B,1)</f>
        <v>0</v>
      </c>
      <c r="AW57" s="352">
        <f>SUMIFS(PREV_D!H:H,PREV_D!$C:$C,'10'!$I$10,PREV_D!A:A,'10'!AE57,PREV_D!B:B,1)</f>
        <v>0</v>
      </c>
      <c r="AX57" s="352">
        <f>SUMIFS(PREV_D!I:I,PREV_D!$C:$C,'10'!$I$10,PREV_D!A:A,'10'!AE57,PREV_D!B:B,1)</f>
        <v>0</v>
      </c>
      <c r="AY57" s="352">
        <f>SUMIFS(PREV_D!J:J,PREV_D!$C:$C,'10'!$I$10,PREV_D!A:A,'10'!AE57,PREV_D!B:B,1)</f>
        <v>0</v>
      </c>
      <c r="AZ57" s="352">
        <f>SUMIFS(PREV_D!K:K,PREV_D!$C:$C,'10'!$I$10,PREV_D!A:A,'10'!AE57,PREV_D!B:B,1)</f>
        <v>0</v>
      </c>
      <c r="BA57" s="352">
        <f>SUMIFS(PREV_D!L:L,PREV_D!$C:$C,'10'!$I$10,PREV_D!A:A,'10'!AE57,PREV_D!B:B,1)</f>
        <v>0</v>
      </c>
      <c r="BB57" s="352">
        <f>SUMIFS(PREV_D!M:M,PREV_D!$C:$C,'10'!$I$10,PREV_D!A:A,'10'!AE57,PREV_D!B:B,1)</f>
        <v>0</v>
      </c>
      <c r="BC57" s="352">
        <f>SUMIFS(PREV_D!N:N,PREV_D!$C:$C,'10'!$I$10,PREV_D!A:A,'10'!AE57,PREV_D!B:B,1)</f>
        <v>0</v>
      </c>
      <c r="BD57" s="352">
        <f>SUMIFS(PREV_D!O:O,PREV_D!$C:$C,'10'!$I$10,PREV_D!A:A,'10'!AE57,PREV_D!B:B,1)</f>
        <v>0</v>
      </c>
    </row>
    <row r="58" spans="2:56" x14ac:dyDescent="0.25"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315"/>
      <c r="P58" s="315"/>
      <c r="Q58" s="315"/>
      <c r="R58" s="315"/>
      <c r="S58" s="315"/>
      <c r="T58" s="315"/>
      <c r="U58" s="315"/>
      <c r="AE58" s="156">
        <f t="shared" si="3"/>
        <v>2069</v>
      </c>
      <c r="AF58" s="352">
        <f>SUMIFS(PREV_R!D:D,PREV_R!$C:$C,'10'!$D$10,PREV_R!A:A,AE58,PREV_R!B:B,1)</f>
        <v>0</v>
      </c>
      <c r="AG58" s="352">
        <f>SUMIFS(PREV_R!E:E,PREV_R!$C:$C,'10'!$D$10,PREV_R!A:A,AE58,PREV_R!B:B,1)</f>
        <v>0</v>
      </c>
      <c r="AH58" s="352">
        <f>SUMIFS(PREV_R!F:F,PREV_R!$C:$C,'10'!$D$10,PREV_R!A:A,AE58,PREV_R!B:B,1)</f>
        <v>0</v>
      </c>
      <c r="AI58" s="352">
        <f>SUMIFS(PREV_R!G:G,PREV_R!$C:$C,'10'!$D$10,PREV_R!A:A,AE58,PREV_R!B:B,1)</f>
        <v>0</v>
      </c>
      <c r="AJ58" s="352">
        <f>SUMIFS(PREV_R!H:H,PREV_R!$C:$C,'10'!$D$10,PREV_R!A:A,AE58,PREV_R!B:B,1)</f>
        <v>0</v>
      </c>
      <c r="AK58" s="352">
        <f>SUMIFS(PREV_R!I:I,PREV_R!$C:$C,'10'!$D$10,PREV_R!A:A,AE58,PREV_R!B:B,1)</f>
        <v>0</v>
      </c>
      <c r="AL58" s="352">
        <f>SUMIFS(PREV_R!J:J,PREV_R!$C:$C,'10'!$D$10,PREV_R!A:A,AE58,PREV_R!B:B,1)</f>
        <v>0</v>
      </c>
      <c r="AM58" s="352">
        <f>SUMIFS(PREV_R!K:K,PREV_R!$C:$C,'10'!$D$10,PREV_R!A:A,AE58,PREV_R!B:B,1)</f>
        <v>0</v>
      </c>
      <c r="AN58" s="352">
        <f>SUMIFS(PREV_R!L:L,PREV_R!$C:$C,'10'!$D$10,PREV_R!A:A,AE58,PREV_R!B:B,1)</f>
        <v>0</v>
      </c>
      <c r="AO58" s="352">
        <f>SUMIFS(PREV_R!M:M,PREV_R!$C:$C,'10'!$D$10,PREV_R!A:A,AE58,PREV_R!B:B,1)</f>
        <v>0</v>
      </c>
      <c r="AP58" s="352">
        <f>SUMIFS(PREV_R!N:N,PREV_R!$C:$C,'10'!$D$10,PREV_R!A:A,AE58,PREV_R!B:B,1)</f>
        <v>0</v>
      </c>
      <c r="AQ58" s="352">
        <f>SUMIFS(PREV_R!O:O,PREV_R!$C:$C,'10'!$D$10,PREV_R!A:A,AE58,PREV_R!B:B,1)</f>
        <v>0</v>
      </c>
      <c r="AS58" s="352">
        <f>SUMIFS(PREV_D!D:D,PREV_D!$C:$C,'10'!$I$10,PREV_D!A:A,'10'!AE58,PREV_D!B:B,1)</f>
        <v>0</v>
      </c>
      <c r="AT58" s="352">
        <f>SUMIFS(PREV_D!E:E,PREV_D!$C:$C,'10'!$I$10,PREV_D!A:A,'10'!AE58,PREV_D!B:B,1)</f>
        <v>0</v>
      </c>
      <c r="AU58" s="352">
        <f>SUMIFS(PREV_D!F:F,PREV_D!$C:$C,'10'!$I$10,PREV_D!A:A,'10'!AE58,PREV_D!B:B,1)</f>
        <v>0</v>
      </c>
      <c r="AV58" s="352">
        <f>SUMIFS(PREV_D!G:G,PREV_D!$C:$C,'10'!$I$10,PREV_D!A:A,'10'!AE58,PREV_D!B:B,1)</f>
        <v>0</v>
      </c>
      <c r="AW58" s="352">
        <f>SUMIFS(PREV_D!H:H,PREV_D!$C:$C,'10'!$I$10,PREV_D!A:A,'10'!AE58,PREV_D!B:B,1)</f>
        <v>0</v>
      </c>
      <c r="AX58" s="352">
        <f>SUMIFS(PREV_D!I:I,PREV_D!$C:$C,'10'!$I$10,PREV_D!A:A,'10'!AE58,PREV_D!B:B,1)</f>
        <v>0</v>
      </c>
      <c r="AY58" s="352">
        <f>SUMIFS(PREV_D!J:J,PREV_D!$C:$C,'10'!$I$10,PREV_D!A:A,'10'!AE58,PREV_D!B:B,1)</f>
        <v>0</v>
      </c>
      <c r="AZ58" s="352">
        <f>SUMIFS(PREV_D!K:K,PREV_D!$C:$C,'10'!$I$10,PREV_D!A:A,'10'!AE58,PREV_D!B:B,1)</f>
        <v>0</v>
      </c>
      <c r="BA58" s="352">
        <f>SUMIFS(PREV_D!L:L,PREV_D!$C:$C,'10'!$I$10,PREV_D!A:A,'10'!AE58,PREV_D!B:B,1)</f>
        <v>0</v>
      </c>
      <c r="BB58" s="352">
        <f>SUMIFS(PREV_D!M:M,PREV_D!$C:$C,'10'!$I$10,PREV_D!A:A,'10'!AE58,PREV_D!B:B,1)</f>
        <v>0</v>
      </c>
      <c r="BC58" s="352">
        <f>SUMIFS(PREV_D!N:N,PREV_D!$C:$C,'10'!$I$10,PREV_D!A:A,'10'!AE58,PREV_D!B:B,1)</f>
        <v>0</v>
      </c>
      <c r="BD58" s="352">
        <f>SUMIFS(PREV_D!O:O,PREV_D!$C:$C,'10'!$I$10,PREV_D!A:A,'10'!AE58,PREV_D!B:B,1)</f>
        <v>0</v>
      </c>
    </row>
    <row r="59" spans="2:56" x14ac:dyDescent="0.25"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315"/>
      <c r="P59" s="315"/>
      <c r="Q59" s="315"/>
      <c r="R59" s="315"/>
      <c r="S59" s="315"/>
      <c r="T59" s="315"/>
      <c r="U59" s="315"/>
      <c r="AE59" s="156">
        <f t="shared" si="3"/>
        <v>2070</v>
      </c>
      <c r="AF59" s="352">
        <f>SUMIFS(PREV_R!D:D,PREV_R!$C:$C,'10'!$D$10,PREV_R!A:A,AE59,PREV_R!B:B,1)</f>
        <v>0</v>
      </c>
      <c r="AG59" s="352">
        <f>SUMIFS(PREV_R!E:E,PREV_R!$C:$C,'10'!$D$10,PREV_R!A:A,AE59,PREV_R!B:B,1)</f>
        <v>0</v>
      </c>
      <c r="AH59" s="352">
        <f>SUMIFS(PREV_R!F:F,PREV_R!$C:$C,'10'!$D$10,PREV_R!A:A,AE59,PREV_R!B:B,1)</f>
        <v>0</v>
      </c>
      <c r="AI59" s="352">
        <f>SUMIFS(PREV_R!G:G,PREV_R!$C:$C,'10'!$D$10,PREV_R!A:A,AE59,PREV_R!B:B,1)</f>
        <v>0</v>
      </c>
      <c r="AJ59" s="352">
        <f>SUMIFS(PREV_R!H:H,PREV_R!$C:$C,'10'!$D$10,PREV_R!A:A,AE59,PREV_R!B:B,1)</f>
        <v>0</v>
      </c>
      <c r="AK59" s="352">
        <f>SUMIFS(PREV_R!I:I,PREV_R!$C:$C,'10'!$D$10,PREV_R!A:A,AE59,PREV_R!B:B,1)</f>
        <v>0</v>
      </c>
      <c r="AL59" s="352">
        <f>SUMIFS(PREV_R!J:J,PREV_R!$C:$C,'10'!$D$10,PREV_R!A:A,AE59,PREV_R!B:B,1)</f>
        <v>0</v>
      </c>
      <c r="AM59" s="352">
        <f>SUMIFS(PREV_R!K:K,PREV_R!$C:$C,'10'!$D$10,PREV_R!A:A,AE59,PREV_R!B:B,1)</f>
        <v>0</v>
      </c>
      <c r="AN59" s="352">
        <f>SUMIFS(PREV_R!L:L,PREV_R!$C:$C,'10'!$D$10,PREV_R!A:A,AE59,PREV_R!B:B,1)</f>
        <v>0</v>
      </c>
      <c r="AO59" s="352">
        <f>SUMIFS(PREV_R!M:M,PREV_R!$C:$C,'10'!$D$10,PREV_R!A:A,AE59,PREV_R!B:B,1)</f>
        <v>0</v>
      </c>
      <c r="AP59" s="352">
        <f>SUMIFS(PREV_R!N:N,PREV_R!$C:$C,'10'!$D$10,PREV_R!A:A,AE59,PREV_R!B:B,1)</f>
        <v>0</v>
      </c>
      <c r="AQ59" s="352">
        <f>SUMIFS(PREV_R!O:O,PREV_R!$C:$C,'10'!$D$10,PREV_R!A:A,AE59,PREV_R!B:B,1)</f>
        <v>0</v>
      </c>
      <c r="AS59" s="352">
        <f>SUMIFS(PREV_D!D:D,PREV_D!$C:$C,'10'!$I$10,PREV_D!A:A,'10'!AE59,PREV_D!B:B,1)</f>
        <v>0</v>
      </c>
      <c r="AT59" s="352">
        <f>SUMIFS(PREV_D!E:E,PREV_D!$C:$C,'10'!$I$10,PREV_D!A:A,'10'!AE59,PREV_D!B:B,1)</f>
        <v>0</v>
      </c>
      <c r="AU59" s="352">
        <f>SUMIFS(PREV_D!F:F,PREV_D!$C:$C,'10'!$I$10,PREV_D!A:A,'10'!AE59,PREV_D!B:B,1)</f>
        <v>0</v>
      </c>
      <c r="AV59" s="352">
        <f>SUMIFS(PREV_D!G:G,PREV_D!$C:$C,'10'!$I$10,PREV_D!A:A,'10'!AE59,PREV_D!B:B,1)</f>
        <v>0</v>
      </c>
      <c r="AW59" s="352">
        <f>SUMIFS(PREV_D!H:H,PREV_D!$C:$C,'10'!$I$10,PREV_D!A:A,'10'!AE59,PREV_D!B:B,1)</f>
        <v>0</v>
      </c>
      <c r="AX59" s="352">
        <f>SUMIFS(PREV_D!I:I,PREV_D!$C:$C,'10'!$I$10,PREV_D!A:A,'10'!AE59,PREV_D!B:B,1)</f>
        <v>0</v>
      </c>
      <c r="AY59" s="352">
        <f>SUMIFS(PREV_D!J:J,PREV_D!$C:$C,'10'!$I$10,PREV_D!A:A,'10'!AE59,PREV_D!B:B,1)</f>
        <v>0</v>
      </c>
      <c r="AZ59" s="352">
        <f>SUMIFS(PREV_D!K:K,PREV_D!$C:$C,'10'!$I$10,PREV_D!A:A,'10'!AE59,PREV_D!B:B,1)</f>
        <v>0</v>
      </c>
      <c r="BA59" s="352">
        <f>SUMIFS(PREV_D!L:L,PREV_D!$C:$C,'10'!$I$10,PREV_D!A:A,'10'!AE59,PREV_D!B:B,1)</f>
        <v>0</v>
      </c>
      <c r="BB59" s="352">
        <f>SUMIFS(PREV_D!M:M,PREV_D!$C:$C,'10'!$I$10,PREV_D!A:A,'10'!AE59,PREV_D!B:B,1)</f>
        <v>0</v>
      </c>
      <c r="BC59" s="352">
        <f>SUMIFS(PREV_D!N:N,PREV_D!$C:$C,'10'!$I$10,PREV_D!A:A,'10'!AE59,PREV_D!B:B,1)</f>
        <v>0</v>
      </c>
      <c r="BD59" s="352">
        <f>SUMIFS(PREV_D!O:O,PREV_D!$C:$C,'10'!$I$10,PREV_D!A:A,'10'!AE59,PREV_D!B:B,1)</f>
        <v>0</v>
      </c>
    </row>
    <row r="60" spans="2:56" x14ac:dyDescent="0.25"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315"/>
      <c r="P60" s="315"/>
      <c r="Q60" s="315"/>
      <c r="R60" s="315"/>
      <c r="S60" s="315"/>
      <c r="T60" s="315"/>
      <c r="U60" s="315"/>
    </row>
    <row r="61" spans="2:56" x14ac:dyDescent="0.25"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315"/>
      <c r="P61" s="315"/>
      <c r="Q61" s="315"/>
      <c r="R61" s="315"/>
      <c r="S61" s="315"/>
      <c r="T61" s="315"/>
      <c r="U61" s="315"/>
    </row>
    <row r="62" spans="2:56" x14ac:dyDescent="0.25"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315"/>
      <c r="P62" s="315"/>
      <c r="Q62" s="315"/>
      <c r="R62" s="315"/>
      <c r="S62" s="315"/>
      <c r="T62" s="315"/>
      <c r="U62" s="315"/>
    </row>
    <row r="63" spans="2:56" x14ac:dyDescent="0.25"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315"/>
      <c r="P63" s="315"/>
      <c r="Q63" s="315"/>
      <c r="R63" s="315"/>
      <c r="S63" s="315"/>
      <c r="T63" s="315"/>
      <c r="U63" s="315"/>
    </row>
    <row r="64" spans="2:56" x14ac:dyDescent="0.25"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315"/>
      <c r="P64" s="315"/>
      <c r="Q64" s="315"/>
      <c r="R64" s="315"/>
      <c r="S64" s="315"/>
      <c r="T64" s="315"/>
      <c r="U64" s="315"/>
    </row>
    <row r="65" spans="2:21" x14ac:dyDescent="0.25"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315"/>
      <c r="P65" s="315"/>
      <c r="Q65" s="315"/>
      <c r="R65" s="315"/>
      <c r="S65" s="315"/>
      <c r="T65" s="315"/>
      <c r="U65" s="315"/>
    </row>
    <row r="66" spans="2:21" x14ac:dyDescent="0.25"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315"/>
      <c r="P66" s="315"/>
      <c r="Q66" s="315"/>
      <c r="R66" s="315"/>
      <c r="S66" s="315"/>
      <c r="T66" s="315"/>
      <c r="U66" s="315"/>
    </row>
    <row r="67" spans="2:21" x14ac:dyDescent="0.25"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315"/>
      <c r="P67" s="315"/>
      <c r="Q67" s="315"/>
      <c r="R67" s="315"/>
      <c r="S67" s="315"/>
      <c r="T67" s="315"/>
      <c r="U67" s="315"/>
    </row>
    <row r="68" spans="2:21" x14ac:dyDescent="0.25"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315"/>
      <c r="P68" s="315"/>
      <c r="Q68" s="315"/>
      <c r="R68" s="315"/>
      <c r="S68" s="315"/>
      <c r="T68" s="315"/>
      <c r="U68" s="315"/>
    </row>
    <row r="69" spans="2:21" x14ac:dyDescent="0.25"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315"/>
      <c r="P69" s="315"/>
      <c r="Q69" s="315"/>
      <c r="R69" s="315"/>
      <c r="S69" s="315"/>
      <c r="T69" s="315"/>
      <c r="U69" s="315"/>
    </row>
    <row r="70" spans="2:21" x14ac:dyDescent="0.25"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315"/>
      <c r="P70" s="315"/>
      <c r="Q70" s="315"/>
      <c r="R70" s="315"/>
      <c r="S70" s="315"/>
      <c r="T70" s="315"/>
      <c r="U70" s="315"/>
    </row>
    <row r="71" spans="2:21" x14ac:dyDescent="0.25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315"/>
      <c r="P71" s="315"/>
      <c r="Q71" s="315"/>
      <c r="R71" s="315"/>
      <c r="S71" s="315"/>
      <c r="T71" s="315"/>
      <c r="U71" s="315"/>
    </row>
    <row r="72" spans="2:21" x14ac:dyDescent="0.25"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315"/>
      <c r="P72" s="315"/>
      <c r="Q72" s="315"/>
      <c r="R72" s="315"/>
      <c r="S72" s="315"/>
      <c r="T72" s="315"/>
      <c r="U72" s="315"/>
    </row>
    <row r="73" spans="2:21" x14ac:dyDescent="0.25"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315"/>
      <c r="P73" s="315"/>
      <c r="Q73" s="315"/>
      <c r="R73" s="315"/>
      <c r="S73" s="315"/>
      <c r="T73" s="315"/>
      <c r="U73" s="315"/>
    </row>
    <row r="74" spans="2:21" x14ac:dyDescent="0.25"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315"/>
      <c r="P74" s="315"/>
      <c r="Q74" s="315"/>
      <c r="R74" s="315"/>
      <c r="S74" s="315"/>
      <c r="T74" s="315"/>
      <c r="U74" s="315"/>
    </row>
    <row r="75" spans="2:21" x14ac:dyDescent="0.25"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315"/>
      <c r="P75" s="315"/>
      <c r="Q75" s="315"/>
      <c r="R75" s="315"/>
      <c r="S75" s="315"/>
      <c r="T75" s="315"/>
      <c r="U75" s="315"/>
    </row>
    <row r="76" spans="2:21" x14ac:dyDescent="0.25"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315"/>
      <c r="P76" s="315"/>
      <c r="Q76" s="315"/>
      <c r="R76" s="315"/>
      <c r="S76" s="315"/>
      <c r="T76" s="315"/>
      <c r="U76" s="315"/>
    </row>
    <row r="77" spans="2:21" x14ac:dyDescent="0.25"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315"/>
      <c r="P77" s="315"/>
      <c r="Q77" s="315"/>
      <c r="R77" s="315"/>
      <c r="S77" s="315"/>
      <c r="T77" s="315"/>
      <c r="U77" s="315"/>
    </row>
    <row r="78" spans="2:21" x14ac:dyDescent="0.25"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315"/>
      <c r="P78" s="315"/>
      <c r="Q78" s="315"/>
      <c r="R78" s="315"/>
      <c r="S78" s="315"/>
      <c r="T78" s="315"/>
      <c r="U78" s="315"/>
    </row>
    <row r="79" spans="2:21" x14ac:dyDescent="0.25"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315"/>
      <c r="P79" s="315"/>
      <c r="Q79" s="315"/>
      <c r="R79" s="315"/>
      <c r="S79" s="315"/>
      <c r="T79" s="315"/>
      <c r="U79" s="315"/>
    </row>
    <row r="80" spans="2:21" x14ac:dyDescent="0.25"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315"/>
      <c r="P80" s="315"/>
      <c r="Q80" s="315"/>
      <c r="R80" s="315"/>
      <c r="S80" s="315"/>
      <c r="T80" s="315"/>
      <c r="U80" s="315"/>
    </row>
    <row r="81" spans="2:21" x14ac:dyDescent="0.25"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315"/>
      <c r="P81" s="315"/>
      <c r="Q81" s="315"/>
      <c r="R81" s="315"/>
      <c r="S81" s="315"/>
      <c r="T81" s="315"/>
      <c r="U81" s="315"/>
    </row>
    <row r="82" spans="2:21" x14ac:dyDescent="0.25"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315"/>
      <c r="P82" s="315"/>
      <c r="Q82" s="315"/>
      <c r="R82" s="315"/>
      <c r="S82" s="315"/>
      <c r="T82" s="315"/>
      <c r="U82" s="315"/>
    </row>
    <row r="83" spans="2:21" x14ac:dyDescent="0.25"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315"/>
      <c r="P83" s="315"/>
      <c r="Q83" s="315"/>
      <c r="R83" s="315"/>
      <c r="S83" s="315"/>
      <c r="T83" s="315"/>
      <c r="U83" s="315"/>
    </row>
    <row r="84" spans="2:21" x14ac:dyDescent="0.25"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315"/>
      <c r="P84" s="315"/>
      <c r="Q84" s="315"/>
      <c r="R84" s="315"/>
      <c r="S84" s="315"/>
      <c r="T84" s="315"/>
      <c r="U84" s="315"/>
    </row>
    <row r="85" spans="2:21" x14ac:dyDescent="0.25"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315"/>
      <c r="P85" s="315"/>
      <c r="Q85" s="315"/>
      <c r="R85" s="315"/>
      <c r="S85" s="315"/>
      <c r="T85" s="315"/>
      <c r="U85" s="315"/>
    </row>
    <row r="86" spans="2:21" x14ac:dyDescent="0.25"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315"/>
      <c r="P86" s="315"/>
      <c r="Q86" s="315"/>
      <c r="R86" s="315"/>
      <c r="S86" s="315"/>
      <c r="T86" s="315"/>
      <c r="U86" s="315"/>
    </row>
    <row r="87" spans="2:21" x14ac:dyDescent="0.25"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315"/>
      <c r="P87" s="315"/>
      <c r="Q87" s="315"/>
      <c r="R87" s="315"/>
      <c r="S87" s="315"/>
      <c r="T87" s="315"/>
      <c r="U87" s="315"/>
    </row>
    <row r="88" spans="2:21" x14ac:dyDescent="0.25"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315"/>
      <c r="P88" s="315"/>
      <c r="Q88" s="315"/>
      <c r="R88" s="315"/>
      <c r="S88" s="315"/>
      <c r="T88" s="315"/>
      <c r="U88" s="315"/>
    </row>
    <row r="89" spans="2:21" x14ac:dyDescent="0.25"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315"/>
      <c r="P89" s="315"/>
      <c r="Q89" s="315"/>
      <c r="R89" s="315"/>
      <c r="S89" s="315"/>
      <c r="T89" s="315"/>
      <c r="U89" s="315"/>
    </row>
    <row r="90" spans="2:21" x14ac:dyDescent="0.25"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315"/>
      <c r="P90" s="315"/>
      <c r="Q90" s="315"/>
      <c r="R90" s="315"/>
      <c r="S90" s="315"/>
      <c r="T90" s="315"/>
      <c r="U90" s="315"/>
    </row>
    <row r="91" spans="2:21" x14ac:dyDescent="0.25"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315"/>
      <c r="P91" s="315"/>
      <c r="Q91" s="315"/>
      <c r="R91" s="315"/>
      <c r="S91" s="315"/>
      <c r="T91" s="315"/>
      <c r="U91" s="315"/>
    </row>
    <row r="92" spans="2:21" x14ac:dyDescent="0.25"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315"/>
      <c r="P92" s="315"/>
      <c r="Q92" s="315"/>
      <c r="R92" s="315"/>
      <c r="S92" s="315"/>
      <c r="T92" s="315"/>
      <c r="U92" s="315"/>
    </row>
    <row r="93" spans="2:21" x14ac:dyDescent="0.25"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315"/>
      <c r="P93" s="315"/>
      <c r="Q93" s="315"/>
      <c r="R93" s="315"/>
      <c r="S93" s="315"/>
      <c r="T93" s="315"/>
      <c r="U93" s="315"/>
    </row>
    <row r="94" spans="2:21" x14ac:dyDescent="0.25"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315"/>
      <c r="P94" s="315"/>
      <c r="Q94" s="315"/>
      <c r="R94" s="315"/>
      <c r="S94" s="315"/>
      <c r="T94" s="315"/>
      <c r="U94" s="315"/>
    </row>
    <row r="95" spans="2:21" x14ac:dyDescent="0.25"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315"/>
      <c r="P95" s="315"/>
      <c r="Q95" s="315"/>
      <c r="R95" s="315"/>
      <c r="S95" s="315"/>
      <c r="T95" s="315"/>
      <c r="U95" s="315"/>
    </row>
    <row r="96" spans="2:21" x14ac:dyDescent="0.25"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315"/>
      <c r="P96" s="315"/>
      <c r="Q96" s="315"/>
      <c r="R96" s="315"/>
      <c r="S96" s="315"/>
      <c r="T96" s="315"/>
      <c r="U96" s="315"/>
    </row>
    <row r="97" spans="2:21" x14ac:dyDescent="0.25"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315"/>
      <c r="P97" s="315"/>
      <c r="Q97" s="315"/>
      <c r="R97" s="315"/>
      <c r="S97" s="315"/>
      <c r="T97" s="315"/>
      <c r="U97" s="315"/>
    </row>
    <row r="98" spans="2:21" x14ac:dyDescent="0.25"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315"/>
      <c r="P98" s="315"/>
      <c r="Q98" s="315"/>
      <c r="R98" s="315"/>
      <c r="S98" s="315"/>
      <c r="T98" s="315"/>
      <c r="U98" s="315"/>
    </row>
    <row r="99" spans="2:21" x14ac:dyDescent="0.25"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315"/>
      <c r="P99" s="315"/>
      <c r="Q99" s="315"/>
      <c r="R99" s="315"/>
      <c r="S99" s="315"/>
      <c r="T99" s="315"/>
      <c r="U99" s="315"/>
    </row>
    <row r="100" spans="2:21" x14ac:dyDescent="0.25"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315"/>
      <c r="P100" s="315"/>
      <c r="Q100" s="315"/>
      <c r="R100" s="315"/>
      <c r="S100" s="315"/>
      <c r="T100" s="315"/>
      <c r="U100" s="315"/>
    </row>
    <row r="101" spans="2:21" x14ac:dyDescent="0.25"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315"/>
      <c r="P101" s="315"/>
      <c r="Q101" s="315"/>
      <c r="R101" s="315"/>
      <c r="S101" s="315"/>
      <c r="T101" s="315"/>
      <c r="U101" s="315"/>
    </row>
    <row r="102" spans="2:21" x14ac:dyDescent="0.25"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315"/>
      <c r="P102" s="315"/>
      <c r="Q102" s="315"/>
      <c r="R102" s="315"/>
      <c r="S102" s="315"/>
      <c r="T102" s="315"/>
      <c r="U102" s="315"/>
    </row>
    <row r="103" spans="2:21" x14ac:dyDescent="0.25"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315"/>
      <c r="P103" s="315"/>
      <c r="Q103" s="315"/>
      <c r="R103" s="315"/>
      <c r="S103" s="315"/>
      <c r="T103" s="315"/>
      <c r="U103" s="315"/>
    </row>
    <row r="104" spans="2:21" x14ac:dyDescent="0.25"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315"/>
      <c r="P104" s="315"/>
      <c r="Q104" s="315"/>
      <c r="R104" s="315"/>
      <c r="S104" s="315"/>
      <c r="T104" s="315"/>
      <c r="U104" s="315"/>
    </row>
    <row r="105" spans="2:21" x14ac:dyDescent="0.25"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315"/>
      <c r="P105" s="315"/>
      <c r="Q105" s="315"/>
      <c r="R105" s="315"/>
      <c r="S105" s="315"/>
      <c r="T105" s="315"/>
      <c r="U105" s="315"/>
    </row>
    <row r="106" spans="2:21" x14ac:dyDescent="0.25"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315"/>
      <c r="P106" s="315"/>
      <c r="Q106" s="315"/>
      <c r="R106" s="315"/>
      <c r="S106" s="315"/>
      <c r="T106" s="315"/>
      <c r="U106" s="315"/>
    </row>
    <row r="107" spans="2:21" x14ac:dyDescent="0.25"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315"/>
      <c r="P107" s="315"/>
      <c r="Q107" s="315"/>
      <c r="R107" s="315"/>
      <c r="S107" s="315"/>
      <c r="T107" s="315"/>
      <c r="U107" s="315"/>
    </row>
    <row r="108" spans="2:21" x14ac:dyDescent="0.25"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315"/>
      <c r="P108" s="315"/>
      <c r="Q108" s="315"/>
      <c r="R108" s="315"/>
      <c r="S108" s="315"/>
      <c r="T108" s="315"/>
      <c r="U108" s="315"/>
    </row>
    <row r="109" spans="2:21" x14ac:dyDescent="0.25"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315"/>
      <c r="P109" s="315"/>
      <c r="Q109" s="315"/>
      <c r="R109" s="315"/>
      <c r="S109" s="315"/>
      <c r="T109" s="315"/>
      <c r="U109" s="315"/>
    </row>
    <row r="110" spans="2:21" x14ac:dyDescent="0.25"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315"/>
      <c r="P110" s="315"/>
      <c r="Q110" s="315"/>
      <c r="R110" s="315"/>
      <c r="S110" s="315"/>
      <c r="T110" s="315"/>
      <c r="U110" s="315"/>
    </row>
    <row r="111" spans="2:21" x14ac:dyDescent="0.25"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315"/>
      <c r="P111" s="315"/>
      <c r="Q111" s="315"/>
      <c r="R111" s="315"/>
      <c r="S111" s="315"/>
      <c r="T111" s="315"/>
      <c r="U111" s="315"/>
    </row>
    <row r="112" spans="2:21" x14ac:dyDescent="0.25"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315"/>
      <c r="P112" s="315"/>
      <c r="Q112" s="315"/>
      <c r="R112" s="315"/>
      <c r="S112" s="315"/>
      <c r="T112" s="315"/>
      <c r="U112" s="315"/>
    </row>
    <row r="113" spans="2:21" x14ac:dyDescent="0.25"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315"/>
      <c r="P113" s="315"/>
      <c r="Q113" s="315"/>
      <c r="R113" s="315"/>
      <c r="S113" s="315"/>
      <c r="T113" s="315"/>
      <c r="U113" s="315"/>
    </row>
    <row r="114" spans="2:21" x14ac:dyDescent="0.25"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315"/>
      <c r="P114" s="315"/>
      <c r="Q114" s="315"/>
      <c r="R114" s="315"/>
      <c r="S114" s="315"/>
      <c r="T114" s="315"/>
      <c r="U114" s="315"/>
    </row>
    <row r="115" spans="2:21" x14ac:dyDescent="0.25"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315"/>
      <c r="P115" s="315"/>
      <c r="Q115" s="315"/>
      <c r="R115" s="315"/>
      <c r="S115" s="315"/>
      <c r="T115" s="315"/>
      <c r="U115" s="315"/>
    </row>
  </sheetData>
  <sheetProtection password="D4CF" sheet="1" objects="1" scenarios="1" selectLockedCells="1" sort="0" autoFilter="0"/>
  <mergeCells count="12">
    <mergeCell ref="BN6:BN8"/>
    <mergeCell ref="AF7:AQ7"/>
    <mergeCell ref="AS7:BD7"/>
    <mergeCell ref="D10:E10"/>
    <mergeCell ref="I10:J10"/>
    <mergeCell ref="C6:F7"/>
    <mergeCell ref="H6:K7"/>
    <mergeCell ref="BG6:BG8"/>
    <mergeCell ref="BH6:BH8"/>
    <mergeCell ref="BJ6:BJ7"/>
    <mergeCell ref="BK6:BK7"/>
    <mergeCell ref="BL6:BL7"/>
  </mergeCells>
  <conditionalFormatting sqref="F13:F25 K13:K25">
    <cfRule type="cellIs" dxfId="3" priority="1" operator="greaterThan">
      <formula>0</formula>
    </cfRule>
    <cfRule type="cellIs" dxfId="2" priority="2" operator="lessThan">
      <formula>0</formula>
    </cfRule>
  </conditionalFormatting>
  <dataValidations count="3">
    <dataValidation type="list" allowBlank="1" showInputMessage="1" showErrorMessage="1" sqref="D10">
      <formula1>$X$7:$X$56</formula1>
    </dataValidation>
    <dataValidation type="list" allowBlank="1" showInputMessage="1" showErrorMessage="1" sqref="M10">
      <formula1>$AE$9:$AE$59</formula1>
    </dataValidation>
    <dataValidation type="list" allowBlank="1" showInputMessage="1" showErrorMessage="1" sqref="I10">
      <formula1>$AA$7:$AA$56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>
    <tabColor rgb="FF7030A0"/>
  </sheetPr>
  <dimension ref="A5:BI208"/>
  <sheetViews>
    <sheetView showGridLines="0" showRowColHeaders="0" zoomScaleNormal="100" workbookViewId="0">
      <pane ySplit="4" topLeftCell="A5" activePane="bottomLeft" state="frozen"/>
      <selection pane="bottomLeft" activeCell="J9" sqref="J9"/>
    </sheetView>
  </sheetViews>
  <sheetFormatPr defaultRowHeight="15" x14ac:dyDescent="0.25"/>
  <cols>
    <col min="1" max="1" width="10.7109375" style="1" customWidth="1"/>
    <col min="2" max="2" width="4.28515625" style="1" customWidth="1"/>
    <col min="3" max="3" width="3.7109375" style="1" customWidth="1"/>
    <col min="4" max="6" width="23.28515625" style="1" customWidth="1"/>
    <col min="7" max="7" width="3.7109375" style="1" customWidth="1"/>
    <col min="8" max="8" width="10.7109375" style="1" customWidth="1"/>
    <col min="9" max="9" width="13" style="1" customWidth="1"/>
    <col min="10" max="10" width="15.7109375" style="1" customWidth="1"/>
    <col min="11" max="11" width="10.7109375" style="1" customWidth="1"/>
    <col min="12" max="12" width="13" style="1" customWidth="1"/>
    <col min="13" max="13" width="15.5703125" style="1" customWidth="1"/>
    <col min="14" max="14" width="5.85546875" style="1" customWidth="1"/>
    <col min="15" max="15" width="13" style="1" customWidth="1"/>
    <col min="16" max="16" width="15.7109375" style="1" customWidth="1"/>
    <col min="17" max="22" width="9.140625" style="1"/>
    <col min="23" max="24" width="13.42578125" style="1" customWidth="1"/>
    <col min="25" max="25" width="10.7109375" style="1" customWidth="1"/>
    <col min="26" max="26" width="12.7109375" style="302" customWidth="1"/>
    <col min="27" max="27" width="12" style="348" customWidth="1"/>
    <col min="28" max="28" width="10.28515625" style="348" customWidth="1"/>
    <col min="29" max="29" width="7.85546875" style="348" customWidth="1"/>
    <col min="30" max="30" width="9.140625" style="302" customWidth="1"/>
    <col min="31" max="31" width="9.140625" style="348" hidden="1" customWidth="1"/>
    <col min="32" max="34" width="10.28515625" style="348" hidden="1" customWidth="1"/>
    <col min="35" max="37" width="9.140625" style="348" hidden="1" customWidth="1"/>
    <col min="38" max="38" width="4.85546875" style="348" hidden="1" customWidth="1"/>
    <col min="39" max="41" width="9.140625" style="348" hidden="1" customWidth="1"/>
    <col min="42" max="42" width="4.85546875" style="348" hidden="1" customWidth="1"/>
    <col min="43" max="43" width="11.85546875" style="348" hidden="1" customWidth="1"/>
    <col min="44" max="47" width="9.140625" style="348" hidden="1" customWidth="1"/>
    <col min="48" max="51" width="0" style="348" hidden="1" customWidth="1"/>
    <col min="52" max="61" width="9.140625" style="302"/>
    <col min="62" max="16384" width="9.140625" style="1"/>
  </cols>
  <sheetData>
    <row r="5" spans="1:47" x14ac:dyDescent="0.25"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</row>
    <row r="6" spans="1:47" x14ac:dyDescent="0.25">
      <c r="B6" s="58"/>
      <c r="C6" s="507" t="s">
        <v>252</v>
      </c>
      <c r="D6" s="507"/>
      <c r="E6" s="507"/>
      <c r="F6" s="507"/>
      <c r="G6" s="507"/>
      <c r="H6" s="507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</row>
    <row r="7" spans="1:47" x14ac:dyDescent="0.25">
      <c r="A7" s="3"/>
      <c r="B7" s="58"/>
      <c r="C7" s="507"/>
      <c r="D7" s="507"/>
      <c r="E7" s="507"/>
      <c r="F7" s="507"/>
      <c r="G7" s="507"/>
      <c r="H7" s="507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</row>
    <row r="8" spans="1:47" x14ac:dyDescent="0.25"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AD8" s="304"/>
      <c r="AQ8" s="353">
        <f>CAD!$R$18</f>
        <v>1</v>
      </c>
    </row>
    <row r="9" spans="1:47" ht="15" customHeight="1" x14ac:dyDescent="0.25">
      <c r="B9" s="58"/>
      <c r="C9" s="58"/>
      <c r="D9" s="58"/>
      <c r="E9" s="58"/>
      <c r="F9" s="174"/>
      <c r="G9" s="58"/>
      <c r="H9" s="58"/>
      <c r="I9" s="104" t="s">
        <v>148</v>
      </c>
      <c r="J9" s="112" t="s">
        <v>36</v>
      </c>
      <c r="K9" s="58"/>
      <c r="L9" s="104" t="s">
        <v>146</v>
      </c>
      <c r="M9" s="112">
        <v>2021</v>
      </c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AD9" s="304"/>
    </row>
    <row r="10" spans="1:47" ht="17.100000000000001" customHeight="1" x14ac:dyDescent="0.25"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AD10" s="304"/>
      <c r="AJ10" s="453" t="s">
        <v>270</v>
      </c>
      <c r="AK10" s="453" t="s">
        <v>67</v>
      </c>
      <c r="AL10" s="354"/>
      <c r="AM10" s="453" t="s">
        <v>71</v>
      </c>
      <c r="AN10" s="453" t="s">
        <v>267</v>
      </c>
      <c r="AO10" s="495" t="s">
        <v>82</v>
      </c>
      <c r="AQ10" s="468" t="s">
        <v>269</v>
      </c>
    </row>
    <row r="11" spans="1:47" ht="19.5" customHeight="1" thickBot="1" x14ac:dyDescent="0.3">
      <c r="B11" s="58"/>
      <c r="C11" s="121"/>
      <c r="D11" s="121"/>
      <c r="E11" s="121"/>
      <c r="F11" s="121"/>
      <c r="G11" s="121"/>
      <c r="H11" s="58"/>
      <c r="I11" s="510" t="s">
        <v>6</v>
      </c>
      <c r="J11" s="510"/>
      <c r="K11" s="58"/>
      <c r="L11" s="510" t="s">
        <v>7</v>
      </c>
      <c r="M11" s="510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AD11" s="304"/>
      <c r="AE11" s="453" t="s">
        <v>6</v>
      </c>
      <c r="AF11" s="453"/>
      <c r="AG11" s="453"/>
      <c r="AH11" s="453"/>
      <c r="AJ11" s="453"/>
      <c r="AK11" s="453"/>
      <c r="AL11" s="354"/>
      <c r="AM11" s="453"/>
      <c r="AN11" s="453"/>
      <c r="AO11" s="495"/>
      <c r="AQ11" s="468"/>
      <c r="AS11" s="156">
        <f>CAD!M10</f>
        <v>2020</v>
      </c>
      <c r="AU11" s="354"/>
    </row>
    <row r="12" spans="1:47" ht="24.75" customHeight="1" x14ac:dyDescent="0.25">
      <c r="B12" s="58"/>
      <c r="C12" s="121"/>
      <c r="D12" s="508" t="s">
        <v>66</v>
      </c>
      <c r="E12" s="508"/>
      <c r="F12" s="508"/>
      <c r="G12" s="121"/>
      <c r="H12" s="58"/>
      <c r="I12" s="511" t="s">
        <v>222</v>
      </c>
      <c r="J12" s="511"/>
      <c r="K12" s="58"/>
      <c r="L12" s="511" t="s">
        <v>222</v>
      </c>
      <c r="M12" s="511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AD12" s="304"/>
      <c r="AE12" s="355" t="s">
        <v>49</v>
      </c>
      <c r="AF12" s="355" t="s">
        <v>46</v>
      </c>
      <c r="AG12" s="355" t="s">
        <v>47</v>
      </c>
      <c r="AH12" s="355" t="s">
        <v>48</v>
      </c>
      <c r="AJ12" s="453"/>
      <c r="AK12" s="453"/>
      <c r="AL12" s="354"/>
      <c r="AM12" s="368">
        <f>SUM(AM13:AM24)</f>
        <v>0</v>
      </c>
      <c r="AN12" s="368">
        <f>SUM(AN13:AN24)</f>
        <v>0</v>
      </c>
      <c r="AO12" s="368">
        <f>SUMIFS('PG CAR'!$H:$H,'PG CAR'!$C:$C,"&gt;="&amp;DATE(M9,1,1),'PG CAR'!$C:$C,"&lt;="&amp;EOMONTH(DATE(M9,12,1),0),'PG CAR'!$J:$J,"efetivado")</f>
        <v>0</v>
      </c>
      <c r="AQ12" s="468"/>
      <c r="AS12" s="156">
        <f>AS11+1</f>
        <v>2021</v>
      </c>
      <c r="AU12" s="355"/>
    </row>
    <row r="13" spans="1:47" ht="26.25" customHeight="1" x14ac:dyDescent="0.3">
      <c r="B13" s="58"/>
      <c r="C13" s="121"/>
      <c r="D13" s="266" t="s">
        <v>46</v>
      </c>
      <c r="E13" s="278" t="s">
        <v>47</v>
      </c>
      <c r="F13" s="268" t="s">
        <v>48</v>
      </c>
      <c r="G13" s="121"/>
      <c r="H13" s="58"/>
      <c r="I13" s="120"/>
      <c r="J13" s="120"/>
      <c r="K13" s="58"/>
      <c r="L13" s="120"/>
      <c r="M13" s="120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AB13" s="156"/>
      <c r="AC13" s="156"/>
      <c r="AD13" s="304"/>
      <c r="AE13" s="348" t="s">
        <v>34</v>
      </c>
      <c r="AF13" s="349">
        <f>SUMIFS(REC!F:F,REC!C:C,"&gt;="&amp;DATE($M$9,AU13,1),REC!C:C,"&lt;="&amp;EOMONTH(DATE($M$9,AU13,1),0),REC!H:H,"efetivado")</f>
        <v>0</v>
      </c>
      <c r="AG13" s="349">
        <f>SUMIFS(PREV_R!D:D,PREV_R!A:A,'11'!$M$9,PREV_R!B:B,1)</f>
        <v>0</v>
      </c>
      <c r="AH13" s="349">
        <f>AF13-AG13</f>
        <v>0</v>
      </c>
      <c r="AJ13" s="156">
        <v>1</v>
      </c>
      <c r="AK13" s="350">
        <f>SUMIFS(DES!F:F,DES!C:C,"&gt;="&amp;DATE($M$9,AU13,1),DES!C:C,"&lt;="&amp;EOMONTH(DATE($M$9,AU13,1),0),DES!H:H,"efetivado")</f>
        <v>0</v>
      </c>
      <c r="AM13" s="350">
        <f>SUMIFS(CAR!H:H,CAR!C:C,"&gt;="&amp;DATE($M$9,AU13,1),CAR!C:C,"&lt;="&amp;EOMONTH(DATE($M$9,AU13,1),0),CAR!J:J,"efetivado")</f>
        <v>0</v>
      </c>
      <c r="AN13" s="369">
        <f>IFERROR(AM13*100/$AM$12,0)</f>
        <v>0</v>
      </c>
      <c r="AO13" s="350">
        <f>$AO$12/100*AN13</f>
        <v>0</v>
      </c>
      <c r="AQ13" s="350">
        <f>IF($AQ$8=1,AM13,AO13)</f>
        <v>0</v>
      </c>
      <c r="AS13" s="156">
        <f t="shared" ref="AS13:AS61" si="0">AS12+1</f>
        <v>2022</v>
      </c>
      <c r="AU13" s="156">
        <v>1</v>
      </c>
    </row>
    <row r="14" spans="1:47" ht="26.25" customHeight="1" x14ac:dyDescent="0.25">
      <c r="B14" s="58"/>
      <c r="C14" s="121"/>
      <c r="D14" s="267">
        <f>SUMIFS(AF13:AF24,AE13:AE24,J9)</f>
        <v>0</v>
      </c>
      <c r="E14" s="279">
        <f>SUMIFS(AG13:AG24,AE13:AE24,J9)</f>
        <v>0</v>
      </c>
      <c r="F14" s="276">
        <f>D14-E14</f>
        <v>0</v>
      </c>
      <c r="G14" s="121"/>
      <c r="H14" s="58"/>
      <c r="I14" s="120"/>
      <c r="J14" s="120"/>
      <c r="K14" s="58"/>
      <c r="L14" s="120"/>
      <c r="M14" s="120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AB14" s="156"/>
      <c r="AC14" s="156"/>
      <c r="AD14" s="304"/>
      <c r="AE14" s="348" t="s">
        <v>35</v>
      </c>
      <c r="AF14" s="349">
        <f>SUMIFS(REC!F:F,REC!C:C,"&gt;="&amp;DATE($M$9,AU14,1),REC!C:C,"&lt;="&amp;EOMONTH(DATE($M$9,AU14,1),0),REC!H:H,"efetivado")</f>
        <v>0</v>
      </c>
      <c r="AG14" s="349">
        <f>SUMIFS(PREV_R!E:E,PREV_R!A:A,'11'!$M$9,PREV_R!B:B,1)</f>
        <v>0</v>
      </c>
      <c r="AH14" s="349">
        <f t="shared" ref="AH14:AH24" si="1">AF14-AG14</f>
        <v>0</v>
      </c>
      <c r="AJ14" s="156">
        <v>2</v>
      </c>
      <c r="AK14" s="350">
        <f>SUMIFS(DES!F:F,DES!C:C,"&gt;="&amp;DATE($M$9,AU14,1),DES!C:C,"&lt;="&amp;EOMONTH(DATE($M$9,AU14,1),0),DES!H:H,"efetivado")</f>
        <v>0</v>
      </c>
      <c r="AM14" s="350">
        <f>SUMIFS(CAR!H:H,CAR!C:C,"&gt;="&amp;DATE($M$9,AU14,1),CAR!C:C,"&lt;="&amp;EOMONTH(DATE($M$9,AU14,1),0),CAR!J:J,"efetivado")</f>
        <v>0</v>
      </c>
      <c r="AN14" s="369">
        <f t="shared" ref="AN14:AN24" si="2">IFERROR(AM14*100/$AM$12,0)</f>
        <v>0</v>
      </c>
      <c r="AO14" s="350">
        <f t="shared" ref="AO14:AO24" si="3">$AO$12/100*AN14</f>
        <v>0</v>
      </c>
      <c r="AQ14" s="350">
        <f t="shared" ref="AQ14:AQ24" si="4">IF($AQ$8=1,AM14,AO14)</f>
        <v>0</v>
      </c>
      <c r="AS14" s="156">
        <f t="shared" si="0"/>
        <v>2023</v>
      </c>
      <c r="AU14" s="156">
        <v>2</v>
      </c>
    </row>
    <row r="15" spans="1:47" ht="19.5" customHeight="1" x14ac:dyDescent="0.25">
      <c r="B15" s="58"/>
      <c r="C15" s="121"/>
      <c r="D15" s="121"/>
      <c r="E15" s="121"/>
      <c r="F15" s="121"/>
      <c r="G15" s="121"/>
      <c r="H15" s="58"/>
      <c r="I15" s="120"/>
      <c r="J15" s="120"/>
      <c r="K15" s="58"/>
      <c r="L15" s="120"/>
      <c r="M15" s="120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AB15" s="371" t="s">
        <v>66</v>
      </c>
      <c r="AC15" s="371">
        <f>IF(E14&lt;&gt;0,D14/E14,0)</f>
        <v>0</v>
      </c>
      <c r="AD15" s="304"/>
      <c r="AE15" s="348" t="s">
        <v>36</v>
      </c>
      <c r="AF15" s="349">
        <f>SUMIFS(REC!F:F,REC!C:C,"&gt;="&amp;DATE($M$9,AU15,1),REC!C:C,"&lt;="&amp;EOMONTH(DATE($M$9,AU15,1),0),REC!H:H,"efetivado")</f>
        <v>0</v>
      </c>
      <c r="AG15" s="349">
        <f>SUMIFS(PREV_R!F:F,PREV_R!A:A,'11'!$M$9,PREV_R!B:B,1)</f>
        <v>0</v>
      </c>
      <c r="AH15" s="349">
        <f t="shared" si="1"/>
        <v>0</v>
      </c>
      <c r="AJ15" s="156">
        <v>3</v>
      </c>
      <c r="AK15" s="350">
        <f>SUMIFS(DES!F:F,DES!C:C,"&gt;="&amp;DATE($M$9,AU15,1),DES!C:C,"&lt;="&amp;EOMONTH(DATE($M$9,AU15,1),0),DES!H:H,"efetivado")</f>
        <v>0</v>
      </c>
      <c r="AM15" s="350">
        <f>SUMIFS(CAR!H:H,CAR!C:C,"&gt;="&amp;DATE($M$9,AU15,1),CAR!C:C,"&lt;="&amp;EOMONTH(DATE($M$9,AU15,1),0),CAR!J:J,"efetivado")</f>
        <v>0</v>
      </c>
      <c r="AN15" s="369">
        <f t="shared" si="2"/>
        <v>0</v>
      </c>
      <c r="AO15" s="350">
        <f t="shared" si="3"/>
        <v>0</v>
      </c>
      <c r="AQ15" s="350">
        <f t="shared" si="4"/>
        <v>0</v>
      </c>
      <c r="AS15" s="156">
        <f t="shared" si="0"/>
        <v>2024</v>
      </c>
      <c r="AU15" s="156">
        <v>3</v>
      </c>
    </row>
    <row r="16" spans="1:47" ht="24.75" customHeight="1" x14ac:dyDescent="0.25">
      <c r="B16" s="58"/>
      <c r="C16" s="121"/>
      <c r="D16" s="509" t="s">
        <v>67</v>
      </c>
      <c r="E16" s="509"/>
      <c r="F16" s="509"/>
      <c r="G16" s="121"/>
      <c r="H16" s="58"/>
      <c r="I16" s="120"/>
      <c r="J16" s="120"/>
      <c r="K16" s="58"/>
      <c r="L16" s="120"/>
      <c r="M16" s="120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AB16" s="371" t="s">
        <v>67</v>
      </c>
      <c r="AC16" s="371">
        <f>IF(E18&lt;&gt;0,D18/E18,0)</f>
        <v>0</v>
      </c>
      <c r="AD16" s="304"/>
      <c r="AE16" s="348" t="s">
        <v>37</v>
      </c>
      <c r="AF16" s="349">
        <f>SUMIFS(REC!F:F,REC!C:C,"&gt;="&amp;DATE($M$9,AU16,1),REC!C:C,"&lt;="&amp;EOMONTH(DATE($M$9,AU16,1),0),REC!H:H,"efetivado")</f>
        <v>0</v>
      </c>
      <c r="AG16" s="349">
        <f>SUMIFS(PREV_R!G:G,PREV_R!A:A,'11'!$M$9,PREV_R!B:B,1)</f>
        <v>0</v>
      </c>
      <c r="AH16" s="349">
        <f t="shared" si="1"/>
        <v>0</v>
      </c>
      <c r="AJ16" s="156">
        <v>4</v>
      </c>
      <c r="AK16" s="350">
        <f>SUMIFS(DES!F:F,DES!C:C,"&gt;="&amp;DATE($M$9,AU16,1),DES!C:C,"&lt;="&amp;EOMONTH(DATE($M$9,AU16,1),0),DES!H:H,"efetivado")</f>
        <v>0</v>
      </c>
      <c r="AM16" s="350">
        <f>SUMIFS(CAR!H:H,CAR!C:C,"&gt;="&amp;DATE($M$9,AU16,1),CAR!C:C,"&lt;="&amp;EOMONTH(DATE($M$9,AU16,1),0),CAR!J:J,"efetivado")</f>
        <v>0</v>
      </c>
      <c r="AN16" s="369">
        <f t="shared" si="2"/>
        <v>0</v>
      </c>
      <c r="AO16" s="350">
        <f t="shared" si="3"/>
        <v>0</v>
      </c>
      <c r="AQ16" s="350">
        <f t="shared" si="4"/>
        <v>0</v>
      </c>
      <c r="AS16" s="156">
        <f t="shared" si="0"/>
        <v>2025</v>
      </c>
      <c r="AU16" s="156">
        <v>4</v>
      </c>
    </row>
    <row r="17" spans="2:47" ht="26.25" customHeight="1" x14ac:dyDescent="0.3">
      <c r="B17" s="58"/>
      <c r="C17" s="121"/>
      <c r="D17" s="269" t="s">
        <v>46</v>
      </c>
      <c r="E17" s="272" t="s">
        <v>47</v>
      </c>
      <c r="F17" s="272" t="s">
        <v>48</v>
      </c>
      <c r="G17" s="121"/>
      <c r="H17" s="58"/>
      <c r="I17" s="120"/>
      <c r="J17" s="120"/>
      <c r="K17" s="58"/>
      <c r="L17" s="120"/>
      <c r="M17" s="120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AD17" s="304"/>
      <c r="AE17" s="348" t="s">
        <v>38</v>
      </c>
      <c r="AF17" s="349">
        <f>SUMIFS(REC!F:F,REC!C:C,"&gt;="&amp;DATE($M$9,AU17,1),REC!C:C,"&lt;="&amp;EOMONTH(DATE($M$9,AU17,1),0),REC!H:H,"efetivado")</f>
        <v>0</v>
      </c>
      <c r="AG17" s="349">
        <f>SUMIFS(PREV_R!H:H,PREV_R!A:A,'11'!$M$9,PREV_R!B:B,1)</f>
        <v>0</v>
      </c>
      <c r="AH17" s="349">
        <f t="shared" si="1"/>
        <v>0</v>
      </c>
      <c r="AJ17" s="156">
        <v>5</v>
      </c>
      <c r="AK17" s="350">
        <f>SUMIFS(DES!F:F,DES!C:C,"&gt;="&amp;DATE($M$9,AU17,1),DES!C:C,"&lt;="&amp;EOMONTH(DATE($M$9,AU17,1),0),DES!H:H,"efetivado")</f>
        <v>0</v>
      </c>
      <c r="AM17" s="350">
        <f>SUMIFS(CAR!H:H,CAR!C:C,"&gt;="&amp;DATE($M$9,AU17,1),CAR!C:C,"&lt;="&amp;EOMONTH(DATE($M$9,AU17,1),0),CAR!J:J,"efetivado")</f>
        <v>0</v>
      </c>
      <c r="AN17" s="369">
        <f t="shared" si="2"/>
        <v>0</v>
      </c>
      <c r="AO17" s="350">
        <f t="shared" si="3"/>
        <v>0</v>
      </c>
      <c r="AQ17" s="350">
        <f t="shared" si="4"/>
        <v>0</v>
      </c>
      <c r="AS17" s="156">
        <f t="shared" si="0"/>
        <v>2026</v>
      </c>
      <c r="AU17" s="156">
        <v>5</v>
      </c>
    </row>
    <row r="18" spans="2:47" ht="26.25" customHeight="1" x14ac:dyDescent="0.25">
      <c r="B18" s="58"/>
      <c r="C18" s="121"/>
      <c r="D18" s="270">
        <f>SUMIFS(AF29:AF40,AE29:AE40,J9)</f>
        <v>0</v>
      </c>
      <c r="E18" s="273">
        <f>SUMIFS(AG29:AG40,AE29:AE40,J9)</f>
        <v>0</v>
      </c>
      <c r="F18" s="275">
        <f>E18-D18</f>
        <v>0</v>
      </c>
      <c r="G18" s="121"/>
      <c r="H18" s="58"/>
      <c r="I18" s="120"/>
      <c r="J18" s="120"/>
      <c r="K18" s="58"/>
      <c r="L18" s="120"/>
      <c r="M18" s="120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AD18" s="304"/>
      <c r="AE18" s="348" t="s">
        <v>39</v>
      </c>
      <c r="AF18" s="349">
        <f>SUMIFS(REC!F:F,REC!C:C,"&gt;="&amp;DATE($M$9,AU18,1),REC!C:C,"&lt;="&amp;EOMONTH(DATE($M$9,AU18,1),0),REC!H:H,"efetivado")</f>
        <v>0</v>
      </c>
      <c r="AG18" s="349">
        <f>SUMIFS(PREV_R!I:I,PREV_R!A:A,'11'!$M$9,PREV_R!B:B,I1)</f>
        <v>0</v>
      </c>
      <c r="AH18" s="349">
        <f t="shared" si="1"/>
        <v>0</v>
      </c>
      <c r="AJ18" s="156">
        <v>6</v>
      </c>
      <c r="AK18" s="350">
        <f>SUMIFS(DES!F:F,DES!C:C,"&gt;="&amp;DATE($M$9,AU18,1),DES!C:C,"&lt;="&amp;EOMONTH(DATE($M$9,AU18,1),0),DES!H:H,"efetivado")</f>
        <v>0</v>
      </c>
      <c r="AM18" s="350">
        <f>SUMIFS(CAR!H:H,CAR!C:C,"&gt;="&amp;DATE($M$9,AU18,1),CAR!C:C,"&lt;="&amp;EOMONTH(DATE($M$9,AU18,1),0),CAR!J:J,"efetivado")</f>
        <v>0</v>
      </c>
      <c r="AN18" s="369">
        <f t="shared" si="2"/>
        <v>0</v>
      </c>
      <c r="AO18" s="350">
        <f t="shared" si="3"/>
        <v>0</v>
      </c>
      <c r="AQ18" s="350">
        <f t="shared" si="4"/>
        <v>0</v>
      </c>
      <c r="AS18" s="156">
        <f t="shared" si="0"/>
        <v>2027</v>
      </c>
      <c r="AU18" s="156">
        <v>6</v>
      </c>
    </row>
    <row r="19" spans="2:47" ht="19.5" customHeight="1" x14ac:dyDescent="0.25">
      <c r="B19" s="58"/>
      <c r="C19" s="121"/>
      <c r="D19" s="216"/>
      <c r="E19" s="216"/>
      <c r="F19" s="216"/>
      <c r="G19" s="121"/>
      <c r="H19" s="58"/>
      <c r="I19" s="120"/>
      <c r="J19" s="120"/>
      <c r="K19" s="58"/>
      <c r="L19" s="120"/>
      <c r="M19" s="120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AD19" s="304"/>
      <c r="AE19" s="348" t="s">
        <v>40</v>
      </c>
      <c r="AF19" s="349">
        <f>SUMIFS(REC!F:F,REC!C:C,"&gt;="&amp;DATE($M$9,AU19,1),REC!C:C,"&lt;="&amp;EOMONTH(DATE($M$9,AU19,1),0),REC!H:H,"efetivado")</f>
        <v>0</v>
      </c>
      <c r="AG19" s="349">
        <f>SUMIFS(PREV_R!J:J,PREV_R!A:A,'11'!$M$9,PREV_R!B:B,1)</f>
        <v>0</v>
      </c>
      <c r="AH19" s="349">
        <f t="shared" si="1"/>
        <v>0</v>
      </c>
      <c r="AJ19" s="156">
        <v>7</v>
      </c>
      <c r="AK19" s="350">
        <f>SUMIFS(DES!F:F,DES!C:C,"&gt;="&amp;DATE($M$9,AU19,1),DES!C:C,"&lt;="&amp;EOMONTH(DATE($M$9,AU19,1),0),DES!H:H,"efetivado")</f>
        <v>0</v>
      </c>
      <c r="AM19" s="350">
        <f>SUMIFS(CAR!H:H,CAR!C:C,"&gt;="&amp;DATE($M$9,AU19,1),CAR!C:C,"&lt;="&amp;EOMONTH(DATE($M$9,AU19,1),0),CAR!J:J,"efetivado")</f>
        <v>0</v>
      </c>
      <c r="AN19" s="369">
        <f t="shared" si="2"/>
        <v>0</v>
      </c>
      <c r="AO19" s="350">
        <f t="shared" si="3"/>
        <v>0</v>
      </c>
      <c r="AQ19" s="350">
        <f t="shared" si="4"/>
        <v>0</v>
      </c>
      <c r="AS19" s="156">
        <f t="shared" si="0"/>
        <v>2028</v>
      </c>
      <c r="AU19" s="156">
        <v>7</v>
      </c>
    </row>
    <row r="20" spans="2:47" ht="24.75" customHeight="1" x14ac:dyDescent="0.25">
      <c r="B20" s="58"/>
      <c r="C20" s="121"/>
      <c r="D20" s="509" t="s">
        <v>223</v>
      </c>
      <c r="E20" s="509"/>
      <c r="F20" s="509"/>
      <c r="G20" s="121"/>
      <c r="H20" s="58"/>
      <c r="I20" s="120"/>
      <c r="J20" s="120"/>
      <c r="K20" s="58"/>
      <c r="L20" s="120"/>
      <c r="M20" s="120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AD20" s="304"/>
      <c r="AE20" s="348" t="s">
        <v>41</v>
      </c>
      <c r="AF20" s="349">
        <f>SUMIFS(REC!F:F,REC!C:C,"&gt;="&amp;DATE($M$9,AU20,1),REC!C:C,"&lt;="&amp;EOMONTH(DATE($M$9,AU20,1),0),REC!H:H,"efetivado")</f>
        <v>0</v>
      </c>
      <c r="AG20" s="349">
        <f>SUMIFS(PREV_R!K:K,PREV_R!A:A,'11'!$M$9,PREV_R!B:B,1)</f>
        <v>0</v>
      </c>
      <c r="AH20" s="349">
        <f t="shared" si="1"/>
        <v>0</v>
      </c>
      <c r="AJ20" s="156">
        <v>8</v>
      </c>
      <c r="AK20" s="350">
        <f>SUMIFS(DES!F:F,DES!C:C,"&gt;="&amp;DATE($M$9,AU20,1),DES!C:C,"&lt;="&amp;EOMONTH(DATE($M$9,AU20,1),0),DES!H:H,"efetivado")</f>
        <v>0</v>
      </c>
      <c r="AM20" s="350">
        <f>SUMIFS(CAR!H:H,CAR!C:C,"&gt;="&amp;DATE($M$9,AU20,1),CAR!C:C,"&lt;="&amp;EOMONTH(DATE($M$9,AU20,1),0),CAR!J:J,"efetivado")</f>
        <v>0</v>
      </c>
      <c r="AN20" s="369">
        <f t="shared" si="2"/>
        <v>0</v>
      </c>
      <c r="AO20" s="350">
        <f t="shared" si="3"/>
        <v>0</v>
      </c>
      <c r="AQ20" s="350">
        <f t="shared" si="4"/>
        <v>0</v>
      </c>
      <c r="AS20" s="156">
        <f t="shared" si="0"/>
        <v>2029</v>
      </c>
      <c r="AU20" s="156">
        <v>8</v>
      </c>
    </row>
    <row r="21" spans="2:47" ht="26.25" customHeight="1" x14ac:dyDescent="0.3">
      <c r="B21" s="58"/>
      <c r="C21" s="121"/>
      <c r="D21" s="271" t="s">
        <v>46</v>
      </c>
      <c r="E21" s="274" t="s">
        <v>47</v>
      </c>
      <c r="F21" s="274" t="s">
        <v>48</v>
      </c>
      <c r="G21" s="121"/>
      <c r="H21" s="58"/>
      <c r="I21" s="120"/>
      <c r="J21" s="120"/>
      <c r="K21" s="58"/>
      <c r="L21" s="120"/>
      <c r="M21" s="120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AD21" s="304"/>
      <c r="AE21" s="348" t="s">
        <v>42</v>
      </c>
      <c r="AF21" s="349">
        <f>SUMIFS(REC!F:F,REC!C:C,"&gt;="&amp;DATE($M$9,AU21,1),REC!C:C,"&lt;="&amp;EOMONTH(DATE($M$9,AU21,1),0),REC!H:H,"efetivado")</f>
        <v>0</v>
      </c>
      <c r="AG21" s="349">
        <f>SUMIFS(PREV_R!L:L,PREV_R!A:A,'11'!$M$9,PREV_R!B:B,1)</f>
        <v>0</v>
      </c>
      <c r="AH21" s="349">
        <f t="shared" si="1"/>
        <v>0</v>
      </c>
      <c r="AJ21" s="156">
        <v>9</v>
      </c>
      <c r="AK21" s="350">
        <f>SUMIFS(DES!F:F,DES!C:C,"&gt;="&amp;DATE($M$9,AU21,1),DES!C:C,"&lt;="&amp;EOMONTH(DATE($M$9,AU21,1),0),DES!H:H,"efetivado")</f>
        <v>0</v>
      </c>
      <c r="AM21" s="350">
        <f>SUMIFS(CAR!H:H,CAR!C:C,"&gt;="&amp;DATE($M$9,AU21,1),CAR!C:C,"&lt;="&amp;EOMONTH(DATE($M$9,AU21,1),0),CAR!J:J,"efetivado")</f>
        <v>0</v>
      </c>
      <c r="AN21" s="369">
        <f t="shared" si="2"/>
        <v>0</v>
      </c>
      <c r="AO21" s="350">
        <f t="shared" si="3"/>
        <v>0</v>
      </c>
      <c r="AQ21" s="350">
        <f t="shared" si="4"/>
        <v>0</v>
      </c>
      <c r="AS21" s="156">
        <f t="shared" si="0"/>
        <v>2030</v>
      </c>
      <c r="AU21" s="156">
        <v>9</v>
      </c>
    </row>
    <row r="22" spans="2:47" ht="26.25" customHeight="1" x14ac:dyDescent="0.25">
      <c r="B22" s="58"/>
      <c r="C22" s="121"/>
      <c r="D22" s="312">
        <f>D14-D18</f>
        <v>0</v>
      </c>
      <c r="E22" s="313">
        <f>E14-E18</f>
        <v>0</v>
      </c>
      <c r="F22" s="277">
        <f>D22-E22</f>
        <v>0</v>
      </c>
      <c r="G22" s="121"/>
      <c r="H22" s="58"/>
      <c r="I22" s="120"/>
      <c r="J22" s="120"/>
      <c r="K22" s="58"/>
      <c r="L22" s="120"/>
      <c r="M22" s="120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AD22" s="304"/>
      <c r="AE22" s="348" t="s">
        <v>43</v>
      </c>
      <c r="AF22" s="349">
        <f>SUMIFS(REC!F:F,REC!C:C,"&gt;="&amp;DATE($M$9,AU22,1),REC!C:C,"&lt;="&amp;EOMONTH(DATE($M$9,AU22,1),0),REC!H:H,"efetivado")</f>
        <v>0</v>
      </c>
      <c r="AG22" s="349">
        <f>SUMIFS(PREV_R!M:M,PREV_R!A:A,'11'!$M$9,PREV_R!B:B,1)</f>
        <v>0</v>
      </c>
      <c r="AH22" s="349">
        <f t="shared" si="1"/>
        <v>0</v>
      </c>
      <c r="AJ22" s="156">
        <v>10</v>
      </c>
      <c r="AK22" s="350">
        <f>SUMIFS(DES!F:F,DES!C:C,"&gt;="&amp;DATE($M$9,AU22,1),DES!C:C,"&lt;="&amp;EOMONTH(DATE($M$9,AU22,1),0),DES!H:H,"efetivado")</f>
        <v>0</v>
      </c>
      <c r="AM22" s="350">
        <f>SUMIFS(CAR!H:H,CAR!C:C,"&gt;="&amp;DATE($M$9,AU22,1),CAR!C:C,"&lt;="&amp;EOMONTH(DATE($M$9,AU22,1),0),CAR!J:J,"efetivado")</f>
        <v>0</v>
      </c>
      <c r="AN22" s="369">
        <f t="shared" si="2"/>
        <v>0</v>
      </c>
      <c r="AO22" s="350">
        <f t="shared" si="3"/>
        <v>0</v>
      </c>
      <c r="AQ22" s="350">
        <f t="shared" si="4"/>
        <v>0</v>
      </c>
      <c r="AS22" s="156">
        <f t="shared" si="0"/>
        <v>2031</v>
      </c>
      <c r="AU22" s="156">
        <v>10</v>
      </c>
    </row>
    <row r="23" spans="2:47" ht="19.5" customHeight="1" x14ac:dyDescent="0.25">
      <c r="B23" s="58"/>
      <c r="C23" s="121"/>
      <c r="G23" s="121"/>
      <c r="H23" s="58"/>
      <c r="I23" s="120"/>
      <c r="J23" s="120"/>
      <c r="K23" s="58"/>
      <c r="L23" s="120"/>
      <c r="M23" s="120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AD23" s="304"/>
      <c r="AE23" s="348" t="s">
        <v>44</v>
      </c>
      <c r="AF23" s="349">
        <f>SUMIFS(REC!F:F,REC!C:C,"&gt;="&amp;DATE($M$9,AU23,1),REC!C:C,"&lt;="&amp;EOMONTH(DATE($M$9,AU23,1),0),REC!H:H,"efetivado")</f>
        <v>0</v>
      </c>
      <c r="AG23" s="349">
        <f>SUMIFS(PREV_R!N:N,PREV_R!A:A,'11'!$M$9,PREV_R!B:B,1)</f>
        <v>0</v>
      </c>
      <c r="AH23" s="349">
        <f t="shared" si="1"/>
        <v>0</v>
      </c>
      <c r="AJ23" s="156">
        <v>11</v>
      </c>
      <c r="AK23" s="350">
        <f>SUMIFS(DES!F:F,DES!C:C,"&gt;="&amp;DATE($M$9,AU23,1),DES!C:C,"&lt;="&amp;EOMONTH(DATE($M$9,AU23,1),0),DES!H:H,"efetivado")</f>
        <v>0</v>
      </c>
      <c r="AM23" s="350">
        <f>SUMIFS(CAR!H:H,CAR!C:C,"&gt;="&amp;DATE($M$9,AU23,1),CAR!C:C,"&lt;="&amp;EOMONTH(DATE($M$9,AU23,1),0),CAR!J:J,"efetivado")</f>
        <v>0</v>
      </c>
      <c r="AN23" s="369">
        <f t="shared" si="2"/>
        <v>0</v>
      </c>
      <c r="AO23" s="350">
        <f t="shared" si="3"/>
        <v>0</v>
      </c>
      <c r="AQ23" s="350">
        <f t="shared" si="4"/>
        <v>0</v>
      </c>
      <c r="AS23" s="156">
        <f t="shared" si="0"/>
        <v>2032</v>
      </c>
      <c r="AU23" s="156">
        <v>11</v>
      </c>
    </row>
    <row r="24" spans="2:47" ht="16.5" customHeight="1" x14ac:dyDescent="0.25"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AD24" s="304"/>
      <c r="AE24" s="348" t="s">
        <v>45</v>
      </c>
      <c r="AF24" s="349">
        <f>SUMIFS(REC!F:F,REC!C:C,"&gt;="&amp;DATE($M$9,AU24,1),REC!C:C,"&lt;="&amp;EOMONTH(DATE($M$9,AU24,1),0),REC!H:H,"efetivado")</f>
        <v>0</v>
      </c>
      <c r="AG24" s="349">
        <f>SUMIFS(PREV_R!O:O,PREV_R!A:A,'11'!$M$9,PREV_R!B:B,1)</f>
        <v>0</v>
      </c>
      <c r="AH24" s="349">
        <f t="shared" si="1"/>
        <v>0</v>
      </c>
      <c r="AJ24" s="156">
        <v>12</v>
      </c>
      <c r="AK24" s="350">
        <f>SUMIFS(DES!F:F,DES!C:C,"&gt;="&amp;DATE($M$9,AU24,1),DES!C:C,"&lt;="&amp;EOMONTH(DATE($M$9,AU24,1),0),DES!H:H,"efetivado")</f>
        <v>0</v>
      </c>
      <c r="AM24" s="350">
        <f>SUMIFS(CAR!H:H,CAR!C:C,"&gt;="&amp;DATE($M$9,AU24,1),CAR!C:C,"&lt;="&amp;EOMONTH(DATE($M$9,AU24,1),0),CAR!J:J,"efetivado")</f>
        <v>0</v>
      </c>
      <c r="AN24" s="369">
        <f t="shared" si="2"/>
        <v>0</v>
      </c>
      <c r="AO24" s="350">
        <f t="shared" si="3"/>
        <v>0</v>
      </c>
      <c r="AQ24" s="350">
        <f t="shared" si="4"/>
        <v>0</v>
      </c>
      <c r="AS24" s="156">
        <f t="shared" si="0"/>
        <v>2033</v>
      </c>
      <c r="AU24" s="156">
        <v>12</v>
      </c>
    </row>
    <row r="25" spans="2:47" ht="16.5" customHeight="1" x14ac:dyDescent="0.25"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AD25" s="304"/>
      <c r="AE25" s="355" t="s">
        <v>18</v>
      </c>
      <c r="AF25" s="370">
        <f>SUM(AF13:AF24)</f>
        <v>0</v>
      </c>
      <c r="AG25" s="370">
        <f>SUM(AG13:AG24)</f>
        <v>0</v>
      </c>
      <c r="AH25" s="370">
        <f t="shared" ref="AH25" si="5">SUM(AH13:AH24)</f>
        <v>0</v>
      </c>
      <c r="AS25" s="156">
        <f t="shared" si="0"/>
        <v>2034</v>
      </c>
      <c r="AU25" s="355"/>
    </row>
    <row r="26" spans="2:47" ht="16.5" customHeight="1" x14ac:dyDescent="0.25"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AD26" s="304"/>
      <c r="AK26" s="156" t="s">
        <v>34</v>
      </c>
      <c r="AL26" s="156">
        <v>1</v>
      </c>
      <c r="AS26" s="156">
        <f t="shared" si="0"/>
        <v>2035</v>
      </c>
    </row>
    <row r="27" spans="2:47" ht="16.5" customHeight="1" x14ac:dyDescent="0.25"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AD27" s="304"/>
      <c r="AE27" s="453" t="s">
        <v>7</v>
      </c>
      <c r="AF27" s="453"/>
      <c r="AG27" s="453"/>
      <c r="AH27" s="453"/>
      <c r="AK27" s="156" t="s">
        <v>35</v>
      </c>
      <c r="AL27" s="156">
        <v>2</v>
      </c>
      <c r="AS27" s="156">
        <f t="shared" si="0"/>
        <v>2036</v>
      </c>
    </row>
    <row r="28" spans="2:47" x14ac:dyDescent="0.25"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AD28" s="304"/>
      <c r="AE28" s="355" t="s">
        <v>49</v>
      </c>
      <c r="AF28" s="355" t="s">
        <v>46</v>
      </c>
      <c r="AG28" s="355" t="s">
        <v>47</v>
      </c>
      <c r="AH28" s="355" t="s">
        <v>48</v>
      </c>
      <c r="AK28" s="156" t="s">
        <v>36</v>
      </c>
      <c r="AL28" s="156">
        <v>3</v>
      </c>
      <c r="AS28" s="156">
        <f t="shared" si="0"/>
        <v>2037</v>
      </c>
    </row>
    <row r="29" spans="2:47" x14ac:dyDescent="0.25"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AD29" s="304"/>
      <c r="AE29" s="348" t="s">
        <v>34</v>
      </c>
      <c r="AF29" s="349">
        <f>AK13+AQ13</f>
        <v>0</v>
      </c>
      <c r="AG29" s="349">
        <f>SUMIFS(PREV_D!D:D,PREV_D!A:A,'11'!$M$9,PREV_D!B:B,1)</f>
        <v>0</v>
      </c>
      <c r="AH29" s="349">
        <f>AG29-AF29</f>
        <v>0</v>
      </c>
      <c r="AK29" s="156" t="s">
        <v>37</v>
      </c>
      <c r="AL29" s="156">
        <v>4</v>
      </c>
      <c r="AS29" s="156">
        <f t="shared" si="0"/>
        <v>2038</v>
      </c>
    </row>
    <row r="30" spans="2:47" x14ac:dyDescent="0.25"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AD30" s="304"/>
      <c r="AE30" s="348" t="s">
        <v>35</v>
      </c>
      <c r="AF30" s="349">
        <f t="shared" ref="AF30:AF40" si="6">AK14+AQ14</f>
        <v>0</v>
      </c>
      <c r="AG30" s="349">
        <f>SUMIFS(PREV_D!E:E,PREV_D!A:A,'11'!$M$9,PREV_D!B:B,1)</f>
        <v>0</v>
      </c>
      <c r="AH30" s="349">
        <f t="shared" ref="AH30:AH40" si="7">AG30-AF30</f>
        <v>0</v>
      </c>
      <c r="AK30" s="156" t="s">
        <v>38</v>
      </c>
      <c r="AL30" s="156">
        <v>5</v>
      </c>
      <c r="AS30" s="156">
        <f t="shared" si="0"/>
        <v>2039</v>
      </c>
    </row>
    <row r="31" spans="2:47" x14ac:dyDescent="0.25"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AD31" s="304"/>
      <c r="AE31" s="348" t="s">
        <v>36</v>
      </c>
      <c r="AF31" s="349">
        <f t="shared" si="6"/>
        <v>0</v>
      </c>
      <c r="AG31" s="349">
        <f>SUMIFS(PREV_D!F:F,PREV_D!A:A,'11'!$M$9,PREV_D!B:B,1)</f>
        <v>0</v>
      </c>
      <c r="AH31" s="349">
        <f t="shared" si="7"/>
        <v>0</v>
      </c>
      <c r="AK31" s="156" t="s">
        <v>39</v>
      </c>
      <c r="AL31" s="156">
        <v>6</v>
      </c>
      <c r="AS31" s="156">
        <f t="shared" si="0"/>
        <v>2040</v>
      </c>
    </row>
    <row r="32" spans="2:47" x14ac:dyDescent="0.25"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AD32" s="304"/>
      <c r="AE32" s="348" t="s">
        <v>37</v>
      </c>
      <c r="AF32" s="349">
        <f t="shared" si="6"/>
        <v>0</v>
      </c>
      <c r="AG32" s="349">
        <f>SUMIFS(PREV_D!G:G,PREV_D!A:A,'11'!$M$9,PREV_D!B:B,1)</f>
        <v>0</v>
      </c>
      <c r="AH32" s="349">
        <f t="shared" si="7"/>
        <v>0</v>
      </c>
      <c r="AK32" s="156" t="s">
        <v>40</v>
      </c>
      <c r="AL32" s="156">
        <v>7</v>
      </c>
      <c r="AS32" s="156">
        <f t="shared" si="0"/>
        <v>2041</v>
      </c>
    </row>
    <row r="33" spans="2:45" x14ac:dyDescent="0.25"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AD33" s="304"/>
      <c r="AE33" s="348" t="s">
        <v>38</v>
      </c>
      <c r="AF33" s="349">
        <f t="shared" si="6"/>
        <v>0</v>
      </c>
      <c r="AG33" s="349">
        <f>SUMIFS(PREV_D!H:H,PREV_D!A:A,'11'!$M$9,PREV_D!B:B,1)</f>
        <v>0</v>
      </c>
      <c r="AH33" s="349">
        <f t="shared" si="7"/>
        <v>0</v>
      </c>
      <c r="AK33" s="156" t="s">
        <v>41</v>
      </c>
      <c r="AL33" s="156">
        <v>8</v>
      </c>
      <c r="AS33" s="156">
        <f t="shared" si="0"/>
        <v>2042</v>
      </c>
    </row>
    <row r="34" spans="2:45" x14ac:dyDescent="0.25"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AD34" s="304"/>
      <c r="AE34" s="348" t="s">
        <v>39</v>
      </c>
      <c r="AF34" s="349">
        <f t="shared" si="6"/>
        <v>0</v>
      </c>
      <c r="AG34" s="349">
        <f>SUMIFS(PREV_D!I:I,PREV_D!A:A,'11'!$M$9,PREV_D!B:B,1)</f>
        <v>0</v>
      </c>
      <c r="AH34" s="349">
        <f t="shared" si="7"/>
        <v>0</v>
      </c>
      <c r="AK34" s="156" t="s">
        <v>42</v>
      </c>
      <c r="AL34" s="156">
        <v>9</v>
      </c>
      <c r="AS34" s="156">
        <f t="shared" si="0"/>
        <v>2043</v>
      </c>
    </row>
    <row r="35" spans="2:45" x14ac:dyDescent="0.25"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AD35" s="304"/>
      <c r="AE35" s="348" t="s">
        <v>40</v>
      </c>
      <c r="AF35" s="349">
        <f t="shared" si="6"/>
        <v>0</v>
      </c>
      <c r="AG35" s="349">
        <f>SUMIFS(PREV_D!J:J,PREV_D!A:A,'11'!$M$9,PREV_D!B:B,1)</f>
        <v>0</v>
      </c>
      <c r="AH35" s="349">
        <f t="shared" si="7"/>
        <v>0</v>
      </c>
      <c r="AK35" s="156" t="s">
        <v>43</v>
      </c>
      <c r="AL35" s="156">
        <v>10</v>
      </c>
      <c r="AS35" s="156">
        <f t="shared" si="0"/>
        <v>2044</v>
      </c>
    </row>
    <row r="36" spans="2:45" x14ac:dyDescent="0.25"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AD36" s="304"/>
      <c r="AE36" s="348" t="s">
        <v>41</v>
      </c>
      <c r="AF36" s="349">
        <f t="shared" si="6"/>
        <v>0</v>
      </c>
      <c r="AG36" s="349">
        <f>SUMIFS(PREV_D!K:K,PREV_D!A:A,'11'!$M$9,PREV_D!B:B,1)</f>
        <v>0</v>
      </c>
      <c r="AH36" s="349">
        <f t="shared" si="7"/>
        <v>0</v>
      </c>
      <c r="AK36" s="156" t="s">
        <v>44</v>
      </c>
      <c r="AL36" s="156">
        <v>11</v>
      </c>
      <c r="AS36" s="156">
        <f t="shared" si="0"/>
        <v>2045</v>
      </c>
    </row>
    <row r="37" spans="2:45" x14ac:dyDescent="0.25"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AD37" s="304"/>
      <c r="AE37" s="348" t="s">
        <v>42</v>
      </c>
      <c r="AF37" s="349">
        <f t="shared" si="6"/>
        <v>0</v>
      </c>
      <c r="AG37" s="349">
        <f>SUMIFS(PREV_D!L:L,PREV_D!A:A,'11'!$M$9,PREV_D!B:B,1)</f>
        <v>0</v>
      </c>
      <c r="AH37" s="349">
        <f t="shared" si="7"/>
        <v>0</v>
      </c>
      <c r="AK37" s="156" t="s">
        <v>45</v>
      </c>
      <c r="AL37" s="156">
        <v>12</v>
      </c>
      <c r="AS37" s="156">
        <f t="shared" si="0"/>
        <v>2046</v>
      </c>
    </row>
    <row r="38" spans="2:45" x14ac:dyDescent="0.25"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AD38" s="304"/>
      <c r="AE38" s="348" t="s">
        <v>43</v>
      </c>
      <c r="AF38" s="349">
        <f t="shared" si="6"/>
        <v>0</v>
      </c>
      <c r="AG38" s="349">
        <f>SUMIFS(PREV_D!M:M,PREV_D!A:A,'11'!$M$9,PREV_D!B:B,1)</f>
        <v>0</v>
      </c>
      <c r="AH38" s="349">
        <f t="shared" si="7"/>
        <v>0</v>
      </c>
      <c r="AS38" s="156">
        <f t="shared" si="0"/>
        <v>2047</v>
      </c>
    </row>
    <row r="39" spans="2:45" x14ac:dyDescent="0.25"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AD39" s="304"/>
      <c r="AE39" s="348" t="s">
        <v>44</v>
      </c>
      <c r="AF39" s="349">
        <f t="shared" si="6"/>
        <v>0</v>
      </c>
      <c r="AG39" s="349">
        <f>SUMIFS(PREV_D!N:N,PREV_D!A:A,'11'!$M$9,PREV_D!B:B,1)</f>
        <v>0</v>
      </c>
      <c r="AH39" s="349">
        <f t="shared" si="7"/>
        <v>0</v>
      </c>
      <c r="AS39" s="156">
        <f t="shared" si="0"/>
        <v>2048</v>
      </c>
    </row>
    <row r="40" spans="2:45" x14ac:dyDescent="0.25">
      <c r="B40" s="58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AD40" s="304"/>
      <c r="AE40" s="348" t="s">
        <v>45</v>
      </c>
      <c r="AF40" s="349">
        <f t="shared" si="6"/>
        <v>0</v>
      </c>
      <c r="AG40" s="349">
        <f>SUMIFS(PREV_D!O:O,PREV_D!A:A,'11'!$M$9,PREV_D!B:B,1)</f>
        <v>0</v>
      </c>
      <c r="AH40" s="349">
        <f t="shared" si="7"/>
        <v>0</v>
      </c>
      <c r="AS40" s="156">
        <f t="shared" si="0"/>
        <v>2049</v>
      </c>
    </row>
    <row r="41" spans="2:45" x14ac:dyDescent="0.25"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AD41" s="304"/>
      <c r="AE41" s="355" t="s">
        <v>18</v>
      </c>
      <c r="AF41" s="370">
        <f>SUM(AF29:AF40)</f>
        <v>0</v>
      </c>
      <c r="AG41" s="370">
        <f t="shared" ref="AG41:AH41" si="8">SUM(AG29:AG40)</f>
        <v>0</v>
      </c>
      <c r="AH41" s="370">
        <f t="shared" si="8"/>
        <v>0</v>
      </c>
      <c r="AS41" s="156">
        <f t="shared" si="0"/>
        <v>2050</v>
      </c>
    </row>
    <row r="42" spans="2:45" x14ac:dyDescent="0.25"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AD42" s="304"/>
      <c r="AS42" s="156">
        <f t="shared" si="0"/>
        <v>2051</v>
      </c>
    </row>
    <row r="43" spans="2:45" x14ac:dyDescent="0.25">
      <c r="B43" s="58"/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AD43" s="303"/>
      <c r="AE43" s="354"/>
      <c r="AF43" s="354"/>
      <c r="AG43" s="354"/>
      <c r="AH43" s="354"/>
      <c r="AS43" s="156">
        <f t="shared" si="0"/>
        <v>2052</v>
      </c>
    </row>
    <row r="44" spans="2:45" x14ac:dyDescent="0.25"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AD44" s="303"/>
      <c r="AE44" s="355"/>
      <c r="AF44" s="355"/>
      <c r="AG44" s="355"/>
      <c r="AH44" s="355"/>
      <c r="AS44" s="156">
        <f t="shared" si="0"/>
        <v>2053</v>
      </c>
    </row>
    <row r="45" spans="2:45" x14ac:dyDescent="0.25">
      <c r="B45" s="58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AD45" s="303"/>
      <c r="AF45" s="349"/>
      <c r="AG45" s="349"/>
      <c r="AH45" s="349"/>
      <c r="AS45" s="156">
        <f t="shared" si="0"/>
        <v>2054</v>
      </c>
    </row>
    <row r="46" spans="2:45" x14ac:dyDescent="0.25"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AD46" s="303"/>
      <c r="AF46" s="349"/>
      <c r="AG46" s="349"/>
      <c r="AH46" s="349"/>
      <c r="AS46" s="156">
        <f t="shared" si="0"/>
        <v>2055</v>
      </c>
    </row>
    <row r="47" spans="2:45" x14ac:dyDescent="0.25"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AD47" s="303"/>
      <c r="AF47" s="349"/>
      <c r="AG47" s="349"/>
      <c r="AH47" s="349"/>
      <c r="AS47" s="156">
        <f t="shared" si="0"/>
        <v>2056</v>
      </c>
    </row>
    <row r="48" spans="2:45" x14ac:dyDescent="0.25"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AD48" s="303"/>
      <c r="AF48" s="349"/>
      <c r="AG48" s="349"/>
      <c r="AH48" s="349"/>
      <c r="AS48" s="156">
        <f t="shared" si="0"/>
        <v>2057</v>
      </c>
    </row>
    <row r="49" spans="2:45" x14ac:dyDescent="0.25"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AD49" s="303"/>
      <c r="AF49" s="349"/>
      <c r="AG49" s="349"/>
      <c r="AH49" s="349"/>
      <c r="AS49" s="156">
        <f t="shared" si="0"/>
        <v>2058</v>
      </c>
    </row>
    <row r="50" spans="2:45" x14ac:dyDescent="0.25"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AD50" s="303"/>
      <c r="AF50" s="349"/>
      <c r="AG50" s="349"/>
      <c r="AH50" s="349"/>
      <c r="AS50" s="156">
        <f t="shared" si="0"/>
        <v>2059</v>
      </c>
    </row>
    <row r="51" spans="2:45" x14ac:dyDescent="0.25"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AD51" s="303"/>
      <c r="AF51" s="349"/>
      <c r="AG51" s="349"/>
      <c r="AH51" s="349"/>
      <c r="AS51" s="156">
        <f t="shared" si="0"/>
        <v>2060</v>
      </c>
    </row>
    <row r="52" spans="2:45" x14ac:dyDescent="0.25"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AD52" s="303"/>
      <c r="AF52" s="349"/>
      <c r="AG52" s="349"/>
      <c r="AH52" s="349"/>
      <c r="AS52" s="156">
        <f t="shared" si="0"/>
        <v>2061</v>
      </c>
    </row>
    <row r="53" spans="2:45" x14ac:dyDescent="0.25"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AD53" s="303"/>
      <c r="AF53" s="349"/>
      <c r="AG53" s="349"/>
      <c r="AH53" s="349"/>
      <c r="AS53" s="156">
        <f t="shared" si="0"/>
        <v>2062</v>
      </c>
    </row>
    <row r="54" spans="2:45" x14ac:dyDescent="0.25"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AD54" s="303"/>
      <c r="AF54" s="349"/>
      <c r="AG54" s="349"/>
      <c r="AH54" s="349"/>
      <c r="AS54" s="156">
        <f t="shared" si="0"/>
        <v>2063</v>
      </c>
    </row>
    <row r="55" spans="2:45" x14ac:dyDescent="0.25">
      <c r="B55" s="58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AD55" s="303"/>
      <c r="AF55" s="349"/>
      <c r="AG55" s="349"/>
      <c r="AH55" s="349"/>
      <c r="AS55" s="156">
        <f t="shared" si="0"/>
        <v>2064</v>
      </c>
    </row>
    <row r="56" spans="2:45" x14ac:dyDescent="0.25">
      <c r="B56" s="58"/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AD56" s="303"/>
      <c r="AF56" s="349"/>
      <c r="AG56" s="349"/>
      <c r="AH56" s="349"/>
      <c r="AS56" s="156">
        <f t="shared" si="0"/>
        <v>2065</v>
      </c>
    </row>
    <row r="57" spans="2:45" x14ac:dyDescent="0.25"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AD57" s="303"/>
      <c r="AE57" s="355"/>
      <c r="AF57" s="370"/>
      <c r="AG57" s="370"/>
      <c r="AH57" s="370"/>
      <c r="AS57" s="156">
        <f t="shared" si="0"/>
        <v>2066</v>
      </c>
    </row>
    <row r="58" spans="2:45" x14ac:dyDescent="0.25"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AD58" s="303"/>
      <c r="AS58" s="156">
        <f t="shared" si="0"/>
        <v>2067</v>
      </c>
    </row>
    <row r="59" spans="2:45" x14ac:dyDescent="0.25"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AD59" s="304"/>
      <c r="AS59" s="156">
        <f t="shared" si="0"/>
        <v>2068</v>
      </c>
    </row>
    <row r="60" spans="2:45" x14ac:dyDescent="0.25"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AD60" s="304"/>
      <c r="AS60" s="156">
        <f t="shared" si="0"/>
        <v>2069</v>
      </c>
    </row>
    <row r="61" spans="2:45" x14ac:dyDescent="0.25"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AD61" s="304"/>
      <c r="AS61" s="156">
        <f t="shared" si="0"/>
        <v>2070</v>
      </c>
    </row>
    <row r="62" spans="2:45" x14ac:dyDescent="0.25"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AD62" s="304"/>
    </row>
    <row r="63" spans="2:45" x14ac:dyDescent="0.25"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AD63" s="304"/>
    </row>
    <row r="64" spans="2:45" x14ac:dyDescent="0.25"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AD64" s="304"/>
    </row>
    <row r="65" spans="2:30" x14ac:dyDescent="0.25"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AD65" s="304"/>
    </row>
    <row r="66" spans="2:30" x14ac:dyDescent="0.25">
      <c r="B66" s="58"/>
      <c r="C66" s="58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AD66" s="304"/>
    </row>
    <row r="67" spans="2:30" x14ac:dyDescent="0.25"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AD67" s="304"/>
    </row>
    <row r="68" spans="2:30" x14ac:dyDescent="0.25"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AD68" s="304"/>
    </row>
    <row r="69" spans="2:30" x14ac:dyDescent="0.25">
      <c r="B69" s="58"/>
      <c r="C69" s="58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AD69" s="304"/>
    </row>
    <row r="70" spans="2:30" x14ac:dyDescent="0.25"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AD70" s="304"/>
    </row>
    <row r="71" spans="2:30" x14ac:dyDescent="0.25"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AD71" s="304"/>
    </row>
    <row r="72" spans="2:30" x14ac:dyDescent="0.25"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AD72" s="304"/>
    </row>
    <row r="73" spans="2:30" x14ac:dyDescent="0.25"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AD73" s="304"/>
    </row>
    <row r="74" spans="2:30" x14ac:dyDescent="0.25"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AD74" s="304"/>
    </row>
    <row r="75" spans="2:30" x14ac:dyDescent="0.25">
      <c r="B75" s="58"/>
      <c r="C75" s="58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AD75" s="304"/>
    </row>
    <row r="76" spans="2:30" x14ac:dyDescent="0.25"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AD76" s="304"/>
    </row>
    <row r="77" spans="2:30" x14ac:dyDescent="0.25"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AD77" s="304"/>
    </row>
    <row r="78" spans="2:30" x14ac:dyDescent="0.25"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AD78" s="304"/>
    </row>
    <row r="79" spans="2:30" x14ac:dyDescent="0.25"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AD79" s="304"/>
    </row>
    <row r="80" spans="2:30" x14ac:dyDescent="0.25">
      <c r="B80" s="58"/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AD80" s="304"/>
    </row>
    <row r="81" spans="2:30" x14ac:dyDescent="0.25">
      <c r="B81" s="58"/>
      <c r="C81" s="58"/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AD81" s="304"/>
    </row>
    <row r="82" spans="2:30" x14ac:dyDescent="0.25">
      <c r="B82" s="58"/>
      <c r="C82" s="58"/>
      <c r="D82" s="58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AD82" s="304"/>
    </row>
    <row r="83" spans="2:30" x14ac:dyDescent="0.25">
      <c r="B83" s="58"/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AD83" s="304"/>
    </row>
    <row r="84" spans="2:30" x14ac:dyDescent="0.25">
      <c r="B84" s="58"/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AD84" s="304"/>
    </row>
    <row r="85" spans="2:30" x14ac:dyDescent="0.25">
      <c r="B85" s="58"/>
      <c r="C85" s="58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AD85" s="304"/>
    </row>
    <row r="86" spans="2:30" x14ac:dyDescent="0.25">
      <c r="B86" s="58"/>
      <c r="C86" s="58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AD86" s="304"/>
    </row>
    <row r="87" spans="2:30" x14ac:dyDescent="0.25">
      <c r="B87" s="58"/>
      <c r="C87" s="58"/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AD87" s="304"/>
    </row>
    <row r="88" spans="2:30" x14ac:dyDescent="0.25"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AD88" s="304"/>
    </row>
    <row r="89" spans="2:30" x14ac:dyDescent="0.25">
      <c r="B89" s="58"/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AD89" s="304"/>
    </row>
    <row r="90" spans="2:30" x14ac:dyDescent="0.25">
      <c r="B90" s="58"/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</row>
    <row r="91" spans="2:30" x14ac:dyDescent="0.25"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</row>
    <row r="92" spans="2:30" x14ac:dyDescent="0.25">
      <c r="B92" s="58"/>
      <c r="C92" s="58"/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</row>
    <row r="93" spans="2:30" x14ac:dyDescent="0.25">
      <c r="B93" s="58"/>
      <c r="C93" s="58"/>
      <c r="D93" s="58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</row>
    <row r="94" spans="2:30" x14ac:dyDescent="0.25">
      <c r="B94" s="58"/>
      <c r="C94" s="58"/>
      <c r="D94" s="58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</row>
    <row r="95" spans="2:30" x14ac:dyDescent="0.25">
      <c r="B95" s="58"/>
      <c r="C95" s="58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</row>
    <row r="96" spans="2:30" x14ac:dyDescent="0.25">
      <c r="B96" s="58"/>
      <c r="C96" s="58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</row>
    <row r="97" spans="2:25" x14ac:dyDescent="0.25"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</row>
    <row r="98" spans="2:25" x14ac:dyDescent="0.25"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</row>
    <row r="99" spans="2:25" x14ac:dyDescent="0.25">
      <c r="B99" s="58"/>
      <c r="C99" s="58"/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</row>
    <row r="100" spans="2:25" x14ac:dyDescent="0.25">
      <c r="B100" s="58"/>
      <c r="C100" s="58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</row>
    <row r="101" spans="2:25" x14ac:dyDescent="0.25">
      <c r="B101" s="58"/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</row>
    <row r="102" spans="2:25" x14ac:dyDescent="0.25"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</row>
    <row r="103" spans="2:25" x14ac:dyDescent="0.25">
      <c r="B103" s="58"/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</row>
    <row r="104" spans="2:25" x14ac:dyDescent="0.25"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</row>
    <row r="105" spans="2:25" x14ac:dyDescent="0.25">
      <c r="B105" s="58"/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</row>
    <row r="106" spans="2:25" x14ac:dyDescent="0.25"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</row>
    <row r="107" spans="2:25" x14ac:dyDescent="0.25">
      <c r="B107" s="58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</row>
    <row r="108" spans="2:25" x14ac:dyDescent="0.25"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</row>
    <row r="109" spans="2:25" x14ac:dyDescent="0.25"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</row>
    <row r="110" spans="2:25" x14ac:dyDescent="0.25"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</row>
    <row r="111" spans="2:25" x14ac:dyDescent="0.25">
      <c r="B111" s="58"/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</row>
    <row r="112" spans="2:25" x14ac:dyDescent="0.25"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</row>
    <row r="113" spans="2:25" x14ac:dyDescent="0.25"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</row>
    <row r="114" spans="2:25" x14ac:dyDescent="0.25">
      <c r="B114" s="58"/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</row>
    <row r="115" spans="2:25" x14ac:dyDescent="0.25">
      <c r="B115" s="58"/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</row>
    <row r="116" spans="2:25" x14ac:dyDescent="0.25">
      <c r="B116" s="58"/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</row>
    <row r="117" spans="2:25" x14ac:dyDescent="0.25"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</row>
    <row r="118" spans="2:25" x14ac:dyDescent="0.25"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</row>
    <row r="119" spans="2:25" x14ac:dyDescent="0.25"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</row>
    <row r="120" spans="2:25" x14ac:dyDescent="0.25"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</row>
    <row r="121" spans="2:25" x14ac:dyDescent="0.25"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</row>
    <row r="122" spans="2:25" x14ac:dyDescent="0.25"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</row>
    <row r="123" spans="2:25" x14ac:dyDescent="0.25"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</row>
    <row r="124" spans="2:25" x14ac:dyDescent="0.25"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</row>
    <row r="125" spans="2:25" x14ac:dyDescent="0.25"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</row>
    <row r="126" spans="2:25" x14ac:dyDescent="0.25"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</row>
    <row r="127" spans="2:25" x14ac:dyDescent="0.25"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</row>
    <row r="128" spans="2:25" x14ac:dyDescent="0.25"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</row>
    <row r="129" spans="2:25" x14ac:dyDescent="0.25"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</row>
    <row r="130" spans="2:25" x14ac:dyDescent="0.25"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</row>
    <row r="131" spans="2:25" x14ac:dyDescent="0.25"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</row>
    <row r="132" spans="2:25" x14ac:dyDescent="0.25"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</row>
    <row r="133" spans="2:25" x14ac:dyDescent="0.25"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</row>
    <row r="134" spans="2:25" x14ac:dyDescent="0.25"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</row>
    <row r="135" spans="2:25" x14ac:dyDescent="0.25"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</row>
    <row r="136" spans="2:25" x14ac:dyDescent="0.25"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</row>
    <row r="137" spans="2:25" x14ac:dyDescent="0.25"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</row>
    <row r="138" spans="2:25" x14ac:dyDescent="0.25"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</row>
    <row r="139" spans="2:25" x14ac:dyDescent="0.25"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</row>
    <row r="140" spans="2:25" x14ac:dyDescent="0.25"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</row>
    <row r="141" spans="2:25" x14ac:dyDescent="0.25"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</row>
    <row r="142" spans="2:25" x14ac:dyDescent="0.25"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</row>
    <row r="143" spans="2:25" x14ac:dyDescent="0.25"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</row>
    <row r="144" spans="2:25" x14ac:dyDescent="0.25"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</row>
    <row r="145" spans="2:25" x14ac:dyDescent="0.25"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</row>
    <row r="146" spans="2:25" x14ac:dyDescent="0.25"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</row>
    <row r="147" spans="2:25" x14ac:dyDescent="0.25"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</row>
    <row r="148" spans="2:25" x14ac:dyDescent="0.25"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</row>
    <row r="149" spans="2:25" x14ac:dyDescent="0.25"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</row>
    <row r="150" spans="2:25" x14ac:dyDescent="0.25"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</row>
    <row r="151" spans="2:25" x14ac:dyDescent="0.25">
      <c r="B151" s="58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</row>
    <row r="152" spans="2:25" x14ac:dyDescent="0.25">
      <c r="B152" s="58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</row>
    <row r="153" spans="2:25" x14ac:dyDescent="0.25"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</row>
    <row r="154" spans="2:25" x14ac:dyDescent="0.25"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</row>
    <row r="155" spans="2:25" x14ac:dyDescent="0.25">
      <c r="B155" s="58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</row>
    <row r="156" spans="2:25" x14ac:dyDescent="0.25"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</row>
    <row r="157" spans="2:25" x14ac:dyDescent="0.25">
      <c r="B157" s="58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</row>
    <row r="158" spans="2:25" x14ac:dyDescent="0.25">
      <c r="B158" s="58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</row>
    <row r="159" spans="2:25" x14ac:dyDescent="0.25">
      <c r="B159" s="58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</row>
    <row r="160" spans="2:25" x14ac:dyDescent="0.25"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</row>
    <row r="161" spans="2:25" x14ac:dyDescent="0.25"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</row>
    <row r="162" spans="2:25" x14ac:dyDescent="0.25">
      <c r="B162" s="58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</row>
    <row r="163" spans="2:25" x14ac:dyDescent="0.25">
      <c r="B163" s="58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</row>
    <row r="164" spans="2:25" x14ac:dyDescent="0.25">
      <c r="B164" s="58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</row>
    <row r="165" spans="2:25" x14ac:dyDescent="0.25">
      <c r="B165" s="58"/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</row>
    <row r="166" spans="2:25" x14ac:dyDescent="0.25">
      <c r="B166" s="58"/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</row>
    <row r="167" spans="2:25" x14ac:dyDescent="0.25">
      <c r="B167" s="58"/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</row>
    <row r="168" spans="2:25" x14ac:dyDescent="0.25">
      <c r="B168" s="58"/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</row>
    <row r="169" spans="2:25" x14ac:dyDescent="0.25">
      <c r="B169" s="58"/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</row>
    <row r="170" spans="2:25" x14ac:dyDescent="0.25">
      <c r="B170" s="58"/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</row>
    <row r="171" spans="2:25" x14ac:dyDescent="0.25">
      <c r="B171" s="58"/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</row>
    <row r="172" spans="2:25" x14ac:dyDescent="0.25">
      <c r="B172" s="58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</row>
    <row r="173" spans="2:25" x14ac:dyDescent="0.25">
      <c r="B173" s="58"/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</row>
    <row r="174" spans="2:25" x14ac:dyDescent="0.25">
      <c r="B174" s="58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</row>
    <row r="175" spans="2:25" x14ac:dyDescent="0.25">
      <c r="B175" s="58"/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</row>
    <row r="176" spans="2:25" x14ac:dyDescent="0.25">
      <c r="B176" s="58"/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</row>
    <row r="177" spans="2:25" x14ac:dyDescent="0.25">
      <c r="B177" s="58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</row>
    <row r="178" spans="2:25" x14ac:dyDescent="0.25">
      <c r="B178" s="58"/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</row>
    <row r="179" spans="2:25" x14ac:dyDescent="0.25">
      <c r="B179" s="58"/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/>
      <c r="P179" s="58"/>
      <c r="Q179" s="58"/>
      <c r="R179" s="58"/>
      <c r="S179" s="58"/>
      <c r="T179" s="58"/>
      <c r="U179" s="58"/>
      <c r="V179" s="58"/>
      <c r="W179" s="58"/>
      <c r="X179" s="58"/>
      <c r="Y179" s="58"/>
    </row>
    <row r="180" spans="2:25" x14ac:dyDescent="0.25">
      <c r="B180" s="58"/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/>
      <c r="P180" s="58"/>
      <c r="Q180" s="58"/>
      <c r="R180" s="58"/>
      <c r="S180" s="58"/>
      <c r="T180" s="58"/>
      <c r="U180" s="58"/>
      <c r="V180" s="58"/>
      <c r="W180" s="58"/>
      <c r="X180" s="58"/>
      <c r="Y180" s="58"/>
    </row>
    <row r="181" spans="2:25" x14ac:dyDescent="0.25">
      <c r="B181" s="58"/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</row>
    <row r="182" spans="2:25" x14ac:dyDescent="0.25"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</row>
    <row r="183" spans="2:25" x14ac:dyDescent="0.25">
      <c r="B183" s="58"/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</row>
    <row r="184" spans="2:25" x14ac:dyDescent="0.25">
      <c r="B184" s="58"/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</row>
    <row r="185" spans="2:25" x14ac:dyDescent="0.25">
      <c r="B185" s="58"/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</row>
    <row r="186" spans="2:25" x14ac:dyDescent="0.25">
      <c r="B186" s="58"/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</row>
    <row r="187" spans="2:25" x14ac:dyDescent="0.25">
      <c r="B187" s="58"/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</row>
    <row r="188" spans="2:25" x14ac:dyDescent="0.25">
      <c r="B188" s="58"/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</row>
    <row r="189" spans="2:25" x14ac:dyDescent="0.25">
      <c r="B189" s="58"/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</row>
    <row r="190" spans="2:25" x14ac:dyDescent="0.25">
      <c r="B190" s="58"/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</row>
    <row r="191" spans="2:25" x14ac:dyDescent="0.25">
      <c r="B191" s="58"/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</row>
    <row r="192" spans="2:25" x14ac:dyDescent="0.25">
      <c r="B192" s="58"/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</row>
    <row r="193" spans="2:25" x14ac:dyDescent="0.25">
      <c r="B193" s="58"/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</row>
    <row r="194" spans="2:25" x14ac:dyDescent="0.25">
      <c r="B194" s="58"/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</row>
    <row r="195" spans="2:25" x14ac:dyDescent="0.25">
      <c r="B195" s="58"/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</row>
    <row r="196" spans="2:25" x14ac:dyDescent="0.25"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</row>
    <row r="197" spans="2:25" x14ac:dyDescent="0.25">
      <c r="B197" s="58"/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</row>
    <row r="198" spans="2:25" x14ac:dyDescent="0.25">
      <c r="B198" s="58"/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</row>
    <row r="199" spans="2:25" x14ac:dyDescent="0.25">
      <c r="B199" s="58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</row>
    <row r="200" spans="2:25" x14ac:dyDescent="0.25">
      <c r="B200" s="58"/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</row>
    <row r="201" spans="2:25" x14ac:dyDescent="0.25">
      <c r="B201" s="58"/>
      <c r="C201" s="58"/>
      <c r="D201" s="58"/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/>
      <c r="P201" s="58"/>
      <c r="Q201" s="58"/>
      <c r="R201" s="58"/>
      <c r="S201" s="58"/>
      <c r="T201" s="58"/>
      <c r="U201" s="58"/>
      <c r="V201" s="58"/>
      <c r="W201" s="58"/>
      <c r="X201" s="58"/>
      <c r="Y201" s="58"/>
    </row>
    <row r="202" spans="2:25" x14ac:dyDescent="0.25">
      <c r="B202" s="58"/>
      <c r="C202" s="58"/>
      <c r="D202" s="58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58"/>
      <c r="Q202" s="58"/>
      <c r="R202" s="58"/>
      <c r="S202" s="58"/>
      <c r="T202" s="58"/>
      <c r="U202" s="58"/>
      <c r="V202" s="58"/>
      <c r="W202" s="58"/>
      <c r="X202" s="58"/>
      <c r="Y202" s="58"/>
    </row>
    <row r="203" spans="2:25" x14ac:dyDescent="0.25">
      <c r="B203" s="58"/>
      <c r="C203" s="58"/>
      <c r="D203" s="58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</row>
    <row r="204" spans="2:25" x14ac:dyDescent="0.25">
      <c r="B204" s="58"/>
      <c r="C204" s="58"/>
      <c r="D204" s="58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</row>
    <row r="205" spans="2:25" x14ac:dyDescent="0.25">
      <c r="B205" s="58"/>
      <c r="C205" s="58"/>
      <c r="D205" s="58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</row>
    <row r="206" spans="2:25" x14ac:dyDescent="0.25">
      <c r="B206" s="58"/>
      <c r="C206" s="58"/>
      <c r="D206" s="58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</row>
    <row r="207" spans="2:25" x14ac:dyDescent="0.25">
      <c r="B207" s="58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</row>
    <row r="208" spans="2:25" x14ac:dyDescent="0.25">
      <c r="B208" s="58"/>
      <c r="C208" s="58"/>
      <c r="D208" s="58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</row>
  </sheetData>
  <sheetProtection password="DBB4" sheet="1" objects="1" scenarios="1" selectLockedCells="1" sort="0" autoFilter="0"/>
  <mergeCells count="16">
    <mergeCell ref="AJ10:AJ12"/>
    <mergeCell ref="AE27:AH27"/>
    <mergeCell ref="C6:H7"/>
    <mergeCell ref="D12:F12"/>
    <mergeCell ref="D16:F16"/>
    <mergeCell ref="D20:F20"/>
    <mergeCell ref="I11:J11"/>
    <mergeCell ref="I12:J12"/>
    <mergeCell ref="L12:M12"/>
    <mergeCell ref="L11:M11"/>
    <mergeCell ref="AE11:AH11"/>
    <mergeCell ref="AM10:AM11"/>
    <mergeCell ref="AN10:AN11"/>
    <mergeCell ref="AO10:AO11"/>
    <mergeCell ref="AK10:AK12"/>
    <mergeCell ref="AQ10:AQ12"/>
  </mergeCells>
  <dataValidations count="2">
    <dataValidation type="list" allowBlank="1" showInputMessage="1" showErrorMessage="1" sqref="M9">
      <formula1>$AS$11:$AS$61</formula1>
    </dataValidation>
    <dataValidation type="list" allowBlank="1" showInputMessage="1" showErrorMessage="1" sqref="J9">
      <formula1>$AK$26:$AK$37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>
    <tabColor rgb="FF7030A0"/>
  </sheetPr>
  <dimension ref="A1:BH177"/>
  <sheetViews>
    <sheetView showGridLines="0" showRowColHeaders="0" workbookViewId="0">
      <pane ySplit="4" topLeftCell="A5" activePane="bottomLeft" state="frozen"/>
      <selection pane="bottomLeft" activeCell="O8" sqref="O8"/>
    </sheetView>
  </sheetViews>
  <sheetFormatPr defaultRowHeight="15" x14ac:dyDescent="0.25"/>
  <cols>
    <col min="1" max="1" width="10.7109375" customWidth="1"/>
    <col min="2" max="2" width="4.28515625" customWidth="1"/>
    <col min="14" max="14" width="34.85546875" customWidth="1"/>
    <col min="15" max="15" width="15.5703125" customWidth="1"/>
    <col min="21" max="29" width="10.7109375" style="305" customWidth="1"/>
    <col min="30" max="30" width="6.7109375" style="250" customWidth="1"/>
    <col min="31" max="33" width="14.7109375" style="250" customWidth="1"/>
    <col min="34" max="34" width="3.7109375" style="305" customWidth="1"/>
    <col min="35" max="35" width="9.140625" style="250" hidden="1" customWidth="1"/>
    <col min="36" max="36" width="3.7109375" style="250" hidden="1" customWidth="1"/>
    <col min="37" max="39" width="11.140625" style="250" hidden="1" customWidth="1"/>
    <col min="40" max="40" width="3.7109375" style="250" hidden="1" customWidth="1"/>
    <col min="41" max="41" width="11.140625" style="250" hidden="1" customWidth="1"/>
    <col min="42" max="42" width="5" style="250" hidden="1" customWidth="1"/>
    <col min="43" max="43" width="9.140625" style="250" hidden="1" customWidth="1"/>
    <col min="44" max="44" width="5" style="250" hidden="1" customWidth="1"/>
    <col min="45" max="45" width="6.7109375" style="250" hidden="1" customWidth="1"/>
    <col min="46" max="50" width="0" style="250" hidden="1" customWidth="1"/>
    <col min="51" max="60" width="9.140625" style="305"/>
  </cols>
  <sheetData>
    <row r="1" spans="1:45" x14ac:dyDescent="0.25">
      <c r="A1" s="49"/>
    </row>
    <row r="5" spans="1:45" x14ac:dyDescent="0.25"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315"/>
      <c r="V5" s="315"/>
      <c r="W5" s="315"/>
      <c r="X5" s="315"/>
      <c r="Y5" s="315"/>
      <c r="Z5" s="315"/>
      <c r="AA5" s="315"/>
    </row>
    <row r="6" spans="1:45" x14ac:dyDescent="0.25">
      <c r="B6" s="56"/>
      <c r="C6" s="507" t="s">
        <v>253</v>
      </c>
      <c r="D6" s="507"/>
      <c r="E6" s="507"/>
      <c r="F6" s="507"/>
      <c r="G6" s="507"/>
      <c r="H6" s="507"/>
      <c r="I6" s="507"/>
      <c r="J6" s="507"/>
      <c r="K6" s="56"/>
      <c r="L6" s="56"/>
      <c r="M6" s="56"/>
      <c r="N6" s="56"/>
      <c r="O6" s="56"/>
      <c r="P6" s="56"/>
      <c r="Q6" s="56"/>
      <c r="R6" s="56"/>
      <c r="S6" s="56"/>
      <c r="T6" s="56"/>
      <c r="U6" s="315"/>
      <c r="V6" s="315"/>
      <c r="W6" s="315"/>
      <c r="X6" s="315"/>
      <c r="Y6" s="315"/>
      <c r="Z6" s="315"/>
      <c r="AA6" s="315"/>
    </row>
    <row r="7" spans="1:45" x14ac:dyDescent="0.25">
      <c r="B7" s="56"/>
      <c r="C7" s="507"/>
      <c r="D7" s="507"/>
      <c r="E7" s="507"/>
      <c r="F7" s="507"/>
      <c r="G7" s="507"/>
      <c r="H7" s="507"/>
      <c r="I7" s="507"/>
      <c r="J7" s="507"/>
      <c r="K7" s="56"/>
      <c r="L7" s="56"/>
      <c r="M7" s="56"/>
      <c r="N7" s="56"/>
      <c r="O7" s="56"/>
      <c r="P7" s="56"/>
      <c r="Q7" s="56"/>
      <c r="R7" s="56"/>
      <c r="S7" s="56"/>
      <c r="T7" s="56"/>
      <c r="U7" s="315"/>
      <c r="V7" s="315"/>
      <c r="W7" s="315"/>
      <c r="X7" s="315"/>
      <c r="Y7" s="315"/>
      <c r="Z7" s="315"/>
      <c r="AA7" s="315"/>
      <c r="AO7" s="353">
        <f>CAD!$R$18</f>
        <v>1</v>
      </c>
    </row>
    <row r="8" spans="1:45" x14ac:dyDescent="0.25"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7" t="s">
        <v>146</v>
      </c>
      <c r="O8" s="112">
        <v>2021</v>
      </c>
      <c r="P8" s="56"/>
      <c r="Q8" s="56"/>
      <c r="R8" s="56"/>
      <c r="S8" s="56"/>
      <c r="T8" s="56"/>
      <c r="U8" s="315"/>
      <c r="V8" s="315"/>
      <c r="W8" s="315"/>
      <c r="X8" s="315"/>
      <c r="Y8" s="315"/>
      <c r="Z8" s="315"/>
      <c r="AA8" s="315"/>
    </row>
    <row r="9" spans="1:45" ht="12.75" customHeight="1" x14ac:dyDescent="0.25"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315"/>
      <c r="V9" s="315"/>
      <c r="W9" s="315"/>
      <c r="X9" s="315"/>
      <c r="Y9" s="315"/>
      <c r="Z9" s="315"/>
      <c r="AA9" s="315"/>
      <c r="AI9" s="495" t="s">
        <v>67</v>
      </c>
      <c r="AK9" s="453" t="s">
        <v>71</v>
      </c>
      <c r="AL9" s="453" t="s">
        <v>267</v>
      </c>
      <c r="AM9" s="495" t="s">
        <v>82</v>
      </c>
      <c r="AO9" s="468" t="s">
        <v>269</v>
      </c>
    </row>
    <row r="10" spans="1:45" ht="22.5" customHeight="1" x14ac:dyDescent="0.25"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315"/>
      <c r="V10" s="315"/>
      <c r="W10" s="315"/>
      <c r="X10" s="315"/>
      <c r="Y10" s="315"/>
      <c r="Z10" s="315"/>
      <c r="AA10" s="315"/>
      <c r="AE10" s="453" t="s">
        <v>6</v>
      </c>
      <c r="AF10" s="453"/>
      <c r="AG10" s="453"/>
      <c r="AI10" s="495"/>
      <c r="AK10" s="453"/>
      <c r="AL10" s="453"/>
      <c r="AM10" s="495"/>
      <c r="AO10" s="468"/>
      <c r="AQ10" s="156">
        <f>CAD!M10</f>
        <v>2020</v>
      </c>
      <c r="AS10" s="354"/>
    </row>
    <row r="11" spans="1:45" x14ac:dyDescent="0.25"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315"/>
      <c r="V11" s="315"/>
      <c r="W11" s="315"/>
      <c r="X11" s="315"/>
      <c r="Y11" s="315"/>
      <c r="Z11" s="315"/>
      <c r="AA11" s="315"/>
      <c r="AD11" s="355"/>
      <c r="AE11" s="355" t="s">
        <v>6</v>
      </c>
      <c r="AF11" s="355" t="s">
        <v>219</v>
      </c>
      <c r="AG11" s="355" t="s">
        <v>48</v>
      </c>
      <c r="AI11" s="495"/>
      <c r="AK11" s="368">
        <f>SUM(AK12:AK23)</f>
        <v>0</v>
      </c>
      <c r="AL11" s="368">
        <f>SUM(AL12:AL23)</f>
        <v>0</v>
      </c>
      <c r="AM11" s="368">
        <f>SUMIFS('PG CAR'!$H:$H,'PG CAR'!$C:$C,"&gt;="&amp;DATE(O8,1,1),'PG CAR'!$C:$C,"&lt;="&amp;EOMONTH(DATE(O8,12,1),0),'PG CAR'!$J:$J,"efetivado")</f>
        <v>0</v>
      </c>
      <c r="AO11" s="468"/>
      <c r="AQ11" s="156">
        <f>AQ10+1</f>
        <v>2021</v>
      </c>
      <c r="AS11" s="355"/>
    </row>
    <row r="12" spans="1:45" x14ac:dyDescent="0.25"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315"/>
      <c r="V12" s="315"/>
      <c r="W12" s="315"/>
      <c r="X12" s="315"/>
      <c r="Y12" s="315"/>
      <c r="Z12" s="315"/>
      <c r="AA12" s="315"/>
      <c r="AD12" s="156" t="s">
        <v>117</v>
      </c>
      <c r="AE12" s="358">
        <f>SUMIFS(REC!F:F,REC!C:C,"&gt;="&amp;DATE($O$8,AS12,1),REC!C:C,"&lt;="&amp;EOMONTH(DATE($O$8,AS12,1),0),REC!H:H,"efetivado")</f>
        <v>0</v>
      </c>
      <c r="AF12" s="358">
        <f>SUMIFS(PREV_R!D:D,PREV_R!A:A,'12'!$O$8,PREV_R!B:B,1)</f>
        <v>0</v>
      </c>
      <c r="AG12" s="358">
        <f>AE12-AF12</f>
        <v>0</v>
      </c>
      <c r="AI12" s="352">
        <f>SUMIFS(DES!F:F,DES!C:C,"&gt;="&amp;DATE($O$8,AS12,1),DES!C:C,"&lt;="&amp;EOMONTH(DATE($O$8,AS12,1),0),DES!H:H,"efetivado")</f>
        <v>0</v>
      </c>
      <c r="AJ12" s="352"/>
      <c r="AK12" s="352">
        <f>SUMIFS(CAR!H:H,CAR!C:C,"&gt;="&amp;DATE($O$8,AS12,1),CAR!C:C,"&lt;="&amp;EOMONTH(DATE($O$8,AS12,1),0),CAR!J:J,"efetivado")</f>
        <v>0</v>
      </c>
      <c r="AL12" s="352">
        <f>IFERROR(AK12*100/$AK$11,0)</f>
        <v>0</v>
      </c>
      <c r="AM12" s="352">
        <f>$AM$11/100*AL12</f>
        <v>0</v>
      </c>
      <c r="AN12" s="352"/>
      <c r="AO12" s="352">
        <f>IF($AO$7=1,AK12,AM12)</f>
        <v>0</v>
      </c>
      <c r="AQ12" s="156">
        <f t="shared" ref="AQ12:AQ60" si="0">AQ11+1</f>
        <v>2022</v>
      </c>
      <c r="AS12" s="156">
        <v>1</v>
      </c>
    </row>
    <row r="13" spans="1:45" x14ac:dyDescent="0.25"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315"/>
      <c r="V13" s="315"/>
      <c r="W13" s="315"/>
      <c r="X13" s="315"/>
      <c r="Y13" s="315"/>
      <c r="Z13" s="315"/>
      <c r="AA13" s="315"/>
      <c r="AD13" s="156" t="s">
        <v>118</v>
      </c>
      <c r="AE13" s="358">
        <f>SUMIFS(REC!F:F,REC!C:C,"&gt;="&amp;DATE($O$8,AS13,1),REC!C:C,"&lt;="&amp;EOMONTH(DATE($O$8,AS13,1),0),REC!H:H,"efetivado")</f>
        <v>0</v>
      </c>
      <c r="AF13" s="358">
        <f>SUMIFS(PREV_R!E:E,PREV_R!A:A,'12'!$O$8,PREV_R!B:B,1)</f>
        <v>0</v>
      </c>
      <c r="AG13" s="358">
        <f t="shared" ref="AG13:AG23" si="1">AE13-AF13</f>
        <v>0</v>
      </c>
      <c r="AI13" s="352">
        <f>SUMIFS(DES!F:F,DES!C:C,"&gt;="&amp;DATE($O$8,AS13,1),DES!C:C,"&lt;="&amp;EOMONTH(DATE($O$8,AS13,1),0),DES!H:H,"efetivado")</f>
        <v>0</v>
      </c>
      <c r="AJ13" s="352"/>
      <c r="AK13" s="352">
        <f>SUMIFS(CAR!H:H,CAR!C:C,"&gt;="&amp;DATE($O$8,AS13,1),CAR!C:C,"&lt;="&amp;EOMONTH(DATE($O$8,AS13,1),0),CAR!J:J,"efetivado")</f>
        <v>0</v>
      </c>
      <c r="AL13" s="352">
        <f t="shared" ref="AL13:AL23" si="2">IFERROR(AK13*100/$AK$11,0)</f>
        <v>0</v>
      </c>
      <c r="AM13" s="352">
        <f t="shared" ref="AM13:AM23" si="3">$AM$11/100*AL13</f>
        <v>0</v>
      </c>
      <c r="AN13" s="352"/>
      <c r="AO13" s="352">
        <f t="shared" ref="AO13:AO23" si="4">IF($AO$7=1,AK13,AM13)</f>
        <v>0</v>
      </c>
      <c r="AQ13" s="156">
        <f t="shared" si="0"/>
        <v>2023</v>
      </c>
      <c r="AS13" s="156">
        <v>2</v>
      </c>
    </row>
    <row r="14" spans="1:45" x14ac:dyDescent="0.25"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315"/>
      <c r="V14" s="315"/>
      <c r="W14" s="315"/>
      <c r="X14" s="315"/>
      <c r="Y14" s="315"/>
      <c r="Z14" s="315"/>
      <c r="AA14" s="315"/>
      <c r="AD14" s="156" t="s">
        <v>119</v>
      </c>
      <c r="AE14" s="358">
        <f>SUMIFS(REC!F:F,REC!C:C,"&gt;="&amp;DATE($O$8,AS14,1),REC!C:C,"&lt;="&amp;EOMONTH(DATE($O$8,AS14,1),0),REC!H:H,"efetivado")</f>
        <v>0</v>
      </c>
      <c r="AF14" s="358">
        <f>SUMIFS(PREV_R!F:F,PREV_R!A:A,'12'!$O$8,PREV_R!B:B,1)</f>
        <v>0</v>
      </c>
      <c r="AG14" s="358">
        <f t="shared" si="1"/>
        <v>0</v>
      </c>
      <c r="AI14" s="352">
        <f>SUMIFS(DES!F:F,DES!C:C,"&gt;="&amp;DATE($O$8,AS14,1),DES!C:C,"&lt;="&amp;EOMONTH(DATE($O$8,AS14,1),0),DES!H:H,"efetivado")</f>
        <v>0</v>
      </c>
      <c r="AJ14" s="352"/>
      <c r="AK14" s="352">
        <f>SUMIFS(CAR!H:H,CAR!C:C,"&gt;="&amp;DATE($O$8,AS14,1),CAR!C:C,"&lt;="&amp;EOMONTH(DATE($O$8,AS14,1),0),CAR!J:J,"efetivado")</f>
        <v>0</v>
      </c>
      <c r="AL14" s="352">
        <f t="shared" si="2"/>
        <v>0</v>
      </c>
      <c r="AM14" s="352">
        <f t="shared" si="3"/>
        <v>0</v>
      </c>
      <c r="AN14" s="352"/>
      <c r="AO14" s="352">
        <f t="shared" si="4"/>
        <v>0</v>
      </c>
      <c r="AQ14" s="156">
        <f t="shared" si="0"/>
        <v>2024</v>
      </c>
      <c r="AS14" s="156">
        <v>3</v>
      </c>
    </row>
    <row r="15" spans="1:45" x14ac:dyDescent="0.25"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315"/>
      <c r="V15" s="315"/>
      <c r="W15" s="315"/>
      <c r="X15" s="315"/>
      <c r="Y15" s="315"/>
      <c r="Z15" s="315"/>
      <c r="AA15" s="315"/>
      <c r="AD15" s="156" t="s">
        <v>120</v>
      </c>
      <c r="AE15" s="358">
        <f>SUMIFS(REC!F:F,REC!C:C,"&gt;="&amp;DATE($O$8,AS15,1),REC!C:C,"&lt;="&amp;EOMONTH(DATE($O$8,AS15,1),0),REC!H:H,"efetivado")</f>
        <v>0</v>
      </c>
      <c r="AF15" s="358">
        <f>SUMIFS(PREV_R!G:G,PREV_R!A:A,'12'!$O$8,PREV_R!B:B,1)</f>
        <v>0</v>
      </c>
      <c r="AG15" s="358">
        <f t="shared" si="1"/>
        <v>0</v>
      </c>
      <c r="AI15" s="352">
        <f>SUMIFS(DES!F:F,DES!C:C,"&gt;="&amp;DATE($O$8,AS15,1),DES!C:C,"&lt;="&amp;EOMONTH(DATE($O$8,AS15,1),0),DES!H:H,"efetivado")</f>
        <v>0</v>
      </c>
      <c r="AJ15" s="352"/>
      <c r="AK15" s="352">
        <f>SUMIFS(CAR!H:H,CAR!C:C,"&gt;="&amp;DATE($O$8,AS15,1),CAR!C:C,"&lt;="&amp;EOMONTH(DATE($O$8,AS15,1),0),CAR!J:J,"efetivado")</f>
        <v>0</v>
      </c>
      <c r="AL15" s="352">
        <f t="shared" si="2"/>
        <v>0</v>
      </c>
      <c r="AM15" s="352">
        <f t="shared" si="3"/>
        <v>0</v>
      </c>
      <c r="AN15" s="352"/>
      <c r="AO15" s="352">
        <f t="shared" si="4"/>
        <v>0</v>
      </c>
      <c r="AQ15" s="156">
        <f t="shared" si="0"/>
        <v>2025</v>
      </c>
      <c r="AS15" s="156">
        <v>4</v>
      </c>
    </row>
    <row r="16" spans="1:45" x14ac:dyDescent="0.25"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315"/>
      <c r="V16" s="315"/>
      <c r="W16" s="315"/>
      <c r="X16" s="315"/>
      <c r="Y16" s="315"/>
      <c r="Z16" s="315"/>
      <c r="AA16" s="315"/>
      <c r="AD16" s="156" t="s">
        <v>121</v>
      </c>
      <c r="AE16" s="358">
        <f>SUMIFS(REC!F:F,REC!C:C,"&gt;="&amp;DATE($O$8,AS16,1),REC!C:C,"&lt;="&amp;EOMONTH(DATE($O$8,AS16,1),0),REC!H:H,"efetivado")</f>
        <v>0</v>
      </c>
      <c r="AF16" s="358">
        <f>SUMIFS(PREV_R!H:H,PREV_R!A:A,'12'!$O$8,PREV_R!B:B,1)</f>
        <v>0</v>
      </c>
      <c r="AG16" s="358">
        <f t="shared" si="1"/>
        <v>0</v>
      </c>
      <c r="AI16" s="352">
        <f>SUMIFS(DES!F:F,DES!C:C,"&gt;="&amp;DATE($O$8,AS16,1),DES!C:C,"&lt;="&amp;EOMONTH(DATE($O$8,AS16,1),0),DES!H:H,"efetivado")</f>
        <v>0</v>
      </c>
      <c r="AJ16" s="352"/>
      <c r="AK16" s="352">
        <f>SUMIFS(CAR!H:H,CAR!C:C,"&gt;="&amp;DATE($O$8,AS16,1),CAR!C:C,"&lt;="&amp;EOMONTH(DATE($O$8,AS16,1),0),CAR!J:J,"efetivado")</f>
        <v>0</v>
      </c>
      <c r="AL16" s="352">
        <f t="shared" si="2"/>
        <v>0</v>
      </c>
      <c r="AM16" s="352">
        <f t="shared" si="3"/>
        <v>0</v>
      </c>
      <c r="AN16" s="352"/>
      <c r="AO16" s="352">
        <f t="shared" si="4"/>
        <v>0</v>
      </c>
      <c r="AQ16" s="156">
        <f t="shared" si="0"/>
        <v>2026</v>
      </c>
      <c r="AS16" s="156">
        <v>5</v>
      </c>
    </row>
    <row r="17" spans="2:45" x14ac:dyDescent="0.25"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315"/>
      <c r="V17" s="315"/>
      <c r="W17" s="315"/>
      <c r="X17" s="315"/>
      <c r="Y17" s="315"/>
      <c r="Z17" s="315"/>
      <c r="AA17" s="315"/>
      <c r="AD17" s="156" t="s">
        <v>122</v>
      </c>
      <c r="AE17" s="358">
        <f>SUMIFS(REC!F:F,REC!C:C,"&gt;="&amp;DATE($O$8,AS17,1),REC!C:C,"&lt;="&amp;EOMONTH(DATE($O$8,AS17,1),0),REC!H:H,"efetivado")</f>
        <v>0</v>
      </c>
      <c r="AF17" s="358">
        <f>SUMIFS(PREV_R!I:I,PREV_R!A:A,'12'!$O$8,PREV_R!B:B,1)</f>
        <v>0</v>
      </c>
      <c r="AG17" s="358">
        <f t="shared" si="1"/>
        <v>0</v>
      </c>
      <c r="AI17" s="352">
        <f>SUMIFS(DES!F:F,DES!C:C,"&gt;="&amp;DATE($O$8,AS17,1),DES!C:C,"&lt;="&amp;EOMONTH(DATE($O$8,AS17,1),0),DES!H:H,"efetivado")</f>
        <v>0</v>
      </c>
      <c r="AJ17" s="352"/>
      <c r="AK17" s="352">
        <f>SUMIFS(CAR!H:H,CAR!C:C,"&gt;="&amp;DATE($O$8,AS17,1),CAR!C:C,"&lt;="&amp;EOMONTH(DATE($O$8,AS17,1),0),CAR!J:J,"efetivado")</f>
        <v>0</v>
      </c>
      <c r="AL17" s="352">
        <f t="shared" si="2"/>
        <v>0</v>
      </c>
      <c r="AM17" s="352">
        <f t="shared" si="3"/>
        <v>0</v>
      </c>
      <c r="AN17" s="352"/>
      <c r="AO17" s="352">
        <f t="shared" si="4"/>
        <v>0</v>
      </c>
      <c r="AQ17" s="156">
        <f t="shared" si="0"/>
        <v>2027</v>
      </c>
      <c r="AS17" s="156">
        <v>6</v>
      </c>
    </row>
    <row r="18" spans="2:45" x14ac:dyDescent="0.25"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315"/>
      <c r="V18" s="315"/>
      <c r="W18" s="315"/>
      <c r="X18" s="315"/>
      <c r="Y18" s="315"/>
      <c r="Z18" s="315"/>
      <c r="AA18" s="315"/>
      <c r="AD18" s="156" t="s">
        <v>123</v>
      </c>
      <c r="AE18" s="358">
        <f>SUMIFS(REC!F:F,REC!C:C,"&gt;="&amp;DATE($O$8,AS18,1),REC!C:C,"&lt;="&amp;EOMONTH(DATE($O$8,AS18,1),0),REC!H:H,"efetivado")</f>
        <v>0</v>
      </c>
      <c r="AF18" s="358">
        <f>SUMIFS(PREV_R!J:J,PREV_R!A:A,'12'!$O$8,PREV_R!B:B,1)</f>
        <v>0</v>
      </c>
      <c r="AG18" s="358">
        <f t="shared" si="1"/>
        <v>0</v>
      </c>
      <c r="AI18" s="352">
        <f>SUMIFS(DES!F:F,DES!C:C,"&gt;="&amp;DATE($O$8,AS18,1),DES!C:C,"&lt;="&amp;EOMONTH(DATE($O$8,AS18,1),0),DES!H:H,"efetivado")</f>
        <v>0</v>
      </c>
      <c r="AJ18" s="352"/>
      <c r="AK18" s="352">
        <f>SUMIFS(CAR!H:H,CAR!C:C,"&gt;="&amp;DATE($O$8,AS18,1),CAR!C:C,"&lt;="&amp;EOMONTH(DATE($O$8,AS18,1),0),CAR!J:J,"efetivado")</f>
        <v>0</v>
      </c>
      <c r="AL18" s="352">
        <f t="shared" si="2"/>
        <v>0</v>
      </c>
      <c r="AM18" s="352">
        <f t="shared" si="3"/>
        <v>0</v>
      </c>
      <c r="AN18" s="352"/>
      <c r="AO18" s="352">
        <f t="shared" si="4"/>
        <v>0</v>
      </c>
      <c r="AQ18" s="156">
        <f t="shared" si="0"/>
        <v>2028</v>
      </c>
      <c r="AS18" s="156">
        <v>7</v>
      </c>
    </row>
    <row r="19" spans="2:45" x14ac:dyDescent="0.25"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315"/>
      <c r="V19" s="315"/>
      <c r="W19" s="315"/>
      <c r="X19" s="315"/>
      <c r="Y19" s="315"/>
      <c r="Z19" s="315"/>
      <c r="AA19" s="315"/>
      <c r="AD19" s="156" t="s">
        <v>124</v>
      </c>
      <c r="AE19" s="358">
        <f>SUMIFS(REC!F:F,REC!C:C,"&gt;="&amp;DATE($O$8,AS19,1),REC!C:C,"&lt;="&amp;EOMONTH(DATE($O$8,AS19,1),0),REC!H:H,"efetivado")</f>
        <v>0</v>
      </c>
      <c r="AF19" s="358">
        <f>SUMIFS(PREV_R!K:K,PREV_R!A:A,'12'!$O$8,PREV_R!B:B,1)</f>
        <v>0</v>
      </c>
      <c r="AG19" s="358">
        <f t="shared" si="1"/>
        <v>0</v>
      </c>
      <c r="AI19" s="352">
        <f>SUMIFS(DES!F:F,DES!C:C,"&gt;="&amp;DATE($O$8,AS19,1),DES!C:C,"&lt;="&amp;EOMONTH(DATE($O$8,AS19,1),0),DES!H:H,"efetivado")</f>
        <v>0</v>
      </c>
      <c r="AJ19" s="352"/>
      <c r="AK19" s="352">
        <f>SUMIFS(CAR!H:H,CAR!C:C,"&gt;="&amp;DATE($O$8,AS19,1),CAR!C:C,"&lt;="&amp;EOMONTH(DATE($O$8,AS19,1),0),CAR!J:J,"efetivado")</f>
        <v>0</v>
      </c>
      <c r="AL19" s="352">
        <f t="shared" si="2"/>
        <v>0</v>
      </c>
      <c r="AM19" s="352">
        <f t="shared" si="3"/>
        <v>0</v>
      </c>
      <c r="AN19" s="352"/>
      <c r="AO19" s="352">
        <f t="shared" si="4"/>
        <v>0</v>
      </c>
      <c r="AQ19" s="156">
        <f t="shared" si="0"/>
        <v>2029</v>
      </c>
      <c r="AS19" s="156">
        <v>8</v>
      </c>
    </row>
    <row r="20" spans="2:45" x14ac:dyDescent="0.25"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315"/>
      <c r="V20" s="315"/>
      <c r="W20" s="315"/>
      <c r="X20" s="315"/>
      <c r="Y20" s="315"/>
      <c r="Z20" s="315"/>
      <c r="AA20" s="315"/>
      <c r="AD20" s="156" t="s">
        <v>125</v>
      </c>
      <c r="AE20" s="358">
        <f>SUMIFS(REC!F:F,REC!C:C,"&gt;="&amp;DATE($O$8,AS20,1),REC!C:C,"&lt;="&amp;EOMONTH(DATE($O$8,AS20,1),0),REC!H:H,"efetivado")</f>
        <v>0</v>
      </c>
      <c r="AF20" s="358">
        <f>SUMIFS(PREV_R!L:L,PREV_R!A:A,'12'!$O$8,PREV_R!B:B,1)</f>
        <v>0</v>
      </c>
      <c r="AG20" s="358">
        <f t="shared" si="1"/>
        <v>0</v>
      </c>
      <c r="AI20" s="352">
        <f>SUMIFS(DES!F:F,DES!C:C,"&gt;="&amp;DATE($O$8,AS20,1),DES!C:C,"&lt;="&amp;EOMONTH(DATE($O$8,AS20,1),0),DES!H:H,"efetivado")</f>
        <v>0</v>
      </c>
      <c r="AJ20" s="352"/>
      <c r="AK20" s="352">
        <f>SUMIFS(CAR!H:H,CAR!C:C,"&gt;="&amp;DATE($O$8,AS20,1),CAR!C:C,"&lt;="&amp;EOMONTH(DATE($O$8,AS20,1),0),CAR!J:J,"efetivado")</f>
        <v>0</v>
      </c>
      <c r="AL20" s="352">
        <f t="shared" si="2"/>
        <v>0</v>
      </c>
      <c r="AM20" s="352">
        <f t="shared" si="3"/>
        <v>0</v>
      </c>
      <c r="AN20" s="352"/>
      <c r="AO20" s="352">
        <f t="shared" si="4"/>
        <v>0</v>
      </c>
      <c r="AQ20" s="156">
        <f t="shared" si="0"/>
        <v>2030</v>
      </c>
      <c r="AS20" s="156">
        <v>9</v>
      </c>
    </row>
    <row r="21" spans="2:45" x14ac:dyDescent="0.25"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315"/>
      <c r="V21" s="315"/>
      <c r="W21" s="315"/>
      <c r="X21" s="315"/>
      <c r="Y21" s="315"/>
      <c r="Z21" s="315"/>
      <c r="AA21" s="315"/>
      <c r="AD21" s="156" t="s">
        <v>126</v>
      </c>
      <c r="AE21" s="358">
        <f>SUMIFS(REC!F:F,REC!C:C,"&gt;="&amp;DATE($O$8,AS21,1),REC!C:C,"&lt;="&amp;EOMONTH(DATE($O$8,AS21,1),0),REC!H:H,"efetivado")</f>
        <v>0</v>
      </c>
      <c r="AF21" s="358">
        <f>SUMIFS(PREV_R!M:M,PREV_R!A:A,'12'!$O$8,PREV_R!B:B,1)</f>
        <v>0</v>
      </c>
      <c r="AG21" s="358">
        <f t="shared" si="1"/>
        <v>0</v>
      </c>
      <c r="AI21" s="352">
        <f>SUMIFS(DES!F:F,DES!C:C,"&gt;="&amp;DATE($O$8,AS21,1),DES!C:C,"&lt;="&amp;EOMONTH(DATE($O$8,AS21,1),0),DES!H:H,"efetivado")</f>
        <v>0</v>
      </c>
      <c r="AJ21" s="352"/>
      <c r="AK21" s="352">
        <f>SUMIFS(CAR!H:H,CAR!C:C,"&gt;="&amp;DATE($O$8,AS21,1),CAR!C:C,"&lt;="&amp;EOMONTH(DATE($O$8,AS21,1),0),CAR!J:J,"efetivado")</f>
        <v>0</v>
      </c>
      <c r="AL21" s="352">
        <f t="shared" si="2"/>
        <v>0</v>
      </c>
      <c r="AM21" s="352">
        <f t="shared" si="3"/>
        <v>0</v>
      </c>
      <c r="AN21" s="352"/>
      <c r="AO21" s="352">
        <f t="shared" si="4"/>
        <v>0</v>
      </c>
      <c r="AQ21" s="156">
        <f t="shared" si="0"/>
        <v>2031</v>
      </c>
      <c r="AS21" s="156">
        <v>10</v>
      </c>
    </row>
    <row r="22" spans="2:45" x14ac:dyDescent="0.25"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315"/>
      <c r="V22" s="315"/>
      <c r="W22" s="315"/>
      <c r="X22" s="315"/>
      <c r="Y22" s="315"/>
      <c r="Z22" s="315"/>
      <c r="AA22" s="315"/>
      <c r="AD22" s="156" t="s">
        <v>127</v>
      </c>
      <c r="AE22" s="358">
        <f>SUMIFS(REC!F:F,REC!C:C,"&gt;="&amp;DATE($O$8,AS22,1),REC!C:C,"&lt;="&amp;EOMONTH(DATE($O$8,AS22,1),0),REC!H:H,"efetivado")</f>
        <v>0</v>
      </c>
      <c r="AF22" s="358">
        <f>SUMIFS(PREV_R!N:N,PREV_R!A:A,'12'!$O$8,PREV_R!B:B,1)</f>
        <v>0</v>
      </c>
      <c r="AG22" s="358">
        <f t="shared" si="1"/>
        <v>0</v>
      </c>
      <c r="AI22" s="352">
        <f>SUMIFS(DES!F:F,DES!C:C,"&gt;="&amp;DATE($O$8,AS22,1),DES!C:C,"&lt;="&amp;EOMONTH(DATE($O$8,AS22,1),0),DES!H:H,"efetivado")</f>
        <v>0</v>
      </c>
      <c r="AJ22" s="352"/>
      <c r="AK22" s="352">
        <f>SUMIFS(CAR!H:H,CAR!C:C,"&gt;="&amp;DATE($O$8,AS22,1),CAR!C:C,"&lt;="&amp;EOMONTH(DATE($O$8,AS22,1),0),CAR!J:J,"efetivado")</f>
        <v>0</v>
      </c>
      <c r="AL22" s="352">
        <f t="shared" si="2"/>
        <v>0</v>
      </c>
      <c r="AM22" s="352">
        <f t="shared" si="3"/>
        <v>0</v>
      </c>
      <c r="AN22" s="352"/>
      <c r="AO22" s="352">
        <f t="shared" si="4"/>
        <v>0</v>
      </c>
      <c r="AQ22" s="156">
        <f t="shared" si="0"/>
        <v>2032</v>
      </c>
      <c r="AS22" s="156">
        <v>11</v>
      </c>
    </row>
    <row r="23" spans="2:45" x14ac:dyDescent="0.25"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315"/>
      <c r="V23" s="315"/>
      <c r="W23" s="315"/>
      <c r="X23" s="315"/>
      <c r="Y23" s="315"/>
      <c r="Z23" s="315"/>
      <c r="AA23" s="315"/>
      <c r="AD23" s="156" t="s">
        <v>128</v>
      </c>
      <c r="AE23" s="358">
        <f>SUMIFS(REC!F:F,REC!C:C,"&gt;="&amp;DATE($O$8,AS23,1),REC!C:C,"&lt;="&amp;EOMONTH(DATE($O$8,AS23,1),0),REC!H:H,"efetivado")</f>
        <v>0</v>
      </c>
      <c r="AF23" s="358">
        <f>SUMIFS(PREV_R!O:O,PREV_R!A:A,'12'!$O$8,PREV_R!B:B,1)</f>
        <v>0</v>
      </c>
      <c r="AG23" s="358">
        <f t="shared" si="1"/>
        <v>0</v>
      </c>
      <c r="AI23" s="352">
        <f>SUMIFS(DES!F:F,DES!C:C,"&gt;="&amp;DATE($O$8,AS23,1),DES!C:C,"&lt;="&amp;EOMONTH(DATE($O$8,AS23,1),0),DES!H:H,"efetivado")</f>
        <v>0</v>
      </c>
      <c r="AJ23" s="352"/>
      <c r="AK23" s="352">
        <f>SUMIFS(CAR!H:H,CAR!C:C,"&gt;="&amp;DATE($O$8,AS23,1),CAR!C:C,"&lt;="&amp;EOMONTH(DATE($O$8,AS23,1),0),CAR!J:J,"efetivado")</f>
        <v>0</v>
      </c>
      <c r="AL23" s="352">
        <f t="shared" si="2"/>
        <v>0</v>
      </c>
      <c r="AM23" s="352">
        <f t="shared" si="3"/>
        <v>0</v>
      </c>
      <c r="AN23" s="352"/>
      <c r="AO23" s="352">
        <f t="shared" si="4"/>
        <v>0</v>
      </c>
      <c r="AQ23" s="156">
        <f t="shared" si="0"/>
        <v>2033</v>
      </c>
      <c r="AS23" s="156">
        <v>12</v>
      </c>
    </row>
    <row r="24" spans="2:45" x14ac:dyDescent="0.25"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315"/>
      <c r="V24" s="315"/>
      <c r="W24" s="315"/>
      <c r="X24" s="315"/>
      <c r="Y24" s="315"/>
      <c r="Z24" s="315"/>
      <c r="AA24" s="315"/>
      <c r="AD24" s="356" t="s">
        <v>18</v>
      </c>
      <c r="AE24" s="372">
        <f>SUM(AE12:AE23)</f>
        <v>0</v>
      </c>
      <c r="AF24" s="372">
        <f t="shared" ref="AF24:AG24" si="5">SUM(AF12:AF23)</f>
        <v>0</v>
      </c>
      <c r="AG24" s="372">
        <f t="shared" si="5"/>
        <v>0</v>
      </c>
      <c r="AQ24" s="156">
        <f t="shared" si="0"/>
        <v>2034</v>
      </c>
      <c r="AS24" s="356"/>
    </row>
    <row r="25" spans="2:45" x14ac:dyDescent="0.25"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315"/>
      <c r="V25" s="315"/>
      <c r="W25" s="315"/>
      <c r="X25" s="315"/>
      <c r="Y25" s="315"/>
      <c r="Z25" s="315"/>
      <c r="AA25" s="315"/>
      <c r="AQ25" s="156">
        <f t="shared" si="0"/>
        <v>2035</v>
      </c>
    </row>
    <row r="26" spans="2:45" x14ac:dyDescent="0.25"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315"/>
      <c r="V26" s="315"/>
      <c r="W26" s="315"/>
      <c r="X26" s="315"/>
      <c r="Y26" s="315"/>
      <c r="Z26" s="315"/>
      <c r="AA26" s="315"/>
      <c r="AD26" s="453" t="s">
        <v>7</v>
      </c>
      <c r="AE26" s="453"/>
      <c r="AF26" s="453"/>
      <c r="AG26" s="453"/>
      <c r="AQ26" s="156">
        <f t="shared" si="0"/>
        <v>2036</v>
      </c>
    </row>
    <row r="27" spans="2:45" x14ac:dyDescent="0.25"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315"/>
      <c r="V27" s="315"/>
      <c r="W27" s="315"/>
      <c r="X27" s="315"/>
      <c r="Y27" s="315"/>
      <c r="Z27" s="315"/>
      <c r="AA27" s="315"/>
      <c r="AD27" s="355"/>
      <c r="AE27" s="355" t="s">
        <v>7</v>
      </c>
      <c r="AF27" s="355" t="s">
        <v>219</v>
      </c>
      <c r="AG27" s="355" t="s">
        <v>48</v>
      </c>
      <c r="AQ27" s="156">
        <f t="shared" si="0"/>
        <v>2037</v>
      </c>
    </row>
    <row r="28" spans="2:45" x14ac:dyDescent="0.25"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315"/>
      <c r="V28" s="315"/>
      <c r="W28" s="315"/>
      <c r="X28" s="315"/>
      <c r="Y28" s="315"/>
      <c r="Z28" s="315"/>
      <c r="AA28" s="315"/>
      <c r="AD28" s="156" t="s">
        <v>117</v>
      </c>
      <c r="AE28" s="358">
        <f>AI12+AO12</f>
        <v>0</v>
      </c>
      <c r="AF28" s="358">
        <f>SUMIFS(PREV_D!D:D,PREV_D!A:A,'12'!$O$8,PREV_D!B:B,1)</f>
        <v>0</v>
      </c>
      <c r="AG28" s="358">
        <f>AF28-AE28</f>
        <v>0</v>
      </c>
      <c r="AQ28" s="156">
        <f t="shared" si="0"/>
        <v>2038</v>
      </c>
    </row>
    <row r="29" spans="2:45" x14ac:dyDescent="0.25"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315"/>
      <c r="V29" s="315"/>
      <c r="W29" s="315"/>
      <c r="X29" s="315"/>
      <c r="Y29" s="315"/>
      <c r="Z29" s="315"/>
      <c r="AA29" s="315"/>
      <c r="AD29" s="156" t="s">
        <v>118</v>
      </c>
      <c r="AE29" s="358">
        <f t="shared" ref="AE29:AE39" si="6">AI13+AO13</f>
        <v>0</v>
      </c>
      <c r="AF29" s="358">
        <f>SUMIFS(PREV_D!E:E,PREV_D!A:A,'12'!$O$8,PREV_D!B:B,1)</f>
        <v>0</v>
      </c>
      <c r="AG29" s="358">
        <f t="shared" ref="AG29:AG39" si="7">AF29-AE29</f>
        <v>0</v>
      </c>
      <c r="AQ29" s="156">
        <f t="shared" si="0"/>
        <v>2039</v>
      </c>
    </row>
    <row r="30" spans="2:45" x14ac:dyDescent="0.25"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315"/>
      <c r="V30" s="315"/>
      <c r="W30" s="315"/>
      <c r="X30" s="315"/>
      <c r="Y30" s="315"/>
      <c r="Z30" s="315"/>
      <c r="AA30" s="315"/>
      <c r="AD30" s="156" t="s">
        <v>119</v>
      </c>
      <c r="AE30" s="358">
        <f t="shared" si="6"/>
        <v>0</v>
      </c>
      <c r="AF30" s="358">
        <f>SUMIFS(PREV_D!F:F,PREV_D!A:A,'12'!$O$8,PREV_D!B:B,1)</f>
        <v>0</v>
      </c>
      <c r="AG30" s="358">
        <f t="shared" si="7"/>
        <v>0</v>
      </c>
      <c r="AQ30" s="156">
        <f t="shared" si="0"/>
        <v>2040</v>
      </c>
    </row>
    <row r="31" spans="2:45" x14ac:dyDescent="0.25"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315"/>
      <c r="V31" s="315"/>
      <c r="W31" s="315"/>
      <c r="X31" s="315"/>
      <c r="Y31" s="315"/>
      <c r="Z31" s="315"/>
      <c r="AA31" s="315"/>
      <c r="AD31" s="156" t="s">
        <v>120</v>
      </c>
      <c r="AE31" s="358">
        <f t="shared" si="6"/>
        <v>0</v>
      </c>
      <c r="AF31" s="358">
        <f>SUMIFS(PREV_D!G:G,PREV_D!A:A,'12'!$O$8,PREV_D!B:B,1)</f>
        <v>0</v>
      </c>
      <c r="AG31" s="358">
        <f t="shared" si="7"/>
        <v>0</v>
      </c>
      <c r="AQ31" s="156">
        <f t="shared" si="0"/>
        <v>2041</v>
      </c>
    </row>
    <row r="32" spans="2:45" x14ac:dyDescent="0.25"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315"/>
      <c r="V32" s="315"/>
      <c r="W32" s="315"/>
      <c r="X32" s="315"/>
      <c r="Y32" s="315"/>
      <c r="Z32" s="315"/>
      <c r="AA32" s="315"/>
      <c r="AD32" s="156" t="s">
        <v>121</v>
      </c>
      <c r="AE32" s="358">
        <f t="shared" si="6"/>
        <v>0</v>
      </c>
      <c r="AF32" s="358">
        <f>SUMIFS(PREV_D!H:H,PREV_D!A:A,'12'!$O$8,PREV_D!B:B,1)</f>
        <v>0</v>
      </c>
      <c r="AG32" s="358">
        <f t="shared" si="7"/>
        <v>0</v>
      </c>
      <c r="AQ32" s="156">
        <f t="shared" si="0"/>
        <v>2042</v>
      </c>
    </row>
    <row r="33" spans="2:43" x14ac:dyDescent="0.25"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315"/>
      <c r="V33" s="315"/>
      <c r="W33" s="315"/>
      <c r="X33" s="315"/>
      <c r="Y33" s="315"/>
      <c r="Z33" s="315"/>
      <c r="AA33" s="315"/>
      <c r="AD33" s="156" t="s">
        <v>122</v>
      </c>
      <c r="AE33" s="358">
        <f t="shared" si="6"/>
        <v>0</v>
      </c>
      <c r="AF33" s="358">
        <f>SUMIFS(PREV_D!I:I,PREV_D!A:A,'12'!$O$8,PREV_D!B:B,1)</f>
        <v>0</v>
      </c>
      <c r="AG33" s="358">
        <f t="shared" si="7"/>
        <v>0</v>
      </c>
      <c r="AQ33" s="156">
        <f t="shared" si="0"/>
        <v>2043</v>
      </c>
    </row>
    <row r="34" spans="2:43" x14ac:dyDescent="0.25"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315"/>
      <c r="V34" s="315"/>
      <c r="W34" s="315"/>
      <c r="X34" s="315"/>
      <c r="Y34" s="315"/>
      <c r="Z34" s="315"/>
      <c r="AA34" s="315"/>
      <c r="AD34" s="156" t="s">
        <v>123</v>
      </c>
      <c r="AE34" s="358">
        <f t="shared" si="6"/>
        <v>0</v>
      </c>
      <c r="AF34" s="358">
        <f>SUMIFS(PREV_D!J:J,PREV_D!A:A,'12'!$O$8,PREV_D!B:B,1)</f>
        <v>0</v>
      </c>
      <c r="AG34" s="358">
        <f t="shared" si="7"/>
        <v>0</v>
      </c>
      <c r="AQ34" s="156">
        <f t="shared" si="0"/>
        <v>2044</v>
      </c>
    </row>
    <row r="35" spans="2:43" x14ac:dyDescent="0.25"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315"/>
      <c r="V35" s="315"/>
      <c r="W35" s="315"/>
      <c r="X35" s="315"/>
      <c r="Y35" s="315"/>
      <c r="Z35" s="315"/>
      <c r="AA35" s="315"/>
      <c r="AD35" s="156" t="s">
        <v>124</v>
      </c>
      <c r="AE35" s="358">
        <f t="shared" si="6"/>
        <v>0</v>
      </c>
      <c r="AF35" s="358">
        <f>SUMIFS(PREV_D!K:K,PREV_D!A:A,'12'!$O$8,PREV_D!B:B,1)</f>
        <v>0</v>
      </c>
      <c r="AG35" s="358">
        <f t="shared" si="7"/>
        <v>0</v>
      </c>
      <c r="AQ35" s="156">
        <f t="shared" si="0"/>
        <v>2045</v>
      </c>
    </row>
    <row r="36" spans="2:43" x14ac:dyDescent="0.25"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315"/>
      <c r="V36" s="315"/>
      <c r="W36" s="315"/>
      <c r="X36" s="315"/>
      <c r="Y36" s="315"/>
      <c r="Z36" s="315"/>
      <c r="AA36" s="315"/>
      <c r="AD36" s="156" t="s">
        <v>125</v>
      </c>
      <c r="AE36" s="358">
        <f t="shared" si="6"/>
        <v>0</v>
      </c>
      <c r="AF36" s="358">
        <f>SUMIFS(PREV_D!L:L,PREV_D!A:A,'12'!$O$8,PREV_D!B:B,1)</f>
        <v>0</v>
      </c>
      <c r="AG36" s="358">
        <f t="shared" si="7"/>
        <v>0</v>
      </c>
      <c r="AQ36" s="156">
        <f t="shared" si="0"/>
        <v>2046</v>
      </c>
    </row>
    <row r="37" spans="2:43" x14ac:dyDescent="0.25"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315"/>
      <c r="V37" s="315"/>
      <c r="W37" s="315"/>
      <c r="X37" s="315"/>
      <c r="Y37" s="315"/>
      <c r="Z37" s="315"/>
      <c r="AA37" s="315"/>
      <c r="AD37" s="156" t="s">
        <v>126</v>
      </c>
      <c r="AE37" s="358">
        <f t="shared" si="6"/>
        <v>0</v>
      </c>
      <c r="AF37" s="358">
        <f>SUMIFS(PREV_D!M:M,PREV_D!A:A,'12'!$O$8,PREV_D!B:B,1)</f>
        <v>0</v>
      </c>
      <c r="AG37" s="358">
        <f t="shared" si="7"/>
        <v>0</v>
      </c>
      <c r="AQ37" s="156">
        <f t="shared" si="0"/>
        <v>2047</v>
      </c>
    </row>
    <row r="38" spans="2:43" x14ac:dyDescent="0.25"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315"/>
      <c r="V38" s="315"/>
      <c r="W38" s="315"/>
      <c r="X38" s="315"/>
      <c r="Y38" s="315"/>
      <c r="Z38" s="315"/>
      <c r="AA38" s="315"/>
      <c r="AD38" s="156" t="s">
        <v>127</v>
      </c>
      <c r="AE38" s="358">
        <f t="shared" si="6"/>
        <v>0</v>
      </c>
      <c r="AF38" s="358">
        <f>SUMIFS(PREV_D!N:N,PREV_D!A:A,'12'!$O$8,PREV_D!B:B,1)</f>
        <v>0</v>
      </c>
      <c r="AG38" s="358">
        <f t="shared" si="7"/>
        <v>0</v>
      </c>
      <c r="AQ38" s="156">
        <f t="shared" si="0"/>
        <v>2048</v>
      </c>
    </row>
    <row r="39" spans="2:43" x14ac:dyDescent="0.25"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315"/>
      <c r="V39" s="315"/>
      <c r="W39" s="315"/>
      <c r="X39" s="315"/>
      <c r="Y39" s="315"/>
      <c r="Z39" s="315"/>
      <c r="AA39" s="315"/>
      <c r="AD39" s="156" t="s">
        <v>128</v>
      </c>
      <c r="AE39" s="358">
        <f t="shared" si="6"/>
        <v>0</v>
      </c>
      <c r="AF39" s="358">
        <f>SUMIFS(PREV_D!O:O,PREV_D!A:A,'12'!$O$8,PREV_D!B:B,1)</f>
        <v>0</v>
      </c>
      <c r="AG39" s="358">
        <f t="shared" si="7"/>
        <v>0</v>
      </c>
      <c r="AQ39" s="156">
        <f t="shared" si="0"/>
        <v>2049</v>
      </c>
    </row>
    <row r="40" spans="2:43" x14ac:dyDescent="0.25"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315"/>
      <c r="V40" s="315"/>
      <c r="W40" s="315"/>
      <c r="X40" s="315"/>
      <c r="Y40" s="315"/>
      <c r="Z40" s="315"/>
      <c r="AA40" s="315"/>
      <c r="AD40" s="356" t="s">
        <v>18</v>
      </c>
      <c r="AE40" s="372">
        <f>SUM(AE28:AE39)</f>
        <v>0</v>
      </c>
      <c r="AF40" s="372">
        <f t="shared" ref="AF40:AG40" si="8">SUM(AF28:AF39)</f>
        <v>0</v>
      </c>
      <c r="AG40" s="372">
        <f t="shared" si="8"/>
        <v>0</v>
      </c>
      <c r="AQ40" s="156">
        <f t="shared" si="0"/>
        <v>2050</v>
      </c>
    </row>
    <row r="41" spans="2:43" x14ac:dyDescent="0.25"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315"/>
      <c r="V41" s="315"/>
      <c r="W41" s="315"/>
      <c r="X41" s="315"/>
      <c r="Y41" s="315"/>
      <c r="Z41" s="315"/>
      <c r="AA41" s="315"/>
      <c r="AQ41" s="156">
        <f t="shared" si="0"/>
        <v>2051</v>
      </c>
    </row>
    <row r="42" spans="2:43" x14ac:dyDescent="0.25"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315"/>
      <c r="V42" s="315"/>
      <c r="W42" s="315"/>
      <c r="X42" s="315"/>
      <c r="Y42" s="315"/>
      <c r="Z42" s="315"/>
      <c r="AA42" s="315"/>
      <c r="AD42" s="453" t="s">
        <v>47</v>
      </c>
      <c r="AE42" s="453"/>
      <c r="AF42" s="453"/>
      <c r="AG42" s="453"/>
      <c r="AQ42" s="156">
        <f t="shared" si="0"/>
        <v>2052</v>
      </c>
    </row>
    <row r="43" spans="2:43" x14ac:dyDescent="0.25"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315"/>
      <c r="V43" s="315"/>
      <c r="W43" s="315"/>
      <c r="X43" s="315"/>
      <c r="Y43" s="315"/>
      <c r="Z43" s="315"/>
      <c r="AA43" s="315"/>
      <c r="AD43" s="355"/>
      <c r="AE43" s="355" t="s">
        <v>129</v>
      </c>
      <c r="AF43" s="355" t="s">
        <v>219</v>
      </c>
      <c r="AG43" s="355" t="s">
        <v>48</v>
      </c>
      <c r="AQ43" s="156">
        <f t="shared" si="0"/>
        <v>2053</v>
      </c>
    </row>
    <row r="44" spans="2:43" x14ac:dyDescent="0.25"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315"/>
      <c r="V44" s="315"/>
      <c r="W44" s="315"/>
      <c r="X44" s="315"/>
      <c r="Y44" s="315"/>
      <c r="Z44" s="315"/>
      <c r="AA44" s="315"/>
      <c r="AD44" s="156" t="s">
        <v>117</v>
      </c>
      <c r="AE44" s="358">
        <f t="shared" ref="AE44:AG55" si="9">AE12-AE28</f>
        <v>0</v>
      </c>
      <c r="AF44" s="358">
        <f t="shared" si="9"/>
        <v>0</v>
      </c>
      <c r="AG44" s="358">
        <f t="shared" si="9"/>
        <v>0</v>
      </c>
      <c r="AQ44" s="156">
        <f t="shared" si="0"/>
        <v>2054</v>
      </c>
    </row>
    <row r="45" spans="2:43" x14ac:dyDescent="0.25"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315"/>
      <c r="V45" s="315"/>
      <c r="W45" s="315"/>
      <c r="X45" s="315"/>
      <c r="Y45" s="315"/>
      <c r="Z45" s="315"/>
      <c r="AA45" s="315"/>
      <c r="AD45" s="156" t="s">
        <v>118</v>
      </c>
      <c r="AE45" s="358">
        <f t="shared" si="9"/>
        <v>0</v>
      </c>
      <c r="AF45" s="358">
        <f t="shared" si="9"/>
        <v>0</v>
      </c>
      <c r="AG45" s="358">
        <f t="shared" si="9"/>
        <v>0</v>
      </c>
      <c r="AQ45" s="156">
        <f t="shared" si="0"/>
        <v>2055</v>
      </c>
    </row>
    <row r="46" spans="2:43" x14ac:dyDescent="0.25"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315"/>
      <c r="V46" s="315"/>
      <c r="W46" s="315"/>
      <c r="X46" s="315"/>
      <c r="Y46" s="315"/>
      <c r="Z46" s="315"/>
      <c r="AA46" s="315"/>
      <c r="AD46" s="156" t="s">
        <v>119</v>
      </c>
      <c r="AE46" s="358">
        <f t="shared" si="9"/>
        <v>0</v>
      </c>
      <c r="AF46" s="358">
        <f t="shared" si="9"/>
        <v>0</v>
      </c>
      <c r="AG46" s="358">
        <f t="shared" si="9"/>
        <v>0</v>
      </c>
      <c r="AQ46" s="156">
        <f t="shared" si="0"/>
        <v>2056</v>
      </c>
    </row>
    <row r="47" spans="2:43" x14ac:dyDescent="0.25"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315"/>
      <c r="V47" s="315"/>
      <c r="W47" s="315"/>
      <c r="X47" s="315"/>
      <c r="Y47" s="315"/>
      <c r="Z47" s="315"/>
      <c r="AA47" s="315"/>
      <c r="AD47" s="156" t="s">
        <v>120</v>
      </c>
      <c r="AE47" s="358">
        <f t="shared" si="9"/>
        <v>0</v>
      </c>
      <c r="AF47" s="358">
        <f t="shared" si="9"/>
        <v>0</v>
      </c>
      <c r="AG47" s="358">
        <f t="shared" si="9"/>
        <v>0</v>
      </c>
      <c r="AQ47" s="156">
        <f t="shared" si="0"/>
        <v>2057</v>
      </c>
    </row>
    <row r="48" spans="2:43" x14ac:dyDescent="0.25"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315"/>
      <c r="V48" s="315"/>
      <c r="W48" s="315"/>
      <c r="X48" s="315"/>
      <c r="Y48" s="315"/>
      <c r="Z48" s="315"/>
      <c r="AA48" s="315"/>
      <c r="AD48" s="156" t="s">
        <v>121</v>
      </c>
      <c r="AE48" s="358">
        <f t="shared" si="9"/>
        <v>0</v>
      </c>
      <c r="AF48" s="358">
        <f t="shared" si="9"/>
        <v>0</v>
      </c>
      <c r="AG48" s="358">
        <f t="shared" si="9"/>
        <v>0</v>
      </c>
      <c r="AQ48" s="156">
        <f t="shared" si="0"/>
        <v>2058</v>
      </c>
    </row>
    <row r="49" spans="2:43" x14ac:dyDescent="0.25"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315"/>
      <c r="V49" s="315"/>
      <c r="W49" s="315"/>
      <c r="X49" s="315"/>
      <c r="Y49" s="315"/>
      <c r="Z49" s="315"/>
      <c r="AA49" s="315"/>
      <c r="AD49" s="156" t="s">
        <v>122</v>
      </c>
      <c r="AE49" s="358">
        <f t="shared" si="9"/>
        <v>0</v>
      </c>
      <c r="AF49" s="358">
        <f t="shared" si="9"/>
        <v>0</v>
      </c>
      <c r="AG49" s="358">
        <f t="shared" si="9"/>
        <v>0</v>
      </c>
      <c r="AQ49" s="156">
        <f t="shared" si="0"/>
        <v>2059</v>
      </c>
    </row>
    <row r="50" spans="2:43" x14ac:dyDescent="0.25"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315"/>
      <c r="V50" s="315"/>
      <c r="W50" s="315"/>
      <c r="X50" s="315"/>
      <c r="Y50" s="315"/>
      <c r="Z50" s="315"/>
      <c r="AA50" s="315"/>
      <c r="AD50" s="156" t="s">
        <v>123</v>
      </c>
      <c r="AE50" s="358">
        <f t="shared" si="9"/>
        <v>0</v>
      </c>
      <c r="AF50" s="358">
        <f t="shared" si="9"/>
        <v>0</v>
      </c>
      <c r="AG50" s="358">
        <f t="shared" si="9"/>
        <v>0</v>
      </c>
      <c r="AQ50" s="156">
        <f t="shared" si="0"/>
        <v>2060</v>
      </c>
    </row>
    <row r="51" spans="2:43" x14ac:dyDescent="0.25"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315"/>
      <c r="V51" s="315"/>
      <c r="W51" s="315"/>
      <c r="X51" s="315"/>
      <c r="Y51" s="315"/>
      <c r="Z51" s="315"/>
      <c r="AA51" s="315"/>
      <c r="AD51" s="156" t="s">
        <v>124</v>
      </c>
      <c r="AE51" s="358">
        <f t="shared" si="9"/>
        <v>0</v>
      </c>
      <c r="AF51" s="358">
        <f t="shared" si="9"/>
        <v>0</v>
      </c>
      <c r="AG51" s="358">
        <f t="shared" si="9"/>
        <v>0</v>
      </c>
      <c r="AQ51" s="156">
        <f t="shared" si="0"/>
        <v>2061</v>
      </c>
    </row>
    <row r="52" spans="2:43" x14ac:dyDescent="0.25"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315"/>
      <c r="V52" s="315"/>
      <c r="W52" s="315"/>
      <c r="X52" s="315"/>
      <c r="Y52" s="315"/>
      <c r="Z52" s="315"/>
      <c r="AA52" s="315"/>
      <c r="AD52" s="156" t="s">
        <v>125</v>
      </c>
      <c r="AE52" s="358">
        <f t="shared" si="9"/>
        <v>0</v>
      </c>
      <c r="AF52" s="358">
        <f t="shared" si="9"/>
        <v>0</v>
      </c>
      <c r="AG52" s="358">
        <f t="shared" si="9"/>
        <v>0</v>
      </c>
      <c r="AQ52" s="156">
        <f t="shared" si="0"/>
        <v>2062</v>
      </c>
    </row>
    <row r="53" spans="2:43" x14ac:dyDescent="0.25"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315"/>
      <c r="V53" s="315"/>
      <c r="W53" s="315"/>
      <c r="X53" s="315"/>
      <c r="Y53" s="315"/>
      <c r="Z53" s="315"/>
      <c r="AA53" s="315"/>
      <c r="AD53" s="156" t="s">
        <v>126</v>
      </c>
      <c r="AE53" s="358">
        <f t="shared" si="9"/>
        <v>0</v>
      </c>
      <c r="AF53" s="358">
        <f t="shared" si="9"/>
        <v>0</v>
      </c>
      <c r="AG53" s="358">
        <f t="shared" si="9"/>
        <v>0</v>
      </c>
      <c r="AQ53" s="156">
        <f t="shared" si="0"/>
        <v>2063</v>
      </c>
    </row>
    <row r="54" spans="2:43" x14ac:dyDescent="0.25"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315"/>
      <c r="V54" s="315"/>
      <c r="W54" s="315"/>
      <c r="X54" s="315"/>
      <c r="Y54" s="315"/>
      <c r="Z54" s="315"/>
      <c r="AA54" s="315"/>
      <c r="AD54" s="156" t="s">
        <v>127</v>
      </c>
      <c r="AE54" s="358">
        <f t="shared" si="9"/>
        <v>0</v>
      </c>
      <c r="AF54" s="358">
        <f t="shared" si="9"/>
        <v>0</v>
      </c>
      <c r="AG54" s="358">
        <f t="shared" si="9"/>
        <v>0</v>
      </c>
      <c r="AQ54" s="156">
        <f t="shared" si="0"/>
        <v>2064</v>
      </c>
    </row>
    <row r="55" spans="2:43" x14ac:dyDescent="0.25"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315"/>
      <c r="V55" s="315"/>
      <c r="W55" s="315"/>
      <c r="X55" s="315"/>
      <c r="Y55" s="315"/>
      <c r="Z55" s="315"/>
      <c r="AA55" s="315"/>
      <c r="AD55" s="156" t="s">
        <v>128</v>
      </c>
      <c r="AE55" s="358">
        <f t="shared" si="9"/>
        <v>0</v>
      </c>
      <c r="AF55" s="358">
        <f t="shared" si="9"/>
        <v>0</v>
      </c>
      <c r="AG55" s="358">
        <f t="shared" si="9"/>
        <v>0</v>
      </c>
      <c r="AQ55" s="156">
        <f t="shared" si="0"/>
        <v>2065</v>
      </c>
    </row>
    <row r="56" spans="2:43" x14ac:dyDescent="0.25"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315"/>
      <c r="V56" s="315"/>
      <c r="W56" s="315"/>
      <c r="X56" s="315"/>
      <c r="Y56" s="315"/>
      <c r="Z56" s="315"/>
      <c r="AA56" s="315"/>
      <c r="AD56" s="356" t="s">
        <v>18</v>
      </c>
      <c r="AE56" s="372">
        <f>SUM(AE44:AE55)</f>
        <v>0</v>
      </c>
      <c r="AF56" s="372">
        <f t="shared" ref="AF56:AG56" si="10">SUM(AF44:AF55)</f>
        <v>0</v>
      </c>
      <c r="AG56" s="372">
        <f t="shared" si="10"/>
        <v>0</v>
      </c>
      <c r="AQ56" s="156">
        <f t="shared" si="0"/>
        <v>2066</v>
      </c>
    </row>
    <row r="57" spans="2:43" x14ac:dyDescent="0.25"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315"/>
      <c r="V57" s="315"/>
      <c r="W57" s="315"/>
      <c r="X57" s="315"/>
      <c r="Y57" s="315"/>
      <c r="Z57" s="315"/>
      <c r="AA57" s="315"/>
      <c r="AQ57" s="156">
        <f t="shared" si="0"/>
        <v>2067</v>
      </c>
    </row>
    <row r="58" spans="2:43" x14ac:dyDescent="0.25"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315"/>
      <c r="V58" s="315"/>
      <c r="W58" s="315"/>
      <c r="X58" s="315"/>
      <c r="Y58" s="315"/>
      <c r="Z58" s="315"/>
      <c r="AA58" s="315"/>
      <c r="AQ58" s="156">
        <f t="shared" si="0"/>
        <v>2068</v>
      </c>
    </row>
    <row r="59" spans="2:43" x14ac:dyDescent="0.25"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315"/>
      <c r="V59" s="315"/>
      <c r="W59" s="315"/>
      <c r="X59" s="315"/>
      <c r="Y59" s="315"/>
      <c r="Z59" s="315"/>
      <c r="AA59" s="315"/>
      <c r="AQ59" s="156">
        <f t="shared" si="0"/>
        <v>2069</v>
      </c>
    </row>
    <row r="60" spans="2:43" x14ac:dyDescent="0.25"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315"/>
      <c r="V60" s="315"/>
      <c r="W60" s="315"/>
      <c r="X60" s="315"/>
      <c r="Y60" s="315"/>
      <c r="Z60" s="315"/>
      <c r="AA60" s="315"/>
      <c r="AQ60" s="156">
        <f t="shared" si="0"/>
        <v>2070</v>
      </c>
    </row>
    <row r="61" spans="2:43" x14ac:dyDescent="0.25"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315"/>
      <c r="V61" s="315"/>
      <c r="W61" s="315"/>
      <c r="X61" s="315"/>
      <c r="Y61" s="315"/>
      <c r="Z61" s="315"/>
      <c r="AA61" s="315"/>
    </row>
    <row r="62" spans="2:43" x14ac:dyDescent="0.25"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315"/>
      <c r="V62" s="315"/>
      <c r="W62" s="315"/>
      <c r="X62" s="315"/>
      <c r="Y62" s="315"/>
      <c r="Z62" s="315"/>
      <c r="AA62" s="315"/>
    </row>
    <row r="63" spans="2:43" x14ac:dyDescent="0.25"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315"/>
      <c r="V63" s="315"/>
      <c r="W63" s="315"/>
      <c r="X63" s="315"/>
      <c r="Y63" s="315"/>
      <c r="Z63" s="315"/>
      <c r="AA63" s="315"/>
    </row>
    <row r="64" spans="2:43" x14ac:dyDescent="0.25"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315"/>
      <c r="V64" s="315"/>
      <c r="W64" s="315"/>
      <c r="X64" s="315"/>
      <c r="Y64" s="315"/>
      <c r="Z64" s="315"/>
      <c r="AA64" s="315"/>
    </row>
    <row r="65" spans="2:27" x14ac:dyDescent="0.25"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315"/>
      <c r="V65" s="315"/>
      <c r="W65" s="315"/>
      <c r="X65" s="315"/>
      <c r="Y65" s="315"/>
      <c r="Z65" s="315"/>
      <c r="AA65" s="315"/>
    </row>
    <row r="66" spans="2:27" x14ac:dyDescent="0.25"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315"/>
      <c r="V66" s="315"/>
      <c r="W66" s="315"/>
      <c r="X66" s="315"/>
      <c r="Y66" s="315"/>
      <c r="Z66" s="315"/>
      <c r="AA66" s="315"/>
    </row>
    <row r="67" spans="2:27" x14ac:dyDescent="0.25"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315"/>
      <c r="V67" s="315"/>
      <c r="W67" s="315"/>
      <c r="X67" s="315"/>
      <c r="Y67" s="315"/>
      <c r="Z67" s="315"/>
      <c r="AA67" s="315"/>
    </row>
    <row r="68" spans="2:27" x14ac:dyDescent="0.25"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315"/>
      <c r="V68" s="315"/>
      <c r="W68" s="315"/>
      <c r="X68" s="315"/>
      <c r="Y68" s="315"/>
      <c r="Z68" s="315"/>
      <c r="AA68" s="315"/>
    </row>
    <row r="69" spans="2:27" x14ac:dyDescent="0.25"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315"/>
      <c r="V69" s="315"/>
      <c r="W69" s="315"/>
      <c r="X69" s="315"/>
      <c r="Y69" s="315"/>
      <c r="Z69" s="315"/>
      <c r="AA69" s="315"/>
    </row>
    <row r="70" spans="2:27" x14ac:dyDescent="0.25"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315"/>
      <c r="V70" s="315"/>
      <c r="W70" s="315"/>
      <c r="X70" s="315"/>
      <c r="Y70" s="315"/>
      <c r="Z70" s="315"/>
      <c r="AA70" s="315"/>
    </row>
    <row r="71" spans="2:27" x14ac:dyDescent="0.25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315"/>
      <c r="V71" s="315"/>
      <c r="W71" s="315"/>
      <c r="X71" s="315"/>
      <c r="Y71" s="315"/>
      <c r="Z71" s="315"/>
      <c r="AA71" s="315"/>
    </row>
    <row r="72" spans="2:27" x14ac:dyDescent="0.25"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315"/>
      <c r="V72" s="315"/>
      <c r="W72" s="315"/>
      <c r="X72" s="315"/>
      <c r="Y72" s="315"/>
      <c r="Z72" s="315"/>
      <c r="AA72" s="315"/>
    </row>
    <row r="73" spans="2:27" x14ac:dyDescent="0.25"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315"/>
      <c r="V73" s="315"/>
      <c r="W73" s="315"/>
      <c r="X73" s="315"/>
      <c r="Y73" s="315"/>
      <c r="Z73" s="315"/>
      <c r="AA73" s="315"/>
    </row>
    <row r="74" spans="2:27" x14ac:dyDescent="0.25"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315"/>
      <c r="V74" s="315"/>
      <c r="W74" s="315"/>
      <c r="X74" s="315"/>
      <c r="Y74" s="315"/>
      <c r="Z74" s="315"/>
      <c r="AA74" s="315"/>
    </row>
    <row r="75" spans="2:27" x14ac:dyDescent="0.25"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315"/>
      <c r="V75" s="315"/>
      <c r="W75" s="315"/>
      <c r="X75" s="315"/>
      <c r="Y75" s="315"/>
      <c r="Z75" s="315"/>
      <c r="AA75" s="315"/>
    </row>
    <row r="76" spans="2:27" x14ac:dyDescent="0.25"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315"/>
      <c r="V76" s="315"/>
      <c r="W76" s="315"/>
      <c r="X76" s="315"/>
      <c r="Y76" s="315"/>
      <c r="Z76" s="315"/>
      <c r="AA76" s="315"/>
    </row>
    <row r="77" spans="2:27" x14ac:dyDescent="0.25"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315"/>
      <c r="V77" s="315"/>
      <c r="W77" s="315"/>
      <c r="X77" s="315"/>
      <c r="Y77" s="315"/>
      <c r="Z77" s="315"/>
      <c r="AA77" s="315"/>
    </row>
    <row r="78" spans="2:27" x14ac:dyDescent="0.25"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315"/>
      <c r="V78" s="315"/>
      <c r="W78" s="315"/>
      <c r="X78" s="315"/>
      <c r="Y78" s="315"/>
      <c r="Z78" s="315"/>
      <c r="AA78" s="315"/>
    </row>
    <row r="79" spans="2:27" x14ac:dyDescent="0.25"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315"/>
      <c r="V79" s="315"/>
      <c r="W79" s="315"/>
      <c r="X79" s="315"/>
      <c r="Y79" s="315"/>
      <c r="Z79" s="315"/>
      <c r="AA79" s="315"/>
    </row>
    <row r="80" spans="2:27" x14ac:dyDescent="0.25"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315"/>
      <c r="V80" s="315"/>
      <c r="W80" s="315"/>
      <c r="X80" s="315"/>
      <c r="Y80" s="315"/>
      <c r="Z80" s="315"/>
      <c r="AA80" s="315"/>
    </row>
    <row r="81" spans="2:27" x14ac:dyDescent="0.25"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315"/>
      <c r="V81" s="315"/>
      <c r="W81" s="315"/>
      <c r="X81" s="315"/>
      <c r="Y81" s="315"/>
      <c r="Z81" s="315"/>
      <c r="AA81" s="315"/>
    </row>
    <row r="82" spans="2:27" x14ac:dyDescent="0.25"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315"/>
      <c r="V82" s="315"/>
      <c r="W82" s="315"/>
      <c r="X82" s="315"/>
      <c r="Y82" s="315"/>
      <c r="Z82" s="315"/>
      <c r="AA82" s="315"/>
    </row>
    <row r="83" spans="2:27" x14ac:dyDescent="0.25"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315"/>
      <c r="V83" s="315"/>
      <c r="W83" s="315"/>
      <c r="X83" s="315"/>
      <c r="Y83" s="315"/>
      <c r="Z83" s="315"/>
      <c r="AA83" s="315"/>
    </row>
    <row r="84" spans="2:27" x14ac:dyDescent="0.25"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315"/>
      <c r="V84" s="315"/>
      <c r="W84" s="315"/>
      <c r="X84" s="315"/>
      <c r="Y84" s="315"/>
      <c r="Z84" s="315"/>
      <c r="AA84" s="315"/>
    </row>
    <row r="85" spans="2:27" x14ac:dyDescent="0.25"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315"/>
      <c r="V85" s="315"/>
      <c r="W85" s="315"/>
      <c r="X85" s="315"/>
      <c r="Y85" s="315"/>
      <c r="Z85" s="315"/>
      <c r="AA85" s="315"/>
    </row>
    <row r="86" spans="2:27" x14ac:dyDescent="0.25"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315"/>
      <c r="V86" s="315"/>
      <c r="W86" s="315"/>
      <c r="X86" s="315"/>
      <c r="Y86" s="315"/>
      <c r="Z86" s="315"/>
      <c r="AA86" s="315"/>
    </row>
    <row r="87" spans="2:27" x14ac:dyDescent="0.25"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315"/>
      <c r="V87" s="315"/>
      <c r="W87" s="315"/>
      <c r="X87" s="315"/>
      <c r="Y87" s="315"/>
      <c r="Z87" s="315"/>
      <c r="AA87" s="315"/>
    </row>
    <row r="88" spans="2:27" x14ac:dyDescent="0.25"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315"/>
      <c r="V88" s="315"/>
      <c r="W88" s="315"/>
      <c r="X88" s="315"/>
      <c r="Y88" s="315"/>
      <c r="Z88" s="315"/>
      <c r="AA88" s="315"/>
    </row>
    <row r="89" spans="2:27" x14ac:dyDescent="0.25"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315"/>
      <c r="V89" s="315"/>
      <c r="W89" s="315"/>
      <c r="X89" s="315"/>
      <c r="Y89" s="315"/>
      <c r="Z89" s="315"/>
      <c r="AA89" s="315"/>
    </row>
    <row r="90" spans="2:27" x14ac:dyDescent="0.25"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315"/>
      <c r="V90" s="315"/>
      <c r="W90" s="315"/>
      <c r="X90" s="315"/>
      <c r="Y90" s="315"/>
      <c r="Z90" s="315"/>
      <c r="AA90" s="315"/>
    </row>
    <row r="91" spans="2:27" x14ac:dyDescent="0.25"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315"/>
      <c r="V91" s="315"/>
      <c r="W91" s="315"/>
      <c r="X91" s="315"/>
      <c r="Y91" s="315"/>
      <c r="Z91" s="315"/>
      <c r="AA91" s="315"/>
    </row>
    <row r="92" spans="2:27" x14ac:dyDescent="0.25"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315"/>
      <c r="V92" s="315"/>
      <c r="W92" s="315"/>
      <c r="X92" s="315"/>
      <c r="Y92" s="315"/>
      <c r="Z92" s="315"/>
      <c r="AA92" s="315"/>
    </row>
    <row r="93" spans="2:27" x14ac:dyDescent="0.25"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315"/>
      <c r="V93" s="315"/>
      <c r="W93" s="315"/>
      <c r="X93" s="315"/>
      <c r="Y93" s="315"/>
      <c r="Z93" s="315"/>
      <c r="AA93" s="315"/>
    </row>
    <row r="94" spans="2:27" x14ac:dyDescent="0.25"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315"/>
      <c r="V94" s="315"/>
      <c r="W94" s="315"/>
      <c r="X94" s="315"/>
      <c r="Y94" s="315"/>
      <c r="Z94" s="315"/>
      <c r="AA94" s="315"/>
    </row>
    <row r="95" spans="2:27" x14ac:dyDescent="0.25"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315"/>
      <c r="V95" s="315"/>
      <c r="W95" s="315"/>
      <c r="X95" s="315"/>
      <c r="Y95" s="315"/>
      <c r="Z95" s="315"/>
      <c r="AA95" s="315"/>
    </row>
    <row r="96" spans="2:27" x14ac:dyDescent="0.25"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315"/>
      <c r="V96" s="315"/>
      <c r="W96" s="315"/>
      <c r="X96" s="315"/>
      <c r="Y96" s="315"/>
      <c r="Z96" s="315"/>
      <c r="AA96" s="315"/>
    </row>
    <row r="97" spans="2:27" x14ac:dyDescent="0.25"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315"/>
      <c r="V97" s="315"/>
      <c r="W97" s="315"/>
      <c r="X97" s="315"/>
      <c r="Y97" s="315"/>
      <c r="Z97" s="315"/>
      <c r="AA97" s="315"/>
    </row>
    <row r="98" spans="2:27" x14ac:dyDescent="0.25"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315"/>
      <c r="V98" s="315"/>
      <c r="W98" s="315"/>
      <c r="X98" s="315"/>
      <c r="Y98" s="315"/>
      <c r="Z98" s="315"/>
      <c r="AA98" s="315"/>
    </row>
    <row r="99" spans="2:27" x14ac:dyDescent="0.25"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315"/>
      <c r="V99" s="315"/>
      <c r="W99" s="315"/>
      <c r="X99" s="315"/>
      <c r="Y99" s="315"/>
      <c r="Z99" s="315"/>
      <c r="AA99" s="315"/>
    </row>
    <row r="100" spans="2:27" x14ac:dyDescent="0.25"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315"/>
      <c r="V100" s="315"/>
      <c r="W100" s="315"/>
      <c r="X100" s="315"/>
      <c r="Y100" s="315"/>
      <c r="Z100" s="315"/>
      <c r="AA100" s="315"/>
    </row>
    <row r="101" spans="2:27" x14ac:dyDescent="0.25"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315"/>
      <c r="V101" s="315"/>
      <c r="W101" s="315"/>
      <c r="X101" s="315"/>
      <c r="Y101" s="315"/>
      <c r="Z101" s="315"/>
      <c r="AA101" s="315"/>
    </row>
    <row r="102" spans="2:27" x14ac:dyDescent="0.25"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315"/>
      <c r="V102" s="315"/>
      <c r="W102" s="315"/>
      <c r="X102" s="315"/>
      <c r="Y102" s="315"/>
      <c r="Z102" s="315"/>
      <c r="AA102" s="315"/>
    </row>
    <row r="103" spans="2:27" x14ac:dyDescent="0.25"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315"/>
      <c r="V103" s="315"/>
      <c r="W103" s="315"/>
      <c r="X103" s="315"/>
      <c r="Y103" s="315"/>
      <c r="Z103" s="315"/>
      <c r="AA103" s="315"/>
    </row>
    <row r="104" spans="2:27" x14ac:dyDescent="0.25"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315"/>
      <c r="V104" s="315"/>
      <c r="W104" s="315"/>
      <c r="X104" s="315"/>
      <c r="Y104" s="315"/>
      <c r="Z104" s="315"/>
      <c r="AA104" s="315"/>
    </row>
    <row r="105" spans="2:27" x14ac:dyDescent="0.25"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315"/>
      <c r="V105" s="315"/>
      <c r="W105" s="315"/>
      <c r="X105" s="315"/>
      <c r="Y105" s="315"/>
      <c r="Z105" s="315"/>
      <c r="AA105" s="315"/>
    </row>
    <row r="106" spans="2:27" x14ac:dyDescent="0.25"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315"/>
      <c r="V106" s="315"/>
      <c r="W106" s="315"/>
      <c r="X106" s="315"/>
      <c r="Y106" s="315"/>
      <c r="Z106" s="315"/>
      <c r="AA106" s="315"/>
    </row>
    <row r="107" spans="2:27" x14ac:dyDescent="0.25"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315"/>
      <c r="V107" s="315"/>
      <c r="W107" s="315"/>
      <c r="X107" s="315"/>
      <c r="Y107" s="315"/>
      <c r="Z107" s="315"/>
      <c r="AA107" s="315"/>
    </row>
    <row r="108" spans="2:27" x14ac:dyDescent="0.25"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315"/>
      <c r="V108" s="315"/>
      <c r="W108" s="315"/>
      <c r="X108" s="315"/>
      <c r="Y108" s="315"/>
      <c r="Z108" s="315"/>
      <c r="AA108" s="315"/>
    </row>
    <row r="109" spans="2:27" x14ac:dyDescent="0.25"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315"/>
      <c r="V109" s="315"/>
      <c r="W109" s="315"/>
      <c r="X109" s="315"/>
      <c r="Y109" s="315"/>
      <c r="Z109" s="315"/>
      <c r="AA109" s="315"/>
    </row>
    <row r="110" spans="2:27" x14ac:dyDescent="0.25"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315"/>
      <c r="V110" s="315"/>
      <c r="W110" s="315"/>
      <c r="X110" s="315"/>
      <c r="Y110" s="315"/>
      <c r="Z110" s="315"/>
      <c r="AA110" s="315"/>
    </row>
    <row r="111" spans="2:27" x14ac:dyDescent="0.25"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315"/>
      <c r="V111" s="315"/>
      <c r="W111" s="315"/>
      <c r="X111" s="315"/>
      <c r="Y111" s="315"/>
      <c r="Z111" s="315"/>
      <c r="AA111" s="315"/>
    </row>
    <row r="112" spans="2:27" x14ac:dyDescent="0.25"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315"/>
      <c r="V112" s="315"/>
      <c r="W112" s="315"/>
      <c r="X112" s="315"/>
      <c r="Y112" s="315"/>
      <c r="Z112" s="315"/>
      <c r="AA112" s="315"/>
    </row>
    <row r="113" spans="2:27" x14ac:dyDescent="0.25"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315"/>
      <c r="V113" s="315"/>
      <c r="W113" s="315"/>
      <c r="X113" s="315"/>
      <c r="Y113" s="315"/>
      <c r="Z113" s="315"/>
      <c r="AA113" s="315"/>
    </row>
    <row r="114" spans="2:27" x14ac:dyDescent="0.25"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315"/>
      <c r="V114" s="315"/>
      <c r="W114" s="315"/>
      <c r="X114" s="315"/>
      <c r="Y114" s="315"/>
      <c r="Z114" s="315"/>
      <c r="AA114" s="315"/>
    </row>
    <row r="115" spans="2:27" x14ac:dyDescent="0.25"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315"/>
      <c r="V115" s="315"/>
      <c r="W115" s="315"/>
      <c r="X115" s="315"/>
      <c r="Y115" s="315"/>
      <c r="Z115" s="315"/>
      <c r="AA115" s="315"/>
    </row>
    <row r="116" spans="2:27" x14ac:dyDescent="0.25"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315"/>
      <c r="V116" s="315"/>
      <c r="W116" s="315"/>
      <c r="X116" s="315"/>
      <c r="Y116" s="315"/>
      <c r="Z116" s="315"/>
      <c r="AA116" s="315"/>
    </row>
    <row r="117" spans="2:27" x14ac:dyDescent="0.25"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315"/>
      <c r="V117" s="315"/>
      <c r="W117" s="315"/>
      <c r="X117" s="315"/>
      <c r="Y117" s="315"/>
      <c r="Z117" s="315"/>
      <c r="AA117" s="315"/>
    </row>
    <row r="118" spans="2:27" x14ac:dyDescent="0.25"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315"/>
      <c r="V118" s="315"/>
      <c r="W118" s="315"/>
      <c r="X118" s="315"/>
      <c r="Y118" s="315"/>
      <c r="Z118" s="315"/>
      <c r="AA118" s="315"/>
    </row>
    <row r="119" spans="2:27" x14ac:dyDescent="0.25"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315"/>
      <c r="V119" s="315"/>
      <c r="W119" s="315"/>
      <c r="X119" s="315"/>
      <c r="Y119" s="315"/>
      <c r="Z119" s="315"/>
      <c r="AA119" s="315"/>
    </row>
    <row r="120" spans="2:27" x14ac:dyDescent="0.25"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315"/>
      <c r="V120" s="315"/>
      <c r="W120" s="315"/>
      <c r="X120" s="315"/>
      <c r="Y120" s="315"/>
      <c r="Z120" s="315"/>
      <c r="AA120" s="315"/>
    </row>
    <row r="121" spans="2:27" x14ac:dyDescent="0.25"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315"/>
      <c r="V121" s="315"/>
      <c r="W121" s="315"/>
      <c r="X121" s="315"/>
      <c r="Y121" s="315"/>
      <c r="Z121" s="315"/>
      <c r="AA121" s="315"/>
    </row>
    <row r="122" spans="2:27" x14ac:dyDescent="0.25"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315"/>
      <c r="V122" s="315"/>
      <c r="W122" s="315"/>
      <c r="X122" s="315"/>
      <c r="Y122" s="315"/>
      <c r="Z122" s="315"/>
      <c r="AA122" s="315"/>
    </row>
    <row r="123" spans="2:27" x14ac:dyDescent="0.25"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315"/>
      <c r="V123" s="315"/>
      <c r="W123" s="315"/>
      <c r="X123" s="315"/>
      <c r="Y123" s="315"/>
      <c r="Z123" s="315"/>
      <c r="AA123" s="315"/>
    </row>
    <row r="124" spans="2:27" x14ac:dyDescent="0.25"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315"/>
      <c r="V124" s="315"/>
      <c r="W124" s="315"/>
      <c r="X124" s="315"/>
      <c r="Y124" s="315"/>
      <c r="Z124" s="315"/>
      <c r="AA124" s="315"/>
    </row>
    <row r="125" spans="2:27" x14ac:dyDescent="0.25"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315"/>
      <c r="V125" s="315"/>
      <c r="W125" s="315"/>
      <c r="X125" s="315"/>
      <c r="Y125" s="315"/>
      <c r="Z125" s="315"/>
      <c r="AA125" s="315"/>
    </row>
    <row r="126" spans="2:27" x14ac:dyDescent="0.25"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315"/>
      <c r="V126" s="315"/>
      <c r="W126" s="315"/>
      <c r="X126" s="315"/>
      <c r="Y126" s="315"/>
      <c r="Z126" s="315"/>
      <c r="AA126" s="315"/>
    </row>
    <row r="127" spans="2:27" x14ac:dyDescent="0.25"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315"/>
      <c r="V127" s="315"/>
      <c r="W127" s="315"/>
      <c r="X127" s="315"/>
      <c r="Y127" s="315"/>
      <c r="Z127" s="315"/>
      <c r="AA127" s="315"/>
    </row>
    <row r="128" spans="2:27" x14ac:dyDescent="0.25"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315"/>
      <c r="V128" s="315"/>
      <c r="W128" s="315"/>
      <c r="X128" s="315"/>
      <c r="Y128" s="315"/>
      <c r="Z128" s="315"/>
      <c r="AA128" s="315"/>
    </row>
    <row r="129" spans="2:27" x14ac:dyDescent="0.25"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315"/>
      <c r="V129" s="315"/>
      <c r="W129" s="315"/>
      <c r="X129" s="315"/>
      <c r="Y129" s="315"/>
      <c r="Z129" s="315"/>
      <c r="AA129" s="315"/>
    </row>
    <row r="130" spans="2:27" x14ac:dyDescent="0.25"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315"/>
      <c r="V130" s="315"/>
      <c r="W130" s="315"/>
      <c r="X130" s="315"/>
      <c r="Y130" s="315"/>
      <c r="Z130" s="315"/>
      <c r="AA130" s="315"/>
    </row>
    <row r="131" spans="2:27" x14ac:dyDescent="0.25"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315"/>
      <c r="V131" s="315"/>
      <c r="W131" s="315"/>
      <c r="X131" s="315"/>
      <c r="Y131" s="315"/>
      <c r="Z131" s="315"/>
      <c r="AA131" s="315"/>
    </row>
    <row r="132" spans="2:27" x14ac:dyDescent="0.25"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315"/>
      <c r="V132" s="315"/>
      <c r="W132" s="315"/>
      <c r="X132" s="315"/>
      <c r="Y132" s="315"/>
      <c r="Z132" s="315"/>
      <c r="AA132" s="315"/>
    </row>
    <row r="133" spans="2:27" x14ac:dyDescent="0.25"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315"/>
      <c r="V133" s="315"/>
      <c r="W133" s="315"/>
      <c r="X133" s="315"/>
      <c r="Y133" s="315"/>
      <c r="Z133" s="315"/>
      <c r="AA133" s="315"/>
    </row>
    <row r="134" spans="2:27" x14ac:dyDescent="0.25"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315"/>
      <c r="V134" s="315"/>
      <c r="W134" s="315"/>
      <c r="X134" s="315"/>
      <c r="Y134" s="315"/>
      <c r="Z134" s="315"/>
      <c r="AA134" s="315"/>
    </row>
    <row r="135" spans="2:27" x14ac:dyDescent="0.25"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315"/>
      <c r="V135" s="315"/>
      <c r="W135" s="315"/>
      <c r="X135" s="315"/>
      <c r="Y135" s="315"/>
      <c r="Z135" s="315"/>
      <c r="AA135" s="315"/>
    </row>
    <row r="136" spans="2:27" x14ac:dyDescent="0.25"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315"/>
      <c r="V136" s="315"/>
      <c r="W136" s="315"/>
      <c r="X136" s="315"/>
      <c r="Y136" s="315"/>
      <c r="Z136" s="315"/>
      <c r="AA136" s="315"/>
    </row>
    <row r="137" spans="2:27" x14ac:dyDescent="0.25"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315"/>
      <c r="V137" s="315"/>
      <c r="W137" s="315"/>
      <c r="X137" s="315"/>
      <c r="Y137" s="315"/>
      <c r="Z137" s="315"/>
      <c r="AA137" s="315"/>
    </row>
    <row r="138" spans="2:27" x14ac:dyDescent="0.25"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315"/>
      <c r="V138" s="315"/>
      <c r="W138" s="315"/>
      <c r="X138" s="315"/>
      <c r="Y138" s="315"/>
      <c r="Z138" s="315"/>
      <c r="AA138" s="315"/>
    </row>
    <row r="139" spans="2:27" x14ac:dyDescent="0.25"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315"/>
      <c r="V139" s="315"/>
      <c r="W139" s="315"/>
      <c r="X139" s="315"/>
      <c r="Y139" s="315"/>
      <c r="Z139" s="315"/>
      <c r="AA139" s="315"/>
    </row>
    <row r="140" spans="2:27" x14ac:dyDescent="0.25"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315"/>
      <c r="V140" s="315"/>
      <c r="W140" s="315"/>
      <c r="X140" s="315"/>
      <c r="Y140" s="315"/>
      <c r="Z140" s="315"/>
      <c r="AA140" s="315"/>
    </row>
    <row r="141" spans="2:27" x14ac:dyDescent="0.25"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315"/>
      <c r="V141" s="315"/>
      <c r="W141" s="315"/>
      <c r="X141" s="315"/>
      <c r="Y141" s="315"/>
      <c r="Z141" s="315"/>
      <c r="AA141" s="315"/>
    </row>
    <row r="142" spans="2:27" x14ac:dyDescent="0.25"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315"/>
      <c r="V142" s="315"/>
      <c r="W142" s="315"/>
      <c r="X142" s="315"/>
      <c r="Y142" s="315"/>
      <c r="Z142" s="315"/>
      <c r="AA142" s="315"/>
    </row>
    <row r="143" spans="2:27" x14ac:dyDescent="0.25"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315"/>
      <c r="V143" s="315"/>
      <c r="W143" s="315"/>
      <c r="X143" s="315"/>
      <c r="Y143" s="315"/>
      <c r="Z143" s="315"/>
      <c r="AA143" s="315"/>
    </row>
    <row r="144" spans="2:27" x14ac:dyDescent="0.25"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315"/>
      <c r="V144" s="315"/>
      <c r="W144" s="315"/>
      <c r="X144" s="315"/>
      <c r="Y144" s="315"/>
      <c r="Z144" s="315"/>
      <c r="AA144" s="315"/>
    </row>
    <row r="145" spans="2:27" x14ac:dyDescent="0.25"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315"/>
      <c r="V145" s="315"/>
      <c r="W145" s="315"/>
      <c r="X145" s="315"/>
      <c r="Y145" s="315"/>
      <c r="Z145" s="315"/>
      <c r="AA145" s="315"/>
    </row>
    <row r="146" spans="2:27" x14ac:dyDescent="0.25"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315"/>
      <c r="V146" s="315"/>
      <c r="W146" s="315"/>
      <c r="X146" s="315"/>
      <c r="Y146" s="315"/>
      <c r="Z146" s="315"/>
      <c r="AA146" s="315"/>
    </row>
    <row r="147" spans="2:27" x14ac:dyDescent="0.25"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315"/>
      <c r="V147" s="315"/>
      <c r="W147" s="315"/>
      <c r="X147" s="315"/>
      <c r="Y147" s="315"/>
      <c r="Z147" s="315"/>
      <c r="AA147" s="315"/>
    </row>
    <row r="148" spans="2:27" x14ac:dyDescent="0.25"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315"/>
      <c r="V148" s="315"/>
      <c r="W148" s="315"/>
      <c r="X148" s="315"/>
      <c r="Y148" s="315"/>
      <c r="Z148" s="315"/>
      <c r="AA148" s="315"/>
    </row>
    <row r="149" spans="2:27" x14ac:dyDescent="0.25"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315"/>
      <c r="V149" s="315"/>
      <c r="W149" s="315"/>
      <c r="X149" s="315"/>
      <c r="Y149" s="315"/>
      <c r="Z149" s="315"/>
      <c r="AA149" s="315"/>
    </row>
    <row r="150" spans="2:27" x14ac:dyDescent="0.25"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315"/>
      <c r="V150" s="315"/>
      <c r="W150" s="315"/>
      <c r="X150" s="315"/>
      <c r="Y150" s="315"/>
      <c r="Z150" s="315"/>
      <c r="AA150" s="315"/>
    </row>
    <row r="151" spans="2:27" x14ac:dyDescent="0.25"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315"/>
      <c r="V151" s="315"/>
      <c r="W151" s="315"/>
      <c r="X151" s="315"/>
      <c r="Y151" s="315"/>
      <c r="Z151" s="315"/>
      <c r="AA151" s="315"/>
    </row>
    <row r="152" spans="2:27" x14ac:dyDescent="0.25"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315"/>
      <c r="V152" s="315"/>
      <c r="W152" s="315"/>
      <c r="X152" s="315"/>
      <c r="Y152" s="315"/>
      <c r="Z152" s="315"/>
      <c r="AA152" s="315"/>
    </row>
    <row r="153" spans="2:27" x14ac:dyDescent="0.25"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315"/>
      <c r="V153" s="315"/>
      <c r="W153" s="315"/>
      <c r="X153" s="315"/>
      <c r="Y153" s="315"/>
      <c r="Z153" s="315"/>
      <c r="AA153" s="315"/>
    </row>
    <row r="154" spans="2:27" x14ac:dyDescent="0.25"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315"/>
      <c r="V154" s="315"/>
      <c r="W154" s="315"/>
      <c r="X154" s="315"/>
      <c r="Y154" s="315"/>
      <c r="Z154" s="315"/>
      <c r="AA154" s="315"/>
    </row>
    <row r="155" spans="2:27" x14ac:dyDescent="0.25"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315"/>
      <c r="V155" s="315"/>
      <c r="W155" s="315"/>
      <c r="X155" s="315"/>
      <c r="Y155" s="315"/>
      <c r="Z155" s="315"/>
      <c r="AA155" s="315"/>
    </row>
    <row r="156" spans="2:27" x14ac:dyDescent="0.25"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315"/>
      <c r="V156" s="315"/>
      <c r="W156" s="315"/>
      <c r="X156" s="315"/>
      <c r="Y156" s="315"/>
      <c r="Z156" s="315"/>
      <c r="AA156" s="315"/>
    </row>
    <row r="157" spans="2:27" x14ac:dyDescent="0.25"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315"/>
      <c r="V157" s="315"/>
      <c r="W157" s="315"/>
      <c r="X157" s="315"/>
      <c r="Y157" s="315"/>
      <c r="Z157" s="315"/>
      <c r="AA157" s="315"/>
    </row>
    <row r="158" spans="2:27" x14ac:dyDescent="0.25"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315"/>
      <c r="V158" s="315"/>
      <c r="W158" s="315"/>
      <c r="X158" s="315"/>
      <c r="Y158" s="315"/>
      <c r="Z158" s="315"/>
      <c r="AA158" s="315"/>
    </row>
    <row r="159" spans="2:27" x14ac:dyDescent="0.25"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315"/>
      <c r="V159" s="315"/>
      <c r="W159" s="315"/>
      <c r="X159" s="315"/>
      <c r="Y159" s="315"/>
      <c r="Z159" s="315"/>
      <c r="AA159" s="315"/>
    </row>
    <row r="160" spans="2:27" x14ac:dyDescent="0.25"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315"/>
      <c r="V160" s="315"/>
      <c r="W160" s="315"/>
      <c r="X160" s="315"/>
      <c r="Y160" s="315"/>
      <c r="Z160" s="315"/>
      <c r="AA160" s="315"/>
    </row>
    <row r="161" spans="2:27" x14ac:dyDescent="0.25"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315"/>
      <c r="V161" s="315"/>
      <c r="W161" s="315"/>
      <c r="X161" s="315"/>
      <c r="Y161" s="315"/>
      <c r="Z161" s="315"/>
      <c r="AA161" s="315"/>
    </row>
    <row r="162" spans="2:27" x14ac:dyDescent="0.25"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315"/>
      <c r="V162" s="315"/>
      <c r="W162" s="315"/>
      <c r="X162" s="315"/>
      <c r="Y162" s="315"/>
      <c r="Z162" s="315"/>
      <c r="AA162" s="315"/>
    </row>
    <row r="163" spans="2:27" x14ac:dyDescent="0.25"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315"/>
      <c r="V163" s="315"/>
      <c r="W163" s="315"/>
      <c r="X163" s="315"/>
      <c r="Y163" s="315"/>
      <c r="Z163" s="315"/>
      <c r="AA163" s="315"/>
    </row>
    <row r="164" spans="2:27" x14ac:dyDescent="0.25"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315"/>
      <c r="V164" s="315"/>
      <c r="W164" s="315"/>
      <c r="X164" s="315"/>
      <c r="Y164" s="315"/>
      <c r="Z164" s="315"/>
      <c r="AA164" s="315"/>
    </row>
    <row r="165" spans="2:27" x14ac:dyDescent="0.25"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315"/>
      <c r="V165" s="315"/>
      <c r="W165" s="315"/>
      <c r="X165" s="315"/>
      <c r="Y165" s="315"/>
      <c r="Z165" s="315"/>
      <c r="AA165" s="315"/>
    </row>
    <row r="166" spans="2:27" x14ac:dyDescent="0.25"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315"/>
      <c r="V166" s="315"/>
      <c r="W166" s="315"/>
      <c r="X166" s="315"/>
      <c r="Y166" s="315"/>
      <c r="Z166" s="315"/>
      <c r="AA166" s="315"/>
    </row>
    <row r="167" spans="2:27" x14ac:dyDescent="0.25"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315"/>
      <c r="V167" s="315"/>
      <c r="W167" s="315"/>
      <c r="X167" s="315"/>
      <c r="Y167" s="315"/>
      <c r="Z167" s="315"/>
      <c r="AA167" s="315"/>
    </row>
    <row r="168" spans="2:27" x14ac:dyDescent="0.25"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315"/>
      <c r="V168" s="315"/>
      <c r="W168" s="315"/>
      <c r="X168" s="315"/>
      <c r="Y168" s="315"/>
      <c r="Z168" s="315"/>
      <c r="AA168" s="315"/>
    </row>
    <row r="169" spans="2:27" x14ac:dyDescent="0.25"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315"/>
      <c r="V169" s="315"/>
      <c r="W169" s="315"/>
      <c r="X169" s="315"/>
      <c r="Y169" s="315"/>
      <c r="Z169" s="315"/>
      <c r="AA169" s="315"/>
    </row>
    <row r="170" spans="2:27" x14ac:dyDescent="0.25"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315"/>
      <c r="V170" s="315"/>
      <c r="W170" s="315"/>
      <c r="X170" s="315"/>
      <c r="Y170" s="315"/>
      <c r="Z170" s="315"/>
      <c r="AA170" s="315"/>
    </row>
    <row r="171" spans="2:27" x14ac:dyDescent="0.25"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315"/>
      <c r="V171" s="315"/>
      <c r="W171" s="315"/>
      <c r="X171" s="315"/>
      <c r="Y171" s="315"/>
      <c r="Z171" s="315"/>
      <c r="AA171" s="315"/>
    </row>
    <row r="172" spans="2:27" x14ac:dyDescent="0.25"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315"/>
      <c r="V172" s="315"/>
      <c r="W172" s="315"/>
      <c r="X172" s="315"/>
      <c r="Y172" s="315"/>
      <c r="Z172" s="315"/>
      <c r="AA172" s="315"/>
    </row>
    <row r="173" spans="2:27" x14ac:dyDescent="0.25"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315"/>
      <c r="V173" s="315"/>
      <c r="W173" s="315"/>
      <c r="X173" s="315"/>
      <c r="Y173" s="315"/>
      <c r="Z173" s="315"/>
      <c r="AA173" s="315"/>
    </row>
    <row r="174" spans="2:27" x14ac:dyDescent="0.25"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315"/>
      <c r="V174" s="315"/>
      <c r="W174" s="315"/>
      <c r="X174" s="315"/>
      <c r="Y174" s="315"/>
      <c r="Z174" s="315"/>
      <c r="AA174" s="315"/>
    </row>
    <row r="175" spans="2:27" x14ac:dyDescent="0.25"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315"/>
      <c r="V175" s="315"/>
      <c r="W175" s="315"/>
      <c r="X175" s="315"/>
      <c r="Y175" s="315"/>
      <c r="Z175" s="315"/>
      <c r="AA175" s="315"/>
    </row>
    <row r="176" spans="2:27" x14ac:dyDescent="0.25"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315"/>
      <c r="V176" s="315"/>
      <c r="W176" s="315"/>
      <c r="X176" s="315"/>
      <c r="Y176" s="315"/>
      <c r="Z176" s="315"/>
      <c r="AA176" s="315"/>
    </row>
    <row r="177" spans="2:27" x14ac:dyDescent="0.25"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315"/>
      <c r="V177" s="315"/>
      <c r="W177" s="315"/>
      <c r="X177" s="315"/>
      <c r="Y177" s="315"/>
      <c r="Z177" s="315"/>
      <c r="AA177" s="315"/>
    </row>
  </sheetData>
  <sheetProtection password="AABC" sheet="1" objects="1" scenarios="1" selectLockedCells="1" sort="0" autoFilter="0"/>
  <mergeCells count="9">
    <mergeCell ref="AM9:AM10"/>
    <mergeCell ref="AI9:AI11"/>
    <mergeCell ref="AO9:AO11"/>
    <mergeCell ref="C6:J7"/>
    <mergeCell ref="AD42:AG42"/>
    <mergeCell ref="AD26:AG26"/>
    <mergeCell ref="AE10:AG10"/>
    <mergeCell ref="AK9:AK10"/>
    <mergeCell ref="AL9:AL10"/>
  </mergeCells>
  <dataValidations count="1">
    <dataValidation type="list" allowBlank="1" showInputMessage="1" showErrorMessage="1" sqref="O8">
      <formula1>$AQ$10:$AQ$60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7030A0"/>
  </sheetPr>
  <dimension ref="A1:CT183"/>
  <sheetViews>
    <sheetView showGridLines="0" showRowColHeaders="0" zoomScaleNormal="100" workbookViewId="0">
      <pane ySplit="4" topLeftCell="A5" activePane="bottomLeft" state="frozen"/>
      <selection pane="bottomLeft" activeCell="G10" sqref="G10"/>
    </sheetView>
  </sheetViews>
  <sheetFormatPr defaultRowHeight="15" x14ac:dyDescent="0.25"/>
  <cols>
    <col min="1" max="1" width="10.7109375" style="224" customWidth="1"/>
    <col min="2" max="2" width="4.28515625" style="224" customWidth="1"/>
    <col min="3" max="3" width="11.28515625" style="224" customWidth="1"/>
    <col min="4" max="4" width="23.140625" style="224" customWidth="1"/>
    <col min="5" max="5" width="3.42578125" style="224" customWidth="1"/>
    <col min="6" max="6" width="7.7109375" style="224" customWidth="1"/>
    <col min="7" max="7" width="27.5703125" style="224" customWidth="1"/>
    <col min="8" max="8" width="3.28515625" style="224" customWidth="1"/>
    <col min="9" max="9" width="7.42578125" style="224" customWidth="1"/>
    <col min="10" max="10" width="16.7109375" style="224" customWidth="1"/>
    <col min="11" max="11" width="4.140625" style="224" customWidth="1"/>
    <col min="12" max="12" width="4.28515625" style="224" customWidth="1"/>
    <col min="13" max="13" width="11.28515625" style="224" customWidth="1"/>
    <col min="14" max="14" width="4.28515625" style="224" customWidth="1"/>
    <col min="15" max="15" width="2.140625" style="224" customWidth="1"/>
    <col min="16" max="16" width="29.140625" style="224" customWidth="1"/>
    <col min="17" max="17" width="13.7109375" style="224" customWidth="1"/>
    <col min="18" max="18" width="2.140625" style="224" customWidth="1"/>
    <col min="19" max="20" width="14.7109375" style="224" customWidth="1"/>
    <col min="21" max="26" width="9.140625" style="224"/>
    <col min="27" max="27" width="6.42578125" style="224" customWidth="1"/>
    <col min="28" max="28" width="9.140625" style="224" customWidth="1"/>
    <col min="29" max="29" width="9.140625" style="319" customWidth="1"/>
    <col min="30" max="30" width="9.140625" style="391" customWidth="1"/>
    <col min="31" max="31" width="5" style="373" customWidth="1"/>
    <col min="32" max="32" width="1.5703125" style="373" customWidth="1"/>
    <col min="33" max="33" width="5" style="373" customWidth="1"/>
    <col min="34" max="34" width="1.5703125" style="373" customWidth="1"/>
    <col min="35" max="35" width="5" style="373" customWidth="1"/>
    <col min="36" max="38" width="10.7109375" style="373" customWidth="1"/>
    <col min="39" max="39" width="8.85546875" style="319" customWidth="1"/>
    <col min="40" max="40" width="19.28515625" style="373" hidden="1" customWidth="1"/>
    <col min="41" max="41" width="9.85546875" style="373" hidden="1" customWidth="1"/>
    <col min="42" max="50" width="8.85546875" style="373" hidden="1" customWidth="1"/>
    <col min="51" max="52" width="9.140625" style="373" hidden="1" customWidth="1"/>
    <col min="53" max="53" width="14.85546875" style="373" hidden="1" customWidth="1"/>
    <col min="54" max="61" width="9.140625" style="373" hidden="1" customWidth="1"/>
    <col min="62" max="62" width="19.42578125" style="373" hidden="1" customWidth="1"/>
    <col min="63" max="64" width="9.140625" style="373" hidden="1" customWidth="1"/>
    <col min="65" max="65" width="9.85546875" style="373" hidden="1" customWidth="1"/>
    <col min="66" max="75" width="9.140625" style="373" hidden="1" customWidth="1"/>
    <col min="76" max="78" width="4" style="373" hidden="1" customWidth="1"/>
    <col min="79" max="79" width="20.140625" style="373" hidden="1" customWidth="1"/>
    <col min="80" max="80" width="6.28515625" style="373" hidden="1" customWidth="1"/>
    <col min="81" max="81" width="3" style="373" hidden="1" customWidth="1"/>
    <col min="82" max="82" width="5.28515625" style="373" hidden="1" customWidth="1"/>
    <col min="83" max="83" width="15.140625" style="373" hidden="1" customWidth="1"/>
    <col min="84" max="84" width="6.42578125" style="373" hidden="1" customWidth="1"/>
    <col min="85" max="88" width="9.140625" style="373" customWidth="1"/>
    <col min="89" max="97" width="9.140625" style="319"/>
    <col min="98" max="98" width="9.140625" style="316"/>
    <col min="99" max="16384" width="9.140625" style="224"/>
  </cols>
  <sheetData>
    <row r="1" spans="1:84" x14ac:dyDescent="0.25">
      <c r="A1" s="223"/>
    </row>
    <row r="5" spans="1:84" x14ac:dyDescent="0.25"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25"/>
      <c r="Y5" s="225"/>
      <c r="Z5" s="225"/>
      <c r="AA5" s="225"/>
      <c r="AB5" s="225"/>
      <c r="AC5" s="342"/>
    </row>
    <row r="6" spans="1:84" x14ac:dyDescent="0.25">
      <c r="B6" s="225"/>
      <c r="C6" s="512" t="s">
        <v>254</v>
      </c>
      <c r="D6" s="512"/>
      <c r="E6" s="512"/>
      <c r="F6" s="512"/>
      <c r="G6" s="512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342"/>
    </row>
    <row r="7" spans="1:84" x14ac:dyDescent="0.25">
      <c r="B7" s="225"/>
      <c r="C7" s="512"/>
      <c r="D7" s="512"/>
      <c r="E7" s="512"/>
      <c r="F7" s="512"/>
      <c r="G7" s="512"/>
      <c r="H7" s="225"/>
      <c r="I7" s="225"/>
      <c r="J7" s="225"/>
      <c r="K7" s="225"/>
      <c r="L7" s="225"/>
      <c r="M7" s="225"/>
      <c r="N7" s="225"/>
      <c r="O7" s="225"/>
      <c r="P7" s="225"/>
      <c r="Q7" s="225"/>
      <c r="R7" s="225"/>
      <c r="S7" s="225"/>
      <c r="T7" s="225"/>
      <c r="U7" s="225"/>
      <c r="V7" s="225"/>
      <c r="W7" s="225"/>
      <c r="X7" s="225"/>
      <c r="Y7" s="225"/>
      <c r="Z7" s="225"/>
      <c r="AA7" s="225"/>
      <c r="AB7" s="225"/>
      <c r="AC7" s="342"/>
    </row>
    <row r="8" spans="1:84" ht="15" customHeight="1" x14ac:dyDescent="0.25">
      <c r="B8" s="225"/>
      <c r="C8" s="225"/>
      <c r="D8" s="226"/>
      <c r="E8" s="226"/>
      <c r="F8" s="226"/>
      <c r="G8" s="225"/>
      <c r="H8" s="225"/>
      <c r="I8" s="225"/>
      <c r="J8" s="225"/>
      <c r="K8" s="225"/>
      <c r="L8" s="225"/>
      <c r="M8" s="225"/>
      <c r="N8" s="225"/>
      <c r="O8" s="225"/>
      <c r="P8" s="225"/>
      <c r="Q8" s="225"/>
      <c r="R8" s="225"/>
      <c r="S8" s="225"/>
      <c r="T8" s="225"/>
      <c r="U8" s="225"/>
      <c r="V8" s="225"/>
      <c r="W8" s="225"/>
      <c r="X8" s="225"/>
      <c r="Y8" s="225"/>
      <c r="Z8" s="225"/>
      <c r="AA8" s="225"/>
      <c r="AB8" s="225"/>
      <c r="AC8" s="342"/>
      <c r="BA8" s="438" t="s">
        <v>264</v>
      </c>
      <c r="BB8" s="438"/>
    </row>
    <row r="9" spans="1:84" ht="15" customHeight="1" x14ac:dyDescent="0.25">
      <c r="B9" s="225"/>
      <c r="C9" s="227"/>
      <c r="D9" s="227"/>
      <c r="E9" s="227"/>
      <c r="F9" s="227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227"/>
      <c r="W9" s="227"/>
      <c r="X9" s="225"/>
      <c r="Y9" s="225"/>
      <c r="Z9" s="225"/>
      <c r="AA9" s="225"/>
      <c r="AB9" s="225"/>
      <c r="AC9" s="342"/>
      <c r="BA9" s="385">
        <f>SUM('CAD2'!E7:E26)</f>
        <v>0</v>
      </c>
    </row>
    <row r="10" spans="1:84" ht="15" customHeight="1" x14ac:dyDescent="0.25">
      <c r="B10" s="225"/>
      <c r="C10" s="228" t="s">
        <v>145</v>
      </c>
      <c r="D10" s="221" t="s">
        <v>60</v>
      </c>
      <c r="E10" s="226"/>
      <c r="F10" s="228" t="s">
        <v>147</v>
      </c>
      <c r="G10" s="222" t="s">
        <v>279</v>
      </c>
      <c r="H10" s="227"/>
      <c r="I10" s="228" t="s">
        <v>148</v>
      </c>
      <c r="J10" s="112" t="s">
        <v>36</v>
      </c>
      <c r="K10" s="227"/>
      <c r="L10" s="228" t="s">
        <v>146</v>
      </c>
      <c r="M10" s="112">
        <v>2021</v>
      </c>
      <c r="N10" s="225"/>
      <c r="O10" s="225"/>
      <c r="P10" s="225"/>
      <c r="Q10" s="225"/>
      <c r="R10" s="228"/>
      <c r="S10" s="229"/>
      <c r="T10" s="228"/>
      <c r="U10" s="230"/>
      <c r="V10" s="225"/>
      <c r="W10" s="225"/>
      <c r="X10" s="225"/>
      <c r="Y10" s="225"/>
      <c r="Z10" s="225"/>
      <c r="AA10" s="225"/>
      <c r="AB10" s="225"/>
      <c r="AC10" s="342"/>
    </row>
    <row r="11" spans="1:84" ht="15.75" customHeight="1" x14ac:dyDescent="0.25">
      <c r="B11" s="225"/>
      <c r="C11" s="227"/>
      <c r="D11" s="231"/>
      <c r="E11" s="231"/>
      <c r="F11" s="231"/>
      <c r="G11" s="227"/>
      <c r="H11" s="227"/>
      <c r="I11" s="227"/>
      <c r="J11" s="227"/>
      <c r="K11" s="227"/>
      <c r="L11" s="227"/>
      <c r="M11" s="225"/>
      <c r="N11" s="225"/>
      <c r="O11" s="225"/>
      <c r="P11" s="225"/>
      <c r="Q11" s="225"/>
      <c r="R11" s="225"/>
      <c r="S11" s="225"/>
      <c r="T11" s="225"/>
      <c r="U11" s="225"/>
      <c r="V11" s="225"/>
      <c r="W11" s="225"/>
      <c r="X11" s="225"/>
      <c r="Y11" s="225"/>
      <c r="Z11" s="225"/>
      <c r="AA11" s="225"/>
      <c r="AB11" s="225"/>
      <c r="AC11" s="342"/>
      <c r="AN11" s="381" t="s">
        <v>262</v>
      </c>
      <c r="AO11" s="513" t="s">
        <v>87</v>
      </c>
      <c r="AP11" s="438" t="s">
        <v>97</v>
      </c>
      <c r="AQ11" s="438" t="s">
        <v>66</v>
      </c>
      <c r="AR11" s="513" t="s">
        <v>83</v>
      </c>
      <c r="AS11" s="513" t="s">
        <v>98</v>
      </c>
      <c r="AT11" s="513" t="s">
        <v>99</v>
      </c>
      <c r="AU11" s="513" t="s">
        <v>100</v>
      </c>
      <c r="AV11" s="513" t="s">
        <v>103</v>
      </c>
      <c r="AW11" s="513" t="s">
        <v>101</v>
      </c>
      <c r="AX11" s="513" t="s">
        <v>102</v>
      </c>
      <c r="BA11" s="513" t="s">
        <v>87</v>
      </c>
      <c r="BB11" s="438" t="s">
        <v>97</v>
      </c>
      <c r="BC11" s="438" t="s">
        <v>66</v>
      </c>
      <c r="BD11" s="513" t="s">
        <v>83</v>
      </c>
      <c r="BE11" s="513" t="s">
        <v>98</v>
      </c>
      <c r="BF11" s="513" t="s">
        <v>99</v>
      </c>
      <c r="BG11" s="513" t="s">
        <v>100</v>
      </c>
      <c r="BH11" s="513" t="s">
        <v>103</v>
      </c>
      <c r="BI11" s="513"/>
      <c r="BJ11" s="513"/>
      <c r="BM11" s="513" t="s">
        <v>87</v>
      </c>
      <c r="BN11" s="438" t="s">
        <v>97</v>
      </c>
      <c r="BO11" s="438" t="s">
        <v>66</v>
      </c>
      <c r="BP11" s="513" t="s">
        <v>83</v>
      </c>
      <c r="BQ11" s="513" t="s">
        <v>98</v>
      </c>
      <c r="BR11" s="513" t="s">
        <v>99</v>
      </c>
      <c r="BS11" s="513" t="s">
        <v>100</v>
      </c>
      <c r="BT11" s="513" t="s">
        <v>103</v>
      </c>
      <c r="BU11" s="513" t="s">
        <v>101</v>
      </c>
      <c r="BV11" s="513" t="s">
        <v>102</v>
      </c>
    </row>
    <row r="12" spans="1:84" x14ac:dyDescent="0.25">
      <c r="B12" s="225"/>
      <c r="C12" s="225"/>
      <c r="D12" s="226"/>
      <c r="E12" s="226"/>
      <c r="F12" s="226"/>
      <c r="G12" s="225"/>
      <c r="H12" s="225"/>
      <c r="I12" s="225"/>
      <c r="J12" s="225"/>
      <c r="K12" s="225"/>
      <c r="L12" s="225"/>
      <c r="M12" s="225"/>
      <c r="N12" s="225"/>
      <c r="O12" s="232"/>
      <c r="P12" s="239"/>
      <c r="Q12" s="239"/>
      <c r="R12" s="232"/>
      <c r="S12" s="225"/>
      <c r="T12" s="225"/>
      <c r="U12" s="225"/>
      <c r="V12" s="225"/>
      <c r="W12" s="225"/>
      <c r="X12" s="225"/>
      <c r="Y12" s="225"/>
      <c r="Z12" s="225"/>
      <c r="AA12" s="225"/>
      <c r="AB12" s="225"/>
      <c r="AC12" s="342"/>
      <c r="AN12" s="381" t="str">
        <f>IF(D10="Efetivado / Pendente","Pendente","")</f>
        <v/>
      </c>
      <c r="AO12" s="513"/>
      <c r="AP12" s="438"/>
      <c r="AQ12" s="438"/>
      <c r="AR12" s="513"/>
      <c r="AS12" s="513"/>
      <c r="AT12" s="513"/>
      <c r="AU12" s="513"/>
      <c r="AV12" s="513"/>
      <c r="AW12" s="513"/>
      <c r="AX12" s="513"/>
      <c r="BA12" s="513"/>
      <c r="BB12" s="438"/>
      <c r="BC12" s="438"/>
      <c r="BD12" s="513"/>
      <c r="BE12" s="513"/>
      <c r="BF12" s="513"/>
      <c r="BG12" s="513"/>
      <c r="BH12" s="513"/>
      <c r="BI12" s="513"/>
      <c r="BJ12" s="513"/>
      <c r="BM12" s="513"/>
      <c r="BN12" s="438"/>
      <c r="BO12" s="438"/>
      <c r="BP12" s="513"/>
      <c r="BQ12" s="513"/>
      <c r="BR12" s="513"/>
      <c r="BS12" s="513"/>
      <c r="BT12" s="513"/>
      <c r="BU12" s="513"/>
      <c r="BV12" s="513"/>
    </row>
    <row r="13" spans="1:84" ht="15" customHeight="1" x14ac:dyDescent="0.25">
      <c r="B13" s="225"/>
      <c r="C13" s="225"/>
      <c r="D13" s="226"/>
      <c r="E13" s="233"/>
      <c r="F13" s="233"/>
      <c r="G13" s="225"/>
      <c r="H13" s="225"/>
      <c r="I13" s="225"/>
      <c r="J13" s="225"/>
      <c r="K13" s="225"/>
      <c r="L13" s="225"/>
      <c r="M13" s="225"/>
      <c r="N13" s="225"/>
      <c r="O13" s="232"/>
      <c r="P13" s="245" t="s">
        <v>16</v>
      </c>
      <c r="Q13" s="246">
        <f>AL14</f>
        <v>0</v>
      </c>
      <c r="R13" s="232"/>
      <c r="S13" s="226"/>
      <c r="T13" s="225"/>
      <c r="U13" s="225"/>
      <c r="V13" s="225"/>
      <c r="W13" s="226"/>
      <c r="X13" s="225"/>
      <c r="Y13" s="225"/>
      <c r="Z13" s="225"/>
      <c r="AA13" s="225"/>
      <c r="AB13" s="225"/>
      <c r="AC13" s="342"/>
      <c r="AJ13" s="392" t="s">
        <v>19</v>
      </c>
      <c r="AK13" s="392" t="s">
        <v>21</v>
      </c>
      <c r="AL13" s="392" t="s">
        <v>22</v>
      </c>
      <c r="AN13" s="380">
        <f>CAD!M10</f>
        <v>2020</v>
      </c>
      <c r="AO13" s="385">
        <f>SUMIFS('CAD2'!E7:E26,'CAD2'!D7:D26,'13'!G10)</f>
        <v>0</v>
      </c>
      <c r="AP13" s="385">
        <f>SUMIFS(DES!$F:$F,DES!$C:$C,"&gt;="&amp;DATE(AN13,1,1),DES!$C:$C,"&lt;="&amp;EOMONTH(DATE(AN13,12,1),0),DES!$G:$G,$G$10,DES!$H:$H,"efetivado")+SUMIFS(DES!$F:$F,DES!$C:$C,"&gt;="&amp;DATE(AN13,1,1),DES!$C:$C,"&lt;="&amp;EOMONTH(DATE(AN13,12,1),0),DES!$G:$G,$G$10,DES!$H:$H,$AN$12)</f>
        <v>0</v>
      </c>
      <c r="AQ13" s="385">
        <f>SUMIFS(REC!$F:$F,REC!$C:$C,"&gt;="&amp;DATE(AN13,1,1),REC!$C:$C,"&lt;="&amp;EOMONTH(DATE(AN13,12,1),0),REC!$G:$G,$G$10,REC!$H:$H,"efetivado")+SUMIFS(REC!$F:$F,REC!$C:$C,"&gt;="&amp;DATE(AN13,1,1),REC!$C:$C,"&lt;="&amp;EOMONTH(DATE(AN13,12,1),0),REC!$G:$G,$G$10,REC!$H:$H,$AN$12)</f>
        <v>0</v>
      </c>
      <c r="AR13" s="385">
        <f>SUMIFS('EMP ADQ'!$G:$G,'EMP ADQ'!$C:$C,"&gt;="&amp;DATE(AN13,1,1),'EMP ADQ'!$C:$C,"&lt;="&amp;EOMONTH(DATE(AN13,12,1),0),'EMP ADQ'!$H:$H,$G$10,'EMP ADQ'!$I:$I,"efetivado",'EMP ADQ'!$D:$D,"Empréstimo Adquirido")+SUMIFS('EMP ADQ'!$G:$G,'EMP ADQ'!$C:$C,"&gt;="&amp;DATE(AN13,1,1),'EMP ADQ'!$C:$C,"&lt;="&amp;EOMONTH(DATE(AN13,12,1),0),'EMP ADQ'!$H:$H,$G$10,'EMP ADQ'!$I:$I,$AN$12,'EMP ADQ'!$D:$D,"Empréstimo Adquirido")</f>
        <v>0</v>
      </c>
      <c r="AS13" s="385">
        <f>SUMIFS('EMP ADQ'!$G:$G,'EMP ADQ'!$C:$C,"&gt;="&amp;DATE(AN13,1,1),'EMP ADQ'!$C:$C,"&lt;="&amp;EOMONTH(DATE(AN13,12,1),0),'EMP ADQ'!$H:$H,$G$10,'EMP ADQ'!$I:$I,"efetivado",'EMP ADQ'!$D:$D,"Empréstimo Pago")+SUMIFS('EMP ADQ'!$G:$G,'EMP ADQ'!$C:$C,"&gt;="&amp;DATE(AN13,1,1),'EMP ADQ'!$C:$C,"&lt;="&amp;EOMONTH(DATE(AN13,12,1),0),'EMP ADQ'!$H:$H,$G$10,'EMP ADQ'!$I:$I,$AN$12,'EMP ADQ'!$D:$D,"Empréstimo Pago")</f>
        <v>0</v>
      </c>
      <c r="AT13" s="385">
        <f>SUMIFS('EMP CON'!$G:$G,'EMP CON'!$C:$C,"&gt;="&amp;DATE(AN13,1,1),'EMP CON'!$C:$C,"&lt;="&amp;EOMONTH(DATE(AN13,12,1),0),'EMP CON'!$H:$H,$G$10,'EMP CON'!$I:$I,"efetivado",'EMP CON'!$D:$D,"Empréstimo Concedido")+SUMIFS('EMP CON'!$G:$G,'EMP CON'!$C:$C,"&gt;="&amp;DATE(AN13,1,1),'EMP CON'!$C:$C,"&lt;="&amp;EOMONTH(DATE(AN13,12,1),0),'EMP CON'!$H:$H,$G$10,'EMP CON'!$I:$I,$AN$12,'EMP CON'!$D:$D,"Empréstimo Concedido")</f>
        <v>0</v>
      </c>
      <c r="AU13" s="385">
        <f>SUMIFS('EMP CON'!$G:$G,'EMP CON'!$C:$C,"&gt;="&amp;DATE(AN13,1,1),'EMP CON'!$C:$C,"&lt;="&amp;EOMONTH(DATE(AN13,12,1),0),'EMP CON'!$H:$H,$G$10,'EMP CON'!$I:$I,"efetivado",'EMP CON'!$D:$D,"Empréstimo Recebido")+SUMIFS('EMP CON'!$G:$G,'EMP CON'!$C:$C,"&gt;="&amp;DATE(AN13,1,1),'EMP CON'!$C:$C,"&lt;="&amp;EOMONTH(DATE(AN13,12,1),0),'EMP CON'!$H:$H,$G$10,'EMP CON'!$I:$I,$AN$12,'EMP CON'!$D:$D,"Empréstimo Recebido")</f>
        <v>0</v>
      </c>
      <c r="AV13" s="385">
        <f>SUMIFS('PG CAR'!$H:$H,'PG CAR'!$C:$C,"&gt;="&amp;DATE(AN13,1,1),'PG CAR'!$C:$C,"&lt;="&amp;EOMONTH(DATE(AN13,12,1),0),'PG CAR'!$I:$I,$G$10,'PG CAR'!$J:$J,"efetivado")+SUMIFS('PG CAR'!$H:$H,'PG CAR'!$C:$C,"&gt;="&amp;DATE(AN13,1,1),'PG CAR'!$C:$C,"&lt;="&amp;EOMONTH(DATE(AN13,12,1),0),'PG CAR'!$I:$I,$G$10,'PG CAR'!$J:$J,$AN$12)</f>
        <v>0</v>
      </c>
      <c r="AW13" s="385">
        <f>SUMIFS(TRANS!$F:$F,TRANS!$C:$C,"&gt;="&amp;DATE(AN13,1,1),TRANS!$C:$C,"&lt;="&amp;EOMONTH(DATE(AN13,12,1),0),TRANS!$D:$D,$G$10,DES!$H:$H,"efetivado")+SUMIFS(TRANS!$F:$F,TRANS!$C:$C,"&gt;="&amp;DATE(AN13,1,1),TRANS!$C:$C,"&lt;="&amp;EOMONTH(DATE(AN13,12,1),0),TRANS!$D:$D,$G$10,DES!$H:$H,$AN$12)</f>
        <v>0</v>
      </c>
      <c r="AX13" s="385">
        <f>SUMIFS(TRANS!$F:$F,TRANS!$C:$C,"&gt;="&amp;DATE(AN13,1,1),TRANS!$C:$C,"&lt;="&amp;EOMONTH(DATE(AN13,12,1),0),TRANS!$G:$G,$G$10,DES!$H:$H,"efetivado")+SUMIFS(TRANS!$F:$F,TRANS!$C:$C,"&gt;="&amp;DATE(AN13,1,1),TRANS!$C:$C,"&lt;="&amp;EOMONTH(DATE(AN13,12,1),0),TRANS!$G:$G,$G$10,DES!$H:$H,$AN$12)</f>
        <v>0</v>
      </c>
      <c r="AZ13" s="380">
        <f>AN13</f>
        <v>2020</v>
      </c>
      <c r="BA13" s="385">
        <f>SUMIFS(BA9,CA36,77)</f>
        <v>0</v>
      </c>
      <c r="BB13" s="385">
        <f>SUMIFS(DES!$F:$F,DES!$C:$C,"&gt;="&amp;DATE(AN13,1,1),DES!$C:$C,"&lt;="&amp;EOMONTH(DATE(AN13,12,1),0),DES!$H:$H,"efetivado")+SUMIFS(DES!$F:$F,DES!$C:$C,"&gt;="&amp;DATE(AN13,1,1),DES!$C:$C,"&lt;="&amp;EOMONTH(DATE(AN13,12,1),0),DES!$H:$H,$AN$12)</f>
        <v>0</v>
      </c>
      <c r="BC13" s="385">
        <f>SUMIFS(REC!$F:$F,REC!$C:$C,"&gt;="&amp;DATE(AN13,1,1),REC!$C:$C,"&lt;="&amp;EOMONTH(DATE(AN13,12,1),0),REC!$H:$H,"efetivado")+SUMIFS(REC!$F:$F,REC!$C:$C,"&gt;="&amp;DATE(AN13,1,1),REC!$C:$C,"&lt;="&amp;EOMONTH(DATE(AN13,12,1),0),REC!$H:$H,$AN$12)</f>
        <v>0</v>
      </c>
      <c r="BD13" s="385">
        <f>SUMIFS('EMP ADQ'!$G:$G,'EMP ADQ'!$C:$C,"&gt;="&amp;DATE(AN13,1,1),'EMP ADQ'!$C:$C,"&lt;="&amp;EOMONTH(DATE(AN13,12,1),0),'EMP ADQ'!$I:$I,"efetivado",'EMP ADQ'!$D:$D,"Empréstimo Adquirido")+SUMIFS('EMP ADQ'!$G:$G,'EMP ADQ'!$C:$C,"&gt;="&amp;DATE(AN13,1,1),'EMP ADQ'!$C:$C,"&lt;="&amp;EOMONTH(DATE(AN13,12,1),0),'EMP ADQ'!$I:$I,$AN$12,'EMP ADQ'!$D:$D,"Empréstimo Adquirido")</f>
        <v>0</v>
      </c>
      <c r="BE13" s="385">
        <f>SUMIFS('EMP ADQ'!$G:$G,'EMP ADQ'!$C:$C,"&gt;="&amp;DATE(AN13,1,1),'EMP ADQ'!$C:$C,"&lt;="&amp;EOMONTH(DATE(AN13,12,1),0),'EMP ADQ'!$I:$I,"efetivado",'EMP ADQ'!$D:$D,"Empréstimo Pago")+SUMIFS('EMP ADQ'!$G:$G,'EMP ADQ'!$C:$C,"&gt;="&amp;DATE(AN13,1,1),'EMP ADQ'!$C:$C,"&lt;="&amp;EOMONTH(DATE(AN13,12,1),0),'EMP ADQ'!$I:$I,$AN$12,'EMP ADQ'!$D:$D,"Empréstimo Pago")</f>
        <v>0</v>
      </c>
      <c r="BF13" s="385">
        <f>SUMIFS('EMP CON'!$G:$G,'EMP CON'!$C:$C,"&gt;="&amp;DATE(AN13,1,1),'EMP CON'!$C:$C,"&lt;="&amp;EOMONTH(DATE(AN13,12,1),0),'EMP CON'!$I:$I,"efetivado",'EMP CON'!$D:$D,"Empréstimo Concedido")+SUMIFS('EMP CON'!$G:$G,'EMP CON'!$C:$C,"&gt;="&amp;DATE(AN13,1,1),'EMP CON'!$C:$C,"&lt;="&amp;EOMONTH(DATE(AN13,126,1),0),'EMP CON'!$I:$I,$AN$12,'EMP CON'!$D:$D,"Empréstimo Concedido")</f>
        <v>0</v>
      </c>
      <c r="BG13" s="385">
        <f>SUMIFS('EMP CON'!$G:$G,'EMP CON'!$C:$C,"&gt;="&amp;DATE(AN13,1,1),'EMP CON'!$C:$C,"&lt;="&amp;EOMONTH(DATE(AN13,12,1),0),'EMP CON'!$I:$I,"efetivado",'EMP CON'!$D:$D,"Empréstimo Recebido")+SUMIFS('EMP CON'!$G:$G,'EMP CON'!$C:$C,"&gt;="&amp;DATE(AN13,1,1),'EMP CON'!$C:$C,"&lt;="&amp;EOMONTH(DATE(AN13,12,1),0),'EMP CON'!$I:$I,$AN$12,'EMP CON'!$D:$D,"Empréstimo Recebido")</f>
        <v>0</v>
      </c>
      <c r="BH13" s="385">
        <f>SUMIFS('PG CAR'!$H:$H,'PG CAR'!$C:$C,"&gt;="&amp;DATE(AN13,1,1),'PG CAR'!$C:$C,"&lt;="&amp;EOMONTH(DATE(AN13,12,1),0),'PG CAR'!$J:$J,"efetivado")+SUMIFS('PG CAR'!$H:$H,'PG CAR'!$C:$C,"&gt;="&amp;DATE(AN13,1,1),'PG CAR'!$C:$C,"&lt;="&amp;EOMONTH(DATE(AN13,12,1),0),'PG CAR'!$J:$J,$AN$12)</f>
        <v>0</v>
      </c>
      <c r="BI13" s="385"/>
      <c r="BJ13" s="385"/>
      <c r="BL13" s="380">
        <f>AZ13</f>
        <v>2020</v>
      </c>
      <c r="BM13" s="385">
        <f>IF($F$10="Todos os bancos",BA13,AO13)</f>
        <v>0</v>
      </c>
      <c r="BN13" s="385">
        <f>IF(G10="Todos os bancos",BB13,AP13)</f>
        <v>0</v>
      </c>
      <c r="BO13" s="385">
        <f t="shared" ref="BO13:BV13" si="0">IF(H10="Todos os bancos",BC13,AQ13)</f>
        <v>0</v>
      </c>
      <c r="BP13" s="385">
        <f t="shared" si="0"/>
        <v>0</v>
      </c>
      <c r="BQ13" s="385">
        <f t="shared" si="0"/>
        <v>0</v>
      </c>
      <c r="BR13" s="385">
        <f t="shared" si="0"/>
        <v>0</v>
      </c>
      <c r="BS13" s="385">
        <f t="shared" si="0"/>
        <v>0</v>
      </c>
      <c r="BT13" s="385">
        <f t="shared" si="0"/>
        <v>0</v>
      </c>
      <c r="BU13" s="385">
        <f t="shared" si="0"/>
        <v>0</v>
      </c>
      <c r="BV13" s="385">
        <f t="shared" si="0"/>
        <v>0</v>
      </c>
      <c r="CE13" s="373" t="s">
        <v>143</v>
      </c>
      <c r="CF13" s="380">
        <v>77</v>
      </c>
    </row>
    <row r="14" spans="1:84" ht="15" customHeight="1" x14ac:dyDescent="0.25">
      <c r="B14" s="225"/>
      <c r="C14" s="225"/>
      <c r="D14" s="226"/>
      <c r="E14" s="226"/>
      <c r="F14" s="226"/>
      <c r="G14" s="225"/>
      <c r="H14" s="225"/>
      <c r="I14" s="225"/>
      <c r="J14" s="225"/>
      <c r="K14" s="225"/>
      <c r="L14" s="225"/>
      <c r="M14" s="225"/>
      <c r="N14" s="225"/>
      <c r="O14" s="232"/>
      <c r="P14" s="232"/>
      <c r="Q14" s="234"/>
      <c r="R14" s="232"/>
      <c r="S14" s="225"/>
      <c r="T14" s="225"/>
      <c r="U14" s="225"/>
      <c r="V14" s="225"/>
      <c r="W14" s="225"/>
      <c r="X14" s="225"/>
      <c r="Y14" s="225"/>
      <c r="Z14" s="225"/>
      <c r="AA14" s="225"/>
      <c r="AB14" s="225"/>
      <c r="AC14" s="342"/>
      <c r="AE14" s="514" t="s">
        <v>16</v>
      </c>
      <c r="AF14" s="514"/>
      <c r="AG14" s="514"/>
      <c r="AH14" s="514"/>
      <c r="AI14" s="514"/>
      <c r="AJ14" s="393"/>
      <c r="AK14" s="393"/>
      <c r="AL14" s="394">
        <f>SUMIFS(AO130:AZ130,AO129:AZ129,CA39)</f>
        <v>0</v>
      </c>
      <c r="AN14" s="380">
        <f>AN13+1</f>
        <v>2021</v>
      </c>
      <c r="AO14" s="385">
        <f>AO13-AP13+AQ13+AR13-AS13-AT13+AU13-AV13-AW13+AX13</f>
        <v>0</v>
      </c>
      <c r="AP14" s="385">
        <f>SUMIFS(DES!$F:$F,DES!$C:$C,"&gt;="&amp;DATE(AN14,1,1),DES!$C:$C,"&lt;="&amp;EOMONTH(DATE(AN14,12,1),0),DES!$G:$G,$G$10,DES!$H:$H,"efetivado")+SUMIFS(DES!$F:$F,DES!$C:$C,"&gt;="&amp;DATE(AN14,1,1),DES!$C:$C,"&lt;="&amp;EOMONTH(DATE(AN14,12,1),0),DES!$G:$G,$G$10,DES!$H:$H,$AN$12)</f>
        <v>0</v>
      </c>
      <c r="AQ14" s="385">
        <f>SUMIFS(REC!$F:$F,REC!$C:$C,"&gt;="&amp;DATE(AN14,1,1),REC!$C:$C,"&lt;="&amp;EOMONTH(DATE(AN14,12,1),0),REC!$G:$G,$G$10,REC!$H:$H,"efetivado")+SUMIFS(REC!$F:$F,REC!$C:$C,"&gt;="&amp;DATE(AN14,1,1),REC!$C:$C,"&lt;="&amp;EOMONTH(DATE(AN14,12,1),0),REC!$G:$G,$G$10,REC!$H:$H,$AN$12)</f>
        <v>0</v>
      </c>
      <c r="AR14" s="385">
        <f>SUMIFS('EMP ADQ'!$G:$G,'EMP ADQ'!$C:$C,"&gt;="&amp;DATE(AN14,1,1),'EMP ADQ'!$C:$C,"&lt;="&amp;EOMONTH(DATE(AN14,12,1),0),'EMP ADQ'!$H:$H,$G$10,'EMP ADQ'!$I:$I,"efetivado",'EMP ADQ'!$D:$D,"Empréstimo Adquirido")+SUMIFS('EMP ADQ'!$G:$G,'EMP ADQ'!$C:$C,"&gt;="&amp;DATE(AN14,1,1),'EMP ADQ'!$C:$C,"&lt;="&amp;EOMONTH(DATE(AN14,12,1),0),'EMP ADQ'!$H:$H,$G$10,'EMP ADQ'!$I:$I,$AN$12,'EMP ADQ'!$D:$D,"Empréstimo Adquirido")</f>
        <v>0</v>
      </c>
      <c r="AS14" s="385">
        <f>SUMIFS('EMP ADQ'!$G:$G,'EMP ADQ'!$C:$C,"&gt;="&amp;DATE(AN14,1,1),'EMP ADQ'!$C:$C,"&lt;="&amp;EOMONTH(DATE(AN14,12,1),0),'EMP ADQ'!$H:$H,$G$10,'EMP ADQ'!$I:$I,"efetivado",'EMP ADQ'!$D:$D,"Empréstimo Pago")+SUMIFS('EMP ADQ'!$G:$G,'EMP ADQ'!$C:$C,"&gt;="&amp;DATE(AN14,1,1),'EMP ADQ'!$C:$C,"&lt;="&amp;EOMONTH(DATE(AN14,12,1),0),'EMP ADQ'!$H:$H,$G$10,'EMP ADQ'!$I:$I,$AN$12,'EMP ADQ'!$D:$D,"Empréstimo Pago")</f>
        <v>0</v>
      </c>
      <c r="AT14" s="385">
        <f>SUMIFS('EMP CON'!$G:$G,'EMP CON'!$C:$C,"&gt;="&amp;DATE(AN14,1,1),'EMP CON'!$C:$C,"&lt;="&amp;EOMONTH(DATE(AN14,12,1),0),'EMP CON'!$H:$H,$G$10,'EMP CON'!$I:$I,"efetivado",'EMP CON'!$D:$D,"Empréstimo Concedido")+SUMIFS('EMP CON'!$G:$G,'EMP CON'!$C:$C,"&gt;="&amp;DATE(AN14,1,1),'EMP CON'!$C:$C,"&lt;="&amp;EOMONTH(DATE(AN14,12,1),0),'EMP CON'!$H:$H,$G$10,'EMP CON'!$I:$I,$AN$12,'EMP CON'!$D:$D,"Empréstimo Concedido")</f>
        <v>0</v>
      </c>
      <c r="AU14" s="385">
        <f>SUMIFS('EMP CON'!$G:$G,'EMP CON'!$C:$C,"&gt;="&amp;DATE(AN14,1,1),'EMP CON'!$C:$C,"&lt;="&amp;EOMONTH(DATE(AN14,12,1),0),'EMP CON'!$H:$H,$G$10,'EMP CON'!$I:$I,"efetivado",'EMP CON'!$D:$D,"Empréstimo Recebido")+SUMIFS('EMP CON'!$G:$G,'EMP CON'!$C:$C,"&gt;="&amp;DATE(AN14,1,1),'EMP CON'!$C:$C,"&lt;="&amp;EOMONTH(DATE(AN14,12,1),0),'EMP CON'!$H:$H,$G$10,'EMP CON'!$I:$I,$AN$12,'EMP CON'!$D:$D,"Empréstimo Recebido")</f>
        <v>0</v>
      </c>
      <c r="AV14" s="385">
        <f>SUMIFS('PG CAR'!$H:$H,'PG CAR'!$C:$C,"&gt;="&amp;DATE(AN14,1,1),'PG CAR'!$C:$C,"&lt;="&amp;EOMONTH(DATE(AN14,12,1),0),'PG CAR'!$I:$I,$G$10,'PG CAR'!$J:$J,"efetivado")+SUMIFS('PG CAR'!$H:$H,'PG CAR'!$C:$C,"&gt;="&amp;DATE(AN14,1,1),'PG CAR'!$C:$C,"&lt;="&amp;EOMONTH(DATE(AN14,12,1),0),'PG CAR'!$I:$I,$G$10,'PG CAR'!$J:$J,$AN$12)</f>
        <v>0</v>
      </c>
      <c r="AW14" s="385">
        <f>SUMIFS(TRANS!$F:$F,TRANS!$C:$C,"&gt;="&amp;DATE(AN14,1,1),TRANS!$C:$C,"&lt;="&amp;EOMONTH(DATE(AN14,12,1),0),TRANS!$D:$D,$G$10,DES!$H:$H,"efetivado")+SUMIFS(TRANS!$F:$F,TRANS!$C:$C,"&gt;="&amp;DATE(AN14,1,1),TRANS!$C:$C,"&lt;="&amp;EOMONTH(DATE(AN14,12,1),0),TRANS!$D:$D,$G$10,DES!$H:$H,$AN$12)</f>
        <v>0</v>
      </c>
      <c r="AX14" s="385">
        <f>SUMIFS(TRANS!$F:$F,TRANS!$C:$C,"&gt;="&amp;DATE(AN14,1,1),TRANS!$C:$C,"&lt;="&amp;EOMONTH(DATE(AN14,12,1),0),TRANS!$G:$G,$G$10,DES!$H:$H,"efetivado")+SUMIFS(TRANS!$F:$F,TRANS!$C:$C,"&gt;="&amp;DATE(AN14,1,1),TRANS!$C:$C,"&lt;="&amp;EOMONTH(DATE(AN14,12,1),0),TRANS!$G:$G,$G$10,DES!$H:$H,$AN$12)</f>
        <v>0</v>
      </c>
      <c r="AZ14" s="380">
        <f t="shared" ref="AZ14:AZ63" si="1">AN14</f>
        <v>2021</v>
      </c>
      <c r="BA14" s="385">
        <f t="shared" ref="BA14:BA63" si="2">BA13-BB13+BC13+BD13-BE13-BF13+BG13-BH13-BI13+BJ13</f>
        <v>0</v>
      </c>
      <c r="BB14" s="385">
        <f>SUMIFS(DES!$F:$F,DES!$C:$C,"&gt;="&amp;DATE(AN14,1,1),DES!$C:$C,"&lt;="&amp;EOMONTH(DATE(AN14,12,1),0),DES!$H:$H,"efetivado")+SUMIFS(DES!$F:$F,DES!$C:$C,"&gt;="&amp;DATE(AN14,1,1),DES!$C:$C,"&lt;="&amp;EOMONTH(DATE(AN14,12,1),0),DES!$H:$H,$AN$12)</f>
        <v>0</v>
      </c>
      <c r="BC14" s="385">
        <f>SUMIFS(REC!$F:$F,REC!$C:$C,"&gt;="&amp;DATE(AN14,1,1),REC!$C:$C,"&lt;="&amp;EOMONTH(DATE(AN14,12,1),0),REC!$H:$H,"efetivado")+SUMIFS(REC!$F:$F,REC!$C:$C,"&gt;="&amp;DATE(AN14,1,1),REC!$C:$C,"&lt;="&amp;EOMONTH(DATE(AN14,12,1),0),REC!$H:$H,$AN$12)</f>
        <v>0</v>
      </c>
      <c r="BD14" s="385">
        <f>SUMIFS('EMP ADQ'!$G:$G,'EMP ADQ'!$C:$C,"&gt;="&amp;DATE(AN14,1,1),'EMP ADQ'!$C:$C,"&lt;="&amp;EOMONTH(DATE(AN14,12,1),0),'EMP ADQ'!$I:$I,"efetivado",'EMP ADQ'!$D:$D,"Empréstimo Adquirido")+SUMIFS('EMP ADQ'!$G:$G,'EMP ADQ'!$C:$C,"&gt;="&amp;DATE(AN14,1,1),'EMP ADQ'!$C:$C,"&lt;="&amp;EOMONTH(DATE(AN14,12,1),0),'EMP ADQ'!$I:$I,$AN$12,'EMP ADQ'!$D:$D,"Empréstimo Adquirido")</f>
        <v>0</v>
      </c>
      <c r="BE14" s="385">
        <f>SUMIFS('EMP ADQ'!$G:$G,'EMP ADQ'!$C:$C,"&gt;="&amp;DATE(AN14,1,1),'EMP ADQ'!$C:$C,"&lt;="&amp;EOMONTH(DATE(AN14,12,1),0),'EMP ADQ'!$I:$I,"efetivado",'EMP ADQ'!$D:$D,"Empréstimo Pago")+SUMIFS('EMP ADQ'!$G:$G,'EMP ADQ'!$C:$C,"&gt;="&amp;DATE(AN14,1,1),'EMP ADQ'!$C:$C,"&lt;="&amp;EOMONTH(DATE(AN14,12,1),0),'EMP ADQ'!$I:$I,$AN$12,'EMP ADQ'!$D:$D,"Empréstimo Pago")</f>
        <v>0</v>
      </c>
      <c r="BF14" s="385">
        <f>SUMIFS('EMP CON'!$G:$G,'EMP CON'!$C:$C,"&gt;="&amp;DATE(AN14,1,1),'EMP CON'!$C:$C,"&lt;="&amp;EOMONTH(DATE(AN14,12,1),0),'EMP CON'!$I:$I,"efetivado",'EMP CON'!$D:$D,"Empréstimo Concedido")+SUMIFS('EMP CON'!$G:$G,'EMP CON'!$C:$C,"&gt;="&amp;DATE(AN14,1,1),'EMP CON'!$C:$C,"&lt;="&amp;EOMONTH(DATE(AN14,126,1),0),'EMP CON'!$I:$I,$AN$12,'EMP CON'!$D:$D,"Empréstimo Concedido")</f>
        <v>0</v>
      </c>
      <c r="BG14" s="385">
        <f>SUMIFS('EMP CON'!$G:$G,'EMP CON'!$C:$C,"&gt;="&amp;DATE(AN14,1,1),'EMP CON'!$C:$C,"&lt;="&amp;EOMONTH(DATE(AN14,12,1),0),'EMP CON'!$I:$I,"efetivado",'EMP CON'!$D:$D,"Empréstimo Recebido")+SUMIFS('EMP CON'!$G:$G,'EMP CON'!$C:$C,"&gt;="&amp;DATE(AN14,1,1),'EMP CON'!$C:$C,"&lt;="&amp;EOMONTH(DATE(AN14,12,1),0),'EMP CON'!$I:$I,$AN$12,'EMP CON'!$D:$D,"Empréstimo Recebido")</f>
        <v>0</v>
      </c>
      <c r="BH14" s="385">
        <f>SUMIFS('PG CAR'!$H:$H,'PG CAR'!$C:$C,"&gt;="&amp;DATE(AN14,1,1),'PG CAR'!$C:$C,"&lt;="&amp;EOMONTH(DATE(AN14,12,1),0),'PG CAR'!$J:$J,"efetivado")+SUMIFS('PG CAR'!$H:$H,'PG CAR'!$C:$C,"&gt;="&amp;DATE(AN14,1,1),'PG CAR'!$C:$C,"&lt;="&amp;EOMONTH(DATE(AN14,12,1),0),'PG CAR'!$J:$J,$AN$12)</f>
        <v>0</v>
      </c>
      <c r="BI14" s="385"/>
      <c r="BJ14" s="385"/>
      <c r="BL14" s="380">
        <f t="shared" ref="BL14:BL63" si="3">AZ14</f>
        <v>2021</v>
      </c>
      <c r="BM14" s="385">
        <f t="shared" ref="BM14:BM63" si="4">IF($F$10="Todos os bancos",BA14,AO14)</f>
        <v>0</v>
      </c>
      <c r="BN14" s="385">
        <f t="shared" ref="BN14:BN63" si="5">IF(G11="Todos os bancos",BB14,AP14)</f>
        <v>0</v>
      </c>
      <c r="BO14" s="385">
        <f t="shared" ref="BO14:BO63" si="6">IF(H11="Todos os bancos",BC14,AQ14)</f>
        <v>0</v>
      </c>
      <c r="BP14" s="385">
        <f t="shared" ref="BP14:BP63" si="7">IF(I11="Todos os bancos",BD14,AR14)</f>
        <v>0</v>
      </c>
      <c r="BQ14" s="385">
        <f t="shared" ref="BQ14:BQ63" si="8">IF(J11="Todos os bancos",BE14,AS14)</f>
        <v>0</v>
      </c>
      <c r="BR14" s="385">
        <f t="shared" ref="BR14:BR63" si="9">IF(K11="Todos os bancos",BF14,AT14)</f>
        <v>0</v>
      </c>
      <c r="BS14" s="385">
        <f t="shared" ref="BS14:BS63" si="10">IF(L11="Todos os bancos",BG14,AU14)</f>
        <v>0</v>
      </c>
      <c r="BT14" s="385">
        <f t="shared" ref="BT14:BT63" si="11">IF(M11="Todos os bancos",BH14,AV14)</f>
        <v>0</v>
      </c>
      <c r="BU14" s="385">
        <f t="shared" ref="BU14:BU63" si="12">IF(N11="Todos os bancos",BI14,AW14)</f>
        <v>0</v>
      </c>
      <c r="BV14" s="385">
        <f t="shared" ref="BV14:BV63" si="13">IF(O11="Todos os bancos",BJ14,AX14)</f>
        <v>0</v>
      </c>
      <c r="CD14" s="386" t="s">
        <v>152</v>
      </c>
      <c r="CE14" s="387">
        <f>VLOOKUP(CD14,'CAD2'!C7:D7,2,0)</f>
        <v>0</v>
      </c>
      <c r="CF14" s="380">
        <v>1</v>
      </c>
    </row>
    <row r="15" spans="1:84" ht="15" customHeight="1" x14ac:dyDescent="0.25">
      <c r="B15" s="225"/>
      <c r="C15" s="225"/>
      <c r="D15" s="225"/>
      <c r="E15" s="225"/>
      <c r="F15" s="225"/>
      <c r="G15" s="225"/>
      <c r="H15" s="225"/>
      <c r="I15" s="225"/>
      <c r="J15" s="225"/>
      <c r="K15" s="225"/>
      <c r="L15" s="225"/>
      <c r="M15" s="225"/>
      <c r="N15" s="225"/>
      <c r="O15" s="232"/>
      <c r="P15" s="241" t="s">
        <v>240</v>
      </c>
      <c r="Q15" s="235">
        <f>SUMIFS(AO132:AZ132,AO129:AZ129,CA39)</f>
        <v>0</v>
      </c>
      <c r="R15" s="232"/>
      <c r="S15" s="225"/>
      <c r="T15" s="225"/>
      <c r="U15" s="225"/>
      <c r="V15" s="225"/>
      <c r="W15" s="225"/>
      <c r="X15" s="225"/>
      <c r="Y15" s="225"/>
      <c r="Z15" s="225"/>
      <c r="AA15" s="225"/>
      <c r="AB15" s="225"/>
      <c r="AC15" s="342"/>
      <c r="AD15" s="391">
        <v>0</v>
      </c>
      <c r="AE15" s="380">
        <v>1</v>
      </c>
      <c r="AF15" s="373" t="s">
        <v>20</v>
      </c>
      <c r="AG15" s="380">
        <f t="shared" ref="AG15:AG29" si="14">$CA$39</f>
        <v>3</v>
      </c>
      <c r="AH15" s="373" t="s">
        <v>20</v>
      </c>
      <c r="AI15" s="380">
        <f t="shared" ref="AI15:AI45" si="15">$M$10</f>
        <v>2021</v>
      </c>
      <c r="AJ15" s="387">
        <f>BN72+BO72+BR72+BU72</f>
        <v>0</v>
      </c>
      <c r="AK15" s="387">
        <f t="shared" ref="AK15:AK45" si="16">BM72+BP72+BQ72+BS72+BT72</f>
        <v>0</v>
      </c>
      <c r="AL15" s="387">
        <f t="shared" ref="AL15:AL45" si="17">AL14+AJ15-AK15</f>
        <v>0</v>
      </c>
      <c r="AN15" s="380">
        <f t="shared" ref="AN15:AN63" si="18">AN14+1</f>
        <v>2022</v>
      </c>
      <c r="AO15" s="385">
        <f t="shared" ref="AO15:AO63" si="19">AO14-AP14+AQ14+AR14-AS14-AT14+AU14-AV14-AW14+AX14</f>
        <v>0</v>
      </c>
      <c r="AP15" s="385">
        <f>SUMIFS(DES!$F:$F,DES!$C:$C,"&gt;="&amp;DATE(AN15,1,1),DES!$C:$C,"&lt;="&amp;EOMONTH(DATE(AN15,12,1),0),DES!$G:$G,$G$10,DES!$H:$H,"efetivado")+SUMIFS(DES!$F:$F,DES!$C:$C,"&gt;="&amp;DATE(AN15,1,1),DES!$C:$C,"&lt;="&amp;EOMONTH(DATE(AN15,12,1),0),DES!$G:$G,$G$10,DES!$H:$H,$AN$12)</f>
        <v>0</v>
      </c>
      <c r="AQ15" s="385">
        <f>SUMIFS(REC!$F:$F,REC!$C:$C,"&gt;="&amp;DATE(AN15,1,1),REC!$C:$C,"&lt;="&amp;EOMONTH(DATE(AN15,12,1),0),REC!$G:$G,$G$10,REC!$H:$H,"efetivado")+SUMIFS(REC!$F:$F,REC!$C:$C,"&gt;="&amp;DATE(AN15,1,1),REC!$C:$C,"&lt;="&amp;EOMONTH(DATE(AN15,12,1),0),REC!$G:$G,$G$10,REC!$H:$H,$AN$12)</f>
        <v>0</v>
      </c>
      <c r="AR15" s="385">
        <f>SUMIFS('EMP ADQ'!$G:$G,'EMP ADQ'!$C:$C,"&gt;="&amp;DATE(AN15,1,1),'EMP ADQ'!$C:$C,"&lt;="&amp;EOMONTH(DATE(AN15,12,1),0),'EMP ADQ'!$H:$H,$G$10,'EMP ADQ'!$I:$I,"efetivado",'EMP ADQ'!$D:$D,"Empréstimo Adquirido")+SUMIFS('EMP ADQ'!$G:$G,'EMP ADQ'!$C:$C,"&gt;="&amp;DATE(AN15,1,1),'EMP ADQ'!$C:$C,"&lt;="&amp;EOMONTH(DATE(AN15,12,1),0),'EMP ADQ'!$H:$H,$G$10,'EMP ADQ'!$I:$I,$AN$12,'EMP ADQ'!$D:$D,"Empréstimo Adquirido")</f>
        <v>0</v>
      </c>
      <c r="AS15" s="385">
        <f>SUMIFS('EMP ADQ'!$G:$G,'EMP ADQ'!$C:$C,"&gt;="&amp;DATE(AN15,1,1),'EMP ADQ'!$C:$C,"&lt;="&amp;EOMONTH(DATE(AN15,12,1),0),'EMP ADQ'!$H:$H,$G$10,'EMP ADQ'!$I:$I,"efetivado",'EMP ADQ'!$D:$D,"Empréstimo Pago")+SUMIFS('EMP ADQ'!$G:$G,'EMP ADQ'!$C:$C,"&gt;="&amp;DATE(AN15,1,1),'EMP ADQ'!$C:$C,"&lt;="&amp;EOMONTH(DATE(AN15,12,1),0),'EMP ADQ'!$H:$H,$G$10,'EMP ADQ'!$I:$I,$AN$12,'EMP ADQ'!$D:$D,"Empréstimo Pago")</f>
        <v>0</v>
      </c>
      <c r="AT15" s="385">
        <f>SUMIFS('EMP CON'!$G:$G,'EMP CON'!$C:$C,"&gt;="&amp;DATE(AN15,1,1),'EMP CON'!$C:$C,"&lt;="&amp;EOMONTH(DATE(AN15,12,1),0),'EMP CON'!$H:$H,$G$10,'EMP CON'!$I:$I,"efetivado",'EMP CON'!$D:$D,"Empréstimo Concedido")+SUMIFS('EMP CON'!$G:$G,'EMP CON'!$C:$C,"&gt;="&amp;DATE(AN15,1,1),'EMP CON'!$C:$C,"&lt;="&amp;EOMONTH(DATE(AN15,12,1),0),'EMP CON'!$H:$H,$G$10,'EMP CON'!$I:$I,$AN$12,'EMP CON'!$D:$D,"Empréstimo Concedido")</f>
        <v>0</v>
      </c>
      <c r="AU15" s="385">
        <f>SUMIFS('EMP CON'!$G:$G,'EMP CON'!$C:$C,"&gt;="&amp;DATE(AN15,1,1),'EMP CON'!$C:$C,"&lt;="&amp;EOMONTH(DATE(AN15,12,1),0),'EMP CON'!$H:$H,$G$10,'EMP CON'!$I:$I,"efetivado",'EMP CON'!$D:$D,"Empréstimo Recebido")+SUMIFS('EMP CON'!$G:$G,'EMP CON'!$C:$C,"&gt;="&amp;DATE(AN15,1,1),'EMP CON'!$C:$C,"&lt;="&amp;EOMONTH(DATE(AN15,12,1),0),'EMP CON'!$H:$H,$G$10,'EMP CON'!$I:$I,$AN$12,'EMP CON'!$D:$D,"Empréstimo Recebido")</f>
        <v>0</v>
      </c>
      <c r="AV15" s="385">
        <f>SUMIFS('PG CAR'!$H:$H,'PG CAR'!$C:$C,"&gt;="&amp;DATE(AN15,1,1),'PG CAR'!$C:$C,"&lt;="&amp;EOMONTH(DATE(AN15,12,1),0),'PG CAR'!$I:$I,$G$10,'PG CAR'!$J:$J,"efetivado")+SUMIFS('PG CAR'!$H:$H,'PG CAR'!$C:$C,"&gt;="&amp;DATE(AN15,1,1),'PG CAR'!$C:$C,"&lt;="&amp;EOMONTH(DATE(AN15,12,1),0),'PG CAR'!$I:$I,$G$10,'PG CAR'!$J:$J,$AN$12)</f>
        <v>0</v>
      </c>
      <c r="AW15" s="385">
        <f>SUMIFS(TRANS!$F:$F,TRANS!$C:$C,"&gt;="&amp;DATE(AN15,1,1),TRANS!$C:$C,"&lt;="&amp;EOMONTH(DATE(AN15,12,1),0),TRANS!$D:$D,$G$10,DES!$H:$H,"efetivado")+SUMIFS(TRANS!$F:$F,TRANS!$C:$C,"&gt;="&amp;DATE(AN15,1,1),TRANS!$C:$C,"&lt;="&amp;EOMONTH(DATE(AN15,12,1),0),TRANS!$D:$D,$G$10,DES!$H:$H,$AN$12)</f>
        <v>0</v>
      </c>
      <c r="AX15" s="385">
        <f>SUMIFS(TRANS!$F:$F,TRANS!$C:$C,"&gt;="&amp;DATE(AN15,1,1),TRANS!$C:$C,"&lt;="&amp;EOMONTH(DATE(AN15,12,1),0),TRANS!$G:$G,$G$10,DES!$H:$H,"efetivado")+SUMIFS(TRANS!$F:$F,TRANS!$C:$C,"&gt;="&amp;DATE(AN15,1,1),TRANS!$C:$C,"&lt;="&amp;EOMONTH(DATE(AN15,12,1),0),TRANS!$G:$G,$G$10,DES!$H:$H,$AN$12)</f>
        <v>0</v>
      </c>
      <c r="AZ15" s="380">
        <f t="shared" si="1"/>
        <v>2022</v>
      </c>
      <c r="BA15" s="385">
        <f t="shared" si="2"/>
        <v>0</v>
      </c>
      <c r="BB15" s="385">
        <f>SUMIFS(DES!$F:$F,DES!$C:$C,"&gt;="&amp;DATE(AN15,1,1),DES!$C:$C,"&lt;="&amp;EOMONTH(DATE(AN15,12,1),0),DES!$H:$H,"efetivado")+SUMIFS(DES!$F:$F,DES!$C:$C,"&gt;="&amp;DATE(AN15,1,1),DES!$C:$C,"&lt;="&amp;EOMONTH(DATE(AN15,12,1),0),DES!$H:$H,$AN$12)</f>
        <v>0</v>
      </c>
      <c r="BC15" s="385">
        <f>SUMIFS(REC!$F:$F,REC!$C:$C,"&gt;="&amp;DATE(AN15,1,1),REC!$C:$C,"&lt;="&amp;EOMONTH(DATE(AN15,12,1),0),REC!$H:$H,"efetivado")+SUMIFS(REC!$F:$F,REC!$C:$C,"&gt;="&amp;DATE(AN15,1,1),REC!$C:$C,"&lt;="&amp;EOMONTH(DATE(AN15,12,1),0),REC!$H:$H,$AN$12)</f>
        <v>0</v>
      </c>
      <c r="BD15" s="385">
        <f>SUMIFS('EMP ADQ'!$G:$G,'EMP ADQ'!$C:$C,"&gt;="&amp;DATE(AN15,1,1),'EMP ADQ'!$C:$C,"&lt;="&amp;EOMONTH(DATE(AN15,12,1),0),'EMP ADQ'!$I:$I,"efetivado",'EMP ADQ'!$D:$D,"Empréstimo Adquirido")+SUMIFS('EMP ADQ'!$G:$G,'EMP ADQ'!$C:$C,"&gt;="&amp;DATE(AN15,1,1),'EMP ADQ'!$C:$C,"&lt;="&amp;EOMONTH(DATE(AN15,12,1),0),'EMP ADQ'!$I:$I,$AN$12,'EMP ADQ'!$D:$D,"Empréstimo Adquirido")</f>
        <v>0</v>
      </c>
      <c r="BE15" s="385">
        <f>SUMIFS('EMP ADQ'!$G:$G,'EMP ADQ'!$C:$C,"&gt;="&amp;DATE(AN15,1,1),'EMP ADQ'!$C:$C,"&lt;="&amp;EOMONTH(DATE(AN15,12,1),0),'EMP ADQ'!$I:$I,"efetivado",'EMP ADQ'!$D:$D,"Empréstimo Pago")+SUMIFS('EMP ADQ'!$G:$G,'EMP ADQ'!$C:$C,"&gt;="&amp;DATE(AN15,1,1),'EMP ADQ'!$C:$C,"&lt;="&amp;EOMONTH(DATE(AN15,12,1),0),'EMP ADQ'!$I:$I,$AN$12,'EMP ADQ'!$D:$D,"Empréstimo Pago")</f>
        <v>0</v>
      </c>
      <c r="BF15" s="385">
        <f>SUMIFS('EMP CON'!$G:$G,'EMP CON'!$C:$C,"&gt;="&amp;DATE(AN15,1,1),'EMP CON'!$C:$C,"&lt;="&amp;EOMONTH(DATE(AN15,12,1),0),'EMP CON'!$I:$I,"efetivado",'EMP CON'!$D:$D,"Empréstimo Concedido")+SUMIFS('EMP CON'!$G:$G,'EMP CON'!$C:$C,"&gt;="&amp;DATE(AN15,1,1),'EMP CON'!$C:$C,"&lt;="&amp;EOMONTH(DATE(AN15,126,1),0),'EMP CON'!$I:$I,$AN$12,'EMP CON'!$D:$D,"Empréstimo Concedido")</f>
        <v>0</v>
      </c>
      <c r="BG15" s="385">
        <f>SUMIFS('EMP CON'!$G:$G,'EMP CON'!$C:$C,"&gt;="&amp;DATE(AN15,1,1),'EMP CON'!$C:$C,"&lt;="&amp;EOMONTH(DATE(AN15,12,1),0),'EMP CON'!$I:$I,"efetivado",'EMP CON'!$D:$D,"Empréstimo Recebido")+SUMIFS('EMP CON'!$G:$G,'EMP CON'!$C:$C,"&gt;="&amp;DATE(AN15,1,1),'EMP CON'!$C:$C,"&lt;="&amp;EOMONTH(DATE(AN15,12,1),0),'EMP CON'!$I:$I,$AN$12,'EMP CON'!$D:$D,"Empréstimo Recebido")</f>
        <v>0</v>
      </c>
      <c r="BH15" s="385">
        <f>SUMIFS('PG CAR'!$H:$H,'PG CAR'!$C:$C,"&gt;="&amp;DATE(AN15,1,1),'PG CAR'!$C:$C,"&lt;="&amp;EOMONTH(DATE(AN15,12,1),0),'PG CAR'!$J:$J,"efetivado")+SUMIFS('PG CAR'!$H:$H,'PG CAR'!$C:$C,"&gt;="&amp;DATE(AN15,1,1),'PG CAR'!$C:$C,"&lt;="&amp;EOMONTH(DATE(AN15,12,1),0),'PG CAR'!$J:$J,$AN$12)</f>
        <v>0</v>
      </c>
      <c r="BI15" s="385"/>
      <c r="BJ15" s="385"/>
      <c r="BL15" s="380">
        <f t="shared" si="3"/>
        <v>2022</v>
      </c>
      <c r="BM15" s="385">
        <f t="shared" si="4"/>
        <v>0</v>
      </c>
      <c r="BN15" s="385">
        <f t="shared" si="5"/>
        <v>0</v>
      </c>
      <c r="BO15" s="385">
        <f t="shared" si="6"/>
        <v>0</v>
      </c>
      <c r="BP15" s="385">
        <f t="shared" si="7"/>
        <v>0</v>
      </c>
      <c r="BQ15" s="385">
        <f t="shared" si="8"/>
        <v>0</v>
      </c>
      <c r="BR15" s="385">
        <f t="shared" si="9"/>
        <v>0</v>
      </c>
      <c r="BS15" s="385">
        <f t="shared" si="10"/>
        <v>0</v>
      </c>
      <c r="BT15" s="385">
        <f t="shared" si="11"/>
        <v>0</v>
      </c>
      <c r="BU15" s="385">
        <f t="shared" si="12"/>
        <v>0</v>
      </c>
      <c r="BV15" s="385">
        <f t="shared" si="13"/>
        <v>0</v>
      </c>
      <c r="CD15" s="386" t="s">
        <v>153</v>
      </c>
      <c r="CE15" s="387">
        <f>VLOOKUP(CD15,'CAD2'!C8:D8,2,0)</f>
        <v>0</v>
      </c>
      <c r="CF15" s="380">
        <v>2</v>
      </c>
    </row>
    <row r="16" spans="1:84" ht="15" customHeight="1" x14ac:dyDescent="0.25">
      <c r="B16" s="225"/>
      <c r="C16" s="225"/>
      <c r="D16" s="225"/>
      <c r="E16" s="225"/>
      <c r="F16" s="225"/>
      <c r="G16" s="225"/>
      <c r="H16" s="225"/>
      <c r="I16" s="225"/>
      <c r="J16" s="225"/>
      <c r="K16" s="225"/>
      <c r="L16" s="225"/>
      <c r="M16" s="225"/>
      <c r="N16" s="225"/>
      <c r="O16" s="232"/>
      <c r="P16" s="242" t="s">
        <v>241</v>
      </c>
      <c r="Q16" s="236">
        <f>SUMIFS(AO131:AZ131,AO129:AZ129,CA39)</f>
        <v>0</v>
      </c>
      <c r="R16" s="232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342"/>
      <c r="AD16" s="391">
        <v>1</v>
      </c>
      <c r="AE16" s="380">
        <v>2</v>
      </c>
      <c r="AF16" s="373" t="s">
        <v>20</v>
      </c>
      <c r="AG16" s="380">
        <f t="shared" si="14"/>
        <v>3</v>
      </c>
      <c r="AH16" s="373" t="s">
        <v>20</v>
      </c>
      <c r="AI16" s="380">
        <f t="shared" si="15"/>
        <v>2021</v>
      </c>
      <c r="AJ16" s="387">
        <f t="shared" ref="AJ16:AJ45" si="20">BN73+BO73+BR73+BU73</f>
        <v>0</v>
      </c>
      <c r="AK16" s="387">
        <f t="shared" si="16"/>
        <v>0</v>
      </c>
      <c r="AL16" s="387">
        <f t="shared" si="17"/>
        <v>0</v>
      </c>
      <c r="AN16" s="380">
        <f t="shared" si="18"/>
        <v>2023</v>
      </c>
      <c r="AO16" s="385">
        <f t="shared" si="19"/>
        <v>0</v>
      </c>
      <c r="AP16" s="385">
        <f>SUMIFS(DES!$F:$F,DES!$C:$C,"&gt;="&amp;DATE(AN16,1,1),DES!$C:$C,"&lt;="&amp;EOMONTH(DATE(AN16,12,1),0),DES!$G:$G,$G$10,DES!$H:$H,"efetivado")+SUMIFS(DES!$F:$F,DES!$C:$C,"&gt;="&amp;DATE(AN16,1,1),DES!$C:$C,"&lt;="&amp;EOMONTH(DATE(AN16,12,1),0),DES!$G:$G,$G$10,DES!$H:$H,$AN$12)</f>
        <v>0</v>
      </c>
      <c r="AQ16" s="385">
        <f>SUMIFS(REC!$F:$F,REC!$C:$C,"&gt;="&amp;DATE(AN16,1,1),REC!$C:$C,"&lt;="&amp;EOMONTH(DATE(AN16,12,1),0),REC!$G:$G,$G$10,REC!$H:$H,"efetivado")+SUMIFS(REC!$F:$F,REC!$C:$C,"&gt;="&amp;DATE(AN16,1,1),REC!$C:$C,"&lt;="&amp;EOMONTH(DATE(AN16,12,1),0),REC!$G:$G,$G$10,REC!$H:$H,$AN$12)</f>
        <v>0</v>
      </c>
      <c r="AR16" s="385">
        <f>SUMIFS('EMP ADQ'!$G:$G,'EMP ADQ'!$C:$C,"&gt;="&amp;DATE(AN16,1,1),'EMP ADQ'!$C:$C,"&lt;="&amp;EOMONTH(DATE(AN16,12,1),0),'EMP ADQ'!$H:$H,$G$10,'EMP ADQ'!$I:$I,"efetivado",'EMP ADQ'!$D:$D,"Empréstimo Adquirido")+SUMIFS('EMP ADQ'!$G:$G,'EMP ADQ'!$C:$C,"&gt;="&amp;DATE(AN16,1,1),'EMP ADQ'!$C:$C,"&lt;="&amp;EOMONTH(DATE(AN16,12,1),0),'EMP ADQ'!$H:$H,$G$10,'EMP ADQ'!$I:$I,$AN$12,'EMP ADQ'!$D:$D,"Empréstimo Adquirido")</f>
        <v>0</v>
      </c>
      <c r="AS16" s="385">
        <f>SUMIFS('EMP ADQ'!$G:$G,'EMP ADQ'!$C:$C,"&gt;="&amp;DATE(AN16,1,1),'EMP ADQ'!$C:$C,"&lt;="&amp;EOMONTH(DATE(AN16,12,1),0),'EMP ADQ'!$H:$H,$G$10,'EMP ADQ'!$I:$I,"efetivado",'EMP ADQ'!$D:$D,"Empréstimo Pago")+SUMIFS('EMP ADQ'!$G:$G,'EMP ADQ'!$C:$C,"&gt;="&amp;DATE(AN16,1,1),'EMP ADQ'!$C:$C,"&lt;="&amp;EOMONTH(DATE(AN16,12,1),0),'EMP ADQ'!$H:$H,$G$10,'EMP ADQ'!$I:$I,$AN$12,'EMP ADQ'!$D:$D,"Empréstimo Pago")</f>
        <v>0</v>
      </c>
      <c r="AT16" s="385">
        <f>SUMIFS('EMP CON'!$G:$G,'EMP CON'!$C:$C,"&gt;="&amp;DATE(AN16,1,1),'EMP CON'!$C:$C,"&lt;="&amp;EOMONTH(DATE(AN16,12,1),0),'EMP CON'!$H:$H,$G$10,'EMP CON'!$I:$I,"efetivado",'EMP CON'!$D:$D,"Empréstimo Concedido")+SUMIFS('EMP CON'!$G:$G,'EMP CON'!$C:$C,"&gt;="&amp;DATE(AN16,1,1),'EMP CON'!$C:$C,"&lt;="&amp;EOMONTH(DATE(AN16,12,1),0),'EMP CON'!$H:$H,$G$10,'EMP CON'!$I:$I,$AN$12,'EMP CON'!$D:$D,"Empréstimo Concedido")</f>
        <v>0</v>
      </c>
      <c r="AU16" s="385">
        <f>SUMIFS('EMP CON'!$G:$G,'EMP CON'!$C:$C,"&gt;="&amp;DATE(AN16,1,1),'EMP CON'!$C:$C,"&lt;="&amp;EOMONTH(DATE(AN16,12,1),0),'EMP CON'!$H:$H,$G$10,'EMP CON'!$I:$I,"efetivado",'EMP CON'!$D:$D,"Empréstimo Recebido")+SUMIFS('EMP CON'!$G:$G,'EMP CON'!$C:$C,"&gt;="&amp;DATE(AN16,1,1),'EMP CON'!$C:$C,"&lt;="&amp;EOMONTH(DATE(AN16,12,1),0),'EMP CON'!$H:$H,$G$10,'EMP CON'!$I:$I,$AN$12,'EMP CON'!$D:$D,"Empréstimo Recebido")</f>
        <v>0</v>
      </c>
      <c r="AV16" s="385">
        <f>SUMIFS('PG CAR'!$H:$H,'PG CAR'!$C:$C,"&gt;="&amp;DATE(AN16,1,1),'PG CAR'!$C:$C,"&lt;="&amp;EOMONTH(DATE(AN16,12,1),0),'PG CAR'!$I:$I,$G$10,'PG CAR'!$J:$J,"efetivado")+SUMIFS('PG CAR'!$H:$H,'PG CAR'!$C:$C,"&gt;="&amp;DATE(AN16,1,1),'PG CAR'!$C:$C,"&lt;="&amp;EOMONTH(DATE(AN16,12,1),0),'PG CAR'!$I:$I,$G$10,'PG CAR'!$J:$J,$AN$12)</f>
        <v>0</v>
      </c>
      <c r="AW16" s="385">
        <f>SUMIFS(TRANS!$F:$F,TRANS!$C:$C,"&gt;="&amp;DATE(AN16,1,1),TRANS!$C:$C,"&lt;="&amp;EOMONTH(DATE(AN16,12,1),0),TRANS!$D:$D,$G$10,DES!$H:$H,"efetivado")+SUMIFS(TRANS!$F:$F,TRANS!$C:$C,"&gt;="&amp;DATE(AN16,1,1),TRANS!$C:$C,"&lt;="&amp;EOMONTH(DATE(AN16,12,1),0),TRANS!$D:$D,$G$10,DES!$H:$H,$AN$12)</f>
        <v>0</v>
      </c>
      <c r="AX16" s="385">
        <f>SUMIFS(TRANS!$F:$F,TRANS!$C:$C,"&gt;="&amp;DATE(AN16,1,1),TRANS!$C:$C,"&lt;="&amp;EOMONTH(DATE(AN16,12,1),0),TRANS!$G:$G,$G$10,DES!$H:$H,"efetivado")+SUMIFS(TRANS!$F:$F,TRANS!$C:$C,"&gt;="&amp;DATE(AN16,1,1),TRANS!$C:$C,"&lt;="&amp;EOMONTH(DATE(AN16,12,1),0),TRANS!$G:$G,$G$10,DES!$H:$H,$AN$12)</f>
        <v>0</v>
      </c>
      <c r="AZ16" s="380">
        <f t="shared" si="1"/>
        <v>2023</v>
      </c>
      <c r="BA16" s="385">
        <f t="shared" si="2"/>
        <v>0</v>
      </c>
      <c r="BB16" s="385">
        <f>SUMIFS(DES!$F:$F,DES!$C:$C,"&gt;="&amp;DATE(AN16,1,1),DES!$C:$C,"&lt;="&amp;EOMONTH(DATE(AN16,12,1),0),DES!$H:$H,"efetivado")+SUMIFS(DES!$F:$F,DES!$C:$C,"&gt;="&amp;DATE(AN16,1,1),DES!$C:$C,"&lt;="&amp;EOMONTH(DATE(AN16,12,1),0),DES!$H:$H,$AN$12)</f>
        <v>0</v>
      </c>
      <c r="BC16" s="385">
        <f>SUMIFS(REC!$F:$F,REC!$C:$C,"&gt;="&amp;DATE(AN16,1,1),REC!$C:$C,"&lt;="&amp;EOMONTH(DATE(AN16,12,1),0),REC!$H:$H,"efetivado")+SUMIFS(REC!$F:$F,REC!$C:$C,"&gt;="&amp;DATE(AN16,1,1),REC!$C:$C,"&lt;="&amp;EOMONTH(DATE(AN16,12,1),0),REC!$H:$H,$AN$12)</f>
        <v>0</v>
      </c>
      <c r="BD16" s="385">
        <f>SUMIFS('EMP ADQ'!$G:$G,'EMP ADQ'!$C:$C,"&gt;="&amp;DATE(AN16,1,1),'EMP ADQ'!$C:$C,"&lt;="&amp;EOMONTH(DATE(AN16,12,1),0),'EMP ADQ'!$I:$I,"efetivado",'EMP ADQ'!$D:$D,"Empréstimo Adquirido")+SUMIFS('EMP ADQ'!$G:$G,'EMP ADQ'!$C:$C,"&gt;="&amp;DATE(AN16,1,1),'EMP ADQ'!$C:$C,"&lt;="&amp;EOMONTH(DATE(AN16,12,1),0),'EMP ADQ'!$I:$I,$AN$12,'EMP ADQ'!$D:$D,"Empréstimo Adquirido")</f>
        <v>0</v>
      </c>
      <c r="BE16" s="385">
        <f>SUMIFS('EMP ADQ'!$G:$G,'EMP ADQ'!$C:$C,"&gt;="&amp;DATE(AN16,1,1),'EMP ADQ'!$C:$C,"&lt;="&amp;EOMONTH(DATE(AN16,12,1),0),'EMP ADQ'!$I:$I,"efetivado",'EMP ADQ'!$D:$D,"Empréstimo Pago")+SUMIFS('EMP ADQ'!$G:$G,'EMP ADQ'!$C:$C,"&gt;="&amp;DATE(AN16,1,1),'EMP ADQ'!$C:$C,"&lt;="&amp;EOMONTH(DATE(AN16,12,1),0),'EMP ADQ'!$I:$I,$AN$12,'EMP ADQ'!$D:$D,"Empréstimo Pago")</f>
        <v>0</v>
      </c>
      <c r="BF16" s="385">
        <f>SUMIFS('EMP CON'!$G:$G,'EMP CON'!$C:$C,"&gt;="&amp;DATE(AN16,1,1),'EMP CON'!$C:$C,"&lt;="&amp;EOMONTH(DATE(AN16,12,1),0),'EMP CON'!$I:$I,"efetivado",'EMP CON'!$D:$D,"Empréstimo Concedido")+SUMIFS('EMP CON'!$G:$G,'EMP CON'!$C:$C,"&gt;="&amp;DATE(AN16,1,1),'EMP CON'!$C:$C,"&lt;="&amp;EOMONTH(DATE(AN16,126,1),0),'EMP CON'!$I:$I,$AN$12,'EMP CON'!$D:$D,"Empréstimo Concedido")</f>
        <v>0</v>
      </c>
      <c r="BG16" s="385">
        <f>SUMIFS('EMP CON'!$G:$G,'EMP CON'!$C:$C,"&gt;="&amp;DATE(AN16,1,1),'EMP CON'!$C:$C,"&lt;="&amp;EOMONTH(DATE(AN16,12,1),0),'EMP CON'!$I:$I,"efetivado",'EMP CON'!$D:$D,"Empréstimo Recebido")+SUMIFS('EMP CON'!$G:$G,'EMP CON'!$C:$C,"&gt;="&amp;DATE(AN16,1,1),'EMP CON'!$C:$C,"&lt;="&amp;EOMONTH(DATE(AN16,12,1),0),'EMP CON'!$I:$I,$AN$12,'EMP CON'!$D:$D,"Empréstimo Recebido")</f>
        <v>0</v>
      </c>
      <c r="BH16" s="385">
        <f>SUMIFS('PG CAR'!$H:$H,'PG CAR'!$C:$C,"&gt;="&amp;DATE(AN16,1,1),'PG CAR'!$C:$C,"&lt;="&amp;EOMONTH(DATE(AN16,12,1),0),'PG CAR'!$J:$J,"efetivado")+SUMIFS('PG CAR'!$H:$H,'PG CAR'!$C:$C,"&gt;="&amp;DATE(AN16,1,1),'PG CAR'!$C:$C,"&lt;="&amp;EOMONTH(DATE(AN16,12,1),0),'PG CAR'!$J:$J,$AN$12)</f>
        <v>0</v>
      </c>
      <c r="BI16" s="385"/>
      <c r="BJ16" s="385"/>
      <c r="BL16" s="380">
        <f t="shared" si="3"/>
        <v>2023</v>
      </c>
      <c r="BM16" s="385">
        <f t="shared" si="4"/>
        <v>0</v>
      </c>
      <c r="BN16" s="385">
        <f t="shared" si="5"/>
        <v>0</v>
      </c>
      <c r="BO16" s="385">
        <f t="shared" si="6"/>
        <v>0</v>
      </c>
      <c r="BP16" s="385">
        <f t="shared" si="7"/>
        <v>0</v>
      </c>
      <c r="BQ16" s="385">
        <f t="shared" si="8"/>
        <v>0</v>
      </c>
      <c r="BR16" s="385">
        <f t="shared" si="9"/>
        <v>0</v>
      </c>
      <c r="BS16" s="385">
        <f t="shared" si="10"/>
        <v>0</v>
      </c>
      <c r="BT16" s="385">
        <f t="shared" si="11"/>
        <v>0</v>
      </c>
      <c r="BU16" s="385">
        <f t="shared" si="12"/>
        <v>0</v>
      </c>
      <c r="BV16" s="385">
        <f t="shared" si="13"/>
        <v>0</v>
      </c>
      <c r="CA16" s="380" t="s">
        <v>34</v>
      </c>
      <c r="CB16" s="380">
        <v>1</v>
      </c>
      <c r="CD16" s="386" t="s">
        <v>154</v>
      </c>
      <c r="CE16" s="387">
        <f>VLOOKUP(CD16,'CAD2'!C9:D9,2,0)</f>
        <v>0</v>
      </c>
      <c r="CF16" s="380">
        <v>3</v>
      </c>
    </row>
    <row r="17" spans="2:84" ht="15" customHeight="1" x14ac:dyDescent="0.25">
      <c r="B17" s="225"/>
      <c r="C17" s="225"/>
      <c r="D17" s="225"/>
      <c r="E17" s="225"/>
      <c r="F17" s="225"/>
      <c r="G17" s="225"/>
      <c r="H17" s="225"/>
      <c r="I17" s="225"/>
      <c r="J17" s="225"/>
      <c r="K17" s="225"/>
      <c r="L17" s="225"/>
      <c r="M17" s="225"/>
      <c r="N17" s="225"/>
      <c r="O17" s="232"/>
      <c r="P17" s="242" t="s">
        <v>242</v>
      </c>
      <c r="Q17" s="236">
        <f>SUMIFS(AO137:AZ137,AO129:AZ129,CA39)</f>
        <v>0</v>
      </c>
      <c r="R17" s="232"/>
      <c r="S17" s="225"/>
      <c r="T17" s="225"/>
      <c r="U17" s="225"/>
      <c r="V17" s="225"/>
      <c r="W17" s="225"/>
      <c r="X17" s="225"/>
      <c r="Y17" s="225"/>
      <c r="Z17" s="225"/>
      <c r="AA17" s="225"/>
      <c r="AB17" s="225"/>
      <c r="AC17" s="342"/>
      <c r="AD17" s="391">
        <v>2</v>
      </c>
      <c r="AE17" s="380">
        <v>3</v>
      </c>
      <c r="AF17" s="373" t="s">
        <v>20</v>
      </c>
      <c r="AG17" s="380">
        <f t="shared" si="14"/>
        <v>3</v>
      </c>
      <c r="AH17" s="373" t="s">
        <v>20</v>
      </c>
      <c r="AI17" s="380">
        <f t="shared" si="15"/>
        <v>2021</v>
      </c>
      <c r="AJ17" s="387">
        <f t="shared" si="20"/>
        <v>0</v>
      </c>
      <c r="AK17" s="387">
        <f t="shared" si="16"/>
        <v>0</v>
      </c>
      <c r="AL17" s="387">
        <f t="shared" si="17"/>
        <v>0</v>
      </c>
      <c r="AN17" s="380">
        <f t="shared" si="18"/>
        <v>2024</v>
      </c>
      <c r="AO17" s="385">
        <f t="shared" si="19"/>
        <v>0</v>
      </c>
      <c r="AP17" s="385">
        <f>SUMIFS(DES!$F:$F,DES!$C:$C,"&gt;="&amp;DATE(AN17,1,1),DES!$C:$C,"&lt;="&amp;EOMONTH(DATE(AN17,12,1),0),DES!$G:$G,$G$10,DES!$H:$H,"efetivado")+SUMIFS(DES!$F:$F,DES!$C:$C,"&gt;="&amp;DATE(AN17,1,1),DES!$C:$C,"&lt;="&amp;EOMONTH(DATE(AN17,12,1),0),DES!$G:$G,$G$10,DES!$H:$H,$AN$12)</f>
        <v>0</v>
      </c>
      <c r="AQ17" s="385">
        <f>SUMIFS(REC!$F:$F,REC!$C:$C,"&gt;="&amp;DATE(AN17,1,1),REC!$C:$C,"&lt;="&amp;EOMONTH(DATE(AN17,12,1),0),REC!$G:$G,$G$10,REC!$H:$H,"efetivado")+SUMIFS(REC!$F:$F,REC!$C:$C,"&gt;="&amp;DATE(AN17,1,1),REC!$C:$C,"&lt;="&amp;EOMONTH(DATE(AN17,12,1),0),REC!$G:$G,$G$10,REC!$H:$H,$AN$12)</f>
        <v>0</v>
      </c>
      <c r="AR17" s="385">
        <f>SUMIFS('EMP ADQ'!$G:$G,'EMP ADQ'!$C:$C,"&gt;="&amp;DATE(AN17,1,1),'EMP ADQ'!$C:$C,"&lt;="&amp;EOMONTH(DATE(AN17,12,1),0),'EMP ADQ'!$H:$H,$G$10,'EMP ADQ'!$I:$I,"efetivado",'EMP ADQ'!$D:$D,"Empréstimo Adquirido")+SUMIFS('EMP ADQ'!$G:$G,'EMP ADQ'!$C:$C,"&gt;="&amp;DATE(AN17,1,1),'EMP ADQ'!$C:$C,"&lt;="&amp;EOMONTH(DATE(AN17,12,1),0),'EMP ADQ'!$H:$H,$G$10,'EMP ADQ'!$I:$I,$AN$12,'EMP ADQ'!$D:$D,"Empréstimo Adquirido")</f>
        <v>0</v>
      </c>
      <c r="AS17" s="385">
        <f>SUMIFS('EMP ADQ'!$G:$G,'EMP ADQ'!$C:$C,"&gt;="&amp;DATE(AN17,1,1),'EMP ADQ'!$C:$C,"&lt;="&amp;EOMONTH(DATE(AN17,12,1),0),'EMP ADQ'!$H:$H,$G$10,'EMP ADQ'!$I:$I,"efetivado",'EMP ADQ'!$D:$D,"Empréstimo Pago")+SUMIFS('EMP ADQ'!$G:$G,'EMP ADQ'!$C:$C,"&gt;="&amp;DATE(AN17,1,1),'EMP ADQ'!$C:$C,"&lt;="&amp;EOMONTH(DATE(AN17,12,1),0),'EMP ADQ'!$H:$H,$G$10,'EMP ADQ'!$I:$I,$AN$12,'EMP ADQ'!$D:$D,"Empréstimo Pago")</f>
        <v>0</v>
      </c>
      <c r="AT17" s="385">
        <f>SUMIFS('EMP CON'!$G:$G,'EMP CON'!$C:$C,"&gt;="&amp;DATE(AN17,1,1),'EMP CON'!$C:$C,"&lt;="&amp;EOMONTH(DATE(AN17,12,1),0),'EMP CON'!$H:$H,$G$10,'EMP CON'!$I:$I,"efetivado",'EMP CON'!$D:$D,"Empréstimo Concedido")+SUMIFS('EMP CON'!$G:$G,'EMP CON'!$C:$C,"&gt;="&amp;DATE(AN17,1,1),'EMP CON'!$C:$C,"&lt;="&amp;EOMONTH(DATE(AN17,12,1),0),'EMP CON'!$H:$H,$G$10,'EMP CON'!$I:$I,$AN$12,'EMP CON'!$D:$D,"Empréstimo Concedido")</f>
        <v>0</v>
      </c>
      <c r="AU17" s="385">
        <f>SUMIFS('EMP CON'!$G:$G,'EMP CON'!$C:$C,"&gt;="&amp;DATE(AN17,1,1),'EMP CON'!$C:$C,"&lt;="&amp;EOMONTH(DATE(AN17,12,1),0),'EMP CON'!$H:$H,$G$10,'EMP CON'!$I:$I,"efetivado",'EMP CON'!$D:$D,"Empréstimo Recebido")+SUMIFS('EMP CON'!$G:$G,'EMP CON'!$C:$C,"&gt;="&amp;DATE(AN17,1,1),'EMP CON'!$C:$C,"&lt;="&amp;EOMONTH(DATE(AN17,12,1),0),'EMP CON'!$H:$H,$G$10,'EMP CON'!$I:$I,$AN$12,'EMP CON'!$D:$D,"Empréstimo Recebido")</f>
        <v>0</v>
      </c>
      <c r="AV17" s="385">
        <f>SUMIFS('PG CAR'!$H:$H,'PG CAR'!$C:$C,"&gt;="&amp;DATE(AN17,1,1),'PG CAR'!$C:$C,"&lt;="&amp;EOMONTH(DATE(AN17,12,1),0),'PG CAR'!$I:$I,$G$10,'PG CAR'!$J:$J,"efetivado")+SUMIFS('PG CAR'!$H:$H,'PG CAR'!$C:$C,"&gt;="&amp;DATE(AN17,1,1),'PG CAR'!$C:$C,"&lt;="&amp;EOMONTH(DATE(AN17,12,1),0),'PG CAR'!$I:$I,$G$10,'PG CAR'!$J:$J,$AN$12)</f>
        <v>0</v>
      </c>
      <c r="AW17" s="385">
        <f>SUMIFS(TRANS!$F:$F,TRANS!$C:$C,"&gt;="&amp;DATE(AN17,1,1),TRANS!$C:$C,"&lt;="&amp;EOMONTH(DATE(AN17,12,1),0),TRANS!$D:$D,$G$10,DES!$H:$H,"efetivado")+SUMIFS(TRANS!$F:$F,TRANS!$C:$C,"&gt;="&amp;DATE(AN17,1,1),TRANS!$C:$C,"&lt;="&amp;EOMONTH(DATE(AN17,12,1),0),TRANS!$D:$D,$G$10,DES!$H:$H,$AN$12)</f>
        <v>0</v>
      </c>
      <c r="AX17" s="385">
        <f>SUMIFS(TRANS!$F:$F,TRANS!$C:$C,"&gt;="&amp;DATE(AN17,1,1),TRANS!$C:$C,"&lt;="&amp;EOMONTH(DATE(AN17,12,1),0),TRANS!$G:$G,$G$10,DES!$H:$H,"efetivado")+SUMIFS(TRANS!$F:$F,TRANS!$C:$C,"&gt;="&amp;DATE(AN17,1,1),TRANS!$C:$C,"&lt;="&amp;EOMONTH(DATE(AN17,12,1),0),TRANS!$G:$G,$G$10,DES!$H:$H,$AN$12)</f>
        <v>0</v>
      </c>
      <c r="AZ17" s="380">
        <f t="shared" si="1"/>
        <v>2024</v>
      </c>
      <c r="BA17" s="385">
        <f t="shared" si="2"/>
        <v>0</v>
      </c>
      <c r="BB17" s="385">
        <f>SUMIFS(DES!$F:$F,DES!$C:$C,"&gt;="&amp;DATE(AN17,1,1),DES!$C:$C,"&lt;="&amp;EOMONTH(DATE(AN17,12,1),0),DES!$H:$H,"efetivado")+SUMIFS(DES!$F:$F,DES!$C:$C,"&gt;="&amp;DATE(AN17,1,1),DES!$C:$C,"&lt;="&amp;EOMONTH(DATE(AN17,12,1),0),DES!$H:$H,$AN$12)</f>
        <v>0</v>
      </c>
      <c r="BC17" s="385">
        <f>SUMIFS(REC!$F:$F,REC!$C:$C,"&gt;="&amp;DATE(AN17,1,1),REC!$C:$C,"&lt;="&amp;EOMONTH(DATE(AN17,12,1),0),REC!$H:$H,"efetivado")+SUMIFS(REC!$F:$F,REC!$C:$C,"&gt;="&amp;DATE(AN17,1,1),REC!$C:$C,"&lt;="&amp;EOMONTH(DATE(AN17,12,1),0),REC!$H:$H,$AN$12)</f>
        <v>0</v>
      </c>
      <c r="BD17" s="385">
        <f>SUMIFS('EMP ADQ'!$G:$G,'EMP ADQ'!$C:$C,"&gt;="&amp;DATE(AN17,1,1),'EMP ADQ'!$C:$C,"&lt;="&amp;EOMONTH(DATE(AN17,12,1),0),'EMP ADQ'!$I:$I,"efetivado",'EMP ADQ'!$D:$D,"Empréstimo Adquirido")+SUMIFS('EMP ADQ'!$G:$G,'EMP ADQ'!$C:$C,"&gt;="&amp;DATE(AN17,1,1),'EMP ADQ'!$C:$C,"&lt;="&amp;EOMONTH(DATE(AN17,12,1),0),'EMP ADQ'!$I:$I,$AN$12,'EMP ADQ'!$D:$D,"Empréstimo Adquirido")</f>
        <v>0</v>
      </c>
      <c r="BE17" s="385">
        <f>SUMIFS('EMP ADQ'!$G:$G,'EMP ADQ'!$C:$C,"&gt;="&amp;DATE(AN17,1,1),'EMP ADQ'!$C:$C,"&lt;="&amp;EOMONTH(DATE(AN17,12,1),0),'EMP ADQ'!$I:$I,"efetivado",'EMP ADQ'!$D:$D,"Empréstimo Pago")+SUMIFS('EMP ADQ'!$G:$G,'EMP ADQ'!$C:$C,"&gt;="&amp;DATE(AN17,1,1),'EMP ADQ'!$C:$C,"&lt;="&amp;EOMONTH(DATE(AN17,12,1),0),'EMP ADQ'!$I:$I,$AN$12,'EMP ADQ'!$D:$D,"Empréstimo Pago")</f>
        <v>0</v>
      </c>
      <c r="BF17" s="385">
        <f>SUMIFS('EMP CON'!$G:$G,'EMP CON'!$C:$C,"&gt;="&amp;DATE(AN17,1,1),'EMP CON'!$C:$C,"&lt;="&amp;EOMONTH(DATE(AN17,12,1),0),'EMP CON'!$I:$I,"efetivado",'EMP CON'!$D:$D,"Empréstimo Concedido")+SUMIFS('EMP CON'!$G:$G,'EMP CON'!$C:$C,"&gt;="&amp;DATE(AN17,1,1),'EMP CON'!$C:$C,"&lt;="&amp;EOMONTH(DATE(AN17,126,1),0),'EMP CON'!$I:$I,$AN$12,'EMP CON'!$D:$D,"Empréstimo Concedido")</f>
        <v>0</v>
      </c>
      <c r="BG17" s="385">
        <f>SUMIFS('EMP CON'!$G:$G,'EMP CON'!$C:$C,"&gt;="&amp;DATE(AN17,1,1),'EMP CON'!$C:$C,"&lt;="&amp;EOMONTH(DATE(AN17,12,1),0),'EMP CON'!$I:$I,"efetivado",'EMP CON'!$D:$D,"Empréstimo Recebido")+SUMIFS('EMP CON'!$G:$G,'EMP CON'!$C:$C,"&gt;="&amp;DATE(AN17,1,1),'EMP CON'!$C:$C,"&lt;="&amp;EOMONTH(DATE(AN17,12,1),0),'EMP CON'!$I:$I,$AN$12,'EMP CON'!$D:$D,"Empréstimo Recebido")</f>
        <v>0</v>
      </c>
      <c r="BH17" s="385">
        <f>SUMIFS('PG CAR'!$H:$H,'PG CAR'!$C:$C,"&gt;="&amp;DATE(AN17,1,1),'PG CAR'!$C:$C,"&lt;="&amp;EOMONTH(DATE(AN17,12,1),0),'PG CAR'!$J:$J,"efetivado")+SUMIFS('PG CAR'!$H:$H,'PG CAR'!$C:$C,"&gt;="&amp;DATE(AN17,1,1),'PG CAR'!$C:$C,"&lt;="&amp;EOMONTH(DATE(AN17,12,1),0),'PG CAR'!$J:$J,$AN$12)</f>
        <v>0</v>
      </c>
      <c r="BI17" s="385"/>
      <c r="BJ17" s="385"/>
      <c r="BL17" s="380">
        <f t="shared" si="3"/>
        <v>2024</v>
      </c>
      <c r="BM17" s="385">
        <f t="shared" si="4"/>
        <v>0</v>
      </c>
      <c r="BN17" s="385">
        <f t="shared" si="5"/>
        <v>0</v>
      </c>
      <c r="BO17" s="385">
        <f t="shared" si="6"/>
        <v>0</v>
      </c>
      <c r="BP17" s="385">
        <f t="shared" si="7"/>
        <v>0</v>
      </c>
      <c r="BQ17" s="385">
        <f t="shared" si="8"/>
        <v>0</v>
      </c>
      <c r="BR17" s="385">
        <f t="shared" si="9"/>
        <v>0</v>
      </c>
      <c r="BS17" s="385">
        <f t="shared" si="10"/>
        <v>0</v>
      </c>
      <c r="BT17" s="385">
        <f t="shared" si="11"/>
        <v>0</v>
      </c>
      <c r="BU17" s="385">
        <f t="shared" si="12"/>
        <v>0</v>
      </c>
      <c r="BV17" s="385">
        <f t="shared" si="13"/>
        <v>0</v>
      </c>
      <c r="CA17" s="380" t="s">
        <v>35</v>
      </c>
      <c r="CB17" s="380">
        <v>2</v>
      </c>
      <c r="CD17" s="386" t="s">
        <v>155</v>
      </c>
      <c r="CE17" s="387">
        <f>VLOOKUP(CD17,'CAD2'!C10:D10,2,0)</f>
        <v>0</v>
      </c>
      <c r="CF17" s="380">
        <v>4</v>
      </c>
    </row>
    <row r="18" spans="2:84" ht="15" customHeight="1" x14ac:dyDescent="0.25">
      <c r="B18" s="225"/>
      <c r="C18" s="225"/>
      <c r="D18" s="225"/>
      <c r="E18" s="225"/>
      <c r="F18" s="225"/>
      <c r="G18" s="225"/>
      <c r="H18" s="225"/>
      <c r="I18" s="225"/>
      <c r="J18" s="225"/>
      <c r="K18" s="225"/>
      <c r="L18" s="225"/>
      <c r="M18" s="225"/>
      <c r="N18" s="225"/>
      <c r="O18" s="232"/>
      <c r="P18" s="243"/>
      <c r="R18" s="232"/>
      <c r="S18" s="225"/>
      <c r="T18" s="225"/>
      <c r="U18" s="225"/>
      <c r="V18" s="225"/>
      <c r="W18" s="225"/>
      <c r="X18" s="225"/>
      <c r="Y18" s="225"/>
      <c r="Z18" s="225"/>
      <c r="AA18" s="225"/>
      <c r="AB18" s="225"/>
      <c r="AC18" s="342"/>
      <c r="AD18" s="391">
        <v>3</v>
      </c>
      <c r="AE18" s="380">
        <v>4</v>
      </c>
      <c r="AF18" s="373" t="s">
        <v>20</v>
      </c>
      <c r="AG18" s="380">
        <f t="shared" si="14"/>
        <v>3</v>
      </c>
      <c r="AH18" s="373" t="s">
        <v>20</v>
      </c>
      <c r="AI18" s="380">
        <f t="shared" si="15"/>
        <v>2021</v>
      </c>
      <c r="AJ18" s="387">
        <f t="shared" si="20"/>
        <v>0</v>
      </c>
      <c r="AK18" s="387">
        <f t="shared" si="16"/>
        <v>0</v>
      </c>
      <c r="AL18" s="387">
        <f t="shared" si="17"/>
        <v>0</v>
      </c>
      <c r="AN18" s="380">
        <f t="shared" si="18"/>
        <v>2025</v>
      </c>
      <c r="AO18" s="385">
        <f t="shared" si="19"/>
        <v>0</v>
      </c>
      <c r="AP18" s="385">
        <f>SUMIFS(DES!$F:$F,DES!$C:$C,"&gt;="&amp;DATE(AN18,1,1),DES!$C:$C,"&lt;="&amp;EOMONTH(DATE(AN18,12,1),0),DES!$G:$G,$G$10,DES!$H:$H,"efetivado")+SUMIFS(DES!$F:$F,DES!$C:$C,"&gt;="&amp;DATE(AN18,1,1),DES!$C:$C,"&lt;="&amp;EOMONTH(DATE(AN18,12,1),0),DES!$G:$G,$G$10,DES!$H:$H,$AN$12)</f>
        <v>0</v>
      </c>
      <c r="AQ18" s="385">
        <f>SUMIFS(REC!$F:$F,REC!$C:$C,"&gt;="&amp;DATE(AN18,1,1),REC!$C:$C,"&lt;="&amp;EOMONTH(DATE(AN18,12,1),0),REC!$G:$G,$G$10,REC!$H:$H,"efetivado")+SUMIFS(REC!$F:$F,REC!$C:$C,"&gt;="&amp;DATE(AN18,1,1),REC!$C:$C,"&lt;="&amp;EOMONTH(DATE(AN18,12,1),0),REC!$G:$G,$G$10,REC!$H:$H,$AN$12)</f>
        <v>0</v>
      </c>
      <c r="AR18" s="385">
        <f>SUMIFS('EMP ADQ'!$G:$G,'EMP ADQ'!$C:$C,"&gt;="&amp;DATE(AN18,1,1),'EMP ADQ'!$C:$C,"&lt;="&amp;EOMONTH(DATE(AN18,12,1),0),'EMP ADQ'!$H:$H,$G$10,'EMP ADQ'!$I:$I,"efetivado",'EMP ADQ'!$D:$D,"Empréstimo Adquirido")+SUMIFS('EMP ADQ'!$G:$G,'EMP ADQ'!$C:$C,"&gt;="&amp;DATE(AN18,1,1),'EMP ADQ'!$C:$C,"&lt;="&amp;EOMONTH(DATE(AN18,12,1),0),'EMP ADQ'!$H:$H,$G$10,'EMP ADQ'!$I:$I,$AN$12,'EMP ADQ'!$D:$D,"Empréstimo Adquirido")</f>
        <v>0</v>
      </c>
      <c r="AS18" s="385">
        <f>SUMIFS('EMP ADQ'!$G:$G,'EMP ADQ'!$C:$C,"&gt;="&amp;DATE(AN18,1,1),'EMP ADQ'!$C:$C,"&lt;="&amp;EOMONTH(DATE(AN18,12,1),0),'EMP ADQ'!$H:$H,$G$10,'EMP ADQ'!$I:$I,"efetivado",'EMP ADQ'!$D:$D,"Empréstimo Pago")+SUMIFS('EMP ADQ'!$G:$G,'EMP ADQ'!$C:$C,"&gt;="&amp;DATE(AN18,1,1),'EMP ADQ'!$C:$C,"&lt;="&amp;EOMONTH(DATE(AN18,12,1),0),'EMP ADQ'!$H:$H,$G$10,'EMP ADQ'!$I:$I,$AN$12,'EMP ADQ'!$D:$D,"Empréstimo Pago")</f>
        <v>0</v>
      </c>
      <c r="AT18" s="385">
        <f>SUMIFS('EMP CON'!$G:$G,'EMP CON'!$C:$C,"&gt;="&amp;DATE(AN18,1,1),'EMP CON'!$C:$C,"&lt;="&amp;EOMONTH(DATE(AN18,12,1),0),'EMP CON'!$H:$H,$G$10,'EMP CON'!$I:$I,"efetivado",'EMP CON'!$D:$D,"Empréstimo Concedido")+SUMIFS('EMP CON'!$G:$G,'EMP CON'!$C:$C,"&gt;="&amp;DATE(AN18,1,1),'EMP CON'!$C:$C,"&lt;="&amp;EOMONTH(DATE(AN18,12,1),0),'EMP CON'!$H:$H,$G$10,'EMP CON'!$I:$I,$AN$12,'EMP CON'!$D:$D,"Empréstimo Concedido")</f>
        <v>0</v>
      </c>
      <c r="AU18" s="385">
        <f>SUMIFS('EMP CON'!$G:$G,'EMP CON'!$C:$C,"&gt;="&amp;DATE(AN18,1,1),'EMP CON'!$C:$C,"&lt;="&amp;EOMONTH(DATE(AN18,12,1),0),'EMP CON'!$H:$H,$G$10,'EMP CON'!$I:$I,"efetivado",'EMP CON'!$D:$D,"Empréstimo Recebido")+SUMIFS('EMP CON'!$G:$G,'EMP CON'!$C:$C,"&gt;="&amp;DATE(AN18,1,1),'EMP CON'!$C:$C,"&lt;="&amp;EOMONTH(DATE(AN18,12,1),0),'EMP CON'!$H:$H,$G$10,'EMP CON'!$I:$I,$AN$12,'EMP CON'!$D:$D,"Empréstimo Recebido")</f>
        <v>0</v>
      </c>
      <c r="AV18" s="385">
        <f>SUMIFS('PG CAR'!$H:$H,'PG CAR'!$C:$C,"&gt;="&amp;DATE(AN18,1,1),'PG CAR'!$C:$C,"&lt;="&amp;EOMONTH(DATE(AN18,12,1),0),'PG CAR'!$I:$I,$G$10,'PG CAR'!$J:$J,"efetivado")+SUMIFS('PG CAR'!$H:$H,'PG CAR'!$C:$C,"&gt;="&amp;DATE(AN18,1,1),'PG CAR'!$C:$C,"&lt;="&amp;EOMONTH(DATE(AN18,12,1),0),'PG CAR'!$I:$I,$G$10,'PG CAR'!$J:$J,$AN$12)</f>
        <v>0</v>
      </c>
      <c r="AW18" s="385">
        <f>SUMIFS(TRANS!$F:$F,TRANS!$C:$C,"&gt;="&amp;DATE(AN18,1,1),TRANS!$C:$C,"&lt;="&amp;EOMONTH(DATE(AN18,12,1),0),TRANS!$D:$D,$G$10,DES!$H:$H,"efetivado")+SUMIFS(TRANS!$F:$F,TRANS!$C:$C,"&gt;="&amp;DATE(AN18,1,1),TRANS!$C:$C,"&lt;="&amp;EOMONTH(DATE(AN18,12,1),0),TRANS!$D:$D,$G$10,DES!$H:$H,$AN$12)</f>
        <v>0</v>
      </c>
      <c r="AX18" s="385">
        <f>SUMIFS(TRANS!$F:$F,TRANS!$C:$C,"&gt;="&amp;DATE(AN18,1,1),TRANS!$C:$C,"&lt;="&amp;EOMONTH(DATE(AN18,12,1),0),TRANS!$G:$G,$G$10,DES!$H:$H,"efetivado")+SUMIFS(TRANS!$F:$F,TRANS!$C:$C,"&gt;="&amp;DATE(AN18,1,1),TRANS!$C:$C,"&lt;="&amp;EOMONTH(DATE(AN18,12,1),0),TRANS!$G:$G,$G$10,DES!$H:$H,$AN$12)</f>
        <v>0</v>
      </c>
      <c r="AZ18" s="380">
        <f t="shared" si="1"/>
        <v>2025</v>
      </c>
      <c r="BA18" s="385">
        <f t="shared" si="2"/>
        <v>0</v>
      </c>
      <c r="BB18" s="385">
        <f>SUMIFS(DES!$F:$F,DES!$C:$C,"&gt;="&amp;DATE(AN18,1,1),DES!$C:$C,"&lt;="&amp;EOMONTH(DATE(AN18,12,1),0),DES!$H:$H,"efetivado")+SUMIFS(DES!$F:$F,DES!$C:$C,"&gt;="&amp;DATE(AN18,1,1),DES!$C:$C,"&lt;="&amp;EOMONTH(DATE(AN18,12,1),0),DES!$H:$H,$AN$12)</f>
        <v>0</v>
      </c>
      <c r="BC18" s="385">
        <f>SUMIFS(REC!$F:$F,REC!$C:$C,"&gt;="&amp;DATE(AN18,1,1),REC!$C:$C,"&lt;="&amp;EOMONTH(DATE(AN18,12,1),0),REC!$H:$H,"efetivado")+SUMIFS(REC!$F:$F,REC!$C:$C,"&gt;="&amp;DATE(AN18,1,1),REC!$C:$C,"&lt;="&amp;EOMONTH(DATE(AN18,12,1),0),REC!$H:$H,$AN$12)</f>
        <v>0</v>
      </c>
      <c r="BD18" s="385">
        <f>SUMIFS('EMP ADQ'!$G:$G,'EMP ADQ'!$C:$C,"&gt;="&amp;DATE(AN18,1,1),'EMP ADQ'!$C:$C,"&lt;="&amp;EOMONTH(DATE(AN18,12,1),0),'EMP ADQ'!$I:$I,"efetivado",'EMP ADQ'!$D:$D,"Empréstimo Adquirido")+SUMIFS('EMP ADQ'!$G:$G,'EMP ADQ'!$C:$C,"&gt;="&amp;DATE(AN18,1,1),'EMP ADQ'!$C:$C,"&lt;="&amp;EOMONTH(DATE(AN18,12,1),0),'EMP ADQ'!$I:$I,$AN$12,'EMP ADQ'!$D:$D,"Empréstimo Adquirido")</f>
        <v>0</v>
      </c>
      <c r="BE18" s="385">
        <f>SUMIFS('EMP ADQ'!$G:$G,'EMP ADQ'!$C:$C,"&gt;="&amp;DATE(AN18,1,1),'EMP ADQ'!$C:$C,"&lt;="&amp;EOMONTH(DATE(AN18,12,1),0),'EMP ADQ'!$I:$I,"efetivado",'EMP ADQ'!$D:$D,"Empréstimo Pago")+SUMIFS('EMP ADQ'!$G:$G,'EMP ADQ'!$C:$C,"&gt;="&amp;DATE(AN18,1,1),'EMP ADQ'!$C:$C,"&lt;="&amp;EOMONTH(DATE(AN18,12,1),0),'EMP ADQ'!$I:$I,$AN$12,'EMP ADQ'!$D:$D,"Empréstimo Pago")</f>
        <v>0</v>
      </c>
      <c r="BF18" s="385">
        <f>SUMIFS('EMP CON'!$G:$G,'EMP CON'!$C:$C,"&gt;="&amp;DATE(AN18,1,1),'EMP CON'!$C:$C,"&lt;="&amp;EOMONTH(DATE(AN18,12,1),0),'EMP CON'!$I:$I,"efetivado",'EMP CON'!$D:$D,"Empréstimo Concedido")+SUMIFS('EMP CON'!$G:$G,'EMP CON'!$C:$C,"&gt;="&amp;DATE(AN18,1,1),'EMP CON'!$C:$C,"&lt;="&amp;EOMONTH(DATE(AN18,126,1),0),'EMP CON'!$I:$I,$AN$12,'EMP CON'!$D:$D,"Empréstimo Concedido")</f>
        <v>0</v>
      </c>
      <c r="BG18" s="385">
        <f>SUMIFS('EMP CON'!$G:$G,'EMP CON'!$C:$C,"&gt;="&amp;DATE(AN18,1,1),'EMP CON'!$C:$C,"&lt;="&amp;EOMONTH(DATE(AN18,12,1),0),'EMP CON'!$I:$I,"efetivado",'EMP CON'!$D:$D,"Empréstimo Recebido")+SUMIFS('EMP CON'!$G:$G,'EMP CON'!$C:$C,"&gt;="&amp;DATE(AN18,1,1),'EMP CON'!$C:$C,"&lt;="&amp;EOMONTH(DATE(AN18,12,1),0),'EMP CON'!$I:$I,$AN$12,'EMP CON'!$D:$D,"Empréstimo Recebido")</f>
        <v>0</v>
      </c>
      <c r="BH18" s="385">
        <f>SUMIFS('PG CAR'!$H:$H,'PG CAR'!$C:$C,"&gt;="&amp;DATE(AN18,1,1),'PG CAR'!$C:$C,"&lt;="&amp;EOMONTH(DATE(AN18,12,1),0),'PG CAR'!$J:$J,"efetivado")+SUMIFS('PG CAR'!$H:$H,'PG CAR'!$C:$C,"&gt;="&amp;DATE(AN18,1,1),'PG CAR'!$C:$C,"&lt;="&amp;EOMONTH(DATE(AN18,12,1),0),'PG CAR'!$J:$J,$AN$12)</f>
        <v>0</v>
      </c>
      <c r="BI18" s="385"/>
      <c r="BJ18" s="385"/>
      <c r="BL18" s="380">
        <f t="shared" si="3"/>
        <v>2025</v>
      </c>
      <c r="BM18" s="385">
        <f t="shared" si="4"/>
        <v>0</v>
      </c>
      <c r="BN18" s="385">
        <f t="shared" si="5"/>
        <v>0</v>
      </c>
      <c r="BO18" s="385">
        <f t="shared" si="6"/>
        <v>0</v>
      </c>
      <c r="BP18" s="385">
        <f t="shared" si="7"/>
        <v>0</v>
      </c>
      <c r="BQ18" s="385">
        <f t="shared" si="8"/>
        <v>0</v>
      </c>
      <c r="BR18" s="385">
        <f t="shared" si="9"/>
        <v>0</v>
      </c>
      <c r="BS18" s="385">
        <f t="shared" si="10"/>
        <v>0</v>
      </c>
      <c r="BT18" s="385">
        <f t="shared" si="11"/>
        <v>0</v>
      </c>
      <c r="BU18" s="385">
        <f t="shared" si="12"/>
        <v>0</v>
      </c>
      <c r="BV18" s="385">
        <f t="shared" si="13"/>
        <v>0</v>
      </c>
      <c r="CA18" s="380" t="s">
        <v>36</v>
      </c>
      <c r="CB18" s="380">
        <v>3</v>
      </c>
      <c r="CD18" s="386" t="s">
        <v>156</v>
      </c>
      <c r="CE18" s="387">
        <f>VLOOKUP(CD18,'CAD2'!C11:D11,2,0)</f>
        <v>0</v>
      </c>
      <c r="CF18" s="380">
        <v>5</v>
      </c>
    </row>
    <row r="19" spans="2:84" ht="15" customHeight="1" x14ac:dyDescent="0.25">
      <c r="B19" s="225"/>
      <c r="C19" s="225"/>
      <c r="D19" s="225"/>
      <c r="E19" s="225"/>
      <c r="F19" s="225"/>
      <c r="G19" s="225"/>
      <c r="H19" s="225"/>
      <c r="I19" s="225"/>
      <c r="J19" s="225"/>
      <c r="K19" s="225"/>
      <c r="L19" s="225"/>
      <c r="M19" s="225"/>
      <c r="N19" s="225"/>
      <c r="O19" s="232"/>
      <c r="P19" s="241" t="s">
        <v>237</v>
      </c>
      <c r="Q19" s="235">
        <f>SUMIFS(AO133:AZ133,AO129:AZ129,CA39)</f>
        <v>0</v>
      </c>
      <c r="R19" s="232"/>
      <c r="S19" s="225"/>
      <c r="T19" s="225"/>
      <c r="U19" s="225"/>
      <c r="V19" s="225"/>
      <c r="W19" s="225"/>
      <c r="X19" s="225"/>
      <c r="Y19" s="225"/>
      <c r="Z19" s="225"/>
      <c r="AA19" s="225"/>
      <c r="AB19" s="225"/>
      <c r="AC19" s="342"/>
      <c r="AD19" s="391">
        <v>4</v>
      </c>
      <c r="AE19" s="380">
        <v>5</v>
      </c>
      <c r="AF19" s="373" t="s">
        <v>20</v>
      </c>
      <c r="AG19" s="380">
        <f t="shared" si="14"/>
        <v>3</v>
      </c>
      <c r="AH19" s="373" t="s">
        <v>20</v>
      </c>
      <c r="AI19" s="380">
        <f t="shared" si="15"/>
        <v>2021</v>
      </c>
      <c r="AJ19" s="387">
        <f t="shared" si="20"/>
        <v>0</v>
      </c>
      <c r="AK19" s="387">
        <f t="shared" si="16"/>
        <v>0</v>
      </c>
      <c r="AL19" s="387">
        <f t="shared" si="17"/>
        <v>0</v>
      </c>
      <c r="AN19" s="380">
        <f t="shared" si="18"/>
        <v>2026</v>
      </c>
      <c r="AO19" s="385">
        <f t="shared" si="19"/>
        <v>0</v>
      </c>
      <c r="AP19" s="385">
        <f>SUMIFS(DES!$F:$F,DES!$C:$C,"&gt;="&amp;DATE(AN19,1,1),DES!$C:$C,"&lt;="&amp;EOMONTH(DATE(AN19,12,1),0),DES!$G:$G,$G$10,DES!$H:$H,"efetivado")+SUMIFS(DES!$F:$F,DES!$C:$C,"&gt;="&amp;DATE(AN19,1,1),DES!$C:$C,"&lt;="&amp;EOMONTH(DATE(AN19,12,1),0),DES!$G:$G,$G$10,DES!$H:$H,$AN$12)</f>
        <v>0</v>
      </c>
      <c r="AQ19" s="385">
        <f>SUMIFS(REC!$F:$F,REC!$C:$C,"&gt;="&amp;DATE(AN19,1,1),REC!$C:$C,"&lt;="&amp;EOMONTH(DATE(AN19,12,1),0),REC!$G:$G,$G$10,REC!$H:$H,"efetivado")+SUMIFS(REC!$F:$F,REC!$C:$C,"&gt;="&amp;DATE(AN19,1,1),REC!$C:$C,"&lt;="&amp;EOMONTH(DATE(AN19,12,1),0),REC!$G:$G,$G$10,REC!$H:$H,$AN$12)</f>
        <v>0</v>
      </c>
      <c r="AR19" s="385">
        <f>SUMIFS('EMP ADQ'!$G:$G,'EMP ADQ'!$C:$C,"&gt;="&amp;DATE(AN19,1,1),'EMP ADQ'!$C:$C,"&lt;="&amp;EOMONTH(DATE(AN19,12,1),0),'EMP ADQ'!$H:$H,$G$10,'EMP ADQ'!$I:$I,"efetivado",'EMP ADQ'!$D:$D,"Empréstimo Adquirido")+SUMIFS('EMP ADQ'!$G:$G,'EMP ADQ'!$C:$C,"&gt;="&amp;DATE(AN19,1,1),'EMP ADQ'!$C:$C,"&lt;="&amp;EOMONTH(DATE(AN19,12,1),0),'EMP ADQ'!$H:$H,$G$10,'EMP ADQ'!$I:$I,$AN$12,'EMP ADQ'!$D:$D,"Empréstimo Adquirido")</f>
        <v>0</v>
      </c>
      <c r="AS19" s="385">
        <f>SUMIFS('EMP ADQ'!$G:$G,'EMP ADQ'!$C:$C,"&gt;="&amp;DATE(AN19,1,1),'EMP ADQ'!$C:$C,"&lt;="&amp;EOMONTH(DATE(AN19,12,1),0),'EMP ADQ'!$H:$H,$G$10,'EMP ADQ'!$I:$I,"efetivado",'EMP ADQ'!$D:$D,"Empréstimo Pago")+SUMIFS('EMP ADQ'!$G:$G,'EMP ADQ'!$C:$C,"&gt;="&amp;DATE(AN19,1,1),'EMP ADQ'!$C:$C,"&lt;="&amp;EOMONTH(DATE(AN19,12,1),0),'EMP ADQ'!$H:$H,$G$10,'EMP ADQ'!$I:$I,$AN$12,'EMP ADQ'!$D:$D,"Empréstimo Pago")</f>
        <v>0</v>
      </c>
      <c r="AT19" s="385">
        <f>SUMIFS('EMP CON'!$G:$G,'EMP CON'!$C:$C,"&gt;="&amp;DATE(AN19,1,1),'EMP CON'!$C:$C,"&lt;="&amp;EOMONTH(DATE(AN19,12,1),0),'EMP CON'!$H:$H,$G$10,'EMP CON'!$I:$I,"efetivado",'EMP CON'!$D:$D,"Empréstimo Concedido")+SUMIFS('EMP CON'!$G:$G,'EMP CON'!$C:$C,"&gt;="&amp;DATE(AN19,1,1),'EMP CON'!$C:$C,"&lt;="&amp;EOMONTH(DATE(AN19,12,1),0),'EMP CON'!$H:$H,$G$10,'EMP CON'!$I:$I,$AN$12,'EMP CON'!$D:$D,"Empréstimo Concedido")</f>
        <v>0</v>
      </c>
      <c r="AU19" s="385">
        <f>SUMIFS('EMP CON'!$G:$G,'EMP CON'!$C:$C,"&gt;="&amp;DATE(AN19,1,1),'EMP CON'!$C:$C,"&lt;="&amp;EOMONTH(DATE(AN19,12,1),0),'EMP CON'!$H:$H,$G$10,'EMP CON'!$I:$I,"efetivado",'EMP CON'!$D:$D,"Empréstimo Recebido")+SUMIFS('EMP CON'!$G:$G,'EMP CON'!$C:$C,"&gt;="&amp;DATE(AN19,1,1),'EMP CON'!$C:$C,"&lt;="&amp;EOMONTH(DATE(AN19,12,1),0),'EMP CON'!$H:$H,$G$10,'EMP CON'!$I:$I,$AN$12,'EMP CON'!$D:$D,"Empréstimo Recebido")</f>
        <v>0</v>
      </c>
      <c r="AV19" s="385">
        <f>SUMIFS('PG CAR'!$H:$H,'PG CAR'!$C:$C,"&gt;="&amp;DATE(AN19,1,1),'PG CAR'!$C:$C,"&lt;="&amp;EOMONTH(DATE(AN19,12,1),0),'PG CAR'!$I:$I,$G$10,'PG CAR'!$J:$J,"efetivado")+SUMIFS('PG CAR'!$H:$H,'PG CAR'!$C:$C,"&gt;="&amp;DATE(AN19,1,1),'PG CAR'!$C:$C,"&lt;="&amp;EOMONTH(DATE(AN19,12,1),0),'PG CAR'!$I:$I,$G$10,'PG CAR'!$J:$J,$AN$12)</f>
        <v>0</v>
      </c>
      <c r="AW19" s="385">
        <f>SUMIFS(TRANS!$F:$F,TRANS!$C:$C,"&gt;="&amp;DATE(AN19,1,1),TRANS!$C:$C,"&lt;="&amp;EOMONTH(DATE(AN19,12,1),0),TRANS!$D:$D,$G$10,DES!$H:$H,"efetivado")+SUMIFS(TRANS!$F:$F,TRANS!$C:$C,"&gt;="&amp;DATE(AN19,1,1),TRANS!$C:$C,"&lt;="&amp;EOMONTH(DATE(AN19,12,1),0),TRANS!$D:$D,$G$10,DES!$H:$H,$AN$12)</f>
        <v>0</v>
      </c>
      <c r="AX19" s="385">
        <f>SUMIFS(TRANS!$F:$F,TRANS!$C:$C,"&gt;="&amp;DATE(AN19,1,1),TRANS!$C:$C,"&lt;="&amp;EOMONTH(DATE(AN19,12,1),0),TRANS!$G:$G,$G$10,DES!$H:$H,"efetivado")+SUMIFS(TRANS!$F:$F,TRANS!$C:$C,"&gt;="&amp;DATE(AN19,1,1),TRANS!$C:$C,"&lt;="&amp;EOMONTH(DATE(AN19,12,1),0),TRANS!$G:$G,$G$10,DES!$H:$H,$AN$12)</f>
        <v>0</v>
      </c>
      <c r="AZ19" s="380">
        <f t="shared" si="1"/>
        <v>2026</v>
      </c>
      <c r="BA19" s="385">
        <f t="shared" si="2"/>
        <v>0</v>
      </c>
      <c r="BB19" s="385">
        <f>SUMIFS(DES!$F:$F,DES!$C:$C,"&gt;="&amp;DATE(AN19,1,1),DES!$C:$C,"&lt;="&amp;EOMONTH(DATE(AN19,12,1),0),DES!$H:$H,"efetivado")+SUMIFS(DES!$F:$F,DES!$C:$C,"&gt;="&amp;DATE(AN19,1,1),DES!$C:$C,"&lt;="&amp;EOMONTH(DATE(AN19,12,1),0),DES!$H:$H,$AN$12)</f>
        <v>0</v>
      </c>
      <c r="BC19" s="385">
        <f>SUMIFS(REC!$F:$F,REC!$C:$C,"&gt;="&amp;DATE(AN19,1,1),REC!$C:$C,"&lt;="&amp;EOMONTH(DATE(AN19,12,1),0),REC!$H:$H,"efetivado")+SUMIFS(REC!$F:$F,REC!$C:$C,"&gt;="&amp;DATE(AN19,1,1),REC!$C:$C,"&lt;="&amp;EOMONTH(DATE(AN19,12,1),0),REC!$H:$H,$AN$12)</f>
        <v>0</v>
      </c>
      <c r="BD19" s="385">
        <f>SUMIFS('EMP ADQ'!$G:$G,'EMP ADQ'!$C:$C,"&gt;="&amp;DATE(AN19,1,1),'EMP ADQ'!$C:$C,"&lt;="&amp;EOMONTH(DATE(AN19,12,1),0),'EMP ADQ'!$I:$I,"efetivado",'EMP ADQ'!$D:$D,"Empréstimo Adquirido")+SUMIFS('EMP ADQ'!$G:$G,'EMP ADQ'!$C:$C,"&gt;="&amp;DATE(AN19,1,1),'EMP ADQ'!$C:$C,"&lt;="&amp;EOMONTH(DATE(AN19,12,1),0),'EMP ADQ'!$I:$I,$AN$12,'EMP ADQ'!$D:$D,"Empréstimo Adquirido")</f>
        <v>0</v>
      </c>
      <c r="BE19" s="385">
        <f>SUMIFS('EMP ADQ'!$G:$G,'EMP ADQ'!$C:$C,"&gt;="&amp;DATE(AN19,1,1),'EMP ADQ'!$C:$C,"&lt;="&amp;EOMONTH(DATE(AN19,12,1),0),'EMP ADQ'!$I:$I,"efetivado",'EMP ADQ'!$D:$D,"Empréstimo Pago")+SUMIFS('EMP ADQ'!$G:$G,'EMP ADQ'!$C:$C,"&gt;="&amp;DATE(AN19,1,1),'EMP ADQ'!$C:$C,"&lt;="&amp;EOMONTH(DATE(AN19,12,1),0),'EMP ADQ'!$I:$I,$AN$12,'EMP ADQ'!$D:$D,"Empréstimo Pago")</f>
        <v>0</v>
      </c>
      <c r="BF19" s="385">
        <f>SUMIFS('EMP CON'!$G:$G,'EMP CON'!$C:$C,"&gt;="&amp;DATE(AN19,1,1),'EMP CON'!$C:$C,"&lt;="&amp;EOMONTH(DATE(AN19,12,1),0),'EMP CON'!$I:$I,"efetivado",'EMP CON'!$D:$D,"Empréstimo Concedido")+SUMIFS('EMP CON'!$G:$G,'EMP CON'!$C:$C,"&gt;="&amp;DATE(AN19,1,1),'EMP CON'!$C:$C,"&lt;="&amp;EOMONTH(DATE(AN19,126,1),0),'EMP CON'!$I:$I,$AN$12,'EMP CON'!$D:$D,"Empréstimo Concedido")</f>
        <v>0</v>
      </c>
      <c r="BG19" s="385">
        <f>SUMIFS('EMP CON'!$G:$G,'EMP CON'!$C:$C,"&gt;="&amp;DATE(AN19,1,1),'EMP CON'!$C:$C,"&lt;="&amp;EOMONTH(DATE(AN19,12,1),0),'EMP CON'!$I:$I,"efetivado",'EMP CON'!$D:$D,"Empréstimo Recebido")+SUMIFS('EMP CON'!$G:$G,'EMP CON'!$C:$C,"&gt;="&amp;DATE(AN19,1,1),'EMP CON'!$C:$C,"&lt;="&amp;EOMONTH(DATE(AN19,12,1),0),'EMP CON'!$I:$I,$AN$12,'EMP CON'!$D:$D,"Empréstimo Recebido")</f>
        <v>0</v>
      </c>
      <c r="BH19" s="385">
        <f>SUMIFS('PG CAR'!$H:$H,'PG CAR'!$C:$C,"&gt;="&amp;DATE(AN19,1,1),'PG CAR'!$C:$C,"&lt;="&amp;EOMONTH(DATE(AN19,12,1),0),'PG CAR'!$J:$J,"efetivado")+SUMIFS('PG CAR'!$H:$H,'PG CAR'!$C:$C,"&gt;="&amp;DATE(AN19,1,1),'PG CAR'!$C:$C,"&lt;="&amp;EOMONTH(DATE(AN19,12,1),0),'PG CAR'!$J:$J,$AN$12)</f>
        <v>0</v>
      </c>
      <c r="BI19" s="385"/>
      <c r="BJ19" s="385"/>
      <c r="BL19" s="380">
        <f t="shared" si="3"/>
        <v>2026</v>
      </c>
      <c r="BM19" s="385">
        <f t="shared" si="4"/>
        <v>0</v>
      </c>
      <c r="BN19" s="385">
        <f t="shared" si="5"/>
        <v>0</v>
      </c>
      <c r="BO19" s="385">
        <f t="shared" si="6"/>
        <v>0</v>
      </c>
      <c r="BP19" s="385">
        <f t="shared" si="7"/>
        <v>0</v>
      </c>
      <c r="BQ19" s="385">
        <f t="shared" si="8"/>
        <v>0</v>
      </c>
      <c r="BR19" s="385">
        <f t="shared" si="9"/>
        <v>0</v>
      </c>
      <c r="BS19" s="385">
        <f t="shared" si="10"/>
        <v>0</v>
      </c>
      <c r="BT19" s="385">
        <f t="shared" si="11"/>
        <v>0</v>
      </c>
      <c r="BU19" s="385">
        <f t="shared" si="12"/>
        <v>0</v>
      </c>
      <c r="BV19" s="385">
        <f t="shared" si="13"/>
        <v>0</v>
      </c>
      <c r="CA19" s="380" t="s">
        <v>37</v>
      </c>
      <c r="CB19" s="380">
        <v>4</v>
      </c>
      <c r="CD19" s="386" t="s">
        <v>157</v>
      </c>
      <c r="CE19" s="387">
        <f>VLOOKUP(CD19,'CAD2'!C12:D12,2,0)</f>
        <v>0</v>
      </c>
      <c r="CF19" s="380">
        <v>6</v>
      </c>
    </row>
    <row r="20" spans="2:84" ht="15" customHeight="1" x14ac:dyDescent="0.25">
      <c r="B20" s="225"/>
      <c r="C20" s="225"/>
      <c r="D20" s="225"/>
      <c r="E20" s="225"/>
      <c r="F20" s="225"/>
      <c r="G20" s="225"/>
      <c r="H20" s="225"/>
      <c r="I20" s="225"/>
      <c r="J20" s="225"/>
      <c r="K20" s="225"/>
      <c r="L20" s="225"/>
      <c r="M20" s="225"/>
      <c r="N20" s="225"/>
      <c r="O20" s="232"/>
      <c r="P20" s="242" t="s">
        <v>28</v>
      </c>
      <c r="Q20" s="236">
        <f>SUMIFS(AO134:AZ134,AO129:AZ129,CA39)</f>
        <v>0</v>
      </c>
      <c r="R20" s="232"/>
      <c r="S20" s="225"/>
      <c r="T20" s="225"/>
      <c r="U20" s="225"/>
      <c r="V20" s="225"/>
      <c r="W20" s="225"/>
      <c r="X20" s="225"/>
      <c r="Y20" s="225"/>
      <c r="Z20" s="225"/>
      <c r="AA20" s="225"/>
      <c r="AB20" s="225"/>
      <c r="AC20" s="342"/>
      <c r="AD20" s="391">
        <v>5</v>
      </c>
      <c r="AE20" s="380">
        <v>6</v>
      </c>
      <c r="AF20" s="373" t="s">
        <v>20</v>
      </c>
      <c r="AG20" s="380">
        <f t="shared" si="14"/>
        <v>3</v>
      </c>
      <c r="AH20" s="373" t="s">
        <v>20</v>
      </c>
      <c r="AI20" s="380">
        <f t="shared" si="15"/>
        <v>2021</v>
      </c>
      <c r="AJ20" s="387">
        <f t="shared" si="20"/>
        <v>0</v>
      </c>
      <c r="AK20" s="387">
        <f t="shared" si="16"/>
        <v>0</v>
      </c>
      <c r="AL20" s="387">
        <f t="shared" si="17"/>
        <v>0</v>
      </c>
      <c r="AN20" s="380">
        <f t="shared" si="18"/>
        <v>2027</v>
      </c>
      <c r="AO20" s="385">
        <f t="shared" si="19"/>
        <v>0</v>
      </c>
      <c r="AP20" s="385">
        <f>SUMIFS(DES!$F:$F,DES!$C:$C,"&gt;="&amp;DATE(AN20,1,1),DES!$C:$C,"&lt;="&amp;EOMONTH(DATE(AN20,12,1),0),DES!$G:$G,$G$10,DES!$H:$H,"efetivado")+SUMIFS(DES!$F:$F,DES!$C:$C,"&gt;="&amp;DATE(AN20,1,1),DES!$C:$C,"&lt;="&amp;EOMONTH(DATE(AN20,12,1),0),DES!$G:$G,$G$10,DES!$H:$H,$AN$12)</f>
        <v>0</v>
      </c>
      <c r="AQ20" s="385">
        <f>SUMIFS(REC!$F:$F,REC!$C:$C,"&gt;="&amp;DATE(AN20,1,1),REC!$C:$C,"&lt;="&amp;EOMONTH(DATE(AN20,12,1),0),REC!$G:$G,$G$10,REC!$H:$H,"efetivado")+SUMIFS(REC!$F:$F,REC!$C:$C,"&gt;="&amp;DATE(AN20,1,1),REC!$C:$C,"&lt;="&amp;EOMONTH(DATE(AN20,12,1),0),REC!$G:$G,$G$10,REC!$H:$H,$AN$12)</f>
        <v>0</v>
      </c>
      <c r="AR20" s="385">
        <f>SUMIFS('EMP ADQ'!$G:$G,'EMP ADQ'!$C:$C,"&gt;="&amp;DATE(AN20,1,1),'EMP ADQ'!$C:$C,"&lt;="&amp;EOMONTH(DATE(AN20,12,1),0),'EMP ADQ'!$H:$H,$G$10,'EMP ADQ'!$I:$I,"efetivado",'EMP ADQ'!$D:$D,"Empréstimo Adquirido")+SUMIFS('EMP ADQ'!$G:$G,'EMP ADQ'!$C:$C,"&gt;="&amp;DATE(AN20,1,1),'EMP ADQ'!$C:$C,"&lt;="&amp;EOMONTH(DATE(AN20,12,1),0),'EMP ADQ'!$H:$H,$G$10,'EMP ADQ'!$I:$I,$AN$12,'EMP ADQ'!$D:$D,"Empréstimo Adquirido")</f>
        <v>0</v>
      </c>
      <c r="AS20" s="385">
        <f>SUMIFS('EMP ADQ'!$G:$G,'EMP ADQ'!$C:$C,"&gt;="&amp;DATE(AN20,1,1),'EMP ADQ'!$C:$C,"&lt;="&amp;EOMONTH(DATE(AN20,12,1),0),'EMP ADQ'!$H:$H,$G$10,'EMP ADQ'!$I:$I,"efetivado",'EMP ADQ'!$D:$D,"Empréstimo Pago")+SUMIFS('EMP ADQ'!$G:$G,'EMP ADQ'!$C:$C,"&gt;="&amp;DATE(AN20,1,1),'EMP ADQ'!$C:$C,"&lt;="&amp;EOMONTH(DATE(AN20,12,1),0),'EMP ADQ'!$H:$H,$G$10,'EMP ADQ'!$I:$I,$AN$12,'EMP ADQ'!$D:$D,"Empréstimo Pago")</f>
        <v>0</v>
      </c>
      <c r="AT20" s="385">
        <f>SUMIFS('EMP CON'!$G:$G,'EMP CON'!$C:$C,"&gt;="&amp;DATE(AN20,1,1),'EMP CON'!$C:$C,"&lt;="&amp;EOMONTH(DATE(AN20,12,1),0),'EMP CON'!$H:$H,$G$10,'EMP CON'!$I:$I,"efetivado",'EMP CON'!$D:$D,"Empréstimo Concedido")+SUMIFS('EMP CON'!$G:$G,'EMP CON'!$C:$C,"&gt;="&amp;DATE(AN20,1,1),'EMP CON'!$C:$C,"&lt;="&amp;EOMONTH(DATE(AN20,12,1),0),'EMP CON'!$H:$H,$G$10,'EMP CON'!$I:$I,$AN$12,'EMP CON'!$D:$D,"Empréstimo Concedido")</f>
        <v>0</v>
      </c>
      <c r="AU20" s="385">
        <f>SUMIFS('EMP CON'!$G:$G,'EMP CON'!$C:$C,"&gt;="&amp;DATE(AN20,1,1),'EMP CON'!$C:$C,"&lt;="&amp;EOMONTH(DATE(AN20,12,1),0),'EMP CON'!$H:$H,$G$10,'EMP CON'!$I:$I,"efetivado",'EMP CON'!$D:$D,"Empréstimo Recebido")+SUMIFS('EMP CON'!$G:$G,'EMP CON'!$C:$C,"&gt;="&amp;DATE(AN20,1,1),'EMP CON'!$C:$C,"&lt;="&amp;EOMONTH(DATE(AN20,12,1),0),'EMP CON'!$H:$H,$G$10,'EMP CON'!$I:$I,$AN$12,'EMP CON'!$D:$D,"Empréstimo Recebido")</f>
        <v>0</v>
      </c>
      <c r="AV20" s="385">
        <f>SUMIFS('PG CAR'!$H:$H,'PG CAR'!$C:$C,"&gt;="&amp;DATE(AN20,1,1),'PG CAR'!$C:$C,"&lt;="&amp;EOMONTH(DATE(AN20,12,1),0),'PG CAR'!$I:$I,$G$10,'PG CAR'!$J:$J,"efetivado")+SUMIFS('PG CAR'!$H:$H,'PG CAR'!$C:$C,"&gt;="&amp;DATE(AN20,1,1),'PG CAR'!$C:$C,"&lt;="&amp;EOMONTH(DATE(AN20,12,1),0),'PG CAR'!$I:$I,$G$10,'PG CAR'!$J:$J,$AN$12)</f>
        <v>0</v>
      </c>
      <c r="AW20" s="385">
        <f>SUMIFS(TRANS!$F:$F,TRANS!$C:$C,"&gt;="&amp;DATE(AN20,1,1),TRANS!$C:$C,"&lt;="&amp;EOMONTH(DATE(AN20,12,1),0),TRANS!$D:$D,$G$10,DES!$H:$H,"efetivado")+SUMIFS(TRANS!$F:$F,TRANS!$C:$C,"&gt;="&amp;DATE(AN20,1,1),TRANS!$C:$C,"&lt;="&amp;EOMONTH(DATE(AN20,12,1),0),TRANS!$D:$D,$G$10,DES!$H:$H,$AN$12)</f>
        <v>0</v>
      </c>
      <c r="AX20" s="385">
        <f>SUMIFS(TRANS!$F:$F,TRANS!$C:$C,"&gt;="&amp;DATE(AN20,1,1),TRANS!$C:$C,"&lt;="&amp;EOMONTH(DATE(AN20,12,1),0),TRANS!$G:$G,$G$10,DES!$H:$H,"efetivado")+SUMIFS(TRANS!$F:$F,TRANS!$C:$C,"&gt;="&amp;DATE(AN20,1,1),TRANS!$C:$C,"&lt;="&amp;EOMONTH(DATE(AN20,12,1),0),TRANS!$G:$G,$G$10,DES!$H:$H,$AN$12)</f>
        <v>0</v>
      </c>
      <c r="AZ20" s="380">
        <f t="shared" si="1"/>
        <v>2027</v>
      </c>
      <c r="BA20" s="385">
        <f t="shared" si="2"/>
        <v>0</v>
      </c>
      <c r="BB20" s="385">
        <f>SUMIFS(DES!$F:$F,DES!$C:$C,"&gt;="&amp;DATE(AN20,1,1),DES!$C:$C,"&lt;="&amp;EOMONTH(DATE(AN20,12,1),0),DES!$H:$H,"efetivado")+SUMIFS(DES!$F:$F,DES!$C:$C,"&gt;="&amp;DATE(AN20,1,1),DES!$C:$C,"&lt;="&amp;EOMONTH(DATE(AN20,12,1),0),DES!$H:$H,$AN$12)</f>
        <v>0</v>
      </c>
      <c r="BC20" s="385">
        <f>SUMIFS(REC!$F:$F,REC!$C:$C,"&gt;="&amp;DATE(AN20,1,1),REC!$C:$C,"&lt;="&amp;EOMONTH(DATE(AN20,12,1),0),REC!$H:$H,"efetivado")+SUMIFS(REC!$F:$F,REC!$C:$C,"&gt;="&amp;DATE(AN20,1,1),REC!$C:$C,"&lt;="&amp;EOMONTH(DATE(AN20,12,1),0),REC!$H:$H,$AN$12)</f>
        <v>0</v>
      </c>
      <c r="BD20" s="385">
        <f>SUMIFS('EMP ADQ'!$G:$G,'EMP ADQ'!$C:$C,"&gt;="&amp;DATE(AN20,1,1),'EMP ADQ'!$C:$C,"&lt;="&amp;EOMONTH(DATE(AN20,12,1),0),'EMP ADQ'!$I:$I,"efetivado",'EMP ADQ'!$D:$D,"Empréstimo Adquirido")+SUMIFS('EMP ADQ'!$G:$G,'EMP ADQ'!$C:$C,"&gt;="&amp;DATE(AN20,1,1),'EMP ADQ'!$C:$C,"&lt;="&amp;EOMONTH(DATE(AN20,12,1),0),'EMP ADQ'!$I:$I,$AN$12,'EMP ADQ'!$D:$D,"Empréstimo Adquirido")</f>
        <v>0</v>
      </c>
      <c r="BE20" s="385">
        <f>SUMIFS('EMP ADQ'!$G:$G,'EMP ADQ'!$C:$C,"&gt;="&amp;DATE(AN20,1,1),'EMP ADQ'!$C:$C,"&lt;="&amp;EOMONTH(DATE(AN20,12,1),0),'EMP ADQ'!$I:$I,"efetivado",'EMP ADQ'!$D:$D,"Empréstimo Pago")+SUMIFS('EMP ADQ'!$G:$G,'EMP ADQ'!$C:$C,"&gt;="&amp;DATE(AN20,1,1),'EMP ADQ'!$C:$C,"&lt;="&amp;EOMONTH(DATE(AN20,12,1),0),'EMP ADQ'!$I:$I,$AN$12,'EMP ADQ'!$D:$D,"Empréstimo Pago")</f>
        <v>0</v>
      </c>
      <c r="BF20" s="385">
        <f>SUMIFS('EMP CON'!$G:$G,'EMP CON'!$C:$C,"&gt;="&amp;DATE(AN20,1,1),'EMP CON'!$C:$C,"&lt;="&amp;EOMONTH(DATE(AN20,12,1),0),'EMP CON'!$I:$I,"efetivado",'EMP CON'!$D:$D,"Empréstimo Concedido")+SUMIFS('EMP CON'!$G:$G,'EMP CON'!$C:$C,"&gt;="&amp;DATE(AN20,1,1),'EMP CON'!$C:$C,"&lt;="&amp;EOMONTH(DATE(AN20,126,1),0),'EMP CON'!$I:$I,$AN$12,'EMP CON'!$D:$D,"Empréstimo Concedido")</f>
        <v>0</v>
      </c>
      <c r="BG20" s="385">
        <f>SUMIFS('EMP CON'!$G:$G,'EMP CON'!$C:$C,"&gt;="&amp;DATE(AN20,1,1),'EMP CON'!$C:$C,"&lt;="&amp;EOMONTH(DATE(AN20,12,1),0),'EMP CON'!$I:$I,"efetivado",'EMP CON'!$D:$D,"Empréstimo Recebido")+SUMIFS('EMP CON'!$G:$G,'EMP CON'!$C:$C,"&gt;="&amp;DATE(AN20,1,1),'EMP CON'!$C:$C,"&lt;="&amp;EOMONTH(DATE(AN20,12,1),0),'EMP CON'!$I:$I,$AN$12,'EMP CON'!$D:$D,"Empréstimo Recebido")</f>
        <v>0</v>
      </c>
      <c r="BH20" s="385">
        <f>SUMIFS('PG CAR'!$H:$H,'PG CAR'!$C:$C,"&gt;="&amp;DATE(AN20,1,1),'PG CAR'!$C:$C,"&lt;="&amp;EOMONTH(DATE(AN20,12,1),0),'PG CAR'!$J:$J,"efetivado")+SUMIFS('PG CAR'!$H:$H,'PG CAR'!$C:$C,"&gt;="&amp;DATE(AN20,1,1),'PG CAR'!$C:$C,"&lt;="&amp;EOMONTH(DATE(AN20,12,1),0),'PG CAR'!$J:$J,$AN$12)</f>
        <v>0</v>
      </c>
      <c r="BI20" s="385"/>
      <c r="BJ20" s="385"/>
      <c r="BL20" s="380">
        <f t="shared" si="3"/>
        <v>2027</v>
      </c>
      <c r="BM20" s="385">
        <f t="shared" si="4"/>
        <v>0</v>
      </c>
      <c r="BN20" s="385">
        <f t="shared" si="5"/>
        <v>0</v>
      </c>
      <c r="BO20" s="385">
        <f t="shared" si="6"/>
        <v>0</v>
      </c>
      <c r="BP20" s="385">
        <f t="shared" si="7"/>
        <v>0</v>
      </c>
      <c r="BQ20" s="385">
        <f t="shared" si="8"/>
        <v>0</v>
      </c>
      <c r="BR20" s="385">
        <f t="shared" si="9"/>
        <v>0</v>
      </c>
      <c r="BS20" s="385">
        <f t="shared" si="10"/>
        <v>0</v>
      </c>
      <c r="BT20" s="385">
        <f t="shared" si="11"/>
        <v>0</v>
      </c>
      <c r="BU20" s="385">
        <f t="shared" si="12"/>
        <v>0</v>
      </c>
      <c r="BV20" s="385">
        <f t="shared" si="13"/>
        <v>0</v>
      </c>
      <c r="CA20" s="380" t="s">
        <v>38</v>
      </c>
      <c r="CB20" s="380">
        <v>5</v>
      </c>
      <c r="CD20" s="386" t="s">
        <v>158</v>
      </c>
      <c r="CE20" s="387">
        <f>VLOOKUP(CD20,'CAD2'!C13:D13,2,0)</f>
        <v>0</v>
      </c>
      <c r="CF20" s="380">
        <v>7</v>
      </c>
    </row>
    <row r="21" spans="2:84" ht="15" customHeight="1" x14ac:dyDescent="0.25">
      <c r="B21" s="225"/>
      <c r="C21" s="225"/>
      <c r="D21" s="225"/>
      <c r="E21" s="225"/>
      <c r="F21" s="225"/>
      <c r="G21" s="225"/>
      <c r="H21" s="225"/>
      <c r="I21" s="225"/>
      <c r="J21" s="225"/>
      <c r="K21" s="225"/>
      <c r="L21" s="225"/>
      <c r="M21" s="225"/>
      <c r="N21" s="225"/>
      <c r="O21" s="232"/>
      <c r="P21" s="244"/>
      <c r="Q21" s="234"/>
      <c r="R21" s="232"/>
      <c r="S21" s="225"/>
      <c r="T21" s="225"/>
      <c r="U21" s="225"/>
      <c r="V21" s="225"/>
      <c r="W21" s="225"/>
      <c r="X21" s="225"/>
      <c r="Y21" s="225"/>
      <c r="Z21" s="225"/>
      <c r="AA21" s="225"/>
      <c r="AB21" s="225"/>
      <c r="AC21" s="342"/>
      <c r="AD21" s="391">
        <v>6</v>
      </c>
      <c r="AE21" s="380">
        <v>7</v>
      </c>
      <c r="AF21" s="373" t="s">
        <v>20</v>
      </c>
      <c r="AG21" s="380">
        <f t="shared" si="14"/>
        <v>3</v>
      </c>
      <c r="AH21" s="373" t="s">
        <v>20</v>
      </c>
      <c r="AI21" s="380">
        <f t="shared" si="15"/>
        <v>2021</v>
      </c>
      <c r="AJ21" s="387">
        <f t="shared" si="20"/>
        <v>0</v>
      </c>
      <c r="AK21" s="387">
        <f t="shared" si="16"/>
        <v>0</v>
      </c>
      <c r="AL21" s="387">
        <f t="shared" si="17"/>
        <v>0</v>
      </c>
      <c r="AN21" s="380">
        <f t="shared" si="18"/>
        <v>2028</v>
      </c>
      <c r="AO21" s="385">
        <f t="shared" si="19"/>
        <v>0</v>
      </c>
      <c r="AP21" s="385">
        <f>SUMIFS(DES!$F:$F,DES!$C:$C,"&gt;="&amp;DATE(AN21,1,1),DES!$C:$C,"&lt;="&amp;EOMONTH(DATE(AN21,12,1),0),DES!$G:$G,$G$10,DES!$H:$H,"efetivado")+SUMIFS(DES!$F:$F,DES!$C:$C,"&gt;="&amp;DATE(AN21,1,1),DES!$C:$C,"&lt;="&amp;EOMONTH(DATE(AN21,12,1),0),DES!$G:$G,$G$10,DES!$H:$H,$AN$12)</f>
        <v>0</v>
      </c>
      <c r="AQ21" s="385">
        <f>SUMIFS(REC!$F:$F,REC!$C:$C,"&gt;="&amp;DATE(AN21,1,1),REC!$C:$C,"&lt;="&amp;EOMONTH(DATE(AN21,12,1),0),REC!$G:$G,$G$10,REC!$H:$H,"efetivado")+SUMIFS(REC!$F:$F,REC!$C:$C,"&gt;="&amp;DATE(AN21,1,1),REC!$C:$C,"&lt;="&amp;EOMONTH(DATE(AN21,12,1),0),REC!$G:$G,$G$10,REC!$H:$H,$AN$12)</f>
        <v>0</v>
      </c>
      <c r="AR21" s="385">
        <f>SUMIFS('EMP ADQ'!$G:$G,'EMP ADQ'!$C:$C,"&gt;="&amp;DATE(AN21,1,1),'EMP ADQ'!$C:$C,"&lt;="&amp;EOMONTH(DATE(AN21,12,1),0),'EMP ADQ'!$H:$H,$G$10,'EMP ADQ'!$I:$I,"efetivado",'EMP ADQ'!$D:$D,"Empréstimo Adquirido")+SUMIFS('EMP ADQ'!$G:$G,'EMP ADQ'!$C:$C,"&gt;="&amp;DATE(AN21,1,1),'EMP ADQ'!$C:$C,"&lt;="&amp;EOMONTH(DATE(AN21,12,1),0),'EMP ADQ'!$H:$H,$G$10,'EMP ADQ'!$I:$I,$AN$12,'EMP ADQ'!$D:$D,"Empréstimo Adquirido")</f>
        <v>0</v>
      </c>
      <c r="AS21" s="385">
        <f>SUMIFS('EMP ADQ'!$G:$G,'EMP ADQ'!$C:$C,"&gt;="&amp;DATE(AN21,1,1),'EMP ADQ'!$C:$C,"&lt;="&amp;EOMONTH(DATE(AN21,12,1),0),'EMP ADQ'!$H:$H,$G$10,'EMP ADQ'!$I:$I,"efetivado",'EMP ADQ'!$D:$D,"Empréstimo Pago")+SUMIFS('EMP ADQ'!$G:$G,'EMP ADQ'!$C:$C,"&gt;="&amp;DATE(AN21,1,1),'EMP ADQ'!$C:$C,"&lt;="&amp;EOMONTH(DATE(AN21,12,1),0),'EMP ADQ'!$H:$H,$G$10,'EMP ADQ'!$I:$I,$AN$12,'EMP ADQ'!$D:$D,"Empréstimo Pago")</f>
        <v>0</v>
      </c>
      <c r="AT21" s="385">
        <f>SUMIFS('EMP CON'!$G:$G,'EMP CON'!$C:$C,"&gt;="&amp;DATE(AN21,1,1),'EMP CON'!$C:$C,"&lt;="&amp;EOMONTH(DATE(AN21,12,1),0),'EMP CON'!$H:$H,$G$10,'EMP CON'!$I:$I,"efetivado",'EMP CON'!$D:$D,"Empréstimo Concedido")+SUMIFS('EMP CON'!$G:$G,'EMP CON'!$C:$C,"&gt;="&amp;DATE(AN21,1,1),'EMP CON'!$C:$C,"&lt;="&amp;EOMONTH(DATE(AN21,12,1),0),'EMP CON'!$H:$H,$G$10,'EMP CON'!$I:$I,$AN$12,'EMP CON'!$D:$D,"Empréstimo Concedido")</f>
        <v>0</v>
      </c>
      <c r="AU21" s="385">
        <f>SUMIFS('EMP CON'!$G:$G,'EMP CON'!$C:$C,"&gt;="&amp;DATE(AN21,1,1),'EMP CON'!$C:$C,"&lt;="&amp;EOMONTH(DATE(AN21,12,1),0),'EMP CON'!$H:$H,$G$10,'EMP CON'!$I:$I,"efetivado",'EMP CON'!$D:$D,"Empréstimo Recebido")+SUMIFS('EMP CON'!$G:$G,'EMP CON'!$C:$C,"&gt;="&amp;DATE(AN21,1,1),'EMP CON'!$C:$C,"&lt;="&amp;EOMONTH(DATE(AN21,12,1),0),'EMP CON'!$H:$H,$G$10,'EMP CON'!$I:$I,$AN$12,'EMP CON'!$D:$D,"Empréstimo Recebido")</f>
        <v>0</v>
      </c>
      <c r="AV21" s="385">
        <f>SUMIFS('PG CAR'!$H:$H,'PG CAR'!$C:$C,"&gt;="&amp;DATE(AN21,1,1),'PG CAR'!$C:$C,"&lt;="&amp;EOMONTH(DATE(AN21,12,1),0),'PG CAR'!$I:$I,$G$10,'PG CAR'!$J:$J,"efetivado")+SUMIFS('PG CAR'!$H:$H,'PG CAR'!$C:$C,"&gt;="&amp;DATE(AN21,1,1),'PG CAR'!$C:$C,"&lt;="&amp;EOMONTH(DATE(AN21,12,1),0),'PG CAR'!$I:$I,$G$10,'PG CAR'!$J:$J,$AN$12)</f>
        <v>0</v>
      </c>
      <c r="AW21" s="385">
        <f>SUMIFS(TRANS!$F:$F,TRANS!$C:$C,"&gt;="&amp;DATE(AN21,1,1),TRANS!$C:$C,"&lt;="&amp;EOMONTH(DATE(AN21,12,1),0),TRANS!$D:$D,$G$10,DES!$H:$H,"efetivado")+SUMIFS(TRANS!$F:$F,TRANS!$C:$C,"&gt;="&amp;DATE(AN21,1,1),TRANS!$C:$C,"&lt;="&amp;EOMONTH(DATE(AN21,12,1),0),TRANS!$D:$D,$G$10,DES!$H:$H,$AN$12)</f>
        <v>0</v>
      </c>
      <c r="AX21" s="385">
        <f>SUMIFS(TRANS!$F:$F,TRANS!$C:$C,"&gt;="&amp;DATE(AN21,1,1),TRANS!$C:$C,"&lt;="&amp;EOMONTH(DATE(AN21,12,1),0),TRANS!$G:$G,$G$10,DES!$H:$H,"efetivado")+SUMIFS(TRANS!$F:$F,TRANS!$C:$C,"&gt;="&amp;DATE(AN21,1,1),TRANS!$C:$C,"&lt;="&amp;EOMONTH(DATE(AN21,12,1),0),TRANS!$G:$G,$G$10,DES!$H:$H,$AN$12)</f>
        <v>0</v>
      </c>
      <c r="AZ21" s="380">
        <f t="shared" si="1"/>
        <v>2028</v>
      </c>
      <c r="BA21" s="385">
        <f t="shared" si="2"/>
        <v>0</v>
      </c>
      <c r="BB21" s="385">
        <f>SUMIFS(DES!$F:$F,DES!$C:$C,"&gt;="&amp;DATE(AN21,1,1),DES!$C:$C,"&lt;="&amp;EOMONTH(DATE(AN21,12,1),0),DES!$H:$H,"efetivado")+SUMIFS(DES!$F:$F,DES!$C:$C,"&gt;="&amp;DATE(AN21,1,1),DES!$C:$C,"&lt;="&amp;EOMONTH(DATE(AN21,12,1),0),DES!$H:$H,$AN$12)</f>
        <v>0</v>
      </c>
      <c r="BC21" s="385">
        <f>SUMIFS(REC!$F:$F,REC!$C:$C,"&gt;="&amp;DATE(AN21,1,1),REC!$C:$C,"&lt;="&amp;EOMONTH(DATE(AN21,12,1),0),REC!$H:$H,"efetivado")+SUMIFS(REC!$F:$F,REC!$C:$C,"&gt;="&amp;DATE(AN21,1,1),REC!$C:$C,"&lt;="&amp;EOMONTH(DATE(AN21,12,1),0),REC!$H:$H,$AN$12)</f>
        <v>0</v>
      </c>
      <c r="BD21" s="385">
        <f>SUMIFS('EMP ADQ'!$G:$G,'EMP ADQ'!$C:$C,"&gt;="&amp;DATE(AN21,1,1),'EMP ADQ'!$C:$C,"&lt;="&amp;EOMONTH(DATE(AN21,12,1),0),'EMP ADQ'!$I:$I,"efetivado",'EMP ADQ'!$D:$D,"Empréstimo Adquirido")+SUMIFS('EMP ADQ'!$G:$G,'EMP ADQ'!$C:$C,"&gt;="&amp;DATE(AN21,1,1),'EMP ADQ'!$C:$C,"&lt;="&amp;EOMONTH(DATE(AN21,12,1),0),'EMP ADQ'!$I:$I,$AN$12,'EMP ADQ'!$D:$D,"Empréstimo Adquirido")</f>
        <v>0</v>
      </c>
      <c r="BE21" s="385">
        <f>SUMIFS('EMP ADQ'!$G:$G,'EMP ADQ'!$C:$C,"&gt;="&amp;DATE(AN21,1,1),'EMP ADQ'!$C:$C,"&lt;="&amp;EOMONTH(DATE(AN21,12,1),0),'EMP ADQ'!$I:$I,"efetivado",'EMP ADQ'!$D:$D,"Empréstimo Pago")+SUMIFS('EMP ADQ'!$G:$G,'EMP ADQ'!$C:$C,"&gt;="&amp;DATE(AN21,1,1),'EMP ADQ'!$C:$C,"&lt;="&amp;EOMONTH(DATE(AN21,12,1),0),'EMP ADQ'!$I:$I,$AN$12,'EMP ADQ'!$D:$D,"Empréstimo Pago")</f>
        <v>0</v>
      </c>
      <c r="BF21" s="385">
        <f>SUMIFS('EMP CON'!$G:$G,'EMP CON'!$C:$C,"&gt;="&amp;DATE(AN21,1,1),'EMP CON'!$C:$C,"&lt;="&amp;EOMONTH(DATE(AN21,12,1),0),'EMP CON'!$I:$I,"efetivado",'EMP CON'!$D:$D,"Empréstimo Concedido")+SUMIFS('EMP CON'!$G:$G,'EMP CON'!$C:$C,"&gt;="&amp;DATE(AN21,1,1),'EMP CON'!$C:$C,"&lt;="&amp;EOMONTH(DATE(AN21,126,1),0),'EMP CON'!$I:$I,$AN$12,'EMP CON'!$D:$D,"Empréstimo Concedido")</f>
        <v>0</v>
      </c>
      <c r="BG21" s="385">
        <f>SUMIFS('EMP CON'!$G:$G,'EMP CON'!$C:$C,"&gt;="&amp;DATE(AN21,1,1),'EMP CON'!$C:$C,"&lt;="&amp;EOMONTH(DATE(AN21,12,1),0),'EMP CON'!$I:$I,"efetivado",'EMP CON'!$D:$D,"Empréstimo Recebido")+SUMIFS('EMP CON'!$G:$G,'EMP CON'!$C:$C,"&gt;="&amp;DATE(AN21,1,1),'EMP CON'!$C:$C,"&lt;="&amp;EOMONTH(DATE(AN21,12,1),0),'EMP CON'!$I:$I,$AN$12,'EMP CON'!$D:$D,"Empréstimo Recebido")</f>
        <v>0</v>
      </c>
      <c r="BH21" s="385">
        <f>SUMIFS('PG CAR'!$H:$H,'PG CAR'!$C:$C,"&gt;="&amp;DATE(AN21,1,1),'PG CAR'!$C:$C,"&lt;="&amp;EOMONTH(DATE(AN21,12,1),0),'PG CAR'!$J:$J,"efetivado")+SUMIFS('PG CAR'!$H:$H,'PG CAR'!$C:$C,"&gt;="&amp;DATE(AN21,1,1),'PG CAR'!$C:$C,"&lt;="&amp;EOMONTH(DATE(AN21,12,1),0),'PG CAR'!$J:$J,$AN$12)</f>
        <v>0</v>
      </c>
      <c r="BI21" s="385"/>
      <c r="BJ21" s="385"/>
      <c r="BL21" s="380">
        <f t="shared" si="3"/>
        <v>2028</v>
      </c>
      <c r="BM21" s="385">
        <f t="shared" si="4"/>
        <v>0</v>
      </c>
      <c r="BN21" s="385">
        <f t="shared" si="5"/>
        <v>0</v>
      </c>
      <c r="BO21" s="385">
        <f t="shared" si="6"/>
        <v>0</v>
      </c>
      <c r="BP21" s="385">
        <f t="shared" si="7"/>
        <v>0</v>
      </c>
      <c r="BQ21" s="385">
        <f t="shared" si="8"/>
        <v>0</v>
      </c>
      <c r="BR21" s="385">
        <f t="shared" si="9"/>
        <v>0</v>
      </c>
      <c r="BS21" s="385">
        <f t="shared" si="10"/>
        <v>0</v>
      </c>
      <c r="BT21" s="385">
        <f t="shared" si="11"/>
        <v>0</v>
      </c>
      <c r="BU21" s="385">
        <f t="shared" si="12"/>
        <v>0</v>
      </c>
      <c r="BV21" s="385">
        <f t="shared" si="13"/>
        <v>0</v>
      </c>
      <c r="CA21" s="380" t="s">
        <v>39</v>
      </c>
      <c r="CB21" s="380">
        <v>6</v>
      </c>
      <c r="CD21" s="386" t="s">
        <v>159</v>
      </c>
      <c r="CE21" s="387">
        <f>VLOOKUP(CD21,'CAD2'!C14:D14,2,0)</f>
        <v>0</v>
      </c>
      <c r="CF21" s="380">
        <v>8</v>
      </c>
    </row>
    <row r="22" spans="2:84" ht="15" customHeight="1" x14ac:dyDescent="0.25">
      <c r="B22" s="225"/>
      <c r="C22" s="225"/>
      <c r="D22" s="225"/>
      <c r="E22" s="225"/>
      <c r="F22" s="225"/>
      <c r="G22" s="225"/>
      <c r="H22" s="225"/>
      <c r="I22" s="225"/>
      <c r="J22" s="225"/>
      <c r="K22" s="225"/>
      <c r="L22" s="225"/>
      <c r="M22" s="225"/>
      <c r="N22" s="225"/>
      <c r="O22" s="232"/>
      <c r="P22" s="242" t="s">
        <v>27</v>
      </c>
      <c r="Q22" s="236">
        <f>SUMIFS(AO135:AZ135,AO129:AZ129,CA39)</f>
        <v>0</v>
      </c>
      <c r="R22" s="232"/>
      <c r="S22" s="225"/>
      <c r="T22" s="225"/>
      <c r="U22" s="225"/>
      <c r="V22" s="225"/>
      <c r="W22" s="225"/>
      <c r="X22" s="225"/>
      <c r="Y22" s="225"/>
      <c r="Z22" s="225"/>
      <c r="AA22" s="225"/>
      <c r="AB22" s="225"/>
      <c r="AC22" s="342"/>
      <c r="AD22" s="391">
        <v>7</v>
      </c>
      <c r="AE22" s="380">
        <v>8</v>
      </c>
      <c r="AF22" s="373" t="s">
        <v>20</v>
      </c>
      <c r="AG22" s="380">
        <f t="shared" si="14"/>
        <v>3</v>
      </c>
      <c r="AH22" s="373" t="s">
        <v>20</v>
      </c>
      <c r="AI22" s="380">
        <f t="shared" si="15"/>
        <v>2021</v>
      </c>
      <c r="AJ22" s="387">
        <f t="shared" si="20"/>
        <v>0</v>
      </c>
      <c r="AK22" s="387">
        <f t="shared" si="16"/>
        <v>0</v>
      </c>
      <c r="AL22" s="387">
        <f t="shared" si="17"/>
        <v>0</v>
      </c>
      <c r="AN22" s="380">
        <f t="shared" si="18"/>
        <v>2029</v>
      </c>
      <c r="AO22" s="385">
        <f t="shared" si="19"/>
        <v>0</v>
      </c>
      <c r="AP22" s="385">
        <f>SUMIFS(DES!$F:$F,DES!$C:$C,"&gt;="&amp;DATE(AN22,1,1),DES!$C:$C,"&lt;="&amp;EOMONTH(DATE(AN22,12,1),0),DES!$G:$G,$G$10,DES!$H:$H,"efetivado")+SUMIFS(DES!$F:$F,DES!$C:$C,"&gt;="&amp;DATE(AN22,1,1),DES!$C:$C,"&lt;="&amp;EOMONTH(DATE(AN22,12,1),0),DES!$G:$G,$G$10,DES!$H:$H,$AN$12)</f>
        <v>0</v>
      </c>
      <c r="AQ22" s="385">
        <f>SUMIFS(REC!$F:$F,REC!$C:$C,"&gt;="&amp;DATE(AN22,1,1),REC!$C:$C,"&lt;="&amp;EOMONTH(DATE(AN22,12,1),0),REC!$G:$G,$G$10,REC!$H:$H,"efetivado")+SUMIFS(REC!$F:$F,REC!$C:$C,"&gt;="&amp;DATE(AN22,1,1),REC!$C:$C,"&lt;="&amp;EOMONTH(DATE(AN22,12,1),0),REC!$G:$G,$G$10,REC!$H:$H,$AN$12)</f>
        <v>0</v>
      </c>
      <c r="AR22" s="385">
        <f>SUMIFS('EMP ADQ'!$G:$G,'EMP ADQ'!$C:$C,"&gt;="&amp;DATE(AN22,1,1),'EMP ADQ'!$C:$C,"&lt;="&amp;EOMONTH(DATE(AN22,12,1),0),'EMP ADQ'!$H:$H,$G$10,'EMP ADQ'!$I:$I,"efetivado",'EMP ADQ'!$D:$D,"Empréstimo Adquirido")+SUMIFS('EMP ADQ'!$G:$G,'EMP ADQ'!$C:$C,"&gt;="&amp;DATE(AN22,1,1),'EMP ADQ'!$C:$C,"&lt;="&amp;EOMONTH(DATE(AN22,12,1),0),'EMP ADQ'!$H:$H,$G$10,'EMP ADQ'!$I:$I,$AN$12,'EMP ADQ'!$D:$D,"Empréstimo Adquirido")</f>
        <v>0</v>
      </c>
      <c r="AS22" s="385">
        <f>SUMIFS('EMP ADQ'!$G:$G,'EMP ADQ'!$C:$C,"&gt;="&amp;DATE(AN22,1,1),'EMP ADQ'!$C:$C,"&lt;="&amp;EOMONTH(DATE(AN22,12,1),0),'EMP ADQ'!$H:$H,$G$10,'EMP ADQ'!$I:$I,"efetivado",'EMP ADQ'!$D:$D,"Empréstimo Pago")+SUMIFS('EMP ADQ'!$G:$G,'EMP ADQ'!$C:$C,"&gt;="&amp;DATE(AN22,1,1),'EMP ADQ'!$C:$C,"&lt;="&amp;EOMONTH(DATE(AN22,12,1),0),'EMP ADQ'!$H:$H,$G$10,'EMP ADQ'!$I:$I,$AN$12,'EMP ADQ'!$D:$D,"Empréstimo Pago")</f>
        <v>0</v>
      </c>
      <c r="AT22" s="385">
        <f>SUMIFS('EMP CON'!$G:$G,'EMP CON'!$C:$C,"&gt;="&amp;DATE(AN22,1,1),'EMP CON'!$C:$C,"&lt;="&amp;EOMONTH(DATE(AN22,12,1),0),'EMP CON'!$H:$H,$G$10,'EMP CON'!$I:$I,"efetivado",'EMP CON'!$D:$D,"Empréstimo Concedido")+SUMIFS('EMP CON'!$G:$G,'EMP CON'!$C:$C,"&gt;="&amp;DATE(AN22,1,1),'EMP CON'!$C:$C,"&lt;="&amp;EOMONTH(DATE(AN22,12,1),0),'EMP CON'!$H:$H,$G$10,'EMP CON'!$I:$I,$AN$12,'EMP CON'!$D:$D,"Empréstimo Concedido")</f>
        <v>0</v>
      </c>
      <c r="AU22" s="385">
        <f>SUMIFS('EMP CON'!$G:$G,'EMP CON'!$C:$C,"&gt;="&amp;DATE(AN22,1,1),'EMP CON'!$C:$C,"&lt;="&amp;EOMONTH(DATE(AN22,12,1),0),'EMP CON'!$H:$H,$G$10,'EMP CON'!$I:$I,"efetivado",'EMP CON'!$D:$D,"Empréstimo Recebido")+SUMIFS('EMP CON'!$G:$G,'EMP CON'!$C:$C,"&gt;="&amp;DATE(AN22,1,1),'EMP CON'!$C:$C,"&lt;="&amp;EOMONTH(DATE(AN22,12,1),0),'EMP CON'!$H:$H,$G$10,'EMP CON'!$I:$I,$AN$12,'EMP CON'!$D:$D,"Empréstimo Recebido")</f>
        <v>0</v>
      </c>
      <c r="AV22" s="385">
        <f>SUMIFS('PG CAR'!$H:$H,'PG CAR'!$C:$C,"&gt;="&amp;DATE(AN22,1,1),'PG CAR'!$C:$C,"&lt;="&amp;EOMONTH(DATE(AN22,12,1),0),'PG CAR'!$I:$I,$G$10,'PG CAR'!$J:$J,"efetivado")+SUMIFS('PG CAR'!$H:$H,'PG CAR'!$C:$C,"&gt;="&amp;DATE(AN22,1,1),'PG CAR'!$C:$C,"&lt;="&amp;EOMONTH(DATE(AN22,12,1),0),'PG CAR'!$I:$I,$G$10,'PG CAR'!$J:$J,$AN$12)</f>
        <v>0</v>
      </c>
      <c r="AW22" s="385">
        <f>SUMIFS(TRANS!$F:$F,TRANS!$C:$C,"&gt;="&amp;DATE(AN22,1,1),TRANS!$C:$C,"&lt;="&amp;EOMONTH(DATE(AN22,12,1),0),TRANS!$D:$D,$G$10,DES!$H:$H,"efetivado")+SUMIFS(TRANS!$F:$F,TRANS!$C:$C,"&gt;="&amp;DATE(AN22,1,1),TRANS!$C:$C,"&lt;="&amp;EOMONTH(DATE(AN22,12,1),0),TRANS!$D:$D,$G$10,DES!$H:$H,$AN$12)</f>
        <v>0</v>
      </c>
      <c r="AX22" s="385">
        <f>SUMIFS(TRANS!$F:$F,TRANS!$C:$C,"&gt;="&amp;DATE(AN22,1,1),TRANS!$C:$C,"&lt;="&amp;EOMONTH(DATE(AN22,12,1),0),TRANS!$G:$G,$G$10,DES!$H:$H,"efetivado")+SUMIFS(TRANS!$F:$F,TRANS!$C:$C,"&gt;="&amp;DATE(AN22,1,1),TRANS!$C:$C,"&lt;="&amp;EOMONTH(DATE(AN22,12,1),0),TRANS!$G:$G,$G$10,DES!$H:$H,$AN$12)</f>
        <v>0</v>
      </c>
      <c r="AZ22" s="380">
        <f t="shared" si="1"/>
        <v>2029</v>
      </c>
      <c r="BA22" s="385">
        <f t="shared" si="2"/>
        <v>0</v>
      </c>
      <c r="BB22" s="385">
        <f>SUMIFS(DES!$F:$F,DES!$C:$C,"&gt;="&amp;DATE(AN22,1,1),DES!$C:$C,"&lt;="&amp;EOMONTH(DATE(AN22,12,1),0),DES!$H:$H,"efetivado")+SUMIFS(DES!$F:$F,DES!$C:$C,"&gt;="&amp;DATE(AN22,1,1),DES!$C:$C,"&lt;="&amp;EOMONTH(DATE(AN22,12,1),0),DES!$H:$H,$AN$12)</f>
        <v>0</v>
      </c>
      <c r="BC22" s="385">
        <f>SUMIFS(REC!$F:$F,REC!$C:$C,"&gt;="&amp;DATE(AN22,1,1),REC!$C:$C,"&lt;="&amp;EOMONTH(DATE(AN22,12,1),0),REC!$H:$H,"efetivado")+SUMIFS(REC!$F:$F,REC!$C:$C,"&gt;="&amp;DATE(AN22,1,1),REC!$C:$C,"&lt;="&amp;EOMONTH(DATE(AN22,12,1),0),REC!$H:$H,$AN$12)</f>
        <v>0</v>
      </c>
      <c r="BD22" s="385">
        <f>SUMIFS('EMP ADQ'!$G:$G,'EMP ADQ'!$C:$C,"&gt;="&amp;DATE(AN22,1,1),'EMP ADQ'!$C:$C,"&lt;="&amp;EOMONTH(DATE(AN22,12,1),0),'EMP ADQ'!$I:$I,"efetivado",'EMP ADQ'!$D:$D,"Empréstimo Adquirido")+SUMIFS('EMP ADQ'!$G:$G,'EMP ADQ'!$C:$C,"&gt;="&amp;DATE(AN22,1,1),'EMP ADQ'!$C:$C,"&lt;="&amp;EOMONTH(DATE(AN22,12,1),0),'EMP ADQ'!$I:$I,$AN$12,'EMP ADQ'!$D:$D,"Empréstimo Adquirido")</f>
        <v>0</v>
      </c>
      <c r="BE22" s="385">
        <f>SUMIFS('EMP ADQ'!$G:$G,'EMP ADQ'!$C:$C,"&gt;="&amp;DATE(AN22,1,1),'EMP ADQ'!$C:$C,"&lt;="&amp;EOMONTH(DATE(AN22,12,1),0),'EMP ADQ'!$I:$I,"efetivado",'EMP ADQ'!$D:$D,"Empréstimo Pago")+SUMIFS('EMP ADQ'!$G:$G,'EMP ADQ'!$C:$C,"&gt;="&amp;DATE(AN22,1,1),'EMP ADQ'!$C:$C,"&lt;="&amp;EOMONTH(DATE(AN22,12,1),0),'EMP ADQ'!$I:$I,$AN$12,'EMP ADQ'!$D:$D,"Empréstimo Pago")</f>
        <v>0</v>
      </c>
      <c r="BF22" s="385">
        <f>SUMIFS('EMP CON'!$G:$G,'EMP CON'!$C:$C,"&gt;="&amp;DATE(AN22,1,1),'EMP CON'!$C:$C,"&lt;="&amp;EOMONTH(DATE(AN22,12,1),0),'EMP CON'!$I:$I,"efetivado",'EMP CON'!$D:$D,"Empréstimo Concedido")+SUMIFS('EMP CON'!$G:$G,'EMP CON'!$C:$C,"&gt;="&amp;DATE(AN22,1,1),'EMP CON'!$C:$C,"&lt;="&amp;EOMONTH(DATE(AN22,126,1),0),'EMP CON'!$I:$I,$AN$12,'EMP CON'!$D:$D,"Empréstimo Concedido")</f>
        <v>0</v>
      </c>
      <c r="BG22" s="385">
        <f>SUMIFS('EMP CON'!$G:$G,'EMP CON'!$C:$C,"&gt;="&amp;DATE(AN22,1,1),'EMP CON'!$C:$C,"&lt;="&amp;EOMONTH(DATE(AN22,12,1),0),'EMP CON'!$I:$I,"efetivado",'EMP CON'!$D:$D,"Empréstimo Recebido")+SUMIFS('EMP CON'!$G:$G,'EMP CON'!$C:$C,"&gt;="&amp;DATE(AN22,1,1),'EMP CON'!$C:$C,"&lt;="&amp;EOMONTH(DATE(AN22,12,1),0),'EMP CON'!$I:$I,$AN$12,'EMP CON'!$D:$D,"Empréstimo Recebido")</f>
        <v>0</v>
      </c>
      <c r="BH22" s="385">
        <f>SUMIFS('PG CAR'!$H:$H,'PG CAR'!$C:$C,"&gt;="&amp;DATE(AN22,1,1),'PG CAR'!$C:$C,"&lt;="&amp;EOMONTH(DATE(AN22,12,1),0),'PG CAR'!$J:$J,"efetivado")+SUMIFS('PG CAR'!$H:$H,'PG CAR'!$C:$C,"&gt;="&amp;DATE(AN22,1,1),'PG CAR'!$C:$C,"&lt;="&amp;EOMONTH(DATE(AN22,12,1),0),'PG CAR'!$J:$J,$AN$12)</f>
        <v>0</v>
      </c>
      <c r="BI22" s="385"/>
      <c r="BJ22" s="385"/>
      <c r="BL22" s="380">
        <f t="shared" si="3"/>
        <v>2029</v>
      </c>
      <c r="BM22" s="385">
        <f t="shared" si="4"/>
        <v>0</v>
      </c>
      <c r="BN22" s="385">
        <f t="shared" si="5"/>
        <v>0</v>
      </c>
      <c r="BO22" s="385">
        <f t="shared" si="6"/>
        <v>0</v>
      </c>
      <c r="BP22" s="385">
        <f t="shared" si="7"/>
        <v>0</v>
      </c>
      <c r="BQ22" s="385">
        <f t="shared" si="8"/>
        <v>0</v>
      </c>
      <c r="BR22" s="385">
        <f t="shared" si="9"/>
        <v>0</v>
      </c>
      <c r="BS22" s="385">
        <f t="shared" si="10"/>
        <v>0</v>
      </c>
      <c r="BT22" s="385">
        <f t="shared" si="11"/>
        <v>0</v>
      </c>
      <c r="BU22" s="385">
        <f t="shared" si="12"/>
        <v>0</v>
      </c>
      <c r="BV22" s="385">
        <f t="shared" si="13"/>
        <v>0</v>
      </c>
      <c r="CA22" s="380" t="s">
        <v>40</v>
      </c>
      <c r="CB22" s="380">
        <v>7</v>
      </c>
      <c r="CD22" s="386" t="s">
        <v>160</v>
      </c>
      <c r="CE22" s="387">
        <f>VLOOKUP(CD22,'CAD2'!C15:D15,2,0)</f>
        <v>0</v>
      </c>
      <c r="CF22" s="380">
        <v>9</v>
      </c>
    </row>
    <row r="23" spans="2:84" ht="15" customHeight="1" x14ac:dyDescent="0.25">
      <c r="B23" s="225"/>
      <c r="C23" s="225"/>
      <c r="D23" s="225"/>
      <c r="E23" s="225"/>
      <c r="F23" s="225"/>
      <c r="G23" s="225"/>
      <c r="H23" s="225"/>
      <c r="I23" s="225"/>
      <c r="J23" s="225"/>
      <c r="K23" s="225"/>
      <c r="L23" s="225"/>
      <c r="M23" s="225"/>
      <c r="N23" s="225"/>
      <c r="O23" s="232"/>
      <c r="P23" s="241" t="s">
        <v>25</v>
      </c>
      <c r="Q23" s="235">
        <f>SUMIFS(AO136:AZ136,AO129:AZ129,CA39)</f>
        <v>0</v>
      </c>
      <c r="R23" s="232"/>
      <c r="S23" s="225"/>
      <c r="T23" s="225"/>
      <c r="U23" s="225"/>
      <c r="V23" s="225"/>
      <c r="W23" s="225"/>
      <c r="X23" s="225"/>
      <c r="Y23" s="225"/>
      <c r="Z23" s="225"/>
      <c r="AA23" s="225"/>
      <c r="AB23" s="225"/>
      <c r="AC23" s="342"/>
      <c r="AD23" s="391">
        <v>8</v>
      </c>
      <c r="AE23" s="380">
        <v>9</v>
      </c>
      <c r="AF23" s="373" t="s">
        <v>20</v>
      </c>
      <c r="AG23" s="380">
        <f t="shared" si="14"/>
        <v>3</v>
      </c>
      <c r="AH23" s="373" t="s">
        <v>20</v>
      </c>
      <c r="AI23" s="380">
        <f t="shared" si="15"/>
        <v>2021</v>
      </c>
      <c r="AJ23" s="387">
        <f t="shared" si="20"/>
        <v>0</v>
      </c>
      <c r="AK23" s="387">
        <f t="shared" si="16"/>
        <v>0</v>
      </c>
      <c r="AL23" s="387">
        <f t="shared" si="17"/>
        <v>0</v>
      </c>
      <c r="AN23" s="380">
        <f t="shared" si="18"/>
        <v>2030</v>
      </c>
      <c r="AO23" s="385">
        <f t="shared" si="19"/>
        <v>0</v>
      </c>
      <c r="AP23" s="385">
        <f>SUMIFS(DES!$F:$F,DES!$C:$C,"&gt;="&amp;DATE(AN23,1,1),DES!$C:$C,"&lt;="&amp;EOMONTH(DATE(AN23,12,1),0),DES!$G:$G,$G$10,DES!$H:$H,"efetivado")+SUMIFS(DES!$F:$F,DES!$C:$C,"&gt;="&amp;DATE(AN23,1,1),DES!$C:$C,"&lt;="&amp;EOMONTH(DATE(AN23,12,1),0),DES!$G:$G,$G$10,DES!$H:$H,$AN$12)</f>
        <v>0</v>
      </c>
      <c r="AQ23" s="385">
        <f>SUMIFS(REC!$F:$F,REC!$C:$C,"&gt;="&amp;DATE(AN23,1,1),REC!$C:$C,"&lt;="&amp;EOMONTH(DATE(AN23,12,1),0),REC!$G:$G,$G$10,REC!$H:$H,"efetivado")+SUMIFS(REC!$F:$F,REC!$C:$C,"&gt;="&amp;DATE(AN23,1,1),REC!$C:$C,"&lt;="&amp;EOMONTH(DATE(AN23,12,1),0),REC!$G:$G,$G$10,REC!$H:$H,$AN$12)</f>
        <v>0</v>
      </c>
      <c r="AR23" s="385">
        <f>SUMIFS('EMP ADQ'!$G:$G,'EMP ADQ'!$C:$C,"&gt;="&amp;DATE(AN23,1,1),'EMP ADQ'!$C:$C,"&lt;="&amp;EOMONTH(DATE(AN23,12,1),0),'EMP ADQ'!$H:$H,$G$10,'EMP ADQ'!$I:$I,"efetivado",'EMP ADQ'!$D:$D,"Empréstimo Adquirido")+SUMIFS('EMP ADQ'!$G:$G,'EMP ADQ'!$C:$C,"&gt;="&amp;DATE(AN23,1,1),'EMP ADQ'!$C:$C,"&lt;="&amp;EOMONTH(DATE(AN23,12,1),0),'EMP ADQ'!$H:$H,$G$10,'EMP ADQ'!$I:$I,$AN$12,'EMP ADQ'!$D:$D,"Empréstimo Adquirido")</f>
        <v>0</v>
      </c>
      <c r="AS23" s="385">
        <f>SUMIFS('EMP ADQ'!$G:$G,'EMP ADQ'!$C:$C,"&gt;="&amp;DATE(AN23,1,1),'EMP ADQ'!$C:$C,"&lt;="&amp;EOMONTH(DATE(AN23,12,1),0),'EMP ADQ'!$H:$H,$G$10,'EMP ADQ'!$I:$I,"efetivado",'EMP ADQ'!$D:$D,"Empréstimo Pago")+SUMIFS('EMP ADQ'!$G:$G,'EMP ADQ'!$C:$C,"&gt;="&amp;DATE(AN23,1,1),'EMP ADQ'!$C:$C,"&lt;="&amp;EOMONTH(DATE(AN23,12,1),0),'EMP ADQ'!$H:$H,$G$10,'EMP ADQ'!$I:$I,$AN$12,'EMP ADQ'!$D:$D,"Empréstimo Pago")</f>
        <v>0</v>
      </c>
      <c r="AT23" s="385">
        <f>SUMIFS('EMP CON'!$G:$G,'EMP CON'!$C:$C,"&gt;="&amp;DATE(AN23,1,1),'EMP CON'!$C:$C,"&lt;="&amp;EOMONTH(DATE(AN23,12,1),0),'EMP CON'!$H:$H,$G$10,'EMP CON'!$I:$I,"efetivado",'EMP CON'!$D:$D,"Empréstimo Concedido")+SUMIFS('EMP CON'!$G:$G,'EMP CON'!$C:$C,"&gt;="&amp;DATE(AN23,1,1),'EMP CON'!$C:$C,"&lt;="&amp;EOMONTH(DATE(AN23,12,1),0),'EMP CON'!$H:$H,$G$10,'EMP CON'!$I:$I,$AN$12,'EMP CON'!$D:$D,"Empréstimo Concedido")</f>
        <v>0</v>
      </c>
      <c r="AU23" s="385">
        <f>SUMIFS('EMP CON'!$G:$G,'EMP CON'!$C:$C,"&gt;="&amp;DATE(AN23,1,1),'EMP CON'!$C:$C,"&lt;="&amp;EOMONTH(DATE(AN23,12,1),0),'EMP CON'!$H:$H,$G$10,'EMP CON'!$I:$I,"efetivado",'EMP CON'!$D:$D,"Empréstimo Recebido")+SUMIFS('EMP CON'!$G:$G,'EMP CON'!$C:$C,"&gt;="&amp;DATE(AN23,1,1),'EMP CON'!$C:$C,"&lt;="&amp;EOMONTH(DATE(AN23,12,1),0),'EMP CON'!$H:$H,$G$10,'EMP CON'!$I:$I,$AN$12,'EMP CON'!$D:$D,"Empréstimo Recebido")</f>
        <v>0</v>
      </c>
      <c r="AV23" s="385">
        <f>SUMIFS('PG CAR'!$H:$H,'PG CAR'!$C:$C,"&gt;="&amp;DATE(AN23,1,1),'PG CAR'!$C:$C,"&lt;="&amp;EOMONTH(DATE(AN23,12,1),0),'PG CAR'!$I:$I,$G$10,'PG CAR'!$J:$J,"efetivado")+SUMIFS('PG CAR'!$H:$H,'PG CAR'!$C:$C,"&gt;="&amp;DATE(AN23,1,1),'PG CAR'!$C:$C,"&lt;="&amp;EOMONTH(DATE(AN23,12,1),0),'PG CAR'!$I:$I,$G$10,'PG CAR'!$J:$J,$AN$12)</f>
        <v>0</v>
      </c>
      <c r="AW23" s="385">
        <f>SUMIFS(TRANS!$F:$F,TRANS!$C:$C,"&gt;="&amp;DATE(AN23,1,1),TRANS!$C:$C,"&lt;="&amp;EOMONTH(DATE(AN23,12,1),0),TRANS!$D:$D,$G$10,DES!$H:$H,"efetivado")+SUMIFS(TRANS!$F:$F,TRANS!$C:$C,"&gt;="&amp;DATE(AN23,1,1),TRANS!$C:$C,"&lt;="&amp;EOMONTH(DATE(AN23,12,1),0),TRANS!$D:$D,$G$10,DES!$H:$H,$AN$12)</f>
        <v>0</v>
      </c>
      <c r="AX23" s="385">
        <f>SUMIFS(TRANS!$F:$F,TRANS!$C:$C,"&gt;="&amp;DATE(AN23,1,1),TRANS!$C:$C,"&lt;="&amp;EOMONTH(DATE(AN23,12,1),0),TRANS!$G:$G,$G$10,DES!$H:$H,"efetivado")+SUMIFS(TRANS!$F:$F,TRANS!$C:$C,"&gt;="&amp;DATE(AN23,1,1),TRANS!$C:$C,"&lt;="&amp;EOMONTH(DATE(AN23,12,1),0),TRANS!$G:$G,$G$10,DES!$H:$H,$AN$12)</f>
        <v>0</v>
      </c>
      <c r="AZ23" s="380">
        <f t="shared" si="1"/>
        <v>2030</v>
      </c>
      <c r="BA23" s="385">
        <f t="shared" si="2"/>
        <v>0</v>
      </c>
      <c r="BB23" s="385">
        <f>SUMIFS(DES!$F:$F,DES!$C:$C,"&gt;="&amp;DATE(AN23,1,1),DES!$C:$C,"&lt;="&amp;EOMONTH(DATE(AN23,12,1),0),DES!$H:$H,"efetivado")+SUMIFS(DES!$F:$F,DES!$C:$C,"&gt;="&amp;DATE(AN23,1,1),DES!$C:$C,"&lt;="&amp;EOMONTH(DATE(AN23,12,1),0),DES!$H:$H,$AN$12)</f>
        <v>0</v>
      </c>
      <c r="BC23" s="385">
        <f>SUMIFS(REC!$F:$F,REC!$C:$C,"&gt;="&amp;DATE(AN23,1,1),REC!$C:$C,"&lt;="&amp;EOMONTH(DATE(AN23,12,1),0),REC!$H:$H,"efetivado")+SUMIFS(REC!$F:$F,REC!$C:$C,"&gt;="&amp;DATE(AN23,1,1),REC!$C:$C,"&lt;="&amp;EOMONTH(DATE(AN23,12,1),0),REC!$H:$H,$AN$12)</f>
        <v>0</v>
      </c>
      <c r="BD23" s="385">
        <f>SUMIFS('EMP ADQ'!$G:$G,'EMP ADQ'!$C:$C,"&gt;="&amp;DATE(AN23,1,1),'EMP ADQ'!$C:$C,"&lt;="&amp;EOMONTH(DATE(AN23,12,1),0),'EMP ADQ'!$I:$I,"efetivado",'EMP ADQ'!$D:$D,"Empréstimo Adquirido")+SUMIFS('EMP ADQ'!$G:$G,'EMP ADQ'!$C:$C,"&gt;="&amp;DATE(AN23,1,1),'EMP ADQ'!$C:$C,"&lt;="&amp;EOMONTH(DATE(AN23,12,1),0),'EMP ADQ'!$I:$I,$AN$12,'EMP ADQ'!$D:$D,"Empréstimo Adquirido")</f>
        <v>0</v>
      </c>
      <c r="BE23" s="385">
        <f>SUMIFS('EMP ADQ'!$G:$G,'EMP ADQ'!$C:$C,"&gt;="&amp;DATE(AN23,1,1),'EMP ADQ'!$C:$C,"&lt;="&amp;EOMONTH(DATE(AN23,12,1),0),'EMP ADQ'!$I:$I,"efetivado",'EMP ADQ'!$D:$D,"Empréstimo Pago")+SUMIFS('EMP ADQ'!$G:$G,'EMP ADQ'!$C:$C,"&gt;="&amp;DATE(AN23,1,1),'EMP ADQ'!$C:$C,"&lt;="&amp;EOMONTH(DATE(AN23,12,1),0),'EMP ADQ'!$I:$I,$AN$12,'EMP ADQ'!$D:$D,"Empréstimo Pago")</f>
        <v>0</v>
      </c>
      <c r="BF23" s="385">
        <f>SUMIFS('EMP CON'!$G:$G,'EMP CON'!$C:$C,"&gt;="&amp;DATE(AN23,1,1),'EMP CON'!$C:$C,"&lt;="&amp;EOMONTH(DATE(AN23,12,1),0),'EMP CON'!$I:$I,"efetivado",'EMP CON'!$D:$D,"Empréstimo Concedido")+SUMIFS('EMP CON'!$G:$G,'EMP CON'!$C:$C,"&gt;="&amp;DATE(AN23,1,1),'EMP CON'!$C:$C,"&lt;="&amp;EOMONTH(DATE(AN23,126,1),0),'EMP CON'!$I:$I,$AN$12,'EMP CON'!$D:$D,"Empréstimo Concedido")</f>
        <v>0</v>
      </c>
      <c r="BG23" s="385">
        <f>SUMIFS('EMP CON'!$G:$G,'EMP CON'!$C:$C,"&gt;="&amp;DATE(AN23,1,1),'EMP CON'!$C:$C,"&lt;="&amp;EOMONTH(DATE(AN23,12,1),0),'EMP CON'!$I:$I,"efetivado",'EMP CON'!$D:$D,"Empréstimo Recebido")+SUMIFS('EMP CON'!$G:$G,'EMP CON'!$C:$C,"&gt;="&amp;DATE(AN23,1,1),'EMP CON'!$C:$C,"&lt;="&amp;EOMONTH(DATE(AN23,12,1),0),'EMP CON'!$I:$I,$AN$12,'EMP CON'!$D:$D,"Empréstimo Recebido")</f>
        <v>0</v>
      </c>
      <c r="BH23" s="385">
        <f>SUMIFS('PG CAR'!$H:$H,'PG CAR'!$C:$C,"&gt;="&amp;DATE(AN23,1,1),'PG CAR'!$C:$C,"&lt;="&amp;EOMONTH(DATE(AN23,12,1),0),'PG CAR'!$J:$J,"efetivado")+SUMIFS('PG CAR'!$H:$H,'PG CAR'!$C:$C,"&gt;="&amp;DATE(AN23,1,1),'PG CAR'!$C:$C,"&lt;="&amp;EOMONTH(DATE(AN23,12,1),0),'PG CAR'!$J:$J,$AN$12)</f>
        <v>0</v>
      </c>
      <c r="BI23" s="385"/>
      <c r="BJ23" s="385"/>
      <c r="BL23" s="380">
        <f t="shared" si="3"/>
        <v>2030</v>
      </c>
      <c r="BM23" s="385">
        <f t="shared" si="4"/>
        <v>0</v>
      </c>
      <c r="BN23" s="385">
        <f t="shared" si="5"/>
        <v>0</v>
      </c>
      <c r="BO23" s="385">
        <f t="shared" si="6"/>
        <v>0</v>
      </c>
      <c r="BP23" s="385">
        <f t="shared" si="7"/>
        <v>0</v>
      </c>
      <c r="BQ23" s="385">
        <f t="shared" si="8"/>
        <v>0</v>
      </c>
      <c r="BR23" s="385">
        <f t="shared" si="9"/>
        <v>0</v>
      </c>
      <c r="BS23" s="385">
        <f t="shared" si="10"/>
        <v>0</v>
      </c>
      <c r="BT23" s="385">
        <f t="shared" si="11"/>
        <v>0</v>
      </c>
      <c r="BU23" s="385">
        <f t="shared" si="12"/>
        <v>0</v>
      </c>
      <c r="BV23" s="385">
        <f t="shared" si="13"/>
        <v>0</v>
      </c>
      <c r="CA23" s="380" t="s">
        <v>41</v>
      </c>
      <c r="CB23" s="380">
        <v>8</v>
      </c>
      <c r="CD23" s="386" t="s">
        <v>161</v>
      </c>
      <c r="CE23" s="387">
        <f>VLOOKUP(CD23,'CAD2'!C16:D16,2,0)</f>
        <v>0</v>
      </c>
      <c r="CF23" s="380">
        <v>10</v>
      </c>
    </row>
    <row r="24" spans="2:84" ht="15" customHeight="1" x14ac:dyDescent="0.25">
      <c r="B24" s="225"/>
      <c r="C24" s="225"/>
      <c r="D24" s="225"/>
      <c r="E24" s="225"/>
      <c r="F24" s="225"/>
      <c r="G24" s="225"/>
      <c r="H24" s="225"/>
      <c r="I24" s="225"/>
      <c r="J24" s="225"/>
      <c r="K24" s="225"/>
      <c r="L24" s="225"/>
      <c r="M24" s="225"/>
      <c r="N24" s="225"/>
      <c r="O24" s="232"/>
      <c r="P24" s="244"/>
      <c r="Q24" s="234"/>
      <c r="R24" s="232"/>
      <c r="S24" s="225"/>
      <c r="T24" s="225"/>
      <c r="U24" s="225"/>
      <c r="V24" s="225"/>
      <c r="W24" s="225"/>
      <c r="X24" s="225"/>
      <c r="Y24" s="225"/>
      <c r="Z24" s="225"/>
      <c r="AA24" s="225"/>
      <c r="AB24" s="225"/>
      <c r="AC24" s="342"/>
      <c r="AD24" s="391">
        <v>9</v>
      </c>
      <c r="AE24" s="380">
        <v>10</v>
      </c>
      <c r="AF24" s="373" t="s">
        <v>20</v>
      </c>
      <c r="AG24" s="380">
        <f t="shared" si="14"/>
        <v>3</v>
      </c>
      <c r="AH24" s="373" t="s">
        <v>20</v>
      </c>
      <c r="AI24" s="380">
        <f t="shared" si="15"/>
        <v>2021</v>
      </c>
      <c r="AJ24" s="387">
        <f t="shared" si="20"/>
        <v>0</v>
      </c>
      <c r="AK24" s="387">
        <f t="shared" si="16"/>
        <v>0</v>
      </c>
      <c r="AL24" s="387">
        <f t="shared" si="17"/>
        <v>0</v>
      </c>
      <c r="AN24" s="380">
        <f t="shared" si="18"/>
        <v>2031</v>
      </c>
      <c r="AO24" s="385">
        <f t="shared" si="19"/>
        <v>0</v>
      </c>
      <c r="AP24" s="385">
        <f>SUMIFS(DES!$F:$F,DES!$C:$C,"&gt;="&amp;DATE(AN24,1,1),DES!$C:$C,"&lt;="&amp;EOMONTH(DATE(AN24,12,1),0),DES!$G:$G,$G$10,DES!$H:$H,"efetivado")+SUMIFS(DES!$F:$F,DES!$C:$C,"&gt;="&amp;DATE(AN24,1,1),DES!$C:$C,"&lt;="&amp;EOMONTH(DATE(AN24,12,1),0),DES!$G:$G,$G$10,DES!$H:$H,$AN$12)</f>
        <v>0</v>
      </c>
      <c r="AQ24" s="385">
        <f>SUMIFS(REC!$F:$F,REC!$C:$C,"&gt;="&amp;DATE(AN24,1,1),REC!$C:$C,"&lt;="&amp;EOMONTH(DATE(AN24,12,1),0),REC!$G:$G,$G$10,REC!$H:$H,"efetivado")+SUMIFS(REC!$F:$F,REC!$C:$C,"&gt;="&amp;DATE(AN24,1,1),REC!$C:$C,"&lt;="&amp;EOMONTH(DATE(AN24,12,1),0),REC!$G:$G,$G$10,REC!$H:$H,$AN$12)</f>
        <v>0</v>
      </c>
      <c r="AR24" s="385">
        <f>SUMIFS('EMP ADQ'!$G:$G,'EMP ADQ'!$C:$C,"&gt;="&amp;DATE(AN24,1,1),'EMP ADQ'!$C:$C,"&lt;="&amp;EOMONTH(DATE(AN24,12,1),0),'EMP ADQ'!$H:$H,$G$10,'EMP ADQ'!$I:$I,"efetivado",'EMP ADQ'!$D:$D,"Empréstimo Adquirido")+SUMIFS('EMP ADQ'!$G:$G,'EMP ADQ'!$C:$C,"&gt;="&amp;DATE(AN24,1,1),'EMP ADQ'!$C:$C,"&lt;="&amp;EOMONTH(DATE(AN24,12,1),0),'EMP ADQ'!$H:$H,$G$10,'EMP ADQ'!$I:$I,$AN$12,'EMP ADQ'!$D:$D,"Empréstimo Adquirido")</f>
        <v>0</v>
      </c>
      <c r="AS24" s="385">
        <f>SUMIFS('EMP ADQ'!$G:$G,'EMP ADQ'!$C:$C,"&gt;="&amp;DATE(AN24,1,1),'EMP ADQ'!$C:$C,"&lt;="&amp;EOMONTH(DATE(AN24,12,1),0),'EMP ADQ'!$H:$H,$G$10,'EMP ADQ'!$I:$I,"efetivado",'EMP ADQ'!$D:$D,"Empréstimo Pago")+SUMIFS('EMP ADQ'!$G:$G,'EMP ADQ'!$C:$C,"&gt;="&amp;DATE(AN24,1,1),'EMP ADQ'!$C:$C,"&lt;="&amp;EOMONTH(DATE(AN24,12,1),0),'EMP ADQ'!$H:$H,$G$10,'EMP ADQ'!$I:$I,$AN$12,'EMP ADQ'!$D:$D,"Empréstimo Pago")</f>
        <v>0</v>
      </c>
      <c r="AT24" s="385">
        <f>SUMIFS('EMP CON'!$G:$G,'EMP CON'!$C:$C,"&gt;="&amp;DATE(AN24,1,1),'EMP CON'!$C:$C,"&lt;="&amp;EOMONTH(DATE(AN24,12,1),0),'EMP CON'!$H:$H,$G$10,'EMP CON'!$I:$I,"efetivado",'EMP CON'!$D:$D,"Empréstimo Concedido")+SUMIFS('EMP CON'!$G:$G,'EMP CON'!$C:$C,"&gt;="&amp;DATE(AN24,1,1),'EMP CON'!$C:$C,"&lt;="&amp;EOMONTH(DATE(AN24,12,1),0),'EMP CON'!$H:$H,$G$10,'EMP CON'!$I:$I,$AN$12,'EMP CON'!$D:$D,"Empréstimo Concedido")</f>
        <v>0</v>
      </c>
      <c r="AU24" s="385">
        <f>SUMIFS('EMP CON'!$G:$G,'EMP CON'!$C:$C,"&gt;="&amp;DATE(AN24,1,1),'EMP CON'!$C:$C,"&lt;="&amp;EOMONTH(DATE(AN24,12,1),0),'EMP CON'!$H:$H,$G$10,'EMP CON'!$I:$I,"efetivado",'EMP CON'!$D:$D,"Empréstimo Recebido")+SUMIFS('EMP CON'!$G:$G,'EMP CON'!$C:$C,"&gt;="&amp;DATE(AN24,1,1),'EMP CON'!$C:$C,"&lt;="&amp;EOMONTH(DATE(AN24,12,1),0),'EMP CON'!$H:$H,$G$10,'EMP CON'!$I:$I,$AN$12,'EMP CON'!$D:$D,"Empréstimo Recebido")</f>
        <v>0</v>
      </c>
      <c r="AV24" s="385">
        <f>SUMIFS('PG CAR'!$H:$H,'PG CAR'!$C:$C,"&gt;="&amp;DATE(AN24,1,1),'PG CAR'!$C:$C,"&lt;="&amp;EOMONTH(DATE(AN24,12,1),0),'PG CAR'!$I:$I,$G$10,'PG CAR'!$J:$J,"efetivado")+SUMIFS('PG CAR'!$H:$H,'PG CAR'!$C:$C,"&gt;="&amp;DATE(AN24,1,1),'PG CAR'!$C:$C,"&lt;="&amp;EOMONTH(DATE(AN24,12,1),0),'PG CAR'!$I:$I,$G$10,'PG CAR'!$J:$J,$AN$12)</f>
        <v>0</v>
      </c>
      <c r="AW24" s="385">
        <f>SUMIFS(TRANS!$F:$F,TRANS!$C:$C,"&gt;="&amp;DATE(AN24,1,1),TRANS!$C:$C,"&lt;="&amp;EOMONTH(DATE(AN24,12,1),0),TRANS!$D:$D,$G$10,DES!$H:$H,"efetivado")+SUMIFS(TRANS!$F:$F,TRANS!$C:$C,"&gt;="&amp;DATE(AN24,1,1),TRANS!$C:$C,"&lt;="&amp;EOMONTH(DATE(AN24,12,1),0),TRANS!$D:$D,$G$10,DES!$H:$H,$AN$12)</f>
        <v>0</v>
      </c>
      <c r="AX24" s="385">
        <f>SUMIFS(TRANS!$F:$F,TRANS!$C:$C,"&gt;="&amp;DATE(AN24,1,1),TRANS!$C:$C,"&lt;="&amp;EOMONTH(DATE(AN24,12,1),0),TRANS!$G:$G,$G$10,DES!$H:$H,"efetivado")+SUMIFS(TRANS!$F:$F,TRANS!$C:$C,"&gt;="&amp;DATE(AN24,1,1),TRANS!$C:$C,"&lt;="&amp;EOMONTH(DATE(AN24,12,1),0),TRANS!$G:$G,$G$10,DES!$H:$H,$AN$12)</f>
        <v>0</v>
      </c>
      <c r="AZ24" s="380">
        <f t="shared" si="1"/>
        <v>2031</v>
      </c>
      <c r="BA24" s="385">
        <f t="shared" si="2"/>
        <v>0</v>
      </c>
      <c r="BB24" s="385">
        <f>SUMIFS(DES!$F:$F,DES!$C:$C,"&gt;="&amp;DATE(AN24,1,1),DES!$C:$C,"&lt;="&amp;EOMONTH(DATE(AN24,12,1),0),DES!$H:$H,"efetivado")+SUMIFS(DES!$F:$F,DES!$C:$C,"&gt;="&amp;DATE(AN24,1,1),DES!$C:$C,"&lt;="&amp;EOMONTH(DATE(AN24,12,1),0),DES!$H:$H,$AN$12)</f>
        <v>0</v>
      </c>
      <c r="BC24" s="385">
        <f>SUMIFS(REC!$F:$F,REC!$C:$C,"&gt;="&amp;DATE(AN24,1,1),REC!$C:$C,"&lt;="&amp;EOMONTH(DATE(AN24,12,1),0),REC!$H:$H,"efetivado")+SUMIFS(REC!$F:$F,REC!$C:$C,"&gt;="&amp;DATE(AN24,1,1),REC!$C:$C,"&lt;="&amp;EOMONTH(DATE(AN24,12,1),0),REC!$H:$H,$AN$12)</f>
        <v>0</v>
      </c>
      <c r="BD24" s="385">
        <f>SUMIFS('EMP ADQ'!$G:$G,'EMP ADQ'!$C:$C,"&gt;="&amp;DATE(AN24,1,1),'EMP ADQ'!$C:$C,"&lt;="&amp;EOMONTH(DATE(AN24,12,1),0),'EMP ADQ'!$I:$I,"efetivado",'EMP ADQ'!$D:$D,"Empréstimo Adquirido")+SUMIFS('EMP ADQ'!$G:$G,'EMP ADQ'!$C:$C,"&gt;="&amp;DATE(AN24,1,1),'EMP ADQ'!$C:$C,"&lt;="&amp;EOMONTH(DATE(AN24,12,1),0),'EMP ADQ'!$I:$I,$AN$12,'EMP ADQ'!$D:$D,"Empréstimo Adquirido")</f>
        <v>0</v>
      </c>
      <c r="BE24" s="385">
        <f>SUMIFS('EMP ADQ'!$G:$G,'EMP ADQ'!$C:$C,"&gt;="&amp;DATE(AN24,1,1),'EMP ADQ'!$C:$C,"&lt;="&amp;EOMONTH(DATE(AN24,12,1),0),'EMP ADQ'!$I:$I,"efetivado",'EMP ADQ'!$D:$D,"Empréstimo Pago")+SUMIFS('EMP ADQ'!$G:$G,'EMP ADQ'!$C:$C,"&gt;="&amp;DATE(AN24,1,1),'EMP ADQ'!$C:$C,"&lt;="&amp;EOMONTH(DATE(AN24,12,1),0),'EMP ADQ'!$I:$I,$AN$12,'EMP ADQ'!$D:$D,"Empréstimo Pago")</f>
        <v>0</v>
      </c>
      <c r="BF24" s="385">
        <f>SUMIFS('EMP CON'!$G:$G,'EMP CON'!$C:$C,"&gt;="&amp;DATE(AN24,1,1),'EMP CON'!$C:$C,"&lt;="&amp;EOMONTH(DATE(AN24,12,1),0),'EMP CON'!$I:$I,"efetivado",'EMP CON'!$D:$D,"Empréstimo Concedido")+SUMIFS('EMP CON'!$G:$G,'EMP CON'!$C:$C,"&gt;="&amp;DATE(AN24,1,1),'EMP CON'!$C:$C,"&lt;="&amp;EOMONTH(DATE(AN24,126,1),0),'EMP CON'!$I:$I,$AN$12,'EMP CON'!$D:$D,"Empréstimo Concedido")</f>
        <v>0</v>
      </c>
      <c r="BG24" s="385">
        <f>SUMIFS('EMP CON'!$G:$G,'EMP CON'!$C:$C,"&gt;="&amp;DATE(AN24,1,1),'EMP CON'!$C:$C,"&lt;="&amp;EOMONTH(DATE(AN24,12,1),0),'EMP CON'!$I:$I,"efetivado",'EMP CON'!$D:$D,"Empréstimo Recebido")+SUMIFS('EMP CON'!$G:$G,'EMP CON'!$C:$C,"&gt;="&amp;DATE(AN24,1,1),'EMP CON'!$C:$C,"&lt;="&amp;EOMONTH(DATE(AN24,12,1),0),'EMP CON'!$I:$I,$AN$12,'EMP CON'!$D:$D,"Empréstimo Recebido")</f>
        <v>0</v>
      </c>
      <c r="BH24" s="385">
        <f>SUMIFS('PG CAR'!$H:$H,'PG CAR'!$C:$C,"&gt;="&amp;DATE(AN24,1,1),'PG CAR'!$C:$C,"&lt;="&amp;EOMONTH(DATE(AN24,12,1),0),'PG CAR'!$J:$J,"efetivado")+SUMIFS('PG CAR'!$H:$H,'PG CAR'!$C:$C,"&gt;="&amp;DATE(AN24,1,1),'PG CAR'!$C:$C,"&lt;="&amp;EOMONTH(DATE(AN24,12,1),0),'PG CAR'!$J:$J,$AN$12)</f>
        <v>0</v>
      </c>
      <c r="BI24" s="385"/>
      <c r="BJ24" s="385"/>
      <c r="BL24" s="380">
        <f t="shared" si="3"/>
        <v>2031</v>
      </c>
      <c r="BM24" s="385">
        <f t="shared" si="4"/>
        <v>0</v>
      </c>
      <c r="BN24" s="385">
        <f t="shared" si="5"/>
        <v>0</v>
      </c>
      <c r="BO24" s="385">
        <f t="shared" si="6"/>
        <v>0</v>
      </c>
      <c r="BP24" s="385">
        <f t="shared" si="7"/>
        <v>0</v>
      </c>
      <c r="BQ24" s="385">
        <f t="shared" si="8"/>
        <v>0</v>
      </c>
      <c r="BR24" s="385">
        <f t="shared" si="9"/>
        <v>0</v>
      </c>
      <c r="BS24" s="385">
        <f t="shared" si="10"/>
        <v>0</v>
      </c>
      <c r="BT24" s="385">
        <f t="shared" si="11"/>
        <v>0</v>
      </c>
      <c r="BU24" s="385">
        <f t="shared" si="12"/>
        <v>0</v>
      </c>
      <c r="BV24" s="385">
        <f t="shared" si="13"/>
        <v>0</v>
      </c>
      <c r="CA24" s="380" t="s">
        <v>42</v>
      </c>
      <c r="CB24" s="380">
        <v>9</v>
      </c>
      <c r="CD24" s="386" t="s">
        <v>162</v>
      </c>
      <c r="CE24" s="387">
        <f>VLOOKUP(CD24,'CAD2'!C17:D17,2,0)</f>
        <v>0</v>
      </c>
      <c r="CF24" s="380">
        <v>11</v>
      </c>
    </row>
    <row r="25" spans="2:84" ht="15" customHeight="1" x14ac:dyDescent="0.25">
      <c r="B25" s="225"/>
      <c r="C25" s="225"/>
      <c r="D25" s="225"/>
      <c r="E25" s="225"/>
      <c r="F25" s="225"/>
      <c r="G25" s="225"/>
      <c r="H25" s="225"/>
      <c r="I25" s="225"/>
      <c r="J25" s="225"/>
      <c r="K25" s="225"/>
      <c r="L25" s="225"/>
      <c r="M25" s="225"/>
      <c r="N25" s="225"/>
      <c r="O25" s="232"/>
      <c r="P25" s="241" t="s">
        <v>238</v>
      </c>
      <c r="Q25" s="235">
        <f>SUMIFS(AO139:AZ139,AO129:AZ129,CA39)</f>
        <v>0</v>
      </c>
      <c r="R25" s="232"/>
      <c r="S25" s="225"/>
      <c r="T25" s="225"/>
      <c r="U25" s="225"/>
      <c r="V25" s="225"/>
      <c r="W25" s="225"/>
      <c r="X25" s="225"/>
      <c r="Y25" s="225"/>
      <c r="Z25" s="225"/>
      <c r="AA25" s="225"/>
      <c r="AB25" s="225"/>
      <c r="AC25" s="342"/>
      <c r="AD25" s="391">
        <v>10</v>
      </c>
      <c r="AE25" s="380">
        <v>11</v>
      </c>
      <c r="AF25" s="373" t="s">
        <v>20</v>
      </c>
      <c r="AG25" s="380">
        <f t="shared" si="14"/>
        <v>3</v>
      </c>
      <c r="AH25" s="373" t="s">
        <v>20</v>
      </c>
      <c r="AI25" s="380">
        <f t="shared" si="15"/>
        <v>2021</v>
      </c>
      <c r="AJ25" s="387">
        <f t="shared" si="20"/>
        <v>0</v>
      </c>
      <c r="AK25" s="387">
        <f t="shared" si="16"/>
        <v>0</v>
      </c>
      <c r="AL25" s="387">
        <f t="shared" si="17"/>
        <v>0</v>
      </c>
      <c r="AN25" s="380">
        <f t="shared" si="18"/>
        <v>2032</v>
      </c>
      <c r="AO25" s="385">
        <f t="shared" si="19"/>
        <v>0</v>
      </c>
      <c r="AP25" s="385">
        <f>SUMIFS(DES!$F:$F,DES!$C:$C,"&gt;="&amp;DATE(AN25,1,1),DES!$C:$C,"&lt;="&amp;EOMONTH(DATE(AN25,12,1),0),DES!$G:$G,$G$10,DES!$H:$H,"efetivado")+SUMIFS(DES!$F:$F,DES!$C:$C,"&gt;="&amp;DATE(AN25,1,1),DES!$C:$C,"&lt;="&amp;EOMONTH(DATE(AN25,12,1),0),DES!$G:$G,$G$10,DES!$H:$H,$AN$12)</f>
        <v>0</v>
      </c>
      <c r="AQ25" s="385">
        <f>SUMIFS(REC!$F:$F,REC!$C:$C,"&gt;="&amp;DATE(AN25,1,1),REC!$C:$C,"&lt;="&amp;EOMONTH(DATE(AN25,12,1),0),REC!$G:$G,$G$10,REC!$H:$H,"efetivado")+SUMIFS(REC!$F:$F,REC!$C:$C,"&gt;="&amp;DATE(AN25,1,1),REC!$C:$C,"&lt;="&amp;EOMONTH(DATE(AN25,12,1),0),REC!$G:$G,$G$10,REC!$H:$H,$AN$12)</f>
        <v>0</v>
      </c>
      <c r="AR25" s="385">
        <f>SUMIFS('EMP ADQ'!$G:$G,'EMP ADQ'!$C:$C,"&gt;="&amp;DATE(AN25,1,1),'EMP ADQ'!$C:$C,"&lt;="&amp;EOMONTH(DATE(AN25,12,1),0),'EMP ADQ'!$H:$H,$G$10,'EMP ADQ'!$I:$I,"efetivado",'EMP ADQ'!$D:$D,"Empréstimo Adquirido")+SUMIFS('EMP ADQ'!$G:$G,'EMP ADQ'!$C:$C,"&gt;="&amp;DATE(AN25,1,1),'EMP ADQ'!$C:$C,"&lt;="&amp;EOMONTH(DATE(AN25,12,1),0),'EMP ADQ'!$H:$H,$G$10,'EMP ADQ'!$I:$I,$AN$12,'EMP ADQ'!$D:$D,"Empréstimo Adquirido")</f>
        <v>0</v>
      </c>
      <c r="AS25" s="385">
        <f>SUMIFS('EMP ADQ'!$G:$G,'EMP ADQ'!$C:$C,"&gt;="&amp;DATE(AN25,1,1),'EMP ADQ'!$C:$C,"&lt;="&amp;EOMONTH(DATE(AN25,12,1),0),'EMP ADQ'!$H:$H,$G$10,'EMP ADQ'!$I:$I,"efetivado",'EMP ADQ'!$D:$D,"Empréstimo Pago")+SUMIFS('EMP ADQ'!$G:$G,'EMP ADQ'!$C:$C,"&gt;="&amp;DATE(AN25,1,1),'EMP ADQ'!$C:$C,"&lt;="&amp;EOMONTH(DATE(AN25,12,1),0),'EMP ADQ'!$H:$H,$G$10,'EMP ADQ'!$I:$I,$AN$12,'EMP ADQ'!$D:$D,"Empréstimo Pago")</f>
        <v>0</v>
      </c>
      <c r="AT25" s="385">
        <f>SUMIFS('EMP CON'!$G:$G,'EMP CON'!$C:$C,"&gt;="&amp;DATE(AN25,1,1),'EMP CON'!$C:$C,"&lt;="&amp;EOMONTH(DATE(AN25,12,1),0),'EMP CON'!$H:$H,$G$10,'EMP CON'!$I:$I,"efetivado",'EMP CON'!$D:$D,"Empréstimo Concedido")+SUMIFS('EMP CON'!$G:$G,'EMP CON'!$C:$C,"&gt;="&amp;DATE(AN25,1,1),'EMP CON'!$C:$C,"&lt;="&amp;EOMONTH(DATE(AN25,12,1),0),'EMP CON'!$H:$H,$G$10,'EMP CON'!$I:$I,$AN$12,'EMP CON'!$D:$D,"Empréstimo Concedido")</f>
        <v>0</v>
      </c>
      <c r="AU25" s="385">
        <f>SUMIFS('EMP CON'!$G:$G,'EMP CON'!$C:$C,"&gt;="&amp;DATE(AN25,1,1),'EMP CON'!$C:$C,"&lt;="&amp;EOMONTH(DATE(AN25,12,1),0),'EMP CON'!$H:$H,$G$10,'EMP CON'!$I:$I,"efetivado",'EMP CON'!$D:$D,"Empréstimo Recebido")+SUMIFS('EMP CON'!$G:$G,'EMP CON'!$C:$C,"&gt;="&amp;DATE(AN25,1,1),'EMP CON'!$C:$C,"&lt;="&amp;EOMONTH(DATE(AN25,12,1),0),'EMP CON'!$H:$H,$G$10,'EMP CON'!$I:$I,$AN$12,'EMP CON'!$D:$D,"Empréstimo Recebido")</f>
        <v>0</v>
      </c>
      <c r="AV25" s="385">
        <f>SUMIFS('PG CAR'!$H:$H,'PG CAR'!$C:$C,"&gt;="&amp;DATE(AN25,1,1),'PG CAR'!$C:$C,"&lt;="&amp;EOMONTH(DATE(AN25,12,1),0),'PG CAR'!$I:$I,$G$10,'PG CAR'!$J:$J,"efetivado")+SUMIFS('PG CAR'!$H:$H,'PG CAR'!$C:$C,"&gt;="&amp;DATE(AN25,1,1),'PG CAR'!$C:$C,"&lt;="&amp;EOMONTH(DATE(AN25,12,1),0),'PG CAR'!$I:$I,$G$10,'PG CAR'!$J:$J,$AN$12)</f>
        <v>0</v>
      </c>
      <c r="AW25" s="385">
        <f>SUMIFS(TRANS!$F:$F,TRANS!$C:$C,"&gt;="&amp;DATE(AN25,1,1),TRANS!$C:$C,"&lt;="&amp;EOMONTH(DATE(AN25,12,1),0),TRANS!$D:$D,$G$10,DES!$H:$H,"efetivado")+SUMIFS(TRANS!$F:$F,TRANS!$C:$C,"&gt;="&amp;DATE(AN25,1,1),TRANS!$C:$C,"&lt;="&amp;EOMONTH(DATE(AN25,12,1),0),TRANS!$D:$D,$G$10,DES!$H:$H,$AN$12)</f>
        <v>0</v>
      </c>
      <c r="AX25" s="385">
        <f>SUMIFS(TRANS!$F:$F,TRANS!$C:$C,"&gt;="&amp;DATE(AN25,1,1),TRANS!$C:$C,"&lt;="&amp;EOMONTH(DATE(AN25,12,1),0),TRANS!$G:$G,$G$10,DES!$H:$H,"efetivado")+SUMIFS(TRANS!$F:$F,TRANS!$C:$C,"&gt;="&amp;DATE(AN25,1,1),TRANS!$C:$C,"&lt;="&amp;EOMONTH(DATE(AN25,12,1),0),TRANS!$G:$G,$G$10,DES!$H:$H,$AN$12)</f>
        <v>0</v>
      </c>
      <c r="AZ25" s="380">
        <f t="shared" si="1"/>
        <v>2032</v>
      </c>
      <c r="BA25" s="385">
        <f t="shared" si="2"/>
        <v>0</v>
      </c>
      <c r="BB25" s="385">
        <f>SUMIFS(DES!$F:$F,DES!$C:$C,"&gt;="&amp;DATE(AN25,1,1),DES!$C:$C,"&lt;="&amp;EOMONTH(DATE(AN25,12,1),0),DES!$H:$H,"efetivado")+SUMIFS(DES!$F:$F,DES!$C:$C,"&gt;="&amp;DATE(AN25,1,1),DES!$C:$C,"&lt;="&amp;EOMONTH(DATE(AN25,12,1),0),DES!$H:$H,$AN$12)</f>
        <v>0</v>
      </c>
      <c r="BC25" s="385">
        <f>SUMIFS(REC!$F:$F,REC!$C:$C,"&gt;="&amp;DATE(AN25,1,1),REC!$C:$C,"&lt;="&amp;EOMONTH(DATE(AN25,12,1),0),REC!$H:$H,"efetivado")+SUMIFS(REC!$F:$F,REC!$C:$C,"&gt;="&amp;DATE(AN25,1,1),REC!$C:$C,"&lt;="&amp;EOMONTH(DATE(AN25,12,1),0),REC!$H:$H,$AN$12)</f>
        <v>0</v>
      </c>
      <c r="BD25" s="385">
        <f>SUMIFS('EMP ADQ'!$G:$G,'EMP ADQ'!$C:$C,"&gt;="&amp;DATE(AN25,1,1),'EMP ADQ'!$C:$C,"&lt;="&amp;EOMONTH(DATE(AN25,12,1),0),'EMP ADQ'!$I:$I,"efetivado",'EMP ADQ'!$D:$D,"Empréstimo Adquirido")+SUMIFS('EMP ADQ'!$G:$G,'EMP ADQ'!$C:$C,"&gt;="&amp;DATE(AN25,1,1),'EMP ADQ'!$C:$C,"&lt;="&amp;EOMONTH(DATE(AN25,12,1),0),'EMP ADQ'!$I:$I,$AN$12,'EMP ADQ'!$D:$D,"Empréstimo Adquirido")</f>
        <v>0</v>
      </c>
      <c r="BE25" s="385">
        <f>SUMIFS('EMP ADQ'!$G:$G,'EMP ADQ'!$C:$C,"&gt;="&amp;DATE(AN25,1,1),'EMP ADQ'!$C:$C,"&lt;="&amp;EOMONTH(DATE(AN25,12,1),0),'EMP ADQ'!$I:$I,"efetivado",'EMP ADQ'!$D:$D,"Empréstimo Pago")+SUMIFS('EMP ADQ'!$G:$G,'EMP ADQ'!$C:$C,"&gt;="&amp;DATE(AN25,1,1),'EMP ADQ'!$C:$C,"&lt;="&amp;EOMONTH(DATE(AN25,12,1),0),'EMP ADQ'!$I:$I,$AN$12,'EMP ADQ'!$D:$D,"Empréstimo Pago")</f>
        <v>0</v>
      </c>
      <c r="BF25" s="385">
        <f>SUMIFS('EMP CON'!$G:$G,'EMP CON'!$C:$C,"&gt;="&amp;DATE(AN25,1,1),'EMP CON'!$C:$C,"&lt;="&amp;EOMONTH(DATE(AN25,12,1),0),'EMP CON'!$I:$I,"efetivado",'EMP CON'!$D:$D,"Empréstimo Concedido")+SUMIFS('EMP CON'!$G:$G,'EMP CON'!$C:$C,"&gt;="&amp;DATE(AN25,1,1),'EMP CON'!$C:$C,"&lt;="&amp;EOMONTH(DATE(AN25,126,1),0),'EMP CON'!$I:$I,$AN$12,'EMP CON'!$D:$D,"Empréstimo Concedido")</f>
        <v>0</v>
      </c>
      <c r="BG25" s="385">
        <f>SUMIFS('EMP CON'!$G:$G,'EMP CON'!$C:$C,"&gt;="&amp;DATE(AN25,1,1),'EMP CON'!$C:$C,"&lt;="&amp;EOMONTH(DATE(AN25,12,1),0),'EMP CON'!$I:$I,"efetivado",'EMP CON'!$D:$D,"Empréstimo Recebido")+SUMIFS('EMP CON'!$G:$G,'EMP CON'!$C:$C,"&gt;="&amp;DATE(AN25,1,1),'EMP CON'!$C:$C,"&lt;="&amp;EOMONTH(DATE(AN25,12,1),0),'EMP CON'!$I:$I,$AN$12,'EMP CON'!$D:$D,"Empréstimo Recebido")</f>
        <v>0</v>
      </c>
      <c r="BH25" s="385">
        <f>SUMIFS('PG CAR'!$H:$H,'PG CAR'!$C:$C,"&gt;="&amp;DATE(AN25,1,1),'PG CAR'!$C:$C,"&lt;="&amp;EOMONTH(DATE(AN25,12,1),0),'PG CAR'!$J:$J,"efetivado")+SUMIFS('PG CAR'!$H:$H,'PG CAR'!$C:$C,"&gt;="&amp;DATE(AN25,1,1),'PG CAR'!$C:$C,"&lt;="&amp;EOMONTH(DATE(AN25,12,1),0),'PG CAR'!$J:$J,$AN$12)</f>
        <v>0</v>
      </c>
      <c r="BI25" s="385"/>
      <c r="BJ25" s="385"/>
      <c r="BL25" s="380">
        <f t="shared" si="3"/>
        <v>2032</v>
      </c>
      <c r="BM25" s="385">
        <f t="shared" si="4"/>
        <v>0</v>
      </c>
      <c r="BN25" s="385">
        <f t="shared" si="5"/>
        <v>0</v>
      </c>
      <c r="BO25" s="385">
        <f t="shared" si="6"/>
        <v>0</v>
      </c>
      <c r="BP25" s="385">
        <f t="shared" si="7"/>
        <v>0</v>
      </c>
      <c r="BQ25" s="385">
        <f t="shared" si="8"/>
        <v>0</v>
      </c>
      <c r="BR25" s="385">
        <f t="shared" si="9"/>
        <v>0</v>
      </c>
      <c r="BS25" s="385">
        <f t="shared" si="10"/>
        <v>0</v>
      </c>
      <c r="BT25" s="385">
        <f t="shared" si="11"/>
        <v>0</v>
      </c>
      <c r="BU25" s="385">
        <f t="shared" si="12"/>
        <v>0</v>
      </c>
      <c r="BV25" s="385">
        <f t="shared" si="13"/>
        <v>0</v>
      </c>
      <c r="CA25" s="380" t="s">
        <v>43</v>
      </c>
      <c r="CB25" s="380">
        <v>10</v>
      </c>
      <c r="CD25" s="386" t="s">
        <v>163</v>
      </c>
      <c r="CE25" s="387">
        <f>VLOOKUP(CD25,'CAD2'!C18:D18,2,0)</f>
        <v>0</v>
      </c>
      <c r="CF25" s="380">
        <v>12</v>
      </c>
    </row>
    <row r="26" spans="2:84" ht="15" customHeight="1" x14ac:dyDescent="0.25">
      <c r="B26" s="225"/>
      <c r="C26" s="225"/>
      <c r="D26" s="225"/>
      <c r="E26" s="225"/>
      <c r="F26" s="225"/>
      <c r="G26" s="225"/>
      <c r="H26" s="225"/>
      <c r="I26" s="225"/>
      <c r="J26" s="225"/>
      <c r="K26" s="225"/>
      <c r="L26" s="225"/>
      <c r="M26" s="225"/>
      <c r="N26" s="225"/>
      <c r="O26" s="232"/>
      <c r="P26" s="242" t="s">
        <v>239</v>
      </c>
      <c r="Q26" s="236">
        <f>SUMIFS(AO138:AZ138,AO129:AZ129,CA39)</f>
        <v>0</v>
      </c>
      <c r="R26" s="232"/>
      <c r="S26" s="225"/>
      <c r="T26" s="225"/>
      <c r="U26" s="225"/>
      <c r="V26" s="225"/>
      <c r="W26" s="225"/>
      <c r="X26" s="225"/>
      <c r="Y26" s="225"/>
      <c r="Z26" s="225"/>
      <c r="AA26" s="225"/>
      <c r="AB26" s="225"/>
      <c r="AC26" s="342"/>
      <c r="AD26" s="391">
        <v>11</v>
      </c>
      <c r="AE26" s="380">
        <v>12</v>
      </c>
      <c r="AF26" s="373" t="s">
        <v>20</v>
      </c>
      <c r="AG26" s="380">
        <f t="shared" si="14"/>
        <v>3</v>
      </c>
      <c r="AH26" s="373" t="s">
        <v>20</v>
      </c>
      <c r="AI26" s="380">
        <f t="shared" si="15"/>
        <v>2021</v>
      </c>
      <c r="AJ26" s="387">
        <f t="shared" si="20"/>
        <v>0</v>
      </c>
      <c r="AK26" s="387">
        <f t="shared" si="16"/>
        <v>0</v>
      </c>
      <c r="AL26" s="387">
        <f t="shared" si="17"/>
        <v>0</v>
      </c>
      <c r="AN26" s="380">
        <f t="shared" si="18"/>
        <v>2033</v>
      </c>
      <c r="AO26" s="385">
        <f t="shared" si="19"/>
        <v>0</v>
      </c>
      <c r="AP26" s="385">
        <f>SUMIFS(DES!$F:$F,DES!$C:$C,"&gt;="&amp;DATE(AN26,1,1),DES!$C:$C,"&lt;="&amp;EOMONTH(DATE(AN26,12,1),0),DES!$G:$G,$G$10,DES!$H:$H,"efetivado")+SUMIFS(DES!$F:$F,DES!$C:$C,"&gt;="&amp;DATE(AN26,1,1),DES!$C:$C,"&lt;="&amp;EOMONTH(DATE(AN26,12,1),0),DES!$G:$G,$G$10,DES!$H:$H,$AN$12)</f>
        <v>0</v>
      </c>
      <c r="AQ26" s="385">
        <f>SUMIFS(REC!$F:$F,REC!$C:$C,"&gt;="&amp;DATE(AN26,1,1),REC!$C:$C,"&lt;="&amp;EOMONTH(DATE(AN26,12,1),0),REC!$G:$G,$G$10,REC!$H:$H,"efetivado")+SUMIFS(REC!$F:$F,REC!$C:$C,"&gt;="&amp;DATE(AN26,1,1),REC!$C:$C,"&lt;="&amp;EOMONTH(DATE(AN26,12,1),0),REC!$G:$G,$G$10,REC!$H:$H,$AN$12)</f>
        <v>0</v>
      </c>
      <c r="AR26" s="385">
        <f>SUMIFS('EMP ADQ'!$G:$G,'EMP ADQ'!$C:$C,"&gt;="&amp;DATE(AN26,1,1),'EMP ADQ'!$C:$C,"&lt;="&amp;EOMONTH(DATE(AN26,12,1),0),'EMP ADQ'!$H:$H,$G$10,'EMP ADQ'!$I:$I,"efetivado",'EMP ADQ'!$D:$D,"Empréstimo Adquirido")+SUMIFS('EMP ADQ'!$G:$G,'EMP ADQ'!$C:$C,"&gt;="&amp;DATE(AN26,1,1),'EMP ADQ'!$C:$C,"&lt;="&amp;EOMONTH(DATE(AN26,12,1),0),'EMP ADQ'!$H:$H,$G$10,'EMP ADQ'!$I:$I,$AN$12,'EMP ADQ'!$D:$D,"Empréstimo Adquirido")</f>
        <v>0</v>
      </c>
      <c r="AS26" s="385">
        <f>SUMIFS('EMP ADQ'!$G:$G,'EMP ADQ'!$C:$C,"&gt;="&amp;DATE(AN26,1,1),'EMP ADQ'!$C:$C,"&lt;="&amp;EOMONTH(DATE(AN26,12,1),0),'EMP ADQ'!$H:$H,$G$10,'EMP ADQ'!$I:$I,"efetivado",'EMP ADQ'!$D:$D,"Empréstimo Pago")+SUMIFS('EMP ADQ'!$G:$G,'EMP ADQ'!$C:$C,"&gt;="&amp;DATE(AN26,1,1),'EMP ADQ'!$C:$C,"&lt;="&amp;EOMONTH(DATE(AN26,12,1),0),'EMP ADQ'!$H:$H,$G$10,'EMP ADQ'!$I:$I,$AN$12,'EMP ADQ'!$D:$D,"Empréstimo Pago")</f>
        <v>0</v>
      </c>
      <c r="AT26" s="385">
        <f>SUMIFS('EMP CON'!$G:$G,'EMP CON'!$C:$C,"&gt;="&amp;DATE(AN26,1,1),'EMP CON'!$C:$C,"&lt;="&amp;EOMONTH(DATE(AN26,12,1),0),'EMP CON'!$H:$H,$G$10,'EMP CON'!$I:$I,"efetivado",'EMP CON'!$D:$D,"Empréstimo Concedido")+SUMIFS('EMP CON'!$G:$G,'EMP CON'!$C:$C,"&gt;="&amp;DATE(AN26,1,1),'EMP CON'!$C:$C,"&lt;="&amp;EOMONTH(DATE(AN26,12,1),0),'EMP CON'!$H:$H,$G$10,'EMP CON'!$I:$I,$AN$12,'EMP CON'!$D:$D,"Empréstimo Concedido")</f>
        <v>0</v>
      </c>
      <c r="AU26" s="385">
        <f>SUMIFS('EMP CON'!$G:$G,'EMP CON'!$C:$C,"&gt;="&amp;DATE(AN26,1,1),'EMP CON'!$C:$C,"&lt;="&amp;EOMONTH(DATE(AN26,12,1),0),'EMP CON'!$H:$H,$G$10,'EMP CON'!$I:$I,"efetivado",'EMP CON'!$D:$D,"Empréstimo Recebido")+SUMIFS('EMP CON'!$G:$G,'EMP CON'!$C:$C,"&gt;="&amp;DATE(AN26,1,1),'EMP CON'!$C:$C,"&lt;="&amp;EOMONTH(DATE(AN26,12,1),0),'EMP CON'!$H:$H,$G$10,'EMP CON'!$I:$I,$AN$12,'EMP CON'!$D:$D,"Empréstimo Recebido")</f>
        <v>0</v>
      </c>
      <c r="AV26" s="385">
        <f>SUMIFS('PG CAR'!$H:$H,'PG CAR'!$C:$C,"&gt;="&amp;DATE(AN26,1,1),'PG CAR'!$C:$C,"&lt;="&amp;EOMONTH(DATE(AN26,12,1),0),'PG CAR'!$I:$I,$G$10,'PG CAR'!$J:$J,"efetivado")+SUMIFS('PG CAR'!$H:$H,'PG CAR'!$C:$C,"&gt;="&amp;DATE(AN26,1,1),'PG CAR'!$C:$C,"&lt;="&amp;EOMONTH(DATE(AN26,12,1),0),'PG CAR'!$I:$I,$G$10,'PG CAR'!$J:$J,$AN$12)</f>
        <v>0</v>
      </c>
      <c r="AW26" s="385">
        <f>SUMIFS(TRANS!$F:$F,TRANS!$C:$C,"&gt;="&amp;DATE(AN26,1,1),TRANS!$C:$C,"&lt;="&amp;EOMONTH(DATE(AN26,12,1),0),TRANS!$D:$D,$G$10,DES!$H:$H,"efetivado")+SUMIFS(TRANS!$F:$F,TRANS!$C:$C,"&gt;="&amp;DATE(AN26,1,1),TRANS!$C:$C,"&lt;="&amp;EOMONTH(DATE(AN26,12,1),0),TRANS!$D:$D,$G$10,DES!$H:$H,$AN$12)</f>
        <v>0</v>
      </c>
      <c r="AX26" s="385">
        <f>SUMIFS(TRANS!$F:$F,TRANS!$C:$C,"&gt;="&amp;DATE(AN26,1,1),TRANS!$C:$C,"&lt;="&amp;EOMONTH(DATE(AN26,12,1),0),TRANS!$G:$G,$G$10,DES!$H:$H,"efetivado")+SUMIFS(TRANS!$F:$F,TRANS!$C:$C,"&gt;="&amp;DATE(AN26,1,1),TRANS!$C:$C,"&lt;="&amp;EOMONTH(DATE(AN26,12,1),0),TRANS!$G:$G,$G$10,DES!$H:$H,$AN$12)</f>
        <v>0</v>
      </c>
      <c r="AZ26" s="380">
        <f t="shared" si="1"/>
        <v>2033</v>
      </c>
      <c r="BA26" s="385">
        <f t="shared" si="2"/>
        <v>0</v>
      </c>
      <c r="BB26" s="385">
        <f>SUMIFS(DES!$F:$F,DES!$C:$C,"&gt;="&amp;DATE(AN26,1,1),DES!$C:$C,"&lt;="&amp;EOMONTH(DATE(AN26,12,1),0),DES!$H:$H,"efetivado")+SUMIFS(DES!$F:$F,DES!$C:$C,"&gt;="&amp;DATE(AN26,1,1),DES!$C:$C,"&lt;="&amp;EOMONTH(DATE(AN26,12,1),0),DES!$H:$H,$AN$12)</f>
        <v>0</v>
      </c>
      <c r="BC26" s="385">
        <f>SUMIFS(REC!$F:$F,REC!$C:$C,"&gt;="&amp;DATE(AN26,1,1),REC!$C:$C,"&lt;="&amp;EOMONTH(DATE(AN26,12,1),0),REC!$H:$H,"efetivado")+SUMIFS(REC!$F:$F,REC!$C:$C,"&gt;="&amp;DATE(AN26,1,1),REC!$C:$C,"&lt;="&amp;EOMONTH(DATE(AN26,12,1),0),REC!$H:$H,$AN$12)</f>
        <v>0</v>
      </c>
      <c r="BD26" s="385">
        <f>SUMIFS('EMP ADQ'!$G:$G,'EMP ADQ'!$C:$C,"&gt;="&amp;DATE(AN26,1,1),'EMP ADQ'!$C:$C,"&lt;="&amp;EOMONTH(DATE(AN26,12,1),0),'EMP ADQ'!$I:$I,"efetivado",'EMP ADQ'!$D:$D,"Empréstimo Adquirido")+SUMIFS('EMP ADQ'!$G:$G,'EMP ADQ'!$C:$C,"&gt;="&amp;DATE(AN26,1,1),'EMP ADQ'!$C:$C,"&lt;="&amp;EOMONTH(DATE(AN26,12,1),0),'EMP ADQ'!$I:$I,$AN$12,'EMP ADQ'!$D:$D,"Empréstimo Adquirido")</f>
        <v>0</v>
      </c>
      <c r="BE26" s="385">
        <f>SUMIFS('EMP ADQ'!$G:$G,'EMP ADQ'!$C:$C,"&gt;="&amp;DATE(AN26,1,1),'EMP ADQ'!$C:$C,"&lt;="&amp;EOMONTH(DATE(AN26,12,1),0),'EMP ADQ'!$I:$I,"efetivado",'EMP ADQ'!$D:$D,"Empréstimo Pago")+SUMIFS('EMP ADQ'!$G:$G,'EMP ADQ'!$C:$C,"&gt;="&amp;DATE(AN26,1,1),'EMP ADQ'!$C:$C,"&lt;="&amp;EOMONTH(DATE(AN26,12,1),0),'EMP ADQ'!$I:$I,$AN$12,'EMP ADQ'!$D:$D,"Empréstimo Pago")</f>
        <v>0</v>
      </c>
      <c r="BF26" s="385">
        <f>SUMIFS('EMP CON'!$G:$G,'EMP CON'!$C:$C,"&gt;="&amp;DATE(AN26,1,1),'EMP CON'!$C:$C,"&lt;="&amp;EOMONTH(DATE(AN26,12,1),0),'EMP CON'!$I:$I,"efetivado",'EMP CON'!$D:$D,"Empréstimo Concedido")+SUMIFS('EMP CON'!$G:$G,'EMP CON'!$C:$C,"&gt;="&amp;DATE(AN26,1,1),'EMP CON'!$C:$C,"&lt;="&amp;EOMONTH(DATE(AN26,126,1),0),'EMP CON'!$I:$I,$AN$12,'EMP CON'!$D:$D,"Empréstimo Concedido")</f>
        <v>0</v>
      </c>
      <c r="BG26" s="385">
        <f>SUMIFS('EMP CON'!$G:$G,'EMP CON'!$C:$C,"&gt;="&amp;DATE(AN26,1,1),'EMP CON'!$C:$C,"&lt;="&amp;EOMONTH(DATE(AN26,12,1),0),'EMP CON'!$I:$I,"efetivado",'EMP CON'!$D:$D,"Empréstimo Recebido")+SUMIFS('EMP CON'!$G:$G,'EMP CON'!$C:$C,"&gt;="&amp;DATE(AN26,1,1),'EMP CON'!$C:$C,"&lt;="&amp;EOMONTH(DATE(AN26,12,1),0),'EMP CON'!$I:$I,$AN$12,'EMP CON'!$D:$D,"Empréstimo Recebido")</f>
        <v>0</v>
      </c>
      <c r="BH26" s="385">
        <f>SUMIFS('PG CAR'!$H:$H,'PG CAR'!$C:$C,"&gt;="&amp;DATE(AN26,1,1),'PG CAR'!$C:$C,"&lt;="&amp;EOMONTH(DATE(AN26,12,1),0),'PG CAR'!$J:$J,"efetivado")+SUMIFS('PG CAR'!$H:$H,'PG CAR'!$C:$C,"&gt;="&amp;DATE(AN26,1,1),'PG CAR'!$C:$C,"&lt;="&amp;EOMONTH(DATE(AN26,12,1),0),'PG CAR'!$J:$J,$AN$12)</f>
        <v>0</v>
      </c>
      <c r="BI26" s="385"/>
      <c r="BJ26" s="385"/>
      <c r="BL26" s="380">
        <f t="shared" si="3"/>
        <v>2033</v>
      </c>
      <c r="BM26" s="385">
        <f t="shared" si="4"/>
        <v>0</v>
      </c>
      <c r="BN26" s="385">
        <f t="shared" si="5"/>
        <v>0</v>
      </c>
      <c r="BO26" s="385">
        <f t="shared" si="6"/>
        <v>0</v>
      </c>
      <c r="BP26" s="385">
        <f t="shared" si="7"/>
        <v>0</v>
      </c>
      <c r="BQ26" s="385">
        <f t="shared" si="8"/>
        <v>0</v>
      </c>
      <c r="BR26" s="385">
        <f t="shared" si="9"/>
        <v>0</v>
      </c>
      <c r="BS26" s="385">
        <f t="shared" si="10"/>
        <v>0</v>
      </c>
      <c r="BT26" s="385">
        <f t="shared" si="11"/>
        <v>0</v>
      </c>
      <c r="BU26" s="385">
        <f t="shared" si="12"/>
        <v>0</v>
      </c>
      <c r="BV26" s="385">
        <f t="shared" si="13"/>
        <v>0</v>
      </c>
      <c r="CA26" s="380" t="s">
        <v>44</v>
      </c>
      <c r="CB26" s="380">
        <v>11</v>
      </c>
      <c r="CD26" s="386" t="s">
        <v>164</v>
      </c>
      <c r="CE26" s="387">
        <f>VLOOKUP(CD26,'CAD2'!C19:D19,2,0)</f>
        <v>0</v>
      </c>
      <c r="CF26" s="380">
        <v>13</v>
      </c>
    </row>
    <row r="27" spans="2:84" ht="15" customHeight="1" x14ac:dyDescent="0.25">
      <c r="B27" s="225"/>
      <c r="C27" s="225"/>
      <c r="D27" s="225"/>
      <c r="E27" s="225"/>
      <c r="F27" s="225"/>
      <c r="G27" s="225"/>
      <c r="H27" s="225"/>
      <c r="I27" s="225"/>
      <c r="J27" s="225"/>
      <c r="K27" s="225"/>
      <c r="L27" s="225"/>
      <c r="M27" s="225"/>
      <c r="N27" s="225"/>
      <c r="O27" s="232"/>
      <c r="P27" s="238"/>
      <c r="Q27" s="238"/>
      <c r="R27" s="232"/>
      <c r="S27" s="225"/>
      <c r="T27" s="225"/>
      <c r="U27" s="225"/>
      <c r="V27" s="225"/>
      <c r="W27" s="225"/>
      <c r="X27" s="225"/>
      <c r="Y27" s="225"/>
      <c r="Z27" s="225"/>
      <c r="AA27" s="225"/>
      <c r="AB27" s="225"/>
      <c r="AC27" s="342"/>
      <c r="AD27" s="391">
        <v>12</v>
      </c>
      <c r="AE27" s="380">
        <v>13</v>
      </c>
      <c r="AF27" s="373" t="s">
        <v>20</v>
      </c>
      <c r="AG27" s="380">
        <f t="shared" si="14"/>
        <v>3</v>
      </c>
      <c r="AH27" s="373" t="s">
        <v>20</v>
      </c>
      <c r="AI27" s="380">
        <f t="shared" si="15"/>
        <v>2021</v>
      </c>
      <c r="AJ27" s="387">
        <f t="shared" si="20"/>
        <v>0</v>
      </c>
      <c r="AK27" s="387">
        <f t="shared" si="16"/>
        <v>0</v>
      </c>
      <c r="AL27" s="387">
        <f t="shared" si="17"/>
        <v>0</v>
      </c>
      <c r="AN27" s="380">
        <f t="shared" si="18"/>
        <v>2034</v>
      </c>
      <c r="AO27" s="385">
        <f t="shared" si="19"/>
        <v>0</v>
      </c>
      <c r="AP27" s="385">
        <f>SUMIFS(DES!$F:$F,DES!$C:$C,"&gt;="&amp;DATE(AN27,1,1),DES!$C:$C,"&lt;="&amp;EOMONTH(DATE(AN27,12,1),0),DES!$G:$G,$G$10,DES!$H:$H,"efetivado")+SUMIFS(DES!$F:$F,DES!$C:$C,"&gt;="&amp;DATE(AN27,1,1),DES!$C:$C,"&lt;="&amp;EOMONTH(DATE(AN27,12,1),0),DES!$G:$G,$G$10,DES!$H:$H,$AN$12)</f>
        <v>0</v>
      </c>
      <c r="AQ27" s="385">
        <f>SUMIFS(REC!$F:$F,REC!$C:$C,"&gt;="&amp;DATE(AN27,1,1),REC!$C:$C,"&lt;="&amp;EOMONTH(DATE(AN27,12,1),0),REC!$G:$G,$G$10,REC!$H:$H,"efetivado")+SUMIFS(REC!$F:$F,REC!$C:$C,"&gt;="&amp;DATE(AN27,1,1),REC!$C:$C,"&lt;="&amp;EOMONTH(DATE(AN27,12,1),0),REC!$G:$G,$G$10,REC!$H:$H,$AN$12)</f>
        <v>0</v>
      </c>
      <c r="AR27" s="385">
        <f>SUMIFS('EMP ADQ'!$G:$G,'EMP ADQ'!$C:$C,"&gt;="&amp;DATE(AN27,1,1),'EMP ADQ'!$C:$C,"&lt;="&amp;EOMONTH(DATE(AN27,12,1),0),'EMP ADQ'!$H:$H,$G$10,'EMP ADQ'!$I:$I,"efetivado",'EMP ADQ'!$D:$D,"Empréstimo Adquirido")+SUMIFS('EMP ADQ'!$G:$G,'EMP ADQ'!$C:$C,"&gt;="&amp;DATE(AN27,1,1),'EMP ADQ'!$C:$C,"&lt;="&amp;EOMONTH(DATE(AN27,12,1),0),'EMP ADQ'!$H:$H,$G$10,'EMP ADQ'!$I:$I,$AN$12,'EMP ADQ'!$D:$D,"Empréstimo Adquirido")</f>
        <v>0</v>
      </c>
      <c r="AS27" s="385">
        <f>SUMIFS('EMP ADQ'!$G:$G,'EMP ADQ'!$C:$C,"&gt;="&amp;DATE(AN27,1,1),'EMP ADQ'!$C:$C,"&lt;="&amp;EOMONTH(DATE(AN27,12,1),0),'EMP ADQ'!$H:$H,$G$10,'EMP ADQ'!$I:$I,"efetivado",'EMP ADQ'!$D:$D,"Empréstimo Pago")+SUMIFS('EMP ADQ'!$G:$G,'EMP ADQ'!$C:$C,"&gt;="&amp;DATE(AN27,1,1),'EMP ADQ'!$C:$C,"&lt;="&amp;EOMONTH(DATE(AN27,12,1),0),'EMP ADQ'!$H:$H,$G$10,'EMP ADQ'!$I:$I,$AN$12,'EMP ADQ'!$D:$D,"Empréstimo Pago")</f>
        <v>0</v>
      </c>
      <c r="AT27" s="385">
        <f>SUMIFS('EMP CON'!$G:$G,'EMP CON'!$C:$C,"&gt;="&amp;DATE(AN27,1,1),'EMP CON'!$C:$C,"&lt;="&amp;EOMONTH(DATE(AN27,12,1),0),'EMP CON'!$H:$H,$G$10,'EMP CON'!$I:$I,"efetivado",'EMP CON'!$D:$D,"Empréstimo Concedido")+SUMIFS('EMP CON'!$G:$G,'EMP CON'!$C:$C,"&gt;="&amp;DATE(AN27,1,1),'EMP CON'!$C:$C,"&lt;="&amp;EOMONTH(DATE(AN27,12,1),0),'EMP CON'!$H:$H,$G$10,'EMP CON'!$I:$I,$AN$12,'EMP CON'!$D:$D,"Empréstimo Concedido")</f>
        <v>0</v>
      </c>
      <c r="AU27" s="385">
        <f>SUMIFS('EMP CON'!$G:$G,'EMP CON'!$C:$C,"&gt;="&amp;DATE(AN27,1,1),'EMP CON'!$C:$C,"&lt;="&amp;EOMONTH(DATE(AN27,12,1),0),'EMP CON'!$H:$H,$G$10,'EMP CON'!$I:$I,"efetivado",'EMP CON'!$D:$D,"Empréstimo Recebido")+SUMIFS('EMP CON'!$G:$G,'EMP CON'!$C:$C,"&gt;="&amp;DATE(AN27,1,1),'EMP CON'!$C:$C,"&lt;="&amp;EOMONTH(DATE(AN27,12,1),0),'EMP CON'!$H:$H,$G$10,'EMP CON'!$I:$I,$AN$12,'EMP CON'!$D:$D,"Empréstimo Recebido")</f>
        <v>0</v>
      </c>
      <c r="AV27" s="385">
        <f>SUMIFS('PG CAR'!$H:$H,'PG CAR'!$C:$C,"&gt;="&amp;DATE(AN27,1,1),'PG CAR'!$C:$C,"&lt;="&amp;EOMONTH(DATE(AN27,12,1),0),'PG CAR'!$I:$I,$G$10,'PG CAR'!$J:$J,"efetivado")+SUMIFS('PG CAR'!$H:$H,'PG CAR'!$C:$C,"&gt;="&amp;DATE(AN27,1,1),'PG CAR'!$C:$C,"&lt;="&amp;EOMONTH(DATE(AN27,12,1),0),'PG CAR'!$I:$I,$G$10,'PG CAR'!$J:$J,$AN$12)</f>
        <v>0</v>
      </c>
      <c r="AW27" s="385">
        <f>SUMIFS(TRANS!$F:$F,TRANS!$C:$C,"&gt;="&amp;DATE(AN27,1,1),TRANS!$C:$C,"&lt;="&amp;EOMONTH(DATE(AN27,12,1),0),TRANS!$D:$D,$G$10,DES!$H:$H,"efetivado")+SUMIFS(TRANS!$F:$F,TRANS!$C:$C,"&gt;="&amp;DATE(AN27,1,1),TRANS!$C:$C,"&lt;="&amp;EOMONTH(DATE(AN27,12,1),0),TRANS!$D:$D,$G$10,DES!$H:$H,$AN$12)</f>
        <v>0</v>
      </c>
      <c r="AX27" s="385">
        <f>SUMIFS(TRANS!$F:$F,TRANS!$C:$C,"&gt;="&amp;DATE(AN27,1,1),TRANS!$C:$C,"&lt;="&amp;EOMONTH(DATE(AN27,12,1),0),TRANS!$G:$G,$G$10,DES!$H:$H,"efetivado")+SUMIFS(TRANS!$F:$F,TRANS!$C:$C,"&gt;="&amp;DATE(AN27,1,1),TRANS!$C:$C,"&lt;="&amp;EOMONTH(DATE(AN27,12,1),0),TRANS!$G:$G,$G$10,DES!$H:$H,$AN$12)</f>
        <v>0</v>
      </c>
      <c r="AZ27" s="380">
        <f t="shared" si="1"/>
        <v>2034</v>
      </c>
      <c r="BA27" s="385">
        <f t="shared" si="2"/>
        <v>0</v>
      </c>
      <c r="BB27" s="385">
        <f>SUMIFS(DES!$F:$F,DES!$C:$C,"&gt;="&amp;DATE(AN27,1,1),DES!$C:$C,"&lt;="&amp;EOMONTH(DATE(AN27,12,1),0),DES!$H:$H,"efetivado")+SUMIFS(DES!$F:$F,DES!$C:$C,"&gt;="&amp;DATE(AN27,1,1),DES!$C:$C,"&lt;="&amp;EOMONTH(DATE(AN27,12,1),0),DES!$H:$H,$AN$12)</f>
        <v>0</v>
      </c>
      <c r="BC27" s="385">
        <f>SUMIFS(REC!$F:$F,REC!$C:$C,"&gt;="&amp;DATE(AN27,1,1),REC!$C:$C,"&lt;="&amp;EOMONTH(DATE(AN27,12,1),0),REC!$H:$H,"efetivado")+SUMIFS(REC!$F:$F,REC!$C:$C,"&gt;="&amp;DATE(AN27,1,1),REC!$C:$C,"&lt;="&amp;EOMONTH(DATE(AN27,12,1),0),REC!$H:$H,$AN$12)</f>
        <v>0</v>
      </c>
      <c r="BD27" s="385">
        <f>SUMIFS('EMP ADQ'!$G:$G,'EMP ADQ'!$C:$C,"&gt;="&amp;DATE(AN27,1,1),'EMP ADQ'!$C:$C,"&lt;="&amp;EOMONTH(DATE(AN27,12,1),0),'EMP ADQ'!$I:$I,"efetivado",'EMP ADQ'!$D:$D,"Empréstimo Adquirido")+SUMIFS('EMP ADQ'!$G:$G,'EMP ADQ'!$C:$C,"&gt;="&amp;DATE(AN27,1,1),'EMP ADQ'!$C:$C,"&lt;="&amp;EOMONTH(DATE(AN27,12,1),0),'EMP ADQ'!$I:$I,$AN$12,'EMP ADQ'!$D:$D,"Empréstimo Adquirido")</f>
        <v>0</v>
      </c>
      <c r="BE27" s="385">
        <f>SUMIFS('EMP ADQ'!$G:$G,'EMP ADQ'!$C:$C,"&gt;="&amp;DATE(AN27,1,1),'EMP ADQ'!$C:$C,"&lt;="&amp;EOMONTH(DATE(AN27,12,1),0),'EMP ADQ'!$I:$I,"efetivado",'EMP ADQ'!$D:$D,"Empréstimo Pago")+SUMIFS('EMP ADQ'!$G:$G,'EMP ADQ'!$C:$C,"&gt;="&amp;DATE(AN27,1,1),'EMP ADQ'!$C:$C,"&lt;="&amp;EOMONTH(DATE(AN27,12,1),0),'EMP ADQ'!$I:$I,$AN$12,'EMP ADQ'!$D:$D,"Empréstimo Pago")</f>
        <v>0</v>
      </c>
      <c r="BF27" s="385">
        <f>SUMIFS('EMP CON'!$G:$G,'EMP CON'!$C:$C,"&gt;="&amp;DATE(AN27,1,1),'EMP CON'!$C:$C,"&lt;="&amp;EOMONTH(DATE(AN27,12,1),0),'EMP CON'!$I:$I,"efetivado",'EMP CON'!$D:$D,"Empréstimo Concedido")+SUMIFS('EMP CON'!$G:$G,'EMP CON'!$C:$C,"&gt;="&amp;DATE(AN27,1,1),'EMP CON'!$C:$C,"&lt;="&amp;EOMONTH(DATE(AN27,126,1),0),'EMP CON'!$I:$I,$AN$12,'EMP CON'!$D:$D,"Empréstimo Concedido")</f>
        <v>0</v>
      </c>
      <c r="BG27" s="385">
        <f>SUMIFS('EMP CON'!$G:$G,'EMP CON'!$C:$C,"&gt;="&amp;DATE(AN27,1,1),'EMP CON'!$C:$C,"&lt;="&amp;EOMONTH(DATE(AN27,12,1),0),'EMP CON'!$I:$I,"efetivado",'EMP CON'!$D:$D,"Empréstimo Recebido")+SUMIFS('EMP CON'!$G:$G,'EMP CON'!$C:$C,"&gt;="&amp;DATE(AN27,1,1),'EMP CON'!$C:$C,"&lt;="&amp;EOMONTH(DATE(AN27,12,1),0),'EMP CON'!$I:$I,$AN$12,'EMP CON'!$D:$D,"Empréstimo Recebido")</f>
        <v>0</v>
      </c>
      <c r="BH27" s="385">
        <f>SUMIFS('PG CAR'!$H:$H,'PG CAR'!$C:$C,"&gt;="&amp;DATE(AN27,1,1),'PG CAR'!$C:$C,"&lt;="&amp;EOMONTH(DATE(AN27,12,1),0),'PG CAR'!$J:$J,"efetivado")+SUMIFS('PG CAR'!$H:$H,'PG CAR'!$C:$C,"&gt;="&amp;DATE(AN27,1,1),'PG CAR'!$C:$C,"&lt;="&amp;EOMONTH(DATE(AN27,12,1),0),'PG CAR'!$J:$J,$AN$12)</f>
        <v>0</v>
      </c>
      <c r="BI27" s="385"/>
      <c r="BJ27" s="385"/>
      <c r="BL27" s="380">
        <f t="shared" si="3"/>
        <v>2034</v>
      </c>
      <c r="BM27" s="385">
        <f t="shared" si="4"/>
        <v>0</v>
      </c>
      <c r="BN27" s="385">
        <f t="shared" si="5"/>
        <v>0</v>
      </c>
      <c r="BO27" s="385">
        <f t="shared" si="6"/>
        <v>0</v>
      </c>
      <c r="BP27" s="385">
        <f t="shared" si="7"/>
        <v>0</v>
      </c>
      <c r="BQ27" s="385">
        <f t="shared" si="8"/>
        <v>0</v>
      </c>
      <c r="BR27" s="385">
        <f t="shared" si="9"/>
        <v>0</v>
      </c>
      <c r="BS27" s="385">
        <f t="shared" si="10"/>
        <v>0</v>
      </c>
      <c r="BT27" s="385">
        <f t="shared" si="11"/>
        <v>0</v>
      </c>
      <c r="BU27" s="385">
        <f t="shared" si="12"/>
        <v>0</v>
      </c>
      <c r="BV27" s="385">
        <f t="shared" si="13"/>
        <v>0</v>
      </c>
      <c r="CA27" s="380" t="s">
        <v>45</v>
      </c>
      <c r="CB27" s="380">
        <v>12</v>
      </c>
      <c r="CD27" s="386" t="s">
        <v>165</v>
      </c>
      <c r="CE27" s="387">
        <f>VLOOKUP(CD27,'CAD2'!C20:D20,2,0)</f>
        <v>0</v>
      </c>
      <c r="CF27" s="380">
        <v>14</v>
      </c>
    </row>
    <row r="28" spans="2:84" ht="15" customHeight="1" x14ac:dyDescent="0.25">
      <c r="B28" s="225"/>
      <c r="C28" s="225"/>
      <c r="D28" s="225"/>
      <c r="E28" s="225"/>
      <c r="F28" s="225"/>
      <c r="G28" s="225"/>
      <c r="H28" s="225"/>
      <c r="I28" s="225"/>
      <c r="J28" s="225"/>
      <c r="K28" s="225"/>
      <c r="L28" s="225"/>
      <c r="M28" s="225"/>
      <c r="N28" s="225"/>
      <c r="O28" s="232"/>
      <c r="P28" s="245" t="s">
        <v>23</v>
      </c>
      <c r="Q28" s="246">
        <f>Q13+Q15+Q19+Q23+Q25-Q16-Q20-Q22-Q26-Q17</f>
        <v>0</v>
      </c>
      <c r="R28" s="232"/>
      <c r="S28" s="225"/>
      <c r="T28" s="225"/>
      <c r="U28" s="225"/>
      <c r="V28" s="225"/>
      <c r="W28" s="225"/>
      <c r="X28" s="225"/>
      <c r="Y28" s="225"/>
      <c r="Z28" s="225"/>
      <c r="AA28" s="225"/>
      <c r="AB28" s="225"/>
      <c r="AC28" s="342"/>
      <c r="AD28" s="391">
        <v>13</v>
      </c>
      <c r="AE28" s="380">
        <v>14</v>
      </c>
      <c r="AF28" s="373" t="s">
        <v>20</v>
      </c>
      <c r="AG28" s="380">
        <f t="shared" si="14"/>
        <v>3</v>
      </c>
      <c r="AH28" s="373" t="s">
        <v>20</v>
      </c>
      <c r="AI28" s="380">
        <f t="shared" si="15"/>
        <v>2021</v>
      </c>
      <c r="AJ28" s="387">
        <f t="shared" si="20"/>
        <v>0</v>
      </c>
      <c r="AK28" s="387">
        <f t="shared" si="16"/>
        <v>0</v>
      </c>
      <c r="AL28" s="387">
        <f t="shared" si="17"/>
        <v>0</v>
      </c>
      <c r="AN28" s="380">
        <f t="shared" si="18"/>
        <v>2035</v>
      </c>
      <c r="AO28" s="385">
        <f t="shared" si="19"/>
        <v>0</v>
      </c>
      <c r="AP28" s="385">
        <f>SUMIFS(DES!$F:$F,DES!$C:$C,"&gt;="&amp;DATE(AN28,1,1),DES!$C:$C,"&lt;="&amp;EOMONTH(DATE(AN28,12,1),0),DES!$G:$G,$G$10,DES!$H:$H,"efetivado")+SUMIFS(DES!$F:$F,DES!$C:$C,"&gt;="&amp;DATE(AN28,1,1),DES!$C:$C,"&lt;="&amp;EOMONTH(DATE(AN28,12,1),0),DES!$G:$G,$G$10,DES!$H:$H,$AN$12)</f>
        <v>0</v>
      </c>
      <c r="AQ28" s="385">
        <f>SUMIFS(REC!$F:$F,REC!$C:$C,"&gt;="&amp;DATE(AN28,1,1),REC!$C:$C,"&lt;="&amp;EOMONTH(DATE(AN28,12,1),0),REC!$G:$G,$G$10,REC!$H:$H,"efetivado")+SUMIFS(REC!$F:$F,REC!$C:$C,"&gt;="&amp;DATE(AN28,1,1),REC!$C:$C,"&lt;="&amp;EOMONTH(DATE(AN28,12,1),0),REC!$G:$G,$G$10,REC!$H:$H,$AN$12)</f>
        <v>0</v>
      </c>
      <c r="AR28" s="385">
        <f>SUMIFS('EMP ADQ'!$G:$G,'EMP ADQ'!$C:$C,"&gt;="&amp;DATE(AN28,1,1),'EMP ADQ'!$C:$C,"&lt;="&amp;EOMONTH(DATE(AN28,12,1),0),'EMP ADQ'!$H:$H,$G$10,'EMP ADQ'!$I:$I,"efetivado",'EMP ADQ'!$D:$D,"Empréstimo Adquirido")+SUMIFS('EMP ADQ'!$G:$G,'EMP ADQ'!$C:$C,"&gt;="&amp;DATE(AN28,1,1),'EMP ADQ'!$C:$C,"&lt;="&amp;EOMONTH(DATE(AN28,12,1),0),'EMP ADQ'!$H:$H,$G$10,'EMP ADQ'!$I:$I,$AN$12,'EMP ADQ'!$D:$D,"Empréstimo Adquirido")</f>
        <v>0</v>
      </c>
      <c r="AS28" s="385">
        <f>SUMIFS('EMP ADQ'!$G:$G,'EMP ADQ'!$C:$C,"&gt;="&amp;DATE(AN28,1,1),'EMP ADQ'!$C:$C,"&lt;="&amp;EOMONTH(DATE(AN28,12,1),0),'EMP ADQ'!$H:$H,$G$10,'EMP ADQ'!$I:$I,"efetivado",'EMP ADQ'!$D:$D,"Empréstimo Pago")+SUMIFS('EMP ADQ'!$G:$G,'EMP ADQ'!$C:$C,"&gt;="&amp;DATE(AN28,1,1),'EMP ADQ'!$C:$C,"&lt;="&amp;EOMONTH(DATE(AN28,12,1),0),'EMP ADQ'!$H:$H,$G$10,'EMP ADQ'!$I:$I,$AN$12,'EMP ADQ'!$D:$D,"Empréstimo Pago")</f>
        <v>0</v>
      </c>
      <c r="AT28" s="385">
        <f>SUMIFS('EMP CON'!$G:$G,'EMP CON'!$C:$C,"&gt;="&amp;DATE(AN28,1,1),'EMP CON'!$C:$C,"&lt;="&amp;EOMONTH(DATE(AN28,12,1),0),'EMP CON'!$H:$H,$G$10,'EMP CON'!$I:$I,"efetivado",'EMP CON'!$D:$D,"Empréstimo Concedido")+SUMIFS('EMP CON'!$G:$G,'EMP CON'!$C:$C,"&gt;="&amp;DATE(AN28,1,1),'EMP CON'!$C:$C,"&lt;="&amp;EOMONTH(DATE(AN28,12,1),0),'EMP CON'!$H:$H,$G$10,'EMP CON'!$I:$I,$AN$12,'EMP CON'!$D:$D,"Empréstimo Concedido")</f>
        <v>0</v>
      </c>
      <c r="AU28" s="385">
        <f>SUMIFS('EMP CON'!$G:$G,'EMP CON'!$C:$C,"&gt;="&amp;DATE(AN28,1,1),'EMP CON'!$C:$C,"&lt;="&amp;EOMONTH(DATE(AN28,12,1),0),'EMP CON'!$H:$H,$G$10,'EMP CON'!$I:$I,"efetivado",'EMP CON'!$D:$D,"Empréstimo Recebido")+SUMIFS('EMP CON'!$G:$G,'EMP CON'!$C:$C,"&gt;="&amp;DATE(AN28,1,1),'EMP CON'!$C:$C,"&lt;="&amp;EOMONTH(DATE(AN28,12,1),0),'EMP CON'!$H:$H,$G$10,'EMP CON'!$I:$I,$AN$12,'EMP CON'!$D:$D,"Empréstimo Recebido")</f>
        <v>0</v>
      </c>
      <c r="AV28" s="385">
        <f>SUMIFS('PG CAR'!$H:$H,'PG CAR'!$C:$C,"&gt;="&amp;DATE(AN28,1,1),'PG CAR'!$C:$C,"&lt;="&amp;EOMONTH(DATE(AN28,12,1),0),'PG CAR'!$I:$I,$G$10,'PG CAR'!$J:$J,"efetivado")+SUMIFS('PG CAR'!$H:$H,'PG CAR'!$C:$C,"&gt;="&amp;DATE(AN28,1,1),'PG CAR'!$C:$C,"&lt;="&amp;EOMONTH(DATE(AN28,12,1),0),'PG CAR'!$I:$I,$G$10,'PG CAR'!$J:$J,$AN$12)</f>
        <v>0</v>
      </c>
      <c r="AW28" s="385">
        <f>SUMIFS(TRANS!$F:$F,TRANS!$C:$C,"&gt;="&amp;DATE(AN28,1,1),TRANS!$C:$C,"&lt;="&amp;EOMONTH(DATE(AN28,12,1),0),TRANS!$D:$D,$G$10,DES!$H:$H,"efetivado")+SUMIFS(TRANS!$F:$F,TRANS!$C:$C,"&gt;="&amp;DATE(AN28,1,1),TRANS!$C:$C,"&lt;="&amp;EOMONTH(DATE(AN28,12,1),0),TRANS!$D:$D,$G$10,DES!$H:$H,$AN$12)</f>
        <v>0</v>
      </c>
      <c r="AX28" s="385">
        <f>SUMIFS(TRANS!$F:$F,TRANS!$C:$C,"&gt;="&amp;DATE(AN28,1,1),TRANS!$C:$C,"&lt;="&amp;EOMONTH(DATE(AN28,12,1),0),TRANS!$G:$G,$G$10,DES!$H:$H,"efetivado")+SUMIFS(TRANS!$F:$F,TRANS!$C:$C,"&gt;="&amp;DATE(AN28,1,1),TRANS!$C:$C,"&lt;="&amp;EOMONTH(DATE(AN28,12,1),0),TRANS!$G:$G,$G$10,DES!$H:$H,$AN$12)</f>
        <v>0</v>
      </c>
      <c r="AZ28" s="380">
        <f t="shared" si="1"/>
        <v>2035</v>
      </c>
      <c r="BA28" s="385">
        <f t="shared" si="2"/>
        <v>0</v>
      </c>
      <c r="BB28" s="385">
        <f>SUMIFS(DES!$F:$F,DES!$C:$C,"&gt;="&amp;DATE(AN28,1,1),DES!$C:$C,"&lt;="&amp;EOMONTH(DATE(AN28,12,1),0),DES!$H:$H,"efetivado")+SUMIFS(DES!$F:$F,DES!$C:$C,"&gt;="&amp;DATE(AN28,1,1),DES!$C:$C,"&lt;="&amp;EOMONTH(DATE(AN28,12,1),0),DES!$H:$H,$AN$12)</f>
        <v>0</v>
      </c>
      <c r="BC28" s="385">
        <f>SUMIFS(REC!$F:$F,REC!$C:$C,"&gt;="&amp;DATE(AN28,1,1),REC!$C:$C,"&lt;="&amp;EOMONTH(DATE(AN28,12,1),0),REC!$H:$H,"efetivado")+SUMIFS(REC!$F:$F,REC!$C:$C,"&gt;="&amp;DATE(AN28,1,1),REC!$C:$C,"&lt;="&amp;EOMONTH(DATE(AN28,12,1),0),REC!$H:$H,$AN$12)</f>
        <v>0</v>
      </c>
      <c r="BD28" s="385">
        <f>SUMIFS('EMP ADQ'!$G:$G,'EMP ADQ'!$C:$C,"&gt;="&amp;DATE(AN28,1,1),'EMP ADQ'!$C:$C,"&lt;="&amp;EOMONTH(DATE(AN28,12,1),0),'EMP ADQ'!$I:$I,"efetivado",'EMP ADQ'!$D:$D,"Empréstimo Adquirido")+SUMIFS('EMP ADQ'!$G:$G,'EMP ADQ'!$C:$C,"&gt;="&amp;DATE(AN28,1,1),'EMP ADQ'!$C:$C,"&lt;="&amp;EOMONTH(DATE(AN28,12,1),0),'EMP ADQ'!$I:$I,$AN$12,'EMP ADQ'!$D:$D,"Empréstimo Adquirido")</f>
        <v>0</v>
      </c>
      <c r="BE28" s="385">
        <f>SUMIFS('EMP ADQ'!$G:$G,'EMP ADQ'!$C:$C,"&gt;="&amp;DATE(AN28,1,1),'EMP ADQ'!$C:$C,"&lt;="&amp;EOMONTH(DATE(AN28,12,1),0),'EMP ADQ'!$I:$I,"efetivado",'EMP ADQ'!$D:$D,"Empréstimo Pago")+SUMIFS('EMP ADQ'!$G:$G,'EMP ADQ'!$C:$C,"&gt;="&amp;DATE(AN28,1,1),'EMP ADQ'!$C:$C,"&lt;="&amp;EOMONTH(DATE(AN28,12,1),0),'EMP ADQ'!$I:$I,$AN$12,'EMP ADQ'!$D:$D,"Empréstimo Pago")</f>
        <v>0</v>
      </c>
      <c r="BF28" s="385">
        <f>SUMIFS('EMP CON'!$G:$G,'EMP CON'!$C:$C,"&gt;="&amp;DATE(AN28,1,1),'EMP CON'!$C:$C,"&lt;="&amp;EOMONTH(DATE(AN28,12,1),0),'EMP CON'!$I:$I,"efetivado",'EMP CON'!$D:$D,"Empréstimo Concedido")+SUMIFS('EMP CON'!$G:$G,'EMP CON'!$C:$C,"&gt;="&amp;DATE(AN28,1,1),'EMP CON'!$C:$C,"&lt;="&amp;EOMONTH(DATE(AN28,126,1),0),'EMP CON'!$I:$I,$AN$12,'EMP CON'!$D:$D,"Empréstimo Concedido")</f>
        <v>0</v>
      </c>
      <c r="BG28" s="385">
        <f>SUMIFS('EMP CON'!$G:$G,'EMP CON'!$C:$C,"&gt;="&amp;DATE(AN28,1,1),'EMP CON'!$C:$C,"&lt;="&amp;EOMONTH(DATE(AN28,12,1),0),'EMP CON'!$I:$I,"efetivado",'EMP CON'!$D:$D,"Empréstimo Recebido")+SUMIFS('EMP CON'!$G:$G,'EMP CON'!$C:$C,"&gt;="&amp;DATE(AN28,1,1),'EMP CON'!$C:$C,"&lt;="&amp;EOMONTH(DATE(AN28,12,1),0),'EMP CON'!$I:$I,$AN$12,'EMP CON'!$D:$D,"Empréstimo Recebido")</f>
        <v>0</v>
      </c>
      <c r="BH28" s="385">
        <f>SUMIFS('PG CAR'!$H:$H,'PG CAR'!$C:$C,"&gt;="&amp;DATE(AN28,1,1),'PG CAR'!$C:$C,"&lt;="&amp;EOMONTH(DATE(AN28,12,1),0),'PG CAR'!$J:$J,"efetivado")+SUMIFS('PG CAR'!$H:$H,'PG CAR'!$C:$C,"&gt;="&amp;DATE(AN28,1,1),'PG CAR'!$C:$C,"&lt;="&amp;EOMONTH(DATE(AN28,12,1),0),'PG CAR'!$J:$J,$AN$12)</f>
        <v>0</v>
      </c>
      <c r="BI28" s="385"/>
      <c r="BJ28" s="385"/>
      <c r="BL28" s="380">
        <f t="shared" si="3"/>
        <v>2035</v>
      </c>
      <c r="BM28" s="385">
        <f t="shared" si="4"/>
        <v>0</v>
      </c>
      <c r="BN28" s="385">
        <f t="shared" si="5"/>
        <v>0</v>
      </c>
      <c r="BO28" s="385">
        <f t="shared" si="6"/>
        <v>0</v>
      </c>
      <c r="BP28" s="385">
        <f t="shared" si="7"/>
        <v>0</v>
      </c>
      <c r="BQ28" s="385">
        <f t="shared" si="8"/>
        <v>0</v>
      </c>
      <c r="BR28" s="385">
        <f t="shared" si="9"/>
        <v>0</v>
      </c>
      <c r="BS28" s="385">
        <f t="shared" si="10"/>
        <v>0</v>
      </c>
      <c r="BT28" s="385">
        <f t="shared" si="11"/>
        <v>0</v>
      </c>
      <c r="BU28" s="385">
        <f t="shared" si="12"/>
        <v>0</v>
      </c>
      <c r="BV28" s="385">
        <f t="shared" si="13"/>
        <v>0</v>
      </c>
      <c r="CD28" s="386" t="s">
        <v>166</v>
      </c>
      <c r="CE28" s="387">
        <f>VLOOKUP(CD28,'CAD2'!C21:D21,2,0)</f>
        <v>0</v>
      </c>
      <c r="CF28" s="380">
        <v>15</v>
      </c>
    </row>
    <row r="29" spans="2:84" ht="16.5" customHeight="1" x14ac:dyDescent="0.25">
      <c r="B29" s="225"/>
      <c r="C29" s="225"/>
      <c r="D29" s="225"/>
      <c r="E29" s="225"/>
      <c r="F29" s="225"/>
      <c r="G29" s="225"/>
      <c r="H29" s="225"/>
      <c r="I29" s="225"/>
      <c r="J29" s="225"/>
      <c r="K29" s="225"/>
      <c r="L29" s="225"/>
      <c r="M29" s="225"/>
      <c r="N29" s="225"/>
      <c r="O29" s="232"/>
      <c r="R29" s="232"/>
      <c r="S29" s="225"/>
      <c r="T29" s="225"/>
      <c r="U29" s="225"/>
      <c r="V29" s="225"/>
      <c r="W29" s="225"/>
      <c r="X29" s="225"/>
      <c r="Y29" s="225"/>
      <c r="Z29" s="225"/>
      <c r="AA29" s="225"/>
      <c r="AB29" s="225"/>
      <c r="AC29" s="342"/>
      <c r="AD29" s="391">
        <v>14</v>
      </c>
      <c r="AE29" s="380">
        <v>15</v>
      </c>
      <c r="AF29" s="373" t="s">
        <v>20</v>
      </c>
      <c r="AG29" s="380">
        <f t="shared" si="14"/>
        <v>3</v>
      </c>
      <c r="AH29" s="373" t="s">
        <v>20</v>
      </c>
      <c r="AI29" s="380">
        <f t="shared" si="15"/>
        <v>2021</v>
      </c>
      <c r="AJ29" s="387">
        <f t="shared" si="20"/>
        <v>0</v>
      </c>
      <c r="AK29" s="387">
        <f t="shared" si="16"/>
        <v>0</v>
      </c>
      <c r="AL29" s="387">
        <f t="shared" si="17"/>
        <v>0</v>
      </c>
      <c r="AN29" s="380">
        <f t="shared" si="18"/>
        <v>2036</v>
      </c>
      <c r="AO29" s="385">
        <f t="shared" si="19"/>
        <v>0</v>
      </c>
      <c r="AP29" s="385">
        <f>SUMIFS(DES!$F:$F,DES!$C:$C,"&gt;="&amp;DATE(AN29,1,1),DES!$C:$C,"&lt;="&amp;EOMONTH(DATE(AN29,12,1),0),DES!$G:$G,$G$10,DES!$H:$H,"efetivado")+SUMIFS(DES!$F:$F,DES!$C:$C,"&gt;="&amp;DATE(AN29,1,1),DES!$C:$C,"&lt;="&amp;EOMONTH(DATE(AN29,12,1),0),DES!$G:$G,$G$10,DES!$H:$H,$AN$12)</f>
        <v>0</v>
      </c>
      <c r="AQ29" s="385">
        <f>SUMIFS(REC!$F:$F,REC!$C:$C,"&gt;="&amp;DATE(AN29,1,1),REC!$C:$C,"&lt;="&amp;EOMONTH(DATE(AN29,12,1),0),REC!$G:$G,$G$10,REC!$H:$H,"efetivado")+SUMIFS(REC!$F:$F,REC!$C:$C,"&gt;="&amp;DATE(AN29,1,1),REC!$C:$C,"&lt;="&amp;EOMONTH(DATE(AN29,12,1),0),REC!$G:$G,$G$10,REC!$H:$H,$AN$12)</f>
        <v>0</v>
      </c>
      <c r="AR29" s="385">
        <f>SUMIFS('EMP ADQ'!$G:$G,'EMP ADQ'!$C:$C,"&gt;="&amp;DATE(AN29,1,1),'EMP ADQ'!$C:$C,"&lt;="&amp;EOMONTH(DATE(AN29,12,1),0),'EMP ADQ'!$H:$H,$G$10,'EMP ADQ'!$I:$I,"efetivado",'EMP ADQ'!$D:$D,"Empréstimo Adquirido")+SUMIFS('EMP ADQ'!$G:$G,'EMP ADQ'!$C:$C,"&gt;="&amp;DATE(AN29,1,1),'EMP ADQ'!$C:$C,"&lt;="&amp;EOMONTH(DATE(AN29,12,1),0),'EMP ADQ'!$H:$H,$G$10,'EMP ADQ'!$I:$I,$AN$12,'EMP ADQ'!$D:$D,"Empréstimo Adquirido")</f>
        <v>0</v>
      </c>
      <c r="AS29" s="385">
        <f>SUMIFS('EMP ADQ'!$G:$G,'EMP ADQ'!$C:$C,"&gt;="&amp;DATE(AN29,1,1),'EMP ADQ'!$C:$C,"&lt;="&amp;EOMONTH(DATE(AN29,12,1),0),'EMP ADQ'!$H:$H,$G$10,'EMP ADQ'!$I:$I,"efetivado",'EMP ADQ'!$D:$D,"Empréstimo Pago")+SUMIFS('EMP ADQ'!$G:$G,'EMP ADQ'!$C:$C,"&gt;="&amp;DATE(AN29,1,1),'EMP ADQ'!$C:$C,"&lt;="&amp;EOMONTH(DATE(AN29,12,1),0),'EMP ADQ'!$H:$H,$G$10,'EMP ADQ'!$I:$I,$AN$12,'EMP ADQ'!$D:$D,"Empréstimo Pago")</f>
        <v>0</v>
      </c>
      <c r="AT29" s="385">
        <f>SUMIFS('EMP CON'!$G:$G,'EMP CON'!$C:$C,"&gt;="&amp;DATE(AN29,1,1),'EMP CON'!$C:$C,"&lt;="&amp;EOMONTH(DATE(AN29,12,1),0),'EMP CON'!$H:$H,$G$10,'EMP CON'!$I:$I,"efetivado",'EMP CON'!$D:$D,"Empréstimo Concedido")+SUMIFS('EMP CON'!$G:$G,'EMP CON'!$C:$C,"&gt;="&amp;DATE(AN29,1,1),'EMP CON'!$C:$C,"&lt;="&amp;EOMONTH(DATE(AN29,12,1),0),'EMP CON'!$H:$H,$G$10,'EMP CON'!$I:$I,$AN$12,'EMP CON'!$D:$D,"Empréstimo Concedido")</f>
        <v>0</v>
      </c>
      <c r="AU29" s="385">
        <f>SUMIFS('EMP CON'!$G:$G,'EMP CON'!$C:$C,"&gt;="&amp;DATE(AN29,1,1),'EMP CON'!$C:$C,"&lt;="&amp;EOMONTH(DATE(AN29,12,1),0),'EMP CON'!$H:$H,$G$10,'EMP CON'!$I:$I,"efetivado",'EMP CON'!$D:$D,"Empréstimo Recebido")+SUMIFS('EMP CON'!$G:$G,'EMP CON'!$C:$C,"&gt;="&amp;DATE(AN29,1,1),'EMP CON'!$C:$C,"&lt;="&amp;EOMONTH(DATE(AN29,12,1),0),'EMP CON'!$H:$H,$G$10,'EMP CON'!$I:$I,$AN$12,'EMP CON'!$D:$D,"Empréstimo Recebido")</f>
        <v>0</v>
      </c>
      <c r="AV29" s="385">
        <f>SUMIFS('PG CAR'!$H:$H,'PG CAR'!$C:$C,"&gt;="&amp;DATE(AN29,1,1),'PG CAR'!$C:$C,"&lt;="&amp;EOMONTH(DATE(AN29,12,1),0),'PG CAR'!$I:$I,$G$10,'PG CAR'!$J:$J,"efetivado")+SUMIFS('PG CAR'!$H:$H,'PG CAR'!$C:$C,"&gt;="&amp;DATE(AN29,1,1),'PG CAR'!$C:$C,"&lt;="&amp;EOMONTH(DATE(AN29,12,1),0),'PG CAR'!$I:$I,$G$10,'PG CAR'!$J:$J,$AN$12)</f>
        <v>0</v>
      </c>
      <c r="AW29" s="385">
        <f>SUMIFS(TRANS!$F:$F,TRANS!$C:$C,"&gt;="&amp;DATE(AN29,1,1),TRANS!$C:$C,"&lt;="&amp;EOMONTH(DATE(AN29,12,1),0),TRANS!$D:$D,$G$10,DES!$H:$H,"efetivado")+SUMIFS(TRANS!$F:$F,TRANS!$C:$C,"&gt;="&amp;DATE(AN29,1,1),TRANS!$C:$C,"&lt;="&amp;EOMONTH(DATE(AN29,12,1),0),TRANS!$D:$D,$G$10,DES!$H:$H,$AN$12)</f>
        <v>0</v>
      </c>
      <c r="AX29" s="385">
        <f>SUMIFS(TRANS!$F:$F,TRANS!$C:$C,"&gt;="&amp;DATE(AN29,1,1),TRANS!$C:$C,"&lt;="&amp;EOMONTH(DATE(AN29,12,1),0),TRANS!$G:$G,$G$10,DES!$H:$H,"efetivado")+SUMIFS(TRANS!$F:$F,TRANS!$C:$C,"&gt;="&amp;DATE(AN29,1,1),TRANS!$C:$C,"&lt;="&amp;EOMONTH(DATE(AN29,12,1),0),TRANS!$G:$G,$G$10,DES!$H:$H,$AN$12)</f>
        <v>0</v>
      </c>
      <c r="AZ29" s="380">
        <f t="shared" si="1"/>
        <v>2036</v>
      </c>
      <c r="BA29" s="385">
        <f t="shared" si="2"/>
        <v>0</v>
      </c>
      <c r="BB29" s="385">
        <f>SUMIFS(DES!$F:$F,DES!$C:$C,"&gt;="&amp;DATE(AN29,1,1),DES!$C:$C,"&lt;="&amp;EOMONTH(DATE(AN29,12,1),0),DES!$H:$H,"efetivado")+SUMIFS(DES!$F:$F,DES!$C:$C,"&gt;="&amp;DATE(AN29,1,1),DES!$C:$C,"&lt;="&amp;EOMONTH(DATE(AN29,12,1),0),DES!$H:$H,$AN$12)</f>
        <v>0</v>
      </c>
      <c r="BC29" s="385">
        <f>SUMIFS(REC!$F:$F,REC!$C:$C,"&gt;="&amp;DATE(AN29,1,1),REC!$C:$C,"&lt;="&amp;EOMONTH(DATE(AN29,12,1),0),REC!$H:$H,"efetivado")+SUMIFS(REC!$F:$F,REC!$C:$C,"&gt;="&amp;DATE(AN29,1,1),REC!$C:$C,"&lt;="&amp;EOMONTH(DATE(AN29,12,1),0),REC!$H:$H,$AN$12)</f>
        <v>0</v>
      </c>
      <c r="BD29" s="385">
        <f>SUMIFS('EMP ADQ'!$G:$G,'EMP ADQ'!$C:$C,"&gt;="&amp;DATE(AN29,1,1),'EMP ADQ'!$C:$C,"&lt;="&amp;EOMONTH(DATE(AN29,12,1),0),'EMP ADQ'!$I:$I,"efetivado",'EMP ADQ'!$D:$D,"Empréstimo Adquirido")+SUMIFS('EMP ADQ'!$G:$G,'EMP ADQ'!$C:$C,"&gt;="&amp;DATE(AN29,1,1),'EMP ADQ'!$C:$C,"&lt;="&amp;EOMONTH(DATE(AN29,12,1),0),'EMP ADQ'!$I:$I,$AN$12,'EMP ADQ'!$D:$D,"Empréstimo Adquirido")</f>
        <v>0</v>
      </c>
      <c r="BE29" s="385">
        <f>SUMIFS('EMP ADQ'!$G:$G,'EMP ADQ'!$C:$C,"&gt;="&amp;DATE(AN29,1,1),'EMP ADQ'!$C:$C,"&lt;="&amp;EOMONTH(DATE(AN29,12,1),0),'EMP ADQ'!$I:$I,"efetivado",'EMP ADQ'!$D:$D,"Empréstimo Pago")+SUMIFS('EMP ADQ'!$G:$G,'EMP ADQ'!$C:$C,"&gt;="&amp;DATE(AN29,1,1),'EMP ADQ'!$C:$C,"&lt;="&amp;EOMONTH(DATE(AN29,12,1),0),'EMP ADQ'!$I:$I,$AN$12,'EMP ADQ'!$D:$D,"Empréstimo Pago")</f>
        <v>0</v>
      </c>
      <c r="BF29" s="385">
        <f>SUMIFS('EMP CON'!$G:$G,'EMP CON'!$C:$C,"&gt;="&amp;DATE(AN29,1,1),'EMP CON'!$C:$C,"&lt;="&amp;EOMONTH(DATE(AN29,12,1),0),'EMP CON'!$I:$I,"efetivado",'EMP CON'!$D:$D,"Empréstimo Concedido")+SUMIFS('EMP CON'!$G:$G,'EMP CON'!$C:$C,"&gt;="&amp;DATE(AN29,1,1),'EMP CON'!$C:$C,"&lt;="&amp;EOMONTH(DATE(AN29,126,1),0),'EMP CON'!$I:$I,$AN$12,'EMP CON'!$D:$D,"Empréstimo Concedido")</f>
        <v>0</v>
      </c>
      <c r="BG29" s="385">
        <f>SUMIFS('EMP CON'!$G:$G,'EMP CON'!$C:$C,"&gt;="&amp;DATE(AN29,1,1),'EMP CON'!$C:$C,"&lt;="&amp;EOMONTH(DATE(AN29,12,1),0),'EMP CON'!$I:$I,"efetivado",'EMP CON'!$D:$D,"Empréstimo Recebido")+SUMIFS('EMP CON'!$G:$G,'EMP CON'!$C:$C,"&gt;="&amp;DATE(AN29,1,1),'EMP CON'!$C:$C,"&lt;="&amp;EOMONTH(DATE(AN29,12,1),0),'EMP CON'!$I:$I,$AN$12,'EMP CON'!$D:$D,"Empréstimo Recebido")</f>
        <v>0</v>
      </c>
      <c r="BH29" s="385">
        <f>SUMIFS('PG CAR'!$H:$H,'PG CAR'!$C:$C,"&gt;="&amp;DATE(AN29,1,1),'PG CAR'!$C:$C,"&lt;="&amp;EOMONTH(DATE(AN29,12,1),0),'PG CAR'!$J:$J,"efetivado")+SUMIFS('PG CAR'!$H:$H,'PG CAR'!$C:$C,"&gt;="&amp;DATE(AN29,1,1),'PG CAR'!$C:$C,"&lt;="&amp;EOMONTH(DATE(AN29,12,1),0),'PG CAR'!$J:$J,$AN$12)</f>
        <v>0</v>
      </c>
      <c r="BI29" s="385"/>
      <c r="BJ29" s="385"/>
      <c r="BL29" s="380">
        <f t="shared" si="3"/>
        <v>2036</v>
      </c>
      <c r="BM29" s="385">
        <f t="shared" si="4"/>
        <v>0</v>
      </c>
      <c r="BN29" s="385">
        <f t="shared" si="5"/>
        <v>0</v>
      </c>
      <c r="BO29" s="385">
        <f t="shared" si="6"/>
        <v>0</v>
      </c>
      <c r="BP29" s="385">
        <f t="shared" si="7"/>
        <v>0</v>
      </c>
      <c r="BQ29" s="385">
        <f t="shared" si="8"/>
        <v>0</v>
      </c>
      <c r="BR29" s="385">
        <f t="shared" si="9"/>
        <v>0</v>
      </c>
      <c r="BS29" s="385">
        <f t="shared" si="10"/>
        <v>0</v>
      </c>
      <c r="BT29" s="385">
        <f t="shared" si="11"/>
        <v>0</v>
      </c>
      <c r="BU29" s="385">
        <f t="shared" si="12"/>
        <v>0</v>
      </c>
      <c r="BV29" s="385">
        <f t="shared" si="13"/>
        <v>0</v>
      </c>
      <c r="CA29" s="380" t="s">
        <v>104</v>
      </c>
      <c r="CD29" s="386" t="s">
        <v>167</v>
      </c>
      <c r="CE29" s="387">
        <f>VLOOKUP(CD29,'CAD2'!C22:D22,2,0)</f>
        <v>0</v>
      </c>
      <c r="CF29" s="380">
        <v>16</v>
      </c>
    </row>
    <row r="30" spans="2:84" x14ac:dyDescent="0.25">
      <c r="B30" s="225"/>
      <c r="C30" s="225"/>
      <c r="D30" s="225"/>
      <c r="E30" s="225"/>
      <c r="F30" s="225"/>
      <c r="G30" s="225"/>
      <c r="H30" s="225"/>
      <c r="I30" s="225"/>
      <c r="J30" s="225"/>
      <c r="K30" s="225"/>
      <c r="L30" s="225"/>
      <c r="M30" s="225"/>
      <c r="N30" s="225"/>
      <c r="O30" s="225"/>
      <c r="P30" s="225"/>
      <c r="Q30" s="225"/>
      <c r="R30" s="225"/>
      <c r="S30" s="237"/>
      <c r="T30" s="225"/>
      <c r="U30" s="225"/>
      <c r="V30" s="225"/>
      <c r="W30" s="225"/>
      <c r="X30" s="225"/>
      <c r="Y30" s="225"/>
      <c r="Z30" s="225"/>
      <c r="AA30" s="225"/>
      <c r="AB30" s="225"/>
      <c r="AC30" s="342"/>
      <c r="AD30" s="391">
        <v>15</v>
      </c>
      <c r="AE30" s="380">
        <v>16</v>
      </c>
      <c r="AF30" s="373" t="s">
        <v>20</v>
      </c>
      <c r="AG30" s="380">
        <f t="shared" ref="AG30:AG45" si="21">$CA$39</f>
        <v>3</v>
      </c>
      <c r="AH30" s="373" t="s">
        <v>20</v>
      </c>
      <c r="AI30" s="380">
        <f t="shared" si="15"/>
        <v>2021</v>
      </c>
      <c r="AJ30" s="387">
        <f t="shared" si="20"/>
        <v>0</v>
      </c>
      <c r="AK30" s="387">
        <f t="shared" si="16"/>
        <v>0</v>
      </c>
      <c r="AL30" s="387">
        <f t="shared" si="17"/>
        <v>0</v>
      </c>
      <c r="AN30" s="380">
        <f t="shared" si="18"/>
        <v>2037</v>
      </c>
      <c r="AO30" s="385">
        <f t="shared" si="19"/>
        <v>0</v>
      </c>
      <c r="AP30" s="385">
        <f>SUMIFS(DES!$F:$F,DES!$C:$C,"&gt;="&amp;DATE(AN30,1,1),DES!$C:$C,"&lt;="&amp;EOMONTH(DATE(AN30,12,1),0),DES!$G:$G,$G$10,DES!$H:$H,"efetivado")+SUMIFS(DES!$F:$F,DES!$C:$C,"&gt;="&amp;DATE(AN30,1,1),DES!$C:$C,"&lt;="&amp;EOMONTH(DATE(AN30,12,1),0),DES!$G:$G,$G$10,DES!$H:$H,$AN$12)</f>
        <v>0</v>
      </c>
      <c r="AQ30" s="385">
        <f>SUMIFS(REC!$F:$F,REC!$C:$C,"&gt;="&amp;DATE(AN30,1,1),REC!$C:$C,"&lt;="&amp;EOMONTH(DATE(AN30,12,1),0),REC!$G:$G,$G$10,REC!$H:$H,"efetivado")+SUMIFS(REC!$F:$F,REC!$C:$C,"&gt;="&amp;DATE(AN30,1,1),REC!$C:$C,"&lt;="&amp;EOMONTH(DATE(AN30,12,1),0),REC!$G:$G,$G$10,REC!$H:$H,$AN$12)</f>
        <v>0</v>
      </c>
      <c r="AR30" s="385">
        <f>SUMIFS('EMP ADQ'!$G:$G,'EMP ADQ'!$C:$C,"&gt;="&amp;DATE(AN30,1,1),'EMP ADQ'!$C:$C,"&lt;="&amp;EOMONTH(DATE(AN30,12,1),0),'EMP ADQ'!$H:$H,$G$10,'EMP ADQ'!$I:$I,"efetivado",'EMP ADQ'!$D:$D,"Empréstimo Adquirido")+SUMIFS('EMP ADQ'!$G:$G,'EMP ADQ'!$C:$C,"&gt;="&amp;DATE(AN30,1,1),'EMP ADQ'!$C:$C,"&lt;="&amp;EOMONTH(DATE(AN30,12,1),0),'EMP ADQ'!$H:$H,$G$10,'EMP ADQ'!$I:$I,$AN$12,'EMP ADQ'!$D:$D,"Empréstimo Adquirido")</f>
        <v>0</v>
      </c>
      <c r="AS30" s="385">
        <f>SUMIFS('EMP ADQ'!$G:$G,'EMP ADQ'!$C:$C,"&gt;="&amp;DATE(AN30,1,1),'EMP ADQ'!$C:$C,"&lt;="&amp;EOMONTH(DATE(AN30,12,1),0),'EMP ADQ'!$H:$H,$G$10,'EMP ADQ'!$I:$I,"efetivado",'EMP ADQ'!$D:$D,"Empréstimo Pago")+SUMIFS('EMP ADQ'!$G:$G,'EMP ADQ'!$C:$C,"&gt;="&amp;DATE(AN30,1,1),'EMP ADQ'!$C:$C,"&lt;="&amp;EOMONTH(DATE(AN30,12,1),0),'EMP ADQ'!$H:$H,$G$10,'EMP ADQ'!$I:$I,$AN$12,'EMP ADQ'!$D:$D,"Empréstimo Pago")</f>
        <v>0</v>
      </c>
      <c r="AT30" s="385">
        <f>SUMIFS('EMP CON'!$G:$G,'EMP CON'!$C:$C,"&gt;="&amp;DATE(AN30,1,1),'EMP CON'!$C:$C,"&lt;="&amp;EOMONTH(DATE(AN30,12,1),0),'EMP CON'!$H:$H,$G$10,'EMP CON'!$I:$I,"efetivado",'EMP CON'!$D:$D,"Empréstimo Concedido")+SUMIFS('EMP CON'!$G:$G,'EMP CON'!$C:$C,"&gt;="&amp;DATE(AN30,1,1),'EMP CON'!$C:$C,"&lt;="&amp;EOMONTH(DATE(AN30,12,1),0),'EMP CON'!$H:$H,$G$10,'EMP CON'!$I:$I,$AN$12,'EMP CON'!$D:$D,"Empréstimo Concedido")</f>
        <v>0</v>
      </c>
      <c r="AU30" s="385">
        <f>SUMIFS('EMP CON'!$G:$G,'EMP CON'!$C:$C,"&gt;="&amp;DATE(AN30,1,1),'EMP CON'!$C:$C,"&lt;="&amp;EOMONTH(DATE(AN30,12,1),0),'EMP CON'!$H:$H,$G$10,'EMP CON'!$I:$I,"efetivado",'EMP CON'!$D:$D,"Empréstimo Recebido")+SUMIFS('EMP CON'!$G:$G,'EMP CON'!$C:$C,"&gt;="&amp;DATE(AN30,1,1),'EMP CON'!$C:$C,"&lt;="&amp;EOMONTH(DATE(AN30,12,1),0),'EMP CON'!$H:$H,$G$10,'EMP CON'!$I:$I,$AN$12,'EMP CON'!$D:$D,"Empréstimo Recebido")</f>
        <v>0</v>
      </c>
      <c r="AV30" s="385">
        <f>SUMIFS('PG CAR'!$H:$H,'PG CAR'!$C:$C,"&gt;="&amp;DATE(AN30,1,1),'PG CAR'!$C:$C,"&lt;="&amp;EOMONTH(DATE(AN30,12,1),0),'PG CAR'!$I:$I,$G$10,'PG CAR'!$J:$J,"efetivado")+SUMIFS('PG CAR'!$H:$H,'PG CAR'!$C:$C,"&gt;="&amp;DATE(AN30,1,1),'PG CAR'!$C:$C,"&lt;="&amp;EOMONTH(DATE(AN30,12,1),0),'PG CAR'!$I:$I,$G$10,'PG CAR'!$J:$J,$AN$12)</f>
        <v>0</v>
      </c>
      <c r="AW30" s="385">
        <f>SUMIFS(TRANS!$F:$F,TRANS!$C:$C,"&gt;="&amp;DATE(AN30,1,1),TRANS!$C:$C,"&lt;="&amp;EOMONTH(DATE(AN30,12,1),0),TRANS!$D:$D,$G$10,DES!$H:$H,"efetivado")+SUMIFS(TRANS!$F:$F,TRANS!$C:$C,"&gt;="&amp;DATE(AN30,1,1),TRANS!$C:$C,"&lt;="&amp;EOMONTH(DATE(AN30,12,1),0),TRANS!$D:$D,$G$10,DES!$H:$H,$AN$12)</f>
        <v>0</v>
      </c>
      <c r="AX30" s="385">
        <f>SUMIFS(TRANS!$F:$F,TRANS!$C:$C,"&gt;="&amp;DATE(AN30,1,1),TRANS!$C:$C,"&lt;="&amp;EOMONTH(DATE(AN30,12,1),0),TRANS!$G:$G,$G$10,DES!$H:$H,"efetivado")+SUMIFS(TRANS!$F:$F,TRANS!$C:$C,"&gt;="&amp;DATE(AN30,1,1),TRANS!$C:$C,"&lt;="&amp;EOMONTH(DATE(AN30,12,1),0),TRANS!$G:$G,$G$10,DES!$H:$H,$AN$12)</f>
        <v>0</v>
      </c>
      <c r="AZ30" s="380">
        <f t="shared" si="1"/>
        <v>2037</v>
      </c>
      <c r="BA30" s="385">
        <f t="shared" si="2"/>
        <v>0</v>
      </c>
      <c r="BB30" s="385">
        <f>SUMIFS(DES!$F:$F,DES!$C:$C,"&gt;="&amp;DATE(AN30,1,1),DES!$C:$C,"&lt;="&amp;EOMONTH(DATE(AN30,12,1),0),DES!$H:$H,"efetivado")+SUMIFS(DES!$F:$F,DES!$C:$C,"&gt;="&amp;DATE(AN30,1,1),DES!$C:$C,"&lt;="&amp;EOMONTH(DATE(AN30,12,1),0),DES!$H:$H,$AN$12)</f>
        <v>0</v>
      </c>
      <c r="BC30" s="385">
        <f>SUMIFS(REC!$F:$F,REC!$C:$C,"&gt;="&amp;DATE(AN30,1,1),REC!$C:$C,"&lt;="&amp;EOMONTH(DATE(AN30,12,1),0),REC!$H:$H,"efetivado")+SUMIFS(REC!$F:$F,REC!$C:$C,"&gt;="&amp;DATE(AN30,1,1),REC!$C:$C,"&lt;="&amp;EOMONTH(DATE(AN30,12,1),0),REC!$H:$H,$AN$12)</f>
        <v>0</v>
      </c>
      <c r="BD30" s="385">
        <f>SUMIFS('EMP ADQ'!$G:$G,'EMP ADQ'!$C:$C,"&gt;="&amp;DATE(AN30,1,1),'EMP ADQ'!$C:$C,"&lt;="&amp;EOMONTH(DATE(AN30,12,1),0),'EMP ADQ'!$I:$I,"efetivado",'EMP ADQ'!$D:$D,"Empréstimo Adquirido")+SUMIFS('EMP ADQ'!$G:$G,'EMP ADQ'!$C:$C,"&gt;="&amp;DATE(AN30,1,1),'EMP ADQ'!$C:$C,"&lt;="&amp;EOMONTH(DATE(AN30,12,1),0),'EMP ADQ'!$I:$I,$AN$12,'EMP ADQ'!$D:$D,"Empréstimo Adquirido")</f>
        <v>0</v>
      </c>
      <c r="BE30" s="385">
        <f>SUMIFS('EMP ADQ'!$G:$G,'EMP ADQ'!$C:$C,"&gt;="&amp;DATE(AN30,1,1),'EMP ADQ'!$C:$C,"&lt;="&amp;EOMONTH(DATE(AN30,12,1),0),'EMP ADQ'!$I:$I,"efetivado",'EMP ADQ'!$D:$D,"Empréstimo Pago")+SUMIFS('EMP ADQ'!$G:$G,'EMP ADQ'!$C:$C,"&gt;="&amp;DATE(AN30,1,1),'EMP ADQ'!$C:$C,"&lt;="&amp;EOMONTH(DATE(AN30,12,1),0),'EMP ADQ'!$I:$I,$AN$12,'EMP ADQ'!$D:$D,"Empréstimo Pago")</f>
        <v>0</v>
      </c>
      <c r="BF30" s="385">
        <f>SUMIFS('EMP CON'!$G:$G,'EMP CON'!$C:$C,"&gt;="&amp;DATE(AN30,1,1),'EMP CON'!$C:$C,"&lt;="&amp;EOMONTH(DATE(AN30,12,1),0),'EMP CON'!$I:$I,"efetivado",'EMP CON'!$D:$D,"Empréstimo Concedido")+SUMIFS('EMP CON'!$G:$G,'EMP CON'!$C:$C,"&gt;="&amp;DATE(AN30,1,1),'EMP CON'!$C:$C,"&lt;="&amp;EOMONTH(DATE(AN30,126,1),0),'EMP CON'!$I:$I,$AN$12,'EMP CON'!$D:$D,"Empréstimo Concedido")</f>
        <v>0</v>
      </c>
      <c r="BG30" s="385">
        <f>SUMIFS('EMP CON'!$G:$G,'EMP CON'!$C:$C,"&gt;="&amp;DATE(AN30,1,1),'EMP CON'!$C:$C,"&lt;="&amp;EOMONTH(DATE(AN30,12,1),0),'EMP CON'!$I:$I,"efetivado",'EMP CON'!$D:$D,"Empréstimo Recebido")+SUMIFS('EMP CON'!$G:$G,'EMP CON'!$C:$C,"&gt;="&amp;DATE(AN30,1,1),'EMP CON'!$C:$C,"&lt;="&amp;EOMONTH(DATE(AN30,12,1),0),'EMP CON'!$I:$I,$AN$12,'EMP CON'!$D:$D,"Empréstimo Recebido")</f>
        <v>0</v>
      </c>
      <c r="BH30" s="385">
        <f>SUMIFS('PG CAR'!$H:$H,'PG CAR'!$C:$C,"&gt;="&amp;DATE(AN30,1,1),'PG CAR'!$C:$C,"&lt;="&amp;EOMONTH(DATE(AN30,12,1),0),'PG CAR'!$J:$J,"efetivado")+SUMIFS('PG CAR'!$H:$H,'PG CAR'!$C:$C,"&gt;="&amp;DATE(AN30,1,1),'PG CAR'!$C:$C,"&lt;="&amp;EOMONTH(DATE(AN30,12,1),0),'PG CAR'!$J:$J,$AN$12)</f>
        <v>0</v>
      </c>
      <c r="BI30" s="385"/>
      <c r="BJ30" s="385"/>
      <c r="BL30" s="380">
        <f t="shared" si="3"/>
        <v>2037</v>
      </c>
      <c r="BM30" s="385">
        <f t="shared" si="4"/>
        <v>0</v>
      </c>
      <c r="BN30" s="385">
        <f t="shared" si="5"/>
        <v>0</v>
      </c>
      <c r="BO30" s="385">
        <f t="shared" si="6"/>
        <v>0</v>
      </c>
      <c r="BP30" s="385">
        <f t="shared" si="7"/>
        <v>0</v>
      </c>
      <c r="BQ30" s="385">
        <f t="shared" si="8"/>
        <v>0</v>
      </c>
      <c r="BR30" s="385">
        <f t="shared" si="9"/>
        <v>0</v>
      </c>
      <c r="BS30" s="385">
        <f t="shared" si="10"/>
        <v>0</v>
      </c>
      <c r="BT30" s="385">
        <f t="shared" si="11"/>
        <v>0</v>
      </c>
      <c r="BU30" s="385">
        <f t="shared" si="12"/>
        <v>0</v>
      </c>
      <c r="BV30" s="385">
        <f t="shared" si="13"/>
        <v>0</v>
      </c>
      <c r="CA30" s="380">
        <f>VLOOKUP(D10,CA32:CB33,2,0)</f>
        <v>1</v>
      </c>
      <c r="CD30" s="386" t="s">
        <v>168</v>
      </c>
      <c r="CE30" s="387">
        <f>VLOOKUP(CD30,'CAD2'!C23:D23,2,0)</f>
        <v>0</v>
      </c>
      <c r="CF30" s="380">
        <v>17</v>
      </c>
    </row>
    <row r="31" spans="2:84" x14ac:dyDescent="0.25">
      <c r="B31" s="225"/>
      <c r="C31" s="225"/>
      <c r="D31" s="225"/>
      <c r="E31" s="225"/>
      <c r="F31" s="225"/>
      <c r="G31" s="225"/>
      <c r="H31" s="225"/>
      <c r="I31" s="225"/>
      <c r="J31" s="225"/>
      <c r="K31" s="225"/>
      <c r="L31" s="225"/>
      <c r="M31" s="225"/>
      <c r="N31" s="225"/>
      <c r="O31" s="225"/>
      <c r="P31" s="225"/>
      <c r="Q31" s="225"/>
      <c r="R31" s="225"/>
      <c r="S31" s="225"/>
      <c r="T31" s="225"/>
      <c r="U31" s="225"/>
      <c r="V31" s="225"/>
      <c r="W31" s="225"/>
      <c r="X31" s="225"/>
      <c r="Y31" s="225"/>
      <c r="Z31" s="225"/>
      <c r="AA31" s="225"/>
      <c r="AB31" s="225"/>
      <c r="AC31" s="342"/>
      <c r="AD31" s="391">
        <v>16</v>
      </c>
      <c r="AE31" s="380">
        <v>17</v>
      </c>
      <c r="AF31" s="373" t="s">
        <v>20</v>
      </c>
      <c r="AG31" s="380">
        <f t="shared" si="21"/>
        <v>3</v>
      </c>
      <c r="AH31" s="373" t="s">
        <v>20</v>
      </c>
      <c r="AI31" s="380">
        <f t="shared" si="15"/>
        <v>2021</v>
      </c>
      <c r="AJ31" s="387">
        <f t="shared" si="20"/>
        <v>0</v>
      </c>
      <c r="AK31" s="387">
        <f t="shared" si="16"/>
        <v>0</v>
      </c>
      <c r="AL31" s="387">
        <f t="shared" si="17"/>
        <v>0</v>
      </c>
      <c r="AN31" s="380">
        <f t="shared" si="18"/>
        <v>2038</v>
      </c>
      <c r="AO31" s="385">
        <f t="shared" si="19"/>
        <v>0</v>
      </c>
      <c r="AP31" s="385">
        <f>SUMIFS(DES!$F:$F,DES!$C:$C,"&gt;="&amp;DATE(AN31,1,1),DES!$C:$C,"&lt;="&amp;EOMONTH(DATE(AN31,12,1),0),DES!$G:$G,$G$10,DES!$H:$H,"efetivado")+SUMIFS(DES!$F:$F,DES!$C:$C,"&gt;="&amp;DATE(AN31,1,1),DES!$C:$C,"&lt;="&amp;EOMONTH(DATE(AN31,12,1),0),DES!$G:$G,$G$10,DES!$H:$H,$AN$12)</f>
        <v>0</v>
      </c>
      <c r="AQ31" s="385">
        <f>SUMIFS(REC!$F:$F,REC!$C:$C,"&gt;="&amp;DATE(AN31,1,1),REC!$C:$C,"&lt;="&amp;EOMONTH(DATE(AN31,12,1),0),REC!$G:$G,$G$10,REC!$H:$H,"efetivado")+SUMIFS(REC!$F:$F,REC!$C:$C,"&gt;="&amp;DATE(AN31,1,1),REC!$C:$C,"&lt;="&amp;EOMONTH(DATE(AN31,12,1),0),REC!$G:$G,$G$10,REC!$H:$H,$AN$12)</f>
        <v>0</v>
      </c>
      <c r="AR31" s="385">
        <f>SUMIFS('EMP ADQ'!$G:$G,'EMP ADQ'!$C:$C,"&gt;="&amp;DATE(AN31,1,1),'EMP ADQ'!$C:$C,"&lt;="&amp;EOMONTH(DATE(AN31,12,1),0),'EMP ADQ'!$H:$H,$G$10,'EMP ADQ'!$I:$I,"efetivado",'EMP ADQ'!$D:$D,"Empréstimo Adquirido")+SUMIFS('EMP ADQ'!$G:$G,'EMP ADQ'!$C:$C,"&gt;="&amp;DATE(AN31,1,1),'EMP ADQ'!$C:$C,"&lt;="&amp;EOMONTH(DATE(AN31,12,1),0),'EMP ADQ'!$H:$H,$G$10,'EMP ADQ'!$I:$I,$AN$12,'EMP ADQ'!$D:$D,"Empréstimo Adquirido")</f>
        <v>0</v>
      </c>
      <c r="AS31" s="385">
        <f>SUMIFS('EMP ADQ'!$G:$G,'EMP ADQ'!$C:$C,"&gt;="&amp;DATE(AN31,1,1),'EMP ADQ'!$C:$C,"&lt;="&amp;EOMONTH(DATE(AN31,12,1),0),'EMP ADQ'!$H:$H,$G$10,'EMP ADQ'!$I:$I,"efetivado",'EMP ADQ'!$D:$D,"Empréstimo Pago")+SUMIFS('EMP ADQ'!$G:$G,'EMP ADQ'!$C:$C,"&gt;="&amp;DATE(AN31,1,1),'EMP ADQ'!$C:$C,"&lt;="&amp;EOMONTH(DATE(AN31,12,1),0),'EMP ADQ'!$H:$H,$G$10,'EMP ADQ'!$I:$I,$AN$12,'EMP ADQ'!$D:$D,"Empréstimo Pago")</f>
        <v>0</v>
      </c>
      <c r="AT31" s="385">
        <f>SUMIFS('EMP CON'!$G:$G,'EMP CON'!$C:$C,"&gt;="&amp;DATE(AN31,1,1),'EMP CON'!$C:$C,"&lt;="&amp;EOMONTH(DATE(AN31,12,1),0),'EMP CON'!$H:$H,$G$10,'EMP CON'!$I:$I,"efetivado",'EMP CON'!$D:$D,"Empréstimo Concedido")+SUMIFS('EMP CON'!$G:$G,'EMP CON'!$C:$C,"&gt;="&amp;DATE(AN31,1,1),'EMP CON'!$C:$C,"&lt;="&amp;EOMONTH(DATE(AN31,12,1),0),'EMP CON'!$H:$H,$G$10,'EMP CON'!$I:$I,$AN$12,'EMP CON'!$D:$D,"Empréstimo Concedido")</f>
        <v>0</v>
      </c>
      <c r="AU31" s="385">
        <f>SUMIFS('EMP CON'!$G:$G,'EMP CON'!$C:$C,"&gt;="&amp;DATE(AN31,1,1),'EMP CON'!$C:$C,"&lt;="&amp;EOMONTH(DATE(AN31,12,1),0),'EMP CON'!$H:$H,$G$10,'EMP CON'!$I:$I,"efetivado",'EMP CON'!$D:$D,"Empréstimo Recebido")+SUMIFS('EMP CON'!$G:$G,'EMP CON'!$C:$C,"&gt;="&amp;DATE(AN31,1,1),'EMP CON'!$C:$C,"&lt;="&amp;EOMONTH(DATE(AN31,12,1),0),'EMP CON'!$H:$H,$G$10,'EMP CON'!$I:$I,$AN$12,'EMP CON'!$D:$D,"Empréstimo Recebido")</f>
        <v>0</v>
      </c>
      <c r="AV31" s="385">
        <f>SUMIFS('PG CAR'!$H:$H,'PG CAR'!$C:$C,"&gt;="&amp;DATE(AN31,1,1),'PG CAR'!$C:$C,"&lt;="&amp;EOMONTH(DATE(AN31,12,1),0),'PG CAR'!$I:$I,$G$10,'PG CAR'!$J:$J,"efetivado")+SUMIFS('PG CAR'!$H:$H,'PG CAR'!$C:$C,"&gt;="&amp;DATE(AN31,1,1),'PG CAR'!$C:$C,"&lt;="&amp;EOMONTH(DATE(AN31,12,1),0),'PG CAR'!$I:$I,$G$10,'PG CAR'!$J:$J,$AN$12)</f>
        <v>0</v>
      </c>
      <c r="AW31" s="385">
        <f>SUMIFS(TRANS!$F:$F,TRANS!$C:$C,"&gt;="&amp;DATE(AN31,1,1),TRANS!$C:$C,"&lt;="&amp;EOMONTH(DATE(AN31,12,1),0),TRANS!$D:$D,$G$10,DES!$H:$H,"efetivado")+SUMIFS(TRANS!$F:$F,TRANS!$C:$C,"&gt;="&amp;DATE(AN31,1,1),TRANS!$C:$C,"&lt;="&amp;EOMONTH(DATE(AN31,12,1),0),TRANS!$D:$D,$G$10,DES!$H:$H,$AN$12)</f>
        <v>0</v>
      </c>
      <c r="AX31" s="385">
        <f>SUMIFS(TRANS!$F:$F,TRANS!$C:$C,"&gt;="&amp;DATE(AN31,1,1),TRANS!$C:$C,"&lt;="&amp;EOMONTH(DATE(AN31,12,1),0),TRANS!$G:$G,$G$10,DES!$H:$H,"efetivado")+SUMIFS(TRANS!$F:$F,TRANS!$C:$C,"&gt;="&amp;DATE(AN31,1,1),TRANS!$C:$C,"&lt;="&amp;EOMONTH(DATE(AN31,12,1),0),TRANS!$G:$G,$G$10,DES!$H:$H,$AN$12)</f>
        <v>0</v>
      </c>
      <c r="AZ31" s="380">
        <f t="shared" si="1"/>
        <v>2038</v>
      </c>
      <c r="BA31" s="385">
        <f t="shared" si="2"/>
        <v>0</v>
      </c>
      <c r="BB31" s="385">
        <f>SUMIFS(DES!$F:$F,DES!$C:$C,"&gt;="&amp;DATE(AN31,1,1),DES!$C:$C,"&lt;="&amp;EOMONTH(DATE(AN31,12,1),0),DES!$H:$H,"efetivado")+SUMIFS(DES!$F:$F,DES!$C:$C,"&gt;="&amp;DATE(AN31,1,1),DES!$C:$C,"&lt;="&amp;EOMONTH(DATE(AN31,12,1),0),DES!$H:$H,$AN$12)</f>
        <v>0</v>
      </c>
      <c r="BC31" s="385">
        <f>SUMIFS(REC!$F:$F,REC!$C:$C,"&gt;="&amp;DATE(AN31,1,1),REC!$C:$C,"&lt;="&amp;EOMONTH(DATE(AN31,12,1),0),REC!$H:$H,"efetivado")+SUMIFS(REC!$F:$F,REC!$C:$C,"&gt;="&amp;DATE(AN31,1,1),REC!$C:$C,"&lt;="&amp;EOMONTH(DATE(AN31,12,1),0),REC!$H:$H,$AN$12)</f>
        <v>0</v>
      </c>
      <c r="BD31" s="385">
        <f>SUMIFS('EMP ADQ'!$G:$G,'EMP ADQ'!$C:$C,"&gt;="&amp;DATE(AN31,1,1),'EMP ADQ'!$C:$C,"&lt;="&amp;EOMONTH(DATE(AN31,12,1),0),'EMP ADQ'!$I:$I,"efetivado",'EMP ADQ'!$D:$D,"Empréstimo Adquirido")+SUMIFS('EMP ADQ'!$G:$G,'EMP ADQ'!$C:$C,"&gt;="&amp;DATE(AN31,1,1),'EMP ADQ'!$C:$C,"&lt;="&amp;EOMONTH(DATE(AN31,12,1),0),'EMP ADQ'!$I:$I,$AN$12,'EMP ADQ'!$D:$D,"Empréstimo Adquirido")</f>
        <v>0</v>
      </c>
      <c r="BE31" s="385">
        <f>SUMIFS('EMP ADQ'!$G:$G,'EMP ADQ'!$C:$C,"&gt;="&amp;DATE(AN31,1,1),'EMP ADQ'!$C:$C,"&lt;="&amp;EOMONTH(DATE(AN31,12,1),0),'EMP ADQ'!$I:$I,"efetivado",'EMP ADQ'!$D:$D,"Empréstimo Pago")+SUMIFS('EMP ADQ'!$G:$G,'EMP ADQ'!$C:$C,"&gt;="&amp;DATE(AN31,1,1),'EMP ADQ'!$C:$C,"&lt;="&amp;EOMONTH(DATE(AN31,12,1),0),'EMP ADQ'!$I:$I,$AN$12,'EMP ADQ'!$D:$D,"Empréstimo Pago")</f>
        <v>0</v>
      </c>
      <c r="BF31" s="385">
        <f>SUMIFS('EMP CON'!$G:$G,'EMP CON'!$C:$C,"&gt;="&amp;DATE(AN31,1,1),'EMP CON'!$C:$C,"&lt;="&amp;EOMONTH(DATE(AN31,12,1),0),'EMP CON'!$I:$I,"efetivado",'EMP CON'!$D:$D,"Empréstimo Concedido")+SUMIFS('EMP CON'!$G:$G,'EMP CON'!$C:$C,"&gt;="&amp;DATE(AN31,1,1),'EMP CON'!$C:$C,"&lt;="&amp;EOMONTH(DATE(AN31,126,1),0),'EMP CON'!$I:$I,$AN$12,'EMP CON'!$D:$D,"Empréstimo Concedido")</f>
        <v>0</v>
      </c>
      <c r="BG31" s="385">
        <f>SUMIFS('EMP CON'!$G:$G,'EMP CON'!$C:$C,"&gt;="&amp;DATE(AN31,1,1),'EMP CON'!$C:$C,"&lt;="&amp;EOMONTH(DATE(AN31,12,1),0),'EMP CON'!$I:$I,"efetivado",'EMP CON'!$D:$D,"Empréstimo Recebido")+SUMIFS('EMP CON'!$G:$G,'EMP CON'!$C:$C,"&gt;="&amp;DATE(AN31,1,1),'EMP CON'!$C:$C,"&lt;="&amp;EOMONTH(DATE(AN31,12,1),0),'EMP CON'!$I:$I,$AN$12,'EMP CON'!$D:$D,"Empréstimo Recebido")</f>
        <v>0</v>
      </c>
      <c r="BH31" s="385">
        <f>SUMIFS('PG CAR'!$H:$H,'PG CAR'!$C:$C,"&gt;="&amp;DATE(AN31,1,1),'PG CAR'!$C:$C,"&lt;="&amp;EOMONTH(DATE(AN31,12,1),0),'PG CAR'!$J:$J,"efetivado")+SUMIFS('PG CAR'!$H:$H,'PG CAR'!$C:$C,"&gt;="&amp;DATE(AN31,1,1),'PG CAR'!$C:$C,"&lt;="&amp;EOMONTH(DATE(AN31,12,1),0),'PG CAR'!$J:$J,$AN$12)</f>
        <v>0</v>
      </c>
      <c r="BI31" s="385"/>
      <c r="BJ31" s="385"/>
      <c r="BL31" s="380">
        <f t="shared" si="3"/>
        <v>2038</v>
      </c>
      <c r="BM31" s="385">
        <f t="shared" si="4"/>
        <v>0</v>
      </c>
      <c r="BN31" s="385">
        <f t="shared" si="5"/>
        <v>0</v>
      </c>
      <c r="BO31" s="385">
        <f t="shared" si="6"/>
        <v>0</v>
      </c>
      <c r="BP31" s="385">
        <f t="shared" si="7"/>
        <v>0</v>
      </c>
      <c r="BQ31" s="385">
        <f t="shared" si="8"/>
        <v>0</v>
      </c>
      <c r="BR31" s="385">
        <f t="shared" si="9"/>
        <v>0</v>
      </c>
      <c r="BS31" s="385">
        <f t="shared" si="10"/>
        <v>0</v>
      </c>
      <c r="BT31" s="385">
        <f t="shared" si="11"/>
        <v>0</v>
      </c>
      <c r="BU31" s="385">
        <f t="shared" si="12"/>
        <v>0</v>
      </c>
      <c r="BV31" s="385">
        <f t="shared" si="13"/>
        <v>0</v>
      </c>
      <c r="CD31" s="386" t="s">
        <v>169</v>
      </c>
      <c r="CE31" s="387">
        <f>VLOOKUP(CD31,'CAD2'!C24:D24,2,0)</f>
        <v>0</v>
      </c>
      <c r="CF31" s="380">
        <v>18</v>
      </c>
    </row>
    <row r="32" spans="2:84" x14ac:dyDescent="0.25">
      <c r="B32" s="225"/>
      <c r="C32" s="225"/>
      <c r="D32" s="225"/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225"/>
      <c r="Q32" s="225"/>
      <c r="R32" s="225"/>
      <c r="S32" s="225"/>
      <c r="T32" s="225"/>
      <c r="U32" s="225"/>
      <c r="V32" s="225"/>
      <c r="W32" s="225"/>
      <c r="X32" s="225"/>
      <c r="Y32" s="225"/>
      <c r="Z32" s="225"/>
      <c r="AA32" s="225"/>
      <c r="AB32" s="225"/>
      <c r="AC32" s="342"/>
      <c r="AD32" s="391">
        <v>17</v>
      </c>
      <c r="AE32" s="380">
        <v>18</v>
      </c>
      <c r="AF32" s="373" t="s">
        <v>20</v>
      </c>
      <c r="AG32" s="380">
        <f t="shared" si="21"/>
        <v>3</v>
      </c>
      <c r="AH32" s="373" t="s">
        <v>20</v>
      </c>
      <c r="AI32" s="380">
        <f t="shared" si="15"/>
        <v>2021</v>
      </c>
      <c r="AJ32" s="387">
        <f t="shared" si="20"/>
        <v>0</v>
      </c>
      <c r="AK32" s="387">
        <f t="shared" si="16"/>
        <v>0</v>
      </c>
      <c r="AL32" s="387">
        <f t="shared" si="17"/>
        <v>0</v>
      </c>
      <c r="AN32" s="380">
        <f t="shared" si="18"/>
        <v>2039</v>
      </c>
      <c r="AO32" s="385">
        <f t="shared" si="19"/>
        <v>0</v>
      </c>
      <c r="AP32" s="385">
        <f>SUMIFS(DES!$F:$F,DES!$C:$C,"&gt;="&amp;DATE(AN32,1,1),DES!$C:$C,"&lt;="&amp;EOMONTH(DATE(AN32,12,1),0),DES!$G:$G,$G$10,DES!$H:$H,"efetivado")+SUMIFS(DES!$F:$F,DES!$C:$C,"&gt;="&amp;DATE(AN32,1,1),DES!$C:$C,"&lt;="&amp;EOMONTH(DATE(AN32,12,1),0),DES!$G:$G,$G$10,DES!$H:$H,$AN$12)</f>
        <v>0</v>
      </c>
      <c r="AQ32" s="385">
        <f>SUMIFS(REC!$F:$F,REC!$C:$C,"&gt;="&amp;DATE(AN32,1,1),REC!$C:$C,"&lt;="&amp;EOMONTH(DATE(AN32,12,1),0),REC!$G:$G,$G$10,REC!$H:$H,"efetivado")+SUMIFS(REC!$F:$F,REC!$C:$C,"&gt;="&amp;DATE(AN32,1,1),REC!$C:$C,"&lt;="&amp;EOMONTH(DATE(AN32,12,1),0),REC!$G:$G,$G$10,REC!$H:$H,$AN$12)</f>
        <v>0</v>
      </c>
      <c r="AR32" s="385">
        <f>SUMIFS('EMP ADQ'!$G:$G,'EMP ADQ'!$C:$C,"&gt;="&amp;DATE(AN32,1,1),'EMP ADQ'!$C:$C,"&lt;="&amp;EOMONTH(DATE(AN32,12,1),0),'EMP ADQ'!$H:$H,$G$10,'EMP ADQ'!$I:$I,"efetivado",'EMP ADQ'!$D:$D,"Empréstimo Adquirido")+SUMIFS('EMP ADQ'!$G:$G,'EMP ADQ'!$C:$C,"&gt;="&amp;DATE(AN32,1,1),'EMP ADQ'!$C:$C,"&lt;="&amp;EOMONTH(DATE(AN32,12,1),0),'EMP ADQ'!$H:$H,$G$10,'EMP ADQ'!$I:$I,$AN$12,'EMP ADQ'!$D:$D,"Empréstimo Adquirido")</f>
        <v>0</v>
      </c>
      <c r="AS32" s="385">
        <f>SUMIFS('EMP ADQ'!$G:$G,'EMP ADQ'!$C:$C,"&gt;="&amp;DATE(AN32,1,1),'EMP ADQ'!$C:$C,"&lt;="&amp;EOMONTH(DATE(AN32,12,1),0),'EMP ADQ'!$H:$H,$G$10,'EMP ADQ'!$I:$I,"efetivado",'EMP ADQ'!$D:$D,"Empréstimo Pago")+SUMIFS('EMP ADQ'!$G:$G,'EMP ADQ'!$C:$C,"&gt;="&amp;DATE(AN32,1,1),'EMP ADQ'!$C:$C,"&lt;="&amp;EOMONTH(DATE(AN32,12,1),0),'EMP ADQ'!$H:$H,$G$10,'EMP ADQ'!$I:$I,$AN$12,'EMP ADQ'!$D:$D,"Empréstimo Pago")</f>
        <v>0</v>
      </c>
      <c r="AT32" s="385">
        <f>SUMIFS('EMP CON'!$G:$G,'EMP CON'!$C:$C,"&gt;="&amp;DATE(AN32,1,1),'EMP CON'!$C:$C,"&lt;="&amp;EOMONTH(DATE(AN32,12,1),0),'EMP CON'!$H:$H,$G$10,'EMP CON'!$I:$I,"efetivado",'EMP CON'!$D:$D,"Empréstimo Concedido")+SUMIFS('EMP CON'!$G:$G,'EMP CON'!$C:$C,"&gt;="&amp;DATE(AN32,1,1),'EMP CON'!$C:$C,"&lt;="&amp;EOMONTH(DATE(AN32,12,1),0),'EMP CON'!$H:$H,$G$10,'EMP CON'!$I:$I,$AN$12,'EMP CON'!$D:$D,"Empréstimo Concedido")</f>
        <v>0</v>
      </c>
      <c r="AU32" s="385">
        <f>SUMIFS('EMP CON'!$G:$G,'EMP CON'!$C:$C,"&gt;="&amp;DATE(AN32,1,1),'EMP CON'!$C:$C,"&lt;="&amp;EOMONTH(DATE(AN32,12,1),0),'EMP CON'!$H:$H,$G$10,'EMP CON'!$I:$I,"efetivado",'EMP CON'!$D:$D,"Empréstimo Recebido")+SUMIFS('EMP CON'!$G:$G,'EMP CON'!$C:$C,"&gt;="&amp;DATE(AN32,1,1),'EMP CON'!$C:$C,"&lt;="&amp;EOMONTH(DATE(AN32,12,1),0),'EMP CON'!$H:$H,$G$10,'EMP CON'!$I:$I,$AN$12,'EMP CON'!$D:$D,"Empréstimo Recebido")</f>
        <v>0</v>
      </c>
      <c r="AV32" s="385">
        <f>SUMIFS('PG CAR'!$H:$H,'PG CAR'!$C:$C,"&gt;="&amp;DATE(AN32,1,1),'PG CAR'!$C:$C,"&lt;="&amp;EOMONTH(DATE(AN32,12,1),0),'PG CAR'!$I:$I,$G$10,'PG CAR'!$J:$J,"efetivado")+SUMIFS('PG CAR'!$H:$H,'PG CAR'!$C:$C,"&gt;="&amp;DATE(AN32,1,1),'PG CAR'!$C:$C,"&lt;="&amp;EOMONTH(DATE(AN32,12,1),0),'PG CAR'!$I:$I,$G$10,'PG CAR'!$J:$J,$AN$12)</f>
        <v>0</v>
      </c>
      <c r="AW32" s="385">
        <f>SUMIFS(TRANS!$F:$F,TRANS!$C:$C,"&gt;="&amp;DATE(AN32,1,1),TRANS!$C:$C,"&lt;="&amp;EOMONTH(DATE(AN32,12,1),0),TRANS!$D:$D,$G$10,DES!$H:$H,"efetivado")+SUMIFS(TRANS!$F:$F,TRANS!$C:$C,"&gt;="&amp;DATE(AN32,1,1),TRANS!$C:$C,"&lt;="&amp;EOMONTH(DATE(AN32,12,1),0),TRANS!$D:$D,$G$10,DES!$H:$H,$AN$12)</f>
        <v>0</v>
      </c>
      <c r="AX32" s="385">
        <f>SUMIFS(TRANS!$F:$F,TRANS!$C:$C,"&gt;="&amp;DATE(AN32,1,1),TRANS!$C:$C,"&lt;="&amp;EOMONTH(DATE(AN32,12,1),0),TRANS!$G:$G,$G$10,DES!$H:$H,"efetivado")+SUMIFS(TRANS!$F:$F,TRANS!$C:$C,"&gt;="&amp;DATE(AN32,1,1),TRANS!$C:$C,"&lt;="&amp;EOMONTH(DATE(AN32,12,1),0),TRANS!$G:$G,$G$10,DES!$H:$H,$AN$12)</f>
        <v>0</v>
      </c>
      <c r="AZ32" s="380">
        <f t="shared" si="1"/>
        <v>2039</v>
      </c>
      <c r="BA32" s="385">
        <f t="shared" si="2"/>
        <v>0</v>
      </c>
      <c r="BB32" s="385">
        <f>SUMIFS(DES!$F:$F,DES!$C:$C,"&gt;="&amp;DATE(AN32,1,1),DES!$C:$C,"&lt;="&amp;EOMONTH(DATE(AN32,12,1),0),DES!$H:$H,"efetivado")+SUMIFS(DES!$F:$F,DES!$C:$C,"&gt;="&amp;DATE(AN32,1,1),DES!$C:$C,"&lt;="&amp;EOMONTH(DATE(AN32,12,1),0),DES!$H:$H,$AN$12)</f>
        <v>0</v>
      </c>
      <c r="BC32" s="385">
        <f>SUMIFS(REC!$F:$F,REC!$C:$C,"&gt;="&amp;DATE(AN32,1,1),REC!$C:$C,"&lt;="&amp;EOMONTH(DATE(AN32,12,1),0),REC!$H:$H,"efetivado")+SUMIFS(REC!$F:$F,REC!$C:$C,"&gt;="&amp;DATE(AN32,1,1),REC!$C:$C,"&lt;="&amp;EOMONTH(DATE(AN32,12,1),0),REC!$H:$H,$AN$12)</f>
        <v>0</v>
      </c>
      <c r="BD32" s="385">
        <f>SUMIFS('EMP ADQ'!$G:$G,'EMP ADQ'!$C:$C,"&gt;="&amp;DATE(AN32,1,1),'EMP ADQ'!$C:$C,"&lt;="&amp;EOMONTH(DATE(AN32,12,1),0),'EMP ADQ'!$I:$I,"efetivado",'EMP ADQ'!$D:$D,"Empréstimo Adquirido")+SUMIFS('EMP ADQ'!$G:$G,'EMP ADQ'!$C:$C,"&gt;="&amp;DATE(AN32,1,1),'EMP ADQ'!$C:$C,"&lt;="&amp;EOMONTH(DATE(AN32,12,1),0),'EMP ADQ'!$I:$I,$AN$12,'EMP ADQ'!$D:$D,"Empréstimo Adquirido")</f>
        <v>0</v>
      </c>
      <c r="BE32" s="385">
        <f>SUMIFS('EMP ADQ'!$G:$G,'EMP ADQ'!$C:$C,"&gt;="&amp;DATE(AN32,1,1),'EMP ADQ'!$C:$C,"&lt;="&amp;EOMONTH(DATE(AN32,12,1),0),'EMP ADQ'!$I:$I,"efetivado",'EMP ADQ'!$D:$D,"Empréstimo Pago")+SUMIFS('EMP ADQ'!$G:$G,'EMP ADQ'!$C:$C,"&gt;="&amp;DATE(AN32,1,1),'EMP ADQ'!$C:$C,"&lt;="&amp;EOMONTH(DATE(AN32,12,1),0),'EMP ADQ'!$I:$I,$AN$12,'EMP ADQ'!$D:$D,"Empréstimo Pago")</f>
        <v>0</v>
      </c>
      <c r="BF32" s="385">
        <f>SUMIFS('EMP CON'!$G:$G,'EMP CON'!$C:$C,"&gt;="&amp;DATE(AN32,1,1),'EMP CON'!$C:$C,"&lt;="&amp;EOMONTH(DATE(AN32,12,1),0),'EMP CON'!$I:$I,"efetivado",'EMP CON'!$D:$D,"Empréstimo Concedido")+SUMIFS('EMP CON'!$G:$G,'EMP CON'!$C:$C,"&gt;="&amp;DATE(AN32,1,1),'EMP CON'!$C:$C,"&lt;="&amp;EOMONTH(DATE(AN32,126,1),0),'EMP CON'!$I:$I,$AN$12,'EMP CON'!$D:$D,"Empréstimo Concedido")</f>
        <v>0</v>
      </c>
      <c r="BG32" s="385">
        <f>SUMIFS('EMP CON'!$G:$G,'EMP CON'!$C:$C,"&gt;="&amp;DATE(AN32,1,1),'EMP CON'!$C:$C,"&lt;="&amp;EOMONTH(DATE(AN32,12,1),0),'EMP CON'!$I:$I,"efetivado",'EMP CON'!$D:$D,"Empréstimo Recebido")+SUMIFS('EMP CON'!$G:$G,'EMP CON'!$C:$C,"&gt;="&amp;DATE(AN32,1,1),'EMP CON'!$C:$C,"&lt;="&amp;EOMONTH(DATE(AN32,12,1),0),'EMP CON'!$I:$I,$AN$12,'EMP CON'!$D:$D,"Empréstimo Recebido")</f>
        <v>0</v>
      </c>
      <c r="BH32" s="385">
        <f>SUMIFS('PG CAR'!$H:$H,'PG CAR'!$C:$C,"&gt;="&amp;DATE(AN32,1,1),'PG CAR'!$C:$C,"&lt;="&amp;EOMONTH(DATE(AN32,12,1),0),'PG CAR'!$J:$J,"efetivado")+SUMIFS('PG CAR'!$H:$H,'PG CAR'!$C:$C,"&gt;="&amp;DATE(AN32,1,1),'PG CAR'!$C:$C,"&lt;="&amp;EOMONTH(DATE(AN32,12,1),0),'PG CAR'!$J:$J,$AN$12)</f>
        <v>0</v>
      </c>
      <c r="BI32" s="385"/>
      <c r="BJ32" s="385"/>
      <c r="BL32" s="380">
        <f t="shared" si="3"/>
        <v>2039</v>
      </c>
      <c r="BM32" s="385">
        <f t="shared" si="4"/>
        <v>0</v>
      </c>
      <c r="BN32" s="385">
        <f t="shared" si="5"/>
        <v>0</v>
      </c>
      <c r="BO32" s="385">
        <f t="shared" si="6"/>
        <v>0</v>
      </c>
      <c r="BP32" s="385">
        <f t="shared" si="7"/>
        <v>0</v>
      </c>
      <c r="BQ32" s="385">
        <f t="shared" si="8"/>
        <v>0</v>
      </c>
      <c r="BR32" s="385">
        <f t="shared" si="9"/>
        <v>0</v>
      </c>
      <c r="BS32" s="385">
        <f t="shared" si="10"/>
        <v>0</v>
      </c>
      <c r="BT32" s="385">
        <f t="shared" si="11"/>
        <v>0</v>
      </c>
      <c r="BU32" s="385">
        <f t="shared" si="12"/>
        <v>0</v>
      </c>
      <c r="BV32" s="385">
        <f t="shared" si="13"/>
        <v>0</v>
      </c>
      <c r="CA32" s="373" t="s">
        <v>60</v>
      </c>
      <c r="CB32" s="380">
        <v>1</v>
      </c>
      <c r="CD32" s="386" t="s">
        <v>170</v>
      </c>
      <c r="CE32" s="387">
        <f>VLOOKUP(CD32,'CAD2'!C25:D25,2,0)</f>
        <v>0</v>
      </c>
      <c r="CF32" s="380">
        <v>19</v>
      </c>
    </row>
    <row r="33" spans="2:84" x14ac:dyDescent="0.25">
      <c r="B33" s="225"/>
      <c r="C33" s="225"/>
      <c r="D33" s="225"/>
      <c r="E33" s="225"/>
      <c r="F33" s="225"/>
      <c r="G33" s="225"/>
      <c r="H33" s="225"/>
      <c r="I33" s="225"/>
      <c r="J33" s="225"/>
      <c r="K33" s="225"/>
      <c r="L33" s="225"/>
      <c r="M33" s="225"/>
      <c r="N33" s="225"/>
      <c r="O33" s="225"/>
      <c r="P33" s="225"/>
      <c r="Q33" s="225"/>
      <c r="R33" s="225"/>
      <c r="S33" s="225"/>
      <c r="T33" s="225"/>
      <c r="U33" s="225"/>
      <c r="V33" s="225"/>
      <c r="W33" s="225"/>
      <c r="X33" s="225"/>
      <c r="Y33" s="225"/>
      <c r="Z33" s="225"/>
      <c r="AA33" s="225"/>
      <c r="AB33" s="225"/>
      <c r="AC33" s="342"/>
      <c r="AD33" s="391">
        <v>18</v>
      </c>
      <c r="AE33" s="380">
        <v>19</v>
      </c>
      <c r="AF33" s="373" t="s">
        <v>20</v>
      </c>
      <c r="AG33" s="380">
        <f t="shared" si="21"/>
        <v>3</v>
      </c>
      <c r="AH33" s="373" t="s">
        <v>20</v>
      </c>
      <c r="AI33" s="380">
        <f t="shared" si="15"/>
        <v>2021</v>
      </c>
      <c r="AJ33" s="387">
        <f t="shared" si="20"/>
        <v>0</v>
      </c>
      <c r="AK33" s="387">
        <f t="shared" si="16"/>
        <v>0</v>
      </c>
      <c r="AL33" s="387">
        <f t="shared" si="17"/>
        <v>0</v>
      </c>
      <c r="AN33" s="380">
        <f t="shared" si="18"/>
        <v>2040</v>
      </c>
      <c r="AO33" s="385">
        <f t="shared" si="19"/>
        <v>0</v>
      </c>
      <c r="AP33" s="385">
        <f>SUMIFS(DES!$F:$F,DES!$C:$C,"&gt;="&amp;DATE(AN33,1,1),DES!$C:$C,"&lt;="&amp;EOMONTH(DATE(AN33,12,1),0),DES!$G:$G,$G$10,DES!$H:$H,"efetivado")+SUMIFS(DES!$F:$F,DES!$C:$C,"&gt;="&amp;DATE(AN33,1,1),DES!$C:$C,"&lt;="&amp;EOMONTH(DATE(AN33,12,1),0),DES!$G:$G,$G$10,DES!$H:$H,$AN$12)</f>
        <v>0</v>
      </c>
      <c r="AQ33" s="385">
        <f>SUMIFS(REC!$F:$F,REC!$C:$C,"&gt;="&amp;DATE(AN33,1,1),REC!$C:$C,"&lt;="&amp;EOMONTH(DATE(AN33,12,1),0),REC!$G:$G,$G$10,REC!$H:$H,"efetivado")+SUMIFS(REC!$F:$F,REC!$C:$C,"&gt;="&amp;DATE(AN33,1,1),REC!$C:$C,"&lt;="&amp;EOMONTH(DATE(AN33,12,1),0),REC!$G:$G,$G$10,REC!$H:$H,$AN$12)</f>
        <v>0</v>
      </c>
      <c r="AR33" s="385">
        <f>SUMIFS('EMP ADQ'!$G:$G,'EMP ADQ'!$C:$C,"&gt;="&amp;DATE(AN33,1,1),'EMP ADQ'!$C:$C,"&lt;="&amp;EOMONTH(DATE(AN33,12,1),0),'EMP ADQ'!$H:$H,$G$10,'EMP ADQ'!$I:$I,"efetivado",'EMP ADQ'!$D:$D,"Empréstimo Adquirido")+SUMIFS('EMP ADQ'!$G:$G,'EMP ADQ'!$C:$C,"&gt;="&amp;DATE(AN33,1,1),'EMP ADQ'!$C:$C,"&lt;="&amp;EOMONTH(DATE(AN33,12,1),0),'EMP ADQ'!$H:$H,$G$10,'EMP ADQ'!$I:$I,$AN$12,'EMP ADQ'!$D:$D,"Empréstimo Adquirido")</f>
        <v>0</v>
      </c>
      <c r="AS33" s="385">
        <f>SUMIFS('EMP ADQ'!$G:$G,'EMP ADQ'!$C:$C,"&gt;="&amp;DATE(AN33,1,1),'EMP ADQ'!$C:$C,"&lt;="&amp;EOMONTH(DATE(AN33,12,1),0),'EMP ADQ'!$H:$H,$G$10,'EMP ADQ'!$I:$I,"efetivado",'EMP ADQ'!$D:$D,"Empréstimo Pago")+SUMIFS('EMP ADQ'!$G:$G,'EMP ADQ'!$C:$C,"&gt;="&amp;DATE(AN33,1,1),'EMP ADQ'!$C:$C,"&lt;="&amp;EOMONTH(DATE(AN33,12,1),0),'EMP ADQ'!$H:$H,$G$10,'EMP ADQ'!$I:$I,$AN$12,'EMP ADQ'!$D:$D,"Empréstimo Pago")</f>
        <v>0</v>
      </c>
      <c r="AT33" s="385">
        <f>SUMIFS('EMP CON'!$G:$G,'EMP CON'!$C:$C,"&gt;="&amp;DATE(AN33,1,1),'EMP CON'!$C:$C,"&lt;="&amp;EOMONTH(DATE(AN33,12,1),0),'EMP CON'!$H:$H,$G$10,'EMP CON'!$I:$I,"efetivado",'EMP CON'!$D:$D,"Empréstimo Concedido")+SUMIFS('EMP CON'!$G:$G,'EMP CON'!$C:$C,"&gt;="&amp;DATE(AN33,1,1),'EMP CON'!$C:$C,"&lt;="&amp;EOMONTH(DATE(AN33,12,1),0),'EMP CON'!$H:$H,$G$10,'EMP CON'!$I:$I,$AN$12,'EMP CON'!$D:$D,"Empréstimo Concedido")</f>
        <v>0</v>
      </c>
      <c r="AU33" s="385">
        <f>SUMIFS('EMP CON'!$G:$G,'EMP CON'!$C:$C,"&gt;="&amp;DATE(AN33,1,1),'EMP CON'!$C:$C,"&lt;="&amp;EOMONTH(DATE(AN33,12,1),0),'EMP CON'!$H:$H,$G$10,'EMP CON'!$I:$I,"efetivado",'EMP CON'!$D:$D,"Empréstimo Recebido")+SUMIFS('EMP CON'!$G:$G,'EMP CON'!$C:$C,"&gt;="&amp;DATE(AN33,1,1),'EMP CON'!$C:$C,"&lt;="&amp;EOMONTH(DATE(AN33,12,1),0),'EMP CON'!$H:$H,$G$10,'EMP CON'!$I:$I,$AN$12,'EMP CON'!$D:$D,"Empréstimo Recebido")</f>
        <v>0</v>
      </c>
      <c r="AV33" s="385">
        <f>SUMIFS('PG CAR'!$H:$H,'PG CAR'!$C:$C,"&gt;="&amp;DATE(AN33,1,1),'PG CAR'!$C:$C,"&lt;="&amp;EOMONTH(DATE(AN33,12,1),0),'PG CAR'!$I:$I,$G$10,'PG CAR'!$J:$J,"efetivado")+SUMIFS('PG CAR'!$H:$H,'PG CAR'!$C:$C,"&gt;="&amp;DATE(AN33,1,1),'PG CAR'!$C:$C,"&lt;="&amp;EOMONTH(DATE(AN33,12,1),0),'PG CAR'!$I:$I,$G$10,'PG CAR'!$J:$J,$AN$12)</f>
        <v>0</v>
      </c>
      <c r="AW33" s="385">
        <f>SUMIFS(TRANS!$F:$F,TRANS!$C:$C,"&gt;="&amp;DATE(AN33,1,1),TRANS!$C:$C,"&lt;="&amp;EOMONTH(DATE(AN33,12,1),0),TRANS!$D:$D,$G$10,DES!$H:$H,"efetivado")+SUMIFS(TRANS!$F:$F,TRANS!$C:$C,"&gt;="&amp;DATE(AN33,1,1),TRANS!$C:$C,"&lt;="&amp;EOMONTH(DATE(AN33,12,1),0),TRANS!$D:$D,$G$10,DES!$H:$H,$AN$12)</f>
        <v>0</v>
      </c>
      <c r="AX33" s="385">
        <f>SUMIFS(TRANS!$F:$F,TRANS!$C:$C,"&gt;="&amp;DATE(AN33,1,1),TRANS!$C:$C,"&lt;="&amp;EOMONTH(DATE(AN33,12,1),0),TRANS!$G:$G,$G$10,DES!$H:$H,"efetivado")+SUMIFS(TRANS!$F:$F,TRANS!$C:$C,"&gt;="&amp;DATE(AN33,1,1),TRANS!$C:$C,"&lt;="&amp;EOMONTH(DATE(AN33,12,1),0),TRANS!$G:$G,$G$10,DES!$H:$H,$AN$12)</f>
        <v>0</v>
      </c>
      <c r="AZ33" s="380">
        <f t="shared" si="1"/>
        <v>2040</v>
      </c>
      <c r="BA33" s="385">
        <f t="shared" si="2"/>
        <v>0</v>
      </c>
      <c r="BB33" s="385">
        <f>SUMIFS(DES!$F:$F,DES!$C:$C,"&gt;="&amp;DATE(AN33,1,1),DES!$C:$C,"&lt;="&amp;EOMONTH(DATE(AN33,12,1),0),DES!$H:$H,"efetivado")+SUMIFS(DES!$F:$F,DES!$C:$C,"&gt;="&amp;DATE(AN33,1,1),DES!$C:$C,"&lt;="&amp;EOMONTH(DATE(AN33,12,1),0),DES!$H:$H,$AN$12)</f>
        <v>0</v>
      </c>
      <c r="BC33" s="385">
        <f>SUMIFS(REC!$F:$F,REC!$C:$C,"&gt;="&amp;DATE(AN33,1,1),REC!$C:$C,"&lt;="&amp;EOMONTH(DATE(AN33,12,1),0),REC!$H:$H,"efetivado")+SUMIFS(REC!$F:$F,REC!$C:$C,"&gt;="&amp;DATE(AN33,1,1),REC!$C:$C,"&lt;="&amp;EOMONTH(DATE(AN33,12,1),0),REC!$H:$H,$AN$12)</f>
        <v>0</v>
      </c>
      <c r="BD33" s="385">
        <f>SUMIFS('EMP ADQ'!$G:$G,'EMP ADQ'!$C:$C,"&gt;="&amp;DATE(AN33,1,1),'EMP ADQ'!$C:$C,"&lt;="&amp;EOMONTH(DATE(AN33,12,1),0),'EMP ADQ'!$I:$I,"efetivado",'EMP ADQ'!$D:$D,"Empréstimo Adquirido")+SUMIFS('EMP ADQ'!$G:$G,'EMP ADQ'!$C:$C,"&gt;="&amp;DATE(AN33,1,1),'EMP ADQ'!$C:$C,"&lt;="&amp;EOMONTH(DATE(AN33,12,1),0),'EMP ADQ'!$I:$I,$AN$12,'EMP ADQ'!$D:$D,"Empréstimo Adquirido")</f>
        <v>0</v>
      </c>
      <c r="BE33" s="385">
        <f>SUMIFS('EMP ADQ'!$G:$G,'EMP ADQ'!$C:$C,"&gt;="&amp;DATE(AN33,1,1),'EMP ADQ'!$C:$C,"&lt;="&amp;EOMONTH(DATE(AN33,12,1),0),'EMP ADQ'!$I:$I,"efetivado",'EMP ADQ'!$D:$D,"Empréstimo Pago")+SUMIFS('EMP ADQ'!$G:$G,'EMP ADQ'!$C:$C,"&gt;="&amp;DATE(AN33,1,1),'EMP ADQ'!$C:$C,"&lt;="&amp;EOMONTH(DATE(AN33,12,1),0),'EMP ADQ'!$I:$I,$AN$12,'EMP ADQ'!$D:$D,"Empréstimo Pago")</f>
        <v>0</v>
      </c>
      <c r="BF33" s="385">
        <f>SUMIFS('EMP CON'!$G:$G,'EMP CON'!$C:$C,"&gt;="&amp;DATE(AN33,1,1),'EMP CON'!$C:$C,"&lt;="&amp;EOMONTH(DATE(AN33,12,1),0),'EMP CON'!$I:$I,"efetivado",'EMP CON'!$D:$D,"Empréstimo Concedido")+SUMIFS('EMP CON'!$G:$G,'EMP CON'!$C:$C,"&gt;="&amp;DATE(AN33,1,1),'EMP CON'!$C:$C,"&lt;="&amp;EOMONTH(DATE(AN33,126,1),0),'EMP CON'!$I:$I,$AN$12,'EMP CON'!$D:$D,"Empréstimo Concedido")</f>
        <v>0</v>
      </c>
      <c r="BG33" s="385">
        <f>SUMIFS('EMP CON'!$G:$G,'EMP CON'!$C:$C,"&gt;="&amp;DATE(AN33,1,1),'EMP CON'!$C:$C,"&lt;="&amp;EOMONTH(DATE(AN33,12,1),0),'EMP CON'!$I:$I,"efetivado",'EMP CON'!$D:$D,"Empréstimo Recebido")+SUMIFS('EMP CON'!$G:$G,'EMP CON'!$C:$C,"&gt;="&amp;DATE(AN33,1,1),'EMP CON'!$C:$C,"&lt;="&amp;EOMONTH(DATE(AN33,12,1),0),'EMP CON'!$I:$I,$AN$12,'EMP CON'!$D:$D,"Empréstimo Recebido")</f>
        <v>0</v>
      </c>
      <c r="BH33" s="385">
        <f>SUMIFS('PG CAR'!$H:$H,'PG CAR'!$C:$C,"&gt;="&amp;DATE(AN33,1,1),'PG CAR'!$C:$C,"&lt;="&amp;EOMONTH(DATE(AN33,12,1),0),'PG CAR'!$J:$J,"efetivado")+SUMIFS('PG CAR'!$H:$H,'PG CAR'!$C:$C,"&gt;="&amp;DATE(AN33,1,1),'PG CAR'!$C:$C,"&lt;="&amp;EOMONTH(DATE(AN33,12,1),0),'PG CAR'!$J:$J,$AN$12)</f>
        <v>0</v>
      </c>
      <c r="BI33" s="385"/>
      <c r="BJ33" s="385"/>
      <c r="BL33" s="380">
        <f t="shared" si="3"/>
        <v>2040</v>
      </c>
      <c r="BM33" s="385">
        <f t="shared" si="4"/>
        <v>0</v>
      </c>
      <c r="BN33" s="385">
        <f t="shared" si="5"/>
        <v>0</v>
      </c>
      <c r="BO33" s="385">
        <f t="shared" si="6"/>
        <v>0</v>
      </c>
      <c r="BP33" s="385">
        <f t="shared" si="7"/>
        <v>0</v>
      </c>
      <c r="BQ33" s="385">
        <f t="shared" si="8"/>
        <v>0</v>
      </c>
      <c r="BR33" s="385">
        <f t="shared" si="9"/>
        <v>0</v>
      </c>
      <c r="BS33" s="385">
        <f t="shared" si="10"/>
        <v>0</v>
      </c>
      <c r="BT33" s="385">
        <f t="shared" si="11"/>
        <v>0</v>
      </c>
      <c r="BU33" s="385">
        <f t="shared" si="12"/>
        <v>0</v>
      </c>
      <c r="BV33" s="385">
        <f t="shared" si="13"/>
        <v>0</v>
      </c>
      <c r="CA33" s="373" t="s">
        <v>72</v>
      </c>
      <c r="CB33" s="380">
        <v>2</v>
      </c>
      <c r="CD33" s="386" t="s">
        <v>171</v>
      </c>
      <c r="CE33" s="387">
        <f>VLOOKUP(CD33,'CAD2'!C26:D26,2,0)</f>
        <v>0</v>
      </c>
      <c r="CF33" s="380">
        <v>20</v>
      </c>
    </row>
    <row r="34" spans="2:84" x14ac:dyDescent="0.25">
      <c r="B34" s="225"/>
      <c r="C34" s="225"/>
      <c r="D34" s="225"/>
      <c r="E34" s="225"/>
      <c r="F34" s="225"/>
      <c r="G34" s="225"/>
      <c r="H34" s="225"/>
      <c r="I34" s="225"/>
      <c r="J34" s="225"/>
      <c r="K34" s="225"/>
      <c r="L34" s="225"/>
      <c r="M34" s="225"/>
      <c r="N34" s="225"/>
      <c r="O34" s="225"/>
      <c r="P34" s="225"/>
      <c r="Q34" s="225"/>
      <c r="R34" s="225"/>
      <c r="S34" s="225"/>
      <c r="T34" s="225"/>
      <c r="U34" s="225"/>
      <c r="V34" s="225"/>
      <c r="W34" s="225"/>
      <c r="X34" s="225"/>
      <c r="Y34" s="225"/>
      <c r="Z34" s="225"/>
      <c r="AA34" s="225"/>
      <c r="AB34" s="225"/>
      <c r="AC34" s="342"/>
      <c r="AD34" s="391">
        <v>19</v>
      </c>
      <c r="AE34" s="380">
        <v>20</v>
      </c>
      <c r="AF34" s="373" t="s">
        <v>20</v>
      </c>
      <c r="AG34" s="380">
        <f t="shared" si="21"/>
        <v>3</v>
      </c>
      <c r="AH34" s="373" t="s">
        <v>20</v>
      </c>
      <c r="AI34" s="380">
        <f t="shared" si="15"/>
        <v>2021</v>
      </c>
      <c r="AJ34" s="387">
        <f t="shared" si="20"/>
        <v>0</v>
      </c>
      <c r="AK34" s="387">
        <f t="shared" si="16"/>
        <v>0</v>
      </c>
      <c r="AL34" s="387">
        <f t="shared" si="17"/>
        <v>0</v>
      </c>
      <c r="AN34" s="380">
        <f t="shared" si="18"/>
        <v>2041</v>
      </c>
      <c r="AO34" s="385">
        <f t="shared" si="19"/>
        <v>0</v>
      </c>
      <c r="AP34" s="385">
        <f>SUMIFS(DES!$F:$F,DES!$C:$C,"&gt;="&amp;DATE(AN34,1,1),DES!$C:$C,"&lt;="&amp;EOMONTH(DATE(AN34,12,1),0),DES!$G:$G,$G$10,DES!$H:$H,"efetivado")+SUMIFS(DES!$F:$F,DES!$C:$C,"&gt;="&amp;DATE(AN34,1,1),DES!$C:$C,"&lt;="&amp;EOMONTH(DATE(AN34,12,1),0),DES!$G:$G,$G$10,DES!$H:$H,$AN$12)</f>
        <v>0</v>
      </c>
      <c r="AQ34" s="385">
        <f>SUMIFS(REC!$F:$F,REC!$C:$C,"&gt;="&amp;DATE(AN34,1,1),REC!$C:$C,"&lt;="&amp;EOMONTH(DATE(AN34,12,1),0),REC!$G:$G,$G$10,REC!$H:$H,"efetivado")+SUMIFS(REC!$F:$F,REC!$C:$C,"&gt;="&amp;DATE(AN34,1,1),REC!$C:$C,"&lt;="&amp;EOMONTH(DATE(AN34,12,1),0),REC!$G:$G,$G$10,REC!$H:$H,$AN$12)</f>
        <v>0</v>
      </c>
      <c r="AR34" s="385">
        <f>SUMIFS('EMP ADQ'!$G:$G,'EMP ADQ'!$C:$C,"&gt;="&amp;DATE(AN34,1,1),'EMP ADQ'!$C:$C,"&lt;="&amp;EOMONTH(DATE(AN34,12,1),0),'EMP ADQ'!$H:$H,$G$10,'EMP ADQ'!$I:$I,"efetivado",'EMP ADQ'!$D:$D,"Empréstimo Adquirido")+SUMIFS('EMP ADQ'!$G:$G,'EMP ADQ'!$C:$C,"&gt;="&amp;DATE(AN34,1,1),'EMP ADQ'!$C:$C,"&lt;="&amp;EOMONTH(DATE(AN34,12,1),0),'EMP ADQ'!$H:$H,$G$10,'EMP ADQ'!$I:$I,$AN$12,'EMP ADQ'!$D:$D,"Empréstimo Adquirido")</f>
        <v>0</v>
      </c>
      <c r="AS34" s="385">
        <f>SUMIFS('EMP ADQ'!$G:$G,'EMP ADQ'!$C:$C,"&gt;="&amp;DATE(AN34,1,1),'EMP ADQ'!$C:$C,"&lt;="&amp;EOMONTH(DATE(AN34,12,1),0),'EMP ADQ'!$H:$H,$G$10,'EMP ADQ'!$I:$I,"efetivado",'EMP ADQ'!$D:$D,"Empréstimo Pago")+SUMIFS('EMP ADQ'!$G:$G,'EMP ADQ'!$C:$C,"&gt;="&amp;DATE(AN34,1,1),'EMP ADQ'!$C:$C,"&lt;="&amp;EOMONTH(DATE(AN34,12,1),0),'EMP ADQ'!$H:$H,$G$10,'EMP ADQ'!$I:$I,$AN$12,'EMP ADQ'!$D:$D,"Empréstimo Pago")</f>
        <v>0</v>
      </c>
      <c r="AT34" s="385">
        <f>SUMIFS('EMP CON'!$G:$G,'EMP CON'!$C:$C,"&gt;="&amp;DATE(AN34,1,1),'EMP CON'!$C:$C,"&lt;="&amp;EOMONTH(DATE(AN34,12,1),0),'EMP CON'!$H:$H,$G$10,'EMP CON'!$I:$I,"efetivado",'EMP CON'!$D:$D,"Empréstimo Concedido")+SUMIFS('EMP CON'!$G:$G,'EMP CON'!$C:$C,"&gt;="&amp;DATE(AN34,1,1),'EMP CON'!$C:$C,"&lt;="&amp;EOMONTH(DATE(AN34,12,1),0),'EMP CON'!$H:$H,$G$10,'EMP CON'!$I:$I,$AN$12,'EMP CON'!$D:$D,"Empréstimo Concedido")</f>
        <v>0</v>
      </c>
      <c r="AU34" s="385">
        <f>SUMIFS('EMP CON'!$G:$G,'EMP CON'!$C:$C,"&gt;="&amp;DATE(AN34,1,1),'EMP CON'!$C:$C,"&lt;="&amp;EOMONTH(DATE(AN34,12,1),0),'EMP CON'!$H:$H,$G$10,'EMP CON'!$I:$I,"efetivado",'EMP CON'!$D:$D,"Empréstimo Recebido")+SUMIFS('EMP CON'!$G:$G,'EMP CON'!$C:$C,"&gt;="&amp;DATE(AN34,1,1),'EMP CON'!$C:$C,"&lt;="&amp;EOMONTH(DATE(AN34,12,1),0),'EMP CON'!$H:$H,$G$10,'EMP CON'!$I:$I,$AN$12,'EMP CON'!$D:$D,"Empréstimo Recebido")</f>
        <v>0</v>
      </c>
      <c r="AV34" s="385">
        <f>SUMIFS('PG CAR'!$H:$H,'PG CAR'!$C:$C,"&gt;="&amp;DATE(AN34,1,1),'PG CAR'!$C:$C,"&lt;="&amp;EOMONTH(DATE(AN34,12,1),0),'PG CAR'!$I:$I,$G$10,'PG CAR'!$J:$J,"efetivado")+SUMIFS('PG CAR'!$H:$H,'PG CAR'!$C:$C,"&gt;="&amp;DATE(AN34,1,1),'PG CAR'!$C:$C,"&lt;="&amp;EOMONTH(DATE(AN34,12,1),0),'PG CAR'!$I:$I,$G$10,'PG CAR'!$J:$J,$AN$12)</f>
        <v>0</v>
      </c>
      <c r="AW34" s="385">
        <f>SUMIFS(TRANS!$F:$F,TRANS!$C:$C,"&gt;="&amp;DATE(AN34,1,1),TRANS!$C:$C,"&lt;="&amp;EOMONTH(DATE(AN34,12,1),0),TRANS!$D:$D,$G$10,DES!$H:$H,"efetivado")+SUMIFS(TRANS!$F:$F,TRANS!$C:$C,"&gt;="&amp;DATE(AN34,1,1),TRANS!$C:$C,"&lt;="&amp;EOMONTH(DATE(AN34,12,1),0),TRANS!$D:$D,$G$10,DES!$H:$H,$AN$12)</f>
        <v>0</v>
      </c>
      <c r="AX34" s="385">
        <f>SUMIFS(TRANS!$F:$F,TRANS!$C:$C,"&gt;="&amp;DATE(AN34,1,1),TRANS!$C:$C,"&lt;="&amp;EOMONTH(DATE(AN34,12,1),0),TRANS!$G:$G,$G$10,DES!$H:$H,"efetivado")+SUMIFS(TRANS!$F:$F,TRANS!$C:$C,"&gt;="&amp;DATE(AN34,1,1),TRANS!$C:$C,"&lt;="&amp;EOMONTH(DATE(AN34,12,1),0),TRANS!$G:$G,$G$10,DES!$H:$H,$AN$12)</f>
        <v>0</v>
      </c>
      <c r="AZ34" s="380">
        <f t="shared" si="1"/>
        <v>2041</v>
      </c>
      <c r="BA34" s="385">
        <f t="shared" si="2"/>
        <v>0</v>
      </c>
      <c r="BB34" s="385">
        <f>SUMIFS(DES!$F:$F,DES!$C:$C,"&gt;="&amp;DATE(AN34,1,1),DES!$C:$C,"&lt;="&amp;EOMONTH(DATE(AN34,12,1),0),DES!$H:$H,"efetivado")+SUMIFS(DES!$F:$F,DES!$C:$C,"&gt;="&amp;DATE(AN34,1,1),DES!$C:$C,"&lt;="&amp;EOMONTH(DATE(AN34,12,1),0),DES!$H:$H,$AN$12)</f>
        <v>0</v>
      </c>
      <c r="BC34" s="385">
        <f>SUMIFS(REC!$F:$F,REC!$C:$C,"&gt;="&amp;DATE(AN34,1,1),REC!$C:$C,"&lt;="&amp;EOMONTH(DATE(AN34,12,1),0),REC!$H:$H,"efetivado")+SUMIFS(REC!$F:$F,REC!$C:$C,"&gt;="&amp;DATE(AN34,1,1),REC!$C:$C,"&lt;="&amp;EOMONTH(DATE(AN34,12,1),0),REC!$H:$H,$AN$12)</f>
        <v>0</v>
      </c>
      <c r="BD34" s="385">
        <f>SUMIFS('EMP ADQ'!$G:$G,'EMP ADQ'!$C:$C,"&gt;="&amp;DATE(AN34,1,1),'EMP ADQ'!$C:$C,"&lt;="&amp;EOMONTH(DATE(AN34,12,1),0),'EMP ADQ'!$I:$I,"efetivado",'EMP ADQ'!$D:$D,"Empréstimo Adquirido")+SUMIFS('EMP ADQ'!$G:$G,'EMP ADQ'!$C:$C,"&gt;="&amp;DATE(AN34,1,1),'EMP ADQ'!$C:$C,"&lt;="&amp;EOMONTH(DATE(AN34,12,1),0),'EMP ADQ'!$I:$I,$AN$12,'EMP ADQ'!$D:$D,"Empréstimo Adquirido")</f>
        <v>0</v>
      </c>
      <c r="BE34" s="385">
        <f>SUMIFS('EMP ADQ'!$G:$G,'EMP ADQ'!$C:$C,"&gt;="&amp;DATE(AN34,1,1),'EMP ADQ'!$C:$C,"&lt;="&amp;EOMONTH(DATE(AN34,12,1),0),'EMP ADQ'!$I:$I,"efetivado",'EMP ADQ'!$D:$D,"Empréstimo Pago")+SUMIFS('EMP ADQ'!$G:$G,'EMP ADQ'!$C:$C,"&gt;="&amp;DATE(AN34,1,1),'EMP ADQ'!$C:$C,"&lt;="&amp;EOMONTH(DATE(AN34,12,1),0),'EMP ADQ'!$I:$I,$AN$12,'EMP ADQ'!$D:$D,"Empréstimo Pago")</f>
        <v>0</v>
      </c>
      <c r="BF34" s="385">
        <f>SUMIFS('EMP CON'!$G:$G,'EMP CON'!$C:$C,"&gt;="&amp;DATE(AN34,1,1),'EMP CON'!$C:$C,"&lt;="&amp;EOMONTH(DATE(AN34,12,1),0),'EMP CON'!$I:$I,"efetivado",'EMP CON'!$D:$D,"Empréstimo Concedido")+SUMIFS('EMP CON'!$G:$G,'EMP CON'!$C:$C,"&gt;="&amp;DATE(AN34,1,1),'EMP CON'!$C:$C,"&lt;="&amp;EOMONTH(DATE(AN34,126,1),0),'EMP CON'!$I:$I,$AN$12,'EMP CON'!$D:$D,"Empréstimo Concedido")</f>
        <v>0</v>
      </c>
      <c r="BG34" s="385">
        <f>SUMIFS('EMP CON'!$G:$G,'EMP CON'!$C:$C,"&gt;="&amp;DATE(AN34,1,1),'EMP CON'!$C:$C,"&lt;="&amp;EOMONTH(DATE(AN34,12,1),0),'EMP CON'!$I:$I,"efetivado",'EMP CON'!$D:$D,"Empréstimo Recebido")+SUMIFS('EMP CON'!$G:$G,'EMP CON'!$C:$C,"&gt;="&amp;DATE(AN34,1,1),'EMP CON'!$C:$C,"&lt;="&amp;EOMONTH(DATE(AN34,12,1),0),'EMP CON'!$I:$I,$AN$12,'EMP CON'!$D:$D,"Empréstimo Recebido")</f>
        <v>0</v>
      </c>
      <c r="BH34" s="385">
        <f>SUMIFS('PG CAR'!$H:$H,'PG CAR'!$C:$C,"&gt;="&amp;DATE(AN34,1,1),'PG CAR'!$C:$C,"&lt;="&amp;EOMONTH(DATE(AN34,12,1),0),'PG CAR'!$J:$J,"efetivado")+SUMIFS('PG CAR'!$H:$H,'PG CAR'!$C:$C,"&gt;="&amp;DATE(AN34,1,1),'PG CAR'!$C:$C,"&lt;="&amp;EOMONTH(DATE(AN34,12,1),0),'PG CAR'!$J:$J,$AN$12)</f>
        <v>0</v>
      </c>
      <c r="BI34" s="385"/>
      <c r="BJ34" s="385"/>
      <c r="BL34" s="380">
        <f t="shared" si="3"/>
        <v>2041</v>
      </c>
      <c r="BM34" s="385">
        <f t="shared" si="4"/>
        <v>0</v>
      </c>
      <c r="BN34" s="385">
        <f t="shared" si="5"/>
        <v>0</v>
      </c>
      <c r="BO34" s="385">
        <f t="shared" si="6"/>
        <v>0</v>
      </c>
      <c r="BP34" s="385">
        <f t="shared" si="7"/>
        <v>0</v>
      </c>
      <c r="BQ34" s="385">
        <f t="shared" si="8"/>
        <v>0</v>
      </c>
      <c r="BR34" s="385">
        <f t="shared" si="9"/>
        <v>0</v>
      </c>
      <c r="BS34" s="385">
        <f t="shared" si="10"/>
        <v>0</v>
      </c>
      <c r="BT34" s="385">
        <f t="shared" si="11"/>
        <v>0</v>
      </c>
      <c r="BU34" s="385">
        <f t="shared" si="12"/>
        <v>0</v>
      </c>
      <c r="BV34" s="385">
        <f t="shared" si="13"/>
        <v>0</v>
      </c>
    </row>
    <row r="35" spans="2:84" x14ac:dyDescent="0.25">
      <c r="B35" s="225"/>
      <c r="C35" s="225"/>
      <c r="D35" s="225"/>
      <c r="E35" s="225"/>
      <c r="F35" s="225"/>
      <c r="G35" s="225"/>
      <c r="H35" s="225"/>
      <c r="I35" s="225"/>
      <c r="J35" s="225"/>
      <c r="K35" s="225"/>
      <c r="L35" s="225"/>
      <c r="M35" s="225"/>
      <c r="N35" s="225"/>
      <c r="O35" s="225"/>
      <c r="P35" s="225"/>
      <c r="Q35" s="225"/>
      <c r="R35" s="225"/>
      <c r="S35" s="225"/>
      <c r="T35" s="225"/>
      <c r="U35" s="225"/>
      <c r="V35" s="225"/>
      <c r="W35" s="225"/>
      <c r="X35" s="225"/>
      <c r="Y35" s="225"/>
      <c r="Z35" s="225"/>
      <c r="AA35" s="225"/>
      <c r="AB35" s="225"/>
      <c r="AC35" s="342"/>
      <c r="AD35" s="391">
        <v>20</v>
      </c>
      <c r="AE35" s="380">
        <v>21</v>
      </c>
      <c r="AF35" s="373" t="s">
        <v>20</v>
      </c>
      <c r="AG35" s="380">
        <f t="shared" si="21"/>
        <v>3</v>
      </c>
      <c r="AH35" s="373" t="s">
        <v>20</v>
      </c>
      <c r="AI35" s="380">
        <f t="shared" si="15"/>
        <v>2021</v>
      </c>
      <c r="AJ35" s="387">
        <f t="shared" si="20"/>
        <v>0</v>
      </c>
      <c r="AK35" s="387">
        <f t="shared" si="16"/>
        <v>0</v>
      </c>
      <c r="AL35" s="387">
        <f t="shared" si="17"/>
        <v>0</v>
      </c>
      <c r="AN35" s="380">
        <f t="shared" si="18"/>
        <v>2042</v>
      </c>
      <c r="AO35" s="385">
        <f t="shared" si="19"/>
        <v>0</v>
      </c>
      <c r="AP35" s="385">
        <f>SUMIFS(DES!$F:$F,DES!$C:$C,"&gt;="&amp;DATE(AN35,1,1),DES!$C:$C,"&lt;="&amp;EOMONTH(DATE(AN35,12,1),0),DES!$G:$G,$G$10,DES!$H:$H,"efetivado")+SUMIFS(DES!$F:$F,DES!$C:$C,"&gt;="&amp;DATE(AN35,1,1),DES!$C:$C,"&lt;="&amp;EOMONTH(DATE(AN35,12,1),0),DES!$G:$G,$G$10,DES!$H:$H,$AN$12)</f>
        <v>0</v>
      </c>
      <c r="AQ35" s="385">
        <f>SUMIFS(REC!$F:$F,REC!$C:$C,"&gt;="&amp;DATE(AN35,1,1),REC!$C:$C,"&lt;="&amp;EOMONTH(DATE(AN35,12,1),0),REC!$G:$G,$G$10,REC!$H:$H,"efetivado")+SUMIFS(REC!$F:$F,REC!$C:$C,"&gt;="&amp;DATE(AN35,1,1),REC!$C:$C,"&lt;="&amp;EOMONTH(DATE(AN35,12,1),0),REC!$G:$G,$G$10,REC!$H:$H,$AN$12)</f>
        <v>0</v>
      </c>
      <c r="AR35" s="385">
        <f>SUMIFS('EMP ADQ'!$G:$G,'EMP ADQ'!$C:$C,"&gt;="&amp;DATE(AN35,1,1),'EMP ADQ'!$C:$C,"&lt;="&amp;EOMONTH(DATE(AN35,12,1),0),'EMP ADQ'!$H:$H,$G$10,'EMP ADQ'!$I:$I,"efetivado",'EMP ADQ'!$D:$D,"Empréstimo Adquirido")+SUMIFS('EMP ADQ'!$G:$G,'EMP ADQ'!$C:$C,"&gt;="&amp;DATE(AN35,1,1),'EMP ADQ'!$C:$C,"&lt;="&amp;EOMONTH(DATE(AN35,12,1),0),'EMP ADQ'!$H:$H,$G$10,'EMP ADQ'!$I:$I,$AN$12,'EMP ADQ'!$D:$D,"Empréstimo Adquirido")</f>
        <v>0</v>
      </c>
      <c r="AS35" s="385">
        <f>SUMIFS('EMP ADQ'!$G:$G,'EMP ADQ'!$C:$C,"&gt;="&amp;DATE(AN35,1,1),'EMP ADQ'!$C:$C,"&lt;="&amp;EOMONTH(DATE(AN35,12,1),0),'EMP ADQ'!$H:$H,$G$10,'EMP ADQ'!$I:$I,"efetivado",'EMP ADQ'!$D:$D,"Empréstimo Pago")+SUMIFS('EMP ADQ'!$G:$G,'EMP ADQ'!$C:$C,"&gt;="&amp;DATE(AN35,1,1),'EMP ADQ'!$C:$C,"&lt;="&amp;EOMONTH(DATE(AN35,12,1),0),'EMP ADQ'!$H:$H,$G$10,'EMP ADQ'!$I:$I,$AN$12,'EMP ADQ'!$D:$D,"Empréstimo Pago")</f>
        <v>0</v>
      </c>
      <c r="AT35" s="385">
        <f>SUMIFS('EMP CON'!$G:$G,'EMP CON'!$C:$C,"&gt;="&amp;DATE(AN35,1,1),'EMP CON'!$C:$C,"&lt;="&amp;EOMONTH(DATE(AN35,12,1),0),'EMP CON'!$H:$H,$G$10,'EMP CON'!$I:$I,"efetivado",'EMP CON'!$D:$D,"Empréstimo Concedido")+SUMIFS('EMP CON'!$G:$G,'EMP CON'!$C:$C,"&gt;="&amp;DATE(AN35,1,1),'EMP CON'!$C:$C,"&lt;="&amp;EOMONTH(DATE(AN35,12,1),0),'EMP CON'!$H:$H,$G$10,'EMP CON'!$I:$I,$AN$12,'EMP CON'!$D:$D,"Empréstimo Concedido")</f>
        <v>0</v>
      </c>
      <c r="AU35" s="385">
        <f>SUMIFS('EMP CON'!$G:$G,'EMP CON'!$C:$C,"&gt;="&amp;DATE(AN35,1,1),'EMP CON'!$C:$C,"&lt;="&amp;EOMONTH(DATE(AN35,12,1),0),'EMP CON'!$H:$H,$G$10,'EMP CON'!$I:$I,"efetivado",'EMP CON'!$D:$D,"Empréstimo Recebido")+SUMIFS('EMP CON'!$G:$G,'EMP CON'!$C:$C,"&gt;="&amp;DATE(AN35,1,1),'EMP CON'!$C:$C,"&lt;="&amp;EOMONTH(DATE(AN35,12,1),0),'EMP CON'!$H:$H,$G$10,'EMP CON'!$I:$I,$AN$12,'EMP CON'!$D:$D,"Empréstimo Recebido")</f>
        <v>0</v>
      </c>
      <c r="AV35" s="385">
        <f>SUMIFS('PG CAR'!$H:$H,'PG CAR'!$C:$C,"&gt;="&amp;DATE(AN35,1,1),'PG CAR'!$C:$C,"&lt;="&amp;EOMONTH(DATE(AN35,12,1),0),'PG CAR'!$I:$I,$G$10,'PG CAR'!$J:$J,"efetivado")+SUMIFS('PG CAR'!$H:$H,'PG CAR'!$C:$C,"&gt;="&amp;DATE(AN35,1,1),'PG CAR'!$C:$C,"&lt;="&amp;EOMONTH(DATE(AN35,12,1),0),'PG CAR'!$I:$I,$G$10,'PG CAR'!$J:$J,$AN$12)</f>
        <v>0</v>
      </c>
      <c r="AW35" s="385">
        <f>SUMIFS(TRANS!$F:$F,TRANS!$C:$C,"&gt;="&amp;DATE(AN35,1,1),TRANS!$C:$C,"&lt;="&amp;EOMONTH(DATE(AN35,12,1),0),TRANS!$D:$D,$G$10,DES!$H:$H,"efetivado")+SUMIFS(TRANS!$F:$F,TRANS!$C:$C,"&gt;="&amp;DATE(AN35,1,1),TRANS!$C:$C,"&lt;="&amp;EOMONTH(DATE(AN35,12,1),0),TRANS!$D:$D,$G$10,DES!$H:$H,$AN$12)</f>
        <v>0</v>
      </c>
      <c r="AX35" s="385">
        <f>SUMIFS(TRANS!$F:$F,TRANS!$C:$C,"&gt;="&amp;DATE(AN35,1,1),TRANS!$C:$C,"&lt;="&amp;EOMONTH(DATE(AN35,12,1),0),TRANS!$G:$G,$G$10,DES!$H:$H,"efetivado")+SUMIFS(TRANS!$F:$F,TRANS!$C:$C,"&gt;="&amp;DATE(AN35,1,1),TRANS!$C:$C,"&lt;="&amp;EOMONTH(DATE(AN35,12,1),0),TRANS!$G:$G,$G$10,DES!$H:$H,$AN$12)</f>
        <v>0</v>
      </c>
      <c r="AZ35" s="380">
        <f t="shared" si="1"/>
        <v>2042</v>
      </c>
      <c r="BA35" s="385">
        <f t="shared" si="2"/>
        <v>0</v>
      </c>
      <c r="BB35" s="385">
        <f>SUMIFS(DES!$F:$F,DES!$C:$C,"&gt;="&amp;DATE(AN35,1,1),DES!$C:$C,"&lt;="&amp;EOMONTH(DATE(AN35,12,1),0),DES!$H:$H,"efetivado")+SUMIFS(DES!$F:$F,DES!$C:$C,"&gt;="&amp;DATE(AN35,1,1),DES!$C:$C,"&lt;="&amp;EOMONTH(DATE(AN35,12,1),0),DES!$H:$H,$AN$12)</f>
        <v>0</v>
      </c>
      <c r="BC35" s="385">
        <f>SUMIFS(REC!$F:$F,REC!$C:$C,"&gt;="&amp;DATE(AN35,1,1),REC!$C:$C,"&lt;="&amp;EOMONTH(DATE(AN35,12,1),0),REC!$H:$H,"efetivado")+SUMIFS(REC!$F:$F,REC!$C:$C,"&gt;="&amp;DATE(AN35,1,1),REC!$C:$C,"&lt;="&amp;EOMONTH(DATE(AN35,12,1),0),REC!$H:$H,$AN$12)</f>
        <v>0</v>
      </c>
      <c r="BD35" s="385">
        <f>SUMIFS('EMP ADQ'!$G:$G,'EMP ADQ'!$C:$C,"&gt;="&amp;DATE(AN35,1,1),'EMP ADQ'!$C:$C,"&lt;="&amp;EOMONTH(DATE(AN35,12,1),0),'EMP ADQ'!$I:$I,"efetivado",'EMP ADQ'!$D:$D,"Empréstimo Adquirido")+SUMIFS('EMP ADQ'!$G:$G,'EMP ADQ'!$C:$C,"&gt;="&amp;DATE(AN35,1,1),'EMP ADQ'!$C:$C,"&lt;="&amp;EOMONTH(DATE(AN35,12,1),0),'EMP ADQ'!$I:$I,$AN$12,'EMP ADQ'!$D:$D,"Empréstimo Adquirido")</f>
        <v>0</v>
      </c>
      <c r="BE35" s="385">
        <f>SUMIFS('EMP ADQ'!$G:$G,'EMP ADQ'!$C:$C,"&gt;="&amp;DATE(AN35,1,1),'EMP ADQ'!$C:$C,"&lt;="&amp;EOMONTH(DATE(AN35,12,1),0),'EMP ADQ'!$I:$I,"efetivado",'EMP ADQ'!$D:$D,"Empréstimo Pago")+SUMIFS('EMP ADQ'!$G:$G,'EMP ADQ'!$C:$C,"&gt;="&amp;DATE(AN35,1,1),'EMP ADQ'!$C:$C,"&lt;="&amp;EOMONTH(DATE(AN35,12,1),0),'EMP ADQ'!$I:$I,$AN$12,'EMP ADQ'!$D:$D,"Empréstimo Pago")</f>
        <v>0</v>
      </c>
      <c r="BF35" s="385">
        <f>SUMIFS('EMP CON'!$G:$G,'EMP CON'!$C:$C,"&gt;="&amp;DATE(AN35,1,1),'EMP CON'!$C:$C,"&lt;="&amp;EOMONTH(DATE(AN35,12,1),0),'EMP CON'!$I:$I,"efetivado",'EMP CON'!$D:$D,"Empréstimo Concedido")+SUMIFS('EMP CON'!$G:$G,'EMP CON'!$C:$C,"&gt;="&amp;DATE(AN35,1,1),'EMP CON'!$C:$C,"&lt;="&amp;EOMONTH(DATE(AN35,126,1),0),'EMP CON'!$I:$I,$AN$12,'EMP CON'!$D:$D,"Empréstimo Concedido")</f>
        <v>0</v>
      </c>
      <c r="BG35" s="385">
        <f>SUMIFS('EMP CON'!$G:$G,'EMP CON'!$C:$C,"&gt;="&amp;DATE(AN35,1,1),'EMP CON'!$C:$C,"&lt;="&amp;EOMONTH(DATE(AN35,12,1),0),'EMP CON'!$I:$I,"efetivado",'EMP CON'!$D:$D,"Empréstimo Recebido")+SUMIFS('EMP CON'!$G:$G,'EMP CON'!$C:$C,"&gt;="&amp;DATE(AN35,1,1),'EMP CON'!$C:$C,"&lt;="&amp;EOMONTH(DATE(AN35,12,1),0),'EMP CON'!$I:$I,$AN$12,'EMP CON'!$D:$D,"Empréstimo Recebido")</f>
        <v>0</v>
      </c>
      <c r="BH35" s="385">
        <f>SUMIFS('PG CAR'!$H:$H,'PG CAR'!$C:$C,"&gt;="&amp;DATE(AN35,1,1),'PG CAR'!$C:$C,"&lt;="&amp;EOMONTH(DATE(AN35,12,1),0),'PG CAR'!$J:$J,"efetivado")+SUMIFS('PG CAR'!$H:$H,'PG CAR'!$C:$C,"&gt;="&amp;DATE(AN35,1,1),'PG CAR'!$C:$C,"&lt;="&amp;EOMONTH(DATE(AN35,12,1),0),'PG CAR'!$J:$J,$AN$12)</f>
        <v>0</v>
      </c>
      <c r="BI35" s="385"/>
      <c r="BJ35" s="385"/>
      <c r="BL35" s="380">
        <f t="shared" si="3"/>
        <v>2042</v>
      </c>
      <c r="BM35" s="385">
        <f t="shared" si="4"/>
        <v>0</v>
      </c>
      <c r="BN35" s="385">
        <f t="shared" si="5"/>
        <v>0</v>
      </c>
      <c r="BO35" s="385">
        <f t="shared" si="6"/>
        <v>0</v>
      </c>
      <c r="BP35" s="385">
        <f t="shared" si="7"/>
        <v>0</v>
      </c>
      <c r="BQ35" s="385">
        <f t="shared" si="8"/>
        <v>0</v>
      </c>
      <c r="BR35" s="385">
        <f t="shared" si="9"/>
        <v>0</v>
      </c>
      <c r="BS35" s="385">
        <f t="shared" si="10"/>
        <v>0</v>
      </c>
      <c r="BT35" s="385">
        <f t="shared" si="11"/>
        <v>0</v>
      </c>
      <c r="BU35" s="385">
        <f t="shared" si="12"/>
        <v>0</v>
      </c>
      <c r="BV35" s="385">
        <f t="shared" si="13"/>
        <v>0</v>
      </c>
      <c r="CA35" s="380" t="s">
        <v>144</v>
      </c>
    </row>
    <row r="36" spans="2:84" x14ac:dyDescent="0.25">
      <c r="B36" s="225"/>
      <c r="C36" s="225"/>
      <c r="D36" s="225"/>
      <c r="E36" s="225"/>
      <c r="F36" s="225"/>
      <c r="G36" s="225"/>
      <c r="H36" s="225"/>
      <c r="I36" s="225"/>
      <c r="J36" s="225"/>
      <c r="K36" s="225"/>
      <c r="L36" s="225"/>
      <c r="M36" s="225"/>
      <c r="N36" s="225"/>
      <c r="O36" s="225"/>
      <c r="P36" s="225"/>
      <c r="Q36" s="225"/>
      <c r="R36" s="225"/>
      <c r="S36" s="225"/>
      <c r="T36" s="225"/>
      <c r="U36" s="225"/>
      <c r="V36" s="225"/>
      <c r="W36" s="225"/>
      <c r="X36" s="225"/>
      <c r="Y36" s="225"/>
      <c r="Z36" s="225"/>
      <c r="AA36" s="225"/>
      <c r="AB36" s="225"/>
      <c r="AC36" s="342"/>
      <c r="AD36" s="391">
        <v>21</v>
      </c>
      <c r="AE36" s="380">
        <v>22</v>
      </c>
      <c r="AF36" s="373" t="s">
        <v>20</v>
      </c>
      <c r="AG36" s="380">
        <f t="shared" si="21"/>
        <v>3</v>
      </c>
      <c r="AH36" s="373" t="s">
        <v>20</v>
      </c>
      <c r="AI36" s="380">
        <f t="shared" si="15"/>
        <v>2021</v>
      </c>
      <c r="AJ36" s="387">
        <f t="shared" si="20"/>
        <v>0</v>
      </c>
      <c r="AK36" s="387">
        <f t="shared" si="16"/>
        <v>0</v>
      </c>
      <c r="AL36" s="387">
        <f t="shared" si="17"/>
        <v>0</v>
      </c>
      <c r="AN36" s="380">
        <f t="shared" si="18"/>
        <v>2043</v>
      </c>
      <c r="AO36" s="385">
        <f t="shared" si="19"/>
        <v>0</v>
      </c>
      <c r="AP36" s="385">
        <f>SUMIFS(DES!$F:$F,DES!$C:$C,"&gt;="&amp;DATE(AN36,1,1),DES!$C:$C,"&lt;="&amp;EOMONTH(DATE(AN36,12,1),0),DES!$G:$G,$G$10,DES!$H:$H,"efetivado")+SUMIFS(DES!$F:$F,DES!$C:$C,"&gt;="&amp;DATE(AN36,1,1),DES!$C:$C,"&lt;="&amp;EOMONTH(DATE(AN36,12,1),0),DES!$G:$G,$G$10,DES!$H:$H,$AN$12)</f>
        <v>0</v>
      </c>
      <c r="AQ36" s="385">
        <f>SUMIFS(REC!$F:$F,REC!$C:$C,"&gt;="&amp;DATE(AN36,1,1),REC!$C:$C,"&lt;="&amp;EOMONTH(DATE(AN36,12,1),0),REC!$G:$G,$G$10,REC!$H:$H,"efetivado")+SUMIFS(REC!$F:$F,REC!$C:$C,"&gt;="&amp;DATE(AN36,1,1),REC!$C:$C,"&lt;="&amp;EOMONTH(DATE(AN36,12,1),0),REC!$G:$G,$G$10,REC!$H:$H,$AN$12)</f>
        <v>0</v>
      </c>
      <c r="AR36" s="385">
        <f>SUMIFS('EMP ADQ'!$G:$G,'EMP ADQ'!$C:$C,"&gt;="&amp;DATE(AN36,1,1),'EMP ADQ'!$C:$C,"&lt;="&amp;EOMONTH(DATE(AN36,12,1),0),'EMP ADQ'!$H:$H,$G$10,'EMP ADQ'!$I:$I,"efetivado",'EMP ADQ'!$D:$D,"Empréstimo Adquirido")+SUMIFS('EMP ADQ'!$G:$G,'EMP ADQ'!$C:$C,"&gt;="&amp;DATE(AN36,1,1),'EMP ADQ'!$C:$C,"&lt;="&amp;EOMONTH(DATE(AN36,12,1),0),'EMP ADQ'!$H:$H,$G$10,'EMP ADQ'!$I:$I,$AN$12,'EMP ADQ'!$D:$D,"Empréstimo Adquirido")</f>
        <v>0</v>
      </c>
      <c r="AS36" s="385">
        <f>SUMIFS('EMP ADQ'!$G:$G,'EMP ADQ'!$C:$C,"&gt;="&amp;DATE(AN36,1,1),'EMP ADQ'!$C:$C,"&lt;="&amp;EOMONTH(DATE(AN36,12,1),0),'EMP ADQ'!$H:$H,$G$10,'EMP ADQ'!$I:$I,"efetivado",'EMP ADQ'!$D:$D,"Empréstimo Pago")+SUMIFS('EMP ADQ'!$G:$G,'EMP ADQ'!$C:$C,"&gt;="&amp;DATE(AN36,1,1),'EMP ADQ'!$C:$C,"&lt;="&amp;EOMONTH(DATE(AN36,12,1),0),'EMP ADQ'!$H:$H,$G$10,'EMP ADQ'!$I:$I,$AN$12,'EMP ADQ'!$D:$D,"Empréstimo Pago")</f>
        <v>0</v>
      </c>
      <c r="AT36" s="385">
        <f>SUMIFS('EMP CON'!$G:$G,'EMP CON'!$C:$C,"&gt;="&amp;DATE(AN36,1,1),'EMP CON'!$C:$C,"&lt;="&amp;EOMONTH(DATE(AN36,12,1),0),'EMP CON'!$H:$H,$G$10,'EMP CON'!$I:$I,"efetivado",'EMP CON'!$D:$D,"Empréstimo Concedido")+SUMIFS('EMP CON'!$G:$G,'EMP CON'!$C:$C,"&gt;="&amp;DATE(AN36,1,1),'EMP CON'!$C:$C,"&lt;="&amp;EOMONTH(DATE(AN36,12,1),0),'EMP CON'!$H:$H,$G$10,'EMP CON'!$I:$I,$AN$12,'EMP CON'!$D:$D,"Empréstimo Concedido")</f>
        <v>0</v>
      </c>
      <c r="AU36" s="385">
        <f>SUMIFS('EMP CON'!$G:$G,'EMP CON'!$C:$C,"&gt;="&amp;DATE(AN36,1,1),'EMP CON'!$C:$C,"&lt;="&amp;EOMONTH(DATE(AN36,12,1),0),'EMP CON'!$H:$H,$G$10,'EMP CON'!$I:$I,"efetivado",'EMP CON'!$D:$D,"Empréstimo Recebido")+SUMIFS('EMP CON'!$G:$G,'EMP CON'!$C:$C,"&gt;="&amp;DATE(AN36,1,1),'EMP CON'!$C:$C,"&lt;="&amp;EOMONTH(DATE(AN36,12,1),0),'EMP CON'!$H:$H,$G$10,'EMP CON'!$I:$I,$AN$12,'EMP CON'!$D:$D,"Empréstimo Recebido")</f>
        <v>0</v>
      </c>
      <c r="AV36" s="385">
        <f>SUMIFS('PG CAR'!$H:$H,'PG CAR'!$C:$C,"&gt;="&amp;DATE(AN36,1,1),'PG CAR'!$C:$C,"&lt;="&amp;EOMONTH(DATE(AN36,12,1),0),'PG CAR'!$I:$I,$G$10,'PG CAR'!$J:$J,"efetivado")+SUMIFS('PG CAR'!$H:$H,'PG CAR'!$C:$C,"&gt;="&amp;DATE(AN36,1,1),'PG CAR'!$C:$C,"&lt;="&amp;EOMONTH(DATE(AN36,12,1),0),'PG CAR'!$I:$I,$G$10,'PG CAR'!$J:$J,$AN$12)</f>
        <v>0</v>
      </c>
      <c r="AW36" s="385">
        <f>SUMIFS(TRANS!$F:$F,TRANS!$C:$C,"&gt;="&amp;DATE(AN36,1,1),TRANS!$C:$C,"&lt;="&amp;EOMONTH(DATE(AN36,12,1),0),TRANS!$D:$D,$G$10,DES!$H:$H,"efetivado")+SUMIFS(TRANS!$F:$F,TRANS!$C:$C,"&gt;="&amp;DATE(AN36,1,1),TRANS!$C:$C,"&lt;="&amp;EOMONTH(DATE(AN36,12,1),0),TRANS!$D:$D,$G$10,DES!$H:$H,$AN$12)</f>
        <v>0</v>
      </c>
      <c r="AX36" s="385">
        <f>SUMIFS(TRANS!$F:$F,TRANS!$C:$C,"&gt;="&amp;DATE(AN36,1,1),TRANS!$C:$C,"&lt;="&amp;EOMONTH(DATE(AN36,12,1),0),TRANS!$G:$G,$G$10,DES!$H:$H,"efetivado")+SUMIFS(TRANS!$F:$F,TRANS!$C:$C,"&gt;="&amp;DATE(AN36,1,1),TRANS!$C:$C,"&lt;="&amp;EOMONTH(DATE(AN36,12,1),0),TRANS!$G:$G,$G$10,DES!$H:$H,$AN$12)</f>
        <v>0</v>
      </c>
      <c r="AZ36" s="380">
        <f t="shared" si="1"/>
        <v>2043</v>
      </c>
      <c r="BA36" s="385">
        <f t="shared" si="2"/>
        <v>0</v>
      </c>
      <c r="BB36" s="385">
        <f>SUMIFS(DES!$F:$F,DES!$C:$C,"&gt;="&amp;DATE(AN36,1,1),DES!$C:$C,"&lt;="&amp;EOMONTH(DATE(AN36,12,1),0),DES!$H:$H,"efetivado")+SUMIFS(DES!$F:$F,DES!$C:$C,"&gt;="&amp;DATE(AN36,1,1),DES!$C:$C,"&lt;="&amp;EOMONTH(DATE(AN36,12,1),0),DES!$H:$H,$AN$12)</f>
        <v>0</v>
      </c>
      <c r="BC36" s="385">
        <f>SUMIFS(REC!$F:$F,REC!$C:$C,"&gt;="&amp;DATE(AN36,1,1),REC!$C:$C,"&lt;="&amp;EOMONTH(DATE(AN36,12,1),0),REC!$H:$H,"efetivado")+SUMIFS(REC!$F:$F,REC!$C:$C,"&gt;="&amp;DATE(AN36,1,1),REC!$C:$C,"&lt;="&amp;EOMONTH(DATE(AN36,12,1),0),REC!$H:$H,$AN$12)</f>
        <v>0</v>
      </c>
      <c r="BD36" s="385">
        <f>SUMIFS('EMP ADQ'!$G:$G,'EMP ADQ'!$C:$C,"&gt;="&amp;DATE(AN36,1,1),'EMP ADQ'!$C:$C,"&lt;="&amp;EOMONTH(DATE(AN36,12,1),0),'EMP ADQ'!$I:$I,"efetivado",'EMP ADQ'!$D:$D,"Empréstimo Adquirido")+SUMIFS('EMP ADQ'!$G:$G,'EMP ADQ'!$C:$C,"&gt;="&amp;DATE(AN36,1,1),'EMP ADQ'!$C:$C,"&lt;="&amp;EOMONTH(DATE(AN36,12,1),0),'EMP ADQ'!$I:$I,$AN$12,'EMP ADQ'!$D:$D,"Empréstimo Adquirido")</f>
        <v>0</v>
      </c>
      <c r="BE36" s="385">
        <f>SUMIFS('EMP ADQ'!$G:$G,'EMP ADQ'!$C:$C,"&gt;="&amp;DATE(AN36,1,1),'EMP ADQ'!$C:$C,"&lt;="&amp;EOMONTH(DATE(AN36,12,1),0),'EMP ADQ'!$I:$I,"efetivado",'EMP ADQ'!$D:$D,"Empréstimo Pago")+SUMIFS('EMP ADQ'!$G:$G,'EMP ADQ'!$C:$C,"&gt;="&amp;DATE(AN36,1,1),'EMP ADQ'!$C:$C,"&lt;="&amp;EOMONTH(DATE(AN36,12,1),0),'EMP ADQ'!$I:$I,$AN$12,'EMP ADQ'!$D:$D,"Empréstimo Pago")</f>
        <v>0</v>
      </c>
      <c r="BF36" s="385">
        <f>SUMIFS('EMP CON'!$G:$G,'EMP CON'!$C:$C,"&gt;="&amp;DATE(AN36,1,1),'EMP CON'!$C:$C,"&lt;="&amp;EOMONTH(DATE(AN36,12,1),0),'EMP CON'!$I:$I,"efetivado",'EMP CON'!$D:$D,"Empréstimo Concedido")+SUMIFS('EMP CON'!$G:$G,'EMP CON'!$C:$C,"&gt;="&amp;DATE(AN36,1,1),'EMP CON'!$C:$C,"&lt;="&amp;EOMONTH(DATE(AN36,126,1),0),'EMP CON'!$I:$I,$AN$12,'EMP CON'!$D:$D,"Empréstimo Concedido")</f>
        <v>0</v>
      </c>
      <c r="BG36" s="385">
        <f>SUMIFS('EMP CON'!$G:$G,'EMP CON'!$C:$C,"&gt;="&amp;DATE(AN36,1,1),'EMP CON'!$C:$C,"&lt;="&amp;EOMONTH(DATE(AN36,12,1),0),'EMP CON'!$I:$I,"efetivado",'EMP CON'!$D:$D,"Empréstimo Recebido")+SUMIFS('EMP CON'!$G:$G,'EMP CON'!$C:$C,"&gt;="&amp;DATE(AN36,1,1),'EMP CON'!$C:$C,"&lt;="&amp;EOMONTH(DATE(AN36,12,1),0),'EMP CON'!$I:$I,$AN$12,'EMP CON'!$D:$D,"Empréstimo Recebido")</f>
        <v>0</v>
      </c>
      <c r="BH36" s="385">
        <f>SUMIFS('PG CAR'!$H:$H,'PG CAR'!$C:$C,"&gt;="&amp;DATE(AN36,1,1),'PG CAR'!$C:$C,"&lt;="&amp;EOMONTH(DATE(AN36,12,1),0),'PG CAR'!$J:$J,"efetivado")+SUMIFS('PG CAR'!$H:$H,'PG CAR'!$C:$C,"&gt;="&amp;DATE(AN36,1,1),'PG CAR'!$C:$C,"&lt;="&amp;EOMONTH(DATE(AN36,12,1),0),'PG CAR'!$J:$J,$AN$12)</f>
        <v>0</v>
      </c>
      <c r="BI36" s="385"/>
      <c r="BJ36" s="385"/>
      <c r="BL36" s="380">
        <f t="shared" si="3"/>
        <v>2043</v>
      </c>
      <c r="BM36" s="385">
        <f t="shared" si="4"/>
        <v>0</v>
      </c>
      <c r="BN36" s="385">
        <f t="shared" si="5"/>
        <v>0</v>
      </c>
      <c r="BO36" s="385">
        <f t="shared" si="6"/>
        <v>0</v>
      </c>
      <c r="BP36" s="385">
        <f t="shared" si="7"/>
        <v>0</v>
      </c>
      <c r="BQ36" s="385">
        <f t="shared" si="8"/>
        <v>0</v>
      </c>
      <c r="BR36" s="385">
        <f t="shared" si="9"/>
        <v>0</v>
      </c>
      <c r="BS36" s="385">
        <f t="shared" si="10"/>
        <v>0</v>
      </c>
      <c r="BT36" s="385">
        <f t="shared" si="11"/>
        <v>0</v>
      </c>
      <c r="BU36" s="385">
        <f t="shared" si="12"/>
        <v>0</v>
      </c>
      <c r="BV36" s="385">
        <f t="shared" si="13"/>
        <v>0</v>
      </c>
      <c r="CA36" s="380" t="e">
        <f>VLOOKUP(G10,CE13:CF33,2,0)</f>
        <v>#N/A</v>
      </c>
    </row>
    <row r="37" spans="2:84" x14ac:dyDescent="0.25">
      <c r="B37" s="225"/>
      <c r="C37" s="225"/>
      <c r="D37" s="225"/>
      <c r="E37" s="225"/>
      <c r="F37" s="225"/>
      <c r="G37" s="225"/>
      <c r="H37" s="225"/>
      <c r="I37" s="225"/>
      <c r="J37" s="225"/>
      <c r="K37" s="225"/>
      <c r="L37" s="225"/>
      <c r="M37" s="225"/>
      <c r="N37" s="225"/>
      <c r="O37" s="225"/>
      <c r="P37" s="225"/>
      <c r="Q37" s="225"/>
      <c r="R37" s="225"/>
      <c r="S37" s="225"/>
      <c r="T37" s="225"/>
      <c r="U37" s="225"/>
      <c r="V37" s="225"/>
      <c r="W37" s="225"/>
      <c r="X37" s="225"/>
      <c r="Y37" s="225"/>
      <c r="Z37" s="225"/>
      <c r="AA37" s="225"/>
      <c r="AB37" s="225"/>
      <c r="AC37" s="342"/>
      <c r="AD37" s="391">
        <v>22</v>
      </c>
      <c r="AE37" s="380">
        <v>23</v>
      </c>
      <c r="AF37" s="373" t="s">
        <v>20</v>
      </c>
      <c r="AG37" s="380">
        <f t="shared" si="21"/>
        <v>3</v>
      </c>
      <c r="AH37" s="373" t="s">
        <v>20</v>
      </c>
      <c r="AI37" s="380">
        <f t="shared" si="15"/>
        <v>2021</v>
      </c>
      <c r="AJ37" s="387">
        <f t="shared" si="20"/>
        <v>0</v>
      </c>
      <c r="AK37" s="387">
        <f t="shared" si="16"/>
        <v>0</v>
      </c>
      <c r="AL37" s="387">
        <f t="shared" si="17"/>
        <v>0</v>
      </c>
      <c r="AN37" s="380">
        <f t="shared" si="18"/>
        <v>2044</v>
      </c>
      <c r="AO37" s="385">
        <f t="shared" si="19"/>
        <v>0</v>
      </c>
      <c r="AP37" s="385">
        <f>SUMIFS(DES!$F:$F,DES!$C:$C,"&gt;="&amp;DATE(AN37,1,1),DES!$C:$C,"&lt;="&amp;EOMONTH(DATE(AN37,12,1),0),DES!$G:$G,$G$10,DES!$H:$H,"efetivado")+SUMIFS(DES!$F:$F,DES!$C:$C,"&gt;="&amp;DATE(AN37,1,1),DES!$C:$C,"&lt;="&amp;EOMONTH(DATE(AN37,12,1),0),DES!$G:$G,$G$10,DES!$H:$H,$AN$12)</f>
        <v>0</v>
      </c>
      <c r="AQ37" s="385">
        <f>SUMIFS(REC!$F:$F,REC!$C:$C,"&gt;="&amp;DATE(AN37,1,1),REC!$C:$C,"&lt;="&amp;EOMONTH(DATE(AN37,12,1),0),REC!$G:$G,$G$10,REC!$H:$H,"efetivado")+SUMIFS(REC!$F:$F,REC!$C:$C,"&gt;="&amp;DATE(AN37,1,1),REC!$C:$C,"&lt;="&amp;EOMONTH(DATE(AN37,12,1),0),REC!$G:$G,$G$10,REC!$H:$H,$AN$12)</f>
        <v>0</v>
      </c>
      <c r="AR37" s="385">
        <f>SUMIFS('EMP ADQ'!$G:$G,'EMP ADQ'!$C:$C,"&gt;="&amp;DATE(AN37,1,1),'EMP ADQ'!$C:$C,"&lt;="&amp;EOMONTH(DATE(AN37,12,1),0),'EMP ADQ'!$H:$H,$G$10,'EMP ADQ'!$I:$I,"efetivado",'EMP ADQ'!$D:$D,"Empréstimo Adquirido")+SUMIFS('EMP ADQ'!$G:$G,'EMP ADQ'!$C:$C,"&gt;="&amp;DATE(AN37,1,1),'EMP ADQ'!$C:$C,"&lt;="&amp;EOMONTH(DATE(AN37,12,1),0),'EMP ADQ'!$H:$H,$G$10,'EMP ADQ'!$I:$I,$AN$12,'EMP ADQ'!$D:$D,"Empréstimo Adquirido")</f>
        <v>0</v>
      </c>
      <c r="AS37" s="385">
        <f>SUMIFS('EMP ADQ'!$G:$G,'EMP ADQ'!$C:$C,"&gt;="&amp;DATE(AN37,1,1),'EMP ADQ'!$C:$C,"&lt;="&amp;EOMONTH(DATE(AN37,12,1),0),'EMP ADQ'!$H:$H,$G$10,'EMP ADQ'!$I:$I,"efetivado",'EMP ADQ'!$D:$D,"Empréstimo Pago")+SUMIFS('EMP ADQ'!$G:$G,'EMP ADQ'!$C:$C,"&gt;="&amp;DATE(AN37,1,1),'EMP ADQ'!$C:$C,"&lt;="&amp;EOMONTH(DATE(AN37,12,1),0),'EMP ADQ'!$H:$H,$G$10,'EMP ADQ'!$I:$I,$AN$12,'EMP ADQ'!$D:$D,"Empréstimo Pago")</f>
        <v>0</v>
      </c>
      <c r="AT37" s="385">
        <f>SUMIFS('EMP CON'!$G:$G,'EMP CON'!$C:$C,"&gt;="&amp;DATE(AN37,1,1),'EMP CON'!$C:$C,"&lt;="&amp;EOMONTH(DATE(AN37,12,1),0),'EMP CON'!$H:$H,$G$10,'EMP CON'!$I:$I,"efetivado",'EMP CON'!$D:$D,"Empréstimo Concedido")+SUMIFS('EMP CON'!$G:$G,'EMP CON'!$C:$C,"&gt;="&amp;DATE(AN37,1,1),'EMP CON'!$C:$C,"&lt;="&amp;EOMONTH(DATE(AN37,12,1),0),'EMP CON'!$H:$H,$G$10,'EMP CON'!$I:$I,$AN$12,'EMP CON'!$D:$D,"Empréstimo Concedido")</f>
        <v>0</v>
      </c>
      <c r="AU37" s="385">
        <f>SUMIFS('EMP CON'!$G:$G,'EMP CON'!$C:$C,"&gt;="&amp;DATE(AN37,1,1),'EMP CON'!$C:$C,"&lt;="&amp;EOMONTH(DATE(AN37,12,1),0),'EMP CON'!$H:$H,$G$10,'EMP CON'!$I:$I,"efetivado",'EMP CON'!$D:$D,"Empréstimo Recebido")+SUMIFS('EMP CON'!$G:$G,'EMP CON'!$C:$C,"&gt;="&amp;DATE(AN37,1,1),'EMP CON'!$C:$C,"&lt;="&amp;EOMONTH(DATE(AN37,12,1),0),'EMP CON'!$H:$H,$G$10,'EMP CON'!$I:$I,$AN$12,'EMP CON'!$D:$D,"Empréstimo Recebido")</f>
        <v>0</v>
      </c>
      <c r="AV37" s="385">
        <f>SUMIFS('PG CAR'!$H:$H,'PG CAR'!$C:$C,"&gt;="&amp;DATE(AN37,1,1),'PG CAR'!$C:$C,"&lt;="&amp;EOMONTH(DATE(AN37,12,1),0),'PG CAR'!$I:$I,$G$10,'PG CAR'!$J:$J,"efetivado")+SUMIFS('PG CAR'!$H:$H,'PG CAR'!$C:$C,"&gt;="&amp;DATE(AN37,1,1),'PG CAR'!$C:$C,"&lt;="&amp;EOMONTH(DATE(AN37,12,1),0),'PG CAR'!$I:$I,$G$10,'PG CAR'!$J:$J,$AN$12)</f>
        <v>0</v>
      </c>
      <c r="AW37" s="385">
        <f>SUMIFS(TRANS!$F:$F,TRANS!$C:$C,"&gt;="&amp;DATE(AN37,1,1),TRANS!$C:$C,"&lt;="&amp;EOMONTH(DATE(AN37,12,1),0),TRANS!$D:$D,$G$10,DES!$H:$H,"efetivado")+SUMIFS(TRANS!$F:$F,TRANS!$C:$C,"&gt;="&amp;DATE(AN37,1,1),TRANS!$C:$C,"&lt;="&amp;EOMONTH(DATE(AN37,12,1),0),TRANS!$D:$D,$G$10,DES!$H:$H,$AN$12)</f>
        <v>0</v>
      </c>
      <c r="AX37" s="385">
        <f>SUMIFS(TRANS!$F:$F,TRANS!$C:$C,"&gt;="&amp;DATE(AN37,1,1),TRANS!$C:$C,"&lt;="&amp;EOMONTH(DATE(AN37,12,1),0),TRANS!$G:$G,$G$10,DES!$H:$H,"efetivado")+SUMIFS(TRANS!$F:$F,TRANS!$C:$C,"&gt;="&amp;DATE(AN37,1,1),TRANS!$C:$C,"&lt;="&amp;EOMONTH(DATE(AN37,12,1),0),TRANS!$G:$G,$G$10,DES!$H:$H,$AN$12)</f>
        <v>0</v>
      </c>
      <c r="AZ37" s="380">
        <f t="shared" si="1"/>
        <v>2044</v>
      </c>
      <c r="BA37" s="385">
        <f t="shared" si="2"/>
        <v>0</v>
      </c>
      <c r="BB37" s="385">
        <f>SUMIFS(DES!$F:$F,DES!$C:$C,"&gt;="&amp;DATE(AN37,1,1),DES!$C:$C,"&lt;="&amp;EOMONTH(DATE(AN37,12,1),0),DES!$H:$H,"efetivado")+SUMIFS(DES!$F:$F,DES!$C:$C,"&gt;="&amp;DATE(AN37,1,1),DES!$C:$C,"&lt;="&amp;EOMONTH(DATE(AN37,12,1),0),DES!$H:$H,$AN$12)</f>
        <v>0</v>
      </c>
      <c r="BC37" s="385">
        <f>SUMIFS(REC!$F:$F,REC!$C:$C,"&gt;="&amp;DATE(AN37,1,1),REC!$C:$C,"&lt;="&amp;EOMONTH(DATE(AN37,12,1),0),REC!$H:$H,"efetivado")+SUMIFS(REC!$F:$F,REC!$C:$C,"&gt;="&amp;DATE(AN37,1,1),REC!$C:$C,"&lt;="&amp;EOMONTH(DATE(AN37,12,1),0),REC!$H:$H,$AN$12)</f>
        <v>0</v>
      </c>
      <c r="BD37" s="385">
        <f>SUMIFS('EMP ADQ'!$G:$G,'EMP ADQ'!$C:$C,"&gt;="&amp;DATE(AN37,1,1),'EMP ADQ'!$C:$C,"&lt;="&amp;EOMONTH(DATE(AN37,12,1),0),'EMP ADQ'!$I:$I,"efetivado",'EMP ADQ'!$D:$D,"Empréstimo Adquirido")+SUMIFS('EMP ADQ'!$G:$G,'EMP ADQ'!$C:$C,"&gt;="&amp;DATE(AN37,1,1),'EMP ADQ'!$C:$C,"&lt;="&amp;EOMONTH(DATE(AN37,12,1),0),'EMP ADQ'!$I:$I,$AN$12,'EMP ADQ'!$D:$D,"Empréstimo Adquirido")</f>
        <v>0</v>
      </c>
      <c r="BE37" s="385">
        <f>SUMIFS('EMP ADQ'!$G:$G,'EMP ADQ'!$C:$C,"&gt;="&amp;DATE(AN37,1,1),'EMP ADQ'!$C:$C,"&lt;="&amp;EOMONTH(DATE(AN37,12,1),0),'EMP ADQ'!$I:$I,"efetivado",'EMP ADQ'!$D:$D,"Empréstimo Pago")+SUMIFS('EMP ADQ'!$G:$G,'EMP ADQ'!$C:$C,"&gt;="&amp;DATE(AN37,1,1),'EMP ADQ'!$C:$C,"&lt;="&amp;EOMONTH(DATE(AN37,12,1),0),'EMP ADQ'!$I:$I,$AN$12,'EMP ADQ'!$D:$D,"Empréstimo Pago")</f>
        <v>0</v>
      </c>
      <c r="BF37" s="385">
        <f>SUMIFS('EMP CON'!$G:$G,'EMP CON'!$C:$C,"&gt;="&amp;DATE(AN37,1,1),'EMP CON'!$C:$C,"&lt;="&amp;EOMONTH(DATE(AN37,12,1),0),'EMP CON'!$I:$I,"efetivado",'EMP CON'!$D:$D,"Empréstimo Concedido")+SUMIFS('EMP CON'!$G:$G,'EMP CON'!$C:$C,"&gt;="&amp;DATE(AN37,1,1),'EMP CON'!$C:$C,"&lt;="&amp;EOMONTH(DATE(AN37,126,1),0),'EMP CON'!$I:$I,$AN$12,'EMP CON'!$D:$D,"Empréstimo Concedido")</f>
        <v>0</v>
      </c>
      <c r="BG37" s="385">
        <f>SUMIFS('EMP CON'!$G:$G,'EMP CON'!$C:$C,"&gt;="&amp;DATE(AN37,1,1),'EMP CON'!$C:$C,"&lt;="&amp;EOMONTH(DATE(AN37,12,1),0),'EMP CON'!$I:$I,"efetivado",'EMP CON'!$D:$D,"Empréstimo Recebido")+SUMIFS('EMP CON'!$G:$G,'EMP CON'!$C:$C,"&gt;="&amp;DATE(AN37,1,1),'EMP CON'!$C:$C,"&lt;="&amp;EOMONTH(DATE(AN37,12,1),0),'EMP CON'!$I:$I,$AN$12,'EMP CON'!$D:$D,"Empréstimo Recebido")</f>
        <v>0</v>
      </c>
      <c r="BH37" s="385">
        <f>SUMIFS('PG CAR'!$H:$H,'PG CAR'!$C:$C,"&gt;="&amp;DATE(AN37,1,1),'PG CAR'!$C:$C,"&lt;="&amp;EOMONTH(DATE(AN37,12,1),0),'PG CAR'!$J:$J,"efetivado")+SUMIFS('PG CAR'!$H:$H,'PG CAR'!$C:$C,"&gt;="&amp;DATE(AN37,1,1),'PG CAR'!$C:$C,"&lt;="&amp;EOMONTH(DATE(AN37,12,1),0),'PG CAR'!$J:$J,$AN$12)</f>
        <v>0</v>
      </c>
      <c r="BI37" s="385"/>
      <c r="BJ37" s="385"/>
      <c r="BL37" s="380">
        <f t="shared" si="3"/>
        <v>2044</v>
      </c>
      <c r="BM37" s="385">
        <f t="shared" si="4"/>
        <v>0</v>
      </c>
      <c r="BN37" s="385">
        <f t="shared" si="5"/>
        <v>0</v>
      </c>
      <c r="BO37" s="385">
        <f t="shared" si="6"/>
        <v>0</v>
      </c>
      <c r="BP37" s="385">
        <f t="shared" si="7"/>
        <v>0</v>
      </c>
      <c r="BQ37" s="385">
        <f t="shared" si="8"/>
        <v>0</v>
      </c>
      <c r="BR37" s="385">
        <f t="shared" si="9"/>
        <v>0</v>
      </c>
      <c r="BS37" s="385">
        <f t="shared" si="10"/>
        <v>0</v>
      </c>
      <c r="BT37" s="385">
        <f t="shared" si="11"/>
        <v>0</v>
      </c>
      <c r="BU37" s="385">
        <f t="shared" si="12"/>
        <v>0</v>
      </c>
      <c r="BV37" s="385">
        <f t="shared" si="13"/>
        <v>0</v>
      </c>
    </row>
    <row r="38" spans="2:84" x14ac:dyDescent="0.25">
      <c r="B38" s="225"/>
      <c r="C38" s="225"/>
      <c r="D38" s="225"/>
      <c r="E38" s="225"/>
      <c r="F38" s="225"/>
      <c r="G38" s="225"/>
      <c r="H38" s="225"/>
      <c r="I38" s="225"/>
      <c r="J38" s="225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  <c r="Y38" s="225"/>
      <c r="Z38" s="225"/>
      <c r="AA38" s="225"/>
      <c r="AB38" s="225"/>
      <c r="AC38" s="342"/>
      <c r="AD38" s="391">
        <v>23</v>
      </c>
      <c r="AE38" s="380">
        <v>24</v>
      </c>
      <c r="AF38" s="373" t="s">
        <v>20</v>
      </c>
      <c r="AG38" s="380">
        <f t="shared" si="21"/>
        <v>3</v>
      </c>
      <c r="AH38" s="373" t="s">
        <v>20</v>
      </c>
      <c r="AI38" s="380">
        <f t="shared" si="15"/>
        <v>2021</v>
      </c>
      <c r="AJ38" s="387">
        <f t="shared" si="20"/>
        <v>0</v>
      </c>
      <c r="AK38" s="387">
        <f t="shared" si="16"/>
        <v>0</v>
      </c>
      <c r="AL38" s="387">
        <f t="shared" si="17"/>
        <v>0</v>
      </c>
      <c r="AN38" s="380">
        <f t="shared" si="18"/>
        <v>2045</v>
      </c>
      <c r="AO38" s="385">
        <f t="shared" si="19"/>
        <v>0</v>
      </c>
      <c r="AP38" s="385">
        <f>SUMIFS(DES!$F:$F,DES!$C:$C,"&gt;="&amp;DATE(AN38,1,1),DES!$C:$C,"&lt;="&amp;EOMONTH(DATE(AN38,12,1),0),DES!$G:$G,$G$10,DES!$H:$H,"efetivado")+SUMIFS(DES!$F:$F,DES!$C:$C,"&gt;="&amp;DATE(AN38,1,1),DES!$C:$C,"&lt;="&amp;EOMONTH(DATE(AN38,12,1),0),DES!$G:$G,$G$10,DES!$H:$H,$AN$12)</f>
        <v>0</v>
      </c>
      <c r="AQ38" s="385">
        <f>SUMIFS(REC!$F:$F,REC!$C:$C,"&gt;="&amp;DATE(AN38,1,1),REC!$C:$C,"&lt;="&amp;EOMONTH(DATE(AN38,12,1),0),REC!$G:$G,$G$10,REC!$H:$H,"efetivado")+SUMIFS(REC!$F:$F,REC!$C:$C,"&gt;="&amp;DATE(AN38,1,1),REC!$C:$C,"&lt;="&amp;EOMONTH(DATE(AN38,12,1),0),REC!$G:$G,$G$10,REC!$H:$H,$AN$12)</f>
        <v>0</v>
      </c>
      <c r="AR38" s="385">
        <f>SUMIFS('EMP ADQ'!$G:$G,'EMP ADQ'!$C:$C,"&gt;="&amp;DATE(AN38,1,1),'EMP ADQ'!$C:$C,"&lt;="&amp;EOMONTH(DATE(AN38,12,1),0),'EMP ADQ'!$H:$H,$G$10,'EMP ADQ'!$I:$I,"efetivado",'EMP ADQ'!$D:$D,"Empréstimo Adquirido")+SUMIFS('EMP ADQ'!$G:$G,'EMP ADQ'!$C:$C,"&gt;="&amp;DATE(AN38,1,1),'EMP ADQ'!$C:$C,"&lt;="&amp;EOMONTH(DATE(AN38,12,1),0),'EMP ADQ'!$H:$H,$G$10,'EMP ADQ'!$I:$I,$AN$12,'EMP ADQ'!$D:$D,"Empréstimo Adquirido")</f>
        <v>0</v>
      </c>
      <c r="AS38" s="385">
        <f>SUMIFS('EMP ADQ'!$G:$G,'EMP ADQ'!$C:$C,"&gt;="&amp;DATE(AN38,1,1),'EMP ADQ'!$C:$C,"&lt;="&amp;EOMONTH(DATE(AN38,12,1),0),'EMP ADQ'!$H:$H,$G$10,'EMP ADQ'!$I:$I,"efetivado",'EMP ADQ'!$D:$D,"Empréstimo Pago")+SUMIFS('EMP ADQ'!$G:$G,'EMP ADQ'!$C:$C,"&gt;="&amp;DATE(AN38,1,1),'EMP ADQ'!$C:$C,"&lt;="&amp;EOMONTH(DATE(AN38,12,1),0),'EMP ADQ'!$H:$H,$G$10,'EMP ADQ'!$I:$I,$AN$12,'EMP ADQ'!$D:$D,"Empréstimo Pago")</f>
        <v>0</v>
      </c>
      <c r="AT38" s="385">
        <f>SUMIFS('EMP CON'!$G:$G,'EMP CON'!$C:$C,"&gt;="&amp;DATE(AN38,1,1),'EMP CON'!$C:$C,"&lt;="&amp;EOMONTH(DATE(AN38,12,1),0),'EMP CON'!$H:$H,$G$10,'EMP CON'!$I:$I,"efetivado",'EMP CON'!$D:$D,"Empréstimo Concedido")+SUMIFS('EMP CON'!$G:$G,'EMP CON'!$C:$C,"&gt;="&amp;DATE(AN38,1,1),'EMP CON'!$C:$C,"&lt;="&amp;EOMONTH(DATE(AN38,12,1),0),'EMP CON'!$H:$H,$G$10,'EMP CON'!$I:$I,$AN$12,'EMP CON'!$D:$D,"Empréstimo Concedido")</f>
        <v>0</v>
      </c>
      <c r="AU38" s="385">
        <f>SUMIFS('EMP CON'!$G:$G,'EMP CON'!$C:$C,"&gt;="&amp;DATE(AN38,1,1),'EMP CON'!$C:$C,"&lt;="&amp;EOMONTH(DATE(AN38,12,1),0),'EMP CON'!$H:$H,$G$10,'EMP CON'!$I:$I,"efetivado",'EMP CON'!$D:$D,"Empréstimo Recebido")+SUMIFS('EMP CON'!$G:$G,'EMP CON'!$C:$C,"&gt;="&amp;DATE(AN38,1,1),'EMP CON'!$C:$C,"&lt;="&amp;EOMONTH(DATE(AN38,12,1),0),'EMP CON'!$H:$H,$G$10,'EMP CON'!$I:$I,$AN$12,'EMP CON'!$D:$D,"Empréstimo Recebido")</f>
        <v>0</v>
      </c>
      <c r="AV38" s="385">
        <f>SUMIFS('PG CAR'!$H:$H,'PG CAR'!$C:$C,"&gt;="&amp;DATE(AN38,1,1),'PG CAR'!$C:$C,"&lt;="&amp;EOMONTH(DATE(AN38,12,1),0),'PG CAR'!$I:$I,$G$10,'PG CAR'!$J:$J,"efetivado")+SUMIFS('PG CAR'!$H:$H,'PG CAR'!$C:$C,"&gt;="&amp;DATE(AN38,1,1),'PG CAR'!$C:$C,"&lt;="&amp;EOMONTH(DATE(AN38,12,1),0),'PG CAR'!$I:$I,$G$10,'PG CAR'!$J:$J,$AN$12)</f>
        <v>0</v>
      </c>
      <c r="AW38" s="385">
        <f>SUMIFS(TRANS!$F:$F,TRANS!$C:$C,"&gt;="&amp;DATE(AN38,1,1),TRANS!$C:$C,"&lt;="&amp;EOMONTH(DATE(AN38,12,1),0),TRANS!$D:$D,$G$10,DES!$H:$H,"efetivado")+SUMIFS(TRANS!$F:$F,TRANS!$C:$C,"&gt;="&amp;DATE(AN38,1,1),TRANS!$C:$C,"&lt;="&amp;EOMONTH(DATE(AN38,12,1),0),TRANS!$D:$D,$G$10,DES!$H:$H,$AN$12)</f>
        <v>0</v>
      </c>
      <c r="AX38" s="385">
        <f>SUMIFS(TRANS!$F:$F,TRANS!$C:$C,"&gt;="&amp;DATE(AN38,1,1),TRANS!$C:$C,"&lt;="&amp;EOMONTH(DATE(AN38,12,1),0),TRANS!$G:$G,$G$10,DES!$H:$H,"efetivado")+SUMIFS(TRANS!$F:$F,TRANS!$C:$C,"&gt;="&amp;DATE(AN38,1,1),TRANS!$C:$C,"&lt;="&amp;EOMONTH(DATE(AN38,12,1),0),TRANS!$G:$G,$G$10,DES!$H:$H,$AN$12)</f>
        <v>0</v>
      </c>
      <c r="AZ38" s="380">
        <f t="shared" si="1"/>
        <v>2045</v>
      </c>
      <c r="BA38" s="385">
        <f t="shared" si="2"/>
        <v>0</v>
      </c>
      <c r="BB38" s="385">
        <f>SUMIFS(DES!$F:$F,DES!$C:$C,"&gt;="&amp;DATE(AN38,1,1),DES!$C:$C,"&lt;="&amp;EOMONTH(DATE(AN38,12,1),0),DES!$H:$H,"efetivado")+SUMIFS(DES!$F:$F,DES!$C:$C,"&gt;="&amp;DATE(AN38,1,1),DES!$C:$C,"&lt;="&amp;EOMONTH(DATE(AN38,12,1),0),DES!$H:$H,$AN$12)</f>
        <v>0</v>
      </c>
      <c r="BC38" s="385">
        <f>SUMIFS(REC!$F:$F,REC!$C:$C,"&gt;="&amp;DATE(AN38,1,1),REC!$C:$C,"&lt;="&amp;EOMONTH(DATE(AN38,12,1),0),REC!$H:$H,"efetivado")+SUMIFS(REC!$F:$F,REC!$C:$C,"&gt;="&amp;DATE(AN38,1,1),REC!$C:$C,"&lt;="&amp;EOMONTH(DATE(AN38,12,1),0),REC!$H:$H,$AN$12)</f>
        <v>0</v>
      </c>
      <c r="BD38" s="385">
        <f>SUMIFS('EMP ADQ'!$G:$G,'EMP ADQ'!$C:$C,"&gt;="&amp;DATE(AN38,1,1),'EMP ADQ'!$C:$C,"&lt;="&amp;EOMONTH(DATE(AN38,12,1),0),'EMP ADQ'!$I:$I,"efetivado",'EMP ADQ'!$D:$D,"Empréstimo Adquirido")+SUMIFS('EMP ADQ'!$G:$G,'EMP ADQ'!$C:$C,"&gt;="&amp;DATE(AN38,1,1),'EMP ADQ'!$C:$C,"&lt;="&amp;EOMONTH(DATE(AN38,12,1),0),'EMP ADQ'!$I:$I,$AN$12,'EMP ADQ'!$D:$D,"Empréstimo Adquirido")</f>
        <v>0</v>
      </c>
      <c r="BE38" s="385">
        <f>SUMIFS('EMP ADQ'!$G:$G,'EMP ADQ'!$C:$C,"&gt;="&amp;DATE(AN38,1,1),'EMP ADQ'!$C:$C,"&lt;="&amp;EOMONTH(DATE(AN38,12,1),0),'EMP ADQ'!$I:$I,"efetivado",'EMP ADQ'!$D:$D,"Empréstimo Pago")+SUMIFS('EMP ADQ'!$G:$G,'EMP ADQ'!$C:$C,"&gt;="&amp;DATE(AN38,1,1),'EMP ADQ'!$C:$C,"&lt;="&amp;EOMONTH(DATE(AN38,12,1),0),'EMP ADQ'!$I:$I,$AN$12,'EMP ADQ'!$D:$D,"Empréstimo Pago")</f>
        <v>0</v>
      </c>
      <c r="BF38" s="385">
        <f>SUMIFS('EMP CON'!$G:$G,'EMP CON'!$C:$C,"&gt;="&amp;DATE(AN38,1,1),'EMP CON'!$C:$C,"&lt;="&amp;EOMONTH(DATE(AN38,12,1),0),'EMP CON'!$I:$I,"efetivado",'EMP CON'!$D:$D,"Empréstimo Concedido")+SUMIFS('EMP CON'!$G:$G,'EMP CON'!$C:$C,"&gt;="&amp;DATE(AN38,1,1),'EMP CON'!$C:$C,"&lt;="&amp;EOMONTH(DATE(AN38,126,1),0),'EMP CON'!$I:$I,$AN$12,'EMP CON'!$D:$D,"Empréstimo Concedido")</f>
        <v>0</v>
      </c>
      <c r="BG38" s="385">
        <f>SUMIFS('EMP CON'!$G:$G,'EMP CON'!$C:$C,"&gt;="&amp;DATE(AN38,1,1),'EMP CON'!$C:$C,"&lt;="&amp;EOMONTH(DATE(AN38,12,1),0),'EMP CON'!$I:$I,"efetivado",'EMP CON'!$D:$D,"Empréstimo Recebido")+SUMIFS('EMP CON'!$G:$G,'EMP CON'!$C:$C,"&gt;="&amp;DATE(AN38,1,1),'EMP CON'!$C:$C,"&lt;="&amp;EOMONTH(DATE(AN38,12,1),0),'EMP CON'!$I:$I,$AN$12,'EMP CON'!$D:$D,"Empréstimo Recebido")</f>
        <v>0</v>
      </c>
      <c r="BH38" s="385">
        <f>SUMIFS('PG CAR'!$H:$H,'PG CAR'!$C:$C,"&gt;="&amp;DATE(AN38,1,1),'PG CAR'!$C:$C,"&lt;="&amp;EOMONTH(DATE(AN38,12,1),0),'PG CAR'!$J:$J,"efetivado")+SUMIFS('PG CAR'!$H:$H,'PG CAR'!$C:$C,"&gt;="&amp;DATE(AN38,1,1),'PG CAR'!$C:$C,"&lt;="&amp;EOMONTH(DATE(AN38,12,1),0),'PG CAR'!$J:$J,$AN$12)</f>
        <v>0</v>
      </c>
      <c r="BI38" s="385"/>
      <c r="BJ38" s="385"/>
      <c r="BL38" s="380">
        <f t="shared" si="3"/>
        <v>2045</v>
      </c>
      <c r="BM38" s="385">
        <f t="shared" si="4"/>
        <v>0</v>
      </c>
      <c r="BN38" s="385">
        <f t="shared" si="5"/>
        <v>0</v>
      </c>
      <c r="BO38" s="385">
        <f t="shared" si="6"/>
        <v>0</v>
      </c>
      <c r="BP38" s="385">
        <f t="shared" si="7"/>
        <v>0</v>
      </c>
      <c r="BQ38" s="385">
        <f t="shared" si="8"/>
        <v>0</v>
      </c>
      <c r="BR38" s="385">
        <f t="shared" si="9"/>
        <v>0</v>
      </c>
      <c r="BS38" s="385">
        <f t="shared" si="10"/>
        <v>0</v>
      </c>
      <c r="BT38" s="385">
        <f t="shared" si="11"/>
        <v>0</v>
      </c>
      <c r="BU38" s="385">
        <f t="shared" si="12"/>
        <v>0</v>
      </c>
      <c r="BV38" s="385">
        <f t="shared" si="13"/>
        <v>0</v>
      </c>
      <c r="CA38" s="380" t="s">
        <v>62</v>
      </c>
    </row>
    <row r="39" spans="2:84" x14ac:dyDescent="0.25">
      <c r="B39" s="225"/>
      <c r="C39" s="225"/>
      <c r="D39" s="225"/>
      <c r="E39" s="225"/>
      <c r="F39" s="225"/>
      <c r="G39" s="225"/>
      <c r="H39" s="225"/>
      <c r="I39" s="225"/>
      <c r="J39" s="225"/>
      <c r="K39" s="225"/>
      <c r="L39" s="225"/>
      <c r="M39" s="225"/>
      <c r="N39" s="225"/>
      <c r="O39" s="225"/>
      <c r="P39" s="225"/>
      <c r="Q39" s="225"/>
      <c r="R39" s="225"/>
      <c r="S39" s="225"/>
      <c r="T39" s="225"/>
      <c r="U39" s="225"/>
      <c r="V39" s="225"/>
      <c r="W39" s="225"/>
      <c r="X39" s="225"/>
      <c r="Y39" s="225"/>
      <c r="Z39" s="225"/>
      <c r="AA39" s="225"/>
      <c r="AB39" s="225"/>
      <c r="AC39" s="342"/>
      <c r="AD39" s="391">
        <v>24</v>
      </c>
      <c r="AE39" s="380">
        <v>25</v>
      </c>
      <c r="AF39" s="373" t="s">
        <v>20</v>
      </c>
      <c r="AG39" s="380">
        <f t="shared" si="21"/>
        <v>3</v>
      </c>
      <c r="AH39" s="373" t="s">
        <v>20</v>
      </c>
      <c r="AI39" s="380">
        <f t="shared" si="15"/>
        <v>2021</v>
      </c>
      <c r="AJ39" s="387">
        <f t="shared" si="20"/>
        <v>0</v>
      </c>
      <c r="AK39" s="387">
        <f t="shared" si="16"/>
        <v>0</v>
      </c>
      <c r="AL39" s="387">
        <f t="shared" si="17"/>
        <v>0</v>
      </c>
      <c r="AN39" s="380">
        <f t="shared" si="18"/>
        <v>2046</v>
      </c>
      <c r="AO39" s="385">
        <f t="shared" si="19"/>
        <v>0</v>
      </c>
      <c r="AP39" s="385">
        <f>SUMIFS(DES!$F:$F,DES!$C:$C,"&gt;="&amp;DATE(AN39,1,1),DES!$C:$C,"&lt;="&amp;EOMONTH(DATE(AN39,12,1),0),DES!$G:$G,$G$10,DES!$H:$H,"efetivado")+SUMIFS(DES!$F:$F,DES!$C:$C,"&gt;="&amp;DATE(AN39,1,1),DES!$C:$C,"&lt;="&amp;EOMONTH(DATE(AN39,12,1),0),DES!$G:$G,$G$10,DES!$H:$H,$AN$12)</f>
        <v>0</v>
      </c>
      <c r="AQ39" s="385">
        <f>SUMIFS(REC!$F:$F,REC!$C:$C,"&gt;="&amp;DATE(AN39,1,1),REC!$C:$C,"&lt;="&amp;EOMONTH(DATE(AN39,12,1),0),REC!$G:$G,$G$10,REC!$H:$H,"efetivado")+SUMIFS(REC!$F:$F,REC!$C:$C,"&gt;="&amp;DATE(AN39,1,1),REC!$C:$C,"&lt;="&amp;EOMONTH(DATE(AN39,12,1),0),REC!$G:$G,$G$10,REC!$H:$H,$AN$12)</f>
        <v>0</v>
      </c>
      <c r="AR39" s="385">
        <f>SUMIFS('EMP ADQ'!$G:$G,'EMP ADQ'!$C:$C,"&gt;="&amp;DATE(AN39,1,1),'EMP ADQ'!$C:$C,"&lt;="&amp;EOMONTH(DATE(AN39,12,1),0),'EMP ADQ'!$H:$H,$G$10,'EMP ADQ'!$I:$I,"efetivado",'EMP ADQ'!$D:$D,"Empréstimo Adquirido")+SUMIFS('EMP ADQ'!$G:$G,'EMP ADQ'!$C:$C,"&gt;="&amp;DATE(AN39,1,1),'EMP ADQ'!$C:$C,"&lt;="&amp;EOMONTH(DATE(AN39,12,1),0),'EMP ADQ'!$H:$H,$G$10,'EMP ADQ'!$I:$I,$AN$12,'EMP ADQ'!$D:$D,"Empréstimo Adquirido")</f>
        <v>0</v>
      </c>
      <c r="AS39" s="385">
        <f>SUMIFS('EMP ADQ'!$G:$G,'EMP ADQ'!$C:$C,"&gt;="&amp;DATE(AN39,1,1),'EMP ADQ'!$C:$C,"&lt;="&amp;EOMONTH(DATE(AN39,12,1),0),'EMP ADQ'!$H:$H,$G$10,'EMP ADQ'!$I:$I,"efetivado",'EMP ADQ'!$D:$D,"Empréstimo Pago")+SUMIFS('EMP ADQ'!$G:$G,'EMP ADQ'!$C:$C,"&gt;="&amp;DATE(AN39,1,1),'EMP ADQ'!$C:$C,"&lt;="&amp;EOMONTH(DATE(AN39,12,1),0),'EMP ADQ'!$H:$H,$G$10,'EMP ADQ'!$I:$I,$AN$12,'EMP ADQ'!$D:$D,"Empréstimo Pago")</f>
        <v>0</v>
      </c>
      <c r="AT39" s="385">
        <f>SUMIFS('EMP CON'!$G:$G,'EMP CON'!$C:$C,"&gt;="&amp;DATE(AN39,1,1),'EMP CON'!$C:$C,"&lt;="&amp;EOMONTH(DATE(AN39,12,1),0),'EMP CON'!$H:$H,$G$10,'EMP CON'!$I:$I,"efetivado",'EMP CON'!$D:$D,"Empréstimo Concedido")+SUMIFS('EMP CON'!$G:$G,'EMP CON'!$C:$C,"&gt;="&amp;DATE(AN39,1,1),'EMP CON'!$C:$C,"&lt;="&amp;EOMONTH(DATE(AN39,12,1),0),'EMP CON'!$H:$H,$G$10,'EMP CON'!$I:$I,$AN$12,'EMP CON'!$D:$D,"Empréstimo Concedido")</f>
        <v>0</v>
      </c>
      <c r="AU39" s="385">
        <f>SUMIFS('EMP CON'!$G:$G,'EMP CON'!$C:$C,"&gt;="&amp;DATE(AN39,1,1),'EMP CON'!$C:$C,"&lt;="&amp;EOMONTH(DATE(AN39,12,1),0),'EMP CON'!$H:$H,$G$10,'EMP CON'!$I:$I,"efetivado",'EMP CON'!$D:$D,"Empréstimo Recebido")+SUMIFS('EMP CON'!$G:$G,'EMP CON'!$C:$C,"&gt;="&amp;DATE(AN39,1,1),'EMP CON'!$C:$C,"&lt;="&amp;EOMONTH(DATE(AN39,12,1),0),'EMP CON'!$H:$H,$G$10,'EMP CON'!$I:$I,$AN$12,'EMP CON'!$D:$D,"Empréstimo Recebido")</f>
        <v>0</v>
      </c>
      <c r="AV39" s="385">
        <f>SUMIFS('PG CAR'!$H:$H,'PG CAR'!$C:$C,"&gt;="&amp;DATE(AN39,1,1),'PG CAR'!$C:$C,"&lt;="&amp;EOMONTH(DATE(AN39,12,1),0),'PG CAR'!$I:$I,$G$10,'PG CAR'!$J:$J,"efetivado")+SUMIFS('PG CAR'!$H:$H,'PG CAR'!$C:$C,"&gt;="&amp;DATE(AN39,1,1),'PG CAR'!$C:$C,"&lt;="&amp;EOMONTH(DATE(AN39,12,1),0),'PG CAR'!$I:$I,$G$10,'PG CAR'!$J:$J,$AN$12)</f>
        <v>0</v>
      </c>
      <c r="AW39" s="385">
        <f>SUMIFS(TRANS!$F:$F,TRANS!$C:$C,"&gt;="&amp;DATE(AN39,1,1),TRANS!$C:$C,"&lt;="&amp;EOMONTH(DATE(AN39,12,1),0),TRANS!$D:$D,$G$10,DES!$H:$H,"efetivado")+SUMIFS(TRANS!$F:$F,TRANS!$C:$C,"&gt;="&amp;DATE(AN39,1,1),TRANS!$C:$C,"&lt;="&amp;EOMONTH(DATE(AN39,12,1),0),TRANS!$D:$D,$G$10,DES!$H:$H,$AN$12)</f>
        <v>0</v>
      </c>
      <c r="AX39" s="385">
        <f>SUMIFS(TRANS!$F:$F,TRANS!$C:$C,"&gt;="&amp;DATE(AN39,1,1),TRANS!$C:$C,"&lt;="&amp;EOMONTH(DATE(AN39,12,1),0),TRANS!$G:$G,$G$10,DES!$H:$H,"efetivado")+SUMIFS(TRANS!$F:$F,TRANS!$C:$C,"&gt;="&amp;DATE(AN39,1,1),TRANS!$C:$C,"&lt;="&amp;EOMONTH(DATE(AN39,12,1),0),TRANS!$G:$G,$G$10,DES!$H:$H,$AN$12)</f>
        <v>0</v>
      </c>
      <c r="AZ39" s="380">
        <f t="shared" si="1"/>
        <v>2046</v>
      </c>
      <c r="BA39" s="385">
        <f t="shared" si="2"/>
        <v>0</v>
      </c>
      <c r="BB39" s="385">
        <f>SUMIFS(DES!$F:$F,DES!$C:$C,"&gt;="&amp;DATE(AN39,1,1),DES!$C:$C,"&lt;="&amp;EOMONTH(DATE(AN39,12,1),0),DES!$H:$H,"efetivado")+SUMIFS(DES!$F:$F,DES!$C:$C,"&gt;="&amp;DATE(AN39,1,1),DES!$C:$C,"&lt;="&amp;EOMONTH(DATE(AN39,12,1),0),DES!$H:$H,$AN$12)</f>
        <v>0</v>
      </c>
      <c r="BC39" s="385">
        <f>SUMIFS(REC!$F:$F,REC!$C:$C,"&gt;="&amp;DATE(AN39,1,1),REC!$C:$C,"&lt;="&amp;EOMONTH(DATE(AN39,12,1),0),REC!$H:$H,"efetivado")+SUMIFS(REC!$F:$F,REC!$C:$C,"&gt;="&amp;DATE(AN39,1,1),REC!$C:$C,"&lt;="&amp;EOMONTH(DATE(AN39,12,1),0),REC!$H:$H,$AN$12)</f>
        <v>0</v>
      </c>
      <c r="BD39" s="385">
        <f>SUMIFS('EMP ADQ'!$G:$G,'EMP ADQ'!$C:$C,"&gt;="&amp;DATE(AN39,1,1),'EMP ADQ'!$C:$C,"&lt;="&amp;EOMONTH(DATE(AN39,12,1),0),'EMP ADQ'!$I:$I,"efetivado",'EMP ADQ'!$D:$D,"Empréstimo Adquirido")+SUMIFS('EMP ADQ'!$G:$G,'EMP ADQ'!$C:$C,"&gt;="&amp;DATE(AN39,1,1),'EMP ADQ'!$C:$C,"&lt;="&amp;EOMONTH(DATE(AN39,12,1),0),'EMP ADQ'!$I:$I,$AN$12,'EMP ADQ'!$D:$D,"Empréstimo Adquirido")</f>
        <v>0</v>
      </c>
      <c r="BE39" s="385">
        <f>SUMIFS('EMP ADQ'!$G:$G,'EMP ADQ'!$C:$C,"&gt;="&amp;DATE(AN39,1,1),'EMP ADQ'!$C:$C,"&lt;="&amp;EOMONTH(DATE(AN39,12,1),0),'EMP ADQ'!$I:$I,"efetivado",'EMP ADQ'!$D:$D,"Empréstimo Pago")+SUMIFS('EMP ADQ'!$G:$G,'EMP ADQ'!$C:$C,"&gt;="&amp;DATE(AN39,1,1),'EMP ADQ'!$C:$C,"&lt;="&amp;EOMONTH(DATE(AN39,12,1),0),'EMP ADQ'!$I:$I,$AN$12,'EMP ADQ'!$D:$D,"Empréstimo Pago")</f>
        <v>0</v>
      </c>
      <c r="BF39" s="385">
        <f>SUMIFS('EMP CON'!$G:$G,'EMP CON'!$C:$C,"&gt;="&amp;DATE(AN39,1,1),'EMP CON'!$C:$C,"&lt;="&amp;EOMONTH(DATE(AN39,12,1),0),'EMP CON'!$I:$I,"efetivado",'EMP CON'!$D:$D,"Empréstimo Concedido")+SUMIFS('EMP CON'!$G:$G,'EMP CON'!$C:$C,"&gt;="&amp;DATE(AN39,1,1),'EMP CON'!$C:$C,"&lt;="&amp;EOMONTH(DATE(AN39,126,1),0),'EMP CON'!$I:$I,$AN$12,'EMP CON'!$D:$D,"Empréstimo Concedido")</f>
        <v>0</v>
      </c>
      <c r="BG39" s="385">
        <f>SUMIFS('EMP CON'!$G:$G,'EMP CON'!$C:$C,"&gt;="&amp;DATE(AN39,1,1),'EMP CON'!$C:$C,"&lt;="&amp;EOMONTH(DATE(AN39,12,1),0),'EMP CON'!$I:$I,"efetivado",'EMP CON'!$D:$D,"Empréstimo Recebido")+SUMIFS('EMP CON'!$G:$G,'EMP CON'!$C:$C,"&gt;="&amp;DATE(AN39,1,1),'EMP CON'!$C:$C,"&lt;="&amp;EOMONTH(DATE(AN39,12,1),0),'EMP CON'!$I:$I,$AN$12,'EMP CON'!$D:$D,"Empréstimo Recebido")</f>
        <v>0</v>
      </c>
      <c r="BH39" s="385">
        <f>SUMIFS('PG CAR'!$H:$H,'PG CAR'!$C:$C,"&gt;="&amp;DATE(AN39,1,1),'PG CAR'!$C:$C,"&lt;="&amp;EOMONTH(DATE(AN39,12,1),0),'PG CAR'!$J:$J,"efetivado")+SUMIFS('PG CAR'!$H:$H,'PG CAR'!$C:$C,"&gt;="&amp;DATE(AN39,1,1),'PG CAR'!$C:$C,"&lt;="&amp;EOMONTH(DATE(AN39,12,1),0),'PG CAR'!$J:$J,$AN$12)</f>
        <v>0</v>
      </c>
      <c r="BI39" s="385"/>
      <c r="BJ39" s="385"/>
      <c r="BL39" s="380">
        <f t="shared" si="3"/>
        <v>2046</v>
      </c>
      <c r="BM39" s="385">
        <f t="shared" si="4"/>
        <v>0</v>
      </c>
      <c r="BN39" s="385">
        <f t="shared" si="5"/>
        <v>0</v>
      </c>
      <c r="BO39" s="385">
        <f t="shared" si="6"/>
        <v>0</v>
      </c>
      <c r="BP39" s="385">
        <f t="shared" si="7"/>
        <v>0</v>
      </c>
      <c r="BQ39" s="385">
        <f t="shared" si="8"/>
        <v>0</v>
      </c>
      <c r="BR39" s="385">
        <f t="shared" si="9"/>
        <v>0</v>
      </c>
      <c r="BS39" s="385">
        <f t="shared" si="10"/>
        <v>0</v>
      </c>
      <c r="BT39" s="385">
        <f t="shared" si="11"/>
        <v>0</v>
      </c>
      <c r="BU39" s="385">
        <f t="shared" si="12"/>
        <v>0</v>
      </c>
      <c r="BV39" s="385">
        <f t="shared" si="13"/>
        <v>0</v>
      </c>
      <c r="CA39" s="380">
        <f>VLOOKUP(J10,CA16:CB27,2,0)</f>
        <v>3</v>
      </c>
    </row>
    <row r="40" spans="2:84" x14ac:dyDescent="0.25"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5"/>
      <c r="P40" s="225"/>
      <c r="Q40" s="225"/>
      <c r="R40" s="225"/>
      <c r="S40" s="225"/>
      <c r="T40" s="225"/>
      <c r="U40" s="225"/>
      <c r="V40" s="225"/>
      <c r="W40" s="225"/>
      <c r="X40" s="225"/>
      <c r="Y40" s="225"/>
      <c r="Z40" s="225"/>
      <c r="AA40" s="225"/>
      <c r="AB40" s="225"/>
      <c r="AC40" s="342"/>
      <c r="AD40" s="391">
        <v>25</v>
      </c>
      <c r="AE40" s="380">
        <v>26</v>
      </c>
      <c r="AF40" s="373" t="s">
        <v>20</v>
      </c>
      <c r="AG40" s="380">
        <f t="shared" si="21"/>
        <v>3</v>
      </c>
      <c r="AH40" s="373" t="s">
        <v>20</v>
      </c>
      <c r="AI40" s="380">
        <f t="shared" si="15"/>
        <v>2021</v>
      </c>
      <c r="AJ40" s="387">
        <f t="shared" si="20"/>
        <v>0</v>
      </c>
      <c r="AK40" s="387">
        <f t="shared" si="16"/>
        <v>0</v>
      </c>
      <c r="AL40" s="387">
        <f t="shared" si="17"/>
        <v>0</v>
      </c>
      <c r="AN40" s="380">
        <f t="shared" si="18"/>
        <v>2047</v>
      </c>
      <c r="AO40" s="385">
        <f t="shared" si="19"/>
        <v>0</v>
      </c>
      <c r="AP40" s="385">
        <f>SUMIFS(DES!$F:$F,DES!$C:$C,"&gt;="&amp;DATE(AN40,1,1),DES!$C:$C,"&lt;="&amp;EOMONTH(DATE(AN40,12,1),0),DES!$G:$G,$G$10,DES!$H:$H,"efetivado")+SUMIFS(DES!$F:$F,DES!$C:$C,"&gt;="&amp;DATE(AN40,1,1),DES!$C:$C,"&lt;="&amp;EOMONTH(DATE(AN40,12,1),0),DES!$G:$G,$G$10,DES!$H:$H,$AN$12)</f>
        <v>0</v>
      </c>
      <c r="AQ40" s="385">
        <f>SUMIFS(REC!$F:$F,REC!$C:$C,"&gt;="&amp;DATE(AN40,1,1),REC!$C:$C,"&lt;="&amp;EOMONTH(DATE(AN40,12,1),0),REC!$G:$G,$G$10,REC!$H:$H,"efetivado")+SUMIFS(REC!$F:$F,REC!$C:$C,"&gt;="&amp;DATE(AN40,1,1),REC!$C:$C,"&lt;="&amp;EOMONTH(DATE(AN40,12,1),0),REC!$G:$G,$G$10,REC!$H:$H,$AN$12)</f>
        <v>0</v>
      </c>
      <c r="AR40" s="385">
        <f>SUMIFS('EMP ADQ'!$G:$G,'EMP ADQ'!$C:$C,"&gt;="&amp;DATE(AN40,1,1),'EMP ADQ'!$C:$C,"&lt;="&amp;EOMONTH(DATE(AN40,12,1),0),'EMP ADQ'!$H:$H,$G$10,'EMP ADQ'!$I:$I,"efetivado",'EMP ADQ'!$D:$D,"Empréstimo Adquirido")+SUMIFS('EMP ADQ'!$G:$G,'EMP ADQ'!$C:$C,"&gt;="&amp;DATE(AN40,1,1),'EMP ADQ'!$C:$C,"&lt;="&amp;EOMONTH(DATE(AN40,12,1),0),'EMP ADQ'!$H:$H,$G$10,'EMP ADQ'!$I:$I,$AN$12,'EMP ADQ'!$D:$D,"Empréstimo Adquirido")</f>
        <v>0</v>
      </c>
      <c r="AS40" s="385">
        <f>SUMIFS('EMP ADQ'!$G:$G,'EMP ADQ'!$C:$C,"&gt;="&amp;DATE(AN40,1,1),'EMP ADQ'!$C:$C,"&lt;="&amp;EOMONTH(DATE(AN40,12,1),0),'EMP ADQ'!$H:$H,$G$10,'EMP ADQ'!$I:$I,"efetivado",'EMP ADQ'!$D:$D,"Empréstimo Pago")+SUMIFS('EMP ADQ'!$G:$G,'EMP ADQ'!$C:$C,"&gt;="&amp;DATE(AN40,1,1),'EMP ADQ'!$C:$C,"&lt;="&amp;EOMONTH(DATE(AN40,12,1),0),'EMP ADQ'!$H:$H,$G$10,'EMP ADQ'!$I:$I,$AN$12,'EMP ADQ'!$D:$D,"Empréstimo Pago")</f>
        <v>0</v>
      </c>
      <c r="AT40" s="385">
        <f>SUMIFS('EMP CON'!$G:$G,'EMP CON'!$C:$C,"&gt;="&amp;DATE(AN40,1,1),'EMP CON'!$C:$C,"&lt;="&amp;EOMONTH(DATE(AN40,12,1),0),'EMP CON'!$H:$H,$G$10,'EMP CON'!$I:$I,"efetivado",'EMP CON'!$D:$D,"Empréstimo Concedido")+SUMIFS('EMP CON'!$G:$G,'EMP CON'!$C:$C,"&gt;="&amp;DATE(AN40,1,1),'EMP CON'!$C:$C,"&lt;="&amp;EOMONTH(DATE(AN40,12,1),0),'EMP CON'!$H:$H,$G$10,'EMP CON'!$I:$I,$AN$12,'EMP CON'!$D:$D,"Empréstimo Concedido")</f>
        <v>0</v>
      </c>
      <c r="AU40" s="385">
        <f>SUMIFS('EMP CON'!$G:$G,'EMP CON'!$C:$C,"&gt;="&amp;DATE(AN40,1,1),'EMP CON'!$C:$C,"&lt;="&amp;EOMONTH(DATE(AN40,12,1),0),'EMP CON'!$H:$H,$G$10,'EMP CON'!$I:$I,"efetivado",'EMP CON'!$D:$D,"Empréstimo Recebido")+SUMIFS('EMP CON'!$G:$G,'EMP CON'!$C:$C,"&gt;="&amp;DATE(AN40,1,1),'EMP CON'!$C:$C,"&lt;="&amp;EOMONTH(DATE(AN40,12,1),0),'EMP CON'!$H:$H,$G$10,'EMP CON'!$I:$I,$AN$12,'EMP CON'!$D:$D,"Empréstimo Recebido")</f>
        <v>0</v>
      </c>
      <c r="AV40" s="385">
        <f>SUMIFS('PG CAR'!$H:$H,'PG CAR'!$C:$C,"&gt;="&amp;DATE(AN40,1,1),'PG CAR'!$C:$C,"&lt;="&amp;EOMONTH(DATE(AN40,12,1),0),'PG CAR'!$I:$I,$G$10,'PG CAR'!$J:$J,"efetivado")+SUMIFS('PG CAR'!$H:$H,'PG CAR'!$C:$C,"&gt;="&amp;DATE(AN40,1,1),'PG CAR'!$C:$C,"&lt;="&amp;EOMONTH(DATE(AN40,12,1),0),'PG CAR'!$I:$I,$G$10,'PG CAR'!$J:$J,$AN$12)</f>
        <v>0</v>
      </c>
      <c r="AW40" s="385">
        <f>SUMIFS(TRANS!$F:$F,TRANS!$C:$C,"&gt;="&amp;DATE(AN40,1,1),TRANS!$C:$C,"&lt;="&amp;EOMONTH(DATE(AN40,12,1),0),TRANS!$D:$D,$G$10,DES!$H:$H,"efetivado")+SUMIFS(TRANS!$F:$F,TRANS!$C:$C,"&gt;="&amp;DATE(AN40,1,1),TRANS!$C:$C,"&lt;="&amp;EOMONTH(DATE(AN40,12,1),0),TRANS!$D:$D,$G$10,DES!$H:$H,$AN$12)</f>
        <v>0</v>
      </c>
      <c r="AX40" s="385">
        <f>SUMIFS(TRANS!$F:$F,TRANS!$C:$C,"&gt;="&amp;DATE(AN40,1,1),TRANS!$C:$C,"&lt;="&amp;EOMONTH(DATE(AN40,12,1),0),TRANS!$G:$G,$G$10,DES!$H:$H,"efetivado")+SUMIFS(TRANS!$F:$F,TRANS!$C:$C,"&gt;="&amp;DATE(AN40,1,1),TRANS!$C:$C,"&lt;="&amp;EOMONTH(DATE(AN40,12,1),0),TRANS!$G:$G,$G$10,DES!$H:$H,$AN$12)</f>
        <v>0</v>
      </c>
      <c r="AZ40" s="380">
        <f t="shared" si="1"/>
        <v>2047</v>
      </c>
      <c r="BA40" s="385">
        <f t="shared" si="2"/>
        <v>0</v>
      </c>
      <c r="BB40" s="385">
        <f>SUMIFS(DES!$F:$F,DES!$C:$C,"&gt;="&amp;DATE(AN40,1,1),DES!$C:$C,"&lt;="&amp;EOMONTH(DATE(AN40,12,1),0),DES!$H:$H,"efetivado")+SUMIFS(DES!$F:$F,DES!$C:$C,"&gt;="&amp;DATE(AN40,1,1),DES!$C:$C,"&lt;="&amp;EOMONTH(DATE(AN40,12,1),0),DES!$H:$H,$AN$12)</f>
        <v>0</v>
      </c>
      <c r="BC40" s="385">
        <f>SUMIFS(REC!$F:$F,REC!$C:$C,"&gt;="&amp;DATE(AN40,1,1),REC!$C:$C,"&lt;="&amp;EOMONTH(DATE(AN40,12,1),0),REC!$H:$H,"efetivado")+SUMIFS(REC!$F:$F,REC!$C:$C,"&gt;="&amp;DATE(AN40,1,1),REC!$C:$C,"&lt;="&amp;EOMONTH(DATE(AN40,12,1),0),REC!$H:$H,$AN$12)</f>
        <v>0</v>
      </c>
      <c r="BD40" s="385">
        <f>SUMIFS('EMP ADQ'!$G:$G,'EMP ADQ'!$C:$C,"&gt;="&amp;DATE(AN40,1,1),'EMP ADQ'!$C:$C,"&lt;="&amp;EOMONTH(DATE(AN40,12,1),0),'EMP ADQ'!$I:$I,"efetivado",'EMP ADQ'!$D:$D,"Empréstimo Adquirido")+SUMIFS('EMP ADQ'!$G:$G,'EMP ADQ'!$C:$C,"&gt;="&amp;DATE(AN40,1,1),'EMP ADQ'!$C:$C,"&lt;="&amp;EOMONTH(DATE(AN40,12,1),0),'EMP ADQ'!$I:$I,$AN$12,'EMP ADQ'!$D:$D,"Empréstimo Adquirido")</f>
        <v>0</v>
      </c>
      <c r="BE40" s="385">
        <f>SUMIFS('EMP ADQ'!$G:$G,'EMP ADQ'!$C:$C,"&gt;="&amp;DATE(AN40,1,1),'EMP ADQ'!$C:$C,"&lt;="&amp;EOMONTH(DATE(AN40,12,1),0),'EMP ADQ'!$I:$I,"efetivado",'EMP ADQ'!$D:$D,"Empréstimo Pago")+SUMIFS('EMP ADQ'!$G:$G,'EMP ADQ'!$C:$C,"&gt;="&amp;DATE(AN40,1,1),'EMP ADQ'!$C:$C,"&lt;="&amp;EOMONTH(DATE(AN40,12,1),0),'EMP ADQ'!$I:$I,$AN$12,'EMP ADQ'!$D:$D,"Empréstimo Pago")</f>
        <v>0</v>
      </c>
      <c r="BF40" s="385">
        <f>SUMIFS('EMP CON'!$G:$G,'EMP CON'!$C:$C,"&gt;="&amp;DATE(AN40,1,1),'EMP CON'!$C:$C,"&lt;="&amp;EOMONTH(DATE(AN40,12,1),0),'EMP CON'!$I:$I,"efetivado",'EMP CON'!$D:$D,"Empréstimo Concedido")+SUMIFS('EMP CON'!$G:$G,'EMP CON'!$C:$C,"&gt;="&amp;DATE(AN40,1,1),'EMP CON'!$C:$C,"&lt;="&amp;EOMONTH(DATE(AN40,126,1),0),'EMP CON'!$I:$I,$AN$12,'EMP CON'!$D:$D,"Empréstimo Concedido")</f>
        <v>0</v>
      </c>
      <c r="BG40" s="385">
        <f>SUMIFS('EMP CON'!$G:$G,'EMP CON'!$C:$C,"&gt;="&amp;DATE(AN40,1,1),'EMP CON'!$C:$C,"&lt;="&amp;EOMONTH(DATE(AN40,12,1),0),'EMP CON'!$I:$I,"efetivado",'EMP CON'!$D:$D,"Empréstimo Recebido")+SUMIFS('EMP CON'!$G:$G,'EMP CON'!$C:$C,"&gt;="&amp;DATE(AN40,1,1),'EMP CON'!$C:$C,"&lt;="&amp;EOMONTH(DATE(AN40,12,1),0),'EMP CON'!$I:$I,$AN$12,'EMP CON'!$D:$D,"Empréstimo Recebido")</f>
        <v>0</v>
      </c>
      <c r="BH40" s="385">
        <f>SUMIFS('PG CAR'!$H:$H,'PG CAR'!$C:$C,"&gt;="&amp;DATE(AN40,1,1),'PG CAR'!$C:$C,"&lt;="&amp;EOMONTH(DATE(AN40,12,1),0),'PG CAR'!$J:$J,"efetivado")+SUMIFS('PG CAR'!$H:$H,'PG CAR'!$C:$C,"&gt;="&amp;DATE(AN40,1,1),'PG CAR'!$C:$C,"&lt;="&amp;EOMONTH(DATE(AN40,12,1),0),'PG CAR'!$J:$J,$AN$12)</f>
        <v>0</v>
      </c>
      <c r="BI40" s="385"/>
      <c r="BJ40" s="385"/>
      <c r="BL40" s="380">
        <f t="shared" si="3"/>
        <v>2047</v>
      </c>
      <c r="BM40" s="385">
        <f t="shared" si="4"/>
        <v>0</v>
      </c>
      <c r="BN40" s="385">
        <f t="shared" si="5"/>
        <v>0</v>
      </c>
      <c r="BO40" s="385">
        <f t="shared" si="6"/>
        <v>0</v>
      </c>
      <c r="BP40" s="385">
        <f t="shared" si="7"/>
        <v>0</v>
      </c>
      <c r="BQ40" s="385">
        <f t="shared" si="8"/>
        <v>0</v>
      </c>
      <c r="BR40" s="385">
        <f t="shared" si="9"/>
        <v>0</v>
      </c>
      <c r="BS40" s="385">
        <f t="shared" si="10"/>
        <v>0</v>
      </c>
      <c r="BT40" s="385">
        <f t="shared" si="11"/>
        <v>0</v>
      </c>
      <c r="BU40" s="385">
        <f t="shared" si="12"/>
        <v>0</v>
      </c>
      <c r="BV40" s="385">
        <f t="shared" si="13"/>
        <v>0</v>
      </c>
    </row>
    <row r="41" spans="2:84" x14ac:dyDescent="0.25">
      <c r="B41" s="225"/>
      <c r="C41" s="225"/>
      <c r="D41" s="225"/>
      <c r="E41" s="225"/>
      <c r="F41" s="225"/>
      <c r="G41" s="225"/>
      <c r="H41" s="225"/>
      <c r="I41" s="225"/>
      <c r="J41" s="225"/>
      <c r="K41" s="225"/>
      <c r="L41" s="225"/>
      <c r="M41" s="225"/>
      <c r="N41" s="225"/>
      <c r="O41" s="225"/>
      <c r="P41" s="225"/>
      <c r="Q41" s="225"/>
      <c r="R41" s="225"/>
      <c r="S41" s="225"/>
      <c r="T41" s="225"/>
      <c r="U41" s="225"/>
      <c r="V41" s="225"/>
      <c r="W41" s="225"/>
      <c r="X41" s="225"/>
      <c r="Y41" s="225"/>
      <c r="Z41" s="225"/>
      <c r="AA41" s="225"/>
      <c r="AB41" s="225"/>
      <c r="AC41" s="342"/>
      <c r="AD41" s="391">
        <v>26</v>
      </c>
      <c r="AE41" s="380">
        <v>27</v>
      </c>
      <c r="AF41" s="373" t="s">
        <v>20</v>
      </c>
      <c r="AG41" s="380">
        <f t="shared" si="21"/>
        <v>3</v>
      </c>
      <c r="AH41" s="373" t="s">
        <v>20</v>
      </c>
      <c r="AI41" s="380">
        <f t="shared" si="15"/>
        <v>2021</v>
      </c>
      <c r="AJ41" s="387">
        <f t="shared" si="20"/>
        <v>0</v>
      </c>
      <c r="AK41" s="387">
        <f t="shared" si="16"/>
        <v>0</v>
      </c>
      <c r="AL41" s="387">
        <f t="shared" si="17"/>
        <v>0</v>
      </c>
      <c r="AN41" s="380">
        <f t="shared" si="18"/>
        <v>2048</v>
      </c>
      <c r="AO41" s="385">
        <f t="shared" si="19"/>
        <v>0</v>
      </c>
      <c r="AP41" s="385">
        <f>SUMIFS(DES!$F:$F,DES!$C:$C,"&gt;="&amp;DATE(AN41,1,1),DES!$C:$C,"&lt;="&amp;EOMONTH(DATE(AN41,12,1),0),DES!$G:$G,$G$10,DES!$H:$H,"efetivado")+SUMIFS(DES!$F:$F,DES!$C:$C,"&gt;="&amp;DATE(AN41,1,1),DES!$C:$C,"&lt;="&amp;EOMONTH(DATE(AN41,12,1),0),DES!$G:$G,$G$10,DES!$H:$H,$AN$12)</f>
        <v>0</v>
      </c>
      <c r="AQ41" s="385">
        <f>SUMIFS(REC!$F:$F,REC!$C:$C,"&gt;="&amp;DATE(AN41,1,1),REC!$C:$C,"&lt;="&amp;EOMONTH(DATE(AN41,12,1),0),REC!$G:$G,$G$10,REC!$H:$H,"efetivado")+SUMIFS(REC!$F:$F,REC!$C:$C,"&gt;="&amp;DATE(AN41,1,1),REC!$C:$C,"&lt;="&amp;EOMONTH(DATE(AN41,12,1),0),REC!$G:$G,$G$10,REC!$H:$H,$AN$12)</f>
        <v>0</v>
      </c>
      <c r="AR41" s="385">
        <f>SUMIFS('EMP ADQ'!$G:$G,'EMP ADQ'!$C:$C,"&gt;="&amp;DATE(AN41,1,1),'EMP ADQ'!$C:$C,"&lt;="&amp;EOMONTH(DATE(AN41,12,1),0),'EMP ADQ'!$H:$H,$G$10,'EMP ADQ'!$I:$I,"efetivado",'EMP ADQ'!$D:$D,"Empréstimo Adquirido")+SUMIFS('EMP ADQ'!$G:$G,'EMP ADQ'!$C:$C,"&gt;="&amp;DATE(AN41,1,1),'EMP ADQ'!$C:$C,"&lt;="&amp;EOMONTH(DATE(AN41,12,1),0),'EMP ADQ'!$H:$H,$G$10,'EMP ADQ'!$I:$I,$AN$12,'EMP ADQ'!$D:$D,"Empréstimo Adquirido")</f>
        <v>0</v>
      </c>
      <c r="AS41" s="385">
        <f>SUMIFS('EMP ADQ'!$G:$G,'EMP ADQ'!$C:$C,"&gt;="&amp;DATE(AN41,1,1),'EMP ADQ'!$C:$C,"&lt;="&amp;EOMONTH(DATE(AN41,12,1),0),'EMP ADQ'!$H:$H,$G$10,'EMP ADQ'!$I:$I,"efetivado",'EMP ADQ'!$D:$D,"Empréstimo Pago")+SUMIFS('EMP ADQ'!$G:$G,'EMP ADQ'!$C:$C,"&gt;="&amp;DATE(AN41,1,1),'EMP ADQ'!$C:$C,"&lt;="&amp;EOMONTH(DATE(AN41,12,1),0),'EMP ADQ'!$H:$H,$G$10,'EMP ADQ'!$I:$I,$AN$12,'EMP ADQ'!$D:$D,"Empréstimo Pago")</f>
        <v>0</v>
      </c>
      <c r="AT41" s="385">
        <f>SUMIFS('EMP CON'!$G:$G,'EMP CON'!$C:$C,"&gt;="&amp;DATE(AN41,1,1),'EMP CON'!$C:$C,"&lt;="&amp;EOMONTH(DATE(AN41,12,1),0),'EMP CON'!$H:$H,$G$10,'EMP CON'!$I:$I,"efetivado",'EMP CON'!$D:$D,"Empréstimo Concedido")+SUMIFS('EMP CON'!$G:$G,'EMP CON'!$C:$C,"&gt;="&amp;DATE(AN41,1,1),'EMP CON'!$C:$C,"&lt;="&amp;EOMONTH(DATE(AN41,12,1),0),'EMP CON'!$H:$H,$G$10,'EMP CON'!$I:$I,$AN$12,'EMP CON'!$D:$D,"Empréstimo Concedido")</f>
        <v>0</v>
      </c>
      <c r="AU41" s="385">
        <f>SUMIFS('EMP CON'!$G:$G,'EMP CON'!$C:$C,"&gt;="&amp;DATE(AN41,1,1),'EMP CON'!$C:$C,"&lt;="&amp;EOMONTH(DATE(AN41,12,1),0),'EMP CON'!$H:$H,$G$10,'EMP CON'!$I:$I,"efetivado",'EMP CON'!$D:$D,"Empréstimo Recebido")+SUMIFS('EMP CON'!$G:$G,'EMP CON'!$C:$C,"&gt;="&amp;DATE(AN41,1,1),'EMP CON'!$C:$C,"&lt;="&amp;EOMONTH(DATE(AN41,12,1),0),'EMP CON'!$H:$H,$G$10,'EMP CON'!$I:$I,$AN$12,'EMP CON'!$D:$D,"Empréstimo Recebido")</f>
        <v>0</v>
      </c>
      <c r="AV41" s="385">
        <f>SUMIFS('PG CAR'!$H:$H,'PG CAR'!$C:$C,"&gt;="&amp;DATE(AN41,1,1),'PG CAR'!$C:$C,"&lt;="&amp;EOMONTH(DATE(AN41,12,1),0),'PG CAR'!$I:$I,$G$10,'PG CAR'!$J:$J,"efetivado")+SUMIFS('PG CAR'!$H:$H,'PG CAR'!$C:$C,"&gt;="&amp;DATE(AN41,1,1),'PG CAR'!$C:$C,"&lt;="&amp;EOMONTH(DATE(AN41,12,1),0),'PG CAR'!$I:$I,$G$10,'PG CAR'!$J:$J,$AN$12)</f>
        <v>0</v>
      </c>
      <c r="AW41" s="385">
        <f>SUMIFS(TRANS!$F:$F,TRANS!$C:$C,"&gt;="&amp;DATE(AN41,1,1),TRANS!$C:$C,"&lt;="&amp;EOMONTH(DATE(AN41,12,1),0),TRANS!$D:$D,$G$10,DES!$H:$H,"efetivado")+SUMIFS(TRANS!$F:$F,TRANS!$C:$C,"&gt;="&amp;DATE(AN41,1,1),TRANS!$C:$C,"&lt;="&amp;EOMONTH(DATE(AN41,12,1),0),TRANS!$D:$D,$G$10,DES!$H:$H,$AN$12)</f>
        <v>0</v>
      </c>
      <c r="AX41" s="385">
        <f>SUMIFS(TRANS!$F:$F,TRANS!$C:$C,"&gt;="&amp;DATE(AN41,1,1),TRANS!$C:$C,"&lt;="&amp;EOMONTH(DATE(AN41,12,1),0),TRANS!$G:$G,$G$10,DES!$H:$H,"efetivado")+SUMIFS(TRANS!$F:$F,TRANS!$C:$C,"&gt;="&amp;DATE(AN41,1,1),TRANS!$C:$C,"&lt;="&amp;EOMONTH(DATE(AN41,12,1),0),TRANS!$G:$G,$G$10,DES!$H:$H,$AN$12)</f>
        <v>0</v>
      </c>
      <c r="AZ41" s="380">
        <f t="shared" si="1"/>
        <v>2048</v>
      </c>
      <c r="BA41" s="385">
        <f t="shared" si="2"/>
        <v>0</v>
      </c>
      <c r="BB41" s="385">
        <f>SUMIFS(DES!$F:$F,DES!$C:$C,"&gt;="&amp;DATE(AN41,1,1),DES!$C:$C,"&lt;="&amp;EOMONTH(DATE(AN41,12,1),0),DES!$H:$H,"efetivado")+SUMIFS(DES!$F:$F,DES!$C:$C,"&gt;="&amp;DATE(AN41,1,1),DES!$C:$C,"&lt;="&amp;EOMONTH(DATE(AN41,12,1),0),DES!$H:$H,$AN$12)</f>
        <v>0</v>
      </c>
      <c r="BC41" s="385">
        <f>SUMIFS(REC!$F:$F,REC!$C:$C,"&gt;="&amp;DATE(AN41,1,1),REC!$C:$C,"&lt;="&amp;EOMONTH(DATE(AN41,12,1),0),REC!$H:$H,"efetivado")+SUMIFS(REC!$F:$F,REC!$C:$C,"&gt;="&amp;DATE(AN41,1,1),REC!$C:$C,"&lt;="&amp;EOMONTH(DATE(AN41,12,1),0),REC!$H:$H,$AN$12)</f>
        <v>0</v>
      </c>
      <c r="BD41" s="385">
        <f>SUMIFS('EMP ADQ'!$G:$G,'EMP ADQ'!$C:$C,"&gt;="&amp;DATE(AN41,1,1),'EMP ADQ'!$C:$C,"&lt;="&amp;EOMONTH(DATE(AN41,12,1),0),'EMP ADQ'!$I:$I,"efetivado",'EMP ADQ'!$D:$D,"Empréstimo Adquirido")+SUMIFS('EMP ADQ'!$G:$G,'EMP ADQ'!$C:$C,"&gt;="&amp;DATE(AN41,1,1),'EMP ADQ'!$C:$C,"&lt;="&amp;EOMONTH(DATE(AN41,12,1),0),'EMP ADQ'!$I:$I,$AN$12,'EMP ADQ'!$D:$D,"Empréstimo Adquirido")</f>
        <v>0</v>
      </c>
      <c r="BE41" s="385">
        <f>SUMIFS('EMP ADQ'!$G:$G,'EMP ADQ'!$C:$C,"&gt;="&amp;DATE(AN41,1,1),'EMP ADQ'!$C:$C,"&lt;="&amp;EOMONTH(DATE(AN41,12,1),0),'EMP ADQ'!$I:$I,"efetivado",'EMP ADQ'!$D:$D,"Empréstimo Pago")+SUMIFS('EMP ADQ'!$G:$G,'EMP ADQ'!$C:$C,"&gt;="&amp;DATE(AN41,1,1),'EMP ADQ'!$C:$C,"&lt;="&amp;EOMONTH(DATE(AN41,12,1),0),'EMP ADQ'!$I:$I,$AN$12,'EMP ADQ'!$D:$D,"Empréstimo Pago")</f>
        <v>0</v>
      </c>
      <c r="BF41" s="385">
        <f>SUMIFS('EMP CON'!$G:$G,'EMP CON'!$C:$C,"&gt;="&amp;DATE(AN41,1,1),'EMP CON'!$C:$C,"&lt;="&amp;EOMONTH(DATE(AN41,12,1),0),'EMP CON'!$I:$I,"efetivado",'EMP CON'!$D:$D,"Empréstimo Concedido")+SUMIFS('EMP CON'!$G:$G,'EMP CON'!$C:$C,"&gt;="&amp;DATE(AN41,1,1),'EMP CON'!$C:$C,"&lt;="&amp;EOMONTH(DATE(AN41,126,1),0),'EMP CON'!$I:$I,$AN$12,'EMP CON'!$D:$D,"Empréstimo Concedido")</f>
        <v>0</v>
      </c>
      <c r="BG41" s="385">
        <f>SUMIFS('EMP CON'!$G:$G,'EMP CON'!$C:$C,"&gt;="&amp;DATE(AN41,1,1),'EMP CON'!$C:$C,"&lt;="&amp;EOMONTH(DATE(AN41,12,1),0),'EMP CON'!$I:$I,"efetivado",'EMP CON'!$D:$D,"Empréstimo Recebido")+SUMIFS('EMP CON'!$G:$G,'EMP CON'!$C:$C,"&gt;="&amp;DATE(AN41,1,1),'EMP CON'!$C:$C,"&lt;="&amp;EOMONTH(DATE(AN41,12,1),0),'EMP CON'!$I:$I,$AN$12,'EMP CON'!$D:$D,"Empréstimo Recebido")</f>
        <v>0</v>
      </c>
      <c r="BH41" s="385">
        <f>SUMIFS('PG CAR'!$H:$H,'PG CAR'!$C:$C,"&gt;="&amp;DATE(AN41,1,1),'PG CAR'!$C:$C,"&lt;="&amp;EOMONTH(DATE(AN41,12,1),0),'PG CAR'!$J:$J,"efetivado")+SUMIFS('PG CAR'!$H:$H,'PG CAR'!$C:$C,"&gt;="&amp;DATE(AN41,1,1),'PG CAR'!$C:$C,"&lt;="&amp;EOMONTH(DATE(AN41,12,1),0),'PG CAR'!$J:$J,$AN$12)</f>
        <v>0</v>
      </c>
      <c r="BI41" s="385"/>
      <c r="BJ41" s="385"/>
      <c r="BL41" s="380">
        <f t="shared" si="3"/>
        <v>2048</v>
      </c>
      <c r="BM41" s="385">
        <f t="shared" si="4"/>
        <v>0</v>
      </c>
      <c r="BN41" s="385">
        <f t="shared" si="5"/>
        <v>0</v>
      </c>
      <c r="BO41" s="385">
        <f t="shared" si="6"/>
        <v>0</v>
      </c>
      <c r="BP41" s="385">
        <f t="shared" si="7"/>
        <v>0</v>
      </c>
      <c r="BQ41" s="385">
        <f t="shared" si="8"/>
        <v>0</v>
      </c>
      <c r="BR41" s="385">
        <f t="shared" si="9"/>
        <v>0</v>
      </c>
      <c r="BS41" s="385">
        <f t="shared" si="10"/>
        <v>0</v>
      </c>
      <c r="BT41" s="385">
        <f t="shared" si="11"/>
        <v>0</v>
      </c>
      <c r="BU41" s="385">
        <f t="shared" si="12"/>
        <v>0</v>
      </c>
      <c r="BV41" s="385">
        <f t="shared" si="13"/>
        <v>0</v>
      </c>
    </row>
    <row r="42" spans="2:84" x14ac:dyDescent="0.25">
      <c r="B42" s="225"/>
      <c r="C42" s="225"/>
      <c r="D42" s="225"/>
      <c r="E42" s="225"/>
      <c r="F42" s="225"/>
      <c r="G42" s="225"/>
      <c r="H42" s="225"/>
      <c r="I42" s="225"/>
      <c r="J42" s="225"/>
      <c r="K42" s="225"/>
      <c r="L42" s="225"/>
      <c r="M42" s="225"/>
      <c r="N42" s="225"/>
      <c r="O42" s="225"/>
      <c r="P42" s="225"/>
      <c r="Q42" s="225"/>
      <c r="R42" s="225"/>
      <c r="S42" s="225"/>
      <c r="T42" s="225"/>
      <c r="U42" s="225"/>
      <c r="V42" s="225"/>
      <c r="W42" s="225"/>
      <c r="X42" s="225"/>
      <c r="Y42" s="225"/>
      <c r="Z42" s="225"/>
      <c r="AA42" s="225"/>
      <c r="AB42" s="225"/>
      <c r="AC42" s="342"/>
      <c r="AD42" s="391">
        <v>27</v>
      </c>
      <c r="AE42" s="380">
        <v>28</v>
      </c>
      <c r="AF42" s="373" t="s">
        <v>20</v>
      </c>
      <c r="AG42" s="380">
        <f t="shared" si="21"/>
        <v>3</v>
      </c>
      <c r="AH42" s="373" t="s">
        <v>20</v>
      </c>
      <c r="AI42" s="380">
        <f t="shared" si="15"/>
        <v>2021</v>
      </c>
      <c r="AJ42" s="387">
        <f t="shared" si="20"/>
        <v>0</v>
      </c>
      <c r="AK42" s="387">
        <f t="shared" si="16"/>
        <v>0</v>
      </c>
      <c r="AL42" s="387">
        <f t="shared" si="17"/>
        <v>0</v>
      </c>
      <c r="AN42" s="380">
        <f t="shared" si="18"/>
        <v>2049</v>
      </c>
      <c r="AO42" s="385">
        <f t="shared" si="19"/>
        <v>0</v>
      </c>
      <c r="AP42" s="385">
        <f>SUMIFS(DES!$F:$F,DES!$C:$C,"&gt;="&amp;DATE(AN42,1,1),DES!$C:$C,"&lt;="&amp;EOMONTH(DATE(AN42,12,1),0),DES!$G:$G,$G$10,DES!$H:$H,"efetivado")+SUMIFS(DES!$F:$F,DES!$C:$C,"&gt;="&amp;DATE(AN42,1,1),DES!$C:$C,"&lt;="&amp;EOMONTH(DATE(AN42,12,1),0),DES!$G:$G,$G$10,DES!$H:$H,$AN$12)</f>
        <v>0</v>
      </c>
      <c r="AQ42" s="385">
        <f>SUMIFS(REC!$F:$F,REC!$C:$C,"&gt;="&amp;DATE(AN42,1,1),REC!$C:$C,"&lt;="&amp;EOMONTH(DATE(AN42,12,1),0),REC!$G:$G,$G$10,REC!$H:$H,"efetivado")+SUMIFS(REC!$F:$F,REC!$C:$C,"&gt;="&amp;DATE(AN42,1,1),REC!$C:$C,"&lt;="&amp;EOMONTH(DATE(AN42,12,1),0),REC!$G:$G,$G$10,REC!$H:$H,$AN$12)</f>
        <v>0</v>
      </c>
      <c r="AR42" s="385">
        <f>SUMIFS('EMP ADQ'!$G:$G,'EMP ADQ'!$C:$C,"&gt;="&amp;DATE(AN42,1,1),'EMP ADQ'!$C:$C,"&lt;="&amp;EOMONTH(DATE(AN42,12,1),0),'EMP ADQ'!$H:$H,$G$10,'EMP ADQ'!$I:$I,"efetivado",'EMP ADQ'!$D:$D,"Empréstimo Adquirido")+SUMIFS('EMP ADQ'!$G:$G,'EMP ADQ'!$C:$C,"&gt;="&amp;DATE(AN42,1,1),'EMP ADQ'!$C:$C,"&lt;="&amp;EOMONTH(DATE(AN42,12,1),0),'EMP ADQ'!$H:$H,$G$10,'EMP ADQ'!$I:$I,$AN$12,'EMP ADQ'!$D:$D,"Empréstimo Adquirido")</f>
        <v>0</v>
      </c>
      <c r="AS42" s="385">
        <f>SUMIFS('EMP ADQ'!$G:$G,'EMP ADQ'!$C:$C,"&gt;="&amp;DATE(AN42,1,1),'EMP ADQ'!$C:$C,"&lt;="&amp;EOMONTH(DATE(AN42,12,1),0),'EMP ADQ'!$H:$H,$G$10,'EMP ADQ'!$I:$I,"efetivado",'EMP ADQ'!$D:$D,"Empréstimo Pago")+SUMIFS('EMP ADQ'!$G:$G,'EMP ADQ'!$C:$C,"&gt;="&amp;DATE(AN42,1,1),'EMP ADQ'!$C:$C,"&lt;="&amp;EOMONTH(DATE(AN42,12,1),0),'EMP ADQ'!$H:$H,$G$10,'EMP ADQ'!$I:$I,$AN$12,'EMP ADQ'!$D:$D,"Empréstimo Pago")</f>
        <v>0</v>
      </c>
      <c r="AT42" s="385">
        <f>SUMIFS('EMP CON'!$G:$G,'EMP CON'!$C:$C,"&gt;="&amp;DATE(AN42,1,1),'EMP CON'!$C:$C,"&lt;="&amp;EOMONTH(DATE(AN42,12,1),0),'EMP CON'!$H:$H,$G$10,'EMP CON'!$I:$I,"efetivado",'EMP CON'!$D:$D,"Empréstimo Concedido")+SUMIFS('EMP CON'!$G:$G,'EMP CON'!$C:$C,"&gt;="&amp;DATE(AN42,1,1),'EMP CON'!$C:$C,"&lt;="&amp;EOMONTH(DATE(AN42,12,1),0),'EMP CON'!$H:$H,$G$10,'EMP CON'!$I:$I,$AN$12,'EMP CON'!$D:$D,"Empréstimo Concedido")</f>
        <v>0</v>
      </c>
      <c r="AU42" s="385">
        <f>SUMIFS('EMP CON'!$G:$G,'EMP CON'!$C:$C,"&gt;="&amp;DATE(AN42,1,1),'EMP CON'!$C:$C,"&lt;="&amp;EOMONTH(DATE(AN42,12,1),0),'EMP CON'!$H:$H,$G$10,'EMP CON'!$I:$I,"efetivado",'EMP CON'!$D:$D,"Empréstimo Recebido")+SUMIFS('EMP CON'!$G:$G,'EMP CON'!$C:$C,"&gt;="&amp;DATE(AN42,1,1),'EMP CON'!$C:$C,"&lt;="&amp;EOMONTH(DATE(AN42,12,1),0),'EMP CON'!$H:$H,$G$10,'EMP CON'!$I:$I,$AN$12,'EMP CON'!$D:$D,"Empréstimo Recebido")</f>
        <v>0</v>
      </c>
      <c r="AV42" s="385">
        <f>SUMIFS('PG CAR'!$H:$H,'PG CAR'!$C:$C,"&gt;="&amp;DATE(AN42,1,1),'PG CAR'!$C:$C,"&lt;="&amp;EOMONTH(DATE(AN42,12,1),0),'PG CAR'!$I:$I,$G$10,'PG CAR'!$J:$J,"efetivado")+SUMIFS('PG CAR'!$H:$H,'PG CAR'!$C:$C,"&gt;="&amp;DATE(AN42,1,1),'PG CAR'!$C:$C,"&lt;="&amp;EOMONTH(DATE(AN42,12,1),0),'PG CAR'!$I:$I,$G$10,'PG CAR'!$J:$J,$AN$12)</f>
        <v>0</v>
      </c>
      <c r="AW42" s="385">
        <f>SUMIFS(TRANS!$F:$F,TRANS!$C:$C,"&gt;="&amp;DATE(AN42,1,1),TRANS!$C:$C,"&lt;="&amp;EOMONTH(DATE(AN42,12,1),0),TRANS!$D:$D,$G$10,DES!$H:$H,"efetivado")+SUMIFS(TRANS!$F:$F,TRANS!$C:$C,"&gt;="&amp;DATE(AN42,1,1),TRANS!$C:$C,"&lt;="&amp;EOMONTH(DATE(AN42,12,1),0),TRANS!$D:$D,$G$10,DES!$H:$H,$AN$12)</f>
        <v>0</v>
      </c>
      <c r="AX42" s="385">
        <f>SUMIFS(TRANS!$F:$F,TRANS!$C:$C,"&gt;="&amp;DATE(AN42,1,1),TRANS!$C:$C,"&lt;="&amp;EOMONTH(DATE(AN42,12,1),0),TRANS!$G:$G,$G$10,DES!$H:$H,"efetivado")+SUMIFS(TRANS!$F:$F,TRANS!$C:$C,"&gt;="&amp;DATE(AN42,1,1),TRANS!$C:$C,"&lt;="&amp;EOMONTH(DATE(AN42,12,1),0),TRANS!$G:$G,$G$10,DES!$H:$H,$AN$12)</f>
        <v>0</v>
      </c>
      <c r="AZ42" s="380">
        <f t="shared" si="1"/>
        <v>2049</v>
      </c>
      <c r="BA42" s="385">
        <f t="shared" si="2"/>
        <v>0</v>
      </c>
      <c r="BB42" s="385">
        <f>SUMIFS(DES!$F:$F,DES!$C:$C,"&gt;="&amp;DATE(AN42,1,1),DES!$C:$C,"&lt;="&amp;EOMONTH(DATE(AN42,12,1),0),DES!$H:$H,"efetivado")+SUMIFS(DES!$F:$F,DES!$C:$C,"&gt;="&amp;DATE(AN42,1,1),DES!$C:$C,"&lt;="&amp;EOMONTH(DATE(AN42,12,1),0),DES!$H:$H,$AN$12)</f>
        <v>0</v>
      </c>
      <c r="BC42" s="385">
        <f>SUMIFS(REC!$F:$F,REC!$C:$C,"&gt;="&amp;DATE(AN42,1,1),REC!$C:$C,"&lt;="&amp;EOMONTH(DATE(AN42,12,1),0),REC!$H:$H,"efetivado")+SUMIFS(REC!$F:$F,REC!$C:$C,"&gt;="&amp;DATE(AN42,1,1),REC!$C:$C,"&lt;="&amp;EOMONTH(DATE(AN42,12,1),0),REC!$H:$H,$AN$12)</f>
        <v>0</v>
      </c>
      <c r="BD42" s="385">
        <f>SUMIFS('EMP ADQ'!$G:$G,'EMP ADQ'!$C:$C,"&gt;="&amp;DATE(AN42,1,1),'EMP ADQ'!$C:$C,"&lt;="&amp;EOMONTH(DATE(AN42,12,1),0),'EMP ADQ'!$I:$I,"efetivado",'EMP ADQ'!$D:$D,"Empréstimo Adquirido")+SUMIFS('EMP ADQ'!$G:$G,'EMP ADQ'!$C:$C,"&gt;="&amp;DATE(AN42,1,1),'EMP ADQ'!$C:$C,"&lt;="&amp;EOMONTH(DATE(AN42,12,1),0),'EMP ADQ'!$I:$I,$AN$12,'EMP ADQ'!$D:$D,"Empréstimo Adquirido")</f>
        <v>0</v>
      </c>
      <c r="BE42" s="385">
        <f>SUMIFS('EMP ADQ'!$G:$G,'EMP ADQ'!$C:$C,"&gt;="&amp;DATE(AN42,1,1),'EMP ADQ'!$C:$C,"&lt;="&amp;EOMONTH(DATE(AN42,12,1),0),'EMP ADQ'!$I:$I,"efetivado",'EMP ADQ'!$D:$D,"Empréstimo Pago")+SUMIFS('EMP ADQ'!$G:$G,'EMP ADQ'!$C:$C,"&gt;="&amp;DATE(AN42,1,1),'EMP ADQ'!$C:$C,"&lt;="&amp;EOMONTH(DATE(AN42,12,1),0),'EMP ADQ'!$I:$I,$AN$12,'EMP ADQ'!$D:$D,"Empréstimo Pago")</f>
        <v>0</v>
      </c>
      <c r="BF42" s="385">
        <f>SUMIFS('EMP CON'!$G:$G,'EMP CON'!$C:$C,"&gt;="&amp;DATE(AN42,1,1),'EMP CON'!$C:$C,"&lt;="&amp;EOMONTH(DATE(AN42,12,1),0),'EMP CON'!$I:$I,"efetivado",'EMP CON'!$D:$D,"Empréstimo Concedido")+SUMIFS('EMP CON'!$G:$G,'EMP CON'!$C:$C,"&gt;="&amp;DATE(AN42,1,1),'EMP CON'!$C:$C,"&lt;="&amp;EOMONTH(DATE(AN42,126,1),0),'EMP CON'!$I:$I,$AN$12,'EMP CON'!$D:$D,"Empréstimo Concedido")</f>
        <v>0</v>
      </c>
      <c r="BG42" s="385">
        <f>SUMIFS('EMP CON'!$G:$G,'EMP CON'!$C:$C,"&gt;="&amp;DATE(AN42,1,1),'EMP CON'!$C:$C,"&lt;="&amp;EOMONTH(DATE(AN42,12,1),0),'EMP CON'!$I:$I,"efetivado",'EMP CON'!$D:$D,"Empréstimo Recebido")+SUMIFS('EMP CON'!$G:$G,'EMP CON'!$C:$C,"&gt;="&amp;DATE(AN42,1,1),'EMP CON'!$C:$C,"&lt;="&amp;EOMONTH(DATE(AN42,12,1),0),'EMP CON'!$I:$I,$AN$12,'EMP CON'!$D:$D,"Empréstimo Recebido")</f>
        <v>0</v>
      </c>
      <c r="BH42" s="385">
        <f>SUMIFS('PG CAR'!$H:$H,'PG CAR'!$C:$C,"&gt;="&amp;DATE(AN42,1,1),'PG CAR'!$C:$C,"&lt;="&amp;EOMONTH(DATE(AN42,12,1),0),'PG CAR'!$J:$J,"efetivado")+SUMIFS('PG CAR'!$H:$H,'PG CAR'!$C:$C,"&gt;="&amp;DATE(AN42,1,1),'PG CAR'!$C:$C,"&lt;="&amp;EOMONTH(DATE(AN42,12,1),0),'PG CAR'!$J:$J,$AN$12)</f>
        <v>0</v>
      </c>
      <c r="BI42" s="385"/>
      <c r="BJ42" s="385"/>
      <c r="BL42" s="380">
        <f t="shared" si="3"/>
        <v>2049</v>
      </c>
      <c r="BM42" s="385">
        <f t="shared" si="4"/>
        <v>0</v>
      </c>
      <c r="BN42" s="385">
        <f t="shared" si="5"/>
        <v>0</v>
      </c>
      <c r="BO42" s="385">
        <f t="shared" si="6"/>
        <v>0</v>
      </c>
      <c r="BP42" s="385">
        <f t="shared" si="7"/>
        <v>0</v>
      </c>
      <c r="BQ42" s="385">
        <f t="shared" si="8"/>
        <v>0</v>
      </c>
      <c r="BR42" s="385">
        <f t="shared" si="9"/>
        <v>0</v>
      </c>
      <c r="BS42" s="385">
        <f t="shared" si="10"/>
        <v>0</v>
      </c>
      <c r="BT42" s="385">
        <f t="shared" si="11"/>
        <v>0</v>
      </c>
      <c r="BU42" s="385">
        <f t="shared" si="12"/>
        <v>0</v>
      </c>
      <c r="BV42" s="385">
        <f t="shared" si="13"/>
        <v>0</v>
      </c>
    </row>
    <row r="43" spans="2:84" x14ac:dyDescent="0.25">
      <c r="B43" s="225"/>
      <c r="C43" s="225"/>
      <c r="D43" s="225"/>
      <c r="E43" s="225"/>
      <c r="F43" s="225"/>
      <c r="G43" s="225"/>
      <c r="H43" s="225"/>
      <c r="I43" s="225"/>
      <c r="J43" s="225"/>
      <c r="K43" s="225"/>
      <c r="L43" s="225"/>
      <c r="M43" s="225"/>
      <c r="N43" s="225"/>
      <c r="O43" s="225"/>
      <c r="P43" s="225"/>
      <c r="Q43" s="225"/>
      <c r="R43" s="225"/>
      <c r="S43" s="225"/>
      <c r="T43" s="225"/>
      <c r="U43" s="225"/>
      <c r="V43" s="225"/>
      <c r="W43" s="225"/>
      <c r="X43" s="225"/>
      <c r="Y43" s="225"/>
      <c r="Z43" s="225"/>
      <c r="AA43" s="225"/>
      <c r="AB43" s="225"/>
      <c r="AC43" s="342"/>
      <c r="AD43" s="391">
        <v>28</v>
      </c>
      <c r="AE43" s="380">
        <v>29</v>
      </c>
      <c r="AF43" s="373" t="s">
        <v>20</v>
      </c>
      <c r="AG43" s="380">
        <f t="shared" si="21"/>
        <v>3</v>
      </c>
      <c r="AH43" s="373" t="s">
        <v>20</v>
      </c>
      <c r="AI43" s="380">
        <f t="shared" si="15"/>
        <v>2021</v>
      </c>
      <c r="AJ43" s="387">
        <f t="shared" si="20"/>
        <v>0</v>
      </c>
      <c r="AK43" s="387">
        <f t="shared" si="16"/>
        <v>0</v>
      </c>
      <c r="AL43" s="387">
        <f t="shared" si="17"/>
        <v>0</v>
      </c>
      <c r="AN43" s="380">
        <f t="shared" si="18"/>
        <v>2050</v>
      </c>
      <c r="AO43" s="385">
        <f t="shared" si="19"/>
        <v>0</v>
      </c>
      <c r="AP43" s="385">
        <f>SUMIFS(DES!$F:$F,DES!$C:$C,"&gt;="&amp;DATE(AN43,1,1),DES!$C:$C,"&lt;="&amp;EOMONTH(DATE(AN43,12,1),0),DES!$G:$G,$G$10,DES!$H:$H,"efetivado")+SUMIFS(DES!$F:$F,DES!$C:$C,"&gt;="&amp;DATE(AN43,1,1),DES!$C:$C,"&lt;="&amp;EOMONTH(DATE(AN43,12,1),0),DES!$G:$G,$G$10,DES!$H:$H,$AN$12)</f>
        <v>0</v>
      </c>
      <c r="AQ43" s="385">
        <f>SUMIFS(REC!$F:$F,REC!$C:$C,"&gt;="&amp;DATE(AN43,1,1),REC!$C:$C,"&lt;="&amp;EOMONTH(DATE(AN43,12,1),0),REC!$G:$G,$G$10,REC!$H:$H,"efetivado")+SUMIFS(REC!$F:$F,REC!$C:$C,"&gt;="&amp;DATE(AN43,1,1),REC!$C:$C,"&lt;="&amp;EOMONTH(DATE(AN43,12,1),0),REC!$G:$G,$G$10,REC!$H:$H,$AN$12)</f>
        <v>0</v>
      </c>
      <c r="AR43" s="385">
        <f>SUMIFS('EMP ADQ'!$G:$G,'EMP ADQ'!$C:$C,"&gt;="&amp;DATE(AN43,1,1),'EMP ADQ'!$C:$C,"&lt;="&amp;EOMONTH(DATE(AN43,12,1),0),'EMP ADQ'!$H:$H,$G$10,'EMP ADQ'!$I:$I,"efetivado",'EMP ADQ'!$D:$D,"Empréstimo Adquirido")+SUMIFS('EMP ADQ'!$G:$G,'EMP ADQ'!$C:$C,"&gt;="&amp;DATE(AN43,1,1),'EMP ADQ'!$C:$C,"&lt;="&amp;EOMONTH(DATE(AN43,12,1),0),'EMP ADQ'!$H:$H,$G$10,'EMP ADQ'!$I:$I,$AN$12,'EMP ADQ'!$D:$D,"Empréstimo Adquirido")</f>
        <v>0</v>
      </c>
      <c r="AS43" s="385">
        <f>SUMIFS('EMP ADQ'!$G:$G,'EMP ADQ'!$C:$C,"&gt;="&amp;DATE(AN43,1,1),'EMP ADQ'!$C:$C,"&lt;="&amp;EOMONTH(DATE(AN43,12,1),0),'EMP ADQ'!$H:$H,$G$10,'EMP ADQ'!$I:$I,"efetivado",'EMP ADQ'!$D:$D,"Empréstimo Pago")+SUMIFS('EMP ADQ'!$G:$G,'EMP ADQ'!$C:$C,"&gt;="&amp;DATE(AN43,1,1),'EMP ADQ'!$C:$C,"&lt;="&amp;EOMONTH(DATE(AN43,12,1),0),'EMP ADQ'!$H:$H,$G$10,'EMP ADQ'!$I:$I,$AN$12,'EMP ADQ'!$D:$D,"Empréstimo Pago")</f>
        <v>0</v>
      </c>
      <c r="AT43" s="385">
        <f>SUMIFS('EMP CON'!$G:$G,'EMP CON'!$C:$C,"&gt;="&amp;DATE(AN43,1,1),'EMP CON'!$C:$C,"&lt;="&amp;EOMONTH(DATE(AN43,12,1),0),'EMP CON'!$H:$H,$G$10,'EMP CON'!$I:$I,"efetivado",'EMP CON'!$D:$D,"Empréstimo Concedido")+SUMIFS('EMP CON'!$G:$G,'EMP CON'!$C:$C,"&gt;="&amp;DATE(AN43,1,1),'EMP CON'!$C:$C,"&lt;="&amp;EOMONTH(DATE(AN43,12,1),0),'EMP CON'!$H:$H,$G$10,'EMP CON'!$I:$I,$AN$12,'EMP CON'!$D:$D,"Empréstimo Concedido")</f>
        <v>0</v>
      </c>
      <c r="AU43" s="385">
        <f>SUMIFS('EMP CON'!$G:$G,'EMP CON'!$C:$C,"&gt;="&amp;DATE(AN43,1,1),'EMP CON'!$C:$C,"&lt;="&amp;EOMONTH(DATE(AN43,12,1),0),'EMP CON'!$H:$H,$G$10,'EMP CON'!$I:$I,"efetivado",'EMP CON'!$D:$D,"Empréstimo Recebido")+SUMIFS('EMP CON'!$G:$G,'EMP CON'!$C:$C,"&gt;="&amp;DATE(AN43,1,1),'EMP CON'!$C:$C,"&lt;="&amp;EOMONTH(DATE(AN43,12,1),0),'EMP CON'!$H:$H,$G$10,'EMP CON'!$I:$I,$AN$12,'EMP CON'!$D:$D,"Empréstimo Recebido")</f>
        <v>0</v>
      </c>
      <c r="AV43" s="385">
        <f>SUMIFS('PG CAR'!$H:$H,'PG CAR'!$C:$C,"&gt;="&amp;DATE(AN43,1,1),'PG CAR'!$C:$C,"&lt;="&amp;EOMONTH(DATE(AN43,12,1),0),'PG CAR'!$I:$I,$G$10,'PG CAR'!$J:$J,"efetivado")+SUMIFS('PG CAR'!$H:$H,'PG CAR'!$C:$C,"&gt;="&amp;DATE(AN43,1,1),'PG CAR'!$C:$C,"&lt;="&amp;EOMONTH(DATE(AN43,12,1),0),'PG CAR'!$I:$I,$G$10,'PG CAR'!$J:$J,$AN$12)</f>
        <v>0</v>
      </c>
      <c r="AW43" s="385">
        <f>SUMIFS(TRANS!$F:$F,TRANS!$C:$C,"&gt;="&amp;DATE(AN43,1,1),TRANS!$C:$C,"&lt;="&amp;EOMONTH(DATE(AN43,12,1),0),TRANS!$D:$D,$G$10,DES!$H:$H,"efetivado")+SUMIFS(TRANS!$F:$F,TRANS!$C:$C,"&gt;="&amp;DATE(AN43,1,1),TRANS!$C:$C,"&lt;="&amp;EOMONTH(DATE(AN43,12,1),0),TRANS!$D:$D,$G$10,DES!$H:$H,$AN$12)</f>
        <v>0</v>
      </c>
      <c r="AX43" s="385">
        <f>SUMIFS(TRANS!$F:$F,TRANS!$C:$C,"&gt;="&amp;DATE(AN43,1,1),TRANS!$C:$C,"&lt;="&amp;EOMONTH(DATE(AN43,12,1),0),TRANS!$G:$G,$G$10,DES!$H:$H,"efetivado")+SUMIFS(TRANS!$F:$F,TRANS!$C:$C,"&gt;="&amp;DATE(AN43,1,1),TRANS!$C:$C,"&lt;="&amp;EOMONTH(DATE(AN43,12,1),0),TRANS!$G:$G,$G$10,DES!$H:$H,$AN$12)</f>
        <v>0</v>
      </c>
      <c r="AZ43" s="380">
        <f t="shared" si="1"/>
        <v>2050</v>
      </c>
      <c r="BA43" s="385">
        <f t="shared" si="2"/>
        <v>0</v>
      </c>
      <c r="BB43" s="385">
        <f>SUMIFS(DES!$F:$F,DES!$C:$C,"&gt;="&amp;DATE(AN43,1,1),DES!$C:$C,"&lt;="&amp;EOMONTH(DATE(AN43,12,1),0),DES!$H:$H,"efetivado")+SUMIFS(DES!$F:$F,DES!$C:$C,"&gt;="&amp;DATE(AN43,1,1),DES!$C:$C,"&lt;="&amp;EOMONTH(DATE(AN43,12,1),0),DES!$H:$H,$AN$12)</f>
        <v>0</v>
      </c>
      <c r="BC43" s="385">
        <f>SUMIFS(REC!$F:$F,REC!$C:$C,"&gt;="&amp;DATE(AN43,1,1),REC!$C:$C,"&lt;="&amp;EOMONTH(DATE(AN43,12,1),0),REC!$H:$H,"efetivado")+SUMIFS(REC!$F:$F,REC!$C:$C,"&gt;="&amp;DATE(AN43,1,1),REC!$C:$C,"&lt;="&amp;EOMONTH(DATE(AN43,12,1),0),REC!$H:$H,$AN$12)</f>
        <v>0</v>
      </c>
      <c r="BD43" s="385">
        <f>SUMIFS('EMP ADQ'!$G:$G,'EMP ADQ'!$C:$C,"&gt;="&amp;DATE(AN43,1,1),'EMP ADQ'!$C:$C,"&lt;="&amp;EOMONTH(DATE(AN43,12,1),0),'EMP ADQ'!$I:$I,"efetivado",'EMP ADQ'!$D:$D,"Empréstimo Adquirido")+SUMIFS('EMP ADQ'!$G:$G,'EMP ADQ'!$C:$C,"&gt;="&amp;DATE(AN43,1,1),'EMP ADQ'!$C:$C,"&lt;="&amp;EOMONTH(DATE(AN43,12,1),0),'EMP ADQ'!$I:$I,$AN$12,'EMP ADQ'!$D:$D,"Empréstimo Adquirido")</f>
        <v>0</v>
      </c>
      <c r="BE43" s="385">
        <f>SUMIFS('EMP ADQ'!$G:$G,'EMP ADQ'!$C:$C,"&gt;="&amp;DATE(AN43,1,1),'EMP ADQ'!$C:$C,"&lt;="&amp;EOMONTH(DATE(AN43,12,1),0),'EMP ADQ'!$I:$I,"efetivado",'EMP ADQ'!$D:$D,"Empréstimo Pago")+SUMIFS('EMP ADQ'!$G:$G,'EMP ADQ'!$C:$C,"&gt;="&amp;DATE(AN43,1,1),'EMP ADQ'!$C:$C,"&lt;="&amp;EOMONTH(DATE(AN43,12,1),0),'EMP ADQ'!$I:$I,$AN$12,'EMP ADQ'!$D:$D,"Empréstimo Pago")</f>
        <v>0</v>
      </c>
      <c r="BF43" s="385">
        <f>SUMIFS('EMP CON'!$G:$G,'EMP CON'!$C:$C,"&gt;="&amp;DATE(AN43,1,1),'EMP CON'!$C:$C,"&lt;="&amp;EOMONTH(DATE(AN43,12,1),0),'EMP CON'!$I:$I,"efetivado",'EMP CON'!$D:$D,"Empréstimo Concedido")+SUMIFS('EMP CON'!$G:$G,'EMP CON'!$C:$C,"&gt;="&amp;DATE(AN43,1,1),'EMP CON'!$C:$C,"&lt;="&amp;EOMONTH(DATE(AN43,126,1),0),'EMP CON'!$I:$I,$AN$12,'EMP CON'!$D:$D,"Empréstimo Concedido")</f>
        <v>0</v>
      </c>
      <c r="BG43" s="385">
        <f>SUMIFS('EMP CON'!$G:$G,'EMP CON'!$C:$C,"&gt;="&amp;DATE(AN43,1,1),'EMP CON'!$C:$C,"&lt;="&amp;EOMONTH(DATE(AN43,12,1),0),'EMP CON'!$I:$I,"efetivado",'EMP CON'!$D:$D,"Empréstimo Recebido")+SUMIFS('EMP CON'!$G:$G,'EMP CON'!$C:$C,"&gt;="&amp;DATE(AN43,1,1),'EMP CON'!$C:$C,"&lt;="&amp;EOMONTH(DATE(AN43,12,1),0),'EMP CON'!$I:$I,$AN$12,'EMP CON'!$D:$D,"Empréstimo Recebido")</f>
        <v>0</v>
      </c>
      <c r="BH43" s="385">
        <f>SUMIFS('PG CAR'!$H:$H,'PG CAR'!$C:$C,"&gt;="&amp;DATE(AN43,1,1),'PG CAR'!$C:$C,"&lt;="&amp;EOMONTH(DATE(AN43,12,1),0),'PG CAR'!$J:$J,"efetivado")+SUMIFS('PG CAR'!$H:$H,'PG CAR'!$C:$C,"&gt;="&amp;DATE(AN43,1,1),'PG CAR'!$C:$C,"&lt;="&amp;EOMONTH(DATE(AN43,12,1),0),'PG CAR'!$J:$J,$AN$12)</f>
        <v>0</v>
      </c>
      <c r="BI43" s="385"/>
      <c r="BJ43" s="385"/>
      <c r="BL43" s="380">
        <f t="shared" si="3"/>
        <v>2050</v>
      </c>
      <c r="BM43" s="385">
        <f t="shared" si="4"/>
        <v>0</v>
      </c>
      <c r="BN43" s="385">
        <f t="shared" si="5"/>
        <v>0</v>
      </c>
      <c r="BO43" s="385">
        <f t="shared" si="6"/>
        <v>0</v>
      </c>
      <c r="BP43" s="385">
        <f t="shared" si="7"/>
        <v>0</v>
      </c>
      <c r="BQ43" s="385">
        <f t="shared" si="8"/>
        <v>0</v>
      </c>
      <c r="BR43" s="385">
        <f t="shared" si="9"/>
        <v>0</v>
      </c>
      <c r="BS43" s="385">
        <f t="shared" si="10"/>
        <v>0</v>
      </c>
      <c r="BT43" s="385">
        <f t="shared" si="11"/>
        <v>0</v>
      </c>
      <c r="BU43" s="385">
        <f t="shared" si="12"/>
        <v>0</v>
      </c>
      <c r="BV43" s="385">
        <f t="shared" si="13"/>
        <v>0</v>
      </c>
    </row>
    <row r="44" spans="2:84" x14ac:dyDescent="0.25">
      <c r="B44" s="225"/>
      <c r="C44" s="225"/>
      <c r="D44" s="225"/>
      <c r="E44" s="225"/>
      <c r="F44" s="225"/>
      <c r="G44" s="225"/>
      <c r="H44" s="225"/>
      <c r="I44" s="225"/>
      <c r="J44" s="225"/>
      <c r="K44" s="225"/>
      <c r="L44" s="225"/>
      <c r="M44" s="225"/>
      <c r="N44" s="225"/>
      <c r="O44" s="225"/>
      <c r="P44" s="225"/>
      <c r="Q44" s="225"/>
      <c r="R44" s="225"/>
      <c r="S44" s="225"/>
      <c r="T44" s="225"/>
      <c r="U44" s="225"/>
      <c r="V44" s="225"/>
      <c r="W44" s="225"/>
      <c r="X44" s="225"/>
      <c r="Y44" s="225"/>
      <c r="Z44" s="225"/>
      <c r="AA44" s="225"/>
      <c r="AB44" s="225"/>
      <c r="AC44" s="342"/>
      <c r="AD44" s="391">
        <v>29</v>
      </c>
      <c r="AE44" s="380">
        <v>30</v>
      </c>
      <c r="AF44" s="373" t="s">
        <v>20</v>
      </c>
      <c r="AG44" s="380">
        <f t="shared" si="21"/>
        <v>3</v>
      </c>
      <c r="AH44" s="373" t="s">
        <v>20</v>
      </c>
      <c r="AI44" s="380">
        <f t="shared" si="15"/>
        <v>2021</v>
      </c>
      <c r="AJ44" s="387">
        <f t="shared" si="20"/>
        <v>0</v>
      </c>
      <c r="AK44" s="387">
        <f t="shared" si="16"/>
        <v>0</v>
      </c>
      <c r="AL44" s="387">
        <f t="shared" si="17"/>
        <v>0</v>
      </c>
      <c r="AN44" s="380">
        <f t="shared" si="18"/>
        <v>2051</v>
      </c>
      <c r="AO44" s="385">
        <f t="shared" si="19"/>
        <v>0</v>
      </c>
      <c r="AP44" s="385">
        <f>SUMIFS(DES!$F:$F,DES!$C:$C,"&gt;="&amp;DATE(AN44,1,1),DES!$C:$C,"&lt;="&amp;EOMONTH(DATE(AN44,12,1),0),DES!$G:$G,$G$10,DES!$H:$H,"efetivado")+SUMIFS(DES!$F:$F,DES!$C:$C,"&gt;="&amp;DATE(AN44,1,1),DES!$C:$C,"&lt;="&amp;EOMONTH(DATE(AN44,12,1),0),DES!$G:$G,$G$10,DES!$H:$H,$AN$12)</f>
        <v>0</v>
      </c>
      <c r="AQ44" s="385">
        <f>SUMIFS(REC!$F:$F,REC!$C:$C,"&gt;="&amp;DATE(AN44,1,1),REC!$C:$C,"&lt;="&amp;EOMONTH(DATE(AN44,12,1),0),REC!$G:$G,$G$10,REC!$H:$H,"efetivado")+SUMIFS(REC!$F:$F,REC!$C:$C,"&gt;="&amp;DATE(AN44,1,1),REC!$C:$C,"&lt;="&amp;EOMONTH(DATE(AN44,12,1),0),REC!$G:$G,$G$10,REC!$H:$H,$AN$12)</f>
        <v>0</v>
      </c>
      <c r="AR44" s="385">
        <f>SUMIFS('EMP ADQ'!$G:$G,'EMP ADQ'!$C:$C,"&gt;="&amp;DATE(AN44,1,1),'EMP ADQ'!$C:$C,"&lt;="&amp;EOMONTH(DATE(AN44,12,1),0),'EMP ADQ'!$H:$H,$G$10,'EMP ADQ'!$I:$I,"efetivado",'EMP ADQ'!$D:$D,"Empréstimo Adquirido")+SUMIFS('EMP ADQ'!$G:$G,'EMP ADQ'!$C:$C,"&gt;="&amp;DATE(AN44,1,1),'EMP ADQ'!$C:$C,"&lt;="&amp;EOMONTH(DATE(AN44,12,1),0),'EMP ADQ'!$H:$H,$G$10,'EMP ADQ'!$I:$I,$AN$12,'EMP ADQ'!$D:$D,"Empréstimo Adquirido")</f>
        <v>0</v>
      </c>
      <c r="AS44" s="385">
        <f>SUMIFS('EMP ADQ'!$G:$G,'EMP ADQ'!$C:$C,"&gt;="&amp;DATE(AN44,1,1),'EMP ADQ'!$C:$C,"&lt;="&amp;EOMONTH(DATE(AN44,12,1),0),'EMP ADQ'!$H:$H,$G$10,'EMP ADQ'!$I:$I,"efetivado",'EMP ADQ'!$D:$D,"Empréstimo Pago")+SUMIFS('EMP ADQ'!$G:$G,'EMP ADQ'!$C:$C,"&gt;="&amp;DATE(AN44,1,1),'EMP ADQ'!$C:$C,"&lt;="&amp;EOMONTH(DATE(AN44,12,1),0),'EMP ADQ'!$H:$H,$G$10,'EMP ADQ'!$I:$I,$AN$12,'EMP ADQ'!$D:$D,"Empréstimo Pago")</f>
        <v>0</v>
      </c>
      <c r="AT44" s="385">
        <f>SUMIFS('EMP CON'!$G:$G,'EMP CON'!$C:$C,"&gt;="&amp;DATE(AN44,1,1),'EMP CON'!$C:$C,"&lt;="&amp;EOMONTH(DATE(AN44,12,1),0),'EMP CON'!$H:$H,$G$10,'EMP CON'!$I:$I,"efetivado",'EMP CON'!$D:$D,"Empréstimo Concedido")+SUMIFS('EMP CON'!$G:$G,'EMP CON'!$C:$C,"&gt;="&amp;DATE(AN44,1,1),'EMP CON'!$C:$C,"&lt;="&amp;EOMONTH(DATE(AN44,12,1),0),'EMP CON'!$H:$H,$G$10,'EMP CON'!$I:$I,$AN$12,'EMP CON'!$D:$D,"Empréstimo Concedido")</f>
        <v>0</v>
      </c>
      <c r="AU44" s="385">
        <f>SUMIFS('EMP CON'!$G:$G,'EMP CON'!$C:$C,"&gt;="&amp;DATE(AN44,1,1),'EMP CON'!$C:$C,"&lt;="&amp;EOMONTH(DATE(AN44,12,1),0),'EMP CON'!$H:$H,$G$10,'EMP CON'!$I:$I,"efetivado",'EMP CON'!$D:$D,"Empréstimo Recebido")+SUMIFS('EMP CON'!$G:$G,'EMP CON'!$C:$C,"&gt;="&amp;DATE(AN44,1,1),'EMP CON'!$C:$C,"&lt;="&amp;EOMONTH(DATE(AN44,12,1),0),'EMP CON'!$H:$H,$G$10,'EMP CON'!$I:$I,$AN$12,'EMP CON'!$D:$D,"Empréstimo Recebido")</f>
        <v>0</v>
      </c>
      <c r="AV44" s="385">
        <f>SUMIFS('PG CAR'!$H:$H,'PG CAR'!$C:$C,"&gt;="&amp;DATE(AN44,1,1),'PG CAR'!$C:$C,"&lt;="&amp;EOMONTH(DATE(AN44,12,1),0),'PG CAR'!$I:$I,$G$10,'PG CAR'!$J:$J,"efetivado")+SUMIFS('PG CAR'!$H:$H,'PG CAR'!$C:$C,"&gt;="&amp;DATE(AN44,1,1),'PG CAR'!$C:$C,"&lt;="&amp;EOMONTH(DATE(AN44,12,1),0),'PG CAR'!$I:$I,$G$10,'PG CAR'!$J:$J,$AN$12)</f>
        <v>0</v>
      </c>
      <c r="AW44" s="385">
        <f>SUMIFS(TRANS!$F:$F,TRANS!$C:$C,"&gt;="&amp;DATE(AN44,1,1),TRANS!$C:$C,"&lt;="&amp;EOMONTH(DATE(AN44,12,1),0),TRANS!$D:$D,$G$10,DES!$H:$H,"efetivado")+SUMIFS(TRANS!$F:$F,TRANS!$C:$C,"&gt;="&amp;DATE(AN44,1,1),TRANS!$C:$C,"&lt;="&amp;EOMONTH(DATE(AN44,12,1),0),TRANS!$D:$D,$G$10,DES!$H:$H,$AN$12)</f>
        <v>0</v>
      </c>
      <c r="AX44" s="385">
        <f>SUMIFS(TRANS!$F:$F,TRANS!$C:$C,"&gt;="&amp;DATE(AN44,1,1),TRANS!$C:$C,"&lt;="&amp;EOMONTH(DATE(AN44,12,1),0),TRANS!$G:$G,$G$10,DES!$H:$H,"efetivado")+SUMIFS(TRANS!$F:$F,TRANS!$C:$C,"&gt;="&amp;DATE(AN44,1,1),TRANS!$C:$C,"&lt;="&amp;EOMONTH(DATE(AN44,12,1),0),TRANS!$G:$G,$G$10,DES!$H:$H,$AN$12)</f>
        <v>0</v>
      </c>
      <c r="AZ44" s="380">
        <f t="shared" si="1"/>
        <v>2051</v>
      </c>
      <c r="BA44" s="385">
        <f t="shared" si="2"/>
        <v>0</v>
      </c>
      <c r="BB44" s="385">
        <f>SUMIFS(DES!$F:$F,DES!$C:$C,"&gt;="&amp;DATE(AN44,1,1),DES!$C:$C,"&lt;="&amp;EOMONTH(DATE(AN44,12,1),0),DES!$H:$H,"efetivado")+SUMIFS(DES!$F:$F,DES!$C:$C,"&gt;="&amp;DATE(AN44,1,1),DES!$C:$C,"&lt;="&amp;EOMONTH(DATE(AN44,12,1),0),DES!$H:$H,$AN$12)</f>
        <v>0</v>
      </c>
      <c r="BC44" s="385">
        <f>SUMIFS(REC!$F:$F,REC!$C:$C,"&gt;="&amp;DATE(AN44,1,1),REC!$C:$C,"&lt;="&amp;EOMONTH(DATE(AN44,12,1),0),REC!$H:$H,"efetivado")+SUMIFS(REC!$F:$F,REC!$C:$C,"&gt;="&amp;DATE(AN44,1,1),REC!$C:$C,"&lt;="&amp;EOMONTH(DATE(AN44,12,1),0),REC!$H:$H,$AN$12)</f>
        <v>0</v>
      </c>
      <c r="BD44" s="385">
        <f>SUMIFS('EMP ADQ'!$G:$G,'EMP ADQ'!$C:$C,"&gt;="&amp;DATE(AN44,1,1),'EMP ADQ'!$C:$C,"&lt;="&amp;EOMONTH(DATE(AN44,12,1),0),'EMP ADQ'!$I:$I,"efetivado",'EMP ADQ'!$D:$D,"Empréstimo Adquirido")+SUMIFS('EMP ADQ'!$G:$G,'EMP ADQ'!$C:$C,"&gt;="&amp;DATE(AN44,1,1),'EMP ADQ'!$C:$C,"&lt;="&amp;EOMONTH(DATE(AN44,12,1),0),'EMP ADQ'!$I:$I,$AN$12,'EMP ADQ'!$D:$D,"Empréstimo Adquirido")</f>
        <v>0</v>
      </c>
      <c r="BE44" s="385">
        <f>SUMIFS('EMP ADQ'!$G:$G,'EMP ADQ'!$C:$C,"&gt;="&amp;DATE(AN44,1,1),'EMP ADQ'!$C:$C,"&lt;="&amp;EOMONTH(DATE(AN44,12,1),0),'EMP ADQ'!$I:$I,"efetivado",'EMP ADQ'!$D:$D,"Empréstimo Pago")+SUMIFS('EMP ADQ'!$G:$G,'EMP ADQ'!$C:$C,"&gt;="&amp;DATE(AN44,1,1),'EMP ADQ'!$C:$C,"&lt;="&amp;EOMONTH(DATE(AN44,12,1),0),'EMP ADQ'!$I:$I,$AN$12,'EMP ADQ'!$D:$D,"Empréstimo Pago")</f>
        <v>0</v>
      </c>
      <c r="BF44" s="385">
        <f>SUMIFS('EMP CON'!$G:$G,'EMP CON'!$C:$C,"&gt;="&amp;DATE(AN44,1,1),'EMP CON'!$C:$C,"&lt;="&amp;EOMONTH(DATE(AN44,12,1),0),'EMP CON'!$I:$I,"efetivado",'EMP CON'!$D:$D,"Empréstimo Concedido")+SUMIFS('EMP CON'!$G:$G,'EMP CON'!$C:$C,"&gt;="&amp;DATE(AN44,1,1),'EMP CON'!$C:$C,"&lt;="&amp;EOMONTH(DATE(AN44,126,1),0),'EMP CON'!$I:$I,$AN$12,'EMP CON'!$D:$D,"Empréstimo Concedido")</f>
        <v>0</v>
      </c>
      <c r="BG44" s="385">
        <f>SUMIFS('EMP CON'!$G:$G,'EMP CON'!$C:$C,"&gt;="&amp;DATE(AN44,1,1),'EMP CON'!$C:$C,"&lt;="&amp;EOMONTH(DATE(AN44,12,1),0),'EMP CON'!$I:$I,"efetivado",'EMP CON'!$D:$D,"Empréstimo Recebido")+SUMIFS('EMP CON'!$G:$G,'EMP CON'!$C:$C,"&gt;="&amp;DATE(AN44,1,1),'EMP CON'!$C:$C,"&lt;="&amp;EOMONTH(DATE(AN44,12,1),0),'EMP CON'!$I:$I,$AN$12,'EMP CON'!$D:$D,"Empréstimo Recebido")</f>
        <v>0</v>
      </c>
      <c r="BH44" s="385">
        <f>SUMIFS('PG CAR'!$H:$H,'PG CAR'!$C:$C,"&gt;="&amp;DATE(AN44,1,1),'PG CAR'!$C:$C,"&lt;="&amp;EOMONTH(DATE(AN44,12,1),0),'PG CAR'!$J:$J,"efetivado")+SUMIFS('PG CAR'!$H:$H,'PG CAR'!$C:$C,"&gt;="&amp;DATE(AN44,1,1),'PG CAR'!$C:$C,"&lt;="&amp;EOMONTH(DATE(AN44,12,1),0),'PG CAR'!$J:$J,$AN$12)</f>
        <v>0</v>
      </c>
      <c r="BI44" s="385"/>
      <c r="BJ44" s="385"/>
      <c r="BL44" s="380">
        <f t="shared" si="3"/>
        <v>2051</v>
      </c>
      <c r="BM44" s="385">
        <f t="shared" si="4"/>
        <v>0</v>
      </c>
      <c r="BN44" s="385">
        <f t="shared" si="5"/>
        <v>0</v>
      </c>
      <c r="BO44" s="385">
        <f t="shared" si="6"/>
        <v>0</v>
      </c>
      <c r="BP44" s="385">
        <f t="shared" si="7"/>
        <v>0</v>
      </c>
      <c r="BQ44" s="385">
        <f t="shared" si="8"/>
        <v>0</v>
      </c>
      <c r="BR44" s="385">
        <f t="shared" si="9"/>
        <v>0</v>
      </c>
      <c r="BS44" s="385">
        <f t="shared" si="10"/>
        <v>0</v>
      </c>
      <c r="BT44" s="385">
        <f t="shared" si="11"/>
        <v>0</v>
      </c>
      <c r="BU44" s="385">
        <f t="shared" si="12"/>
        <v>0</v>
      </c>
      <c r="BV44" s="385">
        <f t="shared" si="13"/>
        <v>0</v>
      </c>
    </row>
    <row r="45" spans="2:84" x14ac:dyDescent="0.25">
      <c r="B45" s="225"/>
      <c r="C45" s="225"/>
      <c r="D45" s="225"/>
      <c r="E45" s="225"/>
      <c r="F45" s="225"/>
      <c r="G45" s="225"/>
      <c r="H45" s="225"/>
      <c r="I45" s="225"/>
      <c r="J45" s="225"/>
      <c r="K45" s="225"/>
      <c r="L45" s="225"/>
      <c r="M45" s="225"/>
      <c r="N45" s="225"/>
      <c r="O45" s="225"/>
      <c r="P45" s="225"/>
      <c r="Q45" s="225"/>
      <c r="R45" s="225"/>
      <c r="S45" s="225"/>
      <c r="T45" s="225"/>
      <c r="U45" s="225"/>
      <c r="V45" s="225"/>
      <c r="W45" s="225"/>
      <c r="X45" s="225"/>
      <c r="Y45" s="225"/>
      <c r="Z45" s="225"/>
      <c r="AA45" s="225"/>
      <c r="AB45" s="225"/>
      <c r="AC45" s="342"/>
      <c r="AD45" s="391">
        <v>30</v>
      </c>
      <c r="AE45" s="380">
        <v>31</v>
      </c>
      <c r="AF45" s="373" t="s">
        <v>20</v>
      </c>
      <c r="AG45" s="380">
        <f t="shared" si="21"/>
        <v>3</v>
      </c>
      <c r="AH45" s="373" t="s">
        <v>20</v>
      </c>
      <c r="AI45" s="380">
        <f t="shared" si="15"/>
        <v>2021</v>
      </c>
      <c r="AJ45" s="387">
        <f t="shared" si="20"/>
        <v>0</v>
      </c>
      <c r="AK45" s="387">
        <f t="shared" si="16"/>
        <v>0</v>
      </c>
      <c r="AL45" s="387">
        <f t="shared" si="17"/>
        <v>0</v>
      </c>
      <c r="AN45" s="380">
        <f t="shared" si="18"/>
        <v>2052</v>
      </c>
      <c r="AO45" s="385">
        <f t="shared" si="19"/>
        <v>0</v>
      </c>
      <c r="AP45" s="385">
        <f>SUMIFS(DES!$F:$F,DES!$C:$C,"&gt;="&amp;DATE(AN45,1,1),DES!$C:$C,"&lt;="&amp;EOMONTH(DATE(AN45,12,1),0),DES!$G:$G,$G$10,DES!$H:$H,"efetivado")+SUMIFS(DES!$F:$F,DES!$C:$C,"&gt;="&amp;DATE(AN45,1,1),DES!$C:$C,"&lt;="&amp;EOMONTH(DATE(AN45,12,1),0),DES!$G:$G,$G$10,DES!$H:$H,$AN$12)</f>
        <v>0</v>
      </c>
      <c r="AQ45" s="385">
        <f>SUMIFS(REC!$F:$F,REC!$C:$C,"&gt;="&amp;DATE(AN45,1,1),REC!$C:$C,"&lt;="&amp;EOMONTH(DATE(AN45,12,1),0),REC!$G:$G,$G$10,REC!$H:$H,"efetivado")+SUMIFS(REC!$F:$F,REC!$C:$C,"&gt;="&amp;DATE(AN45,1,1),REC!$C:$C,"&lt;="&amp;EOMONTH(DATE(AN45,12,1),0),REC!$G:$G,$G$10,REC!$H:$H,$AN$12)</f>
        <v>0</v>
      </c>
      <c r="AR45" s="385">
        <f>SUMIFS('EMP ADQ'!$G:$G,'EMP ADQ'!$C:$C,"&gt;="&amp;DATE(AN45,1,1),'EMP ADQ'!$C:$C,"&lt;="&amp;EOMONTH(DATE(AN45,12,1),0),'EMP ADQ'!$H:$H,$G$10,'EMP ADQ'!$I:$I,"efetivado",'EMP ADQ'!$D:$D,"Empréstimo Adquirido")+SUMIFS('EMP ADQ'!$G:$G,'EMP ADQ'!$C:$C,"&gt;="&amp;DATE(AN45,1,1),'EMP ADQ'!$C:$C,"&lt;="&amp;EOMONTH(DATE(AN45,12,1),0),'EMP ADQ'!$H:$H,$G$10,'EMP ADQ'!$I:$I,$AN$12,'EMP ADQ'!$D:$D,"Empréstimo Adquirido")</f>
        <v>0</v>
      </c>
      <c r="AS45" s="385">
        <f>SUMIFS('EMP ADQ'!$G:$G,'EMP ADQ'!$C:$C,"&gt;="&amp;DATE(AN45,1,1),'EMP ADQ'!$C:$C,"&lt;="&amp;EOMONTH(DATE(AN45,12,1),0),'EMP ADQ'!$H:$H,$G$10,'EMP ADQ'!$I:$I,"efetivado",'EMP ADQ'!$D:$D,"Empréstimo Pago")+SUMIFS('EMP ADQ'!$G:$G,'EMP ADQ'!$C:$C,"&gt;="&amp;DATE(AN45,1,1),'EMP ADQ'!$C:$C,"&lt;="&amp;EOMONTH(DATE(AN45,12,1),0),'EMP ADQ'!$H:$H,$G$10,'EMP ADQ'!$I:$I,$AN$12,'EMP ADQ'!$D:$D,"Empréstimo Pago")</f>
        <v>0</v>
      </c>
      <c r="AT45" s="385">
        <f>SUMIFS('EMP CON'!$G:$G,'EMP CON'!$C:$C,"&gt;="&amp;DATE(AN45,1,1),'EMP CON'!$C:$C,"&lt;="&amp;EOMONTH(DATE(AN45,12,1),0),'EMP CON'!$H:$H,$G$10,'EMP CON'!$I:$I,"efetivado",'EMP CON'!$D:$D,"Empréstimo Concedido")+SUMIFS('EMP CON'!$G:$G,'EMP CON'!$C:$C,"&gt;="&amp;DATE(AN45,1,1),'EMP CON'!$C:$C,"&lt;="&amp;EOMONTH(DATE(AN45,12,1),0),'EMP CON'!$H:$H,$G$10,'EMP CON'!$I:$I,$AN$12,'EMP CON'!$D:$D,"Empréstimo Concedido")</f>
        <v>0</v>
      </c>
      <c r="AU45" s="385">
        <f>SUMIFS('EMP CON'!$G:$G,'EMP CON'!$C:$C,"&gt;="&amp;DATE(AN45,1,1),'EMP CON'!$C:$C,"&lt;="&amp;EOMONTH(DATE(AN45,12,1),0),'EMP CON'!$H:$H,$G$10,'EMP CON'!$I:$I,"efetivado",'EMP CON'!$D:$D,"Empréstimo Recebido")+SUMIFS('EMP CON'!$G:$G,'EMP CON'!$C:$C,"&gt;="&amp;DATE(AN45,1,1),'EMP CON'!$C:$C,"&lt;="&amp;EOMONTH(DATE(AN45,12,1),0),'EMP CON'!$H:$H,$G$10,'EMP CON'!$I:$I,$AN$12,'EMP CON'!$D:$D,"Empréstimo Recebido")</f>
        <v>0</v>
      </c>
      <c r="AV45" s="385">
        <f>SUMIFS('PG CAR'!$H:$H,'PG CAR'!$C:$C,"&gt;="&amp;DATE(AN45,1,1),'PG CAR'!$C:$C,"&lt;="&amp;EOMONTH(DATE(AN45,12,1),0),'PG CAR'!$I:$I,$G$10,'PG CAR'!$J:$J,"efetivado")+SUMIFS('PG CAR'!$H:$H,'PG CAR'!$C:$C,"&gt;="&amp;DATE(AN45,1,1),'PG CAR'!$C:$C,"&lt;="&amp;EOMONTH(DATE(AN45,12,1),0),'PG CAR'!$I:$I,$G$10,'PG CAR'!$J:$J,$AN$12)</f>
        <v>0</v>
      </c>
      <c r="AW45" s="385">
        <f>SUMIFS(TRANS!$F:$F,TRANS!$C:$C,"&gt;="&amp;DATE(AN45,1,1),TRANS!$C:$C,"&lt;="&amp;EOMONTH(DATE(AN45,12,1),0),TRANS!$D:$D,$G$10,DES!$H:$H,"efetivado")+SUMIFS(TRANS!$F:$F,TRANS!$C:$C,"&gt;="&amp;DATE(AN45,1,1),TRANS!$C:$C,"&lt;="&amp;EOMONTH(DATE(AN45,12,1),0),TRANS!$D:$D,$G$10,DES!$H:$H,$AN$12)</f>
        <v>0</v>
      </c>
      <c r="AX45" s="385">
        <f>SUMIFS(TRANS!$F:$F,TRANS!$C:$C,"&gt;="&amp;DATE(AN45,1,1),TRANS!$C:$C,"&lt;="&amp;EOMONTH(DATE(AN45,12,1),0),TRANS!$G:$G,$G$10,DES!$H:$H,"efetivado")+SUMIFS(TRANS!$F:$F,TRANS!$C:$C,"&gt;="&amp;DATE(AN45,1,1),TRANS!$C:$C,"&lt;="&amp;EOMONTH(DATE(AN45,12,1),0),TRANS!$G:$G,$G$10,DES!$H:$H,$AN$12)</f>
        <v>0</v>
      </c>
      <c r="AZ45" s="380">
        <f t="shared" si="1"/>
        <v>2052</v>
      </c>
      <c r="BA45" s="385">
        <f t="shared" si="2"/>
        <v>0</v>
      </c>
      <c r="BB45" s="385">
        <f>SUMIFS(DES!$F:$F,DES!$C:$C,"&gt;="&amp;DATE(AN45,1,1),DES!$C:$C,"&lt;="&amp;EOMONTH(DATE(AN45,12,1),0),DES!$H:$H,"efetivado")+SUMIFS(DES!$F:$F,DES!$C:$C,"&gt;="&amp;DATE(AN45,1,1),DES!$C:$C,"&lt;="&amp;EOMONTH(DATE(AN45,12,1),0),DES!$H:$H,$AN$12)</f>
        <v>0</v>
      </c>
      <c r="BC45" s="385">
        <f>SUMIFS(REC!$F:$F,REC!$C:$C,"&gt;="&amp;DATE(AN45,1,1),REC!$C:$C,"&lt;="&amp;EOMONTH(DATE(AN45,12,1),0),REC!$H:$H,"efetivado")+SUMIFS(REC!$F:$F,REC!$C:$C,"&gt;="&amp;DATE(AN45,1,1),REC!$C:$C,"&lt;="&amp;EOMONTH(DATE(AN45,12,1),0),REC!$H:$H,$AN$12)</f>
        <v>0</v>
      </c>
      <c r="BD45" s="385">
        <f>SUMIFS('EMP ADQ'!$G:$G,'EMP ADQ'!$C:$C,"&gt;="&amp;DATE(AN45,1,1),'EMP ADQ'!$C:$C,"&lt;="&amp;EOMONTH(DATE(AN45,12,1),0),'EMP ADQ'!$I:$I,"efetivado",'EMP ADQ'!$D:$D,"Empréstimo Adquirido")+SUMIFS('EMP ADQ'!$G:$G,'EMP ADQ'!$C:$C,"&gt;="&amp;DATE(AN45,1,1),'EMP ADQ'!$C:$C,"&lt;="&amp;EOMONTH(DATE(AN45,12,1),0),'EMP ADQ'!$I:$I,$AN$12,'EMP ADQ'!$D:$D,"Empréstimo Adquirido")</f>
        <v>0</v>
      </c>
      <c r="BE45" s="385">
        <f>SUMIFS('EMP ADQ'!$G:$G,'EMP ADQ'!$C:$C,"&gt;="&amp;DATE(AN45,1,1),'EMP ADQ'!$C:$C,"&lt;="&amp;EOMONTH(DATE(AN45,12,1),0),'EMP ADQ'!$I:$I,"efetivado",'EMP ADQ'!$D:$D,"Empréstimo Pago")+SUMIFS('EMP ADQ'!$G:$G,'EMP ADQ'!$C:$C,"&gt;="&amp;DATE(AN45,1,1),'EMP ADQ'!$C:$C,"&lt;="&amp;EOMONTH(DATE(AN45,12,1),0),'EMP ADQ'!$I:$I,$AN$12,'EMP ADQ'!$D:$D,"Empréstimo Pago")</f>
        <v>0</v>
      </c>
      <c r="BF45" s="385">
        <f>SUMIFS('EMP CON'!$G:$G,'EMP CON'!$C:$C,"&gt;="&amp;DATE(AN45,1,1),'EMP CON'!$C:$C,"&lt;="&amp;EOMONTH(DATE(AN45,12,1),0),'EMP CON'!$I:$I,"efetivado",'EMP CON'!$D:$D,"Empréstimo Concedido")+SUMIFS('EMP CON'!$G:$G,'EMP CON'!$C:$C,"&gt;="&amp;DATE(AN45,1,1),'EMP CON'!$C:$C,"&lt;="&amp;EOMONTH(DATE(AN45,126,1),0),'EMP CON'!$I:$I,$AN$12,'EMP CON'!$D:$D,"Empréstimo Concedido")</f>
        <v>0</v>
      </c>
      <c r="BG45" s="385">
        <f>SUMIFS('EMP CON'!$G:$G,'EMP CON'!$C:$C,"&gt;="&amp;DATE(AN45,1,1),'EMP CON'!$C:$C,"&lt;="&amp;EOMONTH(DATE(AN45,12,1),0),'EMP CON'!$I:$I,"efetivado",'EMP CON'!$D:$D,"Empréstimo Recebido")+SUMIFS('EMP CON'!$G:$G,'EMP CON'!$C:$C,"&gt;="&amp;DATE(AN45,1,1),'EMP CON'!$C:$C,"&lt;="&amp;EOMONTH(DATE(AN45,12,1),0),'EMP CON'!$I:$I,$AN$12,'EMP CON'!$D:$D,"Empréstimo Recebido")</f>
        <v>0</v>
      </c>
      <c r="BH45" s="385">
        <f>SUMIFS('PG CAR'!$H:$H,'PG CAR'!$C:$C,"&gt;="&amp;DATE(AN45,1,1),'PG CAR'!$C:$C,"&lt;="&amp;EOMONTH(DATE(AN45,12,1),0),'PG CAR'!$J:$J,"efetivado")+SUMIFS('PG CAR'!$H:$H,'PG CAR'!$C:$C,"&gt;="&amp;DATE(AN45,1,1),'PG CAR'!$C:$C,"&lt;="&amp;EOMONTH(DATE(AN45,12,1),0),'PG CAR'!$J:$J,$AN$12)</f>
        <v>0</v>
      </c>
      <c r="BI45" s="385"/>
      <c r="BJ45" s="385"/>
      <c r="BL45" s="380">
        <f t="shared" si="3"/>
        <v>2052</v>
      </c>
      <c r="BM45" s="385">
        <f t="shared" si="4"/>
        <v>0</v>
      </c>
      <c r="BN45" s="385">
        <f t="shared" si="5"/>
        <v>0</v>
      </c>
      <c r="BO45" s="385">
        <f t="shared" si="6"/>
        <v>0</v>
      </c>
      <c r="BP45" s="385">
        <f t="shared" si="7"/>
        <v>0</v>
      </c>
      <c r="BQ45" s="385">
        <f t="shared" si="8"/>
        <v>0</v>
      </c>
      <c r="BR45" s="385">
        <f t="shared" si="9"/>
        <v>0</v>
      </c>
      <c r="BS45" s="385">
        <f t="shared" si="10"/>
        <v>0</v>
      </c>
      <c r="BT45" s="385">
        <f t="shared" si="11"/>
        <v>0</v>
      </c>
      <c r="BU45" s="385">
        <f t="shared" si="12"/>
        <v>0</v>
      </c>
      <c r="BV45" s="385">
        <f t="shared" si="13"/>
        <v>0</v>
      </c>
    </row>
    <row r="46" spans="2:84" x14ac:dyDescent="0.25">
      <c r="B46" s="225"/>
      <c r="C46" s="225"/>
      <c r="D46" s="225"/>
      <c r="E46" s="225"/>
      <c r="F46" s="225"/>
      <c r="G46" s="225"/>
      <c r="H46" s="225"/>
      <c r="I46" s="225"/>
      <c r="J46" s="225"/>
      <c r="K46" s="225"/>
      <c r="L46" s="225"/>
      <c r="M46" s="225"/>
      <c r="N46" s="225"/>
      <c r="O46" s="225"/>
      <c r="P46" s="225"/>
      <c r="Q46" s="225"/>
      <c r="R46" s="225"/>
      <c r="S46" s="225"/>
      <c r="T46" s="225"/>
      <c r="U46" s="225"/>
      <c r="V46" s="225"/>
      <c r="W46" s="225"/>
      <c r="X46" s="225"/>
      <c r="Y46" s="225"/>
      <c r="Z46" s="225"/>
      <c r="AA46" s="225"/>
      <c r="AB46" s="225"/>
      <c r="AC46" s="342"/>
      <c r="AD46" s="391">
        <v>31</v>
      </c>
      <c r="AN46" s="380">
        <f t="shared" si="18"/>
        <v>2053</v>
      </c>
      <c r="AO46" s="385">
        <f t="shared" si="19"/>
        <v>0</v>
      </c>
      <c r="AP46" s="385">
        <f>SUMIFS(DES!$F:$F,DES!$C:$C,"&gt;="&amp;DATE(AN46,1,1),DES!$C:$C,"&lt;="&amp;EOMONTH(DATE(AN46,12,1),0),DES!$G:$G,$G$10,DES!$H:$H,"efetivado")+SUMIFS(DES!$F:$F,DES!$C:$C,"&gt;="&amp;DATE(AN46,1,1),DES!$C:$C,"&lt;="&amp;EOMONTH(DATE(AN46,12,1),0),DES!$G:$G,$G$10,DES!$H:$H,$AN$12)</f>
        <v>0</v>
      </c>
      <c r="AQ46" s="385">
        <f>SUMIFS(REC!$F:$F,REC!$C:$C,"&gt;="&amp;DATE(AN46,1,1),REC!$C:$C,"&lt;="&amp;EOMONTH(DATE(AN46,12,1),0),REC!$G:$G,$G$10,REC!$H:$H,"efetivado")+SUMIFS(REC!$F:$F,REC!$C:$C,"&gt;="&amp;DATE(AN46,1,1),REC!$C:$C,"&lt;="&amp;EOMONTH(DATE(AN46,12,1),0),REC!$G:$G,$G$10,REC!$H:$H,$AN$12)</f>
        <v>0</v>
      </c>
      <c r="AR46" s="385">
        <f>SUMIFS('EMP ADQ'!$G:$G,'EMP ADQ'!$C:$C,"&gt;="&amp;DATE(AN46,1,1),'EMP ADQ'!$C:$C,"&lt;="&amp;EOMONTH(DATE(AN46,12,1),0),'EMP ADQ'!$H:$H,$G$10,'EMP ADQ'!$I:$I,"efetivado",'EMP ADQ'!$D:$D,"Empréstimo Adquirido")+SUMIFS('EMP ADQ'!$G:$G,'EMP ADQ'!$C:$C,"&gt;="&amp;DATE(AN46,1,1),'EMP ADQ'!$C:$C,"&lt;="&amp;EOMONTH(DATE(AN46,12,1),0),'EMP ADQ'!$H:$H,$G$10,'EMP ADQ'!$I:$I,$AN$12,'EMP ADQ'!$D:$D,"Empréstimo Adquirido")</f>
        <v>0</v>
      </c>
      <c r="AS46" s="385">
        <f>SUMIFS('EMP ADQ'!$G:$G,'EMP ADQ'!$C:$C,"&gt;="&amp;DATE(AN46,1,1),'EMP ADQ'!$C:$C,"&lt;="&amp;EOMONTH(DATE(AN46,12,1),0),'EMP ADQ'!$H:$H,$G$10,'EMP ADQ'!$I:$I,"efetivado",'EMP ADQ'!$D:$D,"Empréstimo Pago")+SUMIFS('EMP ADQ'!$G:$G,'EMP ADQ'!$C:$C,"&gt;="&amp;DATE(AN46,1,1),'EMP ADQ'!$C:$C,"&lt;="&amp;EOMONTH(DATE(AN46,12,1),0),'EMP ADQ'!$H:$H,$G$10,'EMP ADQ'!$I:$I,$AN$12,'EMP ADQ'!$D:$D,"Empréstimo Pago")</f>
        <v>0</v>
      </c>
      <c r="AT46" s="385">
        <f>SUMIFS('EMP CON'!$G:$G,'EMP CON'!$C:$C,"&gt;="&amp;DATE(AN46,1,1),'EMP CON'!$C:$C,"&lt;="&amp;EOMONTH(DATE(AN46,12,1),0),'EMP CON'!$H:$H,$G$10,'EMP CON'!$I:$I,"efetivado",'EMP CON'!$D:$D,"Empréstimo Concedido")+SUMIFS('EMP CON'!$G:$G,'EMP CON'!$C:$C,"&gt;="&amp;DATE(AN46,1,1),'EMP CON'!$C:$C,"&lt;="&amp;EOMONTH(DATE(AN46,12,1),0),'EMP CON'!$H:$H,$G$10,'EMP CON'!$I:$I,$AN$12,'EMP CON'!$D:$D,"Empréstimo Concedido")</f>
        <v>0</v>
      </c>
      <c r="AU46" s="385">
        <f>SUMIFS('EMP CON'!$G:$G,'EMP CON'!$C:$C,"&gt;="&amp;DATE(AN46,1,1),'EMP CON'!$C:$C,"&lt;="&amp;EOMONTH(DATE(AN46,12,1),0),'EMP CON'!$H:$H,$G$10,'EMP CON'!$I:$I,"efetivado",'EMP CON'!$D:$D,"Empréstimo Recebido")+SUMIFS('EMP CON'!$G:$G,'EMP CON'!$C:$C,"&gt;="&amp;DATE(AN46,1,1),'EMP CON'!$C:$C,"&lt;="&amp;EOMONTH(DATE(AN46,12,1),0),'EMP CON'!$H:$H,$G$10,'EMP CON'!$I:$I,$AN$12,'EMP CON'!$D:$D,"Empréstimo Recebido")</f>
        <v>0</v>
      </c>
      <c r="AV46" s="385">
        <f>SUMIFS('PG CAR'!$H:$H,'PG CAR'!$C:$C,"&gt;="&amp;DATE(AN46,1,1),'PG CAR'!$C:$C,"&lt;="&amp;EOMONTH(DATE(AN46,12,1),0),'PG CAR'!$I:$I,$G$10,'PG CAR'!$J:$J,"efetivado")+SUMIFS('PG CAR'!$H:$H,'PG CAR'!$C:$C,"&gt;="&amp;DATE(AN46,1,1),'PG CAR'!$C:$C,"&lt;="&amp;EOMONTH(DATE(AN46,12,1),0),'PG CAR'!$I:$I,$G$10,'PG CAR'!$J:$J,$AN$12)</f>
        <v>0</v>
      </c>
      <c r="AW46" s="385">
        <f>SUMIFS(TRANS!$F:$F,TRANS!$C:$C,"&gt;="&amp;DATE(AN46,1,1),TRANS!$C:$C,"&lt;="&amp;EOMONTH(DATE(AN46,12,1),0),TRANS!$D:$D,$G$10,DES!$H:$H,"efetivado")+SUMIFS(TRANS!$F:$F,TRANS!$C:$C,"&gt;="&amp;DATE(AN46,1,1),TRANS!$C:$C,"&lt;="&amp;EOMONTH(DATE(AN46,12,1),0),TRANS!$D:$D,$G$10,DES!$H:$H,$AN$12)</f>
        <v>0</v>
      </c>
      <c r="AX46" s="385">
        <f>SUMIFS(TRANS!$F:$F,TRANS!$C:$C,"&gt;="&amp;DATE(AN46,1,1),TRANS!$C:$C,"&lt;="&amp;EOMONTH(DATE(AN46,12,1),0),TRANS!$G:$G,$G$10,DES!$H:$H,"efetivado")+SUMIFS(TRANS!$F:$F,TRANS!$C:$C,"&gt;="&amp;DATE(AN46,1,1),TRANS!$C:$C,"&lt;="&amp;EOMONTH(DATE(AN46,12,1),0),TRANS!$G:$G,$G$10,DES!$H:$H,$AN$12)</f>
        <v>0</v>
      </c>
      <c r="AZ46" s="380">
        <f t="shared" si="1"/>
        <v>2053</v>
      </c>
      <c r="BA46" s="385">
        <f t="shared" si="2"/>
        <v>0</v>
      </c>
      <c r="BB46" s="385">
        <f>SUMIFS(DES!$F:$F,DES!$C:$C,"&gt;="&amp;DATE(AN46,1,1),DES!$C:$C,"&lt;="&amp;EOMONTH(DATE(AN46,12,1),0),DES!$H:$H,"efetivado")+SUMIFS(DES!$F:$F,DES!$C:$C,"&gt;="&amp;DATE(AN46,1,1),DES!$C:$C,"&lt;="&amp;EOMONTH(DATE(AN46,12,1),0),DES!$H:$H,$AN$12)</f>
        <v>0</v>
      </c>
      <c r="BC46" s="385">
        <f>SUMIFS(REC!$F:$F,REC!$C:$C,"&gt;="&amp;DATE(AN46,1,1),REC!$C:$C,"&lt;="&amp;EOMONTH(DATE(AN46,12,1),0),REC!$H:$H,"efetivado")+SUMIFS(REC!$F:$F,REC!$C:$C,"&gt;="&amp;DATE(AN46,1,1),REC!$C:$C,"&lt;="&amp;EOMONTH(DATE(AN46,12,1),0),REC!$H:$H,$AN$12)</f>
        <v>0</v>
      </c>
      <c r="BD46" s="385">
        <f>SUMIFS('EMP ADQ'!$G:$G,'EMP ADQ'!$C:$C,"&gt;="&amp;DATE(AN46,1,1),'EMP ADQ'!$C:$C,"&lt;="&amp;EOMONTH(DATE(AN46,12,1),0),'EMP ADQ'!$I:$I,"efetivado",'EMP ADQ'!$D:$D,"Empréstimo Adquirido")+SUMIFS('EMP ADQ'!$G:$G,'EMP ADQ'!$C:$C,"&gt;="&amp;DATE(AN46,1,1),'EMP ADQ'!$C:$C,"&lt;="&amp;EOMONTH(DATE(AN46,12,1),0),'EMP ADQ'!$I:$I,$AN$12,'EMP ADQ'!$D:$D,"Empréstimo Adquirido")</f>
        <v>0</v>
      </c>
      <c r="BE46" s="385">
        <f>SUMIFS('EMP ADQ'!$G:$G,'EMP ADQ'!$C:$C,"&gt;="&amp;DATE(AN46,1,1),'EMP ADQ'!$C:$C,"&lt;="&amp;EOMONTH(DATE(AN46,12,1),0),'EMP ADQ'!$I:$I,"efetivado",'EMP ADQ'!$D:$D,"Empréstimo Pago")+SUMIFS('EMP ADQ'!$G:$G,'EMP ADQ'!$C:$C,"&gt;="&amp;DATE(AN46,1,1),'EMP ADQ'!$C:$C,"&lt;="&amp;EOMONTH(DATE(AN46,12,1),0),'EMP ADQ'!$I:$I,$AN$12,'EMP ADQ'!$D:$D,"Empréstimo Pago")</f>
        <v>0</v>
      </c>
      <c r="BF46" s="385">
        <f>SUMIFS('EMP CON'!$G:$G,'EMP CON'!$C:$C,"&gt;="&amp;DATE(AN46,1,1),'EMP CON'!$C:$C,"&lt;="&amp;EOMONTH(DATE(AN46,12,1),0),'EMP CON'!$I:$I,"efetivado",'EMP CON'!$D:$D,"Empréstimo Concedido")+SUMIFS('EMP CON'!$G:$G,'EMP CON'!$C:$C,"&gt;="&amp;DATE(AN46,1,1),'EMP CON'!$C:$C,"&lt;="&amp;EOMONTH(DATE(AN46,126,1),0),'EMP CON'!$I:$I,$AN$12,'EMP CON'!$D:$D,"Empréstimo Concedido")</f>
        <v>0</v>
      </c>
      <c r="BG46" s="385">
        <f>SUMIFS('EMP CON'!$G:$G,'EMP CON'!$C:$C,"&gt;="&amp;DATE(AN46,1,1),'EMP CON'!$C:$C,"&lt;="&amp;EOMONTH(DATE(AN46,12,1),0),'EMP CON'!$I:$I,"efetivado",'EMP CON'!$D:$D,"Empréstimo Recebido")+SUMIFS('EMP CON'!$G:$G,'EMP CON'!$C:$C,"&gt;="&amp;DATE(AN46,1,1),'EMP CON'!$C:$C,"&lt;="&amp;EOMONTH(DATE(AN46,12,1),0),'EMP CON'!$I:$I,$AN$12,'EMP CON'!$D:$D,"Empréstimo Recebido")</f>
        <v>0</v>
      </c>
      <c r="BH46" s="385">
        <f>SUMIFS('PG CAR'!$H:$H,'PG CAR'!$C:$C,"&gt;="&amp;DATE(AN46,1,1),'PG CAR'!$C:$C,"&lt;="&amp;EOMONTH(DATE(AN46,12,1),0),'PG CAR'!$J:$J,"efetivado")+SUMIFS('PG CAR'!$H:$H,'PG CAR'!$C:$C,"&gt;="&amp;DATE(AN46,1,1),'PG CAR'!$C:$C,"&lt;="&amp;EOMONTH(DATE(AN46,12,1),0),'PG CAR'!$J:$J,$AN$12)</f>
        <v>0</v>
      </c>
      <c r="BI46" s="385"/>
      <c r="BJ46" s="385"/>
      <c r="BL46" s="380">
        <f t="shared" si="3"/>
        <v>2053</v>
      </c>
      <c r="BM46" s="385">
        <f t="shared" si="4"/>
        <v>0</v>
      </c>
      <c r="BN46" s="385">
        <f t="shared" si="5"/>
        <v>0</v>
      </c>
      <c r="BO46" s="385">
        <f t="shared" si="6"/>
        <v>0</v>
      </c>
      <c r="BP46" s="385">
        <f t="shared" si="7"/>
        <v>0</v>
      </c>
      <c r="BQ46" s="385">
        <f t="shared" si="8"/>
        <v>0</v>
      </c>
      <c r="BR46" s="385">
        <f t="shared" si="9"/>
        <v>0</v>
      </c>
      <c r="BS46" s="385">
        <f t="shared" si="10"/>
        <v>0</v>
      </c>
      <c r="BT46" s="385">
        <f t="shared" si="11"/>
        <v>0</v>
      </c>
      <c r="BU46" s="385">
        <f t="shared" si="12"/>
        <v>0</v>
      </c>
      <c r="BV46" s="385">
        <f t="shared" si="13"/>
        <v>0</v>
      </c>
    </row>
    <row r="47" spans="2:84" x14ac:dyDescent="0.25">
      <c r="B47" s="225"/>
      <c r="C47" s="225"/>
      <c r="D47" s="225"/>
      <c r="E47" s="225"/>
      <c r="F47" s="225"/>
      <c r="G47" s="225"/>
      <c r="H47" s="225"/>
      <c r="I47" s="225"/>
      <c r="J47" s="225"/>
      <c r="K47" s="225"/>
      <c r="L47" s="225"/>
      <c r="M47" s="225"/>
      <c r="N47" s="225"/>
      <c r="O47" s="225"/>
      <c r="P47" s="225"/>
      <c r="Q47" s="225"/>
      <c r="R47" s="225"/>
      <c r="S47" s="225"/>
      <c r="T47" s="225"/>
      <c r="U47" s="225"/>
      <c r="V47" s="225"/>
      <c r="W47" s="225"/>
      <c r="X47" s="225"/>
      <c r="Y47" s="225"/>
      <c r="Z47" s="225"/>
      <c r="AA47" s="225"/>
      <c r="AB47" s="225"/>
      <c r="AC47" s="342"/>
      <c r="AN47" s="380">
        <f t="shared" si="18"/>
        <v>2054</v>
      </c>
      <c r="AO47" s="385">
        <f t="shared" si="19"/>
        <v>0</v>
      </c>
      <c r="AP47" s="385">
        <f>SUMIFS(DES!$F:$F,DES!$C:$C,"&gt;="&amp;DATE(AN47,1,1),DES!$C:$C,"&lt;="&amp;EOMONTH(DATE(AN47,12,1),0),DES!$G:$G,$G$10,DES!$H:$H,"efetivado")+SUMIFS(DES!$F:$F,DES!$C:$C,"&gt;="&amp;DATE(AN47,1,1),DES!$C:$C,"&lt;="&amp;EOMONTH(DATE(AN47,12,1),0),DES!$G:$G,$G$10,DES!$H:$H,$AN$12)</f>
        <v>0</v>
      </c>
      <c r="AQ47" s="385">
        <f>SUMIFS(REC!$F:$F,REC!$C:$C,"&gt;="&amp;DATE(AN47,1,1),REC!$C:$C,"&lt;="&amp;EOMONTH(DATE(AN47,12,1),0),REC!$G:$G,$G$10,REC!$H:$H,"efetivado")+SUMIFS(REC!$F:$F,REC!$C:$C,"&gt;="&amp;DATE(AN47,1,1),REC!$C:$C,"&lt;="&amp;EOMONTH(DATE(AN47,12,1),0),REC!$G:$G,$G$10,REC!$H:$H,$AN$12)</f>
        <v>0</v>
      </c>
      <c r="AR47" s="385">
        <f>SUMIFS('EMP ADQ'!$G:$G,'EMP ADQ'!$C:$C,"&gt;="&amp;DATE(AN47,1,1),'EMP ADQ'!$C:$C,"&lt;="&amp;EOMONTH(DATE(AN47,12,1),0),'EMP ADQ'!$H:$H,$G$10,'EMP ADQ'!$I:$I,"efetivado",'EMP ADQ'!$D:$D,"Empréstimo Adquirido")+SUMIFS('EMP ADQ'!$G:$G,'EMP ADQ'!$C:$C,"&gt;="&amp;DATE(AN47,1,1),'EMP ADQ'!$C:$C,"&lt;="&amp;EOMONTH(DATE(AN47,12,1),0),'EMP ADQ'!$H:$H,$G$10,'EMP ADQ'!$I:$I,$AN$12,'EMP ADQ'!$D:$D,"Empréstimo Adquirido")</f>
        <v>0</v>
      </c>
      <c r="AS47" s="385">
        <f>SUMIFS('EMP ADQ'!$G:$G,'EMP ADQ'!$C:$C,"&gt;="&amp;DATE(AN47,1,1),'EMP ADQ'!$C:$C,"&lt;="&amp;EOMONTH(DATE(AN47,12,1),0),'EMP ADQ'!$H:$H,$G$10,'EMP ADQ'!$I:$I,"efetivado",'EMP ADQ'!$D:$D,"Empréstimo Pago")+SUMIFS('EMP ADQ'!$G:$G,'EMP ADQ'!$C:$C,"&gt;="&amp;DATE(AN47,1,1),'EMP ADQ'!$C:$C,"&lt;="&amp;EOMONTH(DATE(AN47,12,1),0),'EMP ADQ'!$H:$H,$G$10,'EMP ADQ'!$I:$I,$AN$12,'EMP ADQ'!$D:$D,"Empréstimo Pago")</f>
        <v>0</v>
      </c>
      <c r="AT47" s="385">
        <f>SUMIFS('EMP CON'!$G:$G,'EMP CON'!$C:$C,"&gt;="&amp;DATE(AN47,1,1),'EMP CON'!$C:$C,"&lt;="&amp;EOMONTH(DATE(AN47,12,1),0),'EMP CON'!$H:$H,$G$10,'EMP CON'!$I:$I,"efetivado",'EMP CON'!$D:$D,"Empréstimo Concedido")+SUMIFS('EMP CON'!$G:$G,'EMP CON'!$C:$C,"&gt;="&amp;DATE(AN47,1,1),'EMP CON'!$C:$C,"&lt;="&amp;EOMONTH(DATE(AN47,12,1),0),'EMP CON'!$H:$H,$G$10,'EMP CON'!$I:$I,$AN$12,'EMP CON'!$D:$D,"Empréstimo Concedido")</f>
        <v>0</v>
      </c>
      <c r="AU47" s="385">
        <f>SUMIFS('EMP CON'!$G:$G,'EMP CON'!$C:$C,"&gt;="&amp;DATE(AN47,1,1),'EMP CON'!$C:$C,"&lt;="&amp;EOMONTH(DATE(AN47,12,1),0),'EMP CON'!$H:$H,$G$10,'EMP CON'!$I:$I,"efetivado",'EMP CON'!$D:$D,"Empréstimo Recebido")+SUMIFS('EMP CON'!$G:$G,'EMP CON'!$C:$C,"&gt;="&amp;DATE(AN47,1,1),'EMP CON'!$C:$C,"&lt;="&amp;EOMONTH(DATE(AN47,12,1),0),'EMP CON'!$H:$H,$G$10,'EMP CON'!$I:$I,$AN$12,'EMP CON'!$D:$D,"Empréstimo Recebido")</f>
        <v>0</v>
      </c>
      <c r="AV47" s="385">
        <f>SUMIFS('PG CAR'!$H:$H,'PG CAR'!$C:$C,"&gt;="&amp;DATE(AN47,1,1),'PG CAR'!$C:$C,"&lt;="&amp;EOMONTH(DATE(AN47,12,1),0),'PG CAR'!$I:$I,$G$10,'PG CAR'!$J:$J,"efetivado")+SUMIFS('PG CAR'!$H:$H,'PG CAR'!$C:$C,"&gt;="&amp;DATE(AN47,1,1),'PG CAR'!$C:$C,"&lt;="&amp;EOMONTH(DATE(AN47,12,1),0),'PG CAR'!$I:$I,$G$10,'PG CAR'!$J:$J,$AN$12)</f>
        <v>0</v>
      </c>
      <c r="AW47" s="385">
        <f>SUMIFS(TRANS!$F:$F,TRANS!$C:$C,"&gt;="&amp;DATE(AN47,1,1),TRANS!$C:$C,"&lt;="&amp;EOMONTH(DATE(AN47,12,1),0),TRANS!$D:$D,$G$10,DES!$H:$H,"efetivado")+SUMIFS(TRANS!$F:$F,TRANS!$C:$C,"&gt;="&amp;DATE(AN47,1,1),TRANS!$C:$C,"&lt;="&amp;EOMONTH(DATE(AN47,12,1),0),TRANS!$D:$D,$G$10,DES!$H:$H,$AN$12)</f>
        <v>0</v>
      </c>
      <c r="AX47" s="385">
        <f>SUMIFS(TRANS!$F:$F,TRANS!$C:$C,"&gt;="&amp;DATE(AN47,1,1),TRANS!$C:$C,"&lt;="&amp;EOMONTH(DATE(AN47,12,1),0),TRANS!$G:$G,$G$10,DES!$H:$H,"efetivado")+SUMIFS(TRANS!$F:$F,TRANS!$C:$C,"&gt;="&amp;DATE(AN47,1,1),TRANS!$C:$C,"&lt;="&amp;EOMONTH(DATE(AN47,12,1),0),TRANS!$G:$G,$G$10,DES!$H:$H,$AN$12)</f>
        <v>0</v>
      </c>
      <c r="AZ47" s="380">
        <f t="shared" si="1"/>
        <v>2054</v>
      </c>
      <c r="BA47" s="385">
        <f t="shared" si="2"/>
        <v>0</v>
      </c>
      <c r="BB47" s="385">
        <f>SUMIFS(DES!$F:$F,DES!$C:$C,"&gt;="&amp;DATE(AN47,1,1),DES!$C:$C,"&lt;="&amp;EOMONTH(DATE(AN47,12,1),0),DES!$H:$H,"efetivado")+SUMIFS(DES!$F:$F,DES!$C:$C,"&gt;="&amp;DATE(AN47,1,1),DES!$C:$C,"&lt;="&amp;EOMONTH(DATE(AN47,12,1),0),DES!$H:$H,$AN$12)</f>
        <v>0</v>
      </c>
      <c r="BC47" s="385">
        <f>SUMIFS(REC!$F:$F,REC!$C:$C,"&gt;="&amp;DATE(AN47,1,1),REC!$C:$C,"&lt;="&amp;EOMONTH(DATE(AN47,12,1),0),REC!$H:$H,"efetivado")+SUMIFS(REC!$F:$F,REC!$C:$C,"&gt;="&amp;DATE(AN47,1,1),REC!$C:$C,"&lt;="&amp;EOMONTH(DATE(AN47,12,1),0),REC!$H:$H,$AN$12)</f>
        <v>0</v>
      </c>
      <c r="BD47" s="385">
        <f>SUMIFS('EMP ADQ'!$G:$G,'EMP ADQ'!$C:$C,"&gt;="&amp;DATE(AN47,1,1),'EMP ADQ'!$C:$C,"&lt;="&amp;EOMONTH(DATE(AN47,12,1),0),'EMP ADQ'!$I:$I,"efetivado",'EMP ADQ'!$D:$D,"Empréstimo Adquirido")+SUMIFS('EMP ADQ'!$G:$G,'EMP ADQ'!$C:$C,"&gt;="&amp;DATE(AN47,1,1),'EMP ADQ'!$C:$C,"&lt;="&amp;EOMONTH(DATE(AN47,12,1),0),'EMP ADQ'!$I:$I,$AN$12,'EMP ADQ'!$D:$D,"Empréstimo Adquirido")</f>
        <v>0</v>
      </c>
      <c r="BE47" s="385">
        <f>SUMIFS('EMP ADQ'!$G:$G,'EMP ADQ'!$C:$C,"&gt;="&amp;DATE(AN47,1,1),'EMP ADQ'!$C:$C,"&lt;="&amp;EOMONTH(DATE(AN47,12,1),0),'EMP ADQ'!$I:$I,"efetivado",'EMP ADQ'!$D:$D,"Empréstimo Pago")+SUMIFS('EMP ADQ'!$G:$G,'EMP ADQ'!$C:$C,"&gt;="&amp;DATE(AN47,1,1),'EMP ADQ'!$C:$C,"&lt;="&amp;EOMONTH(DATE(AN47,12,1),0),'EMP ADQ'!$I:$I,$AN$12,'EMP ADQ'!$D:$D,"Empréstimo Pago")</f>
        <v>0</v>
      </c>
      <c r="BF47" s="385">
        <f>SUMIFS('EMP CON'!$G:$G,'EMP CON'!$C:$C,"&gt;="&amp;DATE(AN47,1,1),'EMP CON'!$C:$C,"&lt;="&amp;EOMONTH(DATE(AN47,12,1),0),'EMP CON'!$I:$I,"efetivado",'EMP CON'!$D:$D,"Empréstimo Concedido")+SUMIFS('EMP CON'!$G:$G,'EMP CON'!$C:$C,"&gt;="&amp;DATE(AN47,1,1),'EMP CON'!$C:$C,"&lt;="&amp;EOMONTH(DATE(AN47,126,1),0),'EMP CON'!$I:$I,$AN$12,'EMP CON'!$D:$D,"Empréstimo Concedido")</f>
        <v>0</v>
      </c>
      <c r="BG47" s="385">
        <f>SUMIFS('EMP CON'!$G:$G,'EMP CON'!$C:$C,"&gt;="&amp;DATE(AN47,1,1),'EMP CON'!$C:$C,"&lt;="&amp;EOMONTH(DATE(AN47,12,1),0),'EMP CON'!$I:$I,"efetivado",'EMP CON'!$D:$D,"Empréstimo Recebido")+SUMIFS('EMP CON'!$G:$G,'EMP CON'!$C:$C,"&gt;="&amp;DATE(AN47,1,1),'EMP CON'!$C:$C,"&lt;="&amp;EOMONTH(DATE(AN47,12,1),0),'EMP CON'!$I:$I,$AN$12,'EMP CON'!$D:$D,"Empréstimo Recebido")</f>
        <v>0</v>
      </c>
      <c r="BH47" s="385">
        <f>SUMIFS('PG CAR'!$H:$H,'PG CAR'!$C:$C,"&gt;="&amp;DATE(AN47,1,1),'PG CAR'!$C:$C,"&lt;="&amp;EOMONTH(DATE(AN47,12,1),0),'PG CAR'!$J:$J,"efetivado")+SUMIFS('PG CAR'!$H:$H,'PG CAR'!$C:$C,"&gt;="&amp;DATE(AN47,1,1),'PG CAR'!$C:$C,"&lt;="&amp;EOMONTH(DATE(AN47,12,1),0),'PG CAR'!$J:$J,$AN$12)</f>
        <v>0</v>
      </c>
      <c r="BI47" s="385"/>
      <c r="BJ47" s="385"/>
      <c r="BL47" s="380">
        <f t="shared" si="3"/>
        <v>2054</v>
      </c>
      <c r="BM47" s="385">
        <f t="shared" si="4"/>
        <v>0</v>
      </c>
      <c r="BN47" s="385">
        <f t="shared" si="5"/>
        <v>0</v>
      </c>
      <c r="BO47" s="385">
        <f t="shared" si="6"/>
        <v>0</v>
      </c>
      <c r="BP47" s="385">
        <f t="shared" si="7"/>
        <v>0</v>
      </c>
      <c r="BQ47" s="385">
        <f t="shared" si="8"/>
        <v>0</v>
      </c>
      <c r="BR47" s="385">
        <f t="shared" si="9"/>
        <v>0</v>
      </c>
      <c r="BS47" s="385">
        <f t="shared" si="10"/>
        <v>0</v>
      </c>
      <c r="BT47" s="385">
        <f t="shared" si="11"/>
        <v>0</v>
      </c>
      <c r="BU47" s="385">
        <f t="shared" si="12"/>
        <v>0</v>
      </c>
      <c r="BV47" s="385">
        <f t="shared" si="13"/>
        <v>0</v>
      </c>
    </row>
    <row r="48" spans="2:84" x14ac:dyDescent="0.25">
      <c r="B48" s="225"/>
      <c r="C48" s="225"/>
      <c r="D48" s="225"/>
      <c r="E48" s="225"/>
      <c r="F48" s="225"/>
      <c r="G48" s="225"/>
      <c r="H48" s="225"/>
      <c r="I48" s="225"/>
      <c r="J48" s="225"/>
      <c r="K48" s="225"/>
      <c r="L48" s="225"/>
      <c r="M48" s="225"/>
      <c r="N48" s="225"/>
      <c r="O48" s="225"/>
      <c r="P48" s="225"/>
      <c r="Q48" s="225"/>
      <c r="R48" s="225"/>
      <c r="S48" s="225"/>
      <c r="T48" s="225"/>
      <c r="U48" s="225"/>
      <c r="V48" s="225"/>
      <c r="W48" s="225"/>
      <c r="X48" s="225"/>
      <c r="Y48" s="225"/>
      <c r="Z48" s="225"/>
      <c r="AA48" s="225"/>
      <c r="AB48" s="225"/>
      <c r="AC48" s="342"/>
      <c r="AN48" s="380">
        <f t="shared" si="18"/>
        <v>2055</v>
      </c>
      <c r="AO48" s="385">
        <f t="shared" si="19"/>
        <v>0</v>
      </c>
      <c r="AP48" s="385">
        <f>SUMIFS(DES!$F:$F,DES!$C:$C,"&gt;="&amp;DATE(AN48,1,1),DES!$C:$C,"&lt;="&amp;EOMONTH(DATE(AN48,12,1),0),DES!$G:$G,$G$10,DES!$H:$H,"efetivado")+SUMIFS(DES!$F:$F,DES!$C:$C,"&gt;="&amp;DATE(AN48,1,1),DES!$C:$C,"&lt;="&amp;EOMONTH(DATE(AN48,12,1),0),DES!$G:$G,$G$10,DES!$H:$H,$AN$12)</f>
        <v>0</v>
      </c>
      <c r="AQ48" s="385">
        <f>SUMIFS(REC!$F:$F,REC!$C:$C,"&gt;="&amp;DATE(AN48,1,1),REC!$C:$C,"&lt;="&amp;EOMONTH(DATE(AN48,12,1),0),REC!$G:$G,$G$10,REC!$H:$H,"efetivado")+SUMIFS(REC!$F:$F,REC!$C:$C,"&gt;="&amp;DATE(AN48,1,1),REC!$C:$C,"&lt;="&amp;EOMONTH(DATE(AN48,12,1),0),REC!$G:$G,$G$10,REC!$H:$H,$AN$12)</f>
        <v>0</v>
      </c>
      <c r="AR48" s="385">
        <f>SUMIFS('EMP ADQ'!$G:$G,'EMP ADQ'!$C:$C,"&gt;="&amp;DATE(AN48,1,1),'EMP ADQ'!$C:$C,"&lt;="&amp;EOMONTH(DATE(AN48,12,1),0),'EMP ADQ'!$H:$H,$G$10,'EMP ADQ'!$I:$I,"efetivado",'EMP ADQ'!$D:$D,"Empréstimo Adquirido")+SUMIFS('EMP ADQ'!$G:$G,'EMP ADQ'!$C:$C,"&gt;="&amp;DATE(AN48,1,1),'EMP ADQ'!$C:$C,"&lt;="&amp;EOMONTH(DATE(AN48,12,1),0),'EMP ADQ'!$H:$H,$G$10,'EMP ADQ'!$I:$I,$AN$12,'EMP ADQ'!$D:$D,"Empréstimo Adquirido")</f>
        <v>0</v>
      </c>
      <c r="AS48" s="385">
        <f>SUMIFS('EMP ADQ'!$G:$G,'EMP ADQ'!$C:$C,"&gt;="&amp;DATE(AN48,1,1),'EMP ADQ'!$C:$C,"&lt;="&amp;EOMONTH(DATE(AN48,12,1),0),'EMP ADQ'!$H:$H,$G$10,'EMP ADQ'!$I:$I,"efetivado",'EMP ADQ'!$D:$D,"Empréstimo Pago")+SUMIFS('EMP ADQ'!$G:$G,'EMP ADQ'!$C:$C,"&gt;="&amp;DATE(AN48,1,1),'EMP ADQ'!$C:$C,"&lt;="&amp;EOMONTH(DATE(AN48,12,1),0),'EMP ADQ'!$H:$H,$G$10,'EMP ADQ'!$I:$I,$AN$12,'EMP ADQ'!$D:$D,"Empréstimo Pago")</f>
        <v>0</v>
      </c>
      <c r="AT48" s="385">
        <f>SUMIFS('EMP CON'!$G:$G,'EMP CON'!$C:$C,"&gt;="&amp;DATE(AN48,1,1),'EMP CON'!$C:$C,"&lt;="&amp;EOMONTH(DATE(AN48,12,1),0),'EMP CON'!$H:$H,$G$10,'EMP CON'!$I:$I,"efetivado",'EMP CON'!$D:$D,"Empréstimo Concedido")+SUMIFS('EMP CON'!$G:$G,'EMP CON'!$C:$C,"&gt;="&amp;DATE(AN48,1,1),'EMP CON'!$C:$C,"&lt;="&amp;EOMONTH(DATE(AN48,12,1),0),'EMP CON'!$H:$H,$G$10,'EMP CON'!$I:$I,$AN$12,'EMP CON'!$D:$D,"Empréstimo Concedido")</f>
        <v>0</v>
      </c>
      <c r="AU48" s="385">
        <f>SUMIFS('EMP CON'!$G:$G,'EMP CON'!$C:$C,"&gt;="&amp;DATE(AN48,1,1),'EMP CON'!$C:$C,"&lt;="&amp;EOMONTH(DATE(AN48,12,1),0),'EMP CON'!$H:$H,$G$10,'EMP CON'!$I:$I,"efetivado",'EMP CON'!$D:$D,"Empréstimo Recebido")+SUMIFS('EMP CON'!$G:$G,'EMP CON'!$C:$C,"&gt;="&amp;DATE(AN48,1,1),'EMP CON'!$C:$C,"&lt;="&amp;EOMONTH(DATE(AN48,12,1),0),'EMP CON'!$H:$H,$G$10,'EMP CON'!$I:$I,$AN$12,'EMP CON'!$D:$D,"Empréstimo Recebido")</f>
        <v>0</v>
      </c>
      <c r="AV48" s="385">
        <f>SUMIFS('PG CAR'!$H:$H,'PG CAR'!$C:$C,"&gt;="&amp;DATE(AN48,1,1),'PG CAR'!$C:$C,"&lt;="&amp;EOMONTH(DATE(AN48,12,1),0),'PG CAR'!$I:$I,$G$10,'PG CAR'!$J:$J,"efetivado")+SUMIFS('PG CAR'!$H:$H,'PG CAR'!$C:$C,"&gt;="&amp;DATE(AN48,1,1),'PG CAR'!$C:$C,"&lt;="&amp;EOMONTH(DATE(AN48,12,1),0),'PG CAR'!$I:$I,$G$10,'PG CAR'!$J:$J,$AN$12)</f>
        <v>0</v>
      </c>
      <c r="AW48" s="385">
        <f>SUMIFS(TRANS!$F:$F,TRANS!$C:$C,"&gt;="&amp;DATE(AN48,1,1),TRANS!$C:$C,"&lt;="&amp;EOMONTH(DATE(AN48,12,1),0),TRANS!$D:$D,$G$10,DES!$H:$H,"efetivado")+SUMIFS(TRANS!$F:$F,TRANS!$C:$C,"&gt;="&amp;DATE(AN48,1,1),TRANS!$C:$C,"&lt;="&amp;EOMONTH(DATE(AN48,12,1),0),TRANS!$D:$D,$G$10,DES!$H:$H,$AN$12)</f>
        <v>0</v>
      </c>
      <c r="AX48" s="385">
        <f>SUMIFS(TRANS!$F:$F,TRANS!$C:$C,"&gt;="&amp;DATE(AN48,1,1),TRANS!$C:$C,"&lt;="&amp;EOMONTH(DATE(AN48,12,1),0),TRANS!$G:$G,$G$10,DES!$H:$H,"efetivado")+SUMIFS(TRANS!$F:$F,TRANS!$C:$C,"&gt;="&amp;DATE(AN48,1,1),TRANS!$C:$C,"&lt;="&amp;EOMONTH(DATE(AN48,12,1),0),TRANS!$G:$G,$G$10,DES!$H:$H,$AN$12)</f>
        <v>0</v>
      </c>
      <c r="AZ48" s="380">
        <f t="shared" si="1"/>
        <v>2055</v>
      </c>
      <c r="BA48" s="385">
        <f t="shared" si="2"/>
        <v>0</v>
      </c>
      <c r="BB48" s="385">
        <f>SUMIFS(DES!$F:$F,DES!$C:$C,"&gt;="&amp;DATE(AN48,1,1),DES!$C:$C,"&lt;="&amp;EOMONTH(DATE(AN48,12,1),0),DES!$H:$H,"efetivado")+SUMIFS(DES!$F:$F,DES!$C:$C,"&gt;="&amp;DATE(AN48,1,1),DES!$C:$C,"&lt;="&amp;EOMONTH(DATE(AN48,12,1),0),DES!$H:$H,$AN$12)</f>
        <v>0</v>
      </c>
      <c r="BC48" s="385">
        <f>SUMIFS(REC!$F:$F,REC!$C:$C,"&gt;="&amp;DATE(AN48,1,1),REC!$C:$C,"&lt;="&amp;EOMONTH(DATE(AN48,12,1),0),REC!$H:$H,"efetivado")+SUMIFS(REC!$F:$F,REC!$C:$C,"&gt;="&amp;DATE(AN48,1,1),REC!$C:$C,"&lt;="&amp;EOMONTH(DATE(AN48,12,1),0),REC!$H:$H,$AN$12)</f>
        <v>0</v>
      </c>
      <c r="BD48" s="385">
        <f>SUMIFS('EMP ADQ'!$G:$G,'EMP ADQ'!$C:$C,"&gt;="&amp;DATE(AN48,1,1),'EMP ADQ'!$C:$C,"&lt;="&amp;EOMONTH(DATE(AN48,12,1),0),'EMP ADQ'!$I:$I,"efetivado",'EMP ADQ'!$D:$D,"Empréstimo Adquirido")+SUMIFS('EMP ADQ'!$G:$G,'EMP ADQ'!$C:$C,"&gt;="&amp;DATE(AN48,1,1),'EMP ADQ'!$C:$C,"&lt;="&amp;EOMONTH(DATE(AN48,12,1),0),'EMP ADQ'!$I:$I,$AN$12,'EMP ADQ'!$D:$D,"Empréstimo Adquirido")</f>
        <v>0</v>
      </c>
      <c r="BE48" s="385">
        <f>SUMIFS('EMP ADQ'!$G:$G,'EMP ADQ'!$C:$C,"&gt;="&amp;DATE(AN48,1,1),'EMP ADQ'!$C:$C,"&lt;="&amp;EOMONTH(DATE(AN48,12,1),0),'EMP ADQ'!$I:$I,"efetivado",'EMP ADQ'!$D:$D,"Empréstimo Pago")+SUMIFS('EMP ADQ'!$G:$G,'EMP ADQ'!$C:$C,"&gt;="&amp;DATE(AN48,1,1),'EMP ADQ'!$C:$C,"&lt;="&amp;EOMONTH(DATE(AN48,12,1),0),'EMP ADQ'!$I:$I,$AN$12,'EMP ADQ'!$D:$D,"Empréstimo Pago")</f>
        <v>0</v>
      </c>
      <c r="BF48" s="385">
        <f>SUMIFS('EMP CON'!$G:$G,'EMP CON'!$C:$C,"&gt;="&amp;DATE(AN48,1,1),'EMP CON'!$C:$C,"&lt;="&amp;EOMONTH(DATE(AN48,12,1),0),'EMP CON'!$I:$I,"efetivado",'EMP CON'!$D:$D,"Empréstimo Concedido")+SUMIFS('EMP CON'!$G:$G,'EMP CON'!$C:$C,"&gt;="&amp;DATE(AN48,1,1),'EMP CON'!$C:$C,"&lt;="&amp;EOMONTH(DATE(AN48,126,1),0),'EMP CON'!$I:$I,$AN$12,'EMP CON'!$D:$D,"Empréstimo Concedido")</f>
        <v>0</v>
      </c>
      <c r="BG48" s="385">
        <f>SUMIFS('EMP CON'!$G:$G,'EMP CON'!$C:$C,"&gt;="&amp;DATE(AN48,1,1),'EMP CON'!$C:$C,"&lt;="&amp;EOMONTH(DATE(AN48,12,1),0),'EMP CON'!$I:$I,"efetivado",'EMP CON'!$D:$D,"Empréstimo Recebido")+SUMIFS('EMP CON'!$G:$G,'EMP CON'!$C:$C,"&gt;="&amp;DATE(AN48,1,1),'EMP CON'!$C:$C,"&lt;="&amp;EOMONTH(DATE(AN48,12,1),0),'EMP CON'!$I:$I,$AN$12,'EMP CON'!$D:$D,"Empréstimo Recebido")</f>
        <v>0</v>
      </c>
      <c r="BH48" s="385">
        <f>SUMIFS('PG CAR'!$H:$H,'PG CAR'!$C:$C,"&gt;="&amp;DATE(AN48,1,1),'PG CAR'!$C:$C,"&lt;="&amp;EOMONTH(DATE(AN48,12,1),0),'PG CAR'!$J:$J,"efetivado")+SUMIFS('PG CAR'!$H:$H,'PG CAR'!$C:$C,"&gt;="&amp;DATE(AN48,1,1),'PG CAR'!$C:$C,"&lt;="&amp;EOMONTH(DATE(AN48,12,1),0),'PG CAR'!$J:$J,$AN$12)</f>
        <v>0</v>
      </c>
      <c r="BI48" s="385"/>
      <c r="BJ48" s="385"/>
      <c r="BL48" s="380">
        <f t="shared" si="3"/>
        <v>2055</v>
      </c>
      <c r="BM48" s="385">
        <f t="shared" si="4"/>
        <v>0</v>
      </c>
      <c r="BN48" s="385">
        <f t="shared" si="5"/>
        <v>0</v>
      </c>
      <c r="BO48" s="385">
        <f t="shared" si="6"/>
        <v>0</v>
      </c>
      <c r="BP48" s="385">
        <f t="shared" si="7"/>
        <v>0</v>
      </c>
      <c r="BQ48" s="385">
        <f t="shared" si="8"/>
        <v>0</v>
      </c>
      <c r="BR48" s="385">
        <f t="shared" si="9"/>
        <v>0</v>
      </c>
      <c r="BS48" s="385">
        <f t="shared" si="10"/>
        <v>0</v>
      </c>
      <c r="BT48" s="385">
        <f t="shared" si="11"/>
        <v>0</v>
      </c>
      <c r="BU48" s="385">
        <f t="shared" si="12"/>
        <v>0</v>
      </c>
      <c r="BV48" s="385">
        <f t="shared" si="13"/>
        <v>0</v>
      </c>
    </row>
    <row r="49" spans="2:74" x14ac:dyDescent="0.25">
      <c r="B49" s="225"/>
      <c r="C49" s="225"/>
      <c r="D49" s="225"/>
      <c r="E49" s="225"/>
      <c r="F49" s="225"/>
      <c r="G49" s="225"/>
      <c r="H49" s="225"/>
      <c r="I49" s="225"/>
      <c r="J49" s="225"/>
      <c r="K49" s="225"/>
      <c r="L49" s="225"/>
      <c r="M49" s="225"/>
      <c r="N49" s="225"/>
      <c r="O49" s="225"/>
      <c r="P49" s="225"/>
      <c r="Q49" s="225"/>
      <c r="R49" s="225"/>
      <c r="S49" s="225"/>
      <c r="T49" s="225"/>
      <c r="U49" s="225"/>
      <c r="V49" s="225"/>
      <c r="W49" s="225"/>
      <c r="X49" s="225"/>
      <c r="Y49" s="225"/>
      <c r="Z49" s="225"/>
      <c r="AA49" s="225"/>
      <c r="AB49" s="225"/>
      <c r="AC49" s="342"/>
      <c r="AN49" s="380">
        <f t="shared" si="18"/>
        <v>2056</v>
      </c>
      <c r="AO49" s="385">
        <f t="shared" si="19"/>
        <v>0</v>
      </c>
      <c r="AP49" s="385">
        <f>SUMIFS(DES!$F:$F,DES!$C:$C,"&gt;="&amp;DATE(AN49,1,1),DES!$C:$C,"&lt;="&amp;EOMONTH(DATE(AN49,12,1),0),DES!$G:$G,$G$10,DES!$H:$H,"efetivado")+SUMIFS(DES!$F:$F,DES!$C:$C,"&gt;="&amp;DATE(AN49,1,1),DES!$C:$C,"&lt;="&amp;EOMONTH(DATE(AN49,12,1),0),DES!$G:$G,$G$10,DES!$H:$H,$AN$12)</f>
        <v>0</v>
      </c>
      <c r="AQ49" s="385">
        <f>SUMIFS(REC!$F:$F,REC!$C:$C,"&gt;="&amp;DATE(AN49,1,1),REC!$C:$C,"&lt;="&amp;EOMONTH(DATE(AN49,12,1),0),REC!$G:$G,$G$10,REC!$H:$H,"efetivado")+SUMIFS(REC!$F:$F,REC!$C:$C,"&gt;="&amp;DATE(AN49,1,1),REC!$C:$C,"&lt;="&amp;EOMONTH(DATE(AN49,12,1),0),REC!$G:$G,$G$10,REC!$H:$H,$AN$12)</f>
        <v>0</v>
      </c>
      <c r="AR49" s="385">
        <f>SUMIFS('EMP ADQ'!$G:$G,'EMP ADQ'!$C:$C,"&gt;="&amp;DATE(AN49,1,1),'EMP ADQ'!$C:$C,"&lt;="&amp;EOMONTH(DATE(AN49,12,1),0),'EMP ADQ'!$H:$H,$G$10,'EMP ADQ'!$I:$I,"efetivado",'EMP ADQ'!$D:$D,"Empréstimo Adquirido")+SUMIFS('EMP ADQ'!$G:$G,'EMP ADQ'!$C:$C,"&gt;="&amp;DATE(AN49,1,1),'EMP ADQ'!$C:$C,"&lt;="&amp;EOMONTH(DATE(AN49,12,1),0),'EMP ADQ'!$H:$H,$G$10,'EMP ADQ'!$I:$I,$AN$12,'EMP ADQ'!$D:$D,"Empréstimo Adquirido")</f>
        <v>0</v>
      </c>
      <c r="AS49" s="385">
        <f>SUMIFS('EMP ADQ'!$G:$G,'EMP ADQ'!$C:$C,"&gt;="&amp;DATE(AN49,1,1),'EMP ADQ'!$C:$C,"&lt;="&amp;EOMONTH(DATE(AN49,12,1),0),'EMP ADQ'!$H:$H,$G$10,'EMP ADQ'!$I:$I,"efetivado",'EMP ADQ'!$D:$D,"Empréstimo Pago")+SUMIFS('EMP ADQ'!$G:$G,'EMP ADQ'!$C:$C,"&gt;="&amp;DATE(AN49,1,1),'EMP ADQ'!$C:$C,"&lt;="&amp;EOMONTH(DATE(AN49,12,1),0),'EMP ADQ'!$H:$H,$G$10,'EMP ADQ'!$I:$I,$AN$12,'EMP ADQ'!$D:$D,"Empréstimo Pago")</f>
        <v>0</v>
      </c>
      <c r="AT49" s="385">
        <f>SUMIFS('EMP CON'!$G:$G,'EMP CON'!$C:$C,"&gt;="&amp;DATE(AN49,1,1),'EMP CON'!$C:$C,"&lt;="&amp;EOMONTH(DATE(AN49,12,1),0),'EMP CON'!$H:$H,$G$10,'EMP CON'!$I:$I,"efetivado",'EMP CON'!$D:$D,"Empréstimo Concedido")+SUMIFS('EMP CON'!$G:$G,'EMP CON'!$C:$C,"&gt;="&amp;DATE(AN49,1,1),'EMP CON'!$C:$C,"&lt;="&amp;EOMONTH(DATE(AN49,12,1),0),'EMP CON'!$H:$H,$G$10,'EMP CON'!$I:$I,$AN$12,'EMP CON'!$D:$D,"Empréstimo Concedido")</f>
        <v>0</v>
      </c>
      <c r="AU49" s="385">
        <f>SUMIFS('EMP CON'!$G:$G,'EMP CON'!$C:$C,"&gt;="&amp;DATE(AN49,1,1),'EMP CON'!$C:$C,"&lt;="&amp;EOMONTH(DATE(AN49,12,1),0),'EMP CON'!$H:$H,$G$10,'EMP CON'!$I:$I,"efetivado",'EMP CON'!$D:$D,"Empréstimo Recebido")+SUMIFS('EMP CON'!$G:$G,'EMP CON'!$C:$C,"&gt;="&amp;DATE(AN49,1,1),'EMP CON'!$C:$C,"&lt;="&amp;EOMONTH(DATE(AN49,12,1),0),'EMP CON'!$H:$H,$G$10,'EMP CON'!$I:$I,$AN$12,'EMP CON'!$D:$D,"Empréstimo Recebido")</f>
        <v>0</v>
      </c>
      <c r="AV49" s="385">
        <f>SUMIFS('PG CAR'!$H:$H,'PG CAR'!$C:$C,"&gt;="&amp;DATE(AN49,1,1),'PG CAR'!$C:$C,"&lt;="&amp;EOMONTH(DATE(AN49,12,1),0),'PG CAR'!$I:$I,$G$10,'PG CAR'!$J:$J,"efetivado")+SUMIFS('PG CAR'!$H:$H,'PG CAR'!$C:$C,"&gt;="&amp;DATE(AN49,1,1),'PG CAR'!$C:$C,"&lt;="&amp;EOMONTH(DATE(AN49,12,1),0),'PG CAR'!$I:$I,$G$10,'PG CAR'!$J:$J,$AN$12)</f>
        <v>0</v>
      </c>
      <c r="AW49" s="385">
        <f>SUMIFS(TRANS!$F:$F,TRANS!$C:$C,"&gt;="&amp;DATE(AN49,1,1),TRANS!$C:$C,"&lt;="&amp;EOMONTH(DATE(AN49,12,1),0),TRANS!$D:$D,$G$10,DES!$H:$H,"efetivado")+SUMIFS(TRANS!$F:$F,TRANS!$C:$C,"&gt;="&amp;DATE(AN49,1,1),TRANS!$C:$C,"&lt;="&amp;EOMONTH(DATE(AN49,12,1),0),TRANS!$D:$D,$G$10,DES!$H:$H,$AN$12)</f>
        <v>0</v>
      </c>
      <c r="AX49" s="385">
        <f>SUMIFS(TRANS!$F:$F,TRANS!$C:$C,"&gt;="&amp;DATE(AN49,1,1),TRANS!$C:$C,"&lt;="&amp;EOMONTH(DATE(AN49,12,1),0),TRANS!$G:$G,$G$10,DES!$H:$H,"efetivado")+SUMIFS(TRANS!$F:$F,TRANS!$C:$C,"&gt;="&amp;DATE(AN49,1,1),TRANS!$C:$C,"&lt;="&amp;EOMONTH(DATE(AN49,12,1),0),TRANS!$G:$G,$G$10,DES!$H:$H,$AN$12)</f>
        <v>0</v>
      </c>
      <c r="AZ49" s="380">
        <f t="shared" si="1"/>
        <v>2056</v>
      </c>
      <c r="BA49" s="385">
        <f t="shared" si="2"/>
        <v>0</v>
      </c>
      <c r="BB49" s="385">
        <f>SUMIFS(DES!$F:$F,DES!$C:$C,"&gt;="&amp;DATE(AN49,1,1),DES!$C:$C,"&lt;="&amp;EOMONTH(DATE(AN49,12,1),0),DES!$H:$H,"efetivado")+SUMIFS(DES!$F:$F,DES!$C:$C,"&gt;="&amp;DATE(AN49,1,1),DES!$C:$C,"&lt;="&amp;EOMONTH(DATE(AN49,12,1),0),DES!$H:$H,$AN$12)</f>
        <v>0</v>
      </c>
      <c r="BC49" s="385">
        <f>SUMIFS(REC!$F:$F,REC!$C:$C,"&gt;="&amp;DATE(AN49,1,1),REC!$C:$C,"&lt;="&amp;EOMONTH(DATE(AN49,12,1),0),REC!$H:$H,"efetivado")+SUMIFS(REC!$F:$F,REC!$C:$C,"&gt;="&amp;DATE(AN49,1,1),REC!$C:$C,"&lt;="&amp;EOMONTH(DATE(AN49,12,1),0),REC!$H:$H,$AN$12)</f>
        <v>0</v>
      </c>
      <c r="BD49" s="385">
        <f>SUMIFS('EMP ADQ'!$G:$G,'EMP ADQ'!$C:$C,"&gt;="&amp;DATE(AN49,1,1),'EMP ADQ'!$C:$C,"&lt;="&amp;EOMONTH(DATE(AN49,12,1),0),'EMP ADQ'!$I:$I,"efetivado",'EMP ADQ'!$D:$D,"Empréstimo Adquirido")+SUMIFS('EMP ADQ'!$G:$G,'EMP ADQ'!$C:$C,"&gt;="&amp;DATE(AN49,1,1),'EMP ADQ'!$C:$C,"&lt;="&amp;EOMONTH(DATE(AN49,12,1),0),'EMP ADQ'!$I:$I,$AN$12,'EMP ADQ'!$D:$D,"Empréstimo Adquirido")</f>
        <v>0</v>
      </c>
      <c r="BE49" s="385">
        <f>SUMIFS('EMP ADQ'!$G:$G,'EMP ADQ'!$C:$C,"&gt;="&amp;DATE(AN49,1,1),'EMP ADQ'!$C:$C,"&lt;="&amp;EOMONTH(DATE(AN49,12,1),0),'EMP ADQ'!$I:$I,"efetivado",'EMP ADQ'!$D:$D,"Empréstimo Pago")+SUMIFS('EMP ADQ'!$G:$G,'EMP ADQ'!$C:$C,"&gt;="&amp;DATE(AN49,1,1),'EMP ADQ'!$C:$C,"&lt;="&amp;EOMONTH(DATE(AN49,12,1),0),'EMP ADQ'!$I:$I,$AN$12,'EMP ADQ'!$D:$D,"Empréstimo Pago")</f>
        <v>0</v>
      </c>
      <c r="BF49" s="385">
        <f>SUMIFS('EMP CON'!$G:$G,'EMP CON'!$C:$C,"&gt;="&amp;DATE(AN49,1,1),'EMP CON'!$C:$C,"&lt;="&amp;EOMONTH(DATE(AN49,12,1),0),'EMP CON'!$I:$I,"efetivado",'EMP CON'!$D:$D,"Empréstimo Concedido")+SUMIFS('EMP CON'!$G:$G,'EMP CON'!$C:$C,"&gt;="&amp;DATE(AN49,1,1),'EMP CON'!$C:$C,"&lt;="&amp;EOMONTH(DATE(AN49,126,1),0),'EMP CON'!$I:$I,$AN$12,'EMP CON'!$D:$D,"Empréstimo Concedido")</f>
        <v>0</v>
      </c>
      <c r="BG49" s="385">
        <f>SUMIFS('EMP CON'!$G:$G,'EMP CON'!$C:$C,"&gt;="&amp;DATE(AN49,1,1),'EMP CON'!$C:$C,"&lt;="&amp;EOMONTH(DATE(AN49,12,1),0),'EMP CON'!$I:$I,"efetivado",'EMP CON'!$D:$D,"Empréstimo Recebido")+SUMIFS('EMP CON'!$G:$G,'EMP CON'!$C:$C,"&gt;="&amp;DATE(AN49,1,1),'EMP CON'!$C:$C,"&lt;="&amp;EOMONTH(DATE(AN49,12,1),0),'EMP CON'!$I:$I,$AN$12,'EMP CON'!$D:$D,"Empréstimo Recebido")</f>
        <v>0</v>
      </c>
      <c r="BH49" s="385">
        <f>SUMIFS('PG CAR'!$H:$H,'PG CAR'!$C:$C,"&gt;="&amp;DATE(AN49,1,1),'PG CAR'!$C:$C,"&lt;="&amp;EOMONTH(DATE(AN49,12,1),0),'PG CAR'!$J:$J,"efetivado")+SUMIFS('PG CAR'!$H:$H,'PG CAR'!$C:$C,"&gt;="&amp;DATE(AN49,1,1),'PG CAR'!$C:$C,"&lt;="&amp;EOMONTH(DATE(AN49,12,1),0),'PG CAR'!$J:$J,$AN$12)</f>
        <v>0</v>
      </c>
      <c r="BI49" s="385"/>
      <c r="BJ49" s="385"/>
      <c r="BL49" s="380">
        <f t="shared" si="3"/>
        <v>2056</v>
      </c>
      <c r="BM49" s="385">
        <f t="shared" si="4"/>
        <v>0</v>
      </c>
      <c r="BN49" s="385">
        <f t="shared" si="5"/>
        <v>0</v>
      </c>
      <c r="BO49" s="385">
        <f t="shared" si="6"/>
        <v>0</v>
      </c>
      <c r="BP49" s="385">
        <f t="shared" si="7"/>
        <v>0</v>
      </c>
      <c r="BQ49" s="385">
        <f t="shared" si="8"/>
        <v>0</v>
      </c>
      <c r="BR49" s="385">
        <f t="shared" si="9"/>
        <v>0</v>
      </c>
      <c r="BS49" s="385">
        <f t="shared" si="10"/>
        <v>0</v>
      </c>
      <c r="BT49" s="385">
        <f t="shared" si="11"/>
        <v>0</v>
      </c>
      <c r="BU49" s="385">
        <f t="shared" si="12"/>
        <v>0</v>
      </c>
      <c r="BV49" s="385">
        <f t="shared" si="13"/>
        <v>0</v>
      </c>
    </row>
    <row r="50" spans="2:74" x14ac:dyDescent="0.25">
      <c r="B50" s="225"/>
      <c r="C50" s="225"/>
      <c r="D50" s="225"/>
      <c r="E50" s="225"/>
      <c r="F50" s="225"/>
      <c r="G50" s="225"/>
      <c r="H50" s="225"/>
      <c r="I50" s="225"/>
      <c r="J50" s="225"/>
      <c r="K50" s="225"/>
      <c r="L50" s="225"/>
      <c r="M50" s="225"/>
      <c r="N50" s="225"/>
      <c r="O50" s="225"/>
      <c r="P50" s="225"/>
      <c r="Q50" s="225"/>
      <c r="R50" s="225"/>
      <c r="S50" s="225"/>
      <c r="T50" s="225"/>
      <c r="U50" s="225"/>
      <c r="V50" s="225"/>
      <c r="W50" s="225"/>
      <c r="X50" s="225"/>
      <c r="Y50" s="225"/>
      <c r="Z50" s="225"/>
      <c r="AA50" s="225"/>
      <c r="AB50" s="225"/>
      <c r="AC50" s="342"/>
      <c r="AN50" s="380">
        <f t="shared" si="18"/>
        <v>2057</v>
      </c>
      <c r="AO50" s="385">
        <f t="shared" si="19"/>
        <v>0</v>
      </c>
      <c r="AP50" s="385">
        <f>SUMIFS(DES!$F:$F,DES!$C:$C,"&gt;="&amp;DATE(AN50,1,1),DES!$C:$C,"&lt;="&amp;EOMONTH(DATE(AN50,12,1),0),DES!$G:$G,$G$10,DES!$H:$H,"efetivado")+SUMIFS(DES!$F:$F,DES!$C:$C,"&gt;="&amp;DATE(AN50,1,1),DES!$C:$C,"&lt;="&amp;EOMONTH(DATE(AN50,12,1),0),DES!$G:$G,$G$10,DES!$H:$H,$AN$12)</f>
        <v>0</v>
      </c>
      <c r="AQ50" s="385">
        <f>SUMIFS(REC!$F:$F,REC!$C:$C,"&gt;="&amp;DATE(AN50,1,1),REC!$C:$C,"&lt;="&amp;EOMONTH(DATE(AN50,12,1),0),REC!$G:$G,$G$10,REC!$H:$H,"efetivado")+SUMIFS(REC!$F:$F,REC!$C:$C,"&gt;="&amp;DATE(AN50,1,1),REC!$C:$C,"&lt;="&amp;EOMONTH(DATE(AN50,12,1),0),REC!$G:$G,$G$10,REC!$H:$H,$AN$12)</f>
        <v>0</v>
      </c>
      <c r="AR50" s="385">
        <f>SUMIFS('EMP ADQ'!$G:$G,'EMP ADQ'!$C:$C,"&gt;="&amp;DATE(AN50,1,1),'EMP ADQ'!$C:$C,"&lt;="&amp;EOMONTH(DATE(AN50,12,1),0),'EMP ADQ'!$H:$H,$G$10,'EMP ADQ'!$I:$I,"efetivado",'EMP ADQ'!$D:$D,"Empréstimo Adquirido")+SUMIFS('EMP ADQ'!$G:$G,'EMP ADQ'!$C:$C,"&gt;="&amp;DATE(AN50,1,1),'EMP ADQ'!$C:$C,"&lt;="&amp;EOMONTH(DATE(AN50,12,1),0),'EMP ADQ'!$H:$H,$G$10,'EMP ADQ'!$I:$I,$AN$12,'EMP ADQ'!$D:$D,"Empréstimo Adquirido")</f>
        <v>0</v>
      </c>
      <c r="AS50" s="385">
        <f>SUMIFS('EMP ADQ'!$G:$G,'EMP ADQ'!$C:$C,"&gt;="&amp;DATE(AN50,1,1),'EMP ADQ'!$C:$C,"&lt;="&amp;EOMONTH(DATE(AN50,12,1),0),'EMP ADQ'!$H:$H,$G$10,'EMP ADQ'!$I:$I,"efetivado",'EMP ADQ'!$D:$D,"Empréstimo Pago")+SUMIFS('EMP ADQ'!$G:$G,'EMP ADQ'!$C:$C,"&gt;="&amp;DATE(AN50,1,1),'EMP ADQ'!$C:$C,"&lt;="&amp;EOMONTH(DATE(AN50,12,1),0),'EMP ADQ'!$H:$H,$G$10,'EMP ADQ'!$I:$I,$AN$12,'EMP ADQ'!$D:$D,"Empréstimo Pago")</f>
        <v>0</v>
      </c>
      <c r="AT50" s="385">
        <f>SUMIFS('EMP CON'!$G:$G,'EMP CON'!$C:$C,"&gt;="&amp;DATE(AN50,1,1),'EMP CON'!$C:$C,"&lt;="&amp;EOMONTH(DATE(AN50,12,1),0),'EMP CON'!$H:$H,$G$10,'EMP CON'!$I:$I,"efetivado",'EMP CON'!$D:$D,"Empréstimo Concedido")+SUMIFS('EMP CON'!$G:$G,'EMP CON'!$C:$C,"&gt;="&amp;DATE(AN50,1,1),'EMP CON'!$C:$C,"&lt;="&amp;EOMONTH(DATE(AN50,12,1),0),'EMP CON'!$H:$H,$G$10,'EMP CON'!$I:$I,$AN$12,'EMP CON'!$D:$D,"Empréstimo Concedido")</f>
        <v>0</v>
      </c>
      <c r="AU50" s="385">
        <f>SUMIFS('EMP CON'!$G:$G,'EMP CON'!$C:$C,"&gt;="&amp;DATE(AN50,1,1),'EMP CON'!$C:$C,"&lt;="&amp;EOMONTH(DATE(AN50,12,1),0),'EMP CON'!$H:$H,$G$10,'EMP CON'!$I:$I,"efetivado",'EMP CON'!$D:$D,"Empréstimo Recebido")+SUMIFS('EMP CON'!$G:$G,'EMP CON'!$C:$C,"&gt;="&amp;DATE(AN50,1,1),'EMP CON'!$C:$C,"&lt;="&amp;EOMONTH(DATE(AN50,12,1),0),'EMP CON'!$H:$H,$G$10,'EMP CON'!$I:$I,$AN$12,'EMP CON'!$D:$D,"Empréstimo Recebido")</f>
        <v>0</v>
      </c>
      <c r="AV50" s="385">
        <f>SUMIFS('PG CAR'!$H:$H,'PG CAR'!$C:$C,"&gt;="&amp;DATE(AN50,1,1),'PG CAR'!$C:$C,"&lt;="&amp;EOMONTH(DATE(AN50,12,1),0),'PG CAR'!$I:$I,$G$10,'PG CAR'!$J:$J,"efetivado")+SUMIFS('PG CAR'!$H:$H,'PG CAR'!$C:$C,"&gt;="&amp;DATE(AN50,1,1),'PG CAR'!$C:$C,"&lt;="&amp;EOMONTH(DATE(AN50,12,1),0),'PG CAR'!$I:$I,$G$10,'PG CAR'!$J:$J,$AN$12)</f>
        <v>0</v>
      </c>
      <c r="AW50" s="385">
        <f>SUMIFS(TRANS!$F:$F,TRANS!$C:$C,"&gt;="&amp;DATE(AN50,1,1),TRANS!$C:$C,"&lt;="&amp;EOMONTH(DATE(AN50,12,1),0),TRANS!$D:$D,$G$10,DES!$H:$H,"efetivado")+SUMIFS(TRANS!$F:$F,TRANS!$C:$C,"&gt;="&amp;DATE(AN50,1,1),TRANS!$C:$C,"&lt;="&amp;EOMONTH(DATE(AN50,12,1),0),TRANS!$D:$D,$G$10,DES!$H:$H,$AN$12)</f>
        <v>0</v>
      </c>
      <c r="AX50" s="385">
        <f>SUMIFS(TRANS!$F:$F,TRANS!$C:$C,"&gt;="&amp;DATE(AN50,1,1),TRANS!$C:$C,"&lt;="&amp;EOMONTH(DATE(AN50,12,1),0),TRANS!$G:$G,$G$10,DES!$H:$H,"efetivado")+SUMIFS(TRANS!$F:$F,TRANS!$C:$C,"&gt;="&amp;DATE(AN50,1,1),TRANS!$C:$C,"&lt;="&amp;EOMONTH(DATE(AN50,12,1),0),TRANS!$G:$G,$G$10,DES!$H:$H,$AN$12)</f>
        <v>0</v>
      </c>
      <c r="AZ50" s="380">
        <f t="shared" si="1"/>
        <v>2057</v>
      </c>
      <c r="BA50" s="385">
        <f t="shared" si="2"/>
        <v>0</v>
      </c>
      <c r="BB50" s="385">
        <f>SUMIFS(DES!$F:$F,DES!$C:$C,"&gt;="&amp;DATE(AN50,1,1),DES!$C:$C,"&lt;="&amp;EOMONTH(DATE(AN50,12,1),0),DES!$H:$H,"efetivado")+SUMIFS(DES!$F:$F,DES!$C:$C,"&gt;="&amp;DATE(AN50,1,1),DES!$C:$C,"&lt;="&amp;EOMONTH(DATE(AN50,12,1),0),DES!$H:$H,$AN$12)</f>
        <v>0</v>
      </c>
      <c r="BC50" s="385">
        <f>SUMIFS(REC!$F:$F,REC!$C:$C,"&gt;="&amp;DATE(AN50,1,1),REC!$C:$C,"&lt;="&amp;EOMONTH(DATE(AN50,12,1),0),REC!$H:$H,"efetivado")+SUMIFS(REC!$F:$F,REC!$C:$C,"&gt;="&amp;DATE(AN50,1,1),REC!$C:$C,"&lt;="&amp;EOMONTH(DATE(AN50,12,1),0),REC!$H:$H,$AN$12)</f>
        <v>0</v>
      </c>
      <c r="BD50" s="385">
        <f>SUMIFS('EMP ADQ'!$G:$G,'EMP ADQ'!$C:$C,"&gt;="&amp;DATE(AN50,1,1),'EMP ADQ'!$C:$C,"&lt;="&amp;EOMONTH(DATE(AN50,12,1),0),'EMP ADQ'!$I:$I,"efetivado",'EMP ADQ'!$D:$D,"Empréstimo Adquirido")+SUMIFS('EMP ADQ'!$G:$G,'EMP ADQ'!$C:$C,"&gt;="&amp;DATE(AN50,1,1),'EMP ADQ'!$C:$C,"&lt;="&amp;EOMONTH(DATE(AN50,12,1),0),'EMP ADQ'!$I:$I,$AN$12,'EMP ADQ'!$D:$D,"Empréstimo Adquirido")</f>
        <v>0</v>
      </c>
      <c r="BE50" s="385">
        <f>SUMIFS('EMP ADQ'!$G:$G,'EMP ADQ'!$C:$C,"&gt;="&amp;DATE(AN50,1,1),'EMP ADQ'!$C:$C,"&lt;="&amp;EOMONTH(DATE(AN50,12,1),0),'EMP ADQ'!$I:$I,"efetivado",'EMP ADQ'!$D:$D,"Empréstimo Pago")+SUMIFS('EMP ADQ'!$G:$G,'EMP ADQ'!$C:$C,"&gt;="&amp;DATE(AN50,1,1),'EMP ADQ'!$C:$C,"&lt;="&amp;EOMONTH(DATE(AN50,12,1),0),'EMP ADQ'!$I:$I,$AN$12,'EMP ADQ'!$D:$D,"Empréstimo Pago")</f>
        <v>0</v>
      </c>
      <c r="BF50" s="385">
        <f>SUMIFS('EMP CON'!$G:$G,'EMP CON'!$C:$C,"&gt;="&amp;DATE(AN50,1,1),'EMP CON'!$C:$C,"&lt;="&amp;EOMONTH(DATE(AN50,12,1),0),'EMP CON'!$I:$I,"efetivado",'EMP CON'!$D:$D,"Empréstimo Concedido")+SUMIFS('EMP CON'!$G:$G,'EMP CON'!$C:$C,"&gt;="&amp;DATE(AN50,1,1),'EMP CON'!$C:$C,"&lt;="&amp;EOMONTH(DATE(AN50,126,1),0),'EMP CON'!$I:$I,$AN$12,'EMP CON'!$D:$D,"Empréstimo Concedido")</f>
        <v>0</v>
      </c>
      <c r="BG50" s="385">
        <f>SUMIFS('EMP CON'!$G:$G,'EMP CON'!$C:$C,"&gt;="&amp;DATE(AN50,1,1),'EMP CON'!$C:$C,"&lt;="&amp;EOMONTH(DATE(AN50,12,1),0),'EMP CON'!$I:$I,"efetivado",'EMP CON'!$D:$D,"Empréstimo Recebido")+SUMIFS('EMP CON'!$G:$G,'EMP CON'!$C:$C,"&gt;="&amp;DATE(AN50,1,1),'EMP CON'!$C:$C,"&lt;="&amp;EOMONTH(DATE(AN50,12,1),0),'EMP CON'!$I:$I,$AN$12,'EMP CON'!$D:$D,"Empréstimo Recebido")</f>
        <v>0</v>
      </c>
      <c r="BH50" s="385">
        <f>SUMIFS('PG CAR'!$H:$H,'PG CAR'!$C:$C,"&gt;="&amp;DATE(AN50,1,1),'PG CAR'!$C:$C,"&lt;="&amp;EOMONTH(DATE(AN50,12,1),0),'PG CAR'!$J:$J,"efetivado")+SUMIFS('PG CAR'!$H:$H,'PG CAR'!$C:$C,"&gt;="&amp;DATE(AN50,1,1),'PG CAR'!$C:$C,"&lt;="&amp;EOMONTH(DATE(AN50,12,1),0),'PG CAR'!$J:$J,$AN$12)</f>
        <v>0</v>
      </c>
      <c r="BI50" s="385"/>
      <c r="BJ50" s="385"/>
      <c r="BL50" s="380">
        <f t="shared" si="3"/>
        <v>2057</v>
      </c>
      <c r="BM50" s="385">
        <f t="shared" si="4"/>
        <v>0</v>
      </c>
      <c r="BN50" s="385">
        <f t="shared" si="5"/>
        <v>0</v>
      </c>
      <c r="BO50" s="385">
        <f t="shared" si="6"/>
        <v>0</v>
      </c>
      <c r="BP50" s="385">
        <f t="shared" si="7"/>
        <v>0</v>
      </c>
      <c r="BQ50" s="385">
        <f t="shared" si="8"/>
        <v>0</v>
      </c>
      <c r="BR50" s="385">
        <f t="shared" si="9"/>
        <v>0</v>
      </c>
      <c r="BS50" s="385">
        <f t="shared" si="10"/>
        <v>0</v>
      </c>
      <c r="BT50" s="385">
        <f t="shared" si="11"/>
        <v>0</v>
      </c>
      <c r="BU50" s="385">
        <f t="shared" si="12"/>
        <v>0</v>
      </c>
      <c r="BV50" s="385">
        <f t="shared" si="13"/>
        <v>0</v>
      </c>
    </row>
    <row r="51" spans="2:74" x14ac:dyDescent="0.25">
      <c r="B51" s="225"/>
      <c r="C51" s="225"/>
      <c r="D51" s="225"/>
      <c r="E51" s="225"/>
      <c r="F51" s="225"/>
      <c r="G51" s="225"/>
      <c r="H51" s="225"/>
      <c r="I51" s="225"/>
      <c r="J51" s="225"/>
      <c r="K51" s="225"/>
      <c r="L51" s="225"/>
      <c r="M51" s="225"/>
      <c r="N51" s="225"/>
      <c r="O51" s="225"/>
      <c r="P51" s="225"/>
      <c r="Q51" s="225"/>
      <c r="R51" s="225"/>
      <c r="S51" s="225"/>
      <c r="T51" s="225"/>
      <c r="U51" s="225"/>
      <c r="V51" s="225"/>
      <c r="W51" s="225"/>
      <c r="X51" s="225"/>
      <c r="Y51" s="225"/>
      <c r="Z51" s="225"/>
      <c r="AA51" s="225"/>
      <c r="AB51" s="225"/>
      <c r="AC51" s="342"/>
      <c r="AN51" s="380">
        <f t="shared" si="18"/>
        <v>2058</v>
      </c>
      <c r="AO51" s="385">
        <f t="shared" si="19"/>
        <v>0</v>
      </c>
      <c r="AP51" s="385">
        <f>SUMIFS(DES!$F:$F,DES!$C:$C,"&gt;="&amp;DATE(AN51,1,1),DES!$C:$C,"&lt;="&amp;EOMONTH(DATE(AN51,12,1),0),DES!$G:$G,$G$10,DES!$H:$H,"efetivado")+SUMIFS(DES!$F:$F,DES!$C:$C,"&gt;="&amp;DATE(AN51,1,1),DES!$C:$C,"&lt;="&amp;EOMONTH(DATE(AN51,12,1),0),DES!$G:$G,$G$10,DES!$H:$H,$AN$12)</f>
        <v>0</v>
      </c>
      <c r="AQ51" s="385">
        <f>SUMIFS(REC!$F:$F,REC!$C:$C,"&gt;="&amp;DATE(AN51,1,1),REC!$C:$C,"&lt;="&amp;EOMONTH(DATE(AN51,12,1),0),REC!$G:$G,$G$10,REC!$H:$H,"efetivado")+SUMIFS(REC!$F:$F,REC!$C:$C,"&gt;="&amp;DATE(AN51,1,1),REC!$C:$C,"&lt;="&amp;EOMONTH(DATE(AN51,12,1),0),REC!$G:$G,$G$10,REC!$H:$H,$AN$12)</f>
        <v>0</v>
      </c>
      <c r="AR51" s="385">
        <f>SUMIFS('EMP ADQ'!$G:$G,'EMP ADQ'!$C:$C,"&gt;="&amp;DATE(AN51,1,1),'EMP ADQ'!$C:$C,"&lt;="&amp;EOMONTH(DATE(AN51,12,1),0),'EMP ADQ'!$H:$H,$G$10,'EMP ADQ'!$I:$I,"efetivado",'EMP ADQ'!$D:$D,"Empréstimo Adquirido")+SUMIFS('EMP ADQ'!$G:$G,'EMP ADQ'!$C:$C,"&gt;="&amp;DATE(AN51,1,1),'EMP ADQ'!$C:$C,"&lt;="&amp;EOMONTH(DATE(AN51,12,1),0),'EMP ADQ'!$H:$H,$G$10,'EMP ADQ'!$I:$I,$AN$12,'EMP ADQ'!$D:$D,"Empréstimo Adquirido")</f>
        <v>0</v>
      </c>
      <c r="AS51" s="385">
        <f>SUMIFS('EMP ADQ'!$G:$G,'EMP ADQ'!$C:$C,"&gt;="&amp;DATE(AN51,1,1),'EMP ADQ'!$C:$C,"&lt;="&amp;EOMONTH(DATE(AN51,12,1),0),'EMP ADQ'!$H:$H,$G$10,'EMP ADQ'!$I:$I,"efetivado",'EMP ADQ'!$D:$D,"Empréstimo Pago")+SUMIFS('EMP ADQ'!$G:$G,'EMP ADQ'!$C:$C,"&gt;="&amp;DATE(AN51,1,1),'EMP ADQ'!$C:$C,"&lt;="&amp;EOMONTH(DATE(AN51,12,1),0),'EMP ADQ'!$H:$H,$G$10,'EMP ADQ'!$I:$I,$AN$12,'EMP ADQ'!$D:$D,"Empréstimo Pago")</f>
        <v>0</v>
      </c>
      <c r="AT51" s="385">
        <f>SUMIFS('EMP CON'!$G:$G,'EMP CON'!$C:$C,"&gt;="&amp;DATE(AN51,1,1),'EMP CON'!$C:$C,"&lt;="&amp;EOMONTH(DATE(AN51,12,1),0),'EMP CON'!$H:$H,$G$10,'EMP CON'!$I:$I,"efetivado",'EMP CON'!$D:$D,"Empréstimo Concedido")+SUMIFS('EMP CON'!$G:$G,'EMP CON'!$C:$C,"&gt;="&amp;DATE(AN51,1,1),'EMP CON'!$C:$C,"&lt;="&amp;EOMONTH(DATE(AN51,12,1),0),'EMP CON'!$H:$H,$G$10,'EMP CON'!$I:$I,$AN$12,'EMP CON'!$D:$D,"Empréstimo Concedido")</f>
        <v>0</v>
      </c>
      <c r="AU51" s="385">
        <f>SUMIFS('EMP CON'!$G:$G,'EMP CON'!$C:$C,"&gt;="&amp;DATE(AN51,1,1),'EMP CON'!$C:$C,"&lt;="&amp;EOMONTH(DATE(AN51,12,1),0),'EMP CON'!$H:$H,$G$10,'EMP CON'!$I:$I,"efetivado",'EMP CON'!$D:$D,"Empréstimo Recebido")+SUMIFS('EMP CON'!$G:$G,'EMP CON'!$C:$C,"&gt;="&amp;DATE(AN51,1,1),'EMP CON'!$C:$C,"&lt;="&amp;EOMONTH(DATE(AN51,12,1),0),'EMP CON'!$H:$H,$G$10,'EMP CON'!$I:$I,$AN$12,'EMP CON'!$D:$D,"Empréstimo Recebido")</f>
        <v>0</v>
      </c>
      <c r="AV51" s="385">
        <f>SUMIFS('PG CAR'!$H:$H,'PG CAR'!$C:$C,"&gt;="&amp;DATE(AN51,1,1),'PG CAR'!$C:$C,"&lt;="&amp;EOMONTH(DATE(AN51,12,1),0),'PG CAR'!$I:$I,$G$10,'PG CAR'!$J:$J,"efetivado")+SUMIFS('PG CAR'!$H:$H,'PG CAR'!$C:$C,"&gt;="&amp;DATE(AN51,1,1),'PG CAR'!$C:$C,"&lt;="&amp;EOMONTH(DATE(AN51,12,1),0),'PG CAR'!$I:$I,$G$10,'PG CAR'!$J:$J,$AN$12)</f>
        <v>0</v>
      </c>
      <c r="AW51" s="385">
        <f>SUMIFS(TRANS!$F:$F,TRANS!$C:$C,"&gt;="&amp;DATE(AN51,1,1),TRANS!$C:$C,"&lt;="&amp;EOMONTH(DATE(AN51,12,1),0),TRANS!$D:$D,$G$10,DES!$H:$H,"efetivado")+SUMIFS(TRANS!$F:$F,TRANS!$C:$C,"&gt;="&amp;DATE(AN51,1,1),TRANS!$C:$C,"&lt;="&amp;EOMONTH(DATE(AN51,12,1),0),TRANS!$D:$D,$G$10,DES!$H:$H,$AN$12)</f>
        <v>0</v>
      </c>
      <c r="AX51" s="385">
        <f>SUMIFS(TRANS!$F:$F,TRANS!$C:$C,"&gt;="&amp;DATE(AN51,1,1),TRANS!$C:$C,"&lt;="&amp;EOMONTH(DATE(AN51,12,1),0),TRANS!$G:$G,$G$10,DES!$H:$H,"efetivado")+SUMIFS(TRANS!$F:$F,TRANS!$C:$C,"&gt;="&amp;DATE(AN51,1,1),TRANS!$C:$C,"&lt;="&amp;EOMONTH(DATE(AN51,12,1),0),TRANS!$G:$G,$G$10,DES!$H:$H,$AN$12)</f>
        <v>0</v>
      </c>
      <c r="AZ51" s="380">
        <f t="shared" si="1"/>
        <v>2058</v>
      </c>
      <c r="BA51" s="385">
        <f t="shared" si="2"/>
        <v>0</v>
      </c>
      <c r="BB51" s="385">
        <f>SUMIFS(DES!$F:$F,DES!$C:$C,"&gt;="&amp;DATE(AN51,1,1),DES!$C:$C,"&lt;="&amp;EOMONTH(DATE(AN51,12,1),0),DES!$H:$H,"efetivado")+SUMIFS(DES!$F:$F,DES!$C:$C,"&gt;="&amp;DATE(AN51,1,1),DES!$C:$C,"&lt;="&amp;EOMONTH(DATE(AN51,12,1),0),DES!$H:$H,$AN$12)</f>
        <v>0</v>
      </c>
      <c r="BC51" s="385">
        <f>SUMIFS(REC!$F:$F,REC!$C:$C,"&gt;="&amp;DATE(AN51,1,1),REC!$C:$C,"&lt;="&amp;EOMONTH(DATE(AN51,12,1),0),REC!$H:$H,"efetivado")+SUMIFS(REC!$F:$F,REC!$C:$C,"&gt;="&amp;DATE(AN51,1,1),REC!$C:$C,"&lt;="&amp;EOMONTH(DATE(AN51,12,1),0),REC!$H:$H,$AN$12)</f>
        <v>0</v>
      </c>
      <c r="BD51" s="385">
        <f>SUMIFS('EMP ADQ'!$G:$G,'EMP ADQ'!$C:$C,"&gt;="&amp;DATE(AN51,1,1),'EMP ADQ'!$C:$C,"&lt;="&amp;EOMONTH(DATE(AN51,12,1),0),'EMP ADQ'!$I:$I,"efetivado",'EMP ADQ'!$D:$D,"Empréstimo Adquirido")+SUMIFS('EMP ADQ'!$G:$G,'EMP ADQ'!$C:$C,"&gt;="&amp;DATE(AN51,1,1),'EMP ADQ'!$C:$C,"&lt;="&amp;EOMONTH(DATE(AN51,12,1),0),'EMP ADQ'!$I:$I,$AN$12,'EMP ADQ'!$D:$D,"Empréstimo Adquirido")</f>
        <v>0</v>
      </c>
      <c r="BE51" s="385">
        <f>SUMIFS('EMP ADQ'!$G:$G,'EMP ADQ'!$C:$C,"&gt;="&amp;DATE(AN51,1,1),'EMP ADQ'!$C:$C,"&lt;="&amp;EOMONTH(DATE(AN51,12,1),0),'EMP ADQ'!$I:$I,"efetivado",'EMP ADQ'!$D:$D,"Empréstimo Pago")+SUMIFS('EMP ADQ'!$G:$G,'EMP ADQ'!$C:$C,"&gt;="&amp;DATE(AN51,1,1),'EMP ADQ'!$C:$C,"&lt;="&amp;EOMONTH(DATE(AN51,12,1),0),'EMP ADQ'!$I:$I,$AN$12,'EMP ADQ'!$D:$D,"Empréstimo Pago")</f>
        <v>0</v>
      </c>
      <c r="BF51" s="385">
        <f>SUMIFS('EMP CON'!$G:$G,'EMP CON'!$C:$C,"&gt;="&amp;DATE(AN51,1,1),'EMP CON'!$C:$C,"&lt;="&amp;EOMONTH(DATE(AN51,12,1),0),'EMP CON'!$I:$I,"efetivado",'EMP CON'!$D:$D,"Empréstimo Concedido")+SUMIFS('EMP CON'!$G:$G,'EMP CON'!$C:$C,"&gt;="&amp;DATE(AN51,1,1),'EMP CON'!$C:$C,"&lt;="&amp;EOMONTH(DATE(AN51,126,1),0),'EMP CON'!$I:$I,$AN$12,'EMP CON'!$D:$D,"Empréstimo Concedido")</f>
        <v>0</v>
      </c>
      <c r="BG51" s="385">
        <f>SUMIFS('EMP CON'!$G:$G,'EMP CON'!$C:$C,"&gt;="&amp;DATE(AN51,1,1),'EMP CON'!$C:$C,"&lt;="&amp;EOMONTH(DATE(AN51,12,1),0),'EMP CON'!$I:$I,"efetivado",'EMP CON'!$D:$D,"Empréstimo Recebido")+SUMIFS('EMP CON'!$G:$G,'EMP CON'!$C:$C,"&gt;="&amp;DATE(AN51,1,1),'EMP CON'!$C:$C,"&lt;="&amp;EOMONTH(DATE(AN51,12,1),0),'EMP CON'!$I:$I,$AN$12,'EMP CON'!$D:$D,"Empréstimo Recebido")</f>
        <v>0</v>
      </c>
      <c r="BH51" s="385">
        <f>SUMIFS('PG CAR'!$H:$H,'PG CAR'!$C:$C,"&gt;="&amp;DATE(AN51,1,1),'PG CAR'!$C:$C,"&lt;="&amp;EOMONTH(DATE(AN51,12,1),0),'PG CAR'!$J:$J,"efetivado")+SUMIFS('PG CAR'!$H:$H,'PG CAR'!$C:$C,"&gt;="&amp;DATE(AN51,1,1),'PG CAR'!$C:$C,"&lt;="&amp;EOMONTH(DATE(AN51,12,1),0),'PG CAR'!$J:$J,$AN$12)</f>
        <v>0</v>
      </c>
      <c r="BI51" s="385"/>
      <c r="BJ51" s="385"/>
      <c r="BL51" s="380">
        <f t="shared" si="3"/>
        <v>2058</v>
      </c>
      <c r="BM51" s="385">
        <f t="shared" si="4"/>
        <v>0</v>
      </c>
      <c r="BN51" s="385">
        <f t="shared" si="5"/>
        <v>0</v>
      </c>
      <c r="BO51" s="385">
        <f t="shared" si="6"/>
        <v>0</v>
      </c>
      <c r="BP51" s="385">
        <f t="shared" si="7"/>
        <v>0</v>
      </c>
      <c r="BQ51" s="385">
        <f t="shared" si="8"/>
        <v>0</v>
      </c>
      <c r="BR51" s="385">
        <f t="shared" si="9"/>
        <v>0</v>
      </c>
      <c r="BS51" s="385">
        <f t="shared" si="10"/>
        <v>0</v>
      </c>
      <c r="BT51" s="385">
        <f t="shared" si="11"/>
        <v>0</v>
      </c>
      <c r="BU51" s="385">
        <f t="shared" si="12"/>
        <v>0</v>
      </c>
      <c r="BV51" s="385">
        <f t="shared" si="13"/>
        <v>0</v>
      </c>
    </row>
    <row r="52" spans="2:74" x14ac:dyDescent="0.25">
      <c r="B52" s="225"/>
      <c r="C52" s="225"/>
      <c r="D52" s="225"/>
      <c r="E52" s="225"/>
      <c r="F52" s="225"/>
      <c r="G52" s="225"/>
      <c r="H52" s="225"/>
      <c r="I52" s="225"/>
      <c r="J52" s="225"/>
      <c r="K52" s="225"/>
      <c r="L52" s="225"/>
      <c r="M52" s="225"/>
      <c r="N52" s="225"/>
      <c r="O52" s="225"/>
      <c r="P52" s="225"/>
      <c r="Q52" s="225"/>
      <c r="R52" s="225"/>
      <c r="S52" s="225"/>
      <c r="T52" s="225"/>
      <c r="U52" s="225"/>
      <c r="V52" s="225"/>
      <c r="W52" s="225"/>
      <c r="X52" s="225"/>
      <c r="Y52" s="225"/>
      <c r="Z52" s="225"/>
      <c r="AA52" s="225"/>
      <c r="AB52" s="225"/>
      <c r="AC52" s="342"/>
      <c r="AN52" s="380">
        <f t="shared" si="18"/>
        <v>2059</v>
      </c>
      <c r="AO52" s="385">
        <f t="shared" si="19"/>
        <v>0</v>
      </c>
      <c r="AP52" s="385">
        <f>SUMIFS(DES!$F:$F,DES!$C:$C,"&gt;="&amp;DATE(AN52,1,1),DES!$C:$C,"&lt;="&amp;EOMONTH(DATE(AN52,12,1),0),DES!$G:$G,$G$10,DES!$H:$H,"efetivado")+SUMIFS(DES!$F:$F,DES!$C:$C,"&gt;="&amp;DATE(AN52,1,1),DES!$C:$C,"&lt;="&amp;EOMONTH(DATE(AN52,12,1),0),DES!$G:$G,$G$10,DES!$H:$H,$AN$12)</f>
        <v>0</v>
      </c>
      <c r="AQ52" s="385">
        <f>SUMIFS(REC!$F:$F,REC!$C:$C,"&gt;="&amp;DATE(AN52,1,1),REC!$C:$C,"&lt;="&amp;EOMONTH(DATE(AN52,12,1),0),REC!$G:$G,$G$10,REC!$H:$H,"efetivado")+SUMIFS(REC!$F:$F,REC!$C:$C,"&gt;="&amp;DATE(AN52,1,1),REC!$C:$C,"&lt;="&amp;EOMONTH(DATE(AN52,12,1),0),REC!$G:$G,$G$10,REC!$H:$H,$AN$12)</f>
        <v>0</v>
      </c>
      <c r="AR52" s="385">
        <f>SUMIFS('EMP ADQ'!$G:$G,'EMP ADQ'!$C:$C,"&gt;="&amp;DATE(AN52,1,1),'EMP ADQ'!$C:$C,"&lt;="&amp;EOMONTH(DATE(AN52,12,1),0),'EMP ADQ'!$H:$H,$G$10,'EMP ADQ'!$I:$I,"efetivado",'EMP ADQ'!$D:$D,"Empréstimo Adquirido")+SUMIFS('EMP ADQ'!$G:$G,'EMP ADQ'!$C:$C,"&gt;="&amp;DATE(AN52,1,1),'EMP ADQ'!$C:$C,"&lt;="&amp;EOMONTH(DATE(AN52,12,1),0),'EMP ADQ'!$H:$H,$G$10,'EMP ADQ'!$I:$I,$AN$12,'EMP ADQ'!$D:$D,"Empréstimo Adquirido")</f>
        <v>0</v>
      </c>
      <c r="AS52" s="385">
        <f>SUMIFS('EMP ADQ'!$G:$G,'EMP ADQ'!$C:$C,"&gt;="&amp;DATE(AN52,1,1),'EMP ADQ'!$C:$C,"&lt;="&amp;EOMONTH(DATE(AN52,12,1),0),'EMP ADQ'!$H:$H,$G$10,'EMP ADQ'!$I:$I,"efetivado",'EMP ADQ'!$D:$D,"Empréstimo Pago")+SUMIFS('EMP ADQ'!$G:$G,'EMP ADQ'!$C:$C,"&gt;="&amp;DATE(AN52,1,1),'EMP ADQ'!$C:$C,"&lt;="&amp;EOMONTH(DATE(AN52,12,1),0),'EMP ADQ'!$H:$H,$G$10,'EMP ADQ'!$I:$I,$AN$12,'EMP ADQ'!$D:$D,"Empréstimo Pago")</f>
        <v>0</v>
      </c>
      <c r="AT52" s="385">
        <f>SUMIFS('EMP CON'!$G:$G,'EMP CON'!$C:$C,"&gt;="&amp;DATE(AN52,1,1),'EMP CON'!$C:$C,"&lt;="&amp;EOMONTH(DATE(AN52,12,1),0),'EMP CON'!$H:$H,$G$10,'EMP CON'!$I:$I,"efetivado",'EMP CON'!$D:$D,"Empréstimo Concedido")+SUMIFS('EMP CON'!$G:$G,'EMP CON'!$C:$C,"&gt;="&amp;DATE(AN52,1,1),'EMP CON'!$C:$C,"&lt;="&amp;EOMONTH(DATE(AN52,12,1),0),'EMP CON'!$H:$H,$G$10,'EMP CON'!$I:$I,$AN$12,'EMP CON'!$D:$D,"Empréstimo Concedido")</f>
        <v>0</v>
      </c>
      <c r="AU52" s="385">
        <f>SUMIFS('EMP CON'!$G:$G,'EMP CON'!$C:$C,"&gt;="&amp;DATE(AN52,1,1),'EMP CON'!$C:$C,"&lt;="&amp;EOMONTH(DATE(AN52,12,1),0),'EMP CON'!$H:$H,$G$10,'EMP CON'!$I:$I,"efetivado",'EMP CON'!$D:$D,"Empréstimo Recebido")+SUMIFS('EMP CON'!$G:$G,'EMP CON'!$C:$C,"&gt;="&amp;DATE(AN52,1,1),'EMP CON'!$C:$C,"&lt;="&amp;EOMONTH(DATE(AN52,12,1),0),'EMP CON'!$H:$H,$G$10,'EMP CON'!$I:$I,$AN$12,'EMP CON'!$D:$D,"Empréstimo Recebido")</f>
        <v>0</v>
      </c>
      <c r="AV52" s="385">
        <f>SUMIFS('PG CAR'!$H:$H,'PG CAR'!$C:$C,"&gt;="&amp;DATE(AN52,1,1),'PG CAR'!$C:$C,"&lt;="&amp;EOMONTH(DATE(AN52,12,1),0),'PG CAR'!$I:$I,$G$10,'PG CAR'!$J:$J,"efetivado")+SUMIFS('PG CAR'!$H:$H,'PG CAR'!$C:$C,"&gt;="&amp;DATE(AN52,1,1),'PG CAR'!$C:$C,"&lt;="&amp;EOMONTH(DATE(AN52,12,1),0),'PG CAR'!$I:$I,$G$10,'PG CAR'!$J:$J,$AN$12)</f>
        <v>0</v>
      </c>
      <c r="AW52" s="385">
        <f>SUMIFS(TRANS!$F:$F,TRANS!$C:$C,"&gt;="&amp;DATE(AN52,1,1),TRANS!$C:$C,"&lt;="&amp;EOMONTH(DATE(AN52,12,1),0),TRANS!$D:$D,$G$10,DES!$H:$H,"efetivado")+SUMIFS(TRANS!$F:$F,TRANS!$C:$C,"&gt;="&amp;DATE(AN52,1,1),TRANS!$C:$C,"&lt;="&amp;EOMONTH(DATE(AN52,12,1),0),TRANS!$D:$D,$G$10,DES!$H:$H,$AN$12)</f>
        <v>0</v>
      </c>
      <c r="AX52" s="385">
        <f>SUMIFS(TRANS!$F:$F,TRANS!$C:$C,"&gt;="&amp;DATE(AN52,1,1),TRANS!$C:$C,"&lt;="&amp;EOMONTH(DATE(AN52,12,1),0),TRANS!$G:$G,$G$10,DES!$H:$H,"efetivado")+SUMIFS(TRANS!$F:$F,TRANS!$C:$C,"&gt;="&amp;DATE(AN52,1,1),TRANS!$C:$C,"&lt;="&amp;EOMONTH(DATE(AN52,12,1),0),TRANS!$G:$G,$G$10,DES!$H:$H,$AN$12)</f>
        <v>0</v>
      </c>
      <c r="AZ52" s="380">
        <f t="shared" si="1"/>
        <v>2059</v>
      </c>
      <c r="BA52" s="385">
        <f t="shared" si="2"/>
        <v>0</v>
      </c>
      <c r="BB52" s="385">
        <f>SUMIFS(DES!$F:$F,DES!$C:$C,"&gt;="&amp;DATE(AN52,1,1),DES!$C:$C,"&lt;="&amp;EOMONTH(DATE(AN52,12,1),0),DES!$H:$H,"efetivado")+SUMIFS(DES!$F:$F,DES!$C:$C,"&gt;="&amp;DATE(AN52,1,1),DES!$C:$C,"&lt;="&amp;EOMONTH(DATE(AN52,12,1),0),DES!$H:$H,$AN$12)</f>
        <v>0</v>
      </c>
      <c r="BC52" s="385">
        <f>SUMIFS(REC!$F:$F,REC!$C:$C,"&gt;="&amp;DATE(AN52,1,1),REC!$C:$C,"&lt;="&amp;EOMONTH(DATE(AN52,12,1),0),REC!$H:$H,"efetivado")+SUMIFS(REC!$F:$F,REC!$C:$C,"&gt;="&amp;DATE(AN52,1,1),REC!$C:$C,"&lt;="&amp;EOMONTH(DATE(AN52,12,1),0),REC!$H:$H,$AN$12)</f>
        <v>0</v>
      </c>
      <c r="BD52" s="385">
        <f>SUMIFS('EMP ADQ'!$G:$G,'EMP ADQ'!$C:$C,"&gt;="&amp;DATE(AN52,1,1),'EMP ADQ'!$C:$C,"&lt;="&amp;EOMONTH(DATE(AN52,12,1),0),'EMP ADQ'!$I:$I,"efetivado",'EMP ADQ'!$D:$D,"Empréstimo Adquirido")+SUMIFS('EMP ADQ'!$G:$G,'EMP ADQ'!$C:$C,"&gt;="&amp;DATE(AN52,1,1),'EMP ADQ'!$C:$C,"&lt;="&amp;EOMONTH(DATE(AN52,12,1),0),'EMP ADQ'!$I:$I,$AN$12,'EMP ADQ'!$D:$D,"Empréstimo Adquirido")</f>
        <v>0</v>
      </c>
      <c r="BE52" s="385">
        <f>SUMIFS('EMP ADQ'!$G:$G,'EMP ADQ'!$C:$C,"&gt;="&amp;DATE(AN52,1,1),'EMP ADQ'!$C:$C,"&lt;="&amp;EOMONTH(DATE(AN52,12,1),0),'EMP ADQ'!$I:$I,"efetivado",'EMP ADQ'!$D:$D,"Empréstimo Pago")+SUMIFS('EMP ADQ'!$G:$G,'EMP ADQ'!$C:$C,"&gt;="&amp;DATE(AN52,1,1),'EMP ADQ'!$C:$C,"&lt;="&amp;EOMONTH(DATE(AN52,12,1),0),'EMP ADQ'!$I:$I,$AN$12,'EMP ADQ'!$D:$D,"Empréstimo Pago")</f>
        <v>0</v>
      </c>
      <c r="BF52" s="385">
        <f>SUMIFS('EMP CON'!$G:$G,'EMP CON'!$C:$C,"&gt;="&amp;DATE(AN52,1,1),'EMP CON'!$C:$C,"&lt;="&amp;EOMONTH(DATE(AN52,12,1),0),'EMP CON'!$I:$I,"efetivado",'EMP CON'!$D:$D,"Empréstimo Concedido")+SUMIFS('EMP CON'!$G:$G,'EMP CON'!$C:$C,"&gt;="&amp;DATE(AN52,1,1),'EMP CON'!$C:$C,"&lt;="&amp;EOMONTH(DATE(AN52,126,1),0),'EMP CON'!$I:$I,$AN$12,'EMP CON'!$D:$D,"Empréstimo Concedido")</f>
        <v>0</v>
      </c>
      <c r="BG52" s="385">
        <f>SUMIFS('EMP CON'!$G:$G,'EMP CON'!$C:$C,"&gt;="&amp;DATE(AN52,1,1),'EMP CON'!$C:$C,"&lt;="&amp;EOMONTH(DATE(AN52,12,1),0),'EMP CON'!$I:$I,"efetivado",'EMP CON'!$D:$D,"Empréstimo Recebido")+SUMIFS('EMP CON'!$G:$G,'EMP CON'!$C:$C,"&gt;="&amp;DATE(AN52,1,1),'EMP CON'!$C:$C,"&lt;="&amp;EOMONTH(DATE(AN52,12,1),0),'EMP CON'!$I:$I,$AN$12,'EMP CON'!$D:$D,"Empréstimo Recebido")</f>
        <v>0</v>
      </c>
      <c r="BH52" s="385">
        <f>SUMIFS('PG CAR'!$H:$H,'PG CAR'!$C:$C,"&gt;="&amp;DATE(AN52,1,1),'PG CAR'!$C:$C,"&lt;="&amp;EOMONTH(DATE(AN52,12,1),0),'PG CAR'!$J:$J,"efetivado")+SUMIFS('PG CAR'!$H:$H,'PG CAR'!$C:$C,"&gt;="&amp;DATE(AN52,1,1),'PG CAR'!$C:$C,"&lt;="&amp;EOMONTH(DATE(AN52,12,1),0),'PG CAR'!$J:$J,$AN$12)</f>
        <v>0</v>
      </c>
      <c r="BI52" s="385"/>
      <c r="BJ52" s="385"/>
      <c r="BL52" s="380">
        <f t="shared" si="3"/>
        <v>2059</v>
      </c>
      <c r="BM52" s="385">
        <f t="shared" si="4"/>
        <v>0</v>
      </c>
      <c r="BN52" s="385">
        <f t="shared" si="5"/>
        <v>0</v>
      </c>
      <c r="BO52" s="385">
        <f t="shared" si="6"/>
        <v>0</v>
      </c>
      <c r="BP52" s="385">
        <f t="shared" si="7"/>
        <v>0</v>
      </c>
      <c r="BQ52" s="385">
        <f t="shared" si="8"/>
        <v>0</v>
      </c>
      <c r="BR52" s="385">
        <f t="shared" si="9"/>
        <v>0</v>
      </c>
      <c r="BS52" s="385">
        <f t="shared" si="10"/>
        <v>0</v>
      </c>
      <c r="BT52" s="385">
        <f t="shared" si="11"/>
        <v>0</v>
      </c>
      <c r="BU52" s="385">
        <f t="shared" si="12"/>
        <v>0</v>
      </c>
      <c r="BV52" s="385">
        <f t="shared" si="13"/>
        <v>0</v>
      </c>
    </row>
    <row r="53" spans="2:74" x14ac:dyDescent="0.25">
      <c r="B53" s="225"/>
      <c r="C53" s="225"/>
      <c r="D53" s="225"/>
      <c r="E53" s="225"/>
      <c r="F53" s="225"/>
      <c r="G53" s="225"/>
      <c r="H53" s="225"/>
      <c r="I53" s="225"/>
      <c r="J53" s="225"/>
      <c r="K53" s="225"/>
      <c r="L53" s="225"/>
      <c r="M53" s="225"/>
      <c r="N53" s="225"/>
      <c r="O53" s="225"/>
      <c r="P53" s="225"/>
      <c r="Q53" s="225"/>
      <c r="R53" s="225"/>
      <c r="S53" s="225"/>
      <c r="T53" s="225"/>
      <c r="U53" s="225"/>
      <c r="V53" s="225"/>
      <c r="W53" s="225"/>
      <c r="X53" s="225"/>
      <c r="Y53" s="225"/>
      <c r="Z53" s="225"/>
      <c r="AA53" s="225"/>
      <c r="AB53" s="225"/>
      <c r="AC53" s="342"/>
      <c r="AN53" s="380">
        <f t="shared" si="18"/>
        <v>2060</v>
      </c>
      <c r="AO53" s="385">
        <f t="shared" si="19"/>
        <v>0</v>
      </c>
      <c r="AP53" s="385">
        <f>SUMIFS(DES!$F:$F,DES!$C:$C,"&gt;="&amp;DATE(AN53,1,1),DES!$C:$C,"&lt;="&amp;EOMONTH(DATE(AN53,12,1),0),DES!$G:$G,$G$10,DES!$H:$H,"efetivado")+SUMIFS(DES!$F:$F,DES!$C:$C,"&gt;="&amp;DATE(AN53,1,1),DES!$C:$C,"&lt;="&amp;EOMONTH(DATE(AN53,12,1),0),DES!$G:$G,$G$10,DES!$H:$H,$AN$12)</f>
        <v>0</v>
      </c>
      <c r="AQ53" s="385">
        <f>SUMIFS(REC!$F:$F,REC!$C:$C,"&gt;="&amp;DATE(AN53,1,1),REC!$C:$C,"&lt;="&amp;EOMONTH(DATE(AN53,12,1),0),REC!$G:$G,$G$10,REC!$H:$H,"efetivado")+SUMIFS(REC!$F:$F,REC!$C:$C,"&gt;="&amp;DATE(AN53,1,1),REC!$C:$C,"&lt;="&amp;EOMONTH(DATE(AN53,12,1),0),REC!$G:$G,$G$10,REC!$H:$H,$AN$12)</f>
        <v>0</v>
      </c>
      <c r="AR53" s="385">
        <f>SUMIFS('EMP ADQ'!$G:$G,'EMP ADQ'!$C:$C,"&gt;="&amp;DATE(AN53,1,1),'EMP ADQ'!$C:$C,"&lt;="&amp;EOMONTH(DATE(AN53,12,1),0),'EMP ADQ'!$H:$H,$G$10,'EMP ADQ'!$I:$I,"efetivado",'EMP ADQ'!$D:$D,"Empréstimo Adquirido")+SUMIFS('EMP ADQ'!$G:$G,'EMP ADQ'!$C:$C,"&gt;="&amp;DATE(AN53,1,1),'EMP ADQ'!$C:$C,"&lt;="&amp;EOMONTH(DATE(AN53,12,1),0),'EMP ADQ'!$H:$H,$G$10,'EMP ADQ'!$I:$I,$AN$12,'EMP ADQ'!$D:$D,"Empréstimo Adquirido")</f>
        <v>0</v>
      </c>
      <c r="AS53" s="385">
        <f>SUMIFS('EMP ADQ'!$G:$G,'EMP ADQ'!$C:$C,"&gt;="&amp;DATE(AN53,1,1),'EMP ADQ'!$C:$C,"&lt;="&amp;EOMONTH(DATE(AN53,12,1),0),'EMP ADQ'!$H:$H,$G$10,'EMP ADQ'!$I:$I,"efetivado",'EMP ADQ'!$D:$D,"Empréstimo Pago")+SUMIFS('EMP ADQ'!$G:$G,'EMP ADQ'!$C:$C,"&gt;="&amp;DATE(AN53,1,1),'EMP ADQ'!$C:$C,"&lt;="&amp;EOMONTH(DATE(AN53,12,1),0),'EMP ADQ'!$H:$H,$G$10,'EMP ADQ'!$I:$I,$AN$12,'EMP ADQ'!$D:$D,"Empréstimo Pago")</f>
        <v>0</v>
      </c>
      <c r="AT53" s="385">
        <f>SUMIFS('EMP CON'!$G:$G,'EMP CON'!$C:$C,"&gt;="&amp;DATE(AN53,1,1),'EMP CON'!$C:$C,"&lt;="&amp;EOMONTH(DATE(AN53,12,1),0),'EMP CON'!$H:$H,$G$10,'EMP CON'!$I:$I,"efetivado",'EMP CON'!$D:$D,"Empréstimo Concedido")+SUMIFS('EMP CON'!$G:$G,'EMP CON'!$C:$C,"&gt;="&amp;DATE(AN53,1,1),'EMP CON'!$C:$C,"&lt;="&amp;EOMONTH(DATE(AN53,12,1),0),'EMP CON'!$H:$H,$G$10,'EMP CON'!$I:$I,$AN$12,'EMP CON'!$D:$D,"Empréstimo Concedido")</f>
        <v>0</v>
      </c>
      <c r="AU53" s="385">
        <f>SUMIFS('EMP CON'!$G:$G,'EMP CON'!$C:$C,"&gt;="&amp;DATE(AN53,1,1),'EMP CON'!$C:$C,"&lt;="&amp;EOMONTH(DATE(AN53,12,1),0),'EMP CON'!$H:$H,$G$10,'EMP CON'!$I:$I,"efetivado",'EMP CON'!$D:$D,"Empréstimo Recebido")+SUMIFS('EMP CON'!$G:$G,'EMP CON'!$C:$C,"&gt;="&amp;DATE(AN53,1,1),'EMP CON'!$C:$C,"&lt;="&amp;EOMONTH(DATE(AN53,12,1),0),'EMP CON'!$H:$H,$G$10,'EMP CON'!$I:$I,$AN$12,'EMP CON'!$D:$D,"Empréstimo Recebido")</f>
        <v>0</v>
      </c>
      <c r="AV53" s="385">
        <f>SUMIFS('PG CAR'!$H:$H,'PG CAR'!$C:$C,"&gt;="&amp;DATE(AN53,1,1),'PG CAR'!$C:$C,"&lt;="&amp;EOMONTH(DATE(AN53,12,1),0),'PG CAR'!$I:$I,$G$10,'PG CAR'!$J:$J,"efetivado")+SUMIFS('PG CAR'!$H:$H,'PG CAR'!$C:$C,"&gt;="&amp;DATE(AN53,1,1),'PG CAR'!$C:$C,"&lt;="&amp;EOMONTH(DATE(AN53,12,1),0),'PG CAR'!$I:$I,$G$10,'PG CAR'!$J:$J,$AN$12)</f>
        <v>0</v>
      </c>
      <c r="AW53" s="385">
        <f>SUMIFS(TRANS!$F:$F,TRANS!$C:$C,"&gt;="&amp;DATE(AN53,1,1),TRANS!$C:$C,"&lt;="&amp;EOMONTH(DATE(AN53,12,1),0),TRANS!$D:$D,$G$10,DES!$H:$H,"efetivado")+SUMIFS(TRANS!$F:$F,TRANS!$C:$C,"&gt;="&amp;DATE(AN53,1,1),TRANS!$C:$C,"&lt;="&amp;EOMONTH(DATE(AN53,12,1),0),TRANS!$D:$D,$G$10,DES!$H:$H,$AN$12)</f>
        <v>0</v>
      </c>
      <c r="AX53" s="385">
        <f>SUMIFS(TRANS!$F:$F,TRANS!$C:$C,"&gt;="&amp;DATE(AN53,1,1),TRANS!$C:$C,"&lt;="&amp;EOMONTH(DATE(AN53,12,1),0),TRANS!$G:$G,$G$10,DES!$H:$H,"efetivado")+SUMIFS(TRANS!$F:$F,TRANS!$C:$C,"&gt;="&amp;DATE(AN53,1,1),TRANS!$C:$C,"&lt;="&amp;EOMONTH(DATE(AN53,12,1),0),TRANS!$G:$G,$G$10,DES!$H:$H,$AN$12)</f>
        <v>0</v>
      </c>
      <c r="AZ53" s="380">
        <f t="shared" si="1"/>
        <v>2060</v>
      </c>
      <c r="BA53" s="385">
        <f t="shared" si="2"/>
        <v>0</v>
      </c>
      <c r="BB53" s="385">
        <f>SUMIFS(DES!$F:$F,DES!$C:$C,"&gt;="&amp;DATE(AN53,1,1),DES!$C:$C,"&lt;="&amp;EOMONTH(DATE(AN53,12,1),0),DES!$H:$H,"efetivado")+SUMIFS(DES!$F:$F,DES!$C:$C,"&gt;="&amp;DATE(AN53,1,1),DES!$C:$C,"&lt;="&amp;EOMONTH(DATE(AN53,12,1),0),DES!$H:$H,$AN$12)</f>
        <v>0</v>
      </c>
      <c r="BC53" s="385">
        <f>SUMIFS(REC!$F:$F,REC!$C:$C,"&gt;="&amp;DATE(AN53,1,1),REC!$C:$C,"&lt;="&amp;EOMONTH(DATE(AN53,12,1),0),REC!$H:$H,"efetivado")+SUMIFS(REC!$F:$F,REC!$C:$C,"&gt;="&amp;DATE(AN53,1,1),REC!$C:$C,"&lt;="&amp;EOMONTH(DATE(AN53,12,1),0),REC!$H:$H,$AN$12)</f>
        <v>0</v>
      </c>
      <c r="BD53" s="385">
        <f>SUMIFS('EMP ADQ'!$G:$G,'EMP ADQ'!$C:$C,"&gt;="&amp;DATE(AN53,1,1),'EMP ADQ'!$C:$C,"&lt;="&amp;EOMONTH(DATE(AN53,12,1),0),'EMP ADQ'!$I:$I,"efetivado",'EMP ADQ'!$D:$D,"Empréstimo Adquirido")+SUMIFS('EMP ADQ'!$G:$G,'EMP ADQ'!$C:$C,"&gt;="&amp;DATE(AN53,1,1),'EMP ADQ'!$C:$C,"&lt;="&amp;EOMONTH(DATE(AN53,12,1),0),'EMP ADQ'!$I:$I,$AN$12,'EMP ADQ'!$D:$D,"Empréstimo Adquirido")</f>
        <v>0</v>
      </c>
      <c r="BE53" s="385">
        <f>SUMIFS('EMP ADQ'!$G:$G,'EMP ADQ'!$C:$C,"&gt;="&amp;DATE(AN53,1,1),'EMP ADQ'!$C:$C,"&lt;="&amp;EOMONTH(DATE(AN53,12,1),0),'EMP ADQ'!$I:$I,"efetivado",'EMP ADQ'!$D:$D,"Empréstimo Pago")+SUMIFS('EMP ADQ'!$G:$G,'EMP ADQ'!$C:$C,"&gt;="&amp;DATE(AN53,1,1),'EMP ADQ'!$C:$C,"&lt;="&amp;EOMONTH(DATE(AN53,12,1),0),'EMP ADQ'!$I:$I,$AN$12,'EMP ADQ'!$D:$D,"Empréstimo Pago")</f>
        <v>0</v>
      </c>
      <c r="BF53" s="385">
        <f>SUMIFS('EMP CON'!$G:$G,'EMP CON'!$C:$C,"&gt;="&amp;DATE(AN53,1,1),'EMP CON'!$C:$C,"&lt;="&amp;EOMONTH(DATE(AN53,12,1),0),'EMP CON'!$I:$I,"efetivado",'EMP CON'!$D:$D,"Empréstimo Concedido")+SUMIFS('EMP CON'!$G:$G,'EMP CON'!$C:$C,"&gt;="&amp;DATE(AN53,1,1),'EMP CON'!$C:$C,"&lt;="&amp;EOMONTH(DATE(AN53,126,1),0),'EMP CON'!$I:$I,$AN$12,'EMP CON'!$D:$D,"Empréstimo Concedido")</f>
        <v>0</v>
      </c>
      <c r="BG53" s="385">
        <f>SUMIFS('EMP CON'!$G:$G,'EMP CON'!$C:$C,"&gt;="&amp;DATE(AN53,1,1),'EMP CON'!$C:$C,"&lt;="&amp;EOMONTH(DATE(AN53,12,1),0),'EMP CON'!$I:$I,"efetivado",'EMP CON'!$D:$D,"Empréstimo Recebido")+SUMIFS('EMP CON'!$G:$G,'EMP CON'!$C:$C,"&gt;="&amp;DATE(AN53,1,1),'EMP CON'!$C:$C,"&lt;="&amp;EOMONTH(DATE(AN53,12,1),0),'EMP CON'!$I:$I,$AN$12,'EMP CON'!$D:$D,"Empréstimo Recebido")</f>
        <v>0</v>
      </c>
      <c r="BH53" s="385">
        <f>SUMIFS('PG CAR'!$H:$H,'PG CAR'!$C:$C,"&gt;="&amp;DATE(AN53,1,1),'PG CAR'!$C:$C,"&lt;="&amp;EOMONTH(DATE(AN53,12,1),0),'PG CAR'!$J:$J,"efetivado")+SUMIFS('PG CAR'!$H:$H,'PG CAR'!$C:$C,"&gt;="&amp;DATE(AN53,1,1),'PG CAR'!$C:$C,"&lt;="&amp;EOMONTH(DATE(AN53,12,1),0),'PG CAR'!$J:$J,$AN$12)</f>
        <v>0</v>
      </c>
      <c r="BI53" s="385"/>
      <c r="BJ53" s="385"/>
      <c r="BL53" s="380">
        <f t="shared" si="3"/>
        <v>2060</v>
      </c>
      <c r="BM53" s="385">
        <f t="shared" si="4"/>
        <v>0</v>
      </c>
      <c r="BN53" s="385">
        <f t="shared" si="5"/>
        <v>0</v>
      </c>
      <c r="BO53" s="385">
        <f t="shared" si="6"/>
        <v>0</v>
      </c>
      <c r="BP53" s="385">
        <f t="shared" si="7"/>
        <v>0</v>
      </c>
      <c r="BQ53" s="385">
        <f t="shared" si="8"/>
        <v>0</v>
      </c>
      <c r="BR53" s="385">
        <f t="shared" si="9"/>
        <v>0</v>
      </c>
      <c r="BS53" s="385">
        <f t="shared" si="10"/>
        <v>0</v>
      </c>
      <c r="BT53" s="385">
        <f t="shared" si="11"/>
        <v>0</v>
      </c>
      <c r="BU53" s="385">
        <f t="shared" si="12"/>
        <v>0</v>
      </c>
      <c r="BV53" s="385">
        <f t="shared" si="13"/>
        <v>0</v>
      </c>
    </row>
    <row r="54" spans="2:74" x14ac:dyDescent="0.25">
      <c r="B54" s="225"/>
      <c r="C54" s="225"/>
      <c r="D54" s="225"/>
      <c r="E54" s="225"/>
      <c r="F54" s="225"/>
      <c r="G54" s="225"/>
      <c r="H54" s="225"/>
      <c r="I54" s="225"/>
      <c r="J54" s="225"/>
      <c r="K54" s="225"/>
      <c r="L54" s="225"/>
      <c r="M54" s="225"/>
      <c r="N54" s="225"/>
      <c r="O54" s="225"/>
      <c r="P54" s="225"/>
      <c r="Q54" s="225"/>
      <c r="R54" s="225"/>
      <c r="S54" s="225"/>
      <c r="T54" s="225"/>
      <c r="U54" s="225"/>
      <c r="V54" s="225"/>
      <c r="W54" s="225"/>
      <c r="X54" s="225"/>
      <c r="Y54" s="225"/>
      <c r="Z54" s="225"/>
      <c r="AA54" s="225"/>
      <c r="AB54" s="225"/>
      <c r="AC54" s="342"/>
      <c r="AN54" s="380">
        <f t="shared" si="18"/>
        <v>2061</v>
      </c>
      <c r="AO54" s="385">
        <f t="shared" si="19"/>
        <v>0</v>
      </c>
      <c r="AP54" s="385">
        <f>SUMIFS(DES!$F:$F,DES!$C:$C,"&gt;="&amp;DATE(AN54,1,1),DES!$C:$C,"&lt;="&amp;EOMONTH(DATE(AN54,12,1),0),DES!$G:$G,$G$10,DES!$H:$H,"efetivado")+SUMIFS(DES!$F:$F,DES!$C:$C,"&gt;="&amp;DATE(AN54,1,1),DES!$C:$C,"&lt;="&amp;EOMONTH(DATE(AN54,12,1),0),DES!$G:$G,$G$10,DES!$H:$H,$AN$12)</f>
        <v>0</v>
      </c>
      <c r="AQ54" s="385">
        <f>SUMIFS(REC!$F:$F,REC!$C:$C,"&gt;="&amp;DATE(AN54,1,1),REC!$C:$C,"&lt;="&amp;EOMONTH(DATE(AN54,12,1),0),REC!$G:$G,$G$10,REC!$H:$H,"efetivado")+SUMIFS(REC!$F:$F,REC!$C:$C,"&gt;="&amp;DATE(AN54,1,1),REC!$C:$C,"&lt;="&amp;EOMONTH(DATE(AN54,12,1),0),REC!$G:$G,$G$10,REC!$H:$H,$AN$12)</f>
        <v>0</v>
      </c>
      <c r="AR54" s="385">
        <f>SUMIFS('EMP ADQ'!$G:$G,'EMP ADQ'!$C:$C,"&gt;="&amp;DATE(AN54,1,1),'EMP ADQ'!$C:$C,"&lt;="&amp;EOMONTH(DATE(AN54,12,1),0),'EMP ADQ'!$H:$H,$G$10,'EMP ADQ'!$I:$I,"efetivado",'EMP ADQ'!$D:$D,"Empréstimo Adquirido")+SUMIFS('EMP ADQ'!$G:$G,'EMP ADQ'!$C:$C,"&gt;="&amp;DATE(AN54,1,1),'EMP ADQ'!$C:$C,"&lt;="&amp;EOMONTH(DATE(AN54,12,1),0),'EMP ADQ'!$H:$H,$G$10,'EMP ADQ'!$I:$I,$AN$12,'EMP ADQ'!$D:$D,"Empréstimo Adquirido")</f>
        <v>0</v>
      </c>
      <c r="AS54" s="385">
        <f>SUMIFS('EMP ADQ'!$G:$G,'EMP ADQ'!$C:$C,"&gt;="&amp;DATE(AN54,1,1),'EMP ADQ'!$C:$C,"&lt;="&amp;EOMONTH(DATE(AN54,12,1),0),'EMP ADQ'!$H:$H,$G$10,'EMP ADQ'!$I:$I,"efetivado",'EMP ADQ'!$D:$D,"Empréstimo Pago")+SUMIFS('EMP ADQ'!$G:$G,'EMP ADQ'!$C:$C,"&gt;="&amp;DATE(AN54,1,1),'EMP ADQ'!$C:$C,"&lt;="&amp;EOMONTH(DATE(AN54,12,1),0),'EMP ADQ'!$H:$H,$G$10,'EMP ADQ'!$I:$I,$AN$12,'EMP ADQ'!$D:$D,"Empréstimo Pago")</f>
        <v>0</v>
      </c>
      <c r="AT54" s="385">
        <f>SUMIFS('EMP CON'!$G:$G,'EMP CON'!$C:$C,"&gt;="&amp;DATE(AN54,1,1),'EMP CON'!$C:$C,"&lt;="&amp;EOMONTH(DATE(AN54,12,1),0),'EMP CON'!$H:$H,$G$10,'EMP CON'!$I:$I,"efetivado",'EMP CON'!$D:$D,"Empréstimo Concedido")+SUMIFS('EMP CON'!$G:$G,'EMP CON'!$C:$C,"&gt;="&amp;DATE(AN54,1,1),'EMP CON'!$C:$C,"&lt;="&amp;EOMONTH(DATE(AN54,12,1),0),'EMP CON'!$H:$H,$G$10,'EMP CON'!$I:$I,$AN$12,'EMP CON'!$D:$D,"Empréstimo Concedido")</f>
        <v>0</v>
      </c>
      <c r="AU54" s="385">
        <f>SUMIFS('EMP CON'!$G:$G,'EMP CON'!$C:$C,"&gt;="&amp;DATE(AN54,1,1),'EMP CON'!$C:$C,"&lt;="&amp;EOMONTH(DATE(AN54,12,1),0),'EMP CON'!$H:$H,$G$10,'EMP CON'!$I:$I,"efetivado",'EMP CON'!$D:$D,"Empréstimo Recebido")+SUMIFS('EMP CON'!$G:$G,'EMP CON'!$C:$C,"&gt;="&amp;DATE(AN54,1,1),'EMP CON'!$C:$C,"&lt;="&amp;EOMONTH(DATE(AN54,12,1),0),'EMP CON'!$H:$H,$G$10,'EMP CON'!$I:$I,$AN$12,'EMP CON'!$D:$D,"Empréstimo Recebido")</f>
        <v>0</v>
      </c>
      <c r="AV54" s="385">
        <f>SUMIFS('PG CAR'!$H:$H,'PG CAR'!$C:$C,"&gt;="&amp;DATE(AN54,1,1),'PG CAR'!$C:$C,"&lt;="&amp;EOMONTH(DATE(AN54,12,1),0),'PG CAR'!$I:$I,$G$10,'PG CAR'!$J:$J,"efetivado")+SUMIFS('PG CAR'!$H:$H,'PG CAR'!$C:$C,"&gt;="&amp;DATE(AN54,1,1),'PG CAR'!$C:$C,"&lt;="&amp;EOMONTH(DATE(AN54,12,1),0),'PG CAR'!$I:$I,$G$10,'PG CAR'!$J:$J,$AN$12)</f>
        <v>0</v>
      </c>
      <c r="AW54" s="385">
        <f>SUMIFS(TRANS!$F:$F,TRANS!$C:$C,"&gt;="&amp;DATE(AN54,1,1),TRANS!$C:$C,"&lt;="&amp;EOMONTH(DATE(AN54,12,1),0),TRANS!$D:$D,$G$10,DES!$H:$H,"efetivado")+SUMIFS(TRANS!$F:$F,TRANS!$C:$C,"&gt;="&amp;DATE(AN54,1,1),TRANS!$C:$C,"&lt;="&amp;EOMONTH(DATE(AN54,12,1),0),TRANS!$D:$D,$G$10,DES!$H:$H,$AN$12)</f>
        <v>0</v>
      </c>
      <c r="AX54" s="385">
        <f>SUMIFS(TRANS!$F:$F,TRANS!$C:$C,"&gt;="&amp;DATE(AN54,1,1),TRANS!$C:$C,"&lt;="&amp;EOMONTH(DATE(AN54,12,1),0),TRANS!$G:$G,$G$10,DES!$H:$H,"efetivado")+SUMIFS(TRANS!$F:$F,TRANS!$C:$C,"&gt;="&amp;DATE(AN54,1,1),TRANS!$C:$C,"&lt;="&amp;EOMONTH(DATE(AN54,12,1),0),TRANS!$G:$G,$G$10,DES!$H:$H,$AN$12)</f>
        <v>0</v>
      </c>
      <c r="AZ54" s="380">
        <f t="shared" si="1"/>
        <v>2061</v>
      </c>
      <c r="BA54" s="385">
        <f t="shared" si="2"/>
        <v>0</v>
      </c>
      <c r="BB54" s="385">
        <f>SUMIFS(DES!$F:$F,DES!$C:$C,"&gt;="&amp;DATE(AN54,1,1),DES!$C:$C,"&lt;="&amp;EOMONTH(DATE(AN54,12,1),0),DES!$H:$H,"efetivado")+SUMIFS(DES!$F:$F,DES!$C:$C,"&gt;="&amp;DATE(AN54,1,1),DES!$C:$C,"&lt;="&amp;EOMONTH(DATE(AN54,12,1),0),DES!$H:$H,$AN$12)</f>
        <v>0</v>
      </c>
      <c r="BC54" s="385">
        <f>SUMIFS(REC!$F:$F,REC!$C:$C,"&gt;="&amp;DATE(AN54,1,1),REC!$C:$C,"&lt;="&amp;EOMONTH(DATE(AN54,12,1),0),REC!$H:$H,"efetivado")+SUMIFS(REC!$F:$F,REC!$C:$C,"&gt;="&amp;DATE(AN54,1,1),REC!$C:$C,"&lt;="&amp;EOMONTH(DATE(AN54,12,1),0),REC!$H:$H,$AN$12)</f>
        <v>0</v>
      </c>
      <c r="BD54" s="385">
        <f>SUMIFS('EMP ADQ'!$G:$G,'EMP ADQ'!$C:$C,"&gt;="&amp;DATE(AN54,1,1),'EMP ADQ'!$C:$C,"&lt;="&amp;EOMONTH(DATE(AN54,12,1),0),'EMP ADQ'!$I:$I,"efetivado",'EMP ADQ'!$D:$D,"Empréstimo Adquirido")+SUMIFS('EMP ADQ'!$G:$G,'EMP ADQ'!$C:$C,"&gt;="&amp;DATE(AN54,1,1),'EMP ADQ'!$C:$C,"&lt;="&amp;EOMONTH(DATE(AN54,12,1),0),'EMP ADQ'!$I:$I,$AN$12,'EMP ADQ'!$D:$D,"Empréstimo Adquirido")</f>
        <v>0</v>
      </c>
      <c r="BE54" s="385">
        <f>SUMIFS('EMP ADQ'!$G:$G,'EMP ADQ'!$C:$C,"&gt;="&amp;DATE(AN54,1,1),'EMP ADQ'!$C:$C,"&lt;="&amp;EOMONTH(DATE(AN54,12,1),0),'EMP ADQ'!$I:$I,"efetivado",'EMP ADQ'!$D:$D,"Empréstimo Pago")+SUMIFS('EMP ADQ'!$G:$G,'EMP ADQ'!$C:$C,"&gt;="&amp;DATE(AN54,1,1),'EMP ADQ'!$C:$C,"&lt;="&amp;EOMONTH(DATE(AN54,12,1),0),'EMP ADQ'!$I:$I,$AN$12,'EMP ADQ'!$D:$D,"Empréstimo Pago")</f>
        <v>0</v>
      </c>
      <c r="BF54" s="385">
        <f>SUMIFS('EMP CON'!$G:$G,'EMP CON'!$C:$C,"&gt;="&amp;DATE(AN54,1,1),'EMP CON'!$C:$C,"&lt;="&amp;EOMONTH(DATE(AN54,12,1),0),'EMP CON'!$I:$I,"efetivado",'EMP CON'!$D:$D,"Empréstimo Concedido")+SUMIFS('EMP CON'!$G:$G,'EMP CON'!$C:$C,"&gt;="&amp;DATE(AN54,1,1),'EMP CON'!$C:$C,"&lt;="&amp;EOMONTH(DATE(AN54,126,1),0),'EMP CON'!$I:$I,$AN$12,'EMP CON'!$D:$D,"Empréstimo Concedido")</f>
        <v>0</v>
      </c>
      <c r="BG54" s="385">
        <f>SUMIFS('EMP CON'!$G:$G,'EMP CON'!$C:$C,"&gt;="&amp;DATE(AN54,1,1),'EMP CON'!$C:$C,"&lt;="&amp;EOMONTH(DATE(AN54,12,1),0),'EMP CON'!$I:$I,"efetivado",'EMP CON'!$D:$D,"Empréstimo Recebido")+SUMIFS('EMP CON'!$G:$G,'EMP CON'!$C:$C,"&gt;="&amp;DATE(AN54,1,1),'EMP CON'!$C:$C,"&lt;="&amp;EOMONTH(DATE(AN54,12,1),0),'EMP CON'!$I:$I,$AN$12,'EMP CON'!$D:$D,"Empréstimo Recebido")</f>
        <v>0</v>
      </c>
      <c r="BH54" s="385">
        <f>SUMIFS('PG CAR'!$H:$H,'PG CAR'!$C:$C,"&gt;="&amp;DATE(AN54,1,1),'PG CAR'!$C:$C,"&lt;="&amp;EOMONTH(DATE(AN54,12,1),0),'PG CAR'!$J:$J,"efetivado")+SUMIFS('PG CAR'!$H:$H,'PG CAR'!$C:$C,"&gt;="&amp;DATE(AN54,1,1),'PG CAR'!$C:$C,"&lt;="&amp;EOMONTH(DATE(AN54,12,1),0),'PG CAR'!$J:$J,$AN$12)</f>
        <v>0</v>
      </c>
      <c r="BI54" s="385"/>
      <c r="BJ54" s="385"/>
      <c r="BL54" s="380">
        <f t="shared" si="3"/>
        <v>2061</v>
      </c>
      <c r="BM54" s="385">
        <f t="shared" si="4"/>
        <v>0</v>
      </c>
      <c r="BN54" s="385">
        <f t="shared" si="5"/>
        <v>0</v>
      </c>
      <c r="BO54" s="385">
        <f t="shared" si="6"/>
        <v>0</v>
      </c>
      <c r="BP54" s="385">
        <f t="shared" si="7"/>
        <v>0</v>
      </c>
      <c r="BQ54" s="385">
        <f t="shared" si="8"/>
        <v>0</v>
      </c>
      <c r="BR54" s="385">
        <f t="shared" si="9"/>
        <v>0</v>
      </c>
      <c r="BS54" s="385">
        <f t="shared" si="10"/>
        <v>0</v>
      </c>
      <c r="BT54" s="385">
        <f t="shared" si="11"/>
        <v>0</v>
      </c>
      <c r="BU54" s="385">
        <f t="shared" si="12"/>
        <v>0</v>
      </c>
      <c r="BV54" s="385">
        <f t="shared" si="13"/>
        <v>0</v>
      </c>
    </row>
    <row r="55" spans="2:74" x14ac:dyDescent="0.25">
      <c r="B55" s="225"/>
      <c r="C55" s="225"/>
      <c r="D55" s="225"/>
      <c r="E55" s="225"/>
      <c r="F55" s="225"/>
      <c r="G55" s="225"/>
      <c r="H55" s="225"/>
      <c r="I55" s="225"/>
      <c r="J55" s="225"/>
      <c r="K55" s="225"/>
      <c r="L55" s="225"/>
      <c r="M55" s="225"/>
      <c r="N55" s="225"/>
      <c r="O55" s="225"/>
      <c r="P55" s="225"/>
      <c r="Q55" s="225"/>
      <c r="R55" s="225"/>
      <c r="S55" s="225"/>
      <c r="T55" s="225"/>
      <c r="U55" s="225"/>
      <c r="V55" s="225"/>
      <c r="W55" s="225"/>
      <c r="X55" s="225"/>
      <c r="Y55" s="225"/>
      <c r="Z55" s="225"/>
      <c r="AA55" s="225"/>
      <c r="AB55" s="225"/>
      <c r="AC55" s="342"/>
      <c r="AN55" s="380">
        <f t="shared" si="18"/>
        <v>2062</v>
      </c>
      <c r="AO55" s="385">
        <f t="shared" si="19"/>
        <v>0</v>
      </c>
      <c r="AP55" s="385">
        <f>SUMIFS(DES!$F:$F,DES!$C:$C,"&gt;="&amp;DATE(AN55,1,1),DES!$C:$C,"&lt;="&amp;EOMONTH(DATE(AN55,12,1),0),DES!$G:$G,$G$10,DES!$H:$H,"efetivado")+SUMIFS(DES!$F:$F,DES!$C:$C,"&gt;="&amp;DATE(AN55,1,1),DES!$C:$C,"&lt;="&amp;EOMONTH(DATE(AN55,12,1),0),DES!$G:$G,$G$10,DES!$H:$H,$AN$12)</f>
        <v>0</v>
      </c>
      <c r="AQ55" s="385">
        <f>SUMIFS(REC!$F:$F,REC!$C:$C,"&gt;="&amp;DATE(AN55,1,1),REC!$C:$C,"&lt;="&amp;EOMONTH(DATE(AN55,12,1),0),REC!$G:$G,$G$10,REC!$H:$H,"efetivado")+SUMIFS(REC!$F:$F,REC!$C:$C,"&gt;="&amp;DATE(AN55,1,1),REC!$C:$C,"&lt;="&amp;EOMONTH(DATE(AN55,12,1),0),REC!$G:$G,$G$10,REC!$H:$H,$AN$12)</f>
        <v>0</v>
      </c>
      <c r="AR55" s="385">
        <f>SUMIFS('EMP ADQ'!$G:$G,'EMP ADQ'!$C:$C,"&gt;="&amp;DATE(AN55,1,1),'EMP ADQ'!$C:$C,"&lt;="&amp;EOMONTH(DATE(AN55,12,1),0),'EMP ADQ'!$H:$H,$G$10,'EMP ADQ'!$I:$I,"efetivado",'EMP ADQ'!$D:$D,"Empréstimo Adquirido")+SUMIFS('EMP ADQ'!$G:$G,'EMP ADQ'!$C:$C,"&gt;="&amp;DATE(AN55,1,1),'EMP ADQ'!$C:$C,"&lt;="&amp;EOMONTH(DATE(AN55,12,1),0),'EMP ADQ'!$H:$H,$G$10,'EMP ADQ'!$I:$I,$AN$12,'EMP ADQ'!$D:$D,"Empréstimo Adquirido")</f>
        <v>0</v>
      </c>
      <c r="AS55" s="385">
        <f>SUMIFS('EMP ADQ'!$G:$G,'EMP ADQ'!$C:$C,"&gt;="&amp;DATE(AN55,1,1),'EMP ADQ'!$C:$C,"&lt;="&amp;EOMONTH(DATE(AN55,12,1),0),'EMP ADQ'!$H:$H,$G$10,'EMP ADQ'!$I:$I,"efetivado",'EMP ADQ'!$D:$D,"Empréstimo Pago")+SUMIFS('EMP ADQ'!$G:$G,'EMP ADQ'!$C:$C,"&gt;="&amp;DATE(AN55,1,1),'EMP ADQ'!$C:$C,"&lt;="&amp;EOMONTH(DATE(AN55,12,1),0),'EMP ADQ'!$H:$H,$G$10,'EMP ADQ'!$I:$I,$AN$12,'EMP ADQ'!$D:$D,"Empréstimo Pago")</f>
        <v>0</v>
      </c>
      <c r="AT55" s="385">
        <f>SUMIFS('EMP CON'!$G:$G,'EMP CON'!$C:$C,"&gt;="&amp;DATE(AN55,1,1),'EMP CON'!$C:$C,"&lt;="&amp;EOMONTH(DATE(AN55,12,1),0),'EMP CON'!$H:$H,$G$10,'EMP CON'!$I:$I,"efetivado",'EMP CON'!$D:$D,"Empréstimo Concedido")+SUMIFS('EMP CON'!$G:$G,'EMP CON'!$C:$C,"&gt;="&amp;DATE(AN55,1,1),'EMP CON'!$C:$C,"&lt;="&amp;EOMONTH(DATE(AN55,12,1),0),'EMP CON'!$H:$H,$G$10,'EMP CON'!$I:$I,$AN$12,'EMP CON'!$D:$D,"Empréstimo Concedido")</f>
        <v>0</v>
      </c>
      <c r="AU55" s="385">
        <f>SUMIFS('EMP CON'!$G:$G,'EMP CON'!$C:$C,"&gt;="&amp;DATE(AN55,1,1),'EMP CON'!$C:$C,"&lt;="&amp;EOMONTH(DATE(AN55,12,1),0),'EMP CON'!$H:$H,$G$10,'EMP CON'!$I:$I,"efetivado",'EMP CON'!$D:$D,"Empréstimo Recebido")+SUMIFS('EMP CON'!$G:$G,'EMP CON'!$C:$C,"&gt;="&amp;DATE(AN55,1,1),'EMP CON'!$C:$C,"&lt;="&amp;EOMONTH(DATE(AN55,12,1),0),'EMP CON'!$H:$H,$G$10,'EMP CON'!$I:$I,$AN$12,'EMP CON'!$D:$D,"Empréstimo Recebido")</f>
        <v>0</v>
      </c>
      <c r="AV55" s="385">
        <f>SUMIFS('PG CAR'!$H:$H,'PG CAR'!$C:$C,"&gt;="&amp;DATE(AN55,1,1),'PG CAR'!$C:$C,"&lt;="&amp;EOMONTH(DATE(AN55,12,1),0),'PG CAR'!$I:$I,$G$10,'PG CAR'!$J:$J,"efetivado")+SUMIFS('PG CAR'!$H:$H,'PG CAR'!$C:$C,"&gt;="&amp;DATE(AN55,1,1),'PG CAR'!$C:$C,"&lt;="&amp;EOMONTH(DATE(AN55,12,1),0),'PG CAR'!$I:$I,$G$10,'PG CAR'!$J:$J,$AN$12)</f>
        <v>0</v>
      </c>
      <c r="AW55" s="385">
        <f>SUMIFS(TRANS!$F:$F,TRANS!$C:$C,"&gt;="&amp;DATE(AN55,1,1),TRANS!$C:$C,"&lt;="&amp;EOMONTH(DATE(AN55,12,1),0),TRANS!$D:$D,$G$10,DES!$H:$H,"efetivado")+SUMIFS(TRANS!$F:$F,TRANS!$C:$C,"&gt;="&amp;DATE(AN55,1,1),TRANS!$C:$C,"&lt;="&amp;EOMONTH(DATE(AN55,12,1),0),TRANS!$D:$D,$G$10,DES!$H:$H,$AN$12)</f>
        <v>0</v>
      </c>
      <c r="AX55" s="385">
        <f>SUMIFS(TRANS!$F:$F,TRANS!$C:$C,"&gt;="&amp;DATE(AN55,1,1),TRANS!$C:$C,"&lt;="&amp;EOMONTH(DATE(AN55,12,1),0),TRANS!$G:$G,$G$10,DES!$H:$H,"efetivado")+SUMIFS(TRANS!$F:$F,TRANS!$C:$C,"&gt;="&amp;DATE(AN55,1,1),TRANS!$C:$C,"&lt;="&amp;EOMONTH(DATE(AN55,12,1),0),TRANS!$G:$G,$G$10,DES!$H:$H,$AN$12)</f>
        <v>0</v>
      </c>
      <c r="AZ55" s="380">
        <f t="shared" si="1"/>
        <v>2062</v>
      </c>
      <c r="BA55" s="385">
        <f t="shared" si="2"/>
        <v>0</v>
      </c>
      <c r="BB55" s="385">
        <f>SUMIFS(DES!$F:$F,DES!$C:$C,"&gt;="&amp;DATE(AN55,1,1),DES!$C:$C,"&lt;="&amp;EOMONTH(DATE(AN55,12,1),0),DES!$H:$H,"efetivado")+SUMIFS(DES!$F:$F,DES!$C:$C,"&gt;="&amp;DATE(AN55,1,1),DES!$C:$C,"&lt;="&amp;EOMONTH(DATE(AN55,12,1),0),DES!$H:$H,$AN$12)</f>
        <v>0</v>
      </c>
      <c r="BC55" s="385">
        <f>SUMIFS(REC!$F:$F,REC!$C:$C,"&gt;="&amp;DATE(AN55,1,1),REC!$C:$C,"&lt;="&amp;EOMONTH(DATE(AN55,12,1),0),REC!$H:$H,"efetivado")+SUMIFS(REC!$F:$F,REC!$C:$C,"&gt;="&amp;DATE(AN55,1,1),REC!$C:$C,"&lt;="&amp;EOMONTH(DATE(AN55,12,1),0),REC!$H:$H,$AN$12)</f>
        <v>0</v>
      </c>
      <c r="BD55" s="385">
        <f>SUMIFS('EMP ADQ'!$G:$G,'EMP ADQ'!$C:$C,"&gt;="&amp;DATE(AN55,1,1),'EMP ADQ'!$C:$C,"&lt;="&amp;EOMONTH(DATE(AN55,12,1),0),'EMP ADQ'!$I:$I,"efetivado",'EMP ADQ'!$D:$D,"Empréstimo Adquirido")+SUMIFS('EMP ADQ'!$G:$G,'EMP ADQ'!$C:$C,"&gt;="&amp;DATE(AN55,1,1),'EMP ADQ'!$C:$C,"&lt;="&amp;EOMONTH(DATE(AN55,12,1),0),'EMP ADQ'!$I:$I,$AN$12,'EMP ADQ'!$D:$D,"Empréstimo Adquirido")</f>
        <v>0</v>
      </c>
      <c r="BE55" s="385">
        <f>SUMIFS('EMP ADQ'!$G:$G,'EMP ADQ'!$C:$C,"&gt;="&amp;DATE(AN55,1,1),'EMP ADQ'!$C:$C,"&lt;="&amp;EOMONTH(DATE(AN55,12,1),0),'EMP ADQ'!$I:$I,"efetivado",'EMP ADQ'!$D:$D,"Empréstimo Pago")+SUMIFS('EMP ADQ'!$G:$G,'EMP ADQ'!$C:$C,"&gt;="&amp;DATE(AN55,1,1),'EMP ADQ'!$C:$C,"&lt;="&amp;EOMONTH(DATE(AN55,12,1),0),'EMP ADQ'!$I:$I,$AN$12,'EMP ADQ'!$D:$D,"Empréstimo Pago")</f>
        <v>0</v>
      </c>
      <c r="BF55" s="385">
        <f>SUMIFS('EMP CON'!$G:$G,'EMP CON'!$C:$C,"&gt;="&amp;DATE(AN55,1,1),'EMP CON'!$C:$C,"&lt;="&amp;EOMONTH(DATE(AN55,12,1),0),'EMP CON'!$I:$I,"efetivado",'EMP CON'!$D:$D,"Empréstimo Concedido")+SUMIFS('EMP CON'!$G:$G,'EMP CON'!$C:$C,"&gt;="&amp;DATE(AN55,1,1),'EMP CON'!$C:$C,"&lt;="&amp;EOMONTH(DATE(AN55,126,1),0),'EMP CON'!$I:$I,$AN$12,'EMP CON'!$D:$D,"Empréstimo Concedido")</f>
        <v>0</v>
      </c>
      <c r="BG55" s="385">
        <f>SUMIFS('EMP CON'!$G:$G,'EMP CON'!$C:$C,"&gt;="&amp;DATE(AN55,1,1),'EMP CON'!$C:$C,"&lt;="&amp;EOMONTH(DATE(AN55,12,1),0),'EMP CON'!$I:$I,"efetivado",'EMP CON'!$D:$D,"Empréstimo Recebido")+SUMIFS('EMP CON'!$G:$G,'EMP CON'!$C:$C,"&gt;="&amp;DATE(AN55,1,1),'EMP CON'!$C:$C,"&lt;="&amp;EOMONTH(DATE(AN55,12,1),0),'EMP CON'!$I:$I,$AN$12,'EMP CON'!$D:$D,"Empréstimo Recebido")</f>
        <v>0</v>
      </c>
      <c r="BH55" s="385">
        <f>SUMIFS('PG CAR'!$H:$H,'PG CAR'!$C:$C,"&gt;="&amp;DATE(AN55,1,1),'PG CAR'!$C:$C,"&lt;="&amp;EOMONTH(DATE(AN55,12,1),0),'PG CAR'!$J:$J,"efetivado")+SUMIFS('PG CAR'!$H:$H,'PG CAR'!$C:$C,"&gt;="&amp;DATE(AN55,1,1),'PG CAR'!$C:$C,"&lt;="&amp;EOMONTH(DATE(AN55,12,1),0),'PG CAR'!$J:$J,$AN$12)</f>
        <v>0</v>
      </c>
      <c r="BI55" s="385"/>
      <c r="BJ55" s="385"/>
      <c r="BL55" s="380">
        <f t="shared" si="3"/>
        <v>2062</v>
      </c>
      <c r="BM55" s="385">
        <f t="shared" si="4"/>
        <v>0</v>
      </c>
      <c r="BN55" s="385">
        <f t="shared" si="5"/>
        <v>0</v>
      </c>
      <c r="BO55" s="385">
        <f t="shared" si="6"/>
        <v>0</v>
      </c>
      <c r="BP55" s="385">
        <f t="shared" si="7"/>
        <v>0</v>
      </c>
      <c r="BQ55" s="385">
        <f t="shared" si="8"/>
        <v>0</v>
      </c>
      <c r="BR55" s="385">
        <f t="shared" si="9"/>
        <v>0</v>
      </c>
      <c r="BS55" s="385">
        <f t="shared" si="10"/>
        <v>0</v>
      </c>
      <c r="BT55" s="385">
        <f t="shared" si="11"/>
        <v>0</v>
      </c>
      <c r="BU55" s="385">
        <f t="shared" si="12"/>
        <v>0</v>
      </c>
      <c r="BV55" s="385">
        <f t="shared" si="13"/>
        <v>0</v>
      </c>
    </row>
    <row r="56" spans="2:74" x14ac:dyDescent="0.25">
      <c r="B56" s="225"/>
      <c r="C56" s="225"/>
      <c r="D56" s="225"/>
      <c r="E56" s="225"/>
      <c r="F56" s="225"/>
      <c r="G56" s="225"/>
      <c r="H56" s="225"/>
      <c r="I56" s="225"/>
      <c r="J56" s="225"/>
      <c r="K56" s="225"/>
      <c r="L56" s="225"/>
      <c r="M56" s="225"/>
      <c r="N56" s="225"/>
      <c r="O56" s="225"/>
      <c r="P56" s="225"/>
      <c r="Q56" s="225"/>
      <c r="R56" s="225"/>
      <c r="S56" s="225"/>
      <c r="T56" s="225"/>
      <c r="U56" s="225"/>
      <c r="V56" s="225"/>
      <c r="W56" s="225"/>
      <c r="X56" s="225"/>
      <c r="Y56" s="225"/>
      <c r="Z56" s="225"/>
      <c r="AA56" s="225"/>
      <c r="AB56" s="225"/>
      <c r="AC56" s="342"/>
      <c r="AN56" s="380">
        <f t="shared" si="18"/>
        <v>2063</v>
      </c>
      <c r="AO56" s="385">
        <f t="shared" si="19"/>
        <v>0</v>
      </c>
      <c r="AP56" s="385">
        <f>SUMIFS(DES!$F:$F,DES!$C:$C,"&gt;="&amp;DATE(AN56,1,1),DES!$C:$C,"&lt;="&amp;EOMONTH(DATE(AN56,12,1),0),DES!$G:$G,$G$10,DES!$H:$H,"efetivado")+SUMIFS(DES!$F:$F,DES!$C:$C,"&gt;="&amp;DATE(AN56,1,1),DES!$C:$C,"&lt;="&amp;EOMONTH(DATE(AN56,12,1),0),DES!$G:$G,$G$10,DES!$H:$H,$AN$12)</f>
        <v>0</v>
      </c>
      <c r="AQ56" s="385">
        <f>SUMIFS(REC!$F:$F,REC!$C:$C,"&gt;="&amp;DATE(AN56,1,1),REC!$C:$C,"&lt;="&amp;EOMONTH(DATE(AN56,12,1),0),REC!$G:$G,$G$10,REC!$H:$H,"efetivado")+SUMIFS(REC!$F:$F,REC!$C:$C,"&gt;="&amp;DATE(AN56,1,1),REC!$C:$C,"&lt;="&amp;EOMONTH(DATE(AN56,12,1),0),REC!$G:$G,$G$10,REC!$H:$H,$AN$12)</f>
        <v>0</v>
      </c>
      <c r="AR56" s="385">
        <f>SUMIFS('EMP ADQ'!$G:$G,'EMP ADQ'!$C:$C,"&gt;="&amp;DATE(AN56,1,1),'EMP ADQ'!$C:$C,"&lt;="&amp;EOMONTH(DATE(AN56,12,1),0),'EMP ADQ'!$H:$H,$G$10,'EMP ADQ'!$I:$I,"efetivado",'EMP ADQ'!$D:$D,"Empréstimo Adquirido")+SUMIFS('EMP ADQ'!$G:$G,'EMP ADQ'!$C:$C,"&gt;="&amp;DATE(AN56,1,1),'EMP ADQ'!$C:$C,"&lt;="&amp;EOMONTH(DATE(AN56,12,1),0),'EMP ADQ'!$H:$H,$G$10,'EMP ADQ'!$I:$I,$AN$12,'EMP ADQ'!$D:$D,"Empréstimo Adquirido")</f>
        <v>0</v>
      </c>
      <c r="AS56" s="385">
        <f>SUMIFS('EMP ADQ'!$G:$G,'EMP ADQ'!$C:$C,"&gt;="&amp;DATE(AN56,1,1),'EMP ADQ'!$C:$C,"&lt;="&amp;EOMONTH(DATE(AN56,12,1),0),'EMP ADQ'!$H:$H,$G$10,'EMP ADQ'!$I:$I,"efetivado",'EMP ADQ'!$D:$D,"Empréstimo Pago")+SUMIFS('EMP ADQ'!$G:$G,'EMP ADQ'!$C:$C,"&gt;="&amp;DATE(AN56,1,1),'EMP ADQ'!$C:$C,"&lt;="&amp;EOMONTH(DATE(AN56,12,1),0),'EMP ADQ'!$H:$H,$G$10,'EMP ADQ'!$I:$I,$AN$12,'EMP ADQ'!$D:$D,"Empréstimo Pago")</f>
        <v>0</v>
      </c>
      <c r="AT56" s="385">
        <f>SUMIFS('EMP CON'!$G:$G,'EMP CON'!$C:$C,"&gt;="&amp;DATE(AN56,1,1),'EMP CON'!$C:$C,"&lt;="&amp;EOMONTH(DATE(AN56,12,1),0),'EMP CON'!$H:$H,$G$10,'EMP CON'!$I:$I,"efetivado",'EMP CON'!$D:$D,"Empréstimo Concedido")+SUMIFS('EMP CON'!$G:$G,'EMP CON'!$C:$C,"&gt;="&amp;DATE(AN56,1,1),'EMP CON'!$C:$C,"&lt;="&amp;EOMONTH(DATE(AN56,12,1),0),'EMP CON'!$H:$H,$G$10,'EMP CON'!$I:$I,$AN$12,'EMP CON'!$D:$D,"Empréstimo Concedido")</f>
        <v>0</v>
      </c>
      <c r="AU56" s="385">
        <f>SUMIFS('EMP CON'!$G:$G,'EMP CON'!$C:$C,"&gt;="&amp;DATE(AN56,1,1),'EMP CON'!$C:$C,"&lt;="&amp;EOMONTH(DATE(AN56,12,1),0),'EMP CON'!$H:$H,$G$10,'EMP CON'!$I:$I,"efetivado",'EMP CON'!$D:$D,"Empréstimo Recebido")+SUMIFS('EMP CON'!$G:$G,'EMP CON'!$C:$C,"&gt;="&amp;DATE(AN56,1,1),'EMP CON'!$C:$C,"&lt;="&amp;EOMONTH(DATE(AN56,12,1),0),'EMP CON'!$H:$H,$G$10,'EMP CON'!$I:$I,$AN$12,'EMP CON'!$D:$D,"Empréstimo Recebido")</f>
        <v>0</v>
      </c>
      <c r="AV56" s="385">
        <f>SUMIFS('PG CAR'!$H:$H,'PG CAR'!$C:$C,"&gt;="&amp;DATE(AN56,1,1),'PG CAR'!$C:$C,"&lt;="&amp;EOMONTH(DATE(AN56,12,1),0),'PG CAR'!$I:$I,$G$10,'PG CAR'!$J:$J,"efetivado")+SUMIFS('PG CAR'!$H:$H,'PG CAR'!$C:$C,"&gt;="&amp;DATE(AN56,1,1),'PG CAR'!$C:$C,"&lt;="&amp;EOMONTH(DATE(AN56,12,1),0),'PG CAR'!$I:$I,$G$10,'PG CAR'!$J:$J,$AN$12)</f>
        <v>0</v>
      </c>
      <c r="AW56" s="385">
        <f>SUMIFS(TRANS!$F:$F,TRANS!$C:$C,"&gt;="&amp;DATE(AN56,1,1),TRANS!$C:$C,"&lt;="&amp;EOMONTH(DATE(AN56,12,1),0),TRANS!$D:$D,$G$10,DES!$H:$H,"efetivado")+SUMIFS(TRANS!$F:$F,TRANS!$C:$C,"&gt;="&amp;DATE(AN56,1,1),TRANS!$C:$C,"&lt;="&amp;EOMONTH(DATE(AN56,12,1),0),TRANS!$D:$D,$G$10,DES!$H:$H,$AN$12)</f>
        <v>0</v>
      </c>
      <c r="AX56" s="385">
        <f>SUMIFS(TRANS!$F:$F,TRANS!$C:$C,"&gt;="&amp;DATE(AN56,1,1),TRANS!$C:$C,"&lt;="&amp;EOMONTH(DATE(AN56,12,1),0),TRANS!$G:$G,$G$10,DES!$H:$H,"efetivado")+SUMIFS(TRANS!$F:$F,TRANS!$C:$C,"&gt;="&amp;DATE(AN56,1,1),TRANS!$C:$C,"&lt;="&amp;EOMONTH(DATE(AN56,12,1),0),TRANS!$G:$G,$G$10,DES!$H:$H,$AN$12)</f>
        <v>0</v>
      </c>
      <c r="AZ56" s="380">
        <f t="shared" si="1"/>
        <v>2063</v>
      </c>
      <c r="BA56" s="385">
        <f t="shared" si="2"/>
        <v>0</v>
      </c>
      <c r="BB56" s="385">
        <f>SUMIFS(DES!$F:$F,DES!$C:$C,"&gt;="&amp;DATE(AN56,1,1),DES!$C:$C,"&lt;="&amp;EOMONTH(DATE(AN56,12,1),0),DES!$H:$H,"efetivado")+SUMIFS(DES!$F:$F,DES!$C:$C,"&gt;="&amp;DATE(AN56,1,1),DES!$C:$C,"&lt;="&amp;EOMONTH(DATE(AN56,12,1),0),DES!$H:$H,$AN$12)</f>
        <v>0</v>
      </c>
      <c r="BC56" s="385">
        <f>SUMIFS(REC!$F:$F,REC!$C:$C,"&gt;="&amp;DATE(AN56,1,1),REC!$C:$C,"&lt;="&amp;EOMONTH(DATE(AN56,12,1),0),REC!$H:$H,"efetivado")+SUMIFS(REC!$F:$F,REC!$C:$C,"&gt;="&amp;DATE(AN56,1,1),REC!$C:$C,"&lt;="&amp;EOMONTH(DATE(AN56,12,1),0),REC!$H:$H,$AN$12)</f>
        <v>0</v>
      </c>
      <c r="BD56" s="385">
        <f>SUMIFS('EMP ADQ'!$G:$G,'EMP ADQ'!$C:$C,"&gt;="&amp;DATE(AN56,1,1),'EMP ADQ'!$C:$C,"&lt;="&amp;EOMONTH(DATE(AN56,12,1),0),'EMP ADQ'!$I:$I,"efetivado",'EMP ADQ'!$D:$D,"Empréstimo Adquirido")+SUMIFS('EMP ADQ'!$G:$G,'EMP ADQ'!$C:$C,"&gt;="&amp;DATE(AN56,1,1),'EMP ADQ'!$C:$C,"&lt;="&amp;EOMONTH(DATE(AN56,12,1),0),'EMP ADQ'!$I:$I,$AN$12,'EMP ADQ'!$D:$D,"Empréstimo Adquirido")</f>
        <v>0</v>
      </c>
      <c r="BE56" s="385">
        <f>SUMIFS('EMP ADQ'!$G:$G,'EMP ADQ'!$C:$C,"&gt;="&amp;DATE(AN56,1,1),'EMP ADQ'!$C:$C,"&lt;="&amp;EOMONTH(DATE(AN56,12,1),0),'EMP ADQ'!$I:$I,"efetivado",'EMP ADQ'!$D:$D,"Empréstimo Pago")+SUMIFS('EMP ADQ'!$G:$G,'EMP ADQ'!$C:$C,"&gt;="&amp;DATE(AN56,1,1),'EMP ADQ'!$C:$C,"&lt;="&amp;EOMONTH(DATE(AN56,12,1),0),'EMP ADQ'!$I:$I,$AN$12,'EMP ADQ'!$D:$D,"Empréstimo Pago")</f>
        <v>0</v>
      </c>
      <c r="BF56" s="385">
        <f>SUMIFS('EMP CON'!$G:$G,'EMP CON'!$C:$C,"&gt;="&amp;DATE(AN56,1,1),'EMP CON'!$C:$C,"&lt;="&amp;EOMONTH(DATE(AN56,12,1),0),'EMP CON'!$I:$I,"efetivado",'EMP CON'!$D:$D,"Empréstimo Concedido")+SUMIFS('EMP CON'!$G:$G,'EMP CON'!$C:$C,"&gt;="&amp;DATE(AN56,1,1),'EMP CON'!$C:$C,"&lt;="&amp;EOMONTH(DATE(AN56,126,1),0),'EMP CON'!$I:$I,$AN$12,'EMP CON'!$D:$D,"Empréstimo Concedido")</f>
        <v>0</v>
      </c>
      <c r="BG56" s="385">
        <f>SUMIFS('EMP CON'!$G:$G,'EMP CON'!$C:$C,"&gt;="&amp;DATE(AN56,1,1),'EMP CON'!$C:$C,"&lt;="&amp;EOMONTH(DATE(AN56,12,1),0),'EMP CON'!$I:$I,"efetivado",'EMP CON'!$D:$D,"Empréstimo Recebido")+SUMIFS('EMP CON'!$G:$G,'EMP CON'!$C:$C,"&gt;="&amp;DATE(AN56,1,1),'EMP CON'!$C:$C,"&lt;="&amp;EOMONTH(DATE(AN56,12,1),0),'EMP CON'!$I:$I,$AN$12,'EMP CON'!$D:$D,"Empréstimo Recebido")</f>
        <v>0</v>
      </c>
      <c r="BH56" s="385">
        <f>SUMIFS('PG CAR'!$H:$H,'PG CAR'!$C:$C,"&gt;="&amp;DATE(AN56,1,1),'PG CAR'!$C:$C,"&lt;="&amp;EOMONTH(DATE(AN56,12,1),0),'PG CAR'!$J:$J,"efetivado")+SUMIFS('PG CAR'!$H:$H,'PG CAR'!$C:$C,"&gt;="&amp;DATE(AN56,1,1),'PG CAR'!$C:$C,"&lt;="&amp;EOMONTH(DATE(AN56,12,1),0),'PG CAR'!$J:$J,$AN$12)</f>
        <v>0</v>
      </c>
      <c r="BI56" s="385"/>
      <c r="BJ56" s="385"/>
      <c r="BL56" s="380">
        <f t="shared" si="3"/>
        <v>2063</v>
      </c>
      <c r="BM56" s="385">
        <f t="shared" si="4"/>
        <v>0</v>
      </c>
      <c r="BN56" s="385">
        <f t="shared" si="5"/>
        <v>0</v>
      </c>
      <c r="BO56" s="385">
        <f t="shared" si="6"/>
        <v>0</v>
      </c>
      <c r="BP56" s="385">
        <f t="shared" si="7"/>
        <v>0</v>
      </c>
      <c r="BQ56" s="385">
        <f t="shared" si="8"/>
        <v>0</v>
      </c>
      <c r="BR56" s="385">
        <f t="shared" si="9"/>
        <v>0</v>
      </c>
      <c r="BS56" s="385">
        <f t="shared" si="10"/>
        <v>0</v>
      </c>
      <c r="BT56" s="385">
        <f t="shared" si="11"/>
        <v>0</v>
      </c>
      <c r="BU56" s="385">
        <f t="shared" si="12"/>
        <v>0</v>
      </c>
      <c r="BV56" s="385">
        <f t="shared" si="13"/>
        <v>0</v>
      </c>
    </row>
    <row r="57" spans="2:74" x14ac:dyDescent="0.25">
      <c r="B57" s="225"/>
      <c r="C57" s="225"/>
      <c r="D57" s="225"/>
      <c r="E57" s="225"/>
      <c r="F57" s="225"/>
      <c r="G57" s="225"/>
      <c r="H57" s="225"/>
      <c r="I57" s="225"/>
      <c r="J57" s="225"/>
      <c r="K57" s="225"/>
      <c r="L57" s="225"/>
      <c r="M57" s="225"/>
      <c r="N57" s="225"/>
      <c r="O57" s="225"/>
      <c r="P57" s="225"/>
      <c r="Q57" s="225"/>
      <c r="R57" s="225"/>
      <c r="S57" s="225"/>
      <c r="T57" s="225"/>
      <c r="U57" s="225"/>
      <c r="V57" s="225"/>
      <c r="W57" s="225"/>
      <c r="X57" s="225"/>
      <c r="Y57" s="225"/>
      <c r="Z57" s="225"/>
      <c r="AA57" s="225"/>
      <c r="AB57" s="225"/>
      <c r="AC57" s="342"/>
      <c r="AN57" s="380">
        <f t="shared" si="18"/>
        <v>2064</v>
      </c>
      <c r="AO57" s="385">
        <f t="shared" si="19"/>
        <v>0</v>
      </c>
      <c r="AP57" s="385">
        <f>SUMIFS(DES!$F:$F,DES!$C:$C,"&gt;="&amp;DATE(AN57,1,1),DES!$C:$C,"&lt;="&amp;EOMONTH(DATE(AN57,12,1),0),DES!$G:$G,$G$10,DES!$H:$H,"efetivado")+SUMIFS(DES!$F:$F,DES!$C:$C,"&gt;="&amp;DATE(AN57,1,1),DES!$C:$C,"&lt;="&amp;EOMONTH(DATE(AN57,12,1),0),DES!$G:$G,$G$10,DES!$H:$H,$AN$12)</f>
        <v>0</v>
      </c>
      <c r="AQ57" s="385">
        <f>SUMIFS(REC!$F:$F,REC!$C:$C,"&gt;="&amp;DATE(AN57,1,1),REC!$C:$C,"&lt;="&amp;EOMONTH(DATE(AN57,12,1),0),REC!$G:$G,$G$10,REC!$H:$H,"efetivado")+SUMIFS(REC!$F:$F,REC!$C:$C,"&gt;="&amp;DATE(AN57,1,1),REC!$C:$C,"&lt;="&amp;EOMONTH(DATE(AN57,12,1),0),REC!$G:$G,$G$10,REC!$H:$H,$AN$12)</f>
        <v>0</v>
      </c>
      <c r="AR57" s="385">
        <f>SUMIFS('EMP ADQ'!$G:$G,'EMP ADQ'!$C:$C,"&gt;="&amp;DATE(AN57,1,1),'EMP ADQ'!$C:$C,"&lt;="&amp;EOMONTH(DATE(AN57,12,1),0),'EMP ADQ'!$H:$H,$G$10,'EMP ADQ'!$I:$I,"efetivado",'EMP ADQ'!$D:$D,"Empréstimo Adquirido")+SUMIFS('EMP ADQ'!$G:$G,'EMP ADQ'!$C:$C,"&gt;="&amp;DATE(AN57,1,1),'EMP ADQ'!$C:$C,"&lt;="&amp;EOMONTH(DATE(AN57,12,1),0),'EMP ADQ'!$H:$H,$G$10,'EMP ADQ'!$I:$I,$AN$12,'EMP ADQ'!$D:$D,"Empréstimo Adquirido")</f>
        <v>0</v>
      </c>
      <c r="AS57" s="385">
        <f>SUMIFS('EMP ADQ'!$G:$G,'EMP ADQ'!$C:$C,"&gt;="&amp;DATE(AN57,1,1),'EMP ADQ'!$C:$C,"&lt;="&amp;EOMONTH(DATE(AN57,12,1),0),'EMP ADQ'!$H:$H,$G$10,'EMP ADQ'!$I:$I,"efetivado",'EMP ADQ'!$D:$D,"Empréstimo Pago")+SUMIFS('EMP ADQ'!$G:$G,'EMP ADQ'!$C:$C,"&gt;="&amp;DATE(AN57,1,1),'EMP ADQ'!$C:$C,"&lt;="&amp;EOMONTH(DATE(AN57,12,1),0),'EMP ADQ'!$H:$H,$G$10,'EMP ADQ'!$I:$I,$AN$12,'EMP ADQ'!$D:$D,"Empréstimo Pago")</f>
        <v>0</v>
      </c>
      <c r="AT57" s="385">
        <f>SUMIFS('EMP CON'!$G:$G,'EMP CON'!$C:$C,"&gt;="&amp;DATE(AN57,1,1),'EMP CON'!$C:$C,"&lt;="&amp;EOMONTH(DATE(AN57,12,1),0),'EMP CON'!$H:$H,$G$10,'EMP CON'!$I:$I,"efetivado",'EMP CON'!$D:$D,"Empréstimo Concedido")+SUMIFS('EMP CON'!$G:$G,'EMP CON'!$C:$C,"&gt;="&amp;DATE(AN57,1,1),'EMP CON'!$C:$C,"&lt;="&amp;EOMONTH(DATE(AN57,12,1),0),'EMP CON'!$H:$H,$G$10,'EMP CON'!$I:$I,$AN$12,'EMP CON'!$D:$D,"Empréstimo Concedido")</f>
        <v>0</v>
      </c>
      <c r="AU57" s="385">
        <f>SUMIFS('EMP CON'!$G:$G,'EMP CON'!$C:$C,"&gt;="&amp;DATE(AN57,1,1),'EMP CON'!$C:$C,"&lt;="&amp;EOMONTH(DATE(AN57,12,1),0),'EMP CON'!$H:$H,$G$10,'EMP CON'!$I:$I,"efetivado",'EMP CON'!$D:$D,"Empréstimo Recebido")+SUMIFS('EMP CON'!$G:$G,'EMP CON'!$C:$C,"&gt;="&amp;DATE(AN57,1,1),'EMP CON'!$C:$C,"&lt;="&amp;EOMONTH(DATE(AN57,12,1),0),'EMP CON'!$H:$H,$G$10,'EMP CON'!$I:$I,$AN$12,'EMP CON'!$D:$D,"Empréstimo Recebido")</f>
        <v>0</v>
      </c>
      <c r="AV57" s="385">
        <f>SUMIFS('PG CAR'!$H:$H,'PG CAR'!$C:$C,"&gt;="&amp;DATE(AN57,1,1),'PG CAR'!$C:$C,"&lt;="&amp;EOMONTH(DATE(AN57,12,1),0),'PG CAR'!$I:$I,$G$10,'PG CAR'!$J:$J,"efetivado")+SUMIFS('PG CAR'!$H:$H,'PG CAR'!$C:$C,"&gt;="&amp;DATE(AN57,1,1),'PG CAR'!$C:$C,"&lt;="&amp;EOMONTH(DATE(AN57,12,1),0),'PG CAR'!$I:$I,$G$10,'PG CAR'!$J:$J,$AN$12)</f>
        <v>0</v>
      </c>
      <c r="AW57" s="385">
        <f>SUMIFS(TRANS!$F:$F,TRANS!$C:$C,"&gt;="&amp;DATE(AN57,1,1),TRANS!$C:$C,"&lt;="&amp;EOMONTH(DATE(AN57,12,1),0),TRANS!$D:$D,$G$10,DES!$H:$H,"efetivado")+SUMIFS(TRANS!$F:$F,TRANS!$C:$C,"&gt;="&amp;DATE(AN57,1,1),TRANS!$C:$C,"&lt;="&amp;EOMONTH(DATE(AN57,12,1),0),TRANS!$D:$D,$G$10,DES!$H:$H,$AN$12)</f>
        <v>0</v>
      </c>
      <c r="AX57" s="385">
        <f>SUMIFS(TRANS!$F:$F,TRANS!$C:$C,"&gt;="&amp;DATE(AN57,1,1),TRANS!$C:$C,"&lt;="&amp;EOMONTH(DATE(AN57,12,1),0),TRANS!$G:$G,$G$10,DES!$H:$H,"efetivado")+SUMIFS(TRANS!$F:$F,TRANS!$C:$C,"&gt;="&amp;DATE(AN57,1,1),TRANS!$C:$C,"&lt;="&amp;EOMONTH(DATE(AN57,12,1),0),TRANS!$G:$G,$G$10,DES!$H:$H,$AN$12)</f>
        <v>0</v>
      </c>
      <c r="AZ57" s="380">
        <f t="shared" si="1"/>
        <v>2064</v>
      </c>
      <c r="BA57" s="385">
        <f t="shared" si="2"/>
        <v>0</v>
      </c>
      <c r="BB57" s="385">
        <f>SUMIFS(DES!$F:$F,DES!$C:$C,"&gt;="&amp;DATE(AN57,1,1),DES!$C:$C,"&lt;="&amp;EOMONTH(DATE(AN57,12,1),0),DES!$H:$H,"efetivado")+SUMIFS(DES!$F:$F,DES!$C:$C,"&gt;="&amp;DATE(AN57,1,1),DES!$C:$C,"&lt;="&amp;EOMONTH(DATE(AN57,12,1),0),DES!$H:$H,$AN$12)</f>
        <v>0</v>
      </c>
      <c r="BC57" s="385">
        <f>SUMIFS(REC!$F:$F,REC!$C:$C,"&gt;="&amp;DATE(AN57,1,1),REC!$C:$C,"&lt;="&amp;EOMONTH(DATE(AN57,12,1),0),REC!$H:$H,"efetivado")+SUMIFS(REC!$F:$F,REC!$C:$C,"&gt;="&amp;DATE(AN57,1,1),REC!$C:$C,"&lt;="&amp;EOMONTH(DATE(AN57,12,1),0),REC!$H:$H,$AN$12)</f>
        <v>0</v>
      </c>
      <c r="BD57" s="385">
        <f>SUMIFS('EMP ADQ'!$G:$G,'EMP ADQ'!$C:$C,"&gt;="&amp;DATE(AN57,1,1),'EMP ADQ'!$C:$C,"&lt;="&amp;EOMONTH(DATE(AN57,12,1),0),'EMP ADQ'!$I:$I,"efetivado",'EMP ADQ'!$D:$D,"Empréstimo Adquirido")+SUMIFS('EMP ADQ'!$G:$G,'EMP ADQ'!$C:$C,"&gt;="&amp;DATE(AN57,1,1),'EMP ADQ'!$C:$C,"&lt;="&amp;EOMONTH(DATE(AN57,12,1),0),'EMP ADQ'!$I:$I,$AN$12,'EMP ADQ'!$D:$D,"Empréstimo Adquirido")</f>
        <v>0</v>
      </c>
      <c r="BE57" s="385">
        <f>SUMIFS('EMP ADQ'!$G:$G,'EMP ADQ'!$C:$C,"&gt;="&amp;DATE(AN57,1,1),'EMP ADQ'!$C:$C,"&lt;="&amp;EOMONTH(DATE(AN57,12,1),0),'EMP ADQ'!$I:$I,"efetivado",'EMP ADQ'!$D:$D,"Empréstimo Pago")+SUMIFS('EMP ADQ'!$G:$G,'EMP ADQ'!$C:$C,"&gt;="&amp;DATE(AN57,1,1),'EMP ADQ'!$C:$C,"&lt;="&amp;EOMONTH(DATE(AN57,12,1),0),'EMP ADQ'!$I:$I,$AN$12,'EMP ADQ'!$D:$D,"Empréstimo Pago")</f>
        <v>0</v>
      </c>
      <c r="BF57" s="385">
        <f>SUMIFS('EMP CON'!$G:$G,'EMP CON'!$C:$C,"&gt;="&amp;DATE(AN57,1,1),'EMP CON'!$C:$C,"&lt;="&amp;EOMONTH(DATE(AN57,12,1),0),'EMP CON'!$I:$I,"efetivado",'EMP CON'!$D:$D,"Empréstimo Concedido")+SUMIFS('EMP CON'!$G:$G,'EMP CON'!$C:$C,"&gt;="&amp;DATE(AN57,1,1),'EMP CON'!$C:$C,"&lt;="&amp;EOMONTH(DATE(AN57,126,1),0),'EMP CON'!$I:$I,$AN$12,'EMP CON'!$D:$D,"Empréstimo Concedido")</f>
        <v>0</v>
      </c>
      <c r="BG57" s="385">
        <f>SUMIFS('EMP CON'!$G:$G,'EMP CON'!$C:$C,"&gt;="&amp;DATE(AN57,1,1),'EMP CON'!$C:$C,"&lt;="&amp;EOMONTH(DATE(AN57,12,1),0),'EMP CON'!$I:$I,"efetivado",'EMP CON'!$D:$D,"Empréstimo Recebido")+SUMIFS('EMP CON'!$G:$G,'EMP CON'!$C:$C,"&gt;="&amp;DATE(AN57,1,1),'EMP CON'!$C:$C,"&lt;="&amp;EOMONTH(DATE(AN57,12,1),0),'EMP CON'!$I:$I,$AN$12,'EMP CON'!$D:$D,"Empréstimo Recebido")</f>
        <v>0</v>
      </c>
      <c r="BH57" s="385">
        <f>SUMIFS('PG CAR'!$H:$H,'PG CAR'!$C:$C,"&gt;="&amp;DATE(AN57,1,1),'PG CAR'!$C:$C,"&lt;="&amp;EOMONTH(DATE(AN57,12,1),0),'PG CAR'!$J:$J,"efetivado")+SUMIFS('PG CAR'!$H:$H,'PG CAR'!$C:$C,"&gt;="&amp;DATE(AN57,1,1),'PG CAR'!$C:$C,"&lt;="&amp;EOMONTH(DATE(AN57,12,1),0),'PG CAR'!$J:$J,$AN$12)</f>
        <v>0</v>
      </c>
      <c r="BI57" s="385"/>
      <c r="BJ57" s="385"/>
      <c r="BL57" s="380">
        <f t="shared" si="3"/>
        <v>2064</v>
      </c>
      <c r="BM57" s="385">
        <f t="shared" si="4"/>
        <v>0</v>
      </c>
      <c r="BN57" s="385">
        <f t="shared" si="5"/>
        <v>0</v>
      </c>
      <c r="BO57" s="385">
        <f t="shared" si="6"/>
        <v>0</v>
      </c>
      <c r="BP57" s="385">
        <f t="shared" si="7"/>
        <v>0</v>
      </c>
      <c r="BQ57" s="385">
        <f t="shared" si="8"/>
        <v>0</v>
      </c>
      <c r="BR57" s="385">
        <f t="shared" si="9"/>
        <v>0</v>
      </c>
      <c r="BS57" s="385">
        <f t="shared" si="10"/>
        <v>0</v>
      </c>
      <c r="BT57" s="385">
        <f t="shared" si="11"/>
        <v>0</v>
      </c>
      <c r="BU57" s="385">
        <f t="shared" si="12"/>
        <v>0</v>
      </c>
      <c r="BV57" s="385">
        <f t="shared" si="13"/>
        <v>0</v>
      </c>
    </row>
    <row r="58" spans="2:74" x14ac:dyDescent="0.25">
      <c r="B58" s="225"/>
      <c r="C58" s="225"/>
      <c r="D58" s="225"/>
      <c r="E58" s="225"/>
      <c r="F58" s="225"/>
      <c r="G58" s="225"/>
      <c r="H58" s="225"/>
      <c r="I58" s="225"/>
      <c r="J58" s="225"/>
      <c r="K58" s="225"/>
      <c r="L58" s="225"/>
      <c r="M58" s="225"/>
      <c r="N58" s="225"/>
      <c r="O58" s="225"/>
      <c r="P58" s="225"/>
      <c r="Q58" s="225"/>
      <c r="R58" s="225"/>
      <c r="S58" s="225"/>
      <c r="T58" s="225"/>
      <c r="U58" s="225"/>
      <c r="V58" s="225"/>
      <c r="W58" s="225"/>
      <c r="X58" s="225"/>
      <c r="Y58" s="225"/>
      <c r="Z58" s="225"/>
      <c r="AA58" s="225"/>
      <c r="AB58" s="225"/>
      <c r="AC58" s="342"/>
      <c r="AN58" s="380">
        <f t="shared" si="18"/>
        <v>2065</v>
      </c>
      <c r="AO58" s="385">
        <f t="shared" si="19"/>
        <v>0</v>
      </c>
      <c r="AP58" s="385">
        <f>SUMIFS(DES!$F:$F,DES!$C:$C,"&gt;="&amp;DATE(AN58,1,1),DES!$C:$C,"&lt;="&amp;EOMONTH(DATE(AN58,12,1),0),DES!$G:$G,$G$10,DES!$H:$H,"efetivado")+SUMIFS(DES!$F:$F,DES!$C:$C,"&gt;="&amp;DATE(AN58,1,1),DES!$C:$C,"&lt;="&amp;EOMONTH(DATE(AN58,12,1),0),DES!$G:$G,$G$10,DES!$H:$H,$AN$12)</f>
        <v>0</v>
      </c>
      <c r="AQ58" s="385">
        <f>SUMIFS(REC!$F:$F,REC!$C:$C,"&gt;="&amp;DATE(AN58,1,1),REC!$C:$C,"&lt;="&amp;EOMONTH(DATE(AN58,12,1),0),REC!$G:$G,$G$10,REC!$H:$H,"efetivado")+SUMIFS(REC!$F:$F,REC!$C:$C,"&gt;="&amp;DATE(AN58,1,1),REC!$C:$C,"&lt;="&amp;EOMONTH(DATE(AN58,12,1),0),REC!$G:$G,$G$10,REC!$H:$H,$AN$12)</f>
        <v>0</v>
      </c>
      <c r="AR58" s="385">
        <f>SUMIFS('EMP ADQ'!$G:$G,'EMP ADQ'!$C:$C,"&gt;="&amp;DATE(AN58,1,1),'EMP ADQ'!$C:$C,"&lt;="&amp;EOMONTH(DATE(AN58,12,1),0),'EMP ADQ'!$H:$H,$G$10,'EMP ADQ'!$I:$I,"efetivado",'EMP ADQ'!$D:$D,"Empréstimo Adquirido")+SUMIFS('EMP ADQ'!$G:$G,'EMP ADQ'!$C:$C,"&gt;="&amp;DATE(AN58,1,1),'EMP ADQ'!$C:$C,"&lt;="&amp;EOMONTH(DATE(AN58,12,1),0),'EMP ADQ'!$H:$H,$G$10,'EMP ADQ'!$I:$I,$AN$12,'EMP ADQ'!$D:$D,"Empréstimo Adquirido")</f>
        <v>0</v>
      </c>
      <c r="AS58" s="385">
        <f>SUMIFS('EMP ADQ'!$G:$G,'EMP ADQ'!$C:$C,"&gt;="&amp;DATE(AN58,1,1),'EMP ADQ'!$C:$C,"&lt;="&amp;EOMONTH(DATE(AN58,12,1),0),'EMP ADQ'!$H:$H,$G$10,'EMP ADQ'!$I:$I,"efetivado",'EMP ADQ'!$D:$D,"Empréstimo Pago")+SUMIFS('EMP ADQ'!$G:$G,'EMP ADQ'!$C:$C,"&gt;="&amp;DATE(AN58,1,1),'EMP ADQ'!$C:$C,"&lt;="&amp;EOMONTH(DATE(AN58,12,1),0),'EMP ADQ'!$H:$H,$G$10,'EMP ADQ'!$I:$I,$AN$12,'EMP ADQ'!$D:$D,"Empréstimo Pago")</f>
        <v>0</v>
      </c>
      <c r="AT58" s="385">
        <f>SUMIFS('EMP CON'!$G:$G,'EMP CON'!$C:$C,"&gt;="&amp;DATE(AN58,1,1),'EMP CON'!$C:$C,"&lt;="&amp;EOMONTH(DATE(AN58,12,1),0),'EMP CON'!$H:$H,$G$10,'EMP CON'!$I:$I,"efetivado",'EMP CON'!$D:$D,"Empréstimo Concedido")+SUMIFS('EMP CON'!$G:$G,'EMP CON'!$C:$C,"&gt;="&amp;DATE(AN58,1,1),'EMP CON'!$C:$C,"&lt;="&amp;EOMONTH(DATE(AN58,12,1),0),'EMP CON'!$H:$H,$G$10,'EMP CON'!$I:$I,$AN$12,'EMP CON'!$D:$D,"Empréstimo Concedido")</f>
        <v>0</v>
      </c>
      <c r="AU58" s="385">
        <f>SUMIFS('EMP CON'!$G:$G,'EMP CON'!$C:$C,"&gt;="&amp;DATE(AN58,1,1),'EMP CON'!$C:$C,"&lt;="&amp;EOMONTH(DATE(AN58,12,1),0),'EMP CON'!$H:$H,$G$10,'EMP CON'!$I:$I,"efetivado",'EMP CON'!$D:$D,"Empréstimo Recebido")+SUMIFS('EMP CON'!$G:$G,'EMP CON'!$C:$C,"&gt;="&amp;DATE(AN58,1,1),'EMP CON'!$C:$C,"&lt;="&amp;EOMONTH(DATE(AN58,12,1),0),'EMP CON'!$H:$H,$G$10,'EMP CON'!$I:$I,$AN$12,'EMP CON'!$D:$D,"Empréstimo Recebido")</f>
        <v>0</v>
      </c>
      <c r="AV58" s="385">
        <f>SUMIFS('PG CAR'!$H:$H,'PG CAR'!$C:$C,"&gt;="&amp;DATE(AN58,1,1),'PG CAR'!$C:$C,"&lt;="&amp;EOMONTH(DATE(AN58,12,1),0),'PG CAR'!$I:$I,$G$10,'PG CAR'!$J:$J,"efetivado")+SUMIFS('PG CAR'!$H:$H,'PG CAR'!$C:$C,"&gt;="&amp;DATE(AN58,1,1),'PG CAR'!$C:$C,"&lt;="&amp;EOMONTH(DATE(AN58,12,1),0),'PG CAR'!$I:$I,$G$10,'PG CAR'!$J:$J,$AN$12)</f>
        <v>0</v>
      </c>
      <c r="AW58" s="385">
        <f>SUMIFS(TRANS!$F:$F,TRANS!$C:$C,"&gt;="&amp;DATE(AN58,1,1),TRANS!$C:$C,"&lt;="&amp;EOMONTH(DATE(AN58,12,1),0),TRANS!$D:$D,$G$10,DES!$H:$H,"efetivado")+SUMIFS(TRANS!$F:$F,TRANS!$C:$C,"&gt;="&amp;DATE(AN58,1,1),TRANS!$C:$C,"&lt;="&amp;EOMONTH(DATE(AN58,12,1),0),TRANS!$D:$D,$G$10,DES!$H:$H,$AN$12)</f>
        <v>0</v>
      </c>
      <c r="AX58" s="385">
        <f>SUMIFS(TRANS!$F:$F,TRANS!$C:$C,"&gt;="&amp;DATE(AN58,1,1),TRANS!$C:$C,"&lt;="&amp;EOMONTH(DATE(AN58,12,1),0),TRANS!$G:$G,$G$10,DES!$H:$H,"efetivado")+SUMIFS(TRANS!$F:$F,TRANS!$C:$C,"&gt;="&amp;DATE(AN58,1,1),TRANS!$C:$C,"&lt;="&amp;EOMONTH(DATE(AN58,12,1),0),TRANS!$G:$G,$G$10,DES!$H:$H,$AN$12)</f>
        <v>0</v>
      </c>
      <c r="AZ58" s="380">
        <f t="shared" si="1"/>
        <v>2065</v>
      </c>
      <c r="BA58" s="385">
        <f t="shared" si="2"/>
        <v>0</v>
      </c>
      <c r="BB58" s="385">
        <f>SUMIFS(DES!$F:$F,DES!$C:$C,"&gt;="&amp;DATE(AN58,1,1),DES!$C:$C,"&lt;="&amp;EOMONTH(DATE(AN58,12,1),0),DES!$H:$H,"efetivado")+SUMIFS(DES!$F:$F,DES!$C:$C,"&gt;="&amp;DATE(AN58,1,1),DES!$C:$C,"&lt;="&amp;EOMONTH(DATE(AN58,12,1),0),DES!$H:$H,$AN$12)</f>
        <v>0</v>
      </c>
      <c r="BC58" s="385">
        <f>SUMIFS(REC!$F:$F,REC!$C:$C,"&gt;="&amp;DATE(AN58,1,1),REC!$C:$C,"&lt;="&amp;EOMONTH(DATE(AN58,12,1),0),REC!$H:$H,"efetivado")+SUMIFS(REC!$F:$F,REC!$C:$C,"&gt;="&amp;DATE(AN58,1,1),REC!$C:$C,"&lt;="&amp;EOMONTH(DATE(AN58,12,1),0),REC!$H:$H,$AN$12)</f>
        <v>0</v>
      </c>
      <c r="BD58" s="385">
        <f>SUMIFS('EMP ADQ'!$G:$G,'EMP ADQ'!$C:$C,"&gt;="&amp;DATE(AN58,1,1),'EMP ADQ'!$C:$C,"&lt;="&amp;EOMONTH(DATE(AN58,12,1),0),'EMP ADQ'!$I:$I,"efetivado",'EMP ADQ'!$D:$D,"Empréstimo Adquirido")+SUMIFS('EMP ADQ'!$G:$G,'EMP ADQ'!$C:$C,"&gt;="&amp;DATE(AN58,1,1),'EMP ADQ'!$C:$C,"&lt;="&amp;EOMONTH(DATE(AN58,12,1),0),'EMP ADQ'!$I:$I,$AN$12,'EMP ADQ'!$D:$D,"Empréstimo Adquirido")</f>
        <v>0</v>
      </c>
      <c r="BE58" s="385">
        <f>SUMIFS('EMP ADQ'!$G:$G,'EMP ADQ'!$C:$C,"&gt;="&amp;DATE(AN58,1,1),'EMP ADQ'!$C:$C,"&lt;="&amp;EOMONTH(DATE(AN58,12,1),0),'EMP ADQ'!$I:$I,"efetivado",'EMP ADQ'!$D:$D,"Empréstimo Pago")+SUMIFS('EMP ADQ'!$G:$G,'EMP ADQ'!$C:$C,"&gt;="&amp;DATE(AN58,1,1),'EMP ADQ'!$C:$C,"&lt;="&amp;EOMONTH(DATE(AN58,12,1),0),'EMP ADQ'!$I:$I,$AN$12,'EMP ADQ'!$D:$D,"Empréstimo Pago")</f>
        <v>0</v>
      </c>
      <c r="BF58" s="385">
        <f>SUMIFS('EMP CON'!$G:$G,'EMP CON'!$C:$C,"&gt;="&amp;DATE(AN58,1,1),'EMP CON'!$C:$C,"&lt;="&amp;EOMONTH(DATE(AN58,12,1),0),'EMP CON'!$I:$I,"efetivado",'EMP CON'!$D:$D,"Empréstimo Concedido")+SUMIFS('EMP CON'!$G:$G,'EMP CON'!$C:$C,"&gt;="&amp;DATE(AN58,1,1),'EMP CON'!$C:$C,"&lt;="&amp;EOMONTH(DATE(AN58,126,1),0),'EMP CON'!$I:$I,$AN$12,'EMP CON'!$D:$D,"Empréstimo Concedido")</f>
        <v>0</v>
      </c>
      <c r="BG58" s="385">
        <f>SUMIFS('EMP CON'!$G:$G,'EMP CON'!$C:$C,"&gt;="&amp;DATE(AN58,1,1),'EMP CON'!$C:$C,"&lt;="&amp;EOMONTH(DATE(AN58,12,1),0),'EMP CON'!$I:$I,"efetivado",'EMP CON'!$D:$D,"Empréstimo Recebido")+SUMIFS('EMP CON'!$G:$G,'EMP CON'!$C:$C,"&gt;="&amp;DATE(AN58,1,1),'EMP CON'!$C:$C,"&lt;="&amp;EOMONTH(DATE(AN58,12,1),0),'EMP CON'!$I:$I,$AN$12,'EMP CON'!$D:$D,"Empréstimo Recebido")</f>
        <v>0</v>
      </c>
      <c r="BH58" s="385">
        <f>SUMIFS('PG CAR'!$H:$H,'PG CAR'!$C:$C,"&gt;="&amp;DATE(AN58,1,1),'PG CAR'!$C:$C,"&lt;="&amp;EOMONTH(DATE(AN58,12,1),0),'PG CAR'!$J:$J,"efetivado")+SUMIFS('PG CAR'!$H:$H,'PG CAR'!$C:$C,"&gt;="&amp;DATE(AN58,1,1),'PG CAR'!$C:$C,"&lt;="&amp;EOMONTH(DATE(AN58,12,1),0),'PG CAR'!$J:$J,$AN$12)</f>
        <v>0</v>
      </c>
      <c r="BI58" s="385"/>
      <c r="BJ58" s="385"/>
      <c r="BL58" s="380">
        <f t="shared" si="3"/>
        <v>2065</v>
      </c>
      <c r="BM58" s="385">
        <f t="shared" si="4"/>
        <v>0</v>
      </c>
      <c r="BN58" s="385">
        <f t="shared" si="5"/>
        <v>0</v>
      </c>
      <c r="BO58" s="385">
        <f t="shared" si="6"/>
        <v>0</v>
      </c>
      <c r="BP58" s="385">
        <f t="shared" si="7"/>
        <v>0</v>
      </c>
      <c r="BQ58" s="385">
        <f t="shared" si="8"/>
        <v>0</v>
      </c>
      <c r="BR58" s="385">
        <f t="shared" si="9"/>
        <v>0</v>
      </c>
      <c r="BS58" s="385">
        <f t="shared" si="10"/>
        <v>0</v>
      </c>
      <c r="BT58" s="385">
        <f t="shared" si="11"/>
        <v>0</v>
      </c>
      <c r="BU58" s="385">
        <f t="shared" si="12"/>
        <v>0</v>
      </c>
      <c r="BV58" s="385">
        <f t="shared" si="13"/>
        <v>0</v>
      </c>
    </row>
    <row r="59" spans="2:74" x14ac:dyDescent="0.25">
      <c r="B59" s="225"/>
      <c r="C59" s="225"/>
      <c r="D59" s="225"/>
      <c r="E59" s="225"/>
      <c r="F59" s="225"/>
      <c r="G59" s="225"/>
      <c r="H59" s="225"/>
      <c r="I59" s="225"/>
      <c r="J59" s="225"/>
      <c r="K59" s="225"/>
      <c r="L59" s="225"/>
      <c r="M59" s="225"/>
      <c r="N59" s="225"/>
      <c r="O59" s="225"/>
      <c r="P59" s="225"/>
      <c r="Q59" s="225"/>
      <c r="R59" s="225"/>
      <c r="S59" s="225"/>
      <c r="T59" s="225"/>
      <c r="U59" s="225"/>
      <c r="V59" s="225"/>
      <c r="W59" s="225"/>
      <c r="X59" s="225"/>
      <c r="Y59" s="225"/>
      <c r="Z59" s="225"/>
      <c r="AA59" s="225"/>
      <c r="AB59" s="225"/>
      <c r="AC59" s="342"/>
      <c r="AN59" s="380">
        <f t="shared" si="18"/>
        <v>2066</v>
      </c>
      <c r="AO59" s="385">
        <f t="shared" si="19"/>
        <v>0</v>
      </c>
      <c r="AP59" s="385">
        <f>SUMIFS(DES!$F:$F,DES!$C:$C,"&gt;="&amp;DATE(AN59,1,1),DES!$C:$C,"&lt;="&amp;EOMONTH(DATE(AN59,12,1),0),DES!$G:$G,$G$10,DES!$H:$H,"efetivado")+SUMIFS(DES!$F:$F,DES!$C:$C,"&gt;="&amp;DATE(AN59,1,1),DES!$C:$C,"&lt;="&amp;EOMONTH(DATE(AN59,12,1),0),DES!$G:$G,$G$10,DES!$H:$H,$AN$12)</f>
        <v>0</v>
      </c>
      <c r="AQ59" s="385">
        <f>SUMIFS(REC!$F:$F,REC!$C:$C,"&gt;="&amp;DATE(AN59,1,1),REC!$C:$C,"&lt;="&amp;EOMONTH(DATE(AN59,12,1),0),REC!$G:$G,$G$10,REC!$H:$H,"efetivado")+SUMIFS(REC!$F:$F,REC!$C:$C,"&gt;="&amp;DATE(AN59,1,1),REC!$C:$C,"&lt;="&amp;EOMONTH(DATE(AN59,12,1),0),REC!$G:$G,$G$10,REC!$H:$H,$AN$12)</f>
        <v>0</v>
      </c>
      <c r="AR59" s="385">
        <f>SUMIFS('EMP ADQ'!$G:$G,'EMP ADQ'!$C:$C,"&gt;="&amp;DATE(AN59,1,1),'EMP ADQ'!$C:$C,"&lt;="&amp;EOMONTH(DATE(AN59,12,1),0),'EMP ADQ'!$H:$H,$G$10,'EMP ADQ'!$I:$I,"efetivado",'EMP ADQ'!$D:$D,"Empréstimo Adquirido")+SUMIFS('EMP ADQ'!$G:$G,'EMP ADQ'!$C:$C,"&gt;="&amp;DATE(AN59,1,1),'EMP ADQ'!$C:$C,"&lt;="&amp;EOMONTH(DATE(AN59,12,1),0),'EMP ADQ'!$H:$H,$G$10,'EMP ADQ'!$I:$I,$AN$12,'EMP ADQ'!$D:$D,"Empréstimo Adquirido")</f>
        <v>0</v>
      </c>
      <c r="AS59" s="385">
        <f>SUMIFS('EMP ADQ'!$G:$G,'EMP ADQ'!$C:$C,"&gt;="&amp;DATE(AN59,1,1),'EMP ADQ'!$C:$C,"&lt;="&amp;EOMONTH(DATE(AN59,12,1),0),'EMP ADQ'!$H:$H,$G$10,'EMP ADQ'!$I:$I,"efetivado",'EMP ADQ'!$D:$D,"Empréstimo Pago")+SUMIFS('EMP ADQ'!$G:$G,'EMP ADQ'!$C:$C,"&gt;="&amp;DATE(AN59,1,1),'EMP ADQ'!$C:$C,"&lt;="&amp;EOMONTH(DATE(AN59,12,1),0),'EMP ADQ'!$H:$H,$G$10,'EMP ADQ'!$I:$I,$AN$12,'EMP ADQ'!$D:$D,"Empréstimo Pago")</f>
        <v>0</v>
      </c>
      <c r="AT59" s="385">
        <f>SUMIFS('EMP CON'!$G:$G,'EMP CON'!$C:$C,"&gt;="&amp;DATE(AN59,1,1),'EMP CON'!$C:$C,"&lt;="&amp;EOMONTH(DATE(AN59,12,1),0),'EMP CON'!$H:$H,$G$10,'EMP CON'!$I:$I,"efetivado",'EMP CON'!$D:$D,"Empréstimo Concedido")+SUMIFS('EMP CON'!$G:$G,'EMP CON'!$C:$C,"&gt;="&amp;DATE(AN59,1,1),'EMP CON'!$C:$C,"&lt;="&amp;EOMONTH(DATE(AN59,12,1),0),'EMP CON'!$H:$H,$G$10,'EMP CON'!$I:$I,$AN$12,'EMP CON'!$D:$D,"Empréstimo Concedido")</f>
        <v>0</v>
      </c>
      <c r="AU59" s="385">
        <f>SUMIFS('EMP CON'!$G:$G,'EMP CON'!$C:$C,"&gt;="&amp;DATE(AN59,1,1),'EMP CON'!$C:$C,"&lt;="&amp;EOMONTH(DATE(AN59,12,1),0),'EMP CON'!$H:$H,$G$10,'EMP CON'!$I:$I,"efetivado",'EMP CON'!$D:$D,"Empréstimo Recebido")+SUMIFS('EMP CON'!$G:$G,'EMP CON'!$C:$C,"&gt;="&amp;DATE(AN59,1,1),'EMP CON'!$C:$C,"&lt;="&amp;EOMONTH(DATE(AN59,12,1),0),'EMP CON'!$H:$H,$G$10,'EMP CON'!$I:$I,$AN$12,'EMP CON'!$D:$D,"Empréstimo Recebido")</f>
        <v>0</v>
      </c>
      <c r="AV59" s="385">
        <f>SUMIFS('PG CAR'!$H:$H,'PG CAR'!$C:$C,"&gt;="&amp;DATE(AN59,1,1),'PG CAR'!$C:$C,"&lt;="&amp;EOMONTH(DATE(AN59,12,1),0),'PG CAR'!$I:$I,$G$10,'PG CAR'!$J:$J,"efetivado")+SUMIFS('PG CAR'!$H:$H,'PG CAR'!$C:$C,"&gt;="&amp;DATE(AN59,1,1),'PG CAR'!$C:$C,"&lt;="&amp;EOMONTH(DATE(AN59,12,1),0),'PG CAR'!$I:$I,$G$10,'PG CAR'!$J:$J,$AN$12)</f>
        <v>0</v>
      </c>
      <c r="AW59" s="385">
        <f>SUMIFS(TRANS!$F:$F,TRANS!$C:$C,"&gt;="&amp;DATE(AN59,1,1),TRANS!$C:$C,"&lt;="&amp;EOMONTH(DATE(AN59,12,1),0),TRANS!$D:$D,$G$10,DES!$H:$H,"efetivado")+SUMIFS(TRANS!$F:$F,TRANS!$C:$C,"&gt;="&amp;DATE(AN59,1,1),TRANS!$C:$C,"&lt;="&amp;EOMONTH(DATE(AN59,12,1),0),TRANS!$D:$D,$G$10,DES!$H:$H,$AN$12)</f>
        <v>0</v>
      </c>
      <c r="AX59" s="385">
        <f>SUMIFS(TRANS!$F:$F,TRANS!$C:$C,"&gt;="&amp;DATE(AN59,1,1),TRANS!$C:$C,"&lt;="&amp;EOMONTH(DATE(AN59,12,1),0),TRANS!$G:$G,$G$10,DES!$H:$H,"efetivado")+SUMIFS(TRANS!$F:$F,TRANS!$C:$C,"&gt;="&amp;DATE(AN59,1,1),TRANS!$C:$C,"&lt;="&amp;EOMONTH(DATE(AN59,12,1),0),TRANS!$G:$G,$G$10,DES!$H:$H,$AN$12)</f>
        <v>0</v>
      </c>
      <c r="AZ59" s="380">
        <f t="shared" si="1"/>
        <v>2066</v>
      </c>
      <c r="BA59" s="385">
        <f t="shared" si="2"/>
        <v>0</v>
      </c>
      <c r="BB59" s="385">
        <f>SUMIFS(DES!$F:$F,DES!$C:$C,"&gt;="&amp;DATE(AN59,1,1),DES!$C:$C,"&lt;="&amp;EOMONTH(DATE(AN59,12,1),0),DES!$H:$H,"efetivado")+SUMIFS(DES!$F:$F,DES!$C:$C,"&gt;="&amp;DATE(AN59,1,1),DES!$C:$C,"&lt;="&amp;EOMONTH(DATE(AN59,12,1),0),DES!$H:$H,$AN$12)</f>
        <v>0</v>
      </c>
      <c r="BC59" s="385">
        <f>SUMIFS(REC!$F:$F,REC!$C:$C,"&gt;="&amp;DATE(AN59,1,1),REC!$C:$C,"&lt;="&amp;EOMONTH(DATE(AN59,12,1),0),REC!$H:$H,"efetivado")+SUMIFS(REC!$F:$F,REC!$C:$C,"&gt;="&amp;DATE(AN59,1,1),REC!$C:$C,"&lt;="&amp;EOMONTH(DATE(AN59,12,1),0),REC!$H:$H,$AN$12)</f>
        <v>0</v>
      </c>
      <c r="BD59" s="385">
        <f>SUMIFS('EMP ADQ'!$G:$G,'EMP ADQ'!$C:$C,"&gt;="&amp;DATE(AN59,1,1),'EMP ADQ'!$C:$C,"&lt;="&amp;EOMONTH(DATE(AN59,12,1),0),'EMP ADQ'!$I:$I,"efetivado",'EMP ADQ'!$D:$D,"Empréstimo Adquirido")+SUMIFS('EMP ADQ'!$G:$G,'EMP ADQ'!$C:$C,"&gt;="&amp;DATE(AN59,1,1),'EMP ADQ'!$C:$C,"&lt;="&amp;EOMONTH(DATE(AN59,12,1),0),'EMP ADQ'!$I:$I,$AN$12,'EMP ADQ'!$D:$D,"Empréstimo Adquirido")</f>
        <v>0</v>
      </c>
      <c r="BE59" s="385">
        <f>SUMIFS('EMP ADQ'!$G:$G,'EMP ADQ'!$C:$C,"&gt;="&amp;DATE(AN59,1,1),'EMP ADQ'!$C:$C,"&lt;="&amp;EOMONTH(DATE(AN59,12,1),0),'EMP ADQ'!$I:$I,"efetivado",'EMP ADQ'!$D:$D,"Empréstimo Pago")+SUMIFS('EMP ADQ'!$G:$G,'EMP ADQ'!$C:$C,"&gt;="&amp;DATE(AN59,1,1),'EMP ADQ'!$C:$C,"&lt;="&amp;EOMONTH(DATE(AN59,12,1),0),'EMP ADQ'!$I:$I,$AN$12,'EMP ADQ'!$D:$D,"Empréstimo Pago")</f>
        <v>0</v>
      </c>
      <c r="BF59" s="385">
        <f>SUMIFS('EMP CON'!$G:$G,'EMP CON'!$C:$C,"&gt;="&amp;DATE(AN59,1,1),'EMP CON'!$C:$C,"&lt;="&amp;EOMONTH(DATE(AN59,12,1),0),'EMP CON'!$I:$I,"efetivado",'EMP CON'!$D:$D,"Empréstimo Concedido")+SUMIFS('EMP CON'!$G:$G,'EMP CON'!$C:$C,"&gt;="&amp;DATE(AN59,1,1),'EMP CON'!$C:$C,"&lt;="&amp;EOMONTH(DATE(AN59,126,1),0),'EMP CON'!$I:$I,$AN$12,'EMP CON'!$D:$D,"Empréstimo Concedido")</f>
        <v>0</v>
      </c>
      <c r="BG59" s="385">
        <f>SUMIFS('EMP CON'!$G:$G,'EMP CON'!$C:$C,"&gt;="&amp;DATE(AN59,1,1),'EMP CON'!$C:$C,"&lt;="&amp;EOMONTH(DATE(AN59,12,1),0),'EMP CON'!$I:$I,"efetivado",'EMP CON'!$D:$D,"Empréstimo Recebido")+SUMIFS('EMP CON'!$G:$G,'EMP CON'!$C:$C,"&gt;="&amp;DATE(AN59,1,1),'EMP CON'!$C:$C,"&lt;="&amp;EOMONTH(DATE(AN59,12,1),0),'EMP CON'!$I:$I,$AN$12,'EMP CON'!$D:$D,"Empréstimo Recebido")</f>
        <v>0</v>
      </c>
      <c r="BH59" s="385">
        <f>SUMIFS('PG CAR'!$H:$H,'PG CAR'!$C:$C,"&gt;="&amp;DATE(AN59,1,1),'PG CAR'!$C:$C,"&lt;="&amp;EOMONTH(DATE(AN59,12,1),0),'PG CAR'!$J:$J,"efetivado")+SUMIFS('PG CAR'!$H:$H,'PG CAR'!$C:$C,"&gt;="&amp;DATE(AN59,1,1),'PG CAR'!$C:$C,"&lt;="&amp;EOMONTH(DATE(AN59,12,1),0),'PG CAR'!$J:$J,$AN$12)</f>
        <v>0</v>
      </c>
      <c r="BI59" s="385"/>
      <c r="BJ59" s="385"/>
      <c r="BL59" s="380">
        <f t="shared" si="3"/>
        <v>2066</v>
      </c>
      <c r="BM59" s="385">
        <f t="shared" si="4"/>
        <v>0</v>
      </c>
      <c r="BN59" s="385">
        <f t="shared" si="5"/>
        <v>0</v>
      </c>
      <c r="BO59" s="385">
        <f t="shared" si="6"/>
        <v>0</v>
      </c>
      <c r="BP59" s="385">
        <f t="shared" si="7"/>
        <v>0</v>
      </c>
      <c r="BQ59" s="385">
        <f t="shared" si="8"/>
        <v>0</v>
      </c>
      <c r="BR59" s="385">
        <f t="shared" si="9"/>
        <v>0</v>
      </c>
      <c r="BS59" s="385">
        <f t="shared" si="10"/>
        <v>0</v>
      </c>
      <c r="BT59" s="385">
        <f t="shared" si="11"/>
        <v>0</v>
      </c>
      <c r="BU59" s="385">
        <f t="shared" si="12"/>
        <v>0</v>
      </c>
      <c r="BV59" s="385">
        <f t="shared" si="13"/>
        <v>0</v>
      </c>
    </row>
    <row r="60" spans="2:74" x14ac:dyDescent="0.25">
      <c r="B60" s="225"/>
      <c r="C60" s="225"/>
      <c r="D60" s="225"/>
      <c r="E60" s="225"/>
      <c r="F60" s="225"/>
      <c r="G60" s="225"/>
      <c r="H60" s="225"/>
      <c r="I60" s="225"/>
      <c r="J60" s="225"/>
      <c r="K60" s="225"/>
      <c r="L60" s="225"/>
      <c r="M60" s="225"/>
      <c r="N60" s="225"/>
      <c r="O60" s="225"/>
      <c r="P60" s="225"/>
      <c r="Q60" s="225"/>
      <c r="R60" s="225"/>
      <c r="S60" s="225"/>
      <c r="T60" s="225"/>
      <c r="U60" s="225"/>
      <c r="V60" s="225"/>
      <c r="W60" s="225"/>
      <c r="X60" s="225"/>
      <c r="Y60" s="225"/>
      <c r="Z60" s="225"/>
      <c r="AA60" s="225"/>
      <c r="AB60" s="225"/>
      <c r="AC60" s="342"/>
      <c r="AN60" s="380">
        <f t="shared" si="18"/>
        <v>2067</v>
      </c>
      <c r="AO60" s="385">
        <f t="shared" si="19"/>
        <v>0</v>
      </c>
      <c r="AP60" s="385">
        <f>SUMIFS(DES!$F:$F,DES!$C:$C,"&gt;="&amp;DATE(AN60,1,1),DES!$C:$C,"&lt;="&amp;EOMONTH(DATE(AN60,12,1),0),DES!$G:$G,$G$10,DES!$H:$H,"efetivado")+SUMIFS(DES!$F:$F,DES!$C:$C,"&gt;="&amp;DATE(AN60,1,1),DES!$C:$C,"&lt;="&amp;EOMONTH(DATE(AN60,12,1),0),DES!$G:$G,$G$10,DES!$H:$H,$AN$12)</f>
        <v>0</v>
      </c>
      <c r="AQ60" s="385">
        <f>SUMIFS(REC!$F:$F,REC!$C:$C,"&gt;="&amp;DATE(AN60,1,1),REC!$C:$C,"&lt;="&amp;EOMONTH(DATE(AN60,12,1),0),REC!$G:$G,$G$10,REC!$H:$H,"efetivado")+SUMIFS(REC!$F:$F,REC!$C:$C,"&gt;="&amp;DATE(AN60,1,1),REC!$C:$C,"&lt;="&amp;EOMONTH(DATE(AN60,12,1),0),REC!$G:$G,$G$10,REC!$H:$H,$AN$12)</f>
        <v>0</v>
      </c>
      <c r="AR60" s="385">
        <f>SUMIFS('EMP ADQ'!$G:$G,'EMP ADQ'!$C:$C,"&gt;="&amp;DATE(AN60,1,1),'EMP ADQ'!$C:$C,"&lt;="&amp;EOMONTH(DATE(AN60,12,1),0),'EMP ADQ'!$H:$H,$G$10,'EMP ADQ'!$I:$I,"efetivado",'EMP ADQ'!$D:$D,"Empréstimo Adquirido")+SUMIFS('EMP ADQ'!$G:$G,'EMP ADQ'!$C:$C,"&gt;="&amp;DATE(AN60,1,1),'EMP ADQ'!$C:$C,"&lt;="&amp;EOMONTH(DATE(AN60,12,1),0),'EMP ADQ'!$H:$H,$G$10,'EMP ADQ'!$I:$I,$AN$12,'EMP ADQ'!$D:$D,"Empréstimo Adquirido")</f>
        <v>0</v>
      </c>
      <c r="AS60" s="385">
        <f>SUMIFS('EMP ADQ'!$G:$G,'EMP ADQ'!$C:$C,"&gt;="&amp;DATE(AN60,1,1),'EMP ADQ'!$C:$C,"&lt;="&amp;EOMONTH(DATE(AN60,12,1),0),'EMP ADQ'!$H:$H,$G$10,'EMP ADQ'!$I:$I,"efetivado",'EMP ADQ'!$D:$D,"Empréstimo Pago")+SUMIFS('EMP ADQ'!$G:$G,'EMP ADQ'!$C:$C,"&gt;="&amp;DATE(AN60,1,1),'EMP ADQ'!$C:$C,"&lt;="&amp;EOMONTH(DATE(AN60,12,1),0),'EMP ADQ'!$H:$H,$G$10,'EMP ADQ'!$I:$I,$AN$12,'EMP ADQ'!$D:$D,"Empréstimo Pago")</f>
        <v>0</v>
      </c>
      <c r="AT60" s="385">
        <f>SUMIFS('EMP CON'!$G:$G,'EMP CON'!$C:$C,"&gt;="&amp;DATE(AN60,1,1),'EMP CON'!$C:$C,"&lt;="&amp;EOMONTH(DATE(AN60,12,1),0),'EMP CON'!$H:$H,$G$10,'EMP CON'!$I:$I,"efetivado",'EMP CON'!$D:$D,"Empréstimo Concedido")+SUMIFS('EMP CON'!$G:$G,'EMP CON'!$C:$C,"&gt;="&amp;DATE(AN60,1,1),'EMP CON'!$C:$C,"&lt;="&amp;EOMONTH(DATE(AN60,12,1),0),'EMP CON'!$H:$H,$G$10,'EMP CON'!$I:$I,$AN$12,'EMP CON'!$D:$D,"Empréstimo Concedido")</f>
        <v>0</v>
      </c>
      <c r="AU60" s="385">
        <f>SUMIFS('EMP CON'!$G:$G,'EMP CON'!$C:$C,"&gt;="&amp;DATE(AN60,1,1),'EMP CON'!$C:$C,"&lt;="&amp;EOMONTH(DATE(AN60,12,1),0),'EMP CON'!$H:$H,$G$10,'EMP CON'!$I:$I,"efetivado",'EMP CON'!$D:$D,"Empréstimo Recebido")+SUMIFS('EMP CON'!$G:$G,'EMP CON'!$C:$C,"&gt;="&amp;DATE(AN60,1,1),'EMP CON'!$C:$C,"&lt;="&amp;EOMONTH(DATE(AN60,12,1),0),'EMP CON'!$H:$H,$G$10,'EMP CON'!$I:$I,$AN$12,'EMP CON'!$D:$D,"Empréstimo Recebido")</f>
        <v>0</v>
      </c>
      <c r="AV60" s="385">
        <f>SUMIFS('PG CAR'!$H:$H,'PG CAR'!$C:$C,"&gt;="&amp;DATE(AN60,1,1),'PG CAR'!$C:$C,"&lt;="&amp;EOMONTH(DATE(AN60,12,1),0),'PG CAR'!$I:$I,$G$10,'PG CAR'!$J:$J,"efetivado")+SUMIFS('PG CAR'!$H:$H,'PG CAR'!$C:$C,"&gt;="&amp;DATE(AN60,1,1),'PG CAR'!$C:$C,"&lt;="&amp;EOMONTH(DATE(AN60,12,1),0),'PG CAR'!$I:$I,$G$10,'PG CAR'!$J:$J,$AN$12)</f>
        <v>0</v>
      </c>
      <c r="AW60" s="385">
        <f>SUMIFS(TRANS!$F:$F,TRANS!$C:$C,"&gt;="&amp;DATE(AN60,1,1),TRANS!$C:$C,"&lt;="&amp;EOMONTH(DATE(AN60,12,1),0),TRANS!$D:$D,$G$10,DES!$H:$H,"efetivado")+SUMIFS(TRANS!$F:$F,TRANS!$C:$C,"&gt;="&amp;DATE(AN60,1,1),TRANS!$C:$C,"&lt;="&amp;EOMONTH(DATE(AN60,12,1),0),TRANS!$D:$D,$G$10,DES!$H:$H,$AN$12)</f>
        <v>0</v>
      </c>
      <c r="AX60" s="385">
        <f>SUMIFS(TRANS!$F:$F,TRANS!$C:$C,"&gt;="&amp;DATE(AN60,1,1),TRANS!$C:$C,"&lt;="&amp;EOMONTH(DATE(AN60,12,1),0),TRANS!$G:$G,$G$10,DES!$H:$H,"efetivado")+SUMIFS(TRANS!$F:$F,TRANS!$C:$C,"&gt;="&amp;DATE(AN60,1,1),TRANS!$C:$C,"&lt;="&amp;EOMONTH(DATE(AN60,12,1),0),TRANS!$G:$G,$G$10,DES!$H:$H,$AN$12)</f>
        <v>0</v>
      </c>
      <c r="AZ60" s="380">
        <f t="shared" si="1"/>
        <v>2067</v>
      </c>
      <c r="BA60" s="385">
        <f t="shared" si="2"/>
        <v>0</v>
      </c>
      <c r="BB60" s="385">
        <f>SUMIFS(DES!$F:$F,DES!$C:$C,"&gt;="&amp;DATE(AN60,1,1),DES!$C:$C,"&lt;="&amp;EOMONTH(DATE(AN60,12,1),0),DES!$H:$H,"efetivado")+SUMIFS(DES!$F:$F,DES!$C:$C,"&gt;="&amp;DATE(AN60,1,1),DES!$C:$C,"&lt;="&amp;EOMONTH(DATE(AN60,12,1),0),DES!$H:$H,$AN$12)</f>
        <v>0</v>
      </c>
      <c r="BC60" s="385">
        <f>SUMIFS(REC!$F:$F,REC!$C:$C,"&gt;="&amp;DATE(AN60,1,1),REC!$C:$C,"&lt;="&amp;EOMONTH(DATE(AN60,12,1),0),REC!$H:$H,"efetivado")+SUMIFS(REC!$F:$F,REC!$C:$C,"&gt;="&amp;DATE(AN60,1,1),REC!$C:$C,"&lt;="&amp;EOMONTH(DATE(AN60,12,1),0),REC!$H:$H,$AN$12)</f>
        <v>0</v>
      </c>
      <c r="BD60" s="385">
        <f>SUMIFS('EMP ADQ'!$G:$G,'EMP ADQ'!$C:$C,"&gt;="&amp;DATE(AN60,1,1),'EMP ADQ'!$C:$C,"&lt;="&amp;EOMONTH(DATE(AN60,12,1),0),'EMP ADQ'!$I:$I,"efetivado",'EMP ADQ'!$D:$D,"Empréstimo Adquirido")+SUMIFS('EMP ADQ'!$G:$G,'EMP ADQ'!$C:$C,"&gt;="&amp;DATE(AN60,1,1),'EMP ADQ'!$C:$C,"&lt;="&amp;EOMONTH(DATE(AN60,12,1),0),'EMP ADQ'!$I:$I,$AN$12,'EMP ADQ'!$D:$D,"Empréstimo Adquirido")</f>
        <v>0</v>
      </c>
      <c r="BE60" s="385">
        <f>SUMIFS('EMP ADQ'!$G:$G,'EMP ADQ'!$C:$C,"&gt;="&amp;DATE(AN60,1,1),'EMP ADQ'!$C:$C,"&lt;="&amp;EOMONTH(DATE(AN60,12,1),0),'EMP ADQ'!$I:$I,"efetivado",'EMP ADQ'!$D:$D,"Empréstimo Pago")+SUMIFS('EMP ADQ'!$G:$G,'EMP ADQ'!$C:$C,"&gt;="&amp;DATE(AN60,1,1),'EMP ADQ'!$C:$C,"&lt;="&amp;EOMONTH(DATE(AN60,12,1),0),'EMP ADQ'!$I:$I,$AN$12,'EMP ADQ'!$D:$D,"Empréstimo Pago")</f>
        <v>0</v>
      </c>
      <c r="BF60" s="385">
        <f>SUMIFS('EMP CON'!$G:$G,'EMP CON'!$C:$C,"&gt;="&amp;DATE(AN60,1,1),'EMP CON'!$C:$C,"&lt;="&amp;EOMONTH(DATE(AN60,12,1),0),'EMP CON'!$I:$I,"efetivado",'EMP CON'!$D:$D,"Empréstimo Concedido")+SUMIFS('EMP CON'!$G:$G,'EMP CON'!$C:$C,"&gt;="&amp;DATE(AN60,1,1),'EMP CON'!$C:$C,"&lt;="&amp;EOMONTH(DATE(AN60,126,1),0),'EMP CON'!$I:$I,$AN$12,'EMP CON'!$D:$D,"Empréstimo Concedido")</f>
        <v>0</v>
      </c>
      <c r="BG60" s="385">
        <f>SUMIFS('EMP CON'!$G:$G,'EMP CON'!$C:$C,"&gt;="&amp;DATE(AN60,1,1),'EMP CON'!$C:$C,"&lt;="&amp;EOMONTH(DATE(AN60,12,1),0),'EMP CON'!$I:$I,"efetivado",'EMP CON'!$D:$D,"Empréstimo Recebido")+SUMIFS('EMP CON'!$G:$G,'EMP CON'!$C:$C,"&gt;="&amp;DATE(AN60,1,1),'EMP CON'!$C:$C,"&lt;="&amp;EOMONTH(DATE(AN60,12,1),0),'EMP CON'!$I:$I,$AN$12,'EMP CON'!$D:$D,"Empréstimo Recebido")</f>
        <v>0</v>
      </c>
      <c r="BH60" s="385">
        <f>SUMIFS('PG CAR'!$H:$H,'PG CAR'!$C:$C,"&gt;="&amp;DATE(AN60,1,1),'PG CAR'!$C:$C,"&lt;="&amp;EOMONTH(DATE(AN60,12,1),0),'PG CAR'!$J:$J,"efetivado")+SUMIFS('PG CAR'!$H:$H,'PG CAR'!$C:$C,"&gt;="&amp;DATE(AN60,1,1),'PG CAR'!$C:$C,"&lt;="&amp;EOMONTH(DATE(AN60,12,1),0),'PG CAR'!$J:$J,$AN$12)</f>
        <v>0</v>
      </c>
      <c r="BI60" s="385"/>
      <c r="BJ60" s="385"/>
      <c r="BL60" s="380">
        <f t="shared" si="3"/>
        <v>2067</v>
      </c>
      <c r="BM60" s="385">
        <f t="shared" si="4"/>
        <v>0</v>
      </c>
      <c r="BN60" s="385">
        <f t="shared" si="5"/>
        <v>0</v>
      </c>
      <c r="BO60" s="385">
        <f t="shared" si="6"/>
        <v>0</v>
      </c>
      <c r="BP60" s="385">
        <f t="shared" si="7"/>
        <v>0</v>
      </c>
      <c r="BQ60" s="385">
        <f t="shared" si="8"/>
        <v>0</v>
      </c>
      <c r="BR60" s="385">
        <f t="shared" si="9"/>
        <v>0</v>
      </c>
      <c r="BS60" s="385">
        <f t="shared" si="10"/>
        <v>0</v>
      </c>
      <c r="BT60" s="385">
        <f t="shared" si="11"/>
        <v>0</v>
      </c>
      <c r="BU60" s="385">
        <f t="shared" si="12"/>
        <v>0</v>
      </c>
      <c r="BV60" s="385">
        <f t="shared" si="13"/>
        <v>0</v>
      </c>
    </row>
    <row r="61" spans="2:74" x14ac:dyDescent="0.25">
      <c r="B61" s="225"/>
      <c r="C61" s="225"/>
      <c r="D61" s="225"/>
      <c r="E61" s="225"/>
      <c r="F61" s="225"/>
      <c r="G61" s="225"/>
      <c r="H61" s="225"/>
      <c r="I61" s="225"/>
      <c r="J61" s="225"/>
      <c r="K61" s="225"/>
      <c r="L61" s="225"/>
      <c r="M61" s="225"/>
      <c r="N61" s="225"/>
      <c r="O61" s="225"/>
      <c r="P61" s="225"/>
      <c r="Q61" s="225"/>
      <c r="R61" s="225"/>
      <c r="S61" s="225"/>
      <c r="T61" s="225"/>
      <c r="U61" s="225"/>
      <c r="V61" s="225"/>
      <c r="W61" s="225"/>
      <c r="X61" s="225"/>
      <c r="Y61" s="225"/>
      <c r="Z61" s="225"/>
      <c r="AA61" s="225"/>
      <c r="AB61" s="225"/>
      <c r="AC61" s="342"/>
      <c r="AN61" s="380">
        <f t="shared" si="18"/>
        <v>2068</v>
      </c>
      <c r="AO61" s="385">
        <f t="shared" si="19"/>
        <v>0</v>
      </c>
      <c r="AP61" s="385">
        <f>SUMIFS(DES!$F:$F,DES!$C:$C,"&gt;="&amp;DATE(AN61,1,1),DES!$C:$C,"&lt;="&amp;EOMONTH(DATE(AN61,12,1),0),DES!$G:$G,$G$10,DES!$H:$H,"efetivado")+SUMIFS(DES!$F:$F,DES!$C:$C,"&gt;="&amp;DATE(AN61,1,1),DES!$C:$C,"&lt;="&amp;EOMONTH(DATE(AN61,12,1),0),DES!$G:$G,$G$10,DES!$H:$H,$AN$12)</f>
        <v>0</v>
      </c>
      <c r="AQ61" s="385">
        <f>SUMIFS(REC!$F:$F,REC!$C:$C,"&gt;="&amp;DATE(AN61,1,1),REC!$C:$C,"&lt;="&amp;EOMONTH(DATE(AN61,12,1),0),REC!$G:$G,$G$10,REC!$H:$H,"efetivado")+SUMIFS(REC!$F:$F,REC!$C:$C,"&gt;="&amp;DATE(AN61,1,1),REC!$C:$C,"&lt;="&amp;EOMONTH(DATE(AN61,12,1),0),REC!$G:$G,$G$10,REC!$H:$H,$AN$12)</f>
        <v>0</v>
      </c>
      <c r="AR61" s="385">
        <f>SUMIFS('EMP ADQ'!$G:$G,'EMP ADQ'!$C:$C,"&gt;="&amp;DATE(AN61,1,1),'EMP ADQ'!$C:$C,"&lt;="&amp;EOMONTH(DATE(AN61,12,1),0),'EMP ADQ'!$H:$H,$G$10,'EMP ADQ'!$I:$I,"efetivado",'EMP ADQ'!$D:$D,"Empréstimo Adquirido")+SUMIFS('EMP ADQ'!$G:$G,'EMP ADQ'!$C:$C,"&gt;="&amp;DATE(AN61,1,1),'EMP ADQ'!$C:$C,"&lt;="&amp;EOMONTH(DATE(AN61,12,1),0),'EMP ADQ'!$H:$H,$G$10,'EMP ADQ'!$I:$I,$AN$12,'EMP ADQ'!$D:$D,"Empréstimo Adquirido")</f>
        <v>0</v>
      </c>
      <c r="AS61" s="385">
        <f>SUMIFS('EMP ADQ'!$G:$G,'EMP ADQ'!$C:$C,"&gt;="&amp;DATE(AN61,1,1),'EMP ADQ'!$C:$C,"&lt;="&amp;EOMONTH(DATE(AN61,12,1),0),'EMP ADQ'!$H:$H,$G$10,'EMP ADQ'!$I:$I,"efetivado",'EMP ADQ'!$D:$D,"Empréstimo Pago")+SUMIFS('EMP ADQ'!$G:$G,'EMP ADQ'!$C:$C,"&gt;="&amp;DATE(AN61,1,1),'EMP ADQ'!$C:$C,"&lt;="&amp;EOMONTH(DATE(AN61,12,1),0),'EMP ADQ'!$H:$H,$G$10,'EMP ADQ'!$I:$I,$AN$12,'EMP ADQ'!$D:$D,"Empréstimo Pago")</f>
        <v>0</v>
      </c>
      <c r="AT61" s="385">
        <f>SUMIFS('EMP CON'!$G:$G,'EMP CON'!$C:$C,"&gt;="&amp;DATE(AN61,1,1),'EMP CON'!$C:$C,"&lt;="&amp;EOMONTH(DATE(AN61,12,1),0),'EMP CON'!$H:$H,$G$10,'EMP CON'!$I:$I,"efetivado",'EMP CON'!$D:$D,"Empréstimo Concedido")+SUMIFS('EMP CON'!$G:$G,'EMP CON'!$C:$C,"&gt;="&amp;DATE(AN61,1,1),'EMP CON'!$C:$C,"&lt;="&amp;EOMONTH(DATE(AN61,12,1),0),'EMP CON'!$H:$H,$G$10,'EMP CON'!$I:$I,$AN$12,'EMP CON'!$D:$D,"Empréstimo Concedido")</f>
        <v>0</v>
      </c>
      <c r="AU61" s="385">
        <f>SUMIFS('EMP CON'!$G:$G,'EMP CON'!$C:$C,"&gt;="&amp;DATE(AN61,1,1),'EMP CON'!$C:$C,"&lt;="&amp;EOMONTH(DATE(AN61,12,1),0),'EMP CON'!$H:$H,$G$10,'EMP CON'!$I:$I,"efetivado",'EMP CON'!$D:$D,"Empréstimo Recebido")+SUMIFS('EMP CON'!$G:$G,'EMP CON'!$C:$C,"&gt;="&amp;DATE(AN61,1,1),'EMP CON'!$C:$C,"&lt;="&amp;EOMONTH(DATE(AN61,12,1),0),'EMP CON'!$H:$H,$G$10,'EMP CON'!$I:$I,$AN$12,'EMP CON'!$D:$D,"Empréstimo Recebido")</f>
        <v>0</v>
      </c>
      <c r="AV61" s="385">
        <f>SUMIFS('PG CAR'!$H:$H,'PG CAR'!$C:$C,"&gt;="&amp;DATE(AN61,1,1),'PG CAR'!$C:$C,"&lt;="&amp;EOMONTH(DATE(AN61,12,1),0),'PG CAR'!$I:$I,$G$10,'PG CAR'!$J:$J,"efetivado")+SUMIFS('PG CAR'!$H:$H,'PG CAR'!$C:$C,"&gt;="&amp;DATE(AN61,1,1),'PG CAR'!$C:$C,"&lt;="&amp;EOMONTH(DATE(AN61,12,1),0),'PG CAR'!$I:$I,$G$10,'PG CAR'!$J:$J,$AN$12)</f>
        <v>0</v>
      </c>
      <c r="AW61" s="385">
        <f>SUMIFS(TRANS!$F:$F,TRANS!$C:$C,"&gt;="&amp;DATE(AN61,1,1),TRANS!$C:$C,"&lt;="&amp;EOMONTH(DATE(AN61,12,1),0),TRANS!$D:$D,$G$10,DES!$H:$H,"efetivado")+SUMIFS(TRANS!$F:$F,TRANS!$C:$C,"&gt;="&amp;DATE(AN61,1,1),TRANS!$C:$C,"&lt;="&amp;EOMONTH(DATE(AN61,12,1),0),TRANS!$D:$D,$G$10,DES!$H:$H,$AN$12)</f>
        <v>0</v>
      </c>
      <c r="AX61" s="385">
        <f>SUMIFS(TRANS!$F:$F,TRANS!$C:$C,"&gt;="&amp;DATE(AN61,1,1),TRANS!$C:$C,"&lt;="&amp;EOMONTH(DATE(AN61,12,1),0),TRANS!$G:$G,$G$10,DES!$H:$H,"efetivado")+SUMIFS(TRANS!$F:$F,TRANS!$C:$C,"&gt;="&amp;DATE(AN61,1,1),TRANS!$C:$C,"&lt;="&amp;EOMONTH(DATE(AN61,12,1),0),TRANS!$G:$G,$G$10,DES!$H:$H,$AN$12)</f>
        <v>0</v>
      </c>
      <c r="AZ61" s="380">
        <f t="shared" si="1"/>
        <v>2068</v>
      </c>
      <c r="BA61" s="385">
        <f t="shared" si="2"/>
        <v>0</v>
      </c>
      <c r="BB61" s="385">
        <f>SUMIFS(DES!$F:$F,DES!$C:$C,"&gt;="&amp;DATE(AN61,1,1),DES!$C:$C,"&lt;="&amp;EOMONTH(DATE(AN61,12,1),0),DES!$H:$H,"efetivado")+SUMIFS(DES!$F:$F,DES!$C:$C,"&gt;="&amp;DATE(AN61,1,1),DES!$C:$C,"&lt;="&amp;EOMONTH(DATE(AN61,12,1),0),DES!$H:$H,$AN$12)</f>
        <v>0</v>
      </c>
      <c r="BC61" s="385">
        <f>SUMIFS(REC!$F:$F,REC!$C:$C,"&gt;="&amp;DATE(AN61,1,1),REC!$C:$C,"&lt;="&amp;EOMONTH(DATE(AN61,12,1),0),REC!$H:$H,"efetivado")+SUMIFS(REC!$F:$F,REC!$C:$C,"&gt;="&amp;DATE(AN61,1,1),REC!$C:$C,"&lt;="&amp;EOMONTH(DATE(AN61,12,1),0),REC!$H:$H,$AN$12)</f>
        <v>0</v>
      </c>
      <c r="BD61" s="385">
        <f>SUMIFS('EMP ADQ'!$G:$G,'EMP ADQ'!$C:$C,"&gt;="&amp;DATE(AN61,1,1),'EMP ADQ'!$C:$C,"&lt;="&amp;EOMONTH(DATE(AN61,12,1),0),'EMP ADQ'!$I:$I,"efetivado",'EMP ADQ'!$D:$D,"Empréstimo Adquirido")+SUMIFS('EMP ADQ'!$G:$G,'EMP ADQ'!$C:$C,"&gt;="&amp;DATE(AN61,1,1),'EMP ADQ'!$C:$C,"&lt;="&amp;EOMONTH(DATE(AN61,12,1),0),'EMP ADQ'!$I:$I,$AN$12,'EMP ADQ'!$D:$D,"Empréstimo Adquirido")</f>
        <v>0</v>
      </c>
      <c r="BE61" s="385">
        <f>SUMIFS('EMP ADQ'!$G:$G,'EMP ADQ'!$C:$C,"&gt;="&amp;DATE(AN61,1,1),'EMP ADQ'!$C:$C,"&lt;="&amp;EOMONTH(DATE(AN61,12,1),0),'EMP ADQ'!$I:$I,"efetivado",'EMP ADQ'!$D:$D,"Empréstimo Pago")+SUMIFS('EMP ADQ'!$G:$G,'EMP ADQ'!$C:$C,"&gt;="&amp;DATE(AN61,1,1),'EMP ADQ'!$C:$C,"&lt;="&amp;EOMONTH(DATE(AN61,12,1),0),'EMP ADQ'!$I:$I,$AN$12,'EMP ADQ'!$D:$D,"Empréstimo Pago")</f>
        <v>0</v>
      </c>
      <c r="BF61" s="385">
        <f>SUMIFS('EMP CON'!$G:$G,'EMP CON'!$C:$C,"&gt;="&amp;DATE(AN61,1,1),'EMP CON'!$C:$C,"&lt;="&amp;EOMONTH(DATE(AN61,12,1),0),'EMP CON'!$I:$I,"efetivado",'EMP CON'!$D:$D,"Empréstimo Concedido")+SUMIFS('EMP CON'!$G:$G,'EMP CON'!$C:$C,"&gt;="&amp;DATE(AN61,1,1),'EMP CON'!$C:$C,"&lt;="&amp;EOMONTH(DATE(AN61,126,1),0),'EMP CON'!$I:$I,$AN$12,'EMP CON'!$D:$D,"Empréstimo Concedido")</f>
        <v>0</v>
      </c>
      <c r="BG61" s="385">
        <f>SUMIFS('EMP CON'!$G:$G,'EMP CON'!$C:$C,"&gt;="&amp;DATE(AN61,1,1),'EMP CON'!$C:$C,"&lt;="&amp;EOMONTH(DATE(AN61,12,1),0),'EMP CON'!$I:$I,"efetivado",'EMP CON'!$D:$D,"Empréstimo Recebido")+SUMIFS('EMP CON'!$G:$G,'EMP CON'!$C:$C,"&gt;="&amp;DATE(AN61,1,1),'EMP CON'!$C:$C,"&lt;="&amp;EOMONTH(DATE(AN61,12,1),0),'EMP CON'!$I:$I,$AN$12,'EMP CON'!$D:$D,"Empréstimo Recebido")</f>
        <v>0</v>
      </c>
      <c r="BH61" s="385">
        <f>SUMIFS('PG CAR'!$H:$H,'PG CAR'!$C:$C,"&gt;="&amp;DATE(AN61,1,1),'PG CAR'!$C:$C,"&lt;="&amp;EOMONTH(DATE(AN61,12,1),0),'PG CAR'!$J:$J,"efetivado")+SUMIFS('PG CAR'!$H:$H,'PG CAR'!$C:$C,"&gt;="&amp;DATE(AN61,1,1),'PG CAR'!$C:$C,"&lt;="&amp;EOMONTH(DATE(AN61,12,1),0),'PG CAR'!$J:$J,$AN$12)</f>
        <v>0</v>
      </c>
      <c r="BI61" s="385"/>
      <c r="BJ61" s="385"/>
      <c r="BL61" s="380">
        <f t="shared" si="3"/>
        <v>2068</v>
      </c>
      <c r="BM61" s="385">
        <f t="shared" si="4"/>
        <v>0</v>
      </c>
      <c r="BN61" s="385">
        <f t="shared" si="5"/>
        <v>0</v>
      </c>
      <c r="BO61" s="385">
        <f t="shared" si="6"/>
        <v>0</v>
      </c>
      <c r="BP61" s="385">
        <f t="shared" si="7"/>
        <v>0</v>
      </c>
      <c r="BQ61" s="385">
        <f t="shared" si="8"/>
        <v>0</v>
      </c>
      <c r="BR61" s="385">
        <f t="shared" si="9"/>
        <v>0</v>
      </c>
      <c r="BS61" s="385">
        <f t="shared" si="10"/>
        <v>0</v>
      </c>
      <c r="BT61" s="385">
        <f t="shared" si="11"/>
        <v>0</v>
      </c>
      <c r="BU61" s="385">
        <f t="shared" si="12"/>
        <v>0</v>
      </c>
      <c r="BV61" s="385">
        <f t="shared" si="13"/>
        <v>0</v>
      </c>
    </row>
    <row r="62" spans="2:74" x14ac:dyDescent="0.25">
      <c r="B62" s="225"/>
      <c r="C62" s="225"/>
      <c r="D62" s="225"/>
      <c r="E62" s="225"/>
      <c r="F62" s="225"/>
      <c r="G62" s="225"/>
      <c r="H62" s="225"/>
      <c r="I62" s="225"/>
      <c r="J62" s="225"/>
      <c r="K62" s="225"/>
      <c r="L62" s="225"/>
      <c r="M62" s="225"/>
      <c r="N62" s="225"/>
      <c r="O62" s="225"/>
      <c r="P62" s="225"/>
      <c r="Q62" s="225"/>
      <c r="R62" s="225"/>
      <c r="S62" s="225"/>
      <c r="T62" s="225"/>
      <c r="U62" s="225"/>
      <c r="V62" s="225"/>
      <c r="W62" s="225"/>
      <c r="X62" s="225"/>
      <c r="Y62" s="225"/>
      <c r="Z62" s="225"/>
      <c r="AA62" s="225"/>
      <c r="AB62" s="225"/>
      <c r="AC62" s="342"/>
      <c r="AN62" s="380">
        <f t="shared" si="18"/>
        <v>2069</v>
      </c>
      <c r="AO62" s="385">
        <f t="shared" si="19"/>
        <v>0</v>
      </c>
      <c r="AP62" s="385">
        <f>SUMIFS(DES!$F:$F,DES!$C:$C,"&gt;="&amp;DATE(AN62,1,1),DES!$C:$C,"&lt;="&amp;EOMONTH(DATE(AN62,12,1),0),DES!$G:$G,$G$10,DES!$H:$H,"efetivado")+SUMIFS(DES!$F:$F,DES!$C:$C,"&gt;="&amp;DATE(AN62,1,1),DES!$C:$C,"&lt;="&amp;EOMONTH(DATE(AN62,12,1),0),DES!$G:$G,$G$10,DES!$H:$H,$AN$12)</f>
        <v>0</v>
      </c>
      <c r="AQ62" s="385">
        <f>SUMIFS(REC!$F:$F,REC!$C:$C,"&gt;="&amp;DATE(AN62,1,1),REC!$C:$C,"&lt;="&amp;EOMONTH(DATE(AN62,12,1),0),REC!$G:$G,$G$10,REC!$H:$H,"efetivado")+SUMIFS(REC!$F:$F,REC!$C:$C,"&gt;="&amp;DATE(AN62,1,1),REC!$C:$C,"&lt;="&amp;EOMONTH(DATE(AN62,12,1),0),REC!$G:$G,$G$10,REC!$H:$H,$AN$12)</f>
        <v>0</v>
      </c>
      <c r="AR62" s="385">
        <f>SUMIFS('EMP ADQ'!$G:$G,'EMP ADQ'!$C:$C,"&gt;="&amp;DATE(AN62,1,1),'EMP ADQ'!$C:$C,"&lt;="&amp;EOMONTH(DATE(AN62,12,1),0),'EMP ADQ'!$H:$H,$G$10,'EMP ADQ'!$I:$I,"efetivado",'EMP ADQ'!$D:$D,"Empréstimo Adquirido")+SUMIFS('EMP ADQ'!$G:$G,'EMP ADQ'!$C:$C,"&gt;="&amp;DATE(AN62,1,1),'EMP ADQ'!$C:$C,"&lt;="&amp;EOMONTH(DATE(AN62,12,1),0),'EMP ADQ'!$H:$H,$G$10,'EMP ADQ'!$I:$I,$AN$12,'EMP ADQ'!$D:$D,"Empréstimo Adquirido")</f>
        <v>0</v>
      </c>
      <c r="AS62" s="385">
        <f>SUMIFS('EMP ADQ'!$G:$G,'EMP ADQ'!$C:$C,"&gt;="&amp;DATE(AN62,1,1),'EMP ADQ'!$C:$C,"&lt;="&amp;EOMONTH(DATE(AN62,12,1),0),'EMP ADQ'!$H:$H,$G$10,'EMP ADQ'!$I:$I,"efetivado",'EMP ADQ'!$D:$D,"Empréstimo Pago")+SUMIFS('EMP ADQ'!$G:$G,'EMP ADQ'!$C:$C,"&gt;="&amp;DATE(AN62,1,1),'EMP ADQ'!$C:$C,"&lt;="&amp;EOMONTH(DATE(AN62,12,1),0),'EMP ADQ'!$H:$H,$G$10,'EMP ADQ'!$I:$I,$AN$12,'EMP ADQ'!$D:$D,"Empréstimo Pago")</f>
        <v>0</v>
      </c>
      <c r="AT62" s="385">
        <f>SUMIFS('EMP CON'!$G:$G,'EMP CON'!$C:$C,"&gt;="&amp;DATE(AN62,1,1),'EMP CON'!$C:$C,"&lt;="&amp;EOMONTH(DATE(AN62,12,1),0),'EMP CON'!$H:$H,$G$10,'EMP CON'!$I:$I,"efetivado",'EMP CON'!$D:$D,"Empréstimo Concedido")+SUMIFS('EMP CON'!$G:$G,'EMP CON'!$C:$C,"&gt;="&amp;DATE(AN62,1,1),'EMP CON'!$C:$C,"&lt;="&amp;EOMONTH(DATE(AN62,12,1),0),'EMP CON'!$H:$H,$G$10,'EMP CON'!$I:$I,$AN$12,'EMP CON'!$D:$D,"Empréstimo Concedido")</f>
        <v>0</v>
      </c>
      <c r="AU62" s="385">
        <f>SUMIFS('EMP CON'!$G:$G,'EMP CON'!$C:$C,"&gt;="&amp;DATE(AN62,1,1),'EMP CON'!$C:$C,"&lt;="&amp;EOMONTH(DATE(AN62,12,1),0),'EMP CON'!$H:$H,$G$10,'EMP CON'!$I:$I,"efetivado",'EMP CON'!$D:$D,"Empréstimo Recebido")+SUMIFS('EMP CON'!$G:$G,'EMP CON'!$C:$C,"&gt;="&amp;DATE(AN62,1,1),'EMP CON'!$C:$C,"&lt;="&amp;EOMONTH(DATE(AN62,12,1),0),'EMP CON'!$H:$H,$G$10,'EMP CON'!$I:$I,$AN$12,'EMP CON'!$D:$D,"Empréstimo Recebido")</f>
        <v>0</v>
      </c>
      <c r="AV62" s="385">
        <f>SUMIFS('PG CAR'!$H:$H,'PG CAR'!$C:$C,"&gt;="&amp;DATE(AN62,1,1),'PG CAR'!$C:$C,"&lt;="&amp;EOMONTH(DATE(AN62,12,1),0),'PG CAR'!$I:$I,$G$10,'PG CAR'!$J:$J,"efetivado")+SUMIFS('PG CAR'!$H:$H,'PG CAR'!$C:$C,"&gt;="&amp;DATE(AN62,1,1),'PG CAR'!$C:$C,"&lt;="&amp;EOMONTH(DATE(AN62,12,1),0),'PG CAR'!$I:$I,$G$10,'PG CAR'!$J:$J,$AN$12)</f>
        <v>0</v>
      </c>
      <c r="AW62" s="385">
        <f>SUMIFS(TRANS!$F:$F,TRANS!$C:$C,"&gt;="&amp;DATE(AN62,1,1),TRANS!$C:$C,"&lt;="&amp;EOMONTH(DATE(AN62,12,1),0),TRANS!$D:$D,$G$10,DES!$H:$H,"efetivado")+SUMIFS(TRANS!$F:$F,TRANS!$C:$C,"&gt;="&amp;DATE(AN62,1,1),TRANS!$C:$C,"&lt;="&amp;EOMONTH(DATE(AN62,12,1),0),TRANS!$D:$D,$G$10,DES!$H:$H,$AN$12)</f>
        <v>0</v>
      </c>
      <c r="AX62" s="385">
        <f>SUMIFS(TRANS!$F:$F,TRANS!$C:$C,"&gt;="&amp;DATE(AN62,1,1),TRANS!$C:$C,"&lt;="&amp;EOMONTH(DATE(AN62,12,1),0),TRANS!$G:$G,$G$10,DES!$H:$H,"efetivado")+SUMIFS(TRANS!$F:$F,TRANS!$C:$C,"&gt;="&amp;DATE(AN62,1,1),TRANS!$C:$C,"&lt;="&amp;EOMONTH(DATE(AN62,12,1),0),TRANS!$G:$G,$G$10,DES!$H:$H,$AN$12)</f>
        <v>0</v>
      </c>
      <c r="AZ62" s="380">
        <f t="shared" si="1"/>
        <v>2069</v>
      </c>
      <c r="BA62" s="385">
        <f t="shared" si="2"/>
        <v>0</v>
      </c>
      <c r="BB62" s="385">
        <f>SUMIFS(DES!$F:$F,DES!$C:$C,"&gt;="&amp;DATE(AN62,1,1),DES!$C:$C,"&lt;="&amp;EOMONTH(DATE(AN62,12,1),0),DES!$H:$H,"efetivado")+SUMIFS(DES!$F:$F,DES!$C:$C,"&gt;="&amp;DATE(AN62,1,1),DES!$C:$C,"&lt;="&amp;EOMONTH(DATE(AN62,12,1),0),DES!$H:$H,$AN$12)</f>
        <v>0</v>
      </c>
      <c r="BC62" s="385">
        <f>SUMIFS(REC!$F:$F,REC!$C:$C,"&gt;="&amp;DATE(AN62,1,1),REC!$C:$C,"&lt;="&amp;EOMONTH(DATE(AN62,12,1),0),REC!$H:$H,"efetivado")+SUMIFS(REC!$F:$F,REC!$C:$C,"&gt;="&amp;DATE(AN62,1,1),REC!$C:$C,"&lt;="&amp;EOMONTH(DATE(AN62,12,1),0),REC!$H:$H,$AN$12)</f>
        <v>0</v>
      </c>
      <c r="BD62" s="385">
        <f>SUMIFS('EMP ADQ'!$G:$G,'EMP ADQ'!$C:$C,"&gt;="&amp;DATE(AN62,1,1),'EMP ADQ'!$C:$C,"&lt;="&amp;EOMONTH(DATE(AN62,12,1),0),'EMP ADQ'!$I:$I,"efetivado",'EMP ADQ'!$D:$D,"Empréstimo Adquirido")+SUMIFS('EMP ADQ'!$G:$G,'EMP ADQ'!$C:$C,"&gt;="&amp;DATE(AN62,1,1),'EMP ADQ'!$C:$C,"&lt;="&amp;EOMONTH(DATE(AN62,12,1),0),'EMP ADQ'!$I:$I,$AN$12,'EMP ADQ'!$D:$D,"Empréstimo Adquirido")</f>
        <v>0</v>
      </c>
      <c r="BE62" s="385">
        <f>SUMIFS('EMP ADQ'!$G:$G,'EMP ADQ'!$C:$C,"&gt;="&amp;DATE(AN62,1,1),'EMP ADQ'!$C:$C,"&lt;="&amp;EOMONTH(DATE(AN62,12,1),0),'EMP ADQ'!$I:$I,"efetivado",'EMP ADQ'!$D:$D,"Empréstimo Pago")+SUMIFS('EMP ADQ'!$G:$G,'EMP ADQ'!$C:$C,"&gt;="&amp;DATE(AN62,1,1),'EMP ADQ'!$C:$C,"&lt;="&amp;EOMONTH(DATE(AN62,12,1),0),'EMP ADQ'!$I:$I,$AN$12,'EMP ADQ'!$D:$D,"Empréstimo Pago")</f>
        <v>0</v>
      </c>
      <c r="BF62" s="385">
        <f>SUMIFS('EMP CON'!$G:$G,'EMP CON'!$C:$C,"&gt;="&amp;DATE(AN62,1,1),'EMP CON'!$C:$C,"&lt;="&amp;EOMONTH(DATE(AN62,12,1),0),'EMP CON'!$I:$I,"efetivado",'EMP CON'!$D:$D,"Empréstimo Concedido")+SUMIFS('EMP CON'!$G:$G,'EMP CON'!$C:$C,"&gt;="&amp;DATE(AN62,1,1),'EMP CON'!$C:$C,"&lt;="&amp;EOMONTH(DATE(AN62,126,1),0),'EMP CON'!$I:$I,$AN$12,'EMP CON'!$D:$D,"Empréstimo Concedido")</f>
        <v>0</v>
      </c>
      <c r="BG62" s="385">
        <f>SUMIFS('EMP CON'!$G:$G,'EMP CON'!$C:$C,"&gt;="&amp;DATE(AN62,1,1),'EMP CON'!$C:$C,"&lt;="&amp;EOMONTH(DATE(AN62,12,1),0),'EMP CON'!$I:$I,"efetivado",'EMP CON'!$D:$D,"Empréstimo Recebido")+SUMIFS('EMP CON'!$G:$G,'EMP CON'!$C:$C,"&gt;="&amp;DATE(AN62,1,1),'EMP CON'!$C:$C,"&lt;="&amp;EOMONTH(DATE(AN62,12,1),0),'EMP CON'!$I:$I,$AN$12,'EMP CON'!$D:$D,"Empréstimo Recebido")</f>
        <v>0</v>
      </c>
      <c r="BH62" s="385">
        <f>SUMIFS('PG CAR'!$H:$H,'PG CAR'!$C:$C,"&gt;="&amp;DATE(AN62,1,1),'PG CAR'!$C:$C,"&lt;="&amp;EOMONTH(DATE(AN62,12,1),0),'PG CAR'!$J:$J,"efetivado")+SUMIFS('PG CAR'!$H:$H,'PG CAR'!$C:$C,"&gt;="&amp;DATE(AN62,1,1),'PG CAR'!$C:$C,"&lt;="&amp;EOMONTH(DATE(AN62,12,1),0),'PG CAR'!$J:$J,$AN$12)</f>
        <v>0</v>
      </c>
      <c r="BI62" s="385"/>
      <c r="BJ62" s="385"/>
      <c r="BL62" s="380">
        <f t="shared" si="3"/>
        <v>2069</v>
      </c>
      <c r="BM62" s="385">
        <f t="shared" si="4"/>
        <v>0</v>
      </c>
      <c r="BN62" s="385">
        <f t="shared" si="5"/>
        <v>0</v>
      </c>
      <c r="BO62" s="385">
        <f t="shared" si="6"/>
        <v>0</v>
      </c>
      <c r="BP62" s="385">
        <f t="shared" si="7"/>
        <v>0</v>
      </c>
      <c r="BQ62" s="385">
        <f t="shared" si="8"/>
        <v>0</v>
      </c>
      <c r="BR62" s="385">
        <f t="shared" si="9"/>
        <v>0</v>
      </c>
      <c r="BS62" s="385">
        <f t="shared" si="10"/>
        <v>0</v>
      </c>
      <c r="BT62" s="385">
        <f t="shared" si="11"/>
        <v>0</v>
      </c>
      <c r="BU62" s="385">
        <f t="shared" si="12"/>
        <v>0</v>
      </c>
      <c r="BV62" s="385">
        <f t="shared" si="13"/>
        <v>0</v>
      </c>
    </row>
    <row r="63" spans="2:74" x14ac:dyDescent="0.25">
      <c r="B63" s="225"/>
      <c r="C63" s="225"/>
      <c r="D63" s="225"/>
      <c r="E63" s="225"/>
      <c r="F63" s="225"/>
      <c r="G63" s="225"/>
      <c r="H63" s="225"/>
      <c r="I63" s="225"/>
      <c r="J63" s="225"/>
      <c r="K63" s="225"/>
      <c r="L63" s="225"/>
      <c r="M63" s="225"/>
      <c r="N63" s="225"/>
      <c r="O63" s="225"/>
      <c r="P63" s="225"/>
      <c r="Q63" s="225"/>
      <c r="R63" s="225"/>
      <c r="S63" s="225"/>
      <c r="T63" s="225"/>
      <c r="U63" s="225"/>
      <c r="V63" s="225"/>
      <c r="W63" s="225"/>
      <c r="X63" s="225"/>
      <c r="Y63" s="225"/>
      <c r="Z63" s="225"/>
      <c r="AA63" s="225"/>
      <c r="AB63" s="225"/>
      <c r="AC63" s="342"/>
      <c r="AN63" s="380">
        <f t="shared" si="18"/>
        <v>2070</v>
      </c>
      <c r="AO63" s="385">
        <f t="shared" si="19"/>
        <v>0</v>
      </c>
      <c r="AP63" s="385">
        <f>SUMIFS(DES!$F:$F,DES!$C:$C,"&gt;="&amp;DATE(AN63,1,1),DES!$C:$C,"&lt;="&amp;EOMONTH(DATE(AN63,12,1),0),DES!$G:$G,$G$10,DES!$H:$H,"efetivado")+SUMIFS(DES!$F:$F,DES!$C:$C,"&gt;="&amp;DATE(AN63,1,1),DES!$C:$C,"&lt;="&amp;EOMONTH(DATE(AN63,12,1),0),DES!$G:$G,$G$10,DES!$H:$H,$AN$12)</f>
        <v>0</v>
      </c>
      <c r="AQ63" s="385">
        <f>SUMIFS(REC!$F:$F,REC!$C:$C,"&gt;="&amp;DATE(AN63,1,1),REC!$C:$C,"&lt;="&amp;EOMONTH(DATE(AN63,12,1),0),REC!$G:$G,$G$10,REC!$H:$H,"efetivado")+SUMIFS(REC!$F:$F,REC!$C:$C,"&gt;="&amp;DATE(AN63,1,1),REC!$C:$C,"&lt;="&amp;EOMONTH(DATE(AN63,12,1),0),REC!$G:$G,$G$10,REC!$H:$H,$AN$12)</f>
        <v>0</v>
      </c>
      <c r="AR63" s="385">
        <f>SUMIFS('EMP ADQ'!$G:$G,'EMP ADQ'!$C:$C,"&gt;="&amp;DATE(AN63,1,1),'EMP ADQ'!$C:$C,"&lt;="&amp;EOMONTH(DATE(AN63,12,1),0),'EMP ADQ'!$H:$H,$G$10,'EMP ADQ'!$I:$I,"efetivado",'EMP ADQ'!$D:$D,"Empréstimo Adquirido")+SUMIFS('EMP ADQ'!$G:$G,'EMP ADQ'!$C:$C,"&gt;="&amp;DATE(AN63,1,1),'EMP ADQ'!$C:$C,"&lt;="&amp;EOMONTH(DATE(AN63,12,1),0),'EMP ADQ'!$H:$H,$G$10,'EMP ADQ'!$I:$I,$AN$12,'EMP ADQ'!$D:$D,"Empréstimo Adquirido")</f>
        <v>0</v>
      </c>
      <c r="AS63" s="385">
        <f>SUMIFS('EMP ADQ'!$G:$G,'EMP ADQ'!$C:$C,"&gt;="&amp;DATE(AN63,1,1),'EMP ADQ'!$C:$C,"&lt;="&amp;EOMONTH(DATE(AN63,12,1),0),'EMP ADQ'!$H:$H,$G$10,'EMP ADQ'!$I:$I,"efetivado",'EMP ADQ'!$D:$D,"Empréstimo Pago")+SUMIFS('EMP ADQ'!$G:$G,'EMP ADQ'!$C:$C,"&gt;="&amp;DATE(AN63,1,1),'EMP ADQ'!$C:$C,"&lt;="&amp;EOMONTH(DATE(AN63,12,1),0),'EMP ADQ'!$H:$H,$G$10,'EMP ADQ'!$I:$I,$AN$12,'EMP ADQ'!$D:$D,"Empréstimo Pago")</f>
        <v>0</v>
      </c>
      <c r="AT63" s="385">
        <f>SUMIFS('EMP CON'!$G:$G,'EMP CON'!$C:$C,"&gt;="&amp;DATE(AN63,1,1),'EMP CON'!$C:$C,"&lt;="&amp;EOMONTH(DATE(AN63,12,1),0),'EMP CON'!$H:$H,$G$10,'EMP CON'!$I:$I,"efetivado",'EMP CON'!$D:$D,"Empréstimo Concedido")+SUMIFS('EMP CON'!$G:$G,'EMP CON'!$C:$C,"&gt;="&amp;DATE(AN63,1,1),'EMP CON'!$C:$C,"&lt;="&amp;EOMONTH(DATE(AN63,12,1),0),'EMP CON'!$H:$H,$G$10,'EMP CON'!$I:$I,$AN$12,'EMP CON'!$D:$D,"Empréstimo Concedido")</f>
        <v>0</v>
      </c>
      <c r="AU63" s="385">
        <f>SUMIFS('EMP CON'!$G:$G,'EMP CON'!$C:$C,"&gt;="&amp;DATE(AN63,1,1),'EMP CON'!$C:$C,"&lt;="&amp;EOMONTH(DATE(AN63,12,1),0),'EMP CON'!$H:$H,$G$10,'EMP CON'!$I:$I,"efetivado",'EMP CON'!$D:$D,"Empréstimo Recebido")+SUMIFS('EMP CON'!$G:$G,'EMP CON'!$C:$C,"&gt;="&amp;DATE(AN63,1,1),'EMP CON'!$C:$C,"&lt;="&amp;EOMONTH(DATE(AN63,12,1),0),'EMP CON'!$H:$H,$G$10,'EMP CON'!$I:$I,$AN$12,'EMP CON'!$D:$D,"Empréstimo Recebido")</f>
        <v>0</v>
      </c>
      <c r="AV63" s="385">
        <f>SUMIFS('PG CAR'!$H:$H,'PG CAR'!$C:$C,"&gt;="&amp;DATE(AN63,1,1),'PG CAR'!$C:$C,"&lt;="&amp;EOMONTH(DATE(AN63,12,1),0),'PG CAR'!$I:$I,$G$10,'PG CAR'!$J:$J,"efetivado")+SUMIFS('PG CAR'!$H:$H,'PG CAR'!$C:$C,"&gt;="&amp;DATE(AN63,1,1),'PG CAR'!$C:$C,"&lt;="&amp;EOMONTH(DATE(AN63,12,1),0),'PG CAR'!$I:$I,$G$10,'PG CAR'!$J:$J,$AN$12)</f>
        <v>0</v>
      </c>
      <c r="AW63" s="385">
        <f>SUMIFS(TRANS!$F:$F,TRANS!$C:$C,"&gt;="&amp;DATE(AN63,1,1),TRANS!$C:$C,"&lt;="&amp;EOMONTH(DATE(AN63,12,1),0),TRANS!$D:$D,$G$10,DES!$H:$H,"efetivado")+SUMIFS(TRANS!$F:$F,TRANS!$C:$C,"&gt;="&amp;DATE(AN63,1,1),TRANS!$C:$C,"&lt;="&amp;EOMONTH(DATE(AN63,12,1),0),TRANS!$D:$D,$G$10,DES!$H:$H,$AN$12)</f>
        <v>0</v>
      </c>
      <c r="AX63" s="385">
        <f>SUMIFS(TRANS!$F:$F,TRANS!$C:$C,"&gt;="&amp;DATE(AN63,1,1),TRANS!$C:$C,"&lt;="&amp;EOMONTH(DATE(AN63,12,1),0),TRANS!$G:$G,$G$10,DES!$H:$H,"efetivado")+SUMIFS(TRANS!$F:$F,TRANS!$C:$C,"&gt;="&amp;DATE(AN63,1,1),TRANS!$C:$C,"&lt;="&amp;EOMONTH(DATE(AN63,12,1),0),TRANS!$G:$G,$G$10,DES!$H:$H,$AN$12)</f>
        <v>0</v>
      </c>
      <c r="AZ63" s="380">
        <f t="shared" si="1"/>
        <v>2070</v>
      </c>
      <c r="BA63" s="385">
        <f t="shared" si="2"/>
        <v>0</v>
      </c>
      <c r="BB63" s="385">
        <f>SUMIFS(DES!$F:$F,DES!$C:$C,"&gt;="&amp;DATE(AN63,1,1),DES!$C:$C,"&lt;="&amp;EOMONTH(DATE(AN63,12,1),0),DES!$H:$H,"efetivado")+SUMIFS(DES!$F:$F,DES!$C:$C,"&gt;="&amp;DATE(AN63,1,1),DES!$C:$C,"&lt;="&amp;EOMONTH(DATE(AN63,12,1),0),DES!$H:$H,$AN$12)</f>
        <v>0</v>
      </c>
      <c r="BC63" s="385">
        <f>SUMIFS(REC!$F:$F,REC!$C:$C,"&gt;="&amp;DATE(AN63,1,1),REC!$C:$C,"&lt;="&amp;EOMONTH(DATE(AN63,12,1),0),REC!$H:$H,"efetivado")+SUMIFS(REC!$F:$F,REC!$C:$C,"&gt;="&amp;DATE(AN63,1,1),REC!$C:$C,"&lt;="&amp;EOMONTH(DATE(AN63,12,1),0),REC!$H:$H,$AN$12)</f>
        <v>0</v>
      </c>
      <c r="BD63" s="385">
        <f>SUMIFS('EMP ADQ'!$G:$G,'EMP ADQ'!$C:$C,"&gt;="&amp;DATE(AN63,1,1),'EMP ADQ'!$C:$C,"&lt;="&amp;EOMONTH(DATE(AN63,12,1),0),'EMP ADQ'!$I:$I,"efetivado",'EMP ADQ'!$D:$D,"Empréstimo Adquirido")+SUMIFS('EMP ADQ'!$G:$G,'EMP ADQ'!$C:$C,"&gt;="&amp;DATE(AN63,1,1),'EMP ADQ'!$C:$C,"&lt;="&amp;EOMONTH(DATE(AN63,12,1),0),'EMP ADQ'!$I:$I,$AN$12,'EMP ADQ'!$D:$D,"Empréstimo Adquirido")</f>
        <v>0</v>
      </c>
      <c r="BE63" s="385">
        <f>SUMIFS('EMP ADQ'!$G:$G,'EMP ADQ'!$C:$C,"&gt;="&amp;DATE(AN63,1,1),'EMP ADQ'!$C:$C,"&lt;="&amp;EOMONTH(DATE(AN63,12,1),0),'EMP ADQ'!$I:$I,"efetivado",'EMP ADQ'!$D:$D,"Empréstimo Pago")+SUMIFS('EMP ADQ'!$G:$G,'EMP ADQ'!$C:$C,"&gt;="&amp;DATE(AN63,1,1),'EMP ADQ'!$C:$C,"&lt;="&amp;EOMONTH(DATE(AN63,12,1),0),'EMP ADQ'!$I:$I,$AN$12,'EMP ADQ'!$D:$D,"Empréstimo Pago")</f>
        <v>0</v>
      </c>
      <c r="BF63" s="385">
        <f>SUMIFS('EMP CON'!$G:$G,'EMP CON'!$C:$C,"&gt;="&amp;DATE(AN63,1,1),'EMP CON'!$C:$C,"&lt;="&amp;EOMONTH(DATE(AN63,12,1),0),'EMP CON'!$I:$I,"efetivado",'EMP CON'!$D:$D,"Empréstimo Concedido")+SUMIFS('EMP CON'!$G:$G,'EMP CON'!$C:$C,"&gt;="&amp;DATE(AN63,1,1),'EMP CON'!$C:$C,"&lt;="&amp;EOMONTH(DATE(AN63,126,1),0),'EMP CON'!$I:$I,$AN$12,'EMP CON'!$D:$D,"Empréstimo Concedido")</f>
        <v>0</v>
      </c>
      <c r="BG63" s="385">
        <f>SUMIFS('EMP CON'!$G:$G,'EMP CON'!$C:$C,"&gt;="&amp;DATE(AN63,1,1),'EMP CON'!$C:$C,"&lt;="&amp;EOMONTH(DATE(AN63,12,1),0),'EMP CON'!$I:$I,"efetivado",'EMP CON'!$D:$D,"Empréstimo Recebido")+SUMIFS('EMP CON'!$G:$G,'EMP CON'!$C:$C,"&gt;="&amp;DATE(AN63,1,1),'EMP CON'!$C:$C,"&lt;="&amp;EOMONTH(DATE(AN63,12,1),0),'EMP CON'!$I:$I,$AN$12,'EMP CON'!$D:$D,"Empréstimo Recebido")</f>
        <v>0</v>
      </c>
      <c r="BH63" s="385">
        <f>SUMIFS('PG CAR'!$H:$H,'PG CAR'!$C:$C,"&gt;="&amp;DATE(AN63,1,1),'PG CAR'!$C:$C,"&lt;="&amp;EOMONTH(DATE(AN63,12,1),0),'PG CAR'!$J:$J,"efetivado")+SUMIFS('PG CAR'!$H:$H,'PG CAR'!$C:$C,"&gt;="&amp;DATE(AN63,1,1),'PG CAR'!$C:$C,"&lt;="&amp;EOMONTH(DATE(AN63,12,1),0),'PG CAR'!$J:$J,$AN$12)</f>
        <v>0</v>
      </c>
      <c r="BI63" s="385"/>
      <c r="BJ63" s="385"/>
      <c r="BL63" s="380">
        <f t="shared" si="3"/>
        <v>2070</v>
      </c>
      <c r="BM63" s="385">
        <f t="shared" si="4"/>
        <v>0</v>
      </c>
      <c r="BN63" s="385">
        <f t="shared" si="5"/>
        <v>0</v>
      </c>
      <c r="BO63" s="385">
        <f t="shared" si="6"/>
        <v>0</v>
      </c>
      <c r="BP63" s="385">
        <f t="shared" si="7"/>
        <v>0</v>
      </c>
      <c r="BQ63" s="385">
        <f t="shared" si="8"/>
        <v>0</v>
      </c>
      <c r="BR63" s="385">
        <f t="shared" si="9"/>
        <v>0</v>
      </c>
      <c r="BS63" s="385">
        <f t="shared" si="10"/>
        <v>0</v>
      </c>
      <c r="BT63" s="385">
        <f t="shared" si="11"/>
        <v>0</v>
      </c>
      <c r="BU63" s="385">
        <f t="shared" si="12"/>
        <v>0</v>
      </c>
      <c r="BV63" s="385">
        <f t="shared" si="13"/>
        <v>0</v>
      </c>
    </row>
    <row r="64" spans="2:74" x14ac:dyDescent="0.25">
      <c r="B64" s="225"/>
      <c r="C64" s="225"/>
      <c r="D64" s="225"/>
      <c r="E64" s="225"/>
      <c r="F64" s="225"/>
      <c r="G64" s="225"/>
      <c r="H64" s="225"/>
      <c r="I64" s="225"/>
      <c r="J64" s="225"/>
      <c r="K64" s="225"/>
      <c r="L64" s="225"/>
      <c r="M64" s="225"/>
      <c r="N64" s="225"/>
      <c r="O64" s="225"/>
      <c r="P64" s="225"/>
      <c r="Q64" s="225"/>
      <c r="R64" s="225"/>
      <c r="S64" s="225"/>
      <c r="T64" s="225"/>
      <c r="U64" s="225"/>
      <c r="V64" s="225"/>
      <c r="W64" s="225"/>
      <c r="X64" s="225"/>
      <c r="Y64" s="225"/>
      <c r="Z64" s="225"/>
      <c r="AA64" s="225"/>
      <c r="AB64" s="225"/>
      <c r="AC64" s="342"/>
    </row>
    <row r="65" spans="2:73" x14ac:dyDescent="0.25">
      <c r="B65" s="225"/>
      <c r="C65" s="225"/>
      <c r="D65" s="225"/>
      <c r="E65" s="225"/>
      <c r="F65" s="225"/>
      <c r="G65" s="225"/>
      <c r="H65" s="225"/>
      <c r="I65" s="225"/>
      <c r="J65" s="225"/>
      <c r="K65" s="225"/>
      <c r="L65" s="225"/>
      <c r="M65" s="225"/>
      <c r="N65" s="225"/>
      <c r="O65" s="225"/>
      <c r="P65" s="225"/>
      <c r="Q65" s="225"/>
      <c r="R65" s="225"/>
      <c r="S65" s="225"/>
      <c r="T65" s="225"/>
      <c r="U65" s="225"/>
      <c r="V65" s="225"/>
      <c r="W65" s="225"/>
      <c r="X65" s="225"/>
      <c r="Y65" s="225"/>
      <c r="Z65" s="225"/>
      <c r="AA65" s="225"/>
      <c r="AB65" s="225"/>
      <c r="AC65" s="342"/>
    </row>
    <row r="66" spans="2:73" x14ac:dyDescent="0.25">
      <c r="B66" s="225"/>
      <c r="C66" s="225"/>
      <c r="D66" s="225"/>
      <c r="E66" s="225"/>
      <c r="F66" s="225"/>
      <c r="G66" s="225"/>
      <c r="H66" s="225"/>
      <c r="I66" s="225"/>
      <c r="J66" s="225"/>
      <c r="K66" s="225"/>
      <c r="L66" s="225"/>
      <c r="M66" s="225"/>
      <c r="N66" s="225"/>
      <c r="O66" s="225"/>
      <c r="P66" s="225"/>
      <c r="Q66" s="225"/>
      <c r="R66" s="225"/>
      <c r="S66" s="225"/>
      <c r="T66" s="225"/>
      <c r="U66" s="225"/>
      <c r="V66" s="225"/>
      <c r="W66" s="225"/>
      <c r="X66" s="225"/>
      <c r="Y66" s="225"/>
      <c r="Z66" s="225"/>
      <c r="AA66" s="225"/>
      <c r="AB66" s="225"/>
      <c r="AC66" s="342"/>
    </row>
    <row r="67" spans="2:73" x14ac:dyDescent="0.25"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5"/>
      <c r="P67" s="225"/>
      <c r="Q67" s="225"/>
      <c r="R67" s="225"/>
      <c r="S67" s="225"/>
      <c r="T67" s="225"/>
      <c r="U67" s="225"/>
      <c r="V67" s="225"/>
      <c r="W67" s="225"/>
      <c r="X67" s="225"/>
      <c r="Y67" s="225"/>
      <c r="Z67" s="225"/>
      <c r="AA67" s="225"/>
      <c r="AB67" s="225"/>
      <c r="AC67" s="342"/>
    </row>
    <row r="68" spans="2:73" x14ac:dyDescent="0.25">
      <c r="B68" s="225"/>
      <c r="C68" s="225"/>
      <c r="D68" s="225"/>
      <c r="E68" s="225"/>
      <c r="F68" s="225"/>
      <c r="G68" s="225"/>
      <c r="H68" s="225"/>
      <c r="I68" s="225"/>
      <c r="J68" s="225"/>
      <c r="K68" s="225"/>
      <c r="L68" s="225"/>
      <c r="M68" s="225"/>
      <c r="N68" s="225"/>
      <c r="O68" s="225"/>
      <c r="P68" s="225"/>
      <c r="Q68" s="225"/>
      <c r="R68" s="225"/>
      <c r="S68" s="225"/>
      <c r="T68" s="225"/>
      <c r="U68" s="225"/>
      <c r="V68" s="225"/>
      <c r="W68" s="225"/>
      <c r="X68" s="225"/>
      <c r="Y68" s="225"/>
      <c r="Z68" s="225"/>
      <c r="AA68" s="225"/>
      <c r="AB68" s="225"/>
      <c r="AC68" s="342"/>
    </row>
    <row r="69" spans="2:73" x14ac:dyDescent="0.25">
      <c r="B69" s="225"/>
      <c r="C69" s="225"/>
      <c r="D69" s="225"/>
      <c r="E69" s="225"/>
      <c r="F69" s="225"/>
      <c r="G69" s="225"/>
      <c r="H69" s="225"/>
      <c r="I69" s="225"/>
      <c r="J69" s="225"/>
      <c r="K69" s="225"/>
      <c r="L69" s="225"/>
      <c r="M69" s="225"/>
      <c r="N69" s="225"/>
      <c r="O69" s="225"/>
      <c r="P69" s="225"/>
      <c r="Q69" s="225"/>
      <c r="R69" s="225"/>
      <c r="S69" s="225"/>
      <c r="T69" s="225"/>
      <c r="U69" s="225"/>
      <c r="V69" s="225"/>
      <c r="W69" s="225"/>
      <c r="X69" s="225"/>
      <c r="Y69" s="225"/>
      <c r="Z69" s="225"/>
      <c r="AA69" s="225"/>
      <c r="AB69" s="225"/>
      <c r="AC69" s="342"/>
    </row>
    <row r="70" spans="2:73" ht="30" x14ac:dyDescent="0.25">
      <c r="B70" s="225"/>
      <c r="C70" s="225"/>
      <c r="D70" s="225"/>
      <c r="E70" s="225"/>
      <c r="F70" s="225"/>
      <c r="G70" s="225"/>
      <c r="H70" s="225"/>
      <c r="I70" s="225"/>
      <c r="J70" s="225"/>
      <c r="K70" s="225"/>
      <c r="L70" s="225"/>
      <c r="M70" s="225"/>
      <c r="N70" s="225"/>
      <c r="O70" s="225"/>
      <c r="P70" s="225"/>
      <c r="Q70" s="225"/>
      <c r="R70" s="225"/>
      <c r="S70" s="225"/>
      <c r="T70" s="225"/>
      <c r="U70" s="225"/>
      <c r="V70" s="225"/>
      <c r="W70" s="225"/>
      <c r="X70" s="225"/>
      <c r="Y70" s="225"/>
      <c r="Z70" s="225"/>
      <c r="AA70" s="225"/>
      <c r="AB70" s="225"/>
      <c r="AC70" s="342"/>
      <c r="AO70" s="438" t="s">
        <v>97</v>
      </c>
      <c r="AP70" s="380" t="s">
        <v>66</v>
      </c>
      <c r="AQ70" s="388" t="s">
        <v>83</v>
      </c>
      <c r="AR70" s="388" t="s">
        <v>98</v>
      </c>
      <c r="AS70" s="388" t="s">
        <v>91</v>
      </c>
      <c r="AT70" s="388" t="s">
        <v>100</v>
      </c>
      <c r="AU70" s="388" t="s">
        <v>103</v>
      </c>
      <c r="AV70" s="388" t="s">
        <v>101</v>
      </c>
      <c r="AW70" s="388" t="s">
        <v>102</v>
      </c>
      <c r="BA70" s="438" t="s">
        <v>97</v>
      </c>
      <c r="BB70" s="380" t="s">
        <v>66</v>
      </c>
      <c r="BC70" s="388" t="s">
        <v>83</v>
      </c>
      <c r="BD70" s="388" t="s">
        <v>98</v>
      </c>
      <c r="BE70" s="388" t="s">
        <v>91</v>
      </c>
      <c r="BF70" s="388" t="s">
        <v>100</v>
      </c>
      <c r="BG70" s="388" t="s">
        <v>103</v>
      </c>
      <c r="BH70" s="388"/>
      <c r="BI70" s="388"/>
      <c r="BM70" s="380" t="s">
        <v>97</v>
      </c>
      <c r="BN70" s="380" t="s">
        <v>66</v>
      </c>
      <c r="BO70" s="388" t="s">
        <v>83</v>
      </c>
      <c r="BP70" s="388" t="s">
        <v>98</v>
      </c>
      <c r="BQ70" s="388" t="s">
        <v>91</v>
      </c>
      <c r="BR70" s="388" t="s">
        <v>100</v>
      </c>
      <c r="BS70" s="388" t="s">
        <v>103</v>
      </c>
      <c r="BT70" s="388" t="s">
        <v>101</v>
      </c>
      <c r="BU70" s="388" t="s">
        <v>102</v>
      </c>
    </row>
    <row r="71" spans="2:73" x14ac:dyDescent="0.25">
      <c r="B71" s="225"/>
      <c r="C71" s="225"/>
      <c r="D71" s="225"/>
      <c r="E71" s="225"/>
      <c r="F71" s="225"/>
      <c r="G71" s="225"/>
      <c r="H71" s="225"/>
      <c r="I71" s="225"/>
      <c r="J71" s="225"/>
      <c r="K71" s="225"/>
      <c r="L71" s="225"/>
      <c r="M71" s="225"/>
      <c r="N71" s="225"/>
      <c r="O71" s="225"/>
      <c r="P71" s="225"/>
      <c r="Q71" s="225"/>
      <c r="R71" s="225"/>
      <c r="S71" s="225"/>
      <c r="T71" s="225"/>
      <c r="U71" s="225"/>
      <c r="V71" s="225"/>
      <c r="W71" s="225"/>
      <c r="X71" s="225"/>
      <c r="Y71" s="225"/>
      <c r="Z71" s="225"/>
      <c r="AA71" s="225"/>
      <c r="AB71" s="225"/>
      <c r="AC71" s="342"/>
      <c r="AO71" s="438"/>
      <c r="AP71" s="380"/>
      <c r="AQ71" s="388"/>
      <c r="AR71" s="388"/>
      <c r="AS71" s="388"/>
      <c r="AT71" s="388"/>
      <c r="AU71" s="388"/>
      <c r="AV71" s="388"/>
      <c r="AW71" s="388"/>
      <c r="BA71" s="438"/>
      <c r="BB71" s="380"/>
      <c r="BC71" s="388"/>
      <c r="BD71" s="388"/>
      <c r="BE71" s="388"/>
      <c r="BF71" s="388"/>
      <c r="BG71" s="388"/>
      <c r="BH71" s="388"/>
      <c r="BI71" s="388"/>
      <c r="BM71" s="380"/>
      <c r="BN71" s="380"/>
      <c r="BO71" s="388"/>
      <c r="BP71" s="388"/>
      <c r="BQ71" s="388"/>
      <c r="BR71" s="388"/>
      <c r="BS71" s="388"/>
      <c r="BT71" s="388"/>
      <c r="BU71" s="388"/>
    </row>
    <row r="72" spans="2:73" x14ac:dyDescent="0.25">
      <c r="B72" s="225"/>
      <c r="C72" s="225"/>
      <c r="D72" s="225"/>
      <c r="E72" s="225"/>
      <c r="F72" s="225"/>
      <c r="G72" s="225"/>
      <c r="H72" s="225"/>
      <c r="I72" s="225"/>
      <c r="J72" s="225"/>
      <c r="K72" s="225"/>
      <c r="L72" s="225"/>
      <c r="M72" s="225"/>
      <c r="N72" s="225"/>
      <c r="O72" s="225"/>
      <c r="P72" s="225"/>
      <c r="Q72" s="225"/>
      <c r="R72" s="225"/>
      <c r="S72" s="225"/>
      <c r="T72" s="225"/>
      <c r="U72" s="225"/>
      <c r="V72" s="225"/>
      <c r="W72" s="225"/>
      <c r="X72" s="225"/>
      <c r="Y72" s="225"/>
      <c r="Z72" s="225"/>
      <c r="AA72" s="225"/>
      <c r="AB72" s="225"/>
      <c r="AC72" s="342"/>
      <c r="AK72" s="395">
        <f>DATE($M$10,$CA$39,1)</f>
        <v>44256</v>
      </c>
      <c r="AL72" s="373">
        <f>MONTH(AK72)</f>
        <v>3</v>
      </c>
      <c r="AM72" s="319">
        <v>1</v>
      </c>
      <c r="AN72" s="380">
        <f>IF(AL72=$CA$39,AM72,0)</f>
        <v>1</v>
      </c>
      <c r="AO72" s="385">
        <f>SUMIFS(DES!$F:$F,DES!$C:$C,"="&amp;DATE($M$10,$CA$39,AN72),DES!$G:$G,$G$10,DES!$H:$H,"efetivado")+SUMIFS(DES!$F:$F,DES!$C:$C,"="&amp;DATE($M$10,$CA$39,AN72),DES!$G:$G,$G$10,DES!$H:$H,$AN$12)</f>
        <v>0</v>
      </c>
      <c r="AP72" s="385">
        <f>SUMIFS(REC!$F:$F,REC!$C:$C,"="&amp;DATE($M$10,$CA$39,AN72),REC!$G:$G,$G$10,REC!$H:$H,"efetivado")+SUMIFS(REC!$F:$F,REC!$C:$C,"="&amp;DATE($M$10,$CA$39,AN72),REC!$G:$G,$G$10,REC!$H:$H,$AN$12)</f>
        <v>0</v>
      </c>
      <c r="AQ72" s="385">
        <f>SUMIFS('EMP ADQ'!$G:$G,'EMP ADQ'!$C:$C,"="&amp;DATE($M$10,$CA$39,AN72),'EMP ADQ'!$H:$H,$G$10,'EMP ADQ'!$I:$I,"efetivado",'EMP ADQ'!$D:$D,"Empréstimo Adquirido")+SUMIFS('EMP ADQ'!$G:$G,'EMP ADQ'!$C:$C,"="&amp;DATE($M$10,$CA$39,AN72),'EMP ADQ'!$H:$H,$G$10,'EMP ADQ'!$I:$I,"efetivado",'EMP ADQ'!$D:$D,$AN$12)</f>
        <v>0</v>
      </c>
      <c r="AR72" s="385">
        <f>SUMIFS('EMP ADQ'!$G:$G,'EMP ADQ'!$C:$C,"="&amp;DATE($M$10,$CA$39,AN72),'EMP ADQ'!$H:$H,$G$10,'EMP ADQ'!$I:$I,"efetivado",'EMP ADQ'!$D:$D,"Empréstimo Pago")+SUMIFS('EMP ADQ'!$G:$G,'EMP ADQ'!$C:$C,"="&amp;DATE($M$10,$CA$39,AN72),'EMP ADQ'!$H:$H,$G$10,'EMP ADQ'!$I:$I,"efetivado",'EMP ADQ'!$D:$D,$AN$12)</f>
        <v>0</v>
      </c>
      <c r="AS72" s="385">
        <f>SUMIFS('EMP CON'!$G:$G,'EMP CON'!$C:$C,"="&amp;DATE($M$10,$CA$39,AN72),'EMP CON'!$H:$H,$G$10,'EMP CON'!$I:$I,"efetivado",'EMP CON'!$D:$D,"Empréstimo Concedido")+SUMIFS('EMP CON'!$G:$G,'EMP CON'!$C:$C,"="&amp;DATE($M$10,$CA$39,AN72),'EMP CON'!$H:$H,$G$10,'EMP CON'!$I:$I,"efetivado",'EMP CON'!$D:$D,$AN$12)</f>
        <v>0</v>
      </c>
      <c r="AT72" s="385">
        <f>SUMIFS('EMP CON'!$G:$G,'EMP CON'!$C:$C,"="&amp;DATE($M$10,$CA$39,AN72),'EMP CON'!$H:$H,$G$10,'EMP CON'!$I:$I,"efetivado",'EMP CON'!$D:$D,"Empréstimo Recebido")+SUMIFS('EMP CON'!$G:$G,'EMP CON'!$C:$C,"="&amp;DATE($M$10,$CA$39,AN72),'EMP CON'!$H:$H,$G$10,'EMP CON'!$I:$I,"efetivado",'EMP CON'!$D:$D,$AN$12)</f>
        <v>0</v>
      </c>
      <c r="AU72" s="385">
        <f>SUMIFS('PG CAR'!$H:$H,'PG CAR'!$C:$C,"="&amp;DATE($M$10,$CA$39,AN72),'PG CAR'!$I:$I,$G$10,'PG CAR'!$J:$J,"efetivado")+SUMIFS('PG CAR'!$H:$H,'PG CAR'!$C:$C,"="&amp;DATE($M$10,$CA$39,AN72),'PG CAR'!$I:$I,$G$10,'PG CAR'!$J:$J,$AN$12)</f>
        <v>0</v>
      </c>
      <c r="AV72" s="385">
        <f>SUMIFS(TRANS!$F:$F,TRANS!$C:$C,"="&amp;DATE($M$10,$CA$39,AN72),TRANS!$D:$D,$G$10,DES!$H:$H,"efetivado")+SUMIFS(TRANS!$F:$F,TRANS!$C:$C,"="&amp;DATE($M$10,$CA$39,AN72),TRANS!$D:$D,$G$10,DES!$H:$H,$AN$12)</f>
        <v>0</v>
      </c>
      <c r="AW72" s="385">
        <f>SUMIFS(TRANS!$F:$F,TRANS!$C:$C,"="&amp;DATE($M$10,$CA$39,AN72),TRANS!$G:$G,$G$10,DES!$H:$H,"efetivado")+SUMIFS(TRANS!$F:$F,TRANS!$C:$C,"="&amp;DATE($M$10,$CA$39,AN72),TRANS!$G:$G,$G$10,DES!$H:$H,$AN$12)</f>
        <v>0</v>
      </c>
      <c r="AZ72" s="380"/>
      <c r="BA72" s="385">
        <f>SUMIFS(DES!$F:$F,DES!$C:$C,"="&amp;DATE($M$10,$CA$39,AN72),DES!$H:$H,"efetivado")+SUMIFS(DES!$F:$F,DES!$C:$C,"="&amp;DATE($M$10,$CA$39,AN72),DES!$H:$H,$AN$12)</f>
        <v>0</v>
      </c>
      <c r="BB72" s="385">
        <f>SUMIFS(REC!$F:$F,REC!$C:$C,"="&amp;DATE($M$10,$CA$39,AN72),REC!$H:$H,"efetivado")+SUMIFS(REC!$F:$F,REC!$C:$C,"="&amp;DATE($M$10,$CA$39,AN72),REC!$H:$H,$AN$12)</f>
        <v>0</v>
      </c>
      <c r="BC72" s="385">
        <f>SUMIFS('EMP ADQ'!$G:$G,'EMP ADQ'!$C:$C,"="&amp;DATE($M$10,$CA$39,AN72),'EMP ADQ'!$I:$I,"efetivado",'EMP ADQ'!$D:$D,"Empréstimo Adquirido")+SUMIFS('EMP ADQ'!$G:$G,'EMP ADQ'!$C:$C,"="&amp;DATE($M$10,$CA$39,AN72),'EMP ADQ'!$I:$I,"efetivado",'EMP ADQ'!$D:$D,$AN$12)</f>
        <v>0</v>
      </c>
      <c r="BD72" s="385">
        <f>SUMIFS('EMP ADQ'!$G:$G,'EMP ADQ'!$C:$C,"="&amp;DATE($M$10,$CA$39,AN72),'EMP ADQ'!$I:$I,"efetivado",'EMP ADQ'!$D:$D,"Empréstimo Pago")+SUMIFS('EMP ADQ'!$G:$G,'EMP ADQ'!$C:$C,"="&amp;DATE($M$10,$CA$39,AN72),'EMP ADQ'!$I:$I,"efetivado",'EMP ADQ'!$D:$D,$AN$12)</f>
        <v>0</v>
      </c>
      <c r="BE72" s="385">
        <f>SUMIFS('EMP CON'!$G:$G,'EMP CON'!$C:$C,"="&amp;DATE($M$10,$CA$39,AN72),'EMP CON'!$I:$I,"efetivado",'EMP CON'!$D:$D,"Empréstimo Concedido")+SUMIFS('EMP CON'!$G:$G,'EMP CON'!$C:$C,"="&amp;DATE($M$10,$CA$39,AN72),'EMP CON'!$I:$I,"efetivado",'EMP CON'!$D:$D,$AN$12)</f>
        <v>0</v>
      </c>
      <c r="BF72" s="385">
        <f>SUMIFS('EMP CON'!$G:$G,'EMP CON'!$C:$C,"="&amp;DATE($M$10,$CA$39,AN72),'EMP CON'!$I:$I,"efetivado",'EMP CON'!$D:$D,"Empréstimo Recebido")+SUMIFS('EMP CON'!$G:$G,'EMP CON'!$C:$C,"="&amp;DATE($M$10,$CA$39,AN72),'EMP CON'!$I:$I,"efetivado",'EMP CON'!$D:$D,$AN$12)</f>
        <v>0</v>
      </c>
      <c r="BG72" s="385">
        <f>SUMIFS('PG CAR'!$H:$H,'PG CAR'!$C:$C,"="&amp;DATE($M$10,$CA$39,AN72),'PG CAR'!$J:$J,"efetivado")+SUMIFS('PG CAR'!$H:$H,'PG CAR'!$C:$C,"="&amp;DATE($M$10,$CA$39,AN72),'PG CAR'!$J:$J,$AN$12)</f>
        <v>0</v>
      </c>
      <c r="BH72" s="385"/>
      <c r="BI72" s="385"/>
      <c r="BM72" s="385">
        <f>IF($G$10="Todos os bancos",BA72,AO72)</f>
        <v>0</v>
      </c>
      <c r="BN72" s="385">
        <f t="shared" ref="BN72:BS72" si="22">IF($G$10="Todos os bancos",BB72,AP72)</f>
        <v>0</v>
      </c>
      <c r="BO72" s="385">
        <f t="shared" si="22"/>
        <v>0</v>
      </c>
      <c r="BP72" s="385">
        <f t="shared" si="22"/>
        <v>0</v>
      </c>
      <c r="BQ72" s="385">
        <f t="shared" si="22"/>
        <v>0</v>
      </c>
      <c r="BR72" s="385">
        <f t="shared" si="22"/>
        <v>0</v>
      </c>
      <c r="BS72" s="385">
        <f t="shared" si="22"/>
        <v>0</v>
      </c>
      <c r="BT72" s="385">
        <f>AV72</f>
        <v>0</v>
      </c>
      <c r="BU72" s="385">
        <f>AW72</f>
        <v>0</v>
      </c>
    </row>
    <row r="73" spans="2:73" x14ac:dyDescent="0.25">
      <c r="B73" s="225"/>
      <c r="C73" s="225"/>
      <c r="D73" s="225"/>
      <c r="E73" s="225"/>
      <c r="F73" s="225"/>
      <c r="G73" s="225"/>
      <c r="H73" s="225"/>
      <c r="I73" s="225"/>
      <c r="J73" s="225"/>
      <c r="K73" s="225"/>
      <c r="L73" s="225"/>
      <c r="M73" s="225"/>
      <c r="N73" s="225"/>
      <c r="O73" s="225"/>
      <c r="P73" s="225"/>
      <c r="Q73" s="225"/>
      <c r="R73" s="225"/>
      <c r="S73" s="225"/>
      <c r="T73" s="225"/>
      <c r="U73" s="225"/>
      <c r="V73" s="225"/>
      <c r="W73" s="225"/>
      <c r="X73" s="225"/>
      <c r="Y73" s="225"/>
      <c r="Z73" s="225"/>
      <c r="AA73" s="225"/>
      <c r="AB73" s="225"/>
      <c r="AC73" s="342"/>
      <c r="AK73" s="395">
        <f>AK72+1</f>
        <v>44257</v>
      </c>
      <c r="AL73" s="373">
        <f t="shared" ref="AL73:AL102" si="23">MONTH(AK73)</f>
        <v>3</v>
      </c>
      <c r="AM73" s="319">
        <v>2</v>
      </c>
      <c r="AN73" s="380">
        <f t="shared" ref="AN73:AN102" si="24">IF(AL73=$CA$39,AM73,0)</f>
        <v>2</v>
      </c>
      <c r="AO73" s="385">
        <f>SUMIFS(DES!$F:$F,DES!$C:$C,"="&amp;DATE($M$10,$CA$39,AN73),DES!$G:$G,$G$10,DES!$H:$H,"efetivado")+SUMIFS(DES!$F:$F,DES!$C:$C,"="&amp;DATE($M$10,$CA$39,AN73),DES!$G:$G,$G$10,DES!$H:$H,$AN$12)</f>
        <v>0</v>
      </c>
      <c r="AP73" s="385">
        <f>SUMIFS(REC!$F:$F,REC!$C:$C,"="&amp;DATE($M$10,$CA$39,AN73),REC!$G:$G,$G$10,REC!$H:$H,"efetivado")+SUMIFS(REC!$F:$F,REC!$C:$C,"="&amp;DATE($M$10,$CA$39,AN73),REC!$G:$G,$G$10,REC!$H:$H,$AN$12)</f>
        <v>0</v>
      </c>
      <c r="AQ73" s="385">
        <f>SUMIFS('EMP ADQ'!$G:$G,'EMP ADQ'!$C:$C,"="&amp;DATE($M$10,$CA$39,AN73),'EMP ADQ'!$H:$H,$G$10,'EMP ADQ'!$I:$I,"efetivado",'EMP ADQ'!$D:$D,"Empréstimo Adquirido")+SUMIFS('EMP ADQ'!$G:$G,'EMP ADQ'!$C:$C,"="&amp;DATE($M$10,$CA$39,AN73),'EMP ADQ'!$H:$H,$G$10,'EMP ADQ'!$I:$I,"efetivado",'EMP ADQ'!$D:$D,$AN$12)</f>
        <v>0</v>
      </c>
      <c r="AR73" s="385">
        <f>SUMIFS('EMP ADQ'!$G:$G,'EMP ADQ'!$C:$C,"="&amp;DATE($M$10,$CA$39,AN73),'EMP ADQ'!$H:$H,$G$10,'EMP ADQ'!$I:$I,"efetivado",'EMP ADQ'!$D:$D,"Empréstimo Pago")+SUMIFS('EMP ADQ'!$G:$G,'EMP ADQ'!$C:$C,"="&amp;DATE($M$10,$CA$39,AN73),'EMP ADQ'!$H:$H,$G$10,'EMP ADQ'!$I:$I,"efetivado",'EMP ADQ'!$D:$D,$AN$12)</f>
        <v>0</v>
      </c>
      <c r="AS73" s="385">
        <f>SUMIFS('EMP CON'!$G:$G,'EMP CON'!$C:$C,"="&amp;DATE($M$10,$CA$39,AN73),'EMP CON'!$H:$H,$G$10,'EMP CON'!$I:$I,"efetivado",'EMP CON'!$D:$D,"Empréstimo Concedido")+SUMIFS('EMP CON'!$G:$G,'EMP CON'!$C:$C,"="&amp;DATE($M$10,$CA$39,AN73),'EMP CON'!$H:$H,$G$10,'EMP CON'!$I:$I,"efetivado",'EMP CON'!$D:$D,$AN$12)</f>
        <v>0</v>
      </c>
      <c r="AT73" s="385">
        <f>SUMIFS('EMP CON'!$G:$G,'EMP CON'!$C:$C,"="&amp;DATE($M$10,$CA$39,AN73),'EMP CON'!$H:$H,$G$10,'EMP CON'!$I:$I,"efetivado",'EMP CON'!$D:$D,"Empréstimo Recebido")+SUMIFS('EMP CON'!$G:$G,'EMP CON'!$C:$C,"="&amp;DATE($M$10,$CA$39,AN73),'EMP CON'!$H:$H,$G$10,'EMP CON'!$I:$I,"efetivado",'EMP CON'!$D:$D,$AN$12)</f>
        <v>0</v>
      </c>
      <c r="AU73" s="385">
        <f>SUMIFS('PG CAR'!$H:$H,'PG CAR'!$C:$C,"="&amp;DATE($M$10,$CA$39,AN73),'PG CAR'!$I:$I,$G$10,'PG CAR'!$J:$J,"efetivado")+SUMIFS('PG CAR'!$H:$H,'PG CAR'!$C:$C,"="&amp;DATE($M$10,$CA$39,AN73),'PG CAR'!$I:$I,$G$10,'PG CAR'!$J:$J,$AN$12)</f>
        <v>0</v>
      </c>
      <c r="AV73" s="385">
        <f>SUMIFS(TRANS!$F:$F,TRANS!$C:$C,"="&amp;DATE($M$10,$CA$39,AN73),TRANS!$D:$D,$G$10,DES!$H:$H,"efetivado")+SUMIFS(TRANS!$F:$F,TRANS!$C:$C,"="&amp;DATE($M$10,$CA$39,AN73),TRANS!$D:$D,$G$10,DES!$H:$H,$AN$12)</f>
        <v>0</v>
      </c>
      <c r="AW73" s="385">
        <f>SUMIFS(TRANS!$F:$F,TRANS!$C:$C,"="&amp;DATE($M$10,$CA$39,AN73),TRANS!$G:$G,$G$10,DES!$H:$H,"efetivado")+SUMIFS(TRANS!$F:$F,TRANS!$C:$C,"="&amp;DATE($M$10,$CA$39,AN73),TRANS!$G:$G,$G$10,DES!$H:$H,$AN$12)</f>
        <v>0</v>
      </c>
      <c r="AZ73" s="380"/>
      <c r="BA73" s="385">
        <f>SUMIFS(DES!$F:$F,DES!$C:$C,"="&amp;DATE($M$10,$CA$39,AN73),DES!$H:$H,"efetivado")+SUMIFS(DES!$F:$F,DES!$C:$C,"="&amp;DATE($M$10,$CA$39,AN73),DES!$H:$H,$AN$12)</f>
        <v>0</v>
      </c>
      <c r="BB73" s="385">
        <f>SUMIFS(REC!$F:$F,REC!$C:$C,"="&amp;DATE($M$10,$CA$39,AN73),REC!$H:$H,"efetivado")+SUMIFS(REC!$F:$F,REC!$C:$C,"="&amp;DATE($M$10,$CA$39,AN73),REC!$H:$H,$AN$12)</f>
        <v>0</v>
      </c>
      <c r="BC73" s="385">
        <f>SUMIFS('EMP ADQ'!$G:$G,'EMP ADQ'!$C:$C,"="&amp;DATE($M$10,$CA$39,AN73),'EMP ADQ'!$I:$I,"efetivado",'EMP ADQ'!$D:$D,"Empréstimo Adquirido")+SUMIFS('EMP ADQ'!$G:$G,'EMP ADQ'!$C:$C,"="&amp;DATE($M$10,$CA$39,AN73),'EMP ADQ'!$I:$I,"efetivado",'EMP ADQ'!$D:$D,$AN$12)</f>
        <v>0</v>
      </c>
      <c r="BD73" s="385">
        <f>SUMIFS('EMP ADQ'!$G:$G,'EMP ADQ'!$C:$C,"="&amp;DATE($M$10,$CA$39,AN73),'EMP ADQ'!$I:$I,"efetivado",'EMP ADQ'!$D:$D,"Empréstimo Pago")+SUMIFS('EMP ADQ'!$G:$G,'EMP ADQ'!$C:$C,"="&amp;DATE($M$10,$CA$39,AN73),'EMP ADQ'!$I:$I,"efetivado",'EMP ADQ'!$D:$D,$AN$12)</f>
        <v>0</v>
      </c>
      <c r="BE73" s="385">
        <f>SUMIFS('EMP CON'!$G:$G,'EMP CON'!$C:$C,"="&amp;DATE($M$10,$CA$39,AN73),'EMP CON'!$I:$I,"efetivado",'EMP CON'!$D:$D,"Empréstimo Concedido")+SUMIFS('EMP CON'!$G:$G,'EMP CON'!$C:$C,"="&amp;DATE($M$10,$CA$39,AN73),'EMP CON'!$I:$I,"efetivado",'EMP CON'!$D:$D,$AN$12)</f>
        <v>0</v>
      </c>
      <c r="BF73" s="385">
        <f>SUMIFS('EMP CON'!$G:$G,'EMP CON'!$C:$C,"="&amp;DATE($M$10,$CA$39,AN73),'EMP CON'!$I:$I,"efetivado",'EMP CON'!$D:$D,"Empréstimo Recebido")+SUMIFS('EMP CON'!$G:$G,'EMP CON'!$C:$C,"="&amp;DATE($M$10,$CA$39,AN73),'EMP CON'!$I:$I,"efetivado",'EMP CON'!$D:$D,$AN$12)</f>
        <v>0</v>
      </c>
      <c r="BG73" s="385">
        <f>SUMIFS('PG CAR'!$H:$H,'PG CAR'!$C:$C,"="&amp;DATE($M$10,$CA$39,AN73),'PG CAR'!$J:$J,"efetivado")+SUMIFS('PG CAR'!$H:$H,'PG CAR'!$C:$C,"="&amp;DATE($M$10,$CA$39,AN73),'PG CAR'!$J:$J,$AN$12)</f>
        <v>0</v>
      </c>
      <c r="BH73" s="385"/>
      <c r="BI73" s="385"/>
      <c r="BM73" s="385">
        <f t="shared" ref="BM73:BM102" si="25">IF($G$10="Todos os bancos",BA73,AO73)</f>
        <v>0</v>
      </c>
      <c r="BN73" s="385">
        <f t="shared" ref="BN73:BN102" si="26">IF($G$10="Todos os bancos",BB73,AP73)</f>
        <v>0</v>
      </c>
      <c r="BO73" s="385">
        <f t="shared" ref="BO73:BO102" si="27">IF($G$10="Todos os bancos",BC73,AQ73)</f>
        <v>0</v>
      </c>
      <c r="BP73" s="385">
        <f t="shared" ref="BP73:BP102" si="28">IF($G$10="Todos os bancos",BD73,AR73)</f>
        <v>0</v>
      </c>
      <c r="BQ73" s="385">
        <f t="shared" ref="BQ73:BQ102" si="29">IF($G$10="Todos os bancos",BE73,AS73)</f>
        <v>0</v>
      </c>
      <c r="BR73" s="385">
        <f t="shared" ref="BR73:BR102" si="30">IF($G$10="Todos os bancos",BF73,AT73)</f>
        <v>0</v>
      </c>
      <c r="BS73" s="385">
        <f t="shared" ref="BS73:BS102" si="31">IF($G$10="Todos os bancos",BG73,AU73)</f>
        <v>0</v>
      </c>
      <c r="BT73" s="385">
        <f t="shared" ref="BT73:BT102" si="32">AV73</f>
        <v>0</v>
      </c>
      <c r="BU73" s="385">
        <f t="shared" ref="BU73:BU102" si="33">AW73</f>
        <v>0</v>
      </c>
    </row>
    <row r="74" spans="2:73" x14ac:dyDescent="0.25">
      <c r="B74" s="225"/>
      <c r="C74" s="225"/>
      <c r="D74" s="225"/>
      <c r="E74" s="225"/>
      <c r="F74" s="225"/>
      <c r="G74" s="225"/>
      <c r="H74" s="225"/>
      <c r="I74" s="225"/>
      <c r="J74" s="225"/>
      <c r="K74" s="225"/>
      <c r="L74" s="225"/>
      <c r="M74" s="225"/>
      <c r="N74" s="225"/>
      <c r="O74" s="225"/>
      <c r="P74" s="225"/>
      <c r="Q74" s="225"/>
      <c r="R74" s="225"/>
      <c r="S74" s="225"/>
      <c r="T74" s="225"/>
      <c r="U74" s="225"/>
      <c r="V74" s="225"/>
      <c r="W74" s="225"/>
      <c r="X74" s="225"/>
      <c r="Y74" s="225"/>
      <c r="Z74" s="225"/>
      <c r="AA74" s="225"/>
      <c r="AB74" s="225"/>
      <c r="AC74" s="342"/>
      <c r="AK74" s="395">
        <f t="shared" ref="AK74:AK102" si="34">AK73+1</f>
        <v>44258</v>
      </c>
      <c r="AL74" s="373">
        <f t="shared" si="23"/>
        <v>3</v>
      </c>
      <c r="AM74" s="319">
        <v>3</v>
      </c>
      <c r="AN74" s="380">
        <f t="shared" si="24"/>
        <v>3</v>
      </c>
      <c r="AO74" s="385">
        <f>SUMIFS(DES!$F:$F,DES!$C:$C,"="&amp;DATE($M$10,$CA$39,AN74),DES!$G:$G,$G$10,DES!$H:$H,"efetivado")+SUMIFS(DES!$F:$F,DES!$C:$C,"="&amp;DATE($M$10,$CA$39,AN74),DES!$G:$G,$G$10,DES!$H:$H,$AN$12)</f>
        <v>0</v>
      </c>
      <c r="AP74" s="385">
        <f>SUMIFS(REC!$F:$F,REC!$C:$C,"="&amp;DATE($M$10,$CA$39,AN74),REC!$G:$G,$G$10,REC!$H:$H,"efetivado")+SUMIFS(REC!$F:$F,REC!$C:$C,"="&amp;DATE($M$10,$CA$39,AN74),REC!$G:$G,$G$10,REC!$H:$H,$AN$12)</f>
        <v>0</v>
      </c>
      <c r="AQ74" s="385">
        <f>SUMIFS('EMP ADQ'!$G:$G,'EMP ADQ'!$C:$C,"="&amp;DATE($M$10,$CA$39,AN74),'EMP ADQ'!$H:$H,$G$10,'EMP ADQ'!$I:$I,"efetivado",'EMP ADQ'!$D:$D,"Empréstimo Adquirido")+SUMIFS('EMP ADQ'!$G:$G,'EMP ADQ'!$C:$C,"="&amp;DATE($M$10,$CA$39,AN74),'EMP ADQ'!$H:$H,$G$10,'EMP ADQ'!$I:$I,"efetivado",'EMP ADQ'!$D:$D,$AN$12)</f>
        <v>0</v>
      </c>
      <c r="AR74" s="385">
        <f>SUMIFS('EMP ADQ'!$G:$G,'EMP ADQ'!$C:$C,"="&amp;DATE($M$10,$CA$39,AN74),'EMP ADQ'!$H:$H,$G$10,'EMP ADQ'!$I:$I,"efetivado",'EMP ADQ'!$D:$D,"Empréstimo Pago")+SUMIFS('EMP ADQ'!$G:$G,'EMP ADQ'!$C:$C,"="&amp;DATE($M$10,$CA$39,AN74),'EMP ADQ'!$H:$H,$G$10,'EMP ADQ'!$I:$I,"efetivado",'EMP ADQ'!$D:$D,$AN$12)</f>
        <v>0</v>
      </c>
      <c r="AS74" s="385">
        <f>SUMIFS('EMP CON'!$G:$G,'EMP CON'!$C:$C,"="&amp;DATE($M$10,$CA$39,AN74),'EMP CON'!$H:$H,$G$10,'EMP CON'!$I:$I,"efetivado",'EMP CON'!$D:$D,"Empréstimo Concedido")+SUMIFS('EMP CON'!$G:$G,'EMP CON'!$C:$C,"="&amp;DATE($M$10,$CA$39,AN74),'EMP CON'!$H:$H,$G$10,'EMP CON'!$I:$I,"efetivado",'EMP CON'!$D:$D,$AN$12)</f>
        <v>0</v>
      </c>
      <c r="AT74" s="385">
        <f>SUMIFS('EMP CON'!$G:$G,'EMP CON'!$C:$C,"="&amp;DATE($M$10,$CA$39,AN74),'EMP CON'!$H:$H,$G$10,'EMP CON'!$I:$I,"efetivado",'EMP CON'!$D:$D,"Empréstimo Recebido")+SUMIFS('EMP CON'!$G:$G,'EMP CON'!$C:$C,"="&amp;DATE($M$10,$CA$39,AN74),'EMP CON'!$H:$H,$G$10,'EMP CON'!$I:$I,"efetivado",'EMP CON'!$D:$D,$AN$12)</f>
        <v>0</v>
      </c>
      <c r="AU74" s="385">
        <f>SUMIFS('PG CAR'!$H:$H,'PG CAR'!$C:$C,"="&amp;DATE($M$10,$CA$39,AN74),'PG CAR'!$I:$I,$G$10,'PG CAR'!$J:$J,"efetivado")+SUMIFS('PG CAR'!$H:$H,'PG CAR'!$C:$C,"="&amp;DATE($M$10,$CA$39,AN74),'PG CAR'!$I:$I,$G$10,'PG CAR'!$J:$J,$AN$12)</f>
        <v>0</v>
      </c>
      <c r="AV74" s="385">
        <f>SUMIFS(TRANS!$F:$F,TRANS!$C:$C,"="&amp;DATE($M$10,$CA$39,AN74),TRANS!$D:$D,$G$10,DES!$H:$H,"efetivado")+SUMIFS(TRANS!$F:$F,TRANS!$C:$C,"="&amp;DATE($M$10,$CA$39,AN74),TRANS!$D:$D,$G$10,DES!$H:$H,$AN$12)</f>
        <v>0</v>
      </c>
      <c r="AW74" s="385">
        <f>SUMIFS(TRANS!$F:$F,TRANS!$C:$C,"="&amp;DATE($M$10,$CA$39,AN74),TRANS!$G:$G,$G$10,DES!$H:$H,"efetivado")+SUMIFS(TRANS!$F:$F,TRANS!$C:$C,"="&amp;DATE($M$10,$CA$39,AN74),TRANS!$G:$G,$G$10,DES!$H:$H,$AN$12)</f>
        <v>0</v>
      </c>
      <c r="AZ74" s="380"/>
      <c r="BA74" s="385">
        <f>SUMIFS(DES!$F:$F,DES!$C:$C,"="&amp;DATE($M$10,$CA$39,AN74),DES!$H:$H,"efetivado")+SUMIFS(DES!$F:$F,DES!$C:$C,"="&amp;DATE($M$10,$CA$39,AN74),DES!$H:$H,$AN$12)</f>
        <v>0</v>
      </c>
      <c r="BB74" s="385">
        <f>SUMIFS(REC!$F:$F,REC!$C:$C,"="&amp;DATE($M$10,$CA$39,AN74),REC!$H:$H,"efetivado")+SUMIFS(REC!$F:$F,REC!$C:$C,"="&amp;DATE($M$10,$CA$39,AN74),REC!$H:$H,$AN$12)</f>
        <v>0</v>
      </c>
      <c r="BC74" s="385">
        <f>SUMIFS('EMP ADQ'!$G:$G,'EMP ADQ'!$C:$C,"="&amp;DATE($M$10,$CA$39,AN74),'EMP ADQ'!$I:$I,"efetivado",'EMP ADQ'!$D:$D,"Empréstimo Adquirido")+SUMIFS('EMP ADQ'!$G:$G,'EMP ADQ'!$C:$C,"="&amp;DATE($M$10,$CA$39,AN74),'EMP ADQ'!$I:$I,"efetivado",'EMP ADQ'!$D:$D,$AN$12)</f>
        <v>0</v>
      </c>
      <c r="BD74" s="385">
        <f>SUMIFS('EMP ADQ'!$G:$G,'EMP ADQ'!$C:$C,"="&amp;DATE($M$10,$CA$39,AN74),'EMP ADQ'!$I:$I,"efetivado",'EMP ADQ'!$D:$D,"Empréstimo Pago")+SUMIFS('EMP ADQ'!$G:$G,'EMP ADQ'!$C:$C,"="&amp;DATE($M$10,$CA$39,AN74),'EMP ADQ'!$I:$I,"efetivado",'EMP ADQ'!$D:$D,$AN$12)</f>
        <v>0</v>
      </c>
      <c r="BE74" s="385">
        <f>SUMIFS('EMP CON'!$G:$G,'EMP CON'!$C:$C,"="&amp;DATE($M$10,$CA$39,AN74),'EMP CON'!$I:$I,"efetivado",'EMP CON'!$D:$D,"Empréstimo Concedido")+SUMIFS('EMP CON'!$G:$G,'EMP CON'!$C:$C,"="&amp;DATE($M$10,$CA$39,AN74),'EMP CON'!$I:$I,"efetivado",'EMP CON'!$D:$D,$AN$12)</f>
        <v>0</v>
      </c>
      <c r="BF74" s="385">
        <f>SUMIFS('EMP CON'!$G:$G,'EMP CON'!$C:$C,"="&amp;DATE($M$10,$CA$39,AN74),'EMP CON'!$I:$I,"efetivado",'EMP CON'!$D:$D,"Empréstimo Recebido")+SUMIFS('EMP CON'!$G:$G,'EMP CON'!$C:$C,"="&amp;DATE($M$10,$CA$39,AN74),'EMP CON'!$I:$I,"efetivado",'EMP CON'!$D:$D,$AN$12)</f>
        <v>0</v>
      </c>
      <c r="BG74" s="385">
        <f>SUMIFS('PG CAR'!$H:$H,'PG CAR'!$C:$C,"="&amp;DATE($M$10,$CA$39,AN74),'PG CAR'!$J:$J,"efetivado")+SUMIFS('PG CAR'!$H:$H,'PG CAR'!$C:$C,"="&amp;DATE($M$10,$CA$39,AN74),'PG CAR'!$J:$J,$AN$12)</f>
        <v>0</v>
      </c>
      <c r="BH74" s="385"/>
      <c r="BI74" s="385"/>
      <c r="BM74" s="385">
        <f t="shared" si="25"/>
        <v>0</v>
      </c>
      <c r="BN74" s="385">
        <f t="shared" si="26"/>
        <v>0</v>
      </c>
      <c r="BO74" s="385">
        <f t="shared" si="27"/>
        <v>0</v>
      </c>
      <c r="BP74" s="385">
        <f t="shared" si="28"/>
        <v>0</v>
      </c>
      <c r="BQ74" s="385">
        <f t="shared" si="29"/>
        <v>0</v>
      </c>
      <c r="BR74" s="385">
        <f t="shared" si="30"/>
        <v>0</v>
      </c>
      <c r="BS74" s="385">
        <f t="shared" si="31"/>
        <v>0</v>
      </c>
      <c r="BT74" s="385">
        <f t="shared" si="32"/>
        <v>0</v>
      </c>
      <c r="BU74" s="385">
        <f t="shared" si="33"/>
        <v>0</v>
      </c>
    </row>
    <row r="75" spans="2:73" x14ac:dyDescent="0.25">
      <c r="B75" s="225"/>
      <c r="C75" s="225"/>
      <c r="D75" s="225"/>
      <c r="E75" s="225"/>
      <c r="F75" s="225"/>
      <c r="G75" s="225"/>
      <c r="H75" s="225"/>
      <c r="I75" s="225"/>
      <c r="J75" s="225"/>
      <c r="K75" s="225"/>
      <c r="L75" s="225"/>
      <c r="M75" s="225"/>
      <c r="N75" s="225"/>
      <c r="O75" s="225"/>
      <c r="P75" s="225"/>
      <c r="Q75" s="225"/>
      <c r="R75" s="225"/>
      <c r="S75" s="225"/>
      <c r="T75" s="225"/>
      <c r="U75" s="225"/>
      <c r="V75" s="225"/>
      <c r="W75" s="225"/>
      <c r="X75" s="225"/>
      <c r="Y75" s="225"/>
      <c r="Z75" s="225"/>
      <c r="AA75" s="225"/>
      <c r="AB75" s="225"/>
      <c r="AC75" s="342"/>
      <c r="AK75" s="395">
        <f t="shared" si="34"/>
        <v>44259</v>
      </c>
      <c r="AL75" s="373">
        <f t="shared" si="23"/>
        <v>3</v>
      </c>
      <c r="AM75" s="319">
        <v>4</v>
      </c>
      <c r="AN75" s="380">
        <f t="shared" si="24"/>
        <v>4</v>
      </c>
      <c r="AO75" s="385">
        <f>SUMIFS(DES!$F:$F,DES!$C:$C,"="&amp;DATE($M$10,$CA$39,AN75),DES!$G:$G,$G$10,DES!$H:$H,"efetivado")+SUMIFS(DES!$F:$F,DES!$C:$C,"="&amp;DATE($M$10,$CA$39,AN75),DES!$G:$G,$G$10,DES!$H:$H,$AN$12)</f>
        <v>0</v>
      </c>
      <c r="AP75" s="385">
        <f>SUMIFS(REC!$F:$F,REC!$C:$C,"="&amp;DATE($M$10,$CA$39,AN75),REC!$G:$G,$G$10,REC!$H:$H,"efetivado")+SUMIFS(REC!$F:$F,REC!$C:$C,"="&amp;DATE($M$10,$CA$39,AN75),REC!$G:$G,$G$10,REC!$H:$H,$AN$12)</f>
        <v>0</v>
      </c>
      <c r="AQ75" s="385">
        <f>SUMIFS('EMP ADQ'!$G:$G,'EMP ADQ'!$C:$C,"="&amp;DATE($M$10,$CA$39,AN75),'EMP ADQ'!$H:$H,$G$10,'EMP ADQ'!$I:$I,"efetivado",'EMP ADQ'!$D:$D,"Empréstimo Adquirido")+SUMIFS('EMP ADQ'!$G:$G,'EMP ADQ'!$C:$C,"="&amp;DATE($M$10,$CA$39,AN75),'EMP ADQ'!$H:$H,$G$10,'EMP ADQ'!$I:$I,"efetivado",'EMP ADQ'!$D:$D,$AN$12)</f>
        <v>0</v>
      </c>
      <c r="AR75" s="385">
        <f>SUMIFS('EMP ADQ'!$G:$G,'EMP ADQ'!$C:$C,"="&amp;DATE($M$10,$CA$39,AN75),'EMP ADQ'!$H:$H,$G$10,'EMP ADQ'!$I:$I,"efetivado",'EMP ADQ'!$D:$D,"Empréstimo Pago")+SUMIFS('EMP ADQ'!$G:$G,'EMP ADQ'!$C:$C,"="&amp;DATE($M$10,$CA$39,AN75),'EMP ADQ'!$H:$H,$G$10,'EMP ADQ'!$I:$I,"efetivado",'EMP ADQ'!$D:$D,$AN$12)</f>
        <v>0</v>
      </c>
      <c r="AS75" s="385">
        <f>SUMIFS('EMP CON'!$G:$G,'EMP CON'!$C:$C,"="&amp;DATE($M$10,$CA$39,AN75),'EMP CON'!$H:$H,$G$10,'EMP CON'!$I:$I,"efetivado",'EMP CON'!$D:$D,"Empréstimo Concedido")+SUMIFS('EMP CON'!$G:$G,'EMP CON'!$C:$C,"="&amp;DATE($M$10,$CA$39,AN75),'EMP CON'!$H:$H,$G$10,'EMP CON'!$I:$I,"efetivado",'EMP CON'!$D:$D,$AN$12)</f>
        <v>0</v>
      </c>
      <c r="AT75" s="385">
        <f>SUMIFS('EMP CON'!$G:$G,'EMP CON'!$C:$C,"="&amp;DATE($M$10,$CA$39,AN75),'EMP CON'!$H:$H,$G$10,'EMP CON'!$I:$I,"efetivado",'EMP CON'!$D:$D,"Empréstimo Recebido")+SUMIFS('EMP CON'!$G:$G,'EMP CON'!$C:$C,"="&amp;DATE($M$10,$CA$39,AN75),'EMP CON'!$H:$H,$G$10,'EMP CON'!$I:$I,"efetivado",'EMP CON'!$D:$D,$AN$12)</f>
        <v>0</v>
      </c>
      <c r="AU75" s="385">
        <f>SUMIFS('PG CAR'!$H:$H,'PG CAR'!$C:$C,"="&amp;DATE($M$10,$CA$39,AN75),'PG CAR'!$I:$I,$G$10,'PG CAR'!$J:$J,"efetivado")+SUMIFS('PG CAR'!$H:$H,'PG CAR'!$C:$C,"="&amp;DATE($M$10,$CA$39,AN75),'PG CAR'!$I:$I,$G$10,'PG CAR'!$J:$J,$AN$12)</f>
        <v>0</v>
      </c>
      <c r="AV75" s="385">
        <f>SUMIFS(TRANS!$F:$F,TRANS!$C:$C,"="&amp;DATE($M$10,$CA$39,AN75),TRANS!$D:$D,$G$10,DES!$H:$H,"efetivado")+SUMIFS(TRANS!$F:$F,TRANS!$C:$C,"="&amp;DATE($M$10,$CA$39,AN75),TRANS!$D:$D,$G$10,DES!$H:$H,$AN$12)</f>
        <v>0</v>
      </c>
      <c r="AW75" s="385">
        <f>SUMIFS(TRANS!$F:$F,TRANS!$C:$C,"="&amp;DATE($M$10,$CA$39,AN75),TRANS!$G:$G,$G$10,DES!$H:$H,"efetivado")+SUMIFS(TRANS!$F:$F,TRANS!$C:$C,"="&amp;DATE($M$10,$CA$39,AN75),TRANS!$G:$G,$G$10,DES!$H:$H,$AN$12)</f>
        <v>0</v>
      </c>
      <c r="AZ75" s="380"/>
      <c r="BA75" s="385">
        <f>SUMIFS(DES!$F:$F,DES!$C:$C,"="&amp;DATE($M$10,$CA$39,AN75),DES!$H:$H,"efetivado")+SUMIFS(DES!$F:$F,DES!$C:$C,"="&amp;DATE($M$10,$CA$39,AN75),DES!$H:$H,$AN$12)</f>
        <v>0</v>
      </c>
      <c r="BB75" s="385">
        <f>SUMIFS(REC!$F:$F,REC!$C:$C,"="&amp;DATE($M$10,$CA$39,AN75),REC!$H:$H,"efetivado")+SUMIFS(REC!$F:$F,REC!$C:$C,"="&amp;DATE($M$10,$CA$39,AN75),REC!$H:$H,$AN$12)</f>
        <v>0</v>
      </c>
      <c r="BC75" s="385">
        <f>SUMIFS('EMP ADQ'!$G:$G,'EMP ADQ'!$C:$C,"="&amp;DATE($M$10,$CA$39,AN75),'EMP ADQ'!$I:$I,"efetivado",'EMP ADQ'!$D:$D,"Empréstimo Adquirido")+SUMIFS('EMP ADQ'!$G:$G,'EMP ADQ'!$C:$C,"="&amp;DATE($M$10,$CA$39,AN75),'EMP ADQ'!$I:$I,"efetivado",'EMP ADQ'!$D:$D,$AN$12)</f>
        <v>0</v>
      </c>
      <c r="BD75" s="385">
        <f>SUMIFS('EMP ADQ'!$G:$G,'EMP ADQ'!$C:$C,"="&amp;DATE($M$10,$CA$39,AN75),'EMP ADQ'!$I:$I,"efetivado",'EMP ADQ'!$D:$D,"Empréstimo Pago")+SUMIFS('EMP ADQ'!$G:$G,'EMP ADQ'!$C:$C,"="&amp;DATE($M$10,$CA$39,AN75),'EMP ADQ'!$I:$I,"efetivado",'EMP ADQ'!$D:$D,$AN$12)</f>
        <v>0</v>
      </c>
      <c r="BE75" s="385">
        <f>SUMIFS('EMP CON'!$G:$G,'EMP CON'!$C:$C,"="&amp;DATE($M$10,$CA$39,AN75),'EMP CON'!$I:$I,"efetivado",'EMP CON'!$D:$D,"Empréstimo Concedido")+SUMIFS('EMP CON'!$G:$G,'EMP CON'!$C:$C,"="&amp;DATE($M$10,$CA$39,AN75),'EMP CON'!$I:$I,"efetivado",'EMP CON'!$D:$D,$AN$12)</f>
        <v>0</v>
      </c>
      <c r="BF75" s="385">
        <f>SUMIFS('EMP CON'!$G:$G,'EMP CON'!$C:$C,"="&amp;DATE($M$10,$CA$39,AN75),'EMP CON'!$I:$I,"efetivado",'EMP CON'!$D:$D,"Empréstimo Recebido")+SUMIFS('EMP CON'!$G:$G,'EMP CON'!$C:$C,"="&amp;DATE($M$10,$CA$39,AN75),'EMP CON'!$I:$I,"efetivado",'EMP CON'!$D:$D,$AN$12)</f>
        <v>0</v>
      </c>
      <c r="BG75" s="385">
        <f>SUMIFS('PG CAR'!$H:$H,'PG CAR'!$C:$C,"="&amp;DATE($M$10,$CA$39,AN75),'PG CAR'!$J:$J,"efetivado")+SUMIFS('PG CAR'!$H:$H,'PG CAR'!$C:$C,"="&amp;DATE($M$10,$CA$39,AN75),'PG CAR'!$J:$J,$AN$12)</f>
        <v>0</v>
      </c>
      <c r="BH75" s="385"/>
      <c r="BI75" s="385"/>
      <c r="BM75" s="385">
        <f t="shared" si="25"/>
        <v>0</v>
      </c>
      <c r="BN75" s="385">
        <f t="shared" si="26"/>
        <v>0</v>
      </c>
      <c r="BO75" s="385">
        <f t="shared" si="27"/>
        <v>0</v>
      </c>
      <c r="BP75" s="385">
        <f t="shared" si="28"/>
        <v>0</v>
      </c>
      <c r="BQ75" s="385">
        <f t="shared" si="29"/>
        <v>0</v>
      </c>
      <c r="BR75" s="385">
        <f t="shared" si="30"/>
        <v>0</v>
      </c>
      <c r="BS75" s="385">
        <f t="shared" si="31"/>
        <v>0</v>
      </c>
      <c r="BT75" s="385">
        <f t="shared" si="32"/>
        <v>0</v>
      </c>
      <c r="BU75" s="385">
        <f t="shared" si="33"/>
        <v>0</v>
      </c>
    </row>
    <row r="76" spans="2:73" x14ac:dyDescent="0.25">
      <c r="B76" s="225"/>
      <c r="C76" s="225"/>
      <c r="D76" s="225"/>
      <c r="E76" s="225"/>
      <c r="F76" s="225"/>
      <c r="G76" s="225"/>
      <c r="H76" s="225"/>
      <c r="I76" s="225"/>
      <c r="J76" s="225"/>
      <c r="K76" s="225"/>
      <c r="L76" s="225"/>
      <c r="M76" s="225"/>
      <c r="N76" s="225"/>
      <c r="O76" s="225"/>
      <c r="P76" s="225"/>
      <c r="Q76" s="225"/>
      <c r="R76" s="225"/>
      <c r="S76" s="225"/>
      <c r="T76" s="225"/>
      <c r="U76" s="225"/>
      <c r="V76" s="225"/>
      <c r="W76" s="225"/>
      <c r="X76" s="225"/>
      <c r="Y76" s="225"/>
      <c r="Z76" s="225"/>
      <c r="AA76" s="225"/>
      <c r="AB76" s="225"/>
      <c r="AC76" s="342"/>
      <c r="AK76" s="395">
        <f t="shared" si="34"/>
        <v>44260</v>
      </c>
      <c r="AL76" s="373">
        <f t="shared" si="23"/>
        <v>3</v>
      </c>
      <c r="AM76" s="319">
        <v>5</v>
      </c>
      <c r="AN76" s="380">
        <f t="shared" si="24"/>
        <v>5</v>
      </c>
      <c r="AO76" s="385">
        <f>SUMIFS(DES!$F:$F,DES!$C:$C,"="&amp;DATE($M$10,$CA$39,AN76),DES!$G:$G,$G$10,DES!$H:$H,"efetivado")+SUMIFS(DES!$F:$F,DES!$C:$C,"="&amp;DATE($M$10,$CA$39,AN76),DES!$G:$G,$G$10,DES!$H:$H,$AN$12)</f>
        <v>0</v>
      </c>
      <c r="AP76" s="385">
        <f>SUMIFS(REC!$F:$F,REC!$C:$C,"="&amp;DATE($M$10,$CA$39,AN76),REC!$G:$G,$G$10,REC!$H:$H,"efetivado")+SUMIFS(REC!$F:$F,REC!$C:$C,"="&amp;DATE($M$10,$CA$39,AN76),REC!$G:$G,$G$10,REC!$H:$H,$AN$12)</f>
        <v>0</v>
      </c>
      <c r="AQ76" s="385">
        <f>SUMIFS('EMP ADQ'!$G:$G,'EMP ADQ'!$C:$C,"="&amp;DATE($M$10,$CA$39,AN76),'EMP ADQ'!$H:$H,$G$10,'EMP ADQ'!$I:$I,"efetivado",'EMP ADQ'!$D:$D,"Empréstimo Adquirido")+SUMIFS('EMP ADQ'!$G:$G,'EMP ADQ'!$C:$C,"="&amp;DATE($M$10,$CA$39,AN76),'EMP ADQ'!$H:$H,$G$10,'EMP ADQ'!$I:$I,"efetivado",'EMP ADQ'!$D:$D,$AN$12)</f>
        <v>0</v>
      </c>
      <c r="AR76" s="385">
        <f>SUMIFS('EMP ADQ'!$G:$G,'EMP ADQ'!$C:$C,"="&amp;DATE($M$10,$CA$39,AN76),'EMP ADQ'!$H:$H,$G$10,'EMP ADQ'!$I:$I,"efetivado",'EMP ADQ'!$D:$D,"Empréstimo Pago")+SUMIFS('EMP ADQ'!$G:$G,'EMP ADQ'!$C:$C,"="&amp;DATE($M$10,$CA$39,AN76),'EMP ADQ'!$H:$H,$G$10,'EMP ADQ'!$I:$I,"efetivado",'EMP ADQ'!$D:$D,$AN$12)</f>
        <v>0</v>
      </c>
      <c r="AS76" s="385">
        <f>SUMIFS('EMP CON'!$G:$G,'EMP CON'!$C:$C,"="&amp;DATE($M$10,$CA$39,AN76),'EMP CON'!$H:$H,$G$10,'EMP CON'!$I:$I,"efetivado",'EMP CON'!$D:$D,"Empréstimo Concedido")+SUMIFS('EMP CON'!$G:$G,'EMP CON'!$C:$C,"="&amp;DATE($M$10,$CA$39,AN76),'EMP CON'!$H:$H,$G$10,'EMP CON'!$I:$I,"efetivado",'EMP CON'!$D:$D,$AN$12)</f>
        <v>0</v>
      </c>
      <c r="AT76" s="385">
        <f>SUMIFS('EMP CON'!$G:$G,'EMP CON'!$C:$C,"="&amp;DATE($M$10,$CA$39,AN76),'EMP CON'!$H:$H,$G$10,'EMP CON'!$I:$I,"efetivado",'EMP CON'!$D:$D,"Empréstimo Recebido")+SUMIFS('EMP CON'!$G:$G,'EMP CON'!$C:$C,"="&amp;DATE($M$10,$CA$39,AN76),'EMP CON'!$H:$H,$G$10,'EMP CON'!$I:$I,"efetivado",'EMP CON'!$D:$D,$AN$12)</f>
        <v>0</v>
      </c>
      <c r="AU76" s="385">
        <f>SUMIFS('PG CAR'!$H:$H,'PG CAR'!$C:$C,"="&amp;DATE($M$10,$CA$39,AN76),'PG CAR'!$I:$I,$G$10,'PG CAR'!$J:$J,"efetivado")+SUMIFS('PG CAR'!$H:$H,'PG CAR'!$C:$C,"="&amp;DATE($M$10,$CA$39,AN76),'PG CAR'!$I:$I,$G$10,'PG CAR'!$J:$J,$AN$12)</f>
        <v>0</v>
      </c>
      <c r="AV76" s="385">
        <f>SUMIFS(TRANS!$F:$F,TRANS!$C:$C,"="&amp;DATE($M$10,$CA$39,AN76),TRANS!$D:$D,$G$10,DES!$H:$H,"efetivado")+SUMIFS(TRANS!$F:$F,TRANS!$C:$C,"="&amp;DATE($M$10,$CA$39,AN76),TRANS!$D:$D,$G$10,DES!$H:$H,$AN$12)</f>
        <v>0</v>
      </c>
      <c r="AW76" s="385">
        <f>SUMIFS(TRANS!$F:$F,TRANS!$C:$C,"="&amp;DATE($M$10,$CA$39,AN76),TRANS!$G:$G,$G$10,DES!$H:$H,"efetivado")+SUMIFS(TRANS!$F:$F,TRANS!$C:$C,"="&amp;DATE($M$10,$CA$39,AN76),TRANS!$G:$G,$G$10,DES!$H:$H,$AN$12)</f>
        <v>0</v>
      </c>
      <c r="AZ76" s="380"/>
      <c r="BA76" s="385">
        <f>SUMIFS(DES!$F:$F,DES!$C:$C,"="&amp;DATE($M$10,$CA$39,AN76),DES!$H:$H,"efetivado")+SUMIFS(DES!$F:$F,DES!$C:$C,"="&amp;DATE($M$10,$CA$39,AN76),DES!$H:$H,$AN$12)</f>
        <v>0</v>
      </c>
      <c r="BB76" s="385">
        <f>SUMIFS(REC!$F:$F,REC!$C:$C,"="&amp;DATE($M$10,$CA$39,AN76),REC!$H:$H,"efetivado")+SUMIFS(REC!$F:$F,REC!$C:$C,"="&amp;DATE($M$10,$CA$39,AN76),REC!$H:$H,$AN$12)</f>
        <v>0</v>
      </c>
      <c r="BC76" s="385">
        <f>SUMIFS('EMP ADQ'!$G:$G,'EMP ADQ'!$C:$C,"="&amp;DATE($M$10,$CA$39,AN76),'EMP ADQ'!$I:$I,"efetivado",'EMP ADQ'!$D:$D,"Empréstimo Adquirido")+SUMIFS('EMP ADQ'!$G:$G,'EMP ADQ'!$C:$C,"="&amp;DATE($M$10,$CA$39,AN76),'EMP ADQ'!$I:$I,"efetivado",'EMP ADQ'!$D:$D,$AN$12)</f>
        <v>0</v>
      </c>
      <c r="BD76" s="385">
        <f>SUMIFS('EMP ADQ'!$G:$G,'EMP ADQ'!$C:$C,"="&amp;DATE($M$10,$CA$39,AN76),'EMP ADQ'!$I:$I,"efetivado",'EMP ADQ'!$D:$D,"Empréstimo Pago")+SUMIFS('EMP ADQ'!$G:$G,'EMP ADQ'!$C:$C,"="&amp;DATE($M$10,$CA$39,AN76),'EMP ADQ'!$I:$I,"efetivado",'EMP ADQ'!$D:$D,$AN$12)</f>
        <v>0</v>
      </c>
      <c r="BE76" s="385">
        <f>SUMIFS('EMP CON'!$G:$G,'EMP CON'!$C:$C,"="&amp;DATE($M$10,$CA$39,AN76),'EMP CON'!$I:$I,"efetivado",'EMP CON'!$D:$D,"Empréstimo Concedido")+SUMIFS('EMP CON'!$G:$G,'EMP CON'!$C:$C,"="&amp;DATE($M$10,$CA$39,AN76),'EMP CON'!$I:$I,"efetivado",'EMP CON'!$D:$D,$AN$12)</f>
        <v>0</v>
      </c>
      <c r="BF76" s="385">
        <f>SUMIFS('EMP CON'!$G:$G,'EMP CON'!$C:$C,"="&amp;DATE($M$10,$CA$39,AN76),'EMP CON'!$I:$I,"efetivado",'EMP CON'!$D:$D,"Empréstimo Recebido")+SUMIFS('EMP CON'!$G:$G,'EMP CON'!$C:$C,"="&amp;DATE($M$10,$CA$39,AN76),'EMP CON'!$I:$I,"efetivado",'EMP CON'!$D:$D,$AN$12)</f>
        <v>0</v>
      </c>
      <c r="BG76" s="385">
        <f>SUMIFS('PG CAR'!$H:$H,'PG CAR'!$C:$C,"="&amp;DATE($M$10,$CA$39,AN76),'PG CAR'!$J:$J,"efetivado")+SUMIFS('PG CAR'!$H:$H,'PG CAR'!$C:$C,"="&amp;DATE($M$10,$CA$39,AN76),'PG CAR'!$J:$J,$AN$12)</f>
        <v>0</v>
      </c>
      <c r="BH76" s="385"/>
      <c r="BI76" s="385"/>
      <c r="BM76" s="385">
        <f t="shared" si="25"/>
        <v>0</v>
      </c>
      <c r="BN76" s="385">
        <f t="shared" si="26"/>
        <v>0</v>
      </c>
      <c r="BO76" s="385">
        <f t="shared" si="27"/>
        <v>0</v>
      </c>
      <c r="BP76" s="385">
        <f t="shared" si="28"/>
        <v>0</v>
      </c>
      <c r="BQ76" s="385">
        <f t="shared" si="29"/>
        <v>0</v>
      </c>
      <c r="BR76" s="385">
        <f t="shared" si="30"/>
        <v>0</v>
      </c>
      <c r="BS76" s="385">
        <f t="shared" si="31"/>
        <v>0</v>
      </c>
      <c r="BT76" s="385">
        <f t="shared" si="32"/>
        <v>0</v>
      </c>
      <c r="BU76" s="385">
        <f t="shared" si="33"/>
        <v>0</v>
      </c>
    </row>
    <row r="77" spans="2:73" x14ac:dyDescent="0.25">
      <c r="B77" s="225"/>
      <c r="C77" s="225"/>
      <c r="D77" s="225"/>
      <c r="E77" s="225"/>
      <c r="F77" s="225"/>
      <c r="G77" s="225"/>
      <c r="H77" s="225"/>
      <c r="I77" s="225"/>
      <c r="J77" s="225"/>
      <c r="K77" s="225"/>
      <c r="L77" s="225"/>
      <c r="M77" s="225"/>
      <c r="N77" s="225"/>
      <c r="O77" s="225"/>
      <c r="P77" s="225"/>
      <c r="Q77" s="225"/>
      <c r="R77" s="225"/>
      <c r="S77" s="225"/>
      <c r="T77" s="225"/>
      <c r="U77" s="225"/>
      <c r="V77" s="225"/>
      <c r="W77" s="225"/>
      <c r="X77" s="225"/>
      <c r="Y77" s="225"/>
      <c r="Z77" s="225"/>
      <c r="AA77" s="225"/>
      <c r="AB77" s="225"/>
      <c r="AC77" s="342"/>
      <c r="AK77" s="395">
        <f t="shared" si="34"/>
        <v>44261</v>
      </c>
      <c r="AL77" s="373">
        <f t="shared" si="23"/>
        <v>3</v>
      </c>
      <c r="AM77" s="319">
        <v>6</v>
      </c>
      <c r="AN77" s="380">
        <f t="shared" si="24"/>
        <v>6</v>
      </c>
      <c r="AO77" s="385">
        <f>SUMIFS(DES!$F:$F,DES!$C:$C,"="&amp;DATE($M$10,$CA$39,AN77),DES!$G:$G,$G$10,DES!$H:$H,"efetivado")+SUMIFS(DES!$F:$F,DES!$C:$C,"="&amp;DATE($M$10,$CA$39,AN77),DES!$G:$G,$G$10,DES!$H:$H,$AN$12)</f>
        <v>0</v>
      </c>
      <c r="AP77" s="385">
        <f>SUMIFS(REC!$F:$F,REC!$C:$C,"="&amp;DATE($M$10,$CA$39,AN77),REC!$G:$G,$G$10,REC!$H:$H,"efetivado")+SUMIFS(REC!$F:$F,REC!$C:$C,"="&amp;DATE($M$10,$CA$39,AN77),REC!$G:$G,$G$10,REC!$H:$H,$AN$12)</f>
        <v>0</v>
      </c>
      <c r="AQ77" s="385">
        <f>SUMIFS('EMP ADQ'!$G:$G,'EMP ADQ'!$C:$C,"="&amp;DATE($M$10,$CA$39,AN77),'EMP ADQ'!$H:$H,$G$10,'EMP ADQ'!$I:$I,"efetivado",'EMP ADQ'!$D:$D,"Empréstimo Adquirido")+SUMIFS('EMP ADQ'!$G:$G,'EMP ADQ'!$C:$C,"="&amp;DATE($M$10,$CA$39,AN77),'EMP ADQ'!$H:$H,$G$10,'EMP ADQ'!$I:$I,"efetivado",'EMP ADQ'!$D:$D,$AN$12)</f>
        <v>0</v>
      </c>
      <c r="AR77" s="385">
        <f>SUMIFS('EMP ADQ'!$G:$G,'EMP ADQ'!$C:$C,"="&amp;DATE($M$10,$CA$39,AN77),'EMP ADQ'!$H:$H,$G$10,'EMP ADQ'!$I:$I,"efetivado",'EMP ADQ'!$D:$D,"Empréstimo Pago")+SUMIFS('EMP ADQ'!$G:$G,'EMP ADQ'!$C:$C,"="&amp;DATE($M$10,$CA$39,AN77),'EMP ADQ'!$H:$H,$G$10,'EMP ADQ'!$I:$I,"efetivado",'EMP ADQ'!$D:$D,$AN$12)</f>
        <v>0</v>
      </c>
      <c r="AS77" s="385">
        <f>SUMIFS('EMP CON'!$G:$G,'EMP CON'!$C:$C,"="&amp;DATE($M$10,$CA$39,AN77),'EMP CON'!$H:$H,$G$10,'EMP CON'!$I:$I,"efetivado",'EMP CON'!$D:$D,"Empréstimo Concedido")+SUMIFS('EMP CON'!$G:$G,'EMP CON'!$C:$C,"="&amp;DATE($M$10,$CA$39,AN77),'EMP CON'!$H:$H,$G$10,'EMP CON'!$I:$I,"efetivado",'EMP CON'!$D:$D,$AN$12)</f>
        <v>0</v>
      </c>
      <c r="AT77" s="385">
        <f>SUMIFS('EMP CON'!$G:$G,'EMP CON'!$C:$C,"="&amp;DATE($M$10,$CA$39,AN77),'EMP CON'!$H:$H,$G$10,'EMP CON'!$I:$I,"efetivado",'EMP CON'!$D:$D,"Empréstimo Recebido")+SUMIFS('EMP CON'!$G:$G,'EMP CON'!$C:$C,"="&amp;DATE($M$10,$CA$39,AN77),'EMP CON'!$H:$H,$G$10,'EMP CON'!$I:$I,"efetivado",'EMP CON'!$D:$D,$AN$12)</f>
        <v>0</v>
      </c>
      <c r="AU77" s="385">
        <f>SUMIFS('PG CAR'!$H:$H,'PG CAR'!$C:$C,"="&amp;DATE($M$10,$CA$39,AN77),'PG CAR'!$I:$I,$G$10,'PG CAR'!$J:$J,"efetivado")+SUMIFS('PG CAR'!$H:$H,'PG CAR'!$C:$C,"="&amp;DATE($M$10,$CA$39,AN77),'PG CAR'!$I:$I,$G$10,'PG CAR'!$J:$J,$AN$12)</f>
        <v>0</v>
      </c>
      <c r="AV77" s="385">
        <f>SUMIFS(TRANS!$F:$F,TRANS!$C:$C,"="&amp;DATE($M$10,$CA$39,AN77),TRANS!$D:$D,$G$10,DES!$H:$H,"efetivado")+SUMIFS(TRANS!$F:$F,TRANS!$C:$C,"="&amp;DATE($M$10,$CA$39,AN77),TRANS!$D:$D,$G$10,DES!$H:$H,$AN$12)</f>
        <v>0</v>
      </c>
      <c r="AW77" s="385">
        <f>SUMIFS(TRANS!$F:$F,TRANS!$C:$C,"="&amp;DATE($M$10,$CA$39,AN77),TRANS!$G:$G,$G$10,DES!$H:$H,"efetivado")+SUMIFS(TRANS!$F:$F,TRANS!$C:$C,"="&amp;DATE($M$10,$CA$39,AN77),TRANS!$G:$G,$G$10,DES!$H:$H,$AN$12)</f>
        <v>0</v>
      </c>
      <c r="AZ77" s="380"/>
      <c r="BA77" s="385">
        <f>SUMIFS(DES!$F:$F,DES!$C:$C,"="&amp;DATE($M$10,$CA$39,AN77),DES!$H:$H,"efetivado")+SUMIFS(DES!$F:$F,DES!$C:$C,"="&amp;DATE($M$10,$CA$39,AN77),DES!$H:$H,$AN$12)</f>
        <v>0</v>
      </c>
      <c r="BB77" s="385">
        <f>SUMIFS(REC!$F:$F,REC!$C:$C,"="&amp;DATE($M$10,$CA$39,AN77),REC!$H:$H,"efetivado")+SUMIFS(REC!$F:$F,REC!$C:$C,"="&amp;DATE($M$10,$CA$39,AN77),REC!$H:$H,$AN$12)</f>
        <v>0</v>
      </c>
      <c r="BC77" s="385">
        <f>SUMIFS('EMP ADQ'!$G:$G,'EMP ADQ'!$C:$C,"="&amp;DATE($M$10,$CA$39,AN77),'EMP ADQ'!$I:$I,"efetivado",'EMP ADQ'!$D:$D,"Empréstimo Adquirido")+SUMIFS('EMP ADQ'!$G:$G,'EMP ADQ'!$C:$C,"="&amp;DATE($M$10,$CA$39,AN77),'EMP ADQ'!$I:$I,"efetivado",'EMP ADQ'!$D:$D,$AN$12)</f>
        <v>0</v>
      </c>
      <c r="BD77" s="385">
        <f>SUMIFS('EMP ADQ'!$G:$G,'EMP ADQ'!$C:$C,"="&amp;DATE($M$10,$CA$39,AN77),'EMP ADQ'!$I:$I,"efetivado",'EMP ADQ'!$D:$D,"Empréstimo Pago")+SUMIFS('EMP ADQ'!$G:$G,'EMP ADQ'!$C:$C,"="&amp;DATE($M$10,$CA$39,AN77),'EMP ADQ'!$I:$I,"efetivado",'EMP ADQ'!$D:$D,$AN$12)</f>
        <v>0</v>
      </c>
      <c r="BE77" s="385">
        <f>SUMIFS('EMP CON'!$G:$G,'EMP CON'!$C:$C,"="&amp;DATE($M$10,$CA$39,AN77),'EMP CON'!$I:$I,"efetivado",'EMP CON'!$D:$D,"Empréstimo Concedido")+SUMIFS('EMP CON'!$G:$G,'EMP CON'!$C:$C,"="&amp;DATE($M$10,$CA$39,AN77),'EMP CON'!$I:$I,"efetivado",'EMP CON'!$D:$D,$AN$12)</f>
        <v>0</v>
      </c>
      <c r="BF77" s="385">
        <f>SUMIFS('EMP CON'!$G:$G,'EMP CON'!$C:$C,"="&amp;DATE($M$10,$CA$39,AN77),'EMP CON'!$I:$I,"efetivado",'EMP CON'!$D:$D,"Empréstimo Recebido")+SUMIFS('EMP CON'!$G:$G,'EMP CON'!$C:$C,"="&amp;DATE($M$10,$CA$39,AN77),'EMP CON'!$I:$I,"efetivado",'EMP CON'!$D:$D,$AN$12)</f>
        <v>0</v>
      </c>
      <c r="BG77" s="385">
        <f>SUMIFS('PG CAR'!$H:$H,'PG CAR'!$C:$C,"="&amp;DATE($M$10,$CA$39,AN77),'PG CAR'!$J:$J,"efetivado")+SUMIFS('PG CAR'!$H:$H,'PG CAR'!$C:$C,"="&amp;DATE($M$10,$CA$39,AN77),'PG CAR'!$J:$J,$AN$12)</f>
        <v>0</v>
      </c>
      <c r="BH77" s="385"/>
      <c r="BI77" s="385"/>
      <c r="BM77" s="385">
        <f t="shared" si="25"/>
        <v>0</v>
      </c>
      <c r="BN77" s="385">
        <f t="shared" si="26"/>
        <v>0</v>
      </c>
      <c r="BO77" s="385">
        <f t="shared" si="27"/>
        <v>0</v>
      </c>
      <c r="BP77" s="385">
        <f t="shared" si="28"/>
        <v>0</v>
      </c>
      <c r="BQ77" s="385">
        <f t="shared" si="29"/>
        <v>0</v>
      </c>
      <c r="BR77" s="385">
        <f t="shared" si="30"/>
        <v>0</v>
      </c>
      <c r="BS77" s="385">
        <f t="shared" si="31"/>
        <v>0</v>
      </c>
      <c r="BT77" s="385">
        <f t="shared" si="32"/>
        <v>0</v>
      </c>
      <c r="BU77" s="385">
        <f t="shared" si="33"/>
        <v>0</v>
      </c>
    </row>
    <row r="78" spans="2:73" x14ac:dyDescent="0.25">
      <c r="B78" s="225"/>
      <c r="C78" s="225"/>
      <c r="D78" s="225"/>
      <c r="E78" s="225"/>
      <c r="F78" s="225"/>
      <c r="G78" s="225"/>
      <c r="H78" s="225"/>
      <c r="I78" s="225"/>
      <c r="J78" s="225"/>
      <c r="K78" s="225"/>
      <c r="L78" s="225"/>
      <c r="M78" s="225"/>
      <c r="N78" s="225"/>
      <c r="O78" s="225"/>
      <c r="P78" s="225"/>
      <c r="Q78" s="225"/>
      <c r="R78" s="225"/>
      <c r="S78" s="225"/>
      <c r="T78" s="225"/>
      <c r="U78" s="225"/>
      <c r="V78" s="225"/>
      <c r="W78" s="225"/>
      <c r="X78" s="225"/>
      <c r="Y78" s="225"/>
      <c r="Z78" s="225"/>
      <c r="AA78" s="225"/>
      <c r="AB78" s="225"/>
      <c r="AC78" s="342"/>
      <c r="AK78" s="395">
        <f t="shared" si="34"/>
        <v>44262</v>
      </c>
      <c r="AL78" s="373">
        <f t="shared" si="23"/>
        <v>3</v>
      </c>
      <c r="AM78" s="319">
        <v>7</v>
      </c>
      <c r="AN78" s="380">
        <f t="shared" si="24"/>
        <v>7</v>
      </c>
      <c r="AO78" s="385">
        <f>SUMIFS(DES!$F:$F,DES!$C:$C,"="&amp;DATE($M$10,$CA$39,AN78),DES!$G:$G,$G$10,DES!$H:$H,"efetivado")+SUMIFS(DES!$F:$F,DES!$C:$C,"="&amp;DATE($M$10,$CA$39,AN78),DES!$G:$G,$G$10,DES!$H:$H,$AN$12)</f>
        <v>0</v>
      </c>
      <c r="AP78" s="385">
        <f>SUMIFS(REC!$F:$F,REC!$C:$C,"="&amp;DATE($M$10,$CA$39,AN78),REC!$G:$G,$G$10,REC!$H:$H,"efetivado")+SUMIFS(REC!$F:$F,REC!$C:$C,"="&amp;DATE($M$10,$CA$39,AN78),REC!$G:$G,$G$10,REC!$H:$H,$AN$12)</f>
        <v>0</v>
      </c>
      <c r="AQ78" s="385">
        <f>SUMIFS('EMP ADQ'!$G:$G,'EMP ADQ'!$C:$C,"="&amp;DATE($M$10,$CA$39,AN78),'EMP ADQ'!$H:$H,$G$10,'EMP ADQ'!$I:$I,"efetivado",'EMP ADQ'!$D:$D,"Empréstimo Adquirido")+SUMIFS('EMP ADQ'!$G:$G,'EMP ADQ'!$C:$C,"="&amp;DATE($M$10,$CA$39,AN78),'EMP ADQ'!$H:$H,$G$10,'EMP ADQ'!$I:$I,"efetivado",'EMP ADQ'!$D:$D,$AN$12)</f>
        <v>0</v>
      </c>
      <c r="AR78" s="385">
        <f>SUMIFS('EMP ADQ'!$G:$G,'EMP ADQ'!$C:$C,"="&amp;DATE($M$10,$CA$39,AN78),'EMP ADQ'!$H:$H,$G$10,'EMP ADQ'!$I:$I,"efetivado",'EMP ADQ'!$D:$D,"Empréstimo Pago")+SUMIFS('EMP ADQ'!$G:$G,'EMP ADQ'!$C:$C,"="&amp;DATE($M$10,$CA$39,AN78),'EMP ADQ'!$H:$H,$G$10,'EMP ADQ'!$I:$I,"efetivado",'EMP ADQ'!$D:$D,$AN$12)</f>
        <v>0</v>
      </c>
      <c r="AS78" s="385">
        <f>SUMIFS('EMP CON'!$G:$G,'EMP CON'!$C:$C,"="&amp;DATE($M$10,$CA$39,AN78),'EMP CON'!$H:$H,$G$10,'EMP CON'!$I:$I,"efetivado",'EMP CON'!$D:$D,"Empréstimo Concedido")+SUMIFS('EMP CON'!$G:$G,'EMP CON'!$C:$C,"="&amp;DATE($M$10,$CA$39,AN78),'EMP CON'!$H:$H,$G$10,'EMP CON'!$I:$I,"efetivado",'EMP CON'!$D:$D,$AN$12)</f>
        <v>0</v>
      </c>
      <c r="AT78" s="385">
        <f>SUMIFS('EMP CON'!$G:$G,'EMP CON'!$C:$C,"="&amp;DATE($M$10,$CA$39,AN78),'EMP CON'!$H:$H,$G$10,'EMP CON'!$I:$I,"efetivado",'EMP CON'!$D:$D,"Empréstimo Recebido")+SUMIFS('EMP CON'!$G:$G,'EMP CON'!$C:$C,"="&amp;DATE($M$10,$CA$39,AN78),'EMP CON'!$H:$H,$G$10,'EMP CON'!$I:$I,"efetivado",'EMP CON'!$D:$D,$AN$12)</f>
        <v>0</v>
      </c>
      <c r="AU78" s="385">
        <f>SUMIFS('PG CAR'!$H:$H,'PG CAR'!$C:$C,"="&amp;DATE($M$10,$CA$39,AN78),'PG CAR'!$I:$I,$G$10,'PG CAR'!$J:$J,"efetivado")+SUMIFS('PG CAR'!$H:$H,'PG CAR'!$C:$C,"="&amp;DATE($M$10,$CA$39,AN78),'PG CAR'!$I:$I,$G$10,'PG CAR'!$J:$J,$AN$12)</f>
        <v>0</v>
      </c>
      <c r="AV78" s="385">
        <f>SUMIFS(TRANS!$F:$F,TRANS!$C:$C,"="&amp;DATE($M$10,$CA$39,AN78),TRANS!$D:$D,$G$10,DES!$H:$H,"efetivado")+SUMIFS(TRANS!$F:$F,TRANS!$C:$C,"="&amp;DATE($M$10,$CA$39,AN78),TRANS!$D:$D,$G$10,DES!$H:$H,$AN$12)</f>
        <v>0</v>
      </c>
      <c r="AW78" s="385">
        <f>SUMIFS(TRANS!$F:$F,TRANS!$C:$C,"="&amp;DATE($M$10,$CA$39,AN78),TRANS!$G:$G,$G$10,DES!$H:$H,"efetivado")+SUMIFS(TRANS!$F:$F,TRANS!$C:$C,"="&amp;DATE($M$10,$CA$39,AN78),TRANS!$G:$G,$G$10,DES!$H:$H,$AN$12)</f>
        <v>0</v>
      </c>
      <c r="AZ78" s="380"/>
      <c r="BA78" s="385">
        <f>SUMIFS(DES!$F:$F,DES!$C:$C,"="&amp;DATE($M$10,$CA$39,AN78),DES!$H:$H,"efetivado")+SUMIFS(DES!$F:$F,DES!$C:$C,"="&amp;DATE($M$10,$CA$39,AN78),DES!$H:$H,$AN$12)</f>
        <v>0</v>
      </c>
      <c r="BB78" s="385">
        <f>SUMIFS(REC!$F:$F,REC!$C:$C,"="&amp;DATE($M$10,$CA$39,AN78),REC!$H:$H,"efetivado")+SUMIFS(REC!$F:$F,REC!$C:$C,"="&amp;DATE($M$10,$CA$39,AN78),REC!$H:$H,$AN$12)</f>
        <v>0</v>
      </c>
      <c r="BC78" s="385">
        <f>SUMIFS('EMP ADQ'!$G:$G,'EMP ADQ'!$C:$C,"="&amp;DATE($M$10,$CA$39,AN78),'EMP ADQ'!$I:$I,"efetivado",'EMP ADQ'!$D:$D,"Empréstimo Adquirido")+SUMIFS('EMP ADQ'!$G:$G,'EMP ADQ'!$C:$C,"="&amp;DATE($M$10,$CA$39,AN78),'EMP ADQ'!$I:$I,"efetivado",'EMP ADQ'!$D:$D,$AN$12)</f>
        <v>0</v>
      </c>
      <c r="BD78" s="385">
        <f>SUMIFS('EMP ADQ'!$G:$G,'EMP ADQ'!$C:$C,"="&amp;DATE($M$10,$CA$39,AN78),'EMP ADQ'!$I:$I,"efetivado",'EMP ADQ'!$D:$D,"Empréstimo Pago")+SUMIFS('EMP ADQ'!$G:$G,'EMP ADQ'!$C:$C,"="&amp;DATE($M$10,$CA$39,AN78),'EMP ADQ'!$I:$I,"efetivado",'EMP ADQ'!$D:$D,$AN$12)</f>
        <v>0</v>
      </c>
      <c r="BE78" s="385">
        <f>SUMIFS('EMP CON'!$G:$G,'EMP CON'!$C:$C,"="&amp;DATE($M$10,$CA$39,AN78),'EMP CON'!$I:$I,"efetivado",'EMP CON'!$D:$D,"Empréstimo Concedido")+SUMIFS('EMP CON'!$G:$G,'EMP CON'!$C:$C,"="&amp;DATE($M$10,$CA$39,AN78),'EMP CON'!$I:$I,"efetivado",'EMP CON'!$D:$D,$AN$12)</f>
        <v>0</v>
      </c>
      <c r="BF78" s="385">
        <f>SUMIFS('EMP CON'!$G:$G,'EMP CON'!$C:$C,"="&amp;DATE($M$10,$CA$39,AN78),'EMP CON'!$I:$I,"efetivado",'EMP CON'!$D:$D,"Empréstimo Recebido")+SUMIFS('EMP CON'!$G:$G,'EMP CON'!$C:$C,"="&amp;DATE($M$10,$CA$39,AN78),'EMP CON'!$I:$I,"efetivado",'EMP CON'!$D:$D,$AN$12)</f>
        <v>0</v>
      </c>
      <c r="BG78" s="385">
        <f>SUMIFS('PG CAR'!$H:$H,'PG CAR'!$C:$C,"="&amp;DATE($M$10,$CA$39,AN78),'PG CAR'!$J:$J,"efetivado")+SUMIFS('PG CAR'!$H:$H,'PG CAR'!$C:$C,"="&amp;DATE($M$10,$CA$39,AN78),'PG CAR'!$J:$J,$AN$12)</f>
        <v>0</v>
      </c>
      <c r="BH78" s="385"/>
      <c r="BI78" s="385"/>
      <c r="BM78" s="385">
        <f t="shared" si="25"/>
        <v>0</v>
      </c>
      <c r="BN78" s="385">
        <f t="shared" si="26"/>
        <v>0</v>
      </c>
      <c r="BO78" s="385">
        <f t="shared" si="27"/>
        <v>0</v>
      </c>
      <c r="BP78" s="385">
        <f t="shared" si="28"/>
        <v>0</v>
      </c>
      <c r="BQ78" s="385">
        <f t="shared" si="29"/>
        <v>0</v>
      </c>
      <c r="BR78" s="385">
        <f t="shared" si="30"/>
        <v>0</v>
      </c>
      <c r="BS78" s="385">
        <f t="shared" si="31"/>
        <v>0</v>
      </c>
      <c r="BT78" s="385">
        <f t="shared" si="32"/>
        <v>0</v>
      </c>
      <c r="BU78" s="385">
        <f t="shared" si="33"/>
        <v>0</v>
      </c>
    </row>
    <row r="79" spans="2:73" x14ac:dyDescent="0.25">
      <c r="B79" s="225"/>
      <c r="C79" s="225"/>
      <c r="D79" s="225"/>
      <c r="E79" s="225"/>
      <c r="F79" s="225"/>
      <c r="G79" s="225"/>
      <c r="H79" s="225"/>
      <c r="I79" s="225"/>
      <c r="J79" s="225"/>
      <c r="K79" s="225"/>
      <c r="L79" s="225"/>
      <c r="M79" s="225"/>
      <c r="N79" s="225"/>
      <c r="O79" s="225"/>
      <c r="P79" s="225"/>
      <c r="Q79" s="225"/>
      <c r="R79" s="225"/>
      <c r="S79" s="225"/>
      <c r="T79" s="225"/>
      <c r="U79" s="225"/>
      <c r="V79" s="225"/>
      <c r="W79" s="225"/>
      <c r="X79" s="225"/>
      <c r="Y79" s="225"/>
      <c r="Z79" s="225"/>
      <c r="AA79" s="225"/>
      <c r="AB79" s="225"/>
      <c r="AC79" s="342"/>
      <c r="AK79" s="395">
        <f t="shared" si="34"/>
        <v>44263</v>
      </c>
      <c r="AL79" s="373">
        <f t="shared" si="23"/>
        <v>3</v>
      </c>
      <c r="AM79" s="319">
        <v>8</v>
      </c>
      <c r="AN79" s="380">
        <f t="shared" si="24"/>
        <v>8</v>
      </c>
      <c r="AO79" s="385">
        <f>SUMIFS(DES!$F:$F,DES!$C:$C,"="&amp;DATE($M$10,$CA$39,AN79),DES!$G:$G,$G$10,DES!$H:$H,"efetivado")+SUMIFS(DES!$F:$F,DES!$C:$C,"="&amp;DATE($M$10,$CA$39,AN79),DES!$G:$G,$G$10,DES!$H:$H,$AN$12)</f>
        <v>0</v>
      </c>
      <c r="AP79" s="385">
        <f>SUMIFS(REC!$F:$F,REC!$C:$C,"="&amp;DATE($M$10,$CA$39,AN79),REC!$G:$G,$G$10,REC!$H:$H,"efetivado")+SUMIFS(REC!$F:$F,REC!$C:$C,"="&amp;DATE($M$10,$CA$39,AN79),REC!$G:$G,$G$10,REC!$H:$H,$AN$12)</f>
        <v>0</v>
      </c>
      <c r="AQ79" s="385">
        <f>SUMIFS('EMP ADQ'!$G:$G,'EMP ADQ'!$C:$C,"="&amp;DATE($M$10,$CA$39,AN79),'EMP ADQ'!$H:$H,$G$10,'EMP ADQ'!$I:$I,"efetivado",'EMP ADQ'!$D:$D,"Empréstimo Adquirido")+SUMIFS('EMP ADQ'!$G:$G,'EMP ADQ'!$C:$C,"="&amp;DATE($M$10,$CA$39,AN79),'EMP ADQ'!$H:$H,$G$10,'EMP ADQ'!$I:$I,"efetivado",'EMP ADQ'!$D:$D,$AN$12)</f>
        <v>0</v>
      </c>
      <c r="AR79" s="385">
        <f>SUMIFS('EMP ADQ'!$G:$G,'EMP ADQ'!$C:$C,"="&amp;DATE($M$10,$CA$39,AN79),'EMP ADQ'!$H:$H,$G$10,'EMP ADQ'!$I:$I,"efetivado",'EMP ADQ'!$D:$D,"Empréstimo Pago")+SUMIFS('EMP ADQ'!$G:$G,'EMP ADQ'!$C:$C,"="&amp;DATE($M$10,$CA$39,AN79),'EMP ADQ'!$H:$H,$G$10,'EMP ADQ'!$I:$I,"efetivado",'EMP ADQ'!$D:$D,$AN$12)</f>
        <v>0</v>
      </c>
      <c r="AS79" s="385">
        <f>SUMIFS('EMP CON'!$G:$G,'EMP CON'!$C:$C,"="&amp;DATE($M$10,$CA$39,AN79),'EMP CON'!$H:$H,$G$10,'EMP CON'!$I:$I,"efetivado",'EMP CON'!$D:$D,"Empréstimo Concedido")+SUMIFS('EMP CON'!$G:$G,'EMP CON'!$C:$C,"="&amp;DATE($M$10,$CA$39,AN79),'EMP CON'!$H:$H,$G$10,'EMP CON'!$I:$I,"efetivado",'EMP CON'!$D:$D,$AN$12)</f>
        <v>0</v>
      </c>
      <c r="AT79" s="385">
        <f>SUMIFS('EMP CON'!$G:$G,'EMP CON'!$C:$C,"="&amp;DATE($M$10,$CA$39,AN79),'EMP CON'!$H:$H,$G$10,'EMP CON'!$I:$I,"efetivado",'EMP CON'!$D:$D,"Empréstimo Recebido")+SUMIFS('EMP CON'!$G:$G,'EMP CON'!$C:$C,"="&amp;DATE($M$10,$CA$39,AN79),'EMP CON'!$H:$H,$G$10,'EMP CON'!$I:$I,"efetivado",'EMP CON'!$D:$D,$AN$12)</f>
        <v>0</v>
      </c>
      <c r="AU79" s="385">
        <f>SUMIFS('PG CAR'!$H:$H,'PG CAR'!$C:$C,"="&amp;DATE($M$10,$CA$39,AN79),'PG CAR'!$I:$I,$G$10,'PG CAR'!$J:$J,"efetivado")+SUMIFS('PG CAR'!$H:$H,'PG CAR'!$C:$C,"="&amp;DATE($M$10,$CA$39,AN79),'PG CAR'!$I:$I,$G$10,'PG CAR'!$J:$J,$AN$12)</f>
        <v>0</v>
      </c>
      <c r="AV79" s="385">
        <f>SUMIFS(TRANS!$F:$F,TRANS!$C:$C,"="&amp;DATE($M$10,$CA$39,AN79),TRANS!$D:$D,$G$10,DES!$H:$H,"efetivado")+SUMIFS(TRANS!$F:$F,TRANS!$C:$C,"="&amp;DATE($M$10,$CA$39,AN79),TRANS!$D:$D,$G$10,DES!$H:$H,$AN$12)</f>
        <v>0</v>
      </c>
      <c r="AW79" s="385">
        <f>SUMIFS(TRANS!$F:$F,TRANS!$C:$C,"="&amp;DATE($M$10,$CA$39,AN79),TRANS!$G:$G,$G$10,DES!$H:$H,"efetivado")+SUMIFS(TRANS!$F:$F,TRANS!$C:$C,"="&amp;DATE($M$10,$CA$39,AN79),TRANS!$G:$G,$G$10,DES!$H:$H,$AN$12)</f>
        <v>0</v>
      </c>
      <c r="AZ79" s="380"/>
      <c r="BA79" s="385">
        <f>SUMIFS(DES!$F:$F,DES!$C:$C,"="&amp;DATE($M$10,$CA$39,AN79),DES!$H:$H,"efetivado")+SUMIFS(DES!$F:$F,DES!$C:$C,"="&amp;DATE($M$10,$CA$39,AN79),DES!$H:$H,$AN$12)</f>
        <v>0</v>
      </c>
      <c r="BB79" s="385">
        <f>SUMIFS(REC!$F:$F,REC!$C:$C,"="&amp;DATE($M$10,$CA$39,AN79),REC!$H:$H,"efetivado")+SUMIFS(REC!$F:$F,REC!$C:$C,"="&amp;DATE($M$10,$CA$39,AN79),REC!$H:$H,$AN$12)</f>
        <v>0</v>
      </c>
      <c r="BC79" s="385">
        <f>SUMIFS('EMP ADQ'!$G:$G,'EMP ADQ'!$C:$C,"="&amp;DATE($M$10,$CA$39,AN79),'EMP ADQ'!$I:$I,"efetivado",'EMP ADQ'!$D:$D,"Empréstimo Adquirido")+SUMIFS('EMP ADQ'!$G:$G,'EMP ADQ'!$C:$C,"="&amp;DATE($M$10,$CA$39,AN79),'EMP ADQ'!$I:$I,"efetivado",'EMP ADQ'!$D:$D,$AN$12)</f>
        <v>0</v>
      </c>
      <c r="BD79" s="385">
        <f>SUMIFS('EMP ADQ'!$G:$G,'EMP ADQ'!$C:$C,"="&amp;DATE($M$10,$CA$39,AN79),'EMP ADQ'!$I:$I,"efetivado",'EMP ADQ'!$D:$D,"Empréstimo Pago")+SUMIFS('EMP ADQ'!$G:$G,'EMP ADQ'!$C:$C,"="&amp;DATE($M$10,$CA$39,AN79),'EMP ADQ'!$I:$I,"efetivado",'EMP ADQ'!$D:$D,$AN$12)</f>
        <v>0</v>
      </c>
      <c r="BE79" s="385">
        <f>SUMIFS('EMP CON'!$G:$G,'EMP CON'!$C:$C,"="&amp;DATE($M$10,$CA$39,AN79),'EMP CON'!$I:$I,"efetivado",'EMP CON'!$D:$D,"Empréstimo Concedido")+SUMIFS('EMP CON'!$G:$G,'EMP CON'!$C:$C,"="&amp;DATE($M$10,$CA$39,AN79),'EMP CON'!$I:$I,"efetivado",'EMP CON'!$D:$D,$AN$12)</f>
        <v>0</v>
      </c>
      <c r="BF79" s="385">
        <f>SUMIFS('EMP CON'!$G:$G,'EMP CON'!$C:$C,"="&amp;DATE($M$10,$CA$39,AN79),'EMP CON'!$I:$I,"efetivado",'EMP CON'!$D:$D,"Empréstimo Recebido")+SUMIFS('EMP CON'!$G:$G,'EMP CON'!$C:$C,"="&amp;DATE($M$10,$CA$39,AN79),'EMP CON'!$I:$I,"efetivado",'EMP CON'!$D:$D,$AN$12)</f>
        <v>0</v>
      </c>
      <c r="BG79" s="385">
        <f>SUMIFS('PG CAR'!$H:$H,'PG CAR'!$C:$C,"="&amp;DATE($M$10,$CA$39,AN79),'PG CAR'!$J:$J,"efetivado")+SUMIFS('PG CAR'!$H:$H,'PG CAR'!$C:$C,"="&amp;DATE($M$10,$CA$39,AN79),'PG CAR'!$J:$J,$AN$12)</f>
        <v>0</v>
      </c>
      <c r="BH79" s="385"/>
      <c r="BI79" s="385"/>
      <c r="BM79" s="385">
        <f t="shared" si="25"/>
        <v>0</v>
      </c>
      <c r="BN79" s="385">
        <f t="shared" si="26"/>
        <v>0</v>
      </c>
      <c r="BO79" s="385">
        <f t="shared" si="27"/>
        <v>0</v>
      </c>
      <c r="BP79" s="385">
        <f t="shared" si="28"/>
        <v>0</v>
      </c>
      <c r="BQ79" s="385">
        <f t="shared" si="29"/>
        <v>0</v>
      </c>
      <c r="BR79" s="385">
        <f t="shared" si="30"/>
        <v>0</v>
      </c>
      <c r="BS79" s="385">
        <f t="shared" si="31"/>
        <v>0</v>
      </c>
      <c r="BT79" s="385">
        <f t="shared" si="32"/>
        <v>0</v>
      </c>
      <c r="BU79" s="385">
        <f t="shared" si="33"/>
        <v>0</v>
      </c>
    </row>
    <row r="80" spans="2:73" x14ac:dyDescent="0.25">
      <c r="B80" s="225"/>
      <c r="C80" s="225"/>
      <c r="D80" s="225"/>
      <c r="E80" s="225"/>
      <c r="F80" s="225"/>
      <c r="G80" s="225"/>
      <c r="H80" s="225"/>
      <c r="I80" s="225"/>
      <c r="J80" s="225"/>
      <c r="K80" s="225"/>
      <c r="L80" s="225"/>
      <c r="M80" s="225"/>
      <c r="N80" s="225"/>
      <c r="O80" s="225"/>
      <c r="P80" s="225"/>
      <c r="Q80" s="225"/>
      <c r="R80" s="225"/>
      <c r="S80" s="225"/>
      <c r="T80" s="225"/>
      <c r="U80" s="225"/>
      <c r="V80" s="225"/>
      <c r="W80" s="225"/>
      <c r="X80" s="225"/>
      <c r="Y80" s="225"/>
      <c r="Z80" s="225"/>
      <c r="AA80" s="225"/>
      <c r="AB80" s="225"/>
      <c r="AC80" s="342"/>
      <c r="AK80" s="395">
        <f t="shared" si="34"/>
        <v>44264</v>
      </c>
      <c r="AL80" s="373">
        <f t="shared" si="23"/>
        <v>3</v>
      </c>
      <c r="AM80" s="319">
        <v>9</v>
      </c>
      <c r="AN80" s="380">
        <f t="shared" si="24"/>
        <v>9</v>
      </c>
      <c r="AO80" s="385">
        <f>SUMIFS(DES!$F:$F,DES!$C:$C,"="&amp;DATE($M$10,$CA$39,AN80),DES!$G:$G,$G$10,DES!$H:$H,"efetivado")+SUMIFS(DES!$F:$F,DES!$C:$C,"="&amp;DATE($M$10,$CA$39,AN80),DES!$G:$G,$G$10,DES!$H:$H,$AN$12)</f>
        <v>0</v>
      </c>
      <c r="AP80" s="385">
        <f>SUMIFS(REC!$F:$F,REC!$C:$C,"="&amp;DATE($M$10,$CA$39,AN80),REC!$G:$G,$G$10,REC!$H:$H,"efetivado")+SUMIFS(REC!$F:$F,REC!$C:$C,"="&amp;DATE($M$10,$CA$39,AN80),REC!$G:$G,$G$10,REC!$H:$H,$AN$12)</f>
        <v>0</v>
      </c>
      <c r="AQ80" s="385">
        <f>SUMIFS('EMP ADQ'!$G:$G,'EMP ADQ'!$C:$C,"="&amp;DATE($M$10,$CA$39,AN80),'EMP ADQ'!$H:$H,$G$10,'EMP ADQ'!$I:$I,"efetivado",'EMP ADQ'!$D:$D,"Empréstimo Adquirido")+SUMIFS('EMP ADQ'!$G:$G,'EMP ADQ'!$C:$C,"="&amp;DATE($M$10,$CA$39,AN80),'EMP ADQ'!$H:$H,$G$10,'EMP ADQ'!$I:$I,"efetivado",'EMP ADQ'!$D:$D,$AN$12)</f>
        <v>0</v>
      </c>
      <c r="AR80" s="385">
        <f>SUMIFS('EMP ADQ'!$G:$G,'EMP ADQ'!$C:$C,"="&amp;DATE($M$10,$CA$39,AN80),'EMP ADQ'!$H:$H,$G$10,'EMP ADQ'!$I:$I,"efetivado",'EMP ADQ'!$D:$D,"Empréstimo Pago")+SUMIFS('EMP ADQ'!$G:$G,'EMP ADQ'!$C:$C,"="&amp;DATE($M$10,$CA$39,AN80),'EMP ADQ'!$H:$H,$G$10,'EMP ADQ'!$I:$I,"efetivado",'EMP ADQ'!$D:$D,$AN$12)</f>
        <v>0</v>
      </c>
      <c r="AS80" s="385">
        <f>SUMIFS('EMP CON'!$G:$G,'EMP CON'!$C:$C,"="&amp;DATE($M$10,$CA$39,AN80),'EMP CON'!$H:$H,$G$10,'EMP CON'!$I:$I,"efetivado",'EMP CON'!$D:$D,"Empréstimo Concedido")+SUMIFS('EMP CON'!$G:$G,'EMP CON'!$C:$C,"="&amp;DATE($M$10,$CA$39,AN80),'EMP CON'!$H:$H,$G$10,'EMP CON'!$I:$I,"efetivado",'EMP CON'!$D:$D,$AN$12)</f>
        <v>0</v>
      </c>
      <c r="AT80" s="385">
        <f>SUMIFS('EMP CON'!$G:$G,'EMP CON'!$C:$C,"="&amp;DATE($M$10,$CA$39,AN80),'EMP CON'!$H:$H,$G$10,'EMP CON'!$I:$I,"efetivado",'EMP CON'!$D:$D,"Empréstimo Recebido")+SUMIFS('EMP CON'!$G:$G,'EMP CON'!$C:$C,"="&amp;DATE($M$10,$CA$39,AN80),'EMP CON'!$H:$H,$G$10,'EMP CON'!$I:$I,"efetivado",'EMP CON'!$D:$D,$AN$12)</f>
        <v>0</v>
      </c>
      <c r="AU80" s="385">
        <f>SUMIFS('PG CAR'!$H:$H,'PG CAR'!$C:$C,"="&amp;DATE($M$10,$CA$39,AN80),'PG CAR'!$I:$I,$G$10,'PG CAR'!$J:$J,"efetivado")+SUMIFS('PG CAR'!$H:$H,'PG CAR'!$C:$C,"="&amp;DATE($M$10,$CA$39,AN80),'PG CAR'!$I:$I,$G$10,'PG CAR'!$J:$J,$AN$12)</f>
        <v>0</v>
      </c>
      <c r="AV80" s="385">
        <f>SUMIFS(TRANS!$F:$F,TRANS!$C:$C,"="&amp;DATE($M$10,$CA$39,AN80),TRANS!$D:$D,$G$10,DES!$H:$H,"efetivado")+SUMIFS(TRANS!$F:$F,TRANS!$C:$C,"="&amp;DATE($M$10,$CA$39,AN80),TRANS!$D:$D,$G$10,DES!$H:$H,$AN$12)</f>
        <v>0</v>
      </c>
      <c r="AW80" s="385">
        <f>SUMIFS(TRANS!$F:$F,TRANS!$C:$C,"="&amp;DATE($M$10,$CA$39,AN80),TRANS!$G:$G,$G$10,DES!$H:$H,"efetivado")+SUMIFS(TRANS!$F:$F,TRANS!$C:$C,"="&amp;DATE($M$10,$CA$39,AN80),TRANS!$G:$G,$G$10,DES!$H:$H,$AN$12)</f>
        <v>0</v>
      </c>
      <c r="AZ80" s="380"/>
      <c r="BA80" s="385">
        <f>SUMIFS(DES!$F:$F,DES!$C:$C,"="&amp;DATE($M$10,$CA$39,AN80),DES!$H:$H,"efetivado")+SUMIFS(DES!$F:$F,DES!$C:$C,"="&amp;DATE($M$10,$CA$39,AN80),DES!$H:$H,$AN$12)</f>
        <v>0</v>
      </c>
      <c r="BB80" s="385">
        <f>SUMIFS(REC!$F:$F,REC!$C:$C,"="&amp;DATE($M$10,$CA$39,AN80),REC!$H:$H,"efetivado")+SUMIFS(REC!$F:$F,REC!$C:$C,"="&amp;DATE($M$10,$CA$39,AN80),REC!$H:$H,$AN$12)</f>
        <v>0</v>
      </c>
      <c r="BC80" s="385">
        <f>SUMIFS('EMP ADQ'!$G:$G,'EMP ADQ'!$C:$C,"="&amp;DATE($M$10,$CA$39,AN80),'EMP ADQ'!$I:$I,"efetivado",'EMP ADQ'!$D:$D,"Empréstimo Adquirido")+SUMIFS('EMP ADQ'!$G:$G,'EMP ADQ'!$C:$C,"="&amp;DATE($M$10,$CA$39,AN80),'EMP ADQ'!$I:$I,"efetivado",'EMP ADQ'!$D:$D,$AN$12)</f>
        <v>0</v>
      </c>
      <c r="BD80" s="385">
        <f>SUMIFS('EMP ADQ'!$G:$G,'EMP ADQ'!$C:$C,"="&amp;DATE($M$10,$CA$39,AN80),'EMP ADQ'!$I:$I,"efetivado",'EMP ADQ'!$D:$D,"Empréstimo Pago")+SUMIFS('EMP ADQ'!$G:$G,'EMP ADQ'!$C:$C,"="&amp;DATE($M$10,$CA$39,AN80),'EMP ADQ'!$I:$I,"efetivado",'EMP ADQ'!$D:$D,$AN$12)</f>
        <v>0</v>
      </c>
      <c r="BE80" s="385">
        <f>SUMIFS('EMP CON'!$G:$G,'EMP CON'!$C:$C,"="&amp;DATE($M$10,$CA$39,AN80),'EMP CON'!$I:$I,"efetivado",'EMP CON'!$D:$D,"Empréstimo Concedido")+SUMIFS('EMP CON'!$G:$G,'EMP CON'!$C:$C,"="&amp;DATE($M$10,$CA$39,AN80),'EMP CON'!$I:$I,"efetivado",'EMP CON'!$D:$D,$AN$12)</f>
        <v>0</v>
      </c>
      <c r="BF80" s="385">
        <f>SUMIFS('EMP CON'!$G:$G,'EMP CON'!$C:$C,"="&amp;DATE($M$10,$CA$39,AN80),'EMP CON'!$I:$I,"efetivado",'EMP CON'!$D:$D,"Empréstimo Recebido")+SUMIFS('EMP CON'!$G:$G,'EMP CON'!$C:$C,"="&amp;DATE($M$10,$CA$39,AN80),'EMP CON'!$I:$I,"efetivado",'EMP CON'!$D:$D,$AN$12)</f>
        <v>0</v>
      </c>
      <c r="BG80" s="385">
        <f>SUMIFS('PG CAR'!$H:$H,'PG CAR'!$C:$C,"="&amp;DATE($M$10,$CA$39,AN80),'PG CAR'!$J:$J,"efetivado")+SUMIFS('PG CAR'!$H:$H,'PG CAR'!$C:$C,"="&amp;DATE($M$10,$CA$39,AN80),'PG CAR'!$J:$J,$AN$12)</f>
        <v>0</v>
      </c>
      <c r="BH80" s="385"/>
      <c r="BI80" s="385"/>
      <c r="BM80" s="385">
        <f t="shared" si="25"/>
        <v>0</v>
      </c>
      <c r="BN80" s="385">
        <f t="shared" si="26"/>
        <v>0</v>
      </c>
      <c r="BO80" s="385">
        <f t="shared" si="27"/>
        <v>0</v>
      </c>
      <c r="BP80" s="385">
        <f t="shared" si="28"/>
        <v>0</v>
      </c>
      <c r="BQ80" s="385">
        <f t="shared" si="29"/>
        <v>0</v>
      </c>
      <c r="BR80" s="385">
        <f t="shared" si="30"/>
        <v>0</v>
      </c>
      <c r="BS80" s="385">
        <f t="shared" si="31"/>
        <v>0</v>
      </c>
      <c r="BT80" s="385">
        <f t="shared" si="32"/>
        <v>0</v>
      </c>
      <c r="BU80" s="385">
        <f t="shared" si="33"/>
        <v>0</v>
      </c>
    </row>
    <row r="81" spans="2:73" x14ac:dyDescent="0.25">
      <c r="B81" s="225"/>
      <c r="C81" s="225"/>
      <c r="D81" s="225"/>
      <c r="E81" s="225"/>
      <c r="F81" s="225"/>
      <c r="G81" s="225"/>
      <c r="H81" s="225"/>
      <c r="I81" s="225"/>
      <c r="J81" s="225"/>
      <c r="K81" s="225"/>
      <c r="L81" s="225"/>
      <c r="M81" s="225"/>
      <c r="N81" s="225"/>
      <c r="O81" s="225"/>
      <c r="P81" s="225"/>
      <c r="Q81" s="225"/>
      <c r="R81" s="225"/>
      <c r="S81" s="225"/>
      <c r="T81" s="225"/>
      <c r="U81" s="225"/>
      <c r="V81" s="225"/>
      <c r="W81" s="225"/>
      <c r="X81" s="225"/>
      <c r="Y81" s="225"/>
      <c r="Z81" s="225"/>
      <c r="AA81" s="225"/>
      <c r="AB81" s="225"/>
      <c r="AC81" s="342"/>
      <c r="AK81" s="395">
        <f t="shared" si="34"/>
        <v>44265</v>
      </c>
      <c r="AL81" s="373">
        <f t="shared" si="23"/>
        <v>3</v>
      </c>
      <c r="AM81" s="319">
        <v>10</v>
      </c>
      <c r="AN81" s="380">
        <f t="shared" si="24"/>
        <v>10</v>
      </c>
      <c r="AO81" s="385">
        <f>SUMIFS(DES!$F:$F,DES!$C:$C,"="&amp;DATE($M$10,$CA$39,AN81),DES!$G:$G,$G$10,DES!$H:$H,"efetivado")+SUMIFS(DES!$F:$F,DES!$C:$C,"="&amp;DATE($M$10,$CA$39,AN81),DES!$G:$G,$G$10,DES!$H:$H,$AN$12)</f>
        <v>0</v>
      </c>
      <c r="AP81" s="385">
        <f>SUMIFS(REC!$F:$F,REC!$C:$C,"="&amp;DATE($M$10,$CA$39,AN81),REC!$G:$G,$G$10,REC!$H:$H,"efetivado")+SUMIFS(REC!$F:$F,REC!$C:$C,"="&amp;DATE($M$10,$CA$39,AN81),REC!$G:$G,$G$10,REC!$H:$H,$AN$12)</f>
        <v>0</v>
      </c>
      <c r="AQ81" s="385">
        <f>SUMIFS('EMP ADQ'!$G:$G,'EMP ADQ'!$C:$C,"="&amp;DATE($M$10,$CA$39,AN81),'EMP ADQ'!$H:$H,$G$10,'EMP ADQ'!$I:$I,"efetivado",'EMP ADQ'!$D:$D,"Empréstimo Adquirido")+SUMIFS('EMP ADQ'!$G:$G,'EMP ADQ'!$C:$C,"="&amp;DATE($M$10,$CA$39,AN81),'EMP ADQ'!$H:$H,$G$10,'EMP ADQ'!$I:$I,"efetivado",'EMP ADQ'!$D:$D,$AN$12)</f>
        <v>0</v>
      </c>
      <c r="AR81" s="385">
        <f>SUMIFS('EMP ADQ'!$G:$G,'EMP ADQ'!$C:$C,"="&amp;DATE($M$10,$CA$39,AN81),'EMP ADQ'!$H:$H,$G$10,'EMP ADQ'!$I:$I,"efetivado",'EMP ADQ'!$D:$D,"Empréstimo Pago")+SUMIFS('EMP ADQ'!$G:$G,'EMP ADQ'!$C:$C,"="&amp;DATE($M$10,$CA$39,AN81),'EMP ADQ'!$H:$H,$G$10,'EMP ADQ'!$I:$I,"efetivado",'EMP ADQ'!$D:$D,$AN$12)</f>
        <v>0</v>
      </c>
      <c r="AS81" s="385">
        <f>SUMIFS('EMP CON'!$G:$G,'EMP CON'!$C:$C,"="&amp;DATE($M$10,$CA$39,AN81),'EMP CON'!$H:$H,$G$10,'EMP CON'!$I:$I,"efetivado",'EMP CON'!$D:$D,"Empréstimo Concedido")+SUMIFS('EMP CON'!$G:$G,'EMP CON'!$C:$C,"="&amp;DATE($M$10,$CA$39,AN81),'EMP CON'!$H:$H,$G$10,'EMP CON'!$I:$I,"efetivado",'EMP CON'!$D:$D,$AN$12)</f>
        <v>0</v>
      </c>
      <c r="AT81" s="385">
        <f>SUMIFS('EMP CON'!$G:$G,'EMP CON'!$C:$C,"="&amp;DATE($M$10,$CA$39,AN81),'EMP CON'!$H:$H,$G$10,'EMP CON'!$I:$I,"efetivado",'EMP CON'!$D:$D,"Empréstimo Recebido")+SUMIFS('EMP CON'!$G:$G,'EMP CON'!$C:$C,"="&amp;DATE($M$10,$CA$39,AN81),'EMP CON'!$H:$H,$G$10,'EMP CON'!$I:$I,"efetivado",'EMP CON'!$D:$D,$AN$12)</f>
        <v>0</v>
      </c>
      <c r="AU81" s="385">
        <f>SUMIFS('PG CAR'!$H:$H,'PG CAR'!$C:$C,"="&amp;DATE($M$10,$CA$39,AN81),'PG CAR'!$I:$I,$G$10,'PG CAR'!$J:$J,"efetivado")+SUMIFS('PG CAR'!$H:$H,'PG CAR'!$C:$C,"="&amp;DATE($M$10,$CA$39,AN81),'PG CAR'!$I:$I,$G$10,'PG CAR'!$J:$J,$AN$12)</f>
        <v>0</v>
      </c>
      <c r="AV81" s="385">
        <f>SUMIFS(TRANS!$F:$F,TRANS!$C:$C,"="&amp;DATE($M$10,$CA$39,AN81),TRANS!$D:$D,$G$10,DES!$H:$H,"efetivado")+SUMIFS(TRANS!$F:$F,TRANS!$C:$C,"="&amp;DATE($M$10,$CA$39,AN81),TRANS!$D:$D,$G$10,DES!$H:$H,$AN$12)</f>
        <v>0</v>
      </c>
      <c r="AW81" s="385">
        <f>SUMIFS(TRANS!$F:$F,TRANS!$C:$C,"="&amp;DATE($M$10,$CA$39,AN81),TRANS!$G:$G,$G$10,DES!$H:$H,"efetivado")+SUMIFS(TRANS!$F:$F,TRANS!$C:$C,"="&amp;DATE($M$10,$CA$39,AN81),TRANS!$G:$G,$G$10,DES!$H:$H,$AN$12)</f>
        <v>0</v>
      </c>
      <c r="AZ81" s="380"/>
      <c r="BA81" s="385">
        <f>SUMIFS(DES!$F:$F,DES!$C:$C,"="&amp;DATE($M$10,$CA$39,AN81),DES!$H:$H,"efetivado")+SUMIFS(DES!$F:$F,DES!$C:$C,"="&amp;DATE($M$10,$CA$39,AN81),DES!$H:$H,$AN$12)</f>
        <v>0</v>
      </c>
      <c r="BB81" s="385">
        <f>SUMIFS(REC!$F:$F,REC!$C:$C,"="&amp;DATE($M$10,$CA$39,AN81),REC!$H:$H,"efetivado")+SUMIFS(REC!$F:$F,REC!$C:$C,"="&amp;DATE($M$10,$CA$39,AN81),REC!$H:$H,$AN$12)</f>
        <v>0</v>
      </c>
      <c r="BC81" s="385">
        <f>SUMIFS('EMP ADQ'!$G:$G,'EMP ADQ'!$C:$C,"="&amp;DATE($M$10,$CA$39,AN81),'EMP ADQ'!$I:$I,"efetivado",'EMP ADQ'!$D:$D,"Empréstimo Adquirido")+SUMIFS('EMP ADQ'!$G:$G,'EMP ADQ'!$C:$C,"="&amp;DATE($M$10,$CA$39,AN81),'EMP ADQ'!$I:$I,"efetivado",'EMP ADQ'!$D:$D,$AN$12)</f>
        <v>0</v>
      </c>
      <c r="BD81" s="385">
        <f>SUMIFS('EMP ADQ'!$G:$G,'EMP ADQ'!$C:$C,"="&amp;DATE($M$10,$CA$39,AN81),'EMP ADQ'!$I:$I,"efetivado",'EMP ADQ'!$D:$D,"Empréstimo Pago")+SUMIFS('EMP ADQ'!$G:$G,'EMP ADQ'!$C:$C,"="&amp;DATE($M$10,$CA$39,AN81),'EMP ADQ'!$I:$I,"efetivado",'EMP ADQ'!$D:$D,$AN$12)</f>
        <v>0</v>
      </c>
      <c r="BE81" s="385">
        <f>SUMIFS('EMP CON'!$G:$G,'EMP CON'!$C:$C,"="&amp;DATE($M$10,$CA$39,AN81),'EMP CON'!$I:$I,"efetivado",'EMP CON'!$D:$D,"Empréstimo Concedido")+SUMIFS('EMP CON'!$G:$G,'EMP CON'!$C:$C,"="&amp;DATE($M$10,$CA$39,AN81),'EMP CON'!$I:$I,"efetivado",'EMP CON'!$D:$D,$AN$12)</f>
        <v>0</v>
      </c>
      <c r="BF81" s="385">
        <f>SUMIFS('EMP CON'!$G:$G,'EMP CON'!$C:$C,"="&amp;DATE($M$10,$CA$39,AN81),'EMP CON'!$I:$I,"efetivado",'EMP CON'!$D:$D,"Empréstimo Recebido")+SUMIFS('EMP CON'!$G:$G,'EMP CON'!$C:$C,"="&amp;DATE($M$10,$CA$39,AN81),'EMP CON'!$I:$I,"efetivado",'EMP CON'!$D:$D,$AN$12)</f>
        <v>0</v>
      </c>
      <c r="BG81" s="385">
        <f>SUMIFS('PG CAR'!$H:$H,'PG CAR'!$C:$C,"="&amp;DATE($M$10,$CA$39,AN81),'PG CAR'!$J:$J,"efetivado")+SUMIFS('PG CAR'!$H:$H,'PG CAR'!$C:$C,"="&amp;DATE($M$10,$CA$39,AN81),'PG CAR'!$J:$J,$AN$12)</f>
        <v>0</v>
      </c>
      <c r="BH81" s="385"/>
      <c r="BI81" s="385"/>
      <c r="BM81" s="385">
        <f t="shared" si="25"/>
        <v>0</v>
      </c>
      <c r="BN81" s="385">
        <f t="shared" si="26"/>
        <v>0</v>
      </c>
      <c r="BO81" s="385">
        <f t="shared" si="27"/>
        <v>0</v>
      </c>
      <c r="BP81" s="385">
        <f t="shared" si="28"/>
        <v>0</v>
      </c>
      <c r="BQ81" s="385">
        <f t="shared" si="29"/>
        <v>0</v>
      </c>
      <c r="BR81" s="385">
        <f t="shared" si="30"/>
        <v>0</v>
      </c>
      <c r="BS81" s="385">
        <f t="shared" si="31"/>
        <v>0</v>
      </c>
      <c r="BT81" s="385">
        <f t="shared" si="32"/>
        <v>0</v>
      </c>
      <c r="BU81" s="385">
        <f t="shared" si="33"/>
        <v>0</v>
      </c>
    </row>
    <row r="82" spans="2:73" x14ac:dyDescent="0.25">
      <c r="B82" s="225"/>
      <c r="C82" s="225"/>
      <c r="D82" s="225"/>
      <c r="E82" s="225"/>
      <c r="F82" s="225"/>
      <c r="G82" s="225"/>
      <c r="H82" s="225"/>
      <c r="I82" s="225"/>
      <c r="J82" s="225"/>
      <c r="K82" s="225"/>
      <c r="L82" s="225"/>
      <c r="M82" s="225"/>
      <c r="N82" s="225"/>
      <c r="O82" s="225"/>
      <c r="P82" s="225"/>
      <c r="Q82" s="225"/>
      <c r="R82" s="225"/>
      <c r="S82" s="225"/>
      <c r="T82" s="225"/>
      <c r="U82" s="225"/>
      <c r="V82" s="225"/>
      <c r="W82" s="225"/>
      <c r="X82" s="225"/>
      <c r="Y82" s="225"/>
      <c r="Z82" s="225"/>
      <c r="AA82" s="225"/>
      <c r="AB82" s="225"/>
      <c r="AC82" s="342"/>
      <c r="AK82" s="395">
        <f t="shared" si="34"/>
        <v>44266</v>
      </c>
      <c r="AL82" s="373">
        <f t="shared" si="23"/>
        <v>3</v>
      </c>
      <c r="AM82" s="319">
        <v>11</v>
      </c>
      <c r="AN82" s="380">
        <f t="shared" si="24"/>
        <v>11</v>
      </c>
      <c r="AO82" s="385">
        <f>SUMIFS(DES!$F:$F,DES!$C:$C,"="&amp;DATE($M$10,$CA$39,AN82),DES!$G:$G,$G$10,DES!$H:$H,"efetivado")+SUMIFS(DES!$F:$F,DES!$C:$C,"="&amp;DATE($M$10,$CA$39,AN82),DES!$G:$G,$G$10,DES!$H:$H,$AN$12)</f>
        <v>0</v>
      </c>
      <c r="AP82" s="385">
        <f>SUMIFS(REC!$F:$F,REC!$C:$C,"="&amp;DATE($M$10,$CA$39,AN82),REC!$G:$G,$G$10,REC!$H:$H,"efetivado")+SUMIFS(REC!$F:$F,REC!$C:$C,"="&amp;DATE($M$10,$CA$39,AN82),REC!$G:$G,$G$10,REC!$H:$H,$AN$12)</f>
        <v>0</v>
      </c>
      <c r="AQ82" s="385">
        <f>SUMIFS('EMP ADQ'!$G:$G,'EMP ADQ'!$C:$C,"="&amp;DATE($M$10,$CA$39,AN82),'EMP ADQ'!$H:$H,$G$10,'EMP ADQ'!$I:$I,"efetivado",'EMP ADQ'!$D:$D,"Empréstimo Adquirido")+SUMIFS('EMP ADQ'!$G:$G,'EMP ADQ'!$C:$C,"="&amp;DATE($M$10,$CA$39,AN82),'EMP ADQ'!$H:$H,$G$10,'EMP ADQ'!$I:$I,"efetivado",'EMP ADQ'!$D:$D,$AN$12)</f>
        <v>0</v>
      </c>
      <c r="AR82" s="385">
        <f>SUMIFS('EMP ADQ'!$G:$G,'EMP ADQ'!$C:$C,"="&amp;DATE($M$10,$CA$39,AN82),'EMP ADQ'!$H:$H,$G$10,'EMP ADQ'!$I:$I,"efetivado",'EMP ADQ'!$D:$D,"Empréstimo Pago")+SUMIFS('EMP ADQ'!$G:$G,'EMP ADQ'!$C:$C,"="&amp;DATE($M$10,$CA$39,AN82),'EMP ADQ'!$H:$H,$G$10,'EMP ADQ'!$I:$I,"efetivado",'EMP ADQ'!$D:$D,$AN$12)</f>
        <v>0</v>
      </c>
      <c r="AS82" s="385">
        <f>SUMIFS('EMP CON'!$G:$G,'EMP CON'!$C:$C,"="&amp;DATE($M$10,$CA$39,AN82),'EMP CON'!$H:$H,$G$10,'EMP CON'!$I:$I,"efetivado",'EMP CON'!$D:$D,"Empréstimo Concedido")+SUMIFS('EMP CON'!$G:$G,'EMP CON'!$C:$C,"="&amp;DATE($M$10,$CA$39,AN82),'EMP CON'!$H:$H,$G$10,'EMP CON'!$I:$I,"efetivado",'EMP CON'!$D:$D,$AN$12)</f>
        <v>0</v>
      </c>
      <c r="AT82" s="385">
        <f>SUMIFS('EMP CON'!$G:$G,'EMP CON'!$C:$C,"="&amp;DATE($M$10,$CA$39,AN82),'EMP CON'!$H:$H,$G$10,'EMP CON'!$I:$I,"efetivado",'EMP CON'!$D:$D,"Empréstimo Recebido")+SUMIFS('EMP CON'!$G:$G,'EMP CON'!$C:$C,"="&amp;DATE($M$10,$CA$39,AN82),'EMP CON'!$H:$H,$G$10,'EMP CON'!$I:$I,"efetivado",'EMP CON'!$D:$D,$AN$12)</f>
        <v>0</v>
      </c>
      <c r="AU82" s="385">
        <f>SUMIFS('PG CAR'!$H:$H,'PG CAR'!$C:$C,"="&amp;DATE($M$10,$CA$39,AN82),'PG CAR'!$I:$I,$G$10,'PG CAR'!$J:$J,"efetivado")+SUMIFS('PG CAR'!$H:$H,'PG CAR'!$C:$C,"="&amp;DATE($M$10,$CA$39,AN82),'PG CAR'!$I:$I,$G$10,'PG CAR'!$J:$J,$AN$12)</f>
        <v>0</v>
      </c>
      <c r="AV82" s="385">
        <f>SUMIFS(TRANS!$F:$F,TRANS!$C:$C,"="&amp;DATE($M$10,$CA$39,AN82),TRANS!$D:$D,$G$10,DES!$H:$H,"efetivado")+SUMIFS(TRANS!$F:$F,TRANS!$C:$C,"="&amp;DATE($M$10,$CA$39,AN82),TRANS!$D:$D,$G$10,DES!$H:$H,$AN$12)</f>
        <v>0</v>
      </c>
      <c r="AW82" s="385">
        <f>SUMIFS(TRANS!$F:$F,TRANS!$C:$C,"="&amp;DATE($M$10,$CA$39,AN82),TRANS!$G:$G,$G$10,DES!$H:$H,"efetivado")+SUMIFS(TRANS!$F:$F,TRANS!$C:$C,"="&amp;DATE($M$10,$CA$39,AN82),TRANS!$G:$G,$G$10,DES!$H:$H,$AN$12)</f>
        <v>0</v>
      </c>
      <c r="AZ82" s="380"/>
      <c r="BA82" s="385">
        <f>SUMIFS(DES!$F:$F,DES!$C:$C,"="&amp;DATE($M$10,$CA$39,AN82),DES!$H:$H,"efetivado")+SUMIFS(DES!$F:$F,DES!$C:$C,"="&amp;DATE($M$10,$CA$39,AN82),DES!$H:$H,$AN$12)</f>
        <v>0</v>
      </c>
      <c r="BB82" s="385">
        <f>SUMIFS(REC!$F:$F,REC!$C:$C,"="&amp;DATE($M$10,$CA$39,AN82),REC!$H:$H,"efetivado")+SUMIFS(REC!$F:$F,REC!$C:$C,"="&amp;DATE($M$10,$CA$39,AN82),REC!$H:$H,$AN$12)</f>
        <v>0</v>
      </c>
      <c r="BC82" s="385">
        <f>SUMIFS('EMP ADQ'!$G:$G,'EMP ADQ'!$C:$C,"="&amp;DATE($M$10,$CA$39,AN82),'EMP ADQ'!$I:$I,"efetivado",'EMP ADQ'!$D:$D,"Empréstimo Adquirido")+SUMIFS('EMP ADQ'!$G:$G,'EMP ADQ'!$C:$C,"="&amp;DATE($M$10,$CA$39,AN82),'EMP ADQ'!$I:$I,"efetivado",'EMP ADQ'!$D:$D,$AN$12)</f>
        <v>0</v>
      </c>
      <c r="BD82" s="385">
        <f>SUMIFS('EMP ADQ'!$G:$G,'EMP ADQ'!$C:$C,"="&amp;DATE($M$10,$CA$39,AN82),'EMP ADQ'!$I:$I,"efetivado",'EMP ADQ'!$D:$D,"Empréstimo Pago")+SUMIFS('EMP ADQ'!$G:$G,'EMP ADQ'!$C:$C,"="&amp;DATE($M$10,$CA$39,AN82),'EMP ADQ'!$I:$I,"efetivado",'EMP ADQ'!$D:$D,$AN$12)</f>
        <v>0</v>
      </c>
      <c r="BE82" s="385">
        <f>SUMIFS('EMP CON'!$G:$G,'EMP CON'!$C:$C,"="&amp;DATE($M$10,$CA$39,AN82),'EMP CON'!$I:$I,"efetivado",'EMP CON'!$D:$D,"Empréstimo Concedido")+SUMIFS('EMP CON'!$G:$G,'EMP CON'!$C:$C,"="&amp;DATE($M$10,$CA$39,AN82),'EMP CON'!$I:$I,"efetivado",'EMP CON'!$D:$D,$AN$12)</f>
        <v>0</v>
      </c>
      <c r="BF82" s="385">
        <f>SUMIFS('EMP CON'!$G:$G,'EMP CON'!$C:$C,"="&amp;DATE($M$10,$CA$39,AN82),'EMP CON'!$I:$I,"efetivado",'EMP CON'!$D:$D,"Empréstimo Recebido")+SUMIFS('EMP CON'!$G:$G,'EMP CON'!$C:$C,"="&amp;DATE($M$10,$CA$39,AN82),'EMP CON'!$I:$I,"efetivado",'EMP CON'!$D:$D,$AN$12)</f>
        <v>0</v>
      </c>
      <c r="BG82" s="385">
        <f>SUMIFS('PG CAR'!$H:$H,'PG CAR'!$C:$C,"="&amp;DATE($M$10,$CA$39,AN82),'PG CAR'!$J:$J,"efetivado")+SUMIFS('PG CAR'!$H:$H,'PG CAR'!$C:$C,"="&amp;DATE($M$10,$CA$39,AN82),'PG CAR'!$J:$J,$AN$12)</f>
        <v>0</v>
      </c>
      <c r="BH82" s="385"/>
      <c r="BI82" s="385"/>
      <c r="BM82" s="385">
        <f t="shared" si="25"/>
        <v>0</v>
      </c>
      <c r="BN82" s="385">
        <f t="shared" si="26"/>
        <v>0</v>
      </c>
      <c r="BO82" s="385">
        <f t="shared" si="27"/>
        <v>0</v>
      </c>
      <c r="BP82" s="385">
        <f t="shared" si="28"/>
        <v>0</v>
      </c>
      <c r="BQ82" s="385">
        <f t="shared" si="29"/>
        <v>0</v>
      </c>
      <c r="BR82" s="385">
        <f t="shared" si="30"/>
        <v>0</v>
      </c>
      <c r="BS82" s="385">
        <f t="shared" si="31"/>
        <v>0</v>
      </c>
      <c r="BT82" s="385">
        <f t="shared" si="32"/>
        <v>0</v>
      </c>
      <c r="BU82" s="385">
        <f t="shared" si="33"/>
        <v>0</v>
      </c>
    </row>
    <row r="83" spans="2:73" x14ac:dyDescent="0.25">
      <c r="B83" s="225"/>
      <c r="C83" s="225"/>
      <c r="D83" s="225"/>
      <c r="E83" s="225"/>
      <c r="F83" s="225"/>
      <c r="G83" s="225"/>
      <c r="H83" s="225"/>
      <c r="I83" s="225"/>
      <c r="J83" s="225"/>
      <c r="K83" s="225"/>
      <c r="L83" s="225"/>
      <c r="M83" s="225"/>
      <c r="N83" s="225"/>
      <c r="O83" s="225"/>
      <c r="P83" s="225"/>
      <c r="Q83" s="225"/>
      <c r="R83" s="225"/>
      <c r="S83" s="225"/>
      <c r="T83" s="225"/>
      <c r="U83" s="225"/>
      <c r="V83" s="225"/>
      <c r="W83" s="225"/>
      <c r="X83" s="225"/>
      <c r="Y83" s="225"/>
      <c r="Z83" s="225"/>
      <c r="AA83" s="225"/>
      <c r="AB83" s="225"/>
      <c r="AC83" s="342"/>
      <c r="AK83" s="395">
        <f t="shared" si="34"/>
        <v>44267</v>
      </c>
      <c r="AL83" s="373">
        <f t="shared" si="23"/>
        <v>3</v>
      </c>
      <c r="AM83" s="319">
        <v>12</v>
      </c>
      <c r="AN83" s="380">
        <f t="shared" si="24"/>
        <v>12</v>
      </c>
      <c r="AO83" s="385">
        <f>SUMIFS(DES!$F:$F,DES!$C:$C,"="&amp;DATE($M$10,$CA$39,AN83),DES!$G:$G,$G$10,DES!$H:$H,"efetivado")+SUMIFS(DES!$F:$F,DES!$C:$C,"="&amp;DATE($M$10,$CA$39,AN83),DES!$G:$G,$G$10,DES!$H:$H,$AN$12)</f>
        <v>0</v>
      </c>
      <c r="AP83" s="385">
        <f>SUMIFS(REC!$F:$F,REC!$C:$C,"="&amp;DATE($M$10,$CA$39,AN83),REC!$G:$G,$G$10,REC!$H:$H,"efetivado")+SUMIFS(REC!$F:$F,REC!$C:$C,"="&amp;DATE($M$10,$CA$39,AN83),REC!$G:$G,$G$10,REC!$H:$H,$AN$12)</f>
        <v>0</v>
      </c>
      <c r="AQ83" s="385">
        <f>SUMIFS('EMP ADQ'!$G:$G,'EMP ADQ'!$C:$C,"="&amp;DATE($M$10,$CA$39,AN83),'EMP ADQ'!$H:$H,$G$10,'EMP ADQ'!$I:$I,"efetivado",'EMP ADQ'!$D:$D,"Empréstimo Adquirido")+SUMIFS('EMP ADQ'!$G:$G,'EMP ADQ'!$C:$C,"="&amp;DATE($M$10,$CA$39,AN83),'EMP ADQ'!$H:$H,$G$10,'EMP ADQ'!$I:$I,"efetivado",'EMP ADQ'!$D:$D,$AN$12)</f>
        <v>0</v>
      </c>
      <c r="AR83" s="385">
        <f>SUMIFS('EMP ADQ'!$G:$G,'EMP ADQ'!$C:$C,"="&amp;DATE($M$10,$CA$39,AN83),'EMP ADQ'!$H:$H,$G$10,'EMP ADQ'!$I:$I,"efetivado",'EMP ADQ'!$D:$D,"Empréstimo Pago")+SUMIFS('EMP ADQ'!$G:$G,'EMP ADQ'!$C:$C,"="&amp;DATE($M$10,$CA$39,AN83),'EMP ADQ'!$H:$H,$G$10,'EMP ADQ'!$I:$I,"efetivado",'EMP ADQ'!$D:$D,$AN$12)</f>
        <v>0</v>
      </c>
      <c r="AS83" s="385">
        <f>SUMIFS('EMP CON'!$G:$G,'EMP CON'!$C:$C,"="&amp;DATE($M$10,$CA$39,AN83),'EMP CON'!$H:$H,$G$10,'EMP CON'!$I:$I,"efetivado",'EMP CON'!$D:$D,"Empréstimo Concedido")+SUMIFS('EMP CON'!$G:$G,'EMP CON'!$C:$C,"="&amp;DATE($M$10,$CA$39,AN83),'EMP CON'!$H:$H,$G$10,'EMP CON'!$I:$I,"efetivado",'EMP CON'!$D:$D,$AN$12)</f>
        <v>0</v>
      </c>
      <c r="AT83" s="385">
        <f>SUMIFS('EMP CON'!$G:$G,'EMP CON'!$C:$C,"="&amp;DATE($M$10,$CA$39,AN83),'EMP CON'!$H:$H,$G$10,'EMP CON'!$I:$I,"efetivado",'EMP CON'!$D:$D,"Empréstimo Recebido")+SUMIFS('EMP CON'!$G:$G,'EMP CON'!$C:$C,"="&amp;DATE($M$10,$CA$39,AN83),'EMP CON'!$H:$H,$G$10,'EMP CON'!$I:$I,"efetivado",'EMP CON'!$D:$D,$AN$12)</f>
        <v>0</v>
      </c>
      <c r="AU83" s="385">
        <f>SUMIFS('PG CAR'!$H:$H,'PG CAR'!$C:$C,"="&amp;DATE($M$10,$CA$39,AN83),'PG CAR'!$I:$I,$G$10,'PG CAR'!$J:$J,"efetivado")+SUMIFS('PG CAR'!$H:$H,'PG CAR'!$C:$C,"="&amp;DATE($M$10,$CA$39,AN83),'PG CAR'!$I:$I,$G$10,'PG CAR'!$J:$J,$AN$12)</f>
        <v>0</v>
      </c>
      <c r="AV83" s="385">
        <f>SUMIFS(TRANS!$F:$F,TRANS!$C:$C,"="&amp;DATE($M$10,$CA$39,AN83),TRANS!$D:$D,$G$10,DES!$H:$H,"efetivado")+SUMIFS(TRANS!$F:$F,TRANS!$C:$C,"="&amp;DATE($M$10,$CA$39,AN83),TRANS!$D:$D,$G$10,DES!$H:$H,$AN$12)</f>
        <v>0</v>
      </c>
      <c r="AW83" s="385">
        <f>SUMIFS(TRANS!$F:$F,TRANS!$C:$C,"="&amp;DATE($M$10,$CA$39,AN83),TRANS!$G:$G,$G$10,DES!$H:$H,"efetivado")+SUMIFS(TRANS!$F:$F,TRANS!$C:$C,"="&amp;DATE($M$10,$CA$39,AN83),TRANS!$G:$G,$G$10,DES!$H:$H,$AN$12)</f>
        <v>0</v>
      </c>
      <c r="AZ83" s="380"/>
      <c r="BA83" s="385">
        <f>SUMIFS(DES!$F:$F,DES!$C:$C,"="&amp;DATE($M$10,$CA$39,AN83),DES!$H:$H,"efetivado")+SUMIFS(DES!$F:$F,DES!$C:$C,"="&amp;DATE($M$10,$CA$39,AN83),DES!$H:$H,$AN$12)</f>
        <v>0</v>
      </c>
      <c r="BB83" s="385">
        <f>SUMIFS(REC!$F:$F,REC!$C:$C,"="&amp;DATE($M$10,$CA$39,AN83),REC!$H:$H,"efetivado")+SUMIFS(REC!$F:$F,REC!$C:$C,"="&amp;DATE($M$10,$CA$39,AN83),REC!$H:$H,$AN$12)</f>
        <v>0</v>
      </c>
      <c r="BC83" s="385">
        <f>SUMIFS('EMP ADQ'!$G:$G,'EMP ADQ'!$C:$C,"="&amp;DATE($M$10,$CA$39,AN83),'EMP ADQ'!$I:$I,"efetivado",'EMP ADQ'!$D:$D,"Empréstimo Adquirido")+SUMIFS('EMP ADQ'!$G:$G,'EMP ADQ'!$C:$C,"="&amp;DATE($M$10,$CA$39,AN83),'EMP ADQ'!$I:$I,"efetivado",'EMP ADQ'!$D:$D,$AN$12)</f>
        <v>0</v>
      </c>
      <c r="BD83" s="385">
        <f>SUMIFS('EMP ADQ'!$G:$G,'EMP ADQ'!$C:$C,"="&amp;DATE($M$10,$CA$39,AN83),'EMP ADQ'!$I:$I,"efetivado",'EMP ADQ'!$D:$D,"Empréstimo Pago")+SUMIFS('EMP ADQ'!$G:$G,'EMP ADQ'!$C:$C,"="&amp;DATE($M$10,$CA$39,AN83),'EMP ADQ'!$I:$I,"efetivado",'EMP ADQ'!$D:$D,$AN$12)</f>
        <v>0</v>
      </c>
      <c r="BE83" s="385">
        <f>SUMIFS('EMP CON'!$G:$G,'EMP CON'!$C:$C,"="&amp;DATE($M$10,$CA$39,AN83),'EMP CON'!$I:$I,"efetivado",'EMP CON'!$D:$D,"Empréstimo Concedido")+SUMIFS('EMP CON'!$G:$G,'EMP CON'!$C:$C,"="&amp;DATE($M$10,$CA$39,AN83),'EMP CON'!$I:$I,"efetivado",'EMP CON'!$D:$D,$AN$12)</f>
        <v>0</v>
      </c>
      <c r="BF83" s="385">
        <f>SUMIFS('EMP CON'!$G:$G,'EMP CON'!$C:$C,"="&amp;DATE($M$10,$CA$39,AN83),'EMP CON'!$I:$I,"efetivado",'EMP CON'!$D:$D,"Empréstimo Recebido")+SUMIFS('EMP CON'!$G:$G,'EMP CON'!$C:$C,"="&amp;DATE($M$10,$CA$39,AN83),'EMP CON'!$I:$I,"efetivado",'EMP CON'!$D:$D,$AN$12)</f>
        <v>0</v>
      </c>
      <c r="BG83" s="385">
        <f>SUMIFS('PG CAR'!$H:$H,'PG CAR'!$C:$C,"="&amp;DATE($M$10,$CA$39,AN83),'PG CAR'!$J:$J,"efetivado")+SUMIFS('PG CAR'!$H:$H,'PG CAR'!$C:$C,"="&amp;DATE($M$10,$CA$39,AN83),'PG CAR'!$J:$J,$AN$12)</f>
        <v>0</v>
      </c>
      <c r="BH83" s="385"/>
      <c r="BI83" s="385"/>
      <c r="BM83" s="385">
        <f t="shared" si="25"/>
        <v>0</v>
      </c>
      <c r="BN83" s="385">
        <f t="shared" si="26"/>
        <v>0</v>
      </c>
      <c r="BO83" s="385">
        <f t="shared" si="27"/>
        <v>0</v>
      </c>
      <c r="BP83" s="385">
        <f t="shared" si="28"/>
        <v>0</v>
      </c>
      <c r="BQ83" s="385">
        <f t="shared" si="29"/>
        <v>0</v>
      </c>
      <c r="BR83" s="385">
        <f t="shared" si="30"/>
        <v>0</v>
      </c>
      <c r="BS83" s="385">
        <f t="shared" si="31"/>
        <v>0</v>
      </c>
      <c r="BT83" s="385">
        <f t="shared" si="32"/>
        <v>0</v>
      </c>
      <c r="BU83" s="385">
        <f t="shared" si="33"/>
        <v>0</v>
      </c>
    </row>
    <row r="84" spans="2:73" x14ac:dyDescent="0.25">
      <c r="B84" s="225"/>
      <c r="C84" s="225"/>
      <c r="D84" s="225"/>
      <c r="E84" s="225"/>
      <c r="F84" s="225"/>
      <c r="G84" s="225"/>
      <c r="H84" s="225"/>
      <c r="I84" s="225"/>
      <c r="J84" s="225"/>
      <c r="K84" s="225"/>
      <c r="L84" s="225"/>
      <c r="M84" s="225"/>
      <c r="N84" s="225"/>
      <c r="O84" s="225"/>
      <c r="P84" s="225"/>
      <c r="Q84" s="225"/>
      <c r="R84" s="225"/>
      <c r="S84" s="225"/>
      <c r="T84" s="225"/>
      <c r="U84" s="225"/>
      <c r="V84" s="225"/>
      <c r="W84" s="225"/>
      <c r="X84" s="225"/>
      <c r="Y84" s="225"/>
      <c r="Z84" s="225"/>
      <c r="AA84" s="225"/>
      <c r="AB84" s="225"/>
      <c r="AC84" s="342"/>
      <c r="AK84" s="395">
        <f t="shared" si="34"/>
        <v>44268</v>
      </c>
      <c r="AL84" s="373">
        <f t="shared" si="23"/>
        <v>3</v>
      </c>
      <c r="AM84" s="319">
        <v>13</v>
      </c>
      <c r="AN84" s="380">
        <f t="shared" si="24"/>
        <v>13</v>
      </c>
      <c r="AO84" s="385">
        <f>SUMIFS(DES!$F:$F,DES!$C:$C,"="&amp;DATE($M$10,$CA$39,AN84),DES!$G:$G,$G$10,DES!$H:$H,"efetivado")+SUMIFS(DES!$F:$F,DES!$C:$C,"="&amp;DATE($M$10,$CA$39,AN84),DES!$G:$G,$G$10,DES!$H:$H,$AN$12)</f>
        <v>0</v>
      </c>
      <c r="AP84" s="385">
        <f>SUMIFS(REC!$F:$F,REC!$C:$C,"="&amp;DATE($M$10,$CA$39,AN84),REC!$G:$G,$G$10,REC!$H:$H,"efetivado")+SUMIFS(REC!$F:$F,REC!$C:$C,"="&amp;DATE($M$10,$CA$39,AN84),REC!$G:$G,$G$10,REC!$H:$H,$AN$12)</f>
        <v>0</v>
      </c>
      <c r="AQ84" s="385">
        <f>SUMIFS('EMP ADQ'!$G:$G,'EMP ADQ'!$C:$C,"="&amp;DATE($M$10,$CA$39,AN84),'EMP ADQ'!$H:$H,$G$10,'EMP ADQ'!$I:$I,"efetivado",'EMP ADQ'!$D:$D,"Empréstimo Adquirido")+SUMIFS('EMP ADQ'!$G:$G,'EMP ADQ'!$C:$C,"="&amp;DATE($M$10,$CA$39,AN84),'EMP ADQ'!$H:$H,$G$10,'EMP ADQ'!$I:$I,"efetivado",'EMP ADQ'!$D:$D,$AN$12)</f>
        <v>0</v>
      </c>
      <c r="AR84" s="385">
        <f>SUMIFS('EMP ADQ'!$G:$G,'EMP ADQ'!$C:$C,"="&amp;DATE($M$10,$CA$39,AN84),'EMP ADQ'!$H:$H,$G$10,'EMP ADQ'!$I:$I,"efetivado",'EMP ADQ'!$D:$D,"Empréstimo Pago")+SUMIFS('EMP ADQ'!$G:$G,'EMP ADQ'!$C:$C,"="&amp;DATE($M$10,$CA$39,AN84),'EMP ADQ'!$H:$H,$G$10,'EMP ADQ'!$I:$I,"efetivado",'EMP ADQ'!$D:$D,$AN$12)</f>
        <v>0</v>
      </c>
      <c r="AS84" s="385">
        <f>SUMIFS('EMP CON'!$G:$G,'EMP CON'!$C:$C,"="&amp;DATE($M$10,$CA$39,AN84),'EMP CON'!$H:$H,$G$10,'EMP CON'!$I:$I,"efetivado",'EMP CON'!$D:$D,"Empréstimo Concedido")+SUMIFS('EMP CON'!$G:$G,'EMP CON'!$C:$C,"="&amp;DATE($M$10,$CA$39,AN84),'EMP CON'!$H:$H,$G$10,'EMP CON'!$I:$I,"efetivado",'EMP CON'!$D:$D,$AN$12)</f>
        <v>0</v>
      </c>
      <c r="AT84" s="385">
        <f>SUMIFS('EMP CON'!$G:$G,'EMP CON'!$C:$C,"="&amp;DATE($M$10,$CA$39,AN84),'EMP CON'!$H:$H,$G$10,'EMP CON'!$I:$I,"efetivado",'EMP CON'!$D:$D,"Empréstimo Recebido")+SUMIFS('EMP CON'!$G:$G,'EMP CON'!$C:$C,"="&amp;DATE($M$10,$CA$39,AN84),'EMP CON'!$H:$H,$G$10,'EMP CON'!$I:$I,"efetivado",'EMP CON'!$D:$D,$AN$12)</f>
        <v>0</v>
      </c>
      <c r="AU84" s="385">
        <f>SUMIFS('PG CAR'!$H:$H,'PG CAR'!$C:$C,"="&amp;DATE($M$10,$CA$39,AN84),'PG CAR'!$I:$I,$G$10,'PG CAR'!$J:$J,"efetivado")+SUMIFS('PG CAR'!$H:$H,'PG CAR'!$C:$C,"="&amp;DATE($M$10,$CA$39,AN84),'PG CAR'!$I:$I,$G$10,'PG CAR'!$J:$J,$AN$12)</f>
        <v>0</v>
      </c>
      <c r="AV84" s="385">
        <f>SUMIFS(TRANS!$F:$F,TRANS!$C:$C,"="&amp;DATE($M$10,$CA$39,AN84),TRANS!$D:$D,$G$10,DES!$H:$H,"efetivado")+SUMIFS(TRANS!$F:$F,TRANS!$C:$C,"="&amp;DATE($M$10,$CA$39,AN84),TRANS!$D:$D,$G$10,DES!$H:$H,$AN$12)</f>
        <v>0</v>
      </c>
      <c r="AW84" s="385">
        <f>SUMIFS(TRANS!$F:$F,TRANS!$C:$C,"="&amp;DATE($M$10,$CA$39,AN84),TRANS!$G:$G,$G$10,DES!$H:$H,"efetivado")+SUMIFS(TRANS!$F:$F,TRANS!$C:$C,"="&amp;DATE($M$10,$CA$39,AN84),TRANS!$G:$G,$G$10,DES!$H:$H,$AN$12)</f>
        <v>0</v>
      </c>
      <c r="AZ84" s="380"/>
      <c r="BA84" s="385">
        <f>SUMIFS(DES!$F:$F,DES!$C:$C,"="&amp;DATE($M$10,$CA$39,AN84),DES!$H:$H,"efetivado")+SUMIFS(DES!$F:$F,DES!$C:$C,"="&amp;DATE($M$10,$CA$39,AN84),DES!$H:$H,$AN$12)</f>
        <v>0</v>
      </c>
      <c r="BB84" s="385">
        <f>SUMIFS(REC!$F:$F,REC!$C:$C,"="&amp;DATE($M$10,$CA$39,AN84),REC!$H:$H,"efetivado")+SUMIFS(REC!$F:$F,REC!$C:$C,"="&amp;DATE($M$10,$CA$39,AN84),REC!$H:$H,$AN$12)</f>
        <v>0</v>
      </c>
      <c r="BC84" s="385">
        <f>SUMIFS('EMP ADQ'!$G:$G,'EMP ADQ'!$C:$C,"="&amp;DATE($M$10,$CA$39,AN84),'EMP ADQ'!$I:$I,"efetivado",'EMP ADQ'!$D:$D,"Empréstimo Adquirido")+SUMIFS('EMP ADQ'!$G:$G,'EMP ADQ'!$C:$C,"="&amp;DATE($M$10,$CA$39,AN84),'EMP ADQ'!$I:$I,"efetivado",'EMP ADQ'!$D:$D,$AN$12)</f>
        <v>0</v>
      </c>
      <c r="BD84" s="385">
        <f>SUMIFS('EMP ADQ'!$G:$G,'EMP ADQ'!$C:$C,"="&amp;DATE($M$10,$CA$39,AN84),'EMP ADQ'!$I:$I,"efetivado",'EMP ADQ'!$D:$D,"Empréstimo Pago")+SUMIFS('EMP ADQ'!$G:$G,'EMP ADQ'!$C:$C,"="&amp;DATE($M$10,$CA$39,AN84),'EMP ADQ'!$I:$I,"efetivado",'EMP ADQ'!$D:$D,$AN$12)</f>
        <v>0</v>
      </c>
      <c r="BE84" s="385">
        <f>SUMIFS('EMP CON'!$G:$G,'EMP CON'!$C:$C,"="&amp;DATE($M$10,$CA$39,AN84),'EMP CON'!$I:$I,"efetivado",'EMP CON'!$D:$D,"Empréstimo Concedido")+SUMIFS('EMP CON'!$G:$G,'EMP CON'!$C:$C,"="&amp;DATE($M$10,$CA$39,AN84),'EMP CON'!$I:$I,"efetivado",'EMP CON'!$D:$D,$AN$12)</f>
        <v>0</v>
      </c>
      <c r="BF84" s="385">
        <f>SUMIFS('EMP CON'!$G:$G,'EMP CON'!$C:$C,"="&amp;DATE($M$10,$CA$39,AN84),'EMP CON'!$I:$I,"efetivado",'EMP CON'!$D:$D,"Empréstimo Recebido")+SUMIFS('EMP CON'!$G:$G,'EMP CON'!$C:$C,"="&amp;DATE($M$10,$CA$39,AN84),'EMP CON'!$I:$I,"efetivado",'EMP CON'!$D:$D,$AN$12)</f>
        <v>0</v>
      </c>
      <c r="BG84" s="385">
        <f>SUMIFS('PG CAR'!$H:$H,'PG CAR'!$C:$C,"="&amp;DATE($M$10,$CA$39,AN84),'PG CAR'!$J:$J,"efetivado")+SUMIFS('PG CAR'!$H:$H,'PG CAR'!$C:$C,"="&amp;DATE($M$10,$CA$39,AN84),'PG CAR'!$J:$J,$AN$12)</f>
        <v>0</v>
      </c>
      <c r="BH84" s="385"/>
      <c r="BI84" s="385"/>
      <c r="BM84" s="385">
        <f t="shared" si="25"/>
        <v>0</v>
      </c>
      <c r="BN84" s="385">
        <f t="shared" si="26"/>
        <v>0</v>
      </c>
      <c r="BO84" s="385">
        <f t="shared" si="27"/>
        <v>0</v>
      </c>
      <c r="BP84" s="385">
        <f t="shared" si="28"/>
        <v>0</v>
      </c>
      <c r="BQ84" s="385">
        <f t="shared" si="29"/>
        <v>0</v>
      </c>
      <c r="BR84" s="385">
        <f t="shared" si="30"/>
        <v>0</v>
      </c>
      <c r="BS84" s="385">
        <f t="shared" si="31"/>
        <v>0</v>
      </c>
      <c r="BT84" s="385">
        <f t="shared" si="32"/>
        <v>0</v>
      </c>
      <c r="BU84" s="385">
        <f t="shared" si="33"/>
        <v>0</v>
      </c>
    </row>
    <row r="85" spans="2:73" x14ac:dyDescent="0.25">
      <c r="B85" s="225"/>
      <c r="C85" s="225"/>
      <c r="D85" s="225"/>
      <c r="E85" s="225"/>
      <c r="F85" s="225"/>
      <c r="G85" s="225"/>
      <c r="H85" s="225"/>
      <c r="I85" s="225"/>
      <c r="J85" s="225"/>
      <c r="K85" s="225"/>
      <c r="L85" s="225"/>
      <c r="M85" s="225"/>
      <c r="N85" s="225"/>
      <c r="O85" s="225"/>
      <c r="P85" s="225"/>
      <c r="Q85" s="225"/>
      <c r="R85" s="225"/>
      <c r="S85" s="225"/>
      <c r="T85" s="225"/>
      <c r="U85" s="225"/>
      <c r="V85" s="225"/>
      <c r="W85" s="225"/>
      <c r="X85" s="225"/>
      <c r="Y85" s="225"/>
      <c r="Z85" s="225"/>
      <c r="AA85" s="225"/>
      <c r="AB85" s="225"/>
      <c r="AC85" s="342"/>
      <c r="AK85" s="395">
        <f t="shared" si="34"/>
        <v>44269</v>
      </c>
      <c r="AL85" s="373">
        <f t="shared" si="23"/>
        <v>3</v>
      </c>
      <c r="AM85" s="319">
        <v>14</v>
      </c>
      <c r="AN85" s="380">
        <f t="shared" si="24"/>
        <v>14</v>
      </c>
      <c r="AO85" s="385">
        <f>SUMIFS(DES!$F:$F,DES!$C:$C,"="&amp;DATE($M$10,$CA$39,AN85),DES!$G:$G,$G$10,DES!$H:$H,"efetivado")+SUMIFS(DES!$F:$F,DES!$C:$C,"="&amp;DATE($M$10,$CA$39,AN85),DES!$G:$G,$G$10,DES!$H:$H,$AN$12)</f>
        <v>0</v>
      </c>
      <c r="AP85" s="385">
        <f>SUMIFS(REC!$F:$F,REC!$C:$C,"="&amp;DATE($M$10,$CA$39,AN85),REC!$G:$G,$G$10,REC!$H:$H,"efetivado")+SUMIFS(REC!$F:$F,REC!$C:$C,"="&amp;DATE($M$10,$CA$39,AN85),REC!$G:$G,$G$10,REC!$H:$H,$AN$12)</f>
        <v>0</v>
      </c>
      <c r="AQ85" s="385">
        <f>SUMIFS('EMP ADQ'!$G:$G,'EMP ADQ'!$C:$C,"="&amp;DATE($M$10,$CA$39,AN85),'EMP ADQ'!$H:$H,$G$10,'EMP ADQ'!$I:$I,"efetivado",'EMP ADQ'!$D:$D,"Empréstimo Adquirido")+SUMIFS('EMP ADQ'!$G:$G,'EMP ADQ'!$C:$C,"="&amp;DATE($M$10,$CA$39,AN85),'EMP ADQ'!$H:$H,$G$10,'EMP ADQ'!$I:$I,"efetivado",'EMP ADQ'!$D:$D,$AN$12)</f>
        <v>0</v>
      </c>
      <c r="AR85" s="385">
        <f>SUMIFS('EMP ADQ'!$G:$G,'EMP ADQ'!$C:$C,"="&amp;DATE($M$10,$CA$39,AN85),'EMP ADQ'!$H:$H,$G$10,'EMP ADQ'!$I:$I,"efetivado",'EMP ADQ'!$D:$D,"Empréstimo Pago")+SUMIFS('EMP ADQ'!$G:$G,'EMP ADQ'!$C:$C,"="&amp;DATE($M$10,$CA$39,AN85),'EMP ADQ'!$H:$H,$G$10,'EMP ADQ'!$I:$I,"efetivado",'EMP ADQ'!$D:$D,$AN$12)</f>
        <v>0</v>
      </c>
      <c r="AS85" s="385">
        <f>SUMIFS('EMP CON'!$G:$G,'EMP CON'!$C:$C,"="&amp;DATE($M$10,$CA$39,AN85),'EMP CON'!$H:$H,$G$10,'EMP CON'!$I:$I,"efetivado",'EMP CON'!$D:$D,"Empréstimo Concedido")+SUMIFS('EMP CON'!$G:$G,'EMP CON'!$C:$C,"="&amp;DATE($M$10,$CA$39,AN85),'EMP CON'!$H:$H,$G$10,'EMP CON'!$I:$I,"efetivado",'EMP CON'!$D:$D,$AN$12)</f>
        <v>0</v>
      </c>
      <c r="AT85" s="385">
        <f>SUMIFS('EMP CON'!$G:$G,'EMP CON'!$C:$C,"="&amp;DATE($M$10,$CA$39,AN85),'EMP CON'!$H:$H,$G$10,'EMP CON'!$I:$I,"efetivado",'EMP CON'!$D:$D,"Empréstimo Recebido")+SUMIFS('EMP CON'!$G:$G,'EMP CON'!$C:$C,"="&amp;DATE($M$10,$CA$39,AN85),'EMP CON'!$H:$H,$G$10,'EMP CON'!$I:$I,"efetivado",'EMP CON'!$D:$D,$AN$12)</f>
        <v>0</v>
      </c>
      <c r="AU85" s="385">
        <f>SUMIFS('PG CAR'!$H:$H,'PG CAR'!$C:$C,"="&amp;DATE($M$10,$CA$39,AN85),'PG CAR'!$I:$I,$G$10,'PG CAR'!$J:$J,"efetivado")+SUMIFS('PG CAR'!$H:$H,'PG CAR'!$C:$C,"="&amp;DATE($M$10,$CA$39,AN85),'PG CAR'!$I:$I,$G$10,'PG CAR'!$J:$J,$AN$12)</f>
        <v>0</v>
      </c>
      <c r="AV85" s="385">
        <f>SUMIFS(TRANS!$F:$F,TRANS!$C:$C,"="&amp;DATE($M$10,$CA$39,AN85),TRANS!$D:$D,$G$10,DES!$H:$H,"efetivado")+SUMIFS(TRANS!$F:$F,TRANS!$C:$C,"="&amp;DATE($M$10,$CA$39,AN85),TRANS!$D:$D,$G$10,DES!$H:$H,$AN$12)</f>
        <v>0</v>
      </c>
      <c r="AW85" s="385">
        <f>SUMIFS(TRANS!$F:$F,TRANS!$C:$C,"="&amp;DATE($M$10,$CA$39,AN85),TRANS!$G:$G,$G$10,DES!$H:$H,"efetivado")+SUMIFS(TRANS!$F:$F,TRANS!$C:$C,"="&amp;DATE($M$10,$CA$39,AN85),TRANS!$G:$G,$G$10,DES!$H:$H,$AN$12)</f>
        <v>0</v>
      </c>
      <c r="AZ85" s="380"/>
      <c r="BA85" s="385">
        <f>SUMIFS(DES!$F:$F,DES!$C:$C,"="&amp;DATE($M$10,$CA$39,AN85),DES!$H:$H,"efetivado")+SUMIFS(DES!$F:$F,DES!$C:$C,"="&amp;DATE($M$10,$CA$39,AN85),DES!$H:$H,$AN$12)</f>
        <v>0</v>
      </c>
      <c r="BB85" s="385">
        <f>SUMIFS(REC!$F:$F,REC!$C:$C,"="&amp;DATE($M$10,$CA$39,AN85),REC!$H:$H,"efetivado")+SUMIFS(REC!$F:$F,REC!$C:$C,"="&amp;DATE($M$10,$CA$39,AN85),REC!$H:$H,$AN$12)</f>
        <v>0</v>
      </c>
      <c r="BC85" s="385">
        <f>SUMIFS('EMP ADQ'!$G:$G,'EMP ADQ'!$C:$C,"="&amp;DATE($M$10,$CA$39,AN85),'EMP ADQ'!$I:$I,"efetivado",'EMP ADQ'!$D:$D,"Empréstimo Adquirido")+SUMIFS('EMP ADQ'!$G:$G,'EMP ADQ'!$C:$C,"="&amp;DATE($M$10,$CA$39,AN85),'EMP ADQ'!$I:$I,"efetivado",'EMP ADQ'!$D:$D,$AN$12)</f>
        <v>0</v>
      </c>
      <c r="BD85" s="385">
        <f>SUMIFS('EMP ADQ'!$G:$G,'EMP ADQ'!$C:$C,"="&amp;DATE($M$10,$CA$39,AN85),'EMP ADQ'!$I:$I,"efetivado",'EMP ADQ'!$D:$D,"Empréstimo Pago")+SUMIFS('EMP ADQ'!$G:$G,'EMP ADQ'!$C:$C,"="&amp;DATE($M$10,$CA$39,AN85),'EMP ADQ'!$I:$I,"efetivado",'EMP ADQ'!$D:$D,$AN$12)</f>
        <v>0</v>
      </c>
      <c r="BE85" s="385">
        <f>SUMIFS('EMP CON'!$G:$G,'EMP CON'!$C:$C,"="&amp;DATE($M$10,$CA$39,AN85),'EMP CON'!$I:$I,"efetivado",'EMP CON'!$D:$D,"Empréstimo Concedido")+SUMIFS('EMP CON'!$G:$G,'EMP CON'!$C:$C,"="&amp;DATE($M$10,$CA$39,AN85),'EMP CON'!$I:$I,"efetivado",'EMP CON'!$D:$D,$AN$12)</f>
        <v>0</v>
      </c>
      <c r="BF85" s="385">
        <f>SUMIFS('EMP CON'!$G:$G,'EMP CON'!$C:$C,"="&amp;DATE($M$10,$CA$39,AN85),'EMP CON'!$I:$I,"efetivado",'EMP CON'!$D:$D,"Empréstimo Recebido")+SUMIFS('EMP CON'!$G:$G,'EMP CON'!$C:$C,"="&amp;DATE($M$10,$CA$39,AN85),'EMP CON'!$I:$I,"efetivado",'EMP CON'!$D:$D,$AN$12)</f>
        <v>0</v>
      </c>
      <c r="BG85" s="385">
        <f>SUMIFS('PG CAR'!$H:$H,'PG CAR'!$C:$C,"="&amp;DATE($M$10,$CA$39,AN85),'PG CAR'!$J:$J,"efetivado")+SUMIFS('PG CAR'!$H:$H,'PG CAR'!$C:$C,"="&amp;DATE($M$10,$CA$39,AN85),'PG CAR'!$J:$J,$AN$12)</f>
        <v>0</v>
      </c>
      <c r="BH85" s="385"/>
      <c r="BI85" s="385"/>
      <c r="BM85" s="385">
        <f t="shared" si="25"/>
        <v>0</v>
      </c>
      <c r="BN85" s="385">
        <f t="shared" si="26"/>
        <v>0</v>
      </c>
      <c r="BO85" s="385">
        <f t="shared" si="27"/>
        <v>0</v>
      </c>
      <c r="BP85" s="385">
        <f t="shared" si="28"/>
        <v>0</v>
      </c>
      <c r="BQ85" s="385">
        <f t="shared" si="29"/>
        <v>0</v>
      </c>
      <c r="BR85" s="385">
        <f t="shared" si="30"/>
        <v>0</v>
      </c>
      <c r="BS85" s="385">
        <f t="shared" si="31"/>
        <v>0</v>
      </c>
      <c r="BT85" s="385">
        <f t="shared" si="32"/>
        <v>0</v>
      </c>
      <c r="BU85" s="385">
        <f t="shared" si="33"/>
        <v>0</v>
      </c>
    </row>
    <row r="86" spans="2:73" x14ac:dyDescent="0.25">
      <c r="B86" s="225"/>
      <c r="C86" s="225"/>
      <c r="D86" s="225"/>
      <c r="E86" s="225"/>
      <c r="F86" s="225"/>
      <c r="G86" s="225"/>
      <c r="H86" s="225"/>
      <c r="I86" s="225"/>
      <c r="J86" s="225"/>
      <c r="K86" s="225"/>
      <c r="L86" s="225"/>
      <c r="M86" s="225"/>
      <c r="N86" s="225"/>
      <c r="O86" s="225"/>
      <c r="P86" s="225"/>
      <c r="Q86" s="225"/>
      <c r="R86" s="225"/>
      <c r="S86" s="225"/>
      <c r="T86" s="225"/>
      <c r="U86" s="225"/>
      <c r="V86" s="225"/>
      <c r="W86" s="225"/>
      <c r="X86" s="225"/>
      <c r="Y86" s="225"/>
      <c r="Z86" s="225"/>
      <c r="AA86" s="225"/>
      <c r="AB86" s="225"/>
      <c r="AC86" s="342"/>
      <c r="AK86" s="395">
        <f t="shared" si="34"/>
        <v>44270</v>
      </c>
      <c r="AL86" s="373">
        <f t="shared" si="23"/>
        <v>3</v>
      </c>
      <c r="AM86" s="319">
        <v>15</v>
      </c>
      <c r="AN86" s="380">
        <f t="shared" si="24"/>
        <v>15</v>
      </c>
      <c r="AO86" s="385">
        <f>SUMIFS(DES!$F:$F,DES!$C:$C,"="&amp;DATE($M$10,$CA$39,AN86),DES!$G:$G,$G$10,DES!$H:$H,"efetivado")+SUMIFS(DES!$F:$F,DES!$C:$C,"="&amp;DATE($M$10,$CA$39,AN86),DES!$G:$G,$G$10,DES!$H:$H,$AN$12)</f>
        <v>0</v>
      </c>
      <c r="AP86" s="385">
        <f>SUMIFS(REC!$F:$F,REC!$C:$C,"="&amp;DATE($M$10,$CA$39,AN86),REC!$G:$G,$G$10,REC!$H:$H,"efetivado")+SUMIFS(REC!$F:$F,REC!$C:$C,"="&amp;DATE($M$10,$CA$39,AN86),REC!$G:$G,$G$10,REC!$H:$H,$AN$12)</f>
        <v>0</v>
      </c>
      <c r="AQ86" s="385">
        <f>SUMIFS('EMP ADQ'!$G:$G,'EMP ADQ'!$C:$C,"="&amp;DATE($M$10,$CA$39,AN86),'EMP ADQ'!$H:$H,$G$10,'EMP ADQ'!$I:$I,"efetivado",'EMP ADQ'!$D:$D,"Empréstimo Adquirido")+SUMIFS('EMP ADQ'!$G:$G,'EMP ADQ'!$C:$C,"="&amp;DATE($M$10,$CA$39,AN86),'EMP ADQ'!$H:$H,$G$10,'EMP ADQ'!$I:$I,"efetivado",'EMP ADQ'!$D:$D,$AN$12)</f>
        <v>0</v>
      </c>
      <c r="AR86" s="385">
        <f>SUMIFS('EMP ADQ'!$G:$G,'EMP ADQ'!$C:$C,"="&amp;DATE($M$10,$CA$39,AN86),'EMP ADQ'!$H:$H,$G$10,'EMP ADQ'!$I:$I,"efetivado",'EMP ADQ'!$D:$D,"Empréstimo Pago")+SUMIFS('EMP ADQ'!$G:$G,'EMP ADQ'!$C:$C,"="&amp;DATE($M$10,$CA$39,AN86),'EMP ADQ'!$H:$H,$G$10,'EMP ADQ'!$I:$I,"efetivado",'EMP ADQ'!$D:$D,$AN$12)</f>
        <v>0</v>
      </c>
      <c r="AS86" s="385">
        <f>SUMIFS('EMP CON'!$G:$G,'EMP CON'!$C:$C,"="&amp;DATE($M$10,$CA$39,AN86),'EMP CON'!$H:$H,$G$10,'EMP CON'!$I:$I,"efetivado",'EMP CON'!$D:$D,"Empréstimo Concedido")+SUMIFS('EMP CON'!$G:$G,'EMP CON'!$C:$C,"="&amp;DATE($M$10,$CA$39,AN86),'EMP CON'!$H:$H,$G$10,'EMP CON'!$I:$I,"efetivado",'EMP CON'!$D:$D,$AN$12)</f>
        <v>0</v>
      </c>
      <c r="AT86" s="385">
        <f>SUMIFS('EMP CON'!$G:$G,'EMP CON'!$C:$C,"="&amp;DATE($M$10,$CA$39,AN86),'EMP CON'!$H:$H,$G$10,'EMP CON'!$I:$I,"efetivado",'EMP CON'!$D:$D,"Empréstimo Recebido")+SUMIFS('EMP CON'!$G:$G,'EMP CON'!$C:$C,"="&amp;DATE($M$10,$CA$39,AN86),'EMP CON'!$H:$H,$G$10,'EMP CON'!$I:$I,"efetivado",'EMP CON'!$D:$D,$AN$12)</f>
        <v>0</v>
      </c>
      <c r="AU86" s="385">
        <f>SUMIFS('PG CAR'!$H:$H,'PG CAR'!$C:$C,"="&amp;DATE($M$10,$CA$39,AN86),'PG CAR'!$I:$I,$G$10,'PG CAR'!$J:$J,"efetivado")+SUMIFS('PG CAR'!$H:$H,'PG CAR'!$C:$C,"="&amp;DATE($M$10,$CA$39,AN86),'PG CAR'!$I:$I,$G$10,'PG CAR'!$J:$J,$AN$12)</f>
        <v>0</v>
      </c>
      <c r="AV86" s="385">
        <f>SUMIFS(TRANS!$F:$F,TRANS!$C:$C,"="&amp;DATE($M$10,$CA$39,AN86),TRANS!$D:$D,$G$10,DES!$H:$H,"efetivado")+SUMIFS(TRANS!$F:$F,TRANS!$C:$C,"="&amp;DATE($M$10,$CA$39,AN86),TRANS!$D:$D,$G$10,DES!$H:$H,$AN$12)</f>
        <v>0</v>
      </c>
      <c r="AW86" s="385">
        <f>SUMIFS(TRANS!$F:$F,TRANS!$C:$C,"="&amp;DATE($M$10,$CA$39,AN86),TRANS!$G:$G,$G$10,DES!$H:$H,"efetivado")+SUMIFS(TRANS!$F:$F,TRANS!$C:$C,"="&amp;DATE($M$10,$CA$39,AN86),TRANS!$G:$G,$G$10,DES!$H:$H,$AN$12)</f>
        <v>0</v>
      </c>
      <c r="AZ86" s="380"/>
      <c r="BA86" s="385">
        <f>SUMIFS(DES!$F:$F,DES!$C:$C,"="&amp;DATE($M$10,$CA$39,AN86),DES!$H:$H,"efetivado")+SUMIFS(DES!$F:$F,DES!$C:$C,"="&amp;DATE($M$10,$CA$39,AN86),DES!$H:$H,$AN$12)</f>
        <v>0</v>
      </c>
      <c r="BB86" s="385">
        <f>SUMIFS(REC!$F:$F,REC!$C:$C,"="&amp;DATE($M$10,$CA$39,AN86),REC!$H:$H,"efetivado")+SUMIFS(REC!$F:$F,REC!$C:$C,"="&amp;DATE($M$10,$CA$39,AN86),REC!$H:$H,$AN$12)</f>
        <v>0</v>
      </c>
      <c r="BC86" s="385">
        <f>SUMIFS('EMP ADQ'!$G:$G,'EMP ADQ'!$C:$C,"="&amp;DATE($M$10,$CA$39,AN86),'EMP ADQ'!$I:$I,"efetivado",'EMP ADQ'!$D:$D,"Empréstimo Adquirido")+SUMIFS('EMP ADQ'!$G:$G,'EMP ADQ'!$C:$C,"="&amp;DATE($M$10,$CA$39,AN86),'EMP ADQ'!$I:$I,"efetivado",'EMP ADQ'!$D:$D,$AN$12)</f>
        <v>0</v>
      </c>
      <c r="BD86" s="385">
        <f>SUMIFS('EMP ADQ'!$G:$G,'EMP ADQ'!$C:$C,"="&amp;DATE($M$10,$CA$39,AN86),'EMP ADQ'!$I:$I,"efetivado",'EMP ADQ'!$D:$D,"Empréstimo Pago")+SUMIFS('EMP ADQ'!$G:$G,'EMP ADQ'!$C:$C,"="&amp;DATE($M$10,$CA$39,AN86),'EMP ADQ'!$I:$I,"efetivado",'EMP ADQ'!$D:$D,$AN$12)</f>
        <v>0</v>
      </c>
      <c r="BE86" s="385">
        <f>SUMIFS('EMP CON'!$G:$G,'EMP CON'!$C:$C,"="&amp;DATE($M$10,$CA$39,AN86),'EMP CON'!$I:$I,"efetivado",'EMP CON'!$D:$D,"Empréstimo Concedido")+SUMIFS('EMP CON'!$G:$G,'EMP CON'!$C:$C,"="&amp;DATE($M$10,$CA$39,AN86),'EMP CON'!$I:$I,"efetivado",'EMP CON'!$D:$D,$AN$12)</f>
        <v>0</v>
      </c>
      <c r="BF86" s="385">
        <f>SUMIFS('EMP CON'!$G:$G,'EMP CON'!$C:$C,"="&amp;DATE($M$10,$CA$39,AN86),'EMP CON'!$I:$I,"efetivado",'EMP CON'!$D:$D,"Empréstimo Recebido")+SUMIFS('EMP CON'!$G:$G,'EMP CON'!$C:$C,"="&amp;DATE($M$10,$CA$39,AN86),'EMP CON'!$I:$I,"efetivado",'EMP CON'!$D:$D,$AN$12)</f>
        <v>0</v>
      </c>
      <c r="BG86" s="385">
        <f>SUMIFS('PG CAR'!$H:$H,'PG CAR'!$C:$C,"="&amp;DATE($M$10,$CA$39,AN86),'PG CAR'!$J:$J,"efetivado")+SUMIFS('PG CAR'!$H:$H,'PG CAR'!$C:$C,"="&amp;DATE($M$10,$CA$39,AN86),'PG CAR'!$J:$J,$AN$12)</f>
        <v>0</v>
      </c>
      <c r="BH86" s="385"/>
      <c r="BI86" s="385"/>
      <c r="BM86" s="385">
        <f t="shared" si="25"/>
        <v>0</v>
      </c>
      <c r="BN86" s="385">
        <f t="shared" si="26"/>
        <v>0</v>
      </c>
      <c r="BO86" s="385">
        <f t="shared" si="27"/>
        <v>0</v>
      </c>
      <c r="BP86" s="385">
        <f t="shared" si="28"/>
        <v>0</v>
      </c>
      <c r="BQ86" s="385">
        <f t="shared" si="29"/>
        <v>0</v>
      </c>
      <c r="BR86" s="385">
        <f t="shared" si="30"/>
        <v>0</v>
      </c>
      <c r="BS86" s="385">
        <f t="shared" si="31"/>
        <v>0</v>
      </c>
      <c r="BT86" s="385">
        <f t="shared" si="32"/>
        <v>0</v>
      </c>
      <c r="BU86" s="385">
        <f t="shared" si="33"/>
        <v>0</v>
      </c>
    </row>
    <row r="87" spans="2:73" x14ac:dyDescent="0.25"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25"/>
      <c r="S87" s="225"/>
      <c r="T87" s="225"/>
      <c r="U87" s="225"/>
      <c r="V87" s="225"/>
      <c r="W87" s="225"/>
      <c r="X87" s="225"/>
      <c r="Y87" s="225"/>
      <c r="Z87" s="225"/>
      <c r="AA87" s="225"/>
      <c r="AB87" s="225"/>
      <c r="AC87" s="342"/>
      <c r="AK87" s="395">
        <f t="shared" si="34"/>
        <v>44271</v>
      </c>
      <c r="AL87" s="373">
        <f t="shared" si="23"/>
        <v>3</v>
      </c>
      <c r="AM87" s="319">
        <v>16</v>
      </c>
      <c r="AN87" s="380">
        <f t="shared" si="24"/>
        <v>16</v>
      </c>
      <c r="AO87" s="385">
        <f>SUMIFS(DES!$F:$F,DES!$C:$C,"="&amp;DATE($M$10,$CA$39,AN87),DES!$G:$G,$G$10,DES!$H:$H,"efetivado")+SUMIFS(DES!$F:$F,DES!$C:$C,"="&amp;DATE($M$10,$CA$39,AN87),DES!$G:$G,$G$10,DES!$H:$H,$AN$12)</f>
        <v>0</v>
      </c>
      <c r="AP87" s="385">
        <f>SUMIFS(REC!$F:$F,REC!$C:$C,"="&amp;DATE($M$10,$CA$39,AN87),REC!$G:$G,$G$10,REC!$H:$H,"efetivado")+SUMIFS(REC!$F:$F,REC!$C:$C,"="&amp;DATE($M$10,$CA$39,AN87),REC!$G:$G,$G$10,REC!$H:$H,$AN$12)</f>
        <v>0</v>
      </c>
      <c r="AQ87" s="385">
        <f>SUMIFS('EMP ADQ'!$G:$G,'EMP ADQ'!$C:$C,"="&amp;DATE($M$10,$CA$39,AN87),'EMP ADQ'!$H:$H,$G$10,'EMP ADQ'!$I:$I,"efetivado",'EMP ADQ'!$D:$D,"Empréstimo Adquirido")+SUMIFS('EMP ADQ'!$G:$G,'EMP ADQ'!$C:$C,"="&amp;DATE($M$10,$CA$39,AN87),'EMP ADQ'!$H:$H,$G$10,'EMP ADQ'!$I:$I,"efetivado",'EMP ADQ'!$D:$D,$AN$12)</f>
        <v>0</v>
      </c>
      <c r="AR87" s="385">
        <f>SUMIFS('EMP ADQ'!$G:$G,'EMP ADQ'!$C:$C,"="&amp;DATE($M$10,$CA$39,AN87),'EMP ADQ'!$H:$H,$G$10,'EMP ADQ'!$I:$I,"efetivado",'EMP ADQ'!$D:$D,"Empréstimo Pago")+SUMIFS('EMP ADQ'!$G:$G,'EMP ADQ'!$C:$C,"="&amp;DATE($M$10,$CA$39,AN87),'EMP ADQ'!$H:$H,$G$10,'EMP ADQ'!$I:$I,"efetivado",'EMP ADQ'!$D:$D,$AN$12)</f>
        <v>0</v>
      </c>
      <c r="AS87" s="385">
        <f>SUMIFS('EMP CON'!$G:$G,'EMP CON'!$C:$C,"="&amp;DATE($M$10,$CA$39,AN87),'EMP CON'!$H:$H,$G$10,'EMP CON'!$I:$I,"efetivado",'EMP CON'!$D:$D,"Empréstimo Concedido")+SUMIFS('EMP CON'!$G:$G,'EMP CON'!$C:$C,"="&amp;DATE($M$10,$CA$39,AN87),'EMP CON'!$H:$H,$G$10,'EMP CON'!$I:$I,"efetivado",'EMP CON'!$D:$D,$AN$12)</f>
        <v>0</v>
      </c>
      <c r="AT87" s="385">
        <f>SUMIFS('EMP CON'!$G:$G,'EMP CON'!$C:$C,"="&amp;DATE($M$10,$CA$39,AN87),'EMP CON'!$H:$H,$G$10,'EMP CON'!$I:$I,"efetivado",'EMP CON'!$D:$D,"Empréstimo Recebido")+SUMIFS('EMP CON'!$G:$G,'EMP CON'!$C:$C,"="&amp;DATE($M$10,$CA$39,AN87),'EMP CON'!$H:$H,$G$10,'EMP CON'!$I:$I,"efetivado",'EMP CON'!$D:$D,$AN$12)</f>
        <v>0</v>
      </c>
      <c r="AU87" s="385">
        <f>SUMIFS('PG CAR'!$H:$H,'PG CAR'!$C:$C,"="&amp;DATE($M$10,$CA$39,AN87),'PG CAR'!$I:$I,$G$10,'PG CAR'!$J:$J,"efetivado")+SUMIFS('PG CAR'!$H:$H,'PG CAR'!$C:$C,"="&amp;DATE($M$10,$CA$39,AN87),'PG CAR'!$I:$I,$G$10,'PG CAR'!$J:$J,$AN$12)</f>
        <v>0</v>
      </c>
      <c r="AV87" s="385">
        <f>SUMIFS(TRANS!$F:$F,TRANS!$C:$C,"="&amp;DATE($M$10,$CA$39,AN87),TRANS!$D:$D,$G$10,DES!$H:$H,"efetivado")+SUMIFS(TRANS!$F:$F,TRANS!$C:$C,"="&amp;DATE($M$10,$CA$39,AN87),TRANS!$D:$D,$G$10,DES!$H:$H,$AN$12)</f>
        <v>0</v>
      </c>
      <c r="AW87" s="385">
        <f>SUMIFS(TRANS!$F:$F,TRANS!$C:$C,"="&amp;DATE($M$10,$CA$39,AN87),TRANS!$G:$G,$G$10,DES!$H:$H,"efetivado")+SUMIFS(TRANS!$F:$F,TRANS!$C:$C,"="&amp;DATE($M$10,$CA$39,AN87),TRANS!$G:$G,$G$10,DES!$H:$H,$AN$12)</f>
        <v>0</v>
      </c>
      <c r="AZ87" s="380"/>
      <c r="BA87" s="385">
        <f>SUMIFS(DES!$F:$F,DES!$C:$C,"="&amp;DATE($M$10,$CA$39,AN87),DES!$H:$H,"efetivado")+SUMIFS(DES!$F:$F,DES!$C:$C,"="&amp;DATE($M$10,$CA$39,AN87),DES!$H:$H,$AN$12)</f>
        <v>0</v>
      </c>
      <c r="BB87" s="385">
        <f>SUMIFS(REC!$F:$F,REC!$C:$C,"="&amp;DATE($M$10,$CA$39,AN87),REC!$H:$H,"efetivado")+SUMIFS(REC!$F:$F,REC!$C:$C,"="&amp;DATE($M$10,$CA$39,AN87),REC!$H:$H,$AN$12)</f>
        <v>0</v>
      </c>
      <c r="BC87" s="385">
        <f>SUMIFS('EMP ADQ'!$G:$G,'EMP ADQ'!$C:$C,"="&amp;DATE($M$10,$CA$39,AN87),'EMP ADQ'!$I:$I,"efetivado",'EMP ADQ'!$D:$D,"Empréstimo Adquirido")+SUMIFS('EMP ADQ'!$G:$G,'EMP ADQ'!$C:$C,"="&amp;DATE($M$10,$CA$39,AN87),'EMP ADQ'!$I:$I,"efetivado",'EMP ADQ'!$D:$D,$AN$12)</f>
        <v>0</v>
      </c>
      <c r="BD87" s="385">
        <f>SUMIFS('EMP ADQ'!$G:$G,'EMP ADQ'!$C:$C,"="&amp;DATE($M$10,$CA$39,AN87),'EMP ADQ'!$I:$I,"efetivado",'EMP ADQ'!$D:$D,"Empréstimo Pago")+SUMIFS('EMP ADQ'!$G:$G,'EMP ADQ'!$C:$C,"="&amp;DATE($M$10,$CA$39,AN87),'EMP ADQ'!$I:$I,"efetivado",'EMP ADQ'!$D:$D,$AN$12)</f>
        <v>0</v>
      </c>
      <c r="BE87" s="385">
        <f>SUMIFS('EMP CON'!$G:$G,'EMP CON'!$C:$C,"="&amp;DATE($M$10,$CA$39,AN87),'EMP CON'!$I:$I,"efetivado",'EMP CON'!$D:$D,"Empréstimo Concedido")+SUMIFS('EMP CON'!$G:$G,'EMP CON'!$C:$C,"="&amp;DATE($M$10,$CA$39,AN87),'EMP CON'!$I:$I,"efetivado",'EMP CON'!$D:$D,$AN$12)</f>
        <v>0</v>
      </c>
      <c r="BF87" s="385">
        <f>SUMIFS('EMP CON'!$G:$G,'EMP CON'!$C:$C,"="&amp;DATE($M$10,$CA$39,AN87),'EMP CON'!$I:$I,"efetivado",'EMP CON'!$D:$D,"Empréstimo Recebido")+SUMIFS('EMP CON'!$G:$G,'EMP CON'!$C:$C,"="&amp;DATE($M$10,$CA$39,AN87),'EMP CON'!$I:$I,"efetivado",'EMP CON'!$D:$D,$AN$12)</f>
        <v>0</v>
      </c>
      <c r="BG87" s="385">
        <f>SUMIFS('PG CAR'!$H:$H,'PG CAR'!$C:$C,"="&amp;DATE($M$10,$CA$39,AN87),'PG CAR'!$J:$J,"efetivado")+SUMIFS('PG CAR'!$H:$H,'PG CAR'!$C:$C,"="&amp;DATE($M$10,$CA$39,AN87),'PG CAR'!$J:$J,$AN$12)</f>
        <v>0</v>
      </c>
      <c r="BH87" s="385"/>
      <c r="BI87" s="385"/>
      <c r="BM87" s="385">
        <f t="shared" si="25"/>
        <v>0</v>
      </c>
      <c r="BN87" s="385">
        <f t="shared" si="26"/>
        <v>0</v>
      </c>
      <c r="BO87" s="385">
        <f t="shared" si="27"/>
        <v>0</v>
      </c>
      <c r="BP87" s="385">
        <f t="shared" si="28"/>
        <v>0</v>
      </c>
      <c r="BQ87" s="385">
        <f t="shared" si="29"/>
        <v>0</v>
      </c>
      <c r="BR87" s="385">
        <f t="shared" si="30"/>
        <v>0</v>
      </c>
      <c r="BS87" s="385">
        <f t="shared" si="31"/>
        <v>0</v>
      </c>
      <c r="BT87" s="385">
        <f t="shared" si="32"/>
        <v>0</v>
      </c>
      <c r="BU87" s="385">
        <f t="shared" si="33"/>
        <v>0</v>
      </c>
    </row>
    <row r="88" spans="2:73" x14ac:dyDescent="0.25">
      <c r="B88" s="225"/>
      <c r="C88" s="225"/>
      <c r="D88" s="225"/>
      <c r="E88" s="225"/>
      <c r="F88" s="225"/>
      <c r="G88" s="225"/>
      <c r="H88" s="225"/>
      <c r="I88" s="225"/>
      <c r="J88" s="225"/>
      <c r="K88" s="225"/>
      <c r="L88" s="225"/>
      <c r="M88" s="225"/>
      <c r="N88" s="225"/>
      <c r="O88" s="225"/>
      <c r="P88" s="225"/>
      <c r="Q88" s="225"/>
      <c r="R88" s="225"/>
      <c r="S88" s="225"/>
      <c r="T88" s="225"/>
      <c r="U88" s="225"/>
      <c r="V88" s="225"/>
      <c r="W88" s="225"/>
      <c r="X88" s="225"/>
      <c r="Y88" s="225"/>
      <c r="Z88" s="225"/>
      <c r="AA88" s="225"/>
      <c r="AB88" s="225"/>
      <c r="AC88" s="342"/>
      <c r="AK88" s="395">
        <f t="shared" si="34"/>
        <v>44272</v>
      </c>
      <c r="AL88" s="373">
        <f t="shared" si="23"/>
        <v>3</v>
      </c>
      <c r="AM88" s="319">
        <v>17</v>
      </c>
      <c r="AN88" s="380">
        <f t="shared" si="24"/>
        <v>17</v>
      </c>
      <c r="AO88" s="385">
        <f>SUMIFS(DES!$F:$F,DES!$C:$C,"="&amp;DATE($M$10,$CA$39,AN88),DES!$G:$G,$G$10,DES!$H:$H,"efetivado")+SUMIFS(DES!$F:$F,DES!$C:$C,"="&amp;DATE($M$10,$CA$39,AN88),DES!$G:$G,$G$10,DES!$H:$H,$AN$12)</f>
        <v>0</v>
      </c>
      <c r="AP88" s="385">
        <f>SUMIFS(REC!$F:$F,REC!$C:$C,"="&amp;DATE($M$10,$CA$39,AN88),REC!$G:$G,$G$10,REC!$H:$H,"efetivado")+SUMIFS(REC!$F:$F,REC!$C:$C,"="&amp;DATE($M$10,$CA$39,AN88),REC!$G:$G,$G$10,REC!$H:$H,$AN$12)</f>
        <v>0</v>
      </c>
      <c r="AQ88" s="385">
        <f>SUMIFS('EMP ADQ'!$G:$G,'EMP ADQ'!$C:$C,"="&amp;DATE($M$10,$CA$39,AN88),'EMP ADQ'!$H:$H,$G$10,'EMP ADQ'!$I:$I,"efetivado",'EMP ADQ'!$D:$D,"Empréstimo Adquirido")+SUMIFS('EMP ADQ'!$G:$G,'EMP ADQ'!$C:$C,"="&amp;DATE($M$10,$CA$39,AN88),'EMP ADQ'!$H:$H,$G$10,'EMP ADQ'!$I:$I,"efetivado",'EMP ADQ'!$D:$D,$AN$12)</f>
        <v>0</v>
      </c>
      <c r="AR88" s="385">
        <f>SUMIFS('EMP ADQ'!$G:$G,'EMP ADQ'!$C:$C,"="&amp;DATE($M$10,$CA$39,AN88),'EMP ADQ'!$H:$H,$G$10,'EMP ADQ'!$I:$I,"efetivado",'EMP ADQ'!$D:$D,"Empréstimo Pago")+SUMIFS('EMP ADQ'!$G:$G,'EMP ADQ'!$C:$C,"="&amp;DATE($M$10,$CA$39,AN88),'EMP ADQ'!$H:$H,$G$10,'EMP ADQ'!$I:$I,"efetivado",'EMP ADQ'!$D:$D,$AN$12)</f>
        <v>0</v>
      </c>
      <c r="AS88" s="385">
        <f>SUMIFS('EMP CON'!$G:$G,'EMP CON'!$C:$C,"="&amp;DATE($M$10,$CA$39,AN88),'EMP CON'!$H:$H,$G$10,'EMP CON'!$I:$I,"efetivado",'EMP CON'!$D:$D,"Empréstimo Concedido")+SUMIFS('EMP CON'!$G:$G,'EMP CON'!$C:$C,"="&amp;DATE($M$10,$CA$39,AN88),'EMP CON'!$H:$H,$G$10,'EMP CON'!$I:$I,"efetivado",'EMP CON'!$D:$D,$AN$12)</f>
        <v>0</v>
      </c>
      <c r="AT88" s="385">
        <f>SUMIFS('EMP CON'!$G:$G,'EMP CON'!$C:$C,"="&amp;DATE($M$10,$CA$39,AN88),'EMP CON'!$H:$H,$G$10,'EMP CON'!$I:$I,"efetivado",'EMP CON'!$D:$D,"Empréstimo Recebido")+SUMIFS('EMP CON'!$G:$G,'EMP CON'!$C:$C,"="&amp;DATE($M$10,$CA$39,AN88),'EMP CON'!$H:$H,$G$10,'EMP CON'!$I:$I,"efetivado",'EMP CON'!$D:$D,$AN$12)</f>
        <v>0</v>
      </c>
      <c r="AU88" s="385">
        <f>SUMIFS('PG CAR'!$H:$H,'PG CAR'!$C:$C,"="&amp;DATE($M$10,$CA$39,AN88),'PG CAR'!$I:$I,$G$10,'PG CAR'!$J:$J,"efetivado")+SUMIFS('PG CAR'!$H:$H,'PG CAR'!$C:$C,"="&amp;DATE($M$10,$CA$39,AN88),'PG CAR'!$I:$I,$G$10,'PG CAR'!$J:$J,$AN$12)</f>
        <v>0</v>
      </c>
      <c r="AV88" s="385">
        <f>SUMIFS(TRANS!$F:$F,TRANS!$C:$C,"="&amp;DATE($M$10,$CA$39,AN88),TRANS!$D:$D,$G$10,DES!$H:$H,"efetivado")+SUMIFS(TRANS!$F:$F,TRANS!$C:$C,"="&amp;DATE($M$10,$CA$39,AN88),TRANS!$D:$D,$G$10,DES!$H:$H,$AN$12)</f>
        <v>0</v>
      </c>
      <c r="AW88" s="385">
        <f>SUMIFS(TRANS!$F:$F,TRANS!$C:$C,"="&amp;DATE($M$10,$CA$39,AN88),TRANS!$G:$G,$G$10,DES!$H:$H,"efetivado")+SUMIFS(TRANS!$F:$F,TRANS!$C:$C,"="&amp;DATE($M$10,$CA$39,AN88),TRANS!$G:$G,$G$10,DES!$H:$H,$AN$12)</f>
        <v>0</v>
      </c>
      <c r="AZ88" s="380"/>
      <c r="BA88" s="385">
        <f>SUMIFS(DES!$F:$F,DES!$C:$C,"="&amp;DATE($M$10,$CA$39,AN88),DES!$H:$H,"efetivado")+SUMIFS(DES!$F:$F,DES!$C:$C,"="&amp;DATE($M$10,$CA$39,AN88),DES!$H:$H,$AN$12)</f>
        <v>0</v>
      </c>
      <c r="BB88" s="385">
        <f>SUMIFS(REC!$F:$F,REC!$C:$C,"="&amp;DATE($M$10,$CA$39,AN88),REC!$H:$H,"efetivado")+SUMIFS(REC!$F:$F,REC!$C:$C,"="&amp;DATE($M$10,$CA$39,AN88),REC!$H:$H,$AN$12)</f>
        <v>0</v>
      </c>
      <c r="BC88" s="385">
        <f>SUMIFS('EMP ADQ'!$G:$G,'EMP ADQ'!$C:$C,"="&amp;DATE($M$10,$CA$39,AN88),'EMP ADQ'!$I:$I,"efetivado",'EMP ADQ'!$D:$D,"Empréstimo Adquirido")+SUMIFS('EMP ADQ'!$G:$G,'EMP ADQ'!$C:$C,"="&amp;DATE($M$10,$CA$39,AN88),'EMP ADQ'!$I:$I,"efetivado",'EMP ADQ'!$D:$D,$AN$12)</f>
        <v>0</v>
      </c>
      <c r="BD88" s="385">
        <f>SUMIFS('EMP ADQ'!$G:$G,'EMP ADQ'!$C:$C,"="&amp;DATE($M$10,$CA$39,AN88),'EMP ADQ'!$I:$I,"efetivado",'EMP ADQ'!$D:$D,"Empréstimo Pago")+SUMIFS('EMP ADQ'!$G:$G,'EMP ADQ'!$C:$C,"="&amp;DATE($M$10,$CA$39,AN88),'EMP ADQ'!$I:$I,"efetivado",'EMP ADQ'!$D:$D,$AN$12)</f>
        <v>0</v>
      </c>
      <c r="BE88" s="385">
        <f>SUMIFS('EMP CON'!$G:$G,'EMP CON'!$C:$C,"="&amp;DATE($M$10,$CA$39,AN88),'EMP CON'!$I:$I,"efetivado",'EMP CON'!$D:$D,"Empréstimo Concedido")+SUMIFS('EMP CON'!$G:$G,'EMP CON'!$C:$C,"="&amp;DATE($M$10,$CA$39,AN88),'EMP CON'!$I:$I,"efetivado",'EMP CON'!$D:$D,$AN$12)</f>
        <v>0</v>
      </c>
      <c r="BF88" s="385">
        <f>SUMIFS('EMP CON'!$G:$G,'EMP CON'!$C:$C,"="&amp;DATE($M$10,$CA$39,AN88),'EMP CON'!$I:$I,"efetivado",'EMP CON'!$D:$D,"Empréstimo Recebido")+SUMIFS('EMP CON'!$G:$G,'EMP CON'!$C:$C,"="&amp;DATE($M$10,$CA$39,AN88),'EMP CON'!$I:$I,"efetivado",'EMP CON'!$D:$D,$AN$12)</f>
        <v>0</v>
      </c>
      <c r="BG88" s="385">
        <f>SUMIFS('PG CAR'!$H:$H,'PG CAR'!$C:$C,"="&amp;DATE($M$10,$CA$39,AN88),'PG CAR'!$J:$J,"efetivado")+SUMIFS('PG CAR'!$H:$H,'PG CAR'!$C:$C,"="&amp;DATE($M$10,$CA$39,AN88),'PG CAR'!$J:$J,$AN$12)</f>
        <v>0</v>
      </c>
      <c r="BH88" s="385"/>
      <c r="BI88" s="385"/>
      <c r="BM88" s="385">
        <f t="shared" si="25"/>
        <v>0</v>
      </c>
      <c r="BN88" s="385">
        <f t="shared" si="26"/>
        <v>0</v>
      </c>
      <c r="BO88" s="385">
        <f t="shared" si="27"/>
        <v>0</v>
      </c>
      <c r="BP88" s="385">
        <f t="shared" si="28"/>
        <v>0</v>
      </c>
      <c r="BQ88" s="385">
        <f t="shared" si="29"/>
        <v>0</v>
      </c>
      <c r="BR88" s="385">
        <f t="shared" si="30"/>
        <v>0</v>
      </c>
      <c r="BS88" s="385">
        <f t="shared" si="31"/>
        <v>0</v>
      </c>
      <c r="BT88" s="385">
        <f t="shared" si="32"/>
        <v>0</v>
      </c>
      <c r="BU88" s="385">
        <f t="shared" si="33"/>
        <v>0</v>
      </c>
    </row>
    <row r="89" spans="2:73" x14ac:dyDescent="0.25">
      <c r="B89" s="225"/>
      <c r="C89" s="225"/>
      <c r="D89" s="225"/>
      <c r="E89" s="225"/>
      <c r="F89" s="225"/>
      <c r="G89" s="225"/>
      <c r="H89" s="225"/>
      <c r="I89" s="225"/>
      <c r="J89" s="225"/>
      <c r="K89" s="225"/>
      <c r="L89" s="225"/>
      <c r="M89" s="225"/>
      <c r="N89" s="225"/>
      <c r="O89" s="225"/>
      <c r="P89" s="225"/>
      <c r="Q89" s="225"/>
      <c r="R89" s="225"/>
      <c r="S89" s="225"/>
      <c r="T89" s="225"/>
      <c r="U89" s="225"/>
      <c r="V89" s="225"/>
      <c r="W89" s="225"/>
      <c r="X89" s="225"/>
      <c r="Y89" s="225"/>
      <c r="Z89" s="225"/>
      <c r="AA89" s="225"/>
      <c r="AB89" s="225"/>
      <c r="AC89" s="342"/>
      <c r="AK89" s="395">
        <f t="shared" si="34"/>
        <v>44273</v>
      </c>
      <c r="AL89" s="373">
        <f t="shared" si="23"/>
        <v>3</v>
      </c>
      <c r="AM89" s="319">
        <v>18</v>
      </c>
      <c r="AN89" s="380">
        <f t="shared" si="24"/>
        <v>18</v>
      </c>
      <c r="AO89" s="385">
        <f>SUMIFS(DES!$F:$F,DES!$C:$C,"="&amp;DATE($M$10,$CA$39,AN89),DES!$G:$G,$G$10,DES!$H:$H,"efetivado")+SUMIFS(DES!$F:$F,DES!$C:$C,"="&amp;DATE($M$10,$CA$39,AN89),DES!$G:$G,$G$10,DES!$H:$H,$AN$12)</f>
        <v>0</v>
      </c>
      <c r="AP89" s="385">
        <f>SUMIFS(REC!$F:$F,REC!$C:$C,"="&amp;DATE($M$10,$CA$39,AN89),REC!$G:$G,$G$10,REC!$H:$H,"efetivado")+SUMIFS(REC!$F:$F,REC!$C:$C,"="&amp;DATE($M$10,$CA$39,AN89),REC!$G:$G,$G$10,REC!$H:$H,$AN$12)</f>
        <v>0</v>
      </c>
      <c r="AQ89" s="385">
        <f>SUMIFS('EMP ADQ'!$G:$G,'EMP ADQ'!$C:$C,"="&amp;DATE($M$10,$CA$39,AN89),'EMP ADQ'!$H:$H,$G$10,'EMP ADQ'!$I:$I,"efetivado",'EMP ADQ'!$D:$D,"Empréstimo Adquirido")+SUMIFS('EMP ADQ'!$G:$G,'EMP ADQ'!$C:$C,"="&amp;DATE($M$10,$CA$39,AN89),'EMP ADQ'!$H:$H,$G$10,'EMP ADQ'!$I:$I,"efetivado",'EMP ADQ'!$D:$D,$AN$12)</f>
        <v>0</v>
      </c>
      <c r="AR89" s="385">
        <f>SUMIFS('EMP ADQ'!$G:$G,'EMP ADQ'!$C:$C,"="&amp;DATE($M$10,$CA$39,AN89),'EMP ADQ'!$H:$H,$G$10,'EMP ADQ'!$I:$I,"efetivado",'EMP ADQ'!$D:$D,"Empréstimo Pago")+SUMIFS('EMP ADQ'!$G:$G,'EMP ADQ'!$C:$C,"="&amp;DATE($M$10,$CA$39,AN89),'EMP ADQ'!$H:$H,$G$10,'EMP ADQ'!$I:$I,"efetivado",'EMP ADQ'!$D:$D,$AN$12)</f>
        <v>0</v>
      </c>
      <c r="AS89" s="385">
        <f>SUMIFS('EMP CON'!$G:$G,'EMP CON'!$C:$C,"="&amp;DATE($M$10,$CA$39,AN89),'EMP CON'!$H:$H,$G$10,'EMP CON'!$I:$I,"efetivado",'EMP CON'!$D:$D,"Empréstimo Concedido")+SUMIFS('EMP CON'!$G:$G,'EMP CON'!$C:$C,"="&amp;DATE($M$10,$CA$39,AN89),'EMP CON'!$H:$H,$G$10,'EMP CON'!$I:$I,"efetivado",'EMP CON'!$D:$D,$AN$12)</f>
        <v>0</v>
      </c>
      <c r="AT89" s="385">
        <f>SUMIFS('EMP CON'!$G:$G,'EMP CON'!$C:$C,"="&amp;DATE($M$10,$CA$39,AN89),'EMP CON'!$H:$H,$G$10,'EMP CON'!$I:$I,"efetivado",'EMP CON'!$D:$D,"Empréstimo Recebido")+SUMIFS('EMP CON'!$G:$G,'EMP CON'!$C:$C,"="&amp;DATE($M$10,$CA$39,AN89),'EMP CON'!$H:$H,$G$10,'EMP CON'!$I:$I,"efetivado",'EMP CON'!$D:$D,$AN$12)</f>
        <v>0</v>
      </c>
      <c r="AU89" s="385">
        <f>SUMIFS('PG CAR'!$H:$H,'PG CAR'!$C:$C,"="&amp;DATE($M$10,$CA$39,AN89),'PG CAR'!$I:$I,$G$10,'PG CAR'!$J:$J,"efetivado")+SUMIFS('PG CAR'!$H:$H,'PG CAR'!$C:$C,"="&amp;DATE($M$10,$CA$39,AN89),'PG CAR'!$I:$I,$G$10,'PG CAR'!$J:$J,$AN$12)</f>
        <v>0</v>
      </c>
      <c r="AV89" s="385">
        <f>SUMIFS(TRANS!$F:$F,TRANS!$C:$C,"="&amp;DATE($M$10,$CA$39,AN89),TRANS!$D:$D,$G$10,DES!$H:$H,"efetivado")+SUMIFS(TRANS!$F:$F,TRANS!$C:$C,"="&amp;DATE($M$10,$CA$39,AN89),TRANS!$D:$D,$G$10,DES!$H:$H,$AN$12)</f>
        <v>0</v>
      </c>
      <c r="AW89" s="385">
        <f>SUMIFS(TRANS!$F:$F,TRANS!$C:$C,"="&amp;DATE($M$10,$CA$39,AN89),TRANS!$G:$G,$G$10,DES!$H:$H,"efetivado")+SUMIFS(TRANS!$F:$F,TRANS!$C:$C,"="&amp;DATE($M$10,$CA$39,AN89),TRANS!$G:$G,$G$10,DES!$H:$H,$AN$12)</f>
        <v>0</v>
      </c>
      <c r="AZ89" s="380"/>
      <c r="BA89" s="385">
        <f>SUMIFS(DES!$F:$F,DES!$C:$C,"="&amp;DATE($M$10,$CA$39,AN89),DES!$H:$H,"efetivado")+SUMIFS(DES!$F:$F,DES!$C:$C,"="&amp;DATE($M$10,$CA$39,AN89),DES!$H:$H,$AN$12)</f>
        <v>0</v>
      </c>
      <c r="BB89" s="385">
        <f>SUMIFS(REC!$F:$F,REC!$C:$C,"="&amp;DATE($M$10,$CA$39,AN89),REC!$H:$H,"efetivado")+SUMIFS(REC!$F:$F,REC!$C:$C,"="&amp;DATE($M$10,$CA$39,AN89),REC!$H:$H,$AN$12)</f>
        <v>0</v>
      </c>
      <c r="BC89" s="385">
        <f>SUMIFS('EMP ADQ'!$G:$G,'EMP ADQ'!$C:$C,"="&amp;DATE($M$10,$CA$39,AN89),'EMP ADQ'!$I:$I,"efetivado",'EMP ADQ'!$D:$D,"Empréstimo Adquirido")+SUMIFS('EMP ADQ'!$G:$G,'EMP ADQ'!$C:$C,"="&amp;DATE($M$10,$CA$39,AN89),'EMP ADQ'!$I:$I,"efetivado",'EMP ADQ'!$D:$D,$AN$12)</f>
        <v>0</v>
      </c>
      <c r="BD89" s="385">
        <f>SUMIFS('EMP ADQ'!$G:$G,'EMP ADQ'!$C:$C,"="&amp;DATE($M$10,$CA$39,AN89),'EMP ADQ'!$I:$I,"efetivado",'EMP ADQ'!$D:$D,"Empréstimo Pago")+SUMIFS('EMP ADQ'!$G:$G,'EMP ADQ'!$C:$C,"="&amp;DATE($M$10,$CA$39,AN89),'EMP ADQ'!$I:$I,"efetivado",'EMP ADQ'!$D:$D,$AN$12)</f>
        <v>0</v>
      </c>
      <c r="BE89" s="385">
        <f>SUMIFS('EMP CON'!$G:$G,'EMP CON'!$C:$C,"="&amp;DATE($M$10,$CA$39,AN89),'EMP CON'!$I:$I,"efetivado",'EMP CON'!$D:$D,"Empréstimo Concedido")+SUMIFS('EMP CON'!$G:$G,'EMP CON'!$C:$C,"="&amp;DATE($M$10,$CA$39,AN89),'EMP CON'!$I:$I,"efetivado",'EMP CON'!$D:$D,$AN$12)</f>
        <v>0</v>
      </c>
      <c r="BF89" s="385">
        <f>SUMIFS('EMP CON'!$G:$G,'EMP CON'!$C:$C,"="&amp;DATE($M$10,$CA$39,AN89),'EMP CON'!$I:$I,"efetivado",'EMP CON'!$D:$D,"Empréstimo Recebido")+SUMIFS('EMP CON'!$G:$G,'EMP CON'!$C:$C,"="&amp;DATE($M$10,$CA$39,AN89),'EMP CON'!$I:$I,"efetivado",'EMP CON'!$D:$D,$AN$12)</f>
        <v>0</v>
      </c>
      <c r="BG89" s="385">
        <f>SUMIFS('PG CAR'!$H:$H,'PG CAR'!$C:$C,"="&amp;DATE($M$10,$CA$39,AN89),'PG CAR'!$J:$J,"efetivado")+SUMIFS('PG CAR'!$H:$H,'PG CAR'!$C:$C,"="&amp;DATE($M$10,$CA$39,AN89),'PG CAR'!$J:$J,$AN$12)</f>
        <v>0</v>
      </c>
      <c r="BH89" s="385"/>
      <c r="BI89" s="385"/>
      <c r="BM89" s="385">
        <f t="shared" si="25"/>
        <v>0</v>
      </c>
      <c r="BN89" s="385">
        <f t="shared" si="26"/>
        <v>0</v>
      </c>
      <c r="BO89" s="385">
        <f t="shared" si="27"/>
        <v>0</v>
      </c>
      <c r="BP89" s="385">
        <f t="shared" si="28"/>
        <v>0</v>
      </c>
      <c r="BQ89" s="385">
        <f t="shared" si="29"/>
        <v>0</v>
      </c>
      <c r="BR89" s="385">
        <f t="shared" si="30"/>
        <v>0</v>
      </c>
      <c r="BS89" s="385">
        <f t="shared" si="31"/>
        <v>0</v>
      </c>
      <c r="BT89" s="385">
        <f t="shared" si="32"/>
        <v>0</v>
      </c>
      <c r="BU89" s="385">
        <f t="shared" si="33"/>
        <v>0</v>
      </c>
    </row>
    <row r="90" spans="2:73" x14ac:dyDescent="0.25">
      <c r="B90" s="225"/>
      <c r="C90" s="225"/>
      <c r="D90" s="225"/>
      <c r="E90" s="225"/>
      <c r="F90" s="225"/>
      <c r="G90" s="225"/>
      <c r="H90" s="225"/>
      <c r="I90" s="225"/>
      <c r="J90" s="225"/>
      <c r="K90" s="225"/>
      <c r="L90" s="225"/>
      <c r="M90" s="225"/>
      <c r="N90" s="225"/>
      <c r="O90" s="225"/>
      <c r="P90" s="225"/>
      <c r="Q90" s="225"/>
      <c r="R90" s="225"/>
      <c r="S90" s="225"/>
      <c r="T90" s="225"/>
      <c r="U90" s="225"/>
      <c r="V90" s="225"/>
      <c r="W90" s="225"/>
      <c r="X90" s="225"/>
      <c r="Y90" s="225"/>
      <c r="Z90" s="225"/>
      <c r="AA90" s="225"/>
      <c r="AB90" s="225"/>
      <c r="AC90" s="342"/>
      <c r="AK90" s="395">
        <f t="shared" si="34"/>
        <v>44274</v>
      </c>
      <c r="AL90" s="373">
        <f t="shared" si="23"/>
        <v>3</v>
      </c>
      <c r="AM90" s="319">
        <v>19</v>
      </c>
      <c r="AN90" s="380">
        <f t="shared" si="24"/>
        <v>19</v>
      </c>
      <c r="AO90" s="385">
        <f>SUMIFS(DES!$F:$F,DES!$C:$C,"="&amp;DATE($M$10,$CA$39,AN90),DES!$G:$G,$G$10,DES!$H:$H,"efetivado")+SUMIFS(DES!$F:$F,DES!$C:$C,"="&amp;DATE($M$10,$CA$39,AN90),DES!$G:$G,$G$10,DES!$H:$H,$AN$12)</f>
        <v>0</v>
      </c>
      <c r="AP90" s="385">
        <f>SUMIFS(REC!$F:$F,REC!$C:$C,"="&amp;DATE($M$10,$CA$39,AN90),REC!$G:$G,$G$10,REC!$H:$H,"efetivado")+SUMIFS(REC!$F:$F,REC!$C:$C,"="&amp;DATE($M$10,$CA$39,AN90),REC!$G:$G,$G$10,REC!$H:$H,$AN$12)</f>
        <v>0</v>
      </c>
      <c r="AQ90" s="385">
        <f>SUMIFS('EMP ADQ'!$G:$G,'EMP ADQ'!$C:$C,"="&amp;DATE($M$10,$CA$39,AN90),'EMP ADQ'!$H:$H,$G$10,'EMP ADQ'!$I:$I,"efetivado",'EMP ADQ'!$D:$D,"Empréstimo Adquirido")+SUMIFS('EMP ADQ'!$G:$G,'EMP ADQ'!$C:$C,"="&amp;DATE($M$10,$CA$39,AN90),'EMP ADQ'!$H:$H,$G$10,'EMP ADQ'!$I:$I,"efetivado",'EMP ADQ'!$D:$D,$AN$12)</f>
        <v>0</v>
      </c>
      <c r="AR90" s="385">
        <f>SUMIFS('EMP ADQ'!$G:$G,'EMP ADQ'!$C:$C,"="&amp;DATE($M$10,$CA$39,AN90),'EMP ADQ'!$H:$H,$G$10,'EMP ADQ'!$I:$I,"efetivado",'EMP ADQ'!$D:$D,"Empréstimo Pago")+SUMIFS('EMP ADQ'!$G:$G,'EMP ADQ'!$C:$C,"="&amp;DATE($M$10,$CA$39,AN90),'EMP ADQ'!$H:$H,$G$10,'EMP ADQ'!$I:$I,"efetivado",'EMP ADQ'!$D:$D,$AN$12)</f>
        <v>0</v>
      </c>
      <c r="AS90" s="385">
        <f>SUMIFS('EMP CON'!$G:$G,'EMP CON'!$C:$C,"="&amp;DATE($M$10,$CA$39,AN90),'EMP CON'!$H:$H,$G$10,'EMP CON'!$I:$I,"efetivado",'EMP CON'!$D:$D,"Empréstimo Concedido")+SUMIFS('EMP CON'!$G:$G,'EMP CON'!$C:$C,"="&amp;DATE($M$10,$CA$39,AN90),'EMP CON'!$H:$H,$G$10,'EMP CON'!$I:$I,"efetivado",'EMP CON'!$D:$D,$AN$12)</f>
        <v>0</v>
      </c>
      <c r="AT90" s="385">
        <f>SUMIFS('EMP CON'!$G:$G,'EMP CON'!$C:$C,"="&amp;DATE($M$10,$CA$39,AN90),'EMP CON'!$H:$H,$G$10,'EMP CON'!$I:$I,"efetivado",'EMP CON'!$D:$D,"Empréstimo Recebido")+SUMIFS('EMP CON'!$G:$G,'EMP CON'!$C:$C,"="&amp;DATE($M$10,$CA$39,AN90),'EMP CON'!$H:$H,$G$10,'EMP CON'!$I:$I,"efetivado",'EMP CON'!$D:$D,$AN$12)</f>
        <v>0</v>
      </c>
      <c r="AU90" s="385">
        <f>SUMIFS('PG CAR'!$H:$H,'PG CAR'!$C:$C,"="&amp;DATE($M$10,$CA$39,AN90),'PG CAR'!$I:$I,$G$10,'PG CAR'!$J:$J,"efetivado")+SUMIFS('PG CAR'!$H:$H,'PG CAR'!$C:$C,"="&amp;DATE($M$10,$CA$39,AN90),'PG CAR'!$I:$I,$G$10,'PG CAR'!$J:$J,$AN$12)</f>
        <v>0</v>
      </c>
      <c r="AV90" s="385">
        <f>SUMIFS(TRANS!$F:$F,TRANS!$C:$C,"="&amp;DATE($M$10,$CA$39,AN90),TRANS!$D:$D,$G$10,DES!$H:$H,"efetivado")+SUMIFS(TRANS!$F:$F,TRANS!$C:$C,"="&amp;DATE($M$10,$CA$39,AN90),TRANS!$D:$D,$G$10,DES!$H:$H,$AN$12)</f>
        <v>0</v>
      </c>
      <c r="AW90" s="385">
        <f>SUMIFS(TRANS!$F:$F,TRANS!$C:$C,"="&amp;DATE($M$10,$CA$39,AN90),TRANS!$G:$G,$G$10,DES!$H:$H,"efetivado")+SUMIFS(TRANS!$F:$F,TRANS!$C:$C,"="&amp;DATE($M$10,$CA$39,AN90),TRANS!$G:$G,$G$10,DES!$H:$H,$AN$12)</f>
        <v>0</v>
      </c>
      <c r="AZ90" s="380"/>
      <c r="BA90" s="385">
        <f>SUMIFS(DES!$F:$F,DES!$C:$C,"="&amp;DATE($M$10,$CA$39,AN90),DES!$H:$H,"efetivado")+SUMIFS(DES!$F:$F,DES!$C:$C,"="&amp;DATE($M$10,$CA$39,AN90),DES!$H:$H,$AN$12)</f>
        <v>0</v>
      </c>
      <c r="BB90" s="385">
        <f>SUMIFS(REC!$F:$F,REC!$C:$C,"="&amp;DATE($M$10,$CA$39,AN90),REC!$H:$H,"efetivado")+SUMIFS(REC!$F:$F,REC!$C:$C,"="&amp;DATE($M$10,$CA$39,AN90),REC!$H:$H,$AN$12)</f>
        <v>0</v>
      </c>
      <c r="BC90" s="385">
        <f>SUMIFS('EMP ADQ'!$G:$G,'EMP ADQ'!$C:$C,"="&amp;DATE($M$10,$CA$39,AN90),'EMP ADQ'!$I:$I,"efetivado",'EMP ADQ'!$D:$D,"Empréstimo Adquirido")+SUMIFS('EMP ADQ'!$G:$G,'EMP ADQ'!$C:$C,"="&amp;DATE($M$10,$CA$39,AN90),'EMP ADQ'!$I:$I,"efetivado",'EMP ADQ'!$D:$D,$AN$12)</f>
        <v>0</v>
      </c>
      <c r="BD90" s="385">
        <f>SUMIFS('EMP ADQ'!$G:$G,'EMP ADQ'!$C:$C,"="&amp;DATE($M$10,$CA$39,AN90),'EMP ADQ'!$I:$I,"efetivado",'EMP ADQ'!$D:$D,"Empréstimo Pago")+SUMIFS('EMP ADQ'!$G:$G,'EMP ADQ'!$C:$C,"="&amp;DATE($M$10,$CA$39,AN90),'EMP ADQ'!$I:$I,"efetivado",'EMP ADQ'!$D:$D,$AN$12)</f>
        <v>0</v>
      </c>
      <c r="BE90" s="385">
        <f>SUMIFS('EMP CON'!$G:$G,'EMP CON'!$C:$C,"="&amp;DATE($M$10,$CA$39,AN90),'EMP CON'!$I:$I,"efetivado",'EMP CON'!$D:$D,"Empréstimo Concedido")+SUMIFS('EMP CON'!$G:$G,'EMP CON'!$C:$C,"="&amp;DATE($M$10,$CA$39,AN90),'EMP CON'!$I:$I,"efetivado",'EMP CON'!$D:$D,$AN$12)</f>
        <v>0</v>
      </c>
      <c r="BF90" s="385">
        <f>SUMIFS('EMP CON'!$G:$G,'EMP CON'!$C:$C,"="&amp;DATE($M$10,$CA$39,AN90),'EMP CON'!$I:$I,"efetivado",'EMP CON'!$D:$D,"Empréstimo Recebido")+SUMIFS('EMP CON'!$G:$G,'EMP CON'!$C:$C,"="&amp;DATE($M$10,$CA$39,AN90),'EMP CON'!$I:$I,"efetivado",'EMP CON'!$D:$D,$AN$12)</f>
        <v>0</v>
      </c>
      <c r="BG90" s="385">
        <f>SUMIFS('PG CAR'!$H:$H,'PG CAR'!$C:$C,"="&amp;DATE($M$10,$CA$39,AN90),'PG CAR'!$J:$J,"efetivado")+SUMIFS('PG CAR'!$H:$H,'PG CAR'!$C:$C,"="&amp;DATE($M$10,$CA$39,AN90),'PG CAR'!$J:$J,$AN$12)</f>
        <v>0</v>
      </c>
      <c r="BH90" s="385"/>
      <c r="BI90" s="385"/>
      <c r="BM90" s="385">
        <f t="shared" si="25"/>
        <v>0</v>
      </c>
      <c r="BN90" s="385">
        <f t="shared" si="26"/>
        <v>0</v>
      </c>
      <c r="BO90" s="385">
        <f t="shared" si="27"/>
        <v>0</v>
      </c>
      <c r="BP90" s="385">
        <f t="shared" si="28"/>
        <v>0</v>
      </c>
      <c r="BQ90" s="385">
        <f t="shared" si="29"/>
        <v>0</v>
      </c>
      <c r="BR90" s="385">
        <f t="shared" si="30"/>
        <v>0</v>
      </c>
      <c r="BS90" s="385">
        <f t="shared" si="31"/>
        <v>0</v>
      </c>
      <c r="BT90" s="385">
        <f t="shared" si="32"/>
        <v>0</v>
      </c>
      <c r="BU90" s="385">
        <f t="shared" si="33"/>
        <v>0</v>
      </c>
    </row>
    <row r="91" spans="2:73" x14ac:dyDescent="0.25">
      <c r="B91" s="225"/>
      <c r="C91" s="225"/>
      <c r="D91" s="225"/>
      <c r="E91" s="225"/>
      <c r="F91" s="225"/>
      <c r="G91" s="225"/>
      <c r="H91" s="225"/>
      <c r="I91" s="225"/>
      <c r="J91" s="225"/>
      <c r="K91" s="225"/>
      <c r="L91" s="225"/>
      <c r="M91" s="225"/>
      <c r="N91" s="225"/>
      <c r="O91" s="225"/>
      <c r="P91" s="225"/>
      <c r="Q91" s="225"/>
      <c r="R91" s="225"/>
      <c r="S91" s="225"/>
      <c r="T91" s="225"/>
      <c r="U91" s="225"/>
      <c r="V91" s="225"/>
      <c r="W91" s="225"/>
      <c r="X91" s="225"/>
      <c r="Y91" s="225"/>
      <c r="Z91" s="225"/>
      <c r="AA91" s="225"/>
      <c r="AB91" s="225"/>
      <c r="AC91" s="342"/>
      <c r="AK91" s="395">
        <f t="shared" si="34"/>
        <v>44275</v>
      </c>
      <c r="AL91" s="373">
        <f t="shared" si="23"/>
        <v>3</v>
      </c>
      <c r="AM91" s="319">
        <v>20</v>
      </c>
      <c r="AN91" s="380">
        <f t="shared" si="24"/>
        <v>20</v>
      </c>
      <c r="AO91" s="385">
        <f>SUMIFS(DES!$F:$F,DES!$C:$C,"="&amp;DATE($M$10,$CA$39,AN91),DES!$G:$G,$G$10,DES!$H:$H,"efetivado")+SUMIFS(DES!$F:$F,DES!$C:$C,"="&amp;DATE($M$10,$CA$39,AN91),DES!$G:$G,$G$10,DES!$H:$H,$AN$12)</f>
        <v>0</v>
      </c>
      <c r="AP91" s="385">
        <f>SUMIFS(REC!$F:$F,REC!$C:$C,"="&amp;DATE($M$10,$CA$39,AN91),REC!$G:$G,$G$10,REC!$H:$H,"efetivado")+SUMIFS(REC!$F:$F,REC!$C:$C,"="&amp;DATE($M$10,$CA$39,AN91),REC!$G:$G,$G$10,REC!$H:$H,$AN$12)</f>
        <v>0</v>
      </c>
      <c r="AQ91" s="385">
        <f>SUMIFS('EMP ADQ'!$G:$G,'EMP ADQ'!$C:$C,"="&amp;DATE($M$10,$CA$39,AN91),'EMP ADQ'!$H:$H,$G$10,'EMP ADQ'!$I:$I,"efetivado",'EMP ADQ'!$D:$D,"Empréstimo Adquirido")+SUMIFS('EMP ADQ'!$G:$G,'EMP ADQ'!$C:$C,"="&amp;DATE($M$10,$CA$39,AN91),'EMP ADQ'!$H:$H,$G$10,'EMP ADQ'!$I:$I,"efetivado",'EMP ADQ'!$D:$D,$AN$12)</f>
        <v>0</v>
      </c>
      <c r="AR91" s="385">
        <f>SUMIFS('EMP ADQ'!$G:$G,'EMP ADQ'!$C:$C,"="&amp;DATE($M$10,$CA$39,AN91),'EMP ADQ'!$H:$H,$G$10,'EMP ADQ'!$I:$I,"efetivado",'EMP ADQ'!$D:$D,"Empréstimo Pago")+SUMIFS('EMP ADQ'!$G:$G,'EMP ADQ'!$C:$C,"="&amp;DATE($M$10,$CA$39,AN91),'EMP ADQ'!$H:$H,$G$10,'EMP ADQ'!$I:$I,"efetivado",'EMP ADQ'!$D:$D,$AN$12)</f>
        <v>0</v>
      </c>
      <c r="AS91" s="385">
        <f>SUMIFS('EMP CON'!$G:$G,'EMP CON'!$C:$C,"="&amp;DATE($M$10,$CA$39,AN91),'EMP CON'!$H:$H,$G$10,'EMP CON'!$I:$I,"efetivado",'EMP CON'!$D:$D,"Empréstimo Concedido")+SUMIFS('EMP CON'!$G:$G,'EMP CON'!$C:$C,"="&amp;DATE($M$10,$CA$39,AN91),'EMP CON'!$H:$H,$G$10,'EMP CON'!$I:$I,"efetivado",'EMP CON'!$D:$D,$AN$12)</f>
        <v>0</v>
      </c>
      <c r="AT91" s="385">
        <f>SUMIFS('EMP CON'!$G:$G,'EMP CON'!$C:$C,"="&amp;DATE($M$10,$CA$39,AN91),'EMP CON'!$H:$H,$G$10,'EMP CON'!$I:$I,"efetivado",'EMP CON'!$D:$D,"Empréstimo Recebido")+SUMIFS('EMP CON'!$G:$G,'EMP CON'!$C:$C,"="&amp;DATE($M$10,$CA$39,AN91),'EMP CON'!$H:$H,$G$10,'EMP CON'!$I:$I,"efetivado",'EMP CON'!$D:$D,$AN$12)</f>
        <v>0</v>
      </c>
      <c r="AU91" s="385">
        <f>SUMIFS('PG CAR'!$H:$H,'PG CAR'!$C:$C,"="&amp;DATE($M$10,$CA$39,AN91),'PG CAR'!$I:$I,$G$10,'PG CAR'!$J:$J,"efetivado")+SUMIFS('PG CAR'!$H:$H,'PG CAR'!$C:$C,"="&amp;DATE($M$10,$CA$39,AN91),'PG CAR'!$I:$I,$G$10,'PG CAR'!$J:$J,$AN$12)</f>
        <v>0</v>
      </c>
      <c r="AV91" s="385">
        <f>SUMIFS(TRANS!$F:$F,TRANS!$C:$C,"="&amp;DATE($M$10,$CA$39,AN91),TRANS!$D:$D,$G$10,DES!$H:$H,"efetivado")+SUMIFS(TRANS!$F:$F,TRANS!$C:$C,"="&amp;DATE($M$10,$CA$39,AN91),TRANS!$D:$D,$G$10,DES!$H:$H,$AN$12)</f>
        <v>0</v>
      </c>
      <c r="AW91" s="385">
        <f>SUMIFS(TRANS!$F:$F,TRANS!$C:$C,"="&amp;DATE($M$10,$CA$39,AN91),TRANS!$G:$G,$G$10,DES!$H:$H,"efetivado")+SUMIFS(TRANS!$F:$F,TRANS!$C:$C,"="&amp;DATE($M$10,$CA$39,AN91),TRANS!$G:$G,$G$10,DES!$H:$H,$AN$12)</f>
        <v>0</v>
      </c>
      <c r="AZ91" s="380"/>
      <c r="BA91" s="385">
        <f>SUMIFS(DES!$F:$F,DES!$C:$C,"="&amp;DATE($M$10,$CA$39,AN91),DES!$H:$H,"efetivado")+SUMIFS(DES!$F:$F,DES!$C:$C,"="&amp;DATE($M$10,$CA$39,AN91),DES!$H:$H,$AN$12)</f>
        <v>0</v>
      </c>
      <c r="BB91" s="385">
        <f>SUMIFS(REC!$F:$F,REC!$C:$C,"="&amp;DATE($M$10,$CA$39,AN91),REC!$H:$H,"efetivado")+SUMIFS(REC!$F:$F,REC!$C:$C,"="&amp;DATE($M$10,$CA$39,AN91),REC!$H:$H,$AN$12)</f>
        <v>0</v>
      </c>
      <c r="BC91" s="385">
        <f>SUMIFS('EMP ADQ'!$G:$G,'EMP ADQ'!$C:$C,"="&amp;DATE($M$10,$CA$39,AN91),'EMP ADQ'!$I:$I,"efetivado",'EMP ADQ'!$D:$D,"Empréstimo Adquirido")+SUMIFS('EMP ADQ'!$G:$G,'EMP ADQ'!$C:$C,"="&amp;DATE($M$10,$CA$39,AN91),'EMP ADQ'!$I:$I,"efetivado",'EMP ADQ'!$D:$D,$AN$12)</f>
        <v>0</v>
      </c>
      <c r="BD91" s="385">
        <f>SUMIFS('EMP ADQ'!$G:$G,'EMP ADQ'!$C:$C,"="&amp;DATE($M$10,$CA$39,AN91),'EMP ADQ'!$I:$I,"efetivado",'EMP ADQ'!$D:$D,"Empréstimo Pago")+SUMIFS('EMP ADQ'!$G:$G,'EMP ADQ'!$C:$C,"="&amp;DATE($M$10,$CA$39,AN91),'EMP ADQ'!$I:$I,"efetivado",'EMP ADQ'!$D:$D,$AN$12)</f>
        <v>0</v>
      </c>
      <c r="BE91" s="385">
        <f>SUMIFS('EMP CON'!$G:$G,'EMP CON'!$C:$C,"="&amp;DATE($M$10,$CA$39,AN91),'EMP CON'!$I:$I,"efetivado",'EMP CON'!$D:$D,"Empréstimo Concedido")+SUMIFS('EMP CON'!$G:$G,'EMP CON'!$C:$C,"="&amp;DATE($M$10,$CA$39,AN91),'EMP CON'!$I:$I,"efetivado",'EMP CON'!$D:$D,$AN$12)</f>
        <v>0</v>
      </c>
      <c r="BF91" s="385">
        <f>SUMIFS('EMP CON'!$G:$G,'EMP CON'!$C:$C,"="&amp;DATE($M$10,$CA$39,AN91),'EMP CON'!$I:$I,"efetivado",'EMP CON'!$D:$D,"Empréstimo Recebido")+SUMIFS('EMP CON'!$G:$G,'EMP CON'!$C:$C,"="&amp;DATE($M$10,$CA$39,AN91),'EMP CON'!$I:$I,"efetivado",'EMP CON'!$D:$D,$AN$12)</f>
        <v>0</v>
      </c>
      <c r="BG91" s="385">
        <f>SUMIFS('PG CAR'!$H:$H,'PG CAR'!$C:$C,"="&amp;DATE($M$10,$CA$39,AN91),'PG CAR'!$J:$J,"efetivado")+SUMIFS('PG CAR'!$H:$H,'PG CAR'!$C:$C,"="&amp;DATE($M$10,$CA$39,AN91),'PG CAR'!$J:$J,$AN$12)</f>
        <v>0</v>
      </c>
      <c r="BH91" s="385"/>
      <c r="BI91" s="385"/>
      <c r="BM91" s="385">
        <f t="shared" si="25"/>
        <v>0</v>
      </c>
      <c r="BN91" s="385">
        <f t="shared" si="26"/>
        <v>0</v>
      </c>
      <c r="BO91" s="385">
        <f t="shared" si="27"/>
        <v>0</v>
      </c>
      <c r="BP91" s="385">
        <f t="shared" si="28"/>
        <v>0</v>
      </c>
      <c r="BQ91" s="385">
        <f t="shared" si="29"/>
        <v>0</v>
      </c>
      <c r="BR91" s="385">
        <f t="shared" si="30"/>
        <v>0</v>
      </c>
      <c r="BS91" s="385">
        <f t="shared" si="31"/>
        <v>0</v>
      </c>
      <c r="BT91" s="385">
        <f t="shared" si="32"/>
        <v>0</v>
      </c>
      <c r="BU91" s="385">
        <f t="shared" si="33"/>
        <v>0</v>
      </c>
    </row>
    <row r="92" spans="2:73" x14ac:dyDescent="0.25">
      <c r="B92" s="225"/>
      <c r="C92" s="225"/>
      <c r="D92" s="225"/>
      <c r="E92" s="225"/>
      <c r="F92" s="225"/>
      <c r="G92" s="225"/>
      <c r="H92" s="225"/>
      <c r="I92" s="225"/>
      <c r="J92" s="225"/>
      <c r="K92" s="225"/>
      <c r="L92" s="225"/>
      <c r="M92" s="225"/>
      <c r="N92" s="225"/>
      <c r="O92" s="225"/>
      <c r="P92" s="225"/>
      <c r="Q92" s="225"/>
      <c r="R92" s="225"/>
      <c r="S92" s="225"/>
      <c r="T92" s="225"/>
      <c r="U92" s="225"/>
      <c r="V92" s="225"/>
      <c r="W92" s="225"/>
      <c r="X92" s="225"/>
      <c r="Y92" s="225"/>
      <c r="Z92" s="225"/>
      <c r="AA92" s="225"/>
      <c r="AB92" s="225"/>
      <c r="AC92" s="342"/>
      <c r="AK92" s="395">
        <f t="shared" si="34"/>
        <v>44276</v>
      </c>
      <c r="AL92" s="373">
        <f t="shared" si="23"/>
        <v>3</v>
      </c>
      <c r="AM92" s="319">
        <v>21</v>
      </c>
      <c r="AN92" s="380">
        <f t="shared" si="24"/>
        <v>21</v>
      </c>
      <c r="AO92" s="385">
        <f>SUMIFS(DES!$F:$F,DES!$C:$C,"="&amp;DATE($M$10,$CA$39,AN92),DES!$G:$G,$G$10,DES!$H:$H,"efetivado")+SUMIFS(DES!$F:$F,DES!$C:$C,"="&amp;DATE($M$10,$CA$39,AN92),DES!$G:$G,$G$10,DES!$H:$H,$AN$12)</f>
        <v>0</v>
      </c>
      <c r="AP92" s="385">
        <f>SUMIFS(REC!$F:$F,REC!$C:$C,"="&amp;DATE($M$10,$CA$39,AN92),REC!$G:$G,$G$10,REC!$H:$H,"efetivado")+SUMIFS(REC!$F:$F,REC!$C:$C,"="&amp;DATE($M$10,$CA$39,AN92),REC!$G:$G,$G$10,REC!$H:$H,$AN$12)</f>
        <v>0</v>
      </c>
      <c r="AQ92" s="385">
        <f>SUMIFS('EMP ADQ'!$G:$G,'EMP ADQ'!$C:$C,"="&amp;DATE($M$10,$CA$39,AN92),'EMP ADQ'!$H:$H,$G$10,'EMP ADQ'!$I:$I,"efetivado",'EMP ADQ'!$D:$D,"Empréstimo Adquirido")+SUMIFS('EMP ADQ'!$G:$G,'EMP ADQ'!$C:$C,"="&amp;DATE($M$10,$CA$39,AN92),'EMP ADQ'!$H:$H,$G$10,'EMP ADQ'!$I:$I,"efetivado",'EMP ADQ'!$D:$D,$AN$12)</f>
        <v>0</v>
      </c>
      <c r="AR92" s="385">
        <f>SUMIFS('EMP ADQ'!$G:$G,'EMP ADQ'!$C:$C,"="&amp;DATE($M$10,$CA$39,AN92),'EMP ADQ'!$H:$H,$G$10,'EMP ADQ'!$I:$I,"efetivado",'EMP ADQ'!$D:$D,"Empréstimo Pago")+SUMIFS('EMP ADQ'!$G:$G,'EMP ADQ'!$C:$C,"="&amp;DATE($M$10,$CA$39,AN92),'EMP ADQ'!$H:$H,$G$10,'EMP ADQ'!$I:$I,"efetivado",'EMP ADQ'!$D:$D,$AN$12)</f>
        <v>0</v>
      </c>
      <c r="AS92" s="385">
        <f>SUMIFS('EMP CON'!$G:$G,'EMP CON'!$C:$C,"="&amp;DATE($M$10,$CA$39,AN92),'EMP CON'!$H:$H,$G$10,'EMP CON'!$I:$I,"efetivado",'EMP CON'!$D:$D,"Empréstimo Concedido")+SUMIFS('EMP CON'!$G:$G,'EMP CON'!$C:$C,"="&amp;DATE($M$10,$CA$39,AN92),'EMP CON'!$H:$H,$G$10,'EMP CON'!$I:$I,"efetivado",'EMP CON'!$D:$D,$AN$12)</f>
        <v>0</v>
      </c>
      <c r="AT92" s="385">
        <f>SUMIFS('EMP CON'!$G:$G,'EMP CON'!$C:$C,"="&amp;DATE($M$10,$CA$39,AN92),'EMP CON'!$H:$H,$G$10,'EMP CON'!$I:$I,"efetivado",'EMP CON'!$D:$D,"Empréstimo Recebido")+SUMIFS('EMP CON'!$G:$G,'EMP CON'!$C:$C,"="&amp;DATE($M$10,$CA$39,AN92),'EMP CON'!$H:$H,$G$10,'EMP CON'!$I:$I,"efetivado",'EMP CON'!$D:$D,$AN$12)</f>
        <v>0</v>
      </c>
      <c r="AU92" s="385">
        <f>SUMIFS('PG CAR'!$H:$H,'PG CAR'!$C:$C,"="&amp;DATE($M$10,$CA$39,AN92),'PG CAR'!$I:$I,$G$10,'PG CAR'!$J:$J,"efetivado")+SUMIFS('PG CAR'!$H:$H,'PG CAR'!$C:$C,"="&amp;DATE($M$10,$CA$39,AN92),'PG CAR'!$I:$I,$G$10,'PG CAR'!$J:$J,$AN$12)</f>
        <v>0</v>
      </c>
      <c r="AV92" s="385">
        <f>SUMIFS(TRANS!$F:$F,TRANS!$C:$C,"="&amp;DATE($M$10,$CA$39,AN92),TRANS!$D:$D,$G$10,DES!$H:$H,"efetivado")+SUMIFS(TRANS!$F:$F,TRANS!$C:$C,"="&amp;DATE($M$10,$CA$39,AN92),TRANS!$D:$D,$G$10,DES!$H:$H,$AN$12)</f>
        <v>0</v>
      </c>
      <c r="AW92" s="385">
        <f>SUMIFS(TRANS!$F:$F,TRANS!$C:$C,"="&amp;DATE($M$10,$CA$39,AN92),TRANS!$G:$G,$G$10,DES!$H:$H,"efetivado")+SUMIFS(TRANS!$F:$F,TRANS!$C:$C,"="&amp;DATE($M$10,$CA$39,AN92),TRANS!$G:$G,$G$10,DES!$H:$H,$AN$12)</f>
        <v>0</v>
      </c>
      <c r="AZ92" s="380"/>
      <c r="BA92" s="385">
        <f>SUMIFS(DES!$F:$F,DES!$C:$C,"="&amp;DATE($M$10,$CA$39,AN92),DES!$H:$H,"efetivado")+SUMIFS(DES!$F:$F,DES!$C:$C,"="&amp;DATE($M$10,$CA$39,AN92),DES!$H:$H,$AN$12)</f>
        <v>0</v>
      </c>
      <c r="BB92" s="385">
        <f>SUMIFS(REC!$F:$F,REC!$C:$C,"="&amp;DATE($M$10,$CA$39,AN92),REC!$H:$H,"efetivado")+SUMIFS(REC!$F:$F,REC!$C:$C,"="&amp;DATE($M$10,$CA$39,AN92),REC!$H:$H,$AN$12)</f>
        <v>0</v>
      </c>
      <c r="BC92" s="385">
        <f>SUMIFS('EMP ADQ'!$G:$G,'EMP ADQ'!$C:$C,"="&amp;DATE($M$10,$CA$39,AN92),'EMP ADQ'!$I:$I,"efetivado",'EMP ADQ'!$D:$D,"Empréstimo Adquirido")+SUMIFS('EMP ADQ'!$G:$G,'EMP ADQ'!$C:$C,"="&amp;DATE($M$10,$CA$39,AN92),'EMP ADQ'!$I:$I,"efetivado",'EMP ADQ'!$D:$D,$AN$12)</f>
        <v>0</v>
      </c>
      <c r="BD92" s="385">
        <f>SUMIFS('EMP ADQ'!$G:$G,'EMP ADQ'!$C:$C,"="&amp;DATE($M$10,$CA$39,AN92),'EMP ADQ'!$I:$I,"efetivado",'EMP ADQ'!$D:$D,"Empréstimo Pago")+SUMIFS('EMP ADQ'!$G:$G,'EMP ADQ'!$C:$C,"="&amp;DATE($M$10,$CA$39,AN92),'EMP ADQ'!$I:$I,"efetivado",'EMP ADQ'!$D:$D,$AN$12)</f>
        <v>0</v>
      </c>
      <c r="BE92" s="385">
        <f>SUMIFS('EMP CON'!$G:$G,'EMP CON'!$C:$C,"="&amp;DATE($M$10,$CA$39,AN92),'EMP CON'!$I:$I,"efetivado",'EMP CON'!$D:$D,"Empréstimo Concedido")+SUMIFS('EMP CON'!$G:$G,'EMP CON'!$C:$C,"="&amp;DATE($M$10,$CA$39,AN92),'EMP CON'!$I:$I,"efetivado",'EMP CON'!$D:$D,$AN$12)</f>
        <v>0</v>
      </c>
      <c r="BF92" s="385">
        <f>SUMIFS('EMP CON'!$G:$G,'EMP CON'!$C:$C,"="&amp;DATE($M$10,$CA$39,AN92),'EMP CON'!$I:$I,"efetivado",'EMP CON'!$D:$D,"Empréstimo Recebido")+SUMIFS('EMP CON'!$G:$G,'EMP CON'!$C:$C,"="&amp;DATE($M$10,$CA$39,AN92),'EMP CON'!$I:$I,"efetivado",'EMP CON'!$D:$D,$AN$12)</f>
        <v>0</v>
      </c>
      <c r="BG92" s="385">
        <f>SUMIFS('PG CAR'!$H:$H,'PG CAR'!$C:$C,"="&amp;DATE($M$10,$CA$39,AN92),'PG CAR'!$J:$J,"efetivado")+SUMIFS('PG CAR'!$H:$H,'PG CAR'!$C:$C,"="&amp;DATE($M$10,$CA$39,AN92),'PG CAR'!$J:$J,$AN$12)</f>
        <v>0</v>
      </c>
      <c r="BH92" s="385"/>
      <c r="BI92" s="385"/>
      <c r="BM92" s="385">
        <f t="shared" si="25"/>
        <v>0</v>
      </c>
      <c r="BN92" s="385">
        <f t="shared" si="26"/>
        <v>0</v>
      </c>
      <c r="BO92" s="385">
        <f t="shared" si="27"/>
        <v>0</v>
      </c>
      <c r="BP92" s="385">
        <f t="shared" si="28"/>
        <v>0</v>
      </c>
      <c r="BQ92" s="385">
        <f t="shared" si="29"/>
        <v>0</v>
      </c>
      <c r="BR92" s="385">
        <f t="shared" si="30"/>
        <v>0</v>
      </c>
      <c r="BS92" s="385">
        <f t="shared" si="31"/>
        <v>0</v>
      </c>
      <c r="BT92" s="385">
        <f t="shared" si="32"/>
        <v>0</v>
      </c>
      <c r="BU92" s="385">
        <f t="shared" si="33"/>
        <v>0</v>
      </c>
    </row>
    <row r="93" spans="2:73" x14ac:dyDescent="0.25">
      <c r="B93" s="225"/>
      <c r="C93" s="225"/>
      <c r="D93" s="225"/>
      <c r="E93" s="225"/>
      <c r="F93" s="225"/>
      <c r="G93" s="225"/>
      <c r="H93" s="225"/>
      <c r="I93" s="225"/>
      <c r="J93" s="225"/>
      <c r="K93" s="225"/>
      <c r="L93" s="225"/>
      <c r="M93" s="225"/>
      <c r="N93" s="225"/>
      <c r="O93" s="225"/>
      <c r="P93" s="225"/>
      <c r="Q93" s="225"/>
      <c r="R93" s="225"/>
      <c r="S93" s="225"/>
      <c r="T93" s="225"/>
      <c r="U93" s="225"/>
      <c r="V93" s="225"/>
      <c r="W93" s="225"/>
      <c r="X93" s="225"/>
      <c r="Y93" s="225"/>
      <c r="Z93" s="225"/>
      <c r="AA93" s="225"/>
      <c r="AB93" s="225"/>
      <c r="AC93" s="342"/>
      <c r="AK93" s="395">
        <f t="shared" si="34"/>
        <v>44277</v>
      </c>
      <c r="AL93" s="373">
        <f t="shared" si="23"/>
        <v>3</v>
      </c>
      <c r="AM93" s="319">
        <v>22</v>
      </c>
      <c r="AN93" s="380">
        <f t="shared" si="24"/>
        <v>22</v>
      </c>
      <c r="AO93" s="385">
        <f>SUMIFS(DES!$F:$F,DES!$C:$C,"="&amp;DATE($M$10,$CA$39,AN93),DES!$G:$G,$G$10,DES!$H:$H,"efetivado")+SUMIFS(DES!$F:$F,DES!$C:$C,"="&amp;DATE($M$10,$CA$39,AN93),DES!$G:$G,$G$10,DES!$H:$H,$AN$12)</f>
        <v>0</v>
      </c>
      <c r="AP93" s="385">
        <f>SUMIFS(REC!$F:$F,REC!$C:$C,"="&amp;DATE($M$10,$CA$39,AN93),REC!$G:$G,$G$10,REC!$H:$H,"efetivado")+SUMIFS(REC!$F:$F,REC!$C:$C,"="&amp;DATE($M$10,$CA$39,AN93),REC!$G:$G,$G$10,REC!$H:$H,$AN$12)</f>
        <v>0</v>
      </c>
      <c r="AQ93" s="385">
        <f>SUMIFS('EMP ADQ'!$G:$G,'EMP ADQ'!$C:$C,"="&amp;DATE($M$10,$CA$39,AN93),'EMP ADQ'!$H:$H,$G$10,'EMP ADQ'!$I:$I,"efetivado",'EMP ADQ'!$D:$D,"Empréstimo Adquirido")+SUMIFS('EMP ADQ'!$G:$G,'EMP ADQ'!$C:$C,"="&amp;DATE($M$10,$CA$39,AN93),'EMP ADQ'!$H:$H,$G$10,'EMP ADQ'!$I:$I,"efetivado",'EMP ADQ'!$D:$D,$AN$12)</f>
        <v>0</v>
      </c>
      <c r="AR93" s="385">
        <f>SUMIFS('EMP ADQ'!$G:$G,'EMP ADQ'!$C:$C,"="&amp;DATE($M$10,$CA$39,AN93),'EMP ADQ'!$H:$H,$G$10,'EMP ADQ'!$I:$I,"efetivado",'EMP ADQ'!$D:$D,"Empréstimo Pago")+SUMIFS('EMP ADQ'!$G:$G,'EMP ADQ'!$C:$C,"="&amp;DATE($M$10,$CA$39,AN93),'EMP ADQ'!$H:$H,$G$10,'EMP ADQ'!$I:$I,"efetivado",'EMP ADQ'!$D:$D,$AN$12)</f>
        <v>0</v>
      </c>
      <c r="AS93" s="385">
        <f>SUMIFS('EMP CON'!$G:$G,'EMP CON'!$C:$C,"="&amp;DATE($M$10,$CA$39,AN93),'EMP CON'!$H:$H,$G$10,'EMP CON'!$I:$I,"efetivado",'EMP CON'!$D:$D,"Empréstimo Concedido")+SUMIFS('EMP CON'!$G:$G,'EMP CON'!$C:$C,"="&amp;DATE($M$10,$CA$39,AN93),'EMP CON'!$H:$H,$G$10,'EMP CON'!$I:$I,"efetivado",'EMP CON'!$D:$D,$AN$12)</f>
        <v>0</v>
      </c>
      <c r="AT93" s="385">
        <f>SUMIFS('EMP CON'!$G:$G,'EMP CON'!$C:$C,"="&amp;DATE($M$10,$CA$39,AN93),'EMP CON'!$H:$H,$G$10,'EMP CON'!$I:$I,"efetivado",'EMP CON'!$D:$D,"Empréstimo Recebido")+SUMIFS('EMP CON'!$G:$G,'EMP CON'!$C:$C,"="&amp;DATE($M$10,$CA$39,AN93),'EMP CON'!$H:$H,$G$10,'EMP CON'!$I:$I,"efetivado",'EMP CON'!$D:$D,$AN$12)</f>
        <v>0</v>
      </c>
      <c r="AU93" s="385">
        <f>SUMIFS('PG CAR'!$H:$H,'PG CAR'!$C:$C,"="&amp;DATE($M$10,$CA$39,AN93),'PG CAR'!$I:$I,$G$10,'PG CAR'!$J:$J,"efetivado")+SUMIFS('PG CAR'!$H:$H,'PG CAR'!$C:$C,"="&amp;DATE($M$10,$CA$39,AN93),'PG CAR'!$I:$I,$G$10,'PG CAR'!$J:$J,$AN$12)</f>
        <v>0</v>
      </c>
      <c r="AV93" s="385">
        <f>SUMIFS(TRANS!$F:$F,TRANS!$C:$C,"="&amp;DATE($M$10,$CA$39,AN93),TRANS!$D:$D,$G$10,DES!$H:$H,"efetivado")+SUMIFS(TRANS!$F:$F,TRANS!$C:$C,"="&amp;DATE($M$10,$CA$39,AN93),TRANS!$D:$D,$G$10,DES!$H:$H,$AN$12)</f>
        <v>0</v>
      </c>
      <c r="AW93" s="385">
        <f>SUMIFS(TRANS!$F:$F,TRANS!$C:$C,"="&amp;DATE($M$10,$CA$39,AN93),TRANS!$G:$G,$G$10,DES!$H:$H,"efetivado")+SUMIFS(TRANS!$F:$F,TRANS!$C:$C,"="&amp;DATE($M$10,$CA$39,AN93),TRANS!$G:$G,$G$10,DES!$H:$H,$AN$12)</f>
        <v>0</v>
      </c>
      <c r="AZ93" s="380"/>
      <c r="BA93" s="385">
        <f>SUMIFS(DES!$F:$F,DES!$C:$C,"="&amp;DATE($M$10,$CA$39,AN93),DES!$H:$H,"efetivado")+SUMIFS(DES!$F:$F,DES!$C:$C,"="&amp;DATE($M$10,$CA$39,AN93),DES!$H:$H,$AN$12)</f>
        <v>0</v>
      </c>
      <c r="BB93" s="385">
        <f>SUMIFS(REC!$F:$F,REC!$C:$C,"="&amp;DATE($M$10,$CA$39,AN93),REC!$H:$H,"efetivado")+SUMIFS(REC!$F:$F,REC!$C:$C,"="&amp;DATE($M$10,$CA$39,AN93),REC!$H:$H,$AN$12)</f>
        <v>0</v>
      </c>
      <c r="BC93" s="385">
        <f>SUMIFS('EMP ADQ'!$G:$G,'EMP ADQ'!$C:$C,"="&amp;DATE($M$10,$CA$39,AN93),'EMP ADQ'!$I:$I,"efetivado",'EMP ADQ'!$D:$D,"Empréstimo Adquirido")+SUMIFS('EMP ADQ'!$G:$G,'EMP ADQ'!$C:$C,"="&amp;DATE($M$10,$CA$39,AN93),'EMP ADQ'!$I:$I,"efetivado",'EMP ADQ'!$D:$D,$AN$12)</f>
        <v>0</v>
      </c>
      <c r="BD93" s="385">
        <f>SUMIFS('EMP ADQ'!$G:$G,'EMP ADQ'!$C:$C,"="&amp;DATE($M$10,$CA$39,AN93),'EMP ADQ'!$I:$I,"efetivado",'EMP ADQ'!$D:$D,"Empréstimo Pago")+SUMIFS('EMP ADQ'!$G:$G,'EMP ADQ'!$C:$C,"="&amp;DATE($M$10,$CA$39,AN93),'EMP ADQ'!$I:$I,"efetivado",'EMP ADQ'!$D:$D,$AN$12)</f>
        <v>0</v>
      </c>
      <c r="BE93" s="385">
        <f>SUMIFS('EMP CON'!$G:$G,'EMP CON'!$C:$C,"="&amp;DATE($M$10,$CA$39,AN93),'EMP CON'!$I:$I,"efetivado",'EMP CON'!$D:$D,"Empréstimo Concedido")+SUMIFS('EMP CON'!$G:$G,'EMP CON'!$C:$C,"="&amp;DATE($M$10,$CA$39,AN93),'EMP CON'!$I:$I,"efetivado",'EMP CON'!$D:$D,$AN$12)</f>
        <v>0</v>
      </c>
      <c r="BF93" s="385">
        <f>SUMIFS('EMP CON'!$G:$G,'EMP CON'!$C:$C,"="&amp;DATE($M$10,$CA$39,AN93),'EMP CON'!$I:$I,"efetivado",'EMP CON'!$D:$D,"Empréstimo Recebido")+SUMIFS('EMP CON'!$G:$G,'EMP CON'!$C:$C,"="&amp;DATE($M$10,$CA$39,AN93),'EMP CON'!$I:$I,"efetivado",'EMP CON'!$D:$D,$AN$12)</f>
        <v>0</v>
      </c>
      <c r="BG93" s="385">
        <f>SUMIFS('PG CAR'!$H:$H,'PG CAR'!$C:$C,"="&amp;DATE($M$10,$CA$39,AN93),'PG CAR'!$J:$J,"efetivado")+SUMIFS('PG CAR'!$H:$H,'PG CAR'!$C:$C,"="&amp;DATE($M$10,$CA$39,AN93),'PG CAR'!$J:$J,$AN$12)</f>
        <v>0</v>
      </c>
      <c r="BH93" s="385"/>
      <c r="BI93" s="385"/>
      <c r="BM93" s="385">
        <f t="shared" si="25"/>
        <v>0</v>
      </c>
      <c r="BN93" s="385">
        <f t="shared" si="26"/>
        <v>0</v>
      </c>
      <c r="BO93" s="385">
        <f t="shared" si="27"/>
        <v>0</v>
      </c>
      <c r="BP93" s="385">
        <f t="shared" si="28"/>
        <v>0</v>
      </c>
      <c r="BQ93" s="385">
        <f t="shared" si="29"/>
        <v>0</v>
      </c>
      <c r="BR93" s="385">
        <f t="shared" si="30"/>
        <v>0</v>
      </c>
      <c r="BS93" s="385">
        <f t="shared" si="31"/>
        <v>0</v>
      </c>
      <c r="BT93" s="385">
        <f t="shared" si="32"/>
        <v>0</v>
      </c>
      <c r="BU93" s="385">
        <f t="shared" si="33"/>
        <v>0</v>
      </c>
    </row>
    <row r="94" spans="2:73" x14ac:dyDescent="0.25"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5"/>
      <c r="P94" s="225"/>
      <c r="Q94" s="225"/>
      <c r="R94" s="225"/>
      <c r="S94" s="225"/>
      <c r="T94" s="225"/>
      <c r="U94" s="225"/>
      <c r="V94" s="225"/>
      <c r="W94" s="225"/>
      <c r="X94" s="225"/>
      <c r="Y94" s="225"/>
      <c r="Z94" s="225"/>
      <c r="AA94" s="225"/>
      <c r="AB94" s="225"/>
      <c r="AC94" s="342"/>
      <c r="AK94" s="395">
        <f t="shared" si="34"/>
        <v>44278</v>
      </c>
      <c r="AL94" s="373">
        <f t="shared" si="23"/>
        <v>3</v>
      </c>
      <c r="AM94" s="319">
        <v>23</v>
      </c>
      <c r="AN94" s="380">
        <f t="shared" si="24"/>
        <v>23</v>
      </c>
      <c r="AO94" s="385">
        <f>SUMIFS(DES!$F:$F,DES!$C:$C,"="&amp;DATE($M$10,$CA$39,AN94),DES!$G:$G,$G$10,DES!$H:$H,"efetivado")+SUMIFS(DES!$F:$F,DES!$C:$C,"="&amp;DATE($M$10,$CA$39,AN94),DES!$G:$G,$G$10,DES!$H:$H,$AN$12)</f>
        <v>0</v>
      </c>
      <c r="AP94" s="385">
        <f>SUMIFS(REC!$F:$F,REC!$C:$C,"="&amp;DATE($M$10,$CA$39,AN94),REC!$G:$G,$G$10,REC!$H:$H,"efetivado")+SUMIFS(REC!$F:$F,REC!$C:$C,"="&amp;DATE($M$10,$CA$39,AN94),REC!$G:$G,$G$10,REC!$H:$H,$AN$12)</f>
        <v>0</v>
      </c>
      <c r="AQ94" s="385">
        <f>SUMIFS('EMP ADQ'!$G:$G,'EMP ADQ'!$C:$C,"="&amp;DATE($M$10,$CA$39,AN94),'EMP ADQ'!$H:$H,$G$10,'EMP ADQ'!$I:$I,"efetivado",'EMP ADQ'!$D:$D,"Empréstimo Adquirido")+SUMIFS('EMP ADQ'!$G:$G,'EMP ADQ'!$C:$C,"="&amp;DATE($M$10,$CA$39,AN94),'EMP ADQ'!$H:$H,$G$10,'EMP ADQ'!$I:$I,"efetivado",'EMP ADQ'!$D:$D,$AN$12)</f>
        <v>0</v>
      </c>
      <c r="AR94" s="385">
        <f>SUMIFS('EMP ADQ'!$G:$G,'EMP ADQ'!$C:$C,"="&amp;DATE($M$10,$CA$39,AN94),'EMP ADQ'!$H:$H,$G$10,'EMP ADQ'!$I:$I,"efetivado",'EMP ADQ'!$D:$D,"Empréstimo Pago")+SUMIFS('EMP ADQ'!$G:$G,'EMP ADQ'!$C:$C,"="&amp;DATE($M$10,$CA$39,AN94),'EMP ADQ'!$H:$H,$G$10,'EMP ADQ'!$I:$I,"efetivado",'EMP ADQ'!$D:$D,$AN$12)</f>
        <v>0</v>
      </c>
      <c r="AS94" s="385">
        <f>SUMIFS('EMP CON'!$G:$G,'EMP CON'!$C:$C,"="&amp;DATE($M$10,$CA$39,AN94),'EMP CON'!$H:$H,$G$10,'EMP CON'!$I:$I,"efetivado",'EMP CON'!$D:$D,"Empréstimo Concedido")+SUMIFS('EMP CON'!$G:$G,'EMP CON'!$C:$C,"="&amp;DATE($M$10,$CA$39,AN94),'EMP CON'!$H:$H,$G$10,'EMP CON'!$I:$I,"efetivado",'EMP CON'!$D:$D,$AN$12)</f>
        <v>0</v>
      </c>
      <c r="AT94" s="385">
        <f>SUMIFS('EMP CON'!$G:$G,'EMP CON'!$C:$C,"="&amp;DATE($M$10,$CA$39,AN94),'EMP CON'!$H:$H,$G$10,'EMP CON'!$I:$I,"efetivado",'EMP CON'!$D:$D,"Empréstimo Recebido")+SUMIFS('EMP CON'!$G:$G,'EMP CON'!$C:$C,"="&amp;DATE($M$10,$CA$39,AN94),'EMP CON'!$H:$H,$G$10,'EMP CON'!$I:$I,"efetivado",'EMP CON'!$D:$D,$AN$12)</f>
        <v>0</v>
      </c>
      <c r="AU94" s="385">
        <f>SUMIFS('PG CAR'!$H:$H,'PG CAR'!$C:$C,"="&amp;DATE($M$10,$CA$39,AN94),'PG CAR'!$I:$I,$G$10,'PG CAR'!$J:$J,"efetivado")+SUMIFS('PG CAR'!$H:$H,'PG CAR'!$C:$C,"="&amp;DATE($M$10,$CA$39,AN94),'PG CAR'!$I:$I,$G$10,'PG CAR'!$J:$J,$AN$12)</f>
        <v>0</v>
      </c>
      <c r="AV94" s="385">
        <f>SUMIFS(TRANS!$F:$F,TRANS!$C:$C,"="&amp;DATE($M$10,$CA$39,AN94),TRANS!$D:$D,$G$10,DES!$H:$H,"efetivado")+SUMIFS(TRANS!$F:$F,TRANS!$C:$C,"="&amp;DATE($M$10,$CA$39,AN94),TRANS!$D:$D,$G$10,DES!$H:$H,$AN$12)</f>
        <v>0</v>
      </c>
      <c r="AW94" s="385">
        <f>SUMIFS(TRANS!$F:$F,TRANS!$C:$C,"="&amp;DATE($M$10,$CA$39,AN94),TRANS!$G:$G,$G$10,DES!$H:$H,"efetivado")+SUMIFS(TRANS!$F:$F,TRANS!$C:$C,"="&amp;DATE($M$10,$CA$39,AN94),TRANS!$G:$G,$G$10,DES!$H:$H,$AN$12)</f>
        <v>0</v>
      </c>
      <c r="AZ94" s="380"/>
      <c r="BA94" s="385">
        <f>SUMIFS(DES!$F:$F,DES!$C:$C,"="&amp;DATE($M$10,$CA$39,AN94),DES!$H:$H,"efetivado")+SUMIFS(DES!$F:$F,DES!$C:$C,"="&amp;DATE($M$10,$CA$39,AN94),DES!$H:$H,$AN$12)</f>
        <v>0</v>
      </c>
      <c r="BB94" s="385">
        <f>SUMIFS(REC!$F:$F,REC!$C:$C,"="&amp;DATE($M$10,$CA$39,AN94),REC!$H:$H,"efetivado")+SUMIFS(REC!$F:$F,REC!$C:$C,"="&amp;DATE($M$10,$CA$39,AN94),REC!$H:$H,$AN$12)</f>
        <v>0</v>
      </c>
      <c r="BC94" s="385">
        <f>SUMIFS('EMP ADQ'!$G:$G,'EMP ADQ'!$C:$C,"="&amp;DATE($M$10,$CA$39,AN94),'EMP ADQ'!$I:$I,"efetivado",'EMP ADQ'!$D:$D,"Empréstimo Adquirido")+SUMIFS('EMP ADQ'!$G:$G,'EMP ADQ'!$C:$C,"="&amp;DATE($M$10,$CA$39,AN94),'EMP ADQ'!$I:$I,"efetivado",'EMP ADQ'!$D:$D,$AN$12)</f>
        <v>0</v>
      </c>
      <c r="BD94" s="385">
        <f>SUMIFS('EMP ADQ'!$G:$G,'EMP ADQ'!$C:$C,"="&amp;DATE($M$10,$CA$39,AN94),'EMP ADQ'!$I:$I,"efetivado",'EMP ADQ'!$D:$D,"Empréstimo Pago")+SUMIFS('EMP ADQ'!$G:$G,'EMP ADQ'!$C:$C,"="&amp;DATE($M$10,$CA$39,AN94),'EMP ADQ'!$I:$I,"efetivado",'EMP ADQ'!$D:$D,$AN$12)</f>
        <v>0</v>
      </c>
      <c r="BE94" s="385">
        <f>SUMIFS('EMP CON'!$G:$G,'EMP CON'!$C:$C,"="&amp;DATE($M$10,$CA$39,AN94),'EMP CON'!$I:$I,"efetivado",'EMP CON'!$D:$D,"Empréstimo Concedido")+SUMIFS('EMP CON'!$G:$G,'EMP CON'!$C:$C,"="&amp;DATE($M$10,$CA$39,AN94),'EMP CON'!$I:$I,"efetivado",'EMP CON'!$D:$D,$AN$12)</f>
        <v>0</v>
      </c>
      <c r="BF94" s="385">
        <f>SUMIFS('EMP CON'!$G:$G,'EMP CON'!$C:$C,"="&amp;DATE($M$10,$CA$39,AN94),'EMP CON'!$I:$I,"efetivado",'EMP CON'!$D:$D,"Empréstimo Recebido")+SUMIFS('EMP CON'!$G:$G,'EMP CON'!$C:$C,"="&amp;DATE($M$10,$CA$39,AN94),'EMP CON'!$I:$I,"efetivado",'EMP CON'!$D:$D,$AN$12)</f>
        <v>0</v>
      </c>
      <c r="BG94" s="385">
        <f>SUMIFS('PG CAR'!$H:$H,'PG CAR'!$C:$C,"="&amp;DATE($M$10,$CA$39,AN94),'PG CAR'!$J:$J,"efetivado")+SUMIFS('PG CAR'!$H:$H,'PG CAR'!$C:$C,"="&amp;DATE($M$10,$CA$39,AN94),'PG CAR'!$J:$J,$AN$12)</f>
        <v>0</v>
      </c>
      <c r="BH94" s="385"/>
      <c r="BI94" s="385"/>
      <c r="BM94" s="385">
        <f t="shared" si="25"/>
        <v>0</v>
      </c>
      <c r="BN94" s="385">
        <f t="shared" si="26"/>
        <v>0</v>
      </c>
      <c r="BO94" s="385">
        <f t="shared" si="27"/>
        <v>0</v>
      </c>
      <c r="BP94" s="385">
        <f t="shared" si="28"/>
        <v>0</v>
      </c>
      <c r="BQ94" s="385">
        <f t="shared" si="29"/>
        <v>0</v>
      </c>
      <c r="BR94" s="385">
        <f t="shared" si="30"/>
        <v>0</v>
      </c>
      <c r="BS94" s="385">
        <f t="shared" si="31"/>
        <v>0</v>
      </c>
      <c r="BT94" s="385">
        <f t="shared" si="32"/>
        <v>0</v>
      </c>
      <c r="BU94" s="385">
        <f t="shared" si="33"/>
        <v>0</v>
      </c>
    </row>
    <row r="95" spans="2:73" x14ac:dyDescent="0.25">
      <c r="B95" s="225"/>
      <c r="C95" s="225"/>
      <c r="D95" s="225"/>
      <c r="E95" s="225"/>
      <c r="F95" s="225"/>
      <c r="G95" s="225"/>
      <c r="H95" s="225"/>
      <c r="I95" s="225"/>
      <c r="J95" s="225"/>
      <c r="K95" s="225"/>
      <c r="L95" s="225"/>
      <c r="M95" s="225"/>
      <c r="N95" s="225"/>
      <c r="O95" s="225"/>
      <c r="P95" s="225"/>
      <c r="Q95" s="225"/>
      <c r="R95" s="225"/>
      <c r="S95" s="225"/>
      <c r="T95" s="225"/>
      <c r="U95" s="225"/>
      <c r="V95" s="225"/>
      <c r="W95" s="225"/>
      <c r="X95" s="225"/>
      <c r="Y95" s="225"/>
      <c r="Z95" s="225"/>
      <c r="AA95" s="225"/>
      <c r="AB95" s="225"/>
      <c r="AC95" s="342"/>
      <c r="AK95" s="395">
        <f t="shared" si="34"/>
        <v>44279</v>
      </c>
      <c r="AL95" s="373">
        <f t="shared" si="23"/>
        <v>3</v>
      </c>
      <c r="AM95" s="319">
        <v>24</v>
      </c>
      <c r="AN95" s="380">
        <f t="shared" si="24"/>
        <v>24</v>
      </c>
      <c r="AO95" s="385">
        <f>SUMIFS(DES!$F:$F,DES!$C:$C,"="&amp;DATE($M$10,$CA$39,AN95),DES!$G:$G,$G$10,DES!$H:$H,"efetivado")+SUMIFS(DES!$F:$F,DES!$C:$C,"="&amp;DATE($M$10,$CA$39,AN95),DES!$G:$G,$G$10,DES!$H:$H,$AN$12)</f>
        <v>0</v>
      </c>
      <c r="AP95" s="385">
        <f>SUMIFS(REC!$F:$F,REC!$C:$C,"="&amp;DATE($M$10,$CA$39,AN95),REC!$G:$G,$G$10,REC!$H:$H,"efetivado")+SUMIFS(REC!$F:$F,REC!$C:$C,"="&amp;DATE($M$10,$CA$39,AN95),REC!$G:$G,$G$10,REC!$H:$H,$AN$12)</f>
        <v>0</v>
      </c>
      <c r="AQ95" s="385">
        <f>SUMIFS('EMP ADQ'!$G:$G,'EMP ADQ'!$C:$C,"="&amp;DATE($M$10,$CA$39,AN95),'EMP ADQ'!$H:$H,$G$10,'EMP ADQ'!$I:$I,"efetivado",'EMP ADQ'!$D:$D,"Empréstimo Adquirido")+SUMIFS('EMP ADQ'!$G:$G,'EMP ADQ'!$C:$C,"="&amp;DATE($M$10,$CA$39,AN95),'EMP ADQ'!$H:$H,$G$10,'EMP ADQ'!$I:$I,"efetivado",'EMP ADQ'!$D:$D,$AN$12)</f>
        <v>0</v>
      </c>
      <c r="AR95" s="385">
        <f>SUMIFS('EMP ADQ'!$G:$G,'EMP ADQ'!$C:$C,"="&amp;DATE($M$10,$CA$39,AN95),'EMP ADQ'!$H:$H,$G$10,'EMP ADQ'!$I:$I,"efetivado",'EMP ADQ'!$D:$D,"Empréstimo Pago")+SUMIFS('EMP ADQ'!$G:$G,'EMP ADQ'!$C:$C,"="&amp;DATE($M$10,$CA$39,AN95),'EMP ADQ'!$H:$H,$G$10,'EMP ADQ'!$I:$I,"efetivado",'EMP ADQ'!$D:$D,$AN$12)</f>
        <v>0</v>
      </c>
      <c r="AS95" s="385">
        <f>SUMIFS('EMP CON'!$G:$G,'EMP CON'!$C:$C,"="&amp;DATE($M$10,$CA$39,AN95),'EMP CON'!$H:$H,$G$10,'EMP CON'!$I:$I,"efetivado",'EMP CON'!$D:$D,"Empréstimo Concedido")+SUMIFS('EMP CON'!$G:$G,'EMP CON'!$C:$C,"="&amp;DATE($M$10,$CA$39,AN95),'EMP CON'!$H:$H,$G$10,'EMP CON'!$I:$I,"efetivado",'EMP CON'!$D:$D,$AN$12)</f>
        <v>0</v>
      </c>
      <c r="AT95" s="385">
        <f>SUMIFS('EMP CON'!$G:$G,'EMP CON'!$C:$C,"="&amp;DATE($M$10,$CA$39,AN95),'EMP CON'!$H:$H,$G$10,'EMP CON'!$I:$I,"efetivado",'EMP CON'!$D:$D,"Empréstimo Recebido")+SUMIFS('EMP CON'!$G:$G,'EMP CON'!$C:$C,"="&amp;DATE($M$10,$CA$39,AN95),'EMP CON'!$H:$H,$G$10,'EMP CON'!$I:$I,"efetivado",'EMP CON'!$D:$D,$AN$12)</f>
        <v>0</v>
      </c>
      <c r="AU95" s="385">
        <f>SUMIFS('PG CAR'!$H:$H,'PG CAR'!$C:$C,"="&amp;DATE($M$10,$CA$39,AN95),'PG CAR'!$I:$I,$G$10,'PG CAR'!$J:$J,"efetivado")+SUMIFS('PG CAR'!$H:$H,'PG CAR'!$C:$C,"="&amp;DATE($M$10,$CA$39,AN95),'PG CAR'!$I:$I,$G$10,'PG CAR'!$J:$J,$AN$12)</f>
        <v>0</v>
      </c>
      <c r="AV95" s="385">
        <f>SUMIFS(TRANS!$F:$F,TRANS!$C:$C,"="&amp;DATE($M$10,$CA$39,AN95),TRANS!$D:$D,$G$10,DES!$H:$H,"efetivado")+SUMIFS(TRANS!$F:$F,TRANS!$C:$C,"="&amp;DATE($M$10,$CA$39,AN95),TRANS!$D:$D,$G$10,DES!$H:$H,$AN$12)</f>
        <v>0</v>
      </c>
      <c r="AW95" s="385">
        <f>SUMIFS(TRANS!$F:$F,TRANS!$C:$C,"="&amp;DATE($M$10,$CA$39,AN95),TRANS!$G:$G,$G$10,DES!$H:$H,"efetivado")+SUMIFS(TRANS!$F:$F,TRANS!$C:$C,"="&amp;DATE($M$10,$CA$39,AN95),TRANS!$G:$G,$G$10,DES!$H:$H,$AN$12)</f>
        <v>0</v>
      </c>
      <c r="AZ95" s="380"/>
      <c r="BA95" s="385">
        <f>SUMIFS(DES!$F:$F,DES!$C:$C,"="&amp;DATE($M$10,$CA$39,AN95),DES!$H:$H,"efetivado")+SUMIFS(DES!$F:$F,DES!$C:$C,"="&amp;DATE($M$10,$CA$39,AN95),DES!$H:$H,$AN$12)</f>
        <v>0</v>
      </c>
      <c r="BB95" s="385">
        <f>SUMIFS(REC!$F:$F,REC!$C:$C,"="&amp;DATE($M$10,$CA$39,AN95),REC!$H:$H,"efetivado")+SUMIFS(REC!$F:$F,REC!$C:$C,"="&amp;DATE($M$10,$CA$39,AN95),REC!$H:$H,$AN$12)</f>
        <v>0</v>
      </c>
      <c r="BC95" s="385">
        <f>SUMIFS('EMP ADQ'!$G:$G,'EMP ADQ'!$C:$C,"="&amp;DATE($M$10,$CA$39,AN95),'EMP ADQ'!$I:$I,"efetivado",'EMP ADQ'!$D:$D,"Empréstimo Adquirido")+SUMIFS('EMP ADQ'!$G:$G,'EMP ADQ'!$C:$C,"="&amp;DATE($M$10,$CA$39,AN95),'EMP ADQ'!$I:$I,"efetivado",'EMP ADQ'!$D:$D,$AN$12)</f>
        <v>0</v>
      </c>
      <c r="BD95" s="385">
        <f>SUMIFS('EMP ADQ'!$G:$G,'EMP ADQ'!$C:$C,"="&amp;DATE($M$10,$CA$39,AN95),'EMP ADQ'!$I:$I,"efetivado",'EMP ADQ'!$D:$D,"Empréstimo Pago")+SUMIFS('EMP ADQ'!$G:$G,'EMP ADQ'!$C:$C,"="&amp;DATE($M$10,$CA$39,AN95),'EMP ADQ'!$I:$I,"efetivado",'EMP ADQ'!$D:$D,$AN$12)</f>
        <v>0</v>
      </c>
      <c r="BE95" s="385">
        <f>SUMIFS('EMP CON'!$G:$G,'EMP CON'!$C:$C,"="&amp;DATE($M$10,$CA$39,AN95),'EMP CON'!$I:$I,"efetivado",'EMP CON'!$D:$D,"Empréstimo Concedido")+SUMIFS('EMP CON'!$G:$G,'EMP CON'!$C:$C,"="&amp;DATE($M$10,$CA$39,AN95),'EMP CON'!$I:$I,"efetivado",'EMP CON'!$D:$D,$AN$12)</f>
        <v>0</v>
      </c>
      <c r="BF95" s="385">
        <f>SUMIFS('EMP CON'!$G:$G,'EMP CON'!$C:$C,"="&amp;DATE($M$10,$CA$39,AN95),'EMP CON'!$I:$I,"efetivado",'EMP CON'!$D:$D,"Empréstimo Recebido")+SUMIFS('EMP CON'!$G:$G,'EMP CON'!$C:$C,"="&amp;DATE($M$10,$CA$39,AN95),'EMP CON'!$I:$I,"efetivado",'EMP CON'!$D:$D,$AN$12)</f>
        <v>0</v>
      </c>
      <c r="BG95" s="385">
        <f>SUMIFS('PG CAR'!$H:$H,'PG CAR'!$C:$C,"="&amp;DATE($M$10,$CA$39,AN95),'PG CAR'!$J:$J,"efetivado")+SUMIFS('PG CAR'!$H:$H,'PG CAR'!$C:$C,"="&amp;DATE($M$10,$CA$39,AN95),'PG CAR'!$J:$J,$AN$12)</f>
        <v>0</v>
      </c>
      <c r="BH95" s="385"/>
      <c r="BI95" s="385"/>
      <c r="BM95" s="385">
        <f t="shared" si="25"/>
        <v>0</v>
      </c>
      <c r="BN95" s="385">
        <f t="shared" si="26"/>
        <v>0</v>
      </c>
      <c r="BO95" s="385">
        <f t="shared" si="27"/>
        <v>0</v>
      </c>
      <c r="BP95" s="385">
        <f t="shared" si="28"/>
        <v>0</v>
      </c>
      <c r="BQ95" s="385">
        <f t="shared" si="29"/>
        <v>0</v>
      </c>
      <c r="BR95" s="385">
        <f t="shared" si="30"/>
        <v>0</v>
      </c>
      <c r="BS95" s="385">
        <f t="shared" si="31"/>
        <v>0</v>
      </c>
      <c r="BT95" s="385">
        <f t="shared" si="32"/>
        <v>0</v>
      </c>
      <c r="BU95" s="385">
        <f t="shared" si="33"/>
        <v>0</v>
      </c>
    </row>
    <row r="96" spans="2:73" x14ac:dyDescent="0.25">
      <c r="B96" s="225"/>
      <c r="C96" s="225"/>
      <c r="D96" s="225"/>
      <c r="E96" s="225"/>
      <c r="F96" s="225"/>
      <c r="G96" s="225"/>
      <c r="H96" s="225"/>
      <c r="I96" s="225"/>
      <c r="J96" s="225"/>
      <c r="K96" s="225"/>
      <c r="L96" s="225"/>
      <c r="M96" s="225"/>
      <c r="N96" s="225"/>
      <c r="O96" s="225"/>
      <c r="P96" s="225"/>
      <c r="Q96" s="225"/>
      <c r="R96" s="225"/>
      <c r="S96" s="225"/>
      <c r="T96" s="225"/>
      <c r="U96" s="225"/>
      <c r="V96" s="225"/>
      <c r="W96" s="225"/>
      <c r="X96" s="225"/>
      <c r="Y96" s="225"/>
      <c r="Z96" s="225"/>
      <c r="AA96" s="225"/>
      <c r="AB96" s="225"/>
      <c r="AC96" s="342"/>
      <c r="AK96" s="395">
        <f t="shared" si="34"/>
        <v>44280</v>
      </c>
      <c r="AL96" s="373">
        <f t="shared" si="23"/>
        <v>3</v>
      </c>
      <c r="AM96" s="319">
        <v>25</v>
      </c>
      <c r="AN96" s="380">
        <f t="shared" si="24"/>
        <v>25</v>
      </c>
      <c r="AO96" s="385">
        <f>SUMIFS(DES!$F:$F,DES!$C:$C,"="&amp;DATE($M$10,$CA$39,AN96),DES!$G:$G,$G$10,DES!$H:$H,"efetivado")+SUMIFS(DES!$F:$F,DES!$C:$C,"="&amp;DATE($M$10,$CA$39,AN96),DES!$G:$G,$G$10,DES!$H:$H,$AN$12)</f>
        <v>0</v>
      </c>
      <c r="AP96" s="385">
        <f>SUMIFS(REC!$F:$F,REC!$C:$C,"="&amp;DATE($M$10,$CA$39,AN96),REC!$G:$G,$G$10,REC!$H:$H,"efetivado")+SUMIFS(REC!$F:$F,REC!$C:$C,"="&amp;DATE($M$10,$CA$39,AN96),REC!$G:$G,$G$10,REC!$H:$H,$AN$12)</f>
        <v>0</v>
      </c>
      <c r="AQ96" s="385">
        <f>SUMIFS('EMP ADQ'!$G:$G,'EMP ADQ'!$C:$C,"="&amp;DATE($M$10,$CA$39,AN96),'EMP ADQ'!$H:$H,$G$10,'EMP ADQ'!$I:$I,"efetivado",'EMP ADQ'!$D:$D,"Empréstimo Adquirido")+SUMIFS('EMP ADQ'!$G:$G,'EMP ADQ'!$C:$C,"="&amp;DATE($M$10,$CA$39,AN96),'EMP ADQ'!$H:$H,$G$10,'EMP ADQ'!$I:$I,"efetivado",'EMP ADQ'!$D:$D,$AN$12)</f>
        <v>0</v>
      </c>
      <c r="AR96" s="385">
        <f>SUMIFS('EMP ADQ'!$G:$G,'EMP ADQ'!$C:$C,"="&amp;DATE($M$10,$CA$39,AN96),'EMP ADQ'!$H:$H,$G$10,'EMP ADQ'!$I:$I,"efetivado",'EMP ADQ'!$D:$D,"Empréstimo Pago")+SUMIFS('EMP ADQ'!$G:$G,'EMP ADQ'!$C:$C,"="&amp;DATE($M$10,$CA$39,AN96),'EMP ADQ'!$H:$H,$G$10,'EMP ADQ'!$I:$I,"efetivado",'EMP ADQ'!$D:$D,$AN$12)</f>
        <v>0</v>
      </c>
      <c r="AS96" s="385">
        <f>SUMIFS('EMP CON'!$G:$G,'EMP CON'!$C:$C,"="&amp;DATE($M$10,$CA$39,AN96),'EMP CON'!$H:$H,$G$10,'EMP CON'!$I:$I,"efetivado",'EMP CON'!$D:$D,"Empréstimo Concedido")+SUMIFS('EMP CON'!$G:$G,'EMP CON'!$C:$C,"="&amp;DATE($M$10,$CA$39,AN96),'EMP CON'!$H:$H,$G$10,'EMP CON'!$I:$I,"efetivado",'EMP CON'!$D:$D,$AN$12)</f>
        <v>0</v>
      </c>
      <c r="AT96" s="385">
        <f>SUMIFS('EMP CON'!$G:$G,'EMP CON'!$C:$C,"="&amp;DATE($M$10,$CA$39,AN96),'EMP CON'!$H:$H,$G$10,'EMP CON'!$I:$I,"efetivado",'EMP CON'!$D:$D,"Empréstimo Recebido")+SUMIFS('EMP CON'!$G:$G,'EMP CON'!$C:$C,"="&amp;DATE($M$10,$CA$39,AN96),'EMP CON'!$H:$H,$G$10,'EMP CON'!$I:$I,"efetivado",'EMP CON'!$D:$D,$AN$12)</f>
        <v>0</v>
      </c>
      <c r="AU96" s="385">
        <f>SUMIFS('PG CAR'!$H:$H,'PG CAR'!$C:$C,"="&amp;DATE($M$10,$CA$39,AN96),'PG CAR'!$I:$I,$G$10,'PG CAR'!$J:$J,"efetivado")+SUMIFS('PG CAR'!$H:$H,'PG CAR'!$C:$C,"="&amp;DATE($M$10,$CA$39,AN96),'PG CAR'!$I:$I,$G$10,'PG CAR'!$J:$J,$AN$12)</f>
        <v>0</v>
      </c>
      <c r="AV96" s="385">
        <f>SUMIFS(TRANS!$F:$F,TRANS!$C:$C,"="&amp;DATE($M$10,$CA$39,AN96),TRANS!$D:$D,$G$10,DES!$H:$H,"efetivado")+SUMIFS(TRANS!$F:$F,TRANS!$C:$C,"="&amp;DATE($M$10,$CA$39,AN96),TRANS!$D:$D,$G$10,DES!$H:$H,$AN$12)</f>
        <v>0</v>
      </c>
      <c r="AW96" s="385">
        <f>SUMIFS(TRANS!$F:$F,TRANS!$C:$C,"="&amp;DATE($M$10,$CA$39,AN96),TRANS!$G:$G,$G$10,DES!$H:$H,"efetivado")+SUMIFS(TRANS!$F:$F,TRANS!$C:$C,"="&amp;DATE($M$10,$CA$39,AN96),TRANS!$G:$G,$G$10,DES!$H:$H,$AN$12)</f>
        <v>0</v>
      </c>
      <c r="AZ96" s="380"/>
      <c r="BA96" s="385">
        <f>SUMIFS(DES!$F:$F,DES!$C:$C,"="&amp;DATE($M$10,$CA$39,AN96),DES!$H:$H,"efetivado")+SUMIFS(DES!$F:$F,DES!$C:$C,"="&amp;DATE($M$10,$CA$39,AN96),DES!$H:$H,$AN$12)</f>
        <v>0</v>
      </c>
      <c r="BB96" s="385">
        <f>SUMIFS(REC!$F:$F,REC!$C:$C,"="&amp;DATE($M$10,$CA$39,AN96),REC!$H:$H,"efetivado")+SUMIFS(REC!$F:$F,REC!$C:$C,"="&amp;DATE($M$10,$CA$39,AN96),REC!$H:$H,$AN$12)</f>
        <v>0</v>
      </c>
      <c r="BC96" s="385">
        <f>SUMIFS('EMP ADQ'!$G:$G,'EMP ADQ'!$C:$C,"="&amp;DATE($M$10,$CA$39,AN96),'EMP ADQ'!$I:$I,"efetivado",'EMP ADQ'!$D:$D,"Empréstimo Adquirido")+SUMIFS('EMP ADQ'!$G:$G,'EMP ADQ'!$C:$C,"="&amp;DATE($M$10,$CA$39,AN96),'EMP ADQ'!$I:$I,"efetivado",'EMP ADQ'!$D:$D,$AN$12)</f>
        <v>0</v>
      </c>
      <c r="BD96" s="385">
        <f>SUMIFS('EMP ADQ'!$G:$G,'EMP ADQ'!$C:$C,"="&amp;DATE($M$10,$CA$39,AN96),'EMP ADQ'!$I:$I,"efetivado",'EMP ADQ'!$D:$D,"Empréstimo Pago")+SUMIFS('EMP ADQ'!$G:$G,'EMP ADQ'!$C:$C,"="&amp;DATE($M$10,$CA$39,AN96),'EMP ADQ'!$I:$I,"efetivado",'EMP ADQ'!$D:$D,$AN$12)</f>
        <v>0</v>
      </c>
      <c r="BE96" s="385">
        <f>SUMIFS('EMP CON'!$G:$G,'EMP CON'!$C:$C,"="&amp;DATE($M$10,$CA$39,AN96),'EMP CON'!$I:$I,"efetivado",'EMP CON'!$D:$D,"Empréstimo Concedido")+SUMIFS('EMP CON'!$G:$G,'EMP CON'!$C:$C,"="&amp;DATE($M$10,$CA$39,AN96),'EMP CON'!$I:$I,"efetivado",'EMP CON'!$D:$D,$AN$12)</f>
        <v>0</v>
      </c>
      <c r="BF96" s="385">
        <f>SUMIFS('EMP CON'!$G:$G,'EMP CON'!$C:$C,"="&amp;DATE($M$10,$CA$39,AN96),'EMP CON'!$I:$I,"efetivado",'EMP CON'!$D:$D,"Empréstimo Recebido")+SUMIFS('EMP CON'!$G:$G,'EMP CON'!$C:$C,"="&amp;DATE($M$10,$CA$39,AN96),'EMP CON'!$I:$I,"efetivado",'EMP CON'!$D:$D,$AN$12)</f>
        <v>0</v>
      </c>
      <c r="BG96" s="385">
        <f>SUMIFS('PG CAR'!$H:$H,'PG CAR'!$C:$C,"="&amp;DATE($M$10,$CA$39,AN96),'PG CAR'!$J:$J,"efetivado")+SUMIFS('PG CAR'!$H:$H,'PG CAR'!$C:$C,"="&amp;DATE($M$10,$CA$39,AN96),'PG CAR'!$J:$J,$AN$12)</f>
        <v>0</v>
      </c>
      <c r="BH96" s="385"/>
      <c r="BI96" s="385"/>
      <c r="BM96" s="385">
        <f t="shared" si="25"/>
        <v>0</v>
      </c>
      <c r="BN96" s="385">
        <f t="shared" si="26"/>
        <v>0</v>
      </c>
      <c r="BO96" s="385">
        <f t="shared" si="27"/>
        <v>0</v>
      </c>
      <c r="BP96" s="385">
        <f t="shared" si="28"/>
        <v>0</v>
      </c>
      <c r="BQ96" s="385">
        <f t="shared" si="29"/>
        <v>0</v>
      </c>
      <c r="BR96" s="385">
        <f t="shared" si="30"/>
        <v>0</v>
      </c>
      <c r="BS96" s="385">
        <f t="shared" si="31"/>
        <v>0</v>
      </c>
      <c r="BT96" s="385">
        <f t="shared" si="32"/>
        <v>0</v>
      </c>
      <c r="BU96" s="385">
        <f t="shared" si="33"/>
        <v>0</v>
      </c>
    </row>
    <row r="97" spans="2:73" x14ac:dyDescent="0.25">
      <c r="B97" s="225"/>
      <c r="C97" s="225"/>
      <c r="D97" s="225"/>
      <c r="E97" s="225"/>
      <c r="F97" s="225"/>
      <c r="G97" s="225"/>
      <c r="H97" s="225"/>
      <c r="I97" s="225"/>
      <c r="J97" s="225"/>
      <c r="K97" s="225"/>
      <c r="L97" s="225"/>
      <c r="M97" s="225"/>
      <c r="N97" s="225"/>
      <c r="O97" s="225"/>
      <c r="P97" s="225"/>
      <c r="Q97" s="225"/>
      <c r="R97" s="225"/>
      <c r="S97" s="225"/>
      <c r="T97" s="225"/>
      <c r="U97" s="225"/>
      <c r="V97" s="225"/>
      <c r="W97" s="225"/>
      <c r="X97" s="225"/>
      <c r="Y97" s="225"/>
      <c r="Z97" s="225"/>
      <c r="AA97" s="225"/>
      <c r="AB97" s="225"/>
      <c r="AC97" s="342"/>
      <c r="AK97" s="395">
        <f t="shared" si="34"/>
        <v>44281</v>
      </c>
      <c r="AL97" s="373">
        <f t="shared" si="23"/>
        <v>3</v>
      </c>
      <c r="AM97" s="319">
        <v>26</v>
      </c>
      <c r="AN97" s="380">
        <f t="shared" si="24"/>
        <v>26</v>
      </c>
      <c r="AO97" s="385">
        <f>SUMIFS(DES!$F:$F,DES!$C:$C,"="&amp;DATE($M$10,$CA$39,AN97),DES!$G:$G,$G$10,DES!$H:$H,"efetivado")+SUMIFS(DES!$F:$F,DES!$C:$C,"="&amp;DATE($M$10,$CA$39,AN97),DES!$G:$G,$G$10,DES!$H:$H,$AN$12)</f>
        <v>0</v>
      </c>
      <c r="AP97" s="385">
        <f>SUMIFS(REC!$F:$F,REC!$C:$C,"="&amp;DATE($M$10,$CA$39,AN97),REC!$G:$G,$G$10,REC!$H:$H,"efetivado")+SUMIFS(REC!$F:$F,REC!$C:$C,"="&amp;DATE($M$10,$CA$39,AN97),REC!$G:$G,$G$10,REC!$H:$H,$AN$12)</f>
        <v>0</v>
      </c>
      <c r="AQ97" s="385">
        <f>SUMIFS('EMP ADQ'!$G:$G,'EMP ADQ'!$C:$C,"="&amp;DATE($M$10,$CA$39,AN97),'EMP ADQ'!$H:$H,$G$10,'EMP ADQ'!$I:$I,"efetivado",'EMP ADQ'!$D:$D,"Empréstimo Adquirido")+SUMIFS('EMP ADQ'!$G:$G,'EMP ADQ'!$C:$C,"="&amp;DATE($M$10,$CA$39,AN97),'EMP ADQ'!$H:$H,$G$10,'EMP ADQ'!$I:$I,"efetivado",'EMP ADQ'!$D:$D,$AN$12)</f>
        <v>0</v>
      </c>
      <c r="AR97" s="385">
        <f>SUMIFS('EMP ADQ'!$G:$G,'EMP ADQ'!$C:$C,"="&amp;DATE($M$10,$CA$39,AN97),'EMP ADQ'!$H:$H,$G$10,'EMP ADQ'!$I:$I,"efetivado",'EMP ADQ'!$D:$D,"Empréstimo Pago")+SUMIFS('EMP ADQ'!$G:$G,'EMP ADQ'!$C:$C,"="&amp;DATE($M$10,$CA$39,AN97),'EMP ADQ'!$H:$H,$G$10,'EMP ADQ'!$I:$I,"efetivado",'EMP ADQ'!$D:$D,$AN$12)</f>
        <v>0</v>
      </c>
      <c r="AS97" s="385">
        <f>SUMIFS('EMP CON'!$G:$G,'EMP CON'!$C:$C,"="&amp;DATE($M$10,$CA$39,AN97),'EMP CON'!$H:$H,$G$10,'EMP CON'!$I:$I,"efetivado",'EMP CON'!$D:$D,"Empréstimo Concedido")+SUMIFS('EMP CON'!$G:$G,'EMP CON'!$C:$C,"="&amp;DATE($M$10,$CA$39,AN97),'EMP CON'!$H:$H,$G$10,'EMP CON'!$I:$I,"efetivado",'EMP CON'!$D:$D,$AN$12)</f>
        <v>0</v>
      </c>
      <c r="AT97" s="385">
        <f>SUMIFS('EMP CON'!$G:$G,'EMP CON'!$C:$C,"="&amp;DATE($M$10,$CA$39,AN97),'EMP CON'!$H:$H,$G$10,'EMP CON'!$I:$I,"efetivado",'EMP CON'!$D:$D,"Empréstimo Recebido")+SUMIFS('EMP CON'!$G:$G,'EMP CON'!$C:$C,"="&amp;DATE($M$10,$CA$39,AN97),'EMP CON'!$H:$H,$G$10,'EMP CON'!$I:$I,"efetivado",'EMP CON'!$D:$D,$AN$12)</f>
        <v>0</v>
      </c>
      <c r="AU97" s="385">
        <f>SUMIFS('PG CAR'!$H:$H,'PG CAR'!$C:$C,"="&amp;DATE($M$10,$CA$39,AN97),'PG CAR'!$I:$I,$G$10,'PG CAR'!$J:$J,"efetivado")+SUMIFS('PG CAR'!$H:$H,'PG CAR'!$C:$C,"="&amp;DATE($M$10,$CA$39,AN97),'PG CAR'!$I:$I,$G$10,'PG CAR'!$J:$J,$AN$12)</f>
        <v>0</v>
      </c>
      <c r="AV97" s="385">
        <f>SUMIFS(TRANS!$F:$F,TRANS!$C:$C,"="&amp;DATE($M$10,$CA$39,AN97),TRANS!$D:$D,$G$10,DES!$H:$H,"efetivado")+SUMIFS(TRANS!$F:$F,TRANS!$C:$C,"="&amp;DATE($M$10,$CA$39,AN97),TRANS!$D:$D,$G$10,DES!$H:$H,$AN$12)</f>
        <v>0</v>
      </c>
      <c r="AW97" s="385">
        <f>SUMIFS(TRANS!$F:$F,TRANS!$C:$C,"="&amp;DATE($M$10,$CA$39,AN97),TRANS!$G:$G,$G$10,DES!$H:$H,"efetivado")+SUMIFS(TRANS!$F:$F,TRANS!$C:$C,"="&amp;DATE($M$10,$CA$39,AN97),TRANS!$G:$G,$G$10,DES!$H:$H,$AN$12)</f>
        <v>0</v>
      </c>
      <c r="AZ97" s="380"/>
      <c r="BA97" s="385">
        <f>SUMIFS(DES!$F:$F,DES!$C:$C,"="&amp;DATE($M$10,$CA$39,AN97),DES!$H:$H,"efetivado")+SUMIFS(DES!$F:$F,DES!$C:$C,"="&amp;DATE($M$10,$CA$39,AN97),DES!$H:$H,$AN$12)</f>
        <v>0</v>
      </c>
      <c r="BB97" s="385">
        <f>SUMIFS(REC!$F:$F,REC!$C:$C,"="&amp;DATE($M$10,$CA$39,AN97),REC!$H:$H,"efetivado")+SUMIFS(REC!$F:$F,REC!$C:$C,"="&amp;DATE($M$10,$CA$39,AN97),REC!$H:$H,$AN$12)</f>
        <v>0</v>
      </c>
      <c r="BC97" s="385">
        <f>SUMIFS('EMP ADQ'!$G:$G,'EMP ADQ'!$C:$C,"="&amp;DATE($M$10,$CA$39,AN97),'EMP ADQ'!$I:$I,"efetivado",'EMP ADQ'!$D:$D,"Empréstimo Adquirido")+SUMIFS('EMP ADQ'!$G:$G,'EMP ADQ'!$C:$C,"="&amp;DATE($M$10,$CA$39,AN97),'EMP ADQ'!$I:$I,"efetivado",'EMP ADQ'!$D:$D,$AN$12)</f>
        <v>0</v>
      </c>
      <c r="BD97" s="385">
        <f>SUMIFS('EMP ADQ'!$G:$G,'EMP ADQ'!$C:$C,"="&amp;DATE($M$10,$CA$39,AN97),'EMP ADQ'!$I:$I,"efetivado",'EMP ADQ'!$D:$D,"Empréstimo Pago")+SUMIFS('EMP ADQ'!$G:$G,'EMP ADQ'!$C:$C,"="&amp;DATE($M$10,$CA$39,AN97),'EMP ADQ'!$I:$I,"efetivado",'EMP ADQ'!$D:$D,$AN$12)</f>
        <v>0</v>
      </c>
      <c r="BE97" s="385">
        <f>SUMIFS('EMP CON'!$G:$G,'EMP CON'!$C:$C,"="&amp;DATE($M$10,$CA$39,AN97),'EMP CON'!$I:$I,"efetivado",'EMP CON'!$D:$D,"Empréstimo Concedido")+SUMIFS('EMP CON'!$G:$G,'EMP CON'!$C:$C,"="&amp;DATE($M$10,$CA$39,AN97),'EMP CON'!$I:$I,"efetivado",'EMP CON'!$D:$D,$AN$12)</f>
        <v>0</v>
      </c>
      <c r="BF97" s="385">
        <f>SUMIFS('EMP CON'!$G:$G,'EMP CON'!$C:$C,"="&amp;DATE($M$10,$CA$39,AN97),'EMP CON'!$I:$I,"efetivado",'EMP CON'!$D:$D,"Empréstimo Recebido")+SUMIFS('EMP CON'!$G:$G,'EMP CON'!$C:$C,"="&amp;DATE($M$10,$CA$39,AN97),'EMP CON'!$I:$I,"efetivado",'EMP CON'!$D:$D,$AN$12)</f>
        <v>0</v>
      </c>
      <c r="BG97" s="385">
        <f>SUMIFS('PG CAR'!$H:$H,'PG CAR'!$C:$C,"="&amp;DATE($M$10,$CA$39,AN97),'PG CAR'!$J:$J,"efetivado")+SUMIFS('PG CAR'!$H:$H,'PG CAR'!$C:$C,"="&amp;DATE($M$10,$CA$39,AN97),'PG CAR'!$J:$J,$AN$12)</f>
        <v>0</v>
      </c>
      <c r="BH97" s="385"/>
      <c r="BI97" s="385"/>
      <c r="BM97" s="385">
        <f t="shared" si="25"/>
        <v>0</v>
      </c>
      <c r="BN97" s="385">
        <f t="shared" si="26"/>
        <v>0</v>
      </c>
      <c r="BO97" s="385">
        <f t="shared" si="27"/>
        <v>0</v>
      </c>
      <c r="BP97" s="385">
        <f t="shared" si="28"/>
        <v>0</v>
      </c>
      <c r="BQ97" s="385">
        <f t="shared" si="29"/>
        <v>0</v>
      </c>
      <c r="BR97" s="385">
        <f t="shared" si="30"/>
        <v>0</v>
      </c>
      <c r="BS97" s="385">
        <f t="shared" si="31"/>
        <v>0</v>
      </c>
      <c r="BT97" s="385">
        <f t="shared" si="32"/>
        <v>0</v>
      </c>
      <c r="BU97" s="385">
        <f t="shared" si="33"/>
        <v>0</v>
      </c>
    </row>
    <row r="98" spans="2:73" x14ac:dyDescent="0.25">
      <c r="B98" s="225"/>
      <c r="C98" s="225"/>
      <c r="D98" s="225"/>
      <c r="E98" s="225"/>
      <c r="F98" s="225"/>
      <c r="G98" s="225"/>
      <c r="H98" s="225"/>
      <c r="I98" s="225"/>
      <c r="J98" s="225"/>
      <c r="K98" s="225"/>
      <c r="L98" s="225"/>
      <c r="M98" s="225"/>
      <c r="N98" s="225"/>
      <c r="O98" s="225"/>
      <c r="P98" s="225"/>
      <c r="Q98" s="225"/>
      <c r="R98" s="225"/>
      <c r="S98" s="225"/>
      <c r="T98" s="225"/>
      <c r="U98" s="225"/>
      <c r="V98" s="225"/>
      <c r="W98" s="225"/>
      <c r="X98" s="225"/>
      <c r="Y98" s="225"/>
      <c r="Z98" s="225"/>
      <c r="AA98" s="225"/>
      <c r="AB98" s="225"/>
      <c r="AC98" s="342"/>
      <c r="AK98" s="395">
        <f t="shared" si="34"/>
        <v>44282</v>
      </c>
      <c r="AL98" s="373">
        <f t="shared" si="23"/>
        <v>3</v>
      </c>
      <c r="AM98" s="319">
        <v>27</v>
      </c>
      <c r="AN98" s="380">
        <f t="shared" si="24"/>
        <v>27</v>
      </c>
      <c r="AO98" s="385">
        <f>SUMIFS(DES!$F:$F,DES!$C:$C,"="&amp;DATE($M$10,$CA$39,AN98),DES!$G:$G,$G$10,DES!$H:$H,"efetivado")+SUMIFS(DES!$F:$F,DES!$C:$C,"="&amp;DATE($M$10,$CA$39,AN98),DES!$G:$G,$G$10,DES!$H:$H,$AN$12)</f>
        <v>0</v>
      </c>
      <c r="AP98" s="385">
        <f>SUMIFS(REC!$F:$F,REC!$C:$C,"="&amp;DATE($M$10,$CA$39,AN98),REC!$G:$G,$G$10,REC!$H:$H,"efetivado")+SUMIFS(REC!$F:$F,REC!$C:$C,"="&amp;DATE($M$10,$CA$39,AN98),REC!$G:$G,$G$10,REC!$H:$H,$AN$12)</f>
        <v>0</v>
      </c>
      <c r="AQ98" s="385">
        <f>SUMIFS('EMP ADQ'!$G:$G,'EMP ADQ'!$C:$C,"="&amp;DATE($M$10,$CA$39,AN98),'EMP ADQ'!$H:$H,$G$10,'EMP ADQ'!$I:$I,"efetivado",'EMP ADQ'!$D:$D,"Empréstimo Adquirido")+SUMIFS('EMP ADQ'!$G:$G,'EMP ADQ'!$C:$C,"="&amp;DATE($M$10,$CA$39,AN98),'EMP ADQ'!$H:$H,$G$10,'EMP ADQ'!$I:$I,"efetivado",'EMP ADQ'!$D:$D,$AN$12)</f>
        <v>0</v>
      </c>
      <c r="AR98" s="385">
        <f>SUMIFS('EMP ADQ'!$G:$G,'EMP ADQ'!$C:$C,"="&amp;DATE($M$10,$CA$39,AN98),'EMP ADQ'!$H:$H,$G$10,'EMP ADQ'!$I:$I,"efetivado",'EMP ADQ'!$D:$D,"Empréstimo Pago")+SUMIFS('EMP ADQ'!$G:$G,'EMP ADQ'!$C:$C,"="&amp;DATE($M$10,$CA$39,AN98),'EMP ADQ'!$H:$H,$G$10,'EMP ADQ'!$I:$I,"efetivado",'EMP ADQ'!$D:$D,$AN$12)</f>
        <v>0</v>
      </c>
      <c r="AS98" s="385">
        <f>SUMIFS('EMP CON'!$G:$G,'EMP CON'!$C:$C,"="&amp;DATE($M$10,$CA$39,AN98),'EMP CON'!$H:$H,$G$10,'EMP CON'!$I:$I,"efetivado",'EMP CON'!$D:$D,"Empréstimo Concedido")+SUMIFS('EMP CON'!$G:$G,'EMP CON'!$C:$C,"="&amp;DATE($M$10,$CA$39,AN98),'EMP CON'!$H:$H,$G$10,'EMP CON'!$I:$I,"efetivado",'EMP CON'!$D:$D,$AN$12)</f>
        <v>0</v>
      </c>
      <c r="AT98" s="385">
        <f>SUMIFS('EMP CON'!$G:$G,'EMP CON'!$C:$C,"="&amp;DATE($M$10,$CA$39,AN98),'EMP CON'!$H:$H,$G$10,'EMP CON'!$I:$I,"efetivado",'EMP CON'!$D:$D,"Empréstimo Recebido")+SUMIFS('EMP CON'!$G:$G,'EMP CON'!$C:$C,"="&amp;DATE($M$10,$CA$39,AN98),'EMP CON'!$H:$H,$G$10,'EMP CON'!$I:$I,"efetivado",'EMP CON'!$D:$D,$AN$12)</f>
        <v>0</v>
      </c>
      <c r="AU98" s="385">
        <f>SUMIFS('PG CAR'!$H:$H,'PG CAR'!$C:$C,"="&amp;DATE($M$10,$CA$39,AN98),'PG CAR'!$I:$I,$G$10,'PG CAR'!$J:$J,"efetivado")+SUMIFS('PG CAR'!$H:$H,'PG CAR'!$C:$C,"="&amp;DATE($M$10,$CA$39,AN98),'PG CAR'!$I:$I,$G$10,'PG CAR'!$J:$J,$AN$12)</f>
        <v>0</v>
      </c>
      <c r="AV98" s="385">
        <f>SUMIFS(TRANS!$F:$F,TRANS!$C:$C,"="&amp;DATE($M$10,$CA$39,AN98),TRANS!$D:$D,$G$10,DES!$H:$H,"efetivado")+SUMIFS(TRANS!$F:$F,TRANS!$C:$C,"="&amp;DATE($M$10,$CA$39,AN98),TRANS!$D:$D,$G$10,DES!$H:$H,$AN$12)</f>
        <v>0</v>
      </c>
      <c r="AW98" s="385">
        <f>SUMIFS(TRANS!$F:$F,TRANS!$C:$C,"="&amp;DATE($M$10,$CA$39,AN98),TRANS!$G:$G,$G$10,DES!$H:$H,"efetivado")+SUMIFS(TRANS!$F:$F,TRANS!$C:$C,"="&amp;DATE($M$10,$CA$39,AN98),TRANS!$G:$G,$G$10,DES!$H:$H,$AN$12)</f>
        <v>0</v>
      </c>
      <c r="AZ98" s="380"/>
      <c r="BA98" s="385">
        <f>SUMIFS(DES!$F:$F,DES!$C:$C,"="&amp;DATE($M$10,$CA$39,AN98),DES!$H:$H,"efetivado")+SUMIFS(DES!$F:$F,DES!$C:$C,"="&amp;DATE($M$10,$CA$39,AN98),DES!$H:$H,$AN$12)</f>
        <v>0</v>
      </c>
      <c r="BB98" s="385">
        <f>SUMIFS(REC!$F:$F,REC!$C:$C,"="&amp;DATE($M$10,$CA$39,AN98),REC!$H:$H,"efetivado")+SUMIFS(REC!$F:$F,REC!$C:$C,"="&amp;DATE($M$10,$CA$39,AN98),REC!$H:$H,$AN$12)</f>
        <v>0</v>
      </c>
      <c r="BC98" s="385">
        <f>SUMIFS('EMP ADQ'!$G:$G,'EMP ADQ'!$C:$C,"="&amp;DATE($M$10,$CA$39,AN98),'EMP ADQ'!$I:$I,"efetivado",'EMP ADQ'!$D:$D,"Empréstimo Adquirido")+SUMIFS('EMP ADQ'!$G:$G,'EMP ADQ'!$C:$C,"="&amp;DATE($M$10,$CA$39,AN98),'EMP ADQ'!$I:$I,"efetivado",'EMP ADQ'!$D:$D,$AN$12)</f>
        <v>0</v>
      </c>
      <c r="BD98" s="385">
        <f>SUMIFS('EMP ADQ'!$G:$G,'EMP ADQ'!$C:$C,"="&amp;DATE($M$10,$CA$39,AN98),'EMP ADQ'!$I:$I,"efetivado",'EMP ADQ'!$D:$D,"Empréstimo Pago")+SUMIFS('EMP ADQ'!$G:$G,'EMP ADQ'!$C:$C,"="&amp;DATE($M$10,$CA$39,AN98),'EMP ADQ'!$I:$I,"efetivado",'EMP ADQ'!$D:$D,$AN$12)</f>
        <v>0</v>
      </c>
      <c r="BE98" s="385">
        <f>SUMIFS('EMP CON'!$G:$G,'EMP CON'!$C:$C,"="&amp;DATE($M$10,$CA$39,AN98),'EMP CON'!$I:$I,"efetivado",'EMP CON'!$D:$D,"Empréstimo Concedido")+SUMIFS('EMP CON'!$G:$G,'EMP CON'!$C:$C,"="&amp;DATE($M$10,$CA$39,AN98),'EMP CON'!$I:$I,"efetivado",'EMP CON'!$D:$D,$AN$12)</f>
        <v>0</v>
      </c>
      <c r="BF98" s="385">
        <f>SUMIFS('EMP CON'!$G:$G,'EMP CON'!$C:$C,"="&amp;DATE($M$10,$CA$39,AN98),'EMP CON'!$I:$I,"efetivado",'EMP CON'!$D:$D,"Empréstimo Recebido")+SUMIFS('EMP CON'!$G:$G,'EMP CON'!$C:$C,"="&amp;DATE($M$10,$CA$39,AN98),'EMP CON'!$I:$I,"efetivado",'EMP CON'!$D:$D,$AN$12)</f>
        <v>0</v>
      </c>
      <c r="BG98" s="385">
        <f>SUMIFS('PG CAR'!$H:$H,'PG CAR'!$C:$C,"="&amp;DATE($M$10,$CA$39,AN98),'PG CAR'!$J:$J,"efetivado")+SUMIFS('PG CAR'!$H:$H,'PG CAR'!$C:$C,"="&amp;DATE($M$10,$CA$39,AN98),'PG CAR'!$J:$J,$AN$12)</f>
        <v>0</v>
      </c>
      <c r="BH98" s="385"/>
      <c r="BI98" s="385"/>
      <c r="BM98" s="385">
        <f t="shared" si="25"/>
        <v>0</v>
      </c>
      <c r="BN98" s="385">
        <f t="shared" si="26"/>
        <v>0</v>
      </c>
      <c r="BO98" s="385">
        <f t="shared" si="27"/>
        <v>0</v>
      </c>
      <c r="BP98" s="385">
        <f t="shared" si="28"/>
        <v>0</v>
      </c>
      <c r="BQ98" s="385">
        <f t="shared" si="29"/>
        <v>0</v>
      </c>
      <c r="BR98" s="385">
        <f t="shared" si="30"/>
        <v>0</v>
      </c>
      <c r="BS98" s="385">
        <f t="shared" si="31"/>
        <v>0</v>
      </c>
      <c r="BT98" s="385">
        <f t="shared" si="32"/>
        <v>0</v>
      </c>
      <c r="BU98" s="385">
        <f t="shared" si="33"/>
        <v>0</v>
      </c>
    </row>
    <row r="99" spans="2:73" x14ac:dyDescent="0.25">
      <c r="B99" s="225"/>
      <c r="C99" s="225"/>
      <c r="D99" s="225"/>
      <c r="E99" s="225"/>
      <c r="F99" s="225"/>
      <c r="G99" s="225"/>
      <c r="H99" s="225"/>
      <c r="I99" s="225"/>
      <c r="J99" s="225"/>
      <c r="K99" s="225"/>
      <c r="L99" s="225"/>
      <c r="M99" s="225"/>
      <c r="N99" s="225"/>
      <c r="O99" s="225"/>
      <c r="P99" s="225"/>
      <c r="Q99" s="225"/>
      <c r="R99" s="225"/>
      <c r="S99" s="225"/>
      <c r="T99" s="225"/>
      <c r="U99" s="225"/>
      <c r="V99" s="225"/>
      <c r="W99" s="225"/>
      <c r="X99" s="225"/>
      <c r="Y99" s="225"/>
      <c r="Z99" s="225"/>
      <c r="AA99" s="225"/>
      <c r="AB99" s="225"/>
      <c r="AC99" s="342"/>
      <c r="AK99" s="395">
        <f t="shared" si="34"/>
        <v>44283</v>
      </c>
      <c r="AL99" s="373">
        <f t="shared" si="23"/>
        <v>3</v>
      </c>
      <c r="AM99" s="319">
        <v>28</v>
      </c>
      <c r="AN99" s="380">
        <f t="shared" si="24"/>
        <v>28</v>
      </c>
      <c r="AO99" s="385">
        <f>SUMIFS(DES!$F:$F,DES!$C:$C,"="&amp;DATE($M$10,$CA$39,AN99),DES!$G:$G,$G$10,DES!$H:$H,"efetivado")+SUMIFS(DES!$F:$F,DES!$C:$C,"="&amp;DATE($M$10,$CA$39,AN99),DES!$G:$G,$G$10,DES!$H:$H,$AN$12)</f>
        <v>0</v>
      </c>
      <c r="AP99" s="385">
        <f>SUMIFS(REC!$F:$F,REC!$C:$C,"="&amp;DATE($M$10,$CA$39,AN99),REC!$G:$G,$G$10,REC!$H:$H,"efetivado")+SUMIFS(REC!$F:$F,REC!$C:$C,"="&amp;DATE($M$10,$CA$39,AN99),REC!$G:$G,$G$10,REC!$H:$H,$AN$12)</f>
        <v>0</v>
      </c>
      <c r="AQ99" s="385">
        <f>SUMIFS('EMP ADQ'!$G:$G,'EMP ADQ'!$C:$C,"="&amp;DATE($M$10,$CA$39,AN99),'EMP ADQ'!$H:$H,$G$10,'EMP ADQ'!$I:$I,"efetivado",'EMP ADQ'!$D:$D,"Empréstimo Adquirido")+SUMIFS('EMP ADQ'!$G:$G,'EMP ADQ'!$C:$C,"="&amp;DATE($M$10,$CA$39,AN99),'EMP ADQ'!$H:$H,$G$10,'EMP ADQ'!$I:$I,"efetivado",'EMP ADQ'!$D:$D,$AN$12)</f>
        <v>0</v>
      </c>
      <c r="AR99" s="385">
        <f>SUMIFS('EMP ADQ'!$G:$G,'EMP ADQ'!$C:$C,"="&amp;DATE($M$10,$CA$39,AN99),'EMP ADQ'!$H:$H,$G$10,'EMP ADQ'!$I:$I,"efetivado",'EMP ADQ'!$D:$D,"Empréstimo Pago")+SUMIFS('EMP ADQ'!$G:$G,'EMP ADQ'!$C:$C,"="&amp;DATE($M$10,$CA$39,AN99),'EMP ADQ'!$H:$H,$G$10,'EMP ADQ'!$I:$I,"efetivado",'EMP ADQ'!$D:$D,$AN$12)</f>
        <v>0</v>
      </c>
      <c r="AS99" s="385">
        <f>SUMIFS('EMP CON'!$G:$G,'EMP CON'!$C:$C,"="&amp;DATE($M$10,$CA$39,AN99),'EMP CON'!$H:$H,$G$10,'EMP CON'!$I:$I,"efetivado",'EMP CON'!$D:$D,"Empréstimo Concedido")+SUMIFS('EMP CON'!$G:$G,'EMP CON'!$C:$C,"="&amp;DATE($M$10,$CA$39,AN99),'EMP CON'!$H:$H,$G$10,'EMP CON'!$I:$I,"efetivado",'EMP CON'!$D:$D,$AN$12)</f>
        <v>0</v>
      </c>
      <c r="AT99" s="385">
        <f>SUMIFS('EMP CON'!$G:$G,'EMP CON'!$C:$C,"="&amp;DATE($M$10,$CA$39,AN99),'EMP CON'!$H:$H,$G$10,'EMP CON'!$I:$I,"efetivado",'EMP CON'!$D:$D,"Empréstimo Recebido")+SUMIFS('EMP CON'!$G:$G,'EMP CON'!$C:$C,"="&amp;DATE($M$10,$CA$39,AN99),'EMP CON'!$H:$H,$G$10,'EMP CON'!$I:$I,"efetivado",'EMP CON'!$D:$D,$AN$12)</f>
        <v>0</v>
      </c>
      <c r="AU99" s="385">
        <f>SUMIFS('PG CAR'!$H:$H,'PG CAR'!$C:$C,"="&amp;DATE($M$10,$CA$39,AN99),'PG CAR'!$I:$I,$G$10,'PG CAR'!$J:$J,"efetivado")+SUMIFS('PG CAR'!$H:$H,'PG CAR'!$C:$C,"="&amp;DATE($M$10,$CA$39,AN99),'PG CAR'!$I:$I,$G$10,'PG CAR'!$J:$J,$AN$12)</f>
        <v>0</v>
      </c>
      <c r="AV99" s="385">
        <f>SUMIFS(TRANS!$F:$F,TRANS!$C:$C,"="&amp;DATE($M$10,$CA$39,AN99),TRANS!$D:$D,$G$10,DES!$H:$H,"efetivado")+SUMIFS(TRANS!$F:$F,TRANS!$C:$C,"="&amp;DATE($M$10,$CA$39,AN99),TRANS!$D:$D,$G$10,DES!$H:$H,$AN$12)</f>
        <v>0</v>
      </c>
      <c r="AW99" s="385">
        <f>SUMIFS(TRANS!$F:$F,TRANS!$C:$C,"="&amp;DATE($M$10,$CA$39,AN99),TRANS!$G:$G,$G$10,DES!$H:$H,"efetivado")+SUMIFS(TRANS!$F:$F,TRANS!$C:$C,"="&amp;DATE($M$10,$CA$39,AN99),TRANS!$G:$G,$G$10,DES!$H:$H,$AN$12)</f>
        <v>0</v>
      </c>
      <c r="AZ99" s="380"/>
      <c r="BA99" s="385">
        <f>SUMIFS(DES!$F:$F,DES!$C:$C,"="&amp;DATE($M$10,$CA$39,AN99),DES!$H:$H,"efetivado")+SUMIFS(DES!$F:$F,DES!$C:$C,"="&amp;DATE($M$10,$CA$39,AN99),DES!$H:$H,$AN$12)</f>
        <v>0</v>
      </c>
      <c r="BB99" s="385">
        <f>SUMIFS(REC!$F:$F,REC!$C:$C,"="&amp;DATE($M$10,$CA$39,AN99),REC!$H:$H,"efetivado")+SUMIFS(REC!$F:$F,REC!$C:$C,"="&amp;DATE($M$10,$CA$39,AN99),REC!$H:$H,$AN$12)</f>
        <v>0</v>
      </c>
      <c r="BC99" s="385">
        <f>SUMIFS('EMP ADQ'!$G:$G,'EMP ADQ'!$C:$C,"="&amp;DATE($M$10,$CA$39,AN99),'EMP ADQ'!$I:$I,"efetivado",'EMP ADQ'!$D:$D,"Empréstimo Adquirido")+SUMIFS('EMP ADQ'!$G:$G,'EMP ADQ'!$C:$C,"="&amp;DATE($M$10,$CA$39,AN99),'EMP ADQ'!$I:$I,"efetivado",'EMP ADQ'!$D:$D,$AN$12)</f>
        <v>0</v>
      </c>
      <c r="BD99" s="385">
        <f>SUMIFS('EMP ADQ'!$G:$G,'EMP ADQ'!$C:$C,"="&amp;DATE($M$10,$CA$39,AN99),'EMP ADQ'!$I:$I,"efetivado",'EMP ADQ'!$D:$D,"Empréstimo Pago")+SUMIFS('EMP ADQ'!$G:$G,'EMP ADQ'!$C:$C,"="&amp;DATE($M$10,$CA$39,AN99),'EMP ADQ'!$I:$I,"efetivado",'EMP ADQ'!$D:$D,$AN$12)</f>
        <v>0</v>
      </c>
      <c r="BE99" s="385">
        <f>SUMIFS('EMP CON'!$G:$G,'EMP CON'!$C:$C,"="&amp;DATE($M$10,$CA$39,AN99),'EMP CON'!$I:$I,"efetivado",'EMP CON'!$D:$D,"Empréstimo Concedido")+SUMIFS('EMP CON'!$G:$G,'EMP CON'!$C:$C,"="&amp;DATE($M$10,$CA$39,AN99),'EMP CON'!$I:$I,"efetivado",'EMP CON'!$D:$D,$AN$12)</f>
        <v>0</v>
      </c>
      <c r="BF99" s="385">
        <f>SUMIFS('EMP CON'!$G:$G,'EMP CON'!$C:$C,"="&amp;DATE($M$10,$CA$39,AN99),'EMP CON'!$I:$I,"efetivado",'EMP CON'!$D:$D,"Empréstimo Recebido")+SUMIFS('EMP CON'!$G:$G,'EMP CON'!$C:$C,"="&amp;DATE($M$10,$CA$39,AN99),'EMP CON'!$I:$I,"efetivado",'EMP CON'!$D:$D,$AN$12)</f>
        <v>0</v>
      </c>
      <c r="BG99" s="385">
        <f>SUMIFS('PG CAR'!$H:$H,'PG CAR'!$C:$C,"="&amp;DATE($M$10,$CA$39,AN99),'PG CAR'!$J:$J,"efetivado")+SUMIFS('PG CAR'!$H:$H,'PG CAR'!$C:$C,"="&amp;DATE($M$10,$CA$39,AN99),'PG CAR'!$J:$J,$AN$12)</f>
        <v>0</v>
      </c>
      <c r="BH99" s="385"/>
      <c r="BI99" s="385"/>
      <c r="BM99" s="385">
        <f t="shared" si="25"/>
        <v>0</v>
      </c>
      <c r="BN99" s="385">
        <f t="shared" si="26"/>
        <v>0</v>
      </c>
      <c r="BO99" s="385">
        <f t="shared" si="27"/>
        <v>0</v>
      </c>
      <c r="BP99" s="385">
        <f t="shared" si="28"/>
        <v>0</v>
      </c>
      <c r="BQ99" s="385">
        <f t="shared" si="29"/>
        <v>0</v>
      </c>
      <c r="BR99" s="385">
        <f t="shared" si="30"/>
        <v>0</v>
      </c>
      <c r="BS99" s="385">
        <f t="shared" si="31"/>
        <v>0</v>
      </c>
      <c r="BT99" s="385">
        <f t="shared" si="32"/>
        <v>0</v>
      </c>
      <c r="BU99" s="385">
        <f t="shared" si="33"/>
        <v>0</v>
      </c>
    </row>
    <row r="100" spans="2:73" x14ac:dyDescent="0.25">
      <c r="B100" s="225"/>
      <c r="C100" s="225"/>
      <c r="D100" s="225"/>
      <c r="E100" s="225"/>
      <c r="F100" s="225"/>
      <c r="G100" s="225"/>
      <c r="H100" s="225"/>
      <c r="I100" s="225"/>
      <c r="J100" s="225"/>
      <c r="K100" s="225"/>
      <c r="L100" s="225"/>
      <c r="M100" s="225"/>
      <c r="N100" s="225"/>
      <c r="O100" s="225"/>
      <c r="P100" s="225"/>
      <c r="Q100" s="225"/>
      <c r="R100" s="225"/>
      <c r="S100" s="225"/>
      <c r="T100" s="225"/>
      <c r="U100" s="225"/>
      <c r="V100" s="225"/>
      <c r="W100" s="225"/>
      <c r="X100" s="225"/>
      <c r="Y100" s="225"/>
      <c r="Z100" s="225"/>
      <c r="AA100" s="225"/>
      <c r="AB100" s="225"/>
      <c r="AC100" s="342"/>
      <c r="AK100" s="395">
        <f t="shared" si="34"/>
        <v>44284</v>
      </c>
      <c r="AL100" s="373">
        <f t="shared" si="23"/>
        <v>3</v>
      </c>
      <c r="AM100" s="319">
        <v>29</v>
      </c>
      <c r="AN100" s="380">
        <f t="shared" si="24"/>
        <v>29</v>
      </c>
      <c r="AO100" s="385">
        <f>SUMIFS(DES!$F:$F,DES!$C:$C,"="&amp;DATE($M$10,$CA$39,AN100),DES!$G:$G,$G$10,DES!$H:$H,"efetivado")+SUMIFS(DES!$F:$F,DES!$C:$C,"="&amp;DATE($M$10,$CA$39,AN100),DES!$G:$G,$G$10,DES!$H:$H,$AN$12)</f>
        <v>0</v>
      </c>
      <c r="AP100" s="385">
        <f>SUMIFS(REC!$F:$F,REC!$C:$C,"="&amp;DATE($M$10,$CA$39,AN100),REC!$G:$G,$G$10,REC!$H:$H,"efetivado")+SUMIFS(REC!$F:$F,REC!$C:$C,"="&amp;DATE($M$10,$CA$39,AN100),REC!$G:$G,$G$10,REC!$H:$H,$AN$12)</f>
        <v>0</v>
      </c>
      <c r="AQ100" s="385">
        <f>SUMIFS('EMP ADQ'!$G:$G,'EMP ADQ'!$C:$C,"="&amp;DATE($M$10,$CA$39,AN100),'EMP ADQ'!$H:$H,$G$10,'EMP ADQ'!$I:$I,"efetivado",'EMP ADQ'!$D:$D,"Empréstimo Adquirido")+SUMIFS('EMP ADQ'!$G:$G,'EMP ADQ'!$C:$C,"="&amp;DATE($M$10,$CA$39,AN100),'EMP ADQ'!$H:$H,$G$10,'EMP ADQ'!$I:$I,"efetivado",'EMP ADQ'!$D:$D,$AN$12)</f>
        <v>0</v>
      </c>
      <c r="AR100" s="385">
        <f>SUMIFS('EMP ADQ'!$G:$G,'EMP ADQ'!$C:$C,"="&amp;DATE($M$10,$CA$39,AN100),'EMP ADQ'!$H:$H,$G$10,'EMP ADQ'!$I:$I,"efetivado",'EMP ADQ'!$D:$D,"Empréstimo Pago")+SUMIFS('EMP ADQ'!$G:$G,'EMP ADQ'!$C:$C,"="&amp;DATE($M$10,$CA$39,AN100),'EMP ADQ'!$H:$H,$G$10,'EMP ADQ'!$I:$I,"efetivado",'EMP ADQ'!$D:$D,$AN$12)</f>
        <v>0</v>
      </c>
      <c r="AS100" s="385">
        <f>SUMIFS('EMP CON'!$G:$G,'EMP CON'!$C:$C,"="&amp;DATE($M$10,$CA$39,AN100),'EMP CON'!$H:$H,$G$10,'EMP CON'!$I:$I,"efetivado",'EMP CON'!$D:$D,"Empréstimo Concedido")+SUMIFS('EMP CON'!$G:$G,'EMP CON'!$C:$C,"="&amp;DATE($M$10,$CA$39,AN100),'EMP CON'!$H:$H,$G$10,'EMP CON'!$I:$I,"efetivado",'EMP CON'!$D:$D,$AN$12)</f>
        <v>0</v>
      </c>
      <c r="AT100" s="385">
        <f>SUMIFS('EMP CON'!$G:$G,'EMP CON'!$C:$C,"="&amp;DATE($M$10,$CA$39,AN100),'EMP CON'!$H:$H,$G$10,'EMP CON'!$I:$I,"efetivado",'EMP CON'!$D:$D,"Empréstimo Recebido")+SUMIFS('EMP CON'!$G:$G,'EMP CON'!$C:$C,"="&amp;DATE($M$10,$CA$39,AN100),'EMP CON'!$H:$H,$G$10,'EMP CON'!$I:$I,"efetivado",'EMP CON'!$D:$D,$AN$12)</f>
        <v>0</v>
      </c>
      <c r="AU100" s="385">
        <f>SUMIFS('PG CAR'!$H:$H,'PG CAR'!$C:$C,"="&amp;DATE($M$10,$CA$39,AN100),'PG CAR'!$I:$I,$G$10,'PG CAR'!$J:$J,"efetivado")+SUMIFS('PG CAR'!$H:$H,'PG CAR'!$C:$C,"="&amp;DATE($M$10,$CA$39,AN100),'PG CAR'!$I:$I,$G$10,'PG CAR'!$J:$J,$AN$12)</f>
        <v>0</v>
      </c>
      <c r="AV100" s="385">
        <f>SUMIFS(TRANS!$F:$F,TRANS!$C:$C,"="&amp;DATE($M$10,$CA$39,AN100),TRANS!$D:$D,$G$10,DES!$H:$H,"efetivado")+SUMIFS(TRANS!$F:$F,TRANS!$C:$C,"="&amp;DATE($M$10,$CA$39,AN100),TRANS!$D:$D,$G$10,DES!$H:$H,$AN$12)</f>
        <v>0</v>
      </c>
      <c r="AW100" s="385">
        <f>SUMIFS(TRANS!$F:$F,TRANS!$C:$C,"="&amp;DATE($M$10,$CA$39,AN100),TRANS!$G:$G,$G$10,DES!$H:$H,"efetivado")+SUMIFS(TRANS!$F:$F,TRANS!$C:$C,"="&amp;DATE($M$10,$CA$39,AN100),TRANS!$G:$G,$G$10,DES!$H:$H,$AN$12)</f>
        <v>0</v>
      </c>
      <c r="AZ100" s="380"/>
      <c r="BA100" s="385">
        <f>SUMIFS(DES!$F:$F,DES!$C:$C,"="&amp;DATE($M$10,$CA$39,AN100),DES!$H:$H,"efetivado")+SUMIFS(DES!$F:$F,DES!$C:$C,"="&amp;DATE($M$10,$CA$39,AN100),DES!$H:$H,$AN$12)</f>
        <v>0</v>
      </c>
      <c r="BB100" s="385">
        <f>SUMIFS(REC!$F:$F,REC!$C:$C,"="&amp;DATE($M$10,$CA$39,AN100),REC!$H:$H,"efetivado")+SUMIFS(REC!$F:$F,REC!$C:$C,"="&amp;DATE($M$10,$CA$39,AN100),REC!$H:$H,$AN$12)</f>
        <v>0</v>
      </c>
      <c r="BC100" s="385">
        <f>SUMIFS('EMP ADQ'!$G:$G,'EMP ADQ'!$C:$C,"="&amp;DATE($M$10,$CA$39,AN100),'EMP ADQ'!$I:$I,"efetivado",'EMP ADQ'!$D:$D,"Empréstimo Adquirido")+SUMIFS('EMP ADQ'!$G:$G,'EMP ADQ'!$C:$C,"="&amp;DATE($M$10,$CA$39,AN100),'EMP ADQ'!$I:$I,"efetivado",'EMP ADQ'!$D:$D,$AN$12)</f>
        <v>0</v>
      </c>
      <c r="BD100" s="385">
        <f>SUMIFS('EMP ADQ'!$G:$G,'EMP ADQ'!$C:$C,"="&amp;DATE($M$10,$CA$39,AN100),'EMP ADQ'!$I:$I,"efetivado",'EMP ADQ'!$D:$D,"Empréstimo Pago")+SUMIFS('EMP ADQ'!$G:$G,'EMP ADQ'!$C:$C,"="&amp;DATE($M$10,$CA$39,AN100),'EMP ADQ'!$I:$I,"efetivado",'EMP ADQ'!$D:$D,$AN$12)</f>
        <v>0</v>
      </c>
      <c r="BE100" s="385">
        <f>SUMIFS('EMP CON'!$G:$G,'EMP CON'!$C:$C,"="&amp;DATE($M$10,$CA$39,AN100),'EMP CON'!$I:$I,"efetivado",'EMP CON'!$D:$D,"Empréstimo Concedido")+SUMIFS('EMP CON'!$G:$G,'EMP CON'!$C:$C,"="&amp;DATE($M$10,$CA$39,AN100),'EMP CON'!$I:$I,"efetivado",'EMP CON'!$D:$D,$AN$12)</f>
        <v>0</v>
      </c>
      <c r="BF100" s="385">
        <f>SUMIFS('EMP CON'!$G:$G,'EMP CON'!$C:$C,"="&amp;DATE($M$10,$CA$39,AN100),'EMP CON'!$I:$I,"efetivado",'EMP CON'!$D:$D,"Empréstimo Recebido")+SUMIFS('EMP CON'!$G:$G,'EMP CON'!$C:$C,"="&amp;DATE($M$10,$CA$39,AN100),'EMP CON'!$I:$I,"efetivado",'EMP CON'!$D:$D,$AN$12)</f>
        <v>0</v>
      </c>
      <c r="BG100" s="385">
        <f>SUMIFS('PG CAR'!$H:$H,'PG CAR'!$C:$C,"="&amp;DATE($M$10,$CA$39,AN100),'PG CAR'!$J:$J,"efetivado")+SUMIFS('PG CAR'!$H:$H,'PG CAR'!$C:$C,"="&amp;DATE($M$10,$CA$39,AN100),'PG CAR'!$J:$J,$AN$12)</f>
        <v>0</v>
      </c>
      <c r="BH100" s="385"/>
      <c r="BI100" s="385"/>
      <c r="BM100" s="385">
        <f t="shared" si="25"/>
        <v>0</v>
      </c>
      <c r="BN100" s="385">
        <f t="shared" si="26"/>
        <v>0</v>
      </c>
      <c r="BO100" s="385">
        <f t="shared" si="27"/>
        <v>0</v>
      </c>
      <c r="BP100" s="385">
        <f t="shared" si="28"/>
        <v>0</v>
      </c>
      <c r="BQ100" s="385">
        <f t="shared" si="29"/>
        <v>0</v>
      </c>
      <c r="BR100" s="385">
        <f t="shared" si="30"/>
        <v>0</v>
      </c>
      <c r="BS100" s="385">
        <f t="shared" si="31"/>
        <v>0</v>
      </c>
      <c r="BT100" s="385">
        <f t="shared" si="32"/>
        <v>0</v>
      </c>
      <c r="BU100" s="385">
        <f t="shared" si="33"/>
        <v>0</v>
      </c>
    </row>
    <row r="101" spans="2:73" x14ac:dyDescent="0.25">
      <c r="B101" s="225"/>
      <c r="C101" s="225"/>
      <c r="D101" s="225"/>
      <c r="E101" s="225"/>
      <c r="F101" s="225"/>
      <c r="G101" s="225"/>
      <c r="H101" s="225"/>
      <c r="I101" s="225"/>
      <c r="J101" s="225"/>
      <c r="K101" s="225"/>
      <c r="L101" s="225"/>
      <c r="M101" s="225"/>
      <c r="N101" s="225"/>
      <c r="O101" s="225"/>
      <c r="P101" s="225"/>
      <c r="Q101" s="225"/>
      <c r="R101" s="225"/>
      <c r="S101" s="225"/>
      <c r="T101" s="225"/>
      <c r="U101" s="225"/>
      <c r="V101" s="225"/>
      <c r="W101" s="225"/>
      <c r="X101" s="225"/>
      <c r="Y101" s="225"/>
      <c r="Z101" s="225"/>
      <c r="AA101" s="225"/>
      <c r="AB101" s="225"/>
      <c r="AC101" s="342"/>
      <c r="AK101" s="395">
        <f t="shared" si="34"/>
        <v>44285</v>
      </c>
      <c r="AL101" s="373">
        <f t="shared" si="23"/>
        <v>3</v>
      </c>
      <c r="AM101" s="319">
        <v>30</v>
      </c>
      <c r="AN101" s="380">
        <f t="shared" si="24"/>
        <v>30</v>
      </c>
      <c r="AO101" s="385">
        <f>SUMIFS(DES!$F:$F,DES!$C:$C,"="&amp;DATE($M$10,$CA$39,AN101),DES!$G:$G,$G$10,DES!$H:$H,"efetivado")+SUMIFS(DES!$F:$F,DES!$C:$C,"="&amp;DATE($M$10,$CA$39,AN101),DES!$G:$G,$G$10,DES!$H:$H,$AN$12)</f>
        <v>0</v>
      </c>
      <c r="AP101" s="385">
        <f>SUMIFS(REC!$F:$F,REC!$C:$C,"="&amp;DATE($M$10,$CA$39,AN101),REC!$G:$G,$G$10,REC!$H:$H,"efetivado")+SUMIFS(REC!$F:$F,REC!$C:$C,"="&amp;DATE($M$10,$CA$39,AN101),REC!$G:$G,$G$10,REC!$H:$H,$AN$12)</f>
        <v>0</v>
      </c>
      <c r="AQ101" s="385">
        <f>SUMIFS('EMP ADQ'!$G:$G,'EMP ADQ'!$C:$C,"="&amp;DATE($M$10,$CA$39,AN101),'EMP ADQ'!$H:$H,$G$10,'EMP ADQ'!$I:$I,"efetivado",'EMP ADQ'!$D:$D,"Empréstimo Adquirido")+SUMIFS('EMP ADQ'!$G:$G,'EMP ADQ'!$C:$C,"="&amp;DATE($M$10,$CA$39,AN101),'EMP ADQ'!$H:$H,$G$10,'EMP ADQ'!$I:$I,"efetivado",'EMP ADQ'!$D:$D,$AN$12)</f>
        <v>0</v>
      </c>
      <c r="AR101" s="385">
        <f>SUMIFS('EMP ADQ'!$G:$G,'EMP ADQ'!$C:$C,"="&amp;DATE($M$10,$CA$39,AN101),'EMP ADQ'!$H:$H,$G$10,'EMP ADQ'!$I:$I,"efetivado",'EMP ADQ'!$D:$D,"Empréstimo Pago")+SUMIFS('EMP ADQ'!$G:$G,'EMP ADQ'!$C:$C,"="&amp;DATE($M$10,$CA$39,AN101),'EMP ADQ'!$H:$H,$G$10,'EMP ADQ'!$I:$I,"efetivado",'EMP ADQ'!$D:$D,$AN$12)</f>
        <v>0</v>
      </c>
      <c r="AS101" s="385">
        <f>SUMIFS('EMP CON'!$G:$G,'EMP CON'!$C:$C,"="&amp;DATE($M$10,$CA$39,AN101),'EMP CON'!$H:$H,$G$10,'EMP CON'!$I:$I,"efetivado",'EMP CON'!$D:$D,"Empréstimo Concedido")+SUMIFS('EMP CON'!$G:$G,'EMP CON'!$C:$C,"="&amp;DATE($M$10,$CA$39,AN101),'EMP CON'!$H:$H,$G$10,'EMP CON'!$I:$I,"efetivado",'EMP CON'!$D:$D,$AN$12)</f>
        <v>0</v>
      </c>
      <c r="AT101" s="385">
        <f>SUMIFS('EMP CON'!$G:$G,'EMP CON'!$C:$C,"="&amp;DATE($M$10,$CA$39,AN101),'EMP CON'!$H:$H,$G$10,'EMP CON'!$I:$I,"efetivado",'EMP CON'!$D:$D,"Empréstimo Recebido")+SUMIFS('EMP CON'!$G:$G,'EMP CON'!$C:$C,"="&amp;DATE($M$10,$CA$39,AN101),'EMP CON'!$H:$H,$G$10,'EMP CON'!$I:$I,"efetivado",'EMP CON'!$D:$D,$AN$12)</f>
        <v>0</v>
      </c>
      <c r="AU101" s="385">
        <f>SUMIFS('PG CAR'!$H:$H,'PG CAR'!$C:$C,"="&amp;DATE($M$10,$CA$39,AN101),'PG CAR'!$I:$I,$G$10,'PG CAR'!$J:$J,"efetivado")+SUMIFS('PG CAR'!$H:$H,'PG CAR'!$C:$C,"="&amp;DATE($M$10,$CA$39,AN101),'PG CAR'!$I:$I,$G$10,'PG CAR'!$J:$J,$AN$12)</f>
        <v>0</v>
      </c>
      <c r="AV101" s="385">
        <f>SUMIFS(TRANS!$F:$F,TRANS!$C:$C,"="&amp;DATE($M$10,$CA$39,AN101),TRANS!$D:$D,$G$10,DES!$H:$H,"efetivado")+SUMIFS(TRANS!$F:$F,TRANS!$C:$C,"="&amp;DATE($M$10,$CA$39,AN101),TRANS!$D:$D,$G$10,DES!$H:$H,$AN$12)</f>
        <v>0</v>
      </c>
      <c r="AW101" s="385">
        <f>SUMIFS(TRANS!$F:$F,TRANS!$C:$C,"="&amp;DATE($M$10,$CA$39,AN101),TRANS!$G:$G,$G$10,DES!$H:$H,"efetivado")+SUMIFS(TRANS!$F:$F,TRANS!$C:$C,"="&amp;DATE($M$10,$CA$39,AN101),TRANS!$G:$G,$G$10,DES!$H:$H,$AN$12)</f>
        <v>0</v>
      </c>
      <c r="AZ101" s="380"/>
      <c r="BA101" s="385">
        <f>SUMIFS(DES!$F:$F,DES!$C:$C,"="&amp;DATE($M$10,$CA$39,AN101),DES!$H:$H,"efetivado")+SUMIFS(DES!$F:$F,DES!$C:$C,"="&amp;DATE($M$10,$CA$39,AN101),DES!$H:$H,$AN$12)</f>
        <v>0</v>
      </c>
      <c r="BB101" s="385">
        <f>SUMIFS(REC!$F:$F,REC!$C:$C,"="&amp;DATE($M$10,$CA$39,AN101),REC!$H:$H,"efetivado")+SUMIFS(REC!$F:$F,REC!$C:$C,"="&amp;DATE($M$10,$CA$39,AN101),REC!$H:$H,$AN$12)</f>
        <v>0</v>
      </c>
      <c r="BC101" s="385">
        <f>SUMIFS('EMP ADQ'!$G:$G,'EMP ADQ'!$C:$C,"="&amp;DATE($M$10,$CA$39,AN101),'EMP ADQ'!$I:$I,"efetivado",'EMP ADQ'!$D:$D,"Empréstimo Adquirido")+SUMIFS('EMP ADQ'!$G:$G,'EMP ADQ'!$C:$C,"="&amp;DATE($M$10,$CA$39,AN101),'EMP ADQ'!$I:$I,"efetivado",'EMP ADQ'!$D:$D,$AN$12)</f>
        <v>0</v>
      </c>
      <c r="BD101" s="385">
        <f>SUMIFS('EMP ADQ'!$G:$G,'EMP ADQ'!$C:$C,"="&amp;DATE($M$10,$CA$39,AN101),'EMP ADQ'!$I:$I,"efetivado",'EMP ADQ'!$D:$D,"Empréstimo Pago")+SUMIFS('EMP ADQ'!$G:$G,'EMP ADQ'!$C:$C,"="&amp;DATE($M$10,$CA$39,AN101),'EMP ADQ'!$I:$I,"efetivado",'EMP ADQ'!$D:$D,$AN$12)</f>
        <v>0</v>
      </c>
      <c r="BE101" s="385">
        <f>SUMIFS('EMP CON'!$G:$G,'EMP CON'!$C:$C,"="&amp;DATE($M$10,$CA$39,AN101),'EMP CON'!$I:$I,"efetivado",'EMP CON'!$D:$D,"Empréstimo Concedido")+SUMIFS('EMP CON'!$G:$G,'EMP CON'!$C:$C,"="&amp;DATE($M$10,$CA$39,AN101),'EMP CON'!$I:$I,"efetivado",'EMP CON'!$D:$D,$AN$12)</f>
        <v>0</v>
      </c>
      <c r="BF101" s="385">
        <f>SUMIFS('EMP CON'!$G:$G,'EMP CON'!$C:$C,"="&amp;DATE($M$10,$CA$39,AN101),'EMP CON'!$I:$I,"efetivado",'EMP CON'!$D:$D,"Empréstimo Recebido")+SUMIFS('EMP CON'!$G:$G,'EMP CON'!$C:$C,"="&amp;DATE($M$10,$CA$39,AN101),'EMP CON'!$I:$I,"efetivado",'EMP CON'!$D:$D,$AN$12)</f>
        <v>0</v>
      </c>
      <c r="BG101" s="385">
        <f>SUMIFS('PG CAR'!$H:$H,'PG CAR'!$C:$C,"="&amp;DATE($M$10,$CA$39,AN101),'PG CAR'!$J:$J,"efetivado")+SUMIFS('PG CAR'!$H:$H,'PG CAR'!$C:$C,"="&amp;DATE($M$10,$CA$39,AN101),'PG CAR'!$J:$J,$AN$12)</f>
        <v>0</v>
      </c>
      <c r="BH101" s="385"/>
      <c r="BI101" s="385"/>
      <c r="BM101" s="385">
        <f t="shared" si="25"/>
        <v>0</v>
      </c>
      <c r="BN101" s="385">
        <f t="shared" si="26"/>
        <v>0</v>
      </c>
      <c r="BO101" s="385">
        <f t="shared" si="27"/>
        <v>0</v>
      </c>
      <c r="BP101" s="385">
        <f t="shared" si="28"/>
        <v>0</v>
      </c>
      <c r="BQ101" s="385">
        <f t="shared" si="29"/>
        <v>0</v>
      </c>
      <c r="BR101" s="385">
        <f t="shared" si="30"/>
        <v>0</v>
      </c>
      <c r="BS101" s="385">
        <f t="shared" si="31"/>
        <v>0</v>
      </c>
      <c r="BT101" s="385">
        <f t="shared" si="32"/>
        <v>0</v>
      </c>
      <c r="BU101" s="385">
        <f t="shared" si="33"/>
        <v>0</v>
      </c>
    </row>
    <row r="102" spans="2:73" x14ac:dyDescent="0.25">
      <c r="B102" s="225"/>
      <c r="C102" s="225"/>
      <c r="D102" s="225"/>
      <c r="E102" s="225"/>
      <c r="F102" s="225"/>
      <c r="G102" s="225"/>
      <c r="H102" s="225"/>
      <c r="I102" s="225"/>
      <c r="J102" s="225"/>
      <c r="K102" s="225"/>
      <c r="L102" s="225"/>
      <c r="M102" s="225"/>
      <c r="N102" s="225"/>
      <c r="O102" s="225"/>
      <c r="P102" s="225"/>
      <c r="Q102" s="225"/>
      <c r="R102" s="225"/>
      <c r="S102" s="225"/>
      <c r="T102" s="225"/>
      <c r="U102" s="225"/>
      <c r="V102" s="225"/>
      <c r="W102" s="225"/>
      <c r="X102" s="225"/>
      <c r="Y102" s="225"/>
      <c r="Z102" s="225"/>
      <c r="AA102" s="225"/>
      <c r="AB102" s="225"/>
      <c r="AC102" s="342"/>
      <c r="AK102" s="395">
        <f t="shared" si="34"/>
        <v>44286</v>
      </c>
      <c r="AL102" s="373">
        <f t="shared" si="23"/>
        <v>3</v>
      </c>
      <c r="AM102" s="319">
        <v>31</v>
      </c>
      <c r="AN102" s="380">
        <f t="shared" si="24"/>
        <v>31</v>
      </c>
      <c r="AO102" s="385">
        <f>SUMIFS(DES!$F:$F,DES!$C:$C,"="&amp;DATE($M$10,$CA$39,AN102),DES!$G:$G,$G$10,DES!$H:$H,"efetivado")+SUMIFS(DES!$F:$F,DES!$C:$C,"="&amp;DATE($M$10,$CA$39,AN102),DES!$G:$G,$G$10,DES!$H:$H,$AN$12)</f>
        <v>0</v>
      </c>
      <c r="AP102" s="385">
        <f>SUMIFS(REC!$F:$F,REC!$C:$C,"="&amp;DATE($M$10,$CA$39,AN102),REC!$G:$G,$G$10,REC!$H:$H,"efetivado")+SUMIFS(REC!$F:$F,REC!$C:$C,"="&amp;DATE($M$10,$CA$39,AN102),REC!$G:$G,$G$10,REC!$H:$H,$AN$12)</f>
        <v>0</v>
      </c>
      <c r="AQ102" s="385">
        <f>SUMIFS('EMP ADQ'!$G:$G,'EMP ADQ'!$C:$C,"="&amp;DATE($M$10,$CA$39,AN102),'EMP ADQ'!$H:$H,$G$10,'EMP ADQ'!$I:$I,"efetivado",'EMP ADQ'!$D:$D,"Empréstimo Adquirido")+SUMIFS('EMP ADQ'!$G:$G,'EMP ADQ'!$C:$C,"="&amp;DATE($M$10,$CA$39,AN102),'EMP ADQ'!$H:$H,$G$10,'EMP ADQ'!$I:$I,"efetivado",'EMP ADQ'!$D:$D,$AN$12)</f>
        <v>0</v>
      </c>
      <c r="AR102" s="385">
        <f>SUMIFS('EMP ADQ'!$G:$G,'EMP ADQ'!$C:$C,"="&amp;DATE($M$10,$CA$39,AN102),'EMP ADQ'!$H:$H,$G$10,'EMP ADQ'!$I:$I,"efetivado",'EMP ADQ'!$D:$D,"Empréstimo Pago")+SUMIFS('EMP ADQ'!$G:$G,'EMP ADQ'!$C:$C,"="&amp;DATE($M$10,$CA$39,AN102),'EMP ADQ'!$H:$H,$G$10,'EMP ADQ'!$I:$I,"efetivado",'EMP ADQ'!$D:$D,$AN$12)</f>
        <v>0</v>
      </c>
      <c r="AS102" s="385">
        <f>SUMIFS('EMP CON'!$G:$G,'EMP CON'!$C:$C,"="&amp;DATE($M$10,$CA$39,AN102),'EMP CON'!$H:$H,$G$10,'EMP CON'!$I:$I,"efetivado",'EMP CON'!$D:$D,"Empréstimo Concedido")+SUMIFS('EMP CON'!$G:$G,'EMP CON'!$C:$C,"="&amp;DATE($M$10,$CA$39,AN102),'EMP CON'!$H:$H,$G$10,'EMP CON'!$I:$I,"efetivado",'EMP CON'!$D:$D,$AN$12)</f>
        <v>0</v>
      </c>
      <c r="AT102" s="385">
        <f>SUMIFS('EMP CON'!$G:$G,'EMP CON'!$C:$C,"="&amp;DATE($M$10,$CA$39,AN102),'EMP CON'!$H:$H,$G$10,'EMP CON'!$I:$I,"efetivado",'EMP CON'!$D:$D,"Empréstimo Recebido")+SUMIFS('EMP CON'!$G:$G,'EMP CON'!$C:$C,"="&amp;DATE($M$10,$CA$39,AN102),'EMP CON'!$H:$H,$G$10,'EMP CON'!$I:$I,"efetivado",'EMP CON'!$D:$D,$AN$12)</f>
        <v>0</v>
      </c>
      <c r="AU102" s="385">
        <f>SUMIFS('PG CAR'!$H:$H,'PG CAR'!$C:$C,"="&amp;DATE($M$10,$CA$39,AN102),'PG CAR'!$I:$I,$G$10,'PG CAR'!$J:$J,"efetivado")+SUMIFS('PG CAR'!$H:$H,'PG CAR'!$C:$C,"="&amp;DATE($M$10,$CA$39,AN102),'PG CAR'!$I:$I,$G$10,'PG CAR'!$J:$J,$AN$12)</f>
        <v>0</v>
      </c>
      <c r="AV102" s="385">
        <f>SUMIFS(TRANS!$F:$F,TRANS!$C:$C,"="&amp;DATE($M$10,$CA$39,AN102),TRANS!$D:$D,$G$10,DES!$H:$H,"efetivado")+SUMIFS(TRANS!$F:$F,TRANS!$C:$C,"="&amp;DATE($M$10,$CA$39,AN102),TRANS!$D:$D,$G$10,DES!$H:$H,$AN$12)</f>
        <v>0</v>
      </c>
      <c r="AW102" s="385">
        <f>SUMIFS(TRANS!$F:$F,TRANS!$C:$C,"="&amp;DATE($M$10,$CA$39,AN102),TRANS!$G:$G,$G$10,DES!$H:$H,"efetivado")+SUMIFS(TRANS!$F:$F,TRANS!$C:$C,"="&amp;DATE($M$10,$CA$39,AN102),TRANS!$G:$G,$G$10,DES!$H:$H,$AN$12)</f>
        <v>0</v>
      </c>
      <c r="AZ102" s="380"/>
      <c r="BA102" s="385">
        <f>SUMIFS(DES!$F:$F,DES!$C:$C,"="&amp;DATE($M$10,$CA$39,AN102),DES!$H:$H,"efetivado")+SUMIFS(DES!$F:$F,DES!$C:$C,"="&amp;DATE($M$10,$CA$39,AN102),DES!$H:$H,$AN$12)</f>
        <v>0</v>
      </c>
      <c r="BB102" s="385">
        <f>SUMIFS(REC!$F:$F,REC!$C:$C,"="&amp;DATE($M$10,$CA$39,AN102),REC!$H:$H,"efetivado")+SUMIFS(REC!$F:$F,REC!$C:$C,"="&amp;DATE($M$10,$CA$39,AN102),REC!$H:$H,$AN$12)</f>
        <v>0</v>
      </c>
      <c r="BC102" s="385">
        <f>SUMIFS('EMP ADQ'!$G:$G,'EMP ADQ'!$C:$C,"="&amp;DATE($M$10,$CA$39,AN102),'EMP ADQ'!$I:$I,"efetivado",'EMP ADQ'!$D:$D,"Empréstimo Adquirido")+SUMIFS('EMP ADQ'!$G:$G,'EMP ADQ'!$C:$C,"="&amp;DATE($M$10,$CA$39,AN102),'EMP ADQ'!$I:$I,"efetivado",'EMP ADQ'!$D:$D,$AN$12)</f>
        <v>0</v>
      </c>
      <c r="BD102" s="385">
        <f>SUMIFS('EMP ADQ'!$G:$G,'EMP ADQ'!$C:$C,"="&amp;DATE($M$10,$CA$39,AN102),'EMP ADQ'!$I:$I,"efetivado",'EMP ADQ'!$D:$D,"Empréstimo Pago")+SUMIFS('EMP ADQ'!$G:$G,'EMP ADQ'!$C:$C,"="&amp;DATE($M$10,$CA$39,AN102),'EMP ADQ'!$I:$I,"efetivado",'EMP ADQ'!$D:$D,$AN$12)</f>
        <v>0</v>
      </c>
      <c r="BE102" s="385">
        <f>SUMIFS('EMP CON'!$G:$G,'EMP CON'!$C:$C,"="&amp;DATE($M$10,$CA$39,AN102),'EMP CON'!$I:$I,"efetivado",'EMP CON'!$D:$D,"Empréstimo Concedido")+SUMIFS('EMP CON'!$G:$G,'EMP CON'!$C:$C,"="&amp;DATE($M$10,$CA$39,AN102),'EMP CON'!$I:$I,"efetivado",'EMP CON'!$D:$D,$AN$12)</f>
        <v>0</v>
      </c>
      <c r="BF102" s="385">
        <f>SUMIFS('EMP CON'!$G:$G,'EMP CON'!$C:$C,"="&amp;DATE($M$10,$CA$39,AN102),'EMP CON'!$I:$I,"efetivado",'EMP CON'!$D:$D,"Empréstimo Recebido")+SUMIFS('EMP CON'!$G:$G,'EMP CON'!$C:$C,"="&amp;DATE($M$10,$CA$39,AN102),'EMP CON'!$I:$I,"efetivado",'EMP CON'!$D:$D,$AN$12)</f>
        <v>0</v>
      </c>
      <c r="BG102" s="385">
        <f>SUMIFS('PG CAR'!$H:$H,'PG CAR'!$C:$C,"="&amp;DATE($M$10,$CA$39,AN102),'PG CAR'!$J:$J,"efetivado")+SUMIFS('PG CAR'!$H:$H,'PG CAR'!$C:$C,"="&amp;DATE($M$10,$CA$39,AN102),'PG CAR'!$J:$J,$AN$12)</f>
        <v>0</v>
      </c>
      <c r="BH102" s="385"/>
      <c r="BI102" s="385"/>
      <c r="BM102" s="385">
        <f t="shared" si="25"/>
        <v>0</v>
      </c>
      <c r="BN102" s="385">
        <f t="shared" si="26"/>
        <v>0</v>
      </c>
      <c r="BO102" s="385">
        <f t="shared" si="27"/>
        <v>0</v>
      </c>
      <c r="BP102" s="385">
        <f t="shared" si="28"/>
        <v>0</v>
      </c>
      <c r="BQ102" s="385">
        <f t="shared" si="29"/>
        <v>0</v>
      </c>
      <c r="BR102" s="385">
        <f t="shared" si="30"/>
        <v>0</v>
      </c>
      <c r="BS102" s="385">
        <f t="shared" si="31"/>
        <v>0</v>
      </c>
      <c r="BT102" s="385">
        <f t="shared" si="32"/>
        <v>0</v>
      </c>
      <c r="BU102" s="385">
        <f t="shared" si="33"/>
        <v>0</v>
      </c>
    </row>
    <row r="103" spans="2:73" x14ac:dyDescent="0.25">
      <c r="B103" s="225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  <c r="M103" s="225"/>
      <c r="N103" s="225"/>
      <c r="O103" s="225"/>
      <c r="P103" s="225"/>
      <c r="Q103" s="225"/>
      <c r="R103" s="225"/>
      <c r="S103" s="225"/>
      <c r="T103" s="225"/>
      <c r="U103" s="225"/>
      <c r="V103" s="225"/>
      <c r="W103" s="225"/>
      <c r="X103" s="225"/>
      <c r="Y103" s="225"/>
      <c r="Z103" s="225"/>
      <c r="AA103" s="225"/>
      <c r="AB103" s="225"/>
      <c r="AC103" s="342"/>
      <c r="AO103" s="385"/>
    </row>
    <row r="104" spans="2:73" x14ac:dyDescent="0.25">
      <c r="B104" s="225"/>
      <c r="C104" s="225"/>
      <c r="D104" s="225"/>
      <c r="E104" s="225"/>
      <c r="F104" s="225"/>
      <c r="G104" s="225"/>
      <c r="H104" s="225"/>
      <c r="I104" s="225"/>
      <c r="J104" s="225"/>
      <c r="K104" s="225"/>
      <c r="L104" s="225"/>
      <c r="M104" s="225"/>
      <c r="N104" s="225"/>
      <c r="O104" s="225"/>
      <c r="P104" s="225"/>
      <c r="Q104" s="225"/>
      <c r="R104" s="225"/>
      <c r="S104" s="225"/>
      <c r="T104" s="225"/>
      <c r="U104" s="225"/>
      <c r="V104" s="225"/>
      <c r="W104" s="225"/>
      <c r="X104" s="225"/>
      <c r="Y104" s="225"/>
      <c r="Z104" s="225"/>
      <c r="AA104" s="225"/>
      <c r="AB104" s="225"/>
      <c r="AC104" s="342"/>
    </row>
    <row r="105" spans="2:73" x14ac:dyDescent="0.25">
      <c r="B105" s="225"/>
      <c r="C105" s="225"/>
      <c r="D105" s="225"/>
      <c r="E105" s="225"/>
      <c r="F105" s="225"/>
      <c r="G105" s="225"/>
      <c r="H105" s="225"/>
      <c r="I105" s="225"/>
      <c r="J105" s="225"/>
      <c r="K105" s="225"/>
      <c r="L105" s="225"/>
      <c r="M105" s="225"/>
      <c r="N105" s="225"/>
      <c r="O105" s="225"/>
      <c r="P105" s="225"/>
      <c r="Q105" s="225"/>
      <c r="R105" s="225"/>
      <c r="S105" s="225"/>
      <c r="T105" s="225"/>
      <c r="U105" s="225"/>
      <c r="V105" s="225"/>
      <c r="W105" s="225"/>
      <c r="X105" s="225"/>
      <c r="Y105" s="225"/>
      <c r="Z105" s="225"/>
      <c r="AA105" s="225"/>
      <c r="AB105" s="225"/>
      <c r="AC105" s="342"/>
    </row>
    <row r="106" spans="2:73" x14ac:dyDescent="0.25">
      <c r="B106" s="225"/>
      <c r="C106" s="225"/>
      <c r="D106" s="225"/>
      <c r="E106" s="225"/>
      <c r="F106" s="225"/>
      <c r="G106" s="225"/>
      <c r="H106" s="225"/>
      <c r="I106" s="225"/>
      <c r="J106" s="225"/>
      <c r="K106" s="225"/>
      <c r="L106" s="225"/>
      <c r="M106" s="225"/>
      <c r="N106" s="225"/>
      <c r="O106" s="225"/>
      <c r="P106" s="225"/>
      <c r="Q106" s="225"/>
      <c r="R106" s="225"/>
      <c r="S106" s="225"/>
      <c r="T106" s="225"/>
      <c r="U106" s="225"/>
      <c r="V106" s="225"/>
      <c r="W106" s="225"/>
      <c r="X106" s="225"/>
      <c r="Y106" s="225"/>
      <c r="Z106" s="225"/>
      <c r="AA106" s="225"/>
      <c r="AB106" s="225"/>
      <c r="AC106" s="342"/>
      <c r="AN106" s="380"/>
      <c r="AO106" s="380">
        <v>1</v>
      </c>
      <c r="AP106" s="380">
        <v>2</v>
      </c>
      <c r="AQ106" s="380">
        <v>3</v>
      </c>
      <c r="AR106" s="380">
        <v>4</v>
      </c>
      <c r="AS106" s="380">
        <v>5</v>
      </c>
      <c r="AT106" s="380">
        <v>6</v>
      </c>
      <c r="AU106" s="380">
        <v>7</v>
      </c>
      <c r="AV106" s="380">
        <v>8</v>
      </c>
      <c r="AW106" s="380">
        <v>9</v>
      </c>
      <c r="AX106" s="380">
        <v>10</v>
      </c>
      <c r="AY106" s="380">
        <v>11</v>
      </c>
      <c r="AZ106" s="380">
        <v>12</v>
      </c>
    </row>
    <row r="107" spans="2:73" x14ac:dyDescent="0.25">
      <c r="B107" s="225"/>
      <c r="C107" s="225"/>
      <c r="D107" s="225"/>
      <c r="E107" s="225"/>
      <c r="F107" s="225"/>
      <c r="G107" s="225"/>
      <c r="H107" s="225"/>
      <c r="I107" s="225"/>
      <c r="J107" s="225"/>
      <c r="K107" s="225"/>
      <c r="L107" s="225"/>
      <c r="M107" s="225"/>
      <c r="N107" s="225"/>
      <c r="O107" s="225"/>
      <c r="P107" s="225"/>
      <c r="Q107" s="225"/>
      <c r="R107" s="225"/>
      <c r="S107" s="225"/>
      <c r="T107" s="225"/>
      <c r="U107" s="225"/>
      <c r="V107" s="225"/>
      <c r="W107" s="225"/>
      <c r="X107" s="225"/>
      <c r="Y107" s="225"/>
      <c r="Z107" s="225"/>
      <c r="AA107" s="225"/>
      <c r="AB107" s="225"/>
      <c r="AC107" s="342"/>
      <c r="AN107" s="380" t="s">
        <v>105</v>
      </c>
      <c r="AO107" s="385">
        <f>SUMIFS(AO13:AO63,AN13:AN63,M10)</f>
        <v>0</v>
      </c>
      <c r="AP107" s="385">
        <f>AO107-AO108+AO109+AO110-AO111-AO112+AO113-AO114-AO115+AO116</f>
        <v>0</v>
      </c>
      <c r="AQ107" s="385">
        <f t="shared" ref="AQ107:AZ107" si="35">AP107-AP108+AP109+AP110-AP111-AP112+AP113-AP114-AP115+AP116</f>
        <v>0</v>
      </c>
      <c r="AR107" s="385">
        <f t="shared" si="35"/>
        <v>0</v>
      </c>
      <c r="AS107" s="385">
        <f t="shared" si="35"/>
        <v>0</v>
      </c>
      <c r="AT107" s="385">
        <f t="shared" si="35"/>
        <v>0</v>
      </c>
      <c r="AU107" s="385">
        <f t="shared" si="35"/>
        <v>0</v>
      </c>
      <c r="AV107" s="385">
        <f t="shared" si="35"/>
        <v>0</v>
      </c>
      <c r="AW107" s="385">
        <f t="shared" si="35"/>
        <v>0</v>
      </c>
      <c r="AX107" s="385">
        <f t="shared" si="35"/>
        <v>0</v>
      </c>
      <c r="AY107" s="385">
        <f t="shared" si="35"/>
        <v>0</v>
      </c>
      <c r="AZ107" s="385">
        <f t="shared" si="35"/>
        <v>0</v>
      </c>
    </row>
    <row r="108" spans="2:73" x14ac:dyDescent="0.25">
      <c r="B108" s="225"/>
      <c r="C108" s="225"/>
      <c r="D108" s="225"/>
      <c r="E108" s="225"/>
      <c r="F108" s="225"/>
      <c r="G108" s="225"/>
      <c r="H108" s="225"/>
      <c r="I108" s="225"/>
      <c r="J108" s="225"/>
      <c r="K108" s="225"/>
      <c r="L108" s="225"/>
      <c r="M108" s="225"/>
      <c r="N108" s="225"/>
      <c r="O108" s="225"/>
      <c r="P108" s="225"/>
      <c r="Q108" s="225"/>
      <c r="R108" s="225"/>
      <c r="S108" s="225"/>
      <c r="T108" s="225"/>
      <c r="U108" s="225"/>
      <c r="V108" s="225"/>
      <c r="W108" s="225"/>
      <c r="X108" s="225"/>
      <c r="Y108" s="225"/>
      <c r="Z108" s="225"/>
      <c r="AA108" s="225"/>
      <c r="AB108" s="225"/>
      <c r="AC108" s="342"/>
      <c r="AN108" s="373" t="s">
        <v>67</v>
      </c>
      <c r="AO108" s="385">
        <f>SUMIFS(DES!$F:$F,DES!$C:$C,"&gt;="&amp;DATE($M$10,AO106,1),DES!$C:$C,"&lt;="&amp;EOMONTH(DATE($M$10,AO106,1),0),DES!$G:$G,$G$10,DES!$H:$H,"efetivado")+SUMIFS(DES!$F:$F,DES!$C:$C,"&gt;="&amp;DATE($M$10,AO106,1),DES!$C:$C,"&lt;="&amp;EOMONTH(DATE($M$10,AO106,1),0),DES!$G:$G,$G$10,DES!$H:$H,$AN$12)</f>
        <v>0</v>
      </c>
      <c r="AP108" s="385">
        <f>SUMIFS(DES!$F:$F,DES!$C:$C,"&gt;="&amp;DATE($M$10,AP106,1),DES!$C:$C,"&lt;="&amp;EOMONTH(DATE($M$10,AP106,1),0),DES!$G:$G,$G$10,DES!$H:$H,"efetivado")+SUMIFS(DES!$F:$F,DES!$C:$C,"&gt;="&amp;DATE($M$10,AP106,1),DES!$C:$C,"&lt;="&amp;EOMONTH(DATE($M$10,AP106,1),0),DES!$G:$G,$G$10,DES!$H:$H,$AN$12)</f>
        <v>0</v>
      </c>
      <c r="AQ108" s="385">
        <f>SUMIFS(DES!$F:$F,DES!$C:$C,"&gt;="&amp;DATE($M$10,AQ106,1),DES!$C:$C,"&lt;="&amp;EOMONTH(DATE($M$10,AQ106,1),0),DES!$G:$G,$G$10,DES!$H:$H,"efetivado")+SUMIFS(DES!$F:$F,DES!$C:$C,"&gt;="&amp;DATE($M$10,AQ106,1),DES!$C:$C,"&lt;="&amp;EOMONTH(DATE($M$10,AQ106,1),0),DES!$G:$G,$G$10,DES!$H:$H,$AN$12)</f>
        <v>0</v>
      </c>
      <c r="AR108" s="385">
        <f>SUMIFS(DES!$F:$F,DES!$C:$C,"&gt;="&amp;DATE($M$10,AR106,1),DES!$C:$C,"&lt;="&amp;EOMONTH(DATE($M$10,AR106,1),0),DES!$G:$G,$G$10,DES!$H:$H,"efetivado")+SUMIFS(DES!$F:$F,DES!$C:$C,"&gt;="&amp;DATE($M$10,AR106,1),DES!$C:$C,"&lt;="&amp;EOMONTH(DATE($M$10,AR106,1),0),DES!$G:$G,$G$10,DES!$H:$H,$AN$12)</f>
        <v>0</v>
      </c>
      <c r="AS108" s="385">
        <f>SUMIFS(DES!$F:$F,DES!$C:$C,"&gt;="&amp;DATE($M$10,AS106,1),DES!$C:$C,"&lt;="&amp;EOMONTH(DATE($M$10,AS106,1),0),DES!$G:$G,$G$10,DES!$H:$H,"efetivado")+SUMIFS(DES!$F:$F,DES!$C:$C,"&gt;="&amp;DATE($M$10,AS106,1),DES!$C:$C,"&lt;="&amp;EOMONTH(DATE($M$10,AS106,1),0),DES!$G:$G,$G$10,DES!$H:$H,$AN$12)</f>
        <v>0</v>
      </c>
      <c r="AT108" s="385">
        <f>SUMIFS(DES!$F:$F,DES!$C:$C,"&gt;="&amp;DATE($M$10,AT106,1),DES!$C:$C,"&lt;="&amp;EOMONTH(DATE($M$10,AT106,1),0),DES!$G:$G,$G$10,DES!$H:$H,"efetivado")+SUMIFS(DES!$F:$F,DES!$C:$C,"&gt;="&amp;DATE($M$10,AT106,1),DES!$C:$C,"&lt;="&amp;EOMONTH(DATE($M$10,AT106,1),0),DES!$G:$G,$G$10,DES!$H:$H,$AN$12)</f>
        <v>0</v>
      </c>
      <c r="AU108" s="385">
        <f>SUMIFS(DES!$F:$F,DES!$C:$C,"&gt;="&amp;DATE($M$10,AU106,1),DES!$C:$C,"&lt;="&amp;EOMONTH(DATE($M$10,AU106,1),0),DES!$G:$G,$G$10,DES!$H:$H,"efetivado")+SUMIFS(DES!$F:$F,DES!$C:$C,"&gt;="&amp;DATE($M$10,AU106,1),DES!$C:$C,"&lt;="&amp;EOMONTH(DATE($M$10,AU106,1),0),DES!$G:$G,$G$10,DES!$H:$H,$AN$12)</f>
        <v>0</v>
      </c>
      <c r="AV108" s="385">
        <f>SUMIFS(DES!$F:$F,DES!$C:$C,"&gt;="&amp;DATE($M$10,AV106,1),DES!$C:$C,"&lt;="&amp;EOMONTH(DATE($M$10,AV106,1),0),DES!$G:$G,$G$10,DES!$H:$H,"efetivado")+SUMIFS(DES!$F:$F,DES!$C:$C,"&gt;="&amp;DATE($M$10,AV106,1),DES!$C:$C,"&lt;="&amp;EOMONTH(DATE($M$10,AV106,1),0),DES!$G:$G,$G$10,DES!$H:$H,$AN$12)</f>
        <v>0</v>
      </c>
      <c r="AW108" s="385">
        <f>SUMIFS(DES!$F:$F,DES!$C:$C,"&gt;="&amp;DATE($M$10,AW106,1),DES!$C:$C,"&lt;="&amp;EOMONTH(DATE($M$10,AW106,1),0),DES!$G:$G,$G$10,DES!$H:$H,"efetivado")+SUMIFS(DES!$F:$F,DES!$C:$C,"&gt;="&amp;DATE($M$10,AW106,1),DES!$C:$C,"&lt;="&amp;EOMONTH(DATE($M$10,AW106,1),0),DES!$G:$G,$G$10,DES!$H:$H,$AN$12)</f>
        <v>0</v>
      </c>
      <c r="AX108" s="385">
        <f>SUMIFS(DES!$F:$F,DES!$C:$C,"&gt;="&amp;DATE($M$10,AX106,1),DES!$C:$C,"&lt;="&amp;EOMONTH(DATE($M$10,AX106,1),0),DES!$G:$G,$G$10,DES!$H:$H,"efetivado")+SUMIFS(DES!$F:$F,DES!$C:$C,"&gt;="&amp;DATE($M$10,AX106,1),DES!$C:$C,"&lt;="&amp;EOMONTH(DATE($M$10,AX106,1),0),DES!$G:$G,$G$10,DES!$H:$H,$AN$12)</f>
        <v>0</v>
      </c>
      <c r="AY108" s="385">
        <f>SUMIFS(DES!$F:$F,DES!$C:$C,"&gt;="&amp;DATE($M$10,AY106,1),DES!$C:$C,"&lt;="&amp;EOMONTH(DATE($M$10,AY106,1),0),DES!$G:$G,$G$10,DES!$H:$H,"efetivado")+SUMIFS(DES!$F:$F,DES!$C:$C,"&gt;="&amp;DATE($M$10,AY106,1),DES!$C:$C,"&lt;="&amp;EOMONTH(DATE($M$10,AY106,1),0),DES!$G:$G,$G$10,DES!$H:$H,$AN$12)</f>
        <v>0</v>
      </c>
      <c r="AZ108" s="385">
        <f>SUMIFS(DES!$F:$F,DES!$C:$C,"&gt;="&amp;DATE($M$10,AZ106,1),DES!$C:$C,"&lt;="&amp;EOMONTH(DATE($M$10,AZ106,1),0),DES!$G:$G,$G$10,DES!$H:$H,"efetivado")+SUMIFS(DES!$F:$F,DES!$C:$C,"&gt;="&amp;DATE($M$10,AZ106,1),DES!$C:$C,"&lt;="&amp;EOMONTH(DATE($M$10,AZ106,1),0),DES!$G:$G,$G$10,DES!$H:$H,$AN$12)</f>
        <v>0</v>
      </c>
    </row>
    <row r="109" spans="2:73" x14ac:dyDescent="0.25">
      <c r="B109" s="225"/>
      <c r="C109" s="225"/>
      <c r="D109" s="225"/>
      <c r="E109" s="225"/>
      <c r="F109" s="225"/>
      <c r="G109" s="225"/>
      <c r="H109" s="225"/>
      <c r="I109" s="225"/>
      <c r="J109" s="225"/>
      <c r="K109" s="225"/>
      <c r="L109" s="225"/>
      <c r="M109" s="225"/>
      <c r="N109" s="225"/>
      <c r="O109" s="225"/>
      <c r="P109" s="225"/>
      <c r="Q109" s="225"/>
      <c r="R109" s="225"/>
      <c r="S109" s="225"/>
      <c r="T109" s="225"/>
      <c r="U109" s="225"/>
      <c r="V109" s="225"/>
      <c r="W109" s="225"/>
      <c r="X109" s="225"/>
      <c r="Y109" s="225"/>
      <c r="Z109" s="225"/>
      <c r="AA109" s="225"/>
      <c r="AB109" s="225"/>
      <c r="AC109" s="342"/>
      <c r="AN109" s="373" t="s">
        <v>66</v>
      </c>
      <c r="AO109" s="385">
        <f>SUMIFS(REC!$F:$F,REC!$C:$C,"&gt;="&amp;DATE($M$10,AO106,1),REC!$C:$C,"&lt;="&amp;EOMONTH(DATE($M$10,AO106,1),0),REC!$G:$G,$G$10,REC!$H:$H,"efetivado")+SUMIFS(REC!$F:$F,REC!$C:$C,"&gt;="&amp;DATE($M$10,AO106,1),REC!$C:$C,"&lt;="&amp;EOMONTH(DATE($M$10,AO106,1),0),REC!$G:$G,$G$10,REC!$H:$H,$AN$12)</f>
        <v>0</v>
      </c>
      <c r="AP109" s="385">
        <f>SUMIFS(REC!$F:$F,REC!$C:$C,"&gt;="&amp;DATE($M$10,AP106,1),REC!$C:$C,"&lt;="&amp;EOMONTH(DATE($M$10,AP106,1),0),REC!$G:$G,$G$10,REC!$H:$H,"efetivado")+SUMIFS(REC!$F:$F,REC!$C:$C,"&gt;="&amp;DATE($M$10,AP106,1),REC!$C:$C,"&lt;="&amp;EOMONTH(DATE($M$10,AP106,1),0),REC!$G:$G,$G$10,REC!$H:$H,$AN$12)</f>
        <v>0</v>
      </c>
      <c r="AQ109" s="385">
        <f>SUMIFS(REC!$F:$F,REC!$C:$C,"&gt;="&amp;DATE($M$10,AQ106,1),REC!$C:$C,"&lt;="&amp;EOMONTH(DATE($M$10,AQ106,1),0),REC!$G:$G,$G$10,REC!$H:$H,"efetivado")+SUMIFS(REC!$F:$F,REC!$C:$C,"&gt;="&amp;DATE($M$10,AQ106,1),REC!$C:$C,"&lt;="&amp;EOMONTH(DATE($M$10,AQ106,1),0),REC!$G:$G,$G$10,REC!$H:$H,$AN$12)</f>
        <v>0</v>
      </c>
      <c r="AR109" s="385">
        <f>SUMIFS(REC!$F:$F,REC!$C:$C,"&gt;="&amp;DATE($M$10,AR106,1),REC!$C:$C,"&lt;="&amp;EOMONTH(DATE($M$10,AR106,1),0),REC!$G:$G,$G$10,REC!$H:$H,"efetivado")+SUMIFS(REC!$F:$F,REC!$C:$C,"&gt;="&amp;DATE($M$10,AR106,1),REC!$C:$C,"&lt;="&amp;EOMONTH(DATE($M$10,AR106,1),0),REC!$G:$G,$G$10,REC!$H:$H,$AN$12)</f>
        <v>0</v>
      </c>
      <c r="AS109" s="385">
        <f>SUMIFS(REC!$F:$F,REC!$C:$C,"&gt;="&amp;DATE($M$10,AS106,1),REC!$C:$C,"&lt;="&amp;EOMONTH(DATE($M$10,AS106,1),0),REC!$G:$G,$G$10,REC!$H:$H,"efetivado")+SUMIFS(REC!$F:$F,REC!$C:$C,"&gt;="&amp;DATE($M$10,AS106,1),REC!$C:$C,"&lt;="&amp;EOMONTH(DATE($M$10,AS106,1),0),REC!$G:$G,$G$10,REC!$H:$H,$AN$12)</f>
        <v>0</v>
      </c>
      <c r="AT109" s="385">
        <f>SUMIFS(REC!$F:$F,REC!$C:$C,"&gt;="&amp;DATE($M$10,AT106,1),REC!$C:$C,"&lt;="&amp;EOMONTH(DATE($M$10,AT106,1),0),REC!$G:$G,$G$10,REC!$H:$H,"efetivado")+SUMIFS(REC!$F:$F,REC!$C:$C,"&gt;="&amp;DATE($M$10,AT106,1),REC!$C:$C,"&lt;="&amp;EOMONTH(DATE($M$10,AT106,1),0),REC!$G:$G,$G$10,REC!$H:$H,$AN$12)</f>
        <v>0</v>
      </c>
      <c r="AU109" s="385">
        <f>SUMIFS(REC!$F:$F,REC!$C:$C,"&gt;="&amp;DATE($M$10,AU106,1),REC!$C:$C,"&lt;="&amp;EOMONTH(DATE($M$10,AU106,1),0),REC!$G:$G,$G$10,REC!$H:$H,"efetivado")+SUMIFS(REC!$F:$F,REC!$C:$C,"&gt;="&amp;DATE($M$10,AU106,1),REC!$C:$C,"&lt;="&amp;EOMONTH(DATE($M$10,AU106,1),0),REC!$G:$G,$G$10,REC!$H:$H,$AN$12)</f>
        <v>0</v>
      </c>
      <c r="AV109" s="385">
        <f>SUMIFS(REC!$F:$F,REC!$C:$C,"&gt;="&amp;DATE($M$10,AV106,1),REC!$C:$C,"&lt;="&amp;EOMONTH(DATE($M$10,AV106,1),0),REC!$G:$G,$G$10,REC!$H:$H,"efetivado")+SUMIFS(REC!$F:$F,REC!$C:$C,"&gt;="&amp;DATE($M$10,AV106,1),REC!$C:$C,"&lt;="&amp;EOMONTH(DATE($M$10,AV106,1),0),REC!$G:$G,$G$10,REC!$H:$H,$AN$12)</f>
        <v>0</v>
      </c>
      <c r="AW109" s="385">
        <f>SUMIFS(REC!$F:$F,REC!$C:$C,"&gt;="&amp;DATE($M$10,AW106,1),REC!$C:$C,"&lt;="&amp;EOMONTH(DATE($M$10,AW106,1),0),REC!$G:$G,$G$10,REC!$H:$H,"efetivado")+SUMIFS(REC!$F:$F,REC!$C:$C,"&gt;="&amp;DATE($M$10,AW106,1),REC!$C:$C,"&lt;="&amp;EOMONTH(DATE($M$10,AW106,1),0),REC!$G:$G,$G$10,REC!$H:$H,$AN$12)</f>
        <v>0</v>
      </c>
      <c r="AX109" s="385">
        <f>SUMIFS(REC!$F:$F,REC!$C:$C,"&gt;="&amp;DATE($M$10,AX106,1),REC!$C:$C,"&lt;="&amp;EOMONTH(DATE($M$10,AX106,1),0),REC!$G:$G,$G$10,REC!$H:$H,"efetivado")+SUMIFS(REC!$F:$F,REC!$C:$C,"&gt;="&amp;DATE($M$10,AX106,1),REC!$C:$C,"&lt;="&amp;EOMONTH(DATE($M$10,AX106,1),0),REC!$G:$G,$G$10,REC!$H:$H,$AN$12)</f>
        <v>0</v>
      </c>
      <c r="AY109" s="385">
        <f>SUMIFS(REC!$F:$F,REC!$C:$C,"&gt;="&amp;DATE($M$10,AY106,1),REC!$C:$C,"&lt;="&amp;EOMONTH(DATE($M$10,AY106,1),0),REC!$G:$G,$G$10,REC!$H:$H,"efetivado")+SUMIFS(REC!$F:$F,REC!$C:$C,"&gt;="&amp;DATE($M$10,AY106,1),REC!$C:$C,"&lt;="&amp;EOMONTH(DATE($M$10,AY106,1),0),REC!$G:$G,$G$10,REC!$H:$H,$AN$12)</f>
        <v>0</v>
      </c>
      <c r="AZ109" s="385">
        <f>SUMIFS(REC!$F:$F,REC!$C:$C,"&gt;="&amp;DATE($M$10,AZ106,1),REC!$C:$C,"&lt;="&amp;EOMONTH(DATE($M$10,AZ106,1),0),REC!$G:$G,$G$10,REC!$H:$H,"efetivado")+SUMIFS(REC!$F:$F,REC!$C:$C,"&gt;="&amp;DATE($M$10,AZ106,1),REC!$C:$C,"&lt;="&amp;EOMONTH(DATE($M$10,AZ106,1),0),REC!$G:$G,$G$10,REC!$H:$H,$AN$12)</f>
        <v>0</v>
      </c>
    </row>
    <row r="110" spans="2:73" x14ac:dyDescent="0.25">
      <c r="B110" s="225"/>
      <c r="C110" s="225"/>
      <c r="D110" s="225"/>
      <c r="E110" s="225"/>
      <c r="F110" s="225"/>
      <c r="G110" s="225"/>
      <c r="H110" s="225"/>
      <c r="I110" s="225"/>
      <c r="J110" s="225"/>
      <c r="K110" s="225"/>
      <c r="L110" s="225"/>
      <c r="M110" s="225"/>
      <c r="N110" s="225"/>
      <c r="O110" s="225"/>
      <c r="P110" s="225"/>
      <c r="Q110" s="225"/>
      <c r="R110" s="225"/>
      <c r="S110" s="225"/>
      <c r="T110" s="225"/>
      <c r="U110" s="225"/>
      <c r="V110" s="225"/>
      <c r="W110" s="225"/>
      <c r="X110" s="225"/>
      <c r="Y110" s="225"/>
      <c r="Z110" s="225"/>
      <c r="AA110" s="225"/>
      <c r="AB110" s="225"/>
      <c r="AC110" s="342"/>
      <c r="AN110" s="373" t="s">
        <v>83</v>
      </c>
      <c r="AO110" s="385">
        <f>SUMIFS('EMP ADQ'!$G:$G,'EMP ADQ'!$C:$C,"&gt;="&amp;DATE($M$10,AO106,1),'EMP ADQ'!$C:$C,"&lt;="&amp;EOMONTH(DATE($M$10,AO106,1),0),'EMP ADQ'!$H:$H,$G$10,'EMP ADQ'!$I:$I,"efetivado",'EMP ADQ'!$D:$D,"Empréstimo Adquirido")+SUMIFS('EMP ADQ'!$G:$G,'EMP ADQ'!$C:$C,"&gt;="&amp;DATE($M$10,AO106,1),'EMP ADQ'!$C:$C,"&lt;="&amp;EOMONTH(DATE($M$10,AO106,1),0),'EMP ADQ'!$H:$H,$G$10,'EMP ADQ'!$I:$I,"efetivado",'EMP ADQ'!$D:$D,$AN$12)</f>
        <v>0</v>
      </c>
      <c r="AP110" s="385">
        <f>SUMIFS('EMP ADQ'!$G:$G,'EMP ADQ'!$C:$C,"&gt;="&amp;DATE($M$10,AP106,1),'EMP ADQ'!$C:$C,"&lt;="&amp;EOMONTH(DATE($M$10,AP106,1),0),'EMP ADQ'!$H:$H,$G$10,'EMP ADQ'!$I:$I,"efetivado",'EMP ADQ'!$D:$D,"Empréstimo Adquirido")+SUMIFS('EMP ADQ'!$G:$G,'EMP ADQ'!$C:$C,"&gt;="&amp;DATE($M$10,AP106,1),'EMP ADQ'!$C:$C,"&lt;="&amp;EOMONTH(DATE($M$10,AP106,1),0),'EMP ADQ'!$H:$H,$G$10,'EMP ADQ'!$I:$I,"efetivado",'EMP ADQ'!$D:$D,$AN$12)</f>
        <v>0</v>
      </c>
      <c r="AQ110" s="385">
        <f>SUMIFS('EMP ADQ'!$G:$G,'EMP ADQ'!$C:$C,"&gt;="&amp;DATE($M$10,AQ106,1),'EMP ADQ'!$C:$C,"&lt;="&amp;EOMONTH(DATE($M$10,AQ106,1),0),'EMP ADQ'!$H:$H,$G$10,'EMP ADQ'!$I:$I,"efetivado",'EMP ADQ'!$D:$D,"Empréstimo Adquirido")+SUMIFS('EMP ADQ'!$G:$G,'EMP ADQ'!$C:$C,"&gt;="&amp;DATE($M$10,AQ106,1),'EMP ADQ'!$C:$C,"&lt;="&amp;EOMONTH(DATE($M$10,AQ106,1),0),'EMP ADQ'!$H:$H,$G$10,'EMP ADQ'!$I:$I,"efetivado",'EMP ADQ'!$D:$D,$AN$12)</f>
        <v>0</v>
      </c>
      <c r="AR110" s="385">
        <f>SUMIFS('EMP ADQ'!$G:$G,'EMP ADQ'!$C:$C,"&gt;="&amp;DATE($M$10,AR106,1),'EMP ADQ'!$C:$C,"&lt;="&amp;EOMONTH(DATE($M$10,AR106,1),0),'EMP ADQ'!$H:$H,$G$10,'EMP ADQ'!$I:$I,"efetivado",'EMP ADQ'!$D:$D,"Empréstimo Adquirido")+SUMIFS('EMP ADQ'!$G:$G,'EMP ADQ'!$C:$C,"&gt;="&amp;DATE($M$10,AR106,1),'EMP ADQ'!$C:$C,"&lt;="&amp;EOMONTH(DATE($M$10,AR106,1),0),'EMP ADQ'!$H:$H,$G$10,'EMP ADQ'!$I:$I,"efetivado",'EMP ADQ'!$D:$D,$AN$12)</f>
        <v>0</v>
      </c>
      <c r="AS110" s="385">
        <f>SUMIFS('EMP ADQ'!$G:$G,'EMP ADQ'!$C:$C,"&gt;="&amp;DATE($M$10,AS106,1),'EMP ADQ'!$C:$C,"&lt;="&amp;EOMONTH(DATE($M$10,AS106,1),0),'EMP ADQ'!$H:$H,$G$10,'EMP ADQ'!$I:$I,"efetivado",'EMP ADQ'!$D:$D,"Empréstimo Adquirido")+SUMIFS('EMP ADQ'!$G:$G,'EMP ADQ'!$C:$C,"&gt;="&amp;DATE($M$10,AS106,1),'EMP ADQ'!$C:$C,"&lt;="&amp;EOMONTH(DATE($M$10,AS106,1),0),'EMP ADQ'!$H:$H,$G$10,'EMP ADQ'!$I:$I,"efetivado",'EMP ADQ'!$D:$D,$AN$12)</f>
        <v>0</v>
      </c>
      <c r="AT110" s="385">
        <f>SUMIFS('EMP ADQ'!$G:$G,'EMP ADQ'!$C:$C,"&gt;="&amp;DATE($M$10,AT106,1),'EMP ADQ'!$C:$C,"&lt;="&amp;EOMONTH(DATE($M$10,AT106,1),0),'EMP ADQ'!$H:$H,$G$10,'EMP ADQ'!$I:$I,"efetivado",'EMP ADQ'!$D:$D,"Empréstimo Adquirido")+SUMIFS('EMP ADQ'!$G:$G,'EMP ADQ'!$C:$C,"&gt;="&amp;DATE($M$10,AT106,1),'EMP ADQ'!$C:$C,"&lt;="&amp;EOMONTH(DATE($M$10,AT106,1),0),'EMP ADQ'!$H:$H,$G$10,'EMP ADQ'!$I:$I,"efetivado",'EMP ADQ'!$D:$D,$AN$12)</f>
        <v>0</v>
      </c>
      <c r="AU110" s="385">
        <f>SUMIFS('EMP ADQ'!$G:$G,'EMP ADQ'!$C:$C,"&gt;="&amp;DATE($M$10,AU106,1),'EMP ADQ'!$C:$C,"&lt;="&amp;EOMONTH(DATE($M$10,AU106,1),0),'EMP ADQ'!$H:$H,$G$10,'EMP ADQ'!$I:$I,"efetivado",'EMP ADQ'!$D:$D,"Empréstimo Adquirido")+SUMIFS('EMP ADQ'!$G:$G,'EMP ADQ'!$C:$C,"&gt;="&amp;DATE($M$10,AU106,1),'EMP ADQ'!$C:$C,"&lt;="&amp;EOMONTH(DATE($M$10,AU106,1),0),'EMP ADQ'!$H:$H,$G$10,'EMP ADQ'!$I:$I,"efetivado",'EMP ADQ'!$D:$D,$AN$12)</f>
        <v>0</v>
      </c>
      <c r="AV110" s="385">
        <f>SUMIFS('EMP ADQ'!$G:$G,'EMP ADQ'!$C:$C,"&gt;="&amp;DATE($M$10,AV106,1),'EMP ADQ'!$C:$C,"&lt;="&amp;EOMONTH(DATE($M$10,AV106,1),0),'EMP ADQ'!$H:$H,$G$10,'EMP ADQ'!$I:$I,"efetivado",'EMP ADQ'!$D:$D,"Empréstimo Adquirido")+SUMIFS('EMP ADQ'!$G:$G,'EMP ADQ'!$C:$C,"&gt;="&amp;DATE($M$10,AV106,1),'EMP ADQ'!$C:$C,"&lt;="&amp;EOMONTH(DATE($M$10,AV106,1),0),'EMP ADQ'!$H:$H,$G$10,'EMP ADQ'!$I:$I,"efetivado",'EMP ADQ'!$D:$D,$AN$12)</f>
        <v>0</v>
      </c>
      <c r="AW110" s="385">
        <f>SUMIFS('EMP ADQ'!$G:$G,'EMP ADQ'!$C:$C,"&gt;="&amp;DATE($M$10,AW106,1),'EMP ADQ'!$C:$C,"&lt;="&amp;EOMONTH(DATE($M$10,AW106,1),0),'EMP ADQ'!$H:$H,$G$10,'EMP ADQ'!$I:$I,"efetivado",'EMP ADQ'!$D:$D,"Empréstimo Adquirido")+SUMIFS('EMP ADQ'!$G:$G,'EMP ADQ'!$C:$C,"&gt;="&amp;DATE($M$10,AW106,1),'EMP ADQ'!$C:$C,"&lt;="&amp;EOMONTH(DATE($M$10,AW106,1),0),'EMP ADQ'!$H:$H,$G$10,'EMP ADQ'!$I:$I,"efetivado",'EMP ADQ'!$D:$D,$AN$12)</f>
        <v>0</v>
      </c>
      <c r="AX110" s="385">
        <f>SUMIFS('EMP ADQ'!$G:$G,'EMP ADQ'!$C:$C,"&gt;="&amp;DATE($M$10,AX106,1),'EMP ADQ'!$C:$C,"&lt;="&amp;EOMONTH(DATE($M$10,AX106,1),0),'EMP ADQ'!$H:$H,$G$10,'EMP ADQ'!$I:$I,"efetivado",'EMP ADQ'!$D:$D,"Empréstimo Adquirido")+SUMIFS('EMP ADQ'!$G:$G,'EMP ADQ'!$C:$C,"&gt;="&amp;DATE($M$10,AX106,1),'EMP ADQ'!$C:$C,"&lt;="&amp;EOMONTH(DATE($M$10,AX106,1),0),'EMP ADQ'!$H:$H,$G$10,'EMP ADQ'!$I:$I,"efetivado",'EMP ADQ'!$D:$D,$AN$12)</f>
        <v>0</v>
      </c>
      <c r="AY110" s="385">
        <f>SUMIFS('EMP ADQ'!$G:$G,'EMP ADQ'!$C:$C,"&gt;="&amp;DATE($M$10,AY106,1),'EMP ADQ'!$C:$C,"&lt;="&amp;EOMONTH(DATE($M$10,AY106,1),0),'EMP ADQ'!$H:$H,$G$10,'EMP ADQ'!$I:$I,"efetivado",'EMP ADQ'!$D:$D,"Empréstimo Adquirido")+SUMIFS('EMP ADQ'!$G:$G,'EMP ADQ'!$C:$C,"&gt;="&amp;DATE($M$10,AY106,1),'EMP ADQ'!$C:$C,"&lt;="&amp;EOMONTH(DATE($M$10,AY106,1),0),'EMP ADQ'!$H:$H,$G$10,'EMP ADQ'!$I:$I,"efetivado",'EMP ADQ'!$D:$D,$AN$12)</f>
        <v>0</v>
      </c>
      <c r="AZ110" s="385">
        <f>SUMIFS('EMP ADQ'!$G:$G,'EMP ADQ'!$C:$C,"&gt;="&amp;DATE($M$10,AZ106,1),'EMP ADQ'!$C:$C,"&lt;="&amp;EOMONTH(DATE($M$10,AZ106,1),0),'EMP ADQ'!$H:$H,$G$10,'EMP ADQ'!$I:$I,"efetivado",'EMP ADQ'!$D:$D,"Empréstimo Adquirido")+SUMIFS('EMP ADQ'!$G:$G,'EMP ADQ'!$C:$C,"&gt;="&amp;DATE($M$10,AZ106,1),'EMP ADQ'!$C:$C,"&lt;="&amp;EOMONTH(DATE($M$10,AZ106,1),0),'EMP ADQ'!$H:$H,$G$10,'EMP ADQ'!$I:$I,"efetivado",'EMP ADQ'!$D:$D,$AN$12)</f>
        <v>0</v>
      </c>
    </row>
    <row r="111" spans="2:73" x14ac:dyDescent="0.25">
      <c r="B111" s="225"/>
      <c r="C111" s="225"/>
      <c r="D111" s="225"/>
      <c r="E111" s="225"/>
      <c r="F111" s="225"/>
      <c r="G111" s="225"/>
      <c r="H111" s="225"/>
      <c r="I111" s="225"/>
      <c r="J111" s="225"/>
      <c r="K111" s="225"/>
      <c r="L111" s="225"/>
      <c r="M111" s="225"/>
      <c r="N111" s="225"/>
      <c r="O111" s="225"/>
      <c r="P111" s="225"/>
      <c r="Q111" s="225"/>
      <c r="R111" s="225"/>
      <c r="S111" s="225"/>
      <c r="T111" s="225"/>
      <c r="U111" s="225"/>
      <c r="V111" s="225"/>
      <c r="W111" s="225"/>
      <c r="X111" s="225"/>
      <c r="Y111" s="225"/>
      <c r="Z111" s="225"/>
      <c r="AA111" s="225"/>
      <c r="AB111" s="225"/>
      <c r="AC111" s="342"/>
      <c r="AN111" s="373" t="s">
        <v>98</v>
      </c>
      <c r="AO111" s="385">
        <f>SUMIFS('EMP ADQ'!$G:$G,'EMP ADQ'!$C:$C,"&gt;="&amp;DATE($M$10,AO106,1),'EMP ADQ'!$C:$C,"&lt;="&amp;EOMONTH(DATE($M$10,AO106,1),0),'EMP ADQ'!$H:$H,$G$10,'EMP ADQ'!$I:$I,"efetivado",'EMP ADQ'!$D:$D,"Empréstimo Pago")+SUMIFS('EMP ADQ'!$G:$G,'EMP ADQ'!$C:$C,"&gt;="&amp;DATE($M$10,AO106,1),'EMP ADQ'!$C:$C,"&lt;="&amp;EOMONTH(DATE($M$10,AO106,1),0),'EMP ADQ'!$H:$H,$G$10,'EMP ADQ'!$I:$I,"efetivado",'EMP ADQ'!$D:$D,$AN$12)</f>
        <v>0</v>
      </c>
      <c r="AP111" s="385">
        <f>SUMIFS('EMP ADQ'!$G:$G,'EMP ADQ'!$C:$C,"&gt;="&amp;DATE($M$10,AP106,1),'EMP ADQ'!$C:$C,"&lt;="&amp;EOMONTH(DATE($M$10,AP106,1),0),'EMP ADQ'!$H:$H,$G$10,'EMP ADQ'!$I:$I,"efetivado",'EMP ADQ'!$D:$D,"Empréstimo Pago")+SUMIFS('EMP ADQ'!$G:$G,'EMP ADQ'!$C:$C,"&gt;="&amp;DATE($M$10,AP106,1),'EMP ADQ'!$C:$C,"&lt;="&amp;EOMONTH(DATE($M$10,AP106,1),0),'EMP ADQ'!$H:$H,$G$10,'EMP ADQ'!$I:$I,"efetivado",'EMP ADQ'!$D:$D,$AN$12)</f>
        <v>0</v>
      </c>
      <c r="AQ111" s="385">
        <f>SUMIFS('EMP ADQ'!$G:$G,'EMP ADQ'!$C:$C,"&gt;="&amp;DATE($M$10,AQ106,1),'EMP ADQ'!$C:$C,"&lt;="&amp;EOMONTH(DATE($M$10,AQ106,1),0),'EMP ADQ'!$H:$H,$G$10,'EMP ADQ'!$I:$I,"efetivado",'EMP ADQ'!$D:$D,"Empréstimo Pago")+SUMIFS('EMP ADQ'!$G:$G,'EMP ADQ'!$C:$C,"&gt;="&amp;DATE($M$10,AQ106,1),'EMP ADQ'!$C:$C,"&lt;="&amp;EOMONTH(DATE($M$10,AQ106,1),0),'EMP ADQ'!$H:$H,$G$10,'EMP ADQ'!$I:$I,"efetivado",'EMP ADQ'!$D:$D,$AN$12)</f>
        <v>0</v>
      </c>
      <c r="AR111" s="385">
        <f>SUMIFS('EMP ADQ'!$G:$G,'EMP ADQ'!$C:$C,"&gt;="&amp;DATE($M$10,AR106,1),'EMP ADQ'!$C:$C,"&lt;="&amp;EOMONTH(DATE($M$10,AR106,1),0),'EMP ADQ'!$H:$H,$G$10,'EMP ADQ'!$I:$I,"efetivado",'EMP ADQ'!$D:$D,"Empréstimo Pago")+SUMIFS('EMP ADQ'!$G:$G,'EMP ADQ'!$C:$C,"&gt;="&amp;DATE($M$10,AR106,1),'EMP ADQ'!$C:$C,"&lt;="&amp;EOMONTH(DATE($M$10,AR106,1),0),'EMP ADQ'!$H:$H,$G$10,'EMP ADQ'!$I:$I,"efetivado",'EMP ADQ'!$D:$D,$AN$12)</f>
        <v>0</v>
      </c>
      <c r="AS111" s="385">
        <f>SUMIFS('EMP ADQ'!$G:$G,'EMP ADQ'!$C:$C,"&gt;="&amp;DATE($M$10,AS106,1),'EMP ADQ'!$C:$C,"&lt;="&amp;EOMONTH(DATE($M$10,AS106,1),0),'EMP ADQ'!$H:$H,$G$10,'EMP ADQ'!$I:$I,"efetivado",'EMP ADQ'!$D:$D,"Empréstimo Pago")+SUMIFS('EMP ADQ'!$G:$G,'EMP ADQ'!$C:$C,"&gt;="&amp;DATE($M$10,AS106,1),'EMP ADQ'!$C:$C,"&lt;="&amp;EOMONTH(DATE($M$10,AS106,1),0),'EMP ADQ'!$H:$H,$G$10,'EMP ADQ'!$I:$I,"efetivado",'EMP ADQ'!$D:$D,$AN$12)</f>
        <v>0</v>
      </c>
      <c r="AT111" s="385">
        <f>SUMIFS('EMP ADQ'!$G:$G,'EMP ADQ'!$C:$C,"&gt;="&amp;DATE($M$10,AT106,1),'EMP ADQ'!$C:$C,"&lt;="&amp;EOMONTH(DATE($M$10,AT106,1),0),'EMP ADQ'!$H:$H,$G$10,'EMP ADQ'!$I:$I,"efetivado",'EMP ADQ'!$D:$D,"Empréstimo Pago")+SUMIFS('EMP ADQ'!$G:$G,'EMP ADQ'!$C:$C,"&gt;="&amp;DATE($M$10,AT106,1),'EMP ADQ'!$C:$C,"&lt;="&amp;EOMONTH(DATE($M$10,AT106,1),0),'EMP ADQ'!$H:$H,$G$10,'EMP ADQ'!$I:$I,"efetivado",'EMP ADQ'!$D:$D,$AN$12)</f>
        <v>0</v>
      </c>
      <c r="AU111" s="385">
        <f>SUMIFS('EMP ADQ'!$G:$G,'EMP ADQ'!$C:$C,"&gt;="&amp;DATE($M$10,AU106,1),'EMP ADQ'!$C:$C,"&lt;="&amp;EOMONTH(DATE($M$10,AU106,1),0),'EMP ADQ'!$H:$H,$G$10,'EMP ADQ'!$I:$I,"efetivado",'EMP ADQ'!$D:$D,"Empréstimo Pago")+SUMIFS('EMP ADQ'!$G:$G,'EMP ADQ'!$C:$C,"&gt;="&amp;DATE($M$10,AU106,1),'EMP ADQ'!$C:$C,"&lt;="&amp;EOMONTH(DATE($M$10,AU106,1),0),'EMP ADQ'!$H:$H,$G$10,'EMP ADQ'!$I:$I,"efetivado",'EMP ADQ'!$D:$D,$AN$12)</f>
        <v>0</v>
      </c>
      <c r="AV111" s="385">
        <f>SUMIFS('EMP ADQ'!$G:$G,'EMP ADQ'!$C:$C,"&gt;="&amp;DATE($M$10,AV106,1),'EMP ADQ'!$C:$C,"&lt;="&amp;EOMONTH(DATE($M$10,AV106,1),0),'EMP ADQ'!$H:$H,$G$10,'EMP ADQ'!$I:$I,"efetivado",'EMP ADQ'!$D:$D,"Empréstimo Pago")+SUMIFS('EMP ADQ'!$G:$G,'EMP ADQ'!$C:$C,"&gt;="&amp;DATE($M$10,AV106,1),'EMP ADQ'!$C:$C,"&lt;="&amp;EOMONTH(DATE($M$10,AV106,1),0),'EMP ADQ'!$H:$H,$G$10,'EMP ADQ'!$I:$I,"efetivado",'EMP ADQ'!$D:$D,$AN$12)</f>
        <v>0</v>
      </c>
      <c r="AW111" s="385">
        <f>SUMIFS('EMP ADQ'!$G:$G,'EMP ADQ'!$C:$C,"&gt;="&amp;DATE($M$10,AW106,1),'EMP ADQ'!$C:$C,"&lt;="&amp;EOMONTH(DATE($M$10,AW106,1),0),'EMP ADQ'!$H:$H,$G$10,'EMP ADQ'!$I:$I,"efetivado",'EMP ADQ'!$D:$D,"Empréstimo Pago")+SUMIFS('EMP ADQ'!$G:$G,'EMP ADQ'!$C:$C,"&gt;="&amp;DATE($M$10,AW106,1),'EMP ADQ'!$C:$C,"&lt;="&amp;EOMONTH(DATE($M$10,AW106,1),0),'EMP ADQ'!$H:$H,$G$10,'EMP ADQ'!$I:$I,"efetivado",'EMP ADQ'!$D:$D,$AN$12)</f>
        <v>0</v>
      </c>
      <c r="AX111" s="385">
        <f>SUMIFS('EMP ADQ'!$G:$G,'EMP ADQ'!$C:$C,"&gt;="&amp;DATE($M$10,AX106,1),'EMP ADQ'!$C:$C,"&lt;="&amp;EOMONTH(DATE($M$10,AX106,1),0),'EMP ADQ'!$H:$H,$G$10,'EMP ADQ'!$I:$I,"efetivado",'EMP ADQ'!$D:$D,"Empréstimo Pago")+SUMIFS('EMP ADQ'!$G:$G,'EMP ADQ'!$C:$C,"&gt;="&amp;DATE($M$10,AX106,1),'EMP ADQ'!$C:$C,"&lt;="&amp;EOMONTH(DATE($M$10,AX106,1),0),'EMP ADQ'!$H:$H,$G$10,'EMP ADQ'!$I:$I,"efetivado",'EMP ADQ'!$D:$D,$AN$12)</f>
        <v>0</v>
      </c>
      <c r="AY111" s="385">
        <f>SUMIFS('EMP ADQ'!$G:$G,'EMP ADQ'!$C:$C,"&gt;="&amp;DATE($M$10,AY106,1),'EMP ADQ'!$C:$C,"&lt;="&amp;EOMONTH(DATE($M$10,AY106,1),0),'EMP ADQ'!$H:$H,$G$10,'EMP ADQ'!$I:$I,"efetivado",'EMP ADQ'!$D:$D,"Empréstimo Pago")+SUMIFS('EMP ADQ'!$G:$G,'EMP ADQ'!$C:$C,"&gt;="&amp;DATE($M$10,AY106,1),'EMP ADQ'!$C:$C,"&lt;="&amp;EOMONTH(DATE($M$10,AY106,1),0),'EMP ADQ'!$H:$H,$G$10,'EMP ADQ'!$I:$I,"efetivado",'EMP ADQ'!$D:$D,$AN$12)</f>
        <v>0</v>
      </c>
      <c r="AZ111" s="385">
        <f>SUMIFS('EMP ADQ'!$G:$G,'EMP ADQ'!$C:$C,"&gt;="&amp;DATE($M$10,AZ106,1),'EMP ADQ'!$C:$C,"&lt;="&amp;EOMONTH(DATE($M$10,AZ106,1),0),'EMP ADQ'!$H:$H,$G$10,'EMP ADQ'!$I:$I,"efetivado",'EMP ADQ'!$D:$D,"Empréstimo Pago")+SUMIFS('EMP ADQ'!$G:$G,'EMP ADQ'!$C:$C,"&gt;="&amp;DATE($M$10,AZ106,1),'EMP ADQ'!$C:$C,"&lt;="&amp;EOMONTH(DATE($M$10,AZ106,1),0),'EMP ADQ'!$H:$H,$G$10,'EMP ADQ'!$I:$I,"efetivado",'EMP ADQ'!$D:$D,$AN$12)</f>
        <v>0</v>
      </c>
    </row>
    <row r="112" spans="2:73" x14ac:dyDescent="0.25">
      <c r="B112" s="225"/>
      <c r="C112" s="225"/>
      <c r="D112" s="225"/>
      <c r="E112" s="225"/>
      <c r="F112" s="225"/>
      <c r="G112" s="225"/>
      <c r="H112" s="225"/>
      <c r="I112" s="225"/>
      <c r="J112" s="225"/>
      <c r="K112" s="225"/>
      <c r="L112" s="225"/>
      <c r="M112" s="225"/>
      <c r="N112" s="225"/>
      <c r="O112" s="225"/>
      <c r="P112" s="225"/>
      <c r="Q112" s="225"/>
      <c r="R112" s="225"/>
      <c r="S112" s="225"/>
      <c r="T112" s="225"/>
      <c r="U112" s="225"/>
      <c r="V112" s="225"/>
      <c r="W112" s="225"/>
      <c r="X112" s="225"/>
      <c r="Y112" s="225"/>
      <c r="Z112" s="225"/>
      <c r="AA112" s="225"/>
      <c r="AB112" s="225"/>
      <c r="AC112" s="342"/>
      <c r="AN112" s="373" t="s">
        <v>99</v>
      </c>
      <c r="AO112" s="385">
        <f>SUMIFS('EMP CON'!$G:$G,'EMP CON'!$C:$C,"&gt;="&amp;DATE($M$10,AO106,1),'EMP CON'!$C:$C,"&lt;="&amp;EOMONTH(DATE($M$10,AO106,1),0),'EMP CON'!$H:$H,$G$10,'EMP CON'!$I:$I,"efetivado",'EMP CON'!$D:$D,"Empréstimo Concedido")+SUMIFS('EMP CON'!$G:$G,'EMP CON'!$C:$C,"&gt;="&amp;DATE($M$10,AO106,1),'EMP CON'!$C:$C,"&lt;="&amp;EOMONTH(DATE($M$10,AO106,1),0),'EMP CON'!$H:$H,$G$10,'EMP CON'!$I:$I,"efetivado",'EMP CON'!$D:$D,$AN$12)</f>
        <v>0</v>
      </c>
      <c r="AP112" s="385">
        <f>SUMIFS('EMP CON'!$G:$G,'EMP CON'!$C:$C,"&gt;="&amp;DATE($M$10,AP106,1),'EMP CON'!$C:$C,"&lt;="&amp;EOMONTH(DATE($M$10,AP106,1),0),'EMP CON'!$H:$H,$G$10,'EMP CON'!$I:$I,"efetivado",'EMP CON'!$D:$D,"Empréstimo Concedido")+SUMIFS('EMP CON'!$G:$G,'EMP CON'!$C:$C,"&gt;="&amp;DATE($M$10,AP106,1),'EMP CON'!$C:$C,"&lt;="&amp;EOMONTH(DATE($M$10,AP106,1),0),'EMP CON'!$H:$H,$G$10,'EMP CON'!$I:$I,"efetivado",'EMP CON'!$D:$D,$AN$12)</f>
        <v>0</v>
      </c>
      <c r="AQ112" s="385">
        <f>SUMIFS('EMP CON'!$G:$G,'EMP CON'!$C:$C,"&gt;="&amp;DATE($M$10,AQ106,1),'EMP CON'!$C:$C,"&lt;="&amp;EOMONTH(DATE($M$10,AQ106,1),0),'EMP CON'!$H:$H,$G$10,'EMP CON'!$I:$I,"efetivado",'EMP CON'!$D:$D,"Empréstimo Concedido")+SUMIFS('EMP CON'!$G:$G,'EMP CON'!$C:$C,"&gt;="&amp;DATE($M$10,AQ106,1),'EMP CON'!$C:$C,"&lt;="&amp;EOMONTH(DATE($M$10,AQ106,1),0),'EMP CON'!$H:$H,$G$10,'EMP CON'!$I:$I,"efetivado",'EMP CON'!$D:$D,$AN$12)</f>
        <v>0</v>
      </c>
      <c r="AR112" s="385">
        <f>SUMIFS('EMP CON'!$G:$G,'EMP CON'!$C:$C,"&gt;="&amp;DATE($M$10,AR106,1),'EMP CON'!$C:$C,"&lt;="&amp;EOMONTH(DATE($M$10,AR106,1),0),'EMP CON'!$H:$H,$G$10,'EMP CON'!$I:$I,"efetivado",'EMP CON'!$D:$D,"Empréstimo Concedido")+SUMIFS('EMP CON'!$G:$G,'EMP CON'!$C:$C,"&gt;="&amp;DATE($M$10,AR106,1),'EMP CON'!$C:$C,"&lt;="&amp;EOMONTH(DATE($M$10,AR106,1),0),'EMP CON'!$H:$H,$G$10,'EMP CON'!$I:$I,"efetivado",'EMP CON'!$D:$D,$AN$12)</f>
        <v>0</v>
      </c>
      <c r="AS112" s="385">
        <f>SUMIFS('EMP CON'!$G:$G,'EMP CON'!$C:$C,"&gt;="&amp;DATE($M$10,AS106,1),'EMP CON'!$C:$C,"&lt;="&amp;EOMONTH(DATE($M$10,AS106,1),0),'EMP CON'!$H:$H,$G$10,'EMP CON'!$I:$I,"efetivado",'EMP CON'!$D:$D,"Empréstimo Concedido")+SUMIFS('EMP CON'!$G:$G,'EMP CON'!$C:$C,"&gt;="&amp;DATE($M$10,AS106,1),'EMP CON'!$C:$C,"&lt;="&amp;EOMONTH(DATE($M$10,AS106,1),0),'EMP CON'!$H:$H,$G$10,'EMP CON'!$I:$I,"efetivado",'EMP CON'!$D:$D,$AN$12)</f>
        <v>0</v>
      </c>
      <c r="AT112" s="385">
        <f>SUMIFS('EMP CON'!$G:$G,'EMP CON'!$C:$C,"&gt;="&amp;DATE($M$10,AT106,1),'EMP CON'!$C:$C,"&lt;="&amp;EOMONTH(DATE($M$10,AT106,1),0),'EMP CON'!$H:$H,$G$10,'EMP CON'!$I:$I,"efetivado",'EMP CON'!$D:$D,"Empréstimo Concedido")+SUMIFS('EMP CON'!$G:$G,'EMP CON'!$C:$C,"&gt;="&amp;DATE($M$10,AT106,1),'EMP CON'!$C:$C,"&lt;="&amp;EOMONTH(DATE($M$10,AT106,1),0),'EMP CON'!$H:$H,$G$10,'EMP CON'!$I:$I,"efetivado",'EMP CON'!$D:$D,$AN$12)</f>
        <v>0</v>
      </c>
      <c r="AU112" s="385">
        <f>SUMIFS('EMP CON'!$G:$G,'EMP CON'!$C:$C,"&gt;="&amp;DATE($M$10,AU106,1),'EMP CON'!$C:$C,"&lt;="&amp;EOMONTH(DATE($M$10,AU106,1),0),'EMP CON'!$H:$H,$G$10,'EMP CON'!$I:$I,"efetivado",'EMP CON'!$D:$D,"Empréstimo Concedido")+SUMIFS('EMP CON'!$G:$G,'EMP CON'!$C:$C,"&gt;="&amp;DATE($M$10,AU106,1),'EMP CON'!$C:$C,"&lt;="&amp;EOMONTH(DATE($M$10,AU106,1),0),'EMP CON'!$H:$H,$G$10,'EMP CON'!$I:$I,"efetivado",'EMP CON'!$D:$D,$AN$12)</f>
        <v>0</v>
      </c>
      <c r="AV112" s="385">
        <f>SUMIFS('EMP CON'!$G:$G,'EMP CON'!$C:$C,"&gt;="&amp;DATE($M$10,AV106,1),'EMP CON'!$C:$C,"&lt;="&amp;EOMONTH(DATE($M$10,AV106,1),0),'EMP CON'!$H:$H,$G$10,'EMP CON'!$I:$I,"efetivado",'EMP CON'!$D:$D,"Empréstimo Concedido")+SUMIFS('EMP CON'!$G:$G,'EMP CON'!$C:$C,"&gt;="&amp;DATE($M$10,AV106,1),'EMP CON'!$C:$C,"&lt;="&amp;EOMONTH(DATE($M$10,AV106,1),0),'EMP CON'!$H:$H,$G$10,'EMP CON'!$I:$I,"efetivado",'EMP CON'!$D:$D,$AN$12)</f>
        <v>0</v>
      </c>
      <c r="AW112" s="385">
        <f>SUMIFS('EMP CON'!$G:$G,'EMP CON'!$C:$C,"&gt;="&amp;DATE($M$10,AW106,1),'EMP CON'!$C:$C,"&lt;="&amp;EOMONTH(DATE($M$10,AW106,1),0),'EMP CON'!$H:$H,$G$10,'EMP CON'!$I:$I,"efetivado",'EMP CON'!$D:$D,"Empréstimo Concedido")+SUMIFS('EMP CON'!$G:$G,'EMP CON'!$C:$C,"&gt;="&amp;DATE($M$10,AW106,1),'EMP CON'!$C:$C,"&lt;="&amp;EOMONTH(DATE($M$10,AW106,1),0),'EMP CON'!$H:$H,$G$10,'EMP CON'!$I:$I,"efetivado",'EMP CON'!$D:$D,$AN$12)</f>
        <v>0</v>
      </c>
      <c r="AX112" s="385">
        <f>SUMIFS('EMP CON'!$G:$G,'EMP CON'!$C:$C,"&gt;="&amp;DATE($M$10,AX106,1),'EMP CON'!$C:$C,"&lt;="&amp;EOMONTH(DATE($M$10,AX106,1),0),'EMP CON'!$H:$H,$G$10,'EMP CON'!$I:$I,"efetivado",'EMP CON'!$D:$D,"Empréstimo Concedido")+SUMIFS('EMP CON'!$G:$G,'EMP CON'!$C:$C,"&gt;="&amp;DATE($M$10,AX106,1),'EMP CON'!$C:$C,"&lt;="&amp;EOMONTH(DATE($M$10,AX106,1),0),'EMP CON'!$H:$H,$G$10,'EMP CON'!$I:$I,"efetivado",'EMP CON'!$D:$D,$AN$12)</f>
        <v>0</v>
      </c>
      <c r="AY112" s="385">
        <f>SUMIFS('EMP CON'!$G:$G,'EMP CON'!$C:$C,"&gt;="&amp;DATE($M$10,AY106,1),'EMP CON'!$C:$C,"&lt;="&amp;EOMONTH(DATE($M$10,AY106,1),0),'EMP CON'!$H:$H,$G$10,'EMP CON'!$I:$I,"efetivado",'EMP CON'!$D:$D,"Empréstimo Concedido")+SUMIFS('EMP CON'!$G:$G,'EMP CON'!$C:$C,"&gt;="&amp;DATE($M$10,AY106,1),'EMP CON'!$C:$C,"&lt;="&amp;EOMONTH(DATE($M$10,AY106,1),0),'EMP CON'!$H:$H,$G$10,'EMP CON'!$I:$I,"efetivado",'EMP CON'!$D:$D,$AN$12)</f>
        <v>0</v>
      </c>
      <c r="AZ112" s="385">
        <f>SUMIFS('EMP CON'!$G:$G,'EMP CON'!$C:$C,"&gt;="&amp;DATE($M$10,AZ106,1),'EMP CON'!$C:$C,"&lt;="&amp;EOMONTH(DATE($M$10,AZ106,1),0),'EMP CON'!$H:$H,$G$10,'EMP CON'!$I:$I,"efetivado",'EMP CON'!$D:$D,"Empréstimo Concedido")+SUMIFS('EMP CON'!$G:$G,'EMP CON'!$C:$C,"&gt;="&amp;DATE($M$10,AZ106,1),'EMP CON'!$C:$C,"&lt;="&amp;EOMONTH(DATE($M$10,AZ106,1),0),'EMP CON'!$H:$H,$G$10,'EMP CON'!$I:$I,"efetivado",'EMP CON'!$D:$D,$AN$12)</f>
        <v>0</v>
      </c>
    </row>
    <row r="113" spans="2:52" x14ac:dyDescent="0.25">
      <c r="B113" s="225"/>
      <c r="C113" s="225"/>
      <c r="D113" s="225"/>
      <c r="E113" s="225"/>
      <c r="F113" s="225"/>
      <c r="G113" s="225"/>
      <c r="H113" s="225"/>
      <c r="I113" s="225"/>
      <c r="J113" s="225"/>
      <c r="K113" s="225"/>
      <c r="L113" s="225"/>
      <c r="M113" s="225"/>
      <c r="N113" s="225"/>
      <c r="O113" s="225"/>
      <c r="P113" s="225"/>
      <c r="Q113" s="225"/>
      <c r="R113" s="225"/>
      <c r="S113" s="225"/>
      <c r="T113" s="225"/>
      <c r="U113" s="225"/>
      <c r="V113" s="225"/>
      <c r="W113" s="225"/>
      <c r="X113" s="225"/>
      <c r="Y113" s="225"/>
      <c r="Z113" s="225"/>
      <c r="AA113" s="225"/>
      <c r="AB113" s="225"/>
      <c r="AC113" s="342"/>
      <c r="AN113" s="373" t="s">
        <v>100</v>
      </c>
      <c r="AO113" s="385">
        <f>SUMIFS('EMP CON'!$G:$G,'EMP CON'!$C:$C,"&gt;="&amp;DATE($M$10,AO106,1),'EMP CON'!$C:$C,"&lt;="&amp;EOMONTH(DATE($M$10,AO106,1),0),'EMP CON'!$H:$H,$G$10,'EMP CON'!$I:$I,"efetivado",'EMP CON'!$D:$D,"Empréstimo Recebido")+SUMIFS('EMP CON'!$G:$G,'EMP CON'!$C:$C,"&gt;="&amp;DATE($M$10,AO106,1),'EMP CON'!$C:$C,"&lt;="&amp;EOMONTH(DATE($M$10,AO106,1),0),'EMP CON'!$H:$H,$G$10,'EMP CON'!$I:$I,"efetivado",'EMP CON'!$D:$D,$AN$12)</f>
        <v>0</v>
      </c>
      <c r="AP113" s="385">
        <f>SUMIFS('EMP CON'!$G:$G,'EMP CON'!$C:$C,"&gt;="&amp;DATE($M$10,AP106,1),'EMP CON'!$C:$C,"&lt;="&amp;EOMONTH(DATE($M$10,AP106,1),0),'EMP CON'!$H:$H,$G$10,'EMP CON'!$I:$I,"efetivado",'EMP CON'!$D:$D,"Empréstimo Recebido")+SUMIFS('EMP CON'!$G:$G,'EMP CON'!$C:$C,"&gt;="&amp;DATE($M$10,AP106,1),'EMP CON'!$C:$C,"&lt;="&amp;EOMONTH(DATE($M$10,AP106,1),0),'EMP CON'!$H:$H,$G$10,'EMP CON'!$I:$I,"efetivado",'EMP CON'!$D:$D,$AN$12)</f>
        <v>0</v>
      </c>
      <c r="AQ113" s="385">
        <f>SUMIFS('EMP CON'!$G:$G,'EMP CON'!$C:$C,"&gt;="&amp;DATE($M$10,AQ106,1),'EMP CON'!$C:$C,"&lt;="&amp;EOMONTH(DATE($M$10,AQ106,1),0),'EMP CON'!$H:$H,$G$10,'EMP CON'!$I:$I,"efetivado",'EMP CON'!$D:$D,"Empréstimo Recebido")+SUMIFS('EMP CON'!$G:$G,'EMP CON'!$C:$C,"&gt;="&amp;DATE($M$10,AQ106,1),'EMP CON'!$C:$C,"&lt;="&amp;EOMONTH(DATE($M$10,AQ106,1),0),'EMP CON'!$H:$H,$G$10,'EMP CON'!$I:$I,"efetivado",'EMP CON'!$D:$D,$AN$12)</f>
        <v>0</v>
      </c>
      <c r="AR113" s="385">
        <f>SUMIFS('EMP CON'!$G:$G,'EMP CON'!$C:$C,"&gt;="&amp;DATE($M$10,AR106,1),'EMP CON'!$C:$C,"&lt;="&amp;EOMONTH(DATE($M$10,AR106,1),0),'EMP CON'!$H:$H,$G$10,'EMP CON'!$I:$I,"efetivado",'EMP CON'!$D:$D,"Empréstimo Recebido")+SUMIFS('EMP CON'!$G:$G,'EMP CON'!$C:$C,"&gt;="&amp;DATE($M$10,AR106,1),'EMP CON'!$C:$C,"&lt;="&amp;EOMONTH(DATE($M$10,AR106,1),0),'EMP CON'!$H:$H,$G$10,'EMP CON'!$I:$I,"efetivado",'EMP CON'!$D:$D,$AN$12)</f>
        <v>0</v>
      </c>
      <c r="AS113" s="385">
        <f>SUMIFS('EMP CON'!$G:$G,'EMP CON'!$C:$C,"&gt;="&amp;DATE($M$10,AS106,1),'EMP CON'!$C:$C,"&lt;="&amp;EOMONTH(DATE($M$10,AS106,1),0),'EMP CON'!$H:$H,$G$10,'EMP CON'!$I:$I,"efetivado",'EMP CON'!$D:$D,"Empréstimo Recebido")+SUMIFS('EMP CON'!$G:$G,'EMP CON'!$C:$C,"&gt;="&amp;DATE($M$10,AS106,1),'EMP CON'!$C:$C,"&lt;="&amp;EOMONTH(DATE($M$10,AS106,1),0),'EMP CON'!$H:$H,$G$10,'EMP CON'!$I:$I,"efetivado",'EMP CON'!$D:$D,$AN$12)</f>
        <v>0</v>
      </c>
      <c r="AT113" s="385">
        <f>SUMIFS('EMP CON'!$G:$G,'EMP CON'!$C:$C,"&gt;="&amp;DATE($M$10,AT106,1),'EMP CON'!$C:$C,"&lt;="&amp;EOMONTH(DATE($M$10,AT106,1),0),'EMP CON'!$H:$H,$G$10,'EMP CON'!$I:$I,"efetivado",'EMP CON'!$D:$D,"Empréstimo Recebido")+SUMIFS('EMP CON'!$G:$G,'EMP CON'!$C:$C,"&gt;="&amp;DATE($M$10,AT106,1),'EMP CON'!$C:$C,"&lt;="&amp;EOMONTH(DATE($M$10,AT106,1),0),'EMP CON'!$H:$H,$G$10,'EMP CON'!$I:$I,"efetivado",'EMP CON'!$D:$D,$AN$12)</f>
        <v>0</v>
      </c>
      <c r="AU113" s="385">
        <f>SUMIFS('EMP CON'!$G:$G,'EMP CON'!$C:$C,"&gt;="&amp;DATE($M$10,AU106,1),'EMP CON'!$C:$C,"&lt;="&amp;EOMONTH(DATE($M$10,AU106,1),0),'EMP CON'!$H:$H,$G$10,'EMP CON'!$I:$I,"efetivado",'EMP CON'!$D:$D,"Empréstimo Recebido")+SUMIFS('EMP CON'!$G:$G,'EMP CON'!$C:$C,"&gt;="&amp;DATE($M$10,AU106,1),'EMP CON'!$C:$C,"&lt;="&amp;EOMONTH(DATE($M$10,AU106,1),0),'EMP CON'!$H:$H,$G$10,'EMP CON'!$I:$I,"efetivado",'EMP CON'!$D:$D,$AN$12)</f>
        <v>0</v>
      </c>
      <c r="AV113" s="385">
        <f>SUMIFS('EMP CON'!$G:$G,'EMP CON'!$C:$C,"&gt;="&amp;DATE($M$10,AV106,1),'EMP CON'!$C:$C,"&lt;="&amp;EOMONTH(DATE($M$10,AV106,1),0),'EMP CON'!$H:$H,$G$10,'EMP CON'!$I:$I,"efetivado",'EMP CON'!$D:$D,"Empréstimo Recebido")+SUMIFS('EMP CON'!$G:$G,'EMP CON'!$C:$C,"&gt;="&amp;DATE($M$10,AV106,1),'EMP CON'!$C:$C,"&lt;="&amp;EOMONTH(DATE($M$10,AV106,1),0),'EMP CON'!$H:$H,$G$10,'EMP CON'!$I:$I,"efetivado",'EMP CON'!$D:$D,$AN$12)</f>
        <v>0</v>
      </c>
      <c r="AW113" s="385">
        <f>SUMIFS('EMP CON'!$G:$G,'EMP CON'!$C:$C,"&gt;="&amp;DATE($M$10,AW106,1),'EMP CON'!$C:$C,"&lt;="&amp;EOMONTH(DATE($M$10,AW106,1),0),'EMP CON'!$H:$H,$G$10,'EMP CON'!$I:$I,"efetivado",'EMP CON'!$D:$D,"Empréstimo Recebido")+SUMIFS('EMP CON'!$G:$G,'EMP CON'!$C:$C,"&gt;="&amp;DATE($M$10,AW106,1),'EMP CON'!$C:$C,"&lt;="&amp;EOMONTH(DATE($M$10,AW106,1),0),'EMP CON'!$H:$H,$G$10,'EMP CON'!$I:$I,"efetivado",'EMP CON'!$D:$D,$AN$12)</f>
        <v>0</v>
      </c>
      <c r="AX113" s="385">
        <f>SUMIFS('EMP CON'!$G:$G,'EMP CON'!$C:$C,"&gt;="&amp;DATE($M$10,AX106,1),'EMP CON'!$C:$C,"&lt;="&amp;EOMONTH(DATE($M$10,AX106,1),0),'EMP CON'!$H:$H,$G$10,'EMP CON'!$I:$I,"efetivado",'EMP CON'!$D:$D,"Empréstimo Recebido")+SUMIFS('EMP CON'!$G:$G,'EMP CON'!$C:$C,"&gt;="&amp;DATE($M$10,AX106,1),'EMP CON'!$C:$C,"&lt;="&amp;EOMONTH(DATE($M$10,AX106,1),0),'EMP CON'!$H:$H,$G$10,'EMP CON'!$I:$I,"efetivado",'EMP CON'!$D:$D,$AN$12)</f>
        <v>0</v>
      </c>
      <c r="AY113" s="385">
        <f>SUMIFS('EMP CON'!$G:$G,'EMP CON'!$C:$C,"&gt;="&amp;DATE($M$10,AY106,1),'EMP CON'!$C:$C,"&lt;="&amp;EOMONTH(DATE($M$10,AY106,1),0),'EMP CON'!$H:$H,$G$10,'EMP CON'!$I:$I,"efetivado",'EMP CON'!$D:$D,"Empréstimo Recebido")+SUMIFS('EMP CON'!$G:$G,'EMP CON'!$C:$C,"&gt;="&amp;DATE($M$10,AY106,1),'EMP CON'!$C:$C,"&lt;="&amp;EOMONTH(DATE($M$10,AY106,1),0),'EMP CON'!$H:$H,$G$10,'EMP CON'!$I:$I,"efetivado",'EMP CON'!$D:$D,$AN$12)</f>
        <v>0</v>
      </c>
      <c r="AZ113" s="385">
        <f>SUMIFS('EMP CON'!$G:$G,'EMP CON'!$C:$C,"&gt;="&amp;DATE($M$10,AZ106,1),'EMP CON'!$C:$C,"&lt;="&amp;EOMONTH(DATE($M$10,AZ106,1),0),'EMP CON'!$H:$H,$G$10,'EMP CON'!$I:$I,"efetivado",'EMP CON'!$D:$D,"Empréstimo Recebido")+SUMIFS('EMP CON'!$G:$G,'EMP CON'!$C:$C,"&gt;="&amp;DATE($M$10,AZ106,1),'EMP CON'!$C:$C,"&lt;="&amp;EOMONTH(DATE($M$10,AZ106,1),0),'EMP CON'!$H:$H,$G$10,'EMP CON'!$I:$I,"efetivado",'EMP CON'!$D:$D,$AN$12)</f>
        <v>0</v>
      </c>
    </row>
    <row r="114" spans="2:52" x14ac:dyDescent="0.25">
      <c r="B114" s="225"/>
      <c r="C114" s="225"/>
      <c r="D114" s="225"/>
      <c r="E114" s="225"/>
      <c r="F114" s="225"/>
      <c r="G114" s="225"/>
      <c r="H114" s="225"/>
      <c r="I114" s="225"/>
      <c r="J114" s="225"/>
      <c r="K114" s="225"/>
      <c r="L114" s="225"/>
      <c r="M114" s="225"/>
      <c r="N114" s="225"/>
      <c r="O114" s="225"/>
      <c r="P114" s="225"/>
      <c r="Q114" s="225"/>
      <c r="R114" s="225"/>
      <c r="S114" s="225"/>
      <c r="T114" s="225"/>
      <c r="U114" s="225"/>
      <c r="V114" s="225"/>
      <c r="W114" s="225"/>
      <c r="X114" s="225"/>
      <c r="Y114" s="225"/>
      <c r="Z114" s="225"/>
      <c r="AA114" s="225"/>
      <c r="AB114" s="225"/>
      <c r="AC114" s="342"/>
      <c r="AN114" s="373" t="s">
        <v>82</v>
      </c>
      <c r="AO114" s="385">
        <f>SUMIFS('PG CAR'!$H:$H,'PG CAR'!$C:$C,"&gt;="&amp;DATE($M$10,AO106,1),'PG CAR'!$C:$C,"&lt;="&amp;EOMONTH(DATE($M$10,AO106,1),0),'PG CAR'!$I:$I,$G$10,'PG CAR'!$J:$J,"efetivado")+SUMIFS('PG CAR'!$H:$H,'PG CAR'!$C:$C,"&gt;="&amp;DATE($M$10,AO106,1),'PG CAR'!$C:$C,"&lt;="&amp;EOMONTH(DATE($M$10,AO106,1),0),'PG CAR'!$I:$I,$G$10,'PG CAR'!$J:$J,$AN$12)</f>
        <v>0</v>
      </c>
      <c r="AP114" s="385">
        <f>SUMIFS('PG CAR'!$H:$H,'PG CAR'!$C:$C,"&gt;="&amp;DATE($M$10,AP106,1),'PG CAR'!$C:$C,"&lt;="&amp;EOMONTH(DATE($M$10,AP106,1),0),'PG CAR'!$I:$I,$G$10,'PG CAR'!$J:$J,"efetivado")+SUMIFS('PG CAR'!$H:$H,'PG CAR'!$C:$C,"&gt;="&amp;DATE($M$10,AP106,1),'PG CAR'!$C:$C,"&lt;="&amp;EOMONTH(DATE($M$10,AP106,1),0),'PG CAR'!$I:$I,$G$10,'PG CAR'!$J:$J,$AN$12)</f>
        <v>0</v>
      </c>
      <c r="AQ114" s="385">
        <f>SUMIFS('PG CAR'!$H:$H,'PG CAR'!$C:$C,"&gt;="&amp;DATE($M$10,AQ106,1),'PG CAR'!$C:$C,"&lt;="&amp;EOMONTH(DATE($M$10,AQ106,1),0),'PG CAR'!$I:$I,$G$10,'PG CAR'!$J:$J,"efetivado")+SUMIFS('PG CAR'!$H:$H,'PG CAR'!$C:$C,"&gt;="&amp;DATE($M$10,AQ106,1),'PG CAR'!$C:$C,"&lt;="&amp;EOMONTH(DATE($M$10,AQ106,1),0),'PG CAR'!$I:$I,$G$10,'PG CAR'!$J:$J,$AN$12)</f>
        <v>0</v>
      </c>
      <c r="AR114" s="385">
        <f>SUMIFS('PG CAR'!$H:$H,'PG CAR'!$C:$C,"&gt;="&amp;DATE($M$10,AR106,1),'PG CAR'!$C:$C,"&lt;="&amp;EOMONTH(DATE($M$10,AR106,1),0),'PG CAR'!$I:$I,$G$10,'PG CAR'!$J:$J,"efetivado")+SUMIFS('PG CAR'!$H:$H,'PG CAR'!$C:$C,"&gt;="&amp;DATE($M$10,AR106,1),'PG CAR'!$C:$C,"&lt;="&amp;EOMONTH(DATE($M$10,AR106,1),0),'PG CAR'!$I:$I,$G$10,'PG CAR'!$J:$J,$AN$12)</f>
        <v>0</v>
      </c>
      <c r="AS114" s="385">
        <f>SUMIFS('PG CAR'!$H:$H,'PG CAR'!$C:$C,"&gt;="&amp;DATE($M$10,AS106,1),'PG CAR'!$C:$C,"&lt;="&amp;EOMONTH(DATE($M$10,AS106,1),0),'PG CAR'!$I:$I,$G$10,'PG CAR'!$J:$J,"efetivado")+SUMIFS('PG CAR'!$H:$H,'PG CAR'!$C:$C,"&gt;="&amp;DATE($M$10,AS106,1),'PG CAR'!$C:$C,"&lt;="&amp;EOMONTH(DATE($M$10,AS106,1),0),'PG CAR'!$I:$I,$G$10,'PG CAR'!$J:$J,$AN$12)</f>
        <v>0</v>
      </c>
      <c r="AT114" s="385">
        <f>SUMIFS('PG CAR'!$H:$H,'PG CAR'!$C:$C,"&gt;="&amp;DATE($M$10,AT106,1),'PG CAR'!$C:$C,"&lt;="&amp;EOMONTH(DATE($M$10,AT106,1),0),'PG CAR'!$I:$I,$G$10,'PG CAR'!$J:$J,"efetivado")+SUMIFS('PG CAR'!$H:$H,'PG CAR'!$C:$C,"&gt;="&amp;DATE($M$10,AT106,1),'PG CAR'!$C:$C,"&lt;="&amp;EOMONTH(DATE($M$10,AT106,1),0),'PG CAR'!$I:$I,$G$10,'PG CAR'!$J:$J,$AN$12)</f>
        <v>0</v>
      </c>
      <c r="AU114" s="385">
        <f>SUMIFS('PG CAR'!$H:$H,'PG CAR'!$C:$C,"&gt;="&amp;DATE($M$10,AU106,1),'PG CAR'!$C:$C,"&lt;="&amp;EOMONTH(DATE($M$10,AU106,1),0),'PG CAR'!$I:$I,$G$10,'PG CAR'!$J:$J,"efetivado")+SUMIFS('PG CAR'!$H:$H,'PG CAR'!$C:$C,"&gt;="&amp;DATE($M$10,AU106,1),'PG CAR'!$C:$C,"&lt;="&amp;EOMONTH(DATE($M$10,AU106,1),0),'PG CAR'!$I:$I,$G$10,'PG CAR'!$J:$J,$AN$12)</f>
        <v>0</v>
      </c>
      <c r="AV114" s="385">
        <f>SUMIFS('PG CAR'!$H:$H,'PG CAR'!$C:$C,"&gt;="&amp;DATE($M$10,AV106,1),'PG CAR'!$C:$C,"&lt;="&amp;EOMONTH(DATE($M$10,AV106,1),0),'PG CAR'!$I:$I,$G$10,'PG CAR'!$J:$J,"efetivado")+SUMIFS('PG CAR'!$H:$H,'PG CAR'!$C:$C,"&gt;="&amp;DATE($M$10,AV106,1),'PG CAR'!$C:$C,"&lt;="&amp;EOMONTH(DATE($M$10,AV106,1),0),'PG CAR'!$I:$I,$G$10,'PG CAR'!$J:$J,$AN$12)</f>
        <v>0</v>
      </c>
      <c r="AW114" s="385">
        <f>SUMIFS('PG CAR'!$H:$H,'PG CAR'!$C:$C,"&gt;="&amp;DATE($M$10,AW106,1),'PG CAR'!$C:$C,"&lt;="&amp;EOMONTH(DATE($M$10,AW106,1),0),'PG CAR'!$I:$I,$G$10,'PG CAR'!$J:$J,"efetivado")+SUMIFS('PG CAR'!$H:$H,'PG CAR'!$C:$C,"&gt;="&amp;DATE($M$10,AW106,1),'PG CAR'!$C:$C,"&lt;="&amp;EOMONTH(DATE($M$10,AW106,1),0),'PG CAR'!$I:$I,$G$10,'PG CAR'!$J:$J,$AN$12)</f>
        <v>0</v>
      </c>
      <c r="AX114" s="385">
        <f>SUMIFS('PG CAR'!$H:$H,'PG CAR'!$C:$C,"&gt;="&amp;DATE($M$10,AX106,1),'PG CAR'!$C:$C,"&lt;="&amp;EOMONTH(DATE($M$10,AX106,1),0),'PG CAR'!$I:$I,$G$10,'PG CAR'!$J:$J,"efetivado")+SUMIFS('PG CAR'!$H:$H,'PG CAR'!$C:$C,"&gt;="&amp;DATE($M$10,AX106,1),'PG CAR'!$C:$C,"&lt;="&amp;EOMONTH(DATE($M$10,AX106,1),0),'PG CAR'!$I:$I,$G$10,'PG CAR'!$J:$J,$AN$12)</f>
        <v>0</v>
      </c>
      <c r="AY114" s="385">
        <f>SUMIFS('PG CAR'!$H:$H,'PG CAR'!$C:$C,"&gt;="&amp;DATE($M$10,AY106,1),'PG CAR'!$C:$C,"&lt;="&amp;EOMONTH(DATE($M$10,AY106,1),0),'PG CAR'!$I:$I,$G$10,'PG CAR'!$J:$J,"efetivado")+SUMIFS('PG CAR'!$H:$H,'PG CAR'!$C:$C,"&gt;="&amp;DATE($M$10,AY106,1),'PG CAR'!$C:$C,"&lt;="&amp;EOMONTH(DATE($M$10,AY106,1),0),'PG CAR'!$I:$I,$G$10,'PG CAR'!$J:$J,$AN$12)</f>
        <v>0</v>
      </c>
      <c r="AZ114" s="385">
        <f>SUMIFS('PG CAR'!$H:$H,'PG CAR'!$C:$C,"&gt;="&amp;DATE($M$10,AZ106,1),'PG CAR'!$C:$C,"&lt;="&amp;EOMONTH(DATE($M$10,AZ106,1),0),'PG CAR'!$I:$I,$G$10,'PG CAR'!$J:$J,"efetivado")+SUMIFS('PG CAR'!$H:$H,'PG CAR'!$C:$C,"&gt;="&amp;DATE($M$10,AZ106,1),'PG CAR'!$C:$C,"&lt;="&amp;EOMONTH(DATE($M$10,AZ106,1),0),'PG CAR'!$I:$I,$G$10,'PG CAR'!$J:$J,$AN$12)</f>
        <v>0</v>
      </c>
    </row>
    <row r="115" spans="2:52" x14ac:dyDescent="0.25">
      <c r="B115" s="225"/>
      <c r="C115" s="225"/>
      <c r="D115" s="225"/>
      <c r="E115" s="225"/>
      <c r="F115" s="225"/>
      <c r="G115" s="225"/>
      <c r="H115" s="225"/>
      <c r="I115" s="225"/>
      <c r="J115" s="225"/>
      <c r="K115" s="225"/>
      <c r="L115" s="225"/>
      <c r="M115" s="225"/>
      <c r="N115" s="225"/>
      <c r="O115" s="225"/>
      <c r="P115" s="225"/>
      <c r="Q115" s="225"/>
      <c r="R115" s="225"/>
      <c r="S115" s="225"/>
      <c r="T115" s="225"/>
      <c r="U115" s="225"/>
      <c r="V115" s="225"/>
      <c r="W115" s="225"/>
      <c r="X115" s="225"/>
      <c r="Y115" s="225"/>
      <c r="Z115" s="225"/>
      <c r="AA115" s="225"/>
      <c r="AB115" s="225"/>
      <c r="AC115" s="342"/>
      <c r="AN115" s="373" t="s">
        <v>236</v>
      </c>
      <c r="AO115" s="385">
        <f>SUMIFS(TRANS!$F:$F,TRANS!$C:$C,"&gt;="&amp;DATE($M$10,AO106,1),TRANS!$C:$C,"&lt;="&amp;EOMONTH(DATE($M$10,AO106,1),0),TRANS!$D:$D,$G$10,DES!$H:$H,"efetivado")+SUMIFS(TRANS!$F:$F,TRANS!$C:$C,"&gt;="&amp;DATE($M$10,AO106,1),TRANS!$C:$C,"&lt;="&amp;EOMONTH(DATE($M$10,AO106,1),0),TRANS!$D:$D,$G$10,DES!$H:$H,$AN$12)</f>
        <v>0</v>
      </c>
      <c r="AP115" s="385">
        <f>SUMIFS(TRANS!$F:$F,TRANS!$C:$C,"&gt;="&amp;DATE($M$10,AP106,1),TRANS!$C:$C,"&lt;="&amp;EOMONTH(DATE($M$10,AP106,1),0),TRANS!$D:$D,$G$10,DES!$H:$H,"efetivado")+SUMIFS(TRANS!$F:$F,TRANS!$C:$C,"&gt;="&amp;DATE($M$10,AP106,1),TRANS!$C:$C,"&lt;="&amp;EOMONTH(DATE($M$10,AP106,1),0),TRANS!$D:$D,$G$10,DES!$H:$H,$AN$12)</f>
        <v>0</v>
      </c>
      <c r="AQ115" s="385">
        <f>SUMIFS(TRANS!$F:$F,TRANS!$C:$C,"&gt;="&amp;DATE($M$10,AQ106,1),TRANS!$C:$C,"&lt;="&amp;EOMONTH(DATE($M$10,AQ106,1),0),TRANS!$D:$D,$G$10,DES!$H:$H,"efetivado")+SUMIFS(TRANS!$F:$F,TRANS!$C:$C,"&gt;="&amp;DATE($M$10,AQ106,1),TRANS!$C:$C,"&lt;="&amp;EOMONTH(DATE($M$10,AQ106,1),0),TRANS!$D:$D,$G$10,DES!$H:$H,$AN$12)</f>
        <v>0</v>
      </c>
      <c r="AR115" s="385">
        <f>SUMIFS(TRANS!$F:$F,TRANS!$C:$C,"&gt;="&amp;DATE($M$10,AR106,1),TRANS!$C:$C,"&lt;="&amp;EOMONTH(DATE($M$10,AR106,1),0),TRANS!$D:$D,$G$10,DES!$H:$H,"efetivado")+SUMIFS(TRANS!$F:$F,TRANS!$C:$C,"&gt;="&amp;DATE($M$10,AR106,1),TRANS!$C:$C,"&lt;="&amp;EOMONTH(DATE($M$10,AR106,1),0),TRANS!$D:$D,$G$10,DES!$H:$H,$AN$12)</f>
        <v>0</v>
      </c>
      <c r="AS115" s="385">
        <f>SUMIFS(TRANS!$F:$F,TRANS!$C:$C,"&gt;="&amp;DATE($M$10,AS106,1),TRANS!$C:$C,"&lt;="&amp;EOMONTH(DATE($M$10,AS106,1),0),TRANS!$D:$D,$G$10,DES!$H:$H,"efetivado")+SUMIFS(TRANS!$F:$F,TRANS!$C:$C,"&gt;="&amp;DATE($M$10,AS106,1),TRANS!$C:$C,"&lt;="&amp;EOMONTH(DATE($M$10,AS106,1),0),TRANS!$D:$D,$G$10,DES!$H:$H,$AN$12)</f>
        <v>0</v>
      </c>
      <c r="AT115" s="385">
        <f>SUMIFS(TRANS!$F:$F,TRANS!$C:$C,"&gt;="&amp;DATE($M$10,AT106,1),TRANS!$C:$C,"&lt;="&amp;EOMONTH(DATE($M$10,AT106,1),0),TRANS!$D:$D,$G$10,DES!$H:$H,"efetivado")+SUMIFS(TRANS!$F:$F,TRANS!$C:$C,"&gt;="&amp;DATE($M$10,AT106,1),TRANS!$C:$C,"&lt;="&amp;EOMONTH(DATE($M$10,AT106,1),0),TRANS!$D:$D,$G$10,DES!$H:$H,$AN$12)</f>
        <v>0</v>
      </c>
      <c r="AU115" s="385">
        <f>SUMIFS(TRANS!$F:$F,TRANS!$C:$C,"&gt;="&amp;DATE($M$10,AU106,1),TRANS!$C:$C,"&lt;="&amp;EOMONTH(DATE($M$10,AU106,1),0),TRANS!$D:$D,$G$10,DES!$H:$H,"efetivado")+SUMIFS(TRANS!$F:$F,TRANS!$C:$C,"&gt;="&amp;DATE($M$10,AU106,1),TRANS!$C:$C,"&lt;="&amp;EOMONTH(DATE($M$10,AU106,1),0),TRANS!$D:$D,$G$10,DES!$H:$H,$AN$12)</f>
        <v>0</v>
      </c>
      <c r="AV115" s="385">
        <f>SUMIFS(TRANS!$F:$F,TRANS!$C:$C,"&gt;="&amp;DATE($M$10,AV106,1),TRANS!$C:$C,"&lt;="&amp;EOMONTH(DATE($M$10,AV106,1),0),TRANS!$D:$D,$G$10,DES!$H:$H,"efetivado")+SUMIFS(TRANS!$F:$F,TRANS!$C:$C,"&gt;="&amp;DATE($M$10,AV106,1),TRANS!$C:$C,"&lt;="&amp;EOMONTH(DATE($M$10,AV106,1),0),TRANS!$D:$D,$G$10,DES!$H:$H,$AN$12)</f>
        <v>0</v>
      </c>
      <c r="AW115" s="385">
        <f>SUMIFS(TRANS!$F:$F,TRANS!$C:$C,"&gt;="&amp;DATE($M$10,AW106,1),TRANS!$C:$C,"&lt;="&amp;EOMONTH(DATE($M$10,AW106,1),0),TRANS!$D:$D,$G$10,DES!$H:$H,"efetivado")+SUMIFS(TRANS!$F:$F,TRANS!$C:$C,"&gt;="&amp;DATE($M$10,AW106,1),TRANS!$C:$C,"&lt;="&amp;EOMONTH(DATE($M$10,AW106,1),0),TRANS!$D:$D,$G$10,DES!$H:$H,$AN$12)</f>
        <v>0</v>
      </c>
      <c r="AX115" s="385">
        <f>SUMIFS(TRANS!$F:$F,TRANS!$C:$C,"&gt;="&amp;DATE($M$10,AX106,1),TRANS!$C:$C,"&lt;="&amp;EOMONTH(DATE($M$10,AX106,1),0),TRANS!$D:$D,$G$10,DES!$H:$H,"efetivado")+SUMIFS(TRANS!$F:$F,TRANS!$C:$C,"&gt;="&amp;DATE($M$10,AX106,1),TRANS!$C:$C,"&lt;="&amp;EOMONTH(DATE($M$10,AX106,1),0),TRANS!$D:$D,$G$10,DES!$H:$H,$AN$12)</f>
        <v>0</v>
      </c>
      <c r="AY115" s="385">
        <f>SUMIFS(TRANS!$F:$F,TRANS!$C:$C,"&gt;="&amp;DATE($M$10,AY106,1),TRANS!$C:$C,"&lt;="&amp;EOMONTH(DATE($M$10,AY106,1),0),TRANS!$D:$D,$G$10,DES!$H:$H,"efetivado")+SUMIFS(TRANS!$F:$F,TRANS!$C:$C,"&gt;="&amp;DATE($M$10,AY106,1),TRANS!$C:$C,"&lt;="&amp;EOMONTH(DATE($M$10,AY106,1),0),TRANS!$D:$D,$G$10,DES!$H:$H,$AN$12)</f>
        <v>0</v>
      </c>
      <c r="AZ115" s="385">
        <f>SUMIFS(TRANS!$F:$F,TRANS!$C:$C,"&gt;="&amp;DATE($M$10,AZ106,1),TRANS!$C:$C,"&lt;="&amp;EOMONTH(DATE($M$10,AZ106,1),0),TRANS!$D:$D,$G$10,DES!$H:$H,"efetivado")+SUMIFS(TRANS!$F:$F,TRANS!$C:$C,"&gt;="&amp;DATE($M$10,AZ106,1),TRANS!$C:$C,"&lt;="&amp;EOMONTH(DATE($M$10,AZ106,1),0),TRANS!$D:$D,$G$10,DES!$H:$H,$AN$12)</f>
        <v>0</v>
      </c>
    </row>
    <row r="116" spans="2:52" x14ac:dyDescent="0.25">
      <c r="B116" s="225"/>
      <c r="C116" s="225"/>
      <c r="D116" s="225"/>
      <c r="E116" s="225"/>
      <c r="F116" s="225"/>
      <c r="G116" s="225"/>
      <c r="H116" s="225"/>
      <c r="I116" s="225"/>
      <c r="J116" s="225"/>
      <c r="K116" s="225"/>
      <c r="L116" s="225"/>
      <c r="M116" s="225"/>
      <c r="N116" s="225"/>
      <c r="O116" s="225"/>
      <c r="P116" s="225"/>
      <c r="Q116" s="225"/>
      <c r="R116" s="225"/>
      <c r="S116" s="225"/>
      <c r="T116" s="225"/>
      <c r="U116" s="225"/>
      <c r="V116" s="225"/>
      <c r="W116" s="225"/>
      <c r="X116" s="225"/>
      <c r="Y116" s="225"/>
      <c r="Z116" s="225"/>
      <c r="AA116" s="225"/>
      <c r="AB116" s="225"/>
      <c r="AC116" s="342"/>
      <c r="AN116" s="373" t="s">
        <v>235</v>
      </c>
      <c r="AO116" s="385">
        <f>SUMIFS(TRANS!$F:$F,TRANS!$C:$C,"&gt;="&amp;DATE($M$10,AO106,1),TRANS!$C:$C,"&lt;="&amp;EOMONTH(DATE($M$10,AO106,1),0),TRANS!$G:$G,$G$10,DES!$H:$H,"efetivado")+SUMIFS(TRANS!$F:$F,TRANS!$C:$C,"&gt;="&amp;DATE($M$10,AO106,1),TRANS!$C:$C,"&lt;="&amp;EOMONTH(DATE($M$10,AO106,1),0),TRANS!$G:$G,$G$10,DES!$H:$H,$AN$12)</f>
        <v>0</v>
      </c>
      <c r="AP116" s="385">
        <f>SUMIFS(TRANS!$F:$F,TRANS!$C:$C,"&gt;="&amp;DATE($M$10,AP106,1),TRANS!$C:$C,"&lt;="&amp;EOMONTH(DATE($M$10,AP106,1),0),TRANS!$G:$G,$G$10,DES!$H:$H,"efetivado")+SUMIFS(TRANS!$F:$F,TRANS!$C:$C,"&gt;="&amp;DATE($M$10,AP106,1),TRANS!$C:$C,"&lt;="&amp;EOMONTH(DATE($M$10,AP106,1),0),TRANS!$G:$G,$G$10,DES!$H:$H,$AN$12)</f>
        <v>0</v>
      </c>
      <c r="AQ116" s="385">
        <f>SUMIFS(TRANS!$F:$F,TRANS!$C:$C,"&gt;="&amp;DATE($M$10,AQ106,1),TRANS!$C:$C,"&lt;="&amp;EOMONTH(DATE($M$10,AQ106,1),0),TRANS!$G:$G,$G$10,DES!$H:$H,"efetivado")+SUMIFS(TRANS!$F:$F,TRANS!$C:$C,"&gt;="&amp;DATE($M$10,AQ106,1),TRANS!$C:$C,"&lt;="&amp;EOMONTH(DATE($M$10,AQ106,1),0),TRANS!$G:$G,$G$10,DES!$H:$H,$AN$12)</f>
        <v>0</v>
      </c>
      <c r="AR116" s="385">
        <f>SUMIFS(TRANS!$F:$F,TRANS!$C:$C,"&gt;="&amp;DATE($M$10,AR106,1),TRANS!$C:$C,"&lt;="&amp;EOMONTH(DATE($M$10,AR106,1),0),TRANS!$G:$G,$G$10,DES!$H:$H,"efetivado")+SUMIFS(TRANS!$F:$F,TRANS!$C:$C,"&gt;="&amp;DATE($M$10,AR106,1),TRANS!$C:$C,"&lt;="&amp;EOMONTH(DATE($M$10,AR106,1),0),TRANS!$G:$G,$G$10,DES!$H:$H,$AN$12)</f>
        <v>0</v>
      </c>
      <c r="AS116" s="385">
        <f>SUMIFS(TRANS!$F:$F,TRANS!$C:$C,"&gt;="&amp;DATE($M$10,AS106,1),TRANS!$C:$C,"&lt;="&amp;EOMONTH(DATE($M$10,AS106,1),0),TRANS!$G:$G,$G$10,DES!$H:$H,"efetivado")+SUMIFS(TRANS!$F:$F,TRANS!$C:$C,"&gt;="&amp;DATE($M$10,AS106,1),TRANS!$C:$C,"&lt;="&amp;EOMONTH(DATE($M$10,AS106,1),0),TRANS!$G:$G,$G$10,DES!$H:$H,$AN$12)</f>
        <v>0</v>
      </c>
      <c r="AT116" s="385">
        <f>SUMIFS(TRANS!$F:$F,TRANS!$C:$C,"&gt;="&amp;DATE($M$10,AT106,1),TRANS!$C:$C,"&lt;="&amp;EOMONTH(DATE($M$10,AT106,1),0),TRANS!$G:$G,$G$10,DES!$H:$H,"efetivado")+SUMIFS(TRANS!$F:$F,TRANS!$C:$C,"&gt;="&amp;DATE($M$10,AT106,1),TRANS!$C:$C,"&lt;="&amp;EOMONTH(DATE($M$10,AT106,1),0),TRANS!$G:$G,$G$10,DES!$H:$H,$AN$12)</f>
        <v>0</v>
      </c>
      <c r="AU116" s="385">
        <f>SUMIFS(TRANS!$F:$F,TRANS!$C:$C,"&gt;="&amp;DATE($M$10,AU106,1),TRANS!$C:$C,"&lt;="&amp;EOMONTH(DATE($M$10,AU106,1),0),TRANS!$G:$G,$G$10,DES!$H:$H,"efetivado")+SUMIFS(TRANS!$F:$F,TRANS!$C:$C,"&gt;="&amp;DATE($M$10,AU106,1),TRANS!$C:$C,"&lt;="&amp;EOMONTH(DATE($M$10,AU106,1),0),TRANS!$G:$G,$G$10,DES!$H:$H,$AN$12)</f>
        <v>0</v>
      </c>
      <c r="AV116" s="385">
        <f>SUMIFS(TRANS!$F:$F,TRANS!$C:$C,"&gt;="&amp;DATE($M$10,AV106,1),TRANS!$C:$C,"&lt;="&amp;EOMONTH(DATE($M$10,AV106,1),0),TRANS!$G:$G,$G$10,DES!$H:$H,"efetivado")+SUMIFS(TRANS!$F:$F,TRANS!$C:$C,"&gt;="&amp;DATE($M$10,AV106,1),TRANS!$C:$C,"&lt;="&amp;EOMONTH(DATE($M$10,AV106,1),0),TRANS!$G:$G,$G$10,DES!$H:$H,$AN$12)</f>
        <v>0</v>
      </c>
      <c r="AW116" s="385">
        <f>SUMIFS(TRANS!$F:$F,TRANS!$C:$C,"&gt;="&amp;DATE($M$10,AW106,1),TRANS!$C:$C,"&lt;="&amp;EOMONTH(DATE($M$10,AW106,1),0),TRANS!$G:$G,$G$10,DES!$H:$H,"efetivado")+SUMIFS(TRANS!$F:$F,TRANS!$C:$C,"&gt;="&amp;DATE($M$10,AW106,1),TRANS!$C:$C,"&lt;="&amp;EOMONTH(DATE($M$10,AW106,1),0),TRANS!$G:$G,$G$10,DES!$H:$H,$AN$12)</f>
        <v>0</v>
      </c>
      <c r="AX116" s="385">
        <f>SUMIFS(TRANS!$F:$F,TRANS!$C:$C,"&gt;="&amp;DATE($M$10,AX106,1),TRANS!$C:$C,"&lt;="&amp;EOMONTH(DATE($M$10,AX106,1),0),TRANS!$G:$G,$G$10,DES!$H:$H,"efetivado")+SUMIFS(TRANS!$F:$F,TRANS!$C:$C,"&gt;="&amp;DATE($M$10,AX106,1),TRANS!$C:$C,"&lt;="&amp;EOMONTH(DATE($M$10,AX106,1),0),TRANS!$G:$G,$G$10,DES!$H:$H,$AN$12)</f>
        <v>0</v>
      </c>
      <c r="AY116" s="385">
        <f>SUMIFS(TRANS!$F:$F,TRANS!$C:$C,"&gt;="&amp;DATE($M$10,AY106,1),TRANS!$C:$C,"&lt;="&amp;EOMONTH(DATE($M$10,AY106,1),0),TRANS!$G:$G,$G$10,DES!$H:$H,"efetivado")+SUMIFS(TRANS!$F:$F,TRANS!$C:$C,"&gt;="&amp;DATE($M$10,AY106,1),TRANS!$C:$C,"&lt;="&amp;EOMONTH(DATE($M$10,AY106,1),0),TRANS!$G:$G,$G$10,DES!$H:$H,$AN$12)</f>
        <v>0</v>
      </c>
      <c r="AZ116" s="385">
        <f>SUMIFS(TRANS!$F:$F,TRANS!$C:$C,"&gt;="&amp;DATE($M$10,AZ106,1),TRANS!$C:$C,"&lt;="&amp;EOMONTH(DATE($M$10,AZ106,1),0),TRANS!$G:$G,$G$10,DES!$H:$H,"efetivado")+SUMIFS(TRANS!$F:$F,TRANS!$C:$C,"&gt;="&amp;DATE($M$10,AZ106,1),TRANS!$C:$C,"&lt;="&amp;EOMONTH(DATE($M$10,AZ106,1),0),TRANS!$G:$G,$G$10,DES!$H:$H,$AN$12)</f>
        <v>0</v>
      </c>
    </row>
    <row r="117" spans="2:52" x14ac:dyDescent="0.25">
      <c r="B117" s="225"/>
      <c r="C117" s="225"/>
      <c r="D117" s="225"/>
      <c r="E117" s="225"/>
      <c r="F117" s="225"/>
      <c r="G117" s="225"/>
      <c r="H117" s="225"/>
      <c r="I117" s="225"/>
      <c r="J117" s="225"/>
      <c r="K117" s="225"/>
      <c r="L117" s="225"/>
      <c r="M117" s="225"/>
      <c r="N117" s="225"/>
      <c r="O117" s="225"/>
      <c r="P117" s="225"/>
      <c r="Q117" s="225"/>
      <c r="R117" s="225"/>
      <c r="S117" s="225"/>
      <c r="T117" s="225"/>
      <c r="U117" s="225"/>
      <c r="V117" s="225"/>
      <c r="W117" s="225"/>
      <c r="X117" s="225"/>
      <c r="Y117" s="225"/>
      <c r="Z117" s="225"/>
      <c r="AA117" s="225"/>
      <c r="AB117" s="225"/>
      <c r="AC117" s="342"/>
      <c r="AM117" s="343"/>
      <c r="AN117" s="385"/>
      <c r="AO117" s="385"/>
      <c r="AP117" s="385"/>
      <c r="AQ117" s="385"/>
      <c r="AR117" s="385"/>
      <c r="AS117" s="385"/>
      <c r="AT117" s="385"/>
      <c r="AU117" s="385"/>
      <c r="AV117" s="385"/>
      <c r="AW117" s="385"/>
      <c r="AX117" s="385"/>
      <c r="AY117" s="385"/>
      <c r="AZ117" s="385"/>
    </row>
    <row r="118" spans="2:52" x14ac:dyDescent="0.25">
      <c r="B118" s="225"/>
      <c r="C118" s="225"/>
      <c r="D118" s="225"/>
      <c r="E118" s="225"/>
      <c r="F118" s="225"/>
      <c r="G118" s="225"/>
      <c r="H118" s="225"/>
      <c r="I118" s="225"/>
      <c r="J118" s="225"/>
      <c r="K118" s="225"/>
      <c r="L118" s="225"/>
      <c r="M118" s="225"/>
      <c r="N118" s="225"/>
      <c r="O118" s="225"/>
      <c r="P118" s="225"/>
      <c r="Q118" s="225"/>
      <c r="R118" s="225"/>
      <c r="S118" s="225"/>
      <c r="T118" s="225"/>
      <c r="U118" s="225"/>
      <c r="V118" s="225"/>
      <c r="W118" s="225"/>
      <c r="X118" s="225"/>
      <c r="Y118" s="225"/>
      <c r="Z118" s="225"/>
      <c r="AA118" s="225"/>
      <c r="AB118" s="225"/>
      <c r="AC118" s="342"/>
      <c r="AN118" s="380" t="s">
        <v>263</v>
      </c>
      <c r="AO118" s="380">
        <v>1</v>
      </c>
      <c r="AP118" s="380">
        <v>2</v>
      </c>
      <c r="AQ118" s="380">
        <v>3</v>
      </c>
      <c r="AR118" s="380">
        <v>4</v>
      </c>
      <c r="AS118" s="380">
        <v>5</v>
      </c>
      <c r="AT118" s="380">
        <v>6</v>
      </c>
      <c r="AU118" s="380">
        <v>7</v>
      </c>
      <c r="AV118" s="380">
        <v>8</v>
      </c>
      <c r="AW118" s="380">
        <v>9</v>
      </c>
      <c r="AX118" s="380">
        <v>10</v>
      </c>
      <c r="AY118" s="380">
        <v>11</v>
      </c>
      <c r="AZ118" s="380">
        <v>12</v>
      </c>
    </row>
    <row r="119" spans="2:52" x14ac:dyDescent="0.25">
      <c r="B119" s="225"/>
      <c r="C119" s="225"/>
      <c r="D119" s="225"/>
      <c r="E119" s="225"/>
      <c r="F119" s="225"/>
      <c r="G119" s="225"/>
      <c r="H119" s="225"/>
      <c r="I119" s="225"/>
      <c r="J119" s="225"/>
      <c r="K119" s="225"/>
      <c r="L119" s="225"/>
      <c r="M119" s="225"/>
      <c r="N119" s="225"/>
      <c r="O119" s="225"/>
      <c r="P119" s="225"/>
      <c r="Q119" s="225"/>
      <c r="R119" s="225"/>
      <c r="S119" s="225"/>
      <c r="T119" s="225"/>
      <c r="U119" s="225"/>
      <c r="V119" s="225"/>
      <c r="W119" s="225"/>
      <c r="X119" s="225"/>
      <c r="Y119" s="225"/>
      <c r="Z119" s="225"/>
      <c r="AA119" s="225"/>
      <c r="AB119" s="225"/>
      <c r="AC119" s="342"/>
      <c r="AN119" s="380" t="s">
        <v>105</v>
      </c>
      <c r="AO119" s="385">
        <f>SUMIFS(BA13:BA63,AZ13:AZ63,M10)</f>
        <v>0</v>
      </c>
      <c r="AP119" s="385">
        <f>AO119-AO120+AO121+AO122-AO123-AO124+AO125-AO126</f>
        <v>0</v>
      </c>
      <c r="AQ119" s="385">
        <f t="shared" ref="AQ119:AZ119" si="36">AP119-AP120+AP121+AP122-AP123-AP124+AP125-AP126</f>
        <v>0</v>
      </c>
      <c r="AR119" s="385">
        <f t="shared" si="36"/>
        <v>0</v>
      </c>
      <c r="AS119" s="385">
        <f t="shared" si="36"/>
        <v>0</v>
      </c>
      <c r="AT119" s="385">
        <f t="shared" si="36"/>
        <v>0</v>
      </c>
      <c r="AU119" s="385">
        <f t="shared" si="36"/>
        <v>0</v>
      </c>
      <c r="AV119" s="385">
        <f t="shared" si="36"/>
        <v>0</v>
      </c>
      <c r="AW119" s="385">
        <f t="shared" si="36"/>
        <v>0</v>
      </c>
      <c r="AX119" s="385">
        <f t="shared" si="36"/>
        <v>0</v>
      </c>
      <c r="AY119" s="385">
        <f t="shared" si="36"/>
        <v>0</v>
      </c>
      <c r="AZ119" s="385">
        <f t="shared" si="36"/>
        <v>0</v>
      </c>
    </row>
    <row r="120" spans="2:52" x14ac:dyDescent="0.25">
      <c r="B120" s="225"/>
      <c r="C120" s="225"/>
      <c r="D120" s="225"/>
      <c r="E120" s="225"/>
      <c r="F120" s="225"/>
      <c r="G120" s="225"/>
      <c r="H120" s="225"/>
      <c r="I120" s="225"/>
      <c r="J120" s="225"/>
      <c r="K120" s="225"/>
      <c r="L120" s="225"/>
      <c r="M120" s="225"/>
      <c r="N120" s="225"/>
      <c r="O120" s="225"/>
      <c r="P120" s="225"/>
      <c r="Q120" s="225"/>
      <c r="R120" s="225"/>
      <c r="S120" s="225"/>
      <c r="T120" s="225"/>
      <c r="U120" s="225"/>
      <c r="V120" s="225"/>
      <c r="W120" s="225"/>
      <c r="X120" s="225"/>
      <c r="Y120" s="225"/>
      <c r="Z120" s="225"/>
      <c r="AA120" s="225"/>
      <c r="AB120" s="225"/>
      <c r="AC120" s="342"/>
      <c r="AN120" s="373" t="s">
        <v>67</v>
      </c>
      <c r="AO120" s="385">
        <f>SUMIFS(DES!$F:$F,DES!$C:$C,"&gt;="&amp;DATE($M$10,AO106,1),DES!$C:$C,"&lt;="&amp;EOMONTH(DATE($M$10,AO106,1),0),DES!$H:$H,"efetivado")+SUMIFS(DES!$F:$F,DES!$C:$C,"&gt;="&amp;DATE($M$10,AO106,1),DES!$C:$C,"&lt;="&amp;EOMONTH(DATE($M$10,AO106,1),0),DES!$H:$H,$AN$12)</f>
        <v>0</v>
      </c>
      <c r="AP120" s="385">
        <f>SUMIFS(DES!$F:$F,DES!$C:$C,"&gt;="&amp;DATE($M$10,AP106,1),DES!$C:$C,"&lt;="&amp;EOMONTH(DATE($M$10,AP106,1),0),DES!$H:$H,"efetivado")+SUMIFS(DES!$F:$F,DES!$C:$C,"&gt;="&amp;DATE($M$10,AP106,1),DES!$C:$C,"&lt;="&amp;EOMONTH(DATE($M$10,AP106,1),0),DES!$H:$H,$AN$12)</f>
        <v>0</v>
      </c>
      <c r="AQ120" s="385">
        <f>SUMIFS(DES!$F:$F,DES!$C:$C,"&gt;="&amp;DATE($M$10,AQ106,1),DES!$C:$C,"&lt;="&amp;EOMONTH(DATE($M$10,AQ106,1),0),DES!$H:$H,"efetivado")+SUMIFS(DES!$F:$F,DES!$C:$C,"&gt;="&amp;DATE($M$10,AQ106,1),DES!$C:$C,"&lt;="&amp;EOMONTH(DATE($M$10,AQ106,1),0),DES!$H:$H,$AN$12)</f>
        <v>0</v>
      </c>
      <c r="AR120" s="385">
        <f>SUMIFS(DES!$F:$F,DES!$C:$C,"&gt;="&amp;DATE($M$10,AR106,1),DES!$C:$C,"&lt;="&amp;EOMONTH(DATE($M$10,AR106,1),0),DES!$H:$H,"efetivado")+SUMIFS(DES!$F:$F,DES!$C:$C,"&gt;="&amp;DATE($M$10,AR106,1),DES!$C:$C,"&lt;="&amp;EOMONTH(DATE($M$10,AR106,1),0),DES!$H:$H,$AN$12)</f>
        <v>0</v>
      </c>
      <c r="AS120" s="385">
        <f>SUMIFS(DES!$F:$F,DES!$C:$C,"&gt;="&amp;DATE($M$10,AS106,1),DES!$C:$C,"&lt;="&amp;EOMONTH(DATE($M$10,AS106,1),0),DES!$H:$H,"efetivado")+SUMIFS(DES!$F:$F,DES!$C:$C,"&gt;="&amp;DATE($M$10,AS106,1),DES!$C:$C,"&lt;="&amp;EOMONTH(DATE($M$10,AS106,1),0),DES!$H:$H,$AN$12)</f>
        <v>0</v>
      </c>
      <c r="AT120" s="385">
        <f>SUMIFS(DES!$F:$F,DES!$C:$C,"&gt;="&amp;DATE($M$10,AT106,1),DES!$C:$C,"&lt;="&amp;EOMONTH(DATE($M$10,AT106,1),0),DES!$H:$H,"efetivado")+SUMIFS(DES!$F:$F,DES!$C:$C,"&gt;="&amp;DATE($M$10,AT106,1),DES!$C:$C,"&lt;="&amp;EOMONTH(DATE($M$10,AT106,1),0),DES!$H:$H,$AN$12)</f>
        <v>0</v>
      </c>
      <c r="AU120" s="385">
        <f>SUMIFS(DES!$F:$F,DES!$C:$C,"&gt;="&amp;DATE($M$10,AU106,1),DES!$C:$C,"&lt;="&amp;EOMONTH(DATE($M$10,AU106,1),0),DES!$H:$H,"efetivado")+SUMIFS(DES!$F:$F,DES!$C:$C,"&gt;="&amp;DATE($M$10,AU106,1),DES!$C:$C,"&lt;="&amp;EOMONTH(DATE($M$10,AU106,1),0),DES!$H:$H,$AN$12)</f>
        <v>0</v>
      </c>
      <c r="AV120" s="385">
        <f>SUMIFS(DES!$F:$F,DES!$C:$C,"&gt;="&amp;DATE($M$10,AV106,1),DES!$C:$C,"&lt;="&amp;EOMONTH(DATE($M$10,AV106,1),0),DES!$H:$H,"efetivado")+SUMIFS(DES!$F:$F,DES!$C:$C,"&gt;="&amp;DATE($M$10,AV106,1),DES!$C:$C,"&lt;="&amp;EOMONTH(DATE($M$10,AV106,1),0),DES!$H:$H,$AN$12)</f>
        <v>0</v>
      </c>
      <c r="AW120" s="385">
        <f>SUMIFS(DES!$F:$F,DES!$C:$C,"&gt;="&amp;DATE($M$10,AW106,1),DES!$C:$C,"&lt;="&amp;EOMONTH(DATE($M$10,AW106,1),0),DES!$H:$H,"efetivado")+SUMIFS(DES!$F:$F,DES!$C:$C,"&gt;="&amp;DATE($M$10,AW106,1),DES!$C:$C,"&lt;="&amp;EOMONTH(DATE($M$10,AW106,1),0),DES!$H:$H,$AN$12)</f>
        <v>0</v>
      </c>
      <c r="AX120" s="385">
        <f>SUMIFS(DES!$F:$F,DES!$C:$C,"&gt;="&amp;DATE($M$10,AX106,1),DES!$C:$C,"&lt;="&amp;EOMONTH(DATE($M$10,AX106,1),0),DES!$H:$H,"efetivado")+SUMIFS(DES!$F:$F,DES!$C:$C,"&gt;="&amp;DATE($M$10,AX106,1),DES!$C:$C,"&lt;="&amp;EOMONTH(DATE($M$10,AX106,1),0),DES!$H:$H,$AN$12)</f>
        <v>0</v>
      </c>
      <c r="AY120" s="385">
        <f>SUMIFS(DES!$F:$F,DES!$C:$C,"&gt;="&amp;DATE($M$10,AY106,1),DES!$C:$C,"&lt;="&amp;EOMONTH(DATE($M$10,AY106,1),0),DES!$H:$H,"efetivado")+SUMIFS(DES!$F:$F,DES!$C:$C,"&gt;="&amp;DATE($M$10,AY106,1),DES!$C:$C,"&lt;="&amp;EOMONTH(DATE($M$10,AY106,1),0),DES!$H:$H,$AN$12)</f>
        <v>0</v>
      </c>
      <c r="AZ120" s="385">
        <f>SUMIFS(DES!$F:$F,DES!$C:$C,"&gt;="&amp;DATE($M$10,AZ106,1),DES!$C:$C,"&lt;="&amp;EOMONTH(DATE($M$10,AZ106,1),0),DES!$H:$H,"efetivado")+SUMIFS(DES!$F:$F,DES!$C:$C,"&gt;="&amp;DATE($M$10,AZ106,1),DES!$C:$C,"&lt;="&amp;EOMONTH(DATE($M$10,AZ106,1),0),DES!$H:$H,$AN$12)</f>
        <v>0</v>
      </c>
    </row>
    <row r="121" spans="2:52" x14ac:dyDescent="0.25"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5"/>
      <c r="P121" s="225"/>
      <c r="Q121" s="225"/>
      <c r="R121" s="225"/>
      <c r="S121" s="225"/>
      <c r="T121" s="225"/>
      <c r="U121" s="225"/>
      <c r="V121" s="225"/>
      <c r="W121" s="225"/>
      <c r="X121" s="225"/>
      <c r="Y121" s="225"/>
      <c r="Z121" s="225"/>
      <c r="AA121" s="225"/>
      <c r="AB121" s="225"/>
      <c r="AC121" s="342"/>
      <c r="AN121" s="373" t="s">
        <v>66</v>
      </c>
      <c r="AO121" s="385">
        <f>SUMIFS(REC!$F:$F,REC!$C:$C,"&gt;="&amp;DATE($M$10,AO106,1),REC!$C:$C,"&lt;="&amp;EOMONTH(DATE($M$10,AO106,1),0),REC!$H:$H,"efetivado")+SUMIFS(REC!$F:$F,REC!$C:$C,"&gt;="&amp;DATE($M$10,AO106,1),REC!$C:$C,"&lt;="&amp;EOMONTH(DATE($M$10,AO106,1),0),REC!$H:$H,$AN$12)</f>
        <v>0</v>
      </c>
      <c r="AP121" s="385">
        <f>SUMIFS(REC!$F:$F,REC!$C:$C,"&gt;="&amp;DATE($M$10,AP106,1),REC!$C:$C,"&lt;="&amp;EOMONTH(DATE($M$10,AP106,1),0),REC!$H:$H,"efetivado")+SUMIFS(REC!$F:$F,REC!$C:$C,"&gt;="&amp;DATE($M$10,AP106,1),REC!$C:$C,"&lt;="&amp;EOMONTH(DATE($M$10,AP106,1),0),REC!$H:$H,$AN$12)</f>
        <v>0</v>
      </c>
      <c r="AQ121" s="385">
        <f>SUMIFS(REC!$F:$F,REC!$C:$C,"&gt;="&amp;DATE($M$10,AQ106,1),REC!$C:$C,"&lt;="&amp;EOMONTH(DATE($M$10,AQ106,1),0),REC!$H:$H,"efetivado")+SUMIFS(REC!$F:$F,REC!$C:$C,"&gt;="&amp;DATE($M$10,AQ106,1),REC!$C:$C,"&lt;="&amp;EOMONTH(DATE($M$10,AQ106,1),0),REC!$H:$H,$AN$12)</f>
        <v>0</v>
      </c>
      <c r="AR121" s="385">
        <f>SUMIFS(REC!$F:$F,REC!$C:$C,"&gt;="&amp;DATE($M$10,AR106,1),REC!$C:$C,"&lt;="&amp;EOMONTH(DATE($M$10,AR106,1),0),REC!$H:$H,"efetivado")+SUMIFS(REC!$F:$F,REC!$C:$C,"&gt;="&amp;DATE($M$10,AR106,1),REC!$C:$C,"&lt;="&amp;EOMONTH(DATE($M$10,AR106,1),0),REC!$H:$H,$AN$12)</f>
        <v>0</v>
      </c>
      <c r="AS121" s="385">
        <f>SUMIFS(REC!$F:$F,REC!$C:$C,"&gt;="&amp;DATE($M$10,AS106,1),REC!$C:$C,"&lt;="&amp;EOMONTH(DATE($M$10,AS106,1),0),REC!$H:$H,"efetivado")+SUMIFS(REC!$F:$F,REC!$C:$C,"&gt;="&amp;DATE($M$10,AS106,1),REC!$C:$C,"&lt;="&amp;EOMONTH(DATE($M$10,AS106,1),0),REC!$H:$H,$AN$12)</f>
        <v>0</v>
      </c>
      <c r="AT121" s="385">
        <f>SUMIFS(REC!$F:$F,REC!$C:$C,"&gt;="&amp;DATE($M$10,AT106,1),REC!$C:$C,"&lt;="&amp;EOMONTH(DATE($M$10,AT106,1),0),REC!$H:$H,"efetivado")+SUMIFS(REC!$F:$F,REC!$C:$C,"&gt;="&amp;DATE($M$10,AT106,1),REC!$C:$C,"&lt;="&amp;EOMONTH(DATE($M$10,AT106,1),0),REC!$H:$H,$AN$12)</f>
        <v>0</v>
      </c>
      <c r="AU121" s="385">
        <f>SUMIFS(REC!$F:$F,REC!$C:$C,"&gt;="&amp;DATE($M$10,AU106,1),REC!$C:$C,"&lt;="&amp;EOMONTH(DATE($M$10,AU106,1),0),REC!$H:$H,"efetivado")+SUMIFS(REC!$F:$F,REC!$C:$C,"&gt;="&amp;DATE($M$10,AU106,1),REC!$C:$C,"&lt;="&amp;EOMONTH(DATE($M$10,AU106,1),0),REC!$H:$H,$AN$12)</f>
        <v>0</v>
      </c>
      <c r="AV121" s="385">
        <f>SUMIFS(REC!$F:$F,REC!$C:$C,"&gt;="&amp;DATE($M$10,AV106,1),REC!$C:$C,"&lt;="&amp;EOMONTH(DATE($M$10,AV106,1),0),REC!$H:$H,"efetivado")+SUMIFS(REC!$F:$F,REC!$C:$C,"&gt;="&amp;DATE($M$10,AV106,1),REC!$C:$C,"&lt;="&amp;EOMONTH(DATE($M$10,AV106,1),0),REC!$H:$H,$AN$12)</f>
        <v>0</v>
      </c>
      <c r="AW121" s="385">
        <f>SUMIFS(REC!$F:$F,REC!$C:$C,"&gt;="&amp;DATE($M$10,AW106,1),REC!$C:$C,"&lt;="&amp;EOMONTH(DATE($M$10,AW106,1),0),REC!$H:$H,"efetivado")+SUMIFS(REC!$F:$F,REC!$C:$C,"&gt;="&amp;DATE($M$10,AW106,1),REC!$C:$C,"&lt;="&amp;EOMONTH(DATE($M$10,AW106,1),0),REC!$H:$H,$AN$12)</f>
        <v>0</v>
      </c>
      <c r="AX121" s="385">
        <f>SUMIFS(REC!$F:$F,REC!$C:$C,"&gt;="&amp;DATE($M$10,AX106,1),REC!$C:$C,"&lt;="&amp;EOMONTH(DATE($M$10,AX106,1),0),REC!$H:$H,"efetivado")+SUMIFS(REC!$F:$F,REC!$C:$C,"&gt;="&amp;DATE($M$10,AX106,1),REC!$C:$C,"&lt;="&amp;EOMONTH(DATE($M$10,AX106,1),0),REC!$H:$H,$AN$12)</f>
        <v>0</v>
      </c>
      <c r="AY121" s="385">
        <f>SUMIFS(REC!$F:$F,REC!$C:$C,"&gt;="&amp;DATE($M$10,AY106,1),REC!$C:$C,"&lt;="&amp;EOMONTH(DATE($M$10,AY106,1),0),REC!$H:$H,"efetivado")+SUMIFS(REC!$F:$F,REC!$C:$C,"&gt;="&amp;DATE($M$10,AY106,1),REC!$C:$C,"&lt;="&amp;EOMONTH(DATE($M$10,AY106,1),0),REC!$H:$H,$AN$12)</f>
        <v>0</v>
      </c>
      <c r="AZ121" s="385">
        <f>SUMIFS(REC!$F:$F,REC!$C:$C,"&gt;="&amp;DATE($M$10,AZ106,1),REC!$C:$C,"&lt;="&amp;EOMONTH(DATE($M$10,AZ106,1),0),REC!$H:$H,"efetivado")+SUMIFS(REC!$F:$F,REC!$C:$C,"&gt;="&amp;DATE($M$10,AZ106,1),REC!$C:$C,"&lt;="&amp;EOMONTH(DATE($M$10,AZ106,1),0),REC!$H:$H,$AN$12)</f>
        <v>0</v>
      </c>
    </row>
    <row r="122" spans="2:52" x14ac:dyDescent="0.25">
      <c r="B122" s="225"/>
      <c r="C122" s="225"/>
      <c r="D122" s="225"/>
      <c r="E122" s="225"/>
      <c r="F122" s="225"/>
      <c r="G122" s="225"/>
      <c r="H122" s="225"/>
      <c r="I122" s="225"/>
      <c r="J122" s="225"/>
      <c r="K122" s="225"/>
      <c r="L122" s="225"/>
      <c r="M122" s="225"/>
      <c r="N122" s="225"/>
      <c r="O122" s="225"/>
      <c r="P122" s="225"/>
      <c r="Q122" s="225"/>
      <c r="R122" s="225"/>
      <c r="S122" s="225"/>
      <c r="T122" s="225"/>
      <c r="U122" s="225"/>
      <c r="V122" s="225"/>
      <c r="W122" s="225"/>
      <c r="X122" s="225"/>
      <c r="Y122" s="225"/>
      <c r="Z122" s="225"/>
      <c r="AA122" s="225"/>
      <c r="AB122" s="225"/>
      <c r="AC122" s="342"/>
      <c r="AN122" s="373" t="s">
        <v>83</v>
      </c>
      <c r="AO122" s="385">
        <f>SUMIFS('EMP ADQ'!$G:$G,'EMP ADQ'!$C:$C,"&gt;="&amp;DATE($M$10,AO106,1),'EMP ADQ'!$C:$C,"&lt;="&amp;EOMONTH(DATE($M$10,AO106,1),0),'EMP ADQ'!$I:$I,"efetivado",'EMP ADQ'!$D:$D,"Empréstimo Adquirido")+SUMIFS('EMP ADQ'!$G:$G,'EMP ADQ'!$C:$C,"&gt;="&amp;DATE($M$10,AO106,1),'EMP ADQ'!$C:$C,"&lt;="&amp;EOMONTH(DATE($M$10,AO106,1),0),'EMP ADQ'!$I:$I,"efetivado",'EMP ADQ'!$D:$D,$AN$12)</f>
        <v>0</v>
      </c>
      <c r="AP122" s="385">
        <f>SUMIFS('EMP ADQ'!$G:$G,'EMP ADQ'!$C:$C,"&gt;="&amp;DATE($M$10,AP106,1),'EMP ADQ'!$C:$C,"&lt;="&amp;EOMONTH(DATE($M$10,AP106,1),0),'EMP ADQ'!$I:$I,"efetivado",'EMP ADQ'!$D:$D,"Empréstimo Adquirido")+SUMIFS('EMP ADQ'!$G:$G,'EMP ADQ'!$C:$C,"&gt;="&amp;DATE($M$10,AP106,1),'EMP ADQ'!$C:$C,"&lt;="&amp;EOMONTH(DATE($M$10,AP106,1),0),'EMP ADQ'!$I:$I,"efetivado",'EMP ADQ'!$D:$D,$AN$12)</f>
        <v>0</v>
      </c>
      <c r="AQ122" s="385">
        <f>SUMIFS('EMP ADQ'!$G:$G,'EMP ADQ'!$C:$C,"&gt;="&amp;DATE($M$10,AQ106,1),'EMP ADQ'!$C:$C,"&lt;="&amp;EOMONTH(DATE($M$10,AQ106,1),0),'EMP ADQ'!$I:$I,"efetivado",'EMP ADQ'!$D:$D,"Empréstimo Adquirido")+SUMIFS('EMP ADQ'!$G:$G,'EMP ADQ'!$C:$C,"&gt;="&amp;DATE($M$10,AQ106,1),'EMP ADQ'!$C:$C,"&lt;="&amp;EOMONTH(DATE($M$10,AQ106,1),0),'EMP ADQ'!$I:$I,"efetivado",'EMP ADQ'!$D:$D,$AN$12)</f>
        <v>0</v>
      </c>
      <c r="AR122" s="385">
        <f>SUMIFS('EMP ADQ'!$G:$G,'EMP ADQ'!$C:$C,"&gt;="&amp;DATE($M$10,AR106,1),'EMP ADQ'!$C:$C,"&lt;="&amp;EOMONTH(DATE($M$10,AR106,1),0),'EMP ADQ'!$I:$I,"efetivado",'EMP ADQ'!$D:$D,"Empréstimo Adquirido")+SUMIFS('EMP ADQ'!$G:$G,'EMP ADQ'!$C:$C,"&gt;="&amp;DATE($M$10,AR106,1),'EMP ADQ'!$C:$C,"&lt;="&amp;EOMONTH(DATE($M$10,AR106,1),0),'EMP ADQ'!$I:$I,"efetivado",'EMP ADQ'!$D:$D,$AN$12)</f>
        <v>0</v>
      </c>
      <c r="AS122" s="385">
        <f>SUMIFS('EMP ADQ'!$G:$G,'EMP ADQ'!$C:$C,"&gt;="&amp;DATE($M$10,AS106,1),'EMP ADQ'!$C:$C,"&lt;="&amp;EOMONTH(DATE($M$10,AS106,1),0),'EMP ADQ'!$I:$I,"efetivado",'EMP ADQ'!$D:$D,"Empréstimo Adquirido")+SUMIFS('EMP ADQ'!$G:$G,'EMP ADQ'!$C:$C,"&gt;="&amp;DATE($M$10,AS106,1),'EMP ADQ'!$C:$C,"&lt;="&amp;EOMONTH(DATE($M$10,AS106,1),0),'EMP ADQ'!$I:$I,"efetivado",'EMP ADQ'!$D:$D,$AN$12)</f>
        <v>0</v>
      </c>
      <c r="AT122" s="385">
        <f>SUMIFS('EMP ADQ'!$G:$G,'EMP ADQ'!$C:$C,"&gt;="&amp;DATE($M$10,AT106,1),'EMP ADQ'!$C:$C,"&lt;="&amp;EOMONTH(DATE($M$10,AT106,1),0),'EMP ADQ'!$I:$I,"efetivado",'EMP ADQ'!$D:$D,"Empréstimo Adquirido")+SUMIFS('EMP ADQ'!$G:$G,'EMP ADQ'!$C:$C,"&gt;="&amp;DATE($M$10,AT106,1),'EMP ADQ'!$C:$C,"&lt;="&amp;EOMONTH(DATE($M$10,AT106,1),0),'EMP ADQ'!$I:$I,"efetivado",'EMP ADQ'!$D:$D,$AN$12)</f>
        <v>0</v>
      </c>
      <c r="AU122" s="385">
        <f>SUMIFS('EMP ADQ'!$G:$G,'EMP ADQ'!$C:$C,"&gt;="&amp;DATE($M$10,AU106,1),'EMP ADQ'!$C:$C,"&lt;="&amp;EOMONTH(DATE($M$10,AU106,1),0),'EMP ADQ'!$I:$I,"efetivado",'EMP ADQ'!$D:$D,"Empréstimo Adquirido")+SUMIFS('EMP ADQ'!$G:$G,'EMP ADQ'!$C:$C,"&gt;="&amp;DATE($M$10,AU106,1),'EMP ADQ'!$C:$C,"&lt;="&amp;EOMONTH(DATE($M$10,AU106,1),0),'EMP ADQ'!$I:$I,"efetivado",'EMP ADQ'!$D:$D,$AN$12)</f>
        <v>0</v>
      </c>
      <c r="AV122" s="385">
        <f>SUMIFS('EMP ADQ'!$G:$G,'EMP ADQ'!$C:$C,"&gt;="&amp;DATE($M$10,AV106,1),'EMP ADQ'!$C:$C,"&lt;="&amp;EOMONTH(DATE($M$10,AV106,1),0),'EMP ADQ'!$I:$I,"efetivado",'EMP ADQ'!$D:$D,"Empréstimo Adquirido")+SUMIFS('EMP ADQ'!$G:$G,'EMP ADQ'!$C:$C,"&gt;="&amp;DATE($M$10,AV106,1),'EMP ADQ'!$C:$C,"&lt;="&amp;EOMONTH(DATE($M$10,AV106,1),0),'EMP ADQ'!$I:$I,"efetivado",'EMP ADQ'!$D:$D,$AN$12)</f>
        <v>0</v>
      </c>
      <c r="AW122" s="385">
        <f>SUMIFS('EMP ADQ'!$G:$G,'EMP ADQ'!$C:$C,"&gt;="&amp;DATE($M$10,AW106,1),'EMP ADQ'!$C:$C,"&lt;="&amp;EOMONTH(DATE($M$10,AW106,1),0),'EMP ADQ'!$I:$I,"efetivado",'EMP ADQ'!$D:$D,"Empréstimo Adquirido")+SUMIFS('EMP ADQ'!$G:$G,'EMP ADQ'!$C:$C,"&gt;="&amp;DATE($M$10,AW106,1),'EMP ADQ'!$C:$C,"&lt;="&amp;EOMONTH(DATE($M$10,AW106,1),0),'EMP ADQ'!$I:$I,"efetivado",'EMP ADQ'!$D:$D,$AN$12)</f>
        <v>0</v>
      </c>
      <c r="AX122" s="385">
        <f>SUMIFS('EMP ADQ'!$G:$G,'EMP ADQ'!$C:$C,"&gt;="&amp;DATE($M$10,AX106,1),'EMP ADQ'!$C:$C,"&lt;="&amp;EOMONTH(DATE($M$10,AX106,1),0),'EMP ADQ'!$I:$I,"efetivado",'EMP ADQ'!$D:$D,"Empréstimo Adquirido")+SUMIFS('EMP ADQ'!$G:$G,'EMP ADQ'!$C:$C,"&gt;="&amp;DATE($M$10,AX106,1),'EMP ADQ'!$C:$C,"&lt;="&amp;EOMONTH(DATE($M$10,AX106,1),0),'EMP ADQ'!$I:$I,"efetivado",'EMP ADQ'!$D:$D,$AN$12)</f>
        <v>0</v>
      </c>
      <c r="AY122" s="385">
        <f>SUMIFS('EMP ADQ'!$G:$G,'EMP ADQ'!$C:$C,"&gt;="&amp;DATE($M$10,AY106,1),'EMP ADQ'!$C:$C,"&lt;="&amp;EOMONTH(DATE($M$10,AY106,1),0),'EMP ADQ'!$I:$I,"efetivado",'EMP ADQ'!$D:$D,"Empréstimo Adquirido")+SUMIFS('EMP ADQ'!$G:$G,'EMP ADQ'!$C:$C,"&gt;="&amp;DATE($M$10,AY106,1),'EMP ADQ'!$C:$C,"&lt;="&amp;EOMONTH(DATE($M$10,AY106,1),0),'EMP ADQ'!$I:$I,"efetivado",'EMP ADQ'!$D:$D,$AN$12)</f>
        <v>0</v>
      </c>
      <c r="AZ122" s="385">
        <f>SUMIFS('EMP ADQ'!$G:$G,'EMP ADQ'!$C:$C,"&gt;="&amp;DATE($M$10,AZ106,1),'EMP ADQ'!$C:$C,"&lt;="&amp;EOMONTH(DATE($M$10,AZ106,1),0),'EMP ADQ'!$I:$I,"efetivado",'EMP ADQ'!$D:$D,"Empréstimo Adquirido")+SUMIFS('EMP ADQ'!$G:$G,'EMP ADQ'!$C:$C,"&gt;="&amp;DATE($M$10,AZ106,1),'EMP ADQ'!$C:$C,"&lt;="&amp;EOMONTH(DATE($M$10,AZ106,1),0),'EMP ADQ'!$I:$I,"efetivado",'EMP ADQ'!$D:$D,$AN$12)</f>
        <v>0</v>
      </c>
    </row>
    <row r="123" spans="2:52" x14ac:dyDescent="0.25">
      <c r="B123" s="225"/>
      <c r="C123" s="225"/>
      <c r="D123" s="225"/>
      <c r="E123" s="225"/>
      <c r="F123" s="225"/>
      <c r="G123" s="225"/>
      <c r="H123" s="225"/>
      <c r="I123" s="225"/>
      <c r="J123" s="225"/>
      <c r="K123" s="225"/>
      <c r="L123" s="225"/>
      <c r="M123" s="225"/>
      <c r="N123" s="225"/>
      <c r="O123" s="225"/>
      <c r="P123" s="225"/>
      <c r="Q123" s="225"/>
      <c r="R123" s="225"/>
      <c r="S123" s="225"/>
      <c r="T123" s="225"/>
      <c r="U123" s="225"/>
      <c r="V123" s="225"/>
      <c r="W123" s="225"/>
      <c r="X123" s="225"/>
      <c r="Y123" s="225"/>
      <c r="Z123" s="225"/>
      <c r="AA123" s="225"/>
      <c r="AB123" s="225"/>
      <c r="AC123" s="342"/>
      <c r="AN123" s="373" t="s">
        <v>98</v>
      </c>
      <c r="AO123" s="385">
        <f>SUMIFS('EMP ADQ'!$G:$G,'EMP ADQ'!$C:$C,"&gt;="&amp;DATE($M$10,AO106,1),'EMP ADQ'!$C:$C,"&lt;="&amp;EOMONTH(DATE($M$10,AO106,1),0),'EMP ADQ'!$I:$I,"efetivado",'EMP ADQ'!$D:$D,"Empréstimo Pago")+SUMIFS('EMP ADQ'!$G:$G,'EMP ADQ'!$C:$C,"&gt;="&amp;DATE($M$10,AO106,1),'EMP ADQ'!$C:$C,"&lt;="&amp;EOMONTH(DATE($M$10,AO106,1),0),'EMP ADQ'!$I:$I,"efetivado",'EMP ADQ'!$D:$D,$AN$12)</f>
        <v>0</v>
      </c>
      <c r="AP123" s="385">
        <f>SUMIFS('EMP ADQ'!$G:$G,'EMP ADQ'!$C:$C,"&gt;="&amp;DATE($M$10,AP106,1),'EMP ADQ'!$C:$C,"&lt;="&amp;EOMONTH(DATE($M$10,AP106,1),0),'EMP ADQ'!$I:$I,"efetivado",'EMP ADQ'!$D:$D,"Empréstimo Pago")+SUMIFS('EMP ADQ'!$G:$G,'EMP ADQ'!$C:$C,"&gt;="&amp;DATE($M$10,AP106,1),'EMP ADQ'!$C:$C,"&lt;="&amp;EOMONTH(DATE($M$10,AP106,1),0),'EMP ADQ'!$I:$I,"efetivado",'EMP ADQ'!$D:$D,$AN$12)</f>
        <v>0</v>
      </c>
      <c r="AQ123" s="385">
        <f>SUMIFS('EMP ADQ'!$G:$G,'EMP ADQ'!$C:$C,"&gt;="&amp;DATE($M$10,AQ106,1),'EMP ADQ'!$C:$C,"&lt;="&amp;EOMONTH(DATE($M$10,AQ106,1),0),'EMP ADQ'!$I:$I,"efetivado",'EMP ADQ'!$D:$D,"Empréstimo Pago")+SUMIFS('EMP ADQ'!$G:$G,'EMP ADQ'!$C:$C,"&gt;="&amp;DATE($M$10,AQ106,1),'EMP ADQ'!$C:$C,"&lt;="&amp;EOMONTH(DATE($M$10,AQ106,1),0),'EMP ADQ'!$I:$I,"efetivado",'EMP ADQ'!$D:$D,$AN$12)</f>
        <v>0</v>
      </c>
      <c r="AR123" s="385">
        <f>SUMIFS('EMP ADQ'!$G:$G,'EMP ADQ'!$C:$C,"&gt;="&amp;DATE($M$10,AR106,1),'EMP ADQ'!$C:$C,"&lt;="&amp;EOMONTH(DATE($M$10,AR106,1),0),'EMP ADQ'!$I:$I,"efetivado",'EMP ADQ'!$D:$D,"Empréstimo Pago")+SUMIFS('EMP ADQ'!$G:$G,'EMP ADQ'!$C:$C,"&gt;="&amp;DATE($M$10,AR106,1),'EMP ADQ'!$C:$C,"&lt;="&amp;EOMONTH(DATE($M$10,AR106,1),0),'EMP ADQ'!$I:$I,"efetivado",'EMP ADQ'!$D:$D,$AN$12)</f>
        <v>0</v>
      </c>
      <c r="AS123" s="385">
        <f>SUMIFS('EMP ADQ'!$G:$G,'EMP ADQ'!$C:$C,"&gt;="&amp;DATE($M$10,AS106,1),'EMP ADQ'!$C:$C,"&lt;="&amp;EOMONTH(DATE($M$10,AS106,1),0),'EMP ADQ'!$I:$I,"efetivado",'EMP ADQ'!$D:$D,"Empréstimo Pago")+SUMIFS('EMP ADQ'!$G:$G,'EMP ADQ'!$C:$C,"&gt;="&amp;DATE($M$10,AS106,1),'EMP ADQ'!$C:$C,"&lt;="&amp;EOMONTH(DATE($M$10,AS106,1),0),'EMP ADQ'!$I:$I,"efetivado",'EMP ADQ'!$D:$D,$AN$12)</f>
        <v>0</v>
      </c>
      <c r="AT123" s="385">
        <f>SUMIFS('EMP ADQ'!$G:$G,'EMP ADQ'!$C:$C,"&gt;="&amp;DATE($M$10,AT106,1),'EMP ADQ'!$C:$C,"&lt;="&amp;EOMONTH(DATE($M$10,AT106,1),0),'EMP ADQ'!$I:$I,"efetivado",'EMP ADQ'!$D:$D,"Empréstimo Pago")+SUMIFS('EMP ADQ'!$G:$G,'EMP ADQ'!$C:$C,"&gt;="&amp;DATE($M$10,AT106,1),'EMP ADQ'!$C:$C,"&lt;="&amp;EOMONTH(DATE($M$10,AT106,1),0),'EMP ADQ'!$I:$I,"efetivado",'EMP ADQ'!$D:$D,$AN$12)</f>
        <v>0</v>
      </c>
      <c r="AU123" s="385">
        <f>SUMIFS('EMP ADQ'!$G:$G,'EMP ADQ'!$C:$C,"&gt;="&amp;DATE($M$10,AU106,1),'EMP ADQ'!$C:$C,"&lt;="&amp;EOMONTH(DATE($M$10,AU106,1),0),'EMP ADQ'!$I:$I,"efetivado",'EMP ADQ'!$D:$D,"Empréstimo Pago")+SUMIFS('EMP ADQ'!$G:$G,'EMP ADQ'!$C:$C,"&gt;="&amp;DATE($M$10,AU106,1),'EMP ADQ'!$C:$C,"&lt;="&amp;EOMONTH(DATE($M$10,AU106,1),0),'EMP ADQ'!$I:$I,"efetivado",'EMP ADQ'!$D:$D,$AN$12)</f>
        <v>0</v>
      </c>
      <c r="AV123" s="385">
        <f>SUMIFS('EMP ADQ'!$G:$G,'EMP ADQ'!$C:$C,"&gt;="&amp;DATE($M$10,AV106,1),'EMP ADQ'!$C:$C,"&lt;="&amp;EOMONTH(DATE($M$10,AV106,1),0),'EMP ADQ'!$I:$I,"efetivado",'EMP ADQ'!$D:$D,"Empréstimo Pago")+SUMIFS('EMP ADQ'!$G:$G,'EMP ADQ'!$C:$C,"&gt;="&amp;DATE($M$10,AV106,1),'EMP ADQ'!$C:$C,"&lt;="&amp;EOMONTH(DATE($M$10,AV106,1),0),'EMP ADQ'!$I:$I,"efetivado",'EMP ADQ'!$D:$D,$AN$12)</f>
        <v>0</v>
      </c>
      <c r="AW123" s="385">
        <f>SUMIFS('EMP ADQ'!$G:$G,'EMP ADQ'!$C:$C,"&gt;="&amp;DATE($M$10,AW106,1),'EMP ADQ'!$C:$C,"&lt;="&amp;EOMONTH(DATE($M$10,AW106,1),0),'EMP ADQ'!$I:$I,"efetivado",'EMP ADQ'!$D:$D,"Empréstimo Pago")+SUMIFS('EMP ADQ'!$G:$G,'EMP ADQ'!$C:$C,"&gt;="&amp;DATE($M$10,AW106,1),'EMP ADQ'!$C:$C,"&lt;="&amp;EOMONTH(DATE($M$10,AW106,1),0),'EMP ADQ'!$I:$I,"efetivado",'EMP ADQ'!$D:$D,$AN$12)</f>
        <v>0</v>
      </c>
      <c r="AX123" s="385">
        <f>SUMIFS('EMP ADQ'!$G:$G,'EMP ADQ'!$C:$C,"&gt;="&amp;DATE($M$10,AX106,1),'EMP ADQ'!$C:$C,"&lt;="&amp;EOMONTH(DATE($M$10,AX106,1),0),'EMP ADQ'!$I:$I,"efetivado",'EMP ADQ'!$D:$D,"Empréstimo Pago")+SUMIFS('EMP ADQ'!$G:$G,'EMP ADQ'!$C:$C,"&gt;="&amp;DATE($M$10,AX106,1),'EMP ADQ'!$C:$C,"&lt;="&amp;EOMONTH(DATE($M$10,AX106,1),0),'EMP ADQ'!$I:$I,"efetivado",'EMP ADQ'!$D:$D,$AN$12)</f>
        <v>0</v>
      </c>
      <c r="AY123" s="385">
        <f>SUMIFS('EMP ADQ'!$G:$G,'EMP ADQ'!$C:$C,"&gt;="&amp;DATE($M$10,AY106,1),'EMP ADQ'!$C:$C,"&lt;="&amp;EOMONTH(DATE($M$10,AY106,1),0),'EMP ADQ'!$I:$I,"efetivado",'EMP ADQ'!$D:$D,"Empréstimo Pago")+SUMIFS('EMP ADQ'!$G:$G,'EMP ADQ'!$C:$C,"&gt;="&amp;DATE($M$10,AY106,1),'EMP ADQ'!$C:$C,"&lt;="&amp;EOMONTH(DATE($M$10,AY106,1),0),'EMP ADQ'!$I:$I,"efetivado",'EMP ADQ'!$D:$D,$AN$12)</f>
        <v>0</v>
      </c>
      <c r="AZ123" s="385">
        <f>SUMIFS('EMP ADQ'!$G:$G,'EMP ADQ'!$C:$C,"&gt;="&amp;DATE($M$10,AZ106,1),'EMP ADQ'!$C:$C,"&lt;="&amp;EOMONTH(DATE($M$10,AZ106,1),0),'EMP ADQ'!$I:$I,"efetivado",'EMP ADQ'!$D:$D,"Empréstimo Pago")+SUMIFS('EMP ADQ'!$G:$G,'EMP ADQ'!$C:$C,"&gt;="&amp;DATE($M$10,AZ106,1),'EMP ADQ'!$C:$C,"&lt;="&amp;EOMONTH(DATE($M$10,AZ106,1),0),'EMP ADQ'!$I:$I,"efetivado",'EMP ADQ'!$D:$D,$AN$12)</f>
        <v>0</v>
      </c>
    </row>
    <row r="124" spans="2:52" x14ac:dyDescent="0.25">
      <c r="B124" s="225"/>
      <c r="C124" s="225"/>
      <c r="D124" s="225"/>
      <c r="E124" s="225"/>
      <c r="F124" s="225"/>
      <c r="G124" s="225"/>
      <c r="H124" s="225"/>
      <c r="I124" s="225"/>
      <c r="J124" s="225"/>
      <c r="K124" s="225"/>
      <c r="L124" s="225"/>
      <c r="M124" s="225"/>
      <c r="N124" s="225"/>
      <c r="O124" s="225"/>
      <c r="P124" s="225"/>
      <c r="Q124" s="225"/>
      <c r="R124" s="225"/>
      <c r="S124" s="225"/>
      <c r="T124" s="225"/>
      <c r="U124" s="225"/>
      <c r="V124" s="225"/>
      <c r="W124" s="225"/>
      <c r="X124" s="225"/>
      <c r="Y124" s="225"/>
      <c r="Z124" s="225"/>
      <c r="AA124" s="225"/>
      <c r="AB124" s="225"/>
      <c r="AC124" s="342"/>
      <c r="AN124" s="373" t="s">
        <v>99</v>
      </c>
      <c r="AO124" s="385">
        <f>SUMIFS('EMP CON'!$G:$G,'EMP CON'!$C:$C,"&gt;="&amp;DATE($M$10,AO106,1),'EMP CON'!$C:$C,"&lt;="&amp;EOMONTH(DATE($M$10,AO106,1),0),'EMP CON'!$I:$I,"efetivado",'EMP CON'!$D:$D,"Empréstimo Concedido")+SUMIFS('EMP CON'!$G:$G,'EMP CON'!$C:$C,"&gt;="&amp;DATE($M$10,AO106,1),'EMP CON'!$C:$C,"&lt;="&amp;EOMONTH(DATE($M$10,AO106,1),0),'EMP CON'!$I:$I,"efetivado",'EMP CON'!$D:$D,$AN$12)</f>
        <v>0</v>
      </c>
      <c r="AP124" s="385">
        <f>SUMIFS('EMP CON'!$G:$G,'EMP CON'!$C:$C,"&gt;="&amp;DATE($M$10,AP106,1),'EMP CON'!$C:$C,"&lt;="&amp;EOMONTH(DATE($M$10,AP106,1),0),'EMP CON'!$I:$I,"efetivado",'EMP CON'!$D:$D,"Empréstimo Concedido")+SUMIFS('EMP CON'!$G:$G,'EMP CON'!$C:$C,"&gt;="&amp;DATE($M$10,AP106,1),'EMP CON'!$C:$C,"&lt;="&amp;EOMONTH(DATE($M$10,AP106,1),0),'EMP CON'!$I:$I,"efetivado",'EMP CON'!$D:$D,$AN$12)</f>
        <v>0</v>
      </c>
      <c r="AQ124" s="385">
        <f>SUMIFS('EMP CON'!$G:$G,'EMP CON'!$C:$C,"&gt;="&amp;DATE($M$10,AQ106,1),'EMP CON'!$C:$C,"&lt;="&amp;EOMONTH(DATE($M$10,AQ106,1),0),'EMP CON'!$I:$I,"efetivado",'EMP CON'!$D:$D,"Empréstimo Concedido")+SUMIFS('EMP CON'!$G:$G,'EMP CON'!$C:$C,"&gt;="&amp;DATE($M$10,AQ106,1),'EMP CON'!$C:$C,"&lt;="&amp;EOMONTH(DATE($M$10,AQ106,1),0),'EMP CON'!$I:$I,"efetivado",'EMP CON'!$D:$D,$AN$12)</f>
        <v>0</v>
      </c>
      <c r="AR124" s="385">
        <f>SUMIFS('EMP CON'!$G:$G,'EMP CON'!$C:$C,"&gt;="&amp;DATE($M$10,AR106,1),'EMP CON'!$C:$C,"&lt;="&amp;EOMONTH(DATE($M$10,AR106,1),0),'EMP CON'!$I:$I,"efetivado",'EMP CON'!$D:$D,"Empréstimo Concedido")+SUMIFS('EMP CON'!$G:$G,'EMP CON'!$C:$C,"&gt;="&amp;DATE($M$10,AR106,1),'EMP CON'!$C:$C,"&lt;="&amp;EOMONTH(DATE($M$10,AR106,1),0),'EMP CON'!$I:$I,"efetivado",'EMP CON'!$D:$D,$AN$12)</f>
        <v>0</v>
      </c>
      <c r="AS124" s="385">
        <f>SUMIFS('EMP CON'!$G:$G,'EMP CON'!$C:$C,"&gt;="&amp;DATE($M$10,AS106,1),'EMP CON'!$C:$C,"&lt;="&amp;EOMONTH(DATE($M$10,AS106,1),0),'EMP CON'!$I:$I,"efetivado",'EMP CON'!$D:$D,"Empréstimo Concedido")+SUMIFS('EMP CON'!$G:$G,'EMP CON'!$C:$C,"&gt;="&amp;DATE($M$10,AS106,1),'EMP CON'!$C:$C,"&lt;="&amp;EOMONTH(DATE($M$10,AS106,1),0),'EMP CON'!$I:$I,"efetivado",'EMP CON'!$D:$D,$AN$12)</f>
        <v>0</v>
      </c>
      <c r="AT124" s="385">
        <f>SUMIFS('EMP CON'!$G:$G,'EMP CON'!$C:$C,"&gt;="&amp;DATE($M$10,AT106,1),'EMP CON'!$C:$C,"&lt;="&amp;EOMONTH(DATE($M$10,AT106,1),0),'EMP CON'!$I:$I,"efetivado",'EMP CON'!$D:$D,"Empréstimo Concedido")+SUMIFS('EMP CON'!$G:$G,'EMP CON'!$C:$C,"&gt;="&amp;DATE($M$10,AT106,1),'EMP CON'!$C:$C,"&lt;="&amp;EOMONTH(DATE($M$10,AT106,1),0),'EMP CON'!$I:$I,"efetivado",'EMP CON'!$D:$D,$AN$12)</f>
        <v>0</v>
      </c>
      <c r="AU124" s="385">
        <f>SUMIFS('EMP CON'!$G:$G,'EMP CON'!$C:$C,"&gt;="&amp;DATE($M$10,AU106,1),'EMP CON'!$C:$C,"&lt;="&amp;EOMONTH(DATE($M$10,AU106,1),0),'EMP CON'!$I:$I,"efetivado",'EMP CON'!$D:$D,"Empréstimo Concedido")+SUMIFS('EMP CON'!$G:$G,'EMP CON'!$C:$C,"&gt;="&amp;DATE($M$10,AU106,1),'EMP CON'!$C:$C,"&lt;="&amp;EOMONTH(DATE($M$10,AU106,1),0),'EMP CON'!$I:$I,"efetivado",'EMP CON'!$D:$D,$AN$12)</f>
        <v>0</v>
      </c>
      <c r="AV124" s="385">
        <f>SUMIFS('EMP CON'!$G:$G,'EMP CON'!$C:$C,"&gt;="&amp;DATE($M$10,AV106,1),'EMP CON'!$C:$C,"&lt;="&amp;EOMONTH(DATE($M$10,AV106,1),0),'EMP CON'!$I:$I,"efetivado",'EMP CON'!$D:$D,"Empréstimo Concedido")+SUMIFS('EMP CON'!$G:$G,'EMP CON'!$C:$C,"&gt;="&amp;DATE($M$10,AV106,1),'EMP CON'!$C:$C,"&lt;="&amp;EOMONTH(DATE($M$10,AV106,1),0),'EMP CON'!$I:$I,"efetivado",'EMP CON'!$D:$D,$AN$12)</f>
        <v>0</v>
      </c>
      <c r="AW124" s="385">
        <f>SUMIFS('EMP CON'!$G:$G,'EMP CON'!$C:$C,"&gt;="&amp;DATE($M$10,AW106,1),'EMP CON'!$C:$C,"&lt;="&amp;EOMONTH(DATE($M$10,AW106,1),0),'EMP CON'!$I:$I,"efetivado",'EMP CON'!$D:$D,"Empréstimo Concedido")+SUMIFS('EMP CON'!$G:$G,'EMP CON'!$C:$C,"&gt;="&amp;DATE($M$10,AW106,1),'EMP CON'!$C:$C,"&lt;="&amp;EOMONTH(DATE($M$10,AW106,1),0),'EMP CON'!$I:$I,"efetivado",'EMP CON'!$D:$D,$AN$12)</f>
        <v>0</v>
      </c>
      <c r="AX124" s="385">
        <f>SUMIFS('EMP CON'!$G:$G,'EMP CON'!$C:$C,"&gt;="&amp;DATE($M$10,AX106,1),'EMP CON'!$C:$C,"&lt;="&amp;EOMONTH(DATE($M$10,AX106,1),0),'EMP CON'!$I:$I,"efetivado",'EMP CON'!$D:$D,"Empréstimo Concedido")+SUMIFS('EMP CON'!$G:$G,'EMP CON'!$C:$C,"&gt;="&amp;DATE($M$10,AX106,1),'EMP CON'!$C:$C,"&lt;="&amp;EOMONTH(DATE($M$10,AX106,1),0),'EMP CON'!$I:$I,"efetivado",'EMP CON'!$D:$D,$AN$12)</f>
        <v>0</v>
      </c>
      <c r="AY124" s="385">
        <f>SUMIFS('EMP CON'!$G:$G,'EMP CON'!$C:$C,"&gt;="&amp;DATE($M$10,AY106,1),'EMP CON'!$C:$C,"&lt;="&amp;EOMONTH(DATE($M$10,AY106,1),0),'EMP CON'!$I:$I,"efetivado",'EMP CON'!$D:$D,"Empréstimo Concedido")+SUMIFS('EMP CON'!$G:$G,'EMP CON'!$C:$C,"&gt;="&amp;DATE($M$10,AY106,1),'EMP CON'!$C:$C,"&lt;="&amp;EOMONTH(DATE($M$10,AY106,1),0),'EMP CON'!$I:$I,"efetivado",'EMP CON'!$D:$D,$AN$12)</f>
        <v>0</v>
      </c>
      <c r="AZ124" s="385">
        <f>SUMIFS('EMP CON'!$G:$G,'EMP CON'!$C:$C,"&gt;="&amp;DATE($M$10,AZ106,1),'EMP CON'!$C:$C,"&lt;="&amp;EOMONTH(DATE($M$10,AZ106,1),0),'EMP CON'!$I:$I,"efetivado",'EMP CON'!$D:$D,"Empréstimo Concedido")+SUMIFS('EMP CON'!$G:$G,'EMP CON'!$C:$C,"&gt;="&amp;DATE($M$10,AZ106,1),'EMP CON'!$C:$C,"&lt;="&amp;EOMONTH(DATE($M$10,AZ106,1),0),'EMP CON'!$I:$I,"efetivado",'EMP CON'!$D:$D,$AN$12)</f>
        <v>0</v>
      </c>
    </row>
    <row r="125" spans="2:52" x14ac:dyDescent="0.25">
      <c r="B125" s="225"/>
      <c r="C125" s="225"/>
      <c r="D125" s="225"/>
      <c r="E125" s="225"/>
      <c r="F125" s="225"/>
      <c r="G125" s="225"/>
      <c r="H125" s="225"/>
      <c r="I125" s="225"/>
      <c r="J125" s="225"/>
      <c r="K125" s="225"/>
      <c r="L125" s="225"/>
      <c r="M125" s="225"/>
      <c r="N125" s="225"/>
      <c r="O125" s="225"/>
      <c r="P125" s="225"/>
      <c r="Q125" s="225"/>
      <c r="R125" s="225"/>
      <c r="S125" s="225"/>
      <c r="T125" s="225"/>
      <c r="U125" s="225"/>
      <c r="V125" s="225"/>
      <c r="W125" s="225"/>
      <c r="X125" s="225"/>
      <c r="Y125" s="225"/>
      <c r="Z125" s="225"/>
      <c r="AA125" s="225"/>
      <c r="AB125" s="225"/>
      <c r="AC125" s="342"/>
      <c r="AN125" s="373" t="s">
        <v>100</v>
      </c>
      <c r="AO125" s="385">
        <f>SUMIFS('EMP CON'!$G:$G,'EMP CON'!$C:$C,"&gt;="&amp;DATE($M$10,AO106,1),'EMP CON'!$C:$C,"&lt;="&amp;EOMONTH(DATE($M$10,AO106,1),0),'EMP CON'!$I:$I,"efetivado",'EMP CON'!$D:$D,"Empréstimo Recebido")+SUMIFS('EMP CON'!$G:$G,'EMP CON'!$C:$C,"&gt;="&amp;DATE($M$10,AO106,1),'EMP CON'!$C:$C,"&lt;="&amp;EOMONTH(DATE($M$10,AO106,1),0),'EMP CON'!$I:$I,"efetivado",'EMP CON'!$D:$D,$AN$12)</f>
        <v>0</v>
      </c>
      <c r="AP125" s="385">
        <f>SUMIFS('EMP CON'!$G:$G,'EMP CON'!$C:$C,"&gt;="&amp;DATE($M$10,AP106,1),'EMP CON'!$C:$C,"&lt;="&amp;EOMONTH(DATE($M$10,AP106,1),0),'EMP CON'!$I:$I,"efetivado",'EMP CON'!$D:$D,"Empréstimo Recebido")+SUMIFS('EMP CON'!$G:$G,'EMP CON'!$C:$C,"&gt;="&amp;DATE($M$10,AP106,1),'EMP CON'!$C:$C,"&lt;="&amp;EOMONTH(DATE($M$10,AP106,1),0),'EMP CON'!$I:$I,"efetivado",'EMP CON'!$D:$D,$AN$12)</f>
        <v>0</v>
      </c>
      <c r="AQ125" s="385">
        <f>SUMIFS('EMP CON'!$G:$G,'EMP CON'!$C:$C,"&gt;="&amp;DATE($M$10,AQ106,1),'EMP CON'!$C:$C,"&lt;="&amp;EOMONTH(DATE($M$10,AQ106,1),0),'EMP CON'!$I:$I,"efetivado",'EMP CON'!$D:$D,"Empréstimo Recebido")+SUMIFS('EMP CON'!$G:$G,'EMP CON'!$C:$C,"&gt;="&amp;DATE($M$10,AQ106,1),'EMP CON'!$C:$C,"&lt;="&amp;EOMONTH(DATE($M$10,AQ106,1),0),'EMP CON'!$I:$I,"efetivado",'EMP CON'!$D:$D,$AN$12)</f>
        <v>0</v>
      </c>
      <c r="AR125" s="385">
        <f>SUMIFS('EMP CON'!$G:$G,'EMP CON'!$C:$C,"&gt;="&amp;DATE($M$10,AR106,1),'EMP CON'!$C:$C,"&lt;="&amp;EOMONTH(DATE($M$10,AR106,1),0),'EMP CON'!$I:$I,"efetivado",'EMP CON'!$D:$D,"Empréstimo Recebido")+SUMIFS('EMP CON'!$G:$G,'EMP CON'!$C:$C,"&gt;="&amp;DATE($M$10,AR106,1),'EMP CON'!$C:$C,"&lt;="&amp;EOMONTH(DATE($M$10,AR106,1),0),'EMP CON'!$I:$I,"efetivado",'EMP CON'!$D:$D,$AN$12)</f>
        <v>0</v>
      </c>
      <c r="AS125" s="385">
        <f>SUMIFS('EMP CON'!$G:$G,'EMP CON'!$C:$C,"&gt;="&amp;DATE($M$10,AS106,1),'EMP CON'!$C:$C,"&lt;="&amp;EOMONTH(DATE($M$10,AS106,1),0),'EMP CON'!$I:$I,"efetivado",'EMP CON'!$D:$D,"Empréstimo Recebido")+SUMIFS('EMP CON'!$G:$G,'EMP CON'!$C:$C,"&gt;="&amp;DATE($M$10,AS106,1),'EMP CON'!$C:$C,"&lt;="&amp;EOMONTH(DATE($M$10,AS106,1),0),'EMP CON'!$I:$I,"efetivado",'EMP CON'!$D:$D,$AN$12)</f>
        <v>0</v>
      </c>
      <c r="AT125" s="385">
        <f>SUMIFS('EMP CON'!$G:$G,'EMP CON'!$C:$C,"&gt;="&amp;DATE($M$10,AT106,1),'EMP CON'!$C:$C,"&lt;="&amp;EOMONTH(DATE($M$10,AT106,1),0),'EMP CON'!$I:$I,"efetivado",'EMP CON'!$D:$D,"Empréstimo Recebido")+SUMIFS('EMP CON'!$G:$G,'EMP CON'!$C:$C,"&gt;="&amp;DATE($M$10,AT106,1),'EMP CON'!$C:$C,"&lt;="&amp;EOMONTH(DATE($M$10,AT106,1),0),'EMP CON'!$I:$I,"efetivado",'EMP CON'!$D:$D,$AN$12)</f>
        <v>0</v>
      </c>
      <c r="AU125" s="385">
        <f>SUMIFS('EMP CON'!$G:$G,'EMP CON'!$C:$C,"&gt;="&amp;DATE($M$10,AU106,1),'EMP CON'!$C:$C,"&lt;="&amp;EOMONTH(DATE($M$10,AU106,1),0),'EMP CON'!$I:$I,"efetivado",'EMP CON'!$D:$D,"Empréstimo Recebido")+SUMIFS('EMP CON'!$G:$G,'EMP CON'!$C:$C,"&gt;="&amp;DATE($M$10,AU106,1),'EMP CON'!$C:$C,"&lt;="&amp;EOMONTH(DATE($M$10,AU106,1),0),'EMP CON'!$I:$I,"efetivado",'EMP CON'!$D:$D,$AN$12)</f>
        <v>0</v>
      </c>
      <c r="AV125" s="385">
        <f>SUMIFS('EMP CON'!$G:$G,'EMP CON'!$C:$C,"&gt;="&amp;DATE($M$10,AV106,1),'EMP CON'!$C:$C,"&lt;="&amp;EOMONTH(DATE($M$10,AV106,1),0),'EMP CON'!$I:$I,"efetivado",'EMP CON'!$D:$D,"Empréstimo Recebido")+SUMIFS('EMP CON'!$G:$G,'EMP CON'!$C:$C,"&gt;="&amp;DATE($M$10,AV106,1),'EMP CON'!$C:$C,"&lt;="&amp;EOMONTH(DATE($M$10,AV106,1),0),'EMP CON'!$I:$I,"efetivado",'EMP CON'!$D:$D,$AN$12)</f>
        <v>0</v>
      </c>
      <c r="AW125" s="385">
        <f>SUMIFS('EMP CON'!$G:$G,'EMP CON'!$C:$C,"&gt;="&amp;DATE($M$10,AW106,1),'EMP CON'!$C:$C,"&lt;="&amp;EOMONTH(DATE($M$10,AW106,1),0),'EMP CON'!$I:$I,"efetivado",'EMP CON'!$D:$D,"Empréstimo Recebido")+SUMIFS('EMP CON'!$G:$G,'EMP CON'!$C:$C,"&gt;="&amp;DATE($M$10,AW106,1),'EMP CON'!$C:$C,"&lt;="&amp;EOMONTH(DATE($M$10,AW106,1),0),'EMP CON'!$I:$I,"efetivado",'EMP CON'!$D:$D,$AN$12)</f>
        <v>0</v>
      </c>
      <c r="AX125" s="385">
        <f>SUMIFS('EMP CON'!$G:$G,'EMP CON'!$C:$C,"&gt;="&amp;DATE($M$10,AX106,1),'EMP CON'!$C:$C,"&lt;="&amp;EOMONTH(DATE($M$10,AX106,1),0),'EMP CON'!$I:$I,"efetivado",'EMP CON'!$D:$D,"Empréstimo Recebido")+SUMIFS('EMP CON'!$G:$G,'EMP CON'!$C:$C,"&gt;="&amp;DATE($M$10,AX106,1),'EMP CON'!$C:$C,"&lt;="&amp;EOMONTH(DATE($M$10,AX106,1),0),'EMP CON'!$I:$I,"efetivado",'EMP CON'!$D:$D,$AN$12)</f>
        <v>0</v>
      </c>
      <c r="AY125" s="385">
        <f>SUMIFS('EMP CON'!$G:$G,'EMP CON'!$C:$C,"&gt;="&amp;DATE($M$10,AY106,1),'EMP CON'!$C:$C,"&lt;="&amp;EOMONTH(DATE($M$10,AY106,1),0),'EMP CON'!$I:$I,"efetivado",'EMP CON'!$D:$D,"Empréstimo Recebido")+SUMIFS('EMP CON'!$G:$G,'EMP CON'!$C:$C,"&gt;="&amp;DATE($M$10,AY106,1),'EMP CON'!$C:$C,"&lt;="&amp;EOMONTH(DATE($M$10,AY106,1),0),'EMP CON'!$I:$I,"efetivado",'EMP CON'!$D:$D,$AN$12)</f>
        <v>0</v>
      </c>
      <c r="AZ125" s="385">
        <f>SUMIFS('EMP CON'!$G:$G,'EMP CON'!$C:$C,"&gt;="&amp;DATE($M$10,AZ106,1),'EMP CON'!$C:$C,"&lt;="&amp;EOMONTH(DATE($M$10,AZ106,1),0),'EMP CON'!$I:$I,"efetivado",'EMP CON'!$D:$D,"Empréstimo Recebido")+SUMIFS('EMP CON'!$G:$G,'EMP CON'!$C:$C,"&gt;="&amp;DATE($M$10,AZ106,1),'EMP CON'!$C:$C,"&lt;="&amp;EOMONTH(DATE($M$10,AZ106,1),0),'EMP CON'!$I:$I,"efetivado",'EMP CON'!$D:$D,$AN$12)</f>
        <v>0</v>
      </c>
    </row>
    <row r="126" spans="2:52" x14ac:dyDescent="0.25">
      <c r="B126" s="225"/>
      <c r="C126" s="225"/>
      <c r="D126" s="225"/>
      <c r="E126" s="225"/>
      <c r="F126" s="225"/>
      <c r="G126" s="225"/>
      <c r="H126" s="225"/>
      <c r="I126" s="225"/>
      <c r="J126" s="225"/>
      <c r="K126" s="225"/>
      <c r="L126" s="225"/>
      <c r="M126" s="225"/>
      <c r="N126" s="225"/>
      <c r="O126" s="225"/>
      <c r="P126" s="225"/>
      <c r="Q126" s="225"/>
      <c r="R126" s="225"/>
      <c r="S126" s="225"/>
      <c r="T126" s="225"/>
      <c r="U126" s="225"/>
      <c r="V126" s="225"/>
      <c r="W126" s="225"/>
      <c r="X126" s="225"/>
      <c r="Y126" s="225"/>
      <c r="Z126" s="225"/>
      <c r="AA126" s="225"/>
      <c r="AB126" s="225"/>
      <c r="AC126" s="342"/>
      <c r="AN126" s="373" t="s">
        <v>82</v>
      </c>
      <c r="AO126" s="385">
        <f>SUMIFS('PG CAR'!$H:$H,'PG CAR'!$C:$C,"&gt;="&amp;DATE($M$10,AO106,1),'PG CAR'!$C:$C,"&lt;="&amp;EOMONTH(DATE($M$10,AO106,1),0),'PG CAR'!$J:$J,"efetivado")+SUMIFS('PG CAR'!$H:$H,'PG CAR'!$C:$C,"&gt;="&amp;DATE($M$10,AO106,1),'PG CAR'!$C:$C,"&lt;="&amp;EOMONTH(DATE($M$10,AO106,1),0),'PG CAR'!$J:$J,$AN$12)</f>
        <v>0</v>
      </c>
      <c r="AP126" s="385">
        <f>SUMIFS('PG CAR'!$H:$H,'PG CAR'!$C:$C,"&gt;="&amp;DATE($M$10,AP106,1),'PG CAR'!$C:$C,"&lt;="&amp;EOMONTH(DATE($M$10,AP106,1),0),'PG CAR'!$J:$J,"efetivado")+SUMIFS('PG CAR'!$H:$H,'PG CAR'!$C:$C,"&gt;="&amp;DATE($M$10,AP106,1),'PG CAR'!$C:$C,"&lt;="&amp;EOMONTH(DATE($M$10,AP106,1),0),'PG CAR'!$J:$J,$AN$12)</f>
        <v>0</v>
      </c>
      <c r="AQ126" s="385">
        <f>SUMIFS('PG CAR'!$H:$H,'PG CAR'!$C:$C,"&gt;="&amp;DATE($M$10,AQ106,1),'PG CAR'!$C:$C,"&lt;="&amp;EOMONTH(DATE($M$10,AQ106,1),0),'PG CAR'!$J:$J,"efetivado")+SUMIFS('PG CAR'!$H:$H,'PG CAR'!$C:$C,"&gt;="&amp;DATE($M$10,AQ106,1),'PG CAR'!$C:$C,"&lt;="&amp;EOMONTH(DATE($M$10,AQ106,1),0),'PG CAR'!$J:$J,$AN$12)</f>
        <v>0</v>
      </c>
      <c r="AR126" s="385">
        <f>SUMIFS('PG CAR'!$H:$H,'PG CAR'!$C:$C,"&gt;="&amp;DATE($M$10,AR106,1),'PG CAR'!$C:$C,"&lt;="&amp;EOMONTH(DATE($M$10,AR106,1),0),'PG CAR'!$J:$J,"efetivado")+SUMIFS('PG CAR'!$H:$H,'PG CAR'!$C:$C,"&gt;="&amp;DATE($M$10,AR106,1),'PG CAR'!$C:$C,"&lt;="&amp;EOMONTH(DATE($M$10,AR106,1),0),'PG CAR'!$J:$J,$AN$12)</f>
        <v>0</v>
      </c>
      <c r="AS126" s="385">
        <f>SUMIFS('PG CAR'!$H:$H,'PG CAR'!$C:$C,"&gt;="&amp;DATE($M$10,AS106,1),'PG CAR'!$C:$C,"&lt;="&amp;EOMONTH(DATE($M$10,AS106,1),0),'PG CAR'!$J:$J,"efetivado")+SUMIFS('PG CAR'!$H:$H,'PG CAR'!$C:$C,"&gt;="&amp;DATE($M$10,AS106,1),'PG CAR'!$C:$C,"&lt;="&amp;EOMONTH(DATE($M$10,AS106,1),0),'PG CAR'!$J:$J,$AN$12)</f>
        <v>0</v>
      </c>
      <c r="AT126" s="385">
        <f>SUMIFS('PG CAR'!$H:$H,'PG CAR'!$C:$C,"&gt;="&amp;DATE($M$10,AT106,1),'PG CAR'!$C:$C,"&lt;="&amp;EOMONTH(DATE($M$10,AT106,1),0),'PG CAR'!$J:$J,"efetivado")+SUMIFS('PG CAR'!$H:$H,'PG CAR'!$C:$C,"&gt;="&amp;DATE($M$10,AT106,1),'PG CAR'!$C:$C,"&lt;="&amp;EOMONTH(DATE($M$10,AT106,1),0),'PG CAR'!$J:$J,$AN$12)</f>
        <v>0</v>
      </c>
      <c r="AU126" s="385">
        <f>SUMIFS('PG CAR'!$H:$H,'PG CAR'!$C:$C,"&gt;="&amp;DATE($M$10,AU106,1),'PG CAR'!$C:$C,"&lt;="&amp;EOMONTH(DATE($M$10,AU106,1),0),'PG CAR'!$J:$J,"efetivado")+SUMIFS('PG CAR'!$H:$H,'PG CAR'!$C:$C,"&gt;="&amp;DATE($M$10,AU106,1),'PG CAR'!$C:$C,"&lt;="&amp;EOMONTH(DATE($M$10,AU106,1),0),'PG CAR'!$J:$J,$AN$12)</f>
        <v>0</v>
      </c>
      <c r="AV126" s="385">
        <f>SUMIFS('PG CAR'!$H:$H,'PG CAR'!$C:$C,"&gt;="&amp;DATE($M$10,AV106,1),'PG CAR'!$C:$C,"&lt;="&amp;EOMONTH(DATE($M$10,AV106,1),0),'PG CAR'!$J:$J,"efetivado")+SUMIFS('PG CAR'!$H:$H,'PG CAR'!$C:$C,"&gt;="&amp;DATE($M$10,AV106,1),'PG CAR'!$C:$C,"&lt;="&amp;EOMONTH(DATE($M$10,AV106,1),0),'PG CAR'!$J:$J,$AN$12)</f>
        <v>0</v>
      </c>
      <c r="AW126" s="385">
        <f>SUMIFS('PG CAR'!$H:$H,'PG CAR'!$C:$C,"&gt;="&amp;DATE($M$10,AW106,1),'PG CAR'!$C:$C,"&lt;="&amp;EOMONTH(DATE($M$10,AW106,1),0),'PG CAR'!$J:$J,"efetivado")+SUMIFS('PG CAR'!$H:$H,'PG CAR'!$C:$C,"&gt;="&amp;DATE($M$10,AW106,1),'PG CAR'!$C:$C,"&lt;="&amp;EOMONTH(DATE($M$10,AW106,1),0),'PG CAR'!$J:$J,$AN$12)</f>
        <v>0</v>
      </c>
      <c r="AX126" s="385">
        <f>SUMIFS('PG CAR'!$H:$H,'PG CAR'!$C:$C,"&gt;="&amp;DATE($M$10,AX106,1),'PG CAR'!$C:$C,"&lt;="&amp;EOMONTH(DATE($M$10,AX106,1),0),'PG CAR'!$J:$J,"efetivado")+SUMIFS('PG CAR'!$H:$H,'PG CAR'!$C:$C,"&gt;="&amp;DATE($M$10,AX106,1),'PG CAR'!$C:$C,"&lt;="&amp;EOMONTH(DATE($M$10,AX106,1),0),'PG CAR'!$J:$J,$AN$12)</f>
        <v>0</v>
      </c>
      <c r="AY126" s="385">
        <f>SUMIFS('PG CAR'!$H:$H,'PG CAR'!$C:$C,"&gt;="&amp;DATE($M$10,AY106,1),'PG CAR'!$C:$C,"&lt;="&amp;EOMONTH(DATE($M$10,AY106,1),0),'PG CAR'!$J:$J,"efetivado")+SUMIFS('PG CAR'!$H:$H,'PG CAR'!$C:$C,"&gt;="&amp;DATE($M$10,AY106,1),'PG CAR'!$C:$C,"&lt;="&amp;EOMONTH(DATE($M$10,AY106,1),0),'PG CAR'!$J:$J,$AN$12)</f>
        <v>0</v>
      </c>
      <c r="AZ126" s="385">
        <f>SUMIFS('PG CAR'!$H:$H,'PG CAR'!$C:$C,"&gt;="&amp;DATE($M$10,AZ106,1),'PG CAR'!$C:$C,"&lt;="&amp;EOMONTH(DATE($M$10,AZ106,1),0),'PG CAR'!$J:$J,"efetivado")+SUMIFS('PG CAR'!$H:$H,'PG CAR'!$C:$C,"&gt;="&amp;DATE($M$10,AZ106,1),'PG CAR'!$C:$C,"&lt;="&amp;EOMONTH(DATE($M$10,AZ106,1),0),'PG CAR'!$J:$J,$AN$12)</f>
        <v>0</v>
      </c>
    </row>
    <row r="127" spans="2:52" x14ac:dyDescent="0.25">
      <c r="B127" s="225"/>
      <c r="C127" s="225"/>
      <c r="D127" s="225"/>
      <c r="E127" s="225"/>
      <c r="F127" s="225"/>
      <c r="G127" s="225"/>
      <c r="H127" s="225"/>
      <c r="I127" s="225"/>
      <c r="J127" s="225"/>
      <c r="K127" s="225"/>
      <c r="L127" s="225"/>
      <c r="M127" s="225"/>
      <c r="N127" s="225"/>
      <c r="O127" s="225"/>
      <c r="P127" s="225"/>
      <c r="Q127" s="225"/>
      <c r="R127" s="225"/>
      <c r="S127" s="225"/>
      <c r="T127" s="225"/>
      <c r="U127" s="225"/>
      <c r="V127" s="225"/>
      <c r="W127" s="225"/>
      <c r="X127" s="225"/>
      <c r="Y127" s="225"/>
      <c r="Z127" s="225"/>
      <c r="AA127" s="225"/>
      <c r="AB127" s="225"/>
      <c r="AC127" s="342"/>
      <c r="AN127" s="385"/>
      <c r="AO127" s="385"/>
      <c r="AP127" s="385"/>
      <c r="AQ127" s="385"/>
      <c r="AR127" s="385"/>
      <c r="AS127" s="385"/>
      <c r="AT127" s="385"/>
      <c r="AU127" s="385"/>
      <c r="AV127" s="385"/>
      <c r="AW127" s="385"/>
      <c r="AX127" s="385"/>
      <c r="AY127" s="385"/>
      <c r="AZ127" s="385"/>
    </row>
    <row r="128" spans="2:52" x14ac:dyDescent="0.25">
      <c r="B128" s="225"/>
      <c r="C128" s="225"/>
      <c r="D128" s="225"/>
      <c r="E128" s="225"/>
      <c r="F128" s="225"/>
      <c r="G128" s="225"/>
      <c r="H128" s="225"/>
      <c r="I128" s="225"/>
      <c r="J128" s="225"/>
      <c r="K128" s="225"/>
      <c r="L128" s="225"/>
      <c r="M128" s="225"/>
      <c r="N128" s="225"/>
      <c r="O128" s="225"/>
      <c r="P128" s="225"/>
      <c r="Q128" s="225"/>
      <c r="R128" s="225"/>
      <c r="S128" s="225"/>
      <c r="T128" s="225"/>
      <c r="U128" s="225"/>
      <c r="V128" s="225"/>
      <c r="W128" s="225"/>
      <c r="X128" s="225"/>
      <c r="Y128" s="225"/>
      <c r="Z128" s="225"/>
      <c r="AA128" s="225"/>
      <c r="AB128" s="225"/>
      <c r="AC128" s="342"/>
    </row>
    <row r="129" spans="2:52" x14ac:dyDescent="0.25">
      <c r="B129" s="225"/>
      <c r="C129" s="225"/>
      <c r="D129" s="225"/>
      <c r="E129" s="225"/>
      <c r="F129" s="225"/>
      <c r="G129" s="225"/>
      <c r="H129" s="225"/>
      <c r="I129" s="225"/>
      <c r="J129" s="225"/>
      <c r="K129" s="225"/>
      <c r="L129" s="225"/>
      <c r="M129" s="225"/>
      <c r="N129" s="225"/>
      <c r="O129" s="225"/>
      <c r="P129" s="225"/>
      <c r="Q129" s="225"/>
      <c r="R129" s="225"/>
      <c r="S129" s="225"/>
      <c r="T129" s="225"/>
      <c r="U129" s="225"/>
      <c r="V129" s="225"/>
      <c r="W129" s="225"/>
      <c r="X129" s="225"/>
      <c r="Y129" s="225"/>
      <c r="Z129" s="225"/>
      <c r="AA129" s="225"/>
      <c r="AB129" s="225"/>
      <c r="AC129" s="342"/>
      <c r="AO129" s="380">
        <v>1</v>
      </c>
      <c r="AP129" s="380">
        <v>2</v>
      </c>
      <c r="AQ129" s="380">
        <v>3</v>
      </c>
      <c r="AR129" s="380">
        <v>4</v>
      </c>
      <c r="AS129" s="380">
        <v>5</v>
      </c>
      <c r="AT129" s="380">
        <v>6</v>
      </c>
      <c r="AU129" s="380">
        <v>7</v>
      </c>
      <c r="AV129" s="380">
        <v>8</v>
      </c>
      <c r="AW129" s="380">
        <v>9</v>
      </c>
      <c r="AX129" s="380">
        <v>10</v>
      </c>
      <c r="AY129" s="380">
        <v>11</v>
      </c>
      <c r="AZ129" s="380">
        <v>12</v>
      </c>
    </row>
    <row r="130" spans="2:52" x14ac:dyDescent="0.25">
      <c r="B130" s="225"/>
      <c r="C130" s="225"/>
      <c r="D130" s="225"/>
      <c r="E130" s="225"/>
      <c r="F130" s="225"/>
      <c r="G130" s="225"/>
      <c r="H130" s="225"/>
      <c r="I130" s="225"/>
      <c r="J130" s="225"/>
      <c r="K130" s="225"/>
      <c r="L130" s="225"/>
      <c r="M130" s="225"/>
      <c r="N130" s="225"/>
      <c r="O130" s="225"/>
      <c r="P130" s="225"/>
      <c r="Q130" s="225"/>
      <c r="R130" s="225"/>
      <c r="S130" s="225"/>
      <c r="T130" s="225"/>
      <c r="U130" s="225"/>
      <c r="V130" s="225"/>
      <c r="W130" s="225"/>
      <c r="X130" s="225"/>
      <c r="Y130" s="225"/>
      <c r="Z130" s="225"/>
      <c r="AA130" s="225"/>
      <c r="AB130" s="225"/>
      <c r="AC130" s="342"/>
      <c r="AN130" s="380" t="s">
        <v>105</v>
      </c>
      <c r="AO130" s="385">
        <f>IF($G$10="Todos os Bancos",AO119,AO107)</f>
        <v>0</v>
      </c>
      <c r="AP130" s="385">
        <f t="shared" ref="AP130:AZ130" si="37">IF($G$10="Todos os Bancos",AP119,AP107)</f>
        <v>0</v>
      </c>
      <c r="AQ130" s="385">
        <f t="shared" si="37"/>
        <v>0</v>
      </c>
      <c r="AR130" s="385">
        <f t="shared" si="37"/>
        <v>0</v>
      </c>
      <c r="AS130" s="385">
        <f t="shared" si="37"/>
        <v>0</v>
      </c>
      <c r="AT130" s="385">
        <f t="shared" si="37"/>
        <v>0</v>
      </c>
      <c r="AU130" s="385">
        <f t="shared" si="37"/>
        <v>0</v>
      </c>
      <c r="AV130" s="385">
        <f t="shared" si="37"/>
        <v>0</v>
      </c>
      <c r="AW130" s="385">
        <f t="shared" si="37"/>
        <v>0</v>
      </c>
      <c r="AX130" s="385">
        <f t="shared" si="37"/>
        <v>0</v>
      </c>
      <c r="AY130" s="385">
        <f t="shared" si="37"/>
        <v>0</v>
      </c>
      <c r="AZ130" s="385">
        <f t="shared" si="37"/>
        <v>0</v>
      </c>
    </row>
    <row r="131" spans="2:52" x14ac:dyDescent="0.25">
      <c r="B131" s="225"/>
      <c r="C131" s="225"/>
      <c r="D131" s="225"/>
      <c r="E131" s="225"/>
      <c r="F131" s="225"/>
      <c r="G131" s="225"/>
      <c r="H131" s="225"/>
      <c r="I131" s="225"/>
      <c r="J131" s="225"/>
      <c r="K131" s="225"/>
      <c r="L131" s="225"/>
      <c r="M131" s="225"/>
      <c r="N131" s="225"/>
      <c r="O131" s="225"/>
      <c r="P131" s="225"/>
      <c r="Q131" s="225"/>
      <c r="R131" s="225"/>
      <c r="S131" s="225"/>
      <c r="T131" s="225"/>
      <c r="U131" s="225"/>
      <c r="V131" s="225"/>
      <c r="W131" s="225"/>
      <c r="X131" s="225"/>
      <c r="Y131" s="225"/>
      <c r="Z131" s="225"/>
      <c r="AA131" s="225"/>
      <c r="AB131" s="225"/>
      <c r="AC131" s="342"/>
      <c r="AN131" s="373" t="s">
        <v>67</v>
      </c>
      <c r="AO131" s="385">
        <f>IF($G$10="Todos os Bancos",AO120,AO108)</f>
        <v>0</v>
      </c>
      <c r="AP131" s="385">
        <f t="shared" ref="AP131:AZ131" si="38">IF($G$10="Todos os Bancos",AP120,AP108)</f>
        <v>0</v>
      </c>
      <c r="AQ131" s="385">
        <f t="shared" si="38"/>
        <v>0</v>
      </c>
      <c r="AR131" s="385">
        <f t="shared" si="38"/>
        <v>0</v>
      </c>
      <c r="AS131" s="385">
        <f t="shared" si="38"/>
        <v>0</v>
      </c>
      <c r="AT131" s="385">
        <f t="shared" si="38"/>
        <v>0</v>
      </c>
      <c r="AU131" s="385">
        <f t="shared" si="38"/>
        <v>0</v>
      </c>
      <c r="AV131" s="385">
        <f t="shared" si="38"/>
        <v>0</v>
      </c>
      <c r="AW131" s="385">
        <f t="shared" si="38"/>
        <v>0</v>
      </c>
      <c r="AX131" s="385">
        <f t="shared" si="38"/>
        <v>0</v>
      </c>
      <c r="AY131" s="385">
        <f t="shared" si="38"/>
        <v>0</v>
      </c>
      <c r="AZ131" s="385">
        <f t="shared" si="38"/>
        <v>0</v>
      </c>
    </row>
    <row r="132" spans="2:52" x14ac:dyDescent="0.25">
      <c r="B132" s="225"/>
      <c r="C132" s="225"/>
      <c r="D132" s="225"/>
      <c r="E132" s="225"/>
      <c r="F132" s="225"/>
      <c r="G132" s="225"/>
      <c r="H132" s="225"/>
      <c r="I132" s="225"/>
      <c r="J132" s="225"/>
      <c r="K132" s="225"/>
      <c r="L132" s="225"/>
      <c r="M132" s="225"/>
      <c r="N132" s="225"/>
      <c r="O132" s="225"/>
      <c r="P132" s="225"/>
      <c r="Q132" s="225"/>
      <c r="R132" s="225"/>
      <c r="S132" s="225"/>
      <c r="T132" s="225"/>
      <c r="U132" s="225"/>
      <c r="V132" s="225"/>
      <c r="W132" s="225"/>
      <c r="X132" s="225"/>
      <c r="Y132" s="225"/>
      <c r="Z132" s="225"/>
      <c r="AA132" s="225"/>
      <c r="AB132" s="225"/>
      <c r="AC132" s="342"/>
      <c r="AN132" s="373" t="s">
        <v>66</v>
      </c>
      <c r="AO132" s="385">
        <f t="shared" ref="AO132:AZ139" si="39">IF($G$10="Todos os Bancos",AO121,AO109)</f>
        <v>0</v>
      </c>
      <c r="AP132" s="385">
        <f t="shared" si="39"/>
        <v>0</v>
      </c>
      <c r="AQ132" s="385">
        <f t="shared" si="39"/>
        <v>0</v>
      </c>
      <c r="AR132" s="385">
        <f t="shared" si="39"/>
        <v>0</v>
      </c>
      <c r="AS132" s="385">
        <f t="shared" si="39"/>
        <v>0</v>
      </c>
      <c r="AT132" s="385">
        <f t="shared" si="39"/>
        <v>0</v>
      </c>
      <c r="AU132" s="385">
        <f t="shared" si="39"/>
        <v>0</v>
      </c>
      <c r="AV132" s="385">
        <f t="shared" si="39"/>
        <v>0</v>
      </c>
      <c r="AW132" s="385">
        <f t="shared" si="39"/>
        <v>0</v>
      </c>
      <c r="AX132" s="385">
        <f t="shared" si="39"/>
        <v>0</v>
      </c>
      <c r="AY132" s="385">
        <f t="shared" si="39"/>
        <v>0</v>
      </c>
      <c r="AZ132" s="385">
        <f t="shared" si="39"/>
        <v>0</v>
      </c>
    </row>
    <row r="133" spans="2:52" x14ac:dyDescent="0.25">
      <c r="B133" s="225"/>
      <c r="C133" s="225"/>
      <c r="D133" s="225"/>
      <c r="E133" s="225"/>
      <c r="F133" s="225"/>
      <c r="G133" s="225"/>
      <c r="H133" s="225"/>
      <c r="I133" s="225"/>
      <c r="J133" s="225"/>
      <c r="K133" s="225"/>
      <c r="L133" s="225"/>
      <c r="M133" s="225"/>
      <c r="N133" s="225"/>
      <c r="O133" s="225"/>
      <c r="P133" s="225"/>
      <c r="Q133" s="225"/>
      <c r="R133" s="225"/>
      <c r="S133" s="225"/>
      <c r="T133" s="225"/>
      <c r="U133" s="225"/>
      <c r="V133" s="225"/>
      <c r="W133" s="225"/>
      <c r="X133" s="225"/>
      <c r="Y133" s="225"/>
      <c r="Z133" s="225"/>
      <c r="AA133" s="225"/>
      <c r="AB133" s="225"/>
      <c r="AC133" s="342"/>
      <c r="AN133" s="373" t="s">
        <v>83</v>
      </c>
      <c r="AO133" s="385">
        <f t="shared" si="39"/>
        <v>0</v>
      </c>
      <c r="AP133" s="385">
        <f t="shared" si="39"/>
        <v>0</v>
      </c>
      <c r="AQ133" s="385">
        <f t="shared" si="39"/>
        <v>0</v>
      </c>
      <c r="AR133" s="385">
        <f t="shared" si="39"/>
        <v>0</v>
      </c>
      <c r="AS133" s="385">
        <f t="shared" si="39"/>
        <v>0</v>
      </c>
      <c r="AT133" s="385">
        <f t="shared" si="39"/>
        <v>0</v>
      </c>
      <c r="AU133" s="385">
        <f t="shared" si="39"/>
        <v>0</v>
      </c>
      <c r="AV133" s="385">
        <f t="shared" si="39"/>
        <v>0</v>
      </c>
      <c r="AW133" s="385">
        <f t="shared" si="39"/>
        <v>0</v>
      </c>
      <c r="AX133" s="385">
        <f t="shared" si="39"/>
        <v>0</v>
      </c>
      <c r="AY133" s="385">
        <f t="shared" si="39"/>
        <v>0</v>
      </c>
      <c r="AZ133" s="385">
        <f t="shared" si="39"/>
        <v>0</v>
      </c>
    </row>
    <row r="134" spans="2:52" x14ac:dyDescent="0.25">
      <c r="B134" s="225"/>
      <c r="C134" s="225"/>
      <c r="D134" s="225"/>
      <c r="E134" s="225"/>
      <c r="F134" s="225"/>
      <c r="G134" s="225"/>
      <c r="H134" s="225"/>
      <c r="I134" s="225"/>
      <c r="J134" s="225"/>
      <c r="K134" s="225"/>
      <c r="L134" s="225"/>
      <c r="M134" s="225"/>
      <c r="N134" s="225"/>
      <c r="O134" s="225"/>
      <c r="P134" s="225"/>
      <c r="Q134" s="225"/>
      <c r="R134" s="225"/>
      <c r="S134" s="225"/>
      <c r="T134" s="225"/>
      <c r="U134" s="225"/>
      <c r="V134" s="225"/>
      <c r="W134" s="225"/>
      <c r="X134" s="225"/>
      <c r="Y134" s="225"/>
      <c r="Z134" s="225"/>
      <c r="AA134" s="225"/>
      <c r="AB134" s="225"/>
      <c r="AC134" s="342"/>
      <c r="AN134" s="373" t="s">
        <v>98</v>
      </c>
      <c r="AO134" s="385">
        <f t="shared" si="39"/>
        <v>0</v>
      </c>
      <c r="AP134" s="385">
        <f t="shared" si="39"/>
        <v>0</v>
      </c>
      <c r="AQ134" s="385">
        <f t="shared" si="39"/>
        <v>0</v>
      </c>
      <c r="AR134" s="385">
        <f t="shared" si="39"/>
        <v>0</v>
      </c>
      <c r="AS134" s="385">
        <f t="shared" si="39"/>
        <v>0</v>
      </c>
      <c r="AT134" s="385">
        <f t="shared" si="39"/>
        <v>0</v>
      </c>
      <c r="AU134" s="385">
        <f t="shared" si="39"/>
        <v>0</v>
      </c>
      <c r="AV134" s="385">
        <f t="shared" si="39"/>
        <v>0</v>
      </c>
      <c r="AW134" s="385">
        <f t="shared" si="39"/>
        <v>0</v>
      </c>
      <c r="AX134" s="385">
        <f t="shared" si="39"/>
        <v>0</v>
      </c>
      <c r="AY134" s="385">
        <f t="shared" si="39"/>
        <v>0</v>
      </c>
      <c r="AZ134" s="385">
        <f t="shared" si="39"/>
        <v>0</v>
      </c>
    </row>
    <row r="135" spans="2:52" x14ac:dyDescent="0.25">
      <c r="B135" s="225"/>
      <c r="C135" s="225"/>
      <c r="D135" s="225"/>
      <c r="E135" s="225"/>
      <c r="F135" s="225"/>
      <c r="G135" s="225"/>
      <c r="H135" s="225"/>
      <c r="I135" s="225"/>
      <c r="J135" s="225"/>
      <c r="K135" s="225"/>
      <c r="L135" s="225"/>
      <c r="M135" s="225"/>
      <c r="N135" s="225"/>
      <c r="O135" s="225"/>
      <c r="P135" s="225"/>
      <c r="Q135" s="225"/>
      <c r="R135" s="225"/>
      <c r="S135" s="225"/>
      <c r="T135" s="225"/>
      <c r="U135" s="225"/>
      <c r="V135" s="225"/>
      <c r="W135" s="225"/>
      <c r="X135" s="225"/>
      <c r="Y135" s="225"/>
      <c r="Z135" s="225"/>
      <c r="AA135" s="225"/>
      <c r="AB135" s="225"/>
      <c r="AC135" s="342"/>
      <c r="AN135" s="373" t="s">
        <v>99</v>
      </c>
      <c r="AO135" s="385">
        <f t="shared" si="39"/>
        <v>0</v>
      </c>
      <c r="AP135" s="385">
        <f t="shared" si="39"/>
        <v>0</v>
      </c>
      <c r="AQ135" s="385">
        <f t="shared" si="39"/>
        <v>0</v>
      </c>
      <c r="AR135" s="385">
        <f t="shared" si="39"/>
        <v>0</v>
      </c>
      <c r="AS135" s="385">
        <f t="shared" si="39"/>
        <v>0</v>
      </c>
      <c r="AT135" s="385">
        <f t="shared" si="39"/>
        <v>0</v>
      </c>
      <c r="AU135" s="385">
        <f t="shared" si="39"/>
        <v>0</v>
      </c>
      <c r="AV135" s="385">
        <f t="shared" si="39"/>
        <v>0</v>
      </c>
      <c r="AW135" s="385">
        <f t="shared" si="39"/>
        <v>0</v>
      </c>
      <c r="AX135" s="385">
        <f t="shared" si="39"/>
        <v>0</v>
      </c>
      <c r="AY135" s="385">
        <f t="shared" si="39"/>
        <v>0</v>
      </c>
      <c r="AZ135" s="385">
        <f t="shared" si="39"/>
        <v>0</v>
      </c>
    </row>
    <row r="136" spans="2:52" x14ac:dyDescent="0.25">
      <c r="B136" s="225"/>
      <c r="C136" s="225"/>
      <c r="D136" s="225"/>
      <c r="E136" s="225"/>
      <c r="F136" s="225"/>
      <c r="G136" s="225"/>
      <c r="H136" s="225"/>
      <c r="I136" s="225"/>
      <c r="J136" s="225"/>
      <c r="K136" s="225"/>
      <c r="L136" s="225"/>
      <c r="M136" s="225"/>
      <c r="N136" s="225"/>
      <c r="O136" s="225"/>
      <c r="P136" s="225"/>
      <c r="Q136" s="225"/>
      <c r="R136" s="225"/>
      <c r="S136" s="225"/>
      <c r="T136" s="225"/>
      <c r="U136" s="225"/>
      <c r="V136" s="225"/>
      <c r="W136" s="225"/>
      <c r="X136" s="225"/>
      <c r="Y136" s="225"/>
      <c r="Z136" s="225"/>
      <c r="AA136" s="225"/>
      <c r="AB136" s="225"/>
      <c r="AC136" s="342"/>
      <c r="AN136" s="373" t="s">
        <v>100</v>
      </c>
      <c r="AO136" s="385">
        <f t="shared" si="39"/>
        <v>0</v>
      </c>
      <c r="AP136" s="385">
        <f t="shared" si="39"/>
        <v>0</v>
      </c>
      <c r="AQ136" s="385">
        <f t="shared" si="39"/>
        <v>0</v>
      </c>
      <c r="AR136" s="385">
        <f t="shared" si="39"/>
        <v>0</v>
      </c>
      <c r="AS136" s="385">
        <f t="shared" si="39"/>
        <v>0</v>
      </c>
      <c r="AT136" s="385">
        <f t="shared" si="39"/>
        <v>0</v>
      </c>
      <c r="AU136" s="385">
        <f t="shared" si="39"/>
        <v>0</v>
      </c>
      <c r="AV136" s="385">
        <f t="shared" si="39"/>
        <v>0</v>
      </c>
      <c r="AW136" s="385">
        <f t="shared" si="39"/>
        <v>0</v>
      </c>
      <c r="AX136" s="385">
        <f t="shared" si="39"/>
        <v>0</v>
      </c>
      <c r="AY136" s="385">
        <f t="shared" si="39"/>
        <v>0</v>
      </c>
      <c r="AZ136" s="385">
        <f t="shared" si="39"/>
        <v>0</v>
      </c>
    </row>
    <row r="137" spans="2:52" x14ac:dyDescent="0.25">
      <c r="B137" s="225"/>
      <c r="C137" s="225"/>
      <c r="D137" s="225"/>
      <c r="E137" s="225"/>
      <c r="F137" s="225"/>
      <c r="G137" s="225"/>
      <c r="H137" s="225"/>
      <c r="I137" s="225"/>
      <c r="J137" s="225"/>
      <c r="K137" s="225"/>
      <c r="L137" s="225"/>
      <c r="M137" s="225"/>
      <c r="N137" s="225"/>
      <c r="O137" s="225"/>
      <c r="P137" s="225"/>
      <c r="Q137" s="225"/>
      <c r="R137" s="225"/>
      <c r="S137" s="225"/>
      <c r="T137" s="225"/>
      <c r="U137" s="225"/>
      <c r="V137" s="225"/>
      <c r="W137" s="225"/>
      <c r="X137" s="225"/>
      <c r="Y137" s="225"/>
      <c r="Z137" s="225"/>
      <c r="AA137" s="225"/>
      <c r="AB137" s="225"/>
      <c r="AC137" s="342"/>
      <c r="AN137" s="373" t="s">
        <v>82</v>
      </c>
      <c r="AO137" s="385">
        <f t="shared" si="39"/>
        <v>0</v>
      </c>
      <c r="AP137" s="385">
        <f t="shared" si="39"/>
        <v>0</v>
      </c>
      <c r="AQ137" s="385">
        <f t="shared" si="39"/>
        <v>0</v>
      </c>
      <c r="AR137" s="385">
        <f t="shared" si="39"/>
        <v>0</v>
      </c>
      <c r="AS137" s="385">
        <f t="shared" si="39"/>
        <v>0</v>
      </c>
      <c r="AT137" s="385">
        <f t="shared" si="39"/>
        <v>0</v>
      </c>
      <c r="AU137" s="385">
        <f t="shared" si="39"/>
        <v>0</v>
      </c>
      <c r="AV137" s="385">
        <f t="shared" si="39"/>
        <v>0</v>
      </c>
      <c r="AW137" s="385">
        <f t="shared" si="39"/>
        <v>0</v>
      </c>
      <c r="AX137" s="385">
        <f t="shared" si="39"/>
        <v>0</v>
      </c>
      <c r="AY137" s="385">
        <f t="shared" si="39"/>
        <v>0</v>
      </c>
      <c r="AZ137" s="385">
        <f t="shared" si="39"/>
        <v>0</v>
      </c>
    </row>
    <row r="138" spans="2:52" x14ac:dyDescent="0.25">
      <c r="B138" s="225"/>
      <c r="C138" s="225"/>
      <c r="D138" s="225"/>
      <c r="E138" s="225"/>
      <c r="F138" s="225"/>
      <c r="G138" s="225"/>
      <c r="H138" s="225"/>
      <c r="I138" s="225"/>
      <c r="J138" s="225"/>
      <c r="K138" s="225"/>
      <c r="L138" s="225"/>
      <c r="M138" s="225"/>
      <c r="N138" s="225"/>
      <c r="O138" s="225"/>
      <c r="P138" s="225"/>
      <c r="Q138" s="225"/>
      <c r="R138" s="225"/>
      <c r="S138" s="225"/>
      <c r="T138" s="225"/>
      <c r="U138" s="225"/>
      <c r="V138" s="225"/>
      <c r="W138" s="225"/>
      <c r="X138" s="225"/>
      <c r="Y138" s="225"/>
      <c r="Z138" s="225"/>
      <c r="AA138" s="225"/>
      <c r="AB138" s="225"/>
      <c r="AC138" s="342"/>
      <c r="AN138" s="373" t="s">
        <v>236</v>
      </c>
      <c r="AO138" s="385">
        <f t="shared" si="39"/>
        <v>0</v>
      </c>
      <c r="AP138" s="385">
        <f t="shared" si="39"/>
        <v>0</v>
      </c>
      <c r="AQ138" s="385">
        <f t="shared" si="39"/>
        <v>0</v>
      </c>
      <c r="AR138" s="385">
        <f t="shared" si="39"/>
        <v>0</v>
      </c>
      <c r="AS138" s="385">
        <f t="shared" si="39"/>
        <v>0</v>
      </c>
      <c r="AT138" s="385">
        <f t="shared" si="39"/>
        <v>0</v>
      </c>
      <c r="AU138" s="385">
        <f t="shared" si="39"/>
        <v>0</v>
      </c>
      <c r="AV138" s="385">
        <f t="shared" si="39"/>
        <v>0</v>
      </c>
      <c r="AW138" s="385">
        <f t="shared" si="39"/>
        <v>0</v>
      </c>
      <c r="AX138" s="385">
        <f t="shared" si="39"/>
        <v>0</v>
      </c>
      <c r="AY138" s="385">
        <f t="shared" si="39"/>
        <v>0</v>
      </c>
      <c r="AZ138" s="385">
        <f t="shared" si="39"/>
        <v>0</v>
      </c>
    </row>
    <row r="139" spans="2:52" x14ac:dyDescent="0.25">
      <c r="B139" s="225"/>
      <c r="C139" s="225"/>
      <c r="D139" s="225"/>
      <c r="E139" s="225"/>
      <c r="F139" s="225"/>
      <c r="G139" s="225"/>
      <c r="H139" s="225"/>
      <c r="I139" s="225"/>
      <c r="J139" s="225"/>
      <c r="K139" s="225"/>
      <c r="L139" s="225"/>
      <c r="M139" s="225"/>
      <c r="N139" s="225"/>
      <c r="O139" s="225"/>
      <c r="P139" s="225"/>
      <c r="Q139" s="225"/>
      <c r="R139" s="225"/>
      <c r="S139" s="225"/>
      <c r="T139" s="225"/>
      <c r="U139" s="225"/>
      <c r="V139" s="225"/>
      <c r="W139" s="225"/>
      <c r="X139" s="225"/>
      <c r="Y139" s="225"/>
      <c r="Z139" s="225"/>
      <c r="AA139" s="225"/>
      <c r="AB139" s="225"/>
      <c r="AC139" s="342"/>
      <c r="AN139" s="373" t="s">
        <v>235</v>
      </c>
      <c r="AO139" s="385">
        <f t="shared" si="39"/>
        <v>0</v>
      </c>
      <c r="AP139" s="385">
        <f t="shared" si="39"/>
        <v>0</v>
      </c>
      <c r="AQ139" s="385">
        <f t="shared" si="39"/>
        <v>0</v>
      </c>
      <c r="AR139" s="385">
        <f t="shared" si="39"/>
        <v>0</v>
      </c>
      <c r="AS139" s="385">
        <f t="shared" si="39"/>
        <v>0</v>
      </c>
      <c r="AT139" s="385">
        <f t="shared" si="39"/>
        <v>0</v>
      </c>
      <c r="AU139" s="385">
        <f t="shared" si="39"/>
        <v>0</v>
      </c>
      <c r="AV139" s="385">
        <f t="shared" si="39"/>
        <v>0</v>
      </c>
      <c r="AW139" s="385">
        <f t="shared" si="39"/>
        <v>0</v>
      </c>
      <c r="AX139" s="385">
        <f t="shared" si="39"/>
        <v>0</v>
      </c>
      <c r="AY139" s="385">
        <f t="shared" si="39"/>
        <v>0</v>
      </c>
      <c r="AZ139" s="385">
        <f t="shared" si="39"/>
        <v>0</v>
      </c>
    </row>
    <row r="140" spans="2:52" x14ac:dyDescent="0.25">
      <c r="B140" s="225"/>
      <c r="C140" s="225"/>
      <c r="D140" s="225"/>
      <c r="E140" s="225"/>
      <c r="F140" s="225"/>
      <c r="G140" s="225"/>
      <c r="H140" s="225"/>
      <c r="I140" s="225"/>
      <c r="J140" s="225"/>
      <c r="K140" s="225"/>
      <c r="L140" s="225"/>
      <c r="M140" s="225"/>
      <c r="N140" s="225"/>
      <c r="O140" s="225"/>
      <c r="P140" s="225"/>
      <c r="Q140" s="225"/>
      <c r="R140" s="225"/>
      <c r="S140" s="225"/>
      <c r="T140" s="225"/>
      <c r="U140" s="225"/>
      <c r="V140" s="225"/>
      <c r="W140" s="225"/>
      <c r="X140" s="225"/>
      <c r="Y140" s="225"/>
      <c r="Z140" s="225"/>
      <c r="AA140" s="225"/>
      <c r="AB140" s="225"/>
      <c r="AC140" s="342"/>
    </row>
    <row r="141" spans="2:52" x14ac:dyDescent="0.25">
      <c r="B141" s="225"/>
      <c r="C141" s="225"/>
      <c r="D141" s="225"/>
      <c r="E141" s="225"/>
      <c r="F141" s="225"/>
      <c r="G141" s="225"/>
      <c r="H141" s="225"/>
      <c r="I141" s="225"/>
      <c r="J141" s="225"/>
      <c r="K141" s="225"/>
      <c r="L141" s="225"/>
      <c r="M141" s="225"/>
      <c r="N141" s="225"/>
      <c r="O141" s="225"/>
      <c r="P141" s="225"/>
      <c r="Q141" s="225"/>
      <c r="R141" s="225"/>
      <c r="S141" s="225"/>
      <c r="T141" s="225"/>
      <c r="U141" s="225"/>
      <c r="V141" s="225"/>
      <c r="W141" s="225"/>
      <c r="X141" s="225"/>
      <c r="Y141" s="225"/>
      <c r="Z141" s="225"/>
      <c r="AA141" s="225"/>
      <c r="AB141" s="225"/>
      <c r="AC141" s="342"/>
    </row>
    <row r="142" spans="2:52" x14ac:dyDescent="0.25">
      <c r="B142" s="225"/>
      <c r="C142" s="225"/>
      <c r="D142" s="225"/>
      <c r="E142" s="225"/>
      <c r="F142" s="225"/>
      <c r="G142" s="225"/>
      <c r="H142" s="225"/>
      <c r="I142" s="225"/>
      <c r="J142" s="225"/>
      <c r="K142" s="225"/>
      <c r="L142" s="225"/>
      <c r="M142" s="225"/>
      <c r="N142" s="225"/>
      <c r="O142" s="225"/>
      <c r="P142" s="225"/>
      <c r="Q142" s="225"/>
      <c r="R142" s="225"/>
      <c r="S142" s="225"/>
      <c r="T142" s="225"/>
      <c r="U142" s="225"/>
      <c r="V142" s="225"/>
      <c r="W142" s="225"/>
      <c r="X142" s="225"/>
      <c r="Y142" s="225"/>
      <c r="Z142" s="225"/>
      <c r="AA142" s="225"/>
      <c r="AB142" s="225"/>
      <c r="AC142" s="342"/>
    </row>
    <row r="143" spans="2:52" x14ac:dyDescent="0.25">
      <c r="B143" s="225"/>
      <c r="C143" s="225"/>
      <c r="D143" s="225"/>
      <c r="E143" s="225"/>
      <c r="F143" s="225"/>
      <c r="G143" s="225"/>
      <c r="H143" s="225"/>
      <c r="I143" s="225"/>
      <c r="J143" s="225"/>
      <c r="K143" s="225"/>
      <c r="L143" s="225"/>
      <c r="M143" s="225"/>
      <c r="N143" s="225"/>
      <c r="O143" s="225"/>
      <c r="P143" s="225"/>
      <c r="Q143" s="225"/>
      <c r="R143" s="225"/>
      <c r="S143" s="225"/>
      <c r="T143" s="225"/>
      <c r="U143" s="225"/>
      <c r="V143" s="225"/>
      <c r="W143" s="225"/>
      <c r="X143" s="225"/>
      <c r="Y143" s="225"/>
      <c r="Z143" s="225"/>
      <c r="AA143" s="225"/>
      <c r="AB143" s="225"/>
      <c r="AC143" s="342"/>
    </row>
    <row r="144" spans="2:52" x14ac:dyDescent="0.25">
      <c r="B144" s="225"/>
      <c r="C144" s="225"/>
      <c r="D144" s="225"/>
      <c r="E144" s="225"/>
      <c r="F144" s="225"/>
      <c r="G144" s="225"/>
      <c r="H144" s="225"/>
      <c r="I144" s="225"/>
      <c r="J144" s="225"/>
      <c r="K144" s="225"/>
      <c r="L144" s="225"/>
      <c r="M144" s="225"/>
      <c r="N144" s="225"/>
      <c r="O144" s="225"/>
      <c r="P144" s="225"/>
      <c r="Q144" s="225"/>
      <c r="R144" s="225"/>
      <c r="S144" s="225"/>
      <c r="T144" s="225"/>
      <c r="U144" s="225"/>
      <c r="V144" s="225"/>
      <c r="W144" s="225"/>
      <c r="X144" s="225"/>
      <c r="Y144" s="225"/>
      <c r="Z144" s="225"/>
      <c r="AA144" s="225"/>
      <c r="AB144" s="225"/>
      <c r="AC144" s="342"/>
    </row>
    <row r="145" spans="2:29" x14ac:dyDescent="0.25">
      <c r="B145" s="225"/>
      <c r="C145" s="225"/>
      <c r="D145" s="225"/>
      <c r="E145" s="225"/>
      <c r="F145" s="225"/>
      <c r="G145" s="225"/>
      <c r="H145" s="225"/>
      <c r="I145" s="225"/>
      <c r="J145" s="225"/>
      <c r="K145" s="225"/>
      <c r="L145" s="225"/>
      <c r="M145" s="225"/>
      <c r="N145" s="225"/>
      <c r="O145" s="225"/>
      <c r="P145" s="225"/>
      <c r="Q145" s="225"/>
      <c r="R145" s="225"/>
      <c r="S145" s="225"/>
      <c r="T145" s="225"/>
      <c r="U145" s="225"/>
      <c r="V145" s="225"/>
      <c r="W145" s="225"/>
      <c r="X145" s="225"/>
      <c r="Y145" s="225"/>
      <c r="Z145" s="225"/>
      <c r="AA145" s="225"/>
      <c r="AB145" s="225"/>
      <c r="AC145" s="342"/>
    </row>
    <row r="146" spans="2:29" x14ac:dyDescent="0.25">
      <c r="B146" s="225"/>
      <c r="C146" s="225"/>
      <c r="D146" s="225"/>
      <c r="E146" s="225"/>
      <c r="F146" s="225"/>
      <c r="G146" s="225"/>
      <c r="H146" s="225"/>
      <c r="I146" s="225"/>
      <c r="J146" s="225"/>
      <c r="K146" s="225"/>
      <c r="L146" s="225"/>
      <c r="M146" s="225"/>
      <c r="N146" s="225"/>
      <c r="O146" s="225"/>
      <c r="P146" s="225"/>
      <c r="Q146" s="225"/>
      <c r="R146" s="225"/>
      <c r="S146" s="225"/>
      <c r="T146" s="225"/>
      <c r="U146" s="225"/>
      <c r="V146" s="225"/>
      <c r="W146" s="225"/>
      <c r="X146" s="225"/>
      <c r="Y146" s="225"/>
      <c r="Z146" s="225"/>
      <c r="AA146" s="225"/>
      <c r="AB146" s="225"/>
      <c r="AC146" s="342"/>
    </row>
    <row r="147" spans="2:29" x14ac:dyDescent="0.25">
      <c r="B147" s="225"/>
      <c r="C147" s="225"/>
      <c r="D147" s="225"/>
      <c r="E147" s="225"/>
      <c r="F147" s="225"/>
      <c r="G147" s="225"/>
      <c r="H147" s="225"/>
      <c r="I147" s="225"/>
      <c r="J147" s="225"/>
      <c r="K147" s="225"/>
      <c r="L147" s="225"/>
      <c r="M147" s="225"/>
      <c r="N147" s="225"/>
      <c r="O147" s="225"/>
      <c r="P147" s="225"/>
      <c r="Q147" s="225"/>
      <c r="R147" s="225"/>
      <c r="S147" s="225"/>
      <c r="T147" s="225"/>
      <c r="U147" s="225"/>
      <c r="V147" s="225"/>
      <c r="W147" s="225"/>
      <c r="X147" s="225"/>
      <c r="Y147" s="225"/>
      <c r="Z147" s="225"/>
      <c r="AA147" s="225"/>
      <c r="AB147" s="225"/>
      <c r="AC147" s="342"/>
    </row>
    <row r="148" spans="2:29" x14ac:dyDescent="0.25"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5"/>
      <c r="P148" s="225"/>
      <c r="Q148" s="225"/>
      <c r="R148" s="225"/>
      <c r="S148" s="225"/>
      <c r="T148" s="225"/>
      <c r="U148" s="225"/>
      <c r="V148" s="225"/>
      <c r="W148" s="225"/>
      <c r="X148" s="225"/>
      <c r="Y148" s="225"/>
      <c r="Z148" s="225"/>
      <c r="AA148" s="225"/>
      <c r="AB148" s="225"/>
      <c r="AC148" s="342"/>
    </row>
    <row r="149" spans="2:29" x14ac:dyDescent="0.25">
      <c r="B149" s="225"/>
      <c r="C149" s="225"/>
      <c r="D149" s="225"/>
      <c r="E149" s="225"/>
      <c r="F149" s="225"/>
      <c r="G149" s="225"/>
      <c r="H149" s="225"/>
      <c r="I149" s="225"/>
      <c r="J149" s="225"/>
      <c r="K149" s="225"/>
      <c r="L149" s="225"/>
      <c r="M149" s="225"/>
      <c r="N149" s="225"/>
      <c r="O149" s="225"/>
      <c r="P149" s="225"/>
      <c r="Q149" s="225"/>
      <c r="R149" s="225"/>
      <c r="S149" s="225"/>
      <c r="T149" s="225"/>
      <c r="U149" s="225"/>
      <c r="V149" s="225"/>
      <c r="W149" s="225"/>
      <c r="X149" s="225"/>
      <c r="Y149" s="225"/>
      <c r="Z149" s="225"/>
      <c r="AA149" s="225"/>
      <c r="AB149" s="225"/>
      <c r="AC149" s="342"/>
    </row>
    <row r="150" spans="2:29" x14ac:dyDescent="0.25">
      <c r="B150" s="225"/>
      <c r="C150" s="225"/>
      <c r="D150" s="225"/>
      <c r="E150" s="225"/>
      <c r="F150" s="225"/>
      <c r="G150" s="225"/>
      <c r="H150" s="225"/>
      <c r="I150" s="225"/>
      <c r="J150" s="225"/>
      <c r="K150" s="225"/>
      <c r="L150" s="225"/>
      <c r="M150" s="225"/>
      <c r="N150" s="225"/>
      <c r="O150" s="225"/>
      <c r="P150" s="225"/>
      <c r="Q150" s="225"/>
      <c r="R150" s="225"/>
      <c r="S150" s="225"/>
      <c r="T150" s="225"/>
      <c r="U150" s="225"/>
      <c r="V150" s="225"/>
      <c r="W150" s="225"/>
      <c r="X150" s="225"/>
      <c r="Y150" s="225"/>
      <c r="Z150" s="225"/>
      <c r="AA150" s="225"/>
      <c r="AB150" s="225"/>
      <c r="AC150" s="342"/>
    </row>
    <row r="151" spans="2:29" x14ac:dyDescent="0.25">
      <c r="B151" s="225"/>
      <c r="C151" s="225"/>
      <c r="D151" s="225"/>
      <c r="E151" s="225"/>
      <c r="F151" s="225"/>
      <c r="G151" s="225"/>
      <c r="H151" s="225"/>
      <c r="I151" s="225"/>
      <c r="J151" s="225"/>
      <c r="K151" s="225"/>
      <c r="L151" s="225"/>
      <c r="M151" s="225"/>
      <c r="N151" s="225"/>
      <c r="O151" s="225"/>
      <c r="P151" s="225"/>
      <c r="Q151" s="225"/>
      <c r="R151" s="225"/>
      <c r="S151" s="225"/>
      <c r="T151" s="225"/>
      <c r="U151" s="225"/>
      <c r="V151" s="225"/>
      <c r="W151" s="225"/>
      <c r="X151" s="225"/>
      <c r="Y151" s="225"/>
      <c r="Z151" s="225"/>
      <c r="AA151" s="225"/>
      <c r="AB151" s="225"/>
      <c r="AC151" s="342"/>
    </row>
    <row r="152" spans="2:29" x14ac:dyDescent="0.25">
      <c r="B152" s="225"/>
      <c r="C152" s="225"/>
      <c r="D152" s="225"/>
      <c r="E152" s="225"/>
      <c r="F152" s="225"/>
      <c r="G152" s="225"/>
      <c r="H152" s="225"/>
      <c r="I152" s="225"/>
      <c r="J152" s="225"/>
      <c r="K152" s="225"/>
      <c r="L152" s="225"/>
      <c r="M152" s="225"/>
      <c r="N152" s="225"/>
      <c r="O152" s="225"/>
      <c r="P152" s="225"/>
      <c r="Q152" s="225"/>
      <c r="R152" s="225"/>
      <c r="S152" s="225"/>
      <c r="T152" s="225"/>
      <c r="U152" s="225"/>
      <c r="V152" s="225"/>
      <c r="W152" s="225"/>
      <c r="X152" s="225"/>
      <c r="Y152" s="225"/>
      <c r="Z152" s="225"/>
      <c r="AA152" s="225"/>
      <c r="AB152" s="225"/>
      <c r="AC152" s="342"/>
    </row>
    <row r="153" spans="2:29" x14ac:dyDescent="0.25">
      <c r="B153" s="225"/>
      <c r="C153" s="225"/>
      <c r="D153" s="225"/>
      <c r="E153" s="225"/>
      <c r="F153" s="225"/>
      <c r="G153" s="225"/>
      <c r="H153" s="225"/>
      <c r="I153" s="225"/>
      <c r="J153" s="225"/>
      <c r="K153" s="225"/>
      <c r="L153" s="225"/>
      <c r="M153" s="225"/>
      <c r="N153" s="225"/>
      <c r="O153" s="225"/>
      <c r="P153" s="225"/>
      <c r="Q153" s="225"/>
      <c r="R153" s="225"/>
      <c r="S153" s="225"/>
      <c r="T153" s="225"/>
      <c r="U153" s="225"/>
      <c r="V153" s="225"/>
      <c r="W153" s="225"/>
      <c r="X153" s="225"/>
      <c r="Y153" s="225"/>
      <c r="Z153" s="225"/>
      <c r="AA153" s="225"/>
      <c r="AB153" s="225"/>
      <c r="AC153" s="342"/>
    </row>
    <row r="154" spans="2:29" x14ac:dyDescent="0.25">
      <c r="B154" s="225"/>
      <c r="C154" s="225"/>
      <c r="D154" s="225"/>
      <c r="E154" s="225"/>
      <c r="F154" s="225"/>
      <c r="G154" s="225"/>
      <c r="H154" s="225"/>
      <c r="I154" s="225"/>
      <c r="J154" s="225"/>
      <c r="K154" s="225"/>
      <c r="L154" s="225"/>
      <c r="M154" s="225"/>
      <c r="N154" s="225"/>
      <c r="O154" s="225"/>
      <c r="P154" s="225"/>
      <c r="Q154" s="225"/>
      <c r="R154" s="225"/>
      <c r="S154" s="225"/>
      <c r="T154" s="225"/>
      <c r="U154" s="225"/>
      <c r="V154" s="225"/>
      <c r="W154" s="225"/>
      <c r="X154" s="225"/>
      <c r="Y154" s="225"/>
      <c r="Z154" s="225"/>
      <c r="AA154" s="225"/>
      <c r="AB154" s="225"/>
      <c r="AC154" s="342"/>
    </row>
    <row r="155" spans="2:29" x14ac:dyDescent="0.25">
      <c r="B155" s="225"/>
      <c r="C155" s="225"/>
      <c r="D155" s="225"/>
      <c r="E155" s="225"/>
      <c r="F155" s="225"/>
      <c r="G155" s="225"/>
      <c r="H155" s="225"/>
      <c r="I155" s="225"/>
      <c r="J155" s="225"/>
      <c r="K155" s="225"/>
      <c r="L155" s="225"/>
      <c r="M155" s="225"/>
      <c r="N155" s="225"/>
      <c r="O155" s="225"/>
      <c r="P155" s="225"/>
      <c r="Q155" s="225"/>
      <c r="R155" s="225"/>
      <c r="S155" s="225"/>
      <c r="T155" s="225"/>
      <c r="U155" s="225"/>
      <c r="V155" s="225"/>
      <c r="W155" s="225"/>
      <c r="X155" s="225"/>
      <c r="Y155" s="225"/>
      <c r="Z155" s="225"/>
      <c r="AA155" s="225"/>
      <c r="AB155" s="225"/>
      <c r="AC155" s="342"/>
    </row>
    <row r="156" spans="2:29" x14ac:dyDescent="0.25">
      <c r="B156" s="225"/>
      <c r="C156" s="225"/>
      <c r="D156" s="225"/>
      <c r="E156" s="225"/>
      <c r="F156" s="225"/>
      <c r="G156" s="225"/>
      <c r="H156" s="225"/>
      <c r="I156" s="225"/>
      <c r="J156" s="225"/>
      <c r="K156" s="225"/>
      <c r="L156" s="225"/>
      <c r="M156" s="225"/>
      <c r="N156" s="225"/>
      <c r="O156" s="225"/>
      <c r="P156" s="225"/>
      <c r="Q156" s="225"/>
      <c r="R156" s="225"/>
      <c r="S156" s="225"/>
      <c r="T156" s="225"/>
      <c r="U156" s="225"/>
      <c r="V156" s="225"/>
      <c r="W156" s="225"/>
      <c r="X156" s="225"/>
      <c r="Y156" s="225"/>
      <c r="Z156" s="225"/>
      <c r="AA156" s="225"/>
      <c r="AB156" s="225"/>
      <c r="AC156" s="342"/>
    </row>
    <row r="157" spans="2:29" x14ac:dyDescent="0.25">
      <c r="B157" s="225"/>
      <c r="C157" s="225"/>
      <c r="D157" s="225"/>
      <c r="E157" s="225"/>
      <c r="F157" s="225"/>
      <c r="G157" s="225"/>
      <c r="H157" s="225"/>
      <c r="I157" s="225"/>
      <c r="J157" s="225"/>
      <c r="K157" s="225"/>
      <c r="L157" s="225"/>
      <c r="M157" s="225"/>
      <c r="N157" s="225"/>
      <c r="O157" s="225"/>
      <c r="P157" s="225"/>
      <c r="Q157" s="225"/>
      <c r="R157" s="225"/>
      <c r="S157" s="225"/>
      <c r="T157" s="225"/>
      <c r="U157" s="225"/>
      <c r="V157" s="225"/>
      <c r="W157" s="225"/>
      <c r="X157" s="225"/>
      <c r="Y157" s="225"/>
      <c r="Z157" s="225"/>
      <c r="AA157" s="225"/>
      <c r="AB157" s="225"/>
      <c r="AC157" s="342"/>
    </row>
    <row r="158" spans="2:29" x14ac:dyDescent="0.25">
      <c r="B158" s="225"/>
      <c r="C158" s="225"/>
      <c r="D158" s="225"/>
      <c r="E158" s="225"/>
      <c r="F158" s="225"/>
      <c r="G158" s="225"/>
      <c r="H158" s="225"/>
      <c r="I158" s="225"/>
      <c r="J158" s="225"/>
      <c r="K158" s="225"/>
      <c r="L158" s="225"/>
      <c r="M158" s="225"/>
      <c r="N158" s="225"/>
      <c r="O158" s="225"/>
      <c r="P158" s="225"/>
      <c r="Q158" s="225"/>
      <c r="R158" s="225"/>
      <c r="S158" s="225"/>
      <c r="T158" s="225"/>
      <c r="U158" s="225"/>
      <c r="V158" s="225"/>
      <c r="W158" s="225"/>
      <c r="X158" s="225"/>
      <c r="Y158" s="225"/>
      <c r="Z158" s="225"/>
      <c r="AA158" s="225"/>
      <c r="AB158" s="225"/>
      <c r="AC158" s="342"/>
    </row>
    <row r="159" spans="2:29" x14ac:dyDescent="0.25">
      <c r="B159" s="225"/>
      <c r="C159" s="225"/>
      <c r="D159" s="225"/>
      <c r="E159" s="225"/>
      <c r="F159" s="225"/>
      <c r="G159" s="225"/>
      <c r="H159" s="225"/>
      <c r="I159" s="225"/>
      <c r="J159" s="225"/>
      <c r="K159" s="225"/>
      <c r="L159" s="225"/>
      <c r="M159" s="225"/>
      <c r="N159" s="225"/>
      <c r="O159" s="225"/>
      <c r="P159" s="225"/>
      <c r="Q159" s="225"/>
      <c r="R159" s="225"/>
      <c r="S159" s="225"/>
      <c r="T159" s="225"/>
      <c r="U159" s="225"/>
      <c r="V159" s="225"/>
      <c r="W159" s="225"/>
      <c r="X159" s="225"/>
      <c r="Y159" s="225"/>
      <c r="Z159" s="225"/>
      <c r="AA159" s="225"/>
      <c r="AB159" s="225"/>
      <c r="AC159" s="342"/>
    </row>
    <row r="160" spans="2:29" x14ac:dyDescent="0.25">
      <c r="B160" s="225"/>
      <c r="C160" s="225"/>
      <c r="D160" s="225"/>
      <c r="E160" s="225"/>
      <c r="F160" s="225"/>
      <c r="G160" s="225"/>
      <c r="H160" s="225"/>
      <c r="I160" s="225"/>
      <c r="J160" s="225"/>
      <c r="K160" s="225"/>
      <c r="L160" s="225"/>
      <c r="M160" s="225"/>
      <c r="N160" s="225"/>
      <c r="O160" s="225"/>
      <c r="P160" s="225"/>
      <c r="Q160" s="225"/>
      <c r="R160" s="225"/>
      <c r="S160" s="225"/>
      <c r="T160" s="225"/>
      <c r="U160" s="225"/>
      <c r="V160" s="225"/>
      <c r="W160" s="225"/>
      <c r="X160" s="225"/>
      <c r="Y160" s="225"/>
      <c r="Z160" s="225"/>
      <c r="AA160" s="225"/>
      <c r="AB160" s="225"/>
      <c r="AC160" s="342"/>
    </row>
    <row r="161" spans="2:29" x14ac:dyDescent="0.25">
      <c r="B161" s="225"/>
      <c r="C161" s="225"/>
      <c r="D161" s="225"/>
      <c r="E161" s="225"/>
      <c r="F161" s="225"/>
      <c r="G161" s="225"/>
      <c r="H161" s="225"/>
      <c r="I161" s="225"/>
      <c r="J161" s="225"/>
      <c r="K161" s="225"/>
      <c r="L161" s="225"/>
      <c r="M161" s="225"/>
      <c r="N161" s="225"/>
      <c r="O161" s="225"/>
      <c r="P161" s="225"/>
      <c r="Q161" s="225"/>
      <c r="R161" s="225"/>
      <c r="S161" s="225"/>
      <c r="T161" s="225"/>
      <c r="U161" s="225"/>
      <c r="V161" s="225"/>
      <c r="W161" s="225"/>
      <c r="X161" s="225"/>
      <c r="Y161" s="225"/>
      <c r="Z161" s="225"/>
      <c r="AA161" s="225"/>
      <c r="AB161" s="225"/>
      <c r="AC161" s="342"/>
    </row>
    <row r="162" spans="2:29" x14ac:dyDescent="0.25">
      <c r="B162" s="225"/>
      <c r="C162" s="225"/>
      <c r="D162" s="225"/>
      <c r="E162" s="225"/>
      <c r="F162" s="225"/>
      <c r="G162" s="225"/>
      <c r="H162" s="225"/>
      <c r="I162" s="225"/>
      <c r="J162" s="225"/>
      <c r="K162" s="225"/>
      <c r="L162" s="225"/>
      <c r="M162" s="225"/>
      <c r="N162" s="225"/>
      <c r="O162" s="225"/>
      <c r="P162" s="225"/>
      <c r="Q162" s="225"/>
      <c r="R162" s="225"/>
      <c r="S162" s="225"/>
      <c r="T162" s="225"/>
      <c r="U162" s="225"/>
      <c r="V162" s="225"/>
      <c r="W162" s="225"/>
      <c r="X162" s="225"/>
      <c r="Y162" s="225"/>
      <c r="Z162" s="225"/>
      <c r="AA162" s="225"/>
      <c r="AB162" s="225"/>
      <c r="AC162" s="342"/>
    </row>
    <row r="163" spans="2:29" x14ac:dyDescent="0.25">
      <c r="B163" s="225"/>
      <c r="C163" s="225"/>
      <c r="D163" s="225"/>
      <c r="E163" s="225"/>
      <c r="F163" s="225"/>
      <c r="G163" s="225"/>
      <c r="H163" s="225"/>
      <c r="I163" s="225"/>
      <c r="J163" s="225"/>
      <c r="K163" s="225"/>
      <c r="L163" s="225"/>
      <c r="M163" s="225"/>
      <c r="N163" s="225"/>
      <c r="O163" s="225"/>
      <c r="P163" s="225"/>
      <c r="Q163" s="225"/>
      <c r="R163" s="225"/>
      <c r="S163" s="225"/>
      <c r="T163" s="225"/>
      <c r="U163" s="225"/>
      <c r="V163" s="225"/>
      <c r="W163" s="225"/>
      <c r="X163" s="225"/>
      <c r="Y163" s="225"/>
      <c r="Z163" s="225"/>
      <c r="AA163" s="225"/>
      <c r="AB163" s="225"/>
      <c r="AC163" s="342"/>
    </row>
    <row r="164" spans="2:29" x14ac:dyDescent="0.25">
      <c r="B164" s="225"/>
      <c r="C164" s="225"/>
      <c r="D164" s="225"/>
      <c r="E164" s="225"/>
      <c r="F164" s="225"/>
      <c r="G164" s="225"/>
      <c r="H164" s="225"/>
      <c r="I164" s="225"/>
      <c r="J164" s="225"/>
      <c r="K164" s="225"/>
      <c r="L164" s="225"/>
      <c r="M164" s="225"/>
      <c r="N164" s="225"/>
      <c r="O164" s="225"/>
      <c r="P164" s="225"/>
      <c r="Q164" s="225"/>
      <c r="R164" s="225"/>
      <c r="S164" s="225"/>
      <c r="T164" s="225"/>
      <c r="U164" s="225"/>
      <c r="V164" s="225"/>
      <c r="W164" s="225"/>
      <c r="X164" s="225"/>
      <c r="Y164" s="225"/>
      <c r="Z164" s="225"/>
      <c r="AA164" s="225"/>
      <c r="AB164" s="225"/>
      <c r="AC164" s="342"/>
    </row>
    <row r="165" spans="2:29" x14ac:dyDescent="0.25">
      <c r="B165" s="225"/>
      <c r="C165" s="225"/>
      <c r="D165" s="225"/>
      <c r="E165" s="225"/>
      <c r="F165" s="225"/>
      <c r="G165" s="225"/>
      <c r="H165" s="225"/>
      <c r="I165" s="225"/>
      <c r="J165" s="225"/>
      <c r="K165" s="225"/>
      <c r="L165" s="225"/>
      <c r="M165" s="225"/>
      <c r="N165" s="225"/>
      <c r="O165" s="225"/>
      <c r="P165" s="225"/>
      <c r="Q165" s="225"/>
      <c r="R165" s="225"/>
      <c r="S165" s="225"/>
      <c r="T165" s="225"/>
      <c r="U165" s="225"/>
      <c r="V165" s="225"/>
      <c r="W165" s="225"/>
      <c r="X165" s="225"/>
      <c r="Y165" s="225"/>
      <c r="Z165" s="225"/>
      <c r="AA165" s="225"/>
      <c r="AB165" s="225"/>
      <c r="AC165" s="342"/>
    </row>
    <row r="166" spans="2:29" x14ac:dyDescent="0.25">
      <c r="B166" s="225"/>
      <c r="C166" s="225"/>
      <c r="D166" s="225"/>
      <c r="E166" s="225"/>
      <c r="F166" s="225"/>
      <c r="G166" s="225"/>
      <c r="H166" s="225"/>
      <c r="I166" s="225"/>
      <c r="J166" s="225"/>
      <c r="K166" s="225"/>
      <c r="L166" s="225"/>
      <c r="M166" s="225"/>
      <c r="N166" s="225"/>
      <c r="O166" s="225"/>
      <c r="P166" s="225"/>
      <c r="Q166" s="225"/>
      <c r="R166" s="225"/>
      <c r="S166" s="225"/>
      <c r="T166" s="225"/>
      <c r="U166" s="225"/>
      <c r="V166" s="225"/>
      <c r="W166" s="225"/>
      <c r="X166" s="225"/>
      <c r="Y166" s="225"/>
      <c r="Z166" s="225"/>
      <c r="AA166" s="225"/>
      <c r="AB166" s="225"/>
      <c r="AC166" s="342"/>
    </row>
    <row r="167" spans="2:29" x14ac:dyDescent="0.25">
      <c r="B167" s="225"/>
      <c r="C167" s="225"/>
      <c r="D167" s="225"/>
      <c r="E167" s="225"/>
      <c r="F167" s="225"/>
      <c r="G167" s="225"/>
      <c r="H167" s="225"/>
      <c r="I167" s="225"/>
      <c r="J167" s="225"/>
      <c r="K167" s="225"/>
      <c r="L167" s="225"/>
      <c r="M167" s="225"/>
      <c r="N167" s="225"/>
      <c r="O167" s="225"/>
      <c r="P167" s="225"/>
      <c r="Q167" s="225"/>
      <c r="R167" s="225"/>
      <c r="S167" s="225"/>
      <c r="T167" s="225"/>
      <c r="U167" s="225"/>
      <c r="V167" s="225"/>
      <c r="W167" s="225"/>
      <c r="X167" s="225"/>
      <c r="Y167" s="225"/>
      <c r="Z167" s="225"/>
      <c r="AA167" s="225"/>
      <c r="AB167" s="225"/>
      <c r="AC167" s="342"/>
    </row>
    <row r="168" spans="2:29" x14ac:dyDescent="0.25">
      <c r="B168" s="225"/>
      <c r="C168" s="225"/>
      <c r="D168" s="225"/>
      <c r="E168" s="225"/>
      <c r="F168" s="225"/>
      <c r="G168" s="225"/>
      <c r="H168" s="225"/>
      <c r="I168" s="225"/>
      <c r="J168" s="225"/>
      <c r="K168" s="225"/>
      <c r="L168" s="225"/>
      <c r="M168" s="225"/>
      <c r="N168" s="225"/>
      <c r="O168" s="225"/>
      <c r="P168" s="225"/>
      <c r="Q168" s="225"/>
      <c r="R168" s="225"/>
      <c r="S168" s="225"/>
      <c r="T168" s="225"/>
      <c r="U168" s="225"/>
      <c r="V168" s="225"/>
      <c r="W168" s="225"/>
      <c r="X168" s="225"/>
      <c r="Y168" s="225"/>
      <c r="Z168" s="225"/>
      <c r="AA168" s="225"/>
      <c r="AB168" s="225"/>
      <c r="AC168" s="342"/>
    </row>
    <row r="169" spans="2:29" x14ac:dyDescent="0.25">
      <c r="B169" s="225"/>
      <c r="C169" s="225"/>
      <c r="D169" s="225"/>
      <c r="E169" s="225"/>
      <c r="F169" s="225"/>
      <c r="G169" s="225"/>
      <c r="H169" s="225"/>
      <c r="I169" s="225"/>
      <c r="J169" s="225"/>
      <c r="K169" s="225"/>
      <c r="L169" s="225"/>
      <c r="M169" s="225"/>
      <c r="N169" s="225"/>
      <c r="O169" s="225"/>
      <c r="P169" s="225"/>
      <c r="Q169" s="225"/>
      <c r="R169" s="225"/>
      <c r="S169" s="225"/>
      <c r="T169" s="225"/>
      <c r="U169" s="225"/>
      <c r="V169" s="225"/>
      <c r="W169" s="225"/>
      <c r="X169" s="225"/>
      <c r="Y169" s="225"/>
      <c r="Z169" s="225"/>
      <c r="AA169" s="225"/>
      <c r="AB169" s="225"/>
      <c r="AC169" s="342"/>
    </row>
    <row r="170" spans="2:29" x14ac:dyDescent="0.25">
      <c r="B170" s="225"/>
      <c r="C170" s="225"/>
      <c r="D170" s="225"/>
      <c r="E170" s="225"/>
      <c r="F170" s="225"/>
      <c r="G170" s="225"/>
      <c r="H170" s="225"/>
      <c r="I170" s="225"/>
      <c r="J170" s="225"/>
      <c r="K170" s="225"/>
      <c r="L170" s="225"/>
      <c r="M170" s="225"/>
      <c r="N170" s="225"/>
      <c r="O170" s="225"/>
      <c r="P170" s="225"/>
      <c r="Q170" s="225"/>
      <c r="R170" s="225"/>
      <c r="S170" s="225"/>
      <c r="T170" s="225"/>
      <c r="U170" s="225"/>
      <c r="V170" s="225"/>
      <c r="W170" s="225"/>
      <c r="X170" s="225"/>
      <c r="Y170" s="225"/>
      <c r="Z170" s="225"/>
      <c r="AA170" s="225"/>
      <c r="AB170" s="225"/>
      <c r="AC170" s="342"/>
    </row>
    <row r="171" spans="2:29" x14ac:dyDescent="0.25">
      <c r="B171" s="225"/>
      <c r="C171" s="225"/>
      <c r="D171" s="225"/>
      <c r="E171" s="225"/>
      <c r="F171" s="225"/>
      <c r="G171" s="225"/>
      <c r="H171" s="225"/>
      <c r="I171" s="225"/>
      <c r="J171" s="225"/>
      <c r="K171" s="225"/>
      <c r="L171" s="225"/>
      <c r="M171" s="225"/>
      <c r="N171" s="225"/>
      <c r="O171" s="225"/>
      <c r="P171" s="225"/>
      <c r="Q171" s="225"/>
      <c r="R171" s="225"/>
      <c r="S171" s="225"/>
      <c r="T171" s="225"/>
      <c r="U171" s="225"/>
      <c r="V171" s="225"/>
      <c r="W171" s="225"/>
      <c r="X171" s="225"/>
      <c r="Y171" s="225"/>
      <c r="Z171" s="225"/>
      <c r="AA171" s="225"/>
      <c r="AB171" s="225"/>
      <c r="AC171" s="342"/>
    </row>
    <row r="172" spans="2:29" x14ac:dyDescent="0.25">
      <c r="B172" s="225"/>
      <c r="C172" s="225"/>
      <c r="D172" s="225"/>
      <c r="E172" s="225"/>
      <c r="F172" s="225"/>
      <c r="G172" s="225"/>
      <c r="H172" s="225"/>
      <c r="I172" s="225"/>
      <c r="J172" s="225"/>
      <c r="K172" s="225"/>
      <c r="L172" s="225"/>
      <c r="M172" s="225"/>
      <c r="N172" s="225"/>
      <c r="O172" s="225"/>
      <c r="P172" s="225"/>
      <c r="Q172" s="225"/>
      <c r="R172" s="225"/>
      <c r="S172" s="225"/>
      <c r="T172" s="225"/>
      <c r="U172" s="225"/>
      <c r="V172" s="225"/>
      <c r="W172" s="225"/>
      <c r="X172" s="225"/>
      <c r="Y172" s="225"/>
      <c r="Z172" s="225"/>
      <c r="AA172" s="225"/>
      <c r="AB172" s="225"/>
      <c r="AC172" s="342"/>
    </row>
    <row r="173" spans="2:29" x14ac:dyDescent="0.25">
      <c r="B173" s="225"/>
      <c r="C173" s="225"/>
      <c r="D173" s="225"/>
      <c r="E173" s="225"/>
      <c r="F173" s="225"/>
      <c r="G173" s="225"/>
      <c r="H173" s="225"/>
      <c r="I173" s="225"/>
      <c r="J173" s="225"/>
      <c r="K173" s="225"/>
      <c r="L173" s="225"/>
      <c r="M173" s="225"/>
      <c r="N173" s="225"/>
      <c r="O173" s="225"/>
      <c r="P173" s="225"/>
      <c r="Q173" s="225"/>
      <c r="R173" s="225"/>
      <c r="S173" s="225"/>
      <c r="T173" s="225"/>
      <c r="U173" s="225"/>
      <c r="V173" s="225"/>
      <c r="W173" s="225"/>
      <c r="X173" s="225"/>
      <c r="Y173" s="225"/>
      <c r="Z173" s="225"/>
      <c r="AA173" s="225"/>
      <c r="AB173" s="225"/>
      <c r="AC173" s="342"/>
    </row>
    <row r="174" spans="2:29" x14ac:dyDescent="0.25">
      <c r="B174" s="225"/>
      <c r="C174" s="225"/>
      <c r="D174" s="225"/>
      <c r="E174" s="225"/>
      <c r="F174" s="225"/>
      <c r="G174" s="225"/>
      <c r="H174" s="225"/>
      <c r="I174" s="225"/>
      <c r="J174" s="225"/>
      <c r="K174" s="225"/>
      <c r="L174" s="225"/>
      <c r="M174" s="225"/>
      <c r="N174" s="225"/>
      <c r="O174" s="225"/>
      <c r="P174" s="225"/>
      <c r="Q174" s="225"/>
      <c r="R174" s="225"/>
      <c r="S174" s="225"/>
      <c r="T174" s="225"/>
      <c r="U174" s="225"/>
      <c r="V174" s="225"/>
      <c r="W174" s="225"/>
      <c r="X174" s="225"/>
      <c r="Y174" s="225"/>
      <c r="Z174" s="225"/>
      <c r="AA174" s="225"/>
      <c r="AB174" s="225"/>
      <c r="AC174" s="342"/>
    </row>
    <row r="175" spans="2:29" x14ac:dyDescent="0.25"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5"/>
      <c r="P175" s="225"/>
      <c r="Q175" s="225"/>
      <c r="R175" s="225"/>
      <c r="S175" s="225"/>
      <c r="T175" s="225"/>
      <c r="U175" s="225"/>
      <c r="V175" s="225"/>
      <c r="W175" s="225"/>
      <c r="X175" s="225"/>
      <c r="Y175" s="225"/>
      <c r="Z175" s="225"/>
      <c r="AA175" s="225"/>
      <c r="AB175" s="225"/>
      <c r="AC175" s="342"/>
    </row>
    <row r="176" spans="2:29" x14ac:dyDescent="0.25">
      <c r="B176" s="225"/>
      <c r="C176" s="225"/>
      <c r="D176" s="225"/>
      <c r="E176" s="225"/>
      <c r="F176" s="225"/>
      <c r="G176" s="225"/>
      <c r="H176" s="225"/>
      <c r="I176" s="225"/>
      <c r="J176" s="225"/>
      <c r="K176" s="225"/>
      <c r="L176" s="225"/>
      <c r="M176" s="225"/>
      <c r="N176" s="225"/>
      <c r="O176" s="225"/>
      <c r="P176" s="225"/>
      <c r="Q176" s="225"/>
      <c r="R176" s="225"/>
      <c r="S176" s="225"/>
      <c r="T176" s="225"/>
      <c r="U176" s="225"/>
      <c r="V176" s="225"/>
      <c r="W176" s="225"/>
      <c r="X176" s="225"/>
      <c r="Y176" s="225"/>
      <c r="Z176" s="225"/>
      <c r="AA176" s="225"/>
      <c r="AB176" s="225"/>
      <c r="AC176" s="342"/>
    </row>
    <row r="177" spans="2:29" x14ac:dyDescent="0.25">
      <c r="B177" s="225"/>
      <c r="C177" s="225"/>
      <c r="D177" s="225"/>
      <c r="E177" s="225"/>
      <c r="F177" s="225"/>
      <c r="G177" s="225"/>
      <c r="H177" s="225"/>
      <c r="I177" s="225"/>
      <c r="J177" s="225"/>
      <c r="K177" s="225"/>
      <c r="L177" s="225"/>
      <c r="M177" s="225"/>
      <c r="N177" s="225"/>
      <c r="O177" s="225"/>
      <c r="P177" s="225"/>
      <c r="Q177" s="225"/>
      <c r="R177" s="225"/>
      <c r="S177" s="225"/>
      <c r="T177" s="225"/>
      <c r="U177" s="225"/>
      <c r="V177" s="225"/>
      <c r="W177" s="225"/>
      <c r="X177" s="225"/>
      <c r="Y177" s="225"/>
      <c r="Z177" s="225"/>
      <c r="AA177" s="225"/>
      <c r="AB177" s="225"/>
      <c r="AC177" s="342"/>
    </row>
    <row r="178" spans="2:29" x14ac:dyDescent="0.25">
      <c r="B178" s="225"/>
      <c r="C178" s="225"/>
      <c r="D178" s="225"/>
      <c r="E178" s="225"/>
      <c r="F178" s="225"/>
      <c r="G178" s="225"/>
      <c r="H178" s="225"/>
      <c r="I178" s="225"/>
      <c r="J178" s="225"/>
      <c r="K178" s="225"/>
      <c r="L178" s="225"/>
      <c r="M178" s="225"/>
      <c r="N178" s="225"/>
      <c r="O178" s="225"/>
      <c r="P178" s="225"/>
      <c r="Q178" s="225"/>
      <c r="R178" s="225"/>
      <c r="S178" s="225"/>
      <c r="T178" s="225"/>
      <c r="U178" s="225"/>
      <c r="V178" s="225"/>
      <c r="W178" s="225"/>
      <c r="X178" s="225"/>
      <c r="Y178" s="225"/>
      <c r="Z178" s="225"/>
      <c r="AA178" s="225"/>
      <c r="AB178" s="225"/>
      <c r="AC178" s="342"/>
    </row>
    <row r="179" spans="2:29" x14ac:dyDescent="0.25">
      <c r="B179" s="225"/>
      <c r="C179" s="225"/>
      <c r="D179" s="225"/>
      <c r="E179" s="225"/>
      <c r="F179" s="225"/>
      <c r="G179" s="225"/>
      <c r="H179" s="225"/>
      <c r="I179" s="225"/>
      <c r="J179" s="225"/>
      <c r="K179" s="225"/>
      <c r="L179" s="225"/>
      <c r="M179" s="225"/>
      <c r="N179" s="225"/>
      <c r="O179" s="225"/>
      <c r="P179" s="225"/>
      <c r="Q179" s="225"/>
      <c r="R179" s="225"/>
      <c r="S179" s="225"/>
      <c r="T179" s="225"/>
      <c r="U179" s="225"/>
      <c r="V179" s="225"/>
      <c r="W179" s="225"/>
      <c r="X179" s="225"/>
      <c r="Y179" s="225"/>
      <c r="Z179" s="225"/>
      <c r="AA179" s="225"/>
      <c r="AB179" s="225"/>
      <c r="AC179" s="342"/>
    </row>
    <row r="180" spans="2:29" x14ac:dyDescent="0.25">
      <c r="B180" s="225"/>
      <c r="C180" s="225"/>
      <c r="D180" s="225"/>
      <c r="E180" s="225"/>
      <c r="F180" s="225"/>
      <c r="G180" s="225"/>
      <c r="H180" s="225"/>
      <c r="I180" s="225"/>
      <c r="J180" s="225"/>
      <c r="K180" s="225"/>
      <c r="L180" s="225"/>
      <c r="M180" s="225"/>
      <c r="N180" s="225"/>
      <c r="O180" s="225"/>
      <c r="P180" s="225"/>
      <c r="Q180" s="225"/>
      <c r="R180" s="225"/>
      <c r="S180" s="225"/>
      <c r="T180" s="225"/>
      <c r="U180" s="225"/>
      <c r="V180" s="225"/>
      <c r="W180" s="225"/>
      <c r="X180" s="225"/>
      <c r="Y180" s="225"/>
      <c r="Z180" s="225"/>
      <c r="AA180" s="225"/>
      <c r="AB180" s="225"/>
      <c r="AC180" s="342"/>
    </row>
    <row r="181" spans="2:29" x14ac:dyDescent="0.25">
      <c r="B181" s="225"/>
      <c r="C181" s="225"/>
      <c r="D181" s="225"/>
      <c r="E181" s="225"/>
      <c r="F181" s="225"/>
      <c r="G181" s="225"/>
      <c r="H181" s="225"/>
      <c r="I181" s="225"/>
      <c r="J181" s="225"/>
      <c r="K181" s="225"/>
      <c r="L181" s="225"/>
      <c r="M181" s="225"/>
      <c r="N181" s="225"/>
      <c r="O181" s="225"/>
      <c r="P181" s="225"/>
      <c r="Q181" s="225"/>
      <c r="R181" s="225"/>
      <c r="S181" s="225"/>
      <c r="T181" s="225"/>
      <c r="U181" s="225"/>
      <c r="V181" s="225"/>
      <c r="W181" s="225"/>
      <c r="X181" s="225"/>
      <c r="Y181" s="225"/>
      <c r="Z181" s="225"/>
      <c r="AA181" s="225"/>
      <c r="AB181" s="225"/>
      <c r="AC181" s="342"/>
    </row>
    <row r="182" spans="2:29" x14ac:dyDescent="0.25">
      <c r="B182" s="225"/>
      <c r="C182" s="225"/>
      <c r="D182" s="225"/>
      <c r="E182" s="225"/>
      <c r="F182" s="225"/>
      <c r="G182" s="225"/>
      <c r="H182" s="225"/>
      <c r="I182" s="225"/>
      <c r="J182" s="225"/>
      <c r="K182" s="225"/>
      <c r="L182" s="225"/>
      <c r="M182" s="225"/>
      <c r="N182" s="225"/>
      <c r="O182" s="225"/>
      <c r="P182" s="225"/>
      <c r="Q182" s="225"/>
      <c r="R182" s="225"/>
      <c r="S182" s="225"/>
      <c r="T182" s="225"/>
      <c r="U182" s="225"/>
      <c r="V182" s="225"/>
      <c r="W182" s="225"/>
      <c r="X182" s="225"/>
      <c r="Y182" s="225"/>
      <c r="Z182" s="225"/>
      <c r="AA182" s="225"/>
      <c r="AB182" s="225"/>
      <c r="AC182" s="342"/>
    </row>
    <row r="183" spans="2:29" x14ac:dyDescent="0.25">
      <c r="B183" s="225"/>
      <c r="C183" s="22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25"/>
      <c r="P183" s="225"/>
      <c r="Q183" s="225"/>
      <c r="R183" s="225"/>
      <c r="S183" s="225"/>
      <c r="T183" s="225"/>
      <c r="U183" s="225"/>
      <c r="V183" s="225"/>
      <c r="W183" s="225"/>
      <c r="X183" s="225"/>
      <c r="Y183" s="225"/>
      <c r="Z183" s="225"/>
      <c r="AA183" s="225"/>
      <c r="AB183" s="225"/>
      <c r="AC183" s="342"/>
    </row>
  </sheetData>
  <sheetProtection password="D151" sheet="1" objects="1" scenarios="1" selectLockedCells="1" sort="0" autoFilter="0"/>
  <mergeCells count="35">
    <mergeCell ref="BT11:BT12"/>
    <mergeCell ref="BU11:BU12"/>
    <mergeCell ref="BV11:BV12"/>
    <mergeCell ref="AE14:AI14"/>
    <mergeCell ref="AO70:AO71"/>
    <mergeCell ref="BA70:BA71"/>
    <mergeCell ref="BN11:BN12"/>
    <mergeCell ref="BO11:BO12"/>
    <mergeCell ref="BP11:BP12"/>
    <mergeCell ref="BQ11:BQ12"/>
    <mergeCell ref="BR11:BR12"/>
    <mergeCell ref="BS11:BS12"/>
    <mergeCell ref="BF11:BF12"/>
    <mergeCell ref="BG11:BG12"/>
    <mergeCell ref="BH11:BH12"/>
    <mergeCell ref="BI11:BI12"/>
    <mergeCell ref="BJ11:BJ12"/>
    <mergeCell ref="BM11:BM12"/>
    <mergeCell ref="AX11:AX12"/>
    <mergeCell ref="BA11:BA12"/>
    <mergeCell ref="BB11:BB12"/>
    <mergeCell ref="BC11:BC12"/>
    <mergeCell ref="BD11:BD12"/>
    <mergeCell ref="BE11:BE12"/>
    <mergeCell ref="BA8:BB8"/>
    <mergeCell ref="C6:G7"/>
    <mergeCell ref="AW11:AW12"/>
    <mergeCell ref="AO11:AO12"/>
    <mergeCell ref="AP11:AP12"/>
    <mergeCell ref="AQ11:AQ12"/>
    <mergeCell ref="AR11:AR12"/>
    <mergeCell ref="AS11:AS12"/>
    <mergeCell ref="AT11:AT12"/>
    <mergeCell ref="AU11:AU12"/>
    <mergeCell ref="AV11:AV12"/>
  </mergeCells>
  <conditionalFormatting sqref="Q28">
    <cfRule type="cellIs" dxfId="1" priority="2" operator="lessThan">
      <formula>0</formula>
    </cfRule>
  </conditionalFormatting>
  <conditionalFormatting sqref="Q13">
    <cfRule type="cellIs" dxfId="0" priority="1" operator="lessThan">
      <formula>0</formula>
    </cfRule>
  </conditionalFormatting>
  <dataValidations count="4">
    <dataValidation type="list" allowBlank="1" showInputMessage="1" showErrorMessage="1" sqref="D10">
      <formula1>$CA$32:$CA$33</formula1>
    </dataValidation>
    <dataValidation type="list" allowBlank="1" showInputMessage="1" showErrorMessage="1" sqref="J10">
      <formula1>$CA$16:$CA$27</formula1>
    </dataValidation>
    <dataValidation type="list" allowBlank="1" showInputMessage="1" showErrorMessage="1" sqref="S10 M10">
      <formula1>$AN$13:$AN$63</formula1>
    </dataValidation>
    <dataValidation type="list" allowBlank="1" showInputMessage="1" showErrorMessage="1" sqref="U10 G10">
      <formula1>$CE$13:$CE$33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>
    <tabColor rgb="FF7030A0"/>
  </sheetPr>
  <dimension ref="B5:BZ207"/>
  <sheetViews>
    <sheetView showGridLines="0" showRowColHeaders="0" zoomScaleNormal="100" workbookViewId="0">
      <pane ySplit="4" topLeftCell="A5" activePane="bottomLeft" state="frozen"/>
      <selection pane="bottomLeft" activeCell="S9" sqref="S9"/>
    </sheetView>
  </sheetViews>
  <sheetFormatPr defaultRowHeight="15" x14ac:dyDescent="0.25"/>
  <cols>
    <col min="1" max="1" width="10.7109375" style="1" customWidth="1"/>
    <col min="2" max="2" width="4.28515625" style="1" customWidth="1"/>
    <col min="3" max="3" width="4.140625" style="1" customWidth="1"/>
    <col min="4" max="4" width="2.140625" style="1" customWidth="1"/>
    <col min="5" max="5" width="4.140625" style="1" customWidth="1"/>
    <col min="6" max="6" width="2.140625" style="1" customWidth="1"/>
    <col min="7" max="7" width="5.5703125" style="1" customWidth="1"/>
    <col min="8" max="10" width="14.7109375" style="1" customWidth="1"/>
    <col min="11" max="11" width="9.140625" style="1"/>
    <col min="12" max="12" width="4.140625" style="1" customWidth="1"/>
    <col min="13" max="13" width="2.140625" style="1" customWidth="1"/>
    <col min="14" max="14" width="4.140625" style="1" customWidth="1"/>
    <col min="15" max="15" width="2.140625" style="1" customWidth="1"/>
    <col min="16" max="16" width="5.5703125" style="1" customWidth="1"/>
    <col min="17" max="17" width="14.7109375" style="1" customWidth="1"/>
    <col min="18" max="18" width="31.140625" style="302" customWidth="1"/>
    <col min="19" max="19" width="15.5703125" style="302" customWidth="1"/>
    <col min="20" max="29" width="9.140625" style="302"/>
    <col min="30" max="30" width="11" style="302" customWidth="1"/>
    <col min="31" max="33" width="9.140625" style="302"/>
    <col min="34" max="34" width="6.42578125" style="302" customWidth="1"/>
    <col min="35" max="35" width="9.140625" style="302" customWidth="1"/>
    <col min="36" max="38" width="8.85546875" style="302" customWidth="1"/>
    <col min="39" max="41" width="8.85546875" style="348" customWidth="1"/>
    <col min="42" max="42" width="15.140625" style="348" bestFit="1" customWidth="1"/>
    <col min="43" max="43" width="8.85546875" style="302" customWidth="1"/>
    <col min="44" max="44" width="8.85546875" style="348" hidden="1" customWidth="1"/>
    <col min="45" max="45" width="9.85546875" style="348" hidden="1" customWidth="1"/>
    <col min="46" max="46" width="10.140625" style="348" hidden="1" customWidth="1"/>
    <col min="47" max="47" width="13.140625" style="348" hidden="1" customWidth="1"/>
    <col min="48" max="49" width="8.85546875" style="348" hidden="1" customWidth="1"/>
    <col min="50" max="50" width="22.85546875" style="348" hidden="1" customWidth="1"/>
    <col min="51" max="54" width="8.85546875" style="348" hidden="1" customWidth="1"/>
    <col min="55" max="55" width="15.85546875" style="348" hidden="1" customWidth="1"/>
    <col min="56" max="56" width="10" style="348" hidden="1" customWidth="1"/>
    <col min="57" max="57" width="12.85546875" style="348" hidden="1" customWidth="1"/>
    <col min="58" max="58" width="13" style="348" hidden="1" customWidth="1"/>
    <col min="59" max="59" width="10.42578125" style="348" hidden="1" customWidth="1"/>
    <col min="60" max="60" width="9.140625" style="348" hidden="1" customWidth="1"/>
    <col min="61" max="61" width="9" style="348" hidden="1" customWidth="1"/>
    <col min="62" max="62" width="9.140625" style="348" hidden="1" customWidth="1"/>
    <col min="63" max="63" width="13.85546875" style="348" hidden="1" customWidth="1"/>
    <col min="64" max="71" width="0" style="348" hidden="1" customWidth="1"/>
    <col min="72" max="76" width="9.140625" style="302"/>
    <col min="77" max="78" width="9.140625" style="317"/>
    <col min="79" max="16384" width="9.140625" style="1"/>
  </cols>
  <sheetData>
    <row r="5" spans="2:71" x14ac:dyDescent="0.25"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335"/>
      <c r="S5" s="335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BM5" s="250"/>
      <c r="BN5" s="250"/>
      <c r="BO5" s="250"/>
      <c r="BP5" s="250"/>
      <c r="BQ5" s="250"/>
      <c r="BR5" s="250"/>
      <c r="BS5" s="353">
        <f>CAD!$R$18</f>
        <v>1</v>
      </c>
    </row>
    <row r="6" spans="2:71" ht="15" customHeight="1" x14ac:dyDescent="0.25">
      <c r="B6" s="58"/>
      <c r="C6" s="507" t="s">
        <v>259</v>
      </c>
      <c r="D6" s="507"/>
      <c r="E6" s="507"/>
      <c r="F6" s="507"/>
      <c r="G6" s="507"/>
      <c r="H6" s="507"/>
      <c r="I6" s="507"/>
      <c r="J6" s="507"/>
      <c r="K6" s="507"/>
      <c r="L6" s="507"/>
      <c r="M6" s="507"/>
      <c r="N6" s="507"/>
      <c r="O6" s="507"/>
      <c r="P6" s="507"/>
      <c r="Q6" s="507"/>
      <c r="R6" s="507"/>
      <c r="S6" s="335"/>
      <c r="T6" s="335"/>
      <c r="U6" s="335"/>
      <c r="V6" s="335"/>
      <c r="W6" s="335"/>
      <c r="X6" s="335"/>
      <c r="Y6" s="335"/>
      <c r="Z6" s="335"/>
      <c r="AA6" s="335"/>
      <c r="AB6" s="335"/>
      <c r="AC6" s="335"/>
      <c r="AD6" s="335"/>
      <c r="AE6" s="335"/>
      <c r="AF6" s="335"/>
      <c r="AG6" s="335"/>
      <c r="AH6" s="335"/>
      <c r="AI6" s="335"/>
      <c r="AJ6" s="335"/>
      <c r="BM6" s="250"/>
      <c r="BN6" s="250"/>
      <c r="BO6" s="250"/>
      <c r="BP6" s="250"/>
      <c r="BQ6" s="250"/>
      <c r="BR6" s="250"/>
      <c r="BS6" s="250"/>
    </row>
    <row r="7" spans="2:71" ht="15" customHeight="1" x14ac:dyDescent="0.25">
      <c r="B7" s="58"/>
      <c r="C7" s="507"/>
      <c r="D7" s="507"/>
      <c r="E7" s="507"/>
      <c r="F7" s="507"/>
      <c r="G7" s="507"/>
      <c r="H7" s="507"/>
      <c r="I7" s="507"/>
      <c r="J7" s="507"/>
      <c r="K7" s="507"/>
      <c r="L7" s="507"/>
      <c r="M7" s="507"/>
      <c r="N7" s="507"/>
      <c r="O7" s="507"/>
      <c r="P7" s="507"/>
      <c r="Q7" s="507"/>
      <c r="R7" s="507"/>
      <c r="S7" s="336"/>
      <c r="T7" s="335"/>
      <c r="U7" s="335"/>
      <c r="V7" s="335"/>
      <c r="W7" s="335"/>
      <c r="X7" s="335"/>
      <c r="Y7" s="335"/>
      <c r="Z7" s="335"/>
      <c r="AA7" s="335"/>
      <c r="AB7" s="335"/>
      <c r="AC7" s="335"/>
      <c r="AD7" s="335"/>
      <c r="AE7" s="335"/>
      <c r="AF7" s="335"/>
      <c r="AG7" s="335"/>
      <c r="AH7" s="335"/>
      <c r="AI7" s="335"/>
      <c r="AJ7" s="335"/>
      <c r="BM7" s="495" t="s">
        <v>67</v>
      </c>
      <c r="BN7" s="250"/>
      <c r="BO7" s="453" t="s">
        <v>71</v>
      </c>
      <c r="BP7" s="453" t="s">
        <v>267</v>
      </c>
      <c r="BQ7" s="495" t="s">
        <v>82</v>
      </c>
      <c r="BR7" s="250"/>
      <c r="BS7" s="468" t="s">
        <v>269</v>
      </c>
    </row>
    <row r="8" spans="2:71" ht="15" customHeight="1" x14ac:dyDescent="0.25">
      <c r="B8" s="58"/>
      <c r="C8" s="58"/>
      <c r="D8" s="515"/>
      <c r="E8" s="515"/>
      <c r="F8" s="515"/>
      <c r="G8" s="515"/>
      <c r="H8" s="515"/>
      <c r="I8" s="515"/>
      <c r="J8" s="515"/>
      <c r="K8" s="515"/>
      <c r="L8" s="515"/>
      <c r="M8" s="58"/>
      <c r="N8" s="58"/>
      <c r="O8" s="58"/>
      <c r="P8" s="58"/>
      <c r="Q8" s="58"/>
      <c r="R8" s="335"/>
      <c r="S8" s="335"/>
      <c r="T8" s="335"/>
      <c r="U8" s="335"/>
      <c r="V8" s="335"/>
      <c r="W8" s="335"/>
      <c r="X8" s="335"/>
      <c r="Y8" s="335"/>
      <c r="Z8" s="335"/>
      <c r="AA8" s="335"/>
      <c r="AB8" s="335"/>
      <c r="AC8" s="335"/>
      <c r="AD8" s="335"/>
      <c r="AE8" s="335"/>
      <c r="AF8" s="335"/>
      <c r="AG8" s="335"/>
      <c r="AH8" s="335"/>
      <c r="AI8" s="335"/>
      <c r="AJ8" s="335"/>
      <c r="AQ8" s="304"/>
      <c r="AS8" s="452" t="s">
        <v>87</v>
      </c>
      <c r="AT8" s="451" t="s">
        <v>97</v>
      </c>
      <c r="AU8" s="451" t="s">
        <v>66</v>
      </c>
      <c r="AV8" s="452" t="s">
        <v>83</v>
      </c>
      <c r="AW8" s="452" t="s">
        <v>98</v>
      </c>
      <c r="AX8" s="452" t="s">
        <v>99</v>
      </c>
      <c r="AY8" s="452" t="s">
        <v>100</v>
      </c>
      <c r="AZ8" s="452" t="s">
        <v>103</v>
      </c>
      <c r="BC8" s="452" t="s">
        <v>105</v>
      </c>
      <c r="BD8" s="451" t="s">
        <v>97</v>
      </c>
      <c r="BE8" s="451" t="s">
        <v>66</v>
      </c>
      <c r="BF8" s="452" t="s">
        <v>83</v>
      </c>
      <c r="BG8" s="452" t="s">
        <v>98</v>
      </c>
      <c r="BH8" s="452" t="s">
        <v>91</v>
      </c>
      <c r="BI8" s="452" t="s">
        <v>100</v>
      </c>
      <c r="BJ8" s="452" t="s">
        <v>103</v>
      </c>
      <c r="BK8" s="452" t="s">
        <v>105</v>
      </c>
      <c r="BM8" s="495"/>
      <c r="BN8" s="250"/>
      <c r="BO8" s="453"/>
      <c r="BP8" s="453"/>
      <c r="BQ8" s="495"/>
      <c r="BR8" s="250"/>
      <c r="BS8" s="468"/>
    </row>
    <row r="9" spans="2:71" x14ac:dyDescent="0.25">
      <c r="B9" s="58"/>
      <c r="C9" s="59"/>
      <c r="D9" s="515"/>
      <c r="E9" s="515"/>
      <c r="F9" s="515"/>
      <c r="G9" s="515"/>
      <c r="H9" s="515"/>
      <c r="I9" s="515"/>
      <c r="J9" s="515"/>
      <c r="K9" s="515"/>
      <c r="L9" s="515"/>
      <c r="M9" s="59"/>
      <c r="N9" s="59"/>
      <c r="O9" s="59"/>
      <c r="P9" s="59"/>
      <c r="Q9" s="59"/>
      <c r="R9" s="337" t="s">
        <v>146</v>
      </c>
      <c r="S9" s="338">
        <v>2021</v>
      </c>
      <c r="T9" s="335"/>
      <c r="U9" s="335"/>
      <c r="V9" s="335"/>
      <c r="W9" s="335"/>
      <c r="X9" s="335"/>
      <c r="Y9" s="335"/>
      <c r="Z9" s="335"/>
      <c r="AA9" s="335"/>
      <c r="AB9" s="335"/>
      <c r="AC9" s="335"/>
      <c r="AD9" s="335"/>
      <c r="AE9" s="335"/>
      <c r="AF9" s="335"/>
      <c r="AG9" s="335"/>
      <c r="AH9" s="335"/>
      <c r="AI9" s="335"/>
      <c r="AJ9" s="335"/>
      <c r="AQ9" s="304"/>
      <c r="AS9" s="452"/>
      <c r="AT9" s="451"/>
      <c r="AU9" s="451"/>
      <c r="AV9" s="452"/>
      <c r="AW9" s="452"/>
      <c r="AX9" s="452"/>
      <c r="AY9" s="452"/>
      <c r="AZ9" s="452"/>
      <c r="BC9" s="452"/>
      <c r="BD9" s="451"/>
      <c r="BE9" s="451"/>
      <c r="BF9" s="452"/>
      <c r="BG9" s="452"/>
      <c r="BH9" s="452"/>
      <c r="BI9" s="452"/>
      <c r="BJ9" s="452"/>
      <c r="BK9" s="452"/>
      <c r="BM9" s="495"/>
      <c r="BN9" s="250"/>
      <c r="BO9" s="368">
        <f>SUM(BO10:BO21)</f>
        <v>0</v>
      </c>
      <c r="BP9" s="368">
        <f>SUM(BP10:BP21)</f>
        <v>0</v>
      </c>
      <c r="BQ9" s="368">
        <f>SUMIFS('PG CAR'!$H:$H,'PG CAR'!$C:$C,"&gt;="&amp;DATE(S9,1,1),'PG CAR'!$C:$C,"&lt;="&amp;EOMONTH(DATE(S9,12,1),0),'PG CAR'!$J:$J,"efetivado")</f>
        <v>0</v>
      </c>
      <c r="BR9" s="250"/>
      <c r="BS9" s="468"/>
    </row>
    <row r="10" spans="2:71" ht="17.100000000000001" customHeight="1" x14ac:dyDescent="0.25">
      <c r="B10" s="58"/>
      <c r="C10" s="114"/>
      <c r="D10" s="114"/>
      <c r="E10" s="114"/>
      <c r="F10" s="114"/>
      <c r="G10" s="114"/>
      <c r="H10" s="115"/>
      <c r="I10" s="115"/>
      <c r="J10" s="115"/>
      <c r="K10" s="59"/>
      <c r="L10" s="116"/>
      <c r="M10" s="59"/>
      <c r="N10" s="116"/>
      <c r="O10" s="59"/>
      <c r="P10" s="116"/>
      <c r="Q10" s="117"/>
      <c r="R10" s="339"/>
      <c r="S10" s="339"/>
      <c r="T10" s="335"/>
      <c r="U10" s="335"/>
      <c r="V10" s="335"/>
      <c r="W10" s="335"/>
      <c r="X10" s="335"/>
      <c r="Y10" s="335"/>
      <c r="Z10" s="335"/>
      <c r="AA10" s="335"/>
      <c r="AB10" s="335"/>
      <c r="AC10" s="335"/>
      <c r="AD10" s="335"/>
      <c r="AE10" s="335"/>
      <c r="AF10" s="335"/>
      <c r="AG10" s="335"/>
      <c r="AH10" s="335"/>
      <c r="AI10" s="335"/>
      <c r="AJ10" s="335"/>
      <c r="AQ10" s="304"/>
      <c r="AR10" s="156">
        <f>CAD!M10</f>
        <v>2020</v>
      </c>
      <c r="AS10" s="350">
        <f>SUM('CAD2'!E7:E26)</f>
        <v>0</v>
      </c>
      <c r="AT10" s="350">
        <f>SUMIFS(DES!F:F,DES!C:C,"&gt;="&amp;DATE(AR10,1,1),DES!C:C,"&lt;="&amp;EOMONTH(DATE(AR10,12,1),0),DES!H:H,"efetivado")</f>
        <v>0</v>
      </c>
      <c r="AU10" s="350">
        <f>SUMIFS(REC!F:F,REC!C:C,"&gt;="&amp;DATE(AR10,1,1),REC!C:C,"&lt;="&amp;EOMONTH(DATE(AR10,12,1),0),REC!H:H,"efetivado")</f>
        <v>0</v>
      </c>
      <c r="AV10" s="350">
        <f>SUMIFS('EMP ADQ'!G:G,'EMP ADQ'!C:C,"&gt;="&amp;DATE(AR10,1,1),'EMP ADQ'!C:C,"&lt;="&amp;EOMONTH(DATE(AR10,12,1),0),'EMP ADQ'!I:I,"efetivado",'EMP ADQ'!D:D,"empréstimo Adquirido")</f>
        <v>0</v>
      </c>
      <c r="AW10" s="350">
        <f>SUMIFS('EMP ADQ'!G:G,'EMP ADQ'!C:C,"&gt;="&amp;DATE(AR10,1,1),'EMP ADQ'!C:C,"&lt;="&amp;EOMONTH(DATE(AR10,12,1),0),'EMP ADQ'!I:I,"efetivado",'EMP ADQ'!D:D,"empréstimo Pago")</f>
        <v>0</v>
      </c>
      <c r="AX10" s="350">
        <f>SUMIFS('EMP CON'!G:G,'EMP CON'!C:C,"&gt;="&amp;DATE(AR10,1,1),'EMP CON'!C:C,"&lt;="&amp;EOMONTH(DATE(AR10,12,1),0),'EMP CON'!I:I,"efetivado",'EMP CON'!D:D,"empréstimo Concedido")</f>
        <v>0</v>
      </c>
      <c r="AY10" s="350">
        <f>SUMIFS('EMP CON'!G:G,'EMP CON'!C:C,"&gt;="&amp;DATE(AR10,1,1),'EMP CON'!C:C,"&lt;="&amp;EOMONTH(DATE(AR10,12,1),0),'EMP CON'!I:I,"efetivado",'EMP CON'!D:D,"empréstimo Recebido")</f>
        <v>0</v>
      </c>
      <c r="AZ10" s="350">
        <f>SUMIFS('PG CAR'!H:H,'PG CAR'!C:C,"&gt;="&amp;DATE(AR10,1,1),'PG CAR'!C:C,"&lt;="&amp;EOMONTH(DATE(AR10,12,1),0),'PG CAR'!J:J,"Efetivado")</f>
        <v>0</v>
      </c>
      <c r="BB10" s="156">
        <v>1</v>
      </c>
      <c r="BC10" s="351">
        <f>SUMIFS(AS:AS,AR:AR,S9)</f>
        <v>0</v>
      </c>
      <c r="BD10" s="350">
        <f>SUMIFS(DES!F:F,DES!C:C,"&gt;="&amp;DATE($S$9,BB10,1),DES!C:C,"&lt;="&amp;EOMONTH(DATE($S$9,BB10,1),0),DES!H:H,"efetivado")</f>
        <v>0</v>
      </c>
      <c r="BE10" s="350">
        <f>SUMIFS(REC!F:F,REC!C:C,"&gt;="&amp;DATE($S$9,BB10,1),REC!C:C,"&lt;="&amp;EOMONTH(DATE($S$9,BB10,1),0),REC!H:H,"efetivado")</f>
        <v>0</v>
      </c>
      <c r="BF10" s="350">
        <f>SUMIFS('EMP ADQ'!G:G,'EMP ADQ'!C:C,"&gt;="&amp;DATE($S$9,BB10,1),'EMP ADQ'!C:C,"&lt;="&amp;EOMONTH(DATE($S$9,BB10,1),0),'EMP ADQ'!I:I,"efetivado",'EMP ADQ'!D:D,"empréstimo Adquirido")</f>
        <v>0</v>
      </c>
      <c r="BG10" s="350">
        <f>SUMIFS('EMP ADQ'!G:G,'EMP ADQ'!C:C,"&gt;="&amp;DATE($S$9,BB10,1),'EMP ADQ'!C:C,"&lt;="&amp;EOMONTH(DATE($S$9,BB10,1),0),'EMP ADQ'!I:I,"efetivado",'EMP ADQ'!D:D,"empréstimo Pago")</f>
        <v>0</v>
      </c>
      <c r="BH10" s="350">
        <f>SUMIFS('EMP CON'!G:G,'EMP CON'!C:C,"&gt;="&amp;DATE($S$9,BB10,1),'EMP CON'!C:C,"&lt;="&amp;EOMONTH(DATE($S$9,BB10,1),0),'EMP CON'!I:I,"efetivado",'EMP CON'!D:D,"empréstimo Concedido")</f>
        <v>0</v>
      </c>
      <c r="BI10" s="350">
        <f>SUMIFS('EMP CON'!G:G,'EMP CON'!C:C,"&gt;="&amp;DATE($S$9,BB10,1),'EMP CON'!C:C,"&lt;="&amp;EOMONTH(DATE($S$9,BB10,1),0),'EMP CON'!I:I,"efetivado",'EMP CON'!D:D,"empréstimo Recebido")</f>
        <v>0</v>
      </c>
      <c r="BJ10" s="350">
        <f>SUMIFS('PG CAR'!H:H,'PG CAR'!C:C,"&gt;="&amp;DATE($S$9,BB10,1),'PG CAR'!C:C,"&lt;="&amp;EOMONTH(DATE($S$9,BB10,1),0),'PG CAR'!J:J,"Efetivado")</f>
        <v>0</v>
      </c>
      <c r="BK10" s="350">
        <f>BC10-BD10+BE10+BF10-BG10-BH10+BI10-BJ10</f>
        <v>0</v>
      </c>
      <c r="BM10" s="352">
        <f>BD10</f>
        <v>0</v>
      </c>
      <c r="BN10" s="352"/>
      <c r="BO10" s="352">
        <f>SUMIFS(CAR!H:H,CAR!C:C,"&gt;="&amp;DATE($S$9,BB10,1),CAR!C:C,"&lt;="&amp;EOMONTH(DATE($S$9,BB10,1),0),CAR!J:J,"efetivado")</f>
        <v>0</v>
      </c>
      <c r="BP10" s="352">
        <f>IFERROR(BO10*100/$BO$9,0)</f>
        <v>0</v>
      </c>
      <c r="BQ10" s="352">
        <f>$BQ$9/100*BP10</f>
        <v>0</v>
      </c>
      <c r="BR10" s="352"/>
      <c r="BS10" s="352">
        <f>IF($BS$5=1,BO10,BQ10)</f>
        <v>0</v>
      </c>
    </row>
    <row r="11" spans="2:71" ht="6.75" customHeight="1" x14ac:dyDescent="0.25">
      <c r="B11" s="58"/>
      <c r="C11" s="516"/>
      <c r="D11" s="516"/>
      <c r="E11" s="516"/>
      <c r="F11" s="516"/>
      <c r="G11" s="516"/>
      <c r="H11" s="114"/>
      <c r="I11" s="114"/>
      <c r="J11" s="118"/>
      <c r="K11" s="59"/>
      <c r="L11" s="116"/>
      <c r="M11" s="59"/>
      <c r="N11" s="116"/>
      <c r="O11" s="59"/>
      <c r="P11" s="116"/>
      <c r="Q11" s="117"/>
      <c r="R11" s="339"/>
      <c r="S11" s="339"/>
      <c r="T11" s="335"/>
      <c r="U11" s="335"/>
      <c r="V11" s="335"/>
      <c r="W11" s="335"/>
      <c r="X11" s="335"/>
      <c r="Y11" s="335"/>
      <c r="Z11" s="335"/>
      <c r="AA11" s="335"/>
      <c r="AB11" s="335"/>
      <c r="AC11" s="335"/>
      <c r="AD11" s="335"/>
      <c r="AE11" s="335"/>
      <c r="AF11" s="335"/>
      <c r="AG11" s="335"/>
      <c r="AH11" s="335"/>
      <c r="AI11" s="335"/>
      <c r="AJ11" s="335"/>
      <c r="AQ11" s="304"/>
      <c r="AR11" s="156">
        <f>AR10+1</f>
        <v>2021</v>
      </c>
      <c r="AS11" s="350">
        <f>AS10-AT10+AU10+AV10-AW10-AX10+AY10-AZ10</f>
        <v>0</v>
      </c>
      <c r="AT11" s="350">
        <f>SUMIFS(DES!F:F,DES!C:C,"&gt;="&amp;DATE(AR11,1,1),DES!C:C,"&lt;="&amp;EOMONTH(DATE(AR11,12,1),0),DES!H:H,"efetivado")</f>
        <v>0</v>
      </c>
      <c r="AU11" s="350">
        <f>SUMIFS(REC!F:F,REC!C:C,"&gt;="&amp;DATE(AR11,1,1),REC!C:C,"&lt;="&amp;EOMONTH(DATE(AR11,12,1),0),REC!H:H,"efetivado")</f>
        <v>0</v>
      </c>
      <c r="AV11" s="350">
        <f>SUMIFS('EMP ADQ'!G:G,'EMP ADQ'!C:C,"&gt;="&amp;DATE(AR11,1,1),'EMP ADQ'!C:C,"&lt;="&amp;EOMONTH(DATE(AR11,12,1),0),'EMP ADQ'!I:I,"efetivado",'EMP ADQ'!D:D,"empréstimo Adquirido")</f>
        <v>0</v>
      </c>
      <c r="AW11" s="350">
        <f>SUMIFS('EMP ADQ'!G:G,'EMP ADQ'!C:C,"&gt;="&amp;DATE(AR11,1,1),'EMP ADQ'!C:C,"&lt;="&amp;EOMONTH(DATE(AR11,12,1),0),'EMP ADQ'!I:I,"efetivado",'EMP ADQ'!D:D,"empréstimo Pago")</f>
        <v>0</v>
      </c>
      <c r="AX11" s="350">
        <f>SUMIFS('EMP CON'!G:G,'EMP CON'!C:C,"&gt;="&amp;DATE(AR11,1,1),'EMP CON'!C:C,"&lt;="&amp;EOMONTH(DATE(AR11,12,1),0),'EMP CON'!I:I,"efetivado",'EMP CON'!D:D,"empréstimo Concedido")</f>
        <v>0</v>
      </c>
      <c r="AY11" s="350">
        <f>SUMIFS('EMP CON'!G:G,'EMP CON'!C:C,"&gt;="&amp;DATE(AR11,1,1),'EMP CON'!C:C,"&lt;="&amp;EOMONTH(DATE(AR11,12,1),0),'EMP CON'!I:I,"efetivado",'EMP CON'!D:D,"empréstimo Recebido")</f>
        <v>0</v>
      </c>
      <c r="AZ11" s="350">
        <f>SUMIFS('PG CAR'!H:H,'PG CAR'!C:C,"&gt;="&amp;DATE(AR11,1,1),'PG CAR'!C:C,"&lt;="&amp;EOMONTH(DATE(AR11,12,1),0),'PG CAR'!J:J,"Efetivado")</f>
        <v>0</v>
      </c>
      <c r="BB11" s="156">
        <v>2</v>
      </c>
      <c r="BC11" s="351">
        <f>BK10</f>
        <v>0</v>
      </c>
      <c r="BD11" s="350">
        <f>SUMIFS(DES!F:F,DES!C:C,"&gt;="&amp;DATE($S$9,BB11,1),DES!C:C,"&lt;="&amp;EOMONTH(DATE($S$9,BB11,1),0),DES!H:H,"efetivado")</f>
        <v>0</v>
      </c>
      <c r="BE11" s="350">
        <f>SUMIFS(REC!F:F,REC!C:C,"&gt;="&amp;DATE($S$9,BB11,1),REC!C:C,"&lt;="&amp;EOMONTH(DATE($S$9,BB11,1),0),REC!H:H,"efetivado")</f>
        <v>0</v>
      </c>
      <c r="BF11" s="350">
        <f>SUMIFS('EMP ADQ'!G:G,'EMP ADQ'!C:C,"&gt;="&amp;DATE($S$9,BB11,1),'EMP ADQ'!C:C,"&lt;="&amp;EOMONTH(DATE($S$9,BB11,1),0),'EMP ADQ'!I:I,"efetivado",'EMP ADQ'!D:D,"empréstimo Adquirido")</f>
        <v>0</v>
      </c>
      <c r="BG11" s="350">
        <f>SUMIFS('EMP ADQ'!G:G,'EMP ADQ'!C:C,"&gt;="&amp;DATE($S$9,BB11,1),'EMP ADQ'!C:C,"&lt;="&amp;EOMONTH(DATE($S$9,BB11,1),0),'EMP ADQ'!I:I,"efetivado",'EMP ADQ'!D:D,"empréstimo Pago")</f>
        <v>0</v>
      </c>
      <c r="BH11" s="350">
        <f>SUMIFS('EMP CON'!G:G,'EMP CON'!C:C,"&gt;="&amp;DATE($S$9,BB11,1),'EMP CON'!C:C,"&lt;="&amp;EOMONTH(DATE($S$9,BB11,1),0),'EMP CON'!I:I,"efetivado",'EMP CON'!D:D,"empréstimo Concedido")</f>
        <v>0</v>
      </c>
      <c r="BI11" s="350">
        <f>SUMIFS('EMP CON'!G:G,'EMP CON'!C:C,"&gt;="&amp;DATE($S$9,BB11,1),'EMP CON'!C:C,"&lt;="&amp;EOMONTH(DATE($S$9,BB11,1),0),'EMP CON'!I:I,"efetivado",'EMP CON'!D:D,"empréstimo Recebido")</f>
        <v>0</v>
      </c>
      <c r="BJ11" s="350">
        <f>SUMIFS('PG CAR'!H:H,'PG CAR'!C:C,"&gt;="&amp;DATE($S$9,BB11,1),'PG CAR'!C:C,"&lt;="&amp;EOMONTH(DATE($S$9,BB11,1),0),'PG CAR'!J:J,"Efetivado")</f>
        <v>0</v>
      </c>
      <c r="BK11" s="350">
        <f t="shared" ref="BK11:BK21" si="0">BC11-BD11+BE11+BF11-BG11-BH11+BI11-BJ11</f>
        <v>0</v>
      </c>
      <c r="BM11" s="352">
        <f t="shared" ref="BM11:BM21" si="1">BD11</f>
        <v>0</v>
      </c>
      <c r="BN11" s="352"/>
      <c r="BO11" s="352">
        <f>SUMIFS(CAR!H:H,CAR!C:C,"&gt;="&amp;DATE($S$9,BB11,1),CAR!C:C,"&lt;="&amp;EOMONTH(DATE($S$9,BB11,1),0),CAR!J:J,"efetivado")</f>
        <v>0</v>
      </c>
      <c r="BP11" s="352">
        <f t="shared" ref="BP11:BP21" si="2">IFERROR(BO11*100/$BO$9,0)</f>
        <v>0</v>
      </c>
      <c r="BQ11" s="352">
        <f t="shared" ref="BQ11:BQ21" si="3">$BQ$9/100*BP11</f>
        <v>0</v>
      </c>
      <c r="BR11" s="352"/>
      <c r="BS11" s="352">
        <f t="shared" ref="BS11:BS21" si="4">IF($BS$5=1,BO11,BQ11)</f>
        <v>0</v>
      </c>
    </row>
    <row r="12" spans="2:71" x14ac:dyDescent="0.25">
      <c r="B12" s="58"/>
      <c r="C12" s="116"/>
      <c r="D12" s="59"/>
      <c r="E12" s="116"/>
      <c r="F12" s="59"/>
      <c r="G12" s="116"/>
      <c r="H12" s="117"/>
      <c r="I12" s="117"/>
      <c r="J12" s="117"/>
      <c r="K12" s="59"/>
      <c r="L12" s="116"/>
      <c r="M12" s="59"/>
      <c r="N12" s="116"/>
      <c r="O12" s="59"/>
      <c r="P12" s="116"/>
      <c r="Q12" s="117"/>
      <c r="R12" s="339"/>
      <c r="S12" s="339"/>
      <c r="T12" s="335"/>
      <c r="U12" s="335"/>
      <c r="V12" s="335"/>
      <c r="W12" s="335"/>
      <c r="X12" s="335"/>
      <c r="Y12" s="335"/>
      <c r="Z12" s="335"/>
      <c r="AA12" s="335"/>
      <c r="AB12" s="335"/>
      <c r="AC12" s="335"/>
      <c r="AD12" s="335"/>
      <c r="AE12" s="335"/>
      <c r="AF12" s="335"/>
      <c r="AG12" s="335"/>
      <c r="AH12" s="335"/>
      <c r="AI12" s="335"/>
      <c r="AJ12" s="335"/>
      <c r="AQ12" s="304"/>
      <c r="AR12" s="156">
        <f t="shared" ref="AR12:AR60" si="5">AR11+1</f>
        <v>2022</v>
      </c>
      <c r="AS12" s="350">
        <f t="shared" ref="AS12:AS60" si="6">AS11-AT11+AU11+AV11-AW11-AX11+AY11-AZ11</f>
        <v>0</v>
      </c>
      <c r="AT12" s="350">
        <f>SUMIFS(DES!F:F,DES!C:C,"&gt;="&amp;DATE(AR12,1,1),DES!C:C,"&lt;="&amp;EOMONTH(DATE(AR12,12,1),0),DES!H:H,"efetivado")</f>
        <v>0</v>
      </c>
      <c r="AU12" s="350">
        <f>SUMIFS(REC!F:F,REC!C:C,"&gt;="&amp;DATE(AR12,1,1),REC!C:C,"&lt;="&amp;EOMONTH(DATE(AR12,12,1),0),REC!H:H,"efetivado")</f>
        <v>0</v>
      </c>
      <c r="AV12" s="350">
        <f>SUMIFS('EMP ADQ'!G:G,'EMP ADQ'!C:C,"&gt;="&amp;DATE(AR12,1,1),'EMP ADQ'!C:C,"&lt;="&amp;EOMONTH(DATE(AR12,12,1),0),'EMP ADQ'!I:I,"efetivado",'EMP ADQ'!D:D,"empréstimo Adquirido")</f>
        <v>0</v>
      </c>
      <c r="AW12" s="350">
        <f>SUMIFS('EMP ADQ'!G:G,'EMP ADQ'!C:C,"&gt;="&amp;DATE(AR12,1,1),'EMP ADQ'!C:C,"&lt;="&amp;EOMONTH(DATE(AR12,12,1),0),'EMP ADQ'!I:I,"efetivado",'EMP ADQ'!D:D,"empréstimo Pago")</f>
        <v>0</v>
      </c>
      <c r="AX12" s="350">
        <f>SUMIFS('EMP CON'!G:G,'EMP CON'!C:C,"&gt;="&amp;DATE(AR12,1,1),'EMP CON'!C:C,"&lt;="&amp;EOMONTH(DATE(AR12,12,1),0),'EMP CON'!I:I,"efetivado",'EMP CON'!D:D,"empréstimo Concedido")</f>
        <v>0</v>
      </c>
      <c r="AY12" s="350">
        <f>SUMIFS('EMP CON'!G:G,'EMP CON'!C:C,"&gt;="&amp;DATE(AR12,1,1),'EMP CON'!C:C,"&lt;="&amp;EOMONTH(DATE(AR12,12,1),0),'EMP CON'!I:I,"efetivado",'EMP CON'!D:D,"empréstimo Recebido")</f>
        <v>0</v>
      </c>
      <c r="AZ12" s="350">
        <f>SUMIFS('PG CAR'!H:H,'PG CAR'!C:C,"&gt;="&amp;DATE(AR12,1,1),'PG CAR'!C:C,"&lt;="&amp;EOMONTH(DATE(AR12,12,1),0),'PG CAR'!J:J,"Efetivado")</f>
        <v>0</v>
      </c>
      <c r="BB12" s="156">
        <v>3</v>
      </c>
      <c r="BC12" s="351">
        <f t="shared" ref="BC12:BC21" si="7">BK11</f>
        <v>0</v>
      </c>
      <c r="BD12" s="350">
        <f>SUMIFS(DES!F:F,DES!C:C,"&gt;="&amp;DATE($S$9,BB12,1),DES!C:C,"&lt;="&amp;EOMONTH(DATE($S$9,BB12,1),0),DES!H:H,"efetivado")</f>
        <v>0</v>
      </c>
      <c r="BE12" s="350">
        <f>SUMIFS(REC!F:F,REC!C:C,"&gt;="&amp;DATE($S$9,BB12,1),REC!C:C,"&lt;="&amp;EOMONTH(DATE($S$9,BB12,1),0),REC!H:H,"efetivado")</f>
        <v>0</v>
      </c>
      <c r="BF12" s="350">
        <f>SUMIFS('EMP ADQ'!G:G,'EMP ADQ'!C:C,"&gt;="&amp;DATE($S$9,BB12,1),'EMP ADQ'!C:C,"&lt;="&amp;EOMONTH(DATE($S$9,BB12,1),0),'EMP ADQ'!I:I,"efetivado",'EMP ADQ'!D:D,"empréstimo Adquirido")</f>
        <v>0</v>
      </c>
      <c r="BG12" s="350">
        <f>SUMIFS('EMP ADQ'!G:G,'EMP ADQ'!C:C,"&gt;="&amp;DATE($S$9,BB12,1),'EMP ADQ'!C:C,"&lt;="&amp;EOMONTH(DATE($S$9,BB12,1),0),'EMP ADQ'!I:I,"efetivado",'EMP ADQ'!D:D,"empréstimo Pago")</f>
        <v>0</v>
      </c>
      <c r="BH12" s="350">
        <f>SUMIFS('EMP CON'!G:G,'EMP CON'!C:C,"&gt;="&amp;DATE($S$9,BB12,1),'EMP CON'!C:C,"&lt;="&amp;EOMONTH(DATE($S$9,BB12,1),0),'EMP CON'!I:I,"efetivado",'EMP CON'!D:D,"empréstimo Concedido")</f>
        <v>0</v>
      </c>
      <c r="BI12" s="350">
        <f>SUMIFS('EMP CON'!G:G,'EMP CON'!C:C,"&gt;="&amp;DATE($S$9,BB12,1),'EMP CON'!C:C,"&lt;="&amp;EOMONTH(DATE($S$9,BB12,1),0),'EMP CON'!I:I,"efetivado",'EMP CON'!D:D,"empréstimo Recebido")</f>
        <v>0</v>
      </c>
      <c r="BJ12" s="350">
        <f>SUMIFS('PG CAR'!H:H,'PG CAR'!C:C,"&gt;="&amp;DATE($S$9,BB12,1),'PG CAR'!C:C,"&lt;="&amp;EOMONTH(DATE($S$9,BB12,1),0),'PG CAR'!J:J,"Efetivado")</f>
        <v>0</v>
      </c>
      <c r="BK12" s="350">
        <f t="shared" si="0"/>
        <v>0</v>
      </c>
      <c r="BM12" s="352">
        <f t="shared" si="1"/>
        <v>0</v>
      </c>
      <c r="BN12" s="352"/>
      <c r="BO12" s="352">
        <f>SUMIFS(CAR!H:H,CAR!C:C,"&gt;="&amp;DATE($S$9,BB12,1),CAR!C:C,"&lt;="&amp;EOMONTH(DATE($S$9,BB12,1),0),CAR!J:J,"efetivado")</f>
        <v>0</v>
      </c>
      <c r="BP12" s="352">
        <f t="shared" si="2"/>
        <v>0</v>
      </c>
      <c r="BQ12" s="352">
        <f t="shared" si="3"/>
        <v>0</v>
      </c>
      <c r="BR12" s="352"/>
      <c r="BS12" s="352">
        <f t="shared" si="4"/>
        <v>0</v>
      </c>
    </row>
    <row r="13" spans="2:71" x14ac:dyDescent="0.25">
      <c r="B13" s="58"/>
      <c r="C13" s="116"/>
      <c r="D13" s="59"/>
      <c r="E13" s="116"/>
      <c r="F13" s="59"/>
      <c r="G13" s="116"/>
      <c r="H13" s="117"/>
      <c r="I13" s="117"/>
      <c r="J13" s="117"/>
      <c r="K13" s="59"/>
      <c r="L13" s="116"/>
      <c r="M13" s="59"/>
      <c r="N13" s="116"/>
      <c r="O13" s="59"/>
      <c r="P13" s="116"/>
      <c r="Q13" s="117"/>
      <c r="R13" s="339"/>
      <c r="S13" s="339"/>
      <c r="T13" s="335"/>
      <c r="U13" s="335"/>
      <c r="V13" s="335"/>
      <c r="W13" s="335"/>
      <c r="X13" s="335"/>
      <c r="Y13" s="335"/>
      <c r="Z13" s="335"/>
      <c r="AA13" s="335"/>
      <c r="AB13" s="335"/>
      <c r="AC13" s="335"/>
      <c r="AD13" s="335"/>
      <c r="AE13" s="335"/>
      <c r="AF13" s="335"/>
      <c r="AG13" s="335"/>
      <c r="AH13" s="335"/>
      <c r="AI13" s="335"/>
      <c r="AJ13" s="335"/>
      <c r="AQ13" s="304"/>
      <c r="AR13" s="156">
        <f t="shared" si="5"/>
        <v>2023</v>
      </c>
      <c r="AS13" s="350">
        <f t="shared" si="6"/>
        <v>0</v>
      </c>
      <c r="AT13" s="350">
        <f>SUMIFS(DES!F:F,DES!C:C,"&gt;="&amp;DATE(AR13,1,1),DES!C:C,"&lt;="&amp;EOMONTH(DATE(AR13,12,1),0),DES!H:H,"efetivado")</f>
        <v>0</v>
      </c>
      <c r="AU13" s="350">
        <f>SUMIFS(REC!F:F,REC!C:C,"&gt;="&amp;DATE(AR13,1,1),REC!C:C,"&lt;="&amp;EOMONTH(DATE(AR13,12,1),0),REC!H:H,"efetivado")</f>
        <v>0</v>
      </c>
      <c r="AV13" s="350">
        <f>SUMIFS('EMP ADQ'!G:G,'EMP ADQ'!C:C,"&gt;="&amp;DATE(AR13,1,1),'EMP ADQ'!C:C,"&lt;="&amp;EOMONTH(DATE(AR13,12,1),0),'EMP ADQ'!I:I,"efetivado",'EMP ADQ'!D:D,"empréstimo Adquirido")</f>
        <v>0</v>
      </c>
      <c r="AW13" s="350">
        <f>SUMIFS('EMP ADQ'!G:G,'EMP ADQ'!C:C,"&gt;="&amp;DATE(AR13,1,1),'EMP ADQ'!C:C,"&lt;="&amp;EOMONTH(DATE(AR13,12,1),0),'EMP ADQ'!I:I,"efetivado",'EMP ADQ'!D:D,"empréstimo Pago")</f>
        <v>0</v>
      </c>
      <c r="AX13" s="350">
        <f>SUMIFS('EMP CON'!G:G,'EMP CON'!C:C,"&gt;="&amp;DATE(AR13,1,1),'EMP CON'!C:C,"&lt;="&amp;EOMONTH(DATE(AR13,12,1),0),'EMP CON'!I:I,"efetivado",'EMP CON'!D:D,"empréstimo Concedido")</f>
        <v>0</v>
      </c>
      <c r="AY13" s="350">
        <f>SUMIFS('EMP CON'!G:G,'EMP CON'!C:C,"&gt;="&amp;DATE(AR13,1,1),'EMP CON'!C:C,"&lt;="&amp;EOMONTH(DATE(AR13,12,1),0),'EMP CON'!I:I,"efetivado",'EMP CON'!D:D,"empréstimo Recebido")</f>
        <v>0</v>
      </c>
      <c r="AZ13" s="350">
        <f>SUMIFS('PG CAR'!H:H,'PG CAR'!C:C,"&gt;="&amp;DATE(AR13,1,1),'PG CAR'!C:C,"&lt;="&amp;EOMONTH(DATE(AR13,12,1),0),'PG CAR'!J:J,"Efetivado")</f>
        <v>0</v>
      </c>
      <c r="BB13" s="156">
        <v>4</v>
      </c>
      <c r="BC13" s="351">
        <f t="shared" si="7"/>
        <v>0</v>
      </c>
      <c r="BD13" s="350">
        <f>SUMIFS(DES!F:F,DES!C:C,"&gt;="&amp;DATE($S$9,BB13,1),DES!C:C,"&lt;="&amp;EOMONTH(DATE($S$9,BB13,1),0),DES!H:H,"efetivado")</f>
        <v>0</v>
      </c>
      <c r="BE13" s="350">
        <f>SUMIFS(REC!F:F,REC!C:C,"&gt;="&amp;DATE($S$9,BB13,1),REC!C:C,"&lt;="&amp;EOMONTH(DATE($S$9,BB13,1),0),REC!H:H,"efetivado")</f>
        <v>0</v>
      </c>
      <c r="BF13" s="350">
        <f>SUMIFS('EMP ADQ'!G:G,'EMP ADQ'!C:C,"&gt;="&amp;DATE($S$9,BB13,1),'EMP ADQ'!C:C,"&lt;="&amp;EOMONTH(DATE($S$9,BB13,1),0),'EMP ADQ'!I:I,"efetivado",'EMP ADQ'!D:D,"empréstimo Adquirido")</f>
        <v>0</v>
      </c>
      <c r="BG13" s="350">
        <f>SUMIFS('EMP ADQ'!G:G,'EMP ADQ'!C:C,"&gt;="&amp;DATE($S$9,BB13,1),'EMP ADQ'!C:C,"&lt;="&amp;EOMONTH(DATE($S$9,BB13,1),0),'EMP ADQ'!I:I,"efetivado",'EMP ADQ'!D:D,"empréstimo Pago")</f>
        <v>0</v>
      </c>
      <c r="BH13" s="350">
        <f>SUMIFS('EMP CON'!G:G,'EMP CON'!C:C,"&gt;="&amp;DATE($S$9,BB13,1),'EMP CON'!C:C,"&lt;="&amp;EOMONTH(DATE($S$9,BB13,1),0),'EMP CON'!I:I,"efetivado",'EMP CON'!D:D,"empréstimo Concedido")</f>
        <v>0</v>
      </c>
      <c r="BI13" s="350">
        <f>SUMIFS('EMP CON'!G:G,'EMP CON'!C:C,"&gt;="&amp;DATE($S$9,BB13,1),'EMP CON'!C:C,"&lt;="&amp;EOMONTH(DATE($S$9,BB13,1),0),'EMP CON'!I:I,"efetivado",'EMP CON'!D:D,"empréstimo Recebido")</f>
        <v>0</v>
      </c>
      <c r="BJ13" s="350">
        <f>SUMIFS('PG CAR'!H:H,'PG CAR'!C:C,"&gt;="&amp;DATE($S$9,BB13,1),'PG CAR'!C:C,"&lt;="&amp;EOMONTH(DATE($S$9,BB13,1),0),'PG CAR'!J:J,"Efetivado")</f>
        <v>0</v>
      </c>
      <c r="BK13" s="350">
        <f t="shared" si="0"/>
        <v>0</v>
      </c>
      <c r="BM13" s="352">
        <f t="shared" si="1"/>
        <v>0</v>
      </c>
      <c r="BN13" s="352"/>
      <c r="BO13" s="352">
        <f>SUMIFS(CAR!H:H,CAR!C:C,"&gt;="&amp;DATE($S$9,BB13,1),CAR!C:C,"&lt;="&amp;EOMONTH(DATE($S$9,BB13,1),0),CAR!J:J,"efetivado")</f>
        <v>0</v>
      </c>
      <c r="BP13" s="352">
        <f t="shared" si="2"/>
        <v>0</v>
      </c>
      <c r="BQ13" s="352">
        <f t="shared" si="3"/>
        <v>0</v>
      </c>
      <c r="BR13" s="352"/>
      <c r="BS13" s="352">
        <f t="shared" si="4"/>
        <v>0</v>
      </c>
    </row>
    <row r="14" spans="2:71" ht="15" customHeight="1" x14ac:dyDescent="0.25">
      <c r="B14" s="58"/>
      <c r="C14" s="116"/>
      <c r="D14" s="59"/>
      <c r="E14" s="116"/>
      <c r="F14" s="59"/>
      <c r="G14" s="116"/>
      <c r="H14" s="117"/>
      <c r="I14" s="117"/>
      <c r="J14" s="117"/>
      <c r="K14" s="59"/>
      <c r="L14" s="116"/>
      <c r="M14" s="59"/>
      <c r="N14" s="116"/>
      <c r="O14" s="59"/>
      <c r="P14" s="116"/>
      <c r="Q14" s="117"/>
      <c r="R14" s="339"/>
      <c r="S14" s="339"/>
      <c r="T14" s="335"/>
      <c r="U14" s="335"/>
      <c r="V14" s="335"/>
      <c r="W14" s="335"/>
      <c r="X14" s="335"/>
      <c r="Y14" s="335"/>
      <c r="Z14" s="335"/>
      <c r="AA14" s="335"/>
      <c r="AB14" s="335"/>
      <c r="AC14" s="335"/>
      <c r="AD14" s="335"/>
      <c r="AE14" s="335"/>
      <c r="AF14" s="335"/>
      <c r="AG14" s="335"/>
      <c r="AH14" s="335"/>
      <c r="AI14" s="335"/>
      <c r="AJ14" s="335"/>
      <c r="AQ14" s="304"/>
      <c r="AR14" s="156">
        <f t="shared" si="5"/>
        <v>2024</v>
      </c>
      <c r="AS14" s="350">
        <f t="shared" si="6"/>
        <v>0</v>
      </c>
      <c r="AT14" s="350">
        <f>SUMIFS(DES!F:F,DES!C:C,"&gt;="&amp;DATE(AR14,1,1),DES!C:C,"&lt;="&amp;EOMONTH(DATE(AR14,12,1),0),DES!H:H,"efetivado")</f>
        <v>0</v>
      </c>
      <c r="AU14" s="350">
        <f>SUMIFS(REC!F:F,REC!C:C,"&gt;="&amp;DATE(AR14,1,1),REC!C:C,"&lt;="&amp;EOMONTH(DATE(AR14,12,1),0),REC!H:H,"efetivado")</f>
        <v>0</v>
      </c>
      <c r="AV14" s="350">
        <f>SUMIFS('EMP ADQ'!G:G,'EMP ADQ'!C:C,"&gt;="&amp;DATE(AR14,1,1),'EMP ADQ'!C:C,"&lt;="&amp;EOMONTH(DATE(AR14,12,1),0),'EMP ADQ'!I:I,"efetivado",'EMP ADQ'!D:D,"empréstimo Adquirido")</f>
        <v>0</v>
      </c>
      <c r="AW14" s="350">
        <f>SUMIFS('EMP ADQ'!G:G,'EMP ADQ'!C:C,"&gt;="&amp;DATE(AR14,1,1),'EMP ADQ'!C:C,"&lt;="&amp;EOMONTH(DATE(AR14,12,1),0),'EMP ADQ'!I:I,"efetivado",'EMP ADQ'!D:D,"empréstimo Pago")</f>
        <v>0</v>
      </c>
      <c r="AX14" s="350">
        <f>SUMIFS('EMP CON'!G:G,'EMP CON'!C:C,"&gt;="&amp;DATE(AR14,1,1),'EMP CON'!C:C,"&lt;="&amp;EOMONTH(DATE(AR14,12,1),0),'EMP CON'!I:I,"efetivado",'EMP CON'!D:D,"empréstimo Concedido")</f>
        <v>0</v>
      </c>
      <c r="AY14" s="350">
        <f>SUMIFS('EMP CON'!G:G,'EMP CON'!C:C,"&gt;="&amp;DATE(AR14,1,1),'EMP CON'!C:C,"&lt;="&amp;EOMONTH(DATE(AR14,12,1),0),'EMP CON'!I:I,"efetivado",'EMP CON'!D:D,"empréstimo Recebido")</f>
        <v>0</v>
      </c>
      <c r="AZ14" s="350">
        <f>SUMIFS('PG CAR'!H:H,'PG CAR'!C:C,"&gt;="&amp;DATE(AR14,1,1),'PG CAR'!C:C,"&lt;="&amp;EOMONTH(DATE(AR14,12,1),0),'PG CAR'!J:J,"Efetivado")</f>
        <v>0</v>
      </c>
      <c r="BB14" s="156">
        <v>5</v>
      </c>
      <c r="BC14" s="351">
        <f t="shared" si="7"/>
        <v>0</v>
      </c>
      <c r="BD14" s="350">
        <f>SUMIFS(DES!F:F,DES!C:C,"&gt;="&amp;DATE($S$9,BB14,1),DES!C:C,"&lt;="&amp;EOMONTH(DATE($S$9,BB14,1),0),DES!H:H,"efetivado")</f>
        <v>0</v>
      </c>
      <c r="BE14" s="350">
        <f>SUMIFS(REC!F:F,REC!C:C,"&gt;="&amp;DATE($S$9,BB14,1),REC!C:C,"&lt;="&amp;EOMONTH(DATE($S$9,BB14,1),0),REC!H:H,"efetivado")</f>
        <v>0</v>
      </c>
      <c r="BF14" s="350">
        <f>SUMIFS('EMP ADQ'!G:G,'EMP ADQ'!C:C,"&gt;="&amp;DATE($S$9,BB14,1),'EMP ADQ'!C:C,"&lt;="&amp;EOMONTH(DATE($S$9,BB14,1),0),'EMP ADQ'!I:I,"efetivado",'EMP ADQ'!D:D,"empréstimo Adquirido")</f>
        <v>0</v>
      </c>
      <c r="BG14" s="350">
        <f>SUMIFS('EMP ADQ'!G:G,'EMP ADQ'!C:C,"&gt;="&amp;DATE($S$9,BB14,1),'EMP ADQ'!C:C,"&lt;="&amp;EOMONTH(DATE($S$9,BB14,1),0),'EMP ADQ'!I:I,"efetivado",'EMP ADQ'!D:D,"empréstimo Pago")</f>
        <v>0</v>
      </c>
      <c r="BH14" s="350">
        <f>SUMIFS('EMP CON'!G:G,'EMP CON'!C:C,"&gt;="&amp;DATE($S$9,BB14,1),'EMP CON'!C:C,"&lt;="&amp;EOMONTH(DATE($S$9,BB14,1),0),'EMP CON'!I:I,"efetivado",'EMP CON'!D:D,"empréstimo Concedido")</f>
        <v>0</v>
      </c>
      <c r="BI14" s="350">
        <f>SUMIFS('EMP CON'!G:G,'EMP CON'!C:C,"&gt;="&amp;DATE($S$9,BB14,1),'EMP CON'!C:C,"&lt;="&amp;EOMONTH(DATE($S$9,BB14,1),0),'EMP CON'!I:I,"efetivado",'EMP CON'!D:D,"empréstimo Recebido")</f>
        <v>0</v>
      </c>
      <c r="BJ14" s="350">
        <f>SUMIFS('PG CAR'!H:H,'PG CAR'!C:C,"&gt;="&amp;DATE($S$9,BB14,1),'PG CAR'!C:C,"&lt;="&amp;EOMONTH(DATE($S$9,BB14,1),0),'PG CAR'!J:J,"Efetivado")</f>
        <v>0</v>
      </c>
      <c r="BK14" s="350">
        <f t="shared" si="0"/>
        <v>0</v>
      </c>
      <c r="BM14" s="352">
        <f t="shared" si="1"/>
        <v>0</v>
      </c>
      <c r="BN14" s="352"/>
      <c r="BO14" s="352">
        <f>SUMIFS(CAR!H:H,CAR!C:C,"&gt;="&amp;DATE($S$9,BB14,1),CAR!C:C,"&lt;="&amp;EOMONTH(DATE($S$9,BB14,1),0),CAR!J:J,"efetivado")</f>
        <v>0</v>
      </c>
      <c r="BP14" s="352">
        <f t="shared" si="2"/>
        <v>0</v>
      </c>
      <c r="BQ14" s="352">
        <f t="shared" si="3"/>
        <v>0</v>
      </c>
      <c r="BR14" s="352"/>
      <c r="BS14" s="352">
        <f t="shared" si="4"/>
        <v>0</v>
      </c>
    </row>
    <row r="15" spans="2:71" x14ac:dyDescent="0.25">
      <c r="B15" s="58"/>
      <c r="C15" s="116"/>
      <c r="D15" s="59"/>
      <c r="E15" s="116"/>
      <c r="F15" s="59"/>
      <c r="G15" s="116"/>
      <c r="H15" s="117"/>
      <c r="I15" s="117"/>
      <c r="J15" s="117"/>
      <c r="K15" s="59"/>
      <c r="L15" s="116"/>
      <c r="M15" s="59"/>
      <c r="N15" s="116"/>
      <c r="O15" s="59"/>
      <c r="P15" s="116"/>
      <c r="Q15" s="117"/>
      <c r="R15" s="339"/>
      <c r="S15" s="339"/>
      <c r="T15" s="335"/>
      <c r="U15" s="335"/>
      <c r="V15" s="335"/>
      <c r="W15" s="335"/>
      <c r="X15" s="335"/>
      <c r="Y15" s="335"/>
      <c r="Z15" s="335"/>
      <c r="AA15" s="335"/>
      <c r="AB15" s="335"/>
      <c r="AC15" s="335"/>
      <c r="AD15" s="335"/>
      <c r="AE15" s="335"/>
      <c r="AF15" s="335"/>
      <c r="AG15" s="335"/>
      <c r="AH15" s="335"/>
      <c r="AI15" s="335"/>
      <c r="AJ15" s="335"/>
      <c r="AQ15" s="304"/>
      <c r="AR15" s="156">
        <f t="shared" si="5"/>
        <v>2025</v>
      </c>
      <c r="AS15" s="350">
        <f t="shared" si="6"/>
        <v>0</v>
      </c>
      <c r="AT15" s="350">
        <f>SUMIFS(DES!F:F,DES!C:C,"&gt;="&amp;DATE(AR15,1,1),DES!C:C,"&lt;="&amp;EOMONTH(DATE(AR15,12,1),0),DES!H:H,"efetivado")</f>
        <v>0</v>
      </c>
      <c r="AU15" s="350">
        <f>SUMIFS(REC!F:F,REC!C:C,"&gt;="&amp;DATE(AR15,1,1),REC!C:C,"&lt;="&amp;EOMONTH(DATE(AR15,12,1),0),REC!H:H,"efetivado")</f>
        <v>0</v>
      </c>
      <c r="AV15" s="350">
        <f>SUMIFS('EMP ADQ'!G:G,'EMP ADQ'!C:C,"&gt;="&amp;DATE(AR15,1,1),'EMP ADQ'!C:C,"&lt;="&amp;EOMONTH(DATE(AR15,12,1),0),'EMP ADQ'!I:I,"efetivado",'EMP ADQ'!D:D,"empréstimo Adquirido")</f>
        <v>0</v>
      </c>
      <c r="AW15" s="350">
        <f>SUMIFS('EMP ADQ'!G:G,'EMP ADQ'!C:C,"&gt;="&amp;DATE(AR15,1,1),'EMP ADQ'!C:C,"&lt;="&amp;EOMONTH(DATE(AR15,12,1),0),'EMP ADQ'!I:I,"efetivado",'EMP ADQ'!D:D,"empréstimo Pago")</f>
        <v>0</v>
      </c>
      <c r="AX15" s="350">
        <f>SUMIFS('EMP CON'!G:G,'EMP CON'!C:C,"&gt;="&amp;DATE(AR15,1,1),'EMP CON'!C:C,"&lt;="&amp;EOMONTH(DATE(AR15,12,1),0),'EMP CON'!I:I,"efetivado",'EMP CON'!D:D,"empréstimo Concedido")</f>
        <v>0</v>
      </c>
      <c r="AY15" s="350">
        <f>SUMIFS('EMP CON'!G:G,'EMP CON'!C:C,"&gt;="&amp;DATE(AR15,1,1),'EMP CON'!C:C,"&lt;="&amp;EOMONTH(DATE(AR15,12,1),0),'EMP CON'!I:I,"efetivado",'EMP CON'!D:D,"empréstimo Recebido")</f>
        <v>0</v>
      </c>
      <c r="AZ15" s="350">
        <f>SUMIFS('PG CAR'!H:H,'PG CAR'!C:C,"&gt;="&amp;DATE(AR15,1,1),'PG CAR'!C:C,"&lt;="&amp;EOMONTH(DATE(AR15,12,1),0),'PG CAR'!J:J,"Efetivado")</f>
        <v>0</v>
      </c>
      <c r="BB15" s="156">
        <v>6</v>
      </c>
      <c r="BC15" s="351">
        <f t="shared" si="7"/>
        <v>0</v>
      </c>
      <c r="BD15" s="350">
        <f>SUMIFS(DES!F:F,DES!C:C,"&gt;="&amp;DATE($S$9,BB15,1),DES!C:C,"&lt;="&amp;EOMONTH(DATE($S$9,BB15,1),0),DES!H:H,"efetivado")</f>
        <v>0</v>
      </c>
      <c r="BE15" s="350">
        <f>SUMIFS(REC!F:F,REC!C:C,"&gt;="&amp;DATE($S$9,BB15,1),REC!C:C,"&lt;="&amp;EOMONTH(DATE($S$9,BB15,1),0),REC!H:H,"efetivado")</f>
        <v>0</v>
      </c>
      <c r="BF15" s="350">
        <f>SUMIFS('EMP ADQ'!G:G,'EMP ADQ'!C:C,"&gt;="&amp;DATE($S$9,BB15,1),'EMP ADQ'!C:C,"&lt;="&amp;EOMONTH(DATE($S$9,BB15,1),0),'EMP ADQ'!I:I,"efetivado",'EMP ADQ'!D:D,"empréstimo Adquirido")</f>
        <v>0</v>
      </c>
      <c r="BG15" s="350">
        <f>SUMIFS('EMP ADQ'!G:G,'EMP ADQ'!C:C,"&gt;="&amp;DATE($S$9,BB15,1),'EMP ADQ'!C:C,"&lt;="&amp;EOMONTH(DATE($S$9,BB15,1),0),'EMP ADQ'!I:I,"efetivado",'EMP ADQ'!D:D,"empréstimo Pago")</f>
        <v>0</v>
      </c>
      <c r="BH15" s="350">
        <f>SUMIFS('EMP CON'!G:G,'EMP CON'!C:C,"&gt;="&amp;DATE($S$9,BB15,1),'EMP CON'!C:C,"&lt;="&amp;EOMONTH(DATE($S$9,BB15,1),0),'EMP CON'!I:I,"efetivado",'EMP CON'!D:D,"empréstimo Concedido")</f>
        <v>0</v>
      </c>
      <c r="BI15" s="350">
        <f>SUMIFS('EMP CON'!G:G,'EMP CON'!C:C,"&gt;="&amp;DATE($S$9,BB15,1),'EMP CON'!C:C,"&lt;="&amp;EOMONTH(DATE($S$9,BB15,1),0),'EMP CON'!I:I,"efetivado",'EMP CON'!D:D,"empréstimo Recebido")</f>
        <v>0</v>
      </c>
      <c r="BJ15" s="350">
        <f>SUMIFS('PG CAR'!H:H,'PG CAR'!C:C,"&gt;="&amp;DATE($S$9,BB15,1),'PG CAR'!C:C,"&lt;="&amp;EOMONTH(DATE($S$9,BB15,1),0),'PG CAR'!J:J,"Efetivado")</f>
        <v>0</v>
      </c>
      <c r="BK15" s="350">
        <f t="shared" si="0"/>
        <v>0</v>
      </c>
      <c r="BM15" s="352">
        <f t="shared" si="1"/>
        <v>0</v>
      </c>
      <c r="BN15" s="352"/>
      <c r="BO15" s="352">
        <f>SUMIFS(CAR!H:H,CAR!C:C,"&gt;="&amp;DATE($S$9,BB15,1),CAR!C:C,"&lt;="&amp;EOMONTH(DATE($S$9,BB15,1),0),CAR!J:J,"efetivado")</f>
        <v>0</v>
      </c>
      <c r="BP15" s="352">
        <f t="shared" si="2"/>
        <v>0</v>
      </c>
      <c r="BQ15" s="352">
        <f t="shared" si="3"/>
        <v>0</v>
      </c>
      <c r="BR15" s="352"/>
      <c r="BS15" s="352">
        <f t="shared" si="4"/>
        <v>0</v>
      </c>
    </row>
    <row r="16" spans="2:71" x14ac:dyDescent="0.25">
      <c r="B16" s="58"/>
      <c r="C16" s="116"/>
      <c r="D16" s="59"/>
      <c r="E16" s="116"/>
      <c r="F16" s="59"/>
      <c r="G16" s="116"/>
      <c r="H16" s="117"/>
      <c r="I16" s="117"/>
      <c r="J16" s="117"/>
      <c r="K16" s="59"/>
      <c r="L16" s="116"/>
      <c r="M16" s="59"/>
      <c r="N16" s="116"/>
      <c r="O16" s="59"/>
      <c r="P16" s="116"/>
      <c r="Q16" s="117"/>
      <c r="R16" s="339"/>
      <c r="S16" s="339"/>
      <c r="T16" s="335"/>
      <c r="U16" s="335"/>
      <c r="V16" s="335"/>
      <c r="W16" s="335"/>
      <c r="X16" s="335"/>
      <c r="Y16" s="335"/>
      <c r="Z16" s="335"/>
      <c r="AA16" s="335"/>
      <c r="AB16" s="335"/>
      <c r="AC16" s="335"/>
      <c r="AD16" s="335"/>
      <c r="AE16" s="335"/>
      <c r="AF16" s="335"/>
      <c r="AG16" s="335"/>
      <c r="AH16" s="335"/>
      <c r="AI16" s="335"/>
      <c r="AJ16" s="335"/>
      <c r="AQ16" s="304"/>
      <c r="AR16" s="156">
        <f t="shared" si="5"/>
        <v>2026</v>
      </c>
      <c r="AS16" s="350">
        <f t="shared" si="6"/>
        <v>0</v>
      </c>
      <c r="AT16" s="350">
        <f>SUMIFS(DES!F:F,DES!C:C,"&gt;="&amp;DATE(AR16,1,1),DES!C:C,"&lt;="&amp;EOMONTH(DATE(AR16,12,1),0),DES!H:H,"efetivado")</f>
        <v>0</v>
      </c>
      <c r="AU16" s="350">
        <f>SUMIFS(REC!F:F,REC!C:C,"&gt;="&amp;DATE(AR16,1,1),REC!C:C,"&lt;="&amp;EOMONTH(DATE(AR16,12,1),0),REC!H:H,"efetivado")</f>
        <v>0</v>
      </c>
      <c r="AV16" s="350">
        <f>SUMIFS('EMP ADQ'!G:G,'EMP ADQ'!C:C,"&gt;="&amp;DATE(AR16,1,1),'EMP ADQ'!C:C,"&lt;="&amp;EOMONTH(DATE(AR16,12,1),0),'EMP ADQ'!I:I,"efetivado",'EMP ADQ'!D:D,"empréstimo Adquirido")</f>
        <v>0</v>
      </c>
      <c r="AW16" s="350">
        <f>SUMIFS('EMP ADQ'!G:G,'EMP ADQ'!C:C,"&gt;="&amp;DATE(AR16,1,1),'EMP ADQ'!C:C,"&lt;="&amp;EOMONTH(DATE(AR16,12,1),0),'EMP ADQ'!I:I,"efetivado",'EMP ADQ'!D:D,"empréstimo Pago")</f>
        <v>0</v>
      </c>
      <c r="AX16" s="350">
        <f>SUMIFS('EMP CON'!G:G,'EMP CON'!C:C,"&gt;="&amp;DATE(AR16,1,1),'EMP CON'!C:C,"&lt;="&amp;EOMONTH(DATE(AR16,12,1),0),'EMP CON'!I:I,"efetivado",'EMP CON'!D:D,"empréstimo Concedido")</f>
        <v>0</v>
      </c>
      <c r="AY16" s="350">
        <f>SUMIFS('EMP CON'!G:G,'EMP CON'!C:C,"&gt;="&amp;DATE(AR16,1,1),'EMP CON'!C:C,"&lt;="&amp;EOMONTH(DATE(AR16,12,1),0),'EMP CON'!I:I,"efetivado",'EMP CON'!D:D,"empréstimo Recebido")</f>
        <v>0</v>
      </c>
      <c r="AZ16" s="350">
        <f>SUMIFS('PG CAR'!H:H,'PG CAR'!C:C,"&gt;="&amp;DATE(AR16,1,1),'PG CAR'!C:C,"&lt;="&amp;EOMONTH(DATE(AR16,12,1),0),'PG CAR'!J:J,"Efetivado")</f>
        <v>0</v>
      </c>
      <c r="BB16" s="156">
        <v>7</v>
      </c>
      <c r="BC16" s="351">
        <f t="shared" si="7"/>
        <v>0</v>
      </c>
      <c r="BD16" s="350">
        <f>SUMIFS(DES!F:F,DES!C:C,"&gt;="&amp;DATE($S$9,BB16,1),DES!C:C,"&lt;="&amp;EOMONTH(DATE($S$9,BB16,1),0),DES!H:H,"efetivado")</f>
        <v>0</v>
      </c>
      <c r="BE16" s="350">
        <f>SUMIFS(REC!F:F,REC!C:C,"&gt;="&amp;DATE($S$9,BB16,1),REC!C:C,"&lt;="&amp;EOMONTH(DATE($S$9,BB16,1),0),REC!H:H,"efetivado")</f>
        <v>0</v>
      </c>
      <c r="BF16" s="350">
        <f>SUMIFS('EMP ADQ'!G:G,'EMP ADQ'!C:C,"&gt;="&amp;DATE($S$9,BB16,1),'EMP ADQ'!C:C,"&lt;="&amp;EOMONTH(DATE($S$9,BB16,1),0),'EMP ADQ'!I:I,"efetivado",'EMP ADQ'!D:D,"empréstimo Adquirido")</f>
        <v>0</v>
      </c>
      <c r="BG16" s="350">
        <f>SUMIFS('EMP ADQ'!G:G,'EMP ADQ'!C:C,"&gt;="&amp;DATE($S$9,BB16,1),'EMP ADQ'!C:C,"&lt;="&amp;EOMONTH(DATE($S$9,BB16,1),0),'EMP ADQ'!I:I,"efetivado",'EMP ADQ'!D:D,"empréstimo Pago")</f>
        <v>0</v>
      </c>
      <c r="BH16" s="350">
        <f>SUMIFS('EMP CON'!G:G,'EMP CON'!C:C,"&gt;="&amp;DATE($S$9,BB16,1),'EMP CON'!C:C,"&lt;="&amp;EOMONTH(DATE($S$9,BB16,1),0),'EMP CON'!I:I,"efetivado",'EMP CON'!D:D,"empréstimo Concedido")</f>
        <v>0</v>
      </c>
      <c r="BI16" s="350">
        <f>SUMIFS('EMP CON'!G:G,'EMP CON'!C:C,"&gt;="&amp;DATE($S$9,BB16,1),'EMP CON'!C:C,"&lt;="&amp;EOMONTH(DATE($S$9,BB16,1),0),'EMP CON'!I:I,"efetivado",'EMP CON'!D:D,"empréstimo Recebido")</f>
        <v>0</v>
      </c>
      <c r="BJ16" s="350">
        <f>SUMIFS('PG CAR'!H:H,'PG CAR'!C:C,"&gt;="&amp;DATE($S$9,BB16,1),'PG CAR'!C:C,"&lt;="&amp;EOMONTH(DATE($S$9,BB16,1),0),'PG CAR'!J:J,"Efetivado")</f>
        <v>0</v>
      </c>
      <c r="BK16" s="350">
        <f t="shared" si="0"/>
        <v>0</v>
      </c>
      <c r="BM16" s="352">
        <f t="shared" si="1"/>
        <v>0</v>
      </c>
      <c r="BN16" s="352"/>
      <c r="BO16" s="352">
        <f>SUMIFS(CAR!H:H,CAR!C:C,"&gt;="&amp;DATE($S$9,BB16,1),CAR!C:C,"&lt;="&amp;EOMONTH(DATE($S$9,BB16,1),0),CAR!J:J,"efetivado")</f>
        <v>0</v>
      </c>
      <c r="BP16" s="352">
        <f t="shared" si="2"/>
        <v>0</v>
      </c>
      <c r="BQ16" s="352">
        <f t="shared" si="3"/>
        <v>0</v>
      </c>
      <c r="BR16" s="352"/>
      <c r="BS16" s="352">
        <f t="shared" si="4"/>
        <v>0</v>
      </c>
    </row>
    <row r="17" spans="2:71" x14ac:dyDescent="0.25">
      <c r="B17" s="58"/>
      <c r="C17" s="116"/>
      <c r="D17" s="59"/>
      <c r="E17" s="116"/>
      <c r="F17" s="59"/>
      <c r="G17" s="116"/>
      <c r="H17" s="117"/>
      <c r="I17" s="117"/>
      <c r="J17" s="117"/>
      <c r="K17" s="59"/>
      <c r="L17" s="116"/>
      <c r="M17" s="59"/>
      <c r="N17" s="116"/>
      <c r="O17" s="59"/>
      <c r="P17" s="116"/>
      <c r="Q17" s="117"/>
      <c r="R17" s="339"/>
      <c r="S17" s="339"/>
      <c r="T17" s="335"/>
      <c r="U17" s="335"/>
      <c r="V17" s="335"/>
      <c r="W17" s="335"/>
      <c r="X17" s="335"/>
      <c r="Y17" s="335"/>
      <c r="Z17" s="335"/>
      <c r="AA17" s="335"/>
      <c r="AB17" s="335"/>
      <c r="AC17" s="335"/>
      <c r="AD17" s="335"/>
      <c r="AE17" s="335"/>
      <c r="AF17" s="335"/>
      <c r="AG17" s="335"/>
      <c r="AH17" s="335"/>
      <c r="AI17" s="335"/>
      <c r="AJ17" s="335"/>
      <c r="AQ17" s="304"/>
      <c r="AR17" s="156">
        <f t="shared" si="5"/>
        <v>2027</v>
      </c>
      <c r="AS17" s="350">
        <f t="shared" si="6"/>
        <v>0</v>
      </c>
      <c r="AT17" s="350">
        <f>SUMIFS(DES!F:F,DES!C:C,"&gt;="&amp;DATE(AR17,1,1),DES!C:C,"&lt;="&amp;EOMONTH(DATE(AR17,12,1),0),DES!H:H,"efetivado")</f>
        <v>0</v>
      </c>
      <c r="AU17" s="350">
        <f>SUMIFS(REC!F:F,REC!C:C,"&gt;="&amp;DATE(AR17,1,1),REC!C:C,"&lt;="&amp;EOMONTH(DATE(AR17,12,1),0),REC!H:H,"efetivado")</f>
        <v>0</v>
      </c>
      <c r="AV17" s="350">
        <f>SUMIFS('EMP ADQ'!G:G,'EMP ADQ'!C:C,"&gt;="&amp;DATE(AR17,1,1),'EMP ADQ'!C:C,"&lt;="&amp;EOMONTH(DATE(AR17,12,1),0),'EMP ADQ'!I:I,"efetivado",'EMP ADQ'!D:D,"empréstimo Adquirido")</f>
        <v>0</v>
      </c>
      <c r="AW17" s="350">
        <f>SUMIFS('EMP ADQ'!G:G,'EMP ADQ'!C:C,"&gt;="&amp;DATE(AR17,1,1),'EMP ADQ'!C:C,"&lt;="&amp;EOMONTH(DATE(AR17,12,1),0),'EMP ADQ'!I:I,"efetivado",'EMP ADQ'!D:D,"empréstimo Pago")</f>
        <v>0</v>
      </c>
      <c r="AX17" s="350">
        <f>SUMIFS('EMP CON'!G:G,'EMP CON'!C:C,"&gt;="&amp;DATE(AR17,1,1),'EMP CON'!C:C,"&lt;="&amp;EOMONTH(DATE(AR17,12,1),0),'EMP CON'!I:I,"efetivado",'EMP CON'!D:D,"empréstimo Concedido")</f>
        <v>0</v>
      </c>
      <c r="AY17" s="350">
        <f>SUMIFS('EMP CON'!G:G,'EMP CON'!C:C,"&gt;="&amp;DATE(AR17,1,1),'EMP CON'!C:C,"&lt;="&amp;EOMONTH(DATE(AR17,12,1),0),'EMP CON'!I:I,"efetivado",'EMP CON'!D:D,"empréstimo Recebido")</f>
        <v>0</v>
      </c>
      <c r="AZ17" s="350">
        <f>SUMIFS('PG CAR'!H:H,'PG CAR'!C:C,"&gt;="&amp;DATE(AR17,1,1),'PG CAR'!C:C,"&lt;="&amp;EOMONTH(DATE(AR17,12,1),0),'PG CAR'!J:J,"Efetivado")</f>
        <v>0</v>
      </c>
      <c r="BB17" s="156">
        <v>8</v>
      </c>
      <c r="BC17" s="351">
        <f t="shared" si="7"/>
        <v>0</v>
      </c>
      <c r="BD17" s="350">
        <f>SUMIFS(DES!F:F,DES!C:C,"&gt;="&amp;DATE($S$9,BB17,1),DES!C:C,"&lt;="&amp;EOMONTH(DATE($S$9,BB17,1),0),DES!H:H,"efetivado")</f>
        <v>0</v>
      </c>
      <c r="BE17" s="350">
        <f>SUMIFS(REC!F:F,REC!C:C,"&gt;="&amp;DATE($S$9,BB17,1),REC!C:C,"&lt;="&amp;EOMONTH(DATE($S$9,BB17,1),0),REC!H:H,"efetivado")</f>
        <v>0</v>
      </c>
      <c r="BF17" s="350">
        <f>SUMIFS('EMP ADQ'!G:G,'EMP ADQ'!C:C,"&gt;="&amp;DATE($S$9,BB17,1),'EMP ADQ'!C:C,"&lt;="&amp;EOMONTH(DATE($S$9,BB17,1),0),'EMP ADQ'!I:I,"efetivado",'EMP ADQ'!D:D,"empréstimo Adquirido")</f>
        <v>0</v>
      </c>
      <c r="BG17" s="350">
        <f>SUMIFS('EMP ADQ'!G:G,'EMP ADQ'!C:C,"&gt;="&amp;DATE($S$9,BB17,1),'EMP ADQ'!C:C,"&lt;="&amp;EOMONTH(DATE($S$9,BB17,1),0),'EMP ADQ'!I:I,"efetivado",'EMP ADQ'!D:D,"empréstimo Pago")</f>
        <v>0</v>
      </c>
      <c r="BH17" s="350">
        <f>SUMIFS('EMP CON'!G:G,'EMP CON'!C:C,"&gt;="&amp;DATE($S$9,BB17,1),'EMP CON'!C:C,"&lt;="&amp;EOMONTH(DATE($S$9,BB17,1),0),'EMP CON'!I:I,"efetivado",'EMP CON'!D:D,"empréstimo Concedido")</f>
        <v>0</v>
      </c>
      <c r="BI17" s="350">
        <f>SUMIFS('EMP CON'!G:G,'EMP CON'!C:C,"&gt;="&amp;DATE($S$9,BB17,1),'EMP CON'!C:C,"&lt;="&amp;EOMONTH(DATE($S$9,BB17,1),0),'EMP CON'!I:I,"efetivado",'EMP CON'!D:D,"empréstimo Recebido")</f>
        <v>0</v>
      </c>
      <c r="BJ17" s="350">
        <f>SUMIFS('PG CAR'!H:H,'PG CAR'!C:C,"&gt;="&amp;DATE($S$9,BB17,1),'PG CAR'!C:C,"&lt;="&amp;EOMONTH(DATE($S$9,BB17,1),0),'PG CAR'!J:J,"Efetivado")</f>
        <v>0</v>
      </c>
      <c r="BK17" s="350">
        <f t="shared" si="0"/>
        <v>0</v>
      </c>
      <c r="BM17" s="352">
        <f t="shared" si="1"/>
        <v>0</v>
      </c>
      <c r="BN17" s="352"/>
      <c r="BO17" s="352">
        <f>SUMIFS(CAR!H:H,CAR!C:C,"&gt;="&amp;DATE($S$9,BB17,1),CAR!C:C,"&lt;="&amp;EOMONTH(DATE($S$9,BB17,1),0),CAR!J:J,"efetivado")</f>
        <v>0</v>
      </c>
      <c r="BP17" s="352">
        <f t="shared" si="2"/>
        <v>0</v>
      </c>
      <c r="BQ17" s="352">
        <f t="shared" si="3"/>
        <v>0</v>
      </c>
      <c r="BR17" s="352"/>
      <c r="BS17" s="352">
        <f t="shared" si="4"/>
        <v>0</v>
      </c>
    </row>
    <row r="18" spans="2:71" x14ac:dyDescent="0.25">
      <c r="B18" s="58"/>
      <c r="C18" s="116"/>
      <c r="D18" s="59"/>
      <c r="E18" s="116"/>
      <c r="F18" s="59"/>
      <c r="G18" s="116"/>
      <c r="H18" s="117"/>
      <c r="I18" s="117"/>
      <c r="J18" s="117"/>
      <c r="K18" s="59"/>
      <c r="L18" s="116"/>
      <c r="M18" s="59"/>
      <c r="N18" s="116"/>
      <c r="O18" s="59"/>
      <c r="P18" s="116"/>
      <c r="Q18" s="117"/>
      <c r="R18" s="339"/>
      <c r="S18" s="339"/>
      <c r="T18" s="335"/>
      <c r="U18" s="335"/>
      <c r="V18" s="335"/>
      <c r="W18" s="335"/>
      <c r="X18" s="335"/>
      <c r="Y18" s="335"/>
      <c r="Z18" s="335"/>
      <c r="AA18" s="335"/>
      <c r="AB18" s="335"/>
      <c r="AC18" s="335"/>
      <c r="AD18" s="335"/>
      <c r="AE18" s="335"/>
      <c r="AF18" s="335"/>
      <c r="AG18" s="335"/>
      <c r="AH18" s="335"/>
      <c r="AI18" s="335"/>
      <c r="AJ18" s="335"/>
      <c r="AQ18" s="304"/>
      <c r="AR18" s="156">
        <f t="shared" si="5"/>
        <v>2028</v>
      </c>
      <c r="AS18" s="350">
        <f t="shared" si="6"/>
        <v>0</v>
      </c>
      <c r="AT18" s="350">
        <f>SUMIFS(DES!F:F,DES!C:C,"&gt;="&amp;DATE(AR18,1,1),DES!C:C,"&lt;="&amp;EOMONTH(DATE(AR18,12,1),0),DES!H:H,"efetivado")</f>
        <v>0</v>
      </c>
      <c r="AU18" s="350">
        <f>SUMIFS(REC!F:F,REC!C:C,"&gt;="&amp;DATE(AR18,1,1),REC!C:C,"&lt;="&amp;EOMONTH(DATE(AR18,12,1),0),REC!H:H,"efetivado")</f>
        <v>0</v>
      </c>
      <c r="AV18" s="350">
        <f>SUMIFS('EMP ADQ'!G:G,'EMP ADQ'!C:C,"&gt;="&amp;DATE(AR18,1,1),'EMP ADQ'!C:C,"&lt;="&amp;EOMONTH(DATE(AR18,12,1),0),'EMP ADQ'!I:I,"efetivado",'EMP ADQ'!D:D,"empréstimo Adquirido")</f>
        <v>0</v>
      </c>
      <c r="AW18" s="350">
        <f>SUMIFS('EMP ADQ'!G:G,'EMP ADQ'!C:C,"&gt;="&amp;DATE(AR18,1,1),'EMP ADQ'!C:C,"&lt;="&amp;EOMONTH(DATE(AR18,12,1),0),'EMP ADQ'!I:I,"efetivado",'EMP ADQ'!D:D,"empréstimo Pago")</f>
        <v>0</v>
      </c>
      <c r="AX18" s="350">
        <f>SUMIFS('EMP CON'!G:G,'EMP CON'!C:C,"&gt;="&amp;DATE(AR18,1,1),'EMP CON'!C:C,"&lt;="&amp;EOMONTH(DATE(AR18,12,1),0),'EMP CON'!I:I,"efetivado",'EMP CON'!D:D,"empréstimo Concedido")</f>
        <v>0</v>
      </c>
      <c r="AY18" s="350">
        <f>SUMIFS('EMP CON'!G:G,'EMP CON'!C:C,"&gt;="&amp;DATE(AR18,1,1),'EMP CON'!C:C,"&lt;="&amp;EOMONTH(DATE(AR18,12,1),0),'EMP CON'!I:I,"efetivado",'EMP CON'!D:D,"empréstimo Recebido")</f>
        <v>0</v>
      </c>
      <c r="AZ18" s="350">
        <f>SUMIFS('PG CAR'!H:H,'PG CAR'!C:C,"&gt;="&amp;DATE(AR18,1,1),'PG CAR'!C:C,"&lt;="&amp;EOMONTH(DATE(AR18,12,1),0),'PG CAR'!J:J,"Efetivado")</f>
        <v>0</v>
      </c>
      <c r="BB18" s="156">
        <v>9</v>
      </c>
      <c r="BC18" s="351">
        <f t="shared" si="7"/>
        <v>0</v>
      </c>
      <c r="BD18" s="350">
        <f>SUMIFS(DES!F:F,DES!C:C,"&gt;="&amp;DATE($S$9,BB18,1),DES!C:C,"&lt;="&amp;EOMONTH(DATE($S$9,BB18,1),0),DES!H:H,"efetivado")</f>
        <v>0</v>
      </c>
      <c r="BE18" s="350">
        <f>SUMIFS(REC!F:F,REC!C:C,"&gt;="&amp;DATE($S$9,BB18,1),REC!C:C,"&lt;="&amp;EOMONTH(DATE($S$9,BB18,1),0),REC!H:H,"efetivado")</f>
        <v>0</v>
      </c>
      <c r="BF18" s="350">
        <f>SUMIFS('EMP ADQ'!G:G,'EMP ADQ'!C:C,"&gt;="&amp;DATE($S$9,BB18,1),'EMP ADQ'!C:C,"&lt;="&amp;EOMONTH(DATE($S$9,BB18,1),0),'EMP ADQ'!I:I,"efetivado",'EMP ADQ'!D:D,"empréstimo Adquirido")</f>
        <v>0</v>
      </c>
      <c r="BG18" s="350">
        <f>SUMIFS('EMP ADQ'!G:G,'EMP ADQ'!C:C,"&gt;="&amp;DATE($S$9,BB18,1),'EMP ADQ'!C:C,"&lt;="&amp;EOMONTH(DATE($S$9,BB18,1),0),'EMP ADQ'!I:I,"efetivado",'EMP ADQ'!D:D,"empréstimo Pago")</f>
        <v>0</v>
      </c>
      <c r="BH18" s="350">
        <f>SUMIFS('EMP CON'!G:G,'EMP CON'!C:C,"&gt;="&amp;DATE($S$9,BB18,1),'EMP CON'!C:C,"&lt;="&amp;EOMONTH(DATE($S$9,BB18,1),0),'EMP CON'!I:I,"efetivado",'EMP CON'!D:D,"empréstimo Concedido")</f>
        <v>0</v>
      </c>
      <c r="BI18" s="350">
        <f>SUMIFS('EMP CON'!G:G,'EMP CON'!C:C,"&gt;="&amp;DATE($S$9,BB18,1),'EMP CON'!C:C,"&lt;="&amp;EOMONTH(DATE($S$9,BB18,1),0),'EMP CON'!I:I,"efetivado",'EMP CON'!D:D,"empréstimo Recebido")</f>
        <v>0</v>
      </c>
      <c r="BJ18" s="350">
        <f>SUMIFS('PG CAR'!H:H,'PG CAR'!C:C,"&gt;="&amp;DATE($S$9,BB18,1),'PG CAR'!C:C,"&lt;="&amp;EOMONTH(DATE($S$9,BB18,1),0),'PG CAR'!J:J,"Efetivado")</f>
        <v>0</v>
      </c>
      <c r="BK18" s="350">
        <f t="shared" si="0"/>
        <v>0</v>
      </c>
      <c r="BM18" s="352">
        <f t="shared" si="1"/>
        <v>0</v>
      </c>
      <c r="BN18" s="352"/>
      <c r="BO18" s="352">
        <f>SUMIFS(CAR!H:H,CAR!C:C,"&gt;="&amp;DATE($S$9,BB18,1),CAR!C:C,"&lt;="&amp;EOMONTH(DATE($S$9,BB18,1),0),CAR!J:J,"efetivado")</f>
        <v>0</v>
      </c>
      <c r="BP18" s="352">
        <f t="shared" si="2"/>
        <v>0</v>
      </c>
      <c r="BQ18" s="352">
        <f t="shared" si="3"/>
        <v>0</v>
      </c>
      <c r="BR18" s="352"/>
      <c r="BS18" s="352">
        <f t="shared" si="4"/>
        <v>0</v>
      </c>
    </row>
    <row r="19" spans="2:71" x14ac:dyDescent="0.25">
      <c r="B19" s="58"/>
      <c r="C19" s="116"/>
      <c r="D19" s="59"/>
      <c r="E19" s="116"/>
      <c r="F19" s="59"/>
      <c r="G19" s="116"/>
      <c r="H19" s="117"/>
      <c r="I19" s="117"/>
      <c r="J19" s="117"/>
      <c r="K19" s="59"/>
      <c r="L19" s="116"/>
      <c r="M19" s="59"/>
      <c r="N19" s="116"/>
      <c r="O19" s="59"/>
      <c r="P19" s="116"/>
      <c r="Q19" s="117"/>
      <c r="R19" s="339"/>
      <c r="S19" s="339"/>
      <c r="T19" s="335"/>
      <c r="U19" s="335"/>
      <c r="V19" s="335"/>
      <c r="W19" s="335"/>
      <c r="X19" s="335"/>
      <c r="Y19" s="335"/>
      <c r="Z19" s="335"/>
      <c r="AA19" s="335"/>
      <c r="AB19" s="335"/>
      <c r="AC19" s="335"/>
      <c r="AD19" s="335"/>
      <c r="AE19" s="335"/>
      <c r="AF19" s="335"/>
      <c r="AG19" s="335"/>
      <c r="AH19" s="335"/>
      <c r="AI19" s="335"/>
      <c r="AJ19" s="335"/>
      <c r="AQ19" s="304"/>
      <c r="AR19" s="156">
        <f t="shared" si="5"/>
        <v>2029</v>
      </c>
      <c r="AS19" s="350">
        <f t="shared" si="6"/>
        <v>0</v>
      </c>
      <c r="AT19" s="350">
        <f>SUMIFS(DES!F:F,DES!C:C,"&gt;="&amp;DATE(AR19,1,1),DES!C:C,"&lt;="&amp;EOMONTH(DATE(AR19,12,1),0),DES!H:H,"efetivado")</f>
        <v>0</v>
      </c>
      <c r="AU19" s="350">
        <f>SUMIFS(REC!F:F,REC!C:C,"&gt;="&amp;DATE(AR19,1,1),REC!C:C,"&lt;="&amp;EOMONTH(DATE(AR19,12,1),0),REC!H:H,"efetivado")</f>
        <v>0</v>
      </c>
      <c r="AV19" s="350">
        <f>SUMIFS('EMP ADQ'!G:G,'EMP ADQ'!C:C,"&gt;="&amp;DATE(AR19,1,1),'EMP ADQ'!C:C,"&lt;="&amp;EOMONTH(DATE(AR19,12,1),0),'EMP ADQ'!I:I,"efetivado",'EMP ADQ'!D:D,"empréstimo Adquirido")</f>
        <v>0</v>
      </c>
      <c r="AW19" s="350">
        <f>SUMIFS('EMP ADQ'!G:G,'EMP ADQ'!C:C,"&gt;="&amp;DATE(AR19,1,1),'EMP ADQ'!C:C,"&lt;="&amp;EOMONTH(DATE(AR19,12,1),0),'EMP ADQ'!I:I,"efetivado",'EMP ADQ'!D:D,"empréstimo Pago")</f>
        <v>0</v>
      </c>
      <c r="AX19" s="350">
        <f>SUMIFS('EMP CON'!G:G,'EMP CON'!C:C,"&gt;="&amp;DATE(AR19,1,1),'EMP CON'!C:C,"&lt;="&amp;EOMONTH(DATE(AR19,12,1),0),'EMP CON'!I:I,"efetivado",'EMP CON'!D:D,"empréstimo Concedido")</f>
        <v>0</v>
      </c>
      <c r="AY19" s="350">
        <f>SUMIFS('EMP CON'!G:G,'EMP CON'!C:C,"&gt;="&amp;DATE(AR19,1,1),'EMP CON'!C:C,"&lt;="&amp;EOMONTH(DATE(AR19,12,1),0),'EMP CON'!I:I,"efetivado",'EMP CON'!D:D,"empréstimo Recebido")</f>
        <v>0</v>
      </c>
      <c r="AZ19" s="350">
        <f>SUMIFS('PG CAR'!H:H,'PG CAR'!C:C,"&gt;="&amp;DATE(AR19,1,1),'PG CAR'!C:C,"&lt;="&amp;EOMONTH(DATE(AR19,12,1),0),'PG CAR'!J:J,"Efetivado")</f>
        <v>0</v>
      </c>
      <c r="BB19" s="156">
        <v>10</v>
      </c>
      <c r="BC19" s="351">
        <f t="shared" si="7"/>
        <v>0</v>
      </c>
      <c r="BD19" s="350">
        <f>SUMIFS(DES!F:F,DES!C:C,"&gt;="&amp;DATE($S$9,BB19,1),DES!C:C,"&lt;="&amp;EOMONTH(DATE($S$9,BB19,1),0),DES!H:H,"efetivado")</f>
        <v>0</v>
      </c>
      <c r="BE19" s="350">
        <f>SUMIFS(REC!F:F,REC!C:C,"&gt;="&amp;DATE($S$9,BB19,1),REC!C:C,"&lt;="&amp;EOMONTH(DATE($S$9,BB19,1),0),REC!H:H,"efetivado")</f>
        <v>0</v>
      </c>
      <c r="BF19" s="350">
        <f>SUMIFS('EMP ADQ'!G:G,'EMP ADQ'!C:C,"&gt;="&amp;DATE($S$9,BB19,1),'EMP ADQ'!C:C,"&lt;="&amp;EOMONTH(DATE($S$9,BB19,1),0),'EMP ADQ'!I:I,"efetivado",'EMP ADQ'!D:D,"empréstimo Adquirido")</f>
        <v>0</v>
      </c>
      <c r="BG19" s="350">
        <f>SUMIFS('EMP ADQ'!G:G,'EMP ADQ'!C:C,"&gt;="&amp;DATE($S$9,BB19,1),'EMP ADQ'!C:C,"&lt;="&amp;EOMONTH(DATE($S$9,BB19,1),0),'EMP ADQ'!I:I,"efetivado",'EMP ADQ'!D:D,"empréstimo Pago")</f>
        <v>0</v>
      </c>
      <c r="BH19" s="350">
        <f>SUMIFS('EMP CON'!G:G,'EMP CON'!C:C,"&gt;="&amp;DATE($S$9,BB19,1),'EMP CON'!C:C,"&lt;="&amp;EOMONTH(DATE($S$9,BB19,1),0),'EMP CON'!I:I,"efetivado",'EMP CON'!D:D,"empréstimo Concedido")</f>
        <v>0</v>
      </c>
      <c r="BI19" s="350">
        <f>SUMIFS('EMP CON'!G:G,'EMP CON'!C:C,"&gt;="&amp;DATE($S$9,BB19,1),'EMP CON'!C:C,"&lt;="&amp;EOMONTH(DATE($S$9,BB19,1),0),'EMP CON'!I:I,"efetivado",'EMP CON'!D:D,"empréstimo Recebido")</f>
        <v>0</v>
      </c>
      <c r="BJ19" s="350">
        <f>SUMIFS('PG CAR'!H:H,'PG CAR'!C:C,"&gt;="&amp;DATE($S$9,BB19,1),'PG CAR'!C:C,"&lt;="&amp;EOMONTH(DATE($S$9,BB19,1),0),'PG CAR'!J:J,"Efetivado")</f>
        <v>0</v>
      </c>
      <c r="BK19" s="350">
        <f t="shared" si="0"/>
        <v>0</v>
      </c>
      <c r="BM19" s="352">
        <f t="shared" si="1"/>
        <v>0</v>
      </c>
      <c r="BN19" s="352"/>
      <c r="BO19" s="352">
        <f>SUMIFS(CAR!H:H,CAR!C:C,"&gt;="&amp;DATE($S$9,BB19,1),CAR!C:C,"&lt;="&amp;EOMONTH(DATE($S$9,BB19,1),0),CAR!J:J,"efetivado")</f>
        <v>0</v>
      </c>
      <c r="BP19" s="352">
        <f t="shared" si="2"/>
        <v>0</v>
      </c>
      <c r="BQ19" s="352">
        <f t="shared" si="3"/>
        <v>0</v>
      </c>
      <c r="BR19" s="352"/>
      <c r="BS19" s="352">
        <f t="shared" si="4"/>
        <v>0</v>
      </c>
    </row>
    <row r="20" spans="2:71" x14ac:dyDescent="0.25">
      <c r="B20" s="58"/>
      <c r="C20" s="116"/>
      <c r="D20" s="59"/>
      <c r="E20" s="116"/>
      <c r="F20" s="59"/>
      <c r="G20" s="116"/>
      <c r="H20" s="117"/>
      <c r="I20" s="117"/>
      <c r="J20" s="117"/>
      <c r="K20" s="59"/>
      <c r="L20" s="116"/>
      <c r="M20" s="59"/>
      <c r="N20" s="116"/>
      <c r="O20" s="59"/>
      <c r="P20" s="116"/>
      <c r="Q20" s="117"/>
      <c r="R20" s="339"/>
      <c r="S20" s="339"/>
      <c r="T20" s="335"/>
      <c r="U20" s="335"/>
      <c r="V20" s="335"/>
      <c r="W20" s="335"/>
      <c r="X20" s="335"/>
      <c r="Y20" s="335"/>
      <c r="Z20" s="335"/>
      <c r="AA20" s="335"/>
      <c r="AB20" s="335"/>
      <c r="AC20" s="335"/>
      <c r="AD20" s="335"/>
      <c r="AE20" s="335"/>
      <c r="AF20" s="335"/>
      <c r="AG20" s="335"/>
      <c r="AH20" s="335"/>
      <c r="AI20" s="335"/>
      <c r="AJ20" s="335"/>
      <c r="AQ20" s="304"/>
      <c r="AR20" s="156">
        <f t="shared" si="5"/>
        <v>2030</v>
      </c>
      <c r="AS20" s="350">
        <f t="shared" si="6"/>
        <v>0</v>
      </c>
      <c r="AT20" s="350">
        <f>SUMIFS(DES!F:F,DES!C:C,"&gt;="&amp;DATE(AR20,1,1),DES!C:C,"&lt;="&amp;EOMONTH(DATE(AR20,12,1),0),DES!H:H,"efetivado")</f>
        <v>0</v>
      </c>
      <c r="AU20" s="350">
        <f>SUMIFS(REC!F:F,REC!C:C,"&gt;="&amp;DATE(AR20,1,1),REC!C:C,"&lt;="&amp;EOMONTH(DATE(AR20,12,1),0),REC!H:H,"efetivado")</f>
        <v>0</v>
      </c>
      <c r="AV20" s="350">
        <f>SUMIFS('EMP ADQ'!G:G,'EMP ADQ'!C:C,"&gt;="&amp;DATE(AR20,1,1),'EMP ADQ'!C:C,"&lt;="&amp;EOMONTH(DATE(AR20,12,1),0),'EMP ADQ'!I:I,"efetivado",'EMP ADQ'!D:D,"empréstimo Adquirido")</f>
        <v>0</v>
      </c>
      <c r="AW20" s="350">
        <f>SUMIFS('EMP ADQ'!G:G,'EMP ADQ'!C:C,"&gt;="&amp;DATE(AR20,1,1),'EMP ADQ'!C:C,"&lt;="&amp;EOMONTH(DATE(AR20,12,1),0),'EMP ADQ'!I:I,"efetivado",'EMP ADQ'!D:D,"empréstimo Pago")</f>
        <v>0</v>
      </c>
      <c r="AX20" s="350">
        <f>SUMIFS('EMP CON'!G:G,'EMP CON'!C:C,"&gt;="&amp;DATE(AR20,1,1),'EMP CON'!C:C,"&lt;="&amp;EOMONTH(DATE(AR20,12,1),0),'EMP CON'!I:I,"efetivado",'EMP CON'!D:D,"empréstimo Concedido")</f>
        <v>0</v>
      </c>
      <c r="AY20" s="350">
        <f>SUMIFS('EMP CON'!G:G,'EMP CON'!C:C,"&gt;="&amp;DATE(AR20,1,1),'EMP CON'!C:C,"&lt;="&amp;EOMONTH(DATE(AR20,12,1),0),'EMP CON'!I:I,"efetivado",'EMP CON'!D:D,"empréstimo Recebido")</f>
        <v>0</v>
      </c>
      <c r="AZ20" s="350">
        <f>SUMIFS('PG CAR'!H:H,'PG CAR'!C:C,"&gt;="&amp;DATE(AR20,1,1),'PG CAR'!C:C,"&lt;="&amp;EOMONTH(DATE(AR20,12,1),0),'PG CAR'!J:J,"Efetivado")</f>
        <v>0</v>
      </c>
      <c r="BB20" s="156">
        <v>11</v>
      </c>
      <c r="BC20" s="351">
        <f t="shared" si="7"/>
        <v>0</v>
      </c>
      <c r="BD20" s="350">
        <f>SUMIFS(DES!F:F,DES!C:C,"&gt;="&amp;DATE($S$9,BB20,1),DES!C:C,"&lt;="&amp;EOMONTH(DATE($S$9,BB20,1),0),DES!H:H,"efetivado")</f>
        <v>0</v>
      </c>
      <c r="BE20" s="350">
        <f>SUMIFS(REC!F:F,REC!C:C,"&gt;="&amp;DATE($S$9,BB20,1),REC!C:C,"&lt;="&amp;EOMONTH(DATE($S$9,BB20,1),0),REC!H:H,"efetivado")</f>
        <v>0</v>
      </c>
      <c r="BF20" s="350">
        <f>SUMIFS('EMP ADQ'!G:G,'EMP ADQ'!C:C,"&gt;="&amp;DATE($S$9,BB20,1),'EMP ADQ'!C:C,"&lt;="&amp;EOMONTH(DATE($S$9,BB20,1),0),'EMP ADQ'!I:I,"efetivado",'EMP ADQ'!D:D,"empréstimo Adquirido")</f>
        <v>0</v>
      </c>
      <c r="BG20" s="350">
        <f>SUMIFS('EMP ADQ'!G:G,'EMP ADQ'!C:C,"&gt;="&amp;DATE($S$9,BB20,1),'EMP ADQ'!C:C,"&lt;="&amp;EOMONTH(DATE($S$9,BB20,1),0),'EMP ADQ'!I:I,"efetivado",'EMP ADQ'!D:D,"empréstimo Pago")</f>
        <v>0</v>
      </c>
      <c r="BH20" s="350">
        <f>SUMIFS('EMP CON'!G:G,'EMP CON'!C:C,"&gt;="&amp;DATE($S$9,BB20,1),'EMP CON'!C:C,"&lt;="&amp;EOMONTH(DATE($S$9,BB20,1),0),'EMP CON'!I:I,"efetivado",'EMP CON'!D:D,"empréstimo Concedido")</f>
        <v>0</v>
      </c>
      <c r="BI20" s="350">
        <f>SUMIFS('EMP CON'!G:G,'EMP CON'!C:C,"&gt;="&amp;DATE($S$9,BB20,1),'EMP CON'!C:C,"&lt;="&amp;EOMONTH(DATE($S$9,BB20,1),0),'EMP CON'!I:I,"efetivado",'EMP CON'!D:D,"empréstimo Recebido")</f>
        <v>0</v>
      </c>
      <c r="BJ20" s="350">
        <f>SUMIFS('PG CAR'!H:H,'PG CAR'!C:C,"&gt;="&amp;DATE($S$9,BB20,1),'PG CAR'!C:C,"&lt;="&amp;EOMONTH(DATE($S$9,BB20,1),0),'PG CAR'!J:J,"Efetivado")</f>
        <v>0</v>
      </c>
      <c r="BK20" s="350">
        <f t="shared" si="0"/>
        <v>0</v>
      </c>
      <c r="BM20" s="352">
        <f t="shared" si="1"/>
        <v>0</v>
      </c>
      <c r="BN20" s="352"/>
      <c r="BO20" s="352">
        <f>SUMIFS(CAR!H:H,CAR!C:C,"&gt;="&amp;DATE($S$9,BB20,1),CAR!C:C,"&lt;="&amp;EOMONTH(DATE($S$9,BB20,1),0),CAR!J:J,"efetivado")</f>
        <v>0</v>
      </c>
      <c r="BP20" s="352">
        <f t="shared" si="2"/>
        <v>0</v>
      </c>
      <c r="BQ20" s="352">
        <f t="shared" si="3"/>
        <v>0</v>
      </c>
      <c r="BR20" s="352"/>
      <c r="BS20" s="352">
        <f t="shared" si="4"/>
        <v>0</v>
      </c>
    </row>
    <row r="21" spans="2:71" x14ac:dyDescent="0.25">
      <c r="B21" s="58"/>
      <c r="C21" s="116"/>
      <c r="D21" s="59"/>
      <c r="E21" s="116"/>
      <c r="F21" s="59"/>
      <c r="G21" s="116"/>
      <c r="H21" s="117"/>
      <c r="I21" s="117"/>
      <c r="J21" s="117"/>
      <c r="K21" s="59"/>
      <c r="L21" s="116"/>
      <c r="M21" s="59"/>
      <c r="N21" s="116"/>
      <c r="O21" s="59"/>
      <c r="P21" s="116"/>
      <c r="Q21" s="117"/>
      <c r="R21" s="339"/>
      <c r="S21" s="339"/>
      <c r="T21" s="335"/>
      <c r="U21" s="335"/>
      <c r="V21" s="335"/>
      <c r="W21" s="335"/>
      <c r="X21" s="335"/>
      <c r="Y21" s="335"/>
      <c r="Z21" s="335"/>
      <c r="AA21" s="335"/>
      <c r="AB21" s="335"/>
      <c r="AC21" s="335"/>
      <c r="AD21" s="335"/>
      <c r="AE21" s="335"/>
      <c r="AF21" s="335"/>
      <c r="AG21" s="335"/>
      <c r="AH21" s="335"/>
      <c r="AI21" s="335"/>
      <c r="AJ21" s="335"/>
      <c r="AQ21" s="304"/>
      <c r="AR21" s="156">
        <f t="shared" si="5"/>
        <v>2031</v>
      </c>
      <c r="AS21" s="350">
        <f t="shared" si="6"/>
        <v>0</v>
      </c>
      <c r="AT21" s="350">
        <f>SUMIFS(DES!F:F,DES!C:C,"&gt;="&amp;DATE(AR21,1,1),DES!C:C,"&lt;="&amp;EOMONTH(DATE(AR21,12,1),0),DES!H:H,"efetivado")</f>
        <v>0</v>
      </c>
      <c r="AU21" s="350">
        <f>SUMIFS(REC!F:F,REC!C:C,"&gt;="&amp;DATE(AR21,1,1),REC!C:C,"&lt;="&amp;EOMONTH(DATE(AR21,12,1),0),REC!H:H,"efetivado")</f>
        <v>0</v>
      </c>
      <c r="AV21" s="350">
        <f>SUMIFS('EMP ADQ'!G:G,'EMP ADQ'!C:C,"&gt;="&amp;DATE(AR21,1,1),'EMP ADQ'!C:C,"&lt;="&amp;EOMONTH(DATE(AR21,12,1),0),'EMP ADQ'!I:I,"efetivado",'EMP ADQ'!D:D,"empréstimo Adquirido")</f>
        <v>0</v>
      </c>
      <c r="AW21" s="350">
        <f>SUMIFS('EMP ADQ'!G:G,'EMP ADQ'!C:C,"&gt;="&amp;DATE(AR21,1,1),'EMP ADQ'!C:C,"&lt;="&amp;EOMONTH(DATE(AR21,12,1),0),'EMP ADQ'!I:I,"efetivado",'EMP ADQ'!D:D,"empréstimo Pago")</f>
        <v>0</v>
      </c>
      <c r="AX21" s="350">
        <f>SUMIFS('EMP CON'!G:G,'EMP CON'!C:C,"&gt;="&amp;DATE(AR21,1,1),'EMP CON'!C:C,"&lt;="&amp;EOMONTH(DATE(AR21,12,1),0),'EMP CON'!I:I,"efetivado",'EMP CON'!D:D,"empréstimo Concedido")</f>
        <v>0</v>
      </c>
      <c r="AY21" s="350">
        <f>SUMIFS('EMP CON'!G:G,'EMP CON'!C:C,"&gt;="&amp;DATE(AR21,1,1),'EMP CON'!C:C,"&lt;="&amp;EOMONTH(DATE(AR21,12,1),0),'EMP CON'!I:I,"efetivado",'EMP CON'!D:D,"empréstimo Recebido")</f>
        <v>0</v>
      </c>
      <c r="AZ21" s="350">
        <f>SUMIFS('PG CAR'!H:H,'PG CAR'!C:C,"&gt;="&amp;DATE(AR21,1,1),'PG CAR'!C:C,"&lt;="&amp;EOMONTH(DATE(AR21,12,1),0),'PG CAR'!J:J,"Efetivado")</f>
        <v>0</v>
      </c>
      <c r="BB21" s="156">
        <v>12</v>
      </c>
      <c r="BC21" s="351">
        <f t="shared" si="7"/>
        <v>0</v>
      </c>
      <c r="BD21" s="350">
        <f>SUMIFS(DES!F:F,DES!C:C,"&gt;="&amp;DATE($S$9,BB21,1),DES!C:C,"&lt;="&amp;EOMONTH(DATE($S$9,BB21,1),0),DES!H:H,"efetivado")</f>
        <v>0</v>
      </c>
      <c r="BE21" s="350">
        <f>SUMIFS(REC!F:F,REC!C:C,"&gt;="&amp;DATE($S$9,BB21,1),REC!C:C,"&lt;="&amp;EOMONTH(DATE($S$9,BB21,1),0),REC!H:H,"efetivado")</f>
        <v>0</v>
      </c>
      <c r="BF21" s="350">
        <f>SUMIFS('EMP ADQ'!G:G,'EMP ADQ'!C:C,"&gt;="&amp;DATE($S$9,BB21,1),'EMP ADQ'!C:C,"&lt;="&amp;EOMONTH(DATE($S$9,BB21,1),0),'EMP ADQ'!I:I,"efetivado",'EMP ADQ'!D:D,"empréstimo Adquirido")</f>
        <v>0</v>
      </c>
      <c r="BG21" s="350">
        <f>SUMIFS('EMP ADQ'!G:G,'EMP ADQ'!C:C,"&gt;="&amp;DATE($S$9,BB21,1),'EMP ADQ'!C:C,"&lt;="&amp;EOMONTH(DATE($S$9,BB21,1),0),'EMP ADQ'!I:I,"efetivado",'EMP ADQ'!D:D,"empréstimo Pago")</f>
        <v>0</v>
      </c>
      <c r="BH21" s="350">
        <f>SUMIFS('EMP CON'!G:G,'EMP CON'!C:C,"&gt;="&amp;DATE($S$9,BB21,1),'EMP CON'!C:C,"&lt;="&amp;EOMONTH(DATE($S$9,BB21,1),0),'EMP CON'!I:I,"efetivado",'EMP CON'!D:D,"empréstimo Concedido")</f>
        <v>0</v>
      </c>
      <c r="BI21" s="350">
        <f>SUMIFS('EMP CON'!G:G,'EMP CON'!C:C,"&gt;="&amp;DATE($S$9,BB21,1),'EMP CON'!C:C,"&lt;="&amp;EOMONTH(DATE($S$9,BB21,1),0),'EMP CON'!I:I,"efetivado",'EMP CON'!D:D,"empréstimo Recebido")</f>
        <v>0</v>
      </c>
      <c r="BJ21" s="350">
        <f>SUMIFS('PG CAR'!H:H,'PG CAR'!C:C,"&gt;="&amp;DATE($S$9,BB21,1),'PG CAR'!C:C,"&lt;="&amp;EOMONTH(DATE($S$9,BB21,1),0),'PG CAR'!J:J,"Efetivado")</f>
        <v>0</v>
      </c>
      <c r="BK21" s="350">
        <f t="shared" si="0"/>
        <v>0</v>
      </c>
      <c r="BM21" s="352">
        <f t="shared" si="1"/>
        <v>0</v>
      </c>
      <c r="BN21" s="352"/>
      <c r="BO21" s="352">
        <f>SUMIFS(CAR!H:H,CAR!C:C,"&gt;="&amp;DATE($S$9,BB21,1),CAR!C:C,"&lt;="&amp;EOMONTH(DATE($S$9,BB21,1),0),CAR!J:J,"efetivado")</f>
        <v>0</v>
      </c>
      <c r="BP21" s="352">
        <f t="shared" si="2"/>
        <v>0</v>
      </c>
      <c r="BQ21" s="352">
        <f t="shared" si="3"/>
        <v>0</v>
      </c>
      <c r="BR21" s="352"/>
      <c r="BS21" s="352">
        <f t="shared" si="4"/>
        <v>0</v>
      </c>
    </row>
    <row r="22" spans="2:71" x14ac:dyDescent="0.25">
      <c r="B22" s="58"/>
      <c r="C22" s="116"/>
      <c r="D22" s="59"/>
      <c r="E22" s="116"/>
      <c r="F22" s="59"/>
      <c r="G22" s="116"/>
      <c r="H22" s="117"/>
      <c r="I22" s="117"/>
      <c r="J22" s="117"/>
      <c r="K22" s="59"/>
      <c r="L22" s="116"/>
      <c r="M22" s="59"/>
      <c r="N22" s="116"/>
      <c r="O22" s="59"/>
      <c r="P22" s="116"/>
      <c r="Q22" s="117"/>
      <c r="R22" s="339"/>
      <c r="S22" s="339"/>
      <c r="T22" s="335"/>
      <c r="U22" s="335"/>
      <c r="V22" s="335"/>
      <c r="W22" s="335"/>
      <c r="X22" s="335"/>
      <c r="Y22" s="335"/>
      <c r="Z22" s="335"/>
      <c r="AA22" s="335"/>
      <c r="AB22" s="335"/>
      <c r="AC22" s="335"/>
      <c r="AD22" s="335"/>
      <c r="AE22" s="335"/>
      <c r="AF22" s="335"/>
      <c r="AG22" s="335"/>
      <c r="AH22" s="335"/>
      <c r="AI22" s="335"/>
      <c r="AJ22" s="335"/>
      <c r="AQ22" s="304"/>
      <c r="AR22" s="156">
        <f t="shared" si="5"/>
        <v>2032</v>
      </c>
      <c r="AS22" s="350">
        <f t="shared" si="6"/>
        <v>0</v>
      </c>
      <c r="AT22" s="350">
        <f>SUMIFS(DES!F:F,DES!C:C,"&gt;="&amp;DATE(AR22,1,1),DES!C:C,"&lt;="&amp;EOMONTH(DATE(AR22,12,1),0),DES!H:H,"efetivado")</f>
        <v>0</v>
      </c>
      <c r="AU22" s="350">
        <f>SUMIFS(REC!F:F,REC!C:C,"&gt;="&amp;DATE(AR22,1,1),REC!C:C,"&lt;="&amp;EOMONTH(DATE(AR22,12,1),0),REC!H:H,"efetivado")</f>
        <v>0</v>
      </c>
      <c r="AV22" s="350">
        <f>SUMIFS('EMP ADQ'!G:G,'EMP ADQ'!C:C,"&gt;="&amp;DATE(AR22,1,1),'EMP ADQ'!C:C,"&lt;="&amp;EOMONTH(DATE(AR22,12,1),0),'EMP ADQ'!I:I,"efetivado",'EMP ADQ'!D:D,"empréstimo Adquirido")</f>
        <v>0</v>
      </c>
      <c r="AW22" s="350">
        <f>SUMIFS('EMP ADQ'!G:G,'EMP ADQ'!C:C,"&gt;="&amp;DATE(AR22,1,1),'EMP ADQ'!C:C,"&lt;="&amp;EOMONTH(DATE(AR22,12,1),0),'EMP ADQ'!I:I,"efetivado",'EMP ADQ'!D:D,"empréstimo Pago")</f>
        <v>0</v>
      </c>
      <c r="AX22" s="350">
        <f>SUMIFS('EMP CON'!G:G,'EMP CON'!C:C,"&gt;="&amp;DATE(AR22,1,1),'EMP CON'!C:C,"&lt;="&amp;EOMONTH(DATE(AR22,12,1),0),'EMP CON'!I:I,"efetivado",'EMP CON'!D:D,"empréstimo Concedido")</f>
        <v>0</v>
      </c>
      <c r="AY22" s="350">
        <f>SUMIFS('EMP CON'!G:G,'EMP CON'!C:C,"&gt;="&amp;DATE(AR22,1,1),'EMP CON'!C:C,"&lt;="&amp;EOMONTH(DATE(AR22,12,1),0),'EMP CON'!I:I,"efetivado",'EMP CON'!D:D,"empréstimo Recebido")</f>
        <v>0</v>
      </c>
      <c r="AZ22" s="350">
        <f>SUMIFS('PG CAR'!H:H,'PG CAR'!C:C,"&gt;="&amp;DATE(AR22,1,1),'PG CAR'!C:C,"&lt;="&amp;EOMONTH(DATE(AR22,12,1),0),'PG CAR'!J:J,"Efetivado")</f>
        <v>0</v>
      </c>
      <c r="BB22" s="156"/>
      <c r="BC22" s="156"/>
      <c r="BD22" s="350"/>
      <c r="BE22" s="350"/>
      <c r="BF22" s="350"/>
      <c r="BG22" s="350"/>
      <c r="BH22" s="350"/>
      <c r="BI22" s="350"/>
      <c r="BJ22" s="350"/>
    </row>
    <row r="23" spans="2:71" x14ac:dyDescent="0.25">
      <c r="B23" s="58"/>
      <c r="C23" s="116"/>
      <c r="D23" s="59"/>
      <c r="E23" s="116"/>
      <c r="F23" s="59"/>
      <c r="G23" s="116"/>
      <c r="H23" s="117"/>
      <c r="I23" s="117"/>
      <c r="J23" s="117"/>
      <c r="K23" s="59"/>
      <c r="L23" s="116"/>
      <c r="M23" s="59"/>
      <c r="N23" s="116"/>
      <c r="O23" s="59"/>
      <c r="P23" s="116"/>
      <c r="Q23" s="117"/>
      <c r="R23" s="339"/>
      <c r="S23" s="339"/>
      <c r="T23" s="335"/>
      <c r="U23" s="335"/>
      <c r="V23" s="335"/>
      <c r="W23" s="335"/>
      <c r="X23" s="335"/>
      <c r="Y23" s="335"/>
      <c r="Z23" s="335"/>
      <c r="AA23" s="335"/>
      <c r="AB23" s="335"/>
      <c r="AC23" s="335"/>
      <c r="AD23" s="335"/>
      <c r="AE23" s="335"/>
      <c r="AF23" s="335"/>
      <c r="AG23" s="335"/>
      <c r="AH23" s="335"/>
      <c r="AI23" s="335"/>
      <c r="AJ23" s="335"/>
      <c r="AQ23" s="304"/>
      <c r="AR23" s="156">
        <f t="shared" si="5"/>
        <v>2033</v>
      </c>
      <c r="AS23" s="350">
        <f t="shared" si="6"/>
        <v>0</v>
      </c>
      <c r="AT23" s="350">
        <f>SUMIFS(DES!F:F,DES!C:C,"&gt;="&amp;DATE(AR23,1,1),DES!C:C,"&lt;="&amp;EOMONTH(DATE(AR23,12,1),0),DES!H:H,"efetivado")</f>
        <v>0</v>
      </c>
      <c r="AU23" s="350">
        <f>SUMIFS(REC!F:F,REC!C:C,"&gt;="&amp;DATE(AR23,1,1),REC!C:C,"&lt;="&amp;EOMONTH(DATE(AR23,12,1),0),REC!H:H,"efetivado")</f>
        <v>0</v>
      </c>
      <c r="AV23" s="350">
        <f>SUMIFS('EMP ADQ'!G:G,'EMP ADQ'!C:C,"&gt;="&amp;DATE(AR23,1,1),'EMP ADQ'!C:C,"&lt;="&amp;EOMONTH(DATE(AR23,12,1),0),'EMP ADQ'!I:I,"efetivado",'EMP ADQ'!D:D,"empréstimo Adquirido")</f>
        <v>0</v>
      </c>
      <c r="AW23" s="350">
        <f>SUMIFS('EMP ADQ'!G:G,'EMP ADQ'!C:C,"&gt;="&amp;DATE(AR23,1,1),'EMP ADQ'!C:C,"&lt;="&amp;EOMONTH(DATE(AR23,12,1),0),'EMP ADQ'!I:I,"efetivado",'EMP ADQ'!D:D,"empréstimo Pago")</f>
        <v>0</v>
      </c>
      <c r="AX23" s="350">
        <f>SUMIFS('EMP CON'!G:G,'EMP CON'!C:C,"&gt;="&amp;DATE(AR23,1,1),'EMP CON'!C:C,"&lt;="&amp;EOMONTH(DATE(AR23,12,1),0),'EMP CON'!I:I,"efetivado",'EMP CON'!D:D,"empréstimo Concedido")</f>
        <v>0</v>
      </c>
      <c r="AY23" s="350">
        <f>SUMIFS('EMP CON'!G:G,'EMP CON'!C:C,"&gt;="&amp;DATE(AR23,1,1),'EMP CON'!C:C,"&lt;="&amp;EOMONTH(DATE(AR23,12,1),0),'EMP CON'!I:I,"efetivado",'EMP CON'!D:D,"empréstimo Recebido")</f>
        <v>0</v>
      </c>
      <c r="AZ23" s="350">
        <f>SUMIFS('PG CAR'!H:H,'PG CAR'!C:C,"&gt;="&amp;DATE(AR23,1,1),'PG CAR'!C:C,"&lt;="&amp;EOMONTH(DATE(AR23,12,1),0),'PG CAR'!J:J,"Efetivado")</f>
        <v>0</v>
      </c>
      <c r="BB23" s="156"/>
      <c r="BC23" s="156"/>
      <c r="BD23" s="350"/>
      <c r="BE23" s="350"/>
      <c r="BF23" s="350"/>
      <c r="BG23" s="350"/>
      <c r="BH23" s="350"/>
      <c r="BI23" s="350"/>
      <c r="BJ23" s="350"/>
    </row>
    <row r="24" spans="2:71" x14ac:dyDescent="0.25">
      <c r="B24" s="58"/>
      <c r="C24" s="116"/>
      <c r="D24" s="59"/>
      <c r="E24" s="116"/>
      <c r="F24" s="59"/>
      <c r="G24" s="116"/>
      <c r="H24" s="117"/>
      <c r="I24" s="117"/>
      <c r="J24" s="117"/>
      <c r="K24" s="59"/>
      <c r="L24" s="116"/>
      <c r="M24" s="59"/>
      <c r="N24" s="116"/>
      <c r="O24" s="59"/>
      <c r="P24" s="116"/>
      <c r="Q24" s="117"/>
      <c r="R24" s="339"/>
      <c r="S24" s="339"/>
      <c r="T24" s="335"/>
      <c r="U24" s="335"/>
      <c r="V24" s="335"/>
      <c r="W24" s="335"/>
      <c r="X24" s="335"/>
      <c r="Y24" s="335"/>
      <c r="Z24" s="335"/>
      <c r="AA24" s="335"/>
      <c r="AB24" s="335"/>
      <c r="AC24" s="335"/>
      <c r="AD24" s="335"/>
      <c r="AE24" s="335"/>
      <c r="AF24" s="335"/>
      <c r="AG24" s="335"/>
      <c r="AH24" s="335"/>
      <c r="AI24" s="335"/>
      <c r="AJ24" s="335"/>
      <c r="AN24" s="156" t="s">
        <v>6</v>
      </c>
      <c r="AO24" s="156" t="s">
        <v>7</v>
      </c>
      <c r="AP24" s="156" t="s">
        <v>243</v>
      </c>
      <c r="AQ24" s="304"/>
      <c r="AR24" s="156">
        <f t="shared" si="5"/>
        <v>2034</v>
      </c>
      <c r="AS24" s="350">
        <f t="shared" si="6"/>
        <v>0</v>
      </c>
      <c r="AT24" s="350">
        <f>SUMIFS(DES!F:F,DES!C:C,"&gt;="&amp;DATE(AR24,1,1),DES!C:C,"&lt;="&amp;EOMONTH(DATE(AR24,12,1),0),DES!H:H,"efetivado")</f>
        <v>0</v>
      </c>
      <c r="AU24" s="350">
        <f>SUMIFS(REC!F:F,REC!C:C,"&gt;="&amp;DATE(AR24,1,1),REC!C:C,"&lt;="&amp;EOMONTH(DATE(AR24,12,1),0),REC!H:H,"efetivado")</f>
        <v>0</v>
      </c>
      <c r="AV24" s="350">
        <f>SUMIFS('EMP ADQ'!G:G,'EMP ADQ'!C:C,"&gt;="&amp;DATE(AR24,1,1),'EMP ADQ'!C:C,"&lt;="&amp;EOMONTH(DATE(AR24,12,1),0),'EMP ADQ'!I:I,"efetivado",'EMP ADQ'!D:D,"empréstimo Adquirido")</f>
        <v>0</v>
      </c>
      <c r="AW24" s="350">
        <f>SUMIFS('EMP ADQ'!G:G,'EMP ADQ'!C:C,"&gt;="&amp;DATE(AR24,1,1),'EMP ADQ'!C:C,"&lt;="&amp;EOMONTH(DATE(AR24,12,1),0),'EMP ADQ'!I:I,"efetivado",'EMP ADQ'!D:D,"empréstimo Pago")</f>
        <v>0</v>
      </c>
      <c r="AX24" s="350">
        <f>SUMIFS('EMP CON'!G:G,'EMP CON'!C:C,"&gt;="&amp;DATE(AR24,1,1),'EMP CON'!C:C,"&lt;="&amp;EOMONTH(DATE(AR24,12,1),0),'EMP CON'!I:I,"efetivado",'EMP CON'!D:D,"empréstimo Concedido")</f>
        <v>0</v>
      </c>
      <c r="AY24" s="350">
        <f>SUMIFS('EMP CON'!G:G,'EMP CON'!C:C,"&gt;="&amp;DATE(AR24,1,1),'EMP CON'!C:C,"&lt;="&amp;EOMONTH(DATE(AR24,12,1),0),'EMP CON'!I:I,"efetivado",'EMP CON'!D:D,"empréstimo Recebido")</f>
        <v>0</v>
      </c>
      <c r="AZ24" s="350">
        <f>SUMIFS('PG CAR'!H:H,'PG CAR'!C:C,"&gt;="&amp;DATE(AR24,1,1),'PG CAR'!C:C,"&lt;="&amp;EOMONTH(DATE(AR24,12,1),0),'PG CAR'!J:J,"Efetivado")</f>
        <v>0</v>
      </c>
      <c r="BB24" s="156"/>
      <c r="BC24" s="156"/>
      <c r="BD24" s="156"/>
      <c r="BF24" s="349" t="s">
        <v>5</v>
      </c>
      <c r="BG24" s="350"/>
      <c r="BI24" s="350"/>
      <c r="BJ24" s="350"/>
    </row>
    <row r="25" spans="2:71" x14ac:dyDescent="0.25">
      <c r="B25" s="58"/>
      <c r="C25" s="116"/>
      <c r="D25" s="59"/>
      <c r="E25" s="116"/>
      <c r="F25" s="59"/>
      <c r="G25" s="116"/>
      <c r="H25" s="117"/>
      <c r="I25" s="117"/>
      <c r="J25" s="117"/>
      <c r="K25" s="59"/>
      <c r="L25" s="116"/>
      <c r="M25" s="59"/>
      <c r="N25" s="116"/>
      <c r="O25" s="59"/>
      <c r="P25" s="116"/>
      <c r="Q25" s="117"/>
      <c r="R25" s="339"/>
      <c r="S25" s="339"/>
      <c r="T25" s="335"/>
      <c r="U25" s="335"/>
      <c r="V25" s="335"/>
      <c r="W25" s="335"/>
      <c r="X25" s="335"/>
      <c r="Y25" s="335"/>
      <c r="Z25" s="335"/>
      <c r="AA25" s="335"/>
      <c r="AB25" s="335"/>
      <c r="AC25" s="335"/>
      <c r="AD25" s="335"/>
      <c r="AE25" s="335"/>
      <c r="AF25" s="335"/>
      <c r="AG25" s="335"/>
      <c r="AH25" s="335"/>
      <c r="AI25" s="335"/>
      <c r="AJ25" s="335"/>
      <c r="AM25" s="348" t="s">
        <v>130</v>
      </c>
      <c r="AN25" s="350">
        <f>BE10</f>
        <v>0</v>
      </c>
      <c r="AO25" s="350">
        <f>BM10+BS10</f>
        <v>0</v>
      </c>
      <c r="AP25" s="350">
        <f t="shared" ref="AP25:AP36" si="8">BK10</f>
        <v>0</v>
      </c>
      <c r="AQ25" s="304"/>
      <c r="AR25" s="156">
        <f t="shared" si="5"/>
        <v>2035</v>
      </c>
      <c r="AS25" s="350">
        <f t="shared" si="6"/>
        <v>0</v>
      </c>
      <c r="AT25" s="350">
        <f>SUMIFS(DES!F:F,DES!C:C,"&gt;="&amp;DATE(AR25,1,1),DES!C:C,"&lt;="&amp;EOMONTH(DATE(AR25,12,1),0),DES!H:H,"efetivado")</f>
        <v>0</v>
      </c>
      <c r="AU25" s="350">
        <f>SUMIFS(REC!F:F,REC!C:C,"&gt;="&amp;DATE(AR25,1,1),REC!C:C,"&lt;="&amp;EOMONTH(DATE(AR25,12,1),0),REC!H:H,"efetivado")</f>
        <v>0</v>
      </c>
      <c r="AV25" s="350">
        <f>SUMIFS('EMP ADQ'!G:G,'EMP ADQ'!C:C,"&gt;="&amp;DATE(AR25,1,1),'EMP ADQ'!C:C,"&lt;="&amp;EOMONTH(DATE(AR25,12,1),0),'EMP ADQ'!I:I,"efetivado",'EMP ADQ'!D:D,"empréstimo Adquirido")</f>
        <v>0</v>
      </c>
      <c r="AW25" s="350">
        <f>SUMIFS('EMP ADQ'!G:G,'EMP ADQ'!C:C,"&gt;="&amp;DATE(AR25,1,1),'EMP ADQ'!C:C,"&lt;="&amp;EOMONTH(DATE(AR25,12,1),0),'EMP ADQ'!I:I,"efetivado",'EMP ADQ'!D:D,"empréstimo Pago")</f>
        <v>0</v>
      </c>
      <c r="AX25" s="350">
        <f>SUMIFS('EMP CON'!G:G,'EMP CON'!C:C,"&gt;="&amp;DATE(AR25,1,1),'EMP CON'!C:C,"&lt;="&amp;EOMONTH(DATE(AR25,12,1),0),'EMP CON'!I:I,"efetivado",'EMP CON'!D:D,"empréstimo Concedido")</f>
        <v>0</v>
      </c>
      <c r="AY25" s="350">
        <f>SUMIFS('EMP CON'!G:G,'EMP CON'!C:C,"&gt;="&amp;DATE(AR25,1,1),'EMP CON'!C:C,"&lt;="&amp;EOMONTH(DATE(AR25,12,1),0),'EMP CON'!I:I,"efetivado",'EMP CON'!D:D,"empréstimo Recebido")</f>
        <v>0</v>
      </c>
      <c r="AZ25" s="350">
        <f>SUMIFS('PG CAR'!H:H,'PG CAR'!C:C,"&gt;="&amp;DATE(AR25,1,1),'PG CAR'!C:C,"&lt;="&amp;EOMONTH(DATE(AR25,12,1),0),'PG CAR'!J:J,"Efetivado")</f>
        <v>0</v>
      </c>
      <c r="BB25" s="156"/>
      <c r="BC25" s="156"/>
      <c r="BD25" s="156"/>
      <c r="BE25" s="374" t="s">
        <v>152</v>
      </c>
      <c r="BF25" s="349">
        <f>VLOOKUP(BE25,'CAD2'!C7:D7,2,0)</f>
        <v>0</v>
      </c>
      <c r="BG25" s="350"/>
      <c r="BI25" s="350"/>
      <c r="BJ25" s="350"/>
    </row>
    <row r="26" spans="2:71" x14ac:dyDescent="0.25">
      <c r="B26" s="58"/>
      <c r="C26" s="116"/>
      <c r="D26" s="59"/>
      <c r="E26" s="116"/>
      <c r="F26" s="59"/>
      <c r="G26" s="116"/>
      <c r="H26" s="117"/>
      <c r="I26" s="117"/>
      <c r="J26" s="117"/>
      <c r="K26" s="59"/>
      <c r="L26" s="516"/>
      <c r="M26" s="516"/>
      <c r="N26" s="516"/>
      <c r="O26" s="516"/>
      <c r="P26" s="516"/>
      <c r="Q26" s="119"/>
      <c r="R26" s="340"/>
      <c r="S26" s="341"/>
      <c r="T26" s="335"/>
      <c r="U26" s="335"/>
      <c r="V26" s="335"/>
      <c r="W26" s="335"/>
      <c r="X26" s="335"/>
      <c r="Y26" s="335"/>
      <c r="Z26" s="335"/>
      <c r="AA26" s="335"/>
      <c r="AB26" s="335"/>
      <c r="AC26" s="335"/>
      <c r="AD26" s="335"/>
      <c r="AE26" s="335"/>
      <c r="AF26" s="335"/>
      <c r="AG26" s="335"/>
      <c r="AH26" s="335"/>
      <c r="AI26" s="335"/>
      <c r="AJ26" s="335"/>
      <c r="AM26" s="348" t="s">
        <v>131</v>
      </c>
      <c r="AN26" s="350">
        <f t="shared" ref="AN26:AN36" si="9">BE11</f>
        <v>0</v>
      </c>
      <c r="AO26" s="350">
        <f t="shared" ref="AO26:AO36" si="10">BM11+BS11</f>
        <v>0</v>
      </c>
      <c r="AP26" s="350">
        <f t="shared" si="8"/>
        <v>0</v>
      </c>
      <c r="AQ26" s="304"/>
      <c r="AR26" s="156">
        <f t="shared" si="5"/>
        <v>2036</v>
      </c>
      <c r="AS26" s="350">
        <f t="shared" si="6"/>
        <v>0</v>
      </c>
      <c r="AT26" s="350">
        <f>SUMIFS(DES!F:F,DES!C:C,"&gt;="&amp;DATE(AR26,1,1),DES!C:C,"&lt;="&amp;EOMONTH(DATE(AR26,12,1),0),DES!H:H,"efetivado")</f>
        <v>0</v>
      </c>
      <c r="AU26" s="350">
        <f>SUMIFS(REC!F:F,REC!C:C,"&gt;="&amp;DATE(AR26,1,1),REC!C:C,"&lt;="&amp;EOMONTH(DATE(AR26,12,1),0),REC!H:H,"efetivado")</f>
        <v>0</v>
      </c>
      <c r="AV26" s="350">
        <f>SUMIFS('EMP ADQ'!G:G,'EMP ADQ'!C:C,"&gt;="&amp;DATE(AR26,1,1),'EMP ADQ'!C:C,"&lt;="&amp;EOMONTH(DATE(AR26,12,1),0),'EMP ADQ'!I:I,"efetivado",'EMP ADQ'!D:D,"empréstimo Adquirido")</f>
        <v>0</v>
      </c>
      <c r="AW26" s="350">
        <f>SUMIFS('EMP ADQ'!G:G,'EMP ADQ'!C:C,"&gt;="&amp;DATE(AR26,1,1),'EMP ADQ'!C:C,"&lt;="&amp;EOMONTH(DATE(AR26,12,1),0),'EMP ADQ'!I:I,"efetivado",'EMP ADQ'!D:D,"empréstimo Pago")</f>
        <v>0</v>
      </c>
      <c r="AX26" s="350">
        <f>SUMIFS('EMP CON'!G:G,'EMP CON'!C:C,"&gt;="&amp;DATE(AR26,1,1),'EMP CON'!C:C,"&lt;="&amp;EOMONTH(DATE(AR26,12,1),0),'EMP CON'!I:I,"efetivado",'EMP CON'!D:D,"empréstimo Concedido")</f>
        <v>0</v>
      </c>
      <c r="AY26" s="350">
        <f>SUMIFS('EMP CON'!G:G,'EMP CON'!C:C,"&gt;="&amp;DATE(AR26,1,1),'EMP CON'!C:C,"&lt;="&amp;EOMONTH(DATE(AR26,12,1),0),'EMP CON'!I:I,"efetivado",'EMP CON'!D:D,"empréstimo Recebido")</f>
        <v>0</v>
      </c>
      <c r="AZ26" s="350">
        <f>SUMIFS('PG CAR'!H:H,'PG CAR'!C:C,"&gt;="&amp;DATE(AR26,1,1),'PG CAR'!C:C,"&lt;="&amp;EOMONTH(DATE(AR26,12,1),0),'PG CAR'!J:J,"Efetivado")</f>
        <v>0</v>
      </c>
      <c r="BB26" s="156"/>
      <c r="BE26" s="374" t="s">
        <v>153</v>
      </c>
      <c r="BF26" s="349">
        <f>VLOOKUP(BE26,'CAD2'!C8:D8,2,0)</f>
        <v>0</v>
      </c>
      <c r="BG26" s="350"/>
      <c r="BH26" s="350"/>
      <c r="BI26" s="350"/>
      <c r="BJ26" s="350"/>
    </row>
    <row r="27" spans="2:71" x14ac:dyDescent="0.25"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335"/>
      <c r="S27" s="335"/>
      <c r="T27" s="335"/>
      <c r="U27" s="335"/>
      <c r="V27" s="335"/>
      <c r="W27" s="335"/>
      <c r="X27" s="335"/>
      <c r="Y27" s="335"/>
      <c r="Z27" s="335"/>
      <c r="AA27" s="335"/>
      <c r="AB27" s="335"/>
      <c r="AC27" s="335"/>
      <c r="AD27" s="335"/>
      <c r="AE27" s="335"/>
      <c r="AF27" s="335"/>
      <c r="AG27" s="335"/>
      <c r="AH27" s="335"/>
      <c r="AI27" s="335"/>
      <c r="AJ27" s="335"/>
      <c r="AM27" s="348" t="s">
        <v>132</v>
      </c>
      <c r="AN27" s="350">
        <f t="shared" si="9"/>
        <v>0</v>
      </c>
      <c r="AO27" s="350">
        <f t="shared" si="10"/>
        <v>0</v>
      </c>
      <c r="AP27" s="350">
        <f t="shared" si="8"/>
        <v>0</v>
      </c>
      <c r="AQ27" s="304"/>
      <c r="AR27" s="156">
        <f t="shared" si="5"/>
        <v>2037</v>
      </c>
      <c r="AS27" s="350">
        <f t="shared" si="6"/>
        <v>0</v>
      </c>
      <c r="AT27" s="350">
        <f>SUMIFS(DES!F:F,DES!C:C,"&gt;="&amp;DATE(AR27,1,1),DES!C:C,"&lt;="&amp;EOMONTH(DATE(AR27,12,1),0),DES!H:H,"efetivado")</f>
        <v>0</v>
      </c>
      <c r="AU27" s="350">
        <f>SUMIFS(REC!F:F,REC!C:C,"&gt;="&amp;DATE(AR27,1,1),REC!C:C,"&lt;="&amp;EOMONTH(DATE(AR27,12,1),0),REC!H:H,"efetivado")</f>
        <v>0</v>
      </c>
      <c r="AV27" s="350">
        <f>SUMIFS('EMP ADQ'!G:G,'EMP ADQ'!C:C,"&gt;="&amp;DATE(AR27,1,1),'EMP ADQ'!C:C,"&lt;="&amp;EOMONTH(DATE(AR27,12,1),0),'EMP ADQ'!I:I,"efetivado",'EMP ADQ'!D:D,"empréstimo Adquirido")</f>
        <v>0</v>
      </c>
      <c r="AW27" s="350">
        <f>SUMIFS('EMP ADQ'!G:G,'EMP ADQ'!C:C,"&gt;="&amp;DATE(AR27,1,1),'EMP ADQ'!C:C,"&lt;="&amp;EOMONTH(DATE(AR27,12,1),0),'EMP ADQ'!I:I,"efetivado",'EMP ADQ'!D:D,"empréstimo Pago")</f>
        <v>0</v>
      </c>
      <c r="AX27" s="350">
        <f>SUMIFS('EMP CON'!G:G,'EMP CON'!C:C,"&gt;="&amp;DATE(AR27,1,1),'EMP CON'!C:C,"&lt;="&amp;EOMONTH(DATE(AR27,12,1),0),'EMP CON'!I:I,"efetivado",'EMP CON'!D:D,"empréstimo Concedido")</f>
        <v>0</v>
      </c>
      <c r="AY27" s="350">
        <f>SUMIFS('EMP CON'!G:G,'EMP CON'!C:C,"&gt;="&amp;DATE(AR27,1,1),'EMP CON'!C:C,"&lt;="&amp;EOMONTH(DATE(AR27,12,1),0),'EMP CON'!I:I,"efetivado",'EMP CON'!D:D,"empréstimo Recebido")</f>
        <v>0</v>
      </c>
      <c r="AZ27" s="350">
        <f>SUMIFS('PG CAR'!H:H,'PG CAR'!C:C,"&gt;="&amp;DATE(AR27,1,1),'PG CAR'!C:C,"&lt;="&amp;EOMONTH(DATE(AR27,12,1),0),'PG CAR'!J:J,"Efetivado")</f>
        <v>0</v>
      </c>
      <c r="BB27" s="156"/>
      <c r="BC27" s="156" t="s">
        <v>34</v>
      </c>
      <c r="BD27" s="156">
        <v>1</v>
      </c>
      <c r="BE27" s="374" t="s">
        <v>154</v>
      </c>
      <c r="BF27" s="349">
        <f>VLOOKUP(BE27,'CAD2'!C9:D9,2,0)</f>
        <v>0</v>
      </c>
      <c r="BG27" s="350"/>
      <c r="BH27" s="350"/>
      <c r="BI27" s="350"/>
      <c r="BJ27" s="350"/>
    </row>
    <row r="28" spans="2:71" x14ac:dyDescent="0.25"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335"/>
      <c r="S28" s="335"/>
      <c r="T28" s="335"/>
      <c r="U28" s="335"/>
      <c r="V28" s="335"/>
      <c r="W28" s="335"/>
      <c r="X28" s="335"/>
      <c r="Y28" s="335"/>
      <c r="Z28" s="335"/>
      <c r="AA28" s="335"/>
      <c r="AB28" s="335"/>
      <c r="AC28" s="335"/>
      <c r="AD28" s="335"/>
      <c r="AE28" s="335"/>
      <c r="AF28" s="335"/>
      <c r="AG28" s="335"/>
      <c r="AH28" s="335"/>
      <c r="AI28" s="335"/>
      <c r="AJ28" s="335"/>
      <c r="AM28" s="348" t="s">
        <v>133</v>
      </c>
      <c r="AN28" s="350">
        <f t="shared" si="9"/>
        <v>0</v>
      </c>
      <c r="AO28" s="350">
        <f t="shared" si="10"/>
        <v>0</v>
      </c>
      <c r="AP28" s="350">
        <f t="shared" si="8"/>
        <v>0</v>
      </c>
      <c r="AQ28" s="304"/>
      <c r="AR28" s="156">
        <f t="shared" si="5"/>
        <v>2038</v>
      </c>
      <c r="AS28" s="350">
        <f t="shared" si="6"/>
        <v>0</v>
      </c>
      <c r="AT28" s="350">
        <f>SUMIFS(DES!F:F,DES!C:C,"&gt;="&amp;DATE(AR28,1,1),DES!C:C,"&lt;="&amp;EOMONTH(DATE(AR28,12,1),0),DES!H:H,"efetivado")</f>
        <v>0</v>
      </c>
      <c r="AU28" s="350">
        <f>SUMIFS(REC!F:F,REC!C:C,"&gt;="&amp;DATE(AR28,1,1),REC!C:C,"&lt;="&amp;EOMONTH(DATE(AR28,12,1),0),REC!H:H,"efetivado")</f>
        <v>0</v>
      </c>
      <c r="AV28" s="350">
        <f>SUMIFS('EMP ADQ'!G:G,'EMP ADQ'!C:C,"&gt;="&amp;DATE(AR28,1,1),'EMP ADQ'!C:C,"&lt;="&amp;EOMONTH(DATE(AR28,12,1),0),'EMP ADQ'!I:I,"efetivado",'EMP ADQ'!D:D,"empréstimo Adquirido")</f>
        <v>0</v>
      </c>
      <c r="AW28" s="350">
        <f>SUMIFS('EMP ADQ'!G:G,'EMP ADQ'!C:C,"&gt;="&amp;DATE(AR28,1,1),'EMP ADQ'!C:C,"&lt;="&amp;EOMONTH(DATE(AR28,12,1),0),'EMP ADQ'!I:I,"efetivado",'EMP ADQ'!D:D,"empréstimo Pago")</f>
        <v>0</v>
      </c>
      <c r="AX28" s="350">
        <f>SUMIFS('EMP CON'!G:G,'EMP CON'!C:C,"&gt;="&amp;DATE(AR28,1,1),'EMP CON'!C:C,"&lt;="&amp;EOMONTH(DATE(AR28,12,1),0),'EMP CON'!I:I,"efetivado",'EMP CON'!D:D,"empréstimo Concedido")</f>
        <v>0</v>
      </c>
      <c r="AY28" s="350">
        <f>SUMIFS('EMP CON'!G:G,'EMP CON'!C:C,"&gt;="&amp;DATE(AR28,1,1),'EMP CON'!C:C,"&lt;="&amp;EOMONTH(DATE(AR28,12,1),0),'EMP CON'!I:I,"efetivado",'EMP CON'!D:D,"empréstimo Recebido")</f>
        <v>0</v>
      </c>
      <c r="AZ28" s="350">
        <f>SUMIFS('PG CAR'!H:H,'PG CAR'!C:C,"&gt;="&amp;DATE(AR28,1,1),'PG CAR'!C:C,"&lt;="&amp;EOMONTH(DATE(AR28,12,1),0),'PG CAR'!J:J,"Efetivado")</f>
        <v>0</v>
      </c>
      <c r="BB28" s="156"/>
      <c r="BC28" s="156" t="s">
        <v>35</v>
      </c>
      <c r="BD28" s="156">
        <v>2</v>
      </c>
      <c r="BE28" s="374" t="s">
        <v>155</v>
      </c>
      <c r="BF28" s="349">
        <f>VLOOKUP(BE28,'CAD2'!C10:D10,2,0)</f>
        <v>0</v>
      </c>
      <c r="BG28" s="350"/>
      <c r="BH28" s="350"/>
      <c r="BI28" s="350"/>
      <c r="BJ28" s="350"/>
    </row>
    <row r="29" spans="2:71" x14ac:dyDescent="0.25"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335"/>
      <c r="S29" s="335"/>
      <c r="T29" s="335"/>
      <c r="U29" s="335"/>
      <c r="V29" s="335"/>
      <c r="W29" s="335"/>
      <c r="X29" s="335"/>
      <c r="Y29" s="335"/>
      <c r="Z29" s="335"/>
      <c r="AA29" s="335"/>
      <c r="AB29" s="335"/>
      <c r="AC29" s="335"/>
      <c r="AD29" s="335"/>
      <c r="AE29" s="335"/>
      <c r="AF29" s="335"/>
      <c r="AG29" s="335"/>
      <c r="AH29" s="335"/>
      <c r="AI29" s="335"/>
      <c r="AJ29" s="335"/>
      <c r="AM29" s="348" t="s">
        <v>134</v>
      </c>
      <c r="AN29" s="350">
        <f t="shared" si="9"/>
        <v>0</v>
      </c>
      <c r="AO29" s="350">
        <f t="shared" si="10"/>
        <v>0</v>
      </c>
      <c r="AP29" s="350">
        <f t="shared" si="8"/>
        <v>0</v>
      </c>
      <c r="AQ29" s="304"/>
      <c r="AR29" s="156">
        <f t="shared" si="5"/>
        <v>2039</v>
      </c>
      <c r="AS29" s="350">
        <f t="shared" si="6"/>
        <v>0</v>
      </c>
      <c r="AT29" s="350">
        <f>SUMIFS(DES!F:F,DES!C:C,"&gt;="&amp;DATE(AR29,1,1),DES!C:C,"&lt;="&amp;EOMONTH(DATE(AR29,12,1),0),DES!H:H,"efetivado")</f>
        <v>0</v>
      </c>
      <c r="AU29" s="350">
        <f>SUMIFS(REC!F:F,REC!C:C,"&gt;="&amp;DATE(AR29,1,1),REC!C:C,"&lt;="&amp;EOMONTH(DATE(AR29,12,1),0),REC!H:H,"efetivado")</f>
        <v>0</v>
      </c>
      <c r="AV29" s="350">
        <f>SUMIFS('EMP ADQ'!G:G,'EMP ADQ'!C:C,"&gt;="&amp;DATE(AR29,1,1),'EMP ADQ'!C:C,"&lt;="&amp;EOMONTH(DATE(AR29,12,1),0),'EMP ADQ'!I:I,"efetivado",'EMP ADQ'!D:D,"empréstimo Adquirido")</f>
        <v>0</v>
      </c>
      <c r="AW29" s="350">
        <f>SUMIFS('EMP ADQ'!G:G,'EMP ADQ'!C:C,"&gt;="&amp;DATE(AR29,1,1),'EMP ADQ'!C:C,"&lt;="&amp;EOMONTH(DATE(AR29,12,1),0),'EMP ADQ'!I:I,"efetivado",'EMP ADQ'!D:D,"empréstimo Pago")</f>
        <v>0</v>
      </c>
      <c r="AX29" s="350">
        <f>SUMIFS('EMP CON'!G:G,'EMP CON'!C:C,"&gt;="&amp;DATE(AR29,1,1),'EMP CON'!C:C,"&lt;="&amp;EOMONTH(DATE(AR29,12,1),0),'EMP CON'!I:I,"efetivado",'EMP CON'!D:D,"empréstimo Concedido")</f>
        <v>0</v>
      </c>
      <c r="AY29" s="350">
        <f>SUMIFS('EMP CON'!G:G,'EMP CON'!C:C,"&gt;="&amp;DATE(AR29,1,1),'EMP CON'!C:C,"&lt;="&amp;EOMONTH(DATE(AR29,12,1),0),'EMP CON'!I:I,"efetivado",'EMP CON'!D:D,"empréstimo Recebido")</f>
        <v>0</v>
      </c>
      <c r="AZ29" s="350">
        <f>SUMIFS('PG CAR'!H:H,'PG CAR'!C:C,"&gt;="&amp;DATE(AR29,1,1),'PG CAR'!C:C,"&lt;="&amp;EOMONTH(DATE(AR29,12,1),0),'PG CAR'!J:J,"Efetivado")</f>
        <v>0</v>
      </c>
      <c r="BB29" s="156"/>
      <c r="BC29" s="156" t="s">
        <v>36</v>
      </c>
      <c r="BD29" s="156">
        <v>3</v>
      </c>
      <c r="BE29" s="374" t="s">
        <v>156</v>
      </c>
      <c r="BF29" s="349">
        <f>VLOOKUP(BE29,'CAD2'!C11:D11,2,0)</f>
        <v>0</v>
      </c>
      <c r="BG29" s="350"/>
      <c r="BH29" s="350"/>
      <c r="BI29" s="350"/>
      <c r="BJ29" s="350"/>
    </row>
    <row r="30" spans="2:71" x14ac:dyDescent="0.25"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335"/>
      <c r="S30" s="335"/>
      <c r="T30" s="335"/>
      <c r="U30" s="335"/>
      <c r="V30" s="335"/>
      <c r="W30" s="335"/>
      <c r="X30" s="335"/>
      <c r="Y30" s="335"/>
      <c r="Z30" s="335"/>
      <c r="AA30" s="335"/>
      <c r="AB30" s="335"/>
      <c r="AC30" s="335"/>
      <c r="AD30" s="335"/>
      <c r="AE30" s="335"/>
      <c r="AF30" s="335"/>
      <c r="AG30" s="335"/>
      <c r="AH30" s="335"/>
      <c r="AI30" s="335"/>
      <c r="AJ30" s="335"/>
      <c r="AM30" s="348" t="s">
        <v>135</v>
      </c>
      <c r="AN30" s="350">
        <f t="shared" si="9"/>
        <v>0</v>
      </c>
      <c r="AO30" s="350">
        <f t="shared" si="10"/>
        <v>0</v>
      </c>
      <c r="AP30" s="350">
        <f t="shared" si="8"/>
        <v>0</v>
      </c>
      <c r="AQ30" s="304"/>
      <c r="AR30" s="156">
        <f t="shared" si="5"/>
        <v>2040</v>
      </c>
      <c r="AS30" s="350">
        <f t="shared" si="6"/>
        <v>0</v>
      </c>
      <c r="AT30" s="350">
        <f>SUMIFS(DES!F:F,DES!C:C,"&gt;="&amp;DATE(AR30,1,1),DES!C:C,"&lt;="&amp;EOMONTH(DATE(AR30,12,1),0),DES!H:H,"efetivado")</f>
        <v>0</v>
      </c>
      <c r="AU30" s="350">
        <f>SUMIFS(REC!F:F,REC!C:C,"&gt;="&amp;DATE(AR30,1,1),REC!C:C,"&lt;="&amp;EOMONTH(DATE(AR30,12,1),0),REC!H:H,"efetivado")</f>
        <v>0</v>
      </c>
      <c r="AV30" s="350">
        <f>SUMIFS('EMP ADQ'!G:G,'EMP ADQ'!C:C,"&gt;="&amp;DATE(AR30,1,1),'EMP ADQ'!C:C,"&lt;="&amp;EOMONTH(DATE(AR30,12,1),0),'EMP ADQ'!I:I,"efetivado",'EMP ADQ'!D:D,"empréstimo Adquirido")</f>
        <v>0</v>
      </c>
      <c r="AW30" s="350">
        <f>SUMIFS('EMP ADQ'!G:G,'EMP ADQ'!C:C,"&gt;="&amp;DATE(AR30,1,1),'EMP ADQ'!C:C,"&lt;="&amp;EOMONTH(DATE(AR30,12,1),0),'EMP ADQ'!I:I,"efetivado",'EMP ADQ'!D:D,"empréstimo Pago")</f>
        <v>0</v>
      </c>
      <c r="AX30" s="350">
        <f>SUMIFS('EMP CON'!G:G,'EMP CON'!C:C,"&gt;="&amp;DATE(AR30,1,1),'EMP CON'!C:C,"&lt;="&amp;EOMONTH(DATE(AR30,12,1),0),'EMP CON'!I:I,"efetivado",'EMP CON'!D:D,"empréstimo Concedido")</f>
        <v>0</v>
      </c>
      <c r="AY30" s="350">
        <f>SUMIFS('EMP CON'!G:G,'EMP CON'!C:C,"&gt;="&amp;DATE(AR30,1,1),'EMP CON'!C:C,"&lt;="&amp;EOMONTH(DATE(AR30,12,1),0),'EMP CON'!I:I,"efetivado",'EMP CON'!D:D,"empréstimo Recebido")</f>
        <v>0</v>
      </c>
      <c r="AZ30" s="350">
        <f>SUMIFS('PG CAR'!H:H,'PG CAR'!C:C,"&gt;="&amp;DATE(AR30,1,1),'PG CAR'!C:C,"&lt;="&amp;EOMONTH(DATE(AR30,12,1),0),'PG CAR'!J:J,"Efetivado")</f>
        <v>0</v>
      </c>
      <c r="BB30" s="156"/>
      <c r="BC30" s="156" t="s">
        <v>37</v>
      </c>
      <c r="BD30" s="156">
        <v>4</v>
      </c>
      <c r="BE30" s="374" t="s">
        <v>157</v>
      </c>
      <c r="BF30" s="349">
        <f>VLOOKUP(BE30,'CAD2'!C12:D12,2,0)</f>
        <v>0</v>
      </c>
      <c r="BG30" s="350"/>
      <c r="BH30" s="350"/>
      <c r="BI30" s="350"/>
      <c r="BJ30" s="350"/>
    </row>
    <row r="31" spans="2:71" x14ac:dyDescent="0.25"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335"/>
      <c r="S31" s="335"/>
      <c r="T31" s="335"/>
      <c r="U31" s="335"/>
      <c r="V31" s="335"/>
      <c r="W31" s="335"/>
      <c r="X31" s="335"/>
      <c r="Y31" s="335"/>
      <c r="Z31" s="335"/>
      <c r="AA31" s="335"/>
      <c r="AB31" s="335"/>
      <c r="AC31" s="335"/>
      <c r="AD31" s="335"/>
      <c r="AE31" s="335"/>
      <c r="AF31" s="335"/>
      <c r="AG31" s="335"/>
      <c r="AH31" s="335"/>
      <c r="AI31" s="335"/>
      <c r="AJ31" s="335"/>
      <c r="AM31" s="348" t="s">
        <v>136</v>
      </c>
      <c r="AN31" s="350">
        <f t="shared" si="9"/>
        <v>0</v>
      </c>
      <c r="AO31" s="350">
        <f t="shared" si="10"/>
        <v>0</v>
      </c>
      <c r="AP31" s="350">
        <f t="shared" si="8"/>
        <v>0</v>
      </c>
      <c r="AQ31" s="304"/>
      <c r="AR31" s="156">
        <f t="shared" si="5"/>
        <v>2041</v>
      </c>
      <c r="AS31" s="350">
        <f t="shared" si="6"/>
        <v>0</v>
      </c>
      <c r="AT31" s="350">
        <f>SUMIFS(DES!F:F,DES!C:C,"&gt;="&amp;DATE(AR31,1,1),DES!C:C,"&lt;="&amp;EOMONTH(DATE(AR31,12,1),0),DES!H:H,"efetivado")</f>
        <v>0</v>
      </c>
      <c r="AU31" s="350">
        <f>SUMIFS(REC!F:F,REC!C:C,"&gt;="&amp;DATE(AR31,1,1),REC!C:C,"&lt;="&amp;EOMONTH(DATE(AR31,12,1),0),REC!H:H,"efetivado")</f>
        <v>0</v>
      </c>
      <c r="AV31" s="350">
        <f>SUMIFS('EMP ADQ'!G:G,'EMP ADQ'!C:C,"&gt;="&amp;DATE(AR31,1,1),'EMP ADQ'!C:C,"&lt;="&amp;EOMONTH(DATE(AR31,12,1),0),'EMP ADQ'!I:I,"efetivado",'EMP ADQ'!D:D,"empréstimo Adquirido")</f>
        <v>0</v>
      </c>
      <c r="AW31" s="350">
        <f>SUMIFS('EMP ADQ'!G:G,'EMP ADQ'!C:C,"&gt;="&amp;DATE(AR31,1,1),'EMP ADQ'!C:C,"&lt;="&amp;EOMONTH(DATE(AR31,12,1),0),'EMP ADQ'!I:I,"efetivado",'EMP ADQ'!D:D,"empréstimo Pago")</f>
        <v>0</v>
      </c>
      <c r="AX31" s="350">
        <f>SUMIFS('EMP CON'!G:G,'EMP CON'!C:C,"&gt;="&amp;DATE(AR31,1,1),'EMP CON'!C:C,"&lt;="&amp;EOMONTH(DATE(AR31,12,1),0),'EMP CON'!I:I,"efetivado",'EMP CON'!D:D,"empréstimo Concedido")</f>
        <v>0</v>
      </c>
      <c r="AY31" s="350">
        <f>SUMIFS('EMP CON'!G:G,'EMP CON'!C:C,"&gt;="&amp;DATE(AR31,1,1),'EMP CON'!C:C,"&lt;="&amp;EOMONTH(DATE(AR31,12,1),0),'EMP CON'!I:I,"efetivado",'EMP CON'!D:D,"empréstimo Recebido")</f>
        <v>0</v>
      </c>
      <c r="AZ31" s="350">
        <f>SUMIFS('PG CAR'!H:H,'PG CAR'!C:C,"&gt;="&amp;DATE(AR31,1,1),'PG CAR'!C:C,"&lt;="&amp;EOMONTH(DATE(AR31,12,1),0),'PG CAR'!J:J,"Efetivado")</f>
        <v>0</v>
      </c>
      <c r="BB31" s="156"/>
      <c r="BC31" s="156" t="s">
        <v>38</v>
      </c>
      <c r="BD31" s="156">
        <v>5</v>
      </c>
      <c r="BE31" s="374" t="s">
        <v>158</v>
      </c>
      <c r="BF31" s="349">
        <f>VLOOKUP(BE31,'CAD2'!C13:D13,2,0)</f>
        <v>0</v>
      </c>
      <c r="BG31" s="350"/>
      <c r="BH31" s="350"/>
      <c r="BI31" s="350"/>
      <c r="BJ31" s="350"/>
    </row>
    <row r="32" spans="2:71" x14ac:dyDescent="0.25"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335"/>
      <c r="S32" s="335"/>
      <c r="T32" s="335"/>
      <c r="U32" s="335"/>
      <c r="V32" s="335"/>
      <c r="W32" s="335"/>
      <c r="X32" s="335"/>
      <c r="Y32" s="335"/>
      <c r="Z32" s="335"/>
      <c r="AA32" s="335"/>
      <c r="AB32" s="335"/>
      <c r="AC32" s="335"/>
      <c r="AD32" s="335"/>
      <c r="AE32" s="335"/>
      <c r="AF32" s="335"/>
      <c r="AG32" s="335"/>
      <c r="AH32" s="335"/>
      <c r="AI32" s="335"/>
      <c r="AJ32" s="335"/>
      <c r="AM32" s="348" t="s">
        <v>137</v>
      </c>
      <c r="AN32" s="350">
        <f t="shared" si="9"/>
        <v>0</v>
      </c>
      <c r="AO32" s="350">
        <f t="shared" si="10"/>
        <v>0</v>
      </c>
      <c r="AP32" s="350">
        <f t="shared" si="8"/>
        <v>0</v>
      </c>
      <c r="AQ32" s="304"/>
      <c r="AR32" s="156">
        <f t="shared" si="5"/>
        <v>2042</v>
      </c>
      <c r="AS32" s="350">
        <f t="shared" si="6"/>
        <v>0</v>
      </c>
      <c r="AT32" s="350">
        <f>SUMIFS(DES!F:F,DES!C:C,"&gt;="&amp;DATE(AR32,1,1),DES!C:C,"&lt;="&amp;EOMONTH(DATE(AR32,12,1),0),DES!H:H,"efetivado")</f>
        <v>0</v>
      </c>
      <c r="AU32" s="350">
        <f>SUMIFS(REC!F:F,REC!C:C,"&gt;="&amp;DATE(AR32,1,1),REC!C:C,"&lt;="&amp;EOMONTH(DATE(AR32,12,1),0),REC!H:H,"efetivado")</f>
        <v>0</v>
      </c>
      <c r="AV32" s="350">
        <f>SUMIFS('EMP ADQ'!G:G,'EMP ADQ'!C:C,"&gt;="&amp;DATE(AR32,1,1),'EMP ADQ'!C:C,"&lt;="&amp;EOMONTH(DATE(AR32,12,1),0),'EMP ADQ'!I:I,"efetivado",'EMP ADQ'!D:D,"empréstimo Adquirido")</f>
        <v>0</v>
      </c>
      <c r="AW32" s="350">
        <f>SUMIFS('EMP ADQ'!G:G,'EMP ADQ'!C:C,"&gt;="&amp;DATE(AR32,1,1),'EMP ADQ'!C:C,"&lt;="&amp;EOMONTH(DATE(AR32,12,1),0),'EMP ADQ'!I:I,"efetivado",'EMP ADQ'!D:D,"empréstimo Pago")</f>
        <v>0</v>
      </c>
      <c r="AX32" s="350">
        <f>SUMIFS('EMP CON'!G:G,'EMP CON'!C:C,"&gt;="&amp;DATE(AR32,1,1),'EMP CON'!C:C,"&lt;="&amp;EOMONTH(DATE(AR32,12,1),0),'EMP CON'!I:I,"efetivado",'EMP CON'!D:D,"empréstimo Concedido")</f>
        <v>0</v>
      </c>
      <c r="AY32" s="350">
        <f>SUMIFS('EMP CON'!G:G,'EMP CON'!C:C,"&gt;="&amp;DATE(AR32,1,1),'EMP CON'!C:C,"&lt;="&amp;EOMONTH(DATE(AR32,12,1),0),'EMP CON'!I:I,"efetivado",'EMP CON'!D:D,"empréstimo Recebido")</f>
        <v>0</v>
      </c>
      <c r="AZ32" s="350">
        <f>SUMIFS('PG CAR'!H:H,'PG CAR'!C:C,"&gt;="&amp;DATE(AR32,1,1),'PG CAR'!C:C,"&lt;="&amp;EOMONTH(DATE(AR32,12,1),0),'PG CAR'!J:J,"Efetivado")</f>
        <v>0</v>
      </c>
      <c r="BB32" s="156"/>
      <c r="BC32" s="156" t="s">
        <v>39</v>
      </c>
      <c r="BD32" s="156">
        <v>6</v>
      </c>
      <c r="BE32" s="374" t="s">
        <v>159</v>
      </c>
      <c r="BF32" s="349">
        <f>VLOOKUP(BE32,'CAD2'!C14:D14,2,0)</f>
        <v>0</v>
      </c>
      <c r="BG32" s="350"/>
      <c r="BH32" s="350"/>
      <c r="BI32" s="350"/>
      <c r="BJ32" s="350"/>
    </row>
    <row r="33" spans="2:62" x14ac:dyDescent="0.25"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335"/>
      <c r="S33" s="335"/>
      <c r="T33" s="335"/>
      <c r="U33" s="335"/>
      <c r="V33" s="335"/>
      <c r="W33" s="335"/>
      <c r="X33" s="335"/>
      <c r="Y33" s="335"/>
      <c r="Z33" s="335"/>
      <c r="AA33" s="335"/>
      <c r="AB33" s="335"/>
      <c r="AC33" s="335"/>
      <c r="AD33" s="335"/>
      <c r="AE33" s="335"/>
      <c r="AF33" s="335"/>
      <c r="AG33" s="335"/>
      <c r="AH33" s="335"/>
      <c r="AI33" s="335"/>
      <c r="AJ33" s="335"/>
      <c r="AM33" s="348" t="s">
        <v>138</v>
      </c>
      <c r="AN33" s="350">
        <f t="shared" si="9"/>
        <v>0</v>
      </c>
      <c r="AO33" s="350">
        <f t="shared" si="10"/>
        <v>0</v>
      </c>
      <c r="AP33" s="350">
        <f t="shared" si="8"/>
        <v>0</v>
      </c>
      <c r="AQ33" s="304"/>
      <c r="AR33" s="156">
        <f t="shared" si="5"/>
        <v>2043</v>
      </c>
      <c r="AS33" s="350">
        <f t="shared" si="6"/>
        <v>0</v>
      </c>
      <c r="AT33" s="350">
        <f>SUMIFS(DES!F:F,DES!C:C,"&gt;="&amp;DATE(AR33,1,1),DES!C:C,"&lt;="&amp;EOMONTH(DATE(AR33,12,1),0),DES!H:H,"efetivado")</f>
        <v>0</v>
      </c>
      <c r="AU33" s="350">
        <f>SUMIFS(REC!F:F,REC!C:C,"&gt;="&amp;DATE(AR33,1,1),REC!C:C,"&lt;="&amp;EOMONTH(DATE(AR33,12,1),0),REC!H:H,"efetivado")</f>
        <v>0</v>
      </c>
      <c r="AV33" s="350">
        <f>SUMIFS('EMP ADQ'!G:G,'EMP ADQ'!C:C,"&gt;="&amp;DATE(AR33,1,1),'EMP ADQ'!C:C,"&lt;="&amp;EOMONTH(DATE(AR33,12,1),0),'EMP ADQ'!I:I,"efetivado",'EMP ADQ'!D:D,"empréstimo Adquirido")</f>
        <v>0</v>
      </c>
      <c r="AW33" s="350">
        <f>SUMIFS('EMP ADQ'!G:G,'EMP ADQ'!C:C,"&gt;="&amp;DATE(AR33,1,1),'EMP ADQ'!C:C,"&lt;="&amp;EOMONTH(DATE(AR33,12,1),0),'EMP ADQ'!I:I,"efetivado",'EMP ADQ'!D:D,"empréstimo Pago")</f>
        <v>0</v>
      </c>
      <c r="AX33" s="350">
        <f>SUMIFS('EMP CON'!G:G,'EMP CON'!C:C,"&gt;="&amp;DATE(AR33,1,1),'EMP CON'!C:C,"&lt;="&amp;EOMONTH(DATE(AR33,12,1),0),'EMP CON'!I:I,"efetivado",'EMP CON'!D:D,"empréstimo Concedido")</f>
        <v>0</v>
      </c>
      <c r="AY33" s="350">
        <f>SUMIFS('EMP CON'!G:G,'EMP CON'!C:C,"&gt;="&amp;DATE(AR33,1,1),'EMP CON'!C:C,"&lt;="&amp;EOMONTH(DATE(AR33,12,1),0),'EMP CON'!I:I,"efetivado",'EMP CON'!D:D,"empréstimo Recebido")</f>
        <v>0</v>
      </c>
      <c r="AZ33" s="350">
        <f>SUMIFS('PG CAR'!H:H,'PG CAR'!C:C,"&gt;="&amp;DATE(AR33,1,1),'PG CAR'!C:C,"&lt;="&amp;EOMONTH(DATE(AR33,12,1),0),'PG CAR'!J:J,"Efetivado")</f>
        <v>0</v>
      </c>
      <c r="BB33" s="156"/>
      <c r="BC33" s="156" t="s">
        <v>40</v>
      </c>
      <c r="BD33" s="156">
        <v>7</v>
      </c>
      <c r="BE33" s="374" t="s">
        <v>160</v>
      </c>
      <c r="BF33" s="349">
        <f>VLOOKUP(BE33,'CAD2'!C15:D15,2,0)</f>
        <v>0</v>
      </c>
      <c r="BG33" s="350"/>
      <c r="BH33" s="350"/>
      <c r="BI33" s="350"/>
      <c r="BJ33" s="350"/>
    </row>
    <row r="34" spans="2:62" x14ac:dyDescent="0.25"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335"/>
      <c r="S34" s="335"/>
      <c r="T34" s="335"/>
      <c r="U34" s="335"/>
      <c r="V34" s="335"/>
      <c r="W34" s="335"/>
      <c r="X34" s="335"/>
      <c r="Y34" s="335"/>
      <c r="Z34" s="335"/>
      <c r="AA34" s="335"/>
      <c r="AB34" s="335"/>
      <c r="AC34" s="335"/>
      <c r="AD34" s="335"/>
      <c r="AE34" s="335"/>
      <c r="AF34" s="335"/>
      <c r="AG34" s="335"/>
      <c r="AH34" s="335"/>
      <c r="AI34" s="335"/>
      <c r="AJ34" s="335"/>
      <c r="AM34" s="348" t="s">
        <v>139</v>
      </c>
      <c r="AN34" s="350">
        <f t="shared" si="9"/>
        <v>0</v>
      </c>
      <c r="AO34" s="350">
        <f t="shared" si="10"/>
        <v>0</v>
      </c>
      <c r="AP34" s="350">
        <f t="shared" si="8"/>
        <v>0</v>
      </c>
      <c r="AQ34" s="304"/>
      <c r="AR34" s="156">
        <f t="shared" si="5"/>
        <v>2044</v>
      </c>
      <c r="AS34" s="350">
        <f t="shared" si="6"/>
        <v>0</v>
      </c>
      <c r="AT34" s="350">
        <f>SUMIFS(DES!F:F,DES!C:C,"&gt;="&amp;DATE(AR34,1,1),DES!C:C,"&lt;="&amp;EOMONTH(DATE(AR34,12,1),0),DES!H:H,"efetivado")</f>
        <v>0</v>
      </c>
      <c r="AU34" s="350">
        <f>SUMIFS(REC!F:F,REC!C:C,"&gt;="&amp;DATE(AR34,1,1),REC!C:C,"&lt;="&amp;EOMONTH(DATE(AR34,12,1),0),REC!H:H,"efetivado")</f>
        <v>0</v>
      </c>
      <c r="AV34" s="350">
        <f>SUMIFS('EMP ADQ'!G:G,'EMP ADQ'!C:C,"&gt;="&amp;DATE(AR34,1,1),'EMP ADQ'!C:C,"&lt;="&amp;EOMONTH(DATE(AR34,12,1),0),'EMP ADQ'!I:I,"efetivado",'EMP ADQ'!D:D,"empréstimo Adquirido")</f>
        <v>0</v>
      </c>
      <c r="AW34" s="350">
        <f>SUMIFS('EMP ADQ'!G:G,'EMP ADQ'!C:C,"&gt;="&amp;DATE(AR34,1,1),'EMP ADQ'!C:C,"&lt;="&amp;EOMONTH(DATE(AR34,12,1),0),'EMP ADQ'!I:I,"efetivado",'EMP ADQ'!D:D,"empréstimo Pago")</f>
        <v>0</v>
      </c>
      <c r="AX34" s="350">
        <f>SUMIFS('EMP CON'!G:G,'EMP CON'!C:C,"&gt;="&amp;DATE(AR34,1,1),'EMP CON'!C:C,"&lt;="&amp;EOMONTH(DATE(AR34,12,1),0),'EMP CON'!I:I,"efetivado",'EMP CON'!D:D,"empréstimo Concedido")</f>
        <v>0</v>
      </c>
      <c r="AY34" s="350">
        <f>SUMIFS('EMP CON'!G:G,'EMP CON'!C:C,"&gt;="&amp;DATE(AR34,1,1),'EMP CON'!C:C,"&lt;="&amp;EOMONTH(DATE(AR34,12,1),0),'EMP CON'!I:I,"efetivado",'EMP CON'!D:D,"empréstimo Recebido")</f>
        <v>0</v>
      </c>
      <c r="AZ34" s="350">
        <f>SUMIFS('PG CAR'!H:H,'PG CAR'!C:C,"&gt;="&amp;DATE(AR34,1,1),'PG CAR'!C:C,"&lt;="&amp;EOMONTH(DATE(AR34,12,1),0),'PG CAR'!J:J,"Efetivado")</f>
        <v>0</v>
      </c>
      <c r="BB34" s="156"/>
      <c r="BC34" s="156" t="s">
        <v>41</v>
      </c>
      <c r="BD34" s="156">
        <v>8</v>
      </c>
      <c r="BE34" s="374" t="s">
        <v>161</v>
      </c>
      <c r="BF34" s="349">
        <f>VLOOKUP(BE34,'CAD2'!C16:D16,2,0)</f>
        <v>0</v>
      </c>
      <c r="BG34" s="350"/>
      <c r="BH34" s="350"/>
      <c r="BI34" s="350"/>
      <c r="BJ34" s="350"/>
    </row>
    <row r="35" spans="2:62" x14ac:dyDescent="0.25"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335"/>
      <c r="S35" s="335"/>
      <c r="T35" s="335"/>
      <c r="U35" s="335"/>
      <c r="V35" s="335"/>
      <c r="W35" s="335"/>
      <c r="X35" s="335"/>
      <c r="Y35" s="335"/>
      <c r="Z35" s="335"/>
      <c r="AA35" s="335"/>
      <c r="AB35" s="335"/>
      <c r="AC35" s="335"/>
      <c r="AD35" s="335"/>
      <c r="AE35" s="335"/>
      <c r="AF35" s="335"/>
      <c r="AG35" s="335"/>
      <c r="AH35" s="335"/>
      <c r="AI35" s="335"/>
      <c r="AJ35" s="335"/>
      <c r="AM35" s="348" t="s">
        <v>140</v>
      </c>
      <c r="AN35" s="350">
        <f t="shared" si="9"/>
        <v>0</v>
      </c>
      <c r="AO35" s="350">
        <f t="shared" si="10"/>
        <v>0</v>
      </c>
      <c r="AP35" s="350">
        <f t="shared" si="8"/>
        <v>0</v>
      </c>
      <c r="AQ35" s="304"/>
      <c r="AR35" s="156">
        <f t="shared" si="5"/>
        <v>2045</v>
      </c>
      <c r="AS35" s="350">
        <f t="shared" si="6"/>
        <v>0</v>
      </c>
      <c r="AT35" s="350">
        <f>SUMIFS(DES!F:F,DES!C:C,"&gt;="&amp;DATE(AR35,1,1),DES!C:C,"&lt;="&amp;EOMONTH(DATE(AR35,12,1),0),DES!H:H,"efetivado")</f>
        <v>0</v>
      </c>
      <c r="AU35" s="350">
        <f>SUMIFS(REC!F:F,REC!C:C,"&gt;="&amp;DATE(AR35,1,1),REC!C:C,"&lt;="&amp;EOMONTH(DATE(AR35,12,1),0),REC!H:H,"efetivado")</f>
        <v>0</v>
      </c>
      <c r="AV35" s="350">
        <f>SUMIFS('EMP ADQ'!G:G,'EMP ADQ'!C:C,"&gt;="&amp;DATE(AR35,1,1),'EMP ADQ'!C:C,"&lt;="&amp;EOMONTH(DATE(AR35,12,1),0),'EMP ADQ'!I:I,"efetivado",'EMP ADQ'!D:D,"empréstimo Adquirido")</f>
        <v>0</v>
      </c>
      <c r="AW35" s="350">
        <f>SUMIFS('EMP ADQ'!G:G,'EMP ADQ'!C:C,"&gt;="&amp;DATE(AR35,1,1),'EMP ADQ'!C:C,"&lt;="&amp;EOMONTH(DATE(AR35,12,1),0),'EMP ADQ'!I:I,"efetivado",'EMP ADQ'!D:D,"empréstimo Pago")</f>
        <v>0</v>
      </c>
      <c r="AX35" s="350">
        <f>SUMIFS('EMP CON'!G:G,'EMP CON'!C:C,"&gt;="&amp;DATE(AR35,1,1),'EMP CON'!C:C,"&lt;="&amp;EOMONTH(DATE(AR35,12,1),0),'EMP CON'!I:I,"efetivado",'EMP CON'!D:D,"empréstimo Concedido")</f>
        <v>0</v>
      </c>
      <c r="AY35" s="350">
        <f>SUMIFS('EMP CON'!G:G,'EMP CON'!C:C,"&gt;="&amp;DATE(AR35,1,1),'EMP CON'!C:C,"&lt;="&amp;EOMONTH(DATE(AR35,12,1),0),'EMP CON'!I:I,"efetivado",'EMP CON'!D:D,"empréstimo Recebido")</f>
        <v>0</v>
      </c>
      <c r="AZ35" s="350">
        <f>SUMIFS('PG CAR'!H:H,'PG CAR'!C:C,"&gt;="&amp;DATE(AR35,1,1),'PG CAR'!C:C,"&lt;="&amp;EOMONTH(DATE(AR35,12,1),0),'PG CAR'!J:J,"Efetivado")</f>
        <v>0</v>
      </c>
      <c r="BB35" s="156"/>
      <c r="BC35" s="156" t="s">
        <v>42</v>
      </c>
      <c r="BD35" s="156">
        <v>9</v>
      </c>
      <c r="BE35" s="374" t="s">
        <v>162</v>
      </c>
      <c r="BF35" s="349">
        <f>VLOOKUP(BE35,'CAD2'!C17:D17,2,0)</f>
        <v>0</v>
      </c>
      <c r="BG35" s="350"/>
      <c r="BH35" s="350"/>
      <c r="BI35" s="350"/>
      <c r="BJ35" s="350"/>
    </row>
    <row r="36" spans="2:62" x14ac:dyDescent="0.25"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335"/>
      <c r="S36" s="335"/>
      <c r="T36" s="335"/>
      <c r="U36" s="335"/>
      <c r="V36" s="335"/>
      <c r="W36" s="335"/>
      <c r="X36" s="335"/>
      <c r="Y36" s="335"/>
      <c r="Z36" s="335"/>
      <c r="AA36" s="335"/>
      <c r="AB36" s="335"/>
      <c r="AC36" s="335"/>
      <c r="AD36" s="335"/>
      <c r="AE36" s="335"/>
      <c r="AF36" s="335"/>
      <c r="AG36" s="335"/>
      <c r="AH36" s="335"/>
      <c r="AI36" s="335"/>
      <c r="AJ36" s="335"/>
      <c r="AM36" s="348" t="s">
        <v>141</v>
      </c>
      <c r="AN36" s="350">
        <f t="shared" si="9"/>
        <v>0</v>
      </c>
      <c r="AO36" s="350">
        <f t="shared" si="10"/>
        <v>0</v>
      </c>
      <c r="AP36" s="350">
        <f t="shared" si="8"/>
        <v>0</v>
      </c>
      <c r="AQ36" s="304"/>
      <c r="AR36" s="156">
        <f t="shared" si="5"/>
        <v>2046</v>
      </c>
      <c r="AS36" s="350">
        <f t="shared" si="6"/>
        <v>0</v>
      </c>
      <c r="AT36" s="350">
        <f>SUMIFS(DES!F:F,DES!C:C,"&gt;="&amp;DATE(AR36,1,1),DES!C:C,"&lt;="&amp;EOMONTH(DATE(AR36,12,1),0),DES!H:H,"efetivado")</f>
        <v>0</v>
      </c>
      <c r="AU36" s="350">
        <f>SUMIFS(REC!F:F,REC!C:C,"&gt;="&amp;DATE(AR36,1,1),REC!C:C,"&lt;="&amp;EOMONTH(DATE(AR36,12,1),0),REC!H:H,"efetivado")</f>
        <v>0</v>
      </c>
      <c r="AV36" s="350">
        <f>SUMIFS('EMP ADQ'!G:G,'EMP ADQ'!C:C,"&gt;="&amp;DATE(AR36,1,1),'EMP ADQ'!C:C,"&lt;="&amp;EOMONTH(DATE(AR36,12,1),0),'EMP ADQ'!I:I,"efetivado",'EMP ADQ'!D:D,"empréstimo Adquirido")</f>
        <v>0</v>
      </c>
      <c r="AW36" s="350">
        <f>SUMIFS('EMP ADQ'!G:G,'EMP ADQ'!C:C,"&gt;="&amp;DATE(AR36,1,1),'EMP ADQ'!C:C,"&lt;="&amp;EOMONTH(DATE(AR36,12,1),0),'EMP ADQ'!I:I,"efetivado",'EMP ADQ'!D:D,"empréstimo Pago")</f>
        <v>0</v>
      </c>
      <c r="AX36" s="350">
        <f>SUMIFS('EMP CON'!G:G,'EMP CON'!C:C,"&gt;="&amp;DATE(AR36,1,1),'EMP CON'!C:C,"&lt;="&amp;EOMONTH(DATE(AR36,12,1),0),'EMP CON'!I:I,"efetivado",'EMP CON'!D:D,"empréstimo Concedido")</f>
        <v>0</v>
      </c>
      <c r="AY36" s="350">
        <f>SUMIFS('EMP CON'!G:G,'EMP CON'!C:C,"&gt;="&amp;DATE(AR36,1,1),'EMP CON'!C:C,"&lt;="&amp;EOMONTH(DATE(AR36,12,1),0),'EMP CON'!I:I,"efetivado",'EMP CON'!D:D,"empréstimo Recebido")</f>
        <v>0</v>
      </c>
      <c r="AZ36" s="350">
        <f>SUMIFS('PG CAR'!H:H,'PG CAR'!C:C,"&gt;="&amp;DATE(AR36,1,1),'PG CAR'!C:C,"&lt;="&amp;EOMONTH(DATE(AR36,12,1),0),'PG CAR'!J:J,"Efetivado")</f>
        <v>0</v>
      </c>
      <c r="BB36" s="156"/>
      <c r="BC36" s="156" t="s">
        <v>43</v>
      </c>
      <c r="BD36" s="156">
        <v>10</v>
      </c>
      <c r="BE36" s="374" t="s">
        <v>163</v>
      </c>
      <c r="BF36" s="349">
        <f>VLOOKUP(BE36,'CAD2'!C18:D18,2,0)</f>
        <v>0</v>
      </c>
      <c r="BG36" s="350"/>
      <c r="BH36" s="350"/>
      <c r="BI36" s="350"/>
      <c r="BJ36" s="350"/>
    </row>
    <row r="37" spans="2:62" x14ac:dyDescent="0.25"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335"/>
      <c r="S37" s="335"/>
      <c r="T37" s="335"/>
      <c r="U37" s="335"/>
      <c r="V37" s="335"/>
      <c r="W37" s="335"/>
      <c r="X37" s="335"/>
      <c r="Y37" s="335"/>
      <c r="Z37" s="335"/>
      <c r="AA37" s="335"/>
      <c r="AB37" s="335"/>
      <c r="AC37" s="335"/>
      <c r="AD37" s="335"/>
      <c r="AE37" s="335"/>
      <c r="AF37" s="335"/>
      <c r="AG37" s="335"/>
      <c r="AH37" s="335"/>
      <c r="AI37" s="335"/>
      <c r="AJ37" s="335"/>
      <c r="AQ37" s="304"/>
      <c r="AR37" s="156">
        <f t="shared" si="5"/>
        <v>2047</v>
      </c>
      <c r="AS37" s="350">
        <f t="shared" si="6"/>
        <v>0</v>
      </c>
      <c r="AT37" s="350">
        <f>SUMIFS(DES!F:F,DES!C:C,"&gt;="&amp;DATE(AR37,1,1),DES!C:C,"&lt;="&amp;EOMONTH(DATE(AR37,12,1),0),DES!H:H,"efetivado")</f>
        <v>0</v>
      </c>
      <c r="AU37" s="350">
        <f>SUMIFS(REC!F:F,REC!C:C,"&gt;="&amp;DATE(AR37,1,1),REC!C:C,"&lt;="&amp;EOMONTH(DATE(AR37,12,1),0),REC!H:H,"efetivado")</f>
        <v>0</v>
      </c>
      <c r="AV37" s="350">
        <f>SUMIFS('EMP ADQ'!G:G,'EMP ADQ'!C:C,"&gt;="&amp;DATE(AR37,1,1),'EMP ADQ'!C:C,"&lt;="&amp;EOMONTH(DATE(AR37,12,1),0),'EMP ADQ'!I:I,"efetivado",'EMP ADQ'!D:D,"empréstimo Adquirido")</f>
        <v>0</v>
      </c>
      <c r="AW37" s="350">
        <f>SUMIFS('EMP ADQ'!G:G,'EMP ADQ'!C:C,"&gt;="&amp;DATE(AR37,1,1),'EMP ADQ'!C:C,"&lt;="&amp;EOMONTH(DATE(AR37,12,1),0),'EMP ADQ'!I:I,"efetivado",'EMP ADQ'!D:D,"empréstimo Pago")</f>
        <v>0</v>
      </c>
      <c r="AX37" s="350">
        <f>SUMIFS('EMP CON'!G:G,'EMP CON'!C:C,"&gt;="&amp;DATE(AR37,1,1),'EMP CON'!C:C,"&lt;="&amp;EOMONTH(DATE(AR37,12,1),0),'EMP CON'!I:I,"efetivado",'EMP CON'!D:D,"empréstimo Concedido")</f>
        <v>0</v>
      </c>
      <c r="AY37" s="350">
        <f>SUMIFS('EMP CON'!G:G,'EMP CON'!C:C,"&gt;="&amp;DATE(AR37,1,1),'EMP CON'!C:C,"&lt;="&amp;EOMONTH(DATE(AR37,12,1),0),'EMP CON'!I:I,"efetivado",'EMP CON'!D:D,"empréstimo Recebido")</f>
        <v>0</v>
      </c>
      <c r="AZ37" s="350">
        <f>SUMIFS('PG CAR'!H:H,'PG CAR'!C:C,"&gt;="&amp;DATE(AR37,1,1),'PG CAR'!C:C,"&lt;="&amp;EOMONTH(DATE(AR37,12,1),0),'PG CAR'!J:J,"Efetivado")</f>
        <v>0</v>
      </c>
      <c r="BB37" s="156"/>
      <c r="BC37" s="156" t="s">
        <v>44</v>
      </c>
      <c r="BD37" s="156">
        <v>11</v>
      </c>
      <c r="BE37" s="374" t="s">
        <v>164</v>
      </c>
      <c r="BF37" s="349">
        <f>VLOOKUP(BE37,'CAD2'!C19:D19,2,0)</f>
        <v>0</v>
      </c>
      <c r="BG37" s="350"/>
      <c r="BH37" s="350"/>
      <c r="BI37" s="350"/>
      <c r="BJ37" s="350"/>
    </row>
    <row r="38" spans="2:62" x14ac:dyDescent="0.25"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335"/>
      <c r="S38" s="335"/>
      <c r="T38" s="335"/>
      <c r="U38" s="335"/>
      <c r="V38" s="335"/>
      <c r="W38" s="335"/>
      <c r="X38" s="335"/>
      <c r="Y38" s="335"/>
      <c r="Z38" s="335"/>
      <c r="AA38" s="335"/>
      <c r="AB38" s="335"/>
      <c r="AC38" s="335"/>
      <c r="AD38" s="335"/>
      <c r="AE38" s="335"/>
      <c r="AF38" s="335"/>
      <c r="AG38" s="335"/>
      <c r="AH38" s="335"/>
      <c r="AI38" s="335"/>
      <c r="AJ38" s="335"/>
      <c r="AQ38" s="304"/>
      <c r="AR38" s="156">
        <f t="shared" si="5"/>
        <v>2048</v>
      </c>
      <c r="AS38" s="350">
        <f t="shared" si="6"/>
        <v>0</v>
      </c>
      <c r="AT38" s="350">
        <f>SUMIFS(DES!F:F,DES!C:C,"&gt;="&amp;DATE(AR38,1,1),DES!C:C,"&lt;="&amp;EOMONTH(DATE(AR38,12,1),0),DES!H:H,"efetivado")</f>
        <v>0</v>
      </c>
      <c r="AU38" s="350">
        <f>SUMIFS(REC!F:F,REC!C:C,"&gt;="&amp;DATE(AR38,1,1),REC!C:C,"&lt;="&amp;EOMONTH(DATE(AR38,12,1),0),REC!H:H,"efetivado")</f>
        <v>0</v>
      </c>
      <c r="AV38" s="350">
        <f>SUMIFS('EMP ADQ'!G:G,'EMP ADQ'!C:C,"&gt;="&amp;DATE(AR38,1,1),'EMP ADQ'!C:C,"&lt;="&amp;EOMONTH(DATE(AR38,12,1),0),'EMP ADQ'!I:I,"efetivado",'EMP ADQ'!D:D,"empréstimo Adquirido")</f>
        <v>0</v>
      </c>
      <c r="AW38" s="350">
        <f>SUMIFS('EMP ADQ'!G:G,'EMP ADQ'!C:C,"&gt;="&amp;DATE(AR38,1,1),'EMP ADQ'!C:C,"&lt;="&amp;EOMONTH(DATE(AR38,12,1),0),'EMP ADQ'!I:I,"efetivado",'EMP ADQ'!D:D,"empréstimo Pago")</f>
        <v>0</v>
      </c>
      <c r="AX38" s="350">
        <f>SUMIFS('EMP CON'!G:G,'EMP CON'!C:C,"&gt;="&amp;DATE(AR38,1,1),'EMP CON'!C:C,"&lt;="&amp;EOMONTH(DATE(AR38,12,1),0),'EMP CON'!I:I,"efetivado",'EMP CON'!D:D,"empréstimo Concedido")</f>
        <v>0</v>
      </c>
      <c r="AY38" s="350">
        <f>SUMIFS('EMP CON'!G:G,'EMP CON'!C:C,"&gt;="&amp;DATE(AR38,1,1),'EMP CON'!C:C,"&lt;="&amp;EOMONTH(DATE(AR38,12,1),0),'EMP CON'!I:I,"efetivado",'EMP CON'!D:D,"empréstimo Recebido")</f>
        <v>0</v>
      </c>
      <c r="AZ38" s="350">
        <f>SUMIFS('PG CAR'!H:H,'PG CAR'!C:C,"&gt;="&amp;DATE(AR38,1,1),'PG CAR'!C:C,"&lt;="&amp;EOMONTH(DATE(AR38,12,1),0),'PG CAR'!J:J,"Efetivado")</f>
        <v>0</v>
      </c>
      <c r="BB38" s="156"/>
      <c r="BC38" s="156" t="s">
        <v>45</v>
      </c>
      <c r="BD38" s="156">
        <v>12</v>
      </c>
      <c r="BE38" s="374" t="s">
        <v>165</v>
      </c>
      <c r="BF38" s="349">
        <f>VLOOKUP(BE38,'CAD2'!C20:D20,2,0)</f>
        <v>0</v>
      </c>
      <c r="BG38" s="350"/>
      <c r="BH38" s="350"/>
      <c r="BI38" s="350"/>
      <c r="BJ38" s="350"/>
    </row>
    <row r="39" spans="2:62" x14ac:dyDescent="0.25"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335"/>
      <c r="S39" s="335"/>
      <c r="T39" s="335"/>
      <c r="U39" s="335"/>
      <c r="V39" s="335"/>
      <c r="W39" s="335"/>
      <c r="X39" s="335"/>
      <c r="Y39" s="335"/>
      <c r="Z39" s="335"/>
      <c r="AA39" s="335"/>
      <c r="AB39" s="335"/>
      <c r="AC39" s="335"/>
      <c r="AD39" s="335"/>
      <c r="AE39" s="335"/>
      <c r="AF39" s="335"/>
      <c r="AG39" s="335"/>
      <c r="AH39" s="335"/>
      <c r="AI39" s="335"/>
      <c r="AJ39" s="335"/>
      <c r="AQ39" s="304"/>
      <c r="AR39" s="156">
        <f t="shared" si="5"/>
        <v>2049</v>
      </c>
      <c r="AS39" s="350">
        <f t="shared" si="6"/>
        <v>0</v>
      </c>
      <c r="AT39" s="350">
        <f>SUMIFS(DES!F:F,DES!C:C,"&gt;="&amp;DATE(AR39,1,1),DES!C:C,"&lt;="&amp;EOMONTH(DATE(AR39,12,1),0),DES!H:H,"efetivado")</f>
        <v>0</v>
      </c>
      <c r="AU39" s="350">
        <f>SUMIFS(REC!F:F,REC!C:C,"&gt;="&amp;DATE(AR39,1,1),REC!C:C,"&lt;="&amp;EOMONTH(DATE(AR39,12,1),0),REC!H:H,"efetivado")</f>
        <v>0</v>
      </c>
      <c r="AV39" s="350">
        <f>SUMIFS('EMP ADQ'!G:G,'EMP ADQ'!C:C,"&gt;="&amp;DATE(AR39,1,1),'EMP ADQ'!C:C,"&lt;="&amp;EOMONTH(DATE(AR39,12,1),0),'EMP ADQ'!I:I,"efetivado",'EMP ADQ'!D:D,"empréstimo Adquirido")</f>
        <v>0</v>
      </c>
      <c r="AW39" s="350">
        <f>SUMIFS('EMP ADQ'!G:G,'EMP ADQ'!C:C,"&gt;="&amp;DATE(AR39,1,1),'EMP ADQ'!C:C,"&lt;="&amp;EOMONTH(DATE(AR39,12,1),0),'EMP ADQ'!I:I,"efetivado",'EMP ADQ'!D:D,"empréstimo Pago")</f>
        <v>0</v>
      </c>
      <c r="AX39" s="350">
        <f>SUMIFS('EMP CON'!G:G,'EMP CON'!C:C,"&gt;="&amp;DATE(AR39,1,1),'EMP CON'!C:C,"&lt;="&amp;EOMONTH(DATE(AR39,12,1),0),'EMP CON'!I:I,"efetivado",'EMP CON'!D:D,"empréstimo Concedido")</f>
        <v>0</v>
      </c>
      <c r="AY39" s="350">
        <f>SUMIFS('EMP CON'!G:G,'EMP CON'!C:C,"&gt;="&amp;DATE(AR39,1,1),'EMP CON'!C:C,"&lt;="&amp;EOMONTH(DATE(AR39,12,1),0),'EMP CON'!I:I,"efetivado",'EMP CON'!D:D,"empréstimo Recebido")</f>
        <v>0</v>
      </c>
      <c r="AZ39" s="350">
        <f>SUMIFS('PG CAR'!H:H,'PG CAR'!C:C,"&gt;="&amp;DATE(AR39,1,1),'PG CAR'!C:C,"&lt;="&amp;EOMONTH(DATE(AR39,12,1),0),'PG CAR'!J:J,"Efetivado")</f>
        <v>0</v>
      </c>
      <c r="BB39" s="156"/>
      <c r="BE39" s="374" t="s">
        <v>166</v>
      </c>
      <c r="BF39" s="349">
        <f>VLOOKUP(BE39,'CAD2'!C21:D21,2,0)</f>
        <v>0</v>
      </c>
      <c r="BG39" s="350"/>
      <c r="BH39" s="350"/>
      <c r="BI39" s="350"/>
      <c r="BJ39" s="350"/>
    </row>
    <row r="40" spans="2:62" x14ac:dyDescent="0.25">
      <c r="B40" s="58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335"/>
      <c r="S40" s="335"/>
      <c r="T40" s="335"/>
      <c r="U40" s="335"/>
      <c r="V40" s="335"/>
      <c r="W40" s="335"/>
      <c r="X40" s="335"/>
      <c r="Y40" s="335"/>
      <c r="Z40" s="335"/>
      <c r="AA40" s="335"/>
      <c r="AB40" s="335"/>
      <c r="AC40" s="335"/>
      <c r="AD40" s="335"/>
      <c r="AE40" s="335"/>
      <c r="AF40" s="335"/>
      <c r="AG40" s="335"/>
      <c r="AH40" s="335"/>
      <c r="AI40" s="335"/>
      <c r="AJ40" s="335"/>
      <c r="AQ40" s="304"/>
      <c r="AR40" s="156">
        <f t="shared" si="5"/>
        <v>2050</v>
      </c>
      <c r="AS40" s="350">
        <f t="shared" si="6"/>
        <v>0</v>
      </c>
      <c r="AT40" s="350">
        <f>SUMIFS(DES!F:F,DES!C:C,"&gt;="&amp;DATE(AR40,1,1),DES!C:C,"&lt;="&amp;EOMONTH(DATE(AR40,12,1),0),DES!H:H,"efetivado")</f>
        <v>0</v>
      </c>
      <c r="AU40" s="350">
        <f>SUMIFS(REC!F:F,REC!C:C,"&gt;="&amp;DATE(AR40,1,1),REC!C:C,"&lt;="&amp;EOMONTH(DATE(AR40,12,1),0),REC!H:H,"efetivado")</f>
        <v>0</v>
      </c>
      <c r="AV40" s="350">
        <f>SUMIFS('EMP ADQ'!G:G,'EMP ADQ'!C:C,"&gt;="&amp;DATE(AR40,1,1),'EMP ADQ'!C:C,"&lt;="&amp;EOMONTH(DATE(AR40,12,1),0),'EMP ADQ'!I:I,"efetivado",'EMP ADQ'!D:D,"empréstimo Adquirido")</f>
        <v>0</v>
      </c>
      <c r="AW40" s="350">
        <f>SUMIFS('EMP ADQ'!G:G,'EMP ADQ'!C:C,"&gt;="&amp;DATE(AR40,1,1),'EMP ADQ'!C:C,"&lt;="&amp;EOMONTH(DATE(AR40,12,1),0),'EMP ADQ'!I:I,"efetivado",'EMP ADQ'!D:D,"empréstimo Pago")</f>
        <v>0</v>
      </c>
      <c r="AX40" s="350">
        <f>SUMIFS('EMP CON'!G:G,'EMP CON'!C:C,"&gt;="&amp;DATE(AR40,1,1),'EMP CON'!C:C,"&lt;="&amp;EOMONTH(DATE(AR40,12,1),0),'EMP CON'!I:I,"efetivado",'EMP CON'!D:D,"empréstimo Concedido")</f>
        <v>0</v>
      </c>
      <c r="AY40" s="350">
        <f>SUMIFS('EMP CON'!G:G,'EMP CON'!C:C,"&gt;="&amp;DATE(AR40,1,1),'EMP CON'!C:C,"&lt;="&amp;EOMONTH(DATE(AR40,12,1),0),'EMP CON'!I:I,"efetivado",'EMP CON'!D:D,"empréstimo Recebido")</f>
        <v>0</v>
      </c>
      <c r="AZ40" s="350">
        <f>SUMIFS('PG CAR'!H:H,'PG CAR'!C:C,"&gt;="&amp;DATE(AR40,1,1),'PG CAR'!C:C,"&lt;="&amp;EOMONTH(DATE(AR40,12,1),0),'PG CAR'!J:J,"Efetivado")</f>
        <v>0</v>
      </c>
      <c r="BB40" s="156"/>
      <c r="BC40" s="156"/>
      <c r="BE40" s="374" t="s">
        <v>167</v>
      </c>
      <c r="BF40" s="349">
        <f>VLOOKUP(BE40,'CAD2'!C22:D22,2,0)</f>
        <v>0</v>
      </c>
      <c r="BG40" s="350"/>
      <c r="BH40" s="350"/>
      <c r="BI40" s="350"/>
      <c r="BJ40" s="350"/>
    </row>
    <row r="41" spans="2:62" x14ac:dyDescent="0.25"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335"/>
      <c r="S41" s="335"/>
      <c r="T41" s="335"/>
      <c r="U41" s="335"/>
      <c r="V41" s="335"/>
      <c r="W41" s="335"/>
      <c r="X41" s="335"/>
      <c r="Y41" s="335"/>
      <c r="Z41" s="335"/>
      <c r="AA41" s="335"/>
      <c r="AB41" s="335"/>
      <c r="AC41" s="335"/>
      <c r="AD41" s="335"/>
      <c r="AE41" s="335"/>
      <c r="AF41" s="335"/>
      <c r="AG41" s="335"/>
      <c r="AH41" s="335"/>
      <c r="AI41" s="335"/>
      <c r="AJ41" s="335"/>
      <c r="AQ41" s="304"/>
      <c r="AR41" s="156">
        <f t="shared" si="5"/>
        <v>2051</v>
      </c>
      <c r="AS41" s="350">
        <f t="shared" si="6"/>
        <v>0</v>
      </c>
      <c r="AT41" s="350">
        <f>SUMIFS(DES!F:F,DES!C:C,"&gt;="&amp;DATE(AR41,1,1),DES!C:C,"&lt;="&amp;EOMONTH(DATE(AR41,12,1),0),DES!H:H,"efetivado")</f>
        <v>0</v>
      </c>
      <c r="AU41" s="350">
        <f>SUMIFS(REC!F:F,REC!C:C,"&gt;="&amp;DATE(AR41,1,1),REC!C:C,"&lt;="&amp;EOMONTH(DATE(AR41,12,1),0),REC!H:H,"efetivado")</f>
        <v>0</v>
      </c>
      <c r="AV41" s="350">
        <f>SUMIFS('EMP ADQ'!G:G,'EMP ADQ'!C:C,"&gt;="&amp;DATE(AR41,1,1),'EMP ADQ'!C:C,"&lt;="&amp;EOMONTH(DATE(AR41,12,1),0),'EMP ADQ'!I:I,"efetivado",'EMP ADQ'!D:D,"empréstimo Adquirido")</f>
        <v>0</v>
      </c>
      <c r="AW41" s="350">
        <f>SUMIFS('EMP ADQ'!G:G,'EMP ADQ'!C:C,"&gt;="&amp;DATE(AR41,1,1),'EMP ADQ'!C:C,"&lt;="&amp;EOMONTH(DATE(AR41,12,1),0),'EMP ADQ'!I:I,"efetivado",'EMP ADQ'!D:D,"empréstimo Pago")</f>
        <v>0</v>
      </c>
      <c r="AX41" s="350">
        <f>SUMIFS('EMP CON'!G:G,'EMP CON'!C:C,"&gt;="&amp;DATE(AR41,1,1),'EMP CON'!C:C,"&lt;="&amp;EOMONTH(DATE(AR41,12,1),0),'EMP CON'!I:I,"efetivado",'EMP CON'!D:D,"empréstimo Concedido")</f>
        <v>0</v>
      </c>
      <c r="AY41" s="350">
        <f>SUMIFS('EMP CON'!G:G,'EMP CON'!C:C,"&gt;="&amp;DATE(AR41,1,1),'EMP CON'!C:C,"&lt;="&amp;EOMONTH(DATE(AR41,12,1),0),'EMP CON'!I:I,"efetivado",'EMP CON'!D:D,"empréstimo Recebido")</f>
        <v>0</v>
      </c>
      <c r="AZ41" s="350">
        <f>SUMIFS('PG CAR'!H:H,'PG CAR'!C:C,"&gt;="&amp;DATE(AR41,1,1),'PG CAR'!C:C,"&lt;="&amp;EOMONTH(DATE(AR41,12,1),0),'PG CAR'!J:J,"Efetivado")</f>
        <v>0</v>
      </c>
      <c r="BB41" s="156"/>
      <c r="BC41" s="156"/>
      <c r="BE41" s="374" t="s">
        <v>168</v>
      </c>
      <c r="BF41" s="349">
        <f>VLOOKUP(BE41,'CAD2'!C23:D23,2,0)</f>
        <v>0</v>
      </c>
      <c r="BG41" s="350"/>
      <c r="BH41" s="350"/>
      <c r="BI41" s="350"/>
      <c r="BJ41" s="350"/>
    </row>
    <row r="42" spans="2:62" x14ac:dyDescent="0.25"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335"/>
      <c r="S42" s="335"/>
      <c r="T42" s="335"/>
      <c r="U42" s="335"/>
      <c r="V42" s="335"/>
      <c r="W42" s="335"/>
      <c r="X42" s="335"/>
      <c r="Y42" s="335"/>
      <c r="Z42" s="335"/>
      <c r="AA42" s="335"/>
      <c r="AB42" s="335"/>
      <c r="AC42" s="335"/>
      <c r="AD42" s="335"/>
      <c r="AE42" s="335"/>
      <c r="AF42" s="335"/>
      <c r="AG42" s="335"/>
      <c r="AH42" s="335"/>
      <c r="AI42" s="335"/>
      <c r="AJ42" s="335"/>
      <c r="AQ42" s="304"/>
      <c r="AR42" s="156">
        <f t="shared" si="5"/>
        <v>2052</v>
      </c>
      <c r="AS42" s="350">
        <f t="shared" si="6"/>
        <v>0</v>
      </c>
      <c r="AT42" s="350">
        <f>SUMIFS(DES!F:F,DES!C:C,"&gt;="&amp;DATE(AR42,1,1),DES!C:C,"&lt;="&amp;EOMONTH(DATE(AR42,12,1),0),DES!H:H,"efetivado")</f>
        <v>0</v>
      </c>
      <c r="AU42" s="350">
        <f>SUMIFS(REC!F:F,REC!C:C,"&gt;="&amp;DATE(AR42,1,1),REC!C:C,"&lt;="&amp;EOMONTH(DATE(AR42,12,1),0),REC!H:H,"efetivado")</f>
        <v>0</v>
      </c>
      <c r="AV42" s="350">
        <f>SUMIFS('EMP ADQ'!G:G,'EMP ADQ'!C:C,"&gt;="&amp;DATE(AR42,1,1),'EMP ADQ'!C:C,"&lt;="&amp;EOMONTH(DATE(AR42,12,1),0),'EMP ADQ'!I:I,"efetivado",'EMP ADQ'!D:D,"empréstimo Adquirido")</f>
        <v>0</v>
      </c>
      <c r="AW42" s="350">
        <f>SUMIFS('EMP ADQ'!G:G,'EMP ADQ'!C:C,"&gt;="&amp;DATE(AR42,1,1),'EMP ADQ'!C:C,"&lt;="&amp;EOMONTH(DATE(AR42,12,1),0),'EMP ADQ'!I:I,"efetivado",'EMP ADQ'!D:D,"empréstimo Pago")</f>
        <v>0</v>
      </c>
      <c r="AX42" s="350">
        <f>SUMIFS('EMP CON'!G:G,'EMP CON'!C:C,"&gt;="&amp;DATE(AR42,1,1),'EMP CON'!C:C,"&lt;="&amp;EOMONTH(DATE(AR42,12,1),0),'EMP CON'!I:I,"efetivado",'EMP CON'!D:D,"empréstimo Concedido")</f>
        <v>0</v>
      </c>
      <c r="AY42" s="350">
        <f>SUMIFS('EMP CON'!G:G,'EMP CON'!C:C,"&gt;="&amp;DATE(AR42,1,1),'EMP CON'!C:C,"&lt;="&amp;EOMONTH(DATE(AR42,12,1),0),'EMP CON'!I:I,"efetivado",'EMP CON'!D:D,"empréstimo Recebido")</f>
        <v>0</v>
      </c>
      <c r="AZ42" s="350">
        <f>SUMIFS('PG CAR'!H:H,'PG CAR'!C:C,"&gt;="&amp;DATE(AR42,1,1),'PG CAR'!C:C,"&lt;="&amp;EOMONTH(DATE(AR42,12,1),0),'PG CAR'!J:J,"Efetivado")</f>
        <v>0</v>
      </c>
      <c r="BB42" s="156"/>
      <c r="BC42" s="156"/>
      <c r="BE42" s="374" t="s">
        <v>169</v>
      </c>
      <c r="BF42" s="349">
        <f>VLOOKUP(BE42,'CAD2'!C24:D24,2,0)</f>
        <v>0</v>
      </c>
      <c r="BG42" s="350"/>
      <c r="BH42" s="350"/>
      <c r="BI42" s="350"/>
      <c r="BJ42" s="350"/>
    </row>
    <row r="43" spans="2:62" x14ac:dyDescent="0.25">
      <c r="B43" s="58"/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335"/>
      <c r="S43" s="335"/>
      <c r="T43" s="335"/>
      <c r="U43" s="335"/>
      <c r="V43" s="335"/>
      <c r="W43" s="335"/>
      <c r="X43" s="335"/>
      <c r="Y43" s="335"/>
      <c r="Z43" s="335"/>
      <c r="AA43" s="335"/>
      <c r="AB43" s="335"/>
      <c r="AC43" s="335"/>
      <c r="AD43" s="335"/>
      <c r="AE43" s="335"/>
      <c r="AF43" s="335"/>
      <c r="AG43" s="335"/>
      <c r="AH43" s="335"/>
      <c r="AI43" s="335"/>
      <c r="AJ43" s="335"/>
      <c r="AQ43" s="304"/>
      <c r="AR43" s="156">
        <f t="shared" si="5"/>
        <v>2053</v>
      </c>
      <c r="AS43" s="350">
        <f t="shared" si="6"/>
        <v>0</v>
      </c>
      <c r="AT43" s="350">
        <f>SUMIFS(DES!F:F,DES!C:C,"&gt;="&amp;DATE(AR43,1,1),DES!C:C,"&lt;="&amp;EOMONTH(DATE(AR43,12,1),0),DES!H:H,"efetivado")</f>
        <v>0</v>
      </c>
      <c r="AU43" s="350">
        <f>SUMIFS(REC!F:F,REC!C:C,"&gt;="&amp;DATE(AR43,1,1),REC!C:C,"&lt;="&amp;EOMONTH(DATE(AR43,12,1),0),REC!H:H,"efetivado")</f>
        <v>0</v>
      </c>
      <c r="AV43" s="350">
        <f>SUMIFS('EMP ADQ'!G:G,'EMP ADQ'!C:C,"&gt;="&amp;DATE(AR43,1,1),'EMP ADQ'!C:C,"&lt;="&amp;EOMONTH(DATE(AR43,12,1),0),'EMP ADQ'!I:I,"efetivado",'EMP ADQ'!D:D,"empréstimo Adquirido")</f>
        <v>0</v>
      </c>
      <c r="AW43" s="350">
        <f>SUMIFS('EMP ADQ'!G:G,'EMP ADQ'!C:C,"&gt;="&amp;DATE(AR43,1,1),'EMP ADQ'!C:C,"&lt;="&amp;EOMONTH(DATE(AR43,12,1),0),'EMP ADQ'!I:I,"efetivado",'EMP ADQ'!D:D,"empréstimo Pago")</f>
        <v>0</v>
      </c>
      <c r="AX43" s="350">
        <f>SUMIFS('EMP CON'!G:G,'EMP CON'!C:C,"&gt;="&amp;DATE(AR43,1,1),'EMP CON'!C:C,"&lt;="&amp;EOMONTH(DATE(AR43,12,1),0),'EMP CON'!I:I,"efetivado",'EMP CON'!D:D,"empréstimo Concedido")</f>
        <v>0</v>
      </c>
      <c r="AY43" s="350">
        <f>SUMIFS('EMP CON'!G:G,'EMP CON'!C:C,"&gt;="&amp;DATE(AR43,1,1),'EMP CON'!C:C,"&lt;="&amp;EOMONTH(DATE(AR43,12,1),0),'EMP CON'!I:I,"efetivado",'EMP CON'!D:D,"empréstimo Recebido")</f>
        <v>0</v>
      </c>
      <c r="AZ43" s="350">
        <f>SUMIFS('PG CAR'!H:H,'PG CAR'!C:C,"&gt;="&amp;DATE(AR43,1,1),'PG CAR'!C:C,"&lt;="&amp;EOMONTH(DATE(AR43,12,1),0),'PG CAR'!J:J,"Efetivado")</f>
        <v>0</v>
      </c>
      <c r="BB43" s="156"/>
      <c r="BC43" s="156"/>
      <c r="BE43" s="374" t="s">
        <v>170</v>
      </c>
      <c r="BF43" s="349">
        <f>VLOOKUP(BE43,'CAD2'!C25:D25,2,0)</f>
        <v>0</v>
      </c>
      <c r="BG43" s="350"/>
      <c r="BH43" s="350"/>
      <c r="BI43" s="350"/>
      <c r="BJ43" s="350"/>
    </row>
    <row r="44" spans="2:62" x14ac:dyDescent="0.25"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335"/>
      <c r="S44" s="335"/>
      <c r="T44" s="335"/>
      <c r="U44" s="335"/>
      <c r="V44" s="335"/>
      <c r="W44" s="335"/>
      <c r="X44" s="335"/>
      <c r="Y44" s="335"/>
      <c r="Z44" s="335"/>
      <c r="AA44" s="335"/>
      <c r="AB44" s="335"/>
      <c r="AC44" s="335"/>
      <c r="AD44" s="335"/>
      <c r="AE44" s="335"/>
      <c r="AF44" s="335"/>
      <c r="AG44" s="335"/>
      <c r="AH44" s="335"/>
      <c r="AI44" s="335"/>
      <c r="AJ44" s="335"/>
      <c r="AQ44" s="304"/>
      <c r="AR44" s="156">
        <f t="shared" si="5"/>
        <v>2054</v>
      </c>
      <c r="AS44" s="350">
        <f t="shared" si="6"/>
        <v>0</v>
      </c>
      <c r="AT44" s="350">
        <f>SUMIFS(DES!F:F,DES!C:C,"&gt;="&amp;DATE(AR44,1,1),DES!C:C,"&lt;="&amp;EOMONTH(DATE(AR44,12,1),0),DES!H:H,"efetivado")</f>
        <v>0</v>
      </c>
      <c r="AU44" s="350">
        <f>SUMIFS(REC!F:F,REC!C:C,"&gt;="&amp;DATE(AR44,1,1),REC!C:C,"&lt;="&amp;EOMONTH(DATE(AR44,12,1),0),REC!H:H,"efetivado")</f>
        <v>0</v>
      </c>
      <c r="AV44" s="350">
        <f>SUMIFS('EMP ADQ'!G:G,'EMP ADQ'!C:C,"&gt;="&amp;DATE(AR44,1,1),'EMP ADQ'!C:C,"&lt;="&amp;EOMONTH(DATE(AR44,12,1),0),'EMP ADQ'!I:I,"efetivado",'EMP ADQ'!D:D,"empréstimo Adquirido")</f>
        <v>0</v>
      </c>
      <c r="AW44" s="350">
        <f>SUMIFS('EMP ADQ'!G:G,'EMP ADQ'!C:C,"&gt;="&amp;DATE(AR44,1,1),'EMP ADQ'!C:C,"&lt;="&amp;EOMONTH(DATE(AR44,12,1),0),'EMP ADQ'!I:I,"efetivado",'EMP ADQ'!D:D,"empréstimo Pago")</f>
        <v>0</v>
      </c>
      <c r="AX44" s="350">
        <f>SUMIFS('EMP CON'!G:G,'EMP CON'!C:C,"&gt;="&amp;DATE(AR44,1,1),'EMP CON'!C:C,"&lt;="&amp;EOMONTH(DATE(AR44,12,1),0),'EMP CON'!I:I,"efetivado",'EMP CON'!D:D,"empréstimo Concedido")</f>
        <v>0</v>
      </c>
      <c r="AY44" s="350">
        <f>SUMIFS('EMP CON'!G:G,'EMP CON'!C:C,"&gt;="&amp;DATE(AR44,1,1),'EMP CON'!C:C,"&lt;="&amp;EOMONTH(DATE(AR44,12,1),0),'EMP CON'!I:I,"efetivado",'EMP CON'!D:D,"empréstimo Recebido")</f>
        <v>0</v>
      </c>
      <c r="AZ44" s="350">
        <f>SUMIFS('PG CAR'!H:H,'PG CAR'!C:C,"&gt;="&amp;DATE(AR44,1,1),'PG CAR'!C:C,"&lt;="&amp;EOMONTH(DATE(AR44,12,1),0),'PG CAR'!J:J,"Efetivado")</f>
        <v>0</v>
      </c>
      <c r="BB44" s="156"/>
      <c r="BC44" s="156"/>
      <c r="BE44" s="374" t="s">
        <v>171</v>
      </c>
      <c r="BF44" s="349">
        <f>VLOOKUP(BE44,'CAD2'!C26:D26,2,0)</f>
        <v>0</v>
      </c>
      <c r="BG44" s="350"/>
      <c r="BH44" s="350"/>
      <c r="BI44" s="350"/>
      <c r="BJ44" s="350"/>
    </row>
    <row r="45" spans="2:62" x14ac:dyDescent="0.25">
      <c r="B45" s="58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335"/>
      <c r="S45" s="335"/>
      <c r="T45" s="335"/>
      <c r="U45" s="335"/>
      <c r="V45" s="335"/>
      <c r="W45" s="335"/>
      <c r="X45" s="335"/>
      <c r="Y45" s="335"/>
      <c r="Z45" s="335"/>
      <c r="AA45" s="335"/>
      <c r="AB45" s="335"/>
      <c r="AC45" s="335"/>
      <c r="AD45" s="335"/>
      <c r="AE45" s="335"/>
      <c r="AF45" s="335"/>
      <c r="AG45" s="335"/>
      <c r="AH45" s="335"/>
      <c r="AI45" s="335"/>
      <c r="AJ45" s="335"/>
      <c r="AQ45" s="304"/>
      <c r="AR45" s="156">
        <f t="shared" si="5"/>
        <v>2055</v>
      </c>
      <c r="AS45" s="350">
        <f t="shared" si="6"/>
        <v>0</v>
      </c>
      <c r="AT45" s="350">
        <f>SUMIFS(DES!F:F,DES!C:C,"&gt;="&amp;DATE(AR45,1,1),DES!C:C,"&lt;="&amp;EOMONTH(DATE(AR45,12,1),0),DES!H:H,"efetivado")</f>
        <v>0</v>
      </c>
      <c r="AU45" s="350">
        <f>SUMIFS(REC!F:F,REC!C:C,"&gt;="&amp;DATE(AR45,1,1),REC!C:C,"&lt;="&amp;EOMONTH(DATE(AR45,12,1),0),REC!H:H,"efetivado")</f>
        <v>0</v>
      </c>
      <c r="AV45" s="350">
        <f>SUMIFS('EMP ADQ'!G:G,'EMP ADQ'!C:C,"&gt;="&amp;DATE(AR45,1,1),'EMP ADQ'!C:C,"&lt;="&amp;EOMONTH(DATE(AR45,12,1),0),'EMP ADQ'!I:I,"efetivado",'EMP ADQ'!D:D,"empréstimo Adquirido")</f>
        <v>0</v>
      </c>
      <c r="AW45" s="350">
        <f>SUMIFS('EMP ADQ'!G:G,'EMP ADQ'!C:C,"&gt;="&amp;DATE(AR45,1,1),'EMP ADQ'!C:C,"&lt;="&amp;EOMONTH(DATE(AR45,12,1),0),'EMP ADQ'!I:I,"efetivado",'EMP ADQ'!D:D,"empréstimo Pago")</f>
        <v>0</v>
      </c>
      <c r="AX45" s="350">
        <f>SUMIFS('EMP CON'!G:G,'EMP CON'!C:C,"&gt;="&amp;DATE(AR45,1,1),'EMP CON'!C:C,"&lt;="&amp;EOMONTH(DATE(AR45,12,1),0),'EMP CON'!I:I,"efetivado",'EMP CON'!D:D,"empréstimo Concedido")</f>
        <v>0</v>
      </c>
      <c r="AY45" s="350">
        <f>SUMIFS('EMP CON'!G:G,'EMP CON'!C:C,"&gt;="&amp;DATE(AR45,1,1),'EMP CON'!C:C,"&lt;="&amp;EOMONTH(DATE(AR45,12,1),0),'EMP CON'!I:I,"efetivado",'EMP CON'!D:D,"empréstimo Recebido")</f>
        <v>0</v>
      </c>
      <c r="AZ45" s="350">
        <f>SUMIFS('PG CAR'!H:H,'PG CAR'!C:C,"&gt;="&amp;DATE(AR45,1,1),'PG CAR'!C:C,"&lt;="&amp;EOMONTH(DATE(AR45,12,1),0),'PG CAR'!J:J,"Efetivado")</f>
        <v>0</v>
      </c>
      <c r="BB45" s="156"/>
      <c r="BC45" s="156"/>
      <c r="BD45" s="350"/>
      <c r="BE45" s="350"/>
      <c r="BF45" s="350"/>
      <c r="BG45" s="350"/>
      <c r="BH45" s="350"/>
      <c r="BI45" s="350"/>
      <c r="BJ45" s="350"/>
    </row>
    <row r="46" spans="2:62" x14ac:dyDescent="0.25"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335"/>
      <c r="S46" s="335"/>
      <c r="T46" s="335"/>
      <c r="U46" s="335"/>
      <c r="V46" s="335"/>
      <c r="W46" s="335"/>
      <c r="X46" s="335"/>
      <c r="Y46" s="335"/>
      <c r="Z46" s="335"/>
      <c r="AA46" s="335"/>
      <c r="AB46" s="335"/>
      <c r="AC46" s="335"/>
      <c r="AD46" s="335"/>
      <c r="AE46" s="335"/>
      <c r="AF46" s="335"/>
      <c r="AG46" s="335"/>
      <c r="AH46" s="335"/>
      <c r="AI46" s="335"/>
      <c r="AJ46" s="335"/>
      <c r="AQ46" s="304"/>
      <c r="AR46" s="156">
        <f t="shared" si="5"/>
        <v>2056</v>
      </c>
      <c r="AS46" s="350">
        <f t="shared" si="6"/>
        <v>0</v>
      </c>
      <c r="AT46" s="350">
        <f>SUMIFS(DES!F:F,DES!C:C,"&gt;="&amp;DATE(AR46,1,1),DES!C:C,"&lt;="&amp;EOMONTH(DATE(AR46,12,1),0),DES!H:H,"efetivado")</f>
        <v>0</v>
      </c>
      <c r="AU46" s="350">
        <f>SUMIFS(REC!F:F,REC!C:C,"&gt;="&amp;DATE(AR46,1,1),REC!C:C,"&lt;="&amp;EOMONTH(DATE(AR46,12,1),0),REC!H:H,"efetivado")</f>
        <v>0</v>
      </c>
      <c r="AV46" s="350">
        <f>SUMIFS('EMP ADQ'!G:G,'EMP ADQ'!C:C,"&gt;="&amp;DATE(AR46,1,1),'EMP ADQ'!C:C,"&lt;="&amp;EOMONTH(DATE(AR46,12,1),0),'EMP ADQ'!I:I,"efetivado",'EMP ADQ'!D:D,"empréstimo Adquirido")</f>
        <v>0</v>
      </c>
      <c r="AW46" s="350">
        <f>SUMIFS('EMP ADQ'!G:G,'EMP ADQ'!C:C,"&gt;="&amp;DATE(AR46,1,1),'EMP ADQ'!C:C,"&lt;="&amp;EOMONTH(DATE(AR46,12,1),0),'EMP ADQ'!I:I,"efetivado",'EMP ADQ'!D:D,"empréstimo Pago")</f>
        <v>0</v>
      </c>
      <c r="AX46" s="350">
        <f>SUMIFS('EMP CON'!G:G,'EMP CON'!C:C,"&gt;="&amp;DATE(AR46,1,1),'EMP CON'!C:C,"&lt;="&amp;EOMONTH(DATE(AR46,12,1),0),'EMP CON'!I:I,"efetivado",'EMP CON'!D:D,"empréstimo Concedido")</f>
        <v>0</v>
      </c>
      <c r="AY46" s="350">
        <f>SUMIFS('EMP CON'!G:G,'EMP CON'!C:C,"&gt;="&amp;DATE(AR46,1,1),'EMP CON'!C:C,"&lt;="&amp;EOMONTH(DATE(AR46,12,1),0),'EMP CON'!I:I,"efetivado",'EMP CON'!D:D,"empréstimo Recebido")</f>
        <v>0</v>
      </c>
      <c r="AZ46" s="350">
        <f>SUMIFS('PG CAR'!H:H,'PG CAR'!C:C,"&gt;="&amp;DATE(AR46,1,1),'PG CAR'!C:C,"&lt;="&amp;EOMONTH(DATE(AR46,12,1),0),'PG CAR'!J:J,"Efetivado")</f>
        <v>0</v>
      </c>
      <c r="BB46" s="156"/>
      <c r="BC46" s="156"/>
      <c r="BD46" s="350"/>
      <c r="BE46" s="350"/>
      <c r="BF46" s="350"/>
      <c r="BG46" s="350"/>
      <c r="BH46" s="350"/>
      <c r="BI46" s="350"/>
      <c r="BJ46" s="350"/>
    </row>
    <row r="47" spans="2:62" x14ac:dyDescent="0.25"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335"/>
      <c r="S47" s="335"/>
      <c r="T47" s="335"/>
      <c r="U47" s="335"/>
      <c r="V47" s="335"/>
      <c r="W47" s="335"/>
      <c r="X47" s="335"/>
      <c r="Y47" s="335"/>
      <c r="Z47" s="335"/>
      <c r="AA47" s="335"/>
      <c r="AB47" s="335"/>
      <c r="AC47" s="335"/>
      <c r="AD47" s="335"/>
      <c r="AE47" s="335"/>
      <c r="AF47" s="335"/>
      <c r="AG47" s="335"/>
      <c r="AH47" s="335"/>
      <c r="AI47" s="335"/>
      <c r="AJ47" s="335"/>
      <c r="AQ47" s="304"/>
      <c r="AR47" s="156">
        <f t="shared" si="5"/>
        <v>2057</v>
      </c>
      <c r="AS47" s="350">
        <f t="shared" si="6"/>
        <v>0</v>
      </c>
      <c r="AT47" s="350">
        <f>SUMIFS(DES!F:F,DES!C:C,"&gt;="&amp;DATE(AR47,1,1),DES!C:C,"&lt;="&amp;EOMONTH(DATE(AR47,12,1),0),DES!H:H,"efetivado")</f>
        <v>0</v>
      </c>
      <c r="AU47" s="350">
        <f>SUMIFS(REC!F:F,REC!C:C,"&gt;="&amp;DATE(AR47,1,1),REC!C:C,"&lt;="&amp;EOMONTH(DATE(AR47,12,1),0),REC!H:H,"efetivado")</f>
        <v>0</v>
      </c>
      <c r="AV47" s="350">
        <f>SUMIFS('EMP ADQ'!G:G,'EMP ADQ'!C:C,"&gt;="&amp;DATE(AR47,1,1),'EMP ADQ'!C:C,"&lt;="&amp;EOMONTH(DATE(AR47,12,1),0),'EMP ADQ'!I:I,"efetivado",'EMP ADQ'!D:D,"empréstimo Adquirido")</f>
        <v>0</v>
      </c>
      <c r="AW47" s="350">
        <f>SUMIFS('EMP ADQ'!G:G,'EMP ADQ'!C:C,"&gt;="&amp;DATE(AR47,1,1),'EMP ADQ'!C:C,"&lt;="&amp;EOMONTH(DATE(AR47,12,1),0),'EMP ADQ'!I:I,"efetivado",'EMP ADQ'!D:D,"empréstimo Pago")</f>
        <v>0</v>
      </c>
      <c r="AX47" s="350">
        <f>SUMIFS('EMP CON'!G:G,'EMP CON'!C:C,"&gt;="&amp;DATE(AR47,1,1),'EMP CON'!C:C,"&lt;="&amp;EOMONTH(DATE(AR47,12,1),0),'EMP CON'!I:I,"efetivado",'EMP CON'!D:D,"empréstimo Concedido")</f>
        <v>0</v>
      </c>
      <c r="AY47" s="350">
        <f>SUMIFS('EMP CON'!G:G,'EMP CON'!C:C,"&gt;="&amp;DATE(AR47,1,1),'EMP CON'!C:C,"&lt;="&amp;EOMONTH(DATE(AR47,12,1),0),'EMP CON'!I:I,"efetivado",'EMP CON'!D:D,"empréstimo Recebido")</f>
        <v>0</v>
      </c>
      <c r="AZ47" s="350">
        <f>SUMIFS('PG CAR'!H:H,'PG CAR'!C:C,"&gt;="&amp;DATE(AR47,1,1),'PG CAR'!C:C,"&lt;="&amp;EOMONTH(DATE(AR47,12,1),0),'PG CAR'!J:J,"Efetivado")</f>
        <v>0</v>
      </c>
      <c r="BB47" s="156"/>
      <c r="BC47" s="156"/>
      <c r="BD47" s="350"/>
      <c r="BE47" s="350"/>
      <c r="BF47" s="350"/>
      <c r="BG47" s="350"/>
      <c r="BH47" s="350"/>
      <c r="BI47" s="350"/>
      <c r="BJ47" s="350"/>
    </row>
    <row r="48" spans="2:62" x14ac:dyDescent="0.25"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335"/>
      <c r="S48" s="335"/>
      <c r="T48" s="335"/>
      <c r="U48" s="335"/>
      <c r="V48" s="335"/>
      <c r="W48" s="335"/>
      <c r="X48" s="335"/>
      <c r="Y48" s="335"/>
      <c r="Z48" s="335"/>
      <c r="AA48" s="335"/>
      <c r="AB48" s="335"/>
      <c r="AC48" s="335"/>
      <c r="AD48" s="335"/>
      <c r="AE48" s="335"/>
      <c r="AF48" s="335"/>
      <c r="AG48" s="335"/>
      <c r="AH48" s="335"/>
      <c r="AI48" s="335"/>
      <c r="AJ48" s="335"/>
      <c r="AQ48" s="304"/>
      <c r="AR48" s="156">
        <f t="shared" si="5"/>
        <v>2058</v>
      </c>
      <c r="AS48" s="350">
        <f t="shared" si="6"/>
        <v>0</v>
      </c>
      <c r="AT48" s="350">
        <f>SUMIFS(DES!F:F,DES!C:C,"&gt;="&amp;DATE(AR48,1,1),DES!C:C,"&lt;="&amp;EOMONTH(DATE(AR48,12,1),0),DES!H:H,"efetivado")</f>
        <v>0</v>
      </c>
      <c r="AU48" s="350">
        <f>SUMIFS(REC!F:F,REC!C:C,"&gt;="&amp;DATE(AR48,1,1),REC!C:C,"&lt;="&amp;EOMONTH(DATE(AR48,12,1),0),REC!H:H,"efetivado")</f>
        <v>0</v>
      </c>
      <c r="AV48" s="350">
        <f>SUMIFS('EMP ADQ'!G:G,'EMP ADQ'!C:C,"&gt;="&amp;DATE(AR48,1,1),'EMP ADQ'!C:C,"&lt;="&amp;EOMONTH(DATE(AR48,12,1),0),'EMP ADQ'!I:I,"efetivado",'EMP ADQ'!D:D,"empréstimo Adquirido")</f>
        <v>0</v>
      </c>
      <c r="AW48" s="350">
        <f>SUMIFS('EMP ADQ'!G:G,'EMP ADQ'!C:C,"&gt;="&amp;DATE(AR48,1,1),'EMP ADQ'!C:C,"&lt;="&amp;EOMONTH(DATE(AR48,12,1),0),'EMP ADQ'!I:I,"efetivado",'EMP ADQ'!D:D,"empréstimo Pago")</f>
        <v>0</v>
      </c>
      <c r="AX48" s="350">
        <f>SUMIFS('EMP CON'!G:G,'EMP CON'!C:C,"&gt;="&amp;DATE(AR48,1,1),'EMP CON'!C:C,"&lt;="&amp;EOMONTH(DATE(AR48,12,1),0),'EMP CON'!I:I,"efetivado",'EMP CON'!D:D,"empréstimo Concedido")</f>
        <v>0</v>
      </c>
      <c r="AY48" s="350">
        <f>SUMIFS('EMP CON'!G:G,'EMP CON'!C:C,"&gt;="&amp;DATE(AR48,1,1),'EMP CON'!C:C,"&lt;="&amp;EOMONTH(DATE(AR48,12,1),0),'EMP CON'!I:I,"efetivado",'EMP CON'!D:D,"empréstimo Recebido")</f>
        <v>0</v>
      </c>
      <c r="AZ48" s="350">
        <f>SUMIFS('PG CAR'!H:H,'PG CAR'!C:C,"&gt;="&amp;DATE(AR48,1,1),'PG CAR'!C:C,"&lt;="&amp;EOMONTH(DATE(AR48,12,1),0),'PG CAR'!J:J,"Efetivado")</f>
        <v>0</v>
      </c>
      <c r="BB48" s="156"/>
      <c r="BC48" s="156"/>
      <c r="BD48" s="350"/>
      <c r="BE48" s="350"/>
      <c r="BF48" s="350"/>
      <c r="BG48" s="350"/>
      <c r="BH48" s="350"/>
      <c r="BI48" s="350"/>
      <c r="BJ48" s="350"/>
    </row>
    <row r="49" spans="2:62" x14ac:dyDescent="0.25"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335"/>
      <c r="S49" s="335"/>
      <c r="T49" s="335"/>
      <c r="U49" s="335"/>
      <c r="V49" s="335"/>
      <c r="W49" s="335"/>
      <c r="X49" s="335"/>
      <c r="Y49" s="335"/>
      <c r="Z49" s="335"/>
      <c r="AA49" s="335"/>
      <c r="AB49" s="335"/>
      <c r="AC49" s="335"/>
      <c r="AD49" s="335"/>
      <c r="AE49" s="335"/>
      <c r="AF49" s="335"/>
      <c r="AG49" s="335"/>
      <c r="AH49" s="335"/>
      <c r="AI49" s="335"/>
      <c r="AJ49" s="335"/>
      <c r="AQ49" s="304"/>
      <c r="AR49" s="156">
        <f t="shared" si="5"/>
        <v>2059</v>
      </c>
      <c r="AS49" s="350">
        <f t="shared" si="6"/>
        <v>0</v>
      </c>
      <c r="AT49" s="350">
        <f>SUMIFS(DES!F:F,DES!C:C,"&gt;="&amp;DATE(AR49,1,1),DES!C:C,"&lt;="&amp;EOMONTH(DATE(AR49,12,1),0),DES!H:H,"efetivado")</f>
        <v>0</v>
      </c>
      <c r="AU49" s="350">
        <f>SUMIFS(REC!F:F,REC!C:C,"&gt;="&amp;DATE(AR49,1,1),REC!C:C,"&lt;="&amp;EOMONTH(DATE(AR49,12,1),0),REC!H:H,"efetivado")</f>
        <v>0</v>
      </c>
      <c r="AV49" s="350">
        <f>SUMIFS('EMP ADQ'!G:G,'EMP ADQ'!C:C,"&gt;="&amp;DATE(AR49,1,1),'EMP ADQ'!C:C,"&lt;="&amp;EOMONTH(DATE(AR49,12,1),0),'EMP ADQ'!I:I,"efetivado",'EMP ADQ'!D:D,"empréstimo Adquirido")</f>
        <v>0</v>
      </c>
      <c r="AW49" s="350">
        <f>SUMIFS('EMP ADQ'!G:G,'EMP ADQ'!C:C,"&gt;="&amp;DATE(AR49,1,1),'EMP ADQ'!C:C,"&lt;="&amp;EOMONTH(DATE(AR49,12,1),0),'EMP ADQ'!I:I,"efetivado",'EMP ADQ'!D:D,"empréstimo Pago")</f>
        <v>0</v>
      </c>
      <c r="AX49" s="350">
        <f>SUMIFS('EMP CON'!G:G,'EMP CON'!C:C,"&gt;="&amp;DATE(AR49,1,1),'EMP CON'!C:C,"&lt;="&amp;EOMONTH(DATE(AR49,12,1),0),'EMP CON'!I:I,"efetivado",'EMP CON'!D:D,"empréstimo Concedido")</f>
        <v>0</v>
      </c>
      <c r="AY49" s="350">
        <f>SUMIFS('EMP CON'!G:G,'EMP CON'!C:C,"&gt;="&amp;DATE(AR49,1,1),'EMP CON'!C:C,"&lt;="&amp;EOMONTH(DATE(AR49,12,1),0),'EMP CON'!I:I,"efetivado",'EMP CON'!D:D,"empréstimo Recebido")</f>
        <v>0</v>
      </c>
      <c r="AZ49" s="350">
        <f>SUMIFS('PG CAR'!H:H,'PG CAR'!C:C,"&gt;="&amp;DATE(AR49,1,1),'PG CAR'!C:C,"&lt;="&amp;EOMONTH(DATE(AR49,12,1),0),'PG CAR'!J:J,"Efetivado")</f>
        <v>0</v>
      </c>
      <c r="BB49" s="156"/>
      <c r="BC49" s="156"/>
      <c r="BD49" s="350"/>
      <c r="BE49" s="350"/>
      <c r="BF49" s="350"/>
      <c r="BG49" s="350"/>
      <c r="BH49" s="350"/>
      <c r="BI49" s="350"/>
      <c r="BJ49" s="350"/>
    </row>
    <row r="50" spans="2:62" x14ac:dyDescent="0.25"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335"/>
      <c r="S50" s="335"/>
      <c r="T50" s="335"/>
      <c r="U50" s="335"/>
      <c r="V50" s="335"/>
      <c r="W50" s="335"/>
      <c r="X50" s="335"/>
      <c r="Y50" s="335"/>
      <c r="Z50" s="335"/>
      <c r="AA50" s="335"/>
      <c r="AB50" s="335"/>
      <c r="AC50" s="335"/>
      <c r="AD50" s="335"/>
      <c r="AE50" s="335"/>
      <c r="AF50" s="335"/>
      <c r="AG50" s="335"/>
      <c r="AH50" s="335"/>
      <c r="AI50" s="335"/>
      <c r="AJ50" s="335"/>
      <c r="AQ50" s="304"/>
      <c r="AR50" s="156">
        <f t="shared" si="5"/>
        <v>2060</v>
      </c>
      <c r="AS50" s="350">
        <f t="shared" si="6"/>
        <v>0</v>
      </c>
      <c r="AT50" s="350">
        <f>SUMIFS(DES!F:F,DES!C:C,"&gt;="&amp;DATE(AR50,1,1),DES!C:C,"&lt;="&amp;EOMONTH(DATE(AR50,12,1),0),DES!H:H,"efetivado")</f>
        <v>0</v>
      </c>
      <c r="AU50" s="350">
        <f>SUMIFS(REC!F:F,REC!C:C,"&gt;="&amp;DATE(AR50,1,1),REC!C:C,"&lt;="&amp;EOMONTH(DATE(AR50,12,1),0),REC!H:H,"efetivado")</f>
        <v>0</v>
      </c>
      <c r="AV50" s="350">
        <f>SUMIFS('EMP ADQ'!G:G,'EMP ADQ'!C:C,"&gt;="&amp;DATE(AR50,1,1),'EMP ADQ'!C:C,"&lt;="&amp;EOMONTH(DATE(AR50,12,1),0),'EMP ADQ'!I:I,"efetivado",'EMP ADQ'!D:D,"empréstimo Adquirido")</f>
        <v>0</v>
      </c>
      <c r="AW50" s="350">
        <f>SUMIFS('EMP ADQ'!G:G,'EMP ADQ'!C:C,"&gt;="&amp;DATE(AR50,1,1),'EMP ADQ'!C:C,"&lt;="&amp;EOMONTH(DATE(AR50,12,1),0),'EMP ADQ'!I:I,"efetivado",'EMP ADQ'!D:D,"empréstimo Pago")</f>
        <v>0</v>
      </c>
      <c r="AX50" s="350">
        <f>SUMIFS('EMP CON'!G:G,'EMP CON'!C:C,"&gt;="&amp;DATE(AR50,1,1),'EMP CON'!C:C,"&lt;="&amp;EOMONTH(DATE(AR50,12,1),0),'EMP CON'!I:I,"efetivado",'EMP CON'!D:D,"empréstimo Concedido")</f>
        <v>0</v>
      </c>
      <c r="AY50" s="350">
        <f>SUMIFS('EMP CON'!G:G,'EMP CON'!C:C,"&gt;="&amp;DATE(AR50,1,1),'EMP CON'!C:C,"&lt;="&amp;EOMONTH(DATE(AR50,12,1),0),'EMP CON'!I:I,"efetivado",'EMP CON'!D:D,"empréstimo Recebido")</f>
        <v>0</v>
      </c>
      <c r="AZ50" s="350">
        <f>SUMIFS('PG CAR'!H:H,'PG CAR'!C:C,"&gt;="&amp;DATE(AR50,1,1),'PG CAR'!C:C,"&lt;="&amp;EOMONTH(DATE(AR50,12,1),0),'PG CAR'!J:J,"Efetivado")</f>
        <v>0</v>
      </c>
      <c r="BB50" s="156"/>
      <c r="BC50" s="156"/>
      <c r="BD50" s="350"/>
      <c r="BE50" s="350"/>
      <c r="BF50" s="350"/>
      <c r="BG50" s="350"/>
      <c r="BH50" s="350"/>
      <c r="BI50" s="350"/>
      <c r="BJ50" s="350"/>
    </row>
    <row r="51" spans="2:62" x14ac:dyDescent="0.25"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335"/>
      <c r="S51" s="335"/>
      <c r="T51" s="335"/>
      <c r="U51" s="335"/>
      <c r="V51" s="335"/>
      <c r="W51" s="335"/>
      <c r="X51" s="335"/>
      <c r="Y51" s="335"/>
      <c r="Z51" s="335"/>
      <c r="AA51" s="335"/>
      <c r="AB51" s="335"/>
      <c r="AC51" s="335"/>
      <c r="AD51" s="335"/>
      <c r="AE51" s="335"/>
      <c r="AF51" s="335"/>
      <c r="AG51" s="335"/>
      <c r="AH51" s="335"/>
      <c r="AI51" s="335"/>
      <c r="AJ51" s="335"/>
      <c r="AQ51" s="304"/>
      <c r="AR51" s="156">
        <f t="shared" si="5"/>
        <v>2061</v>
      </c>
      <c r="AS51" s="350">
        <f t="shared" si="6"/>
        <v>0</v>
      </c>
      <c r="AT51" s="350">
        <f>SUMIFS(DES!F:F,DES!C:C,"&gt;="&amp;DATE(AR51,1,1),DES!C:C,"&lt;="&amp;EOMONTH(DATE(AR51,12,1),0),DES!H:H,"efetivado")</f>
        <v>0</v>
      </c>
      <c r="AU51" s="350">
        <f>SUMIFS(REC!F:F,REC!C:C,"&gt;="&amp;DATE(AR51,1,1),REC!C:C,"&lt;="&amp;EOMONTH(DATE(AR51,12,1),0),REC!H:H,"efetivado")</f>
        <v>0</v>
      </c>
      <c r="AV51" s="350">
        <f>SUMIFS('EMP ADQ'!G:G,'EMP ADQ'!C:C,"&gt;="&amp;DATE(AR51,1,1),'EMP ADQ'!C:C,"&lt;="&amp;EOMONTH(DATE(AR51,12,1),0),'EMP ADQ'!I:I,"efetivado",'EMP ADQ'!D:D,"empréstimo Adquirido")</f>
        <v>0</v>
      </c>
      <c r="AW51" s="350">
        <f>SUMIFS('EMP ADQ'!G:G,'EMP ADQ'!C:C,"&gt;="&amp;DATE(AR51,1,1),'EMP ADQ'!C:C,"&lt;="&amp;EOMONTH(DATE(AR51,12,1),0),'EMP ADQ'!I:I,"efetivado",'EMP ADQ'!D:D,"empréstimo Pago")</f>
        <v>0</v>
      </c>
      <c r="AX51" s="350">
        <f>SUMIFS('EMP CON'!G:G,'EMP CON'!C:C,"&gt;="&amp;DATE(AR51,1,1),'EMP CON'!C:C,"&lt;="&amp;EOMONTH(DATE(AR51,12,1),0),'EMP CON'!I:I,"efetivado",'EMP CON'!D:D,"empréstimo Concedido")</f>
        <v>0</v>
      </c>
      <c r="AY51" s="350">
        <f>SUMIFS('EMP CON'!G:G,'EMP CON'!C:C,"&gt;="&amp;DATE(AR51,1,1),'EMP CON'!C:C,"&lt;="&amp;EOMONTH(DATE(AR51,12,1),0),'EMP CON'!I:I,"efetivado",'EMP CON'!D:D,"empréstimo Recebido")</f>
        <v>0</v>
      </c>
      <c r="AZ51" s="350">
        <f>SUMIFS('PG CAR'!H:H,'PG CAR'!C:C,"&gt;="&amp;DATE(AR51,1,1),'PG CAR'!C:C,"&lt;="&amp;EOMONTH(DATE(AR51,12,1),0),'PG CAR'!J:J,"Efetivado")</f>
        <v>0</v>
      </c>
      <c r="BB51" s="156"/>
      <c r="BC51" s="156"/>
      <c r="BD51" s="350"/>
      <c r="BE51" s="350"/>
      <c r="BF51" s="350"/>
      <c r="BG51" s="350"/>
      <c r="BH51" s="350"/>
      <c r="BI51" s="350"/>
      <c r="BJ51" s="350"/>
    </row>
    <row r="52" spans="2:62" x14ac:dyDescent="0.25"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335"/>
      <c r="S52" s="335"/>
      <c r="T52" s="335"/>
      <c r="U52" s="335"/>
      <c r="V52" s="335"/>
      <c r="W52" s="335"/>
      <c r="X52" s="335"/>
      <c r="Y52" s="335"/>
      <c r="Z52" s="335"/>
      <c r="AA52" s="335"/>
      <c r="AB52" s="335"/>
      <c r="AC52" s="335"/>
      <c r="AD52" s="335"/>
      <c r="AE52" s="335"/>
      <c r="AF52" s="335"/>
      <c r="AG52" s="335"/>
      <c r="AH52" s="335"/>
      <c r="AI52" s="335"/>
      <c r="AJ52" s="335"/>
      <c r="AQ52" s="304"/>
      <c r="AR52" s="156">
        <f t="shared" si="5"/>
        <v>2062</v>
      </c>
      <c r="AS52" s="350">
        <f t="shared" si="6"/>
        <v>0</v>
      </c>
      <c r="AT52" s="350">
        <f>SUMIFS(DES!F:F,DES!C:C,"&gt;="&amp;DATE(AR52,1,1),DES!C:C,"&lt;="&amp;EOMONTH(DATE(AR52,12,1),0),DES!H:H,"efetivado")</f>
        <v>0</v>
      </c>
      <c r="AU52" s="350">
        <f>SUMIFS(REC!F:F,REC!C:C,"&gt;="&amp;DATE(AR52,1,1),REC!C:C,"&lt;="&amp;EOMONTH(DATE(AR52,12,1),0),REC!H:H,"efetivado")</f>
        <v>0</v>
      </c>
      <c r="AV52" s="350">
        <f>SUMIFS('EMP ADQ'!G:G,'EMP ADQ'!C:C,"&gt;="&amp;DATE(AR52,1,1),'EMP ADQ'!C:C,"&lt;="&amp;EOMONTH(DATE(AR52,12,1),0),'EMP ADQ'!I:I,"efetivado",'EMP ADQ'!D:D,"empréstimo Adquirido")</f>
        <v>0</v>
      </c>
      <c r="AW52" s="350">
        <f>SUMIFS('EMP ADQ'!G:G,'EMP ADQ'!C:C,"&gt;="&amp;DATE(AR52,1,1),'EMP ADQ'!C:C,"&lt;="&amp;EOMONTH(DATE(AR52,12,1),0),'EMP ADQ'!I:I,"efetivado",'EMP ADQ'!D:D,"empréstimo Pago")</f>
        <v>0</v>
      </c>
      <c r="AX52" s="350">
        <f>SUMIFS('EMP CON'!G:G,'EMP CON'!C:C,"&gt;="&amp;DATE(AR52,1,1),'EMP CON'!C:C,"&lt;="&amp;EOMONTH(DATE(AR52,12,1),0),'EMP CON'!I:I,"efetivado",'EMP CON'!D:D,"empréstimo Concedido")</f>
        <v>0</v>
      </c>
      <c r="AY52" s="350">
        <f>SUMIFS('EMP CON'!G:G,'EMP CON'!C:C,"&gt;="&amp;DATE(AR52,1,1),'EMP CON'!C:C,"&lt;="&amp;EOMONTH(DATE(AR52,12,1),0),'EMP CON'!I:I,"efetivado",'EMP CON'!D:D,"empréstimo Recebido")</f>
        <v>0</v>
      </c>
      <c r="AZ52" s="350">
        <f>SUMIFS('PG CAR'!H:H,'PG CAR'!C:C,"&gt;="&amp;DATE(AR52,1,1),'PG CAR'!C:C,"&lt;="&amp;EOMONTH(DATE(AR52,12,1),0),'PG CAR'!J:J,"Efetivado")</f>
        <v>0</v>
      </c>
      <c r="BB52" s="156"/>
      <c r="BC52" s="156"/>
      <c r="BD52" s="350"/>
      <c r="BE52" s="350"/>
      <c r="BF52" s="350"/>
      <c r="BG52" s="350"/>
      <c r="BH52" s="350"/>
      <c r="BI52" s="350"/>
      <c r="BJ52" s="350"/>
    </row>
    <row r="53" spans="2:62" x14ac:dyDescent="0.25"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335"/>
      <c r="S53" s="335"/>
      <c r="T53" s="335"/>
      <c r="U53" s="335"/>
      <c r="V53" s="335"/>
      <c r="W53" s="335"/>
      <c r="X53" s="335"/>
      <c r="Y53" s="335"/>
      <c r="Z53" s="335"/>
      <c r="AA53" s="335"/>
      <c r="AB53" s="335"/>
      <c r="AC53" s="335"/>
      <c r="AD53" s="335"/>
      <c r="AE53" s="335"/>
      <c r="AF53" s="335"/>
      <c r="AG53" s="335"/>
      <c r="AH53" s="335"/>
      <c r="AI53" s="335"/>
      <c r="AJ53" s="335"/>
      <c r="AQ53" s="304"/>
      <c r="AR53" s="156">
        <f t="shared" si="5"/>
        <v>2063</v>
      </c>
      <c r="AS53" s="350">
        <f t="shared" si="6"/>
        <v>0</v>
      </c>
      <c r="AT53" s="350">
        <f>SUMIFS(DES!F:F,DES!C:C,"&gt;="&amp;DATE(AR53,1,1),DES!C:C,"&lt;="&amp;EOMONTH(DATE(AR53,12,1),0),DES!H:H,"efetivado")</f>
        <v>0</v>
      </c>
      <c r="AU53" s="350">
        <f>SUMIFS(REC!F:F,REC!C:C,"&gt;="&amp;DATE(AR53,1,1),REC!C:C,"&lt;="&amp;EOMONTH(DATE(AR53,12,1),0),REC!H:H,"efetivado")</f>
        <v>0</v>
      </c>
      <c r="AV53" s="350">
        <f>SUMIFS('EMP ADQ'!G:G,'EMP ADQ'!C:C,"&gt;="&amp;DATE(AR53,1,1),'EMP ADQ'!C:C,"&lt;="&amp;EOMONTH(DATE(AR53,12,1),0),'EMP ADQ'!I:I,"efetivado",'EMP ADQ'!D:D,"empréstimo Adquirido")</f>
        <v>0</v>
      </c>
      <c r="AW53" s="350">
        <f>SUMIFS('EMP ADQ'!G:G,'EMP ADQ'!C:C,"&gt;="&amp;DATE(AR53,1,1),'EMP ADQ'!C:C,"&lt;="&amp;EOMONTH(DATE(AR53,12,1),0),'EMP ADQ'!I:I,"efetivado",'EMP ADQ'!D:D,"empréstimo Pago")</f>
        <v>0</v>
      </c>
      <c r="AX53" s="350">
        <f>SUMIFS('EMP CON'!G:G,'EMP CON'!C:C,"&gt;="&amp;DATE(AR53,1,1),'EMP CON'!C:C,"&lt;="&amp;EOMONTH(DATE(AR53,12,1),0),'EMP CON'!I:I,"efetivado",'EMP CON'!D:D,"empréstimo Concedido")</f>
        <v>0</v>
      </c>
      <c r="AY53" s="350">
        <f>SUMIFS('EMP CON'!G:G,'EMP CON'!C:C,"&gt;="&amp;DATE(AR53,1,1),'EMP CON'!C:C,"&lt;="&amp;EOMONTH(DATE(AR53,12,1),0),'EMP CON'!I:I,"efetivado",'EMP CON'!D:D,"empréstimo Recebido")</f>
        <v>0</v>
      </c>
      <c r="AZ53" s="350">
        <f>SUMIFS('PG CAR'!H:H,'PG CAR'!C:C,"&gt;="&amp;DATE(AR53,1,1),'PG CAR'!C:C,"&lt;="&amp;EOMONTH(DATE(AR53,12,1),0),'PG CAR'!J:J,"Efetivado")</f>
        <v>0</v>
      </c>
      <c r="BB53" s="156"/>
      <c r="BC53" s="156"/>
      <c r="BD53" s="350"/>
      <c r="BE53" s="350"/>
      <c r="BF53" s="350"/>
      <c r="BG53" s="350"/>
      <c r="BH53" s="350"/>
      <c r="BI53" s="350"/>
      <c r="BJ53" s="350"/>
    </row>
    <row r="54" spans="2:62" x14ac:dyDescent="0.25"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335"/>
      <c r="S54" s="335"/>
      <c r="T54" s="335"/>
      <c r="U54" s="335"/>
      <c r="V54" s="335"/>
      <c r="W54" s="335"/>
      <c r="X54" s="335"/>
      <c r="Y54" s="335"/>
      <c r="Z54" s="335"/>
      <c r="AA54" s="335"/>
      <c r="AB54" s="335"/>
      <c r="AC54" s="335"/>
      <c r="AD54" s="335"/>
      <c r="AE54" s="335"/>
      <c r="AF54" s="335"/>
      <c r="AG54" s="335"/>
      <c r="AH54" s="335"/>
      <c r="AI54" s="335"/>
      <c r="AJ54" s="335"/>
      <c r="AQ54" s="304"/>
      <c r="AR54" s="156">
        <f t="shared" si="5"/>
        <v>2064</v>
      </c>
      <c r="AS54" s="350">
        <f t="shared" si="6"/>
        <v>0</v>
      </c>
      <c r="AT54" s="350">
        <f>SUMIFS(DES!F:F,DES!C:C,"&gt;="&amp;DATE(AR54,1,1),DES!C:C,"&lt;="&amp;EOMONTH(DATE(AR54,12,1),0),DES!H:H,"efetivado")</f>
        <v>0</v>
      </c>
      <c r="AU54" s="350">
        <f>SUMIFS(REC!F:F,REC!C:C,"&gt;="&amp;DATE(AR54,1,1),REC!C:C,"&lt;="&amp;EOMONTH(DATE(AR54,12,1),0),REC!H:H,"efetivado")</f>
        <v>0</v>
      </c>
      <c r="AV54" s="350">
        <f>SUMIFS('EMP ADQ'!G:G,'EMP ADQ'!C:C,"&gt;="&amp;DATE(AR54,1,1),'EMP ADQ'!C:C,"&lt;="&amp;EOMONTH(DATE(AR54,12,1),0),'EMP ADQ'!I:I,"efetivado",'EMP ADQ'!D:D,"empréstimo Adquirido")</f>
        <v>0</v>
      </c>
      <c r="AW54" s="350">
        <f>SUMIFS('EMP ADQ'!G:G,'EMP ADQ'!C:C,"&gt;="&amp;DATE(AR54,1,1),'EMP ADQ'!C:C,"&lt;="&amp;EOMONTH(DATE(AR54,12,1),0),'EMP ADQ'!I:I,"efetivado",'EMP ADQ'!D:D,"empréstimo Pago")</f>
        <v>0</v>
      </c>
      <c r="AX54" s="350">
        <f>SUMIFS('EMP CON'!G:G,'EMP CON'!C:C,"&gt;="&amp;DATE(AR54,1,1),'EMP CON'!C:C,"&lt;="&amp;EOMONTH(DATE(AR54,12,1),0),'EMP CON'!I:I,"efetivado",'EMP CON'!D:D,"empréstimo Concedido")</f>
        <v>0</v>
      </c>
      <c r="AY54" s="350">
        <f>SUMIFS('EMP CON'!G:G,'EMP CON'!C:C,"&gt;="&amp;DATE(AR54,1,1),'EMP CON'!C:C,"&lt;="&amp;EOMONTH(DATE(AR54,12,1),0),'EMP CON'!I:I,"efetivado",'EMP CON'!D:D,"empréstimo Recebido")</f>
        <v>0</v>
      </c>
      <c r="AZ54" s="350">
        <f>SUMIFS('PG CAR'!H:H,'PG CAR'!C:C,"&gt;="&amp;DATE(AR54,1,1),'PG CAR'!C:C,"&lt;="&amp;EOMONTH(DATE(AR54,12,1),0),'PG CAR'!J:J,"Efetivado")</f>
        <v>0</v>
      </c>
      <c r="BB54" s="156"/>
      <c r="BC54" s="156"/>
      <c r="BD54" s="350"/>
      <c r="BE54" s="350"/>
      <c r="BF54" s="350"/>
      <c r="BG54" s="350"/>
      <c r="BH54" s="350"/>
      <c r="BI54" s="350"/>
      <c r="BJ54" s="350"/>
    </row>
    <row r="55" spans="2:62" x14ac:dyDescent="0.25">
      <c r="B55" s="58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335"/>
      <c r="S55" s="335"/>
      <c r="T55" s="335"/>
      <c r="U55" s="335"/>
      <c r="V55" s="335"/>
      <c r="W55" s="335"/>
      <c r="X55" s="335"/>
      <c r="Y55" s="335"/>
      <c r="Z55" s="335"/>
      <c r="AA55" s="335"/>
      <c r="AB55" s="335"/>
      <c r="AC55" s="335"/>
      <c r="AD55" s="335"/>
      <c r="AE55" s="335"/>
      <c r="AF55" s="335"/>
      <c r="AG55" s="335"/>
      <c r="AH55" s="335"/>
      <c r="AI55" s="335"/>
      <c r="AJ55" s="335"/>
      <c r="AQ55" s="304"/>
      <c r="AR55" s="156">
        <f t="shared" si="5"/>
        <v>2065</v>
      </c>
      <c r="AS55" s="350">
        <f t="shared" si="6"/>
        <v>0</v>
      </c>
      <c r="AT55" s="350">
        <f>SUMIFS(DES!F:F,DES!C:C,"&gt;="&amp;DATE(AR55,1,1),DES!C:C,"&lt;="&amp;EOMONTH(DATE(AR55,12,1),0),DES!H:H,"efetivado")</f>
        <v>0</v>
      </c>
      <c r="AU55" s="350">
        <f>SUMIFS(REC!F:F,REC!C:C,"&gt;="&amp;DATE(AR55,1,1),REC!C:C,"&lt;="&amp;EOMONTH(DATE(AR55,12,1),0),REC!H:H,"efetivado")</f>
        <v>0</v>
      </c>
      <c r="AV55" s="350">
        <f>SUMIFS('EMP ADQ'!G:G,'EMP ADQ'!C:C,"&gt;="&amp;DATE(AR55,1,1),'EMP ADQ'!C:C,"&lt;="&amp;EOMONTH(DATE(AR55,12,1),0),'EMP ADQ'!I:I,"efetivado",'EMP ADQ'!D:D,"empréstimo Adquirido")</f>
        <v>0</v>
      </c>
      <c r="AW55" s="350">
        <f>SUMIFS('EMP ADQ'!G:G,'EMP ADQ'!C:C,"&gt;="&amp;DATE(AR55,1,1),'EMP ADQ'!C:C,"&lt;="&amp;EOMONTH(DATE(AR55,12,1),0),'EMP ADQ'!I:I,"efetivado",'EMP ADQ'!D:D,"empréstimo Pago")</f>
        <v>0</v>
      </c>
      <c r="AX55" s="350">
        <f>SUMIFS('EMP CON'!G:G,'EMP CON'!C:C,"&gt;="&amp;DATE(AR55,1,1),'EMP CON'!C:C,"&lt;="&amp;EOMONTH(DATE(AR55,12,1),0),'EMP CON'!I:I,"efetivado",'EMP CON'!D:D,"empréstimo Concedido")</f>
        <v>0</v>
      </c>
      <c r="AY55" s="350">
        <f>SUMIFS('EMP CON'!G:G,'EMP CON'!C:C,"&gt;="&amp;DATE(AR55,1,1),'EMP CON'!C:C,"&lt;="&amp;EOMONTH(DATE(AR55,12,1),0),'EMP CON'!I:I,"efetivado",'EMP CON'!D:D,"empréstimo Recebido")</f>
        <v>0</v>
      </c>
      <c r="AZ55" s="350">
        <f>SUMIFS('PG CAR'!H:H,'PG CAR'!C:C,"&gt;="&amp;DATE(AR55,1,1),'PG CAR'!C:C,"&lt;="&amp;EOMONTH(DATE(AR55,12,1),0),'PG CAR'!J:J,"Efetivado")</f>
        <v>0</v>
      </c>
      <c r="BB55" s="156"/>
      <c r="BC55" s="156"/>
      <c r="BD55" s="350"/>
      <c r="BE55" s="350"/>
      <c r="BF55" s="350"/>
      <c r="BG55" s="350"/>
      <c r="BH55" s="350"/>
      <c r="BI55" s="350"/>
      <c r="BJ55" s="350"/>
    </row>
    <row r="56" spans="2:62" x14ac:dyDescent="0.25">
      <c r="B56" s="58"/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335"/>
      <c r="S56" s="335"/>
      <c r="T56" s="335"/>
      <c r="U56" s="335"/>
      <c r="V56" s="335"/>
      <c r="W56" s="335"/>
      <c r="X56" s="335"/>
      <c r="Y56" s="335"/>
      <c r="Z56" s="335"/>
      <c r="AA56" s="335"/>
      <c r="AB56" s="335"/>
      <c r="AC56" s="335"/>
      <c r="AD56" s="335"/>
      <c r="AE56" s="335"/>
      <c r="AF56" s="335"/>
      <c r="AG56" s="335"/>
      <c r="AH56" s="335"/>
      <c r="AI56" s="335"/>
      <c r="AJ56" s="335"/>
      <c r="AQ56" s="304"/>
      <c r="AR56" s="156">
        <f t="shared" si="5"/>
        <v>2066</v>
      </c>
      <c r="AS56" s="350">
        <f t="shared" si="6"/>
        <v>0</v>
      </c>
      <c r="AT56" s="350">
        <f>SUMIFS(DES!F:F,DES!C:C,"&gt;="&amp;DATE(AR56,1,1),DES!C:C,"&lt;="&amp;EOMONTH(DATE(AR56,12,1),0),DES!H:H,"efetivado")</f>
        <v>0</v>
      </c>
      <c r="AU56" s="350">
        <f>SUMIFS(REC!F:F,REC!C:C,"&gt;="&amp;DATE(AR56,1,1),REC!C:C,"&lt;="&amp;EOMONTH(DATE(AR56,12,1),0),REC!H:H,"efetivado")</f>
        <v>0</v>
      </c>
      <c r="AV56" s="350">
        <f>SUMIFS('EMP ADQ'!G:G,'EMP ADQ'!C:C,"&gt;="&amp;DATE(AR56,1,1),'EMP ADQ'!C:C,"&lt;="&amp;EOMONTH(DATE(AR56,12,1),0),'EMP ADQ'!I:I,"efetivado",'EMP ADQ'!D:D,"empréstimo Adquirido")</f>
        <v>0</v>
      </c>
      <c r="AW56" s="350">
        <f>SUMIFS('EMP ADQ'!G:G,'EMP ADQ'!C:C,"&gt;="&amp;DATE(AR56,1,1),'EMP ADQ'!C:C,"&lt;="&amp;EOMONTH(DATE(AR56,12,1),0),'EMP ADQ'!I:I,"efetivado",'EMP ADQ'!D:D,"empréstimo Pago")</f>
        <v>0</v>
      </c>
      <c r="AX56" s="350">
        <f>SUMIFS('EMP CON'!G:G,'EMP CON'!C:C,"&gt;="&amp;DATE(AR56,1,1),'EMP CON'!C:C,"&lt;="&amp;EOMONTH(DATE(AR56,12,1),0),'EMP CON'!I:I,"efetivado",'EMP CON'!D:D,"empréstimo Concedido")</f>
        <v>0</v>
      </c>
      <c r="AY56" s="350">
        <f>SUMIFS('EMP CON'!G:G,'EMP CON'!C:C,"&gt;="&amp;DATE(AR56,1,1),'EMP CON'!C:C,"&lt;="&amp;EOMONTH(DATE(AR56,12,1),0),'EMP CON'!I:I,"efetivado",'EMP CON'!D:D,"empréstimo Recebido")</f>
        <v>0</v>
      </c>
      <c r="AZ56" s="350">
        <f>SUMIFS('PG CAR'!H:H,'PG CAR'!C:C,"&gt;="&amp;DATE(AR56,1,1),'PG CAR'!C:C,"&lt;="&amp;EOMONTH(DATE(AR56,12,1),0),'PG CAR'!J:J,"Efetivado")</f>
        <v>0</v>
      </c>
      <c r="BB56" s="156"/>
      <c r="BC56" s="156"/>
      <c r="BD56" s="350"/>
      <c r="BE56" s="350"/>
      <c r="BF56" s="350"/>
      <c r="BG56" s="350"/>
      <c r="BH56" s="350"/>
      <c r="BI56" s="350"/>
      <c r="BJ56" s="350"/>
    </row>
    <row r="57" spans="2:62" x14ac:dyDescent="0.25"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335"/>
      <c r="S57" s="335"/>
      <c r="T57" s="335"/>
      <c r="U57" s="335"/>
      <c r="V57" s="335"/>
      <c r="W57" s="335"/>
      <c r="X57" s="335"/>
      <c r="Y57" s="335"/>
      <c r="Z57" s="335"/>
      <c r="AA57" s="335"/>
      <c r="AB57" s="335"/>
      <c r="AC57" s="335"/>
      <c r="AD57" s="335"/>
      <c r="AE57" s="335"/>
      <c r="AF57" s="335"/>
      <c r="AG57" s="335"/>
      <c r="AH57" s="335"/>
      <c r="AI57" s="335"/>
      <c r="AJ57" s="335"/>
      <c r="AQ57" s="304"/>
      <c r="AR57" s="156">
        <f t="shared" si="5"/>
        <v>2067</v>
      </c>
      <c r="AS57" s="350">
        <f t="shared" si="6"/>
        <v>0</v>
      </c>
      <c r="AT57" s="350">
        <f>SUMIFS(DES!F:F,DES!C:C,"&gt;="&amp;DATE(AR57,1,1),DES!C:C,"&lt;="&amp;EOMONTH(DATE(AR57,12,1),0),DES!H:H,"efetivado")</f>
        <v>0</v>
      </c>
      <c r="AU57" s="350">
        <f>SUMIFS(REC!F:F,REC!C:C,"&gt;="&amp;DATE(AR57,1,1),REC!C:C,"&lt;="&amp;EOMONTH(DATE(AR57,12,1),0),REC!H:H,"efetivado")</f>
        <v>0</v>
      </c>
      <c r="AV57" s="350">
        <f>SUMIFS('EMP ADQ'!G:G,'EMP ADQ'!C:C,"&gt;="&amp;DATE(AR57,1,1),'EMP ADQ'!C:C,"&lt;="&amp;EOMONTH(DATE(AR57,12,1),0),'EMP ADQ'!I:I,"efetivado",'EMP ADQ'!D:D,"empréstimo Adquirido")</f>
        <v>0</v>
      </c>
      <c r="AW57" s="350">
        <f>SUMIFS('EMP ADQ'!G:G,'EMP ADQ'!C:C,"&gt;="&amp;DATE(AR57,1,1),'EMP ADQ'!C:C,"&lt;="&amp;EOMONTH(DATE(AR57,12,1),0),'EMP ADQ'!I:I,"efetivado",'EMP ADQ'!D:D,"empréstimo Pago")</f>
        <v>0</v>
      </c>
      <c r="AX57" s="350">
        <f>SUMIFS('EMP CON'!G:G,'EMP CON'!C:C,"&gt;="&amp;DATE(AR57,1,1),'EMP CON'!C:C,"&lt;="&amp;EOMONTH(DATE(AR57,12,1),0),'EMP CON'!I:I,"efetivado",'EMP CON'!D:D,"empréstimo Concedido")</f>
        <v>0</v>
      </c>
      <c r="AY57" s="350">
        <f>SUMIFS('EMP CON'!G:G,'EMP CON'!C:C,"&gt;="&amp;DATE(AR57,1,1),'EMP CON'!C:C,"&lt;="&amp;EOMONTH(DATE(AR57,12,1),0),'EMP CON'!I:I,"efetivado",'EMP CON'!D:D,"empréstimo Recebido")</f>
        <v>0</v>
      </c>
      <c r="AZ57" s="350">
        <f>SUMIFS('PG CAR'!H:H,'PG CAR'!C:C,"&gt;="&amp;DATE(AR57,1,1),'PG CAR'!C:C,"&lt;="&amp;EOMONTH(DATE(AR57,12,1),0),'PG CAR'!J:J,"Efetivado")</f>
        <v>0</v>
      </c>
      <c r="BB57" s="156"/>
      <c r="BC57" s="156"/>
      <c r="BD57" s="350"/>
      <c r="BE57" s="350"/>
      <c r="BF57" s="350"/>
      <c r="BG57" s="350"/>
      <c r="BH57" s="350"/>
      <c r="BI57" s="350"/>
      <c r="BJ57" s="350"/>
    </row>
    <row r="58" spans="2:62" x14ac:dyDescent="0.25"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335"/>
      <c r="S58" s="335"/>
      <c r="T58" s="335"/>
      <c r="U58" s="335"/>
      <c r="V58" s="335"/>
      <c r="W58" s="335"/>
      <c r="X58" s="335"/>
      <c r="Y58" s="335"/>
      <c r="Z58" s="335"/>
      <c r="AA58" s="335"/>
      <c r="AB58" s="335"/>
      <c r="AC58" s="335"/>
      <c r="AD58" s="335"/>
      <c r="AE58" s="335"/>
      <c r="AF58" s="335"/>
      <c r="AG58" s="335"/>
      <c r="AH58" s="335"/>
      <c r="AI58" s="335"/>
      <c r="AJ58" s="335"/>
      <c r="AQ58" s="304"/>
      <c r="AR58" s="156">
        <f t="shared" si="5"/>
        <v>2068</v>
      </c>
      <c r="AS58" s="350">
        <f t="shared" si="6"/>
        <v>0</v>
      </c>
      <c r="AT58" s="350">
        <f>SUMIFS(DES!F:F,DES!C:C,"&gt;="&amp;DATE(AR58,1,1),DES!C:C,"&lt;="&amp;EOMONTH(DATE(AR58,12,1),0),DES!H:H,"efetivado")</f>
        <v>0</v>
      </c>
      <c r="AU58" s="350">
        <f>SUMIFS(REC!F:F,REC!C:C,"&gt;="&amp;DATE(AR58,1,1),REC!C:C,"&lt;="&amp;EOMONTH(DATE(AR58,12,1),0),REC!H:H,"efetivado")</f>
        <v>0</v>
      </c>
      <c r="AV58" s="350">
        <f>SUMIFS('EMP ADQ'!G:G,'EMP ADQ'!C:C,"&gt;="&amp;DATE(AR58,1,1),'EMP ADQ'!C:C,"&lt;="&amp;EOMONTH(DATE(AR58,12,1),0),'EMP ADQ'!I:I,"efetivado",'EMP ADQ'!D:D,"empréstimo Adquirido")</f>
        <v>0</v>
      </c>
      <c r="AW58" s="350">
        <f>SUMIFS('EMP ADQ'!G:G,'EMP ADQ'!C:C,"&gt;="&amp;DATE(AR58,1,1),'EMP ADQ'!C:C,"&lt;="&amp;EOMONTH(DATE(AR58,12,1),0),'EMP ADQ'!I:I,"efetivado",'EMP ADQ'!D:D,"empréstimo Pago")</f>
        <v>0</v>
      </c>
      <c r="AX58" s="350">
        <f>SUMIFS('EMP CON'!G:G,'EMP CON'!C:C,"&gt;="&amp;DATE(AR58,1,1),'EMP CON'!C:C,"&lt;="&amp;EOMONTH(DATE(AR58,12,1),0),'EMP CON'!I:I,"efetivado",'EMP CON'!D:D,"empréstimo Concedido")</f>
        <v>0</v>
      </c>
      <c r="AY58" s="350">
        <f>SUMIFS('EMP CON'!G:G,'EMP CON'!C:C,"&gt;="&amp;DATE(AR58,1,1),'EMP CON'!C:C,"&lt;="&amp;EOMONTH(DATE(AR58,12,1),0),'EMP CON'!I:I,"efetivado",'EMP CON'!D:D,"empréstimo Recebido")</f>
        <v>0</v>
      </c>
      <c r="AZ58" s="350">
        <f>SUMIFS('PG CAR'!H:H,'PG CAR'!C:C,"&gt;="&amp;DATE(AR58,1,1),'PG CAR'!C:C,"&lt;="&amp;EOMONTH(DATE(AR58,12,1),0),'PG CAR'!J:J,"Efetivado")</f>
        <v>0</v>
      </c>
      <c r="BB58" s="156"/>
      <c r="BC58" s="156"/>
      <c r="BD58" s="350"/>
      <c r="BE58" s="350"/>
      <c r="BF58" s="350"/>
      <c r="BG58" s="350"/>
      <c r="BH58" s="350"/>
      <c r="BI58" s="350"/>
      <c r="BJ58" s="350"/>
    </row>
    <row r="59" spans="2:62" x14ac:dyDescent="0.25"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335"/>
      <c r="S59" s="335"/>
      <c r="T59" s="335"/>
      <c r="U59" s="335"/>
      <c r="V59" s="335"/>
      <c r="W59" s="335"/>
      <c r="X59" s="335"/>
      <c r="Y59" s="335"/>
      <c r="Z59" s="335"/>
      <c r="AA59" s="335"/>
      <c r="AB59" s="335"/>
      <c r="AC59" s="335"/>
      <c r="AD59" s="335"/>
      <c r="AE59" s="335"/>
      <c r="AF59" s="335"/>
      <c r="AG59" s="335"/>
      <c r="AH59" s="335"/>
      <c r="AI59" s="335"/>
      <c r="AJ59" s="335"/>
      <c r="AQ59" s="304"/>
      <c r="AR59" s="156">
        <f t="shared" si="5"/>
        <v>2069</v>
      </c>
      <c r="AS59" s="350">
        <f t="shared" si="6"/>
        <v>0</v>
      </c>
      <c r="AT59" s="350">
        <f>SUMIFS(DES!F:F,DES!C:C,"&gt;="&amp;DATE(AR59,1,1),DES!C:C,"&lt;="&amp;EOMONTH(DATE(AR59,12,1),0),DES!H:H,"efetivado")</f>
        <v>0</v>
      </c>
      <c r="AU59" s="350">
        <f>SUMIFS(REC!F:F,REC!C:C,"&gt;="&amp;DATE(AR59,1,1),REC!C:C,"&lt;="&amp;EOMONTH(DATE(AR59,12,1),0),REC!H:H,"efetivado")</f>
        <v>0</v>
      </c>
      <c r="AV59" s="350">
        <f>SUMIFS('EMP ADQ'!G:G,'EMP ADQ'!C:C,"&gt;="&amp;DATE(AR59,1,1),'EMP ADQ'!C:C,"&lt;="&amp;EOMONTH(DATE(AR59,12,1),0),'EMP ADQ'!I:I,"efetivado",'EMP ADQ'!D:D,"empréstimo Adquirido")</f>
        <v>0</v>
      </c>
      <c r="AW59" s="350">
        <f>SUMIFS('EMP ADQ'!G:G,'EMP ADQ'!C:C,"&gt;="&amp;DATE(AR59,1,1),'EMP ADQ'!C:C,"&lt;="&amp;EOMONTH(DATE(AR59,12,1),0),'EMP ADQ'!I:I,"efetivado",'EMP ADQ'!D:D,"empréstimo Pago")</f>
        <v>0</v>
      </c>
      <c r="AX59" s="350">
        <f>SUMIFS('EMP CON'!G:G,'EMP CON'!C:C,"&gt;="&amp;DATE(AR59,1,1),'EMP CON'!C:C,"&lt;="&amp;EOMONTH(DATE(AR59,12,1),0),'EMP CON'!I:I,"efetivado",'EMP CON'!D:D,"empréstimo Concedido")</f>
        <v>0</v>
      </c>
      <c r="AY59" s="350">
        <f>SUMIFS('EMP CON'!G:G,'EMP CON'!C:C,"&gt;="&amp;DATE(AR59,1,1),'EMP CON'!C:C,"&lt;="&amp;EOMONTH(DATE(AR59,12,1),0),'EMP CON'!I:I,"efetivado",'EMP CON'!D:D,"empréstimo Recebido")</f>
        <v>0</v>
      </c>
      <c r="AZ59" s="350">
        <f>SUMIFS('PG CAR'!H:H,'PG CAR'!C:C,"&gt;="&amp;DATE(AR59,1,1),'PG CAR'!C:C,"&lt;="&amp;EOMONTH(DATE(AR59,12,1),0),'PG CAR'!J:J,"Efetivado")</f>
        <v>0</v>
      </c>
      <c r="BB59" s="156"/>
      <c r="BC59" s="156"/>
      <c r="BD59" s="350"/>
      <c r="BE59" s="350"/>
      <c r="BF59" s="350"/>
      <c r="BG59" s="350"/>
      <c r="BH59" s="350"/>
      <c r="BI59" s="350"/>
      <c r="BJ59" s="350"/>
    </row>
    <row r="60" spans="2:62" x14ac:dyDescent="0.25"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335"/>
      <c r="S60" s="335"/>
      <c r="T60" s="335"/>
      <c r="U60" s="335"/>
      <c r="V60" s="335"/>
      <c r="W60" s="335"/>
      <c r="X60" s="335"/>
      <c r="Y60" s="335"/>
      <c r="Z60" s="335"/>
      <c r="AA60" s="335"/>
      <c r="AB60" s="335"/>
      <c r="AC60" s="335"/>
      <c r="AD60" s="335"/>
      <c r="AE60" s="335"/>
      <c r="AF60" s="335"/>
      <c r="AG60" s="335"/>
      <c r="AH60" s="335"/>
      <c r="AI60" s="335"/>
      <c r="AJ60" s="335"/>
      <c r="AQ60" s="304"/>
      <c r="AR60" s="156">
        <f t="shared" si="5"/>
        <v>2070</v>
      </c>
      <c r="AS60" s="350">
        <f t="shared" si="6"/>
        <v>0</v>
      </c>
      <c r="AT60" s="350">
        <f>SUMIFS(DES!F:F,DES!C:C,"&gt;="&amp;DATE(AR60,1,1),DES!C:C,"&lt;="&amp;EOMONTH(DATE(AR60,12,1),0),DES!H:H,"efetivado")</f>
        <v>0</v>
      </c>
      <c r="AU60" s="350">
        <f>SUMIFS(REC!F:F,REC!C:C,"&gt;="&amp;DATE(AR60,1,1),REC!C:C,"&lt;="&amp;EOMONTH(DATE(AR60,12,1),0),REC!H:H,"efetivado")</f>
        <v>0</v>
      </c>
      <c r="AV60" s="350">
        <f>SUMIFS('EMP ADQ'!G:G,'EMP ADQ'!C:C,"&gt;="&amp;DATE(AR60,1,1),'EMP ADQ'!C:C,"&lt;="&amp;EOMONTH(DATE(AR60,12,1),0),'EMP ADQ'!I:I,"efetivado",'EMP ADQ'!D:D,"empréstimo Adquirido")</f>
        <v>0</v>
      </c>
      <c r="AW60" s="350">
        <f>SUMIFS('EMP ADQ'!G:G,'EMP ADQ'!C:C,"&gt;="&amp;DATE(AR60,1,1),'EMP ADQ'!C:C,"&lt;="&amp;EOMONTH(DATE(AR60,12,1),0),'EMP ADQ'!I:I,"efetivado",'EMP ADQ'!D:D,"empréstimo Pago")</f>
        <v>0</v>
      </c>
      <c r="AX60" s="350">
        <f>SUMIFS('EMP CON'!G:G,'EMP CON'!C:C,"&gt;="&amp;DATE(AR60,1,1),'EMP CON'!C:C,"&lt;="&amp;EOMONTH(DATE(AR60,12,1),0),'EMP CON'!I:I,"efetivado",'EMP CON'!D:D,"empréstimo Concedido")</f>
        <v>0</v>
      </c>
      <c r="AY60" s="350">
        <f>SUMIFS('EMP CON'!G:G,'EMP CON'!C:C,"&gt;="&amp;DATE(AR60,1,1),'EMP CON'!C:C,"&lt;="&amp;EOMONTH(DATE(AR60,12,1),0),'EMP CON'!I:I,"efetivado",'EMP CON'!D:D,"empréstimo Recebido")</f>
        <v>0</v>
      </c>
      <c r="AZ60" s="350">
        <f>SUMIFS('PG CAR'!H:H,'PG CAR'!C:C,"&gt;="&amp;DATE(AR60,1,1),'PG CAR'!C:C,"&lt;="&amp;EOMONTH(DATE(AR60,12,1),0),'PG CAR'!J:J,"Efetivado")</f>
        <v>0</v>
      </c>
      <c r="BB60" s="156"/>
      <c r="BC60" s="156"/>
      <c r="BD60" s="350"/>
      <c r="BE60" s="350"/>
      <c r="BF60" s="350"/>
      <c r="BG60" s="350"/>
      <c r="BH60" s="350"/>
      <c r="BI60" s="350"/>
      <c r="BJ60" s="350"/>
    </row>
    <row r="61" spans="2:62" x14ac:dyDescent="0.25"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335"/>
      <c r="S61" s="335"/>
      <c r="T61" s="335"/>
      <c r="U61" s="335"/>
      <c r="V61" s="335"/>
      <c r="W61" s="335"/>
      <c r="X61" s="335"/>
      <c r="Y61" s="335"/>
      <c r="Z61" s="335"/>
      <c r="AA61" s="335"/>
      <c r="AB61" s="335"/>
      <c r="AC61" s="335"/>
      <c r="AD61" s="335"/>
      <c r="AE61" s="335"/>
      <c r="AF61" s="335"/>
      <c r="AG61" s="335"/>
      <c r="AH61" s="335"/>
      <c r="AI61" s="335"/>
      <c r="AJ61" s="335"/>
      <c r="AQ61" s="304"/>
    </row>
    <row r="62" spans="2:62" x14ac:dyDescent="0.25"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335"/>
      <c r="S62" s="335"/>
      <c r="T62" s="335"/>
      <c r="U62" s="335"/>
      <c r="V62" s="335"/>
      <c r="W62" s="335"/>
      <c r="X62" s="335"/>
      <c r="Y62" s="335"/>
      <c r="Z62" s="335"/>
      <c r="AA62" s="335"/>
      <c r="AB62" s="335"/>
      <c r="AC62" s="335"/>
      <c r="AD62" s="335"/>
      <c r="AE62" s="335"/>
      <c r="AF62" s="335"/>
      <c r="AG62" s="335"/>
      <c r="AH62" s="335"/>
      <c r="AI62" s="335"/>
      <c r="AJ62" s="335"/>
      <c r="AQ62" s="304"/>
    </row>
    <row r="63" spans="2:62" x14ac:dyDescent="0.25"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335"/>
      <c r="S63" s="335"/>
      <c r="T63" s="335"/>
      <c r="U63" s="335"/>
      <c r="V63" s="335"/>
      <c r="W63" s="335"/>
      <c r="X63" s="335"/>
      <c r="Y63" s="335"/>
      <c r="Z63" s="335"/>
      <c r="AA63" s="335"/>
      <c r="AB63" s="335"/>
      <c r="AC63" s="335"/>
      <c r="AD63" s="335"/>
      <c r="AE63" s="335"/>
      <c r="AF63" s="335"/>
      <c r="AG63" s="335"/>
      <c r="AH63" s="335"/>
      <c r="AI63" s="335"/>
      <c r="AJ63" s="335"/>
      <c r="AQ63" s="304"/>
    </row>
    <row r="64" spans="2:62" x14ac:dyDescent="0.25"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335"/>
      <c r="S64" s="335"/>
      <c r="T64" s="335"/>
      <c r="U64" s="335"/>
      <c r="V64" s="335"/>
      <c r="W64" s="335"/>
      <c r="X64" s="335"/>
      <c r="Y64" s="335"/>
      <c r="Z64" s="335"/>
      <c r="AA64" s="335"/>
      <c r="AB64" s="335"/>
      <c r="AC64" s="335"/>
      <c r="AD64" s="335"/>
      <c r="AE64" s="335"/>
      <c r="AF64" s="335"/>
      <c r="AG64" s="335"/>
      <c r="AH64" s="335"/>
      <c r="AI64" s="335"/>
      <c r="AJ64" s="335"/>
      <c r="AQ64" s="304"/>
    </row>
    <row r="65" spans="2:43" x14ac:dyDescent="0.25"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335"/>
      <c r="S65" s="335"/>
      <c r="T65" s="335"/>
      <c r="U65" s="335"/>
      <c r="V65" s="335"/>
      <c r="W65" s="335"/>
      <c r="X65" s="335"/>
      <c r="Y65" s="335"/>
      <c r="Z65" s="335"/>
      <c r="AA65" s="335"/>
      <c r="AB65" s="335"/>
      <c r="AC65" s="335"/>
      <c r="AD65" s="335"/>
      <c r="AE65" s="335"/>
      <c r="AF65" s="335"/>
      <c r="AG65" s="335"/>
      <c r="AH65" s="335"/>
      <c r="AI65" s="335"/>
      <c r="AJ65" s="335"/>
      <c r="AQ65" s="304"/>
    </row>
    <row r="66" spans="2:43" x14ac:dyDescent="0.25">
      <c r="B66" s="58"/>
      <c r="C66" s="58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335"/>
      <c r="S66" s="335"/>
      <c r="T66" s="335"/>
      <c r="U66" s="335"/>
      <c r="V66" s="335"/>
      <c r="W66" s="335"/>
      <c r="X66" s="335"/>
      <c r="Y66" s="335"/>
      <c r="Z66" s="335"/>
      <c r="AA66" s="335"/>
      <c r="AB66" s="335"/>
      <c r="AC66" s="335"/>
      <c r="AD66" s="335"/>
      <c r="AE66" s="335"/>
      <c r="AF66" s="335"/>
      <c r="AG66" s="335"/>
      <c r="AH66" s="335"/>
      <c r="AI66" s="335"/>
      <c r="AJ66" s="335"/>
      <c r="AQ66" s="304"/>
    </row>
    <row r="67" spans="2:43" x14ac:dyDescent="0.25"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335"/>
      <c r="S67" s="335"/>
      <c r="T67" s="335"/>
      <c r="U67" s="335"/>
      <c r="V67" s="335"/>
      <c r="W67" s="335"/>
      <c r="X67" s="335"/>
      <c r="Y67" s="335"/>
      <c r="Z67" s="335"/>
      <c r="AA67" s="335"/>
      <c r="AB67" s="335"/>
      <c r="AC67" s="335"/>
      <c r="AD67" s="335"/>
      <c r="AE67" s="335"/>
      <c r="AF67" s="335"/>
      <c r="AG67" s="335"/>
      <c r="AH67" s="335"/>
      <c r="AI67" s="335"/>
      <c r="AJ67" s="335"/>
      <c r="AQ67" s="304"/>
    </row>
    <row r="68" spans="2:43" x14ac:dyDescent="0.25"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335"/>
      <c r="S68" s="335"/>
      <c r="T68" s="335"/>
      <c r="U68" s="335"/>
      <c r="V68" s="335"/>
      <c r="W68" s="335"/>
      <c r="X68" s="335"/>
      <c r="Y68" s="335"/>
      <c r="Z68" s="335"/>
      <c r="AA68" s="335"/>
      <c r="AB68" s="335"/>
      <c r="AC68" s="335"/>
      <c r="AD68" s="335"/>
      <c r="AE68" s="335"/>
      <c r="AF68" s="335"/>
      <c r="AG68" s="335"/>
      <c r="AH68" s="335"/>
      <c r="AI68" s="335"/>
      <c r="AJ68" s="335"/>
      <c r="AQ68" s="304"/>
    </row>
    <row r="69" spans="2:43" x14ac:dyDescent="0.25">
      <c r="B69" s="58"/>
      <c r="C69" s="58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335"/>
      <c r="S69" s="335"/>
      <c r="T69" s="335"/>
      <c r="U69" s="335"/>
      <c r="V69" s="335"/>
      <c r="W69" s="335"/>
      <c r="X69" s="335"/>
      <c r="Y69" s="335"/>
      <c r="Z69" s="335"/>
      <c r="AA69" s="335"/>
      <c r="AB69" s="335"/>
      <c r="AC69" s="335"/>
      <c r="AD69" s="335"/>
      <c r="AE69" s="335"/>
      <c r="AF69" s="335"/>
      <c r="AG69" s="335"/>
      <c r="AH69" s="335"/>
      <c r="AI69" s="335"/>
      <c r="AJ69" s="335"/>
      <c r="AQ69" s="304"/>
    </row>
    <row r="70" spans="2:43" x14ac:dyDescent="0.25"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335"/>
      <c r="S70" s="335"/>
      <c r="T70" s="335"/>
      <c r="U70" s="335"/>
      <c r="V70" s="335"/>
      <c r="W70" s="335"/>
      <c r="X70" s="335"/>
      <c r="Y70" s="335"/>
      <c r="Z70" s="335"/>
      <c r="AA70" s="335"/>
      <c r="AB70" s="335"/>
      <c r="AC70" s="335"/>
      <c r="AD70" s="335"/>
      <c r="AE70" s="335"/>
      <c r="AF70" s="335"/>
      <c r="AG70" s="335"/>
      <c r="AH70" s="335"/>
      <c r="AI70" s="335"/>
      <c r="AJ70" s="335"/>
      <c r="AQ70" s="304"/>
    </row>
    <row r="71" spans="2:43" x14ac:dyDescent="0.25"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335"/>
      <c r="S71" s="335"/>
      <c r="T71" s="335"/>
      <c r="U71" s="335"/>
      <c r="V71" s="335"/>
      <c r="W71" s="335"/>
      <c r="X71" s="335"/>
      <c r="Y71" s="335"/>
      <c r="Z71" s="335"/>
      <c r="AA71" s="335"/>
      <c r="AB71" s="335"/>
      <c r="AC71" s="335"/>
      <c r="AD71" s="335"/>
      <c r="AE71" s="335"/>
      <c r="AF71" s="335"/>
      <c r="AG71" s="335"/>
      <c r="AH71" s="335"/>
      <c r="AI71" s="335"/>
      <c r="AJ71" s="335"/>
    </row>
    <row r="72" spans="2:43" x14ac:dyDescent="0.25"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335"/>
      <c r="S72" s="335"/>
      <c r="T72" s="335"/>
      <c r="U72" s="335"/>
      <c r="V72" s="335"/>
      <c r="W72" s="335"/>
      <c r="X72" s="335"/>
      <c r="Y72" s="335"/>
      <c r="Z72" s="335"/>
      <c r="AA72" s="335"/>
      <c r="AB72" s="335"/>
      <c r="AC72" s="335"/>
      <c r="AD72" s="335"/>
      <c r="AE72" s="335"/>
      <c r="AF72" s="335"/>
      <c r="AG72" s="335"/>
      <c r="AH72" s="335"/>
      <c r="AI72" s="335"/>
      <c r="AJ72" s="335"/>
    </row>
    <row r="73" spans="2:43" x14ac:dyDescent="0.25"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335"/>
      <c r="S73" s="335"/>
      <c r="T73" s="335"/>
      <c r="U73" s="335"/>
      <c r="V73" s="335"/>
      <c r="W73" s="335"/>
      <c r="X73" s="335"/>
      <c r="Y73" s="335"/>
      <c r="Z73" s="335"/>
      <c r="AA73" s="335"/>
      <c r="AB73" s="335"/>
      <c r="AC73" s="335"/>
      <c r="AD73" s="335"/>
      <c r="AE73" s="335"/>
      <c r="AF73" s="335"/>
      <c r="AG73" s="335"/>
      <c r="AH73" s="335"/>
      <c r="AI73" s="335"/>
      <c r="AJ73" s="335"/>
    </row>
    <row r="74" spans="2:43" x14ac:dyDescent="0.25"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335"/>
      <c r="S74" s="335"/>
      <c r="T74" s="335"/>
      <c r="U74" s="335"/>
      <c r="V74" s="335"/>
      <c r="W74" s="335"/>
      <c r="X74" s="335"/>
      <c r="Y74" s="335"/>
      <c r="Z74" s="335"/>
      <c r="AA74" s="335"/>
      <c r="AB74" s="335"/>
      <c r="AC74" s="335"/>
      <c r="AD74" s="335"/>
      <c r="AE74" s="335"/>
      <c r="AF74" s="335"/>
      <c r="AG74" s="335"/>
      <c r="AH74" s="335"/>
      <c r="AI74" s="335"/>
      <c r="AJ74" s="335"/>
    </row>
    <row r="75" spans="2:43" x14ac:dyDescent="0.25">
      <c r="B75" s="58"/>
      <c r="C75" s="58"/>
      <c r="D75" s="58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335"/>
      <c r="S75" s="335"/>
      <c r="T75" s="335"/>
      <c r="U75" s="335"/>
      <c r="V75" s="335"/>
      <c r="W75" s="335"/>
      <c r="X75" s="335"/>
      <c r="Y75" s="335"/>
      <c r="Z75" s="335"/>
      <c r="AA75" s="335"/>
      <c r="AB75" s="335"/>
      <c r="AC75" s="335"/>
      <c r="AD75" s="335"/>
      <c r="AE75" s="335"/>
      <c r="AF75" s="335"/>
      <c r="AG75" s="335"/>
      <c r="AH75" s="335"/>
      <c r="AI75" s="335"/>
      <c r="AJ75" s="335"/>
    </row>
    <row r="76" spans="2:43" x14ac:dyDescent="0.25"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335"/>
      <c r="S76" s="335"/>
      <c r="T76" s="335"/>
      <c r="U76" s="335"/>
      <c r="V76" s="335"/>
      <c r="W76" s="335"/>
      <c r="X76" s="335"/>
      <c r="Y76" s="335"/>
      <c r="Z76" s="335"/>
      <c r="AA76" s="335"/>
      <c r="AB76" s="335"/>
      <c r="AC76" s="335"/>
      <c r="AD76" s="335"/>
      <c r="AE76" s="335"/>
      <c r="AF76" s="335"/>
      <c r="AG76" s="335"/>
      <c r="AH76" s="335"/>
      <c r="AI76" s="335"/>
      <c r="AJ76" s="335"/>
    </row>
    <row r="77" spans="2:43" x14ac:dyDescent="0.25"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335"/>
      <c r="S77" s="335"/>
      <c r="T77" s="335"/>
      <c r="U77" s="335"/>
      <c r="V77" s="335"/>
      <c r="W77" s="335"/>
      <c r="X77" s="335"/>
      <c r="Y77" s="335"/>
      <c r="Z77" s="335"/>
      <c r="AA77" s="335"/>
      <c r="AB77" s="335"/>
      <c r="AC77" s="335"/>
      <c r="AD77" s="335"/>
      <c r="AE77" s="335"/>
      <c r="AF77" s="335"/>
      <c r="AG77" s="335"/>
      <c r="AH77" s="335"/>
      <c r="AI77" s="335"/>
      <c r="AJ77" s="335"/>
    </row>
    <row r="78" spans="2:43" x14ac:dyDescent="0.25"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335"/>
      <c r="S78" s="335"/>
      <c r="T78" s="335"/>
      <c r="U78" s="335"/>
      <c r="V78" s="335"/>
      <c r="W78" s="335"/>
      <c r="X78" s="335"/>
      <c r="Y78" s="335"/>
      <c r="Z78" s="335"/>
      <c r="AA78" s="335"/>
      <c r="AB78" s="335"/>
      <c r="AC78" s="335"/>
      <c r="AD78" s="335"/>
      <c r="AE78" s="335"/>
      <c r="AF78" s="335"/>
      <c r="AG78" s="335"/>
      <c r="AH78" s="335"/>
      <c r="AI78" s="335"/>
      <c r="AJ78" s="335"/>
    </row>
    <row r="79" spans="2:43" x14ac:dyDescent="0.25"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335"/>
      <c r="S79" s="335"/>
      <c r="T79" s="335"/>
      <c r="U79" s="335"/>
      <c r="V79" s="335"/>
      <c r="W79" s="335"/>
      <c r="X79" s="335"/>
      <c r="Y79" s="335"/>
      <c r="Z79" s="335"/>
      <c r="AA79" s="335"/>
      <c r="AB79" s="335"/>
      <c r="AC79" s="335"/>
      <c r="AD79" s="335"/>
      <c r="AE79" s="335"/>
      <c r="AF79" s="335"/>
      <c r="AG79" s="335"/>
      <c r="AH79" s="335"/>
      <c r="AI79" s="335"/>
      <c r="AJ79" s="335"/>
    </row>
    <row r="80" spans="2:43" x14ac:dyDescent="0.25">
      <c r="B80" s="58"/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335"/>
      <c r="S80" s="335"/>
      <c r="T80" s="335"/>
      <c r="U80" s="335"/>
      <c r="V80" s="335"/>
      <c r="W80" s="335"/>
      <c r="X80" s="335"/>
      <c r="Y80" s="335"/>
      <c r="Z80" s="335"/>
      <c r="AA80" s="335"/>
      <c r="AB80" s="335"/>
      <c r="AC80" s="335"/>
      <c r="AD80" s="335"/>
      <c r="AE80" s="335"/>
      <c r="AF80" s="335"/>
      <c r="AG80" s="335"/>
      <c r="AH80" s="335"/>
      <c r="AI80" s="335"/>
      <c r="AJ80" s="335"/>
    </row>
    <row r="81" spans="2:36" x14ac:dyDescent="0.25">
      <c r="B81" s="58"/>
      <c r="C81" s="58"/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335"/>
      <c r="S81" s="335"/>
      <c r="T81" s="335"/>
      <c r="U81" s="335"/>
      <c r="V81" s="335"/>
      <c r="W81" s="335"/>
      <c r="X81" s="335"/>
      <c r="Y81" s="335"/>
      <c r="Z81" s="335"/>
      <c r="AA81" s="335"/>
      <c r="AB81" s="335"/>
      <c r="AC81" s="335"/>
      <c r="AD81" s="335"/>
      <c r="AE81" s="335"/>
      <c r="AF81" s="335"/>
      <c r="AG81" s="335"/>
      <c r="AH81" s="335"/>
      <c r="AI81" s="335"/>
      <c r="AJ81" s="335"/>
    </row>
    <row r="82" spans="2:36" x14ac:dyDescent="0.25">
      <c r="B82" s="58"/>
      <c r="C82" s="58"/>
      <c r="D82" s="58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335"/>
      <c r="S82" s="335"/>
      <c r="T82" s="335"/>
      <c r="U82" s="335"/>
      <c r="V82" s="335"/>
      <c r="W82" s="335"/>
      <c r="X82" s="335"/>
      <c r="Y82" s="335"/>
      <c r="Z82" s="335"/>
      <c r="AA82" s="335"/>
      <c r="AB82" s="335"/>
      <c r="AC82" s="335"/>
      <c r="AD82" s="335"/>
      <c r="AE82" s="335"/>
      <c r="AF82" s="335"/>
      <c r="AG82" s="335"/>
      <c r="AH82" s="335"/>
      <c r="AI82" s="335"/>
      <c r="AJ82" s="335"/>
    </row>
    <row r="83" spans="2:36" x14ac:dyDescent="0.25">
      <c r="B83" s="58"/>
      <c r="C83" s="58"/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335"/>
      <c r="S83" s="335"/>
      <c r="T83" s="335"/>
      <c r="U83" s="335"/>
      <c r="V83" s="335"/>
      <c r="W83" s="335"/>
      <c r="X83" s="335"/>
      <c r="Y83" s="335"/>
      <c r="Z83" s="335"/>
      <c r="AA83" s="335"/>
      <c r="AB83" s="335"/>
      <c r="AC83" s="335"/>
      <c r="AD83" s="335"/>
      <c r="AE83" s="335"/>
      <c r="AF83" s="335"/>
      <c r="AG83" s="335"/>
      <c r="AH83" s="335"/>
      <c r="AI83" s="335"/>
      <c r="AJ83" s="335"/>
    </row>
    <row r="84" spans="2:36" x14ac:dyDescent="0.25">
      <c r="B84" s="58"/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335"/>
      <c r="S84" s="335"/>
      <c r="T84" s="335"/>
      <c r="U84" s="335"/>
      <c r="V84" s="335"/>
      <c r="W84" s="335"/>
      <c r="X84" s="335"/>
      <c r="Y84" s="335"/>
      <c r="Z84" s="335"/>
      <c r="AA84" s="335"/>
      <c r="AB84" s="335"/>
      <c r="AC84" s="335"/>
      <c r="AD84" s="335"/>
      <c r="AE84" s="335"/>
      <c r="AF84" s="335"/>
      <c r="AG84" s="335"/>
      <c r="AH84" s="335"/>
      <c r="AI84" s="335"/>
      <c r="AJ84" s="335"/>
    </row>
    <row r="85" spans="2:36" x14ac:dyDescent="0.25">
      <c r="B85" s="58"/>
      <c r="C85" s="58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335"/>
      <c r="S85" s="335"/>
      <c r="T85" s="335"/>
      <c r="U85" s="335"/>
      <c r="V85" s="335"/>
      <c r="W85" s="335"/>
      <c r="X85" s="335"/>
      <c r="Y85" s="335"/>
      <c r="Z85" s="335"/>
      <c r="AA85" s="335"/>
      <c r="AB85" s="335"/>
      <c r="AC85" s="335"/>
      <c r="AD85" s="335"/>
      <c r="AE85" s="335"/>
      <c r="AF85" s="335"/>
      <c r="AG85" s="335"/>
      <c r="AH85" s="335"/>
      <c r="AI85" s="335"/>
      <c r="AJ85" s="335"/>
    </row>
    <row r="86" spans="2:36" x14ac:dyDescent="0.25">
      <c r="B86" s="58"/>
      <c r="C86" s="58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335"/>
      <c r="S86" s="335"/>
      <c r="T86" s="335"/>
      <c r="U86" s="335"/>
      <c r="V86" s="335"/>
      <c r="W86" s="335"/>
      <c r="X86" s="335"/>
      <c r="Y86" s="335"/>
      <c r="Z86" s="335"/>
      <c r="AA86" s="335"/>
      <c r="AB86" s="335"/>
      <c r="AC86" s="335"/>
      <c r="AD86" s="335"/>
      <c r="AE86" s="335"/>
      <c r="AF86" s="335"/>
      <c r="AG86" s="335"/>
      <c r="AH86" s="335"/>
      <c r="AI86" s="335"/>
      <c r="AJ86" s="335"/>
    </row>
    <row r="87" spans="2:36" x14ac:dyDescent="0.25">
      <c r="B87" s="58"/>
      <c r="C87" s="58"/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335"/>
      <c r="S87" s="335"/>
      <c r="T87" s="335"/>
      <c r="U87" s="335"/>
      <c r="V87" s="335"/>
      <c r="W87" s="335"/>
      <c r="X87" s="335"/>
      <c r="Y87" s="335"/>
      <c r="Z87" s="335"/>
      <c r="AA87" s="335"/>
      <c r="AB87" s="335"/>
      <c r="AC87" s="335"/>
      <c r="AD87" s="335"/>
      <c r="AE87" s="335"/>
      <c r="AF87" s="335"/>
      <c r="AG87" s="335"/>
      <c r="AH87" s="335"/>
      <c r="AI87" s="335"/>
      <c r="AJ87" s="335"/>
    </row>
    <row r="88" spans="2:36" x14ac:dyDescent="0.25"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335"/>
      <c r="S88" s="335"/>
      <c r="T88" s="335"/>
      <c r="U88" s="335"/>
      <c r="V88" s="335"/>
      <c r="W88" s="335"/>
      <c r="X88" s="335"/>
      <c r="Y88" s="335"/>
      <c r="Z88" s="335"/>
      <c r="AA88" s="335"/>
      <c r="AB88" s="335"/>
      <c r="AC88" s="335"/>
      <c r="AD88" s="335"/>
      <c r="AE88" s="335"/>
      <c r="AF88" s="335"/>
      <c r="AG88" s="335"/>
      <c r="AH88" s="335"/>
      <c r="AI88" s="335"/>
      <c r="AJ88" s="335"/>
    </row>
    <row r="89" spans="2:36" x14ac:dyDescent="0.25">
      <c r="B89" s="58"/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335"/>
      <c r="S89" s="335"/>
      <c r="T89" s="335"/>
      <c r="U89" s="335"/>
      <c r="V89" s="335"/>
      <c r="W89" s="335"/>
      <c r="X89" s="335"/>
      <c r="Y89" s="335"/>
      <c r="Z89" s="335"/>
      <c r="AA89" s="335"/>
      <c r="AB89" s="335"/>
      <c r="AC89" s="335"/>
      <c r="AD89" s="335"/>
      <c r="AE89" s="335"/>
      <c r="AF89" s="335"/>
      <c r="AG89" s="335"/>
      <c r="AH89" s="335"/>
      <c r="AI89" s="335"/>
      <c r="AJ89" s="335"/>
    </row>
    <row r="90" spans="2:36" x14ac:dyDescent="0.25">
      <c r="B90" s="58"/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335"/>
      <c r="S90" s="335"/>
      <c r="T90" s="335"/>
      <c r="U90" s="335"/>
      <c r="V90" s="335"/>
      <c r="W90" s="335"/>
      <c r="X90" s="335"/>
      <c r="Y90" s="335"/>
      <c r="Z90" s="335"/>
      <c r="AA90" s="335"/>
      <c r="AB90" s="335"/>
      <c r="AC90" s="335"/>
      <c r="AD90" s="335"/>
      <c r="AE90" s="335"/>
      <c r="AF90" s="335"/>
      <c r="AG90" s="335"/>
      <c r="AH90" s="335"/>
      <c r="AI90" s="335"/>
      <c r="AJ90" s="335"/>
    </row>
    <row r="91" spans="2:36" x14ac:dyDescent="0.25"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335"/>
      <c r="S91" s="335"/>
      <c r="T91" s="335"/>
      <c r="U91" s="335"/>
      <c r="V91" s="335"/>
      <c r="W91" s="335"/>
      <c r="X91" s="335"/>
      <c r="Y91" s="335"/>
      <c r="Z91" s="335"/>
      <c r="AA91" s="335"/>
      <c r="AB91" s="335"/>
      <c r="AC91" s="335"/>
      <c r="AD91" s="335"/>
      <c r="AE91" s="335"/>
      <c r="AF91" s="335"/>
      <c r="AG91" s="335"/>
      <c r="AH91" s="335"/>
      <c r="AI91" s="335"/>
      <c r="AJ91" s="335"/>
    </row>
    <row r="92" spans="2:36" x14ac:dyDescent="0.25">
      <c r="B92" s="58"/>
      <c r="C92" s="58"/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335"/>
      <c r="S92" s="335"/>
      <c r="T92" s="335"/>
      <c r="U92" s="335"/>
      <c r="V92" s="335"/>
      <c r="W92" s="335"/>
      <c r="X92" s="335"/>
      <c r="Y92" s="335"/>
      <c r="Z92" s="335"/>
      <c r="AA92" s="335"/>
      <c r="AB92" s="335"/>
      <c r="AC92" s="335"/>
      <c r="AD92" s="335"/>
      <c r="AE92" s="335"/>
      <c r="AF92" s="335"/>
      <c r="AG92" s="335"/>
      <c r="AH92" s="335"/>
      <c r="AI92" s="335"/>
      <c r="AJ92" s="335"/>
    </row>
    <row r="93" spans="2:36" x14ac:dyDescent="0.25">
      <c r="B93" s="58"/>
      <c r="C93" s="58"/>
      <c r="D93" s="58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335"/>
      <c r="S93" s="335"/>
      <c r="T93" s="335"/>
      <c r="U93" s="335"/>
      <c r="V93" s="335"/>
      <c r="W93" s="335"/>
      <c r="X93" s="335"/>
      <c r="Y93" s="335"/>
      <c r="Z93" s="335"/>
      <c r="AA93" s="335"/>
      <c r="AB93" s="335"/>
      <c r="AC93" s="335"/>
      <c r="AD93" s="335"/>
      <c r="AE93" s="335"/>
      <c r="AF93" s="335"/>
      <c r="AG93" s="335"/>
      <c r="AH93" s="335"/>
      <c r="AI93" s="335"/>
      <c r="AJ93" s="335"/>
    </row>
    <row r="94" spans="2:36" x14ac:dyDescent="0.25">
      <c r="B94" s="58"/>
      <c r="C94" s="58"/>
      <c r="D94" s="58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335"/>
      <c r="S94" s="335"/>
      <c r="T94" s="335"/>
      <c r="U94" s="335"/>
      <c r="V94" s="335"/>
      <c r="W94" s="335"/>
      <c r="X94" s="335"/>
      <c r="Y94" s="335"/>
      <c r="Z94" s="335"/>
      <c r="AA94" s="335"/>
      <c r="AB94" s="335"/>
      <c r="AC94" s="335"/>
      <c r="AD94" s="335"/>
      <c r="AE94" s="335"/>
      <c r="AF94" s="335"/>
      <c r="AG94" s="335"/>
      <c r="AH94" s="335"/>
      <c r="AI94" s="335"/>
      <c r="AJ94" s="335"/>
    </row>
    <row r="95" spans="2:36" x14ac:dyDescent="0.25">
      <c r="B95" s="58"/>
      <c r="C95" s="58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335"/>
      <c r="S95" s="335"/>
      <c r="T95" s="335"/>
      <c r="U95" s="335"/>
      <c r="V95" s="335"/>
      <c r="W95" s="335"/>
      <c r="X95" s="335"/>
      <c r="Y95" s="335"/>
      <c r="Z95" s="335"/>
      <c r="AA95" s="335"/>
      <c r="AB95" s="335"/>
      <c r="AC95" s="335"/>
      <c r="AD95" s="335"/>
      <c r="AE95" s="335"/>
      <c r="AF95" s="335"/>
      <c r="AG95" s="335"/>
      <c r="AH95" s="335"/>
      <c r="AI95" s="335"/>
      <c r="AJ95" s="335"/>
    </row>
    <row r="96" spans="2:36" x14ac:dyDescent="0.25">
      <c r="B96" s="58"/>
      <c r="C96" s="58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335"/>
      <c r="S96" s="335"/>
      <c r="T96" s="335"/>
      <c r="U96" s="335"/>
      <c r="V96" s="335"/>
      <c r="W96" s="335"/>
      <c r="X96" s="335"/>
      <c r="Y96" s="335"/>
      <c r="Z96" s="335"/>
      <c r="AA96" s="335"/>
      <c r="AB96" s="335"/>
      <c r="AC96" s="335"/>
      <c r="AD96" s="335"/>
      <c r="AE96" s="335"/>
      <c r="AF96" s="335"/>
      <c r="AG96" s="335"/>
      <c r="AH96" s="335"/>
      <c r="AI96" s="335"/>
      <c r="AJ96" s="335"/>
    </row>
    <row r="97" spans="2:36" x14ac:dyDescent="0.25"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335"/>
      <c r="S97" s="335"/>
      <c r="T97" s="335"/>
      <c r="U97" s="335"/>
      <c r="V97" s="335"/>
      <c r="W97" s="335"/>
      <c r="X97" s="335"/>
      <c r="Y97" s="335"/>
      <c r="Z97" s="335"/>
      <c r="AA97" s="335"/>
      <c r="AB97" s="335"/>
      <c r="AC97" s="335"/>
      <c r="AD97" s="335"/>
      <c r="AE97" s="335"/>
      <c r="AF97" s="335"/>
      <c r="AG97" s="335"/>
      <c r="AH97" s="335"/>
      <c r="AI97" s="335"/>
      <c r="AJ97" s="335"/>
    </row>
    <row r="98" spans="2:36" x14ac:dyDescent="0.25"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335"/>
      <c r="S98" s="335"/>
      <c r="T98" s="335"/>
      <c r="U98" s="335"/>
      <c r="V98" s="335"/>
      <c r="W98" s="335"/>
      <c r="X98" s="335"/>
      <c r="Y98" s="335"/>
      <c r="Z98" s="335"/>
      <c r="AA98" s="335"/>
      <c r="AB98" s="335"/>
      <c r="AC98" s="335"/>
      <c r="AD98" s="335"/>
      <c r="AE98" s="335"/>
      <c r="AF98" s="335"/>
      <c r="AG98" s="335"/>
      <c r="AH98" s="335"/>
      <c r="AI98" s="335"/>
      <c r="AJ98" s="335"/>
    </row>
    <row r="99" spans="2:36" x14ac:dyDescent="0.25">
      <c r="B99" s="58"/>
      <c r="C99" s="58"/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335"/>
      <c r="S99" s="335"/>
      <c r="T99" s="335"/>
      <c r="U99" s="335"/>
      <c r="V99" s="335"/>
      <c r="W99" s="335"/>
      <c r="X99" s="335"/>
      <c r="Y99" s="335"/>
      <c r="Z99" s="335"/>
      <c r="AA99" s="335"/>
      <c r="AB99" s="335"/>
      <c r="AC99" s="335"/>
      <c r="AD99" s="335"/>
      <c r="AE99" s="335"/>
      <c r="AF99" s="335"/>
      <c r="AG99" s="335"/>
      <c r="AH99" s="335"/>
      <c r="AI99" s="335"/>
      <c r="AJ99" s="335"/>
    </row>
    <row r="100" spans="2:36" x14ac:dyDescent="0.25">
      <c r="B100" s="58"/>
      <c r="C100" s="58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335"/>
      <c r="S100" s="335"/>
      <c r="T100" s="335"/>
      <c r="U100" s="335"/>
      <c r="V100" s="335"/>
      <c r="W100" s="335"/>
      <c r="X100" s="335"/>
      <c r="Y100" s="335"/>
      <c r="Z100" s="335"/>
      <c r="AA100" s="335"/>
      <c r="AB100" s="335"/>
      <c r="AC100" s="335"/>
      <c r="AD100" s="335"/>
      <c r="AE100" s="335"/>
      <c r="AF100" s="335"/>
      <c r="AG100" s="335"/>
      <c r="AH100" s="335"/>
      <c r="AI100" s="335"/>
      <c r="AJ100" s="335"/>
    </row>
    <row r="101" spans="2:36" x14ac:dyDescent="0.25">
      <c r="B101" s="58"/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335"/>
      <c r="S101" s="335"/>
      <c r="T101" s="335"/>
      <c r="U101" s="335"/>
      <c r="V101" s="335"/>
      <c r="W101" s="335"/>
      <c r="X101" s="335"/>
      <c r="Y101" s="335"/>
      <c r="Z101" s="335"/>
      <c r="AA101" s="335"/>
      <c r="AB101" s="335"/>
      <c r="AC101" s="335"/>
      <c r="AD101" s="335"/>
      <c r="AE101" s="335"/>
      <c r="AF101" s="335"/>
      <c r="AG101" s="335"/>
      <c r="AH101" s="335"/>
      <c r="AI101" s="335"/>
      <c r="AJ101" s="335"/>
    </row>
    <row r="102" spans="2:36" x14ac:dyDescent="0.25"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335"/>
      <c r="S102" s="335"/>
      <c r="T102" s="335"/>
      <c r="U102" s="335"/>
      <c r="V102" s="335"/>
      <c r="W102" s="335"/>
      <c r="X102" s="335"/>
      <c r="Y102" s="335"/>
      <c r="Z102" s="335"/>
      <c r="AA102" s="335"/>
      <c r="AB102" s="335"/>
      <c r="AC102" s="335"/>
      <c r="AD102" s="335"/>
      <c r="AE102" s="335"/>
      <c r="AF102" s="335"/>
      <c r="AG102" s="335"/>
      <c r="AH102" s="335"/>
      <c r="AI102" s="335"/>
      <c r="AJ102" s="335"/>
    </row>
    <row r="103" spans="2:36" x14ac:dyDescent="0.25">
      <c r="B103" s="58"/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335"/>
      <c r="S103" s="335"/>
      <c r="T103" s="335"/>
      <c r="U103" s="335"/>
      <c r="V103" s="335"/>
      <c r="W103" s="335"/>
      <c r="X103" s="335"/>
      <c r="Y103" s="335"/>
      <c r="Z103" s="335"/>
      <c r="AA103" s="335"/>
      <c r="AB103" s="335"/>
      <c r="AC103" s="335"/>
      <c r="AD103" s="335"/>
      <c r="AE103" s="335"/>
      <c r="AF103" s="335"/>
      <c r="AG103" s="335"/>
      <c r="AH103" s="335"/>
      <c r="AI103" s="335"/>
      <c r="AJ103" s="335"/>
    </row>
    <row r="104" spans="2:36" x14ac:dyDescent="0.25"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335"/>
      <c r="S104" s="335"/>
      <c r="T104" s="335"/>
      <c r="U104" s="335"/>
      <c r="V104" s="335"/>
      <c r="W104" s="335"/>
      <c r="X104" s="335"/>
      <c r="Y104" s="335"/>
      <c r="Z104" s="335"/>
      <c r="AA104" s="335"/>
      <c r="AB104" s="335"/>
      <c r="AC104" s="335"/>
      <c r="AD104" s="335"/>
      <c r="AE104" s="335"/>
      <c r="AF104" s="335"/>
      <c r="AG104" s="335"/>
      <c r="AH104" s="335"/>
      <c r="AI104" s="335"/>
      <c r="AJ104" s="335"/>
    </row>
    <row r="105" spans="2:36" x14ac:dyDescent="0.25">
      <c r="B105" s="58"/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335"/>
      <c r="S105" s="335"/>
      <c r="T105" s="335"/>
      <c r="U105" s="335"/>
      <c r="V105" s="335"/>
      <c r="W105" s="335"/>
      <c r="X105" s="335"/>
      <c r="Y105" s="335"/>
      <c r="Z105" s="335"/>
      <c r="AA105" s="335"/>
      <c r="AB105" s="335"/>
      <c r="AC105" s="335"/>
      <c r="AD105" s="335"/>
      <c r="AE105" s="335"/>
      <c r="AF105" s="335"/>
      <c r="AG105" s="335"/>
      <c r="AH105" s="335"/>
      <c r="AI105" s="335"/>
      <c r="AJ105" s="335"/>
    </row>
    <row r="106" spans="2:36" x14ac:dyDescent="0.25"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335"/>
      <c r="S106" s="335"/>
      <c r="T106" s="335"/>
      <c r="U106" s="335"/>
      <c r="V106" s="335"/>
      <c r="W106" s="335"/>
      <c r="X106" s="335"/>
      <c r="Y106" s="335"/>
      <c r="Z106" s="335"/>
      <c r="AA106" s="335"/>
      <c r="AB106" s="335"/>
      <c r="AC106" s="335"/>
      <c r="AD106" s="335"/>
      <c r="AE106" s="335"/>
      <c r="AF106" s="335"/>
      <c r="AG106" s="335"/>
      <c r="AH106" s="335"/>
      <c r="AI106" s="335"/>
      <c r="AJ106" s="335"/>
    </row>
    <row r="107" spans="2:36" x14ac:dyDescent="0.25">
      <c r="B107" s="58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335"/>
      <c r="S107" s="335"/>
      <c r="T107" s="335"/>
      <c r="U107" s="335"/>
      <c r="V107" s="335"/>
      <c r="W107" s="335"/>
      <c r="X107" s="335"/>
      <c r="Y107" s="335"/>
      <c r="Z107" s="335"/>
      <c r="AA107" s="335"/>
      <c r="AB107" s="335"/>
      <c r="AC107" s="335"/>
      <c r="AD107" s="335"/>
      <c r="AE107" s="335"/>
      <c r="AF107" s="335"/>
      <c r="AG107" s="335"/>
      <c r="AH107" s="335"/>
      <c r="AI107" s="335"/>
      <c r="AJ107" s="335"/>
    </row>
    <row r="108" spans="2:36" x14ac:dyDescent="0.25"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335"/>
      <c r="S108" s="335"/>
      <c r="T108" s="335"/>
      <c r="U108" s="335"/>
      <c r="V108" s="335"/>
      <c r="W108" s="335"/>
      <c r="X108" s="335"/>
      <c r="Y108" s="335"/>
      <c r="Z108" s="335"/>
      <c r="AA108" s="335"/>
      <c r="AB108" s="335"/>
      <c r="AC108" s="335"/>
      <c r="AD108" s="335"/>
      <c r="AE108" s="335"/>
      <c r="AF108" s="335"/>
      <c r="AG108" s="335"/>
      <c r="AH108" s="335"/>
      <c r="AI108" s="335"/>
      <c r="AJ108" s="335"/>
    </row>
    <row r="109" spans="2:36" x14ac:dyDescent="0.25"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335"/>
      <c r="S109" s="335"/>
      <c r="T109" s="335"/>
      <c r="U109" s="335"/>
      <c r="V109" s="335"/>
      <c r="W109" s="335"/>
      <c r="X109" s="335"/>
      <c r="Y109" s="335"/>
      <c r="Z109" s="335"/>
      <c r="AA109" s="335"/>
      <c r="AB109" s="335"/>
      <c r="AC109" s="335"/>
      <c r="AD109" s="335"/>
      <c r="AE109" s="335"/>
      <c r="AF109" s="335"/>
      <c r="AG109" s="335"/>
      <c r="AH109" s="335"/>
      <c r="AI109" s="335"/>
      <c r="AJ109" s="335"/>
    </row>
    <row r="110" spans="2:36" x14ac:dyDescent="0.25"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335"/>
      <c r="S110" s="335"/>
      <c r="T110" s="335"/>
      <c r="U110" s="335"/>
      <c r="V110" s="335"/>
      <c r="W110" s="335"/>
      <c r="X110" s="335"/>
      <c r="Y110" s="335"/>
      <c r="Z110" s="335"/>
      <c r="AA110" s="335"/>
      <c r="AB110" s="335"/>
      <c r="AC110" s="335"/>
      <c r="AD110" s="335"/>
      <c r="AE110" s="335"/>
      <c r="AF110" s="335"/>
      <c r="AG110" s="335"/>
      <c r="AH110" s="335"/>
      <c r="AI110" s="335"/>
      <c r="AJ110" s="335"/>
    </row>
    <row r="111" spans="2:36" x14ac:dyDescent="0.25">
      <c r="B111" s="58"/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335"/>
      <c r="S111" s="335"/>
      <c r="T111" s="335"/>
      <c r="U111" s="335"/>
      <c r="V111" s="335"/>
      <c r="W111" s="335"/>
      <c r="X111" s="335"/>
      <c r="Y111" s="335"/>
      <c r="Z111" s="335"/>
      <c r="AA111" s="335"/>
      <c r="AB111" s="335"/>
      <c r="AC111" s="335"/>
      <c r="AD111" s="335"/>
      <c r="AE111" s="335"/>
      <c r="AF111" s="335"/>
      <c r="AG111" s="335"/>
      <c r="AH111" s="335"/>
      <c r="AI111" s="335"/>
      <c r="AJ111" s="335"/>
    </row>
    <row r="112" spans="2:36" x14ac:dyDescent="0.25"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335"/>
      <c r="S112" s="335"/>
      <c r="T112" s="335"/>
      <c r="U112" s="335"/>
      <c r="V112" s="335"/>
      <c r="W112" s="335"/>
      <c r="X112" s="335"/>
      <c r="Y112" s="335"/>
      <c r="Z112" s="335"/>
      <c r="AA112" s="335"/>
      <c r="AB112" s="335"/>
      <c r="AC112" s="335"/>
      <c r="AD112" s="335"/>
      <c r="AE112" s="335"/>
      <c r="AF112" s="335"/>
      <c r="AG112" s="335"/>
      <c r="AH112" s="335"/>
      <c r="AI112" s="335"/>
      <c r="AJ112" s="335"/>
    </row>
    <row r="113" spans="2:36" x14ac:dyDescent="0.25"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335"/>
      <c r="S113" s="335"/>
      <c r="T113" s="335"/>
      <c r="U113" s="335"/>
      <c r="V113" s="335"/>
      <c r="W113" s="335"/>
      <c r="X113" s="335"/>
      <c r="Y113" s="335"/>
      <c r="Z113" s="335"/>
      <c r="AA113" s="335"/>
      <c r="AB113" s="335"/>
      <c r="AC113" s="335"/>
      <c r="AD113" s="335"/>
      <c r="AE113" s="335"/>
      <c r="AF113" s="335"/>
      <c r="AG113" s="335"/>
      <c r="AH113" s="335"/>
      <c r="AI113" s="335"/>
      <c r="AJ113" s="335"/>
    </row>
    <row r="114" spans="2:36" x14ac:dyDescent="0.25">
      <c r="B114" s="58"/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335"/>
      <c r="S114" s="335"/>
      <c r="T114" s="335"/>
      <c r="U114" s="335"/>
      <c r="V114" s="335"/>
      <c r="W114" s="335"/>
      <c r="X114" s="335"/>
      <c r="Y114" s="335"/>
      <c r="Z114" s="335"/>
      <c r="AA114" s="335"/>
      <c r="AB114" s="335"/>
      <c r="AC114" s="335"/>
      <c r="AD114" s="335"/>
      <c r="AE114" s="335"/>
      <c r="AF114" s="335"/>
      <c r="AG114" s="335"/>
      <c r="AH114" s="335"/>
      <c r="AI114" s="335"/>
      <c r="AJ114" s="335"/>
    </row>
    <row r="115" spans="2:36" x14ac:dyDescent="0.25">
      <c r="B115" s="58"/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335"/>
      <c r="S115" s="335"/>
      <c r="T115" s="335"/>
      <c r="U115" s="335"/>
      <c r="V115" s="335"/>
      <c r="W115" s="335"/>
      <c r="X115" s="335"/>
      <c r="Y115" s="335"/>
      <c r="Z115" s="335"/>
      <c r="AA115" s="335"/>
      <c r="AB115" s="335"/>
      <c r="AC115" s="335"/>
      <c r="AD115" s="335"/>
      <c r="AE115" s="335"/>
      <c r="AF115" s="335"/>
      <c r="AG115" s="335"/>
      <c r="AH115" s="335"/>
      <c r="AI115" s="335"/>
      <c r="AJ115" s="335"/>
    </row>
    <row r="116" spans="2:36" x14ac:dyDescent="0.25">
      <c r="B116" s="58"/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335"/>
      <c r="S116" s="335"/>
      <c r="T116" s="335"/>
      <c r="U116" s="335"/>
      <c r="V116" s="335"/>
      <c r="W116" s="335"/>
      <c r="X116" s="335"/>
      <c r="Y116" s="335"/>
      <c r="Z116" s="335"/>
      <c r="AA116" s="335"/>
      <c r="AB116" s="335"/>
      <c r="AC116" s="335"/>
      <c r="AD116" s="335"/>
      <c r="AE116" s="335"/>
      <c r="AF116" s="335"/>
      <c r="AG116" s="335"/>
      <c r="AH116" s="335"/>
      <c r="AI116" s="335"/>
      <c r="AJ116" s="335"/>
    </row>
    <row r="117" spans="2:36" x14ac:dyDescent="0.25"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335"/>
      <c r="S117" s="335"/>
      <c r="T117" s="335"/>
      <c r="U117" s="335"/>
      <c r="V117" s="335"/>
      <c r="W117" s="335"/>
      <c r="X117" s="335"/>
      <c r="Y117" s="335"/>
      <c r="Z117" s="335"/>
      <c r="AA117" s="335"/>
      <c r="AB117" s="335"/>
      <c r="AC117" s="335"/>
      <c r="AD117" s="335"/>
      <c r="AE117" s="335"/>
      <c r="AF117" s="335"/>
      <c r="AG117" s="335"/>
      <c r="AH117" s="335"/>
      <c r="AI117" s="335"/>
      <c r="AJ117" s="335"/>
    </row>
    <row r="118" spans="2:36" x14ac:dyDescent="0.25"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335"/>
      <c r="S118" s="335"/>
      <c r="T118" s="335"/>
      <c r="U118" s="335"/>
      <c r="V118" s="335"/>
      <c r="W118" s="335"/>
      <c r="X118" s="335"/>
      <c r="Y118" s="335"/>
      <c r="Z118" s="335"/>
      <c r="AA118" s="335"/>
      <c r="AB118" s="335"/>
      <c r="AC118" s="335"/>
      <c r="AD118" s="335"/>
      <c r="AE118" s="335"/>
      <c r="AF118" s="335"/>
      <c r="AG118" s="335"/>
      <c r="AH118" s="335"/>
      <c r="AI118" s="335"/>
      <c r="AJ118" s="335"/>
    </row>
    <row r="119" spans="2:36" x14ac:dyDescent="0.25"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335"/>
      <c r="S119" s="335"/>
      <c r="T119" s="335"/>
      <c r="U119" s="335"/>
      <c r="V119" s="335"/>
      <c r="W119" s="335"/>
      <c r="X119" s="335"/>
      <c r="Y119" s="335"/>
      <c r="Z119" s="335"/>
      <c r="AA119" s="335"/>
      <c r="AB119" s="335"/>
      <c r="AC119" s="335"/>
      <c r="AD119" s="335"/>
      <c r="AE119" s="335"/>
      <c r="AF119" s="335"/>
      <c r="AG119" s="335"/>
      <c r="AH119" s="335"/>
      <c r="AI119" s="335"/>
      <c r="AJ119" s="335"/>
    </row>
    <row r="120" spans="2:36" x14ac:dyDescent="0.25"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335"/>
      <c r="S120" s="335"/>
      <c r="T120" s="335"/>
      <c r="U120" s="335"/>
      <c r="V120" s="335"/>
      <c r="W120" s="335"/>
      <c r="X120" s="335"/>
      <c r="Y120" s="335"/>
      <c r="Z120" s="335"/>
      <c r="AA120" s="335"/>
      <c r="AB120" s="335"/>
      <c r="AC120" s="335"/>
      <c r="AD120" s="335"/>
      <c r="AE120" s="335"/>
      <c r="AF120" s="335"/>
      <c r="AG120" s="335"/>
      <c r="AH120" s="335"/>
      <c r="AI120" s="335"/>
      <c r="AJ120" s="335"/>
    </row>
    <row r="121" spans="2:36" x14ac:dyDescent="0.25"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335"/>
      <c r="S121" s="335"/>
      <c r="T121" s="335"/>
      <c r="U121" s="335"/>
      <c r="V121" s="335"/>
      <c r="W121" s="335"/>
      <c r="X121" s="335"/>
      <c r="Y121" s="335"/>
      <c r="Z121" s="335"/>
      <c r="AA121" s="335"/>
      <c r="AB121" s="335"/>
      <c r="AC121" s="335"/>
      <c r="AD121" s="335"/>
      <c r="AE121" s="335"/>
      <c r="AF121" s="335"/>
      <c r="AG121" s="335"/>
      <c r="AH121" s="335"/>
      <c r="AI121" s="335"/>
      <c r="AJ121" s="335"/>
    </row>
    <row r="122" spans="2:36" x14ac:dyDescent="0.25"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335"/>
      <c r="S122" s="335"/>
      <c r="T122" s="335"/>
      <c r="U122" s="335"/>
      <c r="V122" s="335"/>
      <c r="W122" s="335"/>
      <c r="X122" s="335"/>
      <c r="Y122" s="335"/>
      <c r="Z122" s="335"/>
      <c r="AA122" s="335"/>
      <c r="AB122" s="335"/>
      <c r="AC122" s="335"/>
      <c r="AD122" s="335"/>
      <c r="AE122" s="335"/>
      <c r="AF122" s="335"/>
      <c r="AG122" s="335"/>
      <c r="AH122" s="335"/>
      <c r="AI122" s="335"/>
      <c r="AJ122" s="335"/>
    </row>
    <row r="123" spans="2:36" x14ac:dyDescent="0.25"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335"/>
      <c r="S123" s="335"/>
      <c r="T123" s="335"/>
      <c r="U123" s="335"/>
      <c r="V123" s="335"/>
      <c r="W123" s="335"/>
      <c r="X123" s="335"/>
      <c r="Y123" s="335"/>
      <c r="Z123" s="335"/>
      <c r="AA123" s="335"/>
      <c r="AB123" s="335"/>
      <c r="AC123" s="335"/>
      <c r="AD123" s="335"/>
      <c r="AE123" s="335"/>
      <c r="AF123" s="335"/>
      <c r="AG123" s="335"/>
      <c r="AH123" s="335"/>
      <c r="AI123" s="335"/>
      <c r="AJ123" s="335"/>
    </row>
    <row r="124" spans="2:36" x14ac:dyDescent="0.25"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335"/>
      <c r="S124" s="335"/>
      <c r="T124" s="335"/>
      <c r="U124" s="335"/>
      <c r="V124" s="335"/>
      <c r="W124" s="335"/>
      <c r="X124" s="335"/>
      <c r="Y124" s="335"/>
      <c r="Z124" s="335"/>
      <c r="AA124" s="335"/>
      <c r="AB124" s="335"/>
      <c r="AC124" s="335"/>
      <c r="AD124" s="335"/>
      <c r="AE124" s="335"/>
      <c r="AF124" s="335"/>
      <c r="AG124" s="335"/>
      <c r="AH124" s="335"/>
      <c r="AI124" s="335"/>
      <c r="AJ124" s="335"/>
    </row>
    <row r="125" spans="2:36" x14ac:dyDescent="0.25"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335"/>
      <c r="S125" s="335"/>
      <c r="T125" s="335"/>
      <c r="U125" s="335"/>
      <c r="V125" s="335"/>
      <c r="W125" s="335"/>
      <c r="X125" s="335"/>
      <c r="Y125" s="335"/>
      <c r="Z125" s="335"/>
      <c r="AA125" s="335"/>
      <c r="AB125" s="335"/>
      <c r="AC125" s="335"/>
      <c r="AD125" s="335"/>
      <c r="AE125" s="335"/>
      <c r="AF125" s="335"/>
      <c r="AG125" s="335"/>
      <c r="AH125" s="335"/>
      <c r="AI125" s="335"/>
      <c r="AJ125" s="335"/>
    </row>
    <row r="126" spans="2:36" x14ac:dyDescent="0.25"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335"/>
      <c r="S126" s="335"/>
      <c r="T126" s="335"/>
      <c r="U126" s="335"/>
      <c r="V126" s="335"/>
      <c r="W126" s="335"/>
      <c r="X126" s="335"/>
      <c r="Y126" s="335"/>
      <c r="Z126" s="335"/>
      <c r="AA126" s="335"/>
      <c r="AB126" s="335"/>
      <c r="AC126" s="335"/>
      <c r="AD126" s="335"/>
      <c r="AE126" s="335"/>
      <c r="AF126" s="335"/>
      <c r="AG126" s="335"/>
      <c r="AH126" s="335"/>
      <c r="AI126" s="335"/>
      <c r="AJ126" s="335"/>
    </row>
    <row r="127" spans="2:36" x14ac:dyDescent="0.25"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335"/>
      <c r="S127" s="335"/>
      <c r="T127" s="335"/>
      <c r="U127" s="335"/>
      <c r="V127" s="335"/>
      <c r="W127" s="335"/>
      <c r="X127" s="335"/>
      <c r="Y127" s="335"/>
      <c r="Z127" s="335"/>
      <c r="AA127" s="335"/>
      <c r="AB127" s="335"/>
      <c r="AC127" s="335"/>
      <c r="AD127" s="335"/>
      <c r="AE127" s="335"/>
      <c r="AF127" s="335"/>
      <c r="AG127" s="335"/>
      <c r="AH127" s="335"/>
      <c r="AI127" s="335"/>
      <c r="AJ127" s="335"/>
    </row>
    <row r="128" spans="2:36" x14ac:dyDescent="0.25"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335"/>
      <c r="S128" s="335"/>
      <c r="T128" s="335"/>
      <c r="U128" s="335"/>
      <c r="V128" s="335"/>
      <c r="W128" s="335"/>
      <c r="X128" s="335"/>
      <c r="Y128" s="335"/>
      <c r="Z128" s="335"/>
      <c r="AA128" s="335"/>
      <c r="AB128" s="335"/>
      <c r="AC128" s="335"/>
      <c r="AD128" s="335"/>
      <c r="AE128" s="335"/>
      <c r="AF128" s="335"/>
      <c r="AG128" s="335"/>
      <c r="AH128" s="335"/>
      <c r="AI128" s="335"/>
      <c r="AJ128" s="335"/>
    </row>
    <row r="129" spans="2:36" x14ac:dyDescent="0.25"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335"/>
      <c r="S129" s="335"/>
      <c r="T129" s="335"/>
      <c r="U129" s="335"/>
      <c r="V129" s="335"/>
      <c r="W129" s="335"/>
      <c r="X129" s="335"/>
      <c r="Y129" s="335"/>
      <c r="Z129" s="335"/>
      <c r="AA129" s="335"/>
      <c r="AB129" s="335"/>
      <c r="AC129" s="335"/>
      <c r="AD129" s="335"/>
      <c r="AE129" s="335"/>
      <c r="AF129" s="335"/>
      <c r="AG129" s="335"/>
      <c r="AH129" s="335"/>
      <c r="AI129" s="335"/>
      <c r="AJ129" s="335"/>
    </row>
    <row r="130" spans="2:36" x14ac:dyDescent="0.25"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335"/>
      <c r="S130" s="335"/>
      <c r="T130" s="335"/>
      <c r="U130" s="335"/>
      <c r="V130" s="335"/>
      <c r="W130" s="335"/>
      <c r="X130" s="335"/>
      <c r="Y130" s="335"/>
      <c r="Z130" s="335"/>
      <c r="AA130" s="335"/>
      <c r="AB130" s="335"/>
      <c r="AC130" s="335"/>
      <c r="AD130" s="335"/>
      <c r="AE130" s="335"/>
      <c r="AF130" s="335"/>
      <c r="AG130" s="335"/>
      <c r="AH130" s="335"/>
      <c r="AI130" s="335"/>
      <c r="AJ130" s="335"/>
    </row>
    <row r="131" spans="2:36" x14ac:dyDescent="0.25"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335"/>
      <c r="S131" s="335"/>
      <c r="T131" s="335"/>
      <c r="U131" s="335"/>
      <c r="V131" s="335"/>
      <c r="W131" s="335"/>
      <c r="X131" s="335"/>
      <c r="Y131" s="335"/>
      <c r="Z131" s="335"/>
      <c r="AA131" s="335"/>
      <c r="AB131" s="335"/>
      <c r="AC131" s="335"/>
      <c r="AD131" s="335"/>
      <c r="AE131" s="335"/>
      <c r="AF131" s="335"/>
      <c r="AG131" s="335"/>
      <c r="AH131" s="335"/>
      <c r="AI131" s="335"/>
      <c r="AJ131" s="335"/>
    </row>
    <row r="132" spans="2:36" x14ac:dyDescent="0.25"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335"/>
      <c r="S132" s="335"/>
      <c r="T132" s="335"/>
      <c r="U132" s="335"/>
      <c r="V132" s="335"/>
      <c r="W132" s="335"/>
      <c r="X132" s="335"/>
      <c r="Y132" s="335"/>
      <c r="Z132" s="335"/>
      <c r="AA132" s="335"/>
      <c r="AB132" s="335"/>
      <c r="AC132" s="335"/>
      <c r="AD132" s="335"/>
      <c r="AE132" s="335"/>
      <c r="AF132" s="335"/>
      <c r="AG132" s="335"/>
      <c r="AH132" s="335"/>
      <c r="AI132" s="335"/>
      <c r="AJ132" s="335"/>
    </row>
    <row r="133" spans="2:36" x14ac:dyDescent="0.25"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335"/>
      <c r="S133" s="335"/>
      <c r="T133" s="335"/>
      <c r="U133" s="335"/>
      <c r="V133" s="335"/>
      <c r="W133" s="335"/>
      <c r="X133" s="335"/>
      <c r="Y133" s="335"/>
      <c r="Z133" s="335"/>
      <c r="AA133" s="335"/>
      <c r="AB133" s="335"/>
      <c r="AC133" s="335"/>
      <c r="AD133" s="335"/>
      <c r="AE133" s="335"/>
      <c r="AF133" s="335"/>
      <c r="AG133" s="335"/>
      <c r="AH133" s="335"/>
      <c r="AI133" s="335"/>
      <c r="AJ133" s="335"/>
    </row>
    <row r="134" spans="2:36" x14ac:dyDescent="0.25"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335"/>
      <c r="S134" s="335"/>
      <c r="T134" s="335"/>
      <c r="U134" s="335"/>
      <c r="V134" s="335"/>
      <c r="W134" s="335"/>
      <c r="X134" s="335"/>
      <c r="Y134" s="335"/>
      <c r="Z134" s="335"/>
      <c r="AA134" s="335"/>
      <c r="AB134" s="335"/>
      <c r="AC134" s="335"/>
      <c r="AD134" s="335"/>
      <c r="AE134" s="335"/>
      <c r="AF134" s="335"/>
      <c r="AG134" s="335"/>
      <c r="AH134" s="335"/>
      <c r="AI134" s="335"/>
      <c r="AJ134" s="335"/>
    </row>
    <row r="135" spans="2:36" x14ac:dyDescent="0.25"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335"/>
      <c r="S135" s="335"/>
      <c r="T135" s="335"/>
      <c r="U135" s="335"/>
      <c r="V135" s="335"/>
      <c r="W135" s="335"/>
      <c r="X135" s="335"/>
      <c r="Y135" s="335"/>
      <c r="Z135" s="335"/>
      <c r="AA135" s="335"/>
      <c r="AB135" s="335"/>
      <c r="AC135" s="335"/>
      <c r="AD135" s="335"/>
      <c r="AE135" s="335"/>
      <c r="AF135" s="335"/>
      <c r="AG135" s="335"/>
      <c r="AH135" s="335"/>
      <c r="AI135" s="335"/>
      <c r="AJ135" s="335"/>
    </row>
    <row r="136" spans="2:36" x14ac:dyDescent="0.25"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335"/>
      <c r="S136" s="335"/>
      <c r="T136" s="335"/>
      <c r="U136" s="335"/>
      <c r="V136" s="335"/>
      <c r="W136" s="335"/>
      <c r="X136" s="335"/>
      <c r="Y136" s="335"/>
      <c r="Z136" s="335"/>
      <c r="AA136" s="335"/>
      <c r="AB136" s="335"/>
      <c r="AC136" s="335"/>
      <c r="AD136" s="335"/>
      <c r="AE136" s="335"/>
      <c r="AF136" s="335"/>
      <c r="AG136" s="335"/>
      <c r="AH136" s="335"/>
      <c r="AI136" s="335"/>
      <c r="AJ136" s="335"/>
    </row>
    <row r="137" spans="2:36" x14ac:dyDescent="0.25"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335"/>
      <c r="S137" s="335"/>
      <c r="T137" s="335"/>
      <c r="U137" s="335"/>
      <c r="V137" s="335"/>
      <c r="W137" s="335"/>
      <c r="X137" s="335"/>
      <c r="Y137" s="335"/>
      <c r="Z137" s="335"/>
      <c r="AA137" s="335"/>
      <c r="AB137" s="335"/>
      <c r="AC137" s="335"/>
      <c r="AD137" s="335"/>
      <c r="AE137" s="335"/>
      <c r="AF137" s="335"/>
      <c r="AG137" s="335"/>
      <c r="AH137" s="335"/>
      <c r="AI137" s="335"/>
      <c r="AJ137" s="335"/>
    </row>
    <row r="138" spans="2:36" x14ac:dyDescent="0.25"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335"/>
      <c r="S138" s="335"/>
      <c r="T138" s="335"/>
      <c r="U138" s="335"/>
      <c r="V138" s="335"/>
      <c r="W138" s="335"/>
      <c r="X138" s="335"/>
      <c r="Y138" s="335"/>
      <c r="Z138" s="335"/>
      <c r="AA138" s="335"/>
      <c r="AB138" s="335"/>
      <c r="AC138" s="335"/>
      <c r="AD138" s="335"/>
      <c r="AE138" s="335"/>
      <c r="AF138" s="335"/>
      <c r="AG138" s="335"/>
      <c r="AH138" s="335"/>
      <c r="AI138" s="335"/>
      <c r="AJ138" s="335"/>
    </row>
    <row r="139" spans="2:36" x14ac:dyDescent="0.25"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335"/>
      <c r="S139" s="335"/>
      <c r="T139" s="335"/>
      <c r="U139" s="335"/>
      <c r="V139" s="335"/>
      <c r="W139" s="335"/>
      <c r="X139" s="335"/>
      <c r="Y139" s="335"/>
      <c r="Z139" s="335"/>
      <c r="AA139" s="335"/>
      <c r="AB139" s="335"/>
      <c r="AC139" s="335"/>
      <c r="AD139" s="335"/>
      <c r="AE139" s="335"/>
      <c r="AF139" s="335"/>
      <c r="AG139" s="335"/>
      <c r="AH139" s="335"/>
      <c r="AI139" s="335"/>
      <c r="AJ139" s="335"/>
    </row>
    <row r="140" spans="2:36" x14ac:dyDescent="0.25"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335"/>
      <c r="S140" s="335"/>
      <c r="T140" s="335"/>
      <c r="U140" s="335"/>
      <c r="V140" s="335"/>
      <c r="W140" s="335"/>
      <c r="X140" s="335"/>
      <c r="Y140" s="335"/>
      <c r="Z140" s="335"/>
      <c r="AA140" s="335"/>
      <c r="AB140" s="335"/>
      <c r="AC140" s="335"/>
      <c r="AD140" s="335"/>
      <c r="AE140" s="335"/>
      <c r="AF140" s="335"/>
      <c r="AG140" s="335"/>
      <c r="AH140" s="335"/>
      <c r="AI140" s="335"/>
      <c r="AJ140" s="335"/>
    </row>
    <row r="141" spans="2:36" x14ac:dyDescent="0.25"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335"/>
      <c r="S141" s="335"/>
      <c r="T141" s="335"/>
      <c r="U141" s="335"/>
      <c r="V141" s="335"/>
      <c r="W141" s="335"/>
      <c r="X141" s="335"/>
      <c r="Y141" s="335"/>
      <c r="Z141" s="335"/>
      <c r="AA141" s="335"/>
      <c r="AB141" s="335"/>
      <c r="AC141" s="335"/>
      <c r="AD141" s="335"/>
      <c r="AE141" s="335"/>
      <c r="AF141" s="335"/>
      <c r="AG141" s="335"/>
      <c r="AH141" s="335"/>
      <c r="AI141" s="335"/>
      <c r="AJ141" s="335"/>
    </row>
    <row r="142" spans="2:36" x14ac:dyDescent="0.25"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335"/>
      <c r="S142" s="335"/>
      <c r="T142" s="335"/>
      <c r="U142" s="335"/>
      <c r="V142" s="335"/>
      <c r="W142" s="335"/>
      <c r="X142" s="335"/>
      <c r="Y142" s="335"/>
      <c r="Z142" s="335"/>
      <c r="AA142" s="335"/>
      <c r="AB142" s="335"/>
      <c r="AC142" s="335"/>
      <c r="AD142" s="335"/>
      <c r="AE142" s="335"/>
      <c r="AF142" s="335"/>
      <c r="AG142" s="335"/>
      <c r="AH142" s="335"/>
      <c r="AI142" s="335"/>
      <c r="AJ142" s="335"/>
    </row>
    <row r="143" spans="2:36" x14ac:dyDescent="0.25"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335"/>
      <c r="S143" s="335"/>
      <c r="T143" s="335"/>
      <c r="U143" s="335"/>
      <c r="V143" s="335"/>
      <c r="W143" s="335"/>
      <c r="X143" s="335"/>
      <c r="Y143" s="335"/>
      <c r="Z143" s="335"/>
      <c r="AA143" s="335"/>
      <c r="AB143" s="335"/>
      <c r="AC143" s="335"/>
      <c r="AD143" s="335"/>
      <c r="AE143" s="335"/>
      <c r="AF143" s="335"/>
      <c r="AG143" s="335"/>
      <c r="AH143" s="335"/>
      <c r="AI143" s="335"/>
      <c r="AJ143" s="335"/>
    </row>
    <row r="144" spans="2:36" x14ac:dyDescent="0.25"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335"/>
      <c r="S144" s="335"/>
      <c r="T144" s="335"/>
      <c r="U144" s="335"/>
      <c r="V144" s="335"/>
      <c r="W144" s="335"/>
      <c r="X144" s="335"/>
      <c r="Y144" s="335"/>
      <c r="Z144" s="335"/>
      <c r="AA144" s="335"/>
      <c r="AB144" s="335"/>
      <c r="AC144" s="335"/>
      <c r="AD144" s="335"/>
      <c r="AE144" s="335"/>
      <c r="AF144" s="335"/>
      <c r="AG144" s="335"/>
      <c r="AH144" s="335"/>
      <c r="AI144" s="335"/>
      <c r="AJ144" s="335"/>
    </row>
    <row r="145" spans="2:36" x14ac:dyDescent="0.25"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335"/>
      <c r="S145" s="335"/>
      <c r="T145" s="335"/>
      <c r="U145" s="335"/>
      <c r="V145" s="335"/>
      <c r="W145" s="335"/>
      <c r="X145" s="335"/>
      <c r="Y145" s="335"/>
      <c r="Z145" s="335"/>
      <c r="AA145" s="335"/>
      <c r="AB145" s="335"/>
      <c r="AC145" s="335"/>
      <c r="AD145" s="335"/>
      <c r="AE145" s="335"/>
      <c r="AF145" s="335"/>
      <c r="AG145" s="335"/>
      <c r="AH145" s="335"/>
      <c r="AI145" s="335"/>
      <c r="AJ145" s="335"/>
    </row>
    <row r="146" spans="2:36" x14ac:dyDescent="0.25"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335"/>
      <c r="S146" s="335"/>
      <c r="T146" s="335"/>
      <c r="U146" s="335"/>
      <c r="V146" s="335"/>
      <c r="W146" s="335"/>
      <c r="X146" s="335"/>
      <c r="Y146" s="335"/>
      <c r="Z146" s="335"/>
      <c r="AA146" s="335"/>
      <c r="AB146" s="335"/>
      <c r="AC146" s="335"/>
      <c r="AD146" s="335"/>
      <c r="AE146" s="335"/>
      <c r="AF146" s="335"/>
      <c r="AG146" s="335"/>
      <c r="AH146" s="335"/>
      <c r="AI146" s="335"/>
      <c r="AJ146" s="335"/>
    </row>
    <row r="147" spans="2:36" x14ac:dyDescent="0.25"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335"/>
      <c r="S147" s="335"/>
      <c r="T147" s="335"/>
      <c r="U147" s="335"/>
      <c r="V147" s="335"/>
      <c r="W147" s="335"/>
      <c r="X147" s="335"/>
      <c r="Y147" s="335"/>
      <c r="Z147" s="335"/>
      <c r="AA147" s="335"/>
      <c r="AB147" s="335"/>
      <c r="AC147" s="335"/>
      <c r="AD147" s="335"/>
      <c r="AE147" s="335"/>
      <c r="AF147" s="335"/>
      <c r="AG147" s="335"/>
      <c r="AH147" s="335"/>
      <c r="AI147" s="335"/>
      <c r="AJ147" s="335"/>
    </row>
    <row r="148" spans="2:36" x14ac:dyDescent="0.25"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335"/>
      <c r="S148" s="335"/>
      <c r="T148" s="335"/>
      <c r="U148" s="335"/>
      <c r="V148" s="335"/>
      <c r="W148" s="335"/>
      <c r="X148" s="335"/>
      <c r="Y148" s="335"/>
      <c r="Z148" s="335"/>
      <c r="AA148" s="335"/>
      <c r="AB148" s="335"/>
      <c r="AC148" s="335"/>
      <c r="AD148" s="335"/>
      <c r="AE148" s="335"/>
      <c r="AF148" s="335"/>
      <c r="AG148" s="335"/>
      <c r="AH148" s="335"/>
      <c r="AI148" s="335"/>
      <c r="AJ148" s="335"/>
    </row>
    <row r="149" spans="2:36" x14ac:dyDescent="0.25"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335"/>
      <c r="S149" s="335"/>
      <c r="T149" s="335"/>
      <c r="U149" s="335"/>
      <c r="V149" s="335"/>
      <c r="W149" s="335"/>
      <c r="X149" s="335"/>
      <c r="Y149" s="335"/>
      <c r="Z149" s="335"/>
      <c r="AA149" s="335"/>
      <c r="AB149" s="335"/>
      <c r="AC149" s="335"/>
      <c r="AD149" s="335"/>
      <c r="AE149" s="335"/>
      <c r="AF149" s="335"/>
      <c r="AG149" s="335"/>
      <c r="AH149" s="335"/>
      <c r="AI149" s="335"/>
      <c r="AJ149" s="335"/>
    </row>
    <row r="150" spans="2:36" x14ac:dyDescent="0.25"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335"/>
      <c r="S150" s="335"/>
      <c r="T150" s="335"/>
      <c r="U150" s="335"/>
      <c r="V150" s="335"/>
      <c r="W150" s="335"/>
      <c r="X150" s="335"/>
      <c r="Y150" s="335"/>
      <c r="Z150" s="335"/>
      <c r="AA150" s="335"/>
      <c r="AB150" s="335"/>
      <c r="AC150" s="335"/>
      <c r="AD150" s="335"/>
      <c r="AE150" s="335"/>
      <c r="AF150" s="335"/>
      <c r="AG150" s="335"/>
      <c r="AH150" s="335"/>
      <c r="AI150" s="335"/>
      <c r="AJ150" s="335"/>
    </row>
    <row r="151" spans="2:36" x14ac:dyDescent="0.25">
      <c r="B151" s="58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335"/>
      <c r="S151" s="335"/>
      <c r="T151" s="335"/>
      <c r="U151" s="335"/>
      <c r="V151" s="335"/>
      <c r="W151" s="335"/>
      <c r="X151" s="335"/>
      <c r="Y151" s="335"/>
      <c r="Z151" s="335"/>
      <c r="AA151" s="335"/>
      <c r="AB151" s="335"/>
      <c r="AC151" s="335"/>
      <c r="AD151" s="335"/>
      <c r="AE151" s="335"/>
      <c r="AF151" s="335"/>
      <c r="AG151" s="335"/>
      <c r="AH151" s="335"/>
      <c r="AI151" s="335"/>
      <c r="AJ151" s="335"/>
    </row>
    <row r="152" spans="2:36" x14ac:dyDescent="0.25">
      <c r="B152" s="58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335"/>
      <c r="S152" s="335"/>
      <c r="T152" s="335"/>
      <c r="U152" s="335"/>
      <c r="V152" s="335"/>
      <c r="W152" s="335"/>
      <c r="X152" s="335"/>
      <c r="Y152" s="335"/>
      <c r="Z152" s="335"/>
      <c r="AA152" s="335"/>
      <c r="AB152" s="335"/>
      <c r="AC152" s="335"/>
      <c r="AD152" s="335"/>
      <c r="AE152" s="335"/>
      <c r="AF152" s="335"/>
      <c r="AG152" s="335"/>
      <c r="AH152" s="335"/>
      <c r="AI152" s="335"/>
      <c r="AJ152" s="335"/>
    </row>
    <row r="153" spans="2:36" x14ac:dyDescent="0.25"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335"/>
      <c r="S153" s="335"/>
      <c r="T153" s="335"/>
      <c r="U153" s="335"/>
      <c r="V153" s="335"/>
      <c r="W153" s="335"/>
      <c r="X153" s="335"/>
      <c r="Y153" s="335"/>
      <c r="Z153" s="335"/>
      <c r="AA153" s="335"/>
      <c r="AB153" s="335"/>
      <c r="AC153" s="335"/>
      <c r="AD153" s="335"/>
      <c r="AE153" s="335"/>
      <c r="AF153" s="335"/>
      <c r="AG153" s="335"/>
      <c r="AH153" s="335"/>
      <c r="AI153" s="335"/>
      <c r="AJ153" s="335"/>
    </row>
    <row r="154" spans="2:36" x14ac:dyDescent="0.25"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335"/>
      <c r="S154" s="335"/>
      <c r="T154" s="335"/>
      <c r="U154" s="335"/>
      <c r="V154" s="335"/>
      <c r="W154" s="335"/>
      <c r="X154" s="335"/>
      <c r="Y154" s="335"/>
      <c r="Z154" s="335"/>
      <c r="AA154" s="335"/>
      <c r="AB154" s="335"/>
      <c r="AC154" s="335"/>
      <c r="AD154" s="335"/>
      <c r="AE154" s="335"/>
      <c r="AF154" s="335"/>
      <c r="AG154" s="335"/>
      <c r="AH154" s="335"/>
      <c r="AI154" s="335"/>
      <c r="AJ154" s="335"/>
    </row>
    <row r="155" spans="2:36" x14ac:dyDescent="0.25">
      <c r="B155" s="58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335"/>
      <c r="S155" s="335"/>
      <c r="T155" s="335"/>
      <c r="U155" s="335"/>
      <c r="V155" s="335"/>
      <c r="W155" s="335"/>
      <c r="X155" s="335"/>
      <c r="Y155" s="335"/>
      <c r="Z155" s="335"/>
      <c r="AA155" s="335"/>
      <c r="AB155" s="335"/>
      <c r="AC155" s="335"/>
      <c r="AD155" s="335"/>
      <c r="AE155" s="335"/>
      <c r="AF155" s="335"/>
      <c r="AG155" s="335"/>
      <c r="AH155" s="335"/>
      <c r="AI155" s="335"/>
      <c r="AJ155" s="335"/>
    </row>
    <row r="156" spans="2:36" x14ac:dyDescent="0.25"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335"/>
      <c r="S156" s="335"/>
      <c r="T156" s="335"/>
      <c r="U156" s="335"/>
      <c r="V156" s="335"/>
      <c r="W156" s="335"/>
      <c r="X156" s="335"/>
      <c r="Y156" s="335"/>
      <c r="Z156" s="335"/>
      <c r="AA156" s="335"/>
      <c r="AB156" s="335"/>
      <c r="AC156" s="335"/>
      <c r="AD156" s="335"/>
      <c r="AE156" s="335"/>
      <c r="AF156" s="335"/>
      <c r="AG156" s="335"/>
      <c r="AH156" s="335"/>
      <c r="AI156" s="335"/>
      <c r="AJ156" s="335"/>
    </row>
    <row r="157" spans="2:36" x14ac:dyDescent="0.25">
      <c r="B157" s="58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335"/>
      <c r="S157" s="335"/>
      <c r="T157" s="335"/>
      <c r="U157" s="335"/>
      <c r="V157" s="335"/>
      <c r="W157" s="335"/>
      <c r="X157" s="335"/>
      <c r="Y157" s="335"/>
      <c r="Z157" s="335"/>
      <c r="AA157" s="335"/>
      <c r="AB157" s="335"/>
      <c r="AC157" s="335"/>
      <c r="AD157" s="335"/>
      <c r="AE157" s="335"/>
      <c r="AF157" s="335"/>
      <c r="AG157" s="335"/>
      <c r="AH157" s="335"/>
      <c r="AI157" s="335"/>
      <c r="AJ157" s="335"/>
    </row>
    <row r="158" spans="2:36" x14ac:dyDescent="0.25">
      <c r="B158" s="58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335"/>
      <c r="S158" s="335"/>
      <c r="T158" s="335"/>
      <c r="U158" s="335"/>
      <c r="V158" s="335"/>
      <c r="W158" s="335"/>
      <c r="X158" s="335"/>
      <c r="Y158" s="335"/>
      <c r="Z158" s="335"/>
      <c r="AA158" s="335"/>
      <c r="AB158" s="335"/>
      <c r="AC158" s="335"/>
      <c r="AD158" s="335"/>
      <c r="AE158" s="335"/>
      <c r="AF158" s="335"/>
      <c r="AG158" s="335"/>
      <c r="AH158" s="335"/>
      <c r="AI158" s="335"/>
      <c r="AJ158" s="335"/>
    </row>
    <row r="159" spans="2:36" x14ac:dyDescent="0.25">
      <c r="B159" s="58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335"/>
      <c r="S159" s="335"/>
      <c r="T159" s="335"/>
      <c r="U159" s="335"/>
      <c r="V159" s="335"/>
      <c r="W159" s="335"/>
      <c r="X159" s="335"/>
      <c r="Y159" s="335"/>
      <c r="Z159" s="335"/>
      <c r="AA159" s="335"/>
      <c r="AB159" s="335"/>
      <c r="AC159" s="335"/>
      <c r="AD159" s="335"/>
      <c r="AE159" s="335"/>
      <c r="AF159" s="335"/>
      <c r="AG159" s="335"/>
      <c r="AH159" s="335"/>
      <c r="AI159" s="335"/>
      <c r="AJ159" s="335"/>
    </row>
    <row r="160" spans="2:36" x14ac:dyDescent="0.25"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335"/>
      <c r="S160" s="335"/>
      <c r="T160" s="335"/>
      <c r="U160" s="335"/>
      <c r="V160" s="335"/>
      <c r="W160" s="335"/>
      <c r="X160" s="335"/>
      <c r="Y160" s="335"/>
      <c r="Z160" s="335"/>
      <c r="AA160" s="335"/>
      <c r="AB160" s="335"/>
      <c r="AC160" s="335"/>
      <c r="AD160" s="335"/>
      <c r="AE160" s="335"/>
      <c r="AF160" s="335"/>
      <c r="AG160" s="335"/>
      <c r="AH160" s="335"/>
      <c r="AI160" s="335"/>
      <c r="AJ160" s="335"/>
    </row>
    <row r="161" spans="2:36" x14ac:dyDescent="0.25"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335"/>
      <c r="S161" s="335"/>
      <c r="T161" s="335"/>
      <c r="U161" s="335"/>
      <c r="V161" s="335"/>
      <c r="W161" s="335"/>
      <c r="X161" s="335"/>
      <c r="Y161" s="335"/>
      <c r="Z161" s="335"/>
      <c r="AA161" s="335"/>
      <c r="AB161" s="335"/>
      <c r="AC161" s="335"/>
      <c r="AD161" s="335"/>
      <c r="AE161" s="335"/>
      <c r="AF161" s="335"/>
      <c r="AG161" s="335"/>
      <c r="AH161" s="335"/>
      <c r="AI161" s="335"/>
      <c r="AJ161" s="335"/>
    </row>
    <row r="162" spans="2:36" x14ac:dyDescent="0.25">
      <c r="B162" s="58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335"/>
      <c r="S162" s="335"/>
      <c r="T162" s="335"/>
      <c r="U162" s="335"/>
      <c r="V162" s="335"/>
      <c r="W162" s="335"/>
      <c r="X162" s="335"/>
      <c r="Y162" s="335"/>
      <c r="Z162" s="335"/>
      <c r="AA162" s="335"/>
      <c r="AB162" s="335"/>
      <c r="AC162" s="335"/>
      <c r="AD162" s="335"/>
      <c r="AE162" s="335"/>
      <c r="AF162" s="335"/>
      <c r="AG162" s="335"/>
      <c r="AH162" s="335"/>
      <c r="AI162" s="335"/>
      <c r="AJ162" s="335"/>
    </row>
    <row r="163" spans="2:36" x14ac:dyDescent="0.25">
      <c r="B163" s="58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335"/>
      <c r="S163" s="335"/>
      <c r="T163" s="335"/>
      <c r="U163" s="335"/>
      <c r="V163" s="335"/>
      <c r="W163" s="335"/>
      <c r="X163" s="335"/>
      <c r="Y163" s="335"/>
      <c r="Z163" s="335"/>
      <c r="AA163" s="335"/>
      <c r="AB163" s="335"/>
      <c r="AC163" s="335"/>
      <c r="AD163" s="335"/>
      <c r="AE163" s="335"/>
      <c r="AF163" s="335"/>
      <c r="AG163" s="335"/>
      <c r="AH163" s="335"/>
      <c r="AI163" s="335"/>
      <c r="AJ163" s="335"/>
    </row>
    <row r="164" spans="2:36" x14ac:dyDescent="0.25">
      <c r="B164" s="58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335"/>
      <c r="S164" s="335"/>
      <c r="T164" s="335"/>
      <c r="U164" s="335"/>
      <c r="V164" s="335"/>
      <c r="W164" s="335"/>
      <c r="X164" s="335"/>
      <c r="Y164" s="335"/>
      <c r="Z164" s="335"/>
      <c r="AA164" s="335"/>
      <c r="AB164" s="335"/>
      <c r="AC164" s="335"/>
      <c r="AD164" s="335"/>
      <c r="AE164" s="335"/>
      <c r="AF164" s="335"/>
      <c r="AG164" s="335"/>
      <c r="AH164" s="335"/>
      <c r="AI164" s="335"/>
      <c r="AJ164" s="335"/>
    </row>
    <row r="165" spans="2:36" x14ac:dyDescent="0.25">
      <c r="B165" s="58"/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335"/>
      <c r="S165" s="335"/>
      <c r="T165" s="335"/>
      <c r="U165" s="335"/>
      <c r="V165" s="335"/>
      <c r="W165" s="335"/>
      <c r="X165" s="335"/>
      <c r="Y165" s="335"/>
      <c r="Z165" s="335"/>
      <c r="AA165" s="335"/>
      <c r="AB165" s="335"/>
      <c r="AC165" s="335"/>
      <c r="AD165" s="335"/>
      <c r="AE165" s="335"/>
      <c r="AF165" s="335"/>
      <c r="AG165" s="335"/>
      <c r="AH165" s="335"/>
      <c r="AI165" s="335"/>
      <c r="AJ165" s="335"/>
    </row>
    <row r="166" spans="2:36" x14ac:dyDescent="0.25">
      <c r="B166" s="58"/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335"/>
      <c r="S166" s="335"/>
      <c r="T166" s="335"/>
      <c r="U166" s="335"/>
      <c r="V166" s="335"/>
      <c r="W166" s="335"/>
      <c r="X166" s="335"/>
      <c r="Y166" s="335"/>
      <c r="Z166" s="335"/>
      <c r="AA166" s="335"/>
      <c r="AB166" s="335"/>
      <c r="AC166" s="335"/>
      <c r="AD166" s="335"/>
      <c r="AE166" s="335"/>
      <c r="AF166" s="335"/>
      <c r="AG166" s="335"/>
      <c r="AH166" s="335"/>
      <c r="AI166" s="335"/>
      <c r="AJ166" s="335"/>
    </row>
    <row r="167" spans="2:36" x14ac:dyDescent="0.25">
      <c r="B167" s="58"/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335"/>
      <c r="S167" s="335"/>
      <c r="T167" s="335"/>
      <c r="U167" s="335"/>
      <c r="V167" s="335"/>
      <c r="W167" s="335"/>
      <c r="X167" s="335"/>
      <c r="Y167" s="335"/>
      <c r="Z167" s="335"/>
      <c r="AA167" s="335"/>
      <c r="AB167" s="335"/>
      <c r="AC167" s="335"/>
      <c r="AD167" s="335"/>
      <c r="AE167" s="335"/>
      <c r="AF167" s="335"/>
      <c r="AG167" s="335"/>
      <c r="AH167" s="335"/>
      <c r="AI167" s="335"/>
      <c r="AJ167" s="335"/>
    </row>
    <row r="168" spans="2:36" x14ac:dyDescent="0.25">
      <c r="B168" s="58"/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335"/>
      <c r="S168" s="335"/>
      <c r="T168" s="335"/>
      <c r="U168" s="335"/>
      <c r="V168" s="335"/>
      <c r="W168" s="335"/>
      <c r="X168" s="335"/>
      <c r="Y168" s="335"/>
      <c r="Z168" s="335"/>
      <c r="AA168" s="335"/>
      <c r="AB168" s="335"/>
      <c r="AC168" s="335"/>
      <c r="AD168" s="335"/>
      <c r="AE168" s="335"/>
      <c r="AF168" s="335"/>
      <c r="AG168" s="335"/>
      <c r="AH168" s="335"/>
      <c r="AI168" s="335"/>
      <c r="AJ168" s="335"/>
    </row>
    <row r="169" spans="2:36" x14ac:dyDescent="0.25">
      <c r="B169" s="58"/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335"/>
      <c r="S169" s="335"/>
      <c r="T169" s="335"/>
      <c r="U169" s="335"/>
      <c r="V169" s="335"/>
      <c r="W169" s="335"/>
      <c r="X169" s="335"/>
      <c r="Y169" s="335"/>
      <c r="Z169" s="335"/>
      <c r="AA169" s="335"/>
      <c r="AB169" s="335"/>
      <c r="AC169" s="335"/>
      <c r="AD169" s="335"/>
      <c r="AE169" s="335"/>
      <c r="AF169" s="335"/>
      <c r="AG169" s="335"/>
      <c r="AH169" s="335"/>
      <c r="AI169" s="335"/>
      <c r="AJ169" s="335"/>
    </row>
    <row r="170" spans="2:36" x14ac:dyDescent="0.25">
      <c r="B170" s="58"/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335"/>
      <c r="S170" s="335"/>
      <c r="T170" s="335"/>
      <c r="U170" s="335"/>
      <c r="V170" s="335"/>
      <c r="W170" s="335"/>
      <c r="X170" s="335"/>
      <c r="Y170" s="335"/>
      <c r="Z170" s="335"/>
      <c r="AA170" s="335"/>
      <c r="AB170" s="335"/>
      <c r="AC170" s="335"/>
      <c r="AD170" s="335"/>
      <c r="AE170" s="335"/>
      <c r="AF170" s="335"/>
      <c r="AG170" s="335"/>
      <c r="AH170" s="335"/>
      <c r="AI170" s="335"/>
      <c r="AJ170" s="335"/>
    </row>
    <row r="171" spans="2:36" x14ac:dyDescent="0.25">
      <c r="B171" s="58"/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335"/>
      <c r="S171" s="335"/>
      <c r="T171" s="335"/>
      <c r="U171" s="335"/>
      <c r="V171" s="335"/>
      <c r="W171" s="335"/>
      <c r="X171" s="335"/>
      <c r="Y171" s="335"/>
      <c r="Z171" s="335"/>
      <c r="AA171" s="335"/>
      <c r="AB171" s="335"/>
      <c r="AC171" s="335"/>
      <c r="AD171" s="335"/>
      <c r="AE171" s="335"/>
      <c r="AF171" s="335"/>
      <c r="AG171" s="335"/>
      <c r="AH171" s="335"/>
      <c r="AI171" s="335"/>
      <c r="AJ171" s="335"/>
    </row>
    <row r="172" spans="2:36" x14ac:dyDescent="0.25">
      <c r="B172" s="58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335"/>
      <c r="S172" s="335"/>
      <c r="T172" s="335"/>
      <c r="U172" s="335"/>
      <c r="V172" s="335"/>
      <c r="W172" s="335"/>
      <c r="X172" s="335"/>
      <c r="Y172" s="335"/>
      <c r="Z172" s="335"/>
      <c r="AA172" s="335"/>
      <c r="AB172" s="335"/>
      <c r="AC172" s="335"/>
      <c r="AD172" s="335"/>
      <c r="AE172" s="335"/>
      <c r="AF172" s="335"/>
      <c r="AG172" s="335"/>
      <c r="AH172" s="335"/>
      <c r="AI172" s="335"/>
      <c r="AJ172" s="335"/>
    </row>
    <row r="173" spans="2:36" x14ac:dyDescent="0.25">
      <c r="B173" s="58"/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335"/>
      <c r="S173" s="335"/>
      <c r="T173" s="335"/>
      <c r="U173" s="335"/>
      <c r="V173" s="335"/>
      <c r="W173" s="335"/>
      <c r="X173" s="335"/>
      <c r="Y173" s="335"/>
      <c r="Z173" s="335"/>
      <c r="AA173" s="335"/>
      <c r="AB173" s="335"/>
      <c r="AC173" s="335"/>
      <c r="AD173" s="335"/>
      <c r="AE173" s="335"/>
      <c r="AF173" s="335"/>
      <c r="AG173" s="335"/>
      <c r="AH173" s="335"/>
      <c r="AI173" s="335"/>
      <c r="AJ173" s="335"/>
    </row>
    <row r="174" spans="2:36" x14ac:dyDescent="0.25">
      <c r="B174" s="58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335"/>
      <c r="S174" s="335"/>
      <c r="T174" s="335"/>
      <c r="U174" s="335"/>
      <c r="V174" s="335"/>
      <c r="W174" s="335"/>
      <c r="X174" s="335"/>
      <c r="Y174" s="335"/>
      <c r="Z174" s="335"/>
      <c r="AA174" s="335"/>
      <c r="AB174" s="335"/>
      <c r="AC174" s="335"/>
      <c r="AD174" s="335"/>
      <c r="AE174" s="335"/>
      <c r="AF174" s="335"/>
      <c r="AG174" s="335"/>
      <c r="AH174" s="335"/>
      <c r="AI174" s="335"/>
      <c r="AJ174" s="335"/>
    </row>
    <row r="175" spans="2:36" x14ac:dyDescent="0.25">
      <c r="B175" s="58"/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335"/>
      <c r="S175" s="335"/>
      <c r="T175" s="335"/>
      <c r="U175" s="335"/>
      <c r="V175" s="335"/>
      <c r="W175" s="335"/>
      <c r="X175" s="335"/>
      <c r="Y175" s="335"/>
      <c r="Z175" s="335"/>
      <c r="AA175" s="335"/>
      <c r="AB175" s="335"/>
      <c r="AC175" s="335"/>
      <c r="AD175" s="335"/>
      <c r="AE175" s="335"/>
      <c r="AF175" s="335"/>
      <c r="AG175" s="335"/>
      <c r="AH175" s="335"/>
      <c r="AI175" s="335"/>
      <c r="AJ175" s="335"/>
    </row>
    <row r="176" spans="2:36" x14ac:dyDescent="0.25">
      <c r="B176" s="58"/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335"/>
      <c r="S176" s="335"/>
      <c r="T176" s="335"/>
      <c r="U176" s="335"/>
      <c r="V176" s="335"/>
      <c r="W176" s="335"/>
      <c r="X176" s="335"/>
      <c r="Y176" s="335"/>
      <c r="Z176" s="335"/>
      <c r="AA176" s="335"/>
      <c r="AB176" s="335"/>
      <c r="AC176" s="335"/>
      <c r="AD176" s="335"/>
      <c r="AE176" s="335"/>
      <c r="AF176" s="335"/>
      <c r="AG176" s="335"/>
      <c r="AH176" s="335"/>
      <c r="AI176" s="335"/>
      <c r="AJ176" s="335"/>
    </row>
    <row r="177" spans="2:36" x14ac:dyDescent="0.25">
      <c r="B177" s="58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335"/>
      <c r="S177" s="335"/>
      <c r="T177" s="335"/>
      <c r="U177" s="335"/>
      <c r="V177" s="335"/>
      <c r="W177" s="335"/>
      <c r="X177" s="335"/>
      <c r="Y177" s="335"/>
      <c r="Z177" s="335"/>
      <c r="AA177" s="335"/>
      <c r="AB177" s="335"/>
      <c r="AC177" s="335"/>
      <c r="AD177" s="335"/>
      <c r="AE177" s="335"/>
      <c r="AF177" s="335"/>
      <c r="AG177" s="335"/>
      <c r="AH177" s="335"/>
      <c r="AI177" s="335"/>
      <c r="AJ177" s="335"/>
    </row>
    <row r="178" spans="2:36" x14ac:dyDescent="0.25">
      <c r="B178" s="58"/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335"/>
      <c r="S178" s="335"/>
      <c r="T178" s="335"/>
      <c r="U178" s="335"/>
      <c r="V178" s="335"/>
      <c r="W178" s="335"/>
      <c r="X178" s="335"/>
      <c r="Y178" s="335"/>
      <c r="Z178" s="335"/>
      <c r="AA178" s="335"/>
      <c r="AB178" s="335"/>
      <c r="AC178" s="335"/>
      <c r="AD178" s="335"/>
      <c r="AE178" s="335"/>
      <c r="AF178" s="335"/>
      <c r="AG178" s="335"/>
      <c r="AH178" s="335"/>
      <c r="AI178" s="335"/>
      <c r="AJ178" s="335"/>
    </row>
    <row r="179" spans="2:36" x14ac:dyDescent="0.25">
      <c r="B179" s="58"/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/>
      <c r="P179" s="58"/>
      <c r="Q179" s="58"/>
      <c r="R179" s="335"/>
      <c r="S179" s="335"/>
      <c r="T179" s="335"/>
      <c r="U179" s="335"/>
      <c r="V179" s="335"/>
      <c r="W179" s="335"/>
      <c r="X179" s="335"/>
      <c r="Y179" s="335"/>
      <c r="Z179" s="335"/>
      <c r="AA179" s="335"/>
      <c r="AB179" s="335"/>
      <c r="AC179" s="335"/>
      <c r="AD179" s="335"/>
      <c r="AE179" s="335"/>
      <c r="AF179" s="335"/>
      <c r="AG179" s="335"/>
      <c r="AH179" s="335"/>
      <c r="AI179" s="335"/>
      <c r="AJ179" s="335"/>
    </row>
    <row r="180" spans="2:36" x14ac:dyDescent="0.25">
      <c r="B180" s="58"/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/>
      <c r="P180" s="58"/>
      <c r="Q180" s="58"/>
      <c r="R180" s="335"/>
      <c r="S180" s="335"/>
      <c r="T180" s="335"/>
      <c r="U180" s="335"/>
      <c r="V180" s="335"/>
      <c r="W180" s="335"/>
      <c r="X180" s="335"/>
      <c r="Y180" s="335"/>
      <c r="Z180" s="335"/>
      <c r="AA180" s="335"/>
      <c r="AB180" s="335"/>
      <c r="AC180" s="335"/>
      <c r="AD180" s="335"/>
      <c r="AE180" s="335"/>
      <c r="AF180" s="335"/>
      <c r="AG180" s="335"/>
      <c r="AH180" s="335"/>
      <c r="AI180" s="335"/>
      <c r="AJ180" s="335"/>
    </row>
    <row r="181" spans="2:36" x14ac:dyDescent="0.25">
      <c r="B181" s="58"/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335"/>
      <c r="S181" s="335"/>
      <c r="T181" s="335"/>
      <c r="U181" s="335"/>
      <c r="V181" s="335"/>
      <c r="W181" s="335"/>
      <c r="X181" s="335"/>
      <c r="Y181" s="335"/>
      <c r="Z181" s="335"/>
      <c r="AA181" s="335"/>
      <c r="AB181" s="335"/>
      <c r="AC181" s="335"/>
      <c r="AD181" s="335"/>
      <c r="AE181" s="335"/>
      <c r="AF181" s="335"/>
      <c r="AG181" s="335"/>
      <c r="AH181" s="335"/>
      <c r="AI181" s="335"/>
      <c r="AJ181" s="335"/>
    </row>
    <row r="182" spans="2:36" x14ac:dyDescent="0.25"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335"/>
      <c r="S182" s="335"/>
      <c r="T182" s="335"/>
      <c r="U182" s="335"/>
      <c r="V182" s="335"/>
      <c r="W182" s="335"/>
      <c r="X182" s="335"/>
      <c r="Y182" s="335"/>
      <c r="Z182" s="335"/>
      <c r="AA182" s="335"/>
      <c r="AB182" s="335"/>
      <c r="AC182" s="335"/>
      <c r="AD182" s="335"/>
      <c r="AE182" s="335"/>
      <c r="AF182" s="335"/>
      <c r="AG182" s="335"/>
      <c r="AH182" s="335"/>
      <c r="AI182" s="335"/>
      <c r="AJ182" s="335"/>
    </row>
    <row r="183" spans="2:36" x14ac:dyDescent="0.25">
      <c r="B183" s="58"/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335"/>
      <c r="S183" s="335"/>
      <c r="T183" s="335"/>
      <c r="U183" s="335"/>
      <c r="V183" s="335"/>
      <c r="W183" s="335"/>
      <c r="X183" s="335"/>
      <c r="Y183" s="335"/>
      <c r="Z183" s="335"/>
      <c r="AA183" s="335"/>
      <c r="AB183" s="335"/>
      <c r="AC183" s="335"/>
      <c r="AD183" s="335"/>
      <c r="AE183" s="335"/>
      <c r="AF183" s="335"/>
      <c r="AG183" s="335"/>
      <c r="AH183" s="335"/>
      <c r="AI183" s="335"/>
      <c r="AJ183" s="335"/>
    </row>
    <row r="184" spans="2:36" x14ac:dyDescent="0.25">
      <c r="B184" s="58"/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335"/>
      <c r="S184" s="335"/>
      <c r="T184" s="335"/>
      <c r="U184" s="335"/>
      <c r="V184" s="335"/>
      <c r="W184" s="335"/>
      <c r="X184" s="335"/>
      <c r="Y184" s="335"/>
      <c r="Z184" s="335"/>
      <c r="AA184" s="335"/>
      <c r="AB184" s="335"/>
      <c r="AC184" s="335"/>
      <c r="AD184" s="335"/>
      <c r="AE184" s="335"/>
      <c r="AF184" s="335"/>
      <c r="AG184" s="335"/>
      <c r="AH184" s="335"/>
      <c r="AI184" s="335"/>
      <c r="AJ184" s="335"/>
    </row>
    <row r="185" spans="2:36" x14ac:dyDescent="0.25">
      <c r="B185" s="58"/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335"/>
      <c r="S185" s="335"/>
      <c r="T185" s="335"/>
      <c r="U185" s="335"/>
      <c r="V185" s="335"/>
      <c r="W185" s="335"/>
      <c r="X185" s="335"/>
      <c r="Y185" s="335"/>
      <c r="Z185" s="335"/>
      <c r="AA185" s="335"/>
      <c r="AB185" s="335"/>
      <c r="AC185" s="335"/>
      <c r="AD185" s="335"/>
      <c r="AE185" s="335"/>
      <c r="AF185" s="335"/>
      <c r="AG185" s="335"/>
      <c r="AH185" s="335"/>
      <c r="AI185" s="335"/>
      <c r="AJ185" s="335"/>
    </row>
    <row r="186" spans="2:36" x14ac:dyDescent="0.25">
      <c r="B186" s="58"/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335"/>
      <c r="S186" s="335"/>
      <c r="T186" s="335"/>
      <c r="U186" s="335"/>
      <c r="V186" s="335"/>
      <c r="W186" s="335"/>
      <c r="X186" s="335"/>
      <c r="Y186" s="335"/>
      <c r="Z186" s="335"/>
      <c r="AA186" s="335"/>
      <c r="AB186" s="335"/>
      <c r="AC186" s="335"/>
      <c r="AD186" s="335"/>
      <c r="AE186" s="335"/>
      <c r="AF186" s="335"/>
      <c r="AG186" s="335"/>
      <c r="AH186" s="335"/>
      <c r="AI186" s="335"/>
      <c r="AJ186" s="335"/>
    </row>
    <row r="187" spans="2:36" x14ac:dyDescent="0.25">
      <c r="B187" s="58"/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335"/>
      <c r="S187" s="335"/>
      <c r="T187" s="335"/>
      <c r="U187" s="335"/>
      <c r="V187" s="335"/>
      <c r="W187" s="335"/>
      <c r="X187" s="335"/>
      <c r="Y187" s="335"/>
      <c r="Z187" s="335"/>
      <c r="AA187" s="335"/>
      <c r="AB187" s="335"/>
      <c r="AC187" s="335"/>
      <c r="AD187" s="335"/>
      <c r="AE187" s="335"/>
      <c r="AF187" s="335"/>
      <c r="AG187" s="335"/>
      <c r="AH187" s="335"/>
      <c r="AI187" s="335"/>
      <c r="AJ187" s="335"/>
    </row>
    <row r="188" spans="2:36" x14ac:dyDescent="0.25">
      <c r="B188" s="58"/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335"/>
      <c r="S188" s="335"/>
      <c r="T188" s="335"/>
      <c r="U188" s="335"/>
      <c r="V188" s="335"/>
      <c r="W188" s="335"/>
      <c r="X188" s="335"/>
      <c r="Y188" s="335"/>
      <c r="Z188" s="335"/>
      <c r="AA188" s="335"/>
      <c r="AB188" s="335"/>
      <c r="AC188" s="335"/>
      <c r="AD188" s="335"/>
      <c r="AE188" s="335"/>
      <c r="AF188" s="335"/>
      <c r="AG188" s="335"/>
      <c r="AH188" s="335"/>
      <c r="AI188" s="335"/>
      <c r="AJ188" s="335"/>
    </row>
    <row r="189" spans="2:36" x14ac:dyDescent="0.25">
      <c r="B189" s="58"/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335"/>
      <c r="S189" s="335"/>
      <c r="T189" s="335"/>
      <c r="U189" s="335"/>
      <c r="V189" s="335"/>
      <c r="W189" s="335"/>
      <c r="X189" s="335"/>
      <c r="Y189" s="335"/>
      <c r="Z189" s="335"/>
      <c r="AA189" s="335"/>
      <c r="AB189" s="335"/>
      <c r="AC189" s="335"/>
      <c r="AD189" s="335"/>
      <c r="AE189" s="335"/>
      <c r="AF189" s="335"/>
      <c r="AG189" s="335"/>
      <c r="AH189" s="335"/>
      <c r="AI189" s="335"/>
      <c r="AJ189" s="335"/>
    </row>
    <row r="190" spans="2:36" x14ac:dyDescent="0.25">
      <c r="B190" s="58"/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335"/>
      <c r="S190" s="335"/>
      <c r="T190" s="335"/>
      <c r="U190" s="335"/>
      <c r="V190" s="335"/>
      <c r="W190" s="335"/>
      <c r="X190" s="335"/>
      <c r="Y190" s="335"/>
      <c r="Z190" s="335"/>
      <c r="AA190" s="335"/>
      <c r="AB190" s="335"/>
      <c r="AC190" s="335"/>
      <c r="AD190" s="335"/>
      <c r="AE190" s="335"/>
      <c r="AF190" s="335"/>
      <c r="AG190" s="335"/>
      <c r="AH190" s="335"/>
      <c r="AI190" s="335"/>
      <c r="AJ190" s="335"/>
    </row>
    <row r="191" spans="2:36" x14ac:dyDescent="0.25">
      <c r="B191" s="58"/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335"/>
      <c r="S191" s="335"/>
      <c r="T191" s="335"/>
      <c r="U191" s="335"/>
      <c r="V191" s="335"/>
      <c r="W191" s="335"/>
      <c r="X191" s="335"/>
      <c r="Y191" s="335"/>
      <c r="Z191" s="335"/>
      <c r="AA191" s="335"/>
      <c r="AB191" s="335"/>
      <c r="AC191" s="335"/>
      <c r="AD191" s="335"/>
      <c r="AE191" s="335"/>
      <c r="AF191" s="335"/>
      <c r="AG191" s="335"/>
      <c r="AH191" s="335"/>
      <c r="AI191" s="335"/>
      <c r="AJ191" s="335"/>
    </row>
    <row r="192" spans="2:36" x14ac:dyDescent="0.25">
      <c r="B192" s="58"/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335"/>
      <c r="S192" s="335"/>
      <c r="T192" s="335"/>
      <c r="U192" s="335"/>
      <c r="V192" s="335"/>
      <c r="W192" s="335"/>
      <c r="X192" s="335"/>
      <c r="Y192" s="335"/>
      <c r="Z192" s="335"/>
      <c r="AA192" s="335"/>
      <c r="AB192" s="335"/>
      <c r="AC192" s="335"/>
      <c r="AD192" s="335"/>
      <c r="AE192" s="335"/>
      <c r="AF192" s="335"/>
      <c r="AG192" s="335"/>
      <c r="AH192" s="335"/>
      <c r="AI192" s="335"/>
      <c r="AJ192" s="335"/>
    </row>
    <row r="193" spans="2:36" x14ac:dyDescent="0.25">
      <c r="B193" s="58"/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335"/>
      <c r="S193" s="335"/>
      <c r="T193" s="335"/>
      <c r="U193" s="335"/>
      <c r="V193" s="335"/>
      <c r="W193" s="335"/>
      <c r="X193" s="335"/>
      <c r="Y193" s="335"/>
      <c r="Z193" s="335"/>
      <c r="AA193" s="335"/>
      <c r="AB193" s="335"/>
      <c r="AC193" s="335"/>
      <c r="AD193" s="335"/>
      <c r="AE193" s="335"/>
      <c r="AF193" s="335"/>
      <c r="AG193" s="335"/>
      <c r="AH193" s="335"/>
      <c r="AI193" s="335"/>
      <c r="AJ193" s="335"/>
    </row>
    <row r="194" spans="2:36" x14ac:dyDescent="0.25">
      <c r="B194" s="58"/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335"/>
      <c r="S194" s="335"/>
      <c r="T194" s="335"/>
      <c r="U194" s="335"/>
      <c r="V194" s="335"/>
      <c r="W194" s="335"/>
      <c r="X194" s="335"/>
      <c r="Y194" s="335"/>
      <c r="Z194" s="335"/>
      <c r="AA194" s="335"/>
      <c r="AB194" s="335"/>
      <c r="AC194" s="335"/>
      <c r="AD194" s="335"/>
      <c r="AE194" s="335"/>
      <c r="AF194" s="335"/>
      <c r="AG194" s="335"/>
      <c r="AH194" s="335"/>
      <c r="AI194" s="335"/>
      <c r="AJ194" s="335"/>
    </row>
    <row r="195" spans="2:36" x14ac:dyDescent="0.25">
      <c r="B195" s="58"/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335"/>
      <c r="S195" s="335"/>
      <c r="T195" s="335"/>
      <c r="U195" s="335"/>
      <c r="V195" s="335"/>
      <c r="W195" s="335"/>
      <c r="X195" s="335"/>
      <c r="Y195" s="335"/>
      <c r="Z195" s="335"/>
      <c r="AA195" s="335"/>
      <c r="AB195" s="335"/>
      <c r="AC195" s="335"/>
      <c r="AD195" s="335"/>
      <c r="AE195" s="335"/>
      <c r="AF195" s="335"/>
      <c r="AG195" s="335"/>
      <c r="AH195" s="335"/>
      <c r="AI195" s="335"/>
      <c r="AJ195" s="335"/>
    </row>
    <row r="196" spans="2:36" x14ac:dyDescent="0.25"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335"/>
      <c r="S196" s="335"/>
      <c r="T196" s="335"/>
      <c r="U196" s="335"/>
      <c r="V196" s="335"/>
      <c r="W196" s="335"/>
      <c r="X196" s="335"/>
      <c r="Y196" s="335"/>
      <c r="Z196" s="335"/>
      <c r="AA196" s="335"/>
      <c r="AB196" s="335"/>
      <c r="AC196" s="335"/>
      <c r="AD196" s="335"/>
      <c r="AE196" s="335"/>
      <c r="AF196" s="335"/>
      <c r="AG196" s="335"/>
      <c r="AH196" s="335"/>
      <c r="AI196" s="335"/>
      <c r="AJ196" s="335"/>
    </row>
    <row r="197" spans="2:36" x14ac:dyDescent="0.25">
      <c r="B197" s="58"/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335"/>
      <c r="S197" s="335"/>
      <c r="T197" s="335"/>
      <c r="U197" s="335"/>
      <c r="V197" s="335"/>
      <c r="W197" s="335"/>
      <c r="X197" s="335"/>
      <c r="Y197" s="335"/>
      <c r="Z197" s="335"/>
      <c r="AA197" s="335"/>
      <c r="AB197" s="335"/>
      <c r="AC197" s="335"/>
      <c r="AD197" s="335"/>
      <c r="AE197" s="335"/>
      <c r="AF197" s="335"/>
      <c r="AG197" s="335"/>
      <c r="AH197" s="335"/>
      <c r="AI197" s="335"/>
      <c r="AJ197" s="335"/>
    </row>
    <row r="198" spans="2:36" x14ac:dyDescent="0.25">
      <c r="B198" s="58"/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335"/>
      <c r="S198" s="335"/>
      <c r="T198" s="335"/>
      <c r="U198" s="335"/>
      <c r="V198" s="335"/>
      <c r="W198" s="335"/>
      <c r="X198" s="335"/>
      <c r="Y198" s="335"/>
      <c r="Z198" s="335"/>
      <c r="AA198" s="335"/>
      <c r="AB198" s="335"/>
      <c r="AC198" s="335"/>
      <c r="AD198" s="335"/>
      <c r="AE198" s="335"/>
      <c r="AF198" s="335"/>
      <c r="AG198" s="335"/>
      <c r="AH198" s="335"/>
      <c r="AI198" s="335"/>
      <c r="AJ198" s="335"/>
    </row>
    <row r="199" spans="2:36" x14ac:dyDescent="0.25">
      <c r="B199" s="58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335"/>
      <c r="S199" s="335"/>
      <c r="T199" s="335"/>
      <c r="U199" s="335"/>
      <c r="V199" s="335"/>
      <c r="W199" s="335"/>
      <c r="X199" s="335"/>
      <c r="Y199" s="335"/>
      <c r="Z199" s="335"/>
      <c r="AA199" s="335"/>
      <c r="AB199" s="335"/>
      <c r="AC199" s="335"/>
      <c r="AD199" s="335"/>
      <c r="AE199" s="335"/>
      <c r="AF199" s="335"/>
      <c r="AG199" s="335"/>
      <c r="AH199" s="335"/>
      <c r="AI199" s="335"/>
      <c r="AJ199" s="335"/>
    </row>
    <row r="200" spans="2:36" x14ac:dyDescent="0.25">
      <c r="B200" s="58"/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335"/>
      <c r="S200" s="335"/>
      <c r="T200" s="335"/>
      <c r="U200" s="335"/>
      <c r="V200" s="335"/>
      <c r="W200" s="335"/>
      <c r="X200" s="335"/>
      <c r="Y200" s="335"/>
      <c r="Z200" s="335"/>
      <c r="AA200" s="335"/>
      <c r="AB200" s="335"/>
      <c r="AC200" s="335"/>
      <c r="AD200" s="335"/>
      <c r="AE200" s="335"/>
      <c r="AF200" s="335"/>
      <c r="AG200" s="335"/>
      <c r="AH200" s="335"/>
      <c r="AI200" s="335"/>
      <c r="AJ200" s="335"/>
    </row>
    <row r="201" spans="2:36" x14ac:dyDescent="0.25">
      <c r="B201" s="58"/>
      <c r="C201" s="58"/>
      <c r="D201" s="58"/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/>
      <c r="P201" s="58"/>
      <c r="Q201" s="58"/>
      <c r="R201" s="335"/>
      <c r="S201" s="335"/>
      <c r="T201" s="335"/>
      <c r="U201" s="335"/>
      <c r="V201" s="335"/>
      <c r="W201" s="335"/>
      <c r="X201" s="335"/>
      <c r="Y201" s="335"/>
      <c r="Z201" s="335"/>
      <c r="AA201" s="335"/>
      <c r="AB201" s="335"/>
      <c r="AC201" s="335"/>
      <c r="AD201" s="335"/>
      <c r="AE201" s="335"/>
      <c r="AF201" s="335"/>
      <c r="AG201" s="335"/>
      <c r="AH201" s="335"/>
      <c r="AI201" s="335"/>
      <c r="AJ201" s="335"/>
    </row>
    <row r="202" spans="2:36" x14ac:dyDescent="0.25">
      <c r="B202" s="58"/>
      <c r="C202" s="58"/>
      <c r="D202" s="58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58"/>
      <c r="Q202" s="58"/>
      <c r="R202" s="335"/>
      <c r="S202" s="335"/>
      <c r="T202" s="335"/>
      <c r="U202" s="335"/>
      <c r="V202" s="335"/>
      <c r="W202" s="335"/>
      <c r="X202" s="335"/>
      <c r="Y202" s="335"/>
      <c r="Z202" s="335"/>
      <c r="AA202" s="335"/>
      <c r="AB202" s="335"/>
      <c r="AC202" s="335"/>
      <c r="AD202" s="335"/>
      <c r="AE202" s="335"/>
      <c r="AF202" s="335"/>
      <c r="AG202" s="335"/>
      <c r="AH202" s="335"/>
      <c r="AI202" s="335"/>
      <c r="AJ202" s="335"/>
    </row>
    <row r="203" spans="2:36" x14ac:dyDescent="0.25">
      <c r="B203" s="58"/>
      <c r="C203" s="58"/>
      <c r="D203" s="58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335"/>
      <c r="S203" s="335"/>
      <c r="T203" s="335"/>
      <c r="U203" s="335"/>
      <c r="V203" s="335"/>
      <c r="W203" s="335"/>
      <c r="X203" s="335"/>
      <c r="Y203" s="335"/>
      <c r="Z203" s="335"/>
      <c r="AA203" s="335"/>
      <c r="AB203" s="335"/>
      <c r="AC203" s="335"/>
      <c r="AD203" s="335"/>
      <c r="AE203" s="335"/>
      <c r="AF203" s="335"/>
      <c r="AG203" s="335"/>
      <c r="AH203" s="335"/>
      <c r="AI203" s="335"/>
      <c r="AJ203" s="335"/>
    </row>
    <row r="204" spans="2:36" x14ac:dyDescent="0.25">
      <c r="B204" s="58"/>
      <c r="C204" s="58"/>
      <c r="D204" s="58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335"/>
      <c r="S204" s="335"/>
      <c r="T204" s="335"/>
      <c r="U204" s="335"/>
      <c r="V204" s="335"/>
      <c r="W204" s="335"/>
      <c r="X204" s="335"/>
      <c r="Y204" s="335"/>
      <c r="Z204" s="335"/>
      <c r="AA204" s="335"/>
      <c r="AB204" s="335"/>
      <c r="AC204" s="335"/>
      <c r="AD204" s="335"/>
      <c r="AE204" s="335"/>
      <c r="AF204" s="335"/>
      <c r="AG204" s="335"/>
      <c r="AH204" s="335"/>
      <c r="AI204" s="335"/>
      <c r="AJ204" s="335"/>
    </row>
    <row r="205" spans="2:36" x14ac:dyDescent="0.25">
      <c r="B205" s="58"/>
      <c r="C205" s="58"/>
      <c r="D205" s="58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335"/>
      <c r="S205" s="335"/>
      <c r="T205" s="335"/>
      <c r="U205" s="335"/>
      <c r="V205" s="335"/>
      <c r="W205" s="335"/>
      <c r="X205" s="335"/>
      <c r="Y205" s="335"/>
      <c r="Z205" s="335"/>
      <c r="AA205" s="335"/>
      <c r="AB205" s="335"/>
      <c r="AC205" s="335"/>
      <c r="AD205" s="335"/>
      <c r="AE205" s="335"/>
      <c r="AF205" s="335"/>
      <c r="AG205" s="335"/>
      <c r="AH205" s="335"/>
      <c r="AI205" s="335"/>
      <c r="AJ205" s="335"/>
    </row>
    <row r="206" spans="2:36" x14ac:dyDescent="0.25">
      <c r="B206" s="58"/>
      <c r="C206" s="58"/>
      <c r="D206" s="58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335"/>
      <c r="S206" s="335"/>
      <c r="T206" s="335"/>
      <c r="U206" s="335"/>
      <c r="V206" s="335"/>
      <c r="W206" s="335"/>
      <c r="X206" s="335"/>
      <c r="Y206" s="335"/>
      <c r="Z206" s="335"/>
      <c r="AA206" s="335"/>
      <c r="AB206" s="335"/>
      <c r="AC206" s="335"/>
      <c r="AD206" s="335"/>
      <c r="AE206" s="335"/>
      <c r="AF206" s="335"/>
      <c r="AG206" s="335"/>
      <c r="AH206" s="335"/>
      <c r="AI206" s="335"/>
      <c r="AJ206" s="335"/>
    </row>
    <row r="207" spans="2:36" x14ac:dyDescent="0.25">
      <c r="B207" s="58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335"/>
      <c r="S207" s="335"/>
      <c r="T207" s="335"/>
      <c r="U207" s="335"/>
      <c r="V207" s="335"/>
      <c r="W207" s="335"/>
      <c r="X207" s="335"/>
      <c r="Y207" s="335"/>
      <c r="Z207" s="335"/>
      <c r="AA207" s="335"/>
      <c r="AB207" s="335"/>
      <c r="AC207" s="335"/>
      <c r="AD207" s="335"/>
      <c r="AE207" s="335"/>
      <c r="AF207" s="335"/>
      <c r="AG207" s="335"/>
      <c r="AH207" s="335"/>
      <c r="AI207" s="335"/>
      <c r="AJ207" s="335"/>
    </row>
  </sheetData>
  <sheetProtection password="9010" sheet="1" objects="1" scenarios="1" selectLockedCells="1"/>
  <mergeCells count="26">
    <mergeCell ref="BD8:BD9"/>
    <mergeCell ref="BE8:BE9"/>
    <mergeCell ref="BK8:BK9"/>
    <mergeCell ref="BF8:BF9"/>
    <mergeCell ref="BG8:BG9"/>
    <mergeCell ref="BH8:BH9"/>
    <mergeCell ref="BI8:BI9"/>
    <mergeCell ref="BJ8:BJ9"/>
    <mergeCell ref="C6:R7"/>
    <mergeCell ref="D8:L9"/>
    <mergeCell ref="C11:G11"/>
    <mergeCell ref="L26:P26"/>
    <mergeCell ref="BC8:BC9"/>
    <mergeCell ref="AU8:AU9"/>
    <mergeCell ref="AV8:AV9"/>
    <mergeCell ref="AW8:AW9"/>
    <mergeCell ref="AX8:AX9"/>
    <mergeCell ref="AY8:AY9"/>
    <mergeCell ref="AZ8:AZ9"/>
    <mergeCell ref="AS8:AS9"/>
    <mergeCell ref="AT8:AT9"/>
    <mergeCell ref="BM7:BM9"/>
    <mergeCell ref="BO7:BO8"/>
    <mergeCell ref="BP7:BP8"/>
    <mergeCell ref="BQ7:BQ8"/>
    <mergeCell ref="BS7:BS9"/>
  </mergeCells>
  <dataValidations count="1">
    <dataValidation type="list" allowBlank="1" showInputMessage="1" showErrorMessage="1" sqref="S9">
      <formula1>$AR$10:$AR$60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FF00"/>
  </sheetPr>
  <dimension ref="A1:AA60"/>
  <sheetViews>
    <sheetView showGridLines="0" showRowColHeader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10.7109375" customWidth="1"/>
    <col min="2" max="2" width="4.42578125" customWidth="1"/>
    <col min="3" max="3" width="5.7109375" customWidth="1"/>
    <col min="4" max="4" width="10.42578125" customWidth="1"/>
    <col min="5" max="5" width="14.7109375" customWidth="1"/>
    <col min="6" max="6" width="5.42578125" customWidth="1"/>
    <col min="7" max="7" width="11.42578125" customWidth="1"/>
    <col min="8" max="8" width="26.7109375" customWidth="1"/>
    <col min="9" max="9" width="14.7109375" customWidth="1"/>
    <col min="19" max="22" width="12.85546875" hidden="1" customWidth="1"/>
    <col min="23" max="23" width="9.140625" hidden="1" customWidth="1"/>
    <col min="24" max="27" width="12.85546875" hidden="1" customWidth="1"/>
    <col min="28" max="28" width="9.140625" customWidth="1"/>
  </cols>
  <sheetData>
    <row r="1" spans="1:27" x14ac:dyDescent="0.25">
      <c r="A1" s="437"/>
    </row>
    <row r="6" spans="1:27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</row>
    <row r="7" spans="1:27" ht="19.5" customHeight="1" x14ac:dyDescent="0.25">
      <c r="B7" s="9"/>
      <c r="C7" s="503"/>
      <c r="D7" s="503"/>
      <c r="E7" s="503"/>
      <c r="F7" s="126"/>
      <c r="G7" s="503"/>
      <c r="H7" s="503"/>
      <c r="I7" s="503"/>
      <c r="J7" s="126"/>
      <c r="K7" s="126"/>
      <c r="L7" s="9"/>
      <c r="N7" s="520" t="s">
        <v>278</v>
      </c>
      <c r="O7" s="520"/>
      <c r="P7" s="520"/>
      <c r="Q7" s="520"/>
      <c r="S7" s="517" t="s">
        <v>113</v>
      </c>
      <c r="T7" s="517"/>
      <c r="U7" s="517"/>
      <c r="V7" s="517"/>
      <c r="X7" s="517" t="s">
        <v>114</v>
      </c>
      <c r="Y7" s="517"/>
      <c r="Z7" s="517"/>
      <c r="AA7" s="517"/>
    </row>
    <row r="8" spans="1:27" x14ac:dyDescent="0.25">
      <c r="B8" s="9"/>
      <c r="C8" s="503"/>
      <c r="D8" s="503"/>
      <c r="E8" s="290"/>
      <c r="F8" s="126"/>
      <c r="G8" s="503"/>
      <c r="H8" s="503"/>
      <c r="I8" s="290"/>
      <c r="J8" s="126"/>
      <c r="K8" s="126"/>
      <c r="L8" s="9"/>
      <c r="S8" s="8" t="s">
        <v>87</v>
      </c>
      <c r="T8" s="8" t="s">
        <v>112</v>
      </c>
      <c r="U8" s="8" t="s">
        <v>84</v>
      </c>
      <c r="V8" s="8" t="s">
        <v>87</v>
      </c>
      <c r="W8" s="2"/>
      <c r="X8" s="8" t="s">
        <v>87</v>
      </c>
      <c r="Y8" s="8" t="s">
        <v>91</v>
      </c>
      <c r="Z8" s="8" t="s">
        <v>86</v>
      </c>
      <c r="AA8" s="8" t="s">
        <v>87</v>
      </c>
    </row>
    <row r="9" spans="1:27" ht="18.75" x14ac:dyDescent="0.3">
      <c r="B9" s="9"/>
      <c r="C9" s="127"/>
      <c r="D9" s="128"/>
      <c r="E9" s="525" t="s">
        <v>277</v>
      </c>
      <c r="F9" s="525"/>
      <c r="G9" s="525"/>
      <c r="H9" s="128"/>
      <c r="I9" s="129"/>
      <c r="J9" s="126"/>
      <c r="K9" s="126"/>
      <c r="L9" s="9"/>
      <c r="S9" s="4">
        <f>'CAD3'!E8</f>
        <v>0</v>
      </c>
      <c r="T9" s="4">
        <f>SUMIFS('EMP ADQ'!G:G,'EMP ADQ'!D:D,'EMP ADQ'!$R$12,'EMP ADQ'!E:E,CONT!D:D,'EMP ADQ'!I:I,"Efetivado")</f>
        <v>0</v>
      </c>
      <c r="U9" s="4">
        <f>SUMIFS('EMP ADQ'!G:G,'EMP ADQ'!D:D,'EMP ADQ'!$R$13,'EMP ADQ'!E:E,CONT!D:D,'EMP ADQ'!I:I,"Efetivado")</f>
        <v>0</v>
      </c>
      <c r="V9" s="4">
        <f>S9+T9-U9</f>
        <v>0</v>
      </c>
      <c r="W9" s="13"/>
      <c r="X9" s="4">
        <f>'CAD3'!I8</f>
        <v>0</v>
      </c>
      <c r="Y9" s="4">
        <f>SUMIFS('EMP CON'!G:G,'EMP CON'!D:D,'EMP CON'!$R$12,'EMP CON'!E:E,CONT!H:H,'EMP CON'!I:I,"Efetivado")</f>
        <v>0</v>
      </c>
      <c r="Z9" s="4">
        <f>SUMIFS('EMP CON'!G:G,'EMP CON'!D:D,'EMP CON'!$R$13,'EMP CON'!E:E,CONT!H:H,'EMP CON'!I:I,"Efetivado")</f>
        <v>0</v>
      </c>
      <c r="AA9" s="14">
        <f>X9-Y9+Z9</f>
        <v>0</v>
      </c>
    </row>
    <row r="10" spans="1:27" x14ac:dyDescent="0.25">
      <c r="B10" s="9"/>
      <c r="C10" s="127"/>
      <c r="D10" s="128"/>
      <c r="E10" s="129"/>
      <c r="F10" s="129"/>
      <c r="G10" s="127"/>
      <c r="H10" s="128"/>
      <c r="I10" s="129"/>
      <c r="J10" s="126"/>
      <c r="K10" s="126"/>
      <c r="L10" s="9"/>
      <c r="S10" s="4">
        <f>'CAD3'!E9</f>
        <v>0</v>
      </c>
      <c r="T10" s="4">
        <f>SUMIFS('EMP ADQ'!G:G,'EMP ADQ'!D:D,'EMP ADQ'!$R$12,'EMP ADQ'!E:E,CONT!D:D,'EMP ADQ'!I:I,"Efetivado")</f>
        <v>0</v>
      </c>
      <c r="U10" s="4">
        <f>SUMIFS('EMP ADQ'!G:G,'EMP ADQ'!D:D,'EMP ADQ'!$R$13,'EMP ADQ'!E:E,CONT!D:D,'EMP ADQ'!I:I,"Efetivado")</f>
        <v>0</v>
      </c>
      <c r="V10" s="4">
        <f t="shared" ref="V10:W58" si="0">S10+T10-U10</f>
        <v>0</v>
      </c>
      <c r="W10" s="13"/>
      <c r="X10" s="4">
        <f>'CAD3'!I9</f>
        <v>0</v>
      </c>
      <c r="Y10" s="4">
        <f>SUMIFS('EMP CON'!G:G,'EMP CON'!D:D,'EMP CON'!$R$12,'EMP CON'!E:E,CONT!H:H,'EMP CON'!I:I,"Efetivado")</f>
        <v>0</v>
      </c>
      <c r="Z10" s="4">
        <f>SUMIFS('EMP CON'!G:G,'EMP CON'!D:D,'EMP CON'!$R$13,'EMP CON'!E:E,CONT!H:H,'EMP CON'!I:I,"Efetivado")</f>
        <v>0</v>
      </c>
      <c r="AA10" s="14">
        <f t="shared" ref="AA10:AA58" si="1">X10-Y10+Z10</f>
        <v>0</v>
      </c>
    </row>
    <row r="11" spans="1:27" x14ac:dyDescent="0.25">
      <c r="B11" s="9"/>
      <c r="C11" s="127"/>
      <c r="D11" s="128"/>
      <c r="E11" s="524" t="s">
        <v>228</v>
      </c>
      <c r="F11" s="524"/>
      <c r="G11" s="524"/>
      <c r="H11" s="524"/>
      <c r="I11" s="311"/>
      <c r="J11" s="311"/>
      <c r="K11" s="311"/>
      <c r="L11" s="9"/>
      <c r="S11" s="4">
        <f>'CAD3'!E10</f>
        <v>0</v>
      </c>
      <c r="T11" s="4">
        <f>SUMIFS('EMP ADQ'!G:G,'EMP ADQ'!D:D,'EMP ADQ'!$R$12,'EMP ADQ'!E:E,CONT!D:D,'EMP ADQ'!I:I,"Efetivado")</f>
        <v>0</v>
      </c>
      <c r="U11" s="4">
        <f>SUMIFS('EMP ADQ'!G:G,'EMP ADQ'!D:D,'EMP ADQ'!$R$13,'EMP ADQ'!E:E,CONT!D:D,'EMP ADQ'!I:I,"Efetivado")</f>
        <v>0</v>
      </c>
      <c r="V11" s="4">
        <f t="shared" si="0"/>
        <v>0</v>
      </c>
      <c r="W11" s="13"/>
      <c r="X11" s="4">
        <f>'CAD3'!I10</f>
        <v>0</v>
      </c>
      <c r="Y11" s="4">
        <f>SUMIFS('EMP CON'!G:G,'EMP CON'!D:D,'EMP CON'!$R$12,'EMP CON'!E:E,CONT!H:H,'EMP CON'!I:I,"Efetivado")</f>
        <v>0</v>
      </c>
      <c r="Z11" s="4">
        <f>SUMIFS('EMP CON'!G:G,'EMP CON'!D:D,'EMP CON'!$R$13,'EMP CON'!E:E,CONT!H:H,'EMP CON'!I:I,"Efetivado")</f>
        <v>0</v>
      </c>
      <c r="AA11" s="14">
        <f t="shared" si="1"/>
        <v>0</v>
      </c>
    </row>
    <row r="12" spans="1:27" x14ac:dyDescent="0.25">
      <c r="B12" s="9"/>
      <c r="C12" s="127"/>
      <c r="D12" s="128"/>
      <c r="E12" s="129"/>
      <c r="F12" s="129"/>
      <c r="G12" s="127"/>
      <c r="H12" s="128"/>
      <c r="I12" s="129"/>
      <c r="J12" s="126"/>
      <c r="K12" s="126"/>
      <c r="L12" s="9"/>
      <c r="S12" s="4">
        <f>'CAD3'!E11</f>
        <v>0</v>
      </c>
      <c r="T12" s="4">
        <f>SUMIFS('EMP ADQ'!G:G,'EMP ADQ'!D:D,'EMP ADQ'!$R$12,'EMP ADQ'!E:E,CONT!D:D,'EMP ADQ'!I:I,"Efetivado")</f>
        <v>0</v>
      </c>
      <c r="U12" s="4">
        <f>SUMIFS('EMP ADQ'!G:G,'EMP ADQ'!D:D,'EMP ADQ'!$R$13,'EMP ADQ'!E:E,CONT!D:D,'EMP ADQ'!I:I,"Efetivado")</f>
        <v>0</v>
      </c>
      <c r="V12" s="4">
        <f t="shared" si="0"/>
        <v>0</v>
      </c>
      <c r="W12" s="13"/>
      <c r="X12" s="4">
        <f>'CAD3'!I11</f>
        <v>0</v>
      </c>
      <c r="Y12" s="4">
        <f>SUMIFS('EMP CON'!G:G,'EMP CON'!D:D,'EMP CON'!$R$12,'EMP CON'!E:E,CONT!H:H,'EMP CON'!I:I,"Efetivado")</f>
        <v>0</v>
      </c>
      <c r="Z12" s="4">
        <f>SUMIFS('EMP CON'!G:G,'EMP CON'!D:D,'EMP CON'!$R$13,'EMP CON'!E:E,CONT!H:H,'EMP CON'!I:I,"Efetivado")</f>
        <v>0</v>
      </c>
      <c r="AA12" s="14">
        <f t="shared" si="1"/>
        <v>0</v>
      </c>
    </row>
    <row r="13" spans="1:27" x14ac:dyDescent="0.25">
      <c r="B13" s="9"/>
      <c r="C13" s="127"/>
      <c r="D13" s="128"/>
      <c r="E13" s="129"/>
      <c r="F13" s="129"/>
      <c r="G13" s="127"/>
      <c r="H13" s="128"/>
      <c r="I13" s="129"/>
      <c r="J13" s="126"/>
      <c r="K13" s="126"/>
      <c r="L13" s="9"/>
      <c r="S13" s="4">
        <f>'CAD3'!E12</f>
        <v>0</v>
      </c>
      <c r="T13" s="4">
        <f>SUMIFS('EMP ADQ'!G:G,'EMP ADQ'!D:D,'EMP ADQ'!$R$12,'EMP ADQ'!E:E,CONT!D:D,'EMP ADQ'!I:I,"Efetivado")</f>
        <v>0</v>
      </c>
      <c r="U13" s="4">
        <f>SUMIFS('EMP ADQ'!G:G,'EMP ADQ'!D:D,'EMP ADQ'!$R$13,'EMP ADQ'!E:E,CONT!D:D,'EMP ADQ'!I:I,"Efetivado")</f>
        <v>0</v>
      </c>
      <c r="V13" s="4">
        <f t="shared" si="0"/>
        <v>0</v>
      </c>
      <c r="W13" s="13"/>
      <c r="X13" s="4">
        <f>'CAD3'!I12</f>
        <v>0</v>
      </c>
      <c r="Y13" s="4">
        <f>SUMIFS('EMP CON'!G:G,'EMP CON'!D:D,'EMP CON'!$R$12,'EMP CON'!E:E,CONT!H:H,'EMP CON'!I:I,"Efetivado")</f>
        <v>0</v>
      </c>
      <c r="Z13" s="4">
        <f>SUMIFS('EMP CON'!G:G,'EMP CON'!D:D,'EMP CON'!$R$13,'EMP CON'!E:E,CONT!H:H,'EMP CON'!I:I,"Efetivado")</f>
        <v>0</v>
      </c>
      <c r="AA13" s="14">
        <f t="shared" si="1"/>
        <v>0</v>
      </c>
    </row>
    <row r="14" spans="1:27" x14ac:dyDescent="0.25">
      <c r="B14" s="9"/>
      <c r="C14" s="127"/>
      <c r="D14" s="128"/>
      <c r="E14" s="129"/>
      <c r="F14" s="129"/>
      <c r="G14" s="127"/>
      <c r="H14" s="128"/>
      <c r="I14" s="129"/>
      <c r="J14" s="126"/>
      <c r="K14" s="126"/>
      <c r="L14" s="9"/>
      <c r="S14" s="4">
        <f>'CAD3'!E13</f>
        <v>0</v>
      </c>
      <c r="T14" s="4">
        <f>SUMIFS('EMP ADQ'!G:G,'EMP ADQ'!D:D,'EMP ADQ'!$R$12,'EMP ADQ'!E:E,CONT!D:D,'EMP ADQ'!I:I,"Efetivado")</f>
        <v>0</v>
      </c>
      <c r="U14" s="4">
        <f>SUMIFS('EMP ADQ'!G:G,'EMP ADQ'!D:D,'EMP ADQ'!$R$13,'EMP ADQ'!E:E,CONT!D:D,'EMP ADQ'!I:I,"Efetivado")</f>
        <v>0</v>
      </c>
      <c r="V14" s="4">
        <f t="shared" si="0"/>
        <v>0</v>
      </c>
      <c r="W14" s="13"/>
      <c r="X14" s="4">
        <f>'CAD3'!I13</f>
        <v>0</v>
      </c>
      <c r="Y14" s="4">
        <f>SUMIFS('EMP CON'!G:G,'EMP CON'!D:D,'EMP CON'!$R$12,'EMP CON'!E:E,CONT!H:H,'EMP CON'!I:I,"Efetivado")</f>
        <v>0</v>
      </c>
      <c r="Z14" s="4">
        <f>SUMIFS('EMP CON'!G:G,'EMP CON'!D:D,'EMP CON'!$R$13,'EMP CON'!E:E,CONT!H:H,'EMP CON'!I:I,"Efetivado")</f>
        <v>0</v>
      </c>
      <c r="AA14" s="14">
        <f t="shared" si="1"/>
        <v>0</v>
      </c>
    </row>
    <row r="15" spans="1:27" x14ac:dyDescent="0.25">
      <c r="B15" s="9"/>
      <c r="C15" s="127"/>
      <c r="D15" s="128"/>
      <c r="E15" s="518" t="s">
        <v>220</v>
      </c>
      <c r="F15" s="519"/>
      <c r="G15" s="519"/>
      <c r="H15" s="519"/>
      <c r="I15" s="519"/>
      <c r="J15" s="519"/>
      <c r="K15" s="519"/>
      <c r="L15" s="9"/>
      <c r="S15" s="4">
        <f>'CAD3'!E14</f>
        <v>0</v>
      </c>
      <c r="T15" s="4">
        <f>SUMIFS('EMP ADQ'!G:G,'EMP ADQ'!D:D,'EMP ADQ'!$R$12,'EMP ADQ'!E:E,CONT!D:D,'EMP ADQ'!I:I,"Efetivado")</f>
        <v>0</v>
      </c>
      <c r="U15" s="4">
        <f>SUMIFS('EMP ADQ'!G:G,'EMP ADQ'!D:D,'EMP ADQ'!$R$13,'EMP ADQ'!E:E,CONT!D:D,'EMP ADQ'!I:I,"Efetivado")</f>
        <v>0</v>
      </c>
      <c r="V15" s="4">
        <f t="shared" si="0"/>
        <v>0</v>
      </c>
      <c r="W15" s="13"/>
      <c r="X15" s="4">
        <f>'CAD3'!I14</f>
        <v>0</v>
      </c>
      <c r="Y15" s="4">
        <f>SUMIFS('EMP CON'!G:G,'EMP CON'!D:D,'EMP CON'!$R$12,'EMP CON'!E:E,CONT!H:H,'EMP CON'!I:I,"Efetivado")</f>
        <v>0</v>
      </c>
      <c r="Z15" s="4">
        <f>SUMIFS('EMP CON'!G:G,'EMP CON'!D:D,'EMP CON'!$R$13,'EMP CON'!E:E,CONT!H:H,'EMP CON'!I:I,"Efetivado")</f>
        <v>0</v>
      </c>
      <c r="AA15" s="14">
        <f t="shared" si="1"/>
        <v>0</v>
      </c>
    </row>
    <row r="16" spans="1:27" x14ac:dyDescent="0.25">
      <c r="B16" s="9"/>
      <c r="C16" s="127"/>
      <c r="D16" s="128"/>
      <c r="E16" s="129"/>
      <c r="F16" s="129"/>
      <c r="G16" s="127"/>
      <c r="H16" s="128"/>
      <c r="I16" s="129"/>
      <c r="J16" s="126"/>
      <c r="K16" s="126"/>
      <c r="L16" s="9"/>
      <c r="S16" s="4">
        <f>'CAD3'!E15</f>
        <v>0</v>
      </c>
      <c r="T16" s="4">
        <f>SUMIFS('EMP ADQ'!G:G,'EMP ADQ'!D:D,'EMP ADQ'!$R$12,'EMP ADQ'!E:E,CONT!D:D,'EMP ADQ'!I:I,"Efetivado")</f>
        <v>0</v>
      </c>
      <c r="U16" s="4">
        <f>SUMIFS('EMP ADQ'!G:G,'EMP ADQ'!D:D,'EMP ADQ'!$R$13,'EMP ADQ'!E:E,CONT!D:D,'EMP ADQ'!I:I,"Efetivado")</f>
        <v>0</v>
      </c>
      <c r="V16" s="4">
        <f t="shared" si="0"/>
        <v>0</v>
      </c>
      <c r="W16" s="13"/>
      <c r="X16" s="4">
        <f>'CAD3'!I15</f>
        <v>0</v>
      </c>
      <c r="Y16" s="4">
        <f>SUMIFS('EMP CON'!G:G,'EMP CON'!D:D,'EMP CON'!$R$12,'EMP CON'!E:E,CONT!H:H,'EMP CON'!I:I,"Efetivado")</f>
        <v>0</v>
      </c>
      <c r="Z16" s="4">
        <f>SUMIFS('EMP CON'!G:G,'EMP CON'!D:D,'EMP CON'!$R$13,'EMP CON'!E:E,CONT!H:H,'EMP CON'!I:I,"Efetivado")</f>
        <v>0</v>
      </c>
      <c r="AA16" s="14">
        <f t="shared" si="1"/>
        <v>0</v>
      </c>
    </row>
    <row r="17" spans="2:27" x14ac:dyDescent="0.25">
      <c r="B17" s="9"/>
      <c r="C17" s="127"/>
      <c r="D17" s="128"/>
      <c r="E17" s="129"/>
      <c r="F17" s="129"/>
      <c r="G17" s="127"/>
      <c r="H17" s="128"/>
      <c r="I17" s="129"/>
      <c r="J17" s="126"/>
      <c r="K17" s="126"/>
      <c r="L17" s="9"/>
      <c r="S17" s="4">
        <f>'CAD3'!E16</f>
        <v>0</v>
      </c>
      <c r="T17" s="4">
        <f>SUMIFS('EMP ADQ'!G:G,'EMP ADQ'!D:D,'EMP ADQ'!$R$12,'EMP ADQ'!E:E,CONT!D:D,'EMP ADQ'!I:I,"Efetivado")</f>
        <v>0</v>
      </c>
      <c r="U17" s="4">
        <f>SUMIFS('EMP ADQ'!G:G,'EMP ADQ'!D:D,'EMP ADQ'!$R$13,'EMP ADQ'!E:E,CONT!D:D,'EMP ADQ'!I:I,"Efetivado")</f>
        <v>0</v>
      </c>
      <c r="V17" s="4">
        <f t="shared" si="0"/>
        <v>0</v>
      </c>
      <c r="W17" s="13"/>
      <c r="X17" s="4">
        <f>'CAD3'!I16</f>
        <v>0</v>
      </c>
      <c r="Y17" s="4">
        <f>SUMIFS('EMP CON'!G:G,'EMP CON'!D:D,'EMP CON'!$R$12,'EMP CON'!E:E,CONT!H:H,'EMP CON'!I:I,"Efetivado")</f>
        <v>0</v>
      </c>
      <c r="Z17" s="4">
        <f>SUMIFS('EMP CON'!G:G,'EMP CON'!D:D,'EMP CON'!$R$13,'EMP CON'!E:E,CONT!H:H,'EMP CON'!I:I,"Efetivado")</f>
        <v>0</v>
      </c>
      <c r="AA17" s="14">
        <f t="shared" si="1"/>
        <v>0</v>
      </c>
    </row>
    <row r="18" spans="2:27" x14ac:dyDescent="0.25">
      <c r="B18" s="9"/>
      <c r="C18" s="127"/>
      <c r="D18" s="128"/>
      <c r="E18" s="129"/>
      <c r="F18" s="129"/>
      <c r="G18" s="127"/>
      <c r="H18" s="128"/>
      <c r="I18" s="129"/>
      <c r="J18" s="126"/>
      <c r="K18" s="126"/>
      <c r="L18" s="9"/>
      <c r="S18" s="4">
        <f>'CAD3'!E17</f>
        <v>0</v>
      </c>
      <c r="T18" s="4">
        <f>SUMIFS('EMP ADQ'!G:G,'EMP ADQ'!D:D,'EMP ADQ'!$R$12,'EMP ADQ'!E:E,CONT!D:D,'EMP ADQ'!I:I,"Efetivado")</f>
        <v>0</v>
      </c>
      <c r="U18" s="4">
        <f>SUMIFS('EMP ADQ'!G:G,'EMP ADQ'!D:D,'EMP ADQ'!$R$13,'EMP ADQ'!E:E,CONT!D:D,'EMP ADQ'!I:I,"Efetivado")</f>
        <v>0</v>
      </c>
      <c r="V18" s="4">
        <f t="shared" si="0"/>
        <v>0</v>
      </c>
      <c r="W18" s="13"/>
      <c r="X18" s="4">
        <f>'CAD3'!I17</f>
        <v>0</v>
      </c>
      <c r="Y18" s="4">
        <f>SUMIFS('EMP CON'!G:G,'EMP CON'!D:D,'EMP CON'!$R$12,'EMP CON'!E:E,CONT!H:H,'EMP CON'!I:I,"Efetivado")</f>
        <v>0</v>
      </c>
      <c r="Z18" s="4">
        <f>SUMIFS('EMP CON'!G:G,'EMP CON'!D:D,'EMP CON'!$R$13,'EMP CON'!E:E,CONT!H:H,'EMP CON'!I:I,"Efetivado")</f>
        <v>0</v>
      </c>
      <c r="AA18" s="14">
        <f t="shared" si="1"/>
        <v>0</v>
      </c>
    </row>
    <row r="19" spans="2:27" x14ac:dyDescent="0.25">
      <c r="B19" s="9"/>
      <c r="C19" s="127"/>
      <c r="D19" s="128"/>
      <c r="E19" s="521" t="s">
        <v>258</v>
      </c>
      <c r="F19" s="522"/>
      <c r="G19" s="522"/>
      <c r="H19" s="522"/>
      <c r="I19" s="522"/>
      <c r="J19" s="522"/>
      <c r="K19" s="522"/>
      <c r="L19" s="9"/>
      <c r="S19" s="4">
        <f>'CAD3'!E18</f>
        <v>0</v>
      </c>
      <c r="T19" s="4">
        <f>SUMIFS('EMP ADQ'!G:G,'EMP ADQ'!D:D,'EMP ADQ'!$R$12,'EMP ADQ'!E:E,CONT!D:D,'EMP ADQ'!I:I,"Efetivado")</f>
        <v>0</v>
      </c>
      <c r="U19" s="4">
        <f>SUMIFS('EMP ADQ'!G:G,'EMP ADQ'!D:D,'EMP ADQ'!$R$13,'EMP ADQ'!E:E,CONT!D:D,'EMP ADQ'!I:I,"Efetivado")</f>
        <v>0</v>
      </c>
      <c r="V19" s="4">
        <f t="shared" si="0"/>
        <v>0</v>
      </c>
      <c r="W19" s="13"/>
      <c r="X19" s="4">
        <f>'CAD3'!I18</f>
        <v>0</v>
      </c>
      <c r="Y19" s="4">
        <f>SUMIFS('EMP CON'!G:G,'EMP CON'!D:D,'EMP CON'!$R$12,'EMP CON'!E:E,CONT!H:H,'EMP CON'!I:I,"Efetivado")</f>
        <v>0</v>
      </c>
      <c r="Z19" s="4">
        <f>SUMIFS('EMP CON'!G:G,'EMP CON'!D:D,'EMP CON'!$R$13,'EMP CON'!E:E,CONT!H:H,'EMP CON'!I:I,"Efetivado")</f>
        <v>0</v>
      </c>
      <c r="AA19" s="14">
        <f t="shared" si="1"/>
        <v>0</v>
      </c>
    </row>
    <row r="20" spans="2:27" x14ac:dyDescent="0.25">
      <c r="B20" s="9"/>
      <c r="C20" s="127"/>
      <c r="D20" s="128"/>
      <c r="E20" s="129"/>
      <c r="F20" s="129"/>
      <c r="G20" s="127"/>
      <c r="H20" s="128"/>
      <c r="I20" s="129"/>
      <c r="J20" s="126"/>
      <c r="K20" s="126"/>
      <c r="L20" s="9"/>
      <c r="S20" s="4">
        <f>'CAD3'!E19</f>
        <v>0</v>
      </c>
      <c r="T20" s="4">
        <f>SUMIFS('EMP ADQ'!G:G,'EMP ADQ'!D:D,'EMP ADQ'!$R$12,'EMP ADQ'!E:E,CONT!D:D,'EMP ADQ'!I:I,"Efetivado")</f>
        <v>0</v>
      </c>
      <c r="U20" s="4">
        <f>SUMIFS('EMP ADQ'!G:G,'EMP ADQ'!D:D,'EMP ADQ'!$R$13,'EMP ADQ'!E:E,CONT!D:D,'EMP ADQ'!I:I,"Efetivado")</f>
        <v>0</v>
      </c>
      <c r="V20" s="4">
        <f t="shared" si="0"/>
        <v>0</v>
      </c>
      <c r="W20" s="13"/>
      <c r="X20" s="4">
        <f>'CAD3'!I19</f>
        <v>0</v>
      </c>
      <c r="Y20" s="4">
        <f>SUMIFS('EMP CON'!G:G,'EMP CON'!D:D,'EMP CON'!$R$12,'EMP CON'!E:E,CONT!H:H,'EMP CON'!I:I,"Efetivado")</f>
        <v>0</v>
      </c>
      <c r="Z20" s="4">
        <f>SUMIFS('EMP CON'!G:G,'EMP CON'!D:D,'EMP CON'!$R$13,'EMP CON'!E:E,CONT!H:H,'EMP CON'!I:I,"Efetivado")</f>
        <v>0</v>
      </c>
      <c r="AA20" s="14">
        <f t="shared" si="1"/>
        <v>0</v>
      </c>
    </row>
    <row r="21" spans="2:27" x14ac:dyDescent="0.25">
      <c r="B21" s="9"/>
      <c r="C21" s="127"/>
      <c r="D21" s="128"/>
      <c r="E21" s="129"/>
      <c r="F21" s="129"/>
      <c r="G21" s="127"/>
      <c r="H21" s="128"/>
      <c r="I21" s="129"/>
      <c r="J21" s="126"/>
      <c r="K21" s="126"/>
      <c r="L21" s="9"/>
      <c r="S21" s="4">
        <f>'CAD3'!E20</f>
        <v>0</v>
      </c>
      <c r="T21" s="4">
        <f>SUMIFS('EMP ADQ'!G:G,'EMP ADQ'!D:D,'EMP ADQ'!$R$12,'EMP ADQ'!E:E,CONT!D:D,'EMP ADQ'!I:I,"Efetivado")</f>
        <v>0</v>
      </c>
      <c r="U21" s="4">
        <f>SUMIFS('EMP ADQ'!G:G,'EMP ADQ'!D:D,'EMP ADQ'!$R$13,'EMP ADQ'!E:E,CONT!D:D,'EMP ADQ'!I:I,"Efetivado")</f>
        <v>0</v>
      </c>
      <c r="V21" s="4">
        <f t="shared" si="0"/>
        <v>0</v>
      </c>
      <c r="W21" s="13"/>
      <c r="X21" s="4">
        <f>'CAD3'!I20</f>
        <v>0</v>
      </c>
      <c r="Y21" s="4">
        <f>SUMIFS('EMP CON'!G:G,'EMP CON'!D:D,'EMP CON'!$R$12,'EMP CON'!E:E,CONT!H:H,'EMP CON'!I:I,"Efetivado")</f>
        <v>0</v>
      </c>
      <c r="Z21" s="4">
        <f>SUMIFS('EMP CON'!G:G,'EMP CON'!D:D,'EMP CON'!$R$13,'EMP CON'!E:E,CONT!H:H,'EMP CON'!I:I,"Efetivado")</f>
        <v>0</v>
      </c>
      <c r="AA21" s="14">
        <f t="shared" si="1"/>
        <v>0</v>
      </c>
    </row>
    <row r="22" spans="2:27" x14ac:dyDescent="0.25">
      <c r="B22" s="9"/>
      <c r="C22" s="127"/>
      <c r="D22" s="128"/>
      <c r="E22" s="129"/>
      <c r="F22" s="129"/>
      <c r="G22" s="127"/>
      <c r="H22" s="128"/>
      <c r="I22" s="129"/>
      <c r="J22" s="126"/>
      <c r="K22" s="126"/>
      <c r="L22" s="9"/>
      <c r="S22" s="4">
        <f>'CAD3'!E21</f>
        <v>0</v>
      </c>
      <c r="T22" s="4">
        <f>SUMIFS('EMP ADQ'!G:G,'EMP ADQ'!D:D,'EMP ADQ'!$R$12,'EMP ADQ'!E:E,CONT!D:D,'EMP ADQ'!I:I,"Efetivado")</f>
        <v>0</v>
      </c>
      <c r="U22" s="4">
        <f>SUMIFS('EMP ADQ'!G:G,'EMP ADQ'!D:D,'EMP ADQ'!$R$13,'EMP ADQ'!E:E,CONT!D:D,'EMP ADQ'!I:I,"Efetivado")</f>
        <v>0</v>
      </c>
      <c r="V22" s="4">
        <f t="shared" si="0"/>
        <v>0</v>
      </c>
      <c r="W22" s="13"/>
      <c r="X22" s="4">
        <f>'CAD3'!I21</f>
        <v>0</v>
      </c>
      <c r="Y22" s="4">
        <f>SUMIFS('EMP CON'!G:G,'EMP CON'!D:D,'EMP CON'!$R$12,'EMP CON'!E:E,CONT!H:H,'EMP CON'!I:I,"Efetivado")</f>
        <v>0</v>
      </c>
      <c r="Z22" s="4">
        <f>SUMIFS('EMP CON'!G:G,'EMP CON'!D:D,'EMP CON'!$R$13,'EMP CON'!E:E,CONT!H:H,'EMP CON'!I:I,"Efetivado")</f>
        <v>0</v>
      </c>
      <c r="AA22" s="14">
        <f t="shared" si="1"/>
        <v>0</v>
      </c>
    </row>
    <row r="23" spans="2:27" x14ac:dyDescent="0.25">
      <c r="B23" s="9"/>
      <c r="C23" s="127"/>
      <c r="D23" s="128"/>
      <c r="E23" s="523" t="s">
        <v>257</v>
      </c>
      <c r="F23" s="523"/>
      <c r="G23" s="523"/>
      <c r="H23" s="523"/>
      <c r="I23" s="523"/>
      <c r="J23" s="523"/>
      <c r="K23" s="126"/>
      <c r="L23" s="9"/>
      <c r="S23" s="4">
        <f>'CAD3'!E22</f>
        <v>0</v>
      </c>
      <c r="T23" s="4">
        <f>SUMIFS('EMP ADQ'!G:G,'EMP ADQ'!D:D,'EMP ADQ'!$R$12,'EMP ADQ'!E:E,CONT!D:D,'EMP ADQ'!I:I,"Efetivado")</f>
        <v>0</v>
      </c>
      <c r="U23" s="4">
        <f>SUMIFS('EMP ADQ'!G:G,'EMP ADQ'!D:D,'EMP ADQ'!$R$13,'EMP ADQ'!E:E,CONT!D:D,'EMP ADQ'!I:I,"Efetivado")</f>
        <v>0</v>
      </c>
      <c r="V23" s="4">
        <f t="shared" si="0"/>
        <v>0</v>
      </c>
      <c r="W23" s="13"/>
      <c r="X23" s="4">
        <f>'CAD3'!I22</f>
        <v>0</v>
      </c>
      <c r="Y23" s="4">
        <f>SUMIFS('EMP CON'!G:G,'EMP CON'!D:D,'EMP CON'!$R$12,'EMP CON'!E:E,CONT!H:H,'EMP CON'!I:I,"Efetivado")</f>
        <v>0</v>
      </c>
      <c r="Z23" s="4">
        <f>SUMIFS('EMP CON'!G:G,'EMP CON'!D:D,'EMP CON'!$R$13,'EMP CON'!E:E,CONT!H:H,'EMP CON'!I:I,"Efetivado")</f>
        <v>0</v>
      </c>
      <c r="AA23" s="14">
        <f t="shared" si="1"/>
        <v>0</v>
      </c>
    </row>
    <row r="24" spans="2:27" x14ac:dyDescent="0.25">
      <c r="B24" s="9"/>
      <c r="C24" s="127"/>
      <c r="D24" s="128"/>
      <c r="E24" s="128"/>
      <c r="F24" s="129"/>
      <c r="G24" s="129"/>
      <c r="H24" s="127"/>
      <c r="I24" s="128"/>
      <c r="J24" s="129"/>
      <c r="K24" s="126"/>
      <c r="L24" s="126"/>
      <c r="M24" s="9"/>
      <c r="T24" s="4">
        <f>'CAD3'!E23</f>
        <v>0</v>
      </c>
      <c r="U24" s="4">
        <f>SUMIFS('EMP ADQ'!G:G,'EMP ADQ'!D:D,'EMP ADQ'!$R$12,'EMP ADQ'!E:E,CONT!D:D,'EMP ADQ'!I:I,"Efetivado")</f>
        <v>0</v>
      </c>
      <c r="V24" s="4">
        <f>SUMIFS('EMP ADQ'!G:G,'EMP ADQ'!D:D,'EMP ADQ'!$R$13,'EMP ADQ'!E:E,CONT!D:D,'EMP ADQ'!I:I,"Efetivado")</f>
        <v>0</v>
      </c>
      <c r="W24" s="4">
        <f t="shared" si="0"/>
        <v>0</v>
      </c>
      <c r="X24" s="13"/>
      <c r="Y24" s="4">
        <f>'CAD3'!I23</f>
        <v>0</v>
      </c>
      <c r="Z24" s="4">
        <f>SUMIFS('EMP CON'!G:G,'EMP CON'!D:D,'EMP CON'!$R$12,'EMP CON'!E:E,CONT!H:H,'EMP CON'!I:I,"Efetivado")</f>
        <v>0</v>
      </c>
      <c r="AA24" s="4">
        <f>SUMIFS('EMP CON'!G:G,'EMP CON'!D:D,'EMP CON'!$R$13,'EMP CON'!E:E,CONT!H:H,'EMP CON'!I:I,"Efetivado")</f>
        <v>0</v>
      </c>
    </row>
    <row r="25" spans="2:27" x14ac:dyDescent="0.25">
      <c r="B25" s="9"/>
      <c r="C25" s="10"/>
      <c r="D25" s="122"/>
      <c r="E25" s="123"/>
      <c r="F25" s="124"/>
      <c r="G25" s="10"/>
      <c r="H25" s="122"/>
      <c r="I25" s="124"/>
      <c r="J25" s="9"/>
      <c r="K25" s="9"/>
      <c r="L25" s="9"/>
      <c r="S25" s="4">
        <f>'CAD3'!E24</f>
        <v>0</v>
      </c>
      <c r="T25" s="4">
        <f>SUMIFS('EMP ADQ'!G:G,'EMP ADQ'!D:D,'EMP ADQ'!$R$12,'EMP ADQ'!E:E,CONT!D:D,'EMP ADQ'!I:I,"Efetivado")</f>
        <v>0</v>
      </c>
      <c r="U25" s="4">
        <f>SUMIFS('EMP ADQ'!G:G,'EMP ADQ'!D:D,'EMP ADQ'!$R$13,'EMP ADQ'!E:E,CONT!D:D,'EMP ADQ'!I:I,"Efetivado")</f>
        <v>0</v>
      </c>
      <c r="V25" s="4">
        <f t="shared" si="0"/>
        <v>0</v>
      </c>
      <c r="W25" s="13"/>
      <c r="X25" s="4">
        <f>'CAD3'!I24</f>
        <v>0</v>
      </c>
      <c r="Y25" s="4">
        <f>SUMIFS('EMP CON'!G:G,'EMP CON'!D:D,'EMP CON'!$R$12,'EMP CON'!E:E,CONT!H:H,'EMP CON'!I:I,"Efetivado")</f>
        <v>0</v>
      </c>
      <c r="Z25" s="4">
        <f>SUMIFS('EMP CON'!G:G,'EMP CON'!D:D,'EMP CON'!$R$13,'EMP CON'!E:E,CONT!H:H,'EMP CON'!I:I,"Efetivado")</f>
        <v>0</v>
      </c>
      <c r="AA25" s="14">
        <f t="shared" si="1"/>
        <v>0</v>
      </c>
    </row>
    <row r="26" spans="2:27" x14ac:dyDescent="0.25">
      <c r="B26" s="9"/>
      <c r="C26" s="10"/>
      <c r="D26" s="122"/>
      <c r="E26" s="123"/>
      <c r="F26" s="124"/>
      <c r="G26" s="10"/>
      <c r="H26" s="122"/>
      <c r="I26" s="124"/>
      <c r="J26" s="9"/>
      <c r="K26" s="9"/>
      <c r="L26" s="9"/>
      <c r="S26" s="4">
        <f>'CAD3'!E25</f>
        <v>0</v>
      </c>
      <c r="T26" s="4">
        <f>SUMIFS('EMP ADQ'!G:G,'EMP ADQ'!D:D,'EMP ADQ'!$R$12,'EMP ADQ'!E:E,CONT!D:D,'EMP ADQ'!I:I,"Efetivado")</f>
        <v>0</v>
      </c>
      <c r="U26" s="4">
        <f>SUMIFS('EMP ADQ'!G:G,'EMP ADQ'!D:D,'EMP ADQ'!$R$13,'EMP ADQ'!E:E,CONT!D:D,'EMP ADQ'!I:I,"Efetivado")</f>
        <v>0</v>
      </c>
      <c r="V26" s="4">
        <f t="shared" si="0"/>
        <v>0</v>
      </c>
      <c r="W26" s="13"/>
      <c r="X26" s="4">
        <f>'CAD3'!I25</f>
        <v>0</v>
      </c>
      <c r="Y26" s="4">
        <f>SUMIFS('EMP CON'!G:G,'EMP CON'!D:D,'EMP CON'!$R$12,'EMP CON'!E:E,CONT!H:H,'EMP CON'!I:I,"Efetivado")</f>
        <v>0</v>
      </c>
      <c r="Z26" s="4">
        <f>SUMIFS('EMP CON'!G:G,'EMP CON'!D:D,'EMP CON'!$R$13,'EMP CON'!E:E,CONT!H:H,'EMP CON'!I:I,"Efetivado")</f>
        <v>0</v>
      </c>
      <c r="AA26" s="14">
        <f t="shared" si="1"/>
        <v>0</v>
      </c>
    </row>
    <row r="27" spans="2:27" x14ac:dyDescent="0.25">
      <c r="B27" s="9"/>
      <c r="C27" s="10"/>
      <c r="D27" s="122"/>
      <c r="E27" s="123"/>
      <c r="F27" s="124"/>
      <c r="G27" s="10"/>
      <c r="H27" s="122"/>
      <c r="I27" s="124"/>
      <c r="J27" s="9"/>
      <c r="K27" s="9"/>
      <c r="L27" s="9"/>
      <c r="S27" s="4">
        <f>'CAD3'!E26</f>
        <v>0</v>
      </c>
      <c r="T27" s="4">
        <f>SUMIFS('EMP ADQ'!G:G,'EMP ADQ'!D:D,'EMP ADQ'!$R$12,'EMP ADQ'!E:E,CONT!D:D,'EMP ADQ'!I:I,"Efetivado")</f>
        <v>0</v>
      </c>
      <c r="U27" s="4">
        <f>SUMIFS('EMP ADQ'!G:G,'EMP ADQ'!D:D,'EMP ADQ'!$R$13,'EMP ADQ'!E:E,CONT!D:D,'EMP ADQ'!I:I,"Efetivado")</f>
        <v>0</v>
      </c>
      <c r="V27" s="4">
        <f t="shared" si="0"/>
        <v>0</v>
      </c>
      <c r="W27" s="13"/>
      <c r="X27" s="4">
        <f>'CAD3'!I26</f>
        <v>0</v>
      </c>
      <c r="Y27" s="4">
        <f>SUMIFS('EMP CON'!G:G,'EMP CON'!D:D,'EMP CON'!$R$12,'EMP CON'!E:E,CONT!H:H,'EMP CON'!I:I,"Efetivado")</f>
        <v>0</v>
      </c>
      <c r="Z27" s="4">
        <f>SUMIFS('EMP CON'!G:G,'EMP CON'!D:D,'EMP CON'!$R$13,'EMP CON'!E:E,CONT!H:H,'EMP CON'!I:I,"Efetivado")</f>
        <v>0</v>
      </c>
      <c r="AA27" s="14">
        <f t="shared" si="1"/>
        <v>0</v>
      </c>
    </row>
    <row r="28" spans="2:27" x14ac:dyDescent="0.25">
      <c r="B28" s="9"/>
      <c r="C28" s="10"/>
      <c r="D28" s="122"/>
      <c r="E28" s="123"/>
      <c r="F28" s="124"/>
      <c r="G28" s="10"/>
      <c r="H28" s="122"/>
      <c r="I28" s="124"/>
      <c r="J28" s="9"/>
      <c r="K28" s="9"/>
      <c r="L28" s="9"/>
      <c r="S28" s="4">
        <f>'CAD3'!E27</f>
        <v>0</v>
      </c>
      <c r="T28" s="4">
        <f>SUMIFS('EMP ADQ'!G:G,'EMP ADQ'!D:D,'EMP ADQ'!$R$12,'EMP ADQ'!E:E,CONT!D:D,'EMP ADQ'!I:I,"Efetivado")</f>
        <v>0</v>
      </c>
      <c r="U28" s="4">
        <f>SUMIFS('EMP ADQ'!G:G,'EMP ADQ'!D:D,'EMP ADQ'!$R$13,'EMP ADQ'!E:E,CONT!D:D,'EMP ADQ'!I:I,"Efetivado")</f>
        <v>0</v>
      </c>
      <c r="V28" s="4">
        <f t="shared" si="0"/>
        <v>0</v>
      </c>
      <c r="W28" s="13"/>
      <c r="X28" s="4">
        <f>'CAD3'!I27</f>
        <v>0</v>
      </c>
      <c r="Y28" s="4">
        <f>SUMIFS('EMP CON'!G:G,'EMP CON'!D:D,'EMP CON'!$R$12,'EMP CON'!E:E,CONT!H:H,'EMP CON'!I:I,"Efetivado")</f>
        <v>0</v>
      </c>
      <c r="Z28" s="4">
        <f>SUMIFS('EMP CON'!G:G,'EMP CON'!D:D,'EMP CON'!$R$13,'EMP CON'!E:E,CONT!H:H,'EMP CON'!I:I,"Efetivado")</f>
        <v>0</v>
      </c>
      <c r="AA28" s="14">
        <f t="shared" si="1"/>
        <v>0</v>
      </c>
    </row>
    <row r="29" spans="2:27" x14ac:dyDescent="0.25">
      <c r="B29" s="9"/>
      <c r="C29" s="10"/>
      <c r="D29" s="122"/>
      <c r="E29" s="123"/>
      <c r="F29" s="124"/>
      <c r="G29" s="10"/>
      <c r="H29" s="122"/>
      <c r="I29" s="124"/>
      <c r="J29" s="9"/>
      <c r="K29" s="9"/>
      <c r="L29" s="9"/>
      <c r="S29" s="4">
        <f>'CAD3'!E28</f>
        <v>0</v>
      </c>
      <c r="T29" s="4">
        <f>SUMIFS('EMP ADQ'!G:G,'EMP ADQ'!D:D,'EMP ADQ'!$R$12,'EMP ADQ'!E:E,CONT!D:D,'EMP ADQ'!I:I,"Efetivado")</f>
        <v>0</v>
      </c>
      <c r="U29" s="4">
        <f>SUMIFS('EMP ADQ'!G:G,'EMP ADQ'!D:D,'EMP ADQ'!$R$13,'EMP ADQ'!E:E,CONT!D:D,'EMP ADQ'!I:I,"Efetivado")</f>
        <v>0</v>
      </c>
      <c r="V29" s="4">
        <f t="shared" si="0"/>
        <v>0</v>
      </c>
      <c r="W29" s="13"/>
      <c r="X29" s="4">
        <f>'CAD3'!I28</f>
        <v>0</v>
      </c>
      <c r="Y29" s="4">
        <f>SUMIFS('EMP CON'!G:G,'EMP CON'!D:D,'EMP CON'!$R$12,'EMP CON'!E:E,CONT!H:H,'EMP CON'!I:I,"Efetivado")</f>
        <v>0</v>
      </c>
      <c r="Z29" s="4">
        <f>SUMIFS('EMP CON'!G:G,'EMP CON'!D:D,'EMP CON'!$R$13,'EMP CON'!E:E,CONT!H:H,'EMP CON'!I:I,"Efetivado")</f>
        <v>0</v>
      </c>
      <c r="AA29" s="14">
        <f t="shared" si="1"/>
        <v>0</v>
      </c>
    </row>
    <row r="30" spans="2:27" x14ac:dyDescent="0.25">
      <c r="B30" s="9"/>
      <c r="C30" s="10"/>
      <c r="D30" s="122"/>
      <c r="E30" s="123"/>
      <c r="F30" s="124"/>
      <c r="G30" s="10"/>
      <c r="H30" s="122"/>
      <c r="I30" s="124"/>
      <c r="J30" s="9"/>
      <c r="K30" s="9"/>
      <c r="L30" s="9"/>
      <c r="S30" s="4">
        <f>'CAD3'!E29</f>
        <v>0</v>
      </c>
      <c r="T30" s="4">
        <f>SUMIFS('EMP ADQ'!G:G,'EMP ADQ'!D:D,'EMP ADQ'!$R$12,'EMP ADQ'!E:E,CONT!D:D,'EMP ADQ'!I:I,"Efetivado")</f>
        <v>0</v>
      </c>
      <c r="U30" s="4">
        <f>SUMIFS('EMP ADQ'!G:G,'EMP ADQ'!D:D,'EMP ADQ'!$R$13,'EMP ADQ'!E:E,CONT!D:D,'EMP ADQ'!I:I,"Efetivado")</f>
        <v>0</v>
      </c>
      <c r="V30" s="4">
        <f t="shared" si="0"/>
        <v>0</v>
      </c>
      <c r="W30" s="13"/>
      <c r="X30" s="4">
        <f>'CAD3'!I29</f>
        <v>0</v>
      </c>
      <c r="Y30" s="4">
        <f>SUMIFS('EMP CON'!G:G,'EMP CON'!D:D,'EMP CON'!$R$12,'EMP CON'!E:E,CONT!H:H,'EMP CON'!I:I,"Efetivado")</f>
        <v>0</v>
      </c>
      <c r="Z30" s="4">
        <f>SUMIFS('EMP CON'!G:G,'EMP CON'!D:D,'EMP CON'!$R$13,'EMP CON'!E:E,CONT!H:H,'EMP CON'!I:I,"Efetivado")</f>
        <v>0</v>
      </c>
      <c r="AA30" s="14">
        <f t="shared" si="1"/>
        <v>0</v>
      </c>
    </row>
    <row r="31" spans="2:27" x14ac:dyDescent="0.25">
      <c r="B31" s="9"/>
      <c r="C31" s="10"/>
      <c r="D31" s="122"/>
      <c r="E31" s="123"/>
      <c r="F31" s="124"/>
      <c r="G31" s="10"/>
      <c r="H31" s="122"/>
      <c r="I31" s="124"/>
      <c r="J31" s="9"/>
      <c r="K31" s="9"/>
      <c r="L31" s="9"/>
      <c r="S31" s="4">
        <f>'CAD3'!E30</f>
        <v>0</v>
      </c>
      <c r="T31" s="4">
        <f>SUMIFS('EMP ADQ'!G:G,'EMP ADQ'!D:D,'EMP ADQ'!$R$12,'EMP ADQ'!E:E,CONT!D:D,'EMP ADQ'!I:I,"Efetivado")</f>
        <v>0</v>
      </c>
      <c r="U31" s="4">
        <f>SUMIFS('EMP ADQ'!G:G,'EMP ADQ'!D:D,'EMP ADQ'!$R$13,'EMP ADQ'!E:E,CONT!D:D,'EMP ADQ'!I:I,"Efetivado")</f>
        <v>0</v>
      </c>
      <c r="V31" s="4">
        <f t="shared" si="0"/>
        <v>0</v>
      </c>
      <c r="W31" s="13"/>
      <c r="X31" s="4">
        <f>'CAD3'!I30</f>
        <v>0</v>
      </c>
      <c r="Y31" s="4">
        <f>SUMIFS('EMP CON'!G:G,'EMP CON'!D:D,'EMP CON'!$R$12,'EMP CON'!E:E,CONT!H:H,'EMP CON'!I:I,"Efetivado")</f>
        <v>0</v>
      </c>
      <c r="Z31" s="4">
        <f>SUMIFS('EMP CON'!G:G,'EMP CON'!D:D,'EMP CON'!$R$13,'EMP CON'!E:E,CONT!H:H,'EMP CON'!I:I,"Efetivado")</f>
        <v>0</v>
      </c>
      <c r="AA31" s="14">
        <f t="shared" si="1"/>
        <v>0</v>
      </c>
    </row>
    <row r="32" spans="2:27" x14ac:dyDescent="0.25">
      <c r="B32" s="9"/>
      <c r="C32" s="10"/>
      <c r="D32" s="122"/>
      <c r="E32" s="123"/>
      <c r="F32" s="124"/>
      <c r="G32" s="10"/>
      <c r="H32" s="122"/>
      <c r="I32" s="124"/>
      <c r="J32" s="9"/>
      <c r="K32" s="9"/>
      <c r="L32" s="9"/>
      <c r="S32" s="4">
        <f>'CAD3'!E31</f>
        <v>0</v>
      </c>
      <c r="T32" s="4">
        <f>SUMIFS('EMP ADQ'!G:G,'EMP ADQ'!D:D,'EMP ADQ'!$R$12,'EMP ADQ'!E:E,CONT!D:D,'EMP ADQ'!I:I,"Efetivado")</f>
        <v>0</v>
      </c>
      <c r="U32" s="4">
        <f>SUMIFS('EMP ADQ'!G:G,'EMP ADQ'!D:D,'EMP ADQ'!$R$13,'EMP ADQ'!E:E,CONT!D:D,'EMP ADQ'!I:I,"Efetivado")</f>
        <v>0</v>
      </c>
      <c r="V32" s="4">
        <f t="shared" si="0"/>
        <v>0</v>
      </c>
      <c r="W32" s="13"/>
      <c r="X32" s="4">
        <f>'CAD3'!I31</f>
        <v>0</v>
      </c>
      <c r="Y32" s="4">
        <f>SUMIFS('EMP CON'!G:G,'EMP CON'!D:D,'EMP CON'!$R$12,'EMP CON'!E:E,CONT!H:H,'EMP CON'!I:I,"Efetivado")</f>
        <v>0</v>
      </c>
      <c r="Z32" s="4">
        <f>SUMIFS('EMP CON'!G:G,'EMP CON'!D:D,'EMP CON'!$R$13,'EMP CON'!E:E,CONT!H:H,'EMP CON'!I:I,"Efetivado")</f>
        <v>0</v>
      </c>
      <c r="AA32" s="14">
        <f t="shared" si="1"/>
        <v>0</v>
      </c>
    </row>
    <row r="33" spans="2:27" x14ac:dyDescent="0.25">
      <c r="B33" s="9"/>
      <c r="C33" s="10"/>
      <c r="D33" s="122"/>
      <c r="E33" s="123"/>
      <c r="F33" s="124"/>
      <c r="G33" s="10"/>
      <c r="H33" s="122"/>
      <c r="I33" s="124"/>
      <c r="J33" s="9"/>
      <c r="K33" s="9"/>
      <c r="L33" s="9"/>
      <c r="S33" s="4">
        <f>'CAD3'!E32</f>
        <v>0</v>
      </c>
      <c r="T33" s="4">
        <f>SUMIFS('EMP ADQ'!G:G,'EMP ADQ'!D:D,'EMP ADQ'!$R$12,'EMP ADQ'!E:E,CONT!D:D,'EMP ADQ'!I:I,"Efetivado")</f>
        <v>0</v>
      </c>
      <c r="U33" s="4">
        <f>SUMIFS('EMP ADQ'!G:G,'EMP ADQ'!D:D,'EMP ADQ'!$R$13,'EMP ADQ'!E:E,CONT!D:D,'EMP ADQ'!I:I,"Efetivado")</f>
        <v>0</v>
      </c>
      <c r="V33" s="4">
        <f t="shared" si="0"/>
        <v>0</v>
      </c>
      <c r="W33" s="13"/>
      <c r="X33" s="4">
        <f>'CAD3'!I32</f>
        <v>0</v>
      </c>
      <c r="Y33" s="4">
        <f>SUMIFS('EMP CON'!G:G,'EMP CON'!D:D,'EMP CON'!$R$12,'EMP CON'!E:E,CONT!H:H,'EMP CON'!I:I,"Efetivado")</f>
        <v>0</v>
      </c>
      <c r="Z33" s="4">
        <f>SUMIFS('EMP CON'!G:G,'EMP CON'!D:D,'EMP CON'!$R$13,'EMP CON'!E:E,CONT!H:H,'EMP CON'!I:I,"Efetivado")</f>
        <v>0</v>
      </c>
      <c r="AA33" s="14">
        <f t="shared" si="1"/>
        <v>0</v>
      </c>
    </row>
    <row r="34" spans="2:27" x14ac:dyDescent="0.25">
      <c r="B34" s="9"/>
      <c r="C34" s="10"/>
      <c r="D34" s="122"/>
      <c r="E34" s="123"/>
      <c r="F34" s="124"/>
      <c r="G34" s="10"/>
      <c r="H34" s="122"/>
      <c r="I34" s="124"/>
      <c r="J34" s="9"/>
      <c r="K34" s="9"/>
      <c r="L34" s="9"/>
      <c r="S34" s="4">
        <f>'CAD3'!E33</f>
        <v>0</v>
      </c>
      <c r="T34" s="4">
        <f>SUMIFS('EMP ADQ'!G:G,'EMP ADQ'!D:D,'EMP ADQ'!$R$12,'EMP ADQ'!E:E,CONT!D:D,'EMP ADQ'!I:I,"Efetivado")</f>
        <v>0</v>
      </c>
      <c r="U34" s="4">
        <f>SUMIFS('EMP ADQ'!G:G,'EMP ADQ'!D:D,'EMP ADQ'!$R$13,'EMP ADQ'!E:E,CONT!D:D,'EMP ADQ'!I:I,"Efetivado")</f>
        <v>0</v>
      </c>
      <c r="V34" s="4">
        <f t="shared" si="0"/>
        <v>0</v>
      </c>
      <c r="W34" s="13"/>
      <c r="X34" s="4">
        <f>'CAD3'!I33</f>
        <v>0</v>
      </c>
      <c r="Y34" s="4">
        <f>SUMIFS('EMP CON'!G:G,'EMP CON'!D:D,'EMP CON'!$R$12,'EMP CON'!E:E,CONT!H:H,'EMP CON'!I:I,"Efetivado")</f>
        <v>0</v>
      </c>
      <c r="Z34" s="4">
        <f>SUMIFS('EMP CON'!G:G,'EMP CON'!D:D,'EMP CON'!$R$13,'EMP CON'!E:E,CONT!H:H,'EMP CON'!I:I,"Efetivado")</f>
        <v>0</v>
      </c>
      <c r="AA34" s="14">
        <f t="shared" si="1"/>
        <v>0</v>
      </c>
    </row>
    <row r="35" spans="2:27" x14ac:dyDescent="0.25">
      <c r="B35" s="9"/>
      <c r="C35" s="10"/>
      <c r="D35" s="122"/>
      <c r="E35" s="123"/>
      <c r="F35" s="124"/>
      <c r="G35" s="10"/>
      <c r="H35" s="122"/>
      <c r="I35" s="124"/>
      <c r="J35" s="9"/>
      <c r="K35" s="9"/>
      <c r="L35" s="9"/>
      <c r="S35" s="4">
        <f>'CAD3'!E34</f>
        <v>0</v>
      </c>
      <c r="T35" s="4">
        <f>SUMIFS('EMP ADQ'!G:G,'EMP ADQ'!D:D,'EMP ADQ'!$R$12,'EMP ADQ'!E:E,CONT!D:D,'EMP ADQ'!I:I,"Efetivado")</f>
        <v>0</v>
      </c>
      <c r="U35" s="4">
        <f>SUMIFS('EMP ADQ'!G:G,'EMP ADQ'!D:D,'EMP ADQ'!$R$13,'EMP ADQ'!E:E,CONT!D:D,'EMP ADQ'!I:I,"Efetivado")</f>
        <v>0</v>
      </c>
      <c r="V35" s="4">
        <f t="shared" si="0"/>
        <v>0</v>
      </c>
      <c r="W35" s="13"/>
      <c r="X35" s="4">
        <f>'CAD3'!I34</f>
        <v>0</v>
      </c>
      <c r="Y35" s="4">
        <f>SUMIFS('EMP CON'!G:G,'EMP CON'!D:D,'EMP CON'!$R$12,'EMP CON'!E:E,CONT!H:H,'EMP CON'!I:I,"Efetivado")</f>
        <v>0</v>
      </c>
      <c r="Z35" s="4">
        <f>SUMIFS('EMP CON'!G:G,'EMP CON'!D:D,'EMP CON'!$R$13,'EMP CON'!E:E,CONT!H:H,'EMP CON'!I:I,"Efetivado")</f>
        <v>0</v>
      </c>
      <c r="AA35" s="14">
        <f t="shared" si="1"/>
        <v>0</v>
      </c>
    </row>
    <row r="36" spans="2:27" x14ac:dyDescent="0.25">
      <c r="B36" s="9"/>
      <c r="C36" s="10"/>
      <c r="D36" s="122"/>
      <c r="E36" s="123"/>
      <c r="F36" s="124"/>
      <c r="G36" s="10"/>
      <c r="H36" s="122"/>
      <c r="I36" s="124"/>
      <c r="J36" s="9"/>
      <c r="K36" s="9"/>
      <c r="L36" s="9"/>
      <c r="S36" s="4">
        <f>'CAD3'!E35</f>
        <v>0</v>
      </c>
      <c r="T36" s="4">
        <f>SUMIFS('EMP ADQ'!G:G,'EMP ADQ'!D:D,'EMP ADQ'!$R$12,'EMP ADQ'!E:E,CONT!D:D,'EMP ADQ'!I:I,"Efetivado")</f>
        <v>0</v>
      </c>
      <c r="U36" s="4">
        <f>SUMIFS('EMP ADQ'!G:G,'EMP ADQ'!D:D,'EMP ADQ'!$R$13,'EMP ADQ'!E:E,CONT!D:D,'EMP ADQ'!I:I,"Efetivado")</f>
        <v>0</v>
      </c>
      <c r="V36" s="4">
        <f t="shared" si="0"/>
        <v>0</v>
      </c>
      <c r="W36" s="13"/>
      <c r="X36" s="4">
        <f>'CAD3'!I35</f>
        <v>0</v>
      </c>
      <c r="Y36" s="4">
        <f>SUMIFS('EMP CON'!G:G,'EMP CON'!D:D,'EMP CON'!$R$12,'EMP CON'!E:E,CONT!H:H,'EMP CON'!I:I,"Efetivado")</f>
        <v>0</v>
      </c>
      <c r="Z36" s="4">
        <f>SUMIFS('EMP CON'!G:G,'EMP CON'!D:D,'EMP CON'!$R$13,'EMP CON'!E:E,CONT!H:H,'EMP CON'!I:I,"Efetivado")</f>
        <v>0</v>
      </c>
      <c r="AA36" s="14">
        <f t="shared" si="1"/>
        <v>0</v>
      </c>
    </row>
    <row r="37" spans="2:27" x14ac:dyDescent="0.25">
      <c r="B37" s="9"/>
      <c r="C37" s="10"/>
      <c r="D37" s="122"/>
      <c r="E37" s="123"/>
      <c r="F37" s="124"/>
      <c r="G37" s="10"/>
      <c r="H37" s="122"/>
      <c r="I37" s="124"/>
      <c r="J37" s="9"/>
      <c r="K37" s="9"/>
      <c r="L37" s="9"/>
      <c r="S37" s="4">
        <f>'CAD3'!E36</f>
        <v>0</v>
      </c>
      <c r="T37" s="4">
        <f>SUMIFS('EMP ADQ'!G:G,'EMP ADQ'!D:D,'EMP ADQ'!$R$12,'EMP ADQ'!E:E,CONT!D:D,'EMP ADQ'!I:I,"Efetivado")</f>
        <v>0</v>
      </c>
      <c r="U37" s="4">
        <f>SUMIFS('EMP ADQ'!G:G,'EMP ADQ'!D:D,'EMP ADQ'!$R$13,'EMP ADQ'!E:E,CONT!D:D,'EMP ADQ'!I:I,"Efetivado")</f>
        <v>0</v>
      </c>
      <c r="V37" s="4">
        <f t="shared" si="0"/>
        <v>0</v>
      </c>
      <c r="W37" s="13"/>
      <c r="X37" s="4">
        <f>'CAD3'!I36</f>
        <v>0</v>
      </c>
      <c r="Y37" s="4">
        <f>SUMIFS('EMP CON'!G:G,'EMP CON'!D:D,'EMP CON'!$R$12,'EMP CON'!E:E,CONT!H:H,'EMP CON'!I:I,"Efetivado")</f>
        <v>0</v>
      </c>
      <c r="Z37" s="4">
        <f>SUMIFS('EMP CON'!G:G,'EMP CON'!D:D,'EMP CON'!$R$13,'EMP CON'!E:E,CONT!H:H,'EMP CON'!I:I,"Efetivado")</f>
        <v>0</v>
      </c>
      <c r="AA37" s="14">
        <f t="shared" si="1"/>
        <v>0</v>
      </c>
    </row>
    <row r="38" spans="2:27" x14ac:dyDescent="0.25">
      <c r="B38" s="9"/>
      <c r="C38" s="10"/>
      <c r="D38" s="122"/>
      <c r="E38" s="123"/>
      <c r="F38" s="124"/>
      <c r="G38" s="10"/>
      <c r="H38" s="122"/>
      <c r="I38" s="124"/>
      <c r="J38" s="9"/>
      <c r="K38" s="9"/>
      <c r="L38" s="9"/>
      <c r="S38" s="4">
        <f>'CAD3'!E37</f>
        <v>0</v>
      </c>
      <c r="T38" s="4">
        <f>SUMIFS('EMP ADQ'!G:G,'EMP ADQ'!D:D,'EMP ADQ'!$R$12,'EMP ADQ'!E:E,CONT!D:D,'EMP ADQ'!I:I,"Efetivado")</f>
        <v>0</v>
      </c>
      <c r="U38" s="4">
        <f>SUMIFS('EMP ADQ'!G:G,'EMP ADQ'!D:D,'EMP ADQ'!$R$13,'EMP ADQ'!E:E,CONT!D:D,'EMP ADQ'!I:I,"Efetivado")</f>
        <v>0</v>
      </c>
      <c r="V38" s="4">
        <f t="shared" si="0"/>
        <v>0</v>
      </c>
      <c r="W38" s="13"/>
      <c r="X38" s="4">
        <f>'CAD3'!I37</f>
        <v>0</v>
      </c>
      <c r="Y38" s="4">
        <f>SUMIFS('EMP CON'!G:G,'EMP CON'!D:D,'EMP CON'!$R$12,'EMP CON'!E:E,CONT!H:H,'EMP CON'!I:I,"Efetivado")</f>
        <v>0</v>
      </c>
      <c r="Z38" s="4">
        <f>SUMIFS('EMP CON'!G:G,'EMP CON'!D:D,'EMP CON'!$R$13,'EMP CON'!E:E,CONT!H:H,'EMP CON'!I:I,"Efetivado")</f>
        <v>0</v>
      </c>
      <c r="AA38" s="14">
        <f t="shared" si="1"/>
        <v>0</v>
      </c>
    </row>
    <row r="39" spans="2:27" x14ac:dyDescent="0.25">
      <c r="B39" s="9"/>
      <c r="C39" s="10"/>
      <c r="D39" s="122"/>
      <c r="E39" s="123"/>
      <c r="F39" s="124"/>
      <c r="G39" s="10"/>
      <c r="H39" s="122"/>
      <c r="I39" s="124"/>
      <c r="J39" s="9"/>
      <c r="K39" s="9"/>
      <c r="L39" s="9"/>
      <c r="S39" s="4">
        <f>'CAD3'!E38</f>
        <v>0</v>
      </c>
      <c r="T39" s="4">
        <f>SUMIFS('EMP ADQ'!G:G,'EMP ADQ'!D:D,'EMP ADQ'!$R$12,'EMP ADQ'!E:E,CONT!D:D,'EMP ADQ'!I:I,"Efetivado")</f>
        <v>0</v>
      </c>
      <c r="U39" s="4">
        <f>SUMIFS('EMP ADQ'!G:G,'EMP ADQ'!D:D,'EMP ADQ'!$R$13,'EMP ADQ'!E:E,CONT!D:D,'EMP ADQ'!I:I,"Efetivado")</f>
        <v>0</v>
      </c>
      <c r="V39" s="4">
        <f t="shared" si="0"/>
        <v>0</v>
      </c>
      <c r="W39" s="13"/>
      <c r="X39" s="4">
        <f>'CAD3'!I38</f>
        <v>0</v>
      </c>
      <c r="Y39" s="4">
        <f>SUMIFS('EMP CON'!G:G,'EMP CON'!D:D,'EMP CON'!$R$12,'EMP CON'!E:E,CONT!H:H,'EMP CON'!I:I,"Efetivado")</f>
        <v>0</v>
      </c>
      <c r="Z39" s="4">
        <f>SUMIFS('EMP CON'!G:G,'EMP CON'!D:D,'EMP CON'!$R$13,'EMP CON'!E:E,CONT!H:H,'EMP CON'!I:I,"Efetivado")</f>
        <v>0</v>
      </c>
      <c r="AA39" s="14">
        <f t="shared" si="1"/>
        <v>0</v>
      </c>
    </row>
    <row r="40" spans="2:27" ht="15" customHeight="1" x14ac:dyDescent="0.25">
      <c r="B40" s="9"/>
      <c r="C40" s="10"/>
      <c r="D40" s="122"/>
      <c r="E40" s="123"/>
      <c r="F40" s="124"/>
      <c r="G40" s="10"/>
      <c r="H40" s="122"/>
      <c r="I40" s="124"/>
      <c r="J40" s="9"/>
      <c r="K40" s="9"/>
      <c r="L40" s="9"/>
      <c r="S40" s="4">
        <f>'CAD3'!E39</f>
        <v>0</v>
      </c>
      <c r="T40" s="4">
        <f>SUMIFS('EMP ADQ'!G:G,'EMP ADQ'!D:D,'EMP ADQ'!$R$12,'EMP ADQ'!E:E,CONT!D:D,'EMP ADQ'!I:I,"Efetivado")</f>
        <v>0</v>
      </c>
      <c r="U40" s="4">
        <f>SUMIFS('EMP ADQ'!G:G,'EMP ADQ'!D:D,'EMP ADQ'!$R$13,'EMP ADQ'!E:E,CONT!D:D,'EMP ADQ'!I:I,"Efetivado")</f>
        <v>0</v>
      </c>
      <c r="V40" s="4">
        <f t="shared" si="0"/>
        <v>0</v>
      </c>
      <c r="W40" s="13"/>
      <c r="X40" s="4">
        <f>'CAD3'!I39</f>
        <v>0</v>
      </c>
      <c r="Y40" s="4">
        <f>SUMIFS('EMP CON'!G:G,'EMP CON'!D:D,'EMP CON'!$R$12,'EMP CON'!E:E,CONT!H:H,'EMP CON'!I:I,"Efetivado")</f>
        <v>0</v>
      </c>
      <c r="Z40" s="4">
        <f>SUMIFS('EMP CON'!G:G,'EMP CON'!D:D,'EMP CON'!$R$13,'EMP CON'!E:E,CONT!H:H,'EMP CON'!I:I,"Efetivado")</f>
        <v>0</v>
      </c>
      <c r="AA40" s="14">
        <f t="shared" si="1"/>
        <v>0</v>
      </c>
    </row>
    <row r="41" spans="2:27" ht="15" customHeight="1" x14ac:dyDescent="0.25">
      <c r="B41" s="9"/>
      <c r="C41" s="10"/>
      <c r="D41" s="122"/>
      <c r="E41" s="123"/>
      <c r="F41" s="124"/>
      <c r="G41" s="10"/>
      <c r="H41" s="122"/>
      <c r="I41" s="124"/>
      <c r="J41" s="9"/>
      <c r="K41" s="9"/>
      <c r="L41" s="9"/>
      <c r="S41" s="4">
        <f>'CAD3'!E40</f>
        <v>0</v>
      </c>
      <c r="T41" s="4">
        <f>SUMIFS('EMP ADQ'!G:G,'EMP ADQ'!D:D,'EMP ADQ'!$R$12,'EMP ADQ'!E:E,CONT!D:D,'EMP ADQ'!I:I,"Efetivado")</f>
        <v>0</v>
      </c>
      <c r="U41" s="4">
        <f>SUMIFS('EMP ADQ'!G:G,'EMP ADQ'!D:D,'EMP ADQ'!$R$13,'EMP ADQ'!E:E,CONT!D:D,'EMP ADQ'!I:I,"Efetivado")</f>
        <v>0</v>
      </c>
      <c r="V41" s="4">
        <f t="shared" si="0"/>
        <v>0</v>
      </c>
      <c r="W41" s="13"/>
      <c r="X41" s="4">
        <f>'CAD3'!I40</f>
        <v>0</v>
      </c>
      <c r="Y41" s="4">
        <f>SUMIFS('EMP CON'!G:G,'EMP CON'!D:D,'EMP CON'!$R$12,'EMP CON'!E:E,CONT!H:H,'EMP CON'!I:I,"Efetivado")</f>
        <v>0</v>
      </c>
      <c r="Z41" s="4">
        <f>SUMIFS('EMP CON'!G:G,'EMP CON'!D:D,'EMP CON'!$R$13,'EMP CON'!E:E,CONT!H:H,'EMP CON'!I:I,"Efetivado")</f>
        <v>0</v>
      </c>
      <c r="AA41" s="14">
        <f t="shared" si="1"/>
        <v>0</v>
      </c>
    </row>
    <row r="42" spans="2:27" ht="15" customHeight="1" x14ac:dyDescent="0.25">
      <c r="B42" s="9"/>
      <c r="C42" s="10"/>
      <c r="D42" s="122"/>
      <c r="E42" s="123"/>
      <c r="F42" s="124"/>
      <c r="G42" s="10"/>
      <c r="H42" s="122"/>
      <c r="I42" s="124"/>
      <c r="J42" s="9"/>
      <c r="K42" s="9"/>
      <c r="L42" s="9"/>
      <c r="S42" s="4">
        <f>'CAD3'!E41</f>
        <v>0</v>
      </c>
      <c r="T42" s="4">
        <f>SUMIFS('EMP ADQ'!G:G,'EMP ADQ'!D:D,'EMP ADQ'!$R$12,'EMP ADQ'!E:E,CONT!D:D,'EMP ADQ'!I:I,"Efetivado")</f>
        <v>0</v>
      </c>
      <c r="U42" s="4">
        <f>SUMIFS('EMP ADQ'!G:G,'EMP ADQ'!D:D,'EMP ADQ'!$R$13,'EMP ADQ'!E:E,CONT!D:D,'EMP ADQ'!I:I,"Efetivado")</f>
        <v>0</v>
      </c>
      <c r="V42" s="4">
        <f t="shared" si="0"/>
        <v>0</v>
      </c>
      <c r="W42" s="13"/>
      <c r="X42" s="4">
        <f>'CAD3'!I41</f>
        <v>0</v>
      </c>
      <c r="Y42" s="4">
        <f>SUMIFS('EMP CON'!G:G,'EMP CON'!D:D,'EMP CON'!$R$12,'EMP CON'!E:E,CONT!H:H,'EMP CON'!I:I,"Efetivado")</f>
        <v>0</v>
      </c>
      <c r="Z42" s="4">
        <f>SUMIFS('EMP CON'!G:G,'EMP CON'!D:D,'EMP CON'!$R$13,'EMP CON'!E:E,CONT!H:H,'EMP CON'!I:I,"Efetivado")</f>
        <v>0</v>
      </c>
      <c r="AA42" s="14">
        <f t="shared" si="1"/>
        <v>0</v>
      </c>
    </row>
    <row r="43" spans="2:27" x14ac:dyDescent="0.25">
      <c r="B43" s="9"/>
      <c r="C43" s="10"/>
      <c r="D43" s="122"/>
      <c r="E43" s="123"/>
      <c r="F43" s="124"/>
      <c r="G43" s="10"/>
      <c r="H43" s="122"/>
      <c r="I43" s="124"/>
      <c r="J43" s="9"/>
      <c r="K43" s="9"/>
      <c r="L43" s="9"/>
      <c r="S43" s="4">
        <f>'CAD3'!E42</f>
        <v>0</v>
      </c>
      <c r="T43" s="4">
        <f>SUMIFS('EMP ADQ'!G:G,'EMP ADQ'!D:D,'EMP ADQ'!$R$12,'EMP ADQ'!E:E,CONT!D:D,'EMP ADQ'!I:I,"Efetivado")</f>
        <v>0</v>
      </c>
      <c r="U43" s="4">
        <f>SUMIFS('EMP ADQ'!G:G,'EMP ADQ'!D:D,'EMP ADQ'!$R$13,'EMP ADQ'!E:E,CONT!D:D,'EMP ADQ'!I:I,"Efetivado")</f>
        <v>0</v>
      </c>
      <c r="V43" s="4">
        <f t="shared" si="0"/>
        <v>0</v>
      </c>
      <c r="W43" s="13"/>
      <c r="X43" s="4">
        <f>'CAD3'!I42</f>
        <v>0</v>
      </c>
      <c r="Y43" s="4">
        <f>SUMIFS('EMP CON'!G:G,'EMP CON'!D:D,'EMP CON'!$R$12,'EMP CON'!E:E,CONT!H:H,'EMP CON'!I:I,"Efetivado")</f>
        <v>0</v>
      </c>
      <c r="Z43" s="4">
        <f>SUMIFS('EMP CON'!G:G,'EMP CON'!D:D,'EMP CON'!$R$13,'EMP CON'!E:E,CONT!H:H,'EMP CON'!I:I,"Efetivado")</f>
        <v>0</v>
      </c>
      <c r="AA43" s="14">
        <f t="shared" si="1"/>
        <v>0</v>
      </c>
    </row>
    <row r="44" spans="2:27" x14ac:dyDescent="0.25">
      <c r="B44" s="9"/>
      <c r="C44" s="10"/>
      <c r="D44" s="122"/>
      <c r="E44" s="123"/>
      <c r="F44" s="124"/>
      <c r="G44" s="10"/>
      <c r="H44" s="122"/>
      <c r="I44" s="124"/>
      <c r="J44" s="9"/>
      <c r="K44" s="9"/>
      <c r="L44" s="9"/>
      <c r="S44" s="4">
        <f>'CAD3'!E43</f>
        <v>0</v>
      </c>
      <c r="T44" s="4">
        <f>SUMIFS('EMP ADQ'!G:G,'EMP ADQ'!D:D,'EMP ADQ'!$R$12,'EMP ADQ'!E:E,CONT!D:D,'EMP ADQ'!I:I,"Efetivado")</f>
        <v>0</v>
      </c>
      <c r="U44" s="4">
        <f>SUMIFS('EMP ADQ'!G:G,'EMP ADQ'!D:D,'EMP ADQ'!$R$13,'EMP ADQ'!E:E,CONT!D:D,'EMP ADQ'!I:I,"Efetivado")</f>
        <v>0</v>
      </c>
      <c r="V44" s="4">
        <f t="shared" si="0"/>
        <v>0</v>
      </c>
      <c r="W44" s="13"/>
      <c r="X44" s="4">
        <f>'CAD3'!I43</f>
        <v>0</v>
      </c>
      <c r="Y44" s="4">
        <f>SUMIFS('EMP CON'!G:G,'EMP CON'!D:D,'EMP CON'!$R$12,'EMP CON'!E:E,CONT!H:H,'EMP CON'!I:I,"Efetivado")</f>
        <v>0</v>
      </c>
      <c r="Z44" s="4">
        <f>SUMIFS('EMP CON'!G:G,'EMP CON'!D:D,'EMP CON'!$R$13,'EMP CON'!E:E,CONT!H:H,'EMP CON'!I:I,"Efetivado")</f>
        <v>0</v>
      </c>
      <c r="AA44" s="14">
        <f t="shared" si="1"/>
        <v>0</v>
      </c>
    </row>
    <row r="45" spans="2:27" ht="15" customHeight="1" x14ac:dyDescent="0.25">
      <c r="B45" s="9"/>
      <c r="C45" s="10"/>
      <c r="D45" s="122"/>
      <c r="E45" s="123"/>
      <c r="F45" s="124"/>
      <c r="G45" s="10"/>
      <c r="H45" s="122"/>
      <c r="I45" s="124"/>
      <c r="J45" s="9"/>
      <c r="K45" s="9"/>
      <c r="L45" s="9"/>
      <c r="S45" s="4">
        <f>'CAD3'!E44</f>
        <v>0</v>
      </c>
      <c r="T45" s="4">
        <f>SUMIFS('EMP ADQ'!G:G,'EMP ADQ'!D:D,'EMP ADQ'!$R$12,'EMP ADQ'!E:E,CONT!D:D,'EMP ADQ'!I:I,"Efetivado")</f>
        <v>0</v>
      </c>
      <c r="U45" s="4">
        <f>SUMIFS('EMP ADQ'!G:G,'EMP ADQ'!D:D,'EMP ADQ'!$R$13,'EMP ADQ'!E:E,CONT!D:D,'EMP ADQ'!I:I,"Efetivado")</f>
        <v>0</v>
      </c>
      <c r="V45" s="4">
        <f t="shared" si="0"/>
        <v>0</v>
      </c>
      <c r="W45" s="13"/>
      <c r="X45" s="4">
        <f>'CAD3'!I44</f>
        <v>0</v>
      </c>
      <c r="Y45" s="4">
        <f>SUMIFS('EMP CON'!G:G,'EMP CON'!D:D,'EMP CON'!$R$12,'EMP CON'!E:E,CONT!H:H,'EMP CON'!I:I,"Efetivado")</f>
        <v>0</v>
      </c>
      <c r="Z45" s="4">
        <f>SUMIFS('EMP CON'!G:G,'EMP CON'!D:D,'EMP CON'!$R$13,'EMP CON'!E:E,CONT!H:H,'EMP CON'!I:I,"Efetivado")</f>
        <v>0</v>
      </c>
      <c r="AA45" s="14">
        <f t="shared" si="1"/>
        <v>0</v>
      </c>
    </row>
    <row r="46" spans="2:27" ht="15" customHeight="1" x14ac:dyDescent="0.25">
      <c r="B46" s="9"/>
      <c r="C46" s="10"/>
      <c r="D46" s="122"/>
      <c r="E46" s="123"/>
      <c r="F46" s="124"/>
      <c r="G46" s="10"/>
      <c r="H46" s="122"/>
      <c r="I46" s="124"/>
      <c r="J46" s="9"/>
      <c r="K46" s="9"/>
      <c r="L46" s="9"/>
      <c r="S46" s="4">
        <f>'CAD3'!E45</f>
        <v>0</v>
      </c>
      <c r="T46" s="4">
        <f>SUMIFS('EMP ADQ'!G:G,'EMP ADQ'!D:D,'EMP ADQ'!$R$12,'EMP ADQ'!E:E,CONT!D:D,'EMP ADQ'!I:I,"Efetivado")</f>
        <v>0</v>
      </c>
      <c r="U46" s="4">
        <f>SUMIFS('EMP ADQ'!G:G,'EMP ADQ'!D:D,'EMP ADQ'!$R$13,'EMP ADQ'!E:E,CONT!D:D,'EMP ADQ'!I:I,"Efetivado")</f>
        <v>0</v>
      </c>
      <c r="V46" s="4">
        <f t="shared" si="0"/>
        <v>0</v>
      </c>
      <c r="W46" s="13"/>
      <c r="X46" s="4">
        <f>'CAD3'!I45</f>
        <v>0</v>
      </c>
      <c r="Y46" s="4">
        <f>SUMIFS('EMP CON'!G:G,'EMP CON'!D:D,'EMP CON'!$R$12,'EMP CON'!E:E,CONT!H:H,'EMP CON'!I:I,"Efetivado")</f>
        <v>0</v>
      </c>
      <c r="Z46" s="4">
        <f>SUMIFS('EMP CON'!G:G,'EMP CON'!D:D,'EMP CON'!$R$13,'EMP CON'!E:E,CONT!H:H,'EMP CON'!I:I,"Efetivado")</f>
        <v>0</v>
      </c>
      <c r="AA46" s="14">
        <f t="shared" si="1"/>
        <v>0</v>
      </c>
    </row>
    <row r="47" spans="2:27" ht="15" customHeight="1" x14ac:dyDescent="0.25">
      <c r="B47" s="9"/>
      <c r="C47" s="10"/>
      <c r="D47" s="122"/>
      <c r="E47" s="123"/>
      <c r="F47" s="124"/>
      <c r="G47" s="10"/>
      <c r="H47" s="122"/>
      <c r="I47" s="124"/>
      <c r="J47" s="9"/>
      <c r="K47" s="9"/>
      <c r="L47" s="9"/>
      <c r="S47" s="4">
        <f>'CAD3'!E46</f>
        <v>0</v>
      </c>
      <c r="T47" s="4">
        <f>SUMIFS('EMP ADQ'!G:G,'EMP ADQ'!D:D,'EMP ADQ'!$R$12,'EMP ADQ'!E:E,CONT!D:D,'EMP ADQ'!I:I,"Efetivado")</f>
        <v>0</v>
      </c>
      <c r="U47" s="4">
        <f>SUMIFS('EMP ADQ'!G:G,'EMP ADQ'!D:D,'EMP ADQ'!$R$13,'EMP ADQ'!E:E,CONT!D:D,'EMP ADQ'!I:I,"Efetivado")</f>
        <v>0</v>
      </c>
      <c r="V47" s="4">
        <f t="shared" si="0"/>
        <v>0</v>
      </c>
      <c r="W47" s="13"/>
      <c r="X47" s="4">
        <f>'CAD3'!I46</f>
        <v>0</v>
      </c>
      <c r="Y47" s="4">
        <f>SUMIFS('EMP CON'!G:G,'EMP CON'!D:D,'EMP CON'!$R$12,'EMP CON'!E:E,CONT!H:H,'EMP CON'!I:I,"Efetivado")</f>
        <v>0</v>
      </c>
      <c r="Z47" s="4">
        <f>SUMIFS('EMP CON'!G:G,'EMP CON'!D:D,'EMP CON'!$R$13,'EMP CON'!E:E,CONT!H:H,'EMP CON'!I:I,"Efetivado")</f>
        <v>0</v>
      </c>
      <c r="AA47" s="14">
        <f t="shared" si="1"/>
        <v>0</v>
      </c>
    </row>
    <row r="48" spans="2:27" x14ac:dyDescent="0.25">
      <c r="B48" s="9"/>
      <c r="C48" s="10"/>
      <c r="D48" s="122"/>
      <c r="E48" s="123"/>
      <c r="F48" s="124"/>
      <c r="G48" s="10"/>
      <c r="H48" s="122"/>
      <c r="I48" s="124"/>
      <c r="J48" s="9"/>
      <c r="K48" s="9"/>
      <c r="L48" s="9"/>
      <c r="S48" s="4">
        <f>'CAD3'!E47</f>
        <v>0</v>
      </c>
      <c r="T48" s="4">
        <f>SUMIFS('EMP ADQ'!G:G,'EMP ADQ'!D:D,'EMP ADQ'!$R$12,'EMP ADQ'!E:E,CONT!D:D,'EMP ADQ'!I:I,"Efetivado")</f>
        <v>0</v>
      </c>
      <c r="U48" s="4">
        <f>SUMIFS('EMP ADQ'!G:G,'EMP ADQ'!D:D,'EMP ADQ'!$R$13,'EMP ADQ'!E:E,CONT!D:D,'EMP ADQ'!I:I,"Efetivado")</f>
        <v>0</v>
      </c>
      <c r="V48" s="4">
        <f t="shared" si="0"/>
        <v>0</v>
      </c>
      <c r="W48" s="13"/>
      <c r="X48" s="4">
        <f>'CAD3'!I47</f>
        <v>0</v>
      </c>
      <c r="Y48" s="4">
        <f>SUMIFS('EMP CON'!G:G,'EMP CON'!D:D,'EMP CON'!$R$12,'EMP CON'!E:E,CONT!H:H,'EMP CON'!I:I,"Efetivado")</f>
        <v>0</v>
      </c>
      <c r="Z48" s="4">
        <f>SUMIFS('EMP CON'!G:G,'EMP CON'!D:D,'EMP CON'!$R$13,'EMP CON'!E:E,CONT!H:H,'EMP CON'!I:I,"Efetivado")</f>
        <v>0</v>
      </c>
      <c r="AA48" s="14">
        <f t="shared" si="1"/>
        <v>0</v>
      </c>
    </row>
    <row r="49" spans="2:27" x14ac:dyDescent="0.25">
      <c r="B49" s="9"/>
      <c r="C49" s="10"/>
      <c r="D49" s="122"/>
      <c r="E49" s="123"/>
      <c r="F49" s="124"/>
      <c r="G49" s="10"/>
      <c r="H49" s="122"/>
      <c r="I49" s="124"/>
      <c r="J49" s="9"/>
      <c r="K49" s="9"/>
      <c r="L49" s="9"/>
      <c r="S49" s="4">
        <f>'CAD3'!E48</f>
        <v>0</v>
      </c>
      <c r="T49" s="4">
        <f>SUMIFS('EMP ADQ'!G:G,'EMP ADQ'!D:D,'EMP ADQ'!$R$12,'EMP ADQ'!E:E,CONT!D:D,'EMP ADQ'!I:I,"Efetivado")</f>
        <v>0</v>
      </c>
      <c r="U49" s="4">
        <f>SUMIFS('EMP ADQ'!G:G,'EMP ADQ'!D:D,'EMP ADQ'!$R$13,'EMP ADQ'!E:E,CONT!D:D,'EMP ADQ'!I:I,"Efetivado")</f>
        <v>0</v>
      </c>
      <c r="V49" s="4">
        <f t="shared" si="0"/>
        <v>0</v>
      </c>
      <c r="W49" s="13"/>
      <c r="X49" s="4">
        <f>'CAD3'!I48</f>
        <v>0</v>
      </c>
      <c r="Y49" s="4">
        <f>SUMIFS('EMP CON'!G:G,'EMP CON'!D:D,'EMP CON'!$R$12,'EMP CON'!E:E,CONT!H:H,'EMP CON'!I:I,"Efetivado")</f>
        <v>0</v>
      </c>
      <c r="Z49" s="4">
        <f>SUMIFS('EMP CON'!G:G,'EMP CON'!D:D,'EMP CON'!$R$13,'EMP CON'!E:E,CONT!H:H,'EMP CON'!I:I,"Efetivado")</f>
        <v>0</v>
      </c>
      <c r="AA49" s="14">
        <f t="shared" si="1"/>
        <v>0</v>
      </c>
    </row>
    <row r="50" spans="2:27" x14ac:dyDescent="0.25">
      <c r="B50" s="9"/>
      <c r="C50" s="10"/>
      <c r="D50" s="122"/>
      <c r="E50" s="123"/>
      <c r="F50" s="124"/>
      <c r="G50" s="10"/>
      <c r="H50" s="122"/>
      <c r="I50" s="124"/>
      <c r="J50" s="9"/>
      <c r="K50" s="9"/>
      <c r="L50" s="9"/>
      <c r="S50" s="4">
        <f>'CAD3'!E49</f>
        <v>0</v>
      </c>
      <c r="T50" s="4">
        <f>SUMIFS('EMP ADQ'!G:G,'EMP ADQ'!D:D,'EMP ADQ'!$R$12,'EMP ADQ'!E:E,CONT!D:D,'EMP ADQ'!I:I,"Efetivado")</f>
        <v>0</v>
      </c>
      <c r="U50" s="4">
        <f>SUMIFS('EMP ADQ'!G:G,'EMP ADQ'!D:D,'EMP ADQ'!$R$13,'EMP ADQ'!E:E,CONT!D:D,'EMP ADQ'!I:I,"Efetivado")</f>
        <v>0</v>
      </c>
      <c r="V50" s="4">
        <f t="shared" si="0"/>
        <v>0</v>
      </c>
      <c r="W50" s="13"/>
      <c r="X50" s="4">
        <f>'CAD3'!I49</f>
        <v>0</v>
      </c>
      <c r="Y50" s="4">
        <f>SUMIFS('EMP CON'!G:G,'EMP CON'!D:D,'EMP CON'!$R$12,'EMP CON'!E:E,CONT!H:H,'EMP CON'!I:I,"Efetivado")</f>
        <v>0</v>
      </c>
      <c r="Z50" s="4">
        <f>SUMIFS('EMP CON'!G:G,'EMP CON'!D:D,'EMP CON'!$R$13,'EMP CON'!E:E,CONT!H:H,'EMP CON'!I:I,"Efetivado")</f>
        <v>0</v>
      </c>
      <c r="AA50" s="14">
        <f t="shared" si="1"/>
        <v>0</v>
      </c>
    </row>
    <row r="51" spans="2:27" x14ac:dyDescent="0.25">
      <c r="B51" s="9"/>
      <c r="C51" s="10"/>
      <c r="D51" s="122"/>
      <c r="E51" s="123"/>
      <c r="F51" s="124"/>
      <c r="G51" s="10"/>
      <c r="H51" s="122"/>
      <c r="I51" s="124"/>
      <c r="J51" s="9"/>
      <c r="K51" s="9"/>
      <c r="L51" s="9"/>
      <c r="S51" s="4">
        <f>'CAD3'!E50</f>
        <v>0</v>
      </c>
      <c r="T51" s="4">
        <f>SUMIFS('EMP ADQ'!G:G,'EMP ADQ'!D:D,'EMP ADQ'!$R$12,'EMP ADQ'!E:E,CONT!D:D,'EMP ADQ'!I:I,"Efetivado")</f>
        <v>0</v>
      </c>
      <c r="U51" s="4">
        <f>SUMIFS('EMP ADQ'!G:G,'EMP ADQ'!D:D,'EMP ADQ'!$R$13,'EMP ADQ'!E:E,CONT!D:D,'EMP ADQ'!I:I,"Efetivado")</f>
        <v>0</v>
      </c>
      <c r="V51" s="4">
        <f t="shared" si="0"/>
        <v>0</v>
      </c>
      <c r="W51" s="13"/>
      <c r="X51" s="4">
        <f>'CAD3'!I50</f>
        <v>0</v>
      </c>
      <c r="Y51" s="4">
        <f>SUMIFS('EMP CON'!G:G,'EMP CON'!D:D,'EMP CON'!$R$12,'EMP CON'!E:E,CONT!H:H,'EMP CON'!I:I,"Efetivado")</f>
        <v>0</v>
      </c>
      <c r="Z51" s="4">
        <f>SUMIFS('EMP CON'!G:G,'EMP CON'!D:D,'EMP CON'!$R$13,'EMP CON'!E:E,CONT!H:H,'EMP CON'!I:I,"Efetivado")</f>
        <v>0</v>
      </c>
      <c r="AA51" s="14">
        <f t="shared" si="1"/>
        <v>0</v>
      </c>
    </row>
    <row r="52" spans="2:27" x14ac:dyDescent="0.25">
      <c r="B52" s="9"/>
      <c r="C52" s="10"/>
      <c r="D52" s="122"/>
      <c r="E52" s="123"/>
      <c r="F52" s="124"/>
      <c r="G52" s="10"/>
      <c r="H52" s="122"/>
      <c r="I52" s="124"/>
      <c r="J52" s="9"/>
      <c r="K52" s="9"/>
      <c r="L52" s="9"/>
      <c r="S52" s="4">
        <f>'CAD3'!E51</f>
        <v>0</v>
      </c>
      <c r="T52" s="4">
        <f>SUMIFS('EMP ADQ'!G:G,'EMP ADQ'!D:D,'EMP ADQ'!$R$12,'EMP ADQ'!E:E,CONT!D:D,'EMP ADQ'!I:I,"Efetivado")</f>
        <v>0</v>
      </c>
      <c r="U52" s="4">
        <f>SUMIFS('EMP ADQ'!G:G,'EMP ADQ'!D:D,'EMP ADQ'!$R$13,'EMP ADQ'!E:E,CONT!D:D,'EMP ADQ'!I:I,"Efetivado")</f>
        <v>0</v>
      </c>
      <c r="V52" s="4">
        <f t="shared" si="0"/>
        <v>0</v>
      </c>
      <c r="W52" s="13"/>
      <c r="X52" s="4">
        <f>'CAD3'!I51</f>
        <v>0</v>
      </c>
      <c r="Y52" s="4">
        <f>SUMIFS('EMP CON'!G:G,'EMP CON'!D:D,'EMP CON'!$R$12,'EMP CON'!E:E,CONT!H:H,'EMP CON'!I:I,"Efetivado")</f>
        <v>0</v>
      </c>
      <c r="Z52" s="4">
        <f>SUMIFS('EMP CON'!G:G,'EMP CON'!D:D,'EMP CON'!$R$13,'EMP CON'!E:E,CONT!H:H,'EMP CON'!I:I,"Efetivado")</f>
        <v>0</v>
      </c>
      <c r="AA52" s="14">
        <f t="shared" si="1"/>
        <v>0</v>
      </c>
    </row>
    <row r="53" spans="2:27" x14ac:dyDescent="0.25">
      <c r="B53" s="9"/>
      <c r="C53" s="10"/>
      <c r="D53" s="122"/>
      <c r="E53" s="123"/>
      <c r="F53" s="124"/>
      <c r="G53" s="10"/>
      <c r="H53" s="122"/>
      <c r="I53" s="124"/>
      <c r="J53" s="9"/>
      <c r="K53" s="9"/>
      <c r="L53" s="9"/>
      <c r="S53" s="4">
        <f>'CAD3'!E52</f>
        <v>0</v>
      </c>
      <c r="T53" s="4">
        <f>SUMIFS('EMP ADQ'!G:G,'EMP ADQ'!D:D,'EMP ADQ'!$R$12,'EMP ADQ'!E:E,CONT!D:D,'EMP ADQ'!I:I,"Efetivado")</f>
        <v>0</v>
      </c>
      <c r="U53" s="4">
        <f>SUMIFS('EMP ADQ'!G:G,'EMP ADQ'!D:D,'EMP ADQ'!$R$13,'EMP ADQ'!E:E,CONT!D:D,'EMP ADQ'!I:I,"Efetivado")</f>
        <v>0</v>
      </c>
      <c r="V53" s="4">
        <f t="shared" si="0"/>
        <v>0</v>
      </c>
      <c r="W53" s="13"/>
      <c r="X53" s="4">
        <f>'CAD3'!I52</f>
        <v>0</v>
      </c>
      <c r="Y53" s="4">
        <f>SUMIFS('EMP CON'!G:G,'EMP CON'!D:D,'EMP CON'!$R$12,'EMP CON'!E:E,CONT!H:H,'EMP CON'!I:I,"Efetivado")</f>
        <v>0</v>
      </c>
      <c r="Z53" s="4">
        <f>SUMIFS('EMP CON'!G:G,'EMP CON'!D:D,'EMP CON'!$R$13,'EMP CON'!E:E,CONT!H:H,'EMP CON'!I:I,"Efetivado")</f>
        <v>0</v>
      </c>
      <c r="AA53" s="14">
        <f t="shared" si="1"/>
        <v>0</v>
      </c>
    </row>
    <row r="54" spans="2:27" x14ac:dyDescent="0.25">
      <c r="B54" s="9"/>
      <c r="C54" s="10"/>
      <c r="D54" s="122"/>
      <c r="E54" s="123"/>
      <c r="F54" s="124"/>
      <c r="G54" s="10"/>
      <c r="H54" s="122"/>
      <c r="I54" s="124"/>
      <c r="J54" s="9"/>
      <c r="K54" s="9"/>
      <c r="L54" s="9"/>
      <c r="S54" s="4">
        <f>'CAD3'!E53</f>
        <v>0</v>
      </c>
      <c r="T54" s="4">
        <f>SUMIFS('EMP ADQ'!G:G,'EMP ADQ'!D:D,'EMP ADQ'!$R$12,'EMP ADQ'!E:E,CONT!D:D,'EMP ADQ'!I:I,"Efetivado")</f>
        <v>0</v>
      </c>
      <c r="U54" s="4">
        <f>SUMIFS('EMP ADQ'!G:G,'EMP ADQ'!D:D,'EMP ADQ'!$R$13,'EMP ADQ'!E:E,CONT!D:D,'EMP ADQ'!I:I,"Efetivado")</f>
        <v>0</v>
      </c>
      <c r="V54" s="4">
        <f t="shared" si="0"/>
        <v>0</v>
      </c>
      <c r="W54" s="13"/>
      <c r="X54" s="4">
        <f>'CAD3'!I53</f>
        <v>0</v>
      </c>
      <c r="Y54" s="4">
        <f>SUMIFS('EMP CON'!G:G,'EMP CON'!D:D,'EMP CON'!$R$12,'EMP CON'!E:E,CONT!H:H,'EMP CON'!I:I,"Efetivado")</f>
        <v>0</v>
      </c>
      <c r="Z54" s="4">
        <f>SUMIFS('EMP CON'!G:G,'EMP CON'!D:D,'EMP CON'!$R$13,'EMP CON'!E:E,CONT!H:H,'EMP CON'!I:I,"Efetivado")</f>
        <v>0</v>
      </c>
      <c r="AA54" s="14">
        <f t="shared" si="1"/>
        <v>0</v>
      </c>
    </row>
    <row r="55" spans="2:27" x14ac:dyDescent="0.25">
      <c r="B55" s="9"/>
      <c r="C55" s="10"/>
      <c r="D55" s="122"/>
      <c r="E55" s="123"/>
      <c r="F55" s="124"/>
      <c r="G55" s="10"/>
      <c r="H55" s="122"/>
      <c r="I55" s="124"/>
      <c r="J55" s="9"/>
      <c r="K55" s="9"/>
      <c r="L55" s="9"/>
      <c r="S55" s="4">
        <f>'CAD3'!E54</f>
        <v>0</v>
      </c>
      <c r="T55" s="4">
        <f>SUMIFS('EMP ADQ'!G:G,'EMP ADQ'!D:D,'EMP ADQ'!$R$12,'EMP ADQ'!E:E,CONT!D:D,'EMP ADQ'!I:I,"Efetivado")</f>
        <v>0</v>
      </c>
      <c r="U55" s="4">
        <f>SUMIFS('EMP ADQ'!G:G,'EMP ADQ'!D:D,'EMP ADQ'!$R$13,'EMP ADQ'!E:E,CONT!D:D,'EMP ADQ'!I:I,"Efetivado")</f>
        <v>0</v>
      </c>
      <c r="V55" s="4">
        <f t="shared" si="0"/>
        <v>0</v>
      </c>
      <c r="W55" s="13"/>
      <c r="X55" s="4">
        <f>'CAD3'!I54</f>
        <v>0</v>
      </c>
      <c r="Y55" s="4">
        <f>SUMIFS('EMP CON'!G:G,'EMP CON'!D:D,'EMP CON'!$R$12,'EMP CON'!E:E,CONT!H:H,'EMP CON'!I:I,"Efetivado")</f>
        <v>0</v>
      </c>
      <c r="Z55" s="4">
        <f>SUMIFS('EMP CON'!G:G,'EMP CON'!D:D,'EMP CON'!$R$13,'EMP CON'!E:E,CONT!H:H,'EMP CON'!I:I,"Efetivado")</f>
        <v>0</v>
      </c>
      <c r="AA55" s="14">
        <f t="shared" si="1"/>
        <v>0</v>
      </c>
    </row>
    <row r="56" spans="2:27" x14ac:dyDescent="0.25">
      <c r="B56" s="9"/>
      <c r="C56" s="10"/>
      <c r="D56" s="122"/>
      <c r="E56" s="123"/>
      <c r="F56" s="124"/>
      <c r="G56" s="10"/>
      <c r="H56" s="122"/>
      <c r="I56" s="124"/>
      <c r="J56" s="9"/>
      <c r="K56" s="9"/>
      <c r="L56" s="9"/>
      <c r="S56" s="4">
        <f>'CAD3'!E55</f>
        <v>0</v>
      </c>
      <c r="T56" s="4">
        <f>SUMIFS('EMP ADQ'!G:G,'EMP ADQ'!D:D,'EMP ADQ'!$R$12,'EMP ADQ'!E:E,CONT!D:D,'EMP ADQ'!I:I,"Efetivado")</f>
        <v>0</v>
      </c>
      <c r="U56" s="4">
        <f>SUMIFS('EMP ADQ'!G:G,'EMP ADQ'!D:D,'EMP ADQ'!$R$13,'EMP ADQ'!E:E,CONT!D:D,'EMP ADQ'!I:I,"Efetivado")</f>
        <v>0</v>
      </c>
      <c r="V56" s="4">
        <f t="shared" si="0"/>
        <v>0</v>
      </c>
      <c r="W56" s="13"/>
      <c r="X56" s="4">
        <f>'CAD3'!I55</f>
        <v>0</v>
      </c>
      <c r="Y56" s="4">
        <f>SUMIFS('EMP CON'!G:G,'EMP CON'!D:D,'EMP CON'!$R$12,'EMP CON'!E:E,CONT!H:H,'EMP CON'!I:I,"Efetivado")</f>
        <v>0</v>
      </c>
      <c r="Z56" s="4">
        <f>SUMIFS('EMP CON'!G:G,'EMP CON'!D:D,'EMP CON'!$R$13,'EMP CON'!E:E,CONT!H:H,'EMP CON'!I:I,"Efetivado")</f>
        <v>0</v>
      </c>
      <c r="AA56" s="14">
        <f t="shared" si="1"/>
        <v>0</v>
      </c>
    </row>
    <row r="57" spans="2:27" x14ac:dyDescent="0.25">
      <c r="B57" s="9"/>
      <c r="C57" s="10"/>
      <c r="D57" s="122"/>
      <c r="E57" s="123"/>
      <c r="F57" s="124"/>
      <c r="G57" s="10"/>
      <c r="H57" s="122"/>
      <c r="I57" s="124"/>
      <c r="J57" s="9"/>
      <c r="K57" s="9"/>
      <c r="L57" s="9"/>
      <c r="S57" s="4">
        <f>'CAD3'!E56</f>
        <v>0</v>
      </c>
      <c r="T57" s="4">
        <f>SUMIFS('EMP ADQ'!G:G,'EMP ADQ'!D:D,'EMP ADQ'!$R$12,'EMP ADQ'!E:E,CONT!D:D,'EMP ADQ'!I:I,"Efetivado")</f>
        <v>0</v>
      </c>
      <c r="U57" s="4">
        <f>SUMIFS('EMP ADQ'!G:G,'EMP ADQ'!D:D,'EMP ADQ'!$R$13,'EMP ADQ'!E:E,CONT!D:D,'EMP ADQ'!I:I,"Efetivado")</f>
        <v>0</v>
      </c>
      <c r="V57" s="4">
        <f t="shared" si="0"/>
        <v>0</v>
      </c>
      <c r="W57" s="13"/>
      <c r="X57" s="4">
        <f>'CAD3'!I56</f>
        <v>0</v>
      </c>
      <c r="Y57" s="4">
        <f>SUMIFS('EMP CON'!G:G,'EMP CON'!D:D,'EMP CON'!$R$12,'EMP CON'!E:E,CONT!H:H,'EMP CON'!I:I,"Efetivado")</f>
        <v>0</v>
      </c>
      <c r="Z57" s="4">
        <f>SUMIFS('EMP CON'!G:G,'EMP CON'!D:D,'EMP CON'!$R$13,'EMP CON'!E:E,CONT!H:H,'EMP CON'!I:I,"Efetivado")</f>
        <v>0</v>
      </c>
      <c r="AA57" s="14">
        <f t="shared" si="1"/>
        <v>0</v>
      </c>
    </row>
    <row r="58" spans="2:27" x14ac:dyDescent="0.25">
      <c r="B58" s="9"/>
      <c r="C58" s="10"/>
      <c r="D58" s="122"/>
      <c r="E58" s="123"/>
      <c r="F58" s="124"/>
      <c r="G58" s="10"/>
      <c r="H58" s="122"/>
      <c r="I58" s="124"/>
      <c r="J58" s="9"/>
      <c r="K58" s="9"/>
      <c r="L58" s="9"/>
      <c r="S58" s="4">
        <f>'CAD3'!E57</f>
        <v>0</v>
      </c>
      <c r="T58" s="4">
        <f>SUMIFS('EMP ADQ'!G:G,'EMP ADQ'!D:D,'EMP ADQ'!$R$12,'EMP ADQ'!E:E,CONT!D:D,'EMP ADQ'!I:I,"Efetivado")</f>
        <v>0</v>
      </c>
      <c r="U58" s="4">
        <f>SUMIFS('EMP ADQ'!G:G,'EMP ADQ'!D:D,'EMP ADQ'!$R$13,'EMP ADQ'!E:E,CONT!D:D,'EMP ADQ'!I:I,"Efetivado")</f>
        <v>0</v>
      </c>
      <c r="V58" s="4">
        <f t="shared" si="0"/>
        <v>0</v>
      </c>
      <c r="W58" s="13"/>
      <c r="X58" s="4">
        <f>'CAD3'!I57</f>
        <v>0</v>
      </c>
      <c r="Y58" s="4">
        <f>SUMIFS('EMP CON'!G:G,'EMP CON'!D:D,'EMP CON'!$R$12,'EMP CON'!E:E,CONT!H:H,'EMP CON'!I:I,"Efetivado")</f>
        <v>0</v>
      </c>
      <c r="Z58" s="4">
        <f>SUMIFS('EMP CON'!G:G,'EMP CON'!D:D,'EMP CON'!$R$13,'EMP CON'!E:E,CONT!H:H,'EMP CON'!I:I,"Efetivado")</f>
        <v>0</v>
      </c>
      <c r="AA58" s="14">
        <f t="shared" si="1"/>
        <v>0</v>
      </c>
    </row>
    <row r="59" spans="2:27" x14ac:dyDescent="0.25">
      <c r="B59" s="9"/>
      <c r="C59" s="9"/>
      <c r="D59" s="289"/>
      <c r="E59" s="125"/>
      <c r="F59" s="9"/>
      <c r="G59" s="9"/>
      <c r="H59" s="289"/>
      <c r="I59" s="125"/>
      <c r="J59" s="9"/>
      <c r="K59" s="9"/>
      <c r="L59" s="9"/>
    </row>
    <row r="60" spans="2:27" x14ac:dyDescent="0.25"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</row>
  </sheetData>
  <sheetProtection selectLockedCells="1" sort="0" autoFilter="0" selectUnlockedCells="1"/>
  <mergeCells count="12">
    <mergeCell ref="E19:K19"/>
    <mergeCell ref="E23:J23"/>
    <mergeCell ref="E11:H11"/>
    <mergeCell ref="C7:E7"/>
    <mergeCell ref="G7:I7"/>
    <mergeCell ref="E9:G9"/>
    <mergeCell ref="S7:V7"/>
    <mergeCell ref="X7:AA7"/>
    <mergeCell ref="C8:D8"/>
    <mergeCell ref="G8:H8"/>
    <mergeCell ref="E15:K15"/>
    <mergeCell ref="N7:Q7"/>
  </mergeCells>
  <hyperlinks>
    <hyperlink ref="E15" r:id="rId1"/>
    <hyperlink ref="E11" r:id="rId2"/>
    <hyperlink ref="E19" r:id="rId3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7</vt:i4>
      </vt:variant>
    </vt:vector>
  </HeadingPairs>
  <TitlesOfParts>
    <vt:vector size="35" baseType="lpstr">
      <vt:lpstr>PREV_R</vt:lpstr>
      <vt:lpstr>PREV_D</vt:lpstr>
      <vt:lpstr>CAD</vt:lpstr>
      <vt:lpstr>CAD2</vt:lpstr>
      <vt:lpstr>CAD3</vt:lpstr>
      <vt:lpstr>REC</vt:lpstr>
      <vt:lpstr>DES</vt:lpstr>
      <vt:lpstr>CAR</vt:lpstr>
      <vt:lpstr>PG CAR</vt:lpstr>
      <vt:lpstr>EMP ADQ</vt:lpstr>
      <vt:lpstr>EMP CON</vt:lpstr>
      <vt:lpstr>TRANS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09.1</vt:lpstr>
      <vt:lpstr>10</vt:lpstr>
      <vt:lpstr>11</vt:lpstr>
      <vt:lpstr>12</vt:lpstr>
      <vt:lpstr>13</vt:lpstr>
      <vt:lpstr>14</vt:lpstr>
      <vt:lpstr>CONT</vt:lpstr>
      <vt:lpstr>CAR!Area_de_impressao</vt:lpstr>
      <vt:lpstr>DES!Area_de_impressao</vt:lpstr>
      <vt:lpstr>'EMP ADQ'!Area_de_impressao</vt:lpstr>
      <vt:lpstr>REC!Area_de_impressao</vt:lpstr>
      <vt:lpstr>PREV_D!Criterios</vt:lpstr>
      <vt:lpstr>PREV_R!Criterios</vt:lpstr>
      <vt:lpstr>REC!Titulos_de_impressao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cp:lastPrinted>2021-02-21T02:38:05Z</cp:lastPrinted>
  <dcterms:created xsi:type="dcterms:W3CDTF">2008-01-01T03:02:35Z</dcterms:created>
  <dcterms:modified xsi:type="dcterms:W3CDTF">2021-03-14T15:24:59Z</dcterms:modified>
</cp:coreProperties>
</file>